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610" tabRatio="821"/>
  </bookViews>
  <sheets>
    <sheet name="GeneralSettings" sheetId="1" r:id="rId1"/>
    <sheet name="EURON" sheetId="14" r:id="rId2"/>
    <sheet name="EUR1M" sheetId="20" r:id="rId3"/>
    <sheet name="EUR3M" sheetId="19" r:id="rId4"/>
    <sheet name="EUR6M" sheetId="23" r:id="rId5"/>
    <sheet name="EUR1Y" sheetId="22" r:id="rId6"/>
    <sheet name="EURSTD" sheetId="24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FutTenor" localSheetId="6">EURSTD!$I$1</definedName>
    <definedName name="IborIndex" localSheetId="2">EUR1M!$Y$16</definedName>
    <definedName name="IborIndex" localSheetId="5">EUR1Y!$Y$16</definedName>
    <definedName name="IborIndex" localSheetId="4">EUR6M!$Y$16</definedName>
    <definedName name="IborIndex" localSheetId="6">EURSTD!$Y$16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2">EUR1M!$J$21</definedName>
    <definedName name="RecalcTrigger" localSheetId="5">EUR1Y!$J$21</definedName>
    <definedName name="RecalcTrigger" localSheetId="4">EUR6M!$J$21</definedName>
    <definedName name="RecalcTrigger" localSheetId="6">EURSTD!$J$21</definedName>
    <definedName name="RecalcTrigger">EUR3M!$J$21</definedName>
    <definedName name="Settlementdate">GeneralSettings!$D$4</definedName>
    <definedName name="Stub">Quote!$AY$2</definedName>
    <definedName name="SwapTenor" localSheetId="6">EURSTD!$H$33</definedName>
    <definedName name="Tenor" localSheetId="2">EUR1M!$I$1</definedName>
    <definedName name="Tenor" localSheetId="5">EUR1Y!$I$1</definedName>
    <definedName name="Tenor" localSheetId="3">EUR3M!$I$1</definedName>
    <definedName name="Tenor" localSheetId="4">EUR6M!$I$1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TriggerSTD">Quote!$AS$2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AQ21" i="17" l="1"/>
  <c r="AQ20" i="17"/>
  <c r="AQ19" i="17"/>
  <c r="AQ18" i="17"/>
  <c r="AQ17" i="17"/>
  <c r="AQ16" i="17"/>
  <c r="AQ15" i="17"/>
  <c r="AQ14" i="17"/>
  <c r="AQ13" i="17"/>
  <c r="AQ12" i="17"/>
  <c r="AQ11" i="17"/>
  <c r="AQ10" i="17"/>
  <c r="AQ9" i="17"/>
  <c r="AQ8" i="17"/>
  <c r="AQ7" i="17"/>
  <c r="AQ6" i="17"/>
  <c r="AQ4" i="17"/>
  <c r="AQ5" i="17"/>
  <c r="AR40" i="17"/>
  <c r="AR23" i="17" a="1"/>
  <c r="AQ102" i="17"/>
  <c r="AO102" i="17"/>
  <c r="AQ101" i="17"/>
  <c r="AO101" i="17"/>
  <c r="AQ100" i="17"/>
  <c r="AO100" i="17"/>
  <c r="AQ99" i="17"/>
  <c r="AO99" i="17"/>
  <c r="AQ98" i="17"/>
  <c r="AO98" i="17"/>
  <c r="AQ97" i="17"/>
  <c r="AO97" i="17"/>
  <c r="AQ96" i="17"/>
  <c r="AO96" i="17"/>
  <c r="AQ95" i="17"/>
  <c r="AO95" i="17"/>
  <c r="AQ94" i="17"/>
  <c r="AO94" i="17"/>
  <c r="AQ93" i="17"/>
  <c r="AO93" i="17"/>
  <c r="AQ92" i="17"/>
  <c r="AO92" i="17"/>
  <c r="AQ91" i="17"/>
  <c r="AO91" i="17"/>
  <c r="AQ90" i="17"/>
  <c r="AO90" i="17"/>
  <c r="AQ89" i="17"/>
  <c r="AO89" i="17"/>
  <c r="AQ88" i="17"/>
  <c r="AO88" i="17"/>
  <c r="AQ87" i="17"/>
  <c r="AO87" i="17"/>
  <c r="AQ86" i="17"/>
  <c r="AO86" i="17"/>
  <c r="AQ85" i="17"/>
  <c r="AO85" i="17"/>
  <c r="AQ84" i="17"/>
  <c r="AO84" i="17"/>
  <c r="AQ83" i="17"/>
  <c r="AO83" i="17"/>
  <c r="AQ82" i="17"/>
  <c r="AO82" i="17"/>
  <c r="AQ81" i="17"/>
  <c r="AO81" i="17"/>
  <c r="AQ80" i="17"/>
  <c r="AO80" i="17"/>
  <c r="AQ79" i="17"/>
  <c r="AO79" i="17"/>
  <c r="AQ78" i="17"/>
  <c r="AO78" i="17"/>
  <c r="AQ77" i="17"/>
  <c r="AO77" i="17"/>
  <c r="AQ76" i="17"/>
  <c r="AO76" i="17"/>
  <c r="AQ75" i="17"/>
  <c r="AO75" i="17"/>
  <c r="AQ74" i="17"/>
  <c r="AO74" i="17"/>
  <c r="AQ73" i="17"/>
  <c r="AO73" i="17"/>
  <c r="AQ72" i="17"/>
  <c r="AO72" i="17"/>
  <c r="AQ71" i="17"/>
  <c r="AO71" i="17"/>
  <c r="AQ70" i="17"/>
  <c r="AO70" i="17"/>
  <c r="AQ69" i="17"/>
  <c r="AO69" i="17"/>
  <c r="AQ68" i="17"/>
  <c r="AO68" i="17"/>
  <c r="AQ67" i="17"/>
  <c r="AO67" i="17"/>
  <c r="AQ66" i="17"/>
  <c r="AO66" i="17"/>
  <c r="AQ65" i="17"/>
  <c r="AO65" i="17"/>
  <c r="AQ64" i="17"/>
  <c r="AO64" i="17"/>
  <c r="AQ63" i="17"/>
  <c r="AO63" i="17"/>
  <c r="AQ62" i="17"/>
  <c r="AO62" i="17"/>
  <c r="AQ61" i="17"/>
  <c r="AO61" i="17"/>
  <c r="AQ60" i="17"/>
  <c r="AO60" i="17"/>
  <c r="AQ59" i="17"/>
  <c r="AO59" i="17"/>
  <c r="AQ58" i="17"/>
  <c r="AO58" i="17"/>
  <c r="AQ57" i="17"/>
  <c r="AO57" i="17"/>
  <c r="AQ56" i="17"/>
  <c r="AO56" i="17"/>
  <c r="AQ55" i="17"/>
  <c r="AO55" i="17"/>
  <c r="AQ54" i="17"/>
  <c r="AO54" i="17"/>
  <c r="AQ53" i="17"/>
  <c r="AO53" i="17"/>
  <c r="AQ52" i="17"/>
  <c r="AO52" i="17"/>
  <c r="AQ51" i="17"/>
  <c r="AO51" i="17"/>
  <c r="AQ50" i="17"/>
  <c r="AO50" i="17"/>
  <c r="AQ49" i="17"/>
  <c r="AO49" i="17"/>
  <c r="AQ48" i="17"/>
  <c r="AO48" i="17"/>
  <c r="AQ47" i="17"/>
  <c r="AO47" i="17"/>
  <c r="AQ46" i="17"/>
  <c r="AO46" i="17"/>
  <c r="AQ45" i="17"/>
  <c r="AO45" i="17"/>
  <c r="AQ44" i="17"/>
  <c r="AO44" i="17"/>
  <c r="AQ43" i="17"/>
  <c r="AO43" i="17"/>
  <c r="AQ42" i="17"/>
  <c r="AO42" i="17"/>
  <c r="AQ41" i="17"/>
  <c r="AO41" i="17"/>
  <c r="AO40" i="17"/>
  <c r="AO39" i="17"/>
  <c r="AQ38" i="17"/>
  <c r="AO38" i="17"/>
  <c r="AO37" i="17"/>
  <c r="AO36" i="17"/>
  <c r="AQ35" i="17"/>
  <c r="AO35" i="17"/>
  <c r="AO34" i="17"/>
  <c r="AO33" i="17"/>
  <c r="AQ32" i="17"/>
  <c r="AO32" i="17"/>
  <c r="AO31" i="17"/>
  <c r="AO30" i="17"/>
  <c r="AQ29" i="17"/>
  <c r="AO29" i="17"/>
  <c r="AP22" i="17"/>
  <c r="AQ22" i="17" s="1"/>
  <c r="U1" i="24"/>
  <c r="G24" i="24"/>
  <c r="I3" i="24" a="1"/>
  <c r="C3" i="24" a="1"/>
  <c r="AR22" i="17"/>
  <c r="AR5" i="17"/>
  <c r="AR4" i="17"/>
  <c r="AP23" i="17"/>
  <c r="AP24" i="17"/>
  <c r="AP25" i="17"/>
  <c r="AP26" i="17"/>
  <c r="AT100" i="17"/>
  <c r="AS99" i="17"/>
  <c r="AT92" i="17"/>
  <c r="AS91" i="17"/>
  <c r="AT84" i="17"/>
  <c r="AS83" i="17"/>
  <c r="AT76" i="17"/>
  <c r="AS75" i="17"/>
  <c r="AT68" i="17"/>
  <c r="AS67" i="17"/>
  <c r="AT60" i="17"/>
  <c r="AS59" i="17"/>
  <c r="AT52" i="17"/>
  <c r="AS51" i="17"/>
  <c r="AT44" i="17"/>
  <c r="AS43" i="17"/>
  <c r="AS39" i="17"/>
  <c r="AT31" i="17"/>
  <c r="AS20" i="17"/>
  <c r="AS16" i="17"/>
  <c r="AS12" i="17"/>
  <c r="AS8" i="17"/>
  <c r="AS4" i="17"/>
  <c r="AT45" i="17"/>
  <c r="AT29" i="17"/>
  <c r="AT21" i="17"/>
  <c r="AR16" i="17"/>
  <c r="AT13" i="17"/>
  <c r="AR12" i="17"/>
  <c r="AT9" i="17"/>
  <c r="AT86" i="17"/>
  <c r="AT78" i="17"/>
  <c r="AT62" i="17"/>
  <c r="AT54" i="17"/>
  <c r="AT46" i="17"/>
  <c r="AT37" i="17"/>
  <c r="AT32" i="17"/>
  <c r="AS29" i="17"/>
  <c r="AS21" i="17"/>
  <c r="AT95" i="17"/>
  <c r="AS78" i="17"/>
  <c r="AT63" i="17"/>
  <c r="AT101" i="17"/>
  <c r="AS100" i="17"/>
  <c r="AT93" i="17"/>
  <c r="AS92" i="17"/>
  <c r="AT85" i="17"/>
  <c r="AS84" i="17"/>
  <c r="AT77" i="17"/>
  <c r="AS76" i="17"/>
  <c r="AT69" i="17"/>
  <c r="AS68" i="17"/>
  <c r="AT61" i="17"/>
  <c r="AS60" i="17"/>
  <c r="AT53" i="17"/>
  <c r="AS52" i="17"/>
  <c r="AS44" i="17"/>
  <c r="AT34" i="17"/>
  <c r="AS31" i="17"/>
  <c r="AR20" i="17"/>
  <c r="AT17" i="17"/>
  <c r="AR8" i="17"/>
  <c r="AT5" i="17"/>
  <c r="AS85" i="17"/>
  <c r="AS69" i="17"/>
  <c r="AS61" i="17"/>
  <c r="AS53" i="17"/>
  <c r="AS45" i="17"/>
  <c r="AT22" i="17"/>
  <c r="AS17" i="17"/>
  <c r="AS13" i="17"/>
  <c r="AS94" i="17"/>
  <c r="AS86" i="17"/>
  <c r="AT79" i="17"/>
  <c r="AT71" i="17"/>
  <c r="AS54" i="17"/>
  <c r="AS46" i="17"/>
  <c r="AT40" i="17"/>
  <c r="AT35" i="17"/>
  <c r="AT102" i="17"/>
  <c r="AS101" i="17"/>
  <c r="AT94" i="17"/>
  <c r="AS93" i="17"/>
  <c r="AS77" i="17"/>
  <c r="AT70" i="17"/>
  <c r="AS34" i="17"/>
  <c r="AS9" i="17"/>
  <c r="AS5" i="17"/>
  <c r="AT87" i="17"/>
  <c r="AS70" i="17"/>
  <c r="AS62" i="17"/>
  <c r="AT55" i="17"/>
  <c r="AT47" i="17"/>
  <c r="AS37" i="17"/>
  <c r="AS32" i="17"/>
  <c r="AS102" i="17"/>
  <c r="AS95" i="17"/>
  <c r="AT91" i="17"/>
  <c r="AS88" i="17"/>
  <c r="AS79" i="17"/>
  <c r="AT75" i="17"/>
  <c r="AS72" i="17"/>
  <c r="AS63" i="17"/>
  <c r="AT59" i="17"/>
  <c r="AS56" i="17"/>
  <c r="AS47" i="17"/>
  <c r="AT43" i="17"/>
  <c r="AS18" i="17"/>
  <c r="AT16" i="17"/>
  <c r="AT14" i="17"/>
  <c r="AR7" i="17"/>
  <c r="AT98" i="17"/>
  <c r="AT82" i="17"/>
  <c r="AT66" i="17"/>
  <c r="AS14" i="17"/>
  <c r="AT10" i="17"/>
  <c r="AS98" i="17"/>
  <c r="AT89" i="17"/>
  <c r="AS82" i="17"/>
  <c r="AT73" i="17"/>
  <c r="AT39" i="17"/>
  <c r="AS10" i="17"/>
  <c r="AT6" i="17"/>
  <c r="AT96" i="17"/>
  <c r="AS89" i="17"/>
  <c r="AT80" i="17"/>
  <c r="AT64" i="17"/>
  <c r="AT48" i="17"/>
  <c r="AT36" i="17"/>
  <c r="AR21" i="17"/>
  <c r="AR10" i="17"/>
  <c r="AT4" i="17"/>
  <c r="AS96" i="17"/>
  <c r="AT83" i="17"/>
  <c r="AS71" i="17"/>
  <c r="AT38" i="17"/>
  <c r="AT30" i="17"/>
  <c r="AS19" i="17"/>
  <c r="AR17" i="17"/>
  <c r="AT74" i="17"/>
  <c r="AT42" i="17"/>
  <c r="AS33" i="17"/>
  <c r="AT97" i="17"/>
  <c r="AS58" i="17"/>
  <c r="AT49" i="17"/>
  <c r="AS11" i="17"/>
  <c r="AS81" i="17"/>
  <c r="AS49" i="17"/>
  <c r="AS40" i="17"/>
  <c r="AT50" i="17"/>
  <c r="AR18" i="17"/>
  <c r="AT12" i="17"/>
  <c r="AS66" i="17"/>
  <c r="AT57" i="17"/>
  <c r="AS50" i="17"/>
  <c r="AT41" i="17"/>
  <c r="AR14" i="17"/>
  <c r="AT8" i="17"/>
  <c r="AS73" i="17"/>
  <c r="AS57" i="17"/>
  <c r="AS41" i="17"/>
  <c r="AT19" i="17"/>
  <c r="AT99" i="17"/>
  <c r="AS87" i="17"/>
  <c r="AS80" i="17"/>
  <c r="AT67" i="17"/>
  <c r="AS64" i="17"/>
  <c r="AS55" i="17"/>
  <c r="AT51" i="17"/>
  <c r="AS48" i="17"/>
  <c r="AS36" i="17"/>
  <c r="AR6" i="17"/>
  <c r="AT58" i="17"/>
  <c r="AS30" i="17"/>
  <c r="AS15" i="17"/>
  <c r="AT11" i="17"/>
  <c r="AS90" i="17"/>
  <c r="AT81" i="17"/>
  <c r="AS74" i="17"/>
  <c r="AT65" i="17"/>
  <c r="AS35" i="17"/>
  <c r="AS22" i="17"/>
  <c r="AR15" i="17"/>
  <c r="AT7" i="17"/>
  <c r="AT56" i="17"/>
  <c r="AS6" i="17"/>
  <c r="AT33" i="17"/>
  <c r="AT15" i="17"/>
  <c r="AT90" i="17"/>
  <c r="AS38" i="17"/>
  <c r="AR13" i="17"/>
  <c r="AS42" i="17"/>
  <c r="AS97" i="17"/>
  <c r="AT88" i="17"/>
  <c r="AT72" i="17"/>
  <c r="AS65" i="17"/>
  <c r="AT20" i="17"/>
  <c r="AT18" i="17"/>
  <c r="AR11" i="17"/>
  <c r="AR19" i="17"/>
  <c r="AR9" i="17"/>
  <c r="AS7" i="17"/>
  <c r="K33" i="24"/>
  <c r="BE1" i="19"/>
  <c r="AP27" i="17"/>
  <c r="AP28" i="17"/>
  <c r="C24" i="24" a="1"/>
  <c r="B3" i="24" a="1"/>
  <c r="B21" i="24" a="1"/>
  <c r="B35" i="24" a="1"/>
  <c r="B42" i="24" l="1"/>
  <c r="J42" i="24" s="1"/>
  <c r="B50" i="24"/>
  <c r="J50" i="24" s="1"/>
  <c r="B58" i="24"/>
  <c r="J58" i="24" s="1"/>
  <c r="B66" i="24"/>
  <c r="J66" i="24" s="1"/>
  <c r="B74" i="24"/>
  <c r="J74" i="24" s="1"/>
  <c r="B82" i="24"/>
  <c r="J82" i="24" s="1"/>
  <c r="B90" i="24"/>
  <c r="J90" i="24" s="1"/>
  <c r="B98" i="24"/>
  <c r="J98" i="24" s="1"/>
  <c r="B35" i="24"/>
  <c r="J35" i="24" s="1"/>
  <c r="B43" i="24"/>
  <c r="J43" i="24" s="1"/>
  <c r="B51" i="24"/>
  <c r="J51" i="24" s="1"/>
  <c r="B59" i="24"/>
  <c r="J59" i="24" s="1"/>
  <c r="B67" i="24"/>
  <c r="J67" i="24" s="1"/>
  <c r="B75" i="24"/>
  <c r="J75" i="24" s="1"/>
  <c r="B83" i="24"/>
  <c r="J83" i="24" s="1"/>
  <c r="B91" i="24"/>
  <c r="J91" i="24" s="1"/>
  <c r="B99" i="24"/>
  <c r="J99" i="24" s="1"/>
  <c r="B36" i="24"/>
  <c r="J36" i="24" s="1"/>
  <c r="B44" i="24"/>
  <c r="J44" i="24" s="1"/>
  <c r="B52" i="24"/>
  <c r="J52" i="24" s="1"/>
  <c r="B60" i="24"/>
  <c r="J60" i="24" s="1"/>
  <c r="B68" i="24"/>
  <c r="J68" i="24" s="1"/>
  <c r="B76" i="24"/>
  <c r="J76" i="24" s="1"/>
  <c r="B84" i="24"/>
  <c r="J84" i="24" s="1"/>
  <c r="B92" i="24"/>
  <c r="J92" i="24" s="1"/>
  <c r="B100" i="24"/>
  <c r="J100" i="24" s="1"/>
  <c r="B37" i="24"/>
  <c r="J37" i="24" s="1"/>
  <c r="B45" i="24"/>
  <c r="J45" i="24" s="1"/>
  <c r="B53" i="24"/>
  <c r="J53" i="24" s="1"/>
  <c r="B61" i="24"/>
  <c r="J61" i="24" s="1"/>
  <c r="B69" i="24"/>
  <c r="J69" i="24" s="1"/>
  <c r="B77" i="24"/>
  <c r="J77" i="24" s="1"/>
  <c r="B85" i="24"/>
  <c r="J85" i="24" s="1"/>
  <c r="B93" i="24"/>
  <c r="J93" i="24" s="1"/>
  <c r="B38" i="24"/>
  <c r="J38" i="24" s="1"/>
  <c r="B46" i="24"/>
  <c r="J46" i="24" s="1"/>
  <c r="B54" i="24"/>
  <c r="J54" i="24" s="1"/>
  <c r="B62" i="24"/>
  <c r="J62" i="24" s="1"/>
  <c r="B70" i="24"/>
  <c r="J70" i="24" s="1"/>
  <c r="B78" i="24"/>
  <c r="J78" i="24" s="1"/>
  <c r="B86" i="24"/>
  <c r="J86" i="24" s="1"/>
  <c r="B94" i="24"/>
  <c r="J94" i="24" s="1"/>
  <c r="B39" i="24"/>
  <c r="J39" i="24" s="1"/>
  <c r="B47" i="24"/>
  <c r="J47" i="24" s="1"/>
  <c r="B55" i="24"/>
  <c r="J55" i="24" s="1"/>
  <c r="B63" i="24"/>
  <c r="J63" i="24" s="1"/>
  <c r="B71" i="24"/>
  <c r="J71" i="24" s="1"/>
  <c r="B79" i="24"/>
  <c r="J79" i="24" s="1"/>
  <c r="B87" i="24"/>
  <c r="J87" i="24" s="1"/>
  <c r="B95" i="24"/>
  <c r="J95" i="24" s="1"/>
  <c r="B40" i="24"/>
  <c r="J40" i="24" s="1"/>
  <c r="B48" i="24"/>
  <c r="J48" i="24" s="1"/>
  <c r="B56" i="24"/>
  <c r="J56" i="24" s="1"/>
  <c r="B64" i="24"/>
  <c r="J64" i="24" s="1"/>
  <c r="B72" i="24"/>
  <c r="J72" i="24" s="1"/>
  <c r="B80" i="24"/>
  <c r="J80" i="24" s="1"/>
  <c r="B88" i="24"/>
  <c r="J88" i="24" s="1"/>
  <c r="B96" i="24"/>
  <c r="J96" i="24" s="1"/>
  <c r="B41" i="24"/>
  <c r="J41" i="24" s="1"/>
  <c r="B49" i="24"/>
  <c r="J49" i="24" s="1"/>
  <c r="B57" i="24"/>
  <c r="J57" i="24" s="1"/>
  <c r="B65" i="24"/>
  <c r="J65" i="24" s="1"/>
  <c r="B73" i="24"/>
  <c r="J73" i="24" s="1"/>
  <c r="B81" i="24"/>
  <c r="J81" i="24" s="1"/>
  <c r="B89" i="24"/>
  <c r="J89" i="24" s="1"/>
  <c r="B97" i="24"/>
  <c r="J97" i="24" s="1"/>
  <c r="I10" i="24"/>
  <c r="I18" i="24"/>
  <c r="I3" i="24"/>
  <c r="I11" i="24"/>
  <c r="I19" i="24"/>
  <c r="I4" i="24"/>
  <c r="I12" i="24"/>
  <c r="I20" i="24"/>
  <c r="I5" i="24"/>
  <c r="I13" i="24"/>
  <c r="I21" i="24"/>
  <c r="I6" i="24"/>
  <c r="I14" i="24"/>
  <c r="I7" i="24"/>
  <c r="I15" i="24"/>
  <c r="I8" i="24"/>
  <c r="I16" i="24"/>
  <c r="I9" i="24"/>
  <c r="I17" i="24"/>
  <c r="C10" i="24"/>
  <c r="C18" i="24"/>
  <c r="C3" i="24"/>
  <c r="C11" i="24"/>
  <c r="C19" i="24"/>
  <c r="C4" i="24"/>
  <c r="C12" i="24"/>
  <c r="C20" i="24"/>
  <c r="C5" i="24"/>
  <c r="C13" i="24"/>
  <c r="C21" i="24"/>
  <c r="C6" i="24"/>
  <c r="C14" i="24"/>
  <c r="C7" i="24"/>
  <c r="C15" i="24"/>
  <c r="C8" i="24"/>
  <c r="C16" i="24"/>
  <c r="C9" i="24"/>
  <c r="C17" i="24"/>
  <c r="D21" i="24"/>
  <c r="B21" i="24"/>
  <c r="J21" i="24" s="1"/>
  <c r="B10" i="24"/>
  <c r="J10" i="24" s="1"/>
  <c r="B18" i="24"/>
  <c r="J18" i="24" s="1"/>
  <c r="B3" i="24"/>
  <c r="J3" i="24" s="1"/>
  <c r="B11" i="24"/>
  <c r="J11" i="24" s="1"/>
  <c r="B19" i="24"/>
  <c r="J19" i="24" s="1"/>
  <c r="B4" i="24"/>
  <c r="J4" i="24" s="1"/>
  <c r="B12" i="24"/>
  <c r="J12" i="24" s="1"/>
  <c r="B20" i="24"/>
  <c r="J20" i="24" s="1"/>
  <c r="B5" i="24"/>
  <c r="J5" i="24" s="1"/>
  <c r="B13" i="24"/>
  <c r="J13" i="24" s="1"/>
  <c r="B6" i="24"/>
  <c r="J6" i="24" s="1"/>
  <c r="B14" i="24"/>
  <c r="J14" i="24" s="1"/>
  <c r="B7" i="24"/>
  <c r="J7" i="24" s="1"/>
  <c r="B15" i="24"/>
  <c r="J15" i="24" s="1"/>
  <c r="B8" i="24"/>
  <c r="J8" i="24" s="1"/>
  <c r="B16" i="24"/>
  <c r="J16" i="24" s="1"/>
  <c r="B9" i="24"/>
  <c r="J9" i="24" s="1"/>
  <c r="B17" i="24"/>
  <c r="J17" i="24" s="1"/>
  <c r="AQ28" i="17"/>
  <c r="AQ27" i="17"/>
  <c r="AQ26" i="17"/>
  <c r="AQ25" i="17"/>
  <c r="AQ24" i="17"/>
  <c r="AQ23" i="17"/>
  <c r="AU7" i="17"/>
  <c r="AU65" i="17"/>
  <c r="AU97" i="17"/>
  <c r="AU42" i="17"/>
  <c r="AU38" i="17"/>
  <c r="AU6" i="17"/>
  <c r="AU22" i="17"/>
  <c r="AU35" i="17"/>
  <c r="AU74" i="17"/>
  <c r="AU90" i="17"/>
  <c r="AU15" i="17"/>
  <c r="AU30" i="17"/>
  <c r="AU36" i="17"/>
  <c r="AU48" i="17"/>
  <c r="AU55" i="17"/>
  <c r="AU64" i="17"/>
  <c r="AU80" i="17"/>
  <c r="AU87" i="17"/>
  <c r="AU41" i="17"/>
  <c r="AU57" i="17"/>
  <c r="AU73" i="17"/>
  <c r="AU50" i="17"/>
  <c r="AU66" i="17"/>
  <c r="AU40" i="17"/>
  <c r="AU49" i="17"/>
  <c r="AU81" i="17"/>
  <c r="AU11" i="17"/>
  <c r="AU58" i="17"/>
  <c r="AU33" i="17"/>
  <c r="AU19" i="17"/>
  <c r="AU71" i="17"/>
  <c r="AU96" i="17"/>
  <c r="AU89" i="17"/>
  <c r="AU10" i="17"/>
  <c r="AU82" i="17"/>
  <c r="AU98" i="17"/>
  <c r="AU14" i="17"/>
  <c r="AU18" i="17"/>
  <c r="AU47" i="17"/>
  <c r="AU56" i="17"/>
  <c r="AU63" i="17"/>
  <c r="AU72" i="17"/>
  <c r="AU79" i="17"/>
  <c r="AU88" i="17"/>
  <c r="AU95" i="17"/>
  <c r="AU102" i="17"/>
  <c r="AU32" i="17"/>
  <c r="AU37" i="17"/>
  <c r="AU62" i="17"/>
  <c r="AU70" i="17"/>
  <c r="AU5" i="17"/>
  <c r="AU9" i="17"/>
  <c r="AU34" i="17"/>
  <c r="AU77" i="17"/>
  <c r="AU93" i="17"/>
  <c r="AU101" i="17"/>
  <c r="AU46" i="17"/>
  <c r="AU54" i="17"/>
  <c r="AU86" i="17"/>
  <c r="AU94" i="17"/>
  <c r="AU13" i="17"/>
  <c r="AU17" i="17"/>
  <c r="AU45" i="17"/>
  <c r="AU53" i="17"/>
  <c r="AU61" i="17"/>
  <c r="AU69" i="17"/>
  <c r="AU85" i="17"/>
  <c r="AU31" i="17"/>
  <c r="AU44" i="17"/>
  <c r="AU52" i="17"/>
  <c r="AU60" i="17"/>
  <c r="AU68" i="17"/>
  <c r="AU76" i="17"/>
  <c r="AU84" i="17"/>
  <c r="AU92" i="17"/>
  <c r="AU100" i="17"/>
  <c r="AU78" i="17"/>
  <c r="AU21" i="17"/>
  <c r="AU29" i="17"/>
  <c r="AU4" i="17"/>
  <c r="AU8" i="17"/>
  <c r="AU12" i="17"/>
  <c r="AU16" i="17"/>
  <c r="AU20" i="17"/>
  <c r="AU39" i="17"/>
  <c r="AU43" i="17"/>
  <c r="AU51" i="17"/>
  <c r="AU59" i="17"/>
  <c r="AU67" i="17"/>
  <c r="AU75" i="17"/>
  <c r="AU83" i="17"/>
  <c r="AU91" i="17"/>
  <c r="AU99" i="17"/>
  <c r="C29" i="24"/>
  <c r="J29" i="24" s="1"/>
  <c r="C31" i="24"/>
  <c r="J31" i="24" s="1"/>
  <c r="C24" i="24"/>
  <c r="J24" i="24" s="1"/>
  <c r="C25" i="24"/>
  <c r="J25" i="24" s="1"/>
  <c r="C26" i="24"/>
  <c r="J26" i="24" s="1"/>
  <c r="C27" i="24"/>
  <c r="J27" i="24" s="1"/>
  <c r="C28" i="24"/>
  <c r="J28" i="24" s="1"/>
  <c r="C30" i="24"/>
  <c r="J30" i="24" s="1"/>
  <c r="N93" i="24"/>
  <c r="N92" i="24"/>
  <c r="N91" i="24"/>
  <c r="N90" i="24"/>
  <c r="N89" i="24"/>
  <c r="N88" i="24"/>
  <c r="N87" i="24"/>
  <c r="N86" i="24"/>
  <c r="N85" i="24"/>
  <c r="N84" i="24"/>
  <c r="N83" i="24"/>
  <c r="N82" i="24"/>
  <c r="N81" i="24"/>
  <c r="N80" i="24"/>
  <c r="N79" i="24"/>
  <c r="N78" i="24"/>
  <c r="N77" i="24"/>
  <c r="N76" i="24"/>
  <c r="N75" i="24"/>
  <c r="N74" i="24"/>
  <c r="N73" i="24"/>
  <c r="N72" i="24"/>
  <c r="N71" i="24"/>
  <c r="N70" i="24"/>
  <c r="N69" i="24"/>
  <c r="N68" i="24"/>
  <c r="N67" i="24"/>
  <c r="N66" i="24"/>
  <c r="N65" i="24"/>
  <c r="N64" i="24"/>
  <c r="N63" i="24"/>
  <c r="N62" i="24"/>
  <c r="N61" i="24"/>
  <c r="N60" i="24"/>
  <c r="N59" i="24"/>
  <c r="N58" i="24"/>
  <c r="N57" i="24"/>
  <c r="N56" i="24"/>
  <c r="N55" i="24"/>
  <c r="N54" i="24"/>
  <c r="N53" i="24"/>
  <c r="N52" i="24"/>
  <c r="N51" i="24"/>
  <c r="N50" i="24"/>
  <c r="N49" i="24"/>
  <c r="N48" i="24"/>
  <c r="N47" i="24"/>
  <c r="N46" i="24"/>
  <c r="N45" i="24"/>
  <c r="N44" i="24"/>
  <c r="N43" i="24"/>
  <c r="N42" i="24"/>
  <c r="N41" i="24"/>
  <c r="N40" i="24"/>
  <c r="N39" i="24"/>
  <c r="N38" i="24"/>
  <c r="N37" i="24"/>
  <c r="N36" i="24"/>
  <c r="N35" i="24"/>
  <c r="N34" i="24"/>
  <c r="N33" i="24"/>
  <c r="N32" i="24"/>
  <c r="N31" i="24"/>
  <c r="N30" i="24"/>
  <c r="I31" i="24"/>
  <c r="G31" i="24"/>
  <c r="N29" i="24"/>
  <c r="I30" i="24"/>
  <c r="G30" i="24"/>
  <c r="N28" i="24"/>
  <c r="G29" i="24"/>
  <c r="N27" i="24"/>
  <c r="G28" i="24"/>
  <c r="N26" i="24"/>
  <c r="G27" i="24"/>
  <c r="N25" i="24"/>
  <c r="G26" i="24"/>
  <c r="N24" i="24"/>
  <c r="G25" i="24"/>
  <c r="N23" i="24"/>
  <c r="N22" i="24"/>
  <c r="N21" i="24"/>
  <c r="N20" i="24"/>
  <c r="N19" i="24"/>
  <c r="N18" i="24"/>
  <c r="N17" i="24"/>
  <c r="N16" i="24"/>
  <c r="N15" i="24"/>
  <c r="N14" i="24"/>
  <c r="N13" i="24"/>
  <c r="N12" i="24"/>
  <c r="N11" i="24"/>
  <c r="N10" i="24"/>
  <c r="N9" i="24"/>
  <c r="N8" i="24"/>
  <c r="N7" i="24"/>
  <c r="N6" i="24"/>
  <c r="N5" i="24"/>
  <c r="N4" i="24"/>
  <c r="N3" i="24"/>
  <c r="AO13" i="22"/>
  <c r="AO12" i="22"/>
  <c r="AO11" i="22"/>
  <c r="AO10" i="22"/>
  <c r="AO9" i="22"/>
  <c r="AO8" i="22"/>
  <c r="AO7" i="22"/>
  <c r="AO6" i="22"/>
  <c r="AO5" i="22"/>
  <c r="AO4" i="22"/>
  <c r="AO3" i="22"/>
  <c r="AO2" i="22"/>
  <c r="AO13" i="23"/>
  <c r="AO12" i="23"/>
  <c r="AO11" i="23"/>
  <c r="AO10" i="23"/>
  <c r="AO9" i="23"/>
  <c r="AO8" i="23"/>
  <c r="AO7" i="23"/>
  <c r="AO6" i="23"/>
  <c r="AO5" i="23"/>
  <c r="AO4" i="23"/>
  <c r="AO3" i="23"/>
  <c r="AO2" i="23"/>
  <c r="AV22" i="17"/>
  <c r="AV4" i="17"/>
  <c r="AV5" i="17"/>
  <c r="AV15" i="17"/>
  <c r="AV11" i="17"/>
  <c r="AV16" i="17"/>
  <c r="AV9" i="17"/>
  <c r="AV20" i="17"/>
  <c r="AV14" i="17"/>
  <c r="AV13" i="17"/>
  <c r="AV6" i="17"/>
  <c r="AV19" i="17"/>
  <c r="AV18" i="17"/>
  <c r="AV17" i="17"/>
  <c r="AV21" i="17"/>
  <c r="AV7" i="17"/>
  <c r="AV8" i="17"/>
  <c r="AV10" i="17"/>
  <c r="AV12" i="17"/>
  <c r="AS28" i="17"/>
  <c r="AT28" i="17"/>
  <c r="AS27" i="17"/>
  <c r="AT27" i="17"/>
  <c r="AS26" i="17"/>
  <c r="AT26" i="17"/>
  <c r="AT25" i="17"/>
  <c r="AS25" i="17"/>
  <c r="AS24" i="17"/>
  <c r="AT24" i="17"/>
  <c r="AS23" i="17"/>
  <c r="AT23" i="17"/>
  <c r="H24" i="24" a="1"/>
  <c r="I35" i="24" a="1"/>
  <c r="C35" i="24" a="1"/>
  <c r="D24" i="24" a="1"/>
  <c r="E21" i="24" l="1"/>
  <c r="AU23" i="17"/>
  <c r="AU24" i="17"/>
  <c r="AU25" i="17"/>
  <c r="AU26" i="17"/>
  <c r="AU27" i="17"/>
  <c r="AU28" i="17"/>
  <c r="I42" i="24"/>
  <c r="I50" i="24"/>
  <c r="I58" i="24"/>
  <c r="I66" i="24"/>
  <c r="I74" i="24"/>
  <c r="I82" i="24"/>
  <c r="I90" i="24"/>
  <c r="I98" i="24"/>
  <c r="I35" i="24"/>
  <c r="I43" i="24"/>
  <c r="I51" i="24"/>
  <c r="I59" i="24"/>
  <c r="I67" i="24"/>
  <c r="I75" i="24"/>
  <c r="I83" i="24"/>
  <c r="I91" i="24"/>
  <c r="I99" i="24"/>
  <c r="I36" i="24"/>
  <c r="I44" i="24"/>
  <c r="I52" i="24"/>
  <c r="I60" i="24"/>
  <c r="I68" i="24"/>
  <c r="I76" i="24"/>
  <c r="I84" i="24"/>
  <c r="I92" i="24"/>
  <c r="I100" i="24"/>
  <c r="I37" i="24"/>
  <c r="I45" i="24"/>
  <c r="I53" i="24"/>
  <c r="I61" i="24"/>
  <c r="I69" i="24"/>
  <c r="I77" i="24"/>
  <c r="I85" i="24"/>
  <c r="I93" i="24"/>
  <c r="I38" i="24"/>
  <c r="I46" i="24"/>
  <c r="I54" i="24"/>
  <c r="I62" i="24"/>
  <c r="I70" i="24"/>
  <c r="I78" i="24"/>
  <c r="I86" i="24"/>
  <c r="I94" i="24"/>
  <c r="I39" i="24"/>
  <c r="I47" i="24"/>
  <c r="I55" i="24"/>
  <c r="I63" i="24"/>
  <c r="I71" i="24"/>
  <c r="I79" i="24"/>
  <c r="I87" i="24"/>
  <c r="I95" i="24"/>
  <c r="I40" i="24"/>
  <c r="I48" i="24"/>
  <c r="I56" i="24"/>
  <c r="I64" i="24"/>
  <c r="I72" i="24"/>
  <c r="I80" i="24"/>
  <c r="I88" i="24"/>
  <c r="I96" i="24"/>
  <c r="I41" i="24"/>
  <c r="I49" i="24"/>
  <c r="I57" i="24"/>
  <c r="I65" i="24"/>
  <c r="I73" i="24"/>
  <c r="I81" i="24"/>
  <c r="I89" i="24"/>
  <c r="I97" i="24"/>
  <c r="H31" i="24"/>
  <c r="H24" i="24"/>
  <c r="H25" i="24"/>
  <c r="H26" i="24"/>
  <c r="H27" i="24"/>
  <c r="H28" i="24"/>
  <c r="H29" i="24"/>
  <c r="H30" i="24"/>
  <c r="D24" i="24"/>
  <c r="E24" i="24" s="1"/>
  <c r="D25" i="24"/>
  <c r="E25" i="24" s="1"/>
  <c r="D26" i="24"/>
  <c r="E26" i="24" s="1"/>
  <c r="D27" i="24"/>
  <c r="E27" i="24" s="1"/>
  <c r="D28" i="24"/>
  <c r="E28" i="24" s="1"/>
  <c r="D29" i="24"/>
  <c r="E29" i="24" s="1"/>
  <c r="D30" i="24"/>
  <c r="E30" i="24" s="1"/>
  <c r="D31" i="24"/>
  <c r="E31" i="24" s="1"/>
  <c r="D20" i="24"/>
  <c r="E20" i="24" s="1"/>
  <c r="C98" i="24"/>
  <c r="D98" i="24" s="1"/>
  <c r="C90" i="24"/>
  <c r="D90" i="24" s="1"/>
  <c r="C82" i="24"/>
  <c r="D82" i="24" s="1"/>
  <c r="C74" i="24"/>
  <c r="D74" i="24" s="1"/>
  <c r="C66" i="24"/>
  <c r="D66" i="24" s="1"/>
  <c r="C58" i="24"/>
  <c r="D58" i="24" s="1"/>
  <c r="C50" i="24"/>
  <c r="D50" i="24" s="1"/>
  <c r="C42" i="24"/>
  <c r="D42" i="24" s="1"/>
  <c r="C97" i="24"/>
  <c r="D97" i="24" s="1"/>
  <c r="C89" i="24"/>
  <c r="D89" i="24" s="1"/>
  <c r="C81" i="24"/>
  <c r="D81" i="24" s="1"/>
  <c r="C73" i="24"/>
  <c r="D73" i="24" s="1"/>
  <c r="C65" i="24"/>
  <c r="D65" i="24" s="1"/>
  <c r="C57" i="24"/>
  <c r="D57" i="24" s="1"/>
  <c r="C49" i="24"/>
  <c r="D49" i="24" s="1"/>
  <c r="C41" i="24"/>
  <c r="D41" i="24" s="1"/>
  <c r="C96" i="24"/>
  <c r="D96" i="24" s="1"/>
  <c r="C88" i="24"/>
  <c r="D88" i="24" s="1"/>
  <c r="C80" i="24"/>
  <c r="D80" i="24" s="1"/>
  <c r="C72" i="24"/>
  <c r="D72" i="24" s="1"/>
  <c r="C64" i="24"/>
  <c r="D64" i="24" s="1"/>
  <c r="C56" i="24"/>
  <c r="D56" i="24" s="1"/>
  <c r="C48" i="24"/>
  <c r="D48" i="24" s="1"/>
  <c r="C40" i="24"/>
  <c r="D40" i="24" s="1"/>
  <c r="C92" i="24"/>
  <c r="D92" i="24" s="1"/>
  <c r="C78" i="24"/>
  <c r="D78" i="24" s="1"/>
  <c r="C67" i="24"/>
  <c r="D67" i="24" s="1"/>
  <c r="C53" i="24"/>
  <c r="D53" i="24" s="1"/>
  <c r="C39" i="24"/>
  <c r="D39" i="24" s="1"/>
  <c r="C86" i="24"/>
  <c r="D86" i="24" s="1"/>
  <c r="C70" i="24"/>
  <c r="D70" i="24" s="1"/>
  <c r="C55" i="24"/>
  <c r="D55" i="24" s="1"/>
  <c r="C68" i="24"/>
  <c r="D68" i="24" s="1"/>
  <c r="C43" i="24"/>
  <c r="D43" i="24" s="1"/>
  <c r="C91" i="24"/>
  <c r="D91" i="24" s="1"/>
  <c r="C77" i="24"/>
  <c r="D77" i="24" s="1"/>
  <c r="C63" i="24"/>
  <c r="D63" i="24" s="1"/>
  <c r="C52" i="24"/>
  <c r="D52" i="24" s="1"/>
  <c r="C38" i="24"/>
  <c r="D38" i="24" s="1"/>
  <c r="C87" i="24"/>
  <c r="D87" i="24" s="1"/>
  <c r="C76" i="24"/>
  <c r="D76" i="24" s="1"/>
  <c r="C62" i="24"/>
  <c r="D62" i="24" s="1"/>
  <c r="C51" i="24"/>
  <c r="D51" i="24" s="1"/>
  <c r="C37" i="24"/>
  <c r="D37" i="24" s="1"/>
  <c r="C61" i="24"/>
  <c r="D61" i="24" s="1"/>
  <c r="C95" i="24"/>
  <c r="D95" i="24" s="1"/>
  <c r="C69" i="24"/>
  <c r="D69" i="24" s="1"/>
  <c r="C79" i="24"/>
  <c r="D79" i="24" s="1"/>
  <c r="C54" i="24"/>
  <c r="D54" i="24" s="1"/>
  <c r="C100" i="24"/>
  <c r="D100" i="24" s="1"/>
  <c r="C75" i="24"/>
  <c r="D75" i="24" s="1"/>
  <c r="C47" i="24"/>
  <c r="D47" i="24" s="1"/>
  <c r="C36" i="24"/>
  <c r="D36" i="24" s="1"/>
  <c r="C99" i="24"/>
  <c r="D99" i="24" s="1"/>
  <c r="C85" i="24"/>
  <c r="D85" i="24" s="1"/>
  <c r="C71" i="24"/>
  <c r="D71" i="24" s="1"/>
  <c r="C60" i="24"/>
  <c r="D60" i="24" s="1"/>
  <c r="C46" i="24"/>
  <c r="D46" i="24" s="1"/>
  <c r="C35" i="24"/>
  <c r="D35" i="24" s="1"/>
  <c r="C84" i="24"/>
  <c r="D84" i="24" s="1"/>
  <c r="C59" i="24"/>
  <c r="D59" i="24" s="1"/>
  <c r="C93" i="24"/>
  <c r="D93" i="24" s="1"/>
  <c r="C45" i="24"/>
  <c r="D45" i="24" s="1"/>
  <c r="C83" i="24"/>
  <c r="D83" i="24" s="1"/>
  <c r="C44" i="24"/>
  <c r="D44" i="24" s="1"/>
  <c r="C94" i="24"/>
  <c r="D94" i="24" s="1"/>
  <c r="N20" i="23"/>
  <c r="N94" i="23"/>
  <c r="N93" i="23"/>
  <c r="N92" i="23"/>
  <c r="N91" i="23"/>
  <c r="N90" i="23"/>
  <c r="N89" i="23"/>
  <c r="N88" i="23"/>
  <c r="N87" i="23"/>
  <c r="N86" i="23"/>
  <c r="N85" i="23"/>
  <c r="N84" i="23"/>
  <c r="N83" i="23"/>
  <c r="N82" i="23"/>
  <c r="N81" i="23"/>
  <c r="N80" i="23"/>
  <c r="N79" i="23"/>
  <c r="N78" i="23"/>
  <c r="N77" i="23"/>
  <c r="N76" i="23"/>
  <c r="N75" i="23"/>
  <c r="N74" i="23"/>
  <c r="N73" i="23"/>
  <c r="N72" i="23"/>
  <c r="N71" i="23"/>
  <c r="N70" i="23"/>
  <c r="N69" i="23"/>
  <c r="N68" i="23"/>
  <c r="N67" i="23"/>
  <c r="N66" i="23"/>
  <c r="N65" i="23"/>
  <c r="N64" i="23"/>
  <c r="N63" i="23"/>
  <c r="N62" i="23"/>
  <c r="N61" i="23"/>
  <c r="N60" i="23"/>
  <c r="N59" i="23"/>
  <c r="N58" i="23"/>
  <c r="N57" i="23"/>
  <c r="N56" i="23"/>
  <c r="N55" i="23"/>
  <c r="N54" i="23"/>
  <c r="N53" i="23"/>
  <c r="N52" i="23"/>
  <c r="N51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I31" i="23"/>
  <c r="G31" i="23"/>
  <c r="N30" i="23"/>
  <c r="I30" i="23"/>
  <c r="G30" i="23"/>
  <c r="N29" i="23"/>
  <c r="G29" i="23"/>
  <c r="N28" i="23"/>
  <c r="G28" i="23"/>
  <c r="N27" i="23"/>
  <c r="G27" i="23"/>
  <c r="N26" i="23"/>
  <c r="G26" i="23"/>
  <c r="N25" i="23"/>
  <c r="G25" i="23"/>
  <c r="N24" i="23"/>
  <c r="G24" i="23"/>
  <c r="N23" i="23"/>
  <c r="N22" i="23"/>
  <c r="N21" i="23"/>
  <c r="N19" i="23"/>
  <c r="N18" i="23"/>
  <c r="N17" i="23"/>
  <c r="N16" i="23"/>
  <c r="N15" i="23"/>
  <c r="N14" i="23"/>
  <c r="AP13" i="23"/>
  <c r="N13" i="23"/>
  <c r="AP12" i="23"/>
  <c r="N12" i="23"/>
  <c r="AP11" i="23"/>
  <c r="N11" i="23"/>
  <c r="AP10" i="23"/>
  <c r="N10" i="23"/>
  <c r="AP9" i="23"/>
  <c r="N9" i="23"/>
  <c r="AP8" i="23"/>
  <c r="N8" i="23"/>
  <c r="AP7" i="23"/>
  <c r="N7" i="23"/>
  <c r="AP6" i="23"/>
  <c r="N6" i="23"/>
  <c r="AP5" i="23"/>
  <c r="N5" i="23"/>
  <c r="AP4" i="23"/>
  <c r="N4" i="23"/>
  <c r="AP3" i="23"/>
  <c r="N3" i="23"/>
  <c r="AP2" i="23"/>
  <c r="BD1" i="23"/>
  <c r="BC1" i="23"/>
  <c r="U1" i="23"/>
  <c r="BD1" i="19"/>
  <c r="BC1" i="19"/>
  <c r="BD1" i="22"/>
  <c r="BC1" i="22"/>
  <c r="AT1" i="20"/>
  <c r="AS1" i="20"/>
  <c r="K21" i="24"/>
  <c r="C35" i="23" a="1"/>
  <c r="I3" i="23" a="1"/>
  <c r="H24" i="23" a="1"/>
  <c r="I35" i="23" a="1"/>
  <c r="C3" i="23" a="1"/>
  <c r="K84" i="24"/>
  <c r="K62" i="24"/>
  <c r="K46" i="24"/>
  <c r="K38" i="24"/>
  <c r="K92" i="24"/>
  <c r="K74" i="24"/>
  <c r="K54" i="24"/>
  <c r="F30" i="24"/>
  <c r="K100" i="24"/>
  <c r="K73" i="24"/>
  <c r="K88" i="24"/>
  <c r="K61" i="24"/>
  <c r="K44" i="24"/>
  <c r="K57" i="24"/>
  <c r="K80" i="24"/>
  <c r="K35" i="24"/>
  <c r="K36" i="24"/>
  <c r="K43" i="24"/>
  <c r="K52" i="24"/>
  <c r="K65" i="24"/>
  <c r="K60" i="24"/>
  <c r="K82" i="24"/>
  <c r="F28" i="24"/>
  <c r="K63" i="24"/>
  <c r="K40" i="24"/>
  <c r="K64" i="24"/>
  <c r="K37" i="24"/>
  <c r="K55" i="24"/>
  <c r="D24" i="23" a="1"/>
  <c r="K47" i="24"/>
  <c r="K89" i="24"/>
  <c r="K50" i="24"/>
  <c r="K30" i="24"/>
  <c r="K71" i="24"/>
  <c r="K70" i="24"/>
  <c r="K31" i="24"/>
  <c r="K81" i="24"/>
  <c r="K78" i="24"/>
  <c r="F25" i="24"/>
  <c r="K69" i="24"/>
  <c r="F26" i="24"/>
  <c r="K45" i="24"/>
  <c r="K53" i="24"/>
  <c r="K67" i="24"/>
  <c r="K68" i="24"/>
  <c r="K91" i="24"/>
  <c r="K48" i="24"/>
  <c r="K59" i="24"/>
  <c r="K39" i="24"/>
  <c r="K79" i="24"/>
  <c r="K49" i="24"/>
  <c r="K41" i="24"/>
  <c r="K93" i="24"/>
  <c r="K66" i="24"/>
  <c r="K96" i="24"/>
  <c r="K42" i="24"/>
  <c r="K87" i="24"/>
  <c r="K58" i="24"/>
  <c r="F27" i="24"/>
  <c r="K97" i="24"/>
  <c r="F31" i="24"/>
  <c r="K72" i="24"/>
  <c r="K75" i="24"/>
  <c r="K98" i="24"/>
  <c r="K33" i="23"/>
  <c r="K83" i="24"/>
  <c r="F24" i="24"/>
  <c r="K95" i="24"/>
  <c r="K51" i="24"/>
  <c r="K85" i="24"/>
  <c r="F29" i="24"/>
  <c r="K86" i="24"/>
  <c r="K76" i="24"/>
  <c r="K90" i="24"/>
  <c r="K77" i="24"/>
  <c r="K99" i="24"/>
  <c r="K94" i="24"/>
  <c r="K56" i="24"/>
  <c r="AQ5" i="23"/>
  <c r="AR8" i="23"/>
  <c r="AQ6" i="23"/>
  <c r="AQ10" i="23"/>
  <c r="AR6" i="23"/>
  <c r="AQ9" i="23"/>
  <c r="AR4" i="23"/>
  <c r="AR13" i="23"/>
  <c r="AR10" i="23"/>
  <c r="AQ2" i="23"/>
  <c r="AR7" i="23"/>
  <c r="AQ12" i="23"/>
  <c r="AQ13" i="23"/>
  <c r="AR12" i="23"/>
  <c r="AR11" i="23"/>
  <c r="AQ8" i="23"/>
  <c r="AQ3" i="23"/>
  <c r="AR9" i="23"/>
  <c r="AQ4" i="23"/>
  <c r="AR5" i="23"/>
  <c r="AR2" i="23"/>
  <c r="AQ7" i="23"/>
  <c r="AR3" i="23"/>
  <c r="AQ11" i="23"/>
  <c r="L21" i="24" l="1"/>
  <c r="L81" i="24"/>
  <c r="Q74" i="24" s="1"/>
  <c r="P74" i="24"/>
  <c r="L96" i="24"/>
  <c r="Q89" i="24" s="1"/>
  <c r="P89" i="24"/>
  <c r="P60" i="24"/>
  <c r="L67" i="24"/>
  <c r="Q60" i="24" s="1"/>
  <c r="L73" i="24"/>
  <c r="Q66" i="24" s="1"/>
  <c r="P66" i="24"/>
  <c r="P92" i="24"/>
  <c r="L99" i="24"/>
  <c r="Q92" i="24" s="1"/>
  <c r="L85" i="24"/>
  <c r="Q78" i="24" s="1"/>
  <c r="P78" i="24"/>
  <c r="P27" i="24"/>
  <c r="L31" i="24"/>
  <c r="Q27" i="24" s="1"/>
  <c r="L50" i="24"/>
  <c r="Q43" i="24" s="1"/>
  <c r="P43" i="24"/>
  <c r="P48" i="24"/>
  <c r="L55" i="24"/>
  <c r="Q48" i="24" s="1"/>
  <c r="L82" i="24"/>
  <c r="Q75" i="24" s="1"/>
  <c r="P75" i="24"/>
  <c r="P29" i="24"/>
  <c r="L36" i="24"/>
  <c r="Q29" i="24" s="1"/>
  <c r="P93" i="24"/>
  <c r="L100" i="24"/>
  <c r="Q93" i="24" s="1"/>
  <c r="P87" i="24"/>
  <c r="L94" i="24"/>
  <c r="Q87" i="24" s="1"/>
  <c r="P88" i="24"/>
  <c r="L95" i="24"/>
  <c r="Q88" i="24" s="1"/>
  <c r="P91" i="24"/>
  <c r="L98" i="24"/>
  <c r="Q91" i="24" s="1"/>
  <c r="P30" i="24"/>
  <c r="L37" i="24"/>
  <c r="Q30" i="24" s="1"/>
  <c r="P28" i="24"/>
  <c r="L35" i="24"/>
  <c r="Q28" i="24" s="1"/>
  <c r="P83" i="24"/>
  <c r="L90" i="24"/>
  <c r="Q83" i="24" s="1"/>
  <c r="P65" i="24"/>
  <c r="L72" i="24"/>
  <c r="Q65" i="24" s="1"/>
  <c r="L58" i="24"/>
  <c r="Q51" i="24" s="1"/>
  <c r="P51" i="24"/>
  <c r="L89" i="24"/>
  <c r="Q82" i="24" s="1"/>
  <c r="P82" i="24"/>
  <c r="L49" i="24"/>
  <c r="Q42" i="24" s="1"/>
  <c r="P42" i="24"/>
  <c r="L60" i="24"/>
  <c r="Q53" i="24" s="1"/>
  <c r="P53" i="24"/>
  <c r="L53" i="24"/>
  <c r="Q46" i="24" s="1"/>
  <c r="P46" i="24"/>
  <c r="L54" i="24"/>
  <c r="Q47" i="24" s="1"/>
  <c r="P47" i="24"/>
  <c r="L66" i="24"/>
  <c r="Q59" i="24" s="1"/>
  <c r="P59" i="24"/>
  <c r="P57" i="24"/>
  <c r="L64" i="24"/>
  <c r="Q57" i="24" s="1"/>
  <c r="P41" i="24"/>
  <c r="L48" i="24"/>
  <c r="Q41" i="24" s="1"/>
  <c r="P73" i="24"/>
  <c r="L80" i="24"/>
  <c r="Q73" i="24" s="1"/>
  <c r="L74" i="24"/>
  <c r="Q67" i="24" s="1"/>
  <c r="P67" i="24"/>
  <c r="P69" i="24"/>
  <c r="L76" i="24"/>
  <c r="Q69" i="24" s="1"/>
  <c r="P62" i="24"/>
  <c r="L69" i="24"/>
  <c r="Q62" i="24" s="1"/>
  <c r="L70" i="24"/>
  <c r="Q63" i="24" s="1"/>
  <c r="P63" i="24"/>
  <c r="P72" i="24"/>
  <c r="L79" i="24"/>
  <c r="Q72" i="24" s="1"/>
  <c r="P58" i="24"/>
  <c r="L65" i="24"/>
  <c r="Q58" i="24" s="1"/>
  <c r="P50" i="24"/>
  <c r="L57" i="24"/>
  <c r="Q50" i="24" s="1"/>
  <c r="L92" i="24"/>
  <c r="Q85" i="24" s="1"/>
  <c r="P85" i="24"/>
  <c r="L86" i="24"/>
  <c r="Q79" i="24" s="1"/>
  <c r="P79" i="24"/>
  <c r="P80" i="24"/>
  <c r="L87" i="24"/>
  <c r="Q80" i="24" s="1"/>
  <c r="L93" i="24"/>
  <c r="Q86" i="24" s="1"/>
  <c r="P86" i="24"/>
  <c r="L40" i="24"/>
  <c r="Q33" i="24" s="1"/>
  <c r="P33" i="24"/>
  <c r="P84" i="24"/>
  <c r="L91" i="24"/>
  <c r="Q84" i="24" s="1"/>
  <c r="P37" i="24"/>
  <c r="L44" i="24"/>
  <c r="Q37" i="24" s="1"/>
  <c r="L38" i="24"/>
  <c r="Q31" i="24" s="1"/>
  <c r="P31" i="24"/>
  <c r="P44" i="24"/>
  <c r="L51" i="24"/>
  <c r="Q44" i="24" s="1"/>
  <c r="P64" i="24"/>
  <c r="L71" i="24"/>
  <c r="Q64" i="24" s="1"/>
  <c r="P40" i="24"/>
  <c r="L47" i="24"/>
  <c r="Q40" i="24" s="1"/>
  <c r="L39" i="24"/>
  <c r="Q32" i="24" s="1"/>
  <c r="P32" i="24"/>
  <c r="P45" i="24"/>
  <c r="L52" i="24"/>
  <c r="Q45" i="24" s="1"/>
  <c r="L45" i="24"/>
  <c r="Q38" i="24" s="1"/>
  <c r="P38" i="24"/>
  <c r="L46" i="24"/>
  <c r="Q39" i="24" s="1"/>
  <c r="P39" i="24"/>
  <c r="L56" i="24"/>
  <c r="Q49" i="24" s="1"/>
  <c r="P49" i="24"/>
  <c r="P90" i="24"/>
  <c r="L97" i="24"/>
  <c r="Q90" i="24" s="1"/>
  <c r="P76" i="24"/>
  <c r="L83" i="24"/>
  <c r="Q76" i="24" s="1"/>
  <c r="L41" i="24"/>
  <c r="Q34" i="24" s="1"/>
  <c r="P34" i="24"/>
  <c r="P56" i="24"/>
  <c r="L63" i="24"/>
  <c r="Q56" i="24" s="1"/>
  <c r="L68" i="24"/>
  <c r="Q61" i="24" s="1"/>
  <c r="P61" i="24"/>
  <c r="P54" i="24"/>
  <c r="L61" i="24"/>
  <c r="Q54" i="24" s="1"/>
  <c r="L62" i="24"/>
  <c r="Q55" i="24" s="1"/>
  <c r="P55" i="24"/>
  <c r="L42" i="24"/>
  <c r="Q35" i="24" s="1"/>
  <c r="P35" i="24"/>
  <c r="P68" i="24"/>
  <c r="L75" i="24"/>
  <c r="Q68" i="24" s="1"/>
  <c r="P52" i="24"/>
  <c r="L59" i="24"/>
  <c r="Q52" i="24" s="1"/>
  <c r="P36" i="24"/>
  <c r="L43" i="24"/>
  <c r="Q36" i="24" s="1"/>
  <c r="L88" i="24"/>
  <c r="Q81" i="24" s="1"/>
  <c r="P81" i="24"/>
  <c r="L84" i="24"/>
  <c r="Q77" i="24" s="1"/>
  <c r="P77" i="24"/>
  <c r="L77" i="24"/>
  <c r="Q70" i="24" s="1"/>
  <c r="P70" i="24"/>
  <c r="L78" i="24"/>
  <c r="Q71" i="24" s="1"/>
  <c r="P71" i="24"/>
  <c r="L30" i="24"/>
  <c r="Q26" i="24" s="1"/>
  <c r="P26" i="24"/>
  <c r="D14" i="24"/>
  <c r="E14" i="24" s="1"/>
  <c r="O14" i="24"/>
  <c r="O7" i="24"/>
  <c r="D7" i="24"/>
  <c r="E7" i="24" s="1"/>
  <c r="O15" i="24"/>
  <c r="D15" i="24"/>
  <c r="E15" i="24" s="1"/>
  <c r="O24" i="24"/>
  <c r="O11" i="24"/>
  <c r="D11" i="24"/>
  <c r="E11" i="24" s="1"/>
  <c r="O4" i="24"/>
  <c r="D4" i="24"/>
  <c r="E4" i="24" s="1"/>
  <c r="O22" i="24"/>
  <c r="D8" i="24"/>
  <c r="E8" i="24" s="1"/>
  <c r="O8" i="24"/>
  <c r="O26" i="24"/>
  <c r="D6" i="24"/>
  <c r="E6" i="24" s="1"/>
  <c r="O6" i="24"/>
  <c r="D17" i="24"/>
  <c r="E17" i="24" s="1"/>
  <c r="O17" i="24"/>
  <c r="O27" i="24"/>
  <c r="D10" i="24"/>
  <c r="E10" i="24" s="1"/>
  <c r="O10" i="24"/>
  <c r="O20" i="24"/>
  <c r="D12" i="24"/>
  <c r="E12" i="24" s="1"/>
  <c r="O12" i="24"/>
  <c r="O18" i="24"/>
  <c r="D18" i="24"/>
  <c r="E18" i="24" s="1"/>
  <c r="O5" i="24"/>
  <c r="D5" i="24"/>
  <c r="E5" i="24" s="1"/>
  <c r="O21" i="24"/>
  <c r="O19" i="24"/>
  <c r="D19" i="24"/>
  <c r="E19" i="24" s="1"/>
  <c r="O25" i="24"/>
  <c r="O16" i="24"/>
  <c r="D16" i="24"/>
  <c r="E16" i="24" s="1"/>
  <c r="O9" i="24"/>
  <c r="D9" i="24"/>
  <c r="E9" i="24" s="1"/>
  <c r="O23" i="24"/>
  <c r="O13" i="24"/>
  <c r="D13" i="24"/>
  <c r="E13" i="24" s="1"/>
  <c r="O3" i="24"/>
  <c r="D3" i="24"/>
  <c r="E3" i="24" s="1"/>
  <c r="I35" i="23"/>
  <c r="I43" i="23"/>
  <c r="I51" i="23"/>
  <c r="I59" i="23"/>
  <c r="I67" i="23"/>
  <c r="I75" i="23"/>
  <c r="I83" i="23"/>
  <c r="I91" i="23"/>
  <c r="I99" i="23"/>
  <c r="I36" i="23"/>
  <c r="I44" i="23"/>
  <c r="I52" i="23"/>
  <c r="I60" i="23"/>
  <c r="I68" i="23"/>
  <c r="I76" i="23"/>
  <c r="I84" i="23"/>
  <c r="I92" i="23"/>
  <c r="I100" i="23"/>
  <c r="I37" i="23"/>
  <c r="I45" i="23"/>
  <c r="I53" i="23"/>
  <c r="I61" i="23"/>
  <c r="I69" i="23"/>
  <c r="I77" i="23"/>
  <c r="I85" i="23"/>
  <c r="I93" i="23"/>
  <c r="I38" i="23"/>
  <c r="I46" i="23"/>
  <c r="I54" i="23"/>
  <c r="I62" i="23"/>
  <c r="I70" i="23"/>
  <c r="I78" i="23"/>
  <c r="I86" i="23"/>
  <c r="I94" i="23"/>
  <c r="I39" i="23"/>
  <c r="I47" i="23"/>
  <c r="I55" i="23"/>
  <c r="I63" i="23"/>
  <c r="I71" i="23"/>
  <c r="I79" i="23"/>
  <c r="I87" i="23"/>
  <c r="I95" i="23"/>
  <c r="I40" i="23"/>
  <c r="I48" i="23"/>
  <c r="I56" i="23"/>
  <c r="I64" i="23"/>
  <c r="I72" i="23"/>
  <c r="I80" i="23"/>
  <c r="I88" i="23"/>
  <c r="I96" i="23"/>
  <c r="I41" i="23"/>
  <c r="I49" i="23"/>
  <c r="I57" i="23"/>
  <c r="I65" i="23"/>
  <c r="I73" i="23"/>
  <c r="I81" i="23"/>
  <c r="I89" i="23"/>
  <c r="I97" i="23"/>
  <c r="I42" i="23"/>
  <c r="I50" i="23"/>
  <c r="I58" i="23"/>
  <c r="I66" i="23"/>
  <c r="I74" i="23"/>
  <c r="I82" i="23"/>
  <c r="I90" i="23"/>
  <c r="I98" i="23"/>
  <c r="I10" i="23"/>
  <c r="I18" i="23"/>
  <c r="I3" i="23"/>
  <c r="I11" i="23"/>
  <c r="I19" i="23"/>
  <c r="I4" i="23"/>
  <c r="I12" i="23"/>
  <c r="I20" i="23"/>
  <c r="I5" i="23"/>
  <c r="I13" i="23"/>
  <c r="I21" i="23"/>
  <c r="I6" i="23"/>
  <c r="I14" i="23"/>
  <c r="I7" i="23"/>
  <c r="I15" i="23"/>
  <c r="I8" i="23"/>
  <c r="I16" i="23"/>
  <c r="I9" i="23"/>
  <c r="I17" i="23"/>
  <c r="C10" i="23"/>
  <c r="C18" i="23"/>
  <c r="C3" i="23"/>
  <c r="C11" i="23"/>
  <c r="C19" i="23"/>
  <c r="C4" i="23"/>
  <c r="C12" i="23"/>
  <c r="C20" i="23"/>
  <c r="C5" i="23"/>
  <c r="C13" i="23"/>
  <c r="C21" i="23"/>
  <c r="C6" i="23"/>
  <c r="C14" i="23"/>
  <c r="C7" i="23"/>
  <c r="C15" i="23"/>
  <c r="C8" i="23"/>
  <c r="C16" i="23"/>
  <c r="C9" i="23"/>
  <c r="C17" i="23"/>
  <c r="D21" i="23"/>
  <c r="C42" i="23"/>
  <c r="D42" i="23" s="1"/>
  <c r="C50" i="23"/>
  <c r="D50" i="23" s="1"/>
  <c r="C58" i="23"/>
  <c r="D58" i="23" s="1"/>
  <c r="C66" i="23"/>
  <c r="C74" i="23"/>
  <c r="C82" i="23"/>
  <c r="D82" i="23" s="1"/>
  <c r="C90" i="23"/>
  <c r="D90" i="23" s="1"/>
  <c r="C98" i="23"/>
  <c r="D98" i="23" s="1"/>
  <c r="C35" i="23"/>
  <c r="D35" i="23" s="1"/>
  <c r="C43" i="23"/>
  <c r="D43" i="23" s="1"/>
  <c r="C51" i="23"/>
  <c r="C59" i="23"/>
  <c r="C67" i="23"/>
  <c r="D67" i="23" s="1"/>
  <c r="C75" i="23"/>
  <c r="C83" i="23"/>
  <c r="C91" i="23"/>
  <c r="D91" i="23" s="1"/>
  <c r="C99" i="23"/>
  <c r="D99" i="23" s="1"/>
  <c r="C36" i="23"/>
  <c r="C44" i="23"/>
  <c r="D44" i="23" s="1"/>
  <c r="C52" i="23"/>
  <c r="D52" i="23" s="1"/>
  <c r="C60" i="23"/>
  <c r="D60" i="23" s="1"/>
  <c r="C68" i="23"/>
  <c r="C76" i="23"/>
  <c r="C84" i="23"/>
  <c r="D84" i="23" s="1"/>
  <c r="C92" i="23"/>
  <c r="D92" i="23" s="1"/>
  <c r="C100" i="23"/>
  <c r="D100" i="23" s="1"/>
  <c r="C37" i="23"/>
  <c r="D37" i="23" s="1"/>
  <c r="C45" i="23"/>
  <c r="D45" i="23" s="1"/>
  <c r="C53" i="23"/>
  <c r="D53" i="23" s="1"/>
  <c r="C61" i="23"/>
  <c r="C69" i="23"/>
  <c r="C77" i="23"/>
  <c r="D77" i="23" s="1"/>
  <c r="C85" i="23"/>
  <c r="C93" i="23"/>
  <c r="D93" i="23" s="1"/>
  <c r="C38" i="23"/>
  <c r="D38" i="23" s="1"/>
  <c r="C46" i="23"/>
  <c r="D46" i="23" s="1"/>
  <c r="C54" i="23"/>
  <c r="D54" i="23" s="1"/>
  <c r="C62" i="23"/>
  <c r="C70" i="23"/>
  <c r="D70" i="23" s="1"/>
  <c r="C78" i="23"/>
  <c r="D78" i="23" s="1"/>
  <c r="C86" i="23"/>
  <c r="D86" i="23" s="1"/>
  <c r="C94" i="23"/>
  <c r="C39" i="23"/>
  <c r="D39" i="23" s="1"/>
  <c r="C47" i="23"/>
  <c r="D47" i="23" s="1"/>
  <c r="C55" i="23"/>
  <c r="C63" i="23"/>
  <c r="D63" i="23" s="1"/>
  <c r="C71" i="23"/>
  <c r="D71" i="23" s="1"/>
  <c r="C79" i="23"/>
  <c r="D79" i="23" s="1"/>
  <c r="C87" i="23"/>
  <c r="C95" i="23"/>
  <c r="D95" i="23" s="1"/>
  <c r="C40" i="23"/>
  <c r="D40" i="23" s="1"/>
  <c r="C48" i="23"/>
  <c r="C56" i="23"/>
  <c r="C64" i="23"/>
  <c r="C72" i="23"/>
  <c r="D72" i="23" s="1"/>
  <c r="C80" i="23"/>
  <c r="D80" i="23" s="1"/>
  <c r="C88" i="23"/>
  <c r="C96" i="23"/>
  <c r="D96" i="23" s="1"/>
  <c r="C41" i="23"/>
  <c r="D41" i="23" s="1"/>
  <c r="C49" i="23"/>
  <c r="C57" i="23"/>
  <c r="C65" i="23"/>
  <c r="D65" i="23" s="1"/>
  <c r="C73" i="23"/>
  <c r="C81" i="23"/>
  <c r="D81" i="23" s="1"/>
  <c r="C89" i="23"/>
  <c r="D89" i="23" s="1"/>
  <c r="C97" i="23"/>
  <c r="D97" i="23" s="1"/>
  <c r="H31" i="23"/>
  <c r="H24" i="23"/>
  <c r="H25" i="23"/>
  <c r="H26" i="23"/>
  <c r="H27" i="23"/>
  <c r="H28" i="23"/>
  <c r="H29" i="23"/>
  <c r="H30" i="23"/>
  <c r="D31" i="23"/>
  <c r="E31" i="23" s="1"/>
  <c r="D24" i="23"/>
  <c r="E24" i="23" s="1"/>
  <c r="D25" i="23"/>
  <c r="D26" i="23"/>
  <c r="D27" i="23"/>
  <c r="E27" i="23" s="1"/>
  <c r="D28" i="23"/>
  <c r="D29" i="23"/>
  <c r="E29" i="23" s="1"/>
  <c r="D30" i="23"/>
  <c r="E30" i="23" s="1"/>
  <c r="AS3" i="23"/>
  <c r="AS12" i="23"/>
  <c r="AS2" i="23"/>
  <c r="AS6" i="23"/>
  <c r="E26" i="23"/>
  <c r="E25" i="23"/>
  <c r="E28" i="23"/>
  <c r="D94" i="23"/>
  <c r="D62" i="23"/>
  <c r="D85" i="23"/>
  <c r="D69" i="23"/>
  <c r="D61" i="23"/>
  <c r="D76" i="23"/>
  <c r="D68" i="23"/>
  <c r="D36" i="23"/>
  <c r="D66" i="23"/>
  <c r="D55" i="23"/>
  <c r="D74" i="23"/>
  <c r="D49" i="23"/>
  <c r="D48" i="23"/>
  <c r="D83" i="23"/>
  <c r="D51" i="23"/>
  <c r="D75" i="23"/>
  <c r="D64" i="23"/>
  <c r="D88" i="23"/>
  <c r="D87" i="23"/>
  <c r="D73" i="23"/>
  <c r="D59" i="23"/>
  <c r="D57" i="23"/>
  <c r="D56" i="23"/>
  <c r="AS4" i="23"/>
  <c r="AS8" i="23"/>
  <c r="AS10" i="23"/>
  <c r="AS7" i="23"/>
  <c r="AS9" i="23"/>
  <c r="AS13" i="23"/>
  <c r="AS5" i="23"/>
  <c r="AS11" i="23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I30" i="22"/>
  <c r="G30" i="22"/>
  <c r="N29" i="22"/>
  <c r="I29" i="22"/>
  <c r="G29" i="22"/>
  <c r="N28" i="22"/>
  <c r="G28" i="22"/>
  <c r="N27" i="22"/>
  <c r="G27" i="22"/>
  <c r="N26" i="22"/>
  <c r="G26" i="22"/>
  <c r="N25" i="22"/>
  <c r="G25" i="22"/>
  <c r="N24" i="22"/>
  <c r="G24" i="22"/>
  <c r="N23" i="22"/>
  <c r="G23" i="22"/>
  <c r="N22" i="22"/>
  <c r="N21" i="22"/>
  <c r="N20" i="22"/>
  <c r="N19" i="22"/>
  <c r="N18" i="22"/>
  <c r="N17" i="22"/>
  <c r="N16" i="22"/>
  <c r="N15" i="22"/>
  <c r="N14" i="22"/>
  <c r="AP13" i="22"/>
  <c r="N13" i="22"/>
  <c r="AP12" i="22"/>
  <c r="N12" i="22"/>
  <c r="AP11" i="22"/>
  <c r="N11" i="22"/>
  <c r="AP10" i="22"/>
  <c r="N10" i="22"/>
  <c r="AP9" i="22"/>
  <c r="N9" i="22"/>
  <c r="AP8" i="22"/>
  <c r="N8" i="22"/>
  <c r="AP7" i="22"/>
  <c r="N7" i="22"/>
  <c r="AP6" i="22"/>
  <c r="N6" i="22"/>
  <c r="AP5" i="22"/>
  <c r="N5" i="22"/>
  <c r="AP4" i="22"/>
  <c r="N4" i="22"/>
  <c r="AP3" i="22"/>
  <c r="N3" i="22"/>
  <c r="AP2" i="22"/>
  <c r="U1" i="22"/>
  <c r="U1" i="19"/>
  <c r="U1" i="20"/>
  <c r="C34" i="22" a="1"/>
  <c r="H23" i="22" a="1"/>
  <c r="I34" i="22" a="1"/>
  <c r="I3" i="22" a="1"/>
  <c r="C3" i="22" a="1"/>
  <c r="K50" i="23"/>
  <c r="K97" i="23"/>
  <c r="K88" i="23"/>
  <c r="K62" i="23"/>
  <c r="K35" i="23"/>
  <c r="K59" i="23"/>
  <c r="K83" i="23"/>
  <c r="K74" i="23"/>
  <c r="K45" i="23"/>
  <c r="K32" i="22"/>
  <c r="K87" i="23"/>
  <c r="K76" i="23"/>
  <c r="K55" i="23"/>
  <c r="K43" i="23"/>
  <c r="K78" i="23"/>
  <c r="K36" i="23"/>
  <c r="AU1" i="20"/>
  <c r="K48" i="23"/>
  <c r="F26" i="23"/>
  <c r="K52" i="23"/>
  <c r="F30" i="23"/>
  <c r="K79" i="23"/>
  <c r="K70" i="23"/>
  <c r="K42" i="23"/>
  <c r="K93" i="23"/>
  <c r="K41" i="23"/>
  <c r="K46" i="23"/>
  <c r="K39" i="23"/>
  <c r="K80" i="23"/>
  <c r="K66" i="23"/>
  <c r="K90" i="23"/>
  <c r="K68" i="23"/>
  <c r="K37" i="23"/>
  <c r="K100" i="23"/>
  <c r="K47" i="23"/>
  <c r="K49" i="23"/>
  <c r="K91" i="23"/>
  <c r="K73" i="23"/>
  <c r="K95" i="23"/>
  <c r="K85" i="23"/>
  <c r="F31" i="23"/>
  <c r="F27" i="23"/>
  <c r="K72" i="23"/>
  <c r="D23" i="22" a="1"/>
  <c r="K67" i="23"/>
  <c r="K61" i="23"/>
  <c r="K69" i="23"/>
  <c r="K81" i="23"/>
  <c r="K60" i="23"/>
  <c r="K30" i="23"/>
  <c r="K98" i="23"/>
  <c r="K57" i="23"/>
  <c r="F28" i="23"/>
  <c r="K65" i="23"/>
  <c r="K56" i="23"/>
  <c r="K82" i="23"/>
  <c r="F25" i="23"/>
  <c r="K54" i="23"/>
  <c r="K86" i="23"/>
  <c r="K71" i="23"/>
  <c r="F29" i="23"/>
  <c r="K77" i="23"/>
  <c r="F24" i="23"/>
  <c r="K51" i="23"/>
  <c r="K31" i="23"/>
  <c r="K58" i="23"/>
  <c r="K20" i="24"/>
  <c r="K40" i="23"/>
  <c r="K44" i="23"/>
  <c r="K94" i="23"/>
  <c r="K75" i="23"/>
  <c r="K53" i="23"/>
  <c r="K92" i="23"/>
  <c r="K84" i="23"/>
  <c r="K96" i="23"/>
  <c r="K99" i="23"/>
  <c r="K63" i="23"/>
  <c r="K38" i="23"/>
  <c r="K64" i="23"/>
  <c r="K89" i="23"/>
  <c r="AQ5" i="22"/>
  <c r="AR4" i="22"/>
  <c r="AQ3" i="22"/>
  <c r="AQ9" i="22"/>
  <c r="AQ6" i="22"/>
  <c r="AQ11" i="22"/>
  <c r="AR10" i="22"/>
  <c r="AR2" i="22"/>
  <c r="AR12" i="22"/>
  <c r="AR9" i="22"/>
  <c r="AQ12" i="22"/>
  <c r="AQ8" i="22"/>
  <c r="AR7" i="22"/>
  <c r="AQ4" i="22"/>
  <c r="AR13" i="22"/>
  <c r="AQ2" i="22"/>
  <c r="AQ7" i="22"/>
  <c r="AQ13" i="22"/>
  <c r="AR8" i="22"/>
  <c r="AR5" i="22"/>
  <c r="AR3" i="22"/>
  <c r="AR11" i="22"/>
  <c r="AQ10" i="22"/>
  <c r="AR6" i="22"/>
  <c r="D20" i="23" l="1"/>
  <c r="O20" i="23"/>
  <c r="L20" i="24"/>
  <c r="E21" i="23"/>
  <c r="P48" i="23"/>
  <c r="L54" i="23"/>
  <c r="Q48" i="23" s="1"/>
  <c r="P31" i="23"/>
  <c r="L37" i="23"/>
  <c r="Q31" i="23" s="1"/>
  <c r="L66" i="23"/>
  <c r="Q60" i="23" s="1"/>
  <c r="P60" i="23"/>
  <c r="L60" i="23"/>
  <c r="Q54" i="23" s="1"/>
  <c r="P54" i="23"/>
  <c r="L77" i="23"/>
  <c r="Q71" i="23" s="1"/>
  <c r="P71" i="23"/>
  <c r="P73" i="23"/>
  <c r="L79" i="23"/>
  <c r="Q73" i="23" s="1"/>
  <c r="L95" i="23"/>
  <c r="Q89" i="23" s="1"/>
  <c r="P89" i="23"/>
  <c r="P39" i="23"/>
  <c r="L45" i="23"/>
  <c r="Q39" i="23" s="1"/>
  <c r="L47" i="23"/>
  <c r="Q41" i="23" s="1"/>
  <c r="P41" i="23"/>
  <c r="L56" i="23"/>
  <c r="Q50" i="23" s="1"/>
  <c r="P50" i="23"/>
  <c r="P51" i="23"/>
  <c r="L57" i="23"/>
  <c r="Q51" i="23" s="1"/>
  <c r="L58" i="23"/>
  <c r="Q52" i="23" s="1"/>
  <c r="P52" i="23"/>
  <c r="L36" i="23"/>
  <c r="Q30" i="23" s="1"/>
  <c r="P30" i="23"/>
  <c r="L44" i="23"/>
  <c r="Q38" i="23" s="1"/>
  <c r="P38" i="23"/>
  <c r="P40" i="23"/>
  <c r="L46" i="23"/>
  <c r="Q40" i="23" s="1"/>
  <c r="L61" i="23"/>
  <c r="Q55" i="23" s="1"/>
  <c r="P55" i="23"/>
  <c r="L72" i="23"/>
  <c r="Q66" i="23" s="1"/>
  <c r="P66" i="23"/>
  <c r="L73" i="23"/>
  <c r="Q67" i="23" s="1"/>
  <c r="P67" i="23"/>
  <c r="P68" i="23"/>
  <c r="L74" i="23"/>
  <c r="Q68" i="23" s="1"/>
  <c r="L92" i="23"/>
  <c r="Q86" i="23" s="1"/>
  <c r="P86" i="23"/>
  <c r="L75" i="23"/>
  <c r="Q69" i="23" s="1"/>
  <c r="P69" i="23"/>
  <c r="P74" i="23"/>
  <c r="L80" i="23"/>
  <c r="Q74" i="23" s="1"/>
  <c r="L81" i="23"/>
  <c r="Q75" i="23" s="1"/>
  <c r="P75" i="23"/>
  <c r="P72" i="23"/>
  <c r="L78" i="23"/>
  <c r="Q72" i="23" s="1"/>
  <c r="P77" i="23"/>
  <c r="L83" i="23"/>
  <c r="Q77" i="23" s="1"/>
  <c r="L100" i="23"/>
  <c r="Q94" i="23" s="1"/>
  <c r="P94" i="23"/>
  <c r="L96" i="23"/>
  <c r="Q90" i="23" s="1"/>
  <c r="P90" i="23"/>
  <c r="L98" i="23"/>
  <c r="Q92" i="23" s="1"/>
  <c r="P92" i="23"/>
  <c r="L31" i="23"/>
  <c r="Q28" i="23" s="1"/>
  <c r="P28" i="23"/>
  <c r="L52" i="23"/>
  <c r="Q46" i="23" s="1"/>
  <c r="P46" i="23"/>
  <c r="L43" i="23"/>
  <c r="Q37" i="23" s="1"/>
  <c r="P37" i="23"/>
  <c r="P53" i="23"/>
  <c r="L59" i="23"/>
  <c r="Q53" i="23" s="1"/>
  <c r="L99" i="23"/>
  <c r="Q93" i="23" s="1"/>
  <c r="P93" i="23"/>
  <c r="L68" i="23"/>
  <c r="Q62" i="23" s="1"/>
  <c r="P62" i="23"/>
  <c r="L40" i="23"/>
  <c r="Q34" i="23" s="1"/>
  <c r="P34" i="23"/>
  <c r="P35" i="23"/>
  <c r="L41" i="23"/>
  <c r="Q35" i="23" s="1"/>
  <c r="P36" i="23"/>
  <c r="L42" i="23"/>
  <c r="Q36" i="23" s="1"/>
  <c r="L91" i="23"/>
  <c r="Q85" i="23" s="1"/>
  <c r="P85" i="23"/>
  <c r="P29" i="23"/>
  <c r="L35" i="23"/>
  <c r="Q29" i="23" s="1"/>
  <c r="L64" i="23"/>
  <c r="Q58" i="23" s="1"/>
  <c r="P58" i="23"/>
  <c r="L65" i="23"/>
  <c r="Q59" i="23" s="1"/>
  <c r="P59" i="23"/>
  <c r="P33" i="23"/>
  <c r="L39" i="23"/>
  <c r="Q33" i="23" s="1"/>
  <c r="L51" i="23"/>
  <c r="Q45" i="23" s="1"/>
  <c r="P45" i="23"/>
  <c r="L55" i="23"/>
  <c r="Q49" i="23" s="1"/>
  <c r="P49" i="23"/>
  <c r="L62" i="23"/>
  <c r="Q56" i="23" s="1"/>
  <c r="P56" i="23"/>
  <c r="P76" i="23"/>
  <c r="L82" i="23"/>
  <c r="Q76" i="23" s="1"/>
  <c r="P32" i="23"/>
  <c r="L38" i="23"/>
  <c r="Q32" i="23" s="1"/>
  <c r="L63" i="23"/>
  <c r="Q57" i="23" s="1"/>
  <c r="P57" i="23"/>
  <c r="L69" i="23"/>
  <c r="Q63" i="23" s="1"/>
  <c r="P63" i="23"/>
  <c r="L71" i="23"/>
  <c r="Q65" i="23" s="1"/>
  <c r="P65" i="23"/>
  <c r="P80" i="23"/>
  <c r="L86" i="23"/>
  <c r="Q80" i="23" s="1"/>
  <c r="L76" i="23"/>
  <c r="Q70" i="23" s="1"/>
  <c r="P70" i="23"/>
  <c r="P82" i="23"/>
  <c r="L88" i="23"/>
  <c r="Q82" i="23" s="1"/>
  <c r="L89" i="23"/>
  <c r="Q83" i="23" s="1"/>
  <c r="P83" i="23"/>
  <c r="L90" i="23"/>
  <c r="Q84" i="23" s="1"/>
  <c r="P84" i="23"/>
  <c r="P27" i="23"/>
  <c r="L30" i="23"/>
  <c r="Q27" i="23" s="1"/>
  <c r="L67" i="23"/>
  <c r="Q61" i="23" s="1"/>
  <c r="P61" i="23"/>
  <c r="L85" i="23"/>
  <c r="Q79" i="23" s="1"/>
  <c r="P79" i="23"/>
  <c r="P81" i="23"/>
  <c r="L87" i="23"/>
  <c r="Q81" i="23" s="1"/>
  <c r="L97" i="23"/>
  <c r="Q91" i="23" s="1"/>
  <c r="P91" i="23"/>
  <c r="P47" i="23"/>
  <c r="L53" i="23"/>
  <c r="Q47" i="23" s="1"/>
  <c r="L94" i="23"/>
  <c r="Q88" i="23" s="1"/>
  <c r="P88" i="23"/>
  <c r="P78" i="23"/>
  <c r="L84" i="23"/>
  <c r="Q78" i="23" s="1"/>
  <c r="L93" i="23"/>
  <c r="Q87" i="23" s="1"/>
  <c r="P87" i="23"/>
  <c r="L70" i="23"/>
  <c r="Q64" i="23" s="1"/>
  <c r="P64" i="23"/>
  <c r="L48" i="23"/>
  <c r="Q42" i="23" s="1"/>
  <c r="P42" i="23"/>
  <c r="P43" i="23"/>
  <c r="L49" i="23"/>
  <c r="Q43" i="23" s="1"/>
  <c r="L50" i="23"/>
  <c r="Q44" i="23" s="1"/>
  <c r="P44" i="23"/>
  <c r="O19" i="23"/>
  <c r="D19" i="23"/>
  <c r="O27" i="23"/>
  <c r="D16" i="23"/>
  <c r="O16" i="23"/>
  <c r="O22" i="23"/>
  <c r="O3" i="23"/>
  <c r="D3" i="23"/>
  <c r="D13" i="23"/>
  <c r="O13" i="23"/>
  <c r="O24" i="23"/>
  <c r="D9" i="23"/>
  <c r="O9" i="23"/>
  <c r="O4" i="23"/>
  <c r="D4" i="23"/>
  <c r="D7" i="23"/>
  <c r="O7" i="23"/>
  <c r="O26" i="23"/>
  <c r="O10" i="23"/>
  <c r="D10" i="23"/>
  <c r="D18" i="23"/>
  <c r="O18" i="23"/>
  <c r="D15" i="23"/>
  <c r="O15" i="23"/>
  <c r="O28" i="23"/>
  <c r="D11" i="23"/>
  <c r="O11" i="23"/>
  <c r="O5" i="23"/>
  <c r="D5" i="23"/>
  <c r="O23" i="23"/>
  <c r="D17" i="23"/>
  <c r="O17" i="23"/>
  <c r="O6" i="23"/>
  <c r="D6" i="23"/>
  <c r="O12" i="23"/>
  <c r="D12" i="23"/>
  <c r="O14" i="23"/>
  <c r="D14" i="23"/>
  <c r="O21" i="23"/>
  <c r="E20" i="23"/>
  <c r="O8" i="23"/>
  <c r="D8" i="23"/>
  <c r="O25" i="23"/>
  <c r="I41" i="22"/>
  <c r="I49" i="22"/>
  <c r="I57" i="22"/>
  <c r="I65" i="22"/>
  <c r="I73" i="22"/>
  <c r="I81" i="22"/>
  <c r="I89" i="22"/>
  <c r="I97" i="22"/>
  <c r="I34" i="22"/>
  <c r="I42" i="22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C41" i="22"/>
  <c r="C49" i="22"/>
  <c r="D49" i="22" s="1"/>
  <c r="C57" i="22"/>
  <c r="D57" i="22" s="1"/>
  <c r="C65" i="22"/>
  <c r="D65" i="22" s="1"/>
  <c r="C73" i="22"/>
  <c r="D73" i="22" s="1"/>
  <c r="C81" i="22"/>
  <c r="C89" i="22"/>
  <c r="D89" i="22" s="1"/>
  <c r="C97" i="22"/>
  <c r="D97" i="22" s="1"/>
  <c r="C34" i="22"/>
  <c r="D34" i="22" s="1"/>
  <c r="C42" i="22"/>
  <c r="D42" i="22" s="1"/>
  <c r="C50" i="22"/>
  <c r="D50" i="22" s="1"/>
  <c r="C58" i="22"/>
  <c r="D58" i="22" s="1"/>
  <c r="C66" i="22"/>
  <c r="D66" i="22" s="1"/>
  <c r="C74" i="22"/>
  <c r="C82" i="22"/>
  <c r="D82" i="22" s="1"/>
  <c r="C90" i="22"/>
  <c r="D90" i="22" s="1"/>
  <c r="C98" i="22"/>
  <c r="C35" i="22"/>
  <c r="D35" i="22" s="1"/>
  <c r="C43" i="22"/>
  <c r="D43" i="22" s="1"/>
  <c r="C51" i="22"/>
  <c r="D51" i="22" s="1"/>
  <c r="C59" i="22"/>
  <c r="D59" i="22" s="1"/>
  <c r="C67" i="22"/>
  <c r="C75" i="22"/>
  <c r="D75" i="22" s="1"/>
  <c r="C83" i="22"/>
  <c r="D83" i="22" s="1"/>
  <c r="C91" i="22"/>
  <c r="C99" i="22"/>
  <c r="D99" i="22" s="1"/>
  <c r="C36" i="22"/>
  <c r="C44" i="22"/>
  <c r="D44" i="22" s="1"/>
  <c r="C52" i="22"/>
  <c r="D52" i="22" s="1"/>
  <c r="C60" i="22"/>
  <c r="D60" i="22" s="1"/>
  <c r="C68" i="22"/>
  <c r="D68" i="22" s="1"/>
  <c r="C76" i="22"/>
  <c r="C84" i="22"/>
  <c r="D84" i="22" s="1"/>
  <c r="C92" i="22"/>
  <c r="D92" i="22" s="1"/>
  <c r="C37" i="22"/>
  <c r="C45" i="22"/>
  <c r="D45" i="22" s="1"/>
  <c r="C53" i="22"/>
  <c r="D53" i="22" s="1"/>
  <c r="C61" i="22"/>
  <c r="D61" i="22" s="1"/>
  <c r="C69" i="22"/>
  <c r="D69" i="22" s="1"/>
  <c r="C77" i="22"/>
  <c r="D77" i="22" s="1"/>
  <c r="C85" i="22"/>
  <c r="C93" i="22"/>
  <c r="C38" i="22"/>
  <c r="D38" i="22" s="1"/>
  <c r="C46" i="22"/>
  <c r="D46" i="22" s="1"/>
  <c r="C54" i="22"/>
  <c r="D54" i="22" s="1"/>
  <c r="C62" i="22"/>
  <c r="D62" i="22" s="1"/>
  <c r="C70" i="22"/>
  <c r="D70" i="22" s="1"/>
  <c r="C78" i="22"/>
  <c r="C86" i="22"/>
  <c r="D86" i="22" s="1"/>
  <c r="C94" i="22"/>
  <c r="D94" i="22" s="1"/>
  <c r="C39" i="22"/>
  <c r="D39" i="22" s="1"/>
  <c r="C47" i="22"/>
  <c r="D47" i="22" s="1"/>
  <c r="C55" i="22"/>
  <c r="D55" i="22" s="1"/>
  <c r="C63" i="22"/>
  <c r="C71" i="22"/>
  <c r="D71" i="22" s="1"/>
  <c r="C79" i="22"/>
  <c r="D79" i="22" s="1"/>
  <c r="C87" i="22"/>
  <c r="C95" i="22"/>
  <c r="C40" i="22"/>
  <c r="D40" i="22" s="1"/>
  <c r="C48" i="22"/>
  <c r="D48" i="22" s="1"/>
  <c r="C56" i="22"/>
  <c r="D56" i="22" s="1"/>
  <c r="C64" i="22"/>
  <c r="D64" i="22" s="1"/>
  <c r="C72" i="22"/>
  <c r="C80" i="22"/>
  <c r="D80" i="22" s="1"/>
  <c r="C88" i="22"/>
  <c r="C96" i="22"/>
  <c r="H30" i="22"/>
  <c r="H23" i="22"/>
  <c r="H24" i="22"/>
  <c r="H25" i="22"/>
  <c r="H26" i="22"/>
  <c r="H27" i="22"/>
  <c r="H28" i="22"/>
  <c r="H29" i="22"/>
  <c r="D30" i="22"/>
  <c r="E30" i="22" s="1"/>
  <c r="D23" i="22"/>
  <c r="E23" i="22" s="1"/>
  <c r="D24" i="22"/>
  <c r="E24" i="22" s="1"/>
  <c r="D25" i="22"/>
  <c r="E25" i="22" s="1"/>
  <c r="D26" i="22"/>
  <c r="E26" i="22" s="1"/>
  <c r="D27" i="22"/>
  <c r="E27" i="22" s="1"/>
  <c r="D28" i="22"/>
  <c r="E28" i="22" s="1"/>
  <c r="D29" i="22"/>
  <c r="E29" i="22" s="1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C10" i="22"/>
  <c r="C18" i="22"/>
  <c r="C3" i="22"/>
  <c r="C11" i="22"/>
  <c r="C19" i="22"/>
  <c r="C4" i="22"/>
  <c r="C12" i="22"/>
  <c r="C20" i="22"/>
  <c r="D20" i="22" s="1"/>
  <c r="C5" i="22"/>
  <c r="C13" i="22"/>
  <c r="C6" i="22"/>
  <c r="C14" i="22"/>
  <c r="C7" i="22"/>
  <c r="C15" i="22"/>
  <c r="C8" i="22"/>
  <c r="C16" i="22"/>
  <c r="C9" i="22"/>
  <c r="C17" i="22"/>
  <c r="AS6" i="22"/>
  <c r="AS12" i="22"/>
  <c r="AS13" i="22"/>
  <c r="AS9" i="22"/>
  <c r="AS3" i="22"/>
  <c r="AS10" i="22"/>
  <c r="AS7" i="22"/>
  <c r="D78" i="22"/>
  <c r="D37" i="22"/>
  <c r="D93" i="22"/>
  <c r="D85" i="22"/>
  <c r="D76" i="22"/>
  <c r="D36" i="22"/>
  <c r="D95" i="22"/>
  <c r="D81" i="22"/>
  <c r="D67" i="22"/>
  <c r="D91" i="22"/>
  <c r="D41" i="22"/>
  <c r="D88" i="22"/>
  <c r="D63" i="22"/>
  <c r="D72" i="22"/>
  <c r="D74" i="22"/>
  <c r="D98" i="22"/>
  <c r="D87" i="22"/>
  <c r="D96" i="22"/>
  <c r="AS2" i="22"/>
  <c r="AS8" i="22"/>
  <c r="AS11" i="22"/>
  <c r="AS5" i="22"/>
  <c r="AS4" i="22"/>
  <c r="K9" i="24"/>
  <c r="K6" i="24"/>
  <c r="K94" i="22"/>
  <c r="K81" i="22"/>
  <c r="K39" i="22"/>
  <c r="K56" i="22"/>
  <c r="K76" i="22"/>
  <c r="K83" i="22"/>
  <c r="K47" i="22"/>
  <c r="K97" i="22"/>
  <c r="K38" i="22"/>
  <c r="K12" i="24"/>
  <c r="K16" i="24"/>
  <c r="K69" i="22"/>
  <c r="F26" i="22"/>
  <c r="K63" i="22"/>
  <c r="F27" i="22"/>
  <c r="K82" i="22"/>
  <c r="K79" i="22"/>
  <c r="K72" i="22"/>
  <c r="K8" i="24"/>
  <c r="K75" i="22"/>
  <c r="K54" i="22"/>
  <c r="K59" i="22"/>
  <c r="K87" i="22"/>
  <c r="K90" i="22"/>
  <c r="K46" i="22"/>
  <c r="K4" i="24"/>
  <c r="K61" i="22"/>
  <c r="K57" i="22"/>
  <c r="K41" i="22"/>
  <c r="K98" i="22"/>
  <c r="K95" i="22"/>
  <c r="K60" i="22"/>
  <c r="K89" i="22"/>
  <c r="K73" i="22"/>
  <c r="K88" i="22"/>
  <c r="K45" i="22"/>
  <c r="K99" i="22"/>
  <c r="K52" i="22"/>
  <c r="K36" i="22"/>
  <c r="K43" i="22"/>
  <c r="F29" i="22"/>
  <c r="K13" i="24"/>
  <c r="K92" i="22"/>
  <c r="F28" i="22"/>
  <c r="K7" i="24"/>
  <c r="F23" i="22"/>
  <c r="K35" i="22"/>
  <c r="K71" i="22"/>
  <c r="K3" i="24"/>
  <c r="K58" i="22"/>
  <c r="K93" i="22"/>
  <c r="K80" i="22"/>
  <c r="K19" i="24"/>
  <c r="K78" i="22"/>
  <c r="K66" i="22"/>
  <c r="K68" i="22"/>
  <c r="K10" i="24"/>
  <c r="K53" i="22"/>
  <c r="K55" i="22"/>
  <c r="K96" i="22"/>
  <c r="K14" i="24"/>
  <c r="K44" i="22"/>
  <c r="K86" i="22"/>
  <c r="K11" i="24"/>
  <c r="K65" i="22"/>
  <c r="F30" i="22"/>
  <c r="K48" i="22"/>
  <c r="K64" i="22"/>
  <c r="K21" i="23"/>
  <c r="K50" i="22"/>
  <c r="K20" i="23"/>
  <c r="K62" i="22"/>
  <c r="K84" i="22"/>
  <c r="K5" i="24"/>
  <c r="K34" i="22"/>
  <c r="F25" i="22"/>
  <c r="K51" i="22"/>
  <c r="K17" i="24"/>
  <c r="K91" i="22"/>
  <c r="K30" i="22"/>
  <c r="K18" i="24"/>
  <c r="K70" i="22"/>
  <c r="K40" i="22"/>
  <c r="K15" i="24"/>
  <c r="K85" i="22"/>
  <c r="K67" i="22"/>
  <c r="K42" i="22"/>
  <c r="K29" i="22"/>
  <c r="F24" i="22"/>
  <c r="K37" i="22"/>
  <c r="K77" i="22"/>
  <c r="K74" i="22"/>
  <c r="K49" i="22"/>
  <c r="P20" i="23" l="1"/>
  <c r="L14" i="24"/>
  <c r="Q14" i="24" s="1"/>
  <c r="P14" i="24"/>
  <c r="L7" i="24"/>
  <c r="Q7" i="24" s="1"/>
  <c r="P7" i="24"/>
  <c r="P15" i="24"/>
  <c r="L15" i="24"/>
  <c r="Q15" i="24" s="1"/>
  <c r="L11" i="24"/>
  <c r="Q11" i="24" s="1"/>
  <c r="P11" i="24"/>
  <c r="P4" i="24"/>
  <c r="L4" i="24"/>
  <c r="Q4" i="24" s="1"/>
  <c r="L8" i="24"/>
  <c r="Q8" i="24" s="1"/>
  <c r="P8" i="24"/>
  <c r="L6" i="24"/>
  <c r="Q6" i="24" s="1"/>
  <c r="P6" i="24"/>
  <c r="P17" i="24"/>
  <c r="L17" i="24"/>
  <c r="Q17" i="24" s="1"/>
  <c r="P10" i="24"/>
  <c r="L10" i="24"/>
  <c r="Q10" i="24" s="1"/>
  <c r="P12" i="24"/>
  <c r="L12" i="24"/>
  <c r="Q12" i="24" s="1"/>
  <c r="L18" i="24"/>
  <c r="Q18" i="24" s="1"/>
  <c r="P18" i="24"/>
  <c r="P5" i="24"/>
  <c r="L5" i="24"/>
  <c r="Q5" i="24" s="1"/>
  <c r="L19" i="24"/>
  <c r="Q19" i="24" s="1"/>
  <c r="P19" i="24"/>
  <c r="L16" i="24"/>
  <c r="Q16" i="24" s="1"/>
  <c r="P16" i="24"/>
  <c r="L9" i="24"/>
  <c r="Q9" i="24" s="1"/>
  <c r="P9" i="24"/>
  <c r="L13" i="24"/>
  <c r="Q13" i="24" s="1"/>
  <c r="P13" i="24"/>
  <c r="P3" i="24"/>
  <c r="L3" i="24"/>
  <c r="Q3" i="24" s="1"/>
  <c r="L21" i="23"/>
  <c r="L20" i="23"/>
  <c r="Q20" i="23" s="1"/>
  <c r="E14" i="23"/>
  <c r="E13" i="23"/>
  <c r="E8" i="23"/>
  <c r="E7" i="23"/>
  <c r="E19" i="23"/>
  <c r="E3" i="23"/>
  <c r="E12" i="23"/>
  <c r="E4" i="23"/>
  <c r="E18" i="23"/>
  <c r="E9" i="23"/>
  <c r="E17" i="23"/>
  <c r="E15" i="23"/>
  <c r="E5" i="23"/>
  <c r="E6" i="23"/>
  <c r="E10" i="23"/>
  <c r="E16" i="23"/>
  <c r="E11" i="23"/>
  <c r="P73" i="22"/>
  <c r="L79" i="22"/>
  <c r="Q73" i="22" s="1"/>
  <c r="P86" i="22"/>
  <c r="L92" i="22"/>
  <c r="Q86" i="22" s="1"/>
  <c r="P26" i="22"/>
  <c r="L29" i="22"/>
  <c r="Q26" i="22" s="1"/>
  <c r="L55" i="22"/>
  <c r="Q49" i="22" s="1"/>
  <c r="P49" i="22"/>
  <c r="L56" i="22"/>
  <c r="Q50" i="22" s="1"/>
  <c r="P50" i="22"/>
  <c r="L76" i="22"/>
  <c r="Q70" i="22" s="1"/>
  <c r="P70" i="22"/>
  <c r="L67" i="22"/>
  <c r="Q61" i="22" s="1"/>
  <c r="P61" i="22"/>
  <c r="L47" i="22"/>
  <c r="Q41" i="22" s="1"/>
  <c r="P41" i="22"/>
  <c r="P31" i="22"/>
  <c r="L37" i="22"/>
  <c r="Q31" i="22" s="1"/>
  <c r="L60" i="22"/>
  <c r="Q54" i="22" s="1"/>
  <c r="P54" i="22"/>
  <c r="L40" i="22"/>
  <c r="Q34" i="22" s="1"/>
  <c r="P34" i="22"/>
  <c r="L41" i="22"/>
  <c r="Q35" i="22" s="1"/>
  <c r="P35" i="22"/>
  <c r="P28" i="22"/>
  <c r="L34" i="22"/>
  <c r="Q28" i="22" s="1"/>
  <c r="P92" i="22"/>
  <c r="L98" i="22"/>
  <c r="Q92" i="22" s="1"/>
  <c r="L44" i="22"/>
  <c r="Q38" i="22" s="1"/>
  <c r="P38" i="22"/>
  <c r="P55" i="22"/>
  <c r="L61" i="22"/>
  <c r="Q55" i="22" s="1"/>
  <c r="L51" i="22"/>
  <c r="Q45" i="22" s="1"/>
  <c r="P45" i="22"/>
  <c r="L71" i="22"/>
  <c r="Q65" i="22" s="1"/>
  <c r="P65" i="22"/>
  <c r="L48" i="22"/>
  <c r="Q42" i="22" s="1"/>
  <c r="P42" i="22"/>
  <c r="L49" i="22"/>
  <c r="Q43" i="22" s="1"/>
  <c r="P43" i="22"/>
  <c r="L42" i="22"/>
  <c r="Q36" i="22" s="1"/>
  <c r="P36" i="22"/>
  <c r="P47" i="22"/>
  <c r="L53" i="22"/>
  <c r="Q47" i="22" s="1"/>
  <c r="L75" i="22"/>
  <c r="Q69" i="22" s="1"/>
  <c r="P69" i="22"/>
  <c r="P56" i="22"/>
  <c r="L62" i="22"/>
  <c r="Q56" i="22" s="1"/>
  <c r="P79" i="22"/>
  <c r="L85" i="22"/>
  <c r="Q79" i="22" s="1"/>
  <c r="L57" i="22"/>
  <c r="Q51" i="22" s="1"/>
  <c r="P51" i="22"/>
  <c r="L50" i="22"/>
  <c r="Q44" i="22" s="1"/>
  <c r="P44" i="22"/>
  <c r="L30" i="22"/>
  <c r="Q27" i="22" s="1"/>
  <c r="P27" i="22"/>
  <c r="P72" i="22"/>
  <c r="L78" i="22"/>
  <c r="Q72" i="22" s="1"/>
  <c r="P63" i="22"/>
  <c r="L69" i="22"/>
  <c r="Q63" i="22" s="1"/>
  <c r="P80" i="22"/>
  <c r="L86" i="22"/>
  <c r="Q80" i="22" s="1"/>
  <c r="P32" i="22"/>
  <c r="L38" i="22"/>
  <c r="Q32" i="22" s="1"/>
  <c r="L64" i="22"/>
  <c r="Q58" i="22" s="1"/>
  <c r="P58" i="22"/>
  <c r="L65" i="22"/>
  <c r="Q59" i="22" s="1"/>
  <c r="P59" i="22"/>
  <c r="L58" i="22"/>
  <c r="Q52" i="22" s="1"/>
  <c r="P52" i="22"/>
  <c r="P48" i="22"/>
  <c r="L54" i="22"/>
  <c r="Q48" i="22" s="1"/>
  <c r="P88" i="22"/>
  <c r="L94" i="22"/>
  <c r="Q88" i="22" s="1"/>
  <c r="L68" i="22"/>
  <c r="Q62" i="22" s="1"/>
  <c r="P62" i="22"/>
  <c r="P81" i="22"/>
  <c r="L87" i="22"/>
  <c r="Q81" i="22" s="1"/>
  <c r="L52" i="22"/>
  <c r="Q46" i="22" s="1"/>
  <c r="P46" i="22"/>
  <c r="L72" i="22"/>
  <c r="Q66" i="22" s="1"/>
  <c r="P66" i="22"/>
  <c r="L73" i="22"/>
  <c r="Q67" i="22" s="1"/>
  <c r="P67" i="22"/>
  <c r="L66" i="22"/>
  <c r="Q60" i="22" s="1"/>
  <c r="P60" i="22"/>
  <c r="P87" i="22"/>
  <c r="L93" i="22"/>
  <c r="Q87" i="22" s="1"/>
  <c r="P64" i="22"/>
  <c r="L70" i="22"/>
  <c r="Q64" i="22" s="1"/>
  <c r="L59" i="22"/>
  <c r="Q53" i="22" s="1"/>
  <c r="P53" i="22"/>
  <c r="L45" i="22"/>
  <c r="Q39" i="22" s="1"/>
  <c r="P39" i="22"/>
  <c r="L63" i="22"/>
  <c r="Q57" i="22" s="1"/>
  <c r="P57" i="22"/>
  <c r="P74" i="22"/>
  <c r="L80" i="22"/>
  <c r="Q74" i="22" s="1"/>
  <c r="L81" i="22"/>
  <c r="Q75" i="22" s="1"/>
  <c r="P75" i="22"/>
  <c r="L74" i="22"/>
  <c r="Q68" i="22" s="1"/>
  <c r="P68" i="22"/>
  <c r="L43" i="22"/>
  <c r="Q37" i="22" s="1"/>
  <c r="P37" i="22"/>
  <c r="P93" i="22"/>
  <c r="L99" i="22"/>
  <c r="Q93" i="22" s="1"/>
  <c r="P78" i="22"/>
  <c r="L84" i="22"/>
  <c r="Q78" i="22" s="1"/>
  <c r="L35" i="22"/>
  <c r="Q29" i="22" s="1"/>
  <c r="P29" i="22"/>
  <c r="P71" i="22"/>
  <c r="L77" i="22"/>
  <c r="Q71" i="22" s="1"/>
  <c r="P82" i="22"/>
  <c r="L88" i="22"/>
  <c r="Q82" i="22" s="1"/>
  <c r="P83" i="22"/>
  <c r="L89" i="22"/>
  <c r="Q83" i="22" s="1"/>
  <c r="P76" i="22"/>
  <c r="L82" i="22"/>
  <c r="Q76" i="22" s="1"/>
  <c r="L39" i="22"/>
  <c r="Q33" i="22" s="1"/>
  <c r="P33" i="22"/>
  <c r="L83" i="22"/>
  <c r="Q77" i="22" s="1"/>
  <c r="P77" i="22"/>
  <c r="L36" i="22"/>
  <c r="Q30" i="22" s="1"/>
  <c r="P30" i="22"/>
  <c r="P89" i="22"/>
  <c r="L95" i="22"/>
  <c r="Q89" i="22" s="1"/>
  <c r="P40" i="22"/>
  <c r="L46" i="22"/>
  <c r="Q40" i="22" s="1"/>
  <c r="P85" i="22"/>
  <c r="L91" i="22"/>
  <c r="Q85" i="22" s="1"/>
  <c r="P90" i="22"/>
  <c r="L96" i="22"/>
  <c r="Q90" i="22" s="1"/>
  <c r="P91" i="22"/>
  <c r="L97" i="22"/>
  <c r="Q91" i="22" s="1"/>
  <c r="P84" i="22"/>
  <c r="L90" i="22"/>
  <c r="Q84" i="22" s="1"/>
  <c r="O13" i="22"/>
  <c r="D13" i="22"/>
  <c r="O7" i="22"/>
  <c r="D7" i="22"/>
  <c r="O26" i="22"/>
  <c r="E20" i="22"/>
  <c r="D15" i="22"/>
  <c r="O15" i="22"/>
  <c r="O27" i="22"/>
  <c r="O5" i="22"/>
  <c r="D5" i="22"/>
  <c r="O11" i="22"/>
  <c r="D11" i="22"/>
  <c r="O8" i="22"/>
  <c r="D8" i="22"/>
  <c r="O21" i="22"/>
  <c r="O18" i="22"/>
  <c r="D18" i="22"/>
  <c r="O12" i="22"/>
  <c r="D12" i="22"/>
  <c r="D16" i="22"/>
  <c r="O16" i="22"/>
  <c r="O22" i="22"/>
  <c r="D19" i="22"/>
  <c r="O19" i="22"/>
  <c r="O3" i="22"/>
  <c r="D3" i="22"/>
  <c r="O23" i="22"/>
  <c r="D4" i="22"/>
  <c r="O4" i="22"/>
  <c r="O17" i="22"/>
  <c r="D17" i="22"/>
  <c r="O24" i="22"/>
  <c r="D9" i="22"/>
  <c r="O9" i="22"/>
  <c r="O6" i="22"/>
  <c r="D6" i="22"/>
  <c r="O20" i="22"/>
  <c r="O10" i="22"/>
  <c r="D10" i="22"/>
  <c r="O14" i="22"/>
  <c r="D14" i="22"/>
  <c r="O25" i="22"/>
  <c r="K11" i="23"/>
  <c r="K15" i="23"/>
  <c r="K13" i="23"/>
  <c r="K9" i="23"/>
  <c r="K7" i="23"/>
  <c r="K16" i="23"/>
  <c r="K14" i="23"/>
  <c r="K3" i="23"/>
  <c r="K12" i="23"/>
  <c r="K6" i="23"/>
  <c r="K17" i="23"/>
  <c r="K8" i="23"/>
  <c r="K10" i="23"/>
  <c r="K5" i="23"/>
  <c r="K20" i="22"/>
  <c r="K4" i="23"/>
  <c r="K19" i="23"/>
  <c r="K18" i="23"/>
  <c r="P16" i="23" l="1"/>
  <c r="L16" i="23"/>
  <c r="Q16" i="23" s="1"/>
  <c r="L17" i="23"/>
  <c r="Q17" i="23" s="1"/>
  <c r="P17" i="23"/>
  <c r="L6" i="23"/>
  <c r="Q6" i="23" s="1"/>
  <c r="P6" i="23"/>
  <c r="P15" i="23"/>
  <c r="L15" i="23"/>
  <c r="Q15" i="23" s="1"/>
  <c r="L12" i="23"/>
  <c r="Q12" i="23" s="1"/>
  <c r="P12" i="23"/>
  <c r="P3" i="23"/>
  <c r="L3" i="23"/>
  <c r="Q3" i="23" s="1"/>
  <c r="P4" i="23"/>
  <c r="L4" i="23"/>
  <c r="Q4" i="23" s="1"/>
  <c r="L10" i="23"/>
  <c r="Q10" i="23" s="1"/>
  <c r="P10" i="23"/>
  <c r="L8" i="23"/>
  <c r="Q8" i="23" s="1"/>
  <c r="P8" i="23"/>
  <c r="P9" i="23"/>
  <c r="L9" i="23"/>
  <c r="Q9" i="23" s="1"/>
  <c r="P13" i="23"/>
  <c r="L13" i="23"/>
  <c r="Q13" i="23" s="1"/>
  <c r="L11" i="23"/>
  <c r="Q11" i="23" s="1"/>
  <c r="P11" i="23"/>
  <c r="L18" i="23"/>
  <c r="Q18" i="23" s="1"/>
  <c r="P18" i="23"/>
  <c r="P19" i="23"/>
  <c r="L19" i="23"/>
  <c r="Q19" i="23" s="1"/>
  <c r="L5" i="23"/>
  <c r="Q5" i="23" s="1"/>
  <c r="P5" i="23"/>
  <c r="L14" i="23"/>
  <c r="Q14" i="23" s="1"/>
  <c r="P14" i="23"/>
  <c r="P7" i="23"/>
  <c r="L7" i="23"/>
  <c r="Q7" i="23" s="1"/>
  <c r="L20" i="22"/>
  <c r="E14" i="22"/>
  <c r="E10" i="22"/>
  <c r="E6" i="22"/>
  <c r="E9" i="22"/>
  <c r="E17" i="22"/>
  <c r="E4" i="22"/>
  <c r="E3" i="22"/>
  <c r="E19" i="22"/>
  <c r="E16" i="22"/>
  <c r="E12" i="22"/>
  <c r="E18" i="22"/>
  <c r="E8" i="22"/>
  <c r="E11" i="22"/>
  <c r="E5" i="22"/>
  <c r="E15" i="22"/>
  <c r="E7" i="22"/>
  <c r="E13" i="22"/>
  <c r="K4" i="22"/>
  <c r="K11" i="22"/>
  <c r="K15" i="22"/>
  <c r="K13" i="22"/>
  <c r="K18" i="22"/>
  <c r="K17" i="22"/>
  <c r="K5" i="22"/>
  <c r="K9" i="22"/>
  <c r="K16" i="22"/>
  <c r="K10" i="22"/>
  <c r="K19" i="22"/>
  <c r="K14" i="22"/>
  <c r="K8" i="22"/>
  <c r="K6" i="22"/>
  <c r="K7" i="22"/>
  <c r="K12" i="22"/>
  <c r="K3" i="22"/>
  <c r="L13" i="22" l="1"/>
  <c r="Q13" i="22" s="1"/>
  <c r="P13" i="22"/>
  <c r="P7" i="22"/>
  <c r="L7" i="22"/>
  <c r="Q7" i="22" s="1"/>
  <c r="L15" i="22"/>
  <c r="Q15" i="22" s="1"/>
  <c r="P15" i="22"/>
  <c r="L5" i="22"/>
  <c r="Q5" i="22" s="1"/>
  <c r="P5" i="22"/>
  <c r="L11" i="22"/>
  <c r="Q11" i="22" s="1"/>
  <c r="P11" i="22"/>
  <c r="P8" i="22"/>
  <c r="L8" i="22"/>
  <c r="Q8" i="22" s="1"/>
  <c r="L18" i="22"/>
  <c r="Q18" i="22" s="1"/>
  <c r="P18" i="22"/>
  <c r="P12" i="22"/>
  <c r="L12" i="22"/>
  <c r="Q12" i="22" s="1"/>
  <c r="P16" i="22"/>
  <c r="L16" i="22"/>
  <c r="Q16" i="22" s="1"/>
  <c r="P19" i="22"/>
  <c r="L19" i="22"/>
  <c r="Q19" i="22" s="1"/>
  <c r="P3" i="22"/>
  <c r="L3" i="22"/>
  <c r="Q3" i="22" s="1"/>
  <c r="P4" i="22"/>
  <c r="L4" i="22"/>
  <c r="Q4" i="22" s="1"/>
  <c r="L17" i="22"/>
  <c r="Q17" i="22" s="1"/>
  <c r="P17" i="22"/>
  <c r="P9" i="22"/>
  <c r="L9" i="22"/>
  <c r="Q9" i="22" s="1"/>
  <c r="P6" i="22"/>
  <c r="L6" i="22"/>
  <c r="Q6" i="22" s="1"/>
  <c r="P10" i="22"/>
  <c r="L10" i="22"/>
  <c r="Q10" i="22" s="1"/>
  <c r="P14" i="22"/>
  <c r="L14" i="22"/>
  <c r="Q14" i="22" s="1"/>
  <c r="N95" i="20"/>
  <c r="N96" i="20"/>
  <c r="N85" i="20"/>
  <c r="N86" i="20"/>
  <c r="N87" i="20"/>
  <c r="N88" i="20"/>
  <c r="N89" i="20"/>
  <c r="N90" i="20"/>
  <c r="N91" i="20"/>
  <c r="N92" i="20"/>
  <c r="N93" i="20"/>
  <c r="N94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I24" i="20" a="1"/>
  <c r="C3" i="20" a="1"/>
  <c r="C24" i="20" a="1"/>
  <c r="I3" i="20" a="1"/>
  <c r="H23" i="19" a="1"/>
  <c r="K22" i="20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D24" i="20" s="1"/>
  <c r="C32" i="20"/>
  <c r="D32" i="20" s="1"/>
  <c r="C40" i="20"/>
  <c r="D40" i="20" s="1"/>
  <c r="C48" i="20"/>
  <c r="C56" i="20"/>
  <c r="D56" i="20" s="1"/>
  <c r="C64" i="20"/>
  <c r="D64" i="20" s="1"/>
  <c r="C72" i="20"/>
  <c r="D72" i="20" s="1"/>
  <c r="C80" i="20"/>
  <c r="D80" i="20" s="1"/>
  <c r="C88" i="20"/>
  <c r="D88" i="20" s="1"/>
  <c r="C96" i="20"/>
  <c r="D96" i="20" s="1"/>
  <c r="C42" i="20"/>
  <c r="D42" i="20" s="1"/>
  <c r="C58" i="20"/>
  <c r="D58" i="20" s="1"/>
  <c r="C74" i="20"/>
  <c r="D74" i="20" s="1"/>
  <c r="C82" i="20"/>
  <c r="D82" i="20" s="1"/>
  <c r="C90" i="20"/>
  <c r="D90" i="20" s="1"/>
  <c r="C98" i="20"/>
  <c r="D98" i="20" s="1"/>
  <c r="C83" i="20"/>
  <c r="D83" i="20" s="1"/>
  <c r="C99" i="20"/>
  <c r="D99" i="20" s="1"/>
  <c r="C76" i="20"/>
  <c r="D76" i="20" s="1"/>
  <c r="C79" i="20"/>
  <c r="D79" i="20" s="1"/>
  <c r="C25" i="20"/>
  <c r="D25" i="20" s="1"/>
  <c r="C33" i="20"/>
  <c r="D33" i="20" s="1"/>
  <c r="C41" i="20"/>
  <c r="D41" i="20" s="1"/>
  <c r="C49" i="20"/>
  <c r="D49" i="20" s="1"/>
  <c r="C57" i="20"/>
  <c r="D57" i="20" s="1"/>
  <c r="C65" i="20"/>
  <c r="D65" i="20" s="1"/>
  <c r="C73" i="20"/>
  <c r="D73" i="20" s="1"/>
  <c r="C81" i="20"/>
  <c r="C89" i="20"/>
  <c r="D89" i="20" s="1"/>
  <c r="C97" i="20"/>
  <c r="D97" i="20" s="1"/>
  <c r="C34" i="20"/>
  <c r="D34" i="20" s="1"/>
  <c r="C66" i="20"/>
  <c r="D66" i="20" s="1"/>
  <c r="C75" i="20"/>
  <c r="D75" i="20" s="1"/>
  <c r="C91" i="20"/>
  <c r="D91" i="20" s="1"/>
  <c r="C92" i="20"/>
  <c r="D92" i="20" s="1"/>
  <c r="C63" i="20"/>
  <c r="D63" i="20" s="1"/>
  <c r="C26" i="20"/>
  <c r="D26" i="20" s="1"/>
  <c r="C50" i="20"/>
  <c r="D50" i="20" s="1"/>
  <c r="C27" i="20"/>
  <c r="D27" i="20" s="1"/>
  <c r="C35" i="20"/>
  <c r="D35" i="20" s="1"/>
  <c r="C43" i="20"/>
  <c r="D43" i="20" s="1"/>
  <c r="C51" i="20"/>
  <c r="D51" i="20" s="1"/>
  <c r="C59" i="20"/>
  <c r="D59" i="20" s="1"/>
  <c r="C67" i="20"/>
  <c r="D67" i="20" s="1"/>
  <c r="C28" i="20"/>
  <c r="D28" i="20" s="1"/>
  <c r="C36" i="20"/>
  <c r="D36" i="20" s="1"/>
  <c r="C44" i="20"/>
  <c r="C52" i="20"/>
  <c r="D52" i="20" s="1"/>
  <c r="C60" i="20"/>
  <c r="C68" i="20"/>
  <c r="D68" i="20" s="1"/>
  <c r="C84" i="20"/>
  <c r="D84" i="20" s="1"/>
  <c r="C100" i="20"/>
  <c r="D100" i="20" s="1"/>
  <c r="C29" i="20"/>
  <c r="D29" i="20" s="1"/>
  <c r="C37" i="20"/>
  <c r="D37" i="20" s="1"/>
  <c r="C45" i="20"/>
  <c r="D45" i="20" s="1"/>
  <c r="C53" i="20"/>
  <c r="D53" i="20" s="1"/>
  <c r="C61" i="20"/>
  <c r="D61" i="20" s="1"/>
  <c r="C69" i="20"/>
  <c r="D69" i="20" s="1"/>
  <c r="C77" i="20"/>
  <c r="D77" i="20" s="1"/>
  <c r="C85" i="20"/>
  <c r="D85" i="20" s="1"/>
  <c r="C93" i="20"/>
  <c r="D93" i="20" s="1"/>
  <c r="C30" i="20"/>
  <c r="D30" i="20" s="1"/>
  <c r="C38" i="20"/>
  <c r="D38" i="20" s="1"/>
  <c r="C46" i="20"/>
  <c r="D46" i="20" s="1"/>
  <c r="C54" i="20"/>
  <c r="D54" i="20" s="1"/>
  <c r="C62" i="20"/>
  <c r="D62" i="20" s="1"/>
  <c r="C70" i="20"/>
  <c r="D70" i="20" s="1"/>
  <c r="C78" i="20"/>
  <c r="D78" i="20" s="1"/>
  <c r="C86" i="20"/>
  <c r="D86" i="20" s="1"/>
  <c r="C94" i="20"/>
  <c r="D94" i="20" s="1"/>
  <c r="C31" i="20"/>
  <c r="D31" i="20" s="1"/>
  <c r="C39" i="20"/>
  <c r="D39" i="20" s="1"/>
  <c r="C47" i="20"/>
  <c r="D47" i="20" s="1"/>
  <c r="C55" i="20"/>
  <c r="D55" i="20" s="1"/>
  <c r="C71" i="20"/>
  <c r="D71" i="20" s="1"/>
  <c r="C87" i="20"/>
  <c r="D87" i="20" s="1"/>
  <c r="C95" i="20"/>
  <c r="D95" i="20" s="1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D20" i="20" s="1"/>
  <c r="C5" i="20"/>
  <c r="C13" i="20"/>
  <c r="C6" i="20"/>
  <c r="C14" i="20"/>
  <c r="C7" i="20"/>
  <c r="C15" i="20"/>
  <c r="C8" i="20"/>
  <c r="C16" i="20"/>
  <c r="C9" i="20"/>
  <c r="C17" i="20"/>
  <c r="D60" i="20"/>
  <c r="D44" i="20"/>
  <c r="D81" i="20"/>
  <c r="D48" i="20"/>
  <c r="H30" i="19"/>
  <c r="H23" i="19"/>
  <c r="H24" i="19"/>
  <c r="H25" i="19"/>
  <c r="H26" i="19"/>
  <c r="H27" i="19"/>
  <c r="H28" i="19"/>
  <c r="H29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G30" i="19"/>
  <c r="G29" i="19"/>
  <c r="G28" i="19"/>
  <c r="G27" i="19"/>
  <c r="G26" i="19"/>
  <c r="G25" i="19"/>
  <c r="G24" i="19"/>
  <c r="G23" i="19"/>
  <c r="I3" i="14" a="1"/>
  <c r="B3" i="14" a="1"/>
  <c r="C34" i="19" a="1"/>
  <c r="I34" i="19" a="1"/>
  <c r="K24" i="20"/>
  <c r="K66" i="20"/>
  <c r="K64" i="20"/>
  <c r="K67" i="20"/>
  <c r="K70" i="20"/>
  <c r="K26" i="20"/>
  <c r="K45" i="20"/>
  <c r="K39" i="20"/>
  <c r="K50" i="20"/>
  <c r="K93" i="20"/>
  <c r="K72" i="20"/>
  <c r="K1" i="14"/>
  <c r="K87" i="20"/>
  <c r="K98" i="20"/>
  <c r="K68" i="20"/>
  <c r="K29" i="20"/>
  <c r="K97" i="20"/>
  <c r="K51" i="20"/>
  <c r="K42" i="20"/>
  <c r="K56" i="20"/>
  <c r="K96" i="20"/>
  <c r="K34" i="20"/>
  <c r="K43" i="20"/>
  <c r="K59" i="20"/>
  <c r="K33" i="20"/>
  <c r="K77" i="20"/>
  <c r="K63" i="20"/>
  <c r="K47" i="20"/>
  <c r="K57" i="20"/>
  <c r="K32" i="19"/>
  <c r="K89" i="20"/>
  <c r="K74" i="20"/>
  <c r="K32" i="20"/>
  <c r="K31" i="20"/>
  <c r="K81" i="20"/>
  <c r="K65" i="20"/>
  <c r="K52" i="20"/>
  <c r="K85" i="20"/>
  <c r="K28" i="20"/>
  <c r="K73" i="20"/>
  <c r="K25" i="20"/>
  <c r="K71" i="20"/>
  <c r="K27" i="20"/>
  <c r="K35" i="20"/>
  <c r="K36" i="20"/>
  <c r="K62" i="20"/>
  <c r="K100" i="20"/>
  <c r="K46" i="20"/>
  <c r="K79" i="20"/>
  <c r="K41" i="20"/>
  <c r="K92" i="20"/>
  <c r="K83" i="20"/>
  <c r="K82" i="20"/>
  <c r="D23" i="19" a="1"/>
  <c r="K61" i="20"/>
  <c r="K86" i="20"/>
  <c r="K40" i="20"/>
  <c r="K69" i="20"/>
  <c r="K90" i="20"/>
  <c r="K95" i="20"/>
  <c r="K75" i="20"/>
  <c r="K88" i="20"/>
  <c r="K37" i="20"/>
  <c r="K76" i="20"/>
  <c r="K30" i="20"/>
  <c r="K84" i="20"/>
  <c r="K78" i="20"/>
  <c r="K80" i="20"/>
  <c r="K58" i="20"/>
  <c r="K55" i="20"/>
  <c r="K44" i="20"/>
  <c r="K49" i="20"/>
  <c r="K54" i="20"/>
  <c r="K48" i="20"/>
  <c r="K53" i="20"/>
  <c r="K91" i="20"/>
  <c r="K94" i="20"/>
  <c r="K99" i="20"/>
  <c r="K60" i="20"/>
  <c r="K38" i="20"/>
  <c r="D3" i="1"/>
  <c r="AZ2" i="19" l="1"/>
  <c r="AZ2" i="23"/>
  <c r="AZ2" i="22"/>
  <c r="P89" i="20"/>
  <c r="P90" i="20"/>
  <c r="P93" i="20"/>
  <c r="P96" i="20"/>
  <c r="P92" i="20"/>
  <c r="P88" i="20"/>
  <c r="P95" i="20"/>
  <c r="P91" i="20"/>
  <c r="P87" i="20"/>
  <c r="P94" i="20"/>
  <c r="P86" i="20"/>
  <c r="L93" i="20"/>
  <c r="Q89" i="20" s="1"/>
  <c r="L94" i="20"/>
  <c r="Q90" i="20" s="1"/>
  <c r="L97" i="20"/>
  <c r="Q93" i="20" s="1"/>
  <c r="L100" i="20"/>
  <c r="Q96" i="20" s="1"/>
  <c r="L96" i="20"/>
  <c r="Q92" i="20" s="1"/>
  <c r="L92" i="20"/>
  <c r="Q88" i="20" s="1"/>
  <c r="L99" i="20"/>
  <c r="Q95" i="20" s="1"/>
  <c r="L95" i="20"/>
  <c r="Q91" i="20" s="1"/>
  <c r="L91" i="20"/>
  <c r="Q87" i="20" s="1"/>
  <c r="L98" i="20"/>
  <c r="Q94" i="20" s="1"/>
  <c r="L90" i="20"/>
  <c r="Q86" i="20" s="1"/>
  <c r="AP2" i="20"/>
  <c r="P62" i="20"/>
  <c r="L66" i="20"/>
  <c r="Q62" i="20" s="1"/>
  <c r="P42" i="20"/>
  <c r="L46" i="20"/>
  <c r="Q42" i="20" s="1"/>
  <c r="L40" i="20"/>
  <c r="Q36" i="20" s="1"/>
  <c r="P36" i="20"/>
  <c r="L76" i="20"/>
  <c r="Q72" i="20" s="1"/>
  <c r="P72" i="20"/>
  <c r="L25" i="20"/>
  <c r="Q21" i="20" s="1"/>
  <c r="P21" i="20"/>
  <c r="P57" i="20"/>
  <c r="L61" i="20"/>
  <c r="Q57" i="20" s="1"/>
  <c r="P61" i="20"/>
  <c r="L65" i="20"/>
  <c r="Q61" i="20" s="1"/>
  <c r="P83" i="20"/>
  <c r="L87" i="20"/>
  <c r="Q83" i="20" s="1"/>
  <c r="P58" i="20"/>
  <c r="L62" i="20"/>
  <c r="Q58" i="20" s="1"/>
  <c r="P54" i="20"/>
  <c r="L58" i="20"/>
  <c r="Q54" i="20" s="1"/>
  <c r="P39" i="20"/>
  <c r="L43" i="20"/>
  <c r="Q39" i="20" s="1"/>
  <c r="P47" i="20"/>
  <c r="L51" i="20"/>
  <c r="Q47" i="20" s="1"/>
  <c r="P66" i="20"/>
  <c r="L70" i="20"/>
  <c r="Q66" i="20" s="1"/>
  <c r="L39" i="20"/>
  <c r="Q35" i="20" s="1"/>
  <c r="P35" i="20"/>
  <c r="P49" i="20"/>
  <c r="L53" i="20"/>
  <c r="Q49" i="20" s="1"/>
  <c r="P60" i="20"/>
  <c r="L64" i="20"/>
  <c r="Q60" i="20" s="1"/>
  <c r="L78" i="20"/>
  <c r="Q74" i="20" s="1"/>
  <c r="P74" i="20"/>
  <c r="P32" i="20"/>
  <c r="L36" i="20"/>
  <c r="Q32" i="20" s="1"/>
  <c r="P70" i="20"/>
  <c r="L74" i="20"/>
  <c r="Q70" i="20" s="1"/>
  <c r="L81" i="20"/>
  <c r="Q77" i="20" s="1"/>
  <c r="P77" i="20"/>
  <c r="P71" i="20"/>
  <c r="L75" i="20"/>
  <c r="Q71" i="20" s="1"/>
  <c r="P79" i="20"/>
  <c r="L83" i="20"/>
  <c r="Q79" i="20" s="1"/>
  <c r="L86" i="20"/>
  <c r="Q82" i="20" s="1"/>
  <c r="P82" i="20"/>
  <c r="P51" i="20"/>
  <c r="L55" i="20"/>
  <c r="Q51" i="20" s="1"/>
  <c r="L85" i="20"/>
  <c r="Q81" i="20" s="1"/>
  <c r="P81" i="20"/>
  <c r="L80" i="20"/>
  <c r="Q76" i="20" s="1"/>
  <c r="P76" i="20"/>
  <c r="P64" i="20"/>
  <c r="L68" i="20"/>
  <c r="Q64" i="20" s="1"/>
  <c r="P46" i="20"/>
  <c r="L50" i="20"/>
  <c r="Q46" i="20" s="1"/>
  <c r="P56" i="20"/>
  <c r="L60" i="20"/>
  <c r="Q56" i="20" s="1"/>
  <c r="P34" i="20"/>
  <c r="L38" i="20"/>
  <c r="Q34" i="20" s="1"/>
  <c r="P33" i="20"/>
  <c r="L37" i="20"/>
  <c r="Q33" i="20" s="1"/>
  <c r="P67" i="20"/>
  <c r="L71" i="20"/>
  <c r="Q67" i="20" s="1"/>
  <c r="P28" i="20"/>
  <c r="L32" i="20"/>
  <c r="Q28" i="20" s="1"/>
  <c r="P80" i="20"/>
  <c r="L84" i="20"/>
  <c r="Q80" i="20" s="1"/>
  <c r="P29" i="20"/>
  <c r="L33" i="20"/>
  <c r="Q29" i="20" s="1"/>
  <c r="L79" i="20"/>
  <c r="Q75" i="20" s="1"/>
  <c r="P75" i="20"/>
  <c r="P85" i="20"/>
  <c r="L89" i="20"/>
  <c r="Q85" i="20" s="1"/>
  <c r="P37" i="20"/>
  <c r="L41" i="20"/>
  <c r="Q37" i="20" s="1"/>
  <c r="L82" i="20"/>
  <c r="Q78" i="20" s="1"/>
  <c r="P78" i="20"/>
  <c r="P50" i="20"/>
  <c r="L54" i="20"/>
  <c r="Q50" i="20" s="1"/>
  <c r="L77" i="20"/>
  <c r="Q73" i="20" s="1"/>
  <c r="P73" i="20"/>
  <c r="P44" i="20"/>
  <c r="L48" i="20"/>
  <c r="Q44" i="20" s="1"/>
  <c r="L26" i="20"/>
  <c r="Q22" i="20" s="1"/>
  <c r="P22" i="20"/>
  <c r="P53" i="20"/>
  <c r="L57" i="20"/>
  <c r="Q53" i="20" s="1"/>
  <c r="P23" i="20"/>
  <c r="L27" i="20"/>
  <c r="Q23" i="20" s="1"/>
  <c r="P31" i="20"/>
  <c r="L35" i="20"/>
  <c r="Q31" i="20" s="1"/>
  <c r="P27" i="20"/>
  <c r="L31" i="20"/>
  <c r="Q27" i="20" s="1"/>
  <c r="P41" i="20"/>
  <c r="L45" i="20"/>
  <c r="Q41" i="20" s="1"/>
  <c r="P52" i="20"/>
  <c r="L56" i="20"/>
  <c r="Q52" i="20" s="1"/>
  <c r="L73" i="20"/>
  <c r="Q69" i="20" s="1"/>
  <c r="P69" i="20"/>
  <c r="P38" i="20"/>
  <c r="L42" i="20"/>
  <c r="Q38" i="20" s="1"/>
  <c r="P45" i="20"/>
  <c r="L49" i="20"/>
  <c r="Q45" i="20" s="1"/>
  <c r="P55" i="20"/>
  <c r="L59" i="20"/>
  <c r="Q55" i="20" s="1"/>
  <c r="P63" i="20"/>
  <c r="L67" i="20"/>
  <c r="Q63" i="20" s="1"/>
  <c r="P43" i="20"/>
  <c r="L47" i="20"/>
  <c r="Q43" i="20" s="1"/>
  <c r="P65" i="20"/>
  <c r="L69" i="20"/>
  <c r="Q65" i="20" s="1"/>
  <c r="L72" i="20"/>
  <c r="Q68" i="20" s="1"/>
  <c r="P68" i="20"/>
  <c r="P48" i="20"/>
  <c r="L52" i="20"/>
  <c r="Q48" i="20" s="1"/>
  <c r="P40" i="20"/>
  <c r="L44" i="20"/>
  <c r="Q40" i="20" s="1"/>
  <c r="L34" i="20"/>
  <c r="Q30" i="20" s="1"/>
  <c r="P30" i="20"/>
  <c r="P24" i="20"/>
  <c r="L28" i="20"/>
  <c r="Q24" i="20" s="1"/>
  <c r="L30" i="20"/>
  <c r="Q26" i="20" s="1"/>
  <c r="P26" i="20"/>
  <c r="L29" i="20"/>
  <c r="Q25" i="20" s="1"/>
  <c r="P25" i="20"/>
  <c r="P59" i="20"/>
  <c r="L63" i="20"/>
  <c r="Q59" i="20" s="1"/>
  <c r="P20" i="20"/>
  <c r="L24" i="20"/>
  <c r="Q20" i="20" s="1"/>
  <c r="P84" i="20"/>
  <c r="L88" i="20"/>
  <c r="Q84" i="20" s="1"/>
  <c r="O6" i="20"/>
  <c r="D6" i="20"/>
  <c r="D13" i="20"/>
  <c r="O13" i="20"/>
  <c r="D19" i="20"/>
  <c r="O19" i="20"/>
  <c r="O7" i="20"/>
  <c r="D7" i="20"/>
  <c r="O12" i="20"/>
  <c r="D12" i="20"/>
  <c r="O15" i="20"/>
  <c r="D15" i="20"/>
  <c r="O3" i="20"/>
  <c r="D3" i="20"/>
  <c r="D4" i="20"/>
  <c r="O4" i="20"/>
  <c r="O8" i="20"/>
  <c r="D8" i="20"/>
  <c r="O17" i="20"/>
  <c r="D17" i="20"/>
  <c r="D11" i="20"/>
  <c r="O11" i="20"/>
  <c r="D18" i="20"/>
  <c r="O18" i="20"/>
  <c r="E20" i="20"/>
  <c r="O14" i="20"/>
  <c r="D14" i="20"/>
  <c r="O10" i="20"/>
  <c r="D10" i="20"/>
  <c r="D5" i="20"/>
  <c r="O5" i="20"/>
  <c r="O9" i="20"/>
  <c r="D9" i="20"/>
  <c r="O16" i="20"/>
  <c r="D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D10" i="14" s="1"/>
  <c r="B18" i="14"/>
  <c r="D18" i="14" s="1"/>
  <c r="B26" i="14"/>
  <c r="D26" i="14" s="1"/>
  <c r="B34" i="14"/>
  <c r="D34" i="14" s="1"/>
  <c r="B42" i="14"/>
  <c r="D42" i="14" s="1"/>
  <c r="B50" i="14"/>
  <c r="D50" i="14" s="1"/>
  <c r="B58" i="14"/>
  <c r="D58" i="14" s="1"/>
  <c r="B66" i="14"/>
  <c r="D66" i="14" s="1"/>
  <c r="B3" i="14"/>
  <c r="D3" i="14" s="1"/>
  <c r="B11" i="14"/>
  <c r="D11" i="14" s="1"/>
  <c r="B19" i="14"/>
  <c r="D19" i="14" s="1"/>
  <c r="B27" i="14"/>
  <c r="D27" i="14" s="1"/>
  <c r="B35" i="14"/>
  <c r="D35" i="14" s="1"/>
  <c r="B43" i="14"/>
  <c r="D43" i="14" s="1"/>
  <c r="B51" i="14"/>
  <c r="D51" i="14" s="1"/>
  <c r="B59" i="14"/>
  <c r="D59" i="14" s="1"/>
  <c r="B67" i="14"/>
  <c r="D67" i="14" s="1"/>
  <c r="B4" i="14"/>
  <c r="D4" i="14" s="1"/>
  <c r="B12" i="14"/>
  <c r="D12" i="14" s="1"/>
  <c r="B20" i="14"/>
  <c r="D20" i="14" s="1"/>
  <c r="B28" i="14"/>
  <c r="D28" i="14" s="1"/>
  <c r="B36" i="14"/>
  <c r="D36" i="14" s="1"/>
  <c r="B44" i="14"/>
  <c r="D44" i="14" s="1"/>
  <c r="B52" i="14"/>
  <c r="D52" i="14" s="1"/>
  <c r="B60" i="14"/>
  <c r="D60" i="14" s="1"/>
  <c r="B68" i="14"/>
  <c r="D68" i="14" s="1"/>
  <c r="B5" i="14"/>
  <c r="D5" i="14" s="1"/>
  <c r="B13" i="14"/>
  <c r="D13" i="14" s="1"/>
  <c r="B21" i="14"/>
  <c r="D21" i="14" s="1"/>
  <c r="B29" i="14"/>
  <c r="D29" i="14" s="1"/>
  <c r="B37" i="14"/>
  <c r="D37" i="14" s="1"/>
  <c r="B45" i="14"/>
  <c r="D45" i="14" s="1"/>
  <c r="B53" i="14"/>
  <c r="D53" i="14" s="1"/>
  <c r="B61" i="14"/>
  <c r="D61" i="14" s="1"/>
  <c r="B69" i="14"/>
  <c r="D69" i="14" s="1"/>
  <c r="B6" i="14"/>
  <c r="D6" i="14" s="1"/>
  <c r="B14" i="14"/>
  <c r="D14" i="14" s="1"/>
  <c r="B22" i="14"/>
  <c r="D22" i="14" s="1"/>
  <c r="B30" i="14"/>
  <c r="D30" i="14" s="1"/>
  <c r="B38" i="14"/>
  <c r="D38" i="14" s="1"/>
  <c r="B46" i="14"/>
  <c r="D46" i="14" s="1"/>
  <c r="B54" i="14"/>
  <c r="D54" i="14" s="1"/>
  <c r="B62" i="14"/>
  <c r="D62" i="14" s="1"/>
  <c r="B70" i="14"/>
  <c r="D70" i="14" s="1"/>
  <c r="B7" i="14"/>
  <c r="D7" i="14" s="1"/>
  <c r="B15" i="14"/>
  <c r="D15" i="14" s="1"/>
  <c r="B23" i="14"/>
  <c r="D23" i="14" s="1"/>
  <c r="B31" i="14"/>
  <c r="D31" i="14" s="1"/>
  <c r="B39" i="14"/>
  <c r="D39" i="14" s="1"/>
  <c r="B47" i="14"/>
  <c r="D47" i="14" s="1"/>
  <c r="B55" i="14"/>
  <c r="D55" i="14" s="1"/>
  <c r="B63" i="14"/>
  <c r="D63" i="14" s="1"/>
  <c r="B71" i="14"/>
  <c r="D71" i="14" s="1"/>
  <c r="B8" i="14"/>
  <c r="D8" i="14" s="1"/>
  <c r="B16" i="14"/>
  <c r="D16" i="14" s="1"/>
  <c r="B24" i="14"/>
  <c r="D24" i="14" s="1"/>
  <c r="B32" i="14"/>
  <c r="D32" i="14" s="1"/>
  <c r="B40" i="14"/>
  <c r="D40" i="14" s="1"/>
  <c r="B48" i="14"/>
  <c r="D48" i="14" s="1"/>
  <c r="B56" i="14"/>
  <c r="D56" i="14" s="1"/>
  <c r="B64" i="14"/>
  <c r="D64" i="14" s="1"/>
  <c r="B9" i="14"/>
  <c r="D9" i="14" s="1"/>
  <c r="B17" i="14"/>
  <c r="D17" i="14" s="1"/>
  <c r="B25" i="14"/>
  <c r="D25" i="14" s="1"/>
  <c r="B33" i="14"/>
  <c r="D33" i="14" s="1"/>
  <c r="B41" i="14"/>
  <c r="D41" i="14" s="1"/>
  <c r="B49" i="14"/>
  <c r="D49" i="14" s="1"/>
  <c r="B57" i="14"/>
  <c r="D57" i="14" s="1"/>
  <c r="B65" i="14"/>
  <c r="D65" i="14" s="1"/>
  <c r="I41" i="19"/>
  <c r="I49" i="19"/>
  <c r="I57" i="19"/>
  <c r="I65" i="19"/>
  <c r="I73" i="19"/>
  <c r="I81" i="19"/>
  <c r="I89" i="19"/>
  <c r="I97" i="19"/>
  <c r="I34" i="19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C41" i="19"/>
  <c r="D41" i="19" s="1"/>
  <c r="C49" i="19"/>
  <c r="D49" i="19" s="1"/>
  <c r="C57" i="19"/>
  <c r="D57" i="19" s="1"/>
  <c r="C65" i="19"/>
  <c r="D65" i="19" s="1"/>
  <c r="C73" i="19"/>
  <c r="D73" i="19" s="1"/>
  <c r="C81" i="19"/>
  <c r="D81" i="19" s="1"/>
  <c r="C89" i="19"/>
  <c r="D89" i="19" s="1"/>
  <c r="C97" i="19"/>
  <c r="D97" i="19" s="1"/>
  <c r="C34" i="19"/>
  <c r="D34" i="19" s="1"/>
  <c r="C42" i="19"/>
  <c r="D42" i="19" s="1"/>
  <c r="C50" i="19"/>
  <c r="D50" i="19" s="1"/>
  <c r="C58" i="19"/>
  <c r="D58" i="19" s="1"/>
  <c r="C66" i="19"/>
  <c r="D66" i="19" s="1"/>
  <c r="C74" i="19"/>
  <c r="D74" i="19" s="1"/>
  <c r="C82" i="19"/>
  <c r="D82" i="19" s="1"/>
  <c r="C90" i="19"/>
  <c r="D90" i="19" s="1"/>
  <c r="C98" i="19"/>
  <c r="D98" i="19" s="1"/>
  <c r="C35" i="19"/>
  <c r="D35" i="19" s="1"/>
  <c r="C43" i="19"/>
  <c r="D43" i="19" s="1"/>
  <c r="C51" i="19"/>
  <c r="D51" i="19" s="1"/>
  <c r="C59" i="19"/>
  <c r="D59" i="19" s="1"/>
  <c r="C67" i="19"/>
  <c r="D67" i="19" s="1"/>
  <c r="C75" i="19"/>
  <c r="D75" i="19" s="1"/>
  <c r="C83" i="19"/>
  <c r="D83" i="19" s="1"/>
  <c r="C91" i="19"/>
  <c r="D91" i="19" s="1"/>
  <c r="C99" i="19"/>
  <c r="D99" i="19" s="1"/>
  <c r="C36" i="19"/>
  <c r="D36" i="19" s="1"/>
  <c r="C44" i="19"/>
  <c r="D44" i="19" s="1"/>
  <c r="C52" i="19"/>
  <c r="D52" i="19" s="1"/>
  <c r="C60" i="19"/>
  <c r="D60" i="19" s="1"/>
  <c r="C68" i="19"/>
  <c r="D68" i="19" s="1"/>
  <c r="C76" i="19"/>
  <c r="D76" i="19" s="1"/>
  <c r="C84" i="19"/>
  <c r="D84" i="19" s="1"/>
  <c r="C92" i="19"/>
  <c r="D92" i="19" s="1"/>
  <c r="C37" i="19"/>
  <c r="D37" i="19" s="1"/>
  <c r="C45" i="19"/>
  <c r="D45" i="19" s="1"/>
  <c r="C53" i="19"/>
  <c r="D53" i="19" s="1"/>
  <c r="C61" i="19"/>
  <c r="D61" i="19" s="1"/>
  <c r="C69" i="19"/>
  <c r="D69" i="19" s="1"/>
  <c r="C77" i="19"/>
  <c r="D77" i="19" s="1"/>
  <c r="C85" i="19"/>
  <c r="D85" i="19" s="1"/>
  <c r="C93" i="19"/>
  <c r="D93" i="19" s="1"/>
  <c r="C38" i="19"/>
  <c r="D38" i="19" s="1"/>
  <c r="C46" i="19"/>
  <c r="D46" i="19" s="1"/>
  <c r="C54" i="19"/>
  <c r="D54" i="19" s="1"/>
  <c r="C62" i="19"/>
  <c r="D62" i="19" s="1"/>
  <c r="C70" i="19"/>
  <c r="D70" i="19" s="1"/>
  <c r="C78" i="19"/>
  <c r="D78" i="19" s="1"/>
  <c r="C86" i="19"/>
  <c r="D86" i="19" s="1"/>
  <c r="C94" i="19"/>
  <c r="D94" i="19" s="1"/>
  <c r="C39" i="19"/>
  <c r="D39" i="19" s="1"/>
  <c r="C47" i="19"/>
  <c r="D47" i="19" s="1"/>
  <c r="C55" i="19"/>
  <c r="D55" i="19" s="1"/>
  <c r="C63" i="19"/>
  <c r="D63" i="19" s="1"/>
  <c r="C71" i="19"/>
  <c r="D71" i="19" s="1"/>
  <c r="C79" i="19"/>
  <c r="D79" i="19" s="1"/>
  <c r="C87" i="19"/>
  <c r="D87" i="19" s="1"/>
  <c r="C95" i="19"/>
  <c r="D95" i="19" s="1"/>
  <c r="C40" i="19"/>
  <c r="D40" i="19" s="1"/>
  <c r="C48" i="19"/>
  <c r="D48" i="19" s="1"/>
  <c r="C56" i="19"/>
  <c r="D56" i="19" s="1"/>
  <c r="C64" i="19"/>
  <c r="D64" i="19" s="1"/>
  <c r="C72" i="19"/>
  <c r="D72" i="19" s="1"/>
  <c r="C80" i="19"/>
  <c r="D80" i="19" s="1"/>
  <c r="C88" i="19"/>
  <c r="D88" i="19" s="1"/>
  <c r="C96" i="19"/>
  <c r="D96" i="19" s="1"/>
  <c r="D30" i="19"/>
  <c r="D23" i="19"/>
  <c r="D24" i="19"/>
  <c r="D25" i="19"/>
  <c r="D26" i="19"/>
  <c r="D27" i="19"/>
  <c r="D28" i="19"/>
  <c r="D29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AH102" i="17"/>
  <c r="AH101" i="17"/>
  <c r="AH100" i="17"/>
  <c r="AH99" i="17"/>
  <c r="AH98" i="17"/>
  <c r="AH97" i="17"/>
  <c r="AH96" i="17"/>
  <c r="AH95" i="17"/>
  <c r="AH94" i="17"/>
  <c r="AH93" i="17"/>
  <c r="AH92" i="17"/>
  <c r="AH91" i="17"/>
  <c r="AH90" i="17"/>
  <c r="AH89" i="17"/>
  <c r="AH88" i="17"/>
  <c r="AH87" i="17"/>
  <c r="AH86" i="17"/>
  <c r="AH85" i="17"/>
  <c r="AH84" i="17"/>
  <c r="AH83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Y102" i="17"/>
  <c r="Y101" i="17"/>
  <c r="Y100" i="17"/>
  <c r="Y99" i="17"/>
  <c r="Y98" i="17"/>
  <c r="Y97" i="17"/>
  <c r="Y96" i="17"/>
  <c r="Y95" i="17"/>
  <c r="Y94" i="17"/>
  <c r="Y93" i="17"/>
  <c r="Y92" i="17"/>
  <c r="Y91" i="17"/>
  <c r="Y90" i="17"/>
  <c r="Y89" i="17"/>
  <c r="Y88" i="17"/>
  <c r="Y87" i="17"/>
  <c r="Y86" i="17"/>
  <c r="Y85" i="17"/>
  <c r="Y84" i="17"/>
  <c r="Y83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4" i="17"/>
  <c r="Y43" i="17"/>
  <c r="Y42" i="17"/>
  <c r="Y41" i="17"/>
  <c r="Y40" i="17"/>
  <c r="Y39" i="17"/>
  <c r="Y38" i="17"/>
  <c r="Y37" i="17"/>
  <c r="Y36" i="17"/>
  <c r="Y35" i="17"/>
  <c r="Y34" i="17"/>
  <c r="Y33" i="17"/>
  <c r="Y32" i="17"/>
  <c r="Y31" i="17"/>
  <c r="Y30" i="17"/>
  <c r="Y29" i="17"/>
  <c r="P102" i="17"/>
  <c r="P101" i="17"/>
  <c r="P100" i="17"/>
  <c r="P99" i="17"/>
  <c r="P98" i="17"/>
  <c r="P97" i="17"/>
  <c r="P96" i="17"/>
  <c r="P95" i="17"/>
  <c r="P94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C3" i="19" a="1"/>
  <c r="I3" i="19" a="1"/>
  <c r="K45" i="14"/>
  <c r="K40" i="19"/>
  <c r="K80" i="19"/>
  <c r="K10" i="14"/>
  <c r="K92" i="19"/>
  <c r="K91" i="19"/>
  <c r="K31" i="14"/>
  <c r="K6" i="14"/>
  <c r="K40" i="14"/>
  <c r="K46" i="19"/>
  <c r="K65" i="14"/>
  <c r="K25" i="14"/>
  <c r="K17" i="14"/>
  <c r="K35" i="19"/>
  <c r="K16" i="14"/>
  <c r="K39" i="14"/>
  <c r="K43" i="14"/>
  <c r="K55" i="19"/>
  <c r="K85" i="19"/>
  <c r="K46" i="14"/>
  <c r="K83" i="19"/>
  <c r="K47" i="14"/>
  <c r="K7" i="14"/>
  <c r="K98" i="19"/>
  <c r="K71" i="14"/>
  <c r="K52" i="19"/>
  <c r="K76" i="19"/>
  <c r="K20" i="14"/>
  <c r="K99" i="19"/>
  <c r="K65" i="19"/>
  <c r="K35" i="14"/>
  <c r="K14" i="14"/>
  <c r="K20" i="20"/>
  <c r="K56" i="19"/>
  <c r="K57" i="14"/>
  <c r="K9" i="14"/>
  <c r="K58" i="14"/>
  <c r="K15" i="14"/>
  <c r="K63" i="19"/>
  <c r="K24" i="14"/>
  <c r="K75" i="19"/>
  <c r="K61" i="19"/>
  <c r="K43" i="19"/>
  <c r="K60" i="14"/>
  <c r="K81" i="19"/>
  <c r="K62" i="14"/>
  <c r="K36" i="19"/>
  <c r="K48" i="14"/>
  <c r="K32" i="14"/>
  <c r="K23" i="14"/>
  <c r="K55" i="14"/>
  <c r="K89" i="19"/>
  <c r="K45" i="19"/>
  <c r="K74" i="19"/>
  <c r="K56" i="14"/>
  <c r="K28" i="14"/>
  <c r="K59" i="14"/>
  <c r="K86" i="19"/>
  <c r="K60" i="19"/>
  <c r="K57" i="19"/>
  <c r="K34" i="14"/>
  <c r="K51" i="19"/>
  <c r="K41" i="14"/>
  <c r="K69" i="19"/>
  <c r="K61" i="14"/>
  <c r="K49" i="19"/>
  <c r="K12" i="14"/>
  <c r="K54" i="19"/>
  <c r="K62" i="19"/>
  <c r="K69" i="14"/>
  <c r="K37" i="14"/>
  <c r="K66" i="14"/>
  <c r="K21" i="14"/>
  <c r="K49" i="14"/>
  <c r="K77" i="19"/>
  <c r="K64" i="19"/>
  <c r="K71" i="19"/>
  <c r="K41" i="19"/>
  <c r="K22" i="14"/>
  <c r="K93" i="19"/>
  <c r="K19" i="14"/>
  <c r="K67" i="14"/>
  <c r="K64" i="14"/>
  <c r="K39" i="19"/>
  <c r="K87" i="19"/>
  <c r="K38" i="14"/>
  <c r="K50" i="19"/>
  <c r="K90" i="19"/>
  <c r="K84" i="19"/>
  <c r="K58" i="19"/>
  <c r="K52" i="14"/>
  <c r="K70" i="19"/>
  <c r="K3" i="14"/>
  <c r="K38" i="19"/>
  <c r="K54" i="14"/>
  <c r="K68" i="14"/>
  <c r="K59" i="19"/>
  <c r="K13" i="14"/>
  <c r="K42" i="19"/>
  <c r="K50" i="14"/>
  <c r="K27" i="14"/>
  <c r="K4" i="14"/>
  <c r="K8" i="14"/>
  <c r="K96" i="19"/>
  <c r="K95" i="19"/>
  <c r="K78" i="19"/>
  <c r="K72" i="19"/>
  <c r="K36" i="14"/>
  <c r="K29" i="14"/>
  <c r="K70" i="14"/>
  <c r="K11" i="14"/>
  <c r="K42" i="14"/>
  <c r="K30" i="14"/>
  <c r="K47" i="19"/>
  <c r="K67" i="19"/>
  <c r="K63" i="14"/>
  <c r="K34" i="19"/>
  <c r="K33" i="14"/>
  <c r="K44" i="19"/>
  <c r="K53" i="14"/>
  <c r="K18" i="14"/>
  <c r="K73" i="19"/>
  <c r="K26" i="14"/>
  <c r="K79" i="19"/>
  <c r="K68" i="19"/>
  <c r="K94" i="19"/>
  <c r="K37" i="19"/>
  <c r="K82" i="19"/>
  <c r="K5" i="14"/>
  <c r="K66" i="19"/>
  <c r="K88" i="19"/>
  <c r="K53" i="19"/>
  <c r="K48" i="19"/>
  <c r="K44" i="14"/>
  <c r="K51" i="14"/>
  <c r="K97" i="19"/>
  <c r="L20" i="20" l="1"/>
  <c r="E3" i="20"/>
  <c r="E4" i="20"/>
  <c r="E19" i="20"/>
  <c r="E6" i="20"/>
  <c r="E11" i="20"/>
  <c r="E17" i="20"/>
  <c r="E8" i="20"/>
  <c r="E15" i="20"/>
  <c r="E12" i="20"/>
  <c r="E5" i="20"/>
  <c r="E10" i="20"/>
  <c r="E7" i="20"/>
  <c r="E16" i="20"/>
  <c r="E18" i="20"/>
  <c r="E9" i="20"/>
  <c r="E14" i="20"/>
  <c r="E13" i="20"/>
  <c r="P12" i="14"/>
  <c r="P48" i="14"/>
  <c r="P69" i="14"/>
  <c r="P19" i="14"/>
  <c r="P18" i="14"/>
  <c r="P32" i="14"/>
  <c r="P50" i="14"/>
  <c r="P49" i="14"/>
  <c r="P62" i="14"/>
  <c r="P26" i="14"/>
  <c r="P41" i="14"/>
  <c r="P54" i="14"/>
  <c r="P68" i="14"/>
  <c r="P11" i="14"/>
  <c r="P33" i="14"/>
  <c r="P46" i="14"/>
  <c r="P67" i="14"/>
  <c r="P24" i="14"/>
  <c r="P45" i="14"/>
  <c r="P16" i="14"/>
  <c r="P30" i="14"/>
  <c r="P51" i="14"/>
  <c r="P9" i="14"/>
  <c r="P8" i="14"/>
  <c r="P15" i="14"/>
  <c r="P22" i="14"/>
  <c r="P29" i="14"/>
  <c r="P43" i="14"/>
  <c r="P65" i="14"/>
  <c r="P64" i="14"/>
  <c r="P71" i="14"/>
  <c r="P7" i="14"/>
  <c r="P14" i="14"/>
  <c r="P21" i="14"/>
  <c r="P28" i="14"/>
  <c r="P35" i="14"/>
  <c r="P42" i="14"/>
  <c r="P55" i="14"/>
  <c r="P5" i="14"/>
  <c r="P40" i="14"/>
  <c r="P47" i="14"/>
  <c r="P61" i="14"/>
  <c r="P4" i="14"/>
  <c r="P39" i="14"/>
  <c r="P53" i="14"/>
  <c r="P60" i="14"/>
  <c r="P3" i="14"/>
  <c r="P10" i="14"/>
  <c r="P25" i="14"/>
  <c r="P31" i="14"/>
  <c r="P38" i="14"/>
  <c r="P52" i="14"/>
  <c r="P59" i="14"/>
  <c r="P66" i="14"/>
  <c r="P17" i="14"/>
  <c r="P23" i="14"/>
  <c r="P37" i="14"/>
  <c r="P44" i="14"/>
  <c r="P58" i="14"/>
  <c r="P36" i="14"/>
  <c r="P57" i="14"/>
  <c r="P56" i="14"/>
  <c r="P63" i="14"/>
  <c r="P70" i="14"/>
  <c r="P6" i="14"/>
  <c r="P13" i="14"/>
  <c r="P20" i="14"/>
  <c r="P27" i="14"/>
  <c r="P34" i="14"/>
  <c r="L55" i="19"/>
  <c r="Q49" i="19" s="1"/>
  <c r="P49" i="19"/>
  <c r="L52" i="19"/>
  <c r="Q46" i="19" s="1"/>
  <c r="P46" i="19"/>
  <c r="L48" i="19"/>
  <c r="Q42" i="19" s="1"/>
  <c r="P42" i="19"/>
  <c r="P90" i="19"/>
  <c r="L96" i="19"/>
  <c r="Q90" i="19" s="1"/>
  <c r="L95" i="19"/>
  <c r="Q89" i="19" s="1"/>
  <c r="P89" i="19"/>
  <c r="L94" i="19"/>
  <c r="Q88" i="19" s="1"/>
  <c r="P88" i="19"/>
  <c r="P87" i="19"/>
  <c r="L93" i="19"/>
  <c r="Q87" i="19" s="1"/>
  <c r="P86" i="19"/>
  <c r="L92" i="19"/>
  <c r="Q86" i="19" s="1"/>
  <c r="P93" i="19"/>
  <c r="L99" i="19"/>
  <c r="Q93" i="19" s="1"/>
  <c r="P29" i="19"/>
  <c r="L35" i="19"/>
  <c r="Q29" i="19" s="1"/>
  <c r="P36" i="19"/>
  <c r="L42" i="19"/>
  <c r="Q36" i="19" s="1"/>
  <c r="P43" i="19"/>
  <c r="L49" i="19"/>
  <c r="Q43" i="19" s="1"/>
  <c r="P50" i="19"/>
  <c r="L56" i="19"/>
  <c r="Q50" i="19" s="1"/>
  <c r="L53" i="19"/>
  <c r="Q47" i="19" s="1"/>
  <c r="P47" i="19"/>
  <c r="L66" i="19"/>
  <c r="Q60" i="19" s="1"/>
  <c r="P60" i="19"/>
  <c r="L46" i="19"/>
  <c r="Q40" i="19" s="1"/>
  <c r="P40" i="19"/>
  <c r="L44" i="19"/>
  <c r="Q38" i="19" s="1"/>
  <c r="P38" i="19"/>
  <c r="L58" i="19"/>
  <c r="Q52" i="19" s="1"/>
  <c r="P52" i="19"/>
  <c r="P81" i="19"/>
  <c r="L87" i="19"/>
  <c r="Q81" i="19" s="1"/>
  <c r="P79" i="19"/>
  <c r="L85" i="19"/>
  <c r="Q79" i="19" s="1"/>
  <c r="L91" i="19"/>
  <c r="Q85" i="19" s="1"/>
  <c r="P85" i="19"/>
  <c r="L80" i="19"/>
  <c r="Q74" i="19" s="1"/>
  <c r="P74" i="19"/>
  <c r="P73" i="19"/>
  <c r="L79" i="19"/>
  <c r="Q73" i="19" s="1"/>
  <c r="L78" i="19"/>
  <c r="Q72" i="19" s="1"/>
  <c r="P72" i="19"/>
  <c r="L77" i="19"/>
  <c r="Q71" i="19" s="1"/>
  <c r="P71" i="19"/>
  <c r="L76" i="19"/>
  <c r="Q70" i="19" s="1"/>
  <c r="P70" i="19"/>
  <c r="P77" i="19"/>
  <c r="L83" i="19"/>
  <c r="Q77" i="19" s="1"/>
  <c r="P84" i="19"/>
  <c r="L90" i="19"/>
  <c r="Q84" i="19" s="1"/>
  <c r="P91" i="19"/>
  <c r="L97" i="19"/>
  <c r="Q91" i="19" s="1"/>
  <c r="P34" i="19"/>
  <c r="L40" i="19"/>
  <c r="Q34" i="19" s="1"/>
  <c r="L38" i="19"/>
  <c r="Q32" i="19" s="1"/>
  <c r="P32" i="19"/>
  <c r="L36" i="19"/>
  <c r="Q30" i="19" s="1"/>
  <c r="P30" i="19"/>
  <c r="L57" i="19"/>
  <c r="Q51" i="19" s="1"/>
  <c r="P51" i="19"/>
  <c r="L72" i="19"/>
  <c r="Q66" i="19" s="1"/>
  <c r="P66" i="19"/>
  <c r="L71" i="19"/>
  <c r="Q65" i="19" s="1"/>
  <c r="P65" i="19"/>
  <c r="L70" i="19"/>
  <c r="Q64" i="19" s="1"/>
  <c r="P64" i="19"/>
  <c r="P63" i="19"/>
  <c r="L69" i="19"/>
  <c r="Q63" i="19" s="1"/>
  <c r="L68" i="19"/>
  <c r="Q62" i="19" s="1"/>
  <c r="P62" i="19"/>
  <c r="P69" i="19"/>
  <c r="L75" i="19"/>
  <c r="Q69" i="19" s="1"/>
  <c r="P76" i="19"/>
  <c r="L82" i="19"/>
  <c r="Q76" i="19" s="1"/>
  <c r="L89" i="19"/>
  <c r="Q83" i="19" s="1"/>
  <c r="P83" i="19"/>
  <c r="P48" i="19"/>
  <c r="L54" i="19"/>
  <c r="Q48" i="19" s="1"/>
  <c r="L59" i="19"/>
  <c r="Q53" i="19" s="1"/>
  <c r="P53" i="19"/>
  <c r="P67" i="19"/>
  <c r="L73" i="19"/>
  <c r="Q67" i="19" s="1"/>
  <c r="L47" i="19"/>
  <c r="Q41" i="19" s="1"/>
  <c r="P41" i="19"/>
  <c r="L45" i="19"/>
  <c r="Q39" i="19" s="1"/>
  <c r="P39" i="19"/>
  <c r="P45" i="19"/>
  <c r="L51" i="19"/>
  <c r="Q45" i="19" s="1"/>
  <c r="P59" i="19"/>
  <c r="L65" i="19"/>
  <c r="Q59" i="19" s="1"/>
  <c r="P33" i="19"/>
  <c r="L39" i="19"/>
  <c r="Q33" i="19" s="1"/>
  <c r="L37" i="19"/>
  <c r="Q31" i="19" s="1"/>
  <c r="P31" i="19"/>
  <c r="P37" i="19"/>
  <c r="L43" i="19"/>
  <c r="Q37" i="19" s="1"/>
  <c r="P44" i="19"/>
  <c r="L50" i="19"/>
  <c r="Q44" i="19" s="1"/>
  <c r="P82" i="19"/>
  <c r="L88" i="19"/>
  <c r="Q82" i="19" s="1"/>
  <c r="L86" i="19"/>
  <c r="Q80" i="19" s="1"/>
  <c r="P80" i="19"/>
  <c r="L84" i="19"/>
  <c r="Q78" i="19" s="1"/>
  <c r="P78" i="19"/>
  <c r="L98" i="19"/>
  <c r="Q92" i="19" s="1"/>
  <c r="P92" i="19"/>
  <c r="L34" i="19"/>
  <c r="P35" i="19"/>
  <c r="L41" i="19"/>
  <c r="Q35" i="19" s="1"/>
  <c r="P58" i="19"/>
  <c r="L64" i="19"/>
  <c r="Q58" i="19" s="1"/>
  <c r="L63" i="19"/>
  <c r="Q57" i="19" s="1"/>
  <c r="P57" i="19"/>
  <c r="L62" i="19"/>
  <c r="Q56" i="19" s="1"/>
  <c r="P56" i="19"/>
  <c r="L61" i="19"/>
  <c r="Q55" i="19" s="1"/>
  <c r="P55" i="19"/>
  <c r="L60" i="19"/>
  <c r="Q54" i="19" s="1"/>
  <c r="P54" i="19"/>
  <c r="P61" i="19"/>
  <c r="L67" i="19"/>
  <c r="Q61" i="19" s="1"/>
  <c r="P68" i="19"/>
  <c r="L74" i="19"/>
  <c r="Q68" i="19" s="1"/>
  <c r="P75" i="19"/>
  <c r="L81" i="19"/>
  <c r="Q75" i="19" s="1"/>
  <c r="E30" i="19"/>
  <c r="E29" i="19"/>
  <c r="E28" i="19"/>
  <c r="E26" i="19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C10" i="19"/>
  <c r="C18" i="19"/>
  <c r="C3" i="19"/>
  <c r="C11" i="19"/>
  <c r="C19" i="19"/>
  <c r="C4" i="19"/>
  <c r="C12" i="19"/>
  <c r="C20" i="19"/>
  <c r="C5" i="19"/>
  <c r="C13" i="19"/>
  <c r="C6" i="19"/>
  <c r="C14" i="19"/>
  <c r="C7" i="19"/>
  <c r="C15" i="19"/>
  <c r="C8" i="19"/>
  <c r="C16" i="19"/>
  <c r="C9" i="19"/>
  <c r="C17" i="19"/>
  <c r="J5" i="14"/>
  <c r="J4" i="14"/>
  <c r="J3" i="14"/>
  <c r="K7" i="20"/>
  <c r="K12" i="20"/>
  <c r="K11" i="20"/>
  <c r="F29" i="19"/>
  <c r="K8" i="20"/>
  <c r="K17" i="20"/>
  <c r="K9" i="20"/>
  <c r="K19" i="20"/>
  <c r="K14" i="20"/>
  <c r="F26" i="19"/>
  <c r="K16" i="20"/>
  <c r="K6" i="20"/>
  <c r="F30" i="19"/>
  <c r="K18" i="20"/>
  <c r="K4" i="20"/>
  <c r="K5" i="20"/>
  <c r="K15" i="20"/>
  <c r="F28" i="19"/>
  <c r="K13" i="20"/>
  <c r="K3" i="20"/>
  <c r="K10" i="20"/>
  <c r="P13" i="20" l="1"/>
  <c r="L13" i="20"/>
  <c r="Q13" i="20" s="1"/>
  <c r="P14" i="20"/>
  <c r="L14" i="20"/>
  <c r="Q14" i="20" s="1"/>
  <c r="P9" i="20"/>
  <c r="L9" i="20"/>
  <c r="Q9" i="20" s="1"/>
  <c r="P18" i="20"/>
  <c r="L18" i="20"/>
  <c r="Q18" i="20" s="1"/>
  <c r="P16" i="20"/>
  <c r="L16" i="20"/>
  <c r="Q16" i="20" s="1"/>
  <c r="P7" i="20"/>
  <c r="L7" i="20"/>
  <c r="Q7" i="20" s="1"/>
  <c r="P10" i="20"/>
  <c r="L10" i="20"/>
  <c r="Q10" i="20" s="1"/>
  <c r="L5" i="20"/>
  <c r="Q5" i="20" s="1"/>
  <c r="P5" i="20"/>
  <c r="P12" i="20"/>
  <c r="L12" i="20"/>
  <c r="Q12" i="20" s="1"/>
  <c r="L15" i="20"/>
  <c r="Q15" i="20" s="1"/>
  <c r="P15" i="20"/>
  <c r="P8" i="20"/>
  <c r="L8" i="20"/>
  <c r="Q8" i="20" s="1"/>
  <c r="L17" i="20"/>
  <c r="Q17" i="20" s="1"/>
  <c r="P17" i="20"/>
  <c r="P11" i="20"/>
  <c r="L11" i="20"/>
  <c r="Q11" i="20" s="1"/>
  <c r="P6" i="20"/>
  <c r="L6" i="20"/>
  <c r="Q6" i="20" s="1"/>
  <c r="P19" i="20"/>
  <c r="L19" i="20"/>
  <c r="Q19" i="20" s="1"/>
  <c r="P4" i="20"/>
  <c r="L4" i="20"/>
  <c r="Q4" i="20" s="1"/>
  <c r="P3" i="20"/>
  <c r="L3" i="20"/>
  <c r="Q3" i="20" s="1"/>
  <c r="D11" i="19"/>
  <c r="D3" i="19"/>
  <c r="E3" i="19" s="1"/>
  <c r="D17" i="19"/>
  <c r="D19" i="19"/>
  <c r="E19" i="19" s="1"/>
  <c r="D6" i="19"/>
  <c r="D13" i="19"/>
  <c r="E13" i="19" s="1"/>
  <c r="D14" i="19"/>
  <c r="D8" i="19"/>
  <c r="D9" i="19"/>
  <c r="E9" i="19" s="1"/>
  <c r="D12" i="19"/>
  <c r="D4" i="19"/>
  <c r="E4" i="19" s="1"/>
  <c r="D5" i="19"/>
  <c r="E5" i="19" s="1"/>
  <c r="D10" i="19"/>
  <c r="D16" i="19"/>
  <c r="D15" i="19"/>
  <c r="D20" i="19"/>
  <c r="D7" i="19"/>
  <c r="D18" i="19"/>
  <c r="AY28" i="17"/>
  <c r="I28" i="22" s="1"/>
  <c r="AY27" i="17"/>
  <c r="I27" i="22" s="1"/>
  <c r="AY26" i="17"/>
  <c r="I26" i="22" s="1"/>
  <c r="AY25" i="17"/>
  <c r="I25" i="22" s="1"/>
  <c r="AY24" i="17"/>
  <c r="I24" i="22" s="1"/>
  <c r="AY23" i="17"/>
  <c r="I24" i="24" s="1"/>
  <c r="K24" i="22"/>
  <c r="K28" i="22"/>
  <c r="K27" i="22"/>
  <c r="K25" i="22"/>
  <c r="K26" i="22"/>
  <c r="K9" i="19"/>
  <c r="K24" i="24"/>
  <c r="K3" i="19"/>
  <c r="K19" i="19"/>
  <c r="K4" i="19"/>
  <c r="K13" i="19"/>
  <c r="L24" i="22" l="1"/>
  <c r="Q21" i="22" s="1"/>
  <c r="P21" i="22"/>
  <c r="L25" i="22"/>
  <c r="Q22" i="22" s="1"/>
  <c r="P22" i="22"/>
  <c r="L26" i="22"/>
  <c r="Q23" i="22" s="1"/>
  <c r="P23" i="22"/>
  <c r="L27" i="22"/>
  <c r="Q24" i="22" s="1"/>
  <c r="P24" i="22"/>
  <c r="P25" i="22"/>
  <c r="L28" i="22"/>
  <c r="Q25" i="22" s="1"/>
  <c r="I25" i="24"/>
  <c r="I25" i="23"/>
  <c r="I26" i="24"/>
  <c r="I26" i="23"/>
  <c r="I27" i="24"/>
  <c r="I27" i="23"/>
  <c r="I28" i="24"/>
  <c r="I28" i="23"/>
  <c r="I29" i="24"/>
  <c r="I29" i="23"/>
  <c r="L24" i="24"/>
  <c r="Q20" i="24" s="1"/>
  <c r="P20" i="24"/>
  <c r="I24" i="23"/>
  <c r="I23" i="22"/>
  <c r="E17" i="19"/>
  <c r="E11" i="19"/>
  <c r="E12" i="19"/>
  <c r="E18" i="19"/>
  <c r="E8" i="19"/>
  <c r="E20" i="19"/>
  <c r="E14" i="19"/>
  <c r="E6" i="19"/>
  <c r="E7" i="19"/>
  <c r="E10" i="19"/>
  <c r="E15" i="19"/>
  <c r="E16" i="19"/>
  <c r="L19" i="19"/>
  <c r="L13" i="19"/>
  <c r="L9" i="19"/>
  <c r="I30" i="19"/>
  <c r="I29" i="19"/>
  <c r="I28" i="19"/>
  <c r="I27" i="19"/>
  <c r="I26" i="19"/>
  <c r="I25" i="19"/>
  <c r="I24" i="19"/>
  <c r="I23" i="19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K28" i="24"/>
  <c r="K28" i="23"/>
  <c r="K25" i="24"/>
  <c r="K29" i="24"/>
  <c r="K25" i="23"/>
  <c r="K29" i="23"/>
  <c r="K26" i="24"/>
  <c r="K26" i="23"/>
  <c r="K27" i="24"/>
  <c r="K27" i="23"/>
  <c r="T40" i="17"/>
  <c r="U31" i="17"/>
  <c r="T33" i="17"/>
  <c r="U37" i="17"/>
  <c r="T31" i="17"/>
  <c r="U39" i="17"/>
  <c r="K30" i="19"/>
  <c r="T36" i="17"/>
  <c r="U36" i="17"/>
  <c r="K29" i="19"/>
  <c r="T34" i="17"/>
  <c r="U40" i="17"/>
  <c r="K28" i="19"/>
  <c r="T30" i="17"/>
  <c r="U30" i="17"/>
  <c r="T37" i="17"/>
  <c r="U33" i="17"/>
  <c r="K26" i="19"/>
  <c r="T39" i="17"/>
  <c r="U34" i="17"/>
  <c r="K20" i="19"/>
  <c r="K17" i="19"/>
  <c r="K18" i="19"/>
  <c r="K23" i="22"/>
  <c r="K12" i="19"/>
  <c r="K10" i="19"/>
  <c r="K6" i="19"/>
  <c r="K15" i="19"/>
  <c r="K7" i="19"/>
  <c r="K5" i="19"/>
  <c r="K16" i="19"/>
  <c r="K11" i="19"/>
  <c r="K24" i="23"/>
  <c r="K14" i="19"/>
  <c r="K8" i="19"/>
  <c r="AR8" i="19"/>
  <c r="AR2" i="19"/>
  <c r="AQ4" i="19"/>
  <c r="AQ8" i="19"/>
  <c r="AQ7" i="19"/>
  <c r="AQ13" i="19"/>
  <c r="AR4" i="19"/>
  <c r="AQ6" i="19"/>
  <c r="AR10" i="19"/>
  <c r="AR5" i="19"/>
  <c r="AQ12" i="19"/>
  <c r="AR11" i="19"/>
  <c r="AQ5" i="19"/>
  <c r="AQ3" i="19"/>
  <c r="AR12" i="19"/>
  <c r="AQ9" i="19"/>
  <c r="AQ2" i="19"/>
  <c r="AR9" i="19"/>
  <c r="AR7" i="19"/>
  <c r="AQ10" i="19"/>
  <c r="AQ11" i="19"/>
  <c r="AR13" i="19"/>
  <c r="AR6" i="19"/>
  <c r="AR3" i="19"/>
  <c r="L29" i="23" l="1"/>
  <c r="Q26" i="23" s="1"/>
  <c r="P26" i="23"/>
  <c r="P25" i="24"/>
  <c r="L29" i="24"/>
  <c r="Q25" i="24" s="1"/>
  <c r="L28" i="23"/>
  <c r="Q25" i="23" s="1"/>
  <c r="P25" i="23"/>
  <c r="P24" i="24"/>
  <c r="L28" i="24"/>
  <c r="Q24" i="24" s="1"/>
  <c r="P24" i="23"/>
  <c r="L27" i="23"/>
  <c r="Q24" i="23" s="1"/>
  <c r="P23" i="24"/>
  <c r="L27" i="24"/>
  <c r="Q23" i="24" s="1"/>
  <c r="P23" i="23"/>
  <c r="L26" i="23"/>
  <c r="Q23" i="23" s="1"/>
  <c r="P22" i="24"/>
  <c r="L26" i="24"/>
  <c r="Q22" i="24" s="1"/>
  <c r="L25" i="23"/>
  <c r="Q22" i="23" s="1"/>
  <c r="P22" i="23"/>
  <c r="P21" i="24"/>
  <c r="L25" i="24"/>
  <c r="Q21" i="24" s="1"/>
  <c r="L18" i="19"/>
  <c r="L17" i="19"/>
  <c r="L20" i="19"/>
  <c r="L23" i="22"/>
  <c r="Q20" i="22" s="1"/>
  <c r="P20" i="22"/>
  <c r="P21" i="23"/>
  <c r="L24" i="23"/>
  <c r="Q21" i="23" s="1"/>
  <c r="L11" i="19"/>
  <c r="L12" i="19"/>
  <c r="L7" i="19"/>
  <c r="L6" i="19"/>
  <c r="L14" i="19"/>
  <c r="L8" i="19"/>
  <c r="L16" i="19"/>
  <c r="L10" i="19"/>
  <c r="L5" i="19"/>
  <c r="L15" i="19"/>
  <c r="L26" i="19"/>
  <c r="L28" i="19"/>
  <c r="L29" i="19"/>
  <c r="Q26" i="19" s="1"/>
  <c r="L30" i="19"/>
  <c r="V31" i="17"/>
  <c r="V40" i="17"/>
  <c r="V33" i="17"/>
  <c r="V39" i="17"/>
  <c r="V34" i="17"/>
  <c r="V36" i="17"/>
  <c r="V37" i="17"/>
  <c r="V30" i="17"/>
  <c r="Q28" i="19"/>
  <c r="AS11" i="19"/>
  <c r="AS3" i="19"/>
  <c r="AS10" i="19"/>
  <c r="AS4" i="19"/>
  <c r="AS5" i="19"/>
  <c r="AS8" i="19"/>
  <c r="AS9" i="19"/>
  <c r="AS2" i="19"/>
  <c r="AS7" i="19"/>
  <c r="AS13" i="19"/>
  <c r="AS12" i="19"/>
  <c r="AS6" i="19"/>
  <c r="AC33" i="17"/>
  <c r="AD39" i="17"/>
  <c r="AC39" i="17"/>
  <c r="AD30" i="17"/>
  <c r="AC34" i="17"/>
  <c r="AD36" i="17"/>
  <c r="AC37" i="17"/>
  <c r="AD31" i="17"/>
  <c r="AC40" i="17"/>
  <c r="AD33" i="17"/>
  <c r="AC31" i="17"/>
  <c r="AD37" i="17"/>
  <c r="AC30" i="17"/>
  <c r="AD34" i="17"/>
  <c r="AC36" i="17"/>
  <c r="AD40" i="17"/>
  <c r="Q27" i="19" l="1"/>
  <c r="Q25" i="19"/>
  <c r="Q23" i="19"/>
  <c r="O26" i="19" l="1"/>
  <c r="O23" i="19"/>
  <c r="O25" i="19"/>
  <c r="AI22" i="17"/>
  <c r="Z22" i="17"/>
  <c r="Q22" i="17"/>
  <c r="J22" i="17"/>
  <c r="C22" i="17"/>
  <c r="AA6" i="17"/>
  <c r="E5" i="14"/>
  <c r="E4" i="14"/>
  <c r="E3" i="14"/>
  <c r="Q23" i="17"/>
  <c r="AB6" i="17"/>
  <c r="AD6" i="17"/>
  <c r="AC6" i="17"/>
  <c r="P23" i="19" l="1"/>
  <c r="P25" i="19"/>
  <c r="AE6" i="17"/>
  <c r="AI23" i="17"/>
  <c r="J23" i="17"/>
  <c r="Z23" i="17"/>
  <c r="C23" i="17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M33" i="17"/>
  <c r="AL31" i="17"/>
  <c r="AL34" i="17"/>
  <c r="AL37" i="17"/>
  <c r="M34" i="17"/>
  <c r="AL39" i="17"/>
  <c r="M30" i="17"/>
  <c r="AL36" i="17"/>
  <c r="M39" i="17"/>
  <c r="AL30" i="17"/>
  <c r="M40" i="17"/>
  <c r="M37" i="17"/>
  <c r="M31" i="17"/>
  <c r="M36" i="17"/>
  <c r="AL40" i="17"/>
  <c r="AL33" i="17"/>
  <c r="L5" i="17"/>
  <c r="AK22" i="17"/>
  <c r="L7" i="17"/>
  <c r="AL64" i="17"/>
  <c r="M78" i="17"/>
  <c r="AL56" i="17"/>
  <c r="AL99" i="17"/>
  <c r="AL71" i="17"/>
  <c r="AL98" i="17"/>
  <c r="M101" i="17"/>
  <c r="M61" i="17"/>
  <c r="AL97" i="17"/>
  <c r="AL82" i="17"/>
  <c r="M32" i="17"/>
  <c r="AL49" i="17"/>
  <c r="AL65" i="17"/>
  <c r="AL70" i="17"/>
  <c r="AL59" i="17"/>
  <c r="AL32" i="17"/>
  <c r="AL87" i="17"/>
  <c r="M55" i="17"/>
  <c r="M54" i="17"/>
  <c r="AL54" i="17"/>
  <c r="AL61" i="17"/>
  <c r="AL79" i="17"/>
  <c r="M60" i="17"/>
  <c r="AL84" i="17"/>
  <c r="M46" i="17"/>
  <c r="AL44" i="17"/>
  <c r="M93" i="17"/>
  <c r="M65" i="17"/>
  <c r="M63" i="17"/>
  <c r="AL55" i="17"/>
  <c r="AL67" i="17"/>
  <c r="AL75" i="17"/>
  <c r="M67" i="17"/>
  <c r="AL93" i="17"/>
  <c r="AL89" i="17"/>
  <c r="M49" i="17"/>
  <c r="AL86" i="17"/>
  <c r="AL29" i="17"/>
  <c r="AL74" i="17"/>
  <c r="M81" i="17"/>
  <c r="AL91" i="17"/>
  <c r="M76" i="17"/>
  <c r="AL47" i="17"/>
  <c r="M38" i="17"/>
  <c r="M42" i="17"/>
  <c r="M64" i="17"/>
  <c r="M43" i="17"/>
  <c r="AL69" i="17"/>
  <c r="AL66" i="17"/>
  <c r="M47" i="17"/>
  <c r="M69" i="17"/>
  <c r="M80" i="17"/>
  <c r="AL95" i="17"/>
  <c r="AL46" i="17"/>
  <c r="AL38" i="17"/>
  <c r="M87" i="17"/>
  <c r="AL45" i="17"/>
  <c r="AL101" i="17"/>
  <c r="AL73" i="17"/>
  <c r="AL78" i="17"/>
  <c r="M53" i="17"/>
  <c r="AL80" i="17"/>
  <c r="M88" i="17"/>
  <c r="M29" i="17"/>
  <c r="AL60" i="17"/>
  <c r="M98" i="17"/>
  <c r="AL62" i="17"/>
  <c r="AL43" i="17"/>
  <c r="M50" i="17"/>
  <c r="M35" i="17"/>
  <c r="AL50" i="17"/>
  <c r="M56" i="17"/>
  <c r="M99" i="17"/>
  <c r="M92" i="17"/>
  <c r="AL35" i="17"/>
  <c r="AL83" i="17"/>
  <c r="M79" i="17"/>
  <c r="M90" i="17"/>
  <c r="M85" i="17"/>
  <c r="AL42" i="17"/>
  <c r="M51" i="17"/>
  <c r="M44" i="17"/>
  <c r="M70" i="17"/>
  <c r="M102" i="17"/>
  <c r="M100" i="17"/>
  <c r="M58" i="17"/>
  <c r="AL96" i="17"/>
  <c r="AL22" i="17"/>
  <c r="AL77" i="17"/>
  <c r="AL102" i="17"/>
  <c r="M86" i="17"/>
  <c r="AL85" i="17"/>
  <c r="AL41" i="17"/>
  <c r="M48" i="17"/>
  <c r="AL94" i="17"/>
  <c r="M62" i="17"/>
  <c r="M75" i="17"/>
  <c r="M52" i="17"/>
  <c r="M41" i="17"/>
  <c r="AL90" i="17"/>
  <c r="AL48" i="17"/>
  <c r="M83" i="17"/>
  <c r="M91" i="17"/>
  <c r="M84" i="17"/>
  <c r="M72" i="17"/>
  <c r="M95" i="17"/>
  <c r="AL52" i="17"/>
  <c r="M97" i="17"/>
  <c r="AL57" i="17"/>
  <c r="M71" i="17"/>
  <c r="AL58" i="17"/>
  <c r="M66" i="17"/>
  <c r="AL100" i="17"/>
  <c r="AL63" i="17"/>
  <c r="M77" i="17"/>
  <c r="AL72" i="17"/>
  <c r="M57" i="17"/>
  <c r="AL68" i="17"/>
  <c r="M96" i="17"/>
  <c r="M89" i="17"/>
  <c r="AL76" i="17"/>
  <c r="AL53" i="17"/>
  <c r="M45" i="17"/>
  <c r="AL81" i="17"/>
  <c r="M94" i="17"/>
  <c r="M73" i="17"/>
  <c r="M74" i="17"/>
  <c r="M82" i="17"/>
  <c r="AL92" i="17"/>
  <c r="AL88" i="17"/>
  <c r="M68" i="17"/>
  <c r="AL51" i="17"/>
  <c r="M59" i="17"/>
  <c r="P26" i="19" l="1"/>
  <c r="O27" i="19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38" i="17"/>
  <c r="AA35" i="17"/>
  <c r="AA32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38" i="17"/>
  <c r="R35" i="17"/>
  <c r="R32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B7" i="17"/>
  <c r="AC7" i="17"/>
  <c r="AB95" i="17"/>
  <c r="AK41" i="17"/>
  <c r="AK81" i="17"/>
  <c r="AB52" i="17"/>
  <c r="AK65" i="17"/>
  <c r="L85" i="17"/>
  <c r="AB61" i="17"/>
  <c r="N33" i="17"/>
  <c r="S65" i="17"/>
  <c r="S78" i="17"/>
  <c r="AK53" i="17"/>
  <c r="AK42" i="17"/>
  <c r="S50" i="17"/>
  <c r="L77" i="17"/>
  <c r="AB84" i="17"/>
  <c r="AK72" i="17"/>
  <c r="AB17" i="17"/>
  <c r="S12" i="17"/>
  <c r="S89" i="17"/>
  <c r="AB22" i="17"/>
  <c r="AB58" i="17"/>
  <c r="S99" i="17"/>
  <c r="L61" i="17"/>
  <c r="S67" i="17"/>
  <c r="L102" i="17"/>
  <c r="L15" i="17"/>
  <c r="L63" i="17"/>
  <c r="L101" i="17"/>
  <c r="AK29" i="17"/>
  <c r="N31" i="17"/>
  <c r="S10" i="17"/>
  <c r="AB8" i="17"/>
  <c r="L71" i="17"/>
  <c r="AK19" i="17"/>
  <c r="S70" i="17"/>
  <c r="L97" i="17"/>
  <c r="AK85" i="17"/>
  <c r="AB16" i="17"/>
  <c r="S54" i="17"/>
  <c r="L18" i="17"/>
  <c r="AB89" i="17"/>
  <c r="S59" i="17"/>
  <c r="S100" i="17"/>
  <c r="AK79" i="17"/>
  <c r="AK75" i="17"/>
  <c r="AB11" i="17"/>
  <c r="AK48" i="17"/>
  <c r="L76" i="17"/>
  <c r="S63" i="17"/>
  <c r="S42" i="17"/>
  <c r="S13" i="17"/>
  <c r="L89" i="17"/>
  <c r="L53" i="17"/>
  <c r="L14" i="17"/>
  <c r="AK8" i="17"/>
  <c r="L38" i="17"/>
  <c r="AB87" i="17"/>
  <c r="AB49" i="17"/>
  <c r="AB46" i="17"/>
  <c r="L20" i="17"/>
  <c r="AK38" i="17"/>
  <c r="S11" i="17"/>
  <c r="S73" i="17"/>
  <c r="L68" i="17"/>
  <c r="AM30" i="17"/>
  <c r="L69" i="17"/>
  <c r="S48" i="17"/>
  <c r="L52" i="17"/>
  <c r="AK16" i="17"/>
  <c r="AB54" i="17"/>
  <c r="AK101" i="17"/>
  <c r="AK73" i="17"/>
  <c r="AB35" i="17"/>
  <c r="L64" i="17"/>
  <c r="AK84" i="17"/>
  <c r="L9" i="17"/>
  <c r="AK60" i="17"/>
  <c r="AB18" i="17"/>
  <c r="N40" i="17"/>
  <c r="L29" i="17"/>
  <c r="L87" i="17"/>
  <c r="AB88" i="17"/>
  <c r="AK92" i="17"/>
  <c r="S49" i="17"/>
  <c r="S75" i="17"/>
  <c r="AK18" i="17"/>
  <c r="AB50" i="17"/>
  <c r="AK90" i="17"/>
  <c r="S88" i="17"/>
  <c r="N37" i="17"/>
  <c r="AB71" i="17"/>
  <c r="L8" i="17"/>
  <c r="AK67" i="17"/>
  <c r="L91" i="17"/>
  <c r="AK102" i="17"/>
  <c r="L21" i="17"/>
  <c r="AK7" i="17"/>
  <c r="L49" i="17"/>
  <c r="L82" i="17"/>
  <c r="L41" i="17"/>
  <c r="S21" i="17"/>
  <c r="AB66" i="17"/>
  <c r="AK5" i="17"/>
  <c r="L46" i="17"/>
  <c r="L12" i="17"/>
  <c r="AK51" i="17"/>
  <c r="L79" i="17"/>
  <c r="S77" i="17"/>
  <c r="L4" i="17"/>
  <c r="L80" i="17"/>
  <c r="AK66" i="17"/>
  <c r="S52" i="17"/>
  <c r="S20" i="17"/>
  <c r="AK61" i="17"/>
  <c r="L59" i="17"/>
  <c r="AK20" i="17"/>
  <c r="AB56" i="17"/>
  <c r="AK80" i="17"/>
  <c r="AM34" i="17"/>
  <c r="AB43" i="17"/>
  <c r="S91" i="17"/>
  <c r="AK6" i="17"/>
  <c r="AB51" i="17"/>
  <c r="AB44" i="17"/>
  <c r="L93" i="17"/>
  <c r="S46" i="17"/>
  <c r="AB47" i="17"/>
  <c r="AK96" i="17"/>
  <c r="AK58" i="17"/>
  <c r="AB99" i="17"/>
  <c r="AK77" i="17"/>
  <c r="S69" i="17"/>
  <c r="AK94" i="17"/>
  <c r="AB70" i="17"/>
  <c r="S29" i="17"/>
  <c r="S71" i="17"/>
  <c r="AB15" i="17"/>
  <c r="AB93" i="17"/>
  <c r="L62" i="17"/>
  <c r="AB77" i="17"/>
  <c r="L72" i="17"/>
  <c r="S44" i="17"/>
  <c r="L19" i="17"/>
  <c r="AK9" i="17"/>
  <c r="S16" i="17"/>
  <c r="S102" i="17"/>
  <c r="AB14" i="17"/>
  <c r="AB83" i="17"/>
  <c r="L43" i="17"/>
  <c r="AB94" i="17"/>
  <c r="S90" i="17"/>
  <c r="AK63" i="17"/>
  <c r="S45" i="17"/>
  <c r="AK87" i="17"/>
  <c r="AK4" i="17"/>
  <c r="AK95" i="17"/>
  <c r="L56" i="17"/>
  <c r="S4" i="17"/>
  <c r="AK57" i="17"/>
  <c r="AM33" i="17"/>
  <c r="AK10" i="17"/>
  <c r="S14" i="17"/>
  <c r="S81" i="17"/>
  <c r="AM37" i="17"/>
  <c r="AK70" i="17"/>
  <c r="AB97" i="17"/>
  <c r="L17" i="17"/>
  <c r="S72" i="17"/>
  <c r="AB4" i="17"/>
  <c r="AB38" i="17"/>
  <c r="AB72" i="17"/>
  <c r="S98" i="17"/>
  <c r="AB10" i="17"/>
  <c r="AK97" i="17"/>
  <c r="AB32" i="17"/>
  <c r="S35" i="17"/>
  <c r="AM36" i="17"/>
  <c r="S97" i="17"/>
  <c r="AK55" i="17"/>
  <c r="S80" i="17"/>
  <c r="AK91" i="17"/>
  <c r="AK86" i="17"/>
  <c r="S41" i="17"/>
  <c r="S8" i="17"/>
  <c r="AK69" i="17"/>
  <c r="S43" i="17"/>
  <c r="S87" i="17"/>
  <c r="L55" i="17"/>
  <c r="L100" i="17"/>
  <c r="L51" i="17"/>
  <c r="L67" i="17"/>
  <c r="AK99" i="17"/>
  <c r="L88" i="17"/>
  <c r="L70" i="17"/>
  <c r="L48" i="17"/>
  <c r="N39" i="17"/>
  <c r="L86" i="17"/>
  <c r="AB92" i="17"/>
  <c r="L94" i="17"/>
  <c r="AB57" i="17"/>
  <c r="S92" i="17"/>
  <c r="AK50" i="17"/>
  <c r="S101" i="17"/>
  <c r="N36" i="17"/>
  <c r="AK17" i="17"/>
  <c r="L6" i="17"/>
  <c r="AB76" i="17"/>
  <c r="AB5" i="17"/>
  <c r="AK15" i="17"/>
  <c r="S19" i="17"/>
  <c r="S9" i="17"/>
  <c r="AK46" i="17"/>
  <c r="AB96" i="17"/>
  <c r="L47" i="17"/>
  <c r="L58" i="17"/>
  <c r="S74" i="17"/>
  <c r="AB78" i="17"/>
  <c r="S93" i="17"/>
  <c r="AK32" i="17"/>
  <c r="AB45" i="17"/>
  <c r="AB100" i="17"/>
  <c r="AB80" i="17"/>
  <c r="L99" i="17"/>
  <c r="S32" i="17"/>
  <c r="L57" i="17"/>
  <c r="L90" i="17"/>
  <c r="AK12" i="17"/>
  <c r="AB65" i="17"/>
  <c r="L65" i="17"/>
  <c r="L16" i="17"/>
  <c r="AK93" i="17"/>
  <c r="L84" i="17"/>
  <c r="AB53" i="17"/>
  <c r="AK82" i="17"/>
  <c r="AB29" i="17"/>
  <c r="L75" i="17"/>
  <c r="AB64" i="17"/>
  <c r="AK78" i="17"/>
  <c r="S66" i="17"/>
  <c r="AB12" i="17"/>
  <c r="L44" i="17"/>
  <c r="AK13" i="17"/>
  <c r="AK68" i="17"/>
  <c r="L54" i="17"/>
  <c r="L95" i="17"/>
  <c r="S94" i="17"/>
  <c r="L60" i="17"/>
  <c r="AK11" i="17"/>
  <c r="S18" i="17"/>
  <c r="AB60" i="17"/>
  <c r="AB81" i="17"/>
  <c r="S57" i="17"/>
  <c r="AM40" i="17"/>
  <c r="AK14" i="17"/>
  <c r="S84" i="17"/>
  <c r="L81" i="17"/>
  <c r="AB68" i="17"/>
  <c r="AK74" i="17"/>
  <c r="AB59" i="17"/>
  <c r="AB67" i="17"/>
  <c r="AB48" i="17"/>
  <c r="L83" i="17"/>
  <c r="S79" i="17"/>
  <c r="L35" i="17"/>
  <c r="L78" i="17"/>
  <c r="AB73" i="17"/>
  <c r="S68" i="17"/>
  <c r="AB86" i="17"/>
  <c r="AB91" i="17"/>
  <c r="L11" i="17"/>
  <c r="L92" i="17"/>
  <c r="AB19" i="17"/>
  <c r="L66" i="17"/>
  <c r="L50" i="17"/>
  <c r="N34" i="17"/>
  <c r="AK89" i="17"/>
  <c r="AB20" i="17"/>
  <c r="L73" i="17"/>
  <c r="AB85" i="17"/>
  <c r="S76" i="17"/>
  <c r="S62" i="17"/>
  <c r="AB42" i="17"/>
  <c r="AK76" i="17"/>
  <c r="S83" i="17"/>
  <c r="AK56" i="17"/>
  <c r="S17" i="17"/>
  <c r="AB63" i="17"/>
  <c r="S22" i="17"/>
  <c r="AM39" i="17"/>
  <c r="AK35" i="17"/>
  <c r="AB21" i="17"/>
  <c r="S47" i="17"/>
  <c r="AB69" i="17"/>
  <c r="AB102" i="17"/>
  <c r="AK64" i="17"/>
  <c r="S85" i="17"/>
  <c r="S64" i="17"/>
  <c r="L32" i="17"/>
  <c r="S38" i="17"/>
  <c r="AB13" i="17"/>
  <c r="S58" i="17"/>
  <c r="AB90" i="17"/>
  <c r="AM31" i="17"/>
  <c r="L74" i="17"/>
  <c r="L10" i="17"/>
  <c r="AB98" i="17"/>
  <c r="S5" i="17"/>
  <c r="S95" i="17"/>
  <c r="AK98" i="17"/>
  <c r="AK44" i="17"/>
  <c r="AK49" i="17"/>
  <c r="AB55" i="17"/>
  <c r="S86" i="17"/>
  <c r="AK59" i="17"/>
  <c r="S56" i="17"/>
  <c r="AB9" i="17"/>
  <c r="AB41" i="17"/>
  <c r="AK45" i="17"/>
  <c r="S60" i="17"/>
  <c r="L45" i="17"/>
  <c r="AK100" i="17"/>
  <c r="AB79" i="17"/>
  <c r="AB75" i="17"/>
  <c r="S53" i="17"/>
  <c r="AK54" i="17"/>
  <c r="AK83" i="17"/>
  <c r="AK47" i="17"/>
  <c r="AK21" i="17"/>
  <c r="S55" i="17"/>
  <c r="AB62" i="17"/>
  <c r="AK43" i="17"/>
  <c r="S51" i="17"/>
  <c r="S61" i="17"/>
  <c r="AK62" i="17"/>
  <c r="S82" i="17"/>
  <c r="S7" i="17"/>
  <c r="L42" i="17"/>
  <c r="L96" i="17"/>
  <c r="S15" i="17"/>
  <c r="S6" i="17"/>
  <c r="N30" i="17"/>
  <c r="AK52" i="17"/>
  <c r="AK88" i="17"/>
  <c r="AB101" i="17"/>
  <c r="S96" i="17"/>
  <c r="L13" i="17"/>
  <c r="AK71" i="17"/>
  <c r="AB82" i="17"/>
  <c r="AB74" i="17"/>
  <c r="L98" i="17"/>
  <c r="AR74" i="17" l="1"/>
  <c r="AR82" i="17"/>
  <c r="AR101" i="17"/>
  <c r="AR62" i="17"/>
  <c r="AR75" i="17"/>
  <c r="AR79" i="17"/>
  <c r="AR41" i="17"/>
  <c r="AR55" i="17"/>
  <c r="AR98" i="17"/>
  <c r="AR90" i="17"/>
  <c r="AR102" i="17"/>
  <c r="AR69" i="17"/>
  <c r="AR63" i="17"/>
  <c r="AR42" i="17"/>
  <c r="AR85" i="17"/>
  <c r="AR91" i="17"/>
  <c r="AR86" i="17"/>
  <c r="AR73" i="17"/>
  <c r="AR48" i="17"/>
  <c r="AR67" i="17"/>
  <c r="AR59" i="17"/>
  <c r="AR68" i="17"/>
  <c r="AR81" i="17"/>
  <c r="AR60" i="17"/>
  <c r="AR64" i="17"/>
  <c r="AR29" i="17"/>
  <c r="AR53" i="17"/>
  <c r="AR65" i="17"/>
  <c r="AR80" i="17"/>
  <c r="AR100" i="17"/>
  <c r="AR45" i="17"/>
  <c r="AR78" i="17"/>
  <c r="AR96" i="17"/>
  <c r="AR76" i="17"/>
  <c r="AR57" i="17"/>
  <c r="AR92" i="17"/>
  <c r="AR32" i="17"/>
  <c r="AR72" i="17"/>
  <c r="AR38" i="17"/>
  <c r="AR97" i="17"/>
  <c r="AR94" i="17"/>
  <c r="AR83" i="17"/>
  <c r="AR77" i="17"/>
  <c r="AR93" i="17"/>
  <c r="AR70" i="17"/>
  <c r="AR99" i="17"/>
  <c r="AR47" i="17"/>
  <c r="AR44" i="17"/>
  <c r="AR51" i="17"/>
  <c r="AR43" i="17"/>
  <c r="AR56" i="17"/>
  <c r="AR66" i="17"/>
  <c r="AR71" i="17"/>
  <c r="AR50" i="17"/>
  <c r="AR88" i="17"/>
  <c r="AR35" i="17"/>
  <c r="AR54" i="17"/>
  <c r="AR46" i="17"/>
  <c r="AR49" i="17"/>
  <c r="AR87" i="17"/>
  <c r="AR89" i="17"/>
  <c r="AR58" i="17"/>
  <c r="AR84" i="17"/>
  <c r="AR61" i="17"/>
  <c r="AR52" i="17"/>
  <c r="AR95" i="17"/>
  <c r="P27" i="19"/>
  <c r="AE37" i="17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AV74" i="17"/>
  <c r="AV98" i="17"/>
  <c r="AV86" i="17"/>
  <c r="AV64" i="17"/>
  <c r="AV96" i="17"/>
  <c r="AV94" i="17"/>
  <c r="AV51" i="17"/>
  <c r="AV54" i="17"/>
  <c r="AV52" i="17"/>
  <c r="AV82" i="17"/>
  <c r="AV90" i="17"/>
  <c r="AV73" i="17"/>
  <c r="AV29" i="17"/>
  <c r="AV76" i="17"/>
  <c r="AV83" i="17"/>
  <c r="AV43" i="17"/>
  <c r="AV46" i="17"/>
  <c r="AV95" i="17"/>
  <c r="AV101" i="17"/>
  <c r="AV48" i="17"/>
  <c r="AV53" i="17"/>
  <c r="AV77" i="17"/>
  <c r="AV56" i="17"/>
  <c r="AV62" i="17"/>
  <c r="AV67" i="17"/>
  <c r="AV65" i="17"/>
  <c r="AV92" i="17"/>
  <c r="AV66" i="17"/>
  <c r="AV75" i="17"/>
  <c r="AV59" i="17"/>
  <c r="AV80" i="17"/>
  <c r="AV70" i="17"/>
  <c r="AV89" i="17"/>
  <c r="AV79" i="17"/>
  <c r="AV68" i="17"/>
  <c r="AV100" i="17"/>
  <c r="AV99" i="17"/>
  <c r="AV50" i="17"/>
  <c r="AV41" i="17"/>
  <c r="AV81" i="17"/>
  <c r="AV38" i="17"/>
  <c r="AV88" i="17"/>
  <c r="AV55" i="17"/>
  <c r="AV78" i="17"/>
  <c r="AV44" i="17"/>
  <c r="AV61" i="17"/>
  <c r="AV102" i="17"/>
  <c r="AV57" i="17"/>
  <c r="AV49" i="17"/>
  <c r="AV69" i="17"/>
  <c r="AV93" i="17"/>
  <c r="AV87" i="17"/>
  <c r="AV63" i="17"/>
  <c r="AV32" i="17"/>
  <c r="AV71" i="17"/>
  <c r="AV42" i="17"/>
  <c r="AV72" i="17"/>
  <c r="AV58" i="17"/>
  <c r="AV85" i="17"/>
  <c r="AV45" i="17"/>
  <c r="AV84" i="17"/>
  <c r="AV91" i="17"/>
  <c r="AV97" i="17"/>
  <c r="AV47" i="17"/>
  <c r="AV60" i="17"/>
  <c r="AV35" i="17"/>
  <c r="F4" i="17"/>
  <c r="E33" i="17"/>
  <c r="E10" i="17"/>
  <c r="E86" i="17"/>
  <c r="E99" i="17"/>
  <c r="E4" i="17"/>
  <c r="E53" i="17"/>
  <c r="E6" i="17"/>
  <c r="E85" i="17"/>
  <c r="E59" i="17"/>
  <c r="E17" i="17"/>
  <c r="E7" i="17"/>
  <c r="E62" i="17"/>
  <c r="E18" i="17"/>
  <c r="E32" i="17"/>
  <c r="E80" i="17"/>
  <c r="E100" i="17"/>
  <c r="E66" i="17"/>
  <c r="E72" i="17"/>
  <c r="E95" i="17"/>
  <c r="E93" i="17"/>
  <c r="E16" i="17"/>
  <c r="E9" i="17"/>
  <c r="E21" i="17"/>
  <c r="E77" i="17"/>
  <c r="E63" i="17"/>
  <c r="E42" i="17"/>
  <c r="E67" i="17"/>
  <c r="E5" i="17"/>
  <c r="E38" i="17"/>
  <c r="E61" i="17"/>
  <c r="E79" i="17"/>
  <c r="E58" i="17"/>
  <c r="E60" i="17"/>
  <c r="E12" i="17"/>
  <c r="E78" i="17"/>
  <c r="E97" i="17"/>
  <c r="E75" i="17"/>
  <c r="E52" i="17"/>
  <c r="E90" i="17"/>
  <c r="E89" i="17"/>
  <c r="E57" i="17"/>
  <c r="E98" i="17"/>
  <c r="E92" i="17"/>
  <c r="E19" i="17"/>
  <c r="E55" i="17"/>
  <c r="E45" i="17"/>
  <c r="E91" i="17"/>
  <c r="E8" i="17"/>
  <c r="E36" i="17"/>
  <c r="E48" i="17"/>
  <c r="E65" i="17"/>
  <c r="E96" i="17"/>
  <c r="E20" i="17"/>
  <c r="E69" i="17"/>
  <c r="E81" i="17"/>
  <c r="E74" i="17"/>
  <c r="E35" i="17"/>
  <c r="E43" i="17"/>
  <c r="E64" i="17"/>
  <c r="E70" i="17"/>
  <c r="E71" i="17"/>
  <c r="E13" i="17"/>
  <c r="E83" i="17"/>
  <c r="E41" i="17"/>
  <c r="E40" i="17"/>
  <c r="E84" i="17"/>
  <c r="E31" i="17"/>
  <c r="E102" i="17"/>
  <c r="E56" i="17"/>
  <c r="E94" i="17"/>
  <c r="E14" i="17"/>
  <c r="E73" i="17"/>
  <c r="E68" i="17"/>
  <c r="E37" i="17"/>
  <c r="E82" i="17"/>
  <c r="E30" i="17"/>
  <c r="E50" i="17"/>
  <c r="E101" i="17"/>
  <c r="E46" i="17"/>
  <c r="E76" i="17"/>
  <c r="E29" i="17"/>
  <c r="E88" i="17"/>
  <c r="E11" i="17"/>
  <c r="E47" i="17"/>
  <c r="E34" i="17"/>
  <c r="E54" i="17"/>
  <c r="E44" i="17"/>
  <c r="E39" i="17"/>
  <c r="E15" i="17"/>
  <c r="E87" i="17"/>
  <c r="E49" i="17"/>
  <c r="E51" i="17"/>
  <c r="AM102" i="17"/>
  <c r="AC93" i="17"/>
  <c r="AC99" i="17"/>
  <c r="F38" i="17"/>
  <c r="F10" i="17"/>
  <c r="AD48" i="17"/>
  <c r="T98" i="17"/>
  <c r="F91" i="17"/>
  <c r="U95" i="17"/>
  <c r="N43" i="17"/>
  <c r="T72" i="17"/>
  <c r="U22" i="17"/>
  <c r="AD44" i="17"/>
  <c r="T74" i="17"/>
  <c r="U89" i="17"/>
  <c r="N91" i="17"/>
  <c r="AM79" i="17"/>
  <c r="F67" i="17"/>
  <c r="T102" i="17"/>
  <c r="T54" i="17"/>
  <c r="AD53" i="17"/>
  <c r="AC75" i="17"/>
  <c r="AD91" i="17"/>
  <c r="T69" i="17"/>
  <c r="U69" i="17"/>
  <c r="AD90" i="17"/>
  <c r="N55" i="17"/>
  <c r="F15" i="17"/>
  <c r="AD78" i="17"/>
  <c r="T66" i="17"/>
  <c r="T29" i="17"/>
  <c r="N62" i="17"/>
  <c r="AM82" i="17"/>
  <c r="N65" i="17"/>
  <c r="AD101" i="17"/>
  <c r="M8" i="17"/>
  <c r="N85" i="17"/>
  <c r="F53" i="17"/>
  <c r="AD51" i="17"/>
  <c r="F62" i="17"/>
  <c r="F75" i="17"/>
  <c r="F60" i="17"/>
  <c r="F90" i="17"/>
  <c r="U15" i="17"/>
  <c r="U52" i="17"/>
  <c r="AM65" i="17"/>
  <c r="T57" i="17"/>
  <c r="U8" i="17"/>
  <c r="T6" i="17"/>
  <c r="N94" i="17"/>
  <c r="N82" i="17"/>
  <c r="T51" i="17"/>
  <c r="AC85" i="17"/>
  <c r="U67" i="17"/>
  <c r="AC63" i="17"/>
  <c r="F85" i="17"/>
  <c r="AC8" i="17"/>
  <c r="U91" i="17"/>
  <c r="AM74" i="17"/>
  <c r="T67" i="17"/>
  <c r="AC101" i="17"/>
  <c r="F14" i="17"/>
  <c r="U102" i="17"/>
  <c r="U12" i="17"/>
  <c r="F37" i="17"/>
  <c r="AC95" i="17"/>
  <c r="U86" i="17"/>
  <c r="F42" i="17"/>
  <c r="F34" i="17"/>
  <c r="AC11" i="17"/>
  <c r="AM47" i="17"/>
  <c r="AM75" i="17"/>
  <c r="U56" i="17"/>
  <c r="AM59" i="17"/>
  <c r="AC68" i="17"/>
  <c r="T94" i="17"/>
  <c r="AC41" i="17"/>
  <c r="U55" i="17"/>
  <c r="AM22" i="17"/>
  <c r="T60" i="17"/>
  <c r="AD57" i="17"/>
  <c r="N87" i="17"/>
  <c r="AC59" i="17"/>
  <c r="AM45" i="17"/>
  <c r="AC89" i="17"/>
  <c r="T38" i="17"/>
  <c r="AD54" i="17"/>
  <c r="AM92" i="17"/>
  <c r="F96" i="17"/>
  <c r="N58" i="17"/>
  <c r="U50" i="17"/>
  <c r="AC20" i="17"/>
  <c r="AM83" i="17"/>
  <c r="AC67" i="17"/>
  <c r="AC91" i="17"/>
  <c r="AL7" i="17"/>
  <c r="AC22" i="17"/>
  <c r="AD73" i="17"/>
  <c r="M21" i="17"/>
  <c r="AM69" i="17"/>
  <c r="T9" i="17"/>
  <c r="T63" i="17"/>
  <c r="AF6" i="17"/>
  <c r="U96" i="17"/>
  <c r="N38" i="17"/>
  <c r="F32" i="17"/>
  <c r="N64" i="17"/>
  <c r="T21" i="17"/>
  <c r="AL12" i="17"/>
  <c r="N71" i="17"/>
  <c r="N96" i="17"/>
  <c r="U82" i="17"/>
  <c r="AM29" i="17"/>
  <c r="U87" i="17"/>
  <c r="U65" i="17"/>
  <c r="AM87" i="17"/>
  <c r="U59" i="17"/>
  <c r="U57" i="17"/>
  <c r="T7" i="17"/>
  <c r="AM84" i="17"/>
  <c r="AD86" i="17"/>
  <c r="AC56" i="17"/>
  <c r="AC72" i="17"/>
  <c r="AF72" i="17"/>
  <c r="AM73" i="17"/>
  <c r="AC32" i="17"/>
  <c r="T84" i="17"/>
  <c r="T35" i="17"/>
  <c r="AL6" i="17"/>
  <c r="M9" i="17"/>
  <c r="AC43" i="17"/>
  <c r="F58" i="17"/>
  <c r="F47" i="17"/>
  <c r="N75" i="17"/>
  <c r="AD92" i="17"/>
  <c r="AD61" i="17"/>
  <c r="T14" i="17"/>
  <c r="F46" i="17"/>
  <c r="AM43" i="17"/>
  <c r="AD50" i="17"/>
  <c r="T97" i="17"/>
  <c r="AC21" i="17"/>
  <c r="N42" i="17"/>
  <c r="F65" i="17"/>
  <c r="N70" i="17"/>
  <c r="N77" i="17"/>
  <c r="U7" i="17"/>
  <c r="AC79" i="17"/>
  <c r="AD47" i="17"/>
  <c r="F80" i="17"/>
  <c r="F101" i="17"/>
  <c r="AD82" i="17"/>
  <c r="T5" i="17"/>
  <c r="N53" i="17"/>
  <c r="T47" i="17"/>
  <c r="M4" i="17"/>
  <c r="N67" i="17"/>
  <c r="T88" i="17"/>
  <c r="N80" i="17"/>
  <c r="AD102" i="17"/>
  <c r="AC61" i="17"/>
  <c r="AF61" i="17" s="1"/>
  <c r="N51" i="17"/>
  <c r="AD59" i="17"/>
  <c r="T32" i="17"/>
  <c r="AL20" i="17"/>
  <c r="AD41" i="17"/>
  <c r="AD4" i="17"/>
  <c r="T15" i="17"/>
  <c r="T96" i="17"/>
  <c r="AC60" i="17"/>
  <c r="AD100" i="17"/>
  <c r="N84" i="17"/>
  <c r="AM100" i="17"/>
  <c r="F31" i="17"/>
  <c r="F16" i="17"/>
  <c r="F99" i="17"/>
  <c r="T49" i="17"/>
  <c r="AM48" i="17"/>
  <c r="AC74" i="17"/>
  <c r="N52" i="17"/>
  <c r="T43" i="17"/>
  <c r="AD70" i="17"/>
  <c r="M19" i="17"/>
  <c r="N46" i="17"/>
  <c r="T78" i="17"/>
  <c r="T80" i="17"/>
  <c r="AD19" i="17"/>
  <c r="AM70" i="17"/>
  <c r="F95" i="17"/>
  <c r="T64" i="17"/>
  <c r="AF93" i="17"/>
  <c r="AC92" i="17"/>
  <c r="AC66" i="17"/>
  <c r="AC49" i="17"/>
  <c r="U83" i="17"/>
  <c r="U74" i="17"/>
  <c r="T77" i="17"/>
  <c r="T89" i="17"/>
  <c r="AL13" i="17"/>
  <c r="AC81" i="17"/>
  <c r="T73" i="17"/>
  <c r="AD94" i="17"/>
  <c r="N90" i="17"/>
  <c r="U60" i="17"/>
  <c r="N48" i="17"/>
  <c r="AD20" i="17"/>
  <c r="AL17" i="17"/>
  <c r="AM67" i="17"/>
  <c r="AC100" i="17"/>
  <c r="N92" i="17"/>
  <c r="AD9" i="17"/>
  <c r="U77" i="17"/>
  <c r="AD52" i="17"/>
  <c r="AC88" i="17"/>
  <c r="AC58" i="17"/>
  <c r="T83" i="17"/>
  <c r="AC46" i="17"/>
  <c r="T20" i="17"/>
  <c r="AD66" i="17"/>
  <c r="AM53" i="17"/>
  <c r="F89" i="17"/>
  <c r="N69" i="17"/>
  <c r="U92" i="17"/>
  <c r="T70" i="17"/>
  <c r="AM38" i="17"/>
  <c r="F19" i="17"/>
  <c r="F18" i="17"/>
  <c r="AC82" i="17"/>
  <c r="T68" i="17"/>
  <c r="AM80" i="17"/>
  <c r="U94" i="17"/>
  <c r="AD85" i="17"/>
  <c r="F59" i="17"/>
  <c r="T52" i="17"/>
  <c r="AM42" i="17"/>
  <c r="F69" i="17"/>
  <c r="U32" i="17"/>
  <c r="F39" i="17"/>
  <c r="N89" i="17"/>
  <c r="M11" i="17"/>
  <c r="N11" i="17" s="1"/>
  <c r="AD43" i="17"/>
  <c r="AL8" i="17"/>
  <c r="T91" i="17"/>
  <c r="U5" i="17"/>
  <c r="U85" i="17"/>
  <c r="F92" i="17"/>
  <c r="T71" i="17"/>
  <c r="AM51" i="17"/>
  <c r="AM35" i="17"/>
  <c r="U13" i="17"/>
  <c r="AL10" i="17"/>
  <c r="U20" i="17"/>
  <c r="F33" i="17"/>
  <c r="F98" i="17"/>
  <c r="N99" i="17"/>
  <c r="U73" i="17"/>
  <c r="AC13" i="17"/>
  <c r="AC94" i="17"/>
  <c r="AC18" i="17"/>
  <c r="AC84" i="17"/>
  <c r="U45" i="17"/>
  <c r="F93" i="17"/>
  <c r="U48" i="17"/>
  <c r="N100" i="17"/>
  <c r="N59" i="17"/>
  <c r="AD11" i="17"/>
  <c r="U58" i="17"/>
  <c r="F70" i="17"/>
  <c r="T8" i="17"/>
  <c r="T56" i="17"/>
  <c r="AM91" i="17"/>
  <c r="AM66" i="17"/>
  <c r="U66" i="17"/>
  <c r="F56" i="17"/>
  <c r="AD76" i="17"/>
  <c r="T87" i="17"/>
  <c r="AC45" i="17"/>
  <c r="AD55" i="17"/>
  <c r="F49" i="17"/>
  <c r="AM97" i="17"/>
  <c r="AD16" i="17"/>
  <c r="M10" i="17"/>
  <c r="AM93" i="17"/>
  <c r="N68" i="17"/>
  <c r="AD15" i="17"/>
  <c r="AM41" i="17"/>
  <c r="U4" i="17"/>
  <c r="AC10" i="17"/>
  <c r="AC14" i="17"/>
  <c r="AC62" i="17"/>
  <c r="N73" i="17"/>
  <c r="U81" i="17"/>
  <c r="U6" i="17"/>
  <c r="U84" i="17"/>
  <c r="U78" i="17"/>
  <c r="AD67" i="17"/>
  <c r="N78" i="17"/>
  <c r="N101" i="17"/>
  <c r="N29" i="17"/>
  <c r="M18" i="17"/>
  <c r="U44" i="17"/>
  <c r="AL14" i="17"/>
  <c r="T17" i="17"/>
  <c r="T81" i="17"/>
  <c r="AL15" i="17"/>
  <c r="AM57" i="17"/>
  <c r="N98" i="17"/>
  <c r="AD89" i="17"/>
  <c r="AC19" i="17"/>
  <c r="N93" i="17"/>
  <c r="T55" i="17"/>
  <c r="N61" i="17"/>
  <c r="T50" i="17"/>
  <c r="AM55" i="17"/>
  <c r="F20" i="17"/>
  <c r="U35" i="17"/>
  <c r="T100" i="17"/>
  <c r="T82" i="17"/>
  <c r="AC29" i="17"/>
  <c r="F54" i="17"/>
  <c r="AD8" i="17"/>
  <c r="N97" i="17"/>
  <c r="AC16" i="17"/>
  <c r="T76" i="17"/>
  <c r="AD79" i="17"/>
  <c r="AC57" i="17"/>
  <c r="U41" i="17"/>
  <c r="N63" i="17"/>
  <c r="AC17" i="17"/>
  <c r="M14" i="17"/>
  <c r="F9" i="17"/>
  <c r="U10" i="17"/>
  <c r="T22" i="17"/>
  <c r="AC38" i="17"/>
  <c r="AD12" i="17"/>
  <c r="T95" i="17"/>
  <c r="AD68" i="17"/>
  <c r="F83" i="17"/>
  <c r="U80" i="17"/>
  <c r="F86" i="17"/>
  <c r="N76" i="17"/>
  <c r="AC12" i="17"/>
  <c r="M5" i="17"/>
  <c r="T16" i="17"/>
  <c r="U75" i="17"/>
  <c r="M17" i="17"/>
  <c r="U72" i="17"/>
  <c r="AL19" i="17"/>
  <c r="AM76" i="17"/>
  <c r="F48" i="17"/>
  <c r="AC48" i="17"/>
  <c r="AD32" i="17"/>
  <c r="AC47" i="17"/>
  <c r="AM101" i="17"/>
  <c r="F79" i="17"/>
  <c r="AM78" i="17"/>
  <c r="F76" i="17"/>
  <c r="F13" i="17"/>
  <c r="F51" i="17"/>
  <c r="F64" i="17"/>
  <c r="N60" i="17"/>
  <c r="U100" i="17"/>
  <c r="AD98" i="17"/>
  <c r="F50" i="17"/>
  <c r="AC96" i="17"/>
  <c r="T92" i="17"/>
  <c r="AD74" i="17"/>
  <c r="AM52" i="17"/>
  <c r="AD5" i="17"/>
  <c r="N81" i="17"/>
  <c r="T48" i="17"/>
  <c r="AL16" i="17"/>
  <c r="AC78" i="17"/>
  <c r="AM54" i="17"/>
  <c r="F44" i="17"/>
  <c r="AD7" i="17"/>
  <c r="AD69" i="17"/>
  <c r="U16" i="17"/>
  <c r="AC64" i="17"/>
  <c r="U98" i="17"/>
  <c r="AD88" i="17"/>
  <c r="U93" i="17"/>
  <c r="N54" i="17"/>
  <c r="T11" i="17"/>
  <c r="U53" i="17"/>
  <c r="T79" i="17"/>
  <c r="AM89" i="17"/>
  <c r="U11" i="17"/>
  <c r="U46" i="17"/>
  <c r="T53" i="17"/>
  <c r="F102" i="17"/>
  <c r="T75" i="17"/>
  <c r="AD49" i="17"/>
  <c r="AD96" i="17"/>
  <c r="AM71" i="17"/>
  <c r="AM81" i="17"/>
  <c r="F74" i="17"/>
  <c r="F88" i="17"/>
  <c r="F61" i="17"/>
  <c r="N47" i="17"/>
  <c r="AD97" i="17"/>
  <c r="AC5" i="17"/>
  <c r="AC102" i="17"/>
  <c r="N79" i="17"/>
  <c r="AD22" i="17"/>
  <c r="AM77" i="17"/>
  <c r="F8" i="17"/>
  <c r="U17" i="17"/>
  <c r="AM61" i="17"/>
  <c r="F94" i="17"/>
  <c r="U64" i="17"/>
  <c r="AC35" i="17"/>
  <c r="AF35" i="17" s="1"/>
  <c r="U43" i="17"/>
  <c r="AC4" i="17"/>
  <c r="F63" i="17"/>
  <c r="AC70" i="17"/>
  <c r="U99" i="17"/>
  <c r="U54" i="17"/>
  <c r="F84" i="17"/>
  <c r="T19" i="17"/>
  <c r="F35" i="17"/>
  <c r="U88" i="17"/>
  <c r="U47" i="17"/>
  <c r="AD62" i="17"/>
  <c r="F71" i="17"/>
  <c r="AD45" i="17"/>
  <c r="N66" i="17"/>
  <c r="AC55" i="17"/>
  <c r="AD38" i="17"/>
  <c r="AD14" i="17"/>
  <c r="F82" i="17"/>
  <c r="AD64" i="17"/>
  <c r="F68" i="17"/>
  <c r="T61" i="17"/>
  <c r="AM86" i="17"/>
  <c r="U76" i="17"/>
  <c r="M16" i="17"/>
  <c r="T99" i="17"/>
  <c r="F97" i="17"/>
  <c r="AD18" i="17"/>
  <c r="F29" i="17"/>
  <c r="AM98" i="17"/>
  <c r="T13" i="17"/>
  <c r="AC86" i="17"/>
  <c r="AD35" i="17"/>
  <c r="N56" i="17"/>
  <c r="AL4" i="17"/>
  <c r="AD84" i="17"/>
  <c r="AD80" i="17"/>
  <c r="AM88" i="17"/>
  <c r="T90" i="17"/>
  <c r="AM62" i="17"/>
  <c r="F6" i="17"/>
  <c r="T58" i="17"/>
  <c r="U79" i="17"/>
  <c r="AM50" i="17"/>
  <c r="AD75" i="17"/>
  <c r="F77" i="17"/>
  <c r="T59" i="17"/>
  <c r="AM72" i="17"/>
  <c r="T4" i="17"/>
  <c r="T101" i="17"/>
  <c r="AD42" i="17"/>
  <c r="T45" i="17"/>
  <c r="AC80" i="17"/>
  <c r="M20" i="17"/>
  <c r="N74" i="17"/>
  <c r="U63" i="17"/>
  <c r="U70" i="17"/>
  <c r="AM63" i="17"/>
  <c r="AM46" i="17"/>
  <c r="U49" i="17"/>
  <c r="T44" i="17"/>
  <c r="AM99" i="17"/>
  <c r="AC42" i="17"/>
  <c r="AC98" i="17"/>
  <c r="T18" i="17"/>
  <c r="AC76" i="17"/>
  <c r="N41" i="17"/>
  <c r="AM49" i="17"/>
  <c r="AL18" i="17"/>
  <c r="F21" i="17"/>
  <c r="AD46" i="17"/>
  <c r="AD58" i="17"/>
  <c r="AM60" i="17"/>
  <c r="N57" i="17"/>
  <c r="F40" i="17"/>
  <c r="AD99" i="17"/>
  <c r="U21" i="17"/>
  <c r="F73" i="17"/>
  <c r="AM64" i="17"/>
  <c r="U101" i="17"/>
  <c r="AM94" i="17"/>
  <c r="F7" i="17"/>
  <c r="AD10" i="17"/>
  <c r="F100" i="17"/>
  <c r="F66" i="17"/>
  <c r="AC50" i="17"/>
  <c r="F57" i="17"/>
  <c r="AD56" i="17"/>
  <c r="N45" i="17"/>
  <c r="AD95" i="17"/>
  <c r="AC52" i="17"/>
  <c r="N88" i="17"/>
  <c r="AD72" i="17"/>
  <c r="AL5" i="17"/>
  <c r="AD81" i="17"/>
  <c r="AC73" i="17"/>
  <c r="AD63" i="17"/>
  <c r="U42" i="17"/>
  <c r="F5" i="17"/>
  <c r="F12" i="17"/>
  <c r="AM95" i="17"/>
  <c r="AM96" i="17"/>
  <c r="AC90" i="17"/>
  <c r="AC69" i="17"/>
  <c r="AM44" i="17"/>
  <c r="AM32" i="17"/>
  <c r="AM68" i="17"/>
  <c r="U62" i="17"/>
  <c r="AC9" i="17"/>
  <c r="AC71" i="17"/>
  <c r="F45" i="17"/>
  <c r="T12" i="17"/>
  <c r="AC51" i="17"/>
  <c r="N72" i="17"/>
  <c r="AM85" i="17"/>
  <c r="F36" i="17"/>
  <c r="AD65" i="17"/>
  <c r="AD93" i="17"/>
  <c r="N95" i="17"/>
  <c r="M12" i="17"/>
  <c r="T62" i="17"/>
  <c r="AM56" i="17"/>
  <c r="N83" i="17"/>
  <c r="U29" i="17"/>
  <c r="T65" i="17"/>
  <c r="N35" i="17"/>
  <c r="U61" i="17"/>
  <c r="AD77" i="17"/>
  <c r="T46" i="17"/>
  <c r="M6" i="17"/>
  <c r="AC54" i="17"/>
  <c r="U71" i="17"/>
  <c r="AD87" i="17"/>
  <c r="T85" i="17"/>
  <c r="AL9" i="17"/>
  <c r="AC15" i="17"/>
  <c r="T41" i="17"/>
  <c r="N32" i="17"/>
  <c r="M7" i="17"/>
  <c r="T10" i="17"/>
  <c r="F17" i="17"/>
  <c r="AD17" i="17"/>
  <c r="U9" i="17"/>
  <c r="F55" i="17"/>
  <c r="U51" i="17"/>
  <c r="AD71" i="17"/>
  <c r="U38" i="17"/>
  <c r="AM90" i="17"/>
  <c r="AC83" i="17"/>
  <c r="F41" i="17"/>
  <c r="AD83" i="17"/>
  <c r="AC53" i="17"/>
  <c r="T93" i="17"/>
  <c r="M13" i="17"/>
  <c r="U18" i="17"/>
  <c r="N86" i="17"/>
  <c r="N49" i="17"/>
  <c r="AD21" i="17"/>
  <c r="AC97" i="17"/>
  <c r="AF97" i="17" s="1"/>
  <c r="F72" i="17"/>
  <c r="F87" i="17"/>
  <c r="AD29" i="17"/>
  <c r="N50" i="17"/>
  <c r="AD60" i="17"/>
  <c r="U97" i="17"/>
  <c r="F78" i="17"/>
  <c r="M15" i="17"/>
  <c r="M2" i="17" s="1"/>
  <c r="AT2" i="20" s="1"/>
  <c r="AM58" i="17"/>
  <c r="T86" i="17"/>
  <c r="U19" i="17"/>
  <c r="F30" i="17"/>
  <c r="N102" i="17"/>
  <c r="AC77" i="17"/>
  <c r="T42" i="17"/>
  <c r="AL21" i="17"/>
  <c r="U14" i="17"/>
  <c r="F43" i="17"/>
  <c r="AC65" i="17"/>
  <c r="AL11" i="17"/>
  <c r="AC87" i="17"/>
  <c r="F52" i="17"/>
  <c r="U90" i="17"/>
  <c r="U68" i="17"/>
  <c r="AD13" i="17"/>
  <c r="AF80" i="17"/>
  <c r="F11" i="17"/>
  <c r="AC44" i="17"/>
  <c r="N44" i="17"/>
  <c r="F81" i="17"/>
  <c r="AE75" i="17" l="1"/>
  <c r="AE71" i="17"/>
  <c r="AE57" i="17"/>
  <c r="AE22" i="17"/>
  <c r="V78" i="17"/>
  <c r="AE14" i="17"/>
  <c r="V71" i="17"/>
  <c r="AE15" i="17"/>
  <c r="V15" i="17"/>
  <c r="V93" i="17"/>
  <c r="V74" i="17"/>
  <c r="AE32" i="17"/>
  <c r="AE56" i="17"/>
  <c r="V88" i="17"/>
  <c r="V43" i="17"/>
  <c r="AE42" i="17"/>
  <c r="AE100" i="17"/>
  <c r="V63" i="17"/>
  <c r="V50" i="17"/>
  <c r="AE45" i="17"/>
  <c r="AE67" i="17"/>
  <c r="AE41" i="17"/>
  <c r="V20" i="17"/>
  <c r="V60" i="17"/>
  <c r="AE84" i="17"/>
  <c r="V38" i="17"/>
  <c r="AE61" i="17"/>
  <c r="V56" i="17"/>
  <c r="V57" i="17"/>
  <c r="AE94" i="17"/>
  <c r="V84" i="17"/>
  <c r="V95" i="17"/>
  <c r="V16" i="17"/>
  <c r="AE90" i="17"/>
  <c r="V55" i="17"/>
  <c r="AE69" i="17"/>
  <c r="V53" i="17"/>
  <c r="V81" i="17"/>
  <c r="V97" i="17"/>
  <c r="AE17" i="17"/>
  <c r="AE89" i="17"/>
  <c r="V98" i="17"/>
  <c r="AE13" i="17"/>
  <c r="V58" i="17"/>
  <c r="AE35" i="17"/>
  <c r="AE102" i="17"/>
  <c r="AE83" i="17"/>
  <c r="V64" i="17"/>
  <c r="AE86" i="17"/>
  <c r="AE21" i="17"/>
  <c r="AE81" i="17"/>
  <c r="AE46" i="17"/>
  <c r="V22" i="17"/>
  <c r="V96" i="17"/>
  <c r="V47" i="17"/>
  <c r="AE29" i="17"/>
  <c r="V90" i="17"/>
  <c r="V41" i="17"/>
  <c r="V11" i="17"/>
  <c r="AE4" i="17"/>
  <c r="V35" i="17"/>
  <c r="V21" i="17"/>
  <c r="AE7" i="17"/>
  <c r="AE101" i="17"/>
  <c r="AE97" i="17"/>
  <c r="AE12" i="17"/>
  <c r="V5" i="17"/>
  <c r="V13" i="17"/>
  <c r="V76" i="17"/>
  <c r="AE10" i="17"/>
  <c r="AE43" i="17"/>
  <c r="V65" i="17"/>
  <c r="V48" i="17"/>
  <c r="V94" i="17"/>
  <c r="AE8" i="17"/>
  <c r="AE70" i="17"/>
  <c r="AE44" i="17"/>
  <c r="V49" i="17"/>
  <c r="AE88" i="17"/>
  <c r="AE72" i="17"/>
  <c r="V9" i="17"/>
  <c r="V6" i="17"/>
  <c r="V77" i="17"/>
  <c r="V70" i="17"/>
  <c r="AE55" i="17"/>
  <c r="AE51" i="17"/>
  <c r="V14" i="17"/>
  <c r="V79" i="17"/>
  <c r="AE92" i="17"/>
  <c r="V62" i="17"/>
  <c r="V87" i="17"/>
  <c r="V12" i="17"/>
  <c r="V80" i="17"/>
  <c r="V101" i="17"/>
  <c r="V66" i="17"/>
  <c r="V91" i="17"/>
  <c r="V45" i="17"/>
  <c r="AE65" i="17"/>
  <c r="AE68" i="17"/>
  <c r="AE18" i="17"/>
  <c r="AE38" i="17"/>
  <c r="AE11" i="17"/>
  <c r="AE95" i="17"/>
  <c r="V54" i="17"/>
  <c r="V69" i="17"/>
  <c r="V102" i="17"/>
  <c r="V7" i="17"/>
  <c r="AE47" i="17"/>
  <c r="V17" i="17"/>
  <c r="V99" i="17"/>
  <c r="AE64" i="17"/>
  <c r="V8" i="17"/>
  <c r="AE74" i="17"/>
  <c r="AE60" i="17"/>
  <c r="V51" i="17"/>
  <c r="V4" i="17"/>
  <c r="AE62" i="17"/>
  <c r="V44" i="17"/>
  <c r="V61" i="17"/>
  <c r="AE96" i="17"/>
  <c r="AE78" i="17"/>
  <c r="AE19" i="17"/>
  <c r="V92" i="17"/>
  <c r="AE98" i="17"/>
  <c r="V86" i="17"/>
  <c r="AE66" i="17"/>
  <c r="V68" i="17"/>
  <c r="AE9" i="17"/>
  <c r="AE73" i="17"/>
  <c r="V89" i="17"/>
  <c r="V42" i="17"/>
  <c r="AE77" i="17"/>
  <c r="AE93" i="17"/>
  <c r="V19" i="17"/>
  <c r="AE76" i="17"/>
  <c r="AE59" i="17"/>
  <c r="V32" i="17"/>
  <c r="AE63" i="17"/>
  <c r="AE85" i="17"/>
  <c r="AE48" i="17"/>
  <c r="AE82" i="17"/>
  <c r="AE54" i="17"/>
  <c r="AE58" i="17"/>
  <c r="AE52" i="17"/>
  <c r="V73" i="17"/>
  <c r="V10" i="17"/>
  <c r="V52" i="17"/>
  <c r="V46" i="17"/>
  <c r="AE80" i="17"/>
  <c r="AE87" i="17"/>
  <c r="AE91" i="17"/>
  <c r="V29" i="17"/>
  <c r="AE79" i="17"/>
  <c r="AE5" i="17"/>
  <c r="V82" i="17"/>
  <c r="AE99" i="17"/>
  <c r="AE20" i="17"/>
  <c r="V83" i="17"/>
  <c r="V59" i="17"/>
  <c r="AE53" i="17"/>
  <c r="AE49" i="17"/>
  <c r="AE50" i="17"/>
  <c r="V100" i="17"/>
  <c r="V85" i="17"/>
  <c r="V67" i="17"/>
  <c r="V75" i="17"/>
  <c r="AE16" i="17"/>
  <c r="V72" i="17"/>
  <c r="V18" i="17"/>
  <c r="B35" i="17"/>
  <c r="B39" i="17"/>
  <c r="B4" i="17"/>
  <c r="B20" i="17"/>
  <c r="B51" i="17"/>
  <c r="B67" i="17"/>
  <c r="B13" i="17"/>
  <c r="B36" i="17"/>
  <c r="B52" i="17"/>
  <c r="B68" i="17"/>
  <c r="B6" i="17"/>
  <c r="B29" i="17"/>
  <c r="B45" i="17"/>
  <c r="B61" i="17"/>
  <c r="B77" i="17"/>
  <c r="B7" i="17"/>
  <c r="B30" i="17"/>
  <c r="B46" i="17"/>
  <c r="B62" i="17"/>
  <c r="B102" i="17"/>
  <c r="B8" i="17"/>
  <c r="B31" i="17"/>
  <c r="B55" i="17"/>
  <c r="B71" i="17"/>
  <c r="B9" i="17"/>
  <c r="B32" i="17"/>
  <c r="B56" i="17"/>
  <c r="B72" i="17"/>
  <c r="B18" i="17"/>
  <c r="B49" i="17"/>
  <c r="B12" i="17"/>
  <c r="B59" i="17"/>
  <c r="B75" i="17"/>
  <c r="B21" i="17"/>
  <c r="B60" i="17"/>
  <c r="B76" i="17"/>
  <c r="B92" i="17"/>
  <c r="B14" i="17"/>
  <c r="B37" i="17"/>
  <c r="B53" i="17"/>
  <c r="B69" i="17"/>
  <c r="B15" i="17"/>
  <c r="B38" i="17"/>
  <c r="B54" i="17"/>
  <c r="B70" i="17"/>
  <c r="B78" i="17"/>
  <c r="B16" i="17"/>
  <c r="B47" i="17"/>
  <c r="B63" i="17"/>
  <c r="B79" i="17"/>
  <c r="B17" i="17"/>
  <c r="B40" i="17"/>
  <c r="B48" i="17"/>
  <c r="B64" i="17"/>
  <c r="B80" i="17"/>
  <c r="B10" i="17"/>
  <c r="B33" i="17"/>
  <c r="B41" i="17"/>
  <c r="B57" i="17"/>
  <c r="B65" i="17"/>
  <c r="B73" i="17"/>
  <c r="B81" i="17"/>
  <c r="B11" i="17"/>
  <c r="B19" i="17"/>
  <c r="B34" i="17"/>
  <c r="B50" i="17"/>
  <c r="B58" i="17"/>
  <c r="B66" i="17"/>
  <c r="B74" i="17"/>
  <c r="B82" i="17"/>
  <c r="B98" i="17"/>
  <c r="B99" i="17"/>
  <c r="B100" i="17"/>
  <c r="B93" i="17"/>
  <c r="B101" i="17"/>
  <c r="B94" i="17"/>
  <c r="B95" i="17"/>
  <c r="B96" i="17"/>
  <c r="B97" i="17"/>
  <c r="B91" i="17"/>
  <c r="B85" i="17"/>
  <c r="B90" i="17"/>
  <c r="B83" i="17"/>
  <c r="B84" i="17"/>
  <c r="B86" i="17"/>
  <c r="B88" i="17"/>
  <c r="B89" i="17"/>
  <c r="B42" i="17"/>
  <c r="B43" i="17"/>
  <c r="B44" i="17"/>
  <c r="B5" i="17"/>
  <c r="Q24" i="17"/>
  <c r="AF87" i="17"/>
  <c r="W86" i="17"/>
  <c r="W19" i="17"/>
  <c r="W66" i="17"/>
  <c r="W92" i="17"/>
  <c r="AF76" i="17"/>
  <c r="AF66" i="17"/>
  <c r="G101" i="17"/>
  <c r="AM11" i="17"/>
  <c r="AF17" i="17"/>
  <c r="G61" i="17"/>
  <c r="AF65" i="17"/>
  <c r="AF29" i="17"/>
  <c r="W77" i="17"/>
  <c r="W52" i="17"/>
  <c r="G41" i="17"/>
  <c r="W32" i="17"/>
  <c r="AF99" i="17"/>
  <c r="W100" i="17"/>
  <c r="W29" i="17"/>
  <c r="G8" i="17"/>
  <c r="G20" i="17"/>
  <c r="W87" i="17"/>
  <c r="G53" i="17"/>
  <c r="W99" i="17"/>
  <c r="W38" i="17"/>
  <c r="W102" i="17"/>
  <c r="G57" i="17"/>
  <c r="W62" i="17"/>
  <c r="AF32" i="17"/>
  <c r="AF42" i="17"/>
  <c r="AF13" i="17"/>
  <c r="AF92" i="17"/>
  <c r="W60" i="17"/>
  <c r="W47" i="17"/>
  <c r="W65" i="17"/>
  <c r="G34" i="17"/>
  <c r="AF53" i="17"/>
  <c r="N10" i="17"/>
  <c r="N18" i="17"/>
  <c r="W83" i="17"/>
  <c r="G46" i="17"/>
  <c r="G58" i="17"/>
  <c r="AM10" i="17"/>
  <c r="W6" i="17"/>
  <c r="W13" i="17"/>
  <c r="G87" i="17"/>
  <c r="W75" i="17"/>
  <c r="W84" i="17"/>
  <c r="AM16" i="17"/>
  <c r="G68" i="17"/>
  <c r="W48" i="17"/>
  <c r="AF38" i="17"/>
  <c r="AF64" i="17"/>
  <c r="AM7" i="17"/>
  <c r="G48" i="17"/>
  <c r="W76" i="17"/>
  <c r="G50" i="17"/>
  <c r="AF88" i="17"/>
  <c r="W81" i="17"/>
  <c r="G98" i="17"/>
  <c r="AF73" i="17"/>
  <c r="W16" i="17"/>
  <c r="W8" i="17"/>
  <c r="AF4" i="17"/>
  <c r="AM12" i="17"/>
  <c r="G76" i="17"/>
  <c r="G62" i="17"/>
  <c r="G72" i="17"/>
  <c r="G89" i="17"/>
  <c r="AM17" i="17"/>
  <c r="AF81" i="17"/>
  <c r="AF7" i="17"/>
  <c r="G56" i="17"/>
  <c r="W46" i="17"/>
  <c r="G91" i="17"/>
  <c r="W88" i="17"/>
  <c r="G54" i="17"/>
  <c r="G70" i="17"/>
  <c r="AF21" i="17"/>
  <c r="AF44" i="17"/>
  <c r="AF52" i="17"/>
  <c r="W63" i="17"/>
  <c r="AM15" i="17"/>
  <c r="AF51" i="17"/>
  <c r="G88" i="17"/>
  <c r="G18" i="17"/>
  <c r="W79" i="17"/>
  <c r="AF77" i="17"/>
  <c r="N13" i="17"/>
  <c r="N9" i="17"/>
  <c r="W49" i="17"/>
  <c r="AF70" i="17"/>
  <c r="G79" i="17"/>
  <c r="G67" i="17"/>
  <c r="G85" i="17"/>
  <c r="G60" i="17"/>
  <c r="W94" i="17"/>
  <c r="W21" i="17"/>
  <c r="W44" i="17"/>
  <c r="W64" i="17"/>
  <c r="G93" i="17"/>
  <c r="AF22" i="17"/>
  <c r="G92" i="17"/>
  <c r="N8" i="17"/>
  <c r="AF19" i="17"/>
  <c r="AM21" i="17"/>
  <c r="AM13" i="17"/>
  <c r="W97" i="17"/>
  <c r="N15" i="17"/>
  <c r="W67" i="17"/>
  <c r="AM14" i="17"/>
  <c r="N14" i="17"/>
  <c r="AF67" i="17"/>
  <c r="W7" i="17"/>
  <c r="G17" i="17"/>
  <c r="AF5" i="17"/>
  <c r="G14" i="17"/>
  <c r="W17" i="17"/>
  <c r="W55" i="17"/>
  <c r="W93" i="17"/>
  <c r="AF20" i="17"/>
  <c r="AF54" i="17"/>
  <c r="AF68" i="17"/>
  <c r="W53" i="17"/>
  <c r="G11" i="17"/>
  <c r="AM9" i="17"/>
  <c r="AF78" i="17"/>
  <c r="W91" i="17"/>
  <c r="G44" i="17"/>
  <c r="AF98" i="17"/>
  <c r="AF55" i="17"/>
  <c r="G74" i="17"/>
  <c r="W41" i="17"/>
  <c r="AF101" i="17"/>
  <c r="G16" i="17"/>
  <c r="W61" i="17"/>
  <c r="G102" i="17"/>
  <c r="W14" i="17"/>
  <c r="AF43" i="17"/>
  <c r="G80" i="17"/>
  <c r="G66" i="17"/>
  <c r="AF57" i="17"/>
  <c r="W9" i="17"/>
  <c r="G73" i="17"/>
  <c r="G71" i="17"/>
  <c r="W15" i="17"/>
  <c r="N20" i="17"/>
  <c r="AM19" i="17"/>
  <c r="W96" i="17"/>
  <c r="AF9" i="17"/>
  <c r="AF50" i="17"/>
  <c r="AF47" i="17"/>
  <c r="AF91" i="17"/>
  <c r="G38" i="17"/>
  <c r="G43" i="17"/>
  <c r="G4" i="17"/>
  <c r="G75" i="17"/>
  <c r="N6" i="17"/>
  <c r="G59" i="17"/>
  <c r="G86" i="17"/>
  <c r="G13" i="17"/>
  <c r="G96" i="17"/>
  <c r="G78" i="17"/>
  <c r="AF102" i="17"/>
  <c r="G100" i="17"/>
  <c r="G81" i="17"/>
  <c r="W98" i="17"/>
  <c r="G36" i="17"/>
  <c r="G10" i="17"/>
  <c r="W69" i="17"/>
  <c r="W58" i="17"/>
  <c r="AF84" i="17"/>
  <c r="W11" i="17"/>
  <c r="AF83" i="17"/>
  <c r="AF94" i="17"/>
  <c r="AF60" i="17"/>
  <c r="AF82" i="17"/>
  <c r="AF95" i="17"/>
  <c r="G42" i="17"/>
  <c r="AF59" i="17"/>
  <c r="AM6" i="17"/>
  <c r="W22" i="17"/>
  <c r="W90" i="17"/>
  <c r="W72" i="17"/>
  <c r="G6" i="17"/>
  <c r="AF79" i="17"/>
  <c r="W59" i="17"/>
  <c r="G9" i="17"/>
  <c r="AF90" i="17"/>
  <c r="G83" i="17"/>
  <c r="N7" i="17"/>
  <c r="G95" i="17"/>
  <c r="W54" i="17"/>
  <c r="AF86" i="17"/>
  <c r="G90" i="17"/>
  <c r="AF62" i="17"/>
  <c r="W57" i="17"/>
  <c r="G33" i="17"/>
  <c r="G40" i="17"/>
  <c r="W45" i="17"/>
  <c r="W56" i="17"/>
  <c r="W78" i="17"/>
  <c r="W43" i="17"/>
  <c r="G47" i="17"/>
  <c r="W71" i="17"/>
  <c r="G32" i="17"/>
  <c r="W89" i="17"/>
  <c r="AF16" i="17"/>
  <c r="G55" i="17"/>
  <c r="G19" i="17"/>
  <c r="N21" i="17"/>
  <c r="AF11" i="17"/>
  <c r="F2" i="17"/>
  <c r="AF74" i="17"/>
  <c r="AF45" i="17"/>
  <c r="N5" i="17"/>
  <c r="G64" i="17"/>
  <c r="AF71" i="17"/>
  <c r="AF58" i="17"/>
  <c r="AF49" i="17"/>
  <c r="N17" i="17"/>
  <c r="G97" i="17"/>
  <c r="N19" i="17"/>
  <c r="N16" i="17"/>
  <c r="AF96" i="17"/>
  <c r="AF8" i="17"/>
  <c r="N4" i="17"/>
  <c r="G82" i="17"/>
  <c r="G15" i="17"/>
  <c r="W82" i="17"/>
  <c r="G30" i="17"/>
  <c r="W51" i="17"/>
  <c r="AF63" i="17"/>
  <c r="AF10" i="17"/>
  <c r="AM8" i="17"/>
  <c r="G7" i="17"/>
  <c r="N12" i="17"/>
  <c r="AF14" i="17"/>
  <c r="G31" i="17"/>
  <c r="G52" i="17"/>
  <c r="G37" i="17"/>
  <c r="AF56" i="17"/>
  <c r="AF69" i="17"/>
  <c r="AF100" i="17"/>
  <c r="G77" i="17"/>
  <c r="G51" i="17"/>
  <c r="W12" i="17"/>
  <c r="G69" i="17"/>
  <c r="W18" i="17"/>
  <c r="W68" i="17"/>
  <c r="W101" i="17"/>
  <c r="W80" i="17"/>
  <c r="AF12" i="17"/>
  <c r="W95" i="17"/>
  <c r="W70" i="17"/>
  <c r="W42" i="17"/>
  <c r="AF18" i="17"/>
  <c r="G29" i="17"/>
  <c r="G49" i="17"/>
  <c r="AF15" i="17"/>
  <c r="G63" i="17"/>
  <c r="G94" i="17"/>
  <c r="W5" i="17"/>
  <c r="W20" i="17"/>
  <c r="G39" i="17"/>
  <c r="AM18" i="17"/>
  <c r="W4" i="17"/>
  <c r="W50" i="17"/>
  <c r="W10" i="17"/>
  <c r="G21" i="17"/>
  <c r="W73" i="17"/>
  <c r="AF41" i="17"/>
  <c r="G5" i="17"/>
  <c r="G35" i="17"/>
  <c r="AM20" i="17"/>
  <c r="AF89" i="17"/>
  <c r="AF85" i="17"/>
  <c r="AF46" i="17"/>
  <c r="AF75" i="17"/>
  <c r="AF48" i="17"/>
  <c r="W85" i="17"/>
  <c r="G84" i="17"/>
  <c r="AM4" i="17"/>
  <c r="G45" i="17"/>
  <c r="W74" i="17"/>
  <c r="G99" i="17"/>
  <c r="W35" i="17"/>
  <c r="AM5" i="17"/>
  <c r="G12" i="17"/>
  <c r="G65" i="17"/>
  <c r="AI24" i="17" l="1"/>
  <c r="J24" i="17"/>
  <c r="C24" i="17"/>
  <c r="Z24" i="17"/>
  <c r="AJ23" i="17"/>
  <c r="AA23" i="17"/>
  <c r="R24" i="17"/>
  <c r="R23" i="17"/>
  <c r="R4" i="16"/>
  <c r="Q25" i="17"/>
  <c r="AB23" i="17"/>
  <c r="S24" i="17"/>
  <c r="S23" i="17"/>
  <c r="AK23" i="17"/>
  <c r="U23" i="17"/>
  <c r="AL23" i="17"/>
  <c r="U24" i="17"/>
  <c r="AD23" i="17"/>
  <c r="T23" i="17"/>
  <c r="AC23" i="17"/>
  <c r="T24" i="17"/>
  <c r="AR23" i="17" l="1"/>
  <c r="AR24" i="17"/>
  <c r="J25" i="17"/>
  <c r="Z25" i="17"/>
  <c r="C25" i="17"/>
  <c r="AI25" i="17"/>
  <c r="R25" i="17"/>
  <c r="V23" i="17"/>
  <c r="V24" i="17"/>
  <c r="AE23" i="17"/>
  <c r="AJ24" i="17"/>
  <c r="AA24" i="17"/>
  <c r="AV23" i="17"/>
  <c r="AV24" i="17"/>
  <c r="Q26" i="17"/>
  <c r="AK24" i="17"/>
  <c r="AB24" i="17"/>
  <c r="S25" i="17"/>
  <c r="T25" i="17"/>
  <c r="AF23" i="17"/>
  <c r="AL24" i="17"/>
  <c r="AM23" i="17"/>
  <c r="W24" i="17"/>
  <c r="AD24" i="17"/>
  <c r="AC24" i="17"/>
  <c r="W23" i="17"/>
  <c r="U25" i="17"/>
  <c r="AR25" i="17" l="1"/>
  <c r="V25" i="17"/>
  <c r="AI26" i="17"/>
  <c r="J26" i="17"/>
  <c r="R26" i="17"/>
  <c r="C26" i="17"/>
  <c r="Z26" i="17"/>
  <c r="AE24" i="17"/>
  <c r="J45" i="14"/>
  <c r="E45" i="14"/>
  <c r="J29" i="14"/>
  <c r="E29" i="14"/>
  <c r="J55" i="14"/>
  <c r="E55" i="14"/>
  <c r="J52" i="14"/>
  <c r="E52" i="14"/>
  <c r="J36" i="14"/>
  <c r="E36" i="14"/>
  <c r="J62" i="14"/>
  <c r="E62" i="14"/>
  <c r="J59" i="14"/>
  <c r="E59" i="14"/>
  <c r="J43" i="14"/>
  <c r="E43" i="14"/>
  <c r="J61" i="14"/>
  <c r="E61" i="14"/>
  <c r="J66" i="14"/>
  <c r="E66" i="14"/>
  <c r="J35" i="14"/>
  <c r="E35" i="14"/>
  <c r="J12" i="14"/>
  <c r="E12" i="14"/>
  <c r="J17" i="14"/>
  <c r="E17" i="14"/>
  <c r="J42" i="14"/>
  <c r="E42" i="14"/>
  <c r="J32" i="14"/>
  <c r="E32" i="14"/>
  <c r="J24" i="14"/>
  <c r="E24" i="14"/>
  <c r="J16" i="14"/>
  <c r="E16" i="14"/>
  <c r="J8" i="14"/>
  <c r="E8" i="14"/>
  <c r="J64" i="14"/>
  <c r="E64" i="14"/>
  <c r="J57" i="14"/>
  <c r="E57" i="14"/>
  <c r="J34" i="14"/>
  <c r="E34" i="14"/>
  <c r="J26" i="14"/>
  <c r="E26" i="14"/>
  <c r="J18" i="14"/>
  <c r="E18" i="14"/>
  <c r="J53" i="14"/>
  <c r="E53" i="14"/>
  <c r="J37" i="14"/>
  <c r="E37" i="14"/>
  <c r="J14" i="14"/>
  <c r="E14" i="14"/>
  <c r="J70" i="14"/>
  <c r="E70" i="14"/>
  <c r="J47" i="14"/>
  <c r="E47" i="14"/>
  <c r="J60" i="14"/>
  <c r="E60" i="14"/>
  <c r="J44" i="14"/>
  <c r="E44" i="14"/>
  <c r="J21" i="14"/>
  <c r="E21" i="14"/>
  <c r="J6" i="14"/>
  <c r="E6" i="14"/>
  <c r="J54" i="14"/>
  <c r="E54" i="14"/>
  <c r="J67" i="14"/>
  <c r="E67" i="14"/>
  <c r="J51" i="14"/>
  <c r="E51" i="14"/>
  <c r="J28" i="14"/>
  <c r="E28" i="14"/>
  <c r="J13" i="14"/>
  <c r="E13" i="14"/>
  <c r="J69" i="14"/>
  <c r="E69" i="14"/>
  <c r="J10" i="14"/>
  <c r="E10" i="14"/>
  <c r="J58" i="14"/>
  <c r="E58" i="14"/>
  <c r="J50" i="14"/>
  <c r="E50" i="14"/>
  <c r="J20" i="14"/>
  <c r="E20" i="14"/>
  <c r="J68" i="14"/>
  <c r="E68" i="14"/>
  <c r="J33" i="14"/>
  <c r="E33" i="14"/>
  <c r="J25" i="14"/>
  <c r="E25" i="14"/>
  <c r="J9" i="14"/>
  <c r="E9" i="14"/>
  <c r="J65" i="14"/>
  <c r="E65" i="14"/>
  <c r="J27" i="14"/>
  <c r="E27" i="14"/>
  <c r="J19" i="14"/>
  <c r="E19" i="14"/>
  <c r="J11" i="14"/>
  <c r="E11" i="14"/>
  <c r="J39" i="14"/>
  <c r="E39" i="14"/>
  <c r="J31" i="14"/>
  <c r="E31" i="14"/>
  <c r="J23" i="14"/>
  <c r="E23" i="14"/>
  <c r="J15" i="14"/>
  <c r="E15" i="14"/>
  <c r="J71" i="14"/>
  <c r="E71" i="14"/>
  <c r="J56" i="14"/>
  <c r="E56" i="14"/>
  <c r="J49" i="14"/>
  <c r="E49" i="14"/>
  <c r="J41" i="14"/>
  <c r="E41" i="14"/>
  <c r="J46" i="14"/>
  <c r="E46" i="14"/>
  <c r="J38" i="14"/>
  <c r="E38" i="14"/>
  <c r="J30" i="14"/>
  <c r="E30" i="14"/>
  <c r="J22" i="14"/>
  <c r="E22" i="14"/>
  <c r="J7" i="14"/>
  <c r="E7" i="14"/>
  <c r="J63" i="14"/>
  <c r="E63" i="14"/>
  <c r="J48" i="14"/>
  <c r="E48" i="14"/>
  <c r="J40" i="14"/>
  <c r="E40" i="14"/>
  <c r="AJ25" i="17"/>
  <c r="AA25" i="17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AV25" i="17"/>
  <c r="Q27" i="17"/>
  <c r="Q28" i="17"/>
  <c r="B3" i="19" a="1"/>
  <c r="B34" i="19" a="1"/>
  <c r="C23" i="19" a="1"/>
  <c r="AB25" i="17"/>
  <c r="AK25" i="17"/>
  <c r="S26" i="17"/>
  <c r="AC25" i="17"/>
  <c r="U26" i="17"/>
  <c r="AL25" i="17"/>
  <c r="AF24" i="17"/>
  <c r="AD25" i="17"/>
  <c r="W25" i="17"/>
  <c r="AM24" i="17"/>
  <c r="T26" i="17"/>
  <c r="AR26" i="17" l="1"/>
  <c r="B7" i="19"/>
  <c r="J7" i="19" s="1"/>
  <c r="B12" i="19"/>
  <c r="J12" i="19" s="1"/>
  <c r="B3" i="19"/>
  <c r="J3" i="19" s="1"/>
  <c r="B17" i="19"/>
  <c r="J17" i="19" s="1"/>
  <c r="B16" i="19"/>
  <c r="J16" i="19" s="1"/>
  <c r="B5" i="19"/>
  <c r="J5" i="19" s="1"/>
  <c r="B20" i="19"/>
  <c r="J20" i="19" s="1"/>
  <c r="B6" i="19"/>
  <c r="J6" i="19" s="1"/>
  <c r="B14" i="19"/>
  <c r="J14" i="19" s="1"/>
  <c r="B15" i="19"/>
  <c r="J15" i="19" s="1"/>
  <c r="B9" i="19"/>
  <c r="J9" i="19" s="1"/>
  <c r="B18" i="19"/>
  <c r="J18" i="19" s="1"/>
  <c r="B13" i="19"/>
  <c r="J13" i="19" s="1"/>
  <c r="B4" i="19"/>
  <c r="J4" i="19" s="1"/>
  <c r="B8" i="19"/>
  <c r="J8" i="19" s="1"/>
  <c r="B10" i="19"/>
  <c r="J10" i="19" s="1"/>
  <c r="B11" i="19"/>
  <c r="J11" i="19" s="1"/>
  <c r="B19" i="19"/>
  <c r="J19" i="19" s="1"/>
  <c r="B56" i="19"/>
  <c r="B82" i="19"/>
  <c r="B48" i="19"/>
  <c r="B74" i="19"/>
  <c r="B83" i="19"/>
  <c r="B81" i="19"/>
  <c r="B59" i="19"/>
  <c r="B71" i="19"/>
  <c r="B49" i="19"/>
  <c r="B89" i="19"/>
  <c r="B66" i="19"/>
  <c r="B60" i="19"/>
  <c r="B62" i="19"/>
  <c r="B44" i="19"/>
  <c r="B76" i="19"/>
  <c r="B68" i="19"/>
  <c r="B95" i="19"/>
  <c r="B77" i="19"/>
  <c r="B90" i="19"/>
  <c r="B67" i="19"/>
  <c r="B80" i="19"/>
  <c r="B85" i="19"/>
  <c r="B55" i="19"/>
  <c r="B35" i="19"/>
  <c r="B92" i="19"/>
  <c r="B70" i="19"/>
  <c r="B42" i="19"/>
  <c r="B75" i="19"/>
  <c r="B39" i="19"/>
  <c r="B86" i="19"/>
  <c r="B97" i="19"/>
  <c r="B36" i="19"/>
  <c r="B65" i="19"/>
  <c r="B51" i="19"/>
  <c r="B78" i="19"/>
  <c r="B54" i="19"/>
  <c r="B41" i="19"/>
  <c r="B87" i="19"/>
  <c r="B99" i="19"/>
  <c r="B63" i="19"/>
  <c r="B37" i="19"/>
  <c r="B88" i="19"/>
  <c r="B38" i="19"/>
  <c r="B72" i="19"/>
  <c r="B47" i="19"/>
  <c r="B58" i="19"/>
  <c r="B40" i="19"/>
  <c r="B57" i="19"/>
  <c r="B34" i="19"/>
  <c r="B64" i="19"/>
  <c r="B43" i="19"/>
  <c r="B98" i="19"/>
  <c r="B50" i="19"/>
  <c r="B61" i="19"/>
  <c r="B79" i="19"/>
  <c r="B52" i="19"/>
  <c r="B93" i="19"/>
  <c r="B94" i="19"/>
  <c r="B96" i="19"/>
  <c r="B69" i="19"/>
  <c r="B45" i="19"/>
  <c r="B84" i="19"/>
  <c r="B46" i="19"/>
  <c r="B91" i="19"/>
  <c r="B73" i="19"/>
  <c r="B53" i="19"/>
  <c r="C30" i="19"/>
  <c r="J30" i="19" s="1"/>
  <c r="C25" i="19"/>
  <c r="C26" i="19"/>
  <c r="J26" i="19" s="1"/>
  <c r="C23" i="19"/>
  <c r="C24" i="19"/>
  <c r="C27" i="19"/>
  <c r="C28" i="19"/>
  <c r="J28" i="19" s="1"/>
  <c r="C29" i="19"/>
  <c r="J29" i="19" s="1"/>
  <c r="J28" i="17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AV26" i="17"/>
  <c r="C24" i="23" a="1"/>
  <c r="B3" i="20" a="1"/>
  <c r="B3" i="23" a="1"/>
  <c r="B3" i="22" a="1"/>
  <c r="B34" i="22" a="1"/>
  <c r="B21" i="23" a="1"/>
  <c r="B35" i="23" a="1"/>
  <c r="C23" i="22" a="1"/>
  <c r="B24" i="20" a="1"/>
  <c r="AK26" i="17"/>
  <c r="AB26" i="17"/>
  <c r="S28" i="17"/>
  <c r="S27" i="17"/>
  <c r="AL26" i="17"/>
  <c r="T27" i="17"/>
  <c r="AC26" i="17"/>
  <c r="AF25" i="17"/>
  <c r="AD26" i="17"/>
  <c r="W26" i="17"/>
  <c r="T28" i="17"/>
  <c r="AM25" i="17"/>
  <c r="U28" i="17"/>
  <c r="U27" i="17"/>
  <c r="AR27" i="17" l="1"/>
  <c r="AR28" i="17"/>
  <c r="B18" i="23"/>
  <c r="J18" i="23" s="1"/>
  <c r="B4" i="23"/>
  <c r="B20" i="23"/>
  <c r="J20" i="23" s="1"/>
  <c r="B14" i="23"/>
  <c r="J14" i="23" s="1"/>
  <c r="B16" i="23"/>
  <c r="J16" i="23" s="1"/>
  <c r="B3" i="23"/>
  <c r="J3" i="23" s="1"/>
  <c r="B6" i="23"/>
  <c r="J6" i="23" s="1"/>
  <c r="B13" i="23"/>
  <c r="J13" i="23" s="1"/>
  <c r="B15" i="23"/>
  <c r="J15" i="23" s="1"/>
  <c r="B10" i="23"/>
  <c r="J10" i="23" s="1"/>
  <c r="B11" i="23"/>
  <c r="J11" i="23" s="1"/>
  <c r="B17" i="23"/>
  <c r="J17" i="23" s="1"/>
  <c r="B12" i="23"/>
  <c r="J12" i="23" s="1"/>
  <c r="B7" i="23"/>
  <c r="J7" i="23" s="1"/>
  <c r="B5" i="23"/>
  <c r="J5" i="23" s="1"/>
  <c r="B9" i="23"/>
  <c r="J9" i="23" s="1"/>
  <c r="B8" i="23"/>
  <c r="J8" i="23" s="1"/>
  <c r="B19" i="23"/>
  <c r="J19" i="23" s="1"/>
  <c r="C27" i="23"/>
  <c r="J27" i="23" s="1"/>
  <c r="C24" i="23"/>
  <c r="C29" i="23"/>
  <c r="J29" i="23" s="1"/>
  <c r="C28" i="23"/>
  <c r="J28" i="23" s="1"/>
  <c r="C30" i="23"/>
  <c r="C31" i="23"/>
  <c r="J31" i="23" s="1"/>
  <c r="C25" i="23"/>
  <c r="C26" i="23"/>
  <c r="B50" i="23"/>
  <c r="J50" i="23" s="1"/>
  <c r="B97" i="23"/>
  <c r="J97" i="23" s="1"/>
  <c r="B53" i="23"/>
  <c r="J53" i="23" s="1"/>
  <c r="B39" i="23"/>
  <c r="J39" i="23" s="1"/>
  <c r="B77" i="23"/>
  <c r="J77" i="23" s="1"/>
  <c r="B82" i="23"/>
  <c r="J82" i="23" s="1"/>
  <c r="B64" i="23"/>
  <c r="J64" i="23" s="1"/>
  <c r="B86" i="23"/>
  <c r="J86" i="23" s="1"/>
  <c r="B61" i="23"/>
  <c r="J61" i="23" s="1"/>
  <c r="B36" i="23"/>
  <c r="J36" i="23" s="1"/>
  <c r="B55" i="23"/>
  <c r="J55" i="23" s="1"/>
  <c r="B41" i="23"/>
  <c r="J41" i="23" s="1"/>
  <c r="B65" i="23"/>
  <c r="J65" i="23" s="1"/>
  <c r="B62" i="23"/>
  <c r="J62" i="23" s="1"/>
  <c r="B63" i="23"/>
  <c r="J63" i="23" s="1"/>
  <c r="B46" i="23"/>
  <c r="J46" i="23" s="1"/>
  <c r="B58" i="23"/>
  <c r="J58" i="23" s="1"/>
  <c r="B66" i="23"/>
  <c r="J66" i="23" s="1"/>
  <c r="B42" i="23"/>
  <c r="J42" i="23" s="1"/>
  <c r="B56" i="23"/>
  <c r="J56" i="23" s="1"/>
  <c r="B84" i="23"/>
  <c r="J84" i="23" s="1"/>
  <c r="B83" i="23"/>
  <c r="J83" i="23" s="1"/>
  <c r="B47" i="23"/>
  <c r="J47" i="23" s="1"/>
  <c r="B45" i="23"/>
  <c r="J45" i="23" s="1"/>
  <c r="B99" i="23"/>
  <c r="J99" i="23" s="1"/>
  <c r="B81" i="23"/>
  <c r="J81" i="23" s="1"/>
  <c r="B78" i="23"/>
  <c r="J78" i="23" s="1"/>
  <c r="B69" i="23"/>
  <c r="J69" i="23" s="1"/>
  <c r="B94" i="23"/>
  <c r="J94" i="23" s="1"/>
  <c r="B48" i="23"/>
  <c r="J48" i="23" s="1"/>
  <c r="B85" i="23"/>
  <c r="J85" i="23" s="1"/>
  <c r="B90" i="23"/>
  <c r="J90" i="23" s="1"/>
  <c r="B72" i="23"/>
  <c r="J72" i="23" s="1"/>
  <c r="B57" i="23"/>
  <c r="J57" i="23" s="1"/>
  <c r="B43" i="23"/>
  <c r="J43" i="23" s="1"/>
  <c r="B59" i="23"/>
  <c r="J59" i="23" s="1"/>
  <c r="B54" i="23"/>
  <c r="J54" i="23" s="1"/>
  <c r="B40" i="23"/>
  <c r="J40" i="23" s="1"/>
  <c r="B79" i="23"/>
  <c r="J79" i="23" s="1"/>
  <c r="B68" i="23"/>
  <c r="J68" i="23" s="1"/>
  <c r="B89" i="23"/>
  <c r="J89" i="23" s="1"/>
  <c r="B75" i="23"/>
  <c r="J75" i="23" s="1"/>
  <c r="B71" i="23"/>
  <c r="J71" i="23" s="1"/>
  <c r="B52" i="23"/>
  <c r="J52" i="23" s="1"/>
  <c r="B98" i="23"/>
  <c r="J98" i="23" s="1"/>
  <c r="B100" i="23"/>
  <c r="J100" i="23" s="1"/>
  <c r="B93" i="23"/>
  <c r="J93" i="23" s="1"/>
  <c r="B44" i="23"/>
  <c r="J44" i="23" s="1"/>
  <c r="B51" i="23"/>
  <c r="J51" i="23" s="1"/>
  <c r="B95" i="23"/>
  <c r="J95" i="23" s="1"/>
  <c r="B91" i="23"/>
  <c r="J91" i="23" s="1"/>
  <c r="B88" i="23"/>
  <c r="J88" i="23" s="1"/>
  <c r="B96" i="23"/>
  <c r="J96" i="23" s="1"/>
  <c r="B87" i="23"/>
  <c r="J87" i="23" s="1"/>
  <c r="B49" i="23"/>
  <c r="J49" i="23" s="1"/>
  <c r="B73" i="23"/>
  <c r="J73" i="23" s="1"/>
  <c r="B67" i="23"/>
  <c r="J67" i="23" s="1"/>
  <c r="B60" i="23"/>
  <c r="J60" i="23" s="1"/>
  <c r="B35" i="23"/>
  <c r="J35" i="23" s="1"/>
  <c r="B38" i="23"/>
  <c r="J38" i="23" s="1"/>
  <c r="B74" i="23"/>
  <c r="J74" i="23" s="1"/>
  <c r="B80" i="23"/>
  <c r="J80" i="23" s="1"/>
  <c r="B76" i="23"/>
  <c r="J76" i="23" s="1"/>
  <c r="B70" i="23"/>
  <c r="J70" i="23" s="1"/>
  <c r="B37" i="23"/>
  <c r="J37" i="23" s="1"/>
  <c r="B92" i="23"/>
  <c r="J92" i="23" s="1"/>
  <c r="B21" i="23"/>
  <c r="J21" i="23" s="1"/>
  <c r="O91" i="24"/>
  <c r="O77" i="24"/>
  <c r="O67" i="24"/>
  <c r="O78" i="24"/>
  <c r="O48" i="24"/>
  <c r="O82" i="24"/>
  <c r="O35" i="24"/>
  <c r="O62" i="24"/>
  <c r="O38" i="24"/>
  <c r="O34" i="24"/>
  <c r="O63" i="24"/>
  <c r="O47" i="24"/>
  <c r="O83" i="24"/>
  <c r="O75" i="24"/>
  <c r="O40" i="24"/>
  <c r="O73" i="24"/>
  <c r="O85" i="24"/>
  <c r="O39" i="24"/>
  <c r="O84" i="24"/>
  <c r="O74" i="24"/>
  <c r="O49" i="24"/>
  <c r="O72" i="24"/>
  <c r="O66" i="24"/>
  <c r="O55" i="24"/>
  <c r="O60" i="24"/>
  <c r="O51" i="24"/>
  <c r="O44" i="24"/>
  <c r="O33" i="24"/>
  <c r="O88" i="24"/>
  <c r="O64" i="24"/>
  <c r="O71" i="24"/>
  <c r="O52" i="24"/>
  <c r="O53" i="24"/>
  <c r="O56" i="24"/>
  <c r="O37" i="24"/>
  <c r="O87" i="24"/>
  <c r="O76" i="24"/>
  <c r="O29" i="24"/>
  <c r="O46" i="24"/>
  <c r="O30" i="24"/>
  <c r="O89" i="24"/>
  <c r="O31" i="24"/>
  <c r="O93" i="24"/>
  <c r="O42" i="24"/>
  <c r="O80" i="24"/>
  <c r="O36" i="24"/>
  <c r="O32" i="24"/>
  <c r="O68" i="24"/>
  <c r="O65" i="24"/>
  <c r="O69" i="24"/>
  <c r="O41" i="24"/>
  <c r="O86" i="24"/>
  <c r="O57" i="24"/>
  <c r="O28" i="24"/>
  <c r="O50" i="24"/>
  <c r="O59" i="24"/>
  <c r="O61" i="24"/>
  <c r="O90" i="24"/>
  <c r="O79" i="24"/>
  <c r="O70" i="24"/>
  <c r="O58" i="24"/>
  <c r="O43" i="24"/>
  <c r="O92" i="24"/>
  <c r="O81" i="24"/>
  <c r="O45" i="24"/>
  <c r="O54" i="24"/>
  <c r="C30" i="22"/>
  <c r="J30" i="22" s="1"/>
  <c r="C23" i="22"/>
  <c r="J23" i="22" s="1"/>
  <c r="C24" i="22"/>
  <c r="J24" i="22" s="1"/>
  <c r="C26" i="22"/>
  <c r="J26" i="22" s="1"/>
  <c r="C28" i="22"/>
  <c r="J28" i="22" s="1"/>
  <c r="C29" i="22"/>
  <c r="J29" i="22" s="1"/>
  <c r="C25" i="22"/>
  <c r="J25" i="22" s="1"/>
  <c r="C27" i="22"/>
  <c r="J27" i="22" s="1"/>
  <c r="B12" i="22"/>
  <c r="J12" i="22" s="1"/>
  <c r="B16" i="22"/>
  <c r="J16" i="22" s="1"/>
  <c r="B3" i="22"/>
  <c r="J3" i="22" s="1"/>
  <c r="B18" i="22"/>
  <c r="J18" i="22" s="1"/>
  <c r="B8" i="22"/>
  <c r="J8" i="22" s="1"/>
  <c r="B13" i="22"/>
  <c r="J13" i="22" s="1"/>
  <c r="B9" i="22"/>
  <c r="J9" i="22" s="1"/>
  <c r="B11" i="22"/>
  <c r="J11" i="22" s="1"/>
  <c r="B14" i="22"/>
  <c r="J14" i="22" s="1"/>
  <c r="B4" i="22"/>
  <c r="J4" i="22" s="1"/>
  <c r="B17" i="22"/>
  <c r="J17" i="22" s="1"/>
  <c r="B15" i="22"/>
  <c r="J15" i="22" s="1"/>
  <c r="B6" i="22"/>
  <c r="J6" i="22" s="1"/>
  <c r="B10" i="22"/>
  <c r="J10" i="22" s="1"/>
  <c r="B19" i="22"/>
  <c r="J19" i="22" s="1"/>
  <c r="B20" i="22"/>
  <c r="J20" i="22" s="1"/>
  <c r="B7" i="22"/>
  <c r="J7" i="22" s="1"/>
  <c r="B5" i="22"/>
  <c r="J5" i="22" s="1"/>
  <c r="B34" i="22"/>
  <c r="J34" i="22" s="1"/>
  <c r="B70" i="22"/>
  <c r="O64" i="22" s="1"/>
  <c r="B90" i="22"/>
  <c r="J90" i="22" s="1"/>
  <c r="B49" i="22"/>
  <c r="O43" i="22" s="1"/>
  <c r="B88" i="22"/>
  <c r="O82" i="22" s="1"/>
  <c r="B59" i="22"/>
  <c r="J59" i="22" s="1"/>
  <c r="B44" i="22"/>
  <c r="J44" i="22" s="1"/>
  <c r="B89" i="22"/>
  <c r="O83" i="22" s="1"/>
  <c r="B75" i="22"/>
  <c r="O69" i="22" s="1"/>
  <c r="B92" i="22"/>
  <c r="O86" i="22" s="1"/>
  <c r="B71" i="22"/>
  <c r="J71" i="22" s="1"/>
  <c r="B46" i="22"/>
  <c r="J46" i="22" s="1"/>
  <c r="B77" i="22"/>
  <c r="O71" i="22" s="1"/>
  <c r="B41" i="22"/>
  <c r="J41" i="22" s="1"/>
  <c r="B82" i="22"/>
  <c r="J82" i="22" s="1"/>
  <c r="B80" i="22"/>
  <c r="O74" i="22" s="1"/>
  <c r="B87" i="22"/>
  <c r="J87" i="22" s="1"/>
  <c r="B39" i="22"/>
  <c r="J39" i="22" s="1"/>
  <c r="B65" i="22"/>
  <c r="O59" i="22" s="1"/>
  <c r="B81" i="22"/>
  <c r="J81" i="22" s="1"/>
  <c r="B94" i="22"/>
  <c r="O88" i="22" s="1"/>
  <c r="B79" i="22"/>
  <c r="J79" i="22" s="1"/>
  <c r="B52" i="22"/>
  <c r="J52" i="22" s="1"/>
  <c r="B42" i="22"/>
  <c r="O36" i="22" s="1"/>
  <c r="B99" i="22"/>
  <c r="O93" i="22" s="1"/>
  <c r="B74" i="22"/>
  <c r="O68" i="22" s="1"/>
  <c r="B83" i="22"/>
  <c r="J83" i="22" s="1"/>
  <c r="B38" i="22"/>
  <c r="O32" i="22" s="1"/>
  <c r="B84" i="22"/>
  <c r="J84" i="22" s="1"/>
  <c r="B67" i="22"/>
  <c r="O61" i="22" s="1"/>
  <c r="B96" i="22"/>
  <c r="B43" i="22"/>
  <c r="O37" i="22" s="1"/>
  <c r="B56" i="22"/>
  <c r="J56" i="22" s="1"/>
  <c r="B50" i="22"/>
  <c r="O44" i="22" s="1"/>
  <c r="B57" i="22"/>
  <c r="J57" i="22" s="1"/>
  <c r="B51" i="22"/>
  <c r="J51" i="22" s="1"/>
  <c r="B78" i="22"/>
  <c r="J78" i="22" s="1"/>
  <c r="B69" i="22"/>
  <c r="J69" i="22" s="1"/>
  <c r="B61" i="22"/>
  <c r="B73" i="22"/>
  <c r="J73" i="22" s="1"/>
  <c r="B64" i="22"/>
  <c r="J64" i="22" s="1"/>
  <c r="B36" i="22"/>
  <c r="O30" i="22" s="1"/>
  <c r="B91" i="22"/>
  <c r="J91" i="22" s="1"/>
  <c r="B54" i="22"/>
  <c r="O48" i="22" s="1"/>
  <c r="B60" i="22"/>
  <c r="J60" i="22" s="1"/>
  <c r="B98" i="22"/>
  <c r="O92" i="22" s="1"/>
  <c r="B37" i="22"/>
  <c r="J37" i="22" s="1"/>
  <c r="B72" i="22"/>
  <c r="J72" i="22" s="1"/>
  <c r="B47" i="22"/>
  <c r="O41" i="22" s="1"/>
  <c r="B66" i="22"/>
  <c r="O60" i="22" s="1"/>
  <c r="B53" i="22"/>
  <c r="J53" i="22" s="1"/>
  <c r="B45" i="22"/>
  <c r="J45" i="22" s="1"/>
  <c r="B86" i="22"/>
  <c r="J86" i="22" s="1"/>
  <c r="B97" i="22"/>
  <c r="J97" i="22" s="1"/>
  <c r="B95" i="22"/>
  <c r="O89" i="22" s="1"/>
  <c r="B85" i="22"/>
  <c r="B55" i="22"/>
  <c r="J55" i="22" s="1"/>
  <c r="B62" i="22"/>
  <c r="J62" i="22" s="1"/>
  <c r="B93" i="22"/>
  <c r="O87" i="22" s="1"/>
  <c r="B58" i="22"/>
  <c r="J58" i="22" s="1"/>
  <c r="B63" i="22"/>
  <c r="O57" i="22" s="1"/>
  <c r="B68" i="22"/>
  <c r="O62" i="22" s="1"/>
  <c r="B40" i="22"/>
  <c r="O34" i="22" s="1"/>
  <c r="B48" i="22"/>
  <c r="B76" i="22"/>
  <c r="O70" i="22" s="1"/>
  <c r="B35" i="22"/>
  <c r="O29" i="22" s="1"/>
  <c r="J25" i="23"/>
  <c r="J30" i="23"/>
  <c r="J24" i="23"/>
  <c r="J26" i="23"/>
  <c r="J4" i="23"/>
  <c r="E27" i="19"/>
  <c r="O24" i="19" s="1"/>
  <c r="J27" i="19"/>
  <c r="E24" i="19"/>
  <c r="O21" i="19" s="1"/>
  <c r="J24" i="19"/>
  <c r="E23" i="19"/>
  <c r="O20" i="19" s="1"/>
  <c r="J23" i="19"/>
  <c r="E25" i="19"/>
  <c r="J25" i="19"/>
  <c r="O66" i="22"/>
  <c r="O79" i="22"/>
  <c r="J85" i="22"/>
  <c r="J48" i="22"/>
  <c r="O42" i="22"/>
  <c r="O50" i="22"/>
  <c r="J61" i="22"/>
  <c r="O55" i="22"/>
  <c r="O38" i="22"/>
  <c r="O46" i="22"/>
  <c r="O31" i="22"/>
  <c r="J43" i="22"/>
  <c r="J95" i="22"/>
  <c r="J67" i="22"/>
  <c r="J96" i="22"/>
  <c r="O90" i="22"/>
  <c r="O91" i="22"/>
  <c r="B9" i="20"/>
  <c r="J9" i="20" s="1"/>
  <c r="B19" i="20"/>
  <c r="J19" i="20" s="1"/>
  <c r="B18" i="20"/>
  <c r="J18" i="20" s="1"/>
  <c r="B17" i="20"/>
  <c r="J17" i="20" s="1"/>
  <c r="B8" i="20"/>
  <c r="J8" i="20" s="1"/>
  <c r="B12" i="20"/>
  <c r="J12" i="20" s="1"/>
  <c r="B5" i="20"/>
  <c r="J5" i="20" s="1"/>
  <c r="B15" i="20"/>
  <c r="J15" i="20" s="1"/>
  <c r="B7" i="20"/>
  <c r="J7" i="20" s="1"/>
  <c r="B13" i="20"/>
  <c r="J13" i="20" s="1"/>
  <c r="B3" i="20"/>
  <c r="J3" i="20" s="1"/>
  <c r="B6" i="20"/>
  <c r="J6" i="20" s="1"/>
  <c r="B20" i="20"/>
  <c r="J20" i="20" s="1"/>
  <c r="B11" i="20"/>
  <c r="J11" i="20" s="1"/>
  <c r="B16" i="20"/>
  <c r="J16" i="20" s="1"/>
  <c r="B14" i="20"/>
  <c r="J14" i="20" s="1"/>
  <c r="B10" i="20"/>
  <c r="J10" i="20" s="1"/>
  <c r="B4" i="20"/>
  <c r="J4" i="20" s="1"/>
  <c r="B87" i="20"/>
  <c r="J87" i="20" s="1"/>
  <c r="B60" i="20"/>
  <c r="J60" i="20" s="1"/>
  <c r="B85" i="20"/>
  <c r="J85" i="20" s="1"/>
  <c r="B99" i="20"/>
  <c r="B89" i="20"/>
  <c r="J89" i="20" s="1"/>
  <c r="B36" i="20"/>
  <c r="J36" i="20" s="1"/>
  <c r="B46" i="20"/>
  <c r="J46" i="20" s="1"/>
  <c r="B30" i="20"/>
  <c r="J30" i="20" s="1"/>
  <c r="B61" i="20"/>
  <c r="J61" i="20" s="1"/>
  <c r="B52" i="20"/>
  <c r="J52" i="20" s="1"/>
  <c r="B80" i="20"/>
  <c r="J80" i="20" s="1"/>
  <c r="B49" i="20"/>
  <c r="J49" i="20" s="1"/>
  <c r="B94" i="20"/>
  <c r="B47" i="20"/>
  <c r="J47" i="20" s="1"/>
  <c r="B62" i="20"/>
  <c r="J62" i="20" s="1"/>
  <c r="B26" i="20"/>
  <c r="J26" i="20" s="1"/>
  <c r="B58" i="20"/>
  <c r="J58" i="20" s="1"/>
  <c r="B97" i="20"/>
  <c r="B25" i="20"/>
  <c r="J25" i="20" s="1"/>
  <c r="B42" i="20"/>
  <c r="J42" i="20" s="1"/>
  <c r="B51" i="20"/>
  <c r="J51" i="20" s="1"/>
  <c r="B72" i="20"/>
  <c r="J72" i="20" s="1"/>
  <c r="B45" i="20"/>
  <c r="J45" i="20" s="1"/>
  <c r="B86" i="20"/>
  <c r="J86" i="20" s="1"/>
  <c r="B66" i="20"/>
  <c r="J66" i="20" s="1"/>
  <c r="B53" i="20"/>
  <c r="J53" i="20" s="1"/>
  <c r="B67" i="20"/>
  <c r="J67" i="20" s="1"/>
  <c r="B63" i="20"/>
  <c r="J63" i="20" s="1"/>
  <c r="B81" i="20"/>
  <c r="J81" i="20" s="1"/>
  <c r="B40" i="20"/>
  <c r="J40" i="20" s="1"/>
  <c r="B44" i="20"/>
  <c r="J44" i="20" s="1"/>
  <c r="B65" i="20"/>
  <c r="J65" i="20" s="1"/>
  <c r="B70" i="20"/>
  <c r="J70" i="20" s="1"/>
  <c r="B98" i="20"/>
  <c r="B24" i="20"/>
  <c r="J24" i="20" s="1"/>
  <c r="B27" i="20"/>
  <c r="J27" i="20" s="1"/>
  <c r="B43" i="20"/>
  <c r="J43" i="20" s="1"/>
  <c r="B92" i="20"/>
  <c r="B34" i="20"/>
  <c r="J34" i="20" s="1"/>
  <c r="B83" i="20"/>
  <c r="J83" i="20" s="1"/>
  <c r="B59" i="20"/>
  <c r="J59" i="20" s="1"/>
  <c r="B28" i="20"/>
  <c r="J28" i="20" s="1"/>
  <c r="B77" i="20"/>
  <c r="J77" i="20" s="1"/>
  <c r="B100" i="20"/>
  <c r="B57" i="20"/>
  <c r="J57" i="20" s="1"/>
  <c r="B54" i="20"/>
  <c r="J54" i="20" s="1"/>
  <c r="B88" i="20"/>
  <c r="J88" i="20" s="1"/>
  <c r="B91" i="20"/>
  <c r="B82" i="20"/>
  <c r="J82" i="20" s="1"/>
  <c r="B37" i="20"/>
  <c r="J37" i="20" s="1"/>
  <c r="B84" i="20"/>
  <c r="J84" i="20" s="1"/>
  <c r="B41" i="20"/>
  <c r="J41" i="20" s="1"/>
  <c r="B48" i="20"/>
  <c r="J48" i="20" s="1"/>
  <c r="B32" i="20"/>
  <c r="J32" i="20" s="1"/>
  <c r="B31" i="20"/>
  <c r="J31" i="20" s="1"/>
  <c r="B35" i="20"/>
  <c r="J35" i="20" s="1"/>
  <c r="B55" i="20"/>
  <c r="J55" i="20" s="1"/>
  <c r="B68" i="20"/>
  <c r="J68" i="20" s="1"/>
  <c r="B90" i="20"/>
  <c r="B76" i="20"/>
  <c r="J76" i="20" s="1"/>
  <c r="B95" i="20"/>
  <c r="B78" i="20"/>
  <c r="J78" i="20" s="1"/>
  <c r="B93" i="20"/>
  <c r="B69" i="20"/>
  <c r="J69" i="20" s="1"/>
  <c r="B73" i="20"/>
  <c r="J73" i="20" s="1"/>
  <c r="B96" i="20"/>
  <c r="B29" i="20"/>
  <c r="J29" i="20" s="1"/>
  <c r="B71" i="20"/>
  <c r="J71" i="20" s="1"/>
  <c r="B74" i="20"/>
  <c r="J74" i="20" s="1"/>
  <c r="B33" i="20"/>
  <c r="J33" i="20" s="1"/>
  <c r="B79" i="20"/>
  <c r="J79" i="20" s="1"/>
  <c r="B64" i="20"/>
  <c r="J64" i="20" s="1"/>
  <c r="B50" i="20"/>
  <c r="J50" i="20" s="1"/>
  <c r="B38" i="20"/>
  <c r="J38" i="20" s="1"/>
  <c r="B39" i="20"/>
  <c r="J39" i="20" s="1"/>
  <c r="B75" i="20"/>
  <c r="J75" i="20" s="1"/>
  <c r="B56" i="20"/>
  <c r="J56" i="20" s="1"/>
  <c r="J53" i="19"/>
  <c r="O47" i="19"/>
  <c r="J94" i="19"/>
  <c r="O88" i="19"/>
  <c r="J64" i="19"/>
  <c r="O58" i="19"/>
  <c r="O82" i="19"/>
  <c r="J88" i="19"/>
  <c r="J51" i="19"/>
  <c r="O45" i="19"/>
  <c r="O64" i="19"/>
  <c r="J70" i="19"/>
  <c r="J77" i="19"/>
  <c r="O71" i="19"/>
  <c r="J89" i="19"/>
  <c r="O83" i="19"/>
  <c r="O76" i="19"/>
  <c r="J82" i="19"/>
  <c r="O82" i="20"/>
  <c r="J73" i="19"/>
  <c r="O67" i="19"/>
  <c r="J93" i="19"/>
  <c r="O87" i="19"/>
  <c r="J34" i="19"/>
  <c r="O28" i="19"/>
  <c r="J37" i="19"/>
  <c r="O31" i="19"/>
  <c r="O59" i="19"/>
  <c r="J65" i="19"/>
  <c r="J92" i="19"/>
  <c r="O86" i="19"/>
  <c r="J95" i="19"/>
  <c r="O89" i="19"/>
  <c r="J49" i="19"/>
  <c r="O43" i="19"/>
  <c r="J56" i="19"/>
  <c r="O50" i="19"/>
  <c r="J91" i="19"/>
  <c r="O85" i="19"/>
  <c r="J52" i="19"/>
  <c r="O46" i="19"/>
  <c r="O51" i="19"/>
  <c r="J57" i="19"/>
  <c r="J63" i="19"/>
  <c r="O57" i="19"/>
  <c r="J36" i="19"/>
  <c r="O30" i="19"/>
  <c r="J35" i="19"/>
  <c r="O29" i="19"/>
  <c r="O62" i="19"/>
  <c r="J68" i="19"/>
  <c r="O65" i="19"/>
  <c r="J71" i="19"/>
  <c r="O81" i="20"/>
  <c r="O25" i="20"/>
  <c r="J46" i="19"/>
  <c r="O40" i="19"/>
  <c r="J79" i="19"/>
  <c r="O73" i="19"/>
  <c r="O34" i="19"/>
  <c r="J40" i="19"/>
  <c r="O93" i="19"/>
  <c r="J99" i="19"/>
  <c r="J97" i="19"/>
  <c r="O91" i="19"/>
  <c r="J55" i="19"/>
  <c r="O49" i="19"/>
  <c r="O70" i="19"/>
  <c r="J76" i="19"/>
  <c r="J59" i="19"/>
  <c r="O53" i="19"/>
  <c r="O23" i="20"/>
  <c r="O59" i="20"/>
  <c r="J84" i="19"/>
  <c r="O78" i="19"/>
  <c r="J61" i="19"/>
  <c r="O55" i="19"/>
  <c r="J58" i="19"/>
  <c r="O52" i="19"/>
  <c r="J87" i="19"/>
  <c r="O81" i="19"/>
  <c r="J86" i="19"/>
  <c r="O80" i="19"/>
  <c r="J85" i="19"/>
  <c r="O79" i="19"/>
  <c r="O38" i="19"/>
  <c r="J44" i="19"/>
  <c r="O75" i="19"/>
  <c r="J81" i="19"/>
  <c r="O39" i="19"/>
  <c r="J45" i="19"/>
  <c r="J50" i="19"/>
  <c r="O44" i="19"/>
  <c r="J47" i="19"/>
  <c r="O41" i="19"/>
  <c r="O35" i="19"/>
  <c r="J41" i="19"/>
  <c r="J39" i="19"/>
  <c r="O33" i="19"/>
  <c r="J80" i="19"/>
  <c r="O74" i="19"/>
  <c r="J62" i="19"/>
  <c r="O56" i="19"/>
  <c r="J83" i="19"/>
  <c r="O77" i="19"/>
  <c r="O35" i="20"/>
  <c r="O80" i="20"/>
  <c r="O63" i="19"/>
  <c r="J69" i="19"/>
  <c r="J98" i="19"/>
  <c r="O92" i="19"/>
  <c r="O66" i="19"/>
  <c r="J72" i="19"/>
  <c r="J54" i="19"/>
  <c r="O48" i="19"/>
  <c r="J75" i="19"/>
  <c r="O69" i="19"/>
  <c r="O61" i="19"/>
  <c r="J67" i="19"/>
  <c r="J60" i="19"/>
  <c r="O54" i="19"/>
  <c r="O68" i="19"/>
  <c r="J74" i="19"/>
  <c r="J96" i="19"/>
  <c r="O90" i="19"/>
  <c r="J43" i="19"/>
  <c r="O37" i="19"/>
  <c r="J38" i="19"/>
  <c r="O32" i="19"/>
  <c r="J78" i="19"/>
  <c r="O72" i="19"/>
  <c r="J42" i="19"/>
  <c r="O36" i="19"/>
  <c r="O84" i="19"/>
  <c r="J90" i="19"/>
  <c r="J66" i="19"/>
  <c r="O60" i="19"/>
  <c r="J48" i="19"/>
  <c r="O42" i="19"/>
  <c r="V27" i="17"/>
  <c r="V28" i="17"/>
  <c r="AE26" i="17"/>
  <c r="AJ27" i="17"/>
  <c r="AA27" i="17"/>
  <c r="AY4" i="17"/>
  <c r="AV27" i="17"/>
  <c r="AV28" i="17"/>
  <c r="F25" i="19"/>
  <c r="F27" i="19"/>
  <c r="AB27" i="17"/>
  <c r="K27" i="19"/>
  <c r="K24" i="19"/>
  <c r="K23" i="19"/>
  <c r="F23" i="19"/>
  <c r="K25" i="19"/>
  <c r="AK27" i="17"/>
  <c r="F24" i="19"/>
  <c r="W27" i="17"/>
  <c r="AC27" i="17"/>
  <c r="AD27" i="17"/>
  <c r="V2" i="17"/>
  <c r="AL27" i="17"/>
  <c r="AF26" i="17"/>
  <c r="W28" i="17"/>
  <c r="AM26" i="17"/>
  <c r="J80" i="22" l="1"/>
  <c r="O67" i="22"/>
  <c r="O47" i="22"/>
  <c r="O76" i="22"/>
  <c r="J74" i="22"/>
  <c r="J40" i="22"/>
  <c r="J76" i="22"/>
  <c r="O33" i="22"/>
  <c r="J47" i="22"/>
  <c r="J88" i="22"/>
  <c r="J93" i="22"/>
  <c r="J35" i="22"/>
  <c r="J65" i="22"/>
  <c r="O28" i="22"/>
  <c r="J89" i="22"/>
  <c r="O81" i="22"/>
  <c r="O80" i="22"/>
  <c r="O75" i="22"/>
  <c r="J66" i="22"/>
  <c r="O49" i="22"/>
  <c r="J54" i="22"/>
  <c r="O77" i="22"/>
  <c r="J42" i="22"/>
  <c r="O52" i="22"/>
  <c r="O65" i="22"/>
  <c r="O41" i="20"/>
  <c r="J36" i="22"/>
  <c r="J50" i="22"/>
  <c r="L25" i="19"/>
  <c r="Q22" i="19" s="1"/>
  <c r="P22" i="19"/>
  <c r="P20" i="19"/>
  <c r="L23" i="19"/>
  <c r="Q20" i="19" s="1"/>
  <c r="P21" i="19"/>
  <c r="L24" i="19"/>
  <c r="Q21" i="19" s="1"/>
  <c r="P24" i="19"/>
  <c r="L27" i="19"/>
  <c r="Q24" i="19" s="1"/>
  <c r="O34" i="23"/>
  <c r="O32" i="23"/>
  <c r="O78" i="23"/>
  <c r="O60" i="23"/>
  <c r="O40" i="23"/>
  <c r="O66" i="23"/>
  <c r="O61" i="23"/>
  <c r="O37" i="23"/>
  <c r="O30" i="23"/>
  <c r="O68" i="23"/>
  <c r="O51" i="23"/>
  <c r="O48" i="23"/>
  <c r="O78" i="22"/>
  <c r="O87" i="23"/>
  <c r="O91" i="23"/>
  <c r="O39" i="23"/>
  <c r="O59" i="23"/>
  <c r="O42" i="23"/>
  <c r="O77" i="23"/>
  <c r="O76" i="23"/>
  <c r="O42" i="20"/>
  <c r="O85" i="22"/>
  <c r="O73" i="22"/>
  <c r="O35" i="22"/>
  <c r="O22" i="19"/>
  <c r="J49" i="22"/>
  <c r="O45" i="22"/>
  <c r="O84" i="22"/>
  <c r="J63" i="22"/>
  <c r="O72" i="23"/>
  <c r="O62" i="23"/>
  <c r="O88" i="23"/>
  <c r="O90" i="23"/>
  <c r="O63" i="23"/>
  <c r="O29" i="23"/>
  <c r="O55" i="23"/>
  <c r="O57" i="23"/>
  <c r="O41" i="23"/>
  <c r="O92" i="23"/>
  <c r="J98" i="22"/>
  <c r="O86" i="23"/>
  <c r="O71" i="23"/>
  <c r="O45" i="23"/>
  <c r="O70" i="23"/>
  <c r="O63" i="22"/>
  <c r="O53" i="22"/>
  <c r="O72" i="22"/>
  <c r="J68" i="22"/>
  <c r="J77" i="22"/>
  <c r="J75" i="22"/>
  <c r="O51" i="22"/>
  <c r="J92" i="22"/>
  <c r="O56" i="22"/>
  <c r="O54" i="22"/>
  <c r="J38" i="22"/>
  <c r="J70" i="22"/>
  <c r="O58" i="22"/>
  <c r="J94" i="22"/>
  <c r="J99" i="22"/>
  <c r="O40" i="22"/>
  <c r="O39" i="22"/>
  <c r="O50" i="23"/>
  <c r="O58" i="23"/>
  <c r="O64" i="23"/>
  <c r="O38" i="23"/>
  <c r="O83" i="23"/>
  <c r="O73" i="23"/>
  <c r="O31" i="23"/>
  <c r="O65" i="23"/>
  <c r="O89" i="23"/>
  <c r="O93" i="23"/>
  <c r="O47" i="23"/>
  <c r="O46" i="23"/>
  <c r="O53" i="23"/>
  <c r="O67" i="23"/>
  <c r="O69" i="23"/>
  <c r="O43" i="23"/>
  <c r="O54" i="23"/>
  <c r="O36" i="23"/>
  <c r="O82" i="23"/>
  <c r="O33" i="23"/>
  <c r="O35" i="23"/>
  <c r="O80" i="23"/>
  <c r="O49" i="23"/>
  <c r="O94" i="23"/>
  <c r="O44" i="23"/>
  <c r="O84" i="23"/>
  <c r="O81" i="23"/>
  <c r="O85" i="23"/>
  <c r="O56" i="23"/>
  <c r="O52" i="23"/>
  <c r="O79" i="23"/>
  <c r="O74" i="23"/>
  <c r="O75" i="23"/>
  <c r="O62" i="20"/>
  <c r="O40" i="20"/>
  <c r="O24" i="20"/>
  <c r="O79" i="20"/>
  <c r="O75" i="20"/>
  <c r="O22" i="20"/>
  <c r="O26" i="20"/>
  <c r="O55" i="20"/>
  <c r="O48" i="20"/>
  <c r="O51" i="20"/>
  <c r="O69" i="20"/>
  <c r="O54" i="20"/>
  <c r="O83" i="20"/>
  <c r="O64" i="20"/>
  <c r="O49" i="20"/>
  <c r="O65" i="20"/>
  <c r="O61" i="20"/>
  <c r="O27" i="20"/>
  <c r="O78" i="20"/>
  <c r="O60" i="20"/>
  <c r="O30" i="20"/>
  <c r="O84" i="20"/>
  <c r="O58" i="20"/>
  <c r="O66" i="20"/>
  <c r="J92" i="20"/>
  <c r="O88" i="20"/>
  <c r="O50" i="20"/>
  <c r="J94" i="20"/>
  <c r="O90" i="20"/>
  <c r="O77" i="20"/>
  <c r="O28" i="20"/>
  <c r="O47" i="20"/>
  <c r="O43" i="20"/>
  <c r="J90" i="20"/>
  <c r="O86" i="20"/>
  <c r="O37" i="20"/>
  <c r="O44" i="20"/>
  <c r="J98" i="20"/>
  <c r="O94" i="20"/>
  <c r="O73" i="20"/>
  <c r="O67" i="20"/>
  <c r="O20" i="20"/>
  <c r="O46" i="20"/>
  <c r="J91" i="20"/>
  <c r="O87" i="20"/>
  <c r="O68" i="20"/>
  <c r="J95" i="20"/>
  <c r="O91" i="20"/>
  <c r="O52" i="20"/>
  <c r="O85" i="20"/>
  <c r="O74" i="20"/>
  <c r="J100" i="20"/>
  <c r="O96" i="20"/>
  <c r="O95" i="20"/>
  <c r="J99" i="20"/>
  <c r="O53" i="20"/>
  <c r="O39" i="20"/>
  <c r="O32" i="20"/>
  <c r="O29" i="20"/>
  <c r="O72" i="20"/>
  <c r="O92" i="20"/>
  <c r="J96" i="20"/>
  <c r="J97" i="20"/>
  <c r="O93" i="20"/>
  <c r="O76" i="20"/>
  <c r="O71" i="20"/>
  <c r="O45" i="20"/>
  <c r="O70" i="20"/>
  <c r="O21" i="20"/>
  <c r="O56" i="20"/>
  <c r="O57" i="20"/>
  <c r="O33" i="20"/>
  <c r="O63" i="20"/>
  <c r="O31" i="20"/>
  <c r="O38" i="20"/>
  <c r="O34" i="20"/>
  <c r="O36" i="20"/>
  <c r="O89" i="20"/>
  <c r="J93" i="20"/>
  <c r="AE27" i="17"/>
  <c r="AJ28" i="17"/>
  <c r="AA28" i="17"/>
  <c r="D4" i="16"/>
  <c r="D5" i="16"/>
  <c r="D6" i="16"/>
  <c r="D7" i="16"/>
  <c r="D8" i="16"/>
  <c r="D3" i="16"/>
  <c r="AB28" i="17"/>
  <c r="AK28" i="17"/>
  <c r="AC28" i="17"/>
  <c r="AD28" i="17"/>
  <c r="AM27" i="17"/>
  <c r="AF27" i="17"/>
  <c r="AL28" i="17"/>
  <c r="AE28" i="17" l="1"/>
  <c r="P6" i="16"/>
  <c r="P7" i="16"/>
  <c r="P8" i="16"/>
  <c r="P5" i="16"/>
  <c r="Q4" i="16"/>
  <c r="Q6" i="16"/>
  <c r="Q7" i="16"/>
  <c r="Q8" i="16"/>
  <c r="Q5" i="16"/>
  <c r="S8" i="16"/>
  <c r="S4" i="16"/>
  <c r="S5" i="16"/>
  <c r="S7" i="16"/>
  <c r="S6" i="16"/>
  <c r="AL2" i="17"/>
  <c r="AE2" i="17"/>
  <c r="AM28" i="17"/>
  <c r="BE1" i="22"/>
  <c r="BE1" i="23"/>
  <c r="BD2" i="23"/>
  <c r="AF28" i="17"/>
  <c r="L3" i="19" l="1"/>
  <c r="Q3" i="19" s="1"/>
  <c r="L4" i="19"/>
  <c r="Q4" i="19" s="1"/>
  <c r="P5" i="19"/>
  <c r="Q5" i="19"/>
  <c r="P4" i="19"/>
  <c r="P3" i="19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6" i="16"/>
  <c r="E3" i="16"/>
  <c r="E7" i="16"/>
  <c r="E4" i="16"/>
  <c r="E8" i="16"/>
  <c r="E5" i="16"/>
  <c r="D4" i="1"/>
  <c r="AU11" i="19"/>
  <c r="BD2" i="22"/>
  <c r="BD2" i="19"/>
  <c r="AU10" i="19"/>
  <c r="AU9" i="23"/>
  <c r="AU12" i="22"/>
  <c r="AU7" i="23"/>
  <c r="AU13" i="19"/>
  <c r="AU9" i="19"/>
  <c r="AU3" i="23"/>
  <c r="AU5" i="19"/>
  <c r="AU10" i="23"/>
  <c r="AU7" i="19"/>
  <c r="AU6" i="23"/>
  <c r="AU13" i="22"/>
  <c r="AU2" i="19"/>
  <c r="AU11" i="22"/>
  <c r="AU4" i="19"/>
  <c r="AU4" i="23"/>
  <c r="AU7" i="22"/>
  <c r="AU12" i="19"/>
  <c r="AU13" i="23"/>
  <c r="AU10" i="22"/>
  <c r="AU2" i="23"/>
  <c r="AU3" i="22"/>
  <c r="AU5" i="22"/>
  <c r="AU8" i="23"/>
  <c r="AU9" i="22"/>
  <c r="AU12" i="23"/>
  <c r="AU4" i="22"/>
  <c r="AU5" i="23"/>
  <c r="AU2" i="22"/>
  <c r="AU8" i="19"/>
  <c r="AU11" i="23"/>
  <c r="AU6" i="22"/>
  <c r="AU3" i="19"/>
  <c r="AU8" i="22"/>
  <c r="AU6" i="19"/>
  <c r="BA2" i="23" l="1"/>
  <c r="BA2" i="22"/>
  <c r="AQ2" i="20"/>
  <c r="P28" i="19"/>
  <c r="O17" i="19"/>
  <c r="O11" i="19"/>
  <c r="O8" i="19"/>
  <c r="O7" i="19"/>
  <c r="O16" i="19"/>
  <c r="O19" i="19"/>
  <c r="O15" i="19"/>
  <c r="O13" i="19"/>
  <c r="O12" i="19"/>
  <c r="O6" i="19"/>
  <c r="O14" i="19"/>
  <c r="O10" i="19"/>
  <c r="O9" i="19"/>
  <c r="BA2" i="19"/>
  <c r="AY3" i="17"/>
  <c r="D15" i="16"/>
  <c r="D13" i="16" s="1"/>
  <c r="I8" i="16"/>
  <c r="I6" i="16"/>
  <c r="AQ3" i="20"/>
  <c r="F8" i="16"/>
  <c r="I7" i="16"/>
  <c r="AY5" i="17"/>
  <c r="F3" i="16"/>
  <c r="F6" i="16"/>
  <c r="I4" i="16"/>
  <c r="BB2" i="23"/>
  <c r="BA3" i="22"/>
  <c r="BA4" i="22" s="1"/>
  <c r="BA5" i="22" s="1"/>
  <c r="BA6" i="22" s="1"/>
  <c r="BB2" i="22"/>
  <c r="BA7" i="22"/>
  <c r="AR2" i="20"/>
  <c r="F5" i="16"/>
  <c r="BA8" i="22"/>
  <c r="BA9" i="22" s="1"/>
  <c r="BA10" i="22" s="1"/>
  <c r="I5" i="16"/>
  <c r="BA11" i="22"/>
  <c r="AQ4" i="20"/>
  <c r="AQ5" i="20" s="1"/>
  <c r="AQ6" i="20" s="1"/>
  <c r="AQ7" i="20" s="1"/>
  <c r="AQ8" i="20" s="1"/>
  <c r="AQ9" i="20" s="1"/>
  <c r="AQ10" i="20" s="1"/>
  <c r="AQ11" i="20" s="1"/>
  <c r="AQ12" i="20"/>
  <c r="AQ13" i="20" s="1"/>
  <c r="AQ14" i="20" s="1"/>
  <c r="F7" i="16"/>
  <c r="F4" i="16"/>
  <c r="BA12" i="22"/>
  <c r="BA13" i="22" s="1"/>
  <c r="BA14" i="22" s="1"/>
  <c r="BA15" i="22" s="1"/>
  <c r="BA16" i="22" s="1"/>
  <c r="BA17" i="22" s="1"/>
  <c r="BA18" i="22" s="1"/>
  <c r="BA19" i="22" s="1"/>
  <c r="AQ15" i="20"/>
  <c r="AQ16" i="20" s="1"/>
  <c r="AQ17" i="20" s="1"/>
  <c r="AQ18" i="20" s="1"/>
  <c r="AQ19" i="20" s="1"/>
  <c r="AQ20" i="20" s="1"/>
  <c r="AQ21" i="20" s="1"/>
  <c r="AQ22" i="20" s="1"/>
  <c r="BA20" i="22"/>
  <c r="BA21" i="22" s="1"/>
  <c r="BA22" i="22" s="1"/>
  <c r="BA23" i="22" s="1"/>
  <c r="BA24" i="22" s="1"/>
  <c r="BA25" i="22" s="1"/>
  <c r="BA26" i="22" s="1"/>
  <c r="BA27" i="22" s="1"/>
  <c r="BA28" i="22" s="1"/>
  <c r="BA29" i="22" s="1"/>
  <c r="BA30" i="22" s="1"/>
  <c r="BA31" i="22" s="1"/>
  <c r="BA32" i="22" s="1"/>
  <c r="BA33" i="22" s="1"/>
  <c r="BA34" i="22" s="1"/>
  <c r="BA35" i="22" s="1"/>
  <c r="BA36" i="22" s="1"/>
  <c r="BA37" i="22" s="1"/>
  <c r="BA38" i="22" s="1"/>
  <c r="BA39" i="22" s="1"/>
  <c r="BA40" i="22" s="1"/>
  <c r="BA41" i="22" s="1"/>
  <c r="BA42" i="22" s="1"/>
  <c r="BA43" i="22" s="1"/>
  <c r="AQ23" i="20"/>
  <c r="AQ24" i="20" s="1"/>
  <c r="AQ25" i="20" s="1"/>
  <c r="AQ26" i="20" s="1"/>
  <c r="AQ27" i="20" s="1"/>
  <c r="AQ28" i="20" s="1"/>
  <c r="AQ29" i="20" s="1"/>
  <c r="AQ30" i="20" s="1"/>
  <c r="AQ31" i="20" s="1"/>
  <c r="AQ32" i="20" s="1"/>
  <c r="AQ33" i="20" s="1"/>
  <c r="AQ34" i="20" s="1"/>
  <c r="AQ35" i="20" s="1"/>
  <c r="AQ36" i="20" s="1"/>
  <c r="AQ37" i="20" s="1"/>
  <c r="AQ38" i="20" s="1"/>
  <c r="AQ39" i="20" s="1"/>
  <c r="AQ40" i="20" s="1"/>
  <c r="AQ41" i="20" s="1"/>
  <c r="AQ42" i="20" s="1"/>
  <c r="AQ43" i="20" s="1"/>
  <c r="AQ44" i="20" s="1"/>
  <c r="AQ45" i="20" s="1"/>
  <c r="AQ46" i="20" s="1"/>
  <c r="AQ47" i="20" s="1"/>
  <c r="AQ48" i="20" s="1"/>
  <c r="AQ49" i="20" s="1"/>
  <c r="AQ50" i="20" s="1"/>
  <c r="AQ51" i="20" s="1"/>
  <c r="AQ52" i="20" s="1"/>
  <c r="AQ53" i="20" s="1"/>
  <c r="AQ54" i="20" s="1"/>
  <c r="AQ55" i="20" s="1"/>
  <c r="AQ56" i="20" s="1"/>
  <c r="AQ57" i="20" s="1"/>
  <c r="AQ58" i="20" s="1"/>
  <c r="AQ59" i="20" s="1"/>
  <c r="AQ60" i="20" s="1"/>
  <c r="AQ61" i="20" s="1"/>
  <c r="AQ62" i="20" s="1"/>
  <c r="AQ63" i="20" s="1"/>
  <c r="AQ64" i="20" s="1"/>
  <c r="AQ65" i="20" s="1"/>
  <c r="AQ66" i="20" s="1"/>
  <c r="AQ67" i="20" s="1"/>
  <c r="BA44" i="22"/>
  <c r="BA45" i="22" s="1"/>
  <c r="BA46" i="22" s="1"/>
  <c r="BA47" i="22" s="1"/>
  <c r="BA48" i="22" s="1"/>
  <c r="BA49" i="22" s="1"/>
  <c r="BA50" i="22" s="1"/>
  <c r="BA51" i="22" s="1"/>
  <c r="BA52" i="22" s="1"/>
  <c r="BA53" i="22" s="1"/>
  <c r="BA54" i="22" s="1"/>
  <c r="BA55" i="22" s="1"/>
  <c r="BA56" i="22" s="1"/>
  <c r="BA57" i="22" s="1"/>
  <c r="BA58" i="22" s="1"/>
  <c r="BA59" i="22" s="1"/>
  <c r="BA60" i="22" s="1"/>
  <c r="BA61" i="22" s="1"/>
  <c r="BA62" i="22" s="1"/>
  <c r="BA63" i="22" s="1"/>
  <c r="BA64" i="22" s="1"/>
  <c r="BA65" i="22" s="1"/>
  <c r="BA66" i="22" s="1"/>
  <c r="BA67" i="22" s="1"/>
  <c r="BA68" i="22" s="1"/>
  <c r="BA69" i="22" s="1"/>
  <c r="BA70" i="22" s="1"/>
  <c r="BA71" i="22" s="1"/>
  <c r="BA72" i="22" s="1"/>
  <c r="BA73" i="22" s="1"/>
  <c r="BA74" i="22" s="1"/>
  <c r="BA75" i="22" s="1"/>
  <c r="BA76" i="22" s="1"/>
  <c r="BA77" i="22" s="1"/>
  <c r="BA78" i="22" s="1"/>
  <c r="BA79" i="22" s="1"/>
  <c r="BA80" i="22" s="1"/>
  <c r="BA81" i="22" s="1"/>
  <c r="BA82" i="22" s="1"/>
  <c r="BA83" i="22" s="1"/>
  <c r="BA84" i="22" s="1"/>
  <c r="BA85" i="22" s="1"/>
  <c r="BA86" i="22" s="1"/>
  <c r="BA87" i="22" s="1"/>
  <c r="BA88" i="22" s="1"/>
  <c r="BA89" i="22" s="1"/>
  <c r="BA90" i="22" s="1"/>
  <c r="BA91" i="22" s="1"/>
  <c r="BA92" i="22" s="1"/>
  <c r="BA93" i="22" s="1"/>
  <c r="BA94" i="22" s="1"/>
  <c r="BA95" i="22" s="1"/>
  <c r="BA96" i="22" s="1"/>
  <c r="BA97" i="22" s="1"/>
  <c r="BA98" i="22" s="1"/>
  <c r="BA99" i="22" s="1"/>
  <c r="BA100" i="22" s="1"/>
  <c r="BA101" i="22" s="1"/>
  <c r="BA102" i="22" s="1"/>
  <c r="BA103" i="22" s="1"/>
  <c r="BA104" i="22" s="1"/>
  <c r="BA105" i="22" s="1"/>
  <c r="BA106" i="22" s="1"/>
  <c r="BA107" i="22" s="1"/>
  <c r="AQ68" i="20"/>
  <c r="AQ69" i="20" s="1"/>
  <c r="AQ70" i="20" s="1"/>
  <c r="AQ71" i="20" s="1"/>
  <c r="AQ72" i="20" s="1"/>
  <c r="AQ73" i="20" s="1"/>
  <c r="AQ74" i="20" s="1"/>
  <c r="AQ75" i="20" s="1"/>
  <c r="AQ76" i="20" s="1"/>
  <c r="AQ77" i="20" s="1"/>
  <c r="AQ78" i="20" s="1"/>
  <c r="AQ79" i="20" s="1"/>
  <c r="AQ80" i="20" s="1"/>
  <c r="AQ81" i="20" s="1"/>
  <c r="AQ82" i="20" s="1"/>
  <c r="AQ83" i="20" s="1"/>
  <c r="AQ84" i="20" s="1"/>
  <c r="AQ85" i="20" s="1"/>
  <c r="AQ86" i="20" s="1"/>
  <c r="AQ87" i="20"/>
  <c r="AQ88" i="20" s="1"/>
  <c r="AQ89" i="20" s="1"/>
  <c r="AQ90" i="20" s="1"/>
  <c r="AQ91" i="20" s="1"/>
  <c r="AQ92" i="20" s="1"/>
  <c r="AQ93" i="20" s="1"/>
  <c r="AQ94" i="20" s="1"/>
  <c r="AQ95" i="20" s="1"/>
  <c r="AQ96" i="20" s="1"/>
  <c r="AQ97" i="20" s="1"/>
  <c r="AQ98" i="20" s="1"/>
  <c r="AQ99" i="20" s="1"/>
  <c r="AQ100" i="20" s="1"/>
  <c r="AQ101" i="20" s="1"/>
  <c r="AQ102" i="20" s="1"/>
  <c r="AQ103" i="20" s="1"/>
  <c r="AQ104" i="20" s="1"/>
  <c r="AQ105" i="20" s="1"/>
  <c r="AQ106" i="20" s="1"/>
  <c r="AQ107" i="20" s="1"/>
  <c r="AQ108" i="20" s="1"/>
  <c r="AQ109" i="20" s="1"/>
  <c r="AQ110" i="20" s="1"/>
  <c r="AQ111" i="20" s="1"/>
  <c r="AQ112" i="20" s="1"/>
  <c r="AQ113" i="20" s="1"/>
  <c r="AQ114" i="20" s="1"/>
  <c r="AQ115" i="20" s="1"/>
  <c r="AQ116" i="20" s="1"/>
  <c r="AQ117" i="20" s="1"/>
  <c r="AQ118" i="20" s="1"/>
  <c r="AQ119" i="20" s="1"/>
  <c r="AQ120" i="20" s="1"/>
  <c r="AQ121" i="20" s="1"/>
  <c r="AQ122" i="20" s="1"/>
  <c r="AQ123" i="20" s="1"/>
  <c r="AQ124" i="20" s="1"/>
  <c r="AQ125" i="20" s="1"/>
  <c r="AQ126" i="20" s="1"/>
  <c r="AQ127" i="20" s="1"/>
  <c r="AQ128" i="20" s="1"/>
  <c r="AQ129" i="20" s="1"/>
  <c r="AQ130" i="20" s="1"/>
  <c r="AQ131" i="20" s="1"/>
  <c r="BA108" i="22"/>
  <c r="BA109" i="22" s="1"/>
  <c r="BA110" i="22" s="1"/>
  <c r="BA111" i="22" s="1"/>
  <c r="BA112" i="22" s="1"/>
  <c r="BA113" i="22" s="1"/>
  <c r="BA114" i="22" s="1"/>
  <c r="BA115" i="22" s="1"/>
  <c r="BA116" i="22" s="1"/>
  <c r="BA117" i="22" s="1"/>
  <c r="BA118" i="22" s="1"/>
  <c r="BA119" i="22" s="1"/>
  <c r="BA120" i="22" s="1"/>
  <c r="BA121" i="22" s="1"/>
  <c r="BA122" i="22" s="1"/>
  <c r="BA123" i="22" s="1"/>
  <c r="BA124" i="22" s="1"/>
  <c r="BA125" i="22" s="1"/>
  <c r="BA126" i="22" s="1"/>
  <c r="BA127" i="22" s="1"/>
  <c r="BA128" i="22" s="1"/>
  <c r="BA129" i="22" s="1"/>
  <c r="BA130" i="22" s="1"/>
  <c r="BA131" i="22" s="1"/>
  <c r="BA132" i="22" s="1"/>
  <c r="BA133" i="22" s="1"/>
  <c r="BA134" i="22" s="1"/>
  <c r="BA135" i="22" s="1"/>
  <c r="BA136" i="22" s="1"/>
  <c r="BA137" i="22" s="1"/>
  <c r="BA138" i="22" s="1"/>
  <c r="BA139" i="22" s="1"/>
  <c r="BA140" i="22" s="1"/>
  <c r="BA141" i="22" s="1"/>
  <c r="BA142" i="22" s="1"/>
  <c r="BA143" i="22" s="1"/>
  <c r="BA144" i="22" s="1"/>
  <c r="BA145" i="22" s="1"/>
  <c r="BA146" i="22" s="1"/>
  <c r="BA147" i="22" s="1"/>
  <c r="BA148" i="22" s="1"/>
  <c r="BA149" i="22" s="1"/>
  <c r="BA150" i="22" s="1"/>
  <c r="BA151" i="22" s="1"/>
  <c r="BA152" i="22" s="1"/>
  <c r="BA153" i="22" s="1"/>
  <c r="BA154" i="22" s="1"/>
  <c r="BA155" i="22" s="1"/>
  <c r="BA156" i="22" s="1"/>
  <c r="BA157" i="22" s="1"/>
  <c r="BA158" i="22" s="1"/>
  <c r="BA159" i="22" s="1"/>
  <c r="BA160" i="22" s="1"/>
  <c r="BA161" i="22" s="1"/>
  <c r="BA162" i="22" s="1"/>
  <c r="BA163" i="22" s="1"/>
  <c r="BA164" i="22" s="1"/>
  <c r="BA165" i="22" s="1"/>
  <c r="BA166" i="22" s="1"/>
  <c r="BA167" i="22" s="1"/>
  <c r="BA168" i="22" s="1"/>
  <c r="BA169" i="22" s="1"/>
  <c r="BA170" i="22" s="1"/>
  <c r="BA171" i="22" s="1"/>
  <c r="BA172" i="22" s="1"/>
  <c r="BA173" i="22" s="1"/>
  <c r="BA174" i="22" s="1"/>
  <c r="BA175" i="22" s="1"/>
  <c r="BA176" i="22" s="1"/>
  <c r="BA177" i="22" s="1"/>
  <c r="BA178" i="22" s="1"/>
  <c r="BA179" i="22" s="1"/>
  <c r="BA180" i="22" s="1"/>
  <c r="BA181" i="22" s="1"/>
  <c r="BA182" i="22" s="1"/>
  <c r="BA183" i="22" s="1"/>
  <c r="BA184" i="22" s="1"/>
  <c r="BA185" i="22" s="1"/>
  <c r="BA186" i="22" s="1"/>
  <c r="BA187" i="22" s="1"/>
  <c r="BA188" i="22" s="1"/>
  <c r="BA189" i="22" s="1"/>
  <c r="BA190" i="22" s="1"/>
  <c r="BA191" i="22" s="1"/>
  <c r="BA192" i="22" s="1"/>
  <c r="BA193" i="22" s="1"/>
  <c r="BA194" i="22" s="1"/>
  <c r="BA195" i="22" s="1"/>
  <c r="BA196" i="22" s="1"/>
  <c r="BA197" i="22" s="1"/>
  <c r="BA198" i="22" s="1"/>
  <c r="BA199" i="22" s="1"/>
  <c r="BA200" i="22" s="1"/>
  <c r="BA201" i="22" s="1"/>
  <c r="BA202" i="22" s="1"/>
  <c r="BA203" i="22" s="1"/>
  <c r="BA204" i="22" s="1"/>
  <c r="BA205" i="22" s="1"/>
  <c r="BA206" i="22" s="1"/>
  <c r="BA207" i="22" s="1"/>
  <c r="BA208" i="22" s="1"/>
  <c r="BA209" i="22" s="1"/>
  <c r="BA210" i="22" s="1"/>
  <c r="BA211" i="22" s="1"/>
  <c r="BA212" i="22" s="1"/>
  <c r="BA213" i="22" s="1"/>
  <c r="BA214" i="22" s="1"/>
  <c r="BA215" i="22" s="1"/>
  <c r="BA216" i="22" s="1"/>
  <c r="BA217" i="22" s="1"/>
  <c r="BA218" i="22" s="1"/>
  <c r="BA219" i="22" s="1"/>
  <c r="BA220" i="22" s="1"/>
  <c r="BA221" i="22" s="1"/>
  <c r="BA222" i="22" s="1"/>
  <c r="BA223" i="22" s="1"/>
  <c r="BA224" i="22" s="1"/>
  <c r="BA225" i="22" s="1"/>
  <c r="BA226" i="22" s="1"/>
  <c r="BA227" i="22" s="1"/>
  <c r="BA228" i="22" s="1"/>
  <c r="BA229" i="22" s="1"/>
  <c r="BA230" i="22" s="1"/>
  <c r="BA231" i="22" s="1"/>
  <c r="BA232" i="22" s="1"/>
  <c r="BA233" i="22" s="1"/>
  <c r="AQ132" i="20"/>
  <c r="AQ133" i="20" s="1"/>
  <c r="AQ134" i="20" s="1"/>
  <c r="AQ135" i="20" s="1"/>
  <c r="AQ136" i="20" s="1"/>
  <c r="AQ137" i="20" s="1"/>
  <c r="AQ138" i="20" s="1"/>
  <c r="AQ139" i="20" s="1"/>
  <c r="AQ140" i="20" s="1"/>
  <c r="AQ141" i="20" s="1"/>
  <c r="AQ142" i="20" s="1"/>
  <c r="AQ143" i="20" s="1"/>
  <c r="AQ144" i="20" s="1"/>
  <c r="AQ145" i="20" s="1"/>
  <c r="AQ146" i="20" s="1"/>
  <c r="AQ147" i="20" s="1"/>
  <c r="AQ148" i="20" s="1"/>
  <c r="AQ149" i="20" s="1"/>
  <c r="AQ150" i="20" s="1"/>
  <c r="AQ151" i="20"/>
  <c r="AQ152" i="20" s="1"/>
  <c r="AQ153" i="20" s="1"/>
  <c r="AQ154" i="20" s="1"/>
  <c r="AQ155" i="20" s="1"/>
  <c r="AQ156" i="20" s="1"/>
  <c r="AQ157" i="20" s="1"/>
  <c r="AQ158" i="20" s="1"/>
  <c r="AQ159" i="20" s="1"/>
  <c r="AQ160" i="20" s="1"/>
  <c r="AQ161" i="20" s="1"/>
  <c r="AQ162" i="20" s="1"/>
  <c r="AQ163" i="20" s="1"/>
  <c r="AQ164" i="20" s="1"/>
  <c r="AQ165" i="20" s="1"/>
  <c r="AQ166" i="20" s="1"/>
  <c r="AQ167" i="20" s="1"/>
  <c r="AQ168" i="20" s="1"/>
  <c r="AQ169" i="20" s="1"/>
  <c r="AQ170" i="20" s="1"/>
  <c r="AQ171" i="20" s="1"/>
  <c r="AQ172" i="20"/>
  <c r="AQ173" i="20" s="1"/>
  <c r="AQ174" i="20" s="1"/>
  <c r="AQ175" i="20" s="1"/>
  <c r="AQ176" i="20" s="1"/>
  <c r="AQ177" i="20" s="1"/>
  <c r="AQ178" i="20" s="1"/>
  <c r="AQ179" i="20" s="1"/>
  <c r="AQ180" i="20" s="1"/>
  <c r="AQ181" i="20" s="1"/>
  <c r="AQ182" i="20" s="1"/>
  <c r="AQ183" i="20" s="1"/>
  <c r="AQ184" i="20" s="1"/>
  <c r="AQ185" i="20" s="1"/>
  <c r="AQ186" i="20" s="1"/>
  <c r="AQ187" i="20" s="1"/>
  <c r="AQ188" i="20"/>
  <c r="AQ189" i="20" s="1"/>
  <c r="AQ190" i="20" s="1"/>
  <c r="AQ191" i="20" s="1"/>
  <c r="AQ192" i="20" s="1"/>
  <c r="AQ193" i="20" s="1"/>
  <c r="AQ194" i="20" s="1"/>
  <c r="AQ195" i="20" s="1"/>
  <c r="AQ196" i="20" s="1"/>
  <c r="AQ197" i="20" s="1"/>
  <c r="AQ198" i="20" s="1"/>
  <c r="AQ199" i="20" s="1"/>
  <c r="AQ200" i="20" s="1"/>
  <c r="AQ201" i="20" s="1"/>
  <c r="AQ202" i="20" s="1"/>
  <c r="AQ203" i="20" s="1"/>
  <c r="AQ204" i="20"/>
  <c r="AQ205" i="20" s="1"/>
  <c r="AQ206" i="20" s="1"/>
  <c r="AQ207" i="20" s="1"/>
  <c r="AQ208" i="20" s="1"/>
  <c r="AQ209" i="20" s="1"/>
  <c r="AQ210" i="20" s="1"/>
  <c r="AQ211" i="20" s="1"/>
  <c r="AQ212" i="20" s="1"/>
  <c r="AQ213" i="20" s="1"/>
  <c r="AQ214" i="20" s="1"/>
  <c r="AQ215" i="20" s="1"/>
  <c r="AQ216" i="20" s="1"/>
  <c r="AQ217" i="20" s="1"/>
  <c r="AQ218" i="20" s="1"/>
  <c r="AQ219" i="20" s="1"/>
  <c r="AQ220" i="20"/>
  <c r="AQ221" i="20" s="1"/>
  <c r="AQ222" i="20" s="1"/>
  <c r="AQ223" i="20" s="1"/>
  <c r="AQ224" i="20" s="1"/>
  <c r="AQ225" i="20" s="1"/>
  <c r="AQ226" i="20" s="1"/>
  <c r="AQ227" i="20" s="1"/>
  <c r="AQ228" i="20" s="1"/>
  <c r="AQ229" i="20" s="1"/>
  <c r="AQ230" i="20" s="1"/>
  <c r="AQ231" i="20" s="1"/>
  <c r="AQ232" i="20" s="1"/>
  <c r="AQ233" i="20" s="1"/>
  <c r="AQ234" i="20" s="1"/>
  <c r="AQ235" i="20" s="1"/>
  <c r="AQ236" i="20" s="1"/>
  <c r="AQ237" i="20" s="1"/>
  <c r="AQ238" i="20" s="1"/>
  <c r="AQ239" i="20" s="1"/>
  <c r="AQ240" i="20" s="1"/>
  <c r="AQ241" i="20" s="1"/>
  <c r="AQ242" i="20" s="1"/>
  <c r="AQ243" i="20" s="1"/>
  <c r="AQ244" i="20" s="1"/>
  <c r="AQ245" i="20" s="1"/>
  <c r="AQ246" i="20" s="1"/>
  <c r="BA234" i="22"/>
  <c r="BA235" i="22" s="1"/>
  <c r="BA236" i="22" s="1"/>
  <c r="BA237" i="22" s="1"/>
  <c r="BA238" i="22" s="1"/>
  <c r="BA239" i="22" s="1"/>
  <c r="BA240" i="22" s="1"/>
  <c r="BA241" i="22" s="1"/>
  <c r="BA242" i="22" s="1"/>
  <c r="BA243" i="22" s="1"/>
  <c r="BA244" i="22" s="1"/>
  <c r="BA245" i="22" s="1"/>
  <c r="BA246" i="22" s="1"/>
  <c r="BA247" i="22" s="1"/>
  <c r="BA248" i="22" s="1"/>
  <c r="BA249" i="22" s="1"/>
  <c r="BA250" i="22" s="1"/>
  <c r="BA251" i="22" s="1"/>
  <c r="BA252" i="22" s="1"/>
  <c r="BA253" i="22" s="1"/>
  <c r="BA254" i="22" s="1"/>
  <c r="BA255" i="22" s="1"/>
  <c r="BA256" i="22" s="1"/>
  <c r="BA257" i="22" s="1"/>
  <c r="BA258" i="22" s="1"/>
  <c r="AQ247" i="20"/>
  <c r="AQ248" i="20" s="1"/>
  <c r="AQ249" i="20" s="1"/>
  <c r="AQ250" i="20" s="1"/>
  <c r="AQ251" i="20" s="1"/>
  <c r="AQ252" i="20" s="1"/>
  <c r="AQ253" i="20" s="1"/>
  <c r="AQ254" i="20" s="1"/>
  <c r="AQ255" i="20" s="1"/>
  <c r="AQ256" i="20" s="1"/>
  <c r="AQ257" i="20" s="1"/>
  <c r="AQ258" i="20" s="1"/>
  <c r="AQ259" i="20" s="1"/>
  <c r="AQ260" i="20" s="1"/>
  <c r="AQ261" i="20" s="1"/>
  <c r="AQ262" i="20" s="1"/>
  <c r="AQ263" i="20" s="1"/>
  <c r="AQ264" i="20" s="1"/>
  <c r="AQ265" i="20" s="1"/>
  <c r="AQ266" i="20" s="1"/>
  <c r="AQ267" i="20" s="1"/>
  <c r="AQ268" i="20" s="1"/>
  <c r="AQ269" i="20" s="1"/>
  <c r="AQ270" i="20" s="1"/>
  <c r="AQ271" i="20" s="1"/>
  <c r="BA259" i="22"/>
  <c r="BA260" i="22" s="1"/>
  <c r="BA261" i="22" s="1"/>
  <c r="BA262" i="22" s="1"/>
  <c r="BA263" i="22" s="1"/>
  <c r="BA264" i="22" s="1"/>
  <c r="BA265" i="22" s="1"/>
  <c r="BA266" i="22" s="1"/>
  <c r="BA267" i="22" s="1"/>
  <c r="BA268" i="22" s="1"/>
  <c r="BA269" i="22" s="1"/>
  <c r="BA270" i="22" s="1"/>
  <c r="BA271" i="22" s="1"/>
  <c r="BA272" i="22" s="1"/>
  <c r="BA273" i="22" s="1"/>
  <c r="BA274" i="22" s="1"/>
  <c r="BA275" i="22" s="1"/>
  <c r="BA276" i="22" s="1"/>
  <c r="BA277" i="22" s="1"/>
  <c r="BA278" i="22" s="1"/>
  <c r="BA279" i="22" s="1"/>
  <c r="BA280" i="22" s="1"/>
  <c r="BA281" i="22" s="1"/>
  <c r="BA282" i="22" s="1"/>
  <c r="BA283" i="22" s="1"/>
  <c r="AQ272" i="20"/>
  <c r="AQ273" i="20" s="1"/>
  <c r="AQ274" i="20" s="1"/>
  <c r="AQ275" i="20" s="1"/>
  <c r="AQ276" i="20" s="1"/>
  <c r="AQ277" i="20" s="1"/>
  <c r="AQ278" i="20" s="1"/>
  <c r="AQ279" i="20" s="1"/>
  <c r="AQ280" i="20" s="1"/>
  <c r="AQ281" i="20" s="1"/>
  <c r="AQ282" i="20" s="1"/>
  <c r="AQ283" i="20" s="1"/>
  <c r="AQ284" i="20" s="1"/>
  <c r="AQ285" i="20" s="1"/>
  <c r="AQ286" i="20" s="1"/>
  <c r="AQ287" i="20" s="1"/>
  <c r="AQ288" i="20" s="1"/>
  <c r="AQ289" i="20" s="1"/>
  <c r="AQ290" i="20" s="1"/>
  <c r="AQ291" i="20" s="1"/>
  <c r="AQ292" i="20" s="1"/>
  <c r="AQ293" i="20" s="1"/>
  <c r="AQ294" i="20" s="1"/>
  <c r="AQ295" i="20" s="1"/>
  <c r="BA284" i="22"/>
  <c r="BA285" i="22" s="1"/>
  <c r="BA286" i="22" s="1"/>
  <c r="BA287" i="22" s="1"/>
  <c r="BA288" i="22" s="1"/>
  <c r="BA289" i="22" s="1"/>
  <c r="BA290" i="22" s="1"/>
  <c r="BA291" i="22" s="1"/>
  <c r="BA292" i="22" s="1"/>
  <c r="BA293" i="22" s="1"/>
  <c r="BA294" i="22" s="1"/>
  <c r="BA295" i="22" s="1"/>
  <c r="BA296" i="22" s="1"/>
  <c r="BA297" i="22" s="1"/>
  <c r="BA298" i="22" s="1"/>
  <c r="BA299" i="22" s="1"/>
  <c r="BA300" i="22" s="1"/>
  <c r="BA301" i="22" s="1"/>
  <c r="BA302" i="22" s="1"/>
  <c r="BA303" i="22" s="1"/>
  <c r="AQ296" i="20"/>
  <c r="AQ297" i="20" s="1"/>
  <c r="AQ298" i="20" s="1"/>
  <c r="AQ299" i="20" s="1"/>
  <c r="AQ300" i="20" s="1"/>
  <c r="AQ301" i="20" s="1"/>
  <c r="AQ302" i="20" s="1"/>
  <c r="AQ303" i="20" s="1"/>
  <c r="AQ304" i="20" s="1"/>
  <c r="AQ305" i="20" s="1"/>
  <c r="AQ306" i="20" s="1"/>
  <c r="AQ307" i="20" s="1"/>
  <c r="AQ308" i="20" s="1"/>
  <c r="AQ309" i="20" s="1"/>
  <c r="AQ310" i="20" s="1"/>
  <c r="AQ311" i="20" s="1"/>
  <c r="AQ312" i="20" s="1"/>
  <c r="AQ313" i="20" s="1"/>
  <c r="AQ314" i="20" s="1"/>
  <c r="AQ315" i="20" s="1"/>
  <c r="BA304" i="22"/>
  <c r="BA305" i="22" s="1"/>
  <c r="BA306" i="22" s="1"/>
  <c r="BA307" i="22" s="1"/>
  <c r="BA308" i="22" s="1"/>
  <c r="BA309" i="22" s="1"/>
  <c r="BA310" i="22" s="1"/>
  <c r="BA311" i="22" s="1"/>
  <c r="BA312" i="22" s="1"/>
  <c r="BA313" i="22" s="1"/>
  <c r="BA314" i="22" s="1"/>
  <c r="BA315" i="22" s="1"/>
  <c r="BA316" i="22" s="1"/>
  <c r="BA317" i="22" s="1"/>
  <c r="BA318" i="22" s="1"/>
  <c r="BA319" i="22" s="1"/>
  <c r="BA320" i="22" s="1"/>
  <c r="BA321" i="22" s="1"/>
  <c r="BA322" i="22" s="1"/>
  <c r="BA323" i="22" s="1"/>
  <c r="AQ316" i="20"/>
  <c r="AQ317" i="20" s="1"/>
  <c r="AQ318" i="20" s="1"/>
  <c r="AQ319" i="20" s="1"/>
  <c r="AQ320" i="20" s="1"/>
  <c r="AQ321" i="20" s="1"/>
  <c r="AQ322" i="20" s="1"/>
  <c r="AQ323" i="20" s="1"/>
  <c r="AQ324" i="20" s="1"/>
  <c r="AQ325" i="20" s="1"/>
  <c r="AQ326" i="20" s="1"/>
  <c r="AQ327" i="20" s="1"/>
  <c r="AQ328" i="20" s="1"/>
  <c r="AQ329" i="20" s="1"/>
  <c r="AQ330" i="20" s="1"/>
  <c r="AQ331" i="20" s="1"/>
  <c r="AQ332" i="20" s="1"/>
  <c r="AQ333" i="20" s="1"/>
  <c r="AQ334" i="20" s="1"/>
  <c r="AQ335" i="20" s="1"/>
  <c r="BA324" i="22"/>
  <c r="BA325" i="22" s="1"/>
  <c r="BA326" i="22" s="1"/>
  <c r="BA327" i="22" s="1"/>
  <c r="BA328" i="22" s="1"/>
  <c r="BA329" i="22" s="1"/>
  <c r="BA330" i="22" s="1"/>
  <c r="BA331" i="22" s="1"/>
  <c r="BA332" i="22" s="1"/>
  <c r="BA333" i="22" s="1"/>
  <c r="BA334" i="22" s="1"/>
  <c r="BA335" i="22" s="1"/>
  <c r="BA336" i="22" s="1"/>
  <c r="BA337" i="22" s="1"/>
  <c r="BA338" i="22" s="1"/>
  <c r="BA339" i="22" s="1"/>
  <c r="BA340" i="22" s="1"/>
  <c r="BA341" i="22" s="1"/>
  <c r="BA342" i="22" s="1"/>
  <c r="BA343" i="22" s="1"/>
  <c r="BA344" i="22" s="1"/>
  <c r="BA345" i="22" s="1"/>
  <c r="BA346" i="22" s="1"/>
  <c r="BA347" i="22" s="1"/>
  <c r="BA348" i="22" s="1"/>
  <c r="BA349" i="22" s="1"/>
  <c r="BA350" i="22" s="1"/>
  <c r="BA351" i="22" s="1"/>
  <c r="AQ336" i="20"/>
  <c r="AQ337" i="20" s="1"/>
  <c r="AQ338" i="20" s="1"/>
  <c r="AQ339" i="20" s="1"/>
  <c r="AQ340" i="20" s="1"/>
  <c r="AQ341" i="20" s="1"/>
  <c r="AQ342" i="20" s="1"/>
  <c r="AQ343" i="20" s="1"/>
  <c r="AQ344" i="20" s="1"/>
  <c r="AQ345" i="20" s="1"/>
  <c r="AQ346" i="20"/>
  <c r="AQ347" i="20" s="1"/>
  <c r="AQ348" i="20" s="1"/>
  <c r="AQ349" i="20" s="1"/>
  <c r="AQ350" i="20" s="1"/>
  <c r="AQ351" i="20" s="1"/>
  <c r="AQ352" i="20" s="1"/>
  <c r="AQ353" i="20" s="1"/>
  <c r="AQ354" i="20" s="1"/>
  <c r="AQ355" i="20" s="1"/>
  <c r="AQ356" i="20" s="1"/>
  <c r="AQ357" i="20" s="1"/>
  <c r="AQ358" i="20" s="1"/>
  <c r="AQ359" i="20" s="1"/>
  <c r="AQ360" i="20" s="1"/>
  <c r="AQ361" i="20" s="1"/>
  <c r="AQ362" i="20" s="1"/>
  <c r="AQ363" i="20" s="1"/>
  <c r="AQ364" i="20" s="1"/>
  <c r="AQ365" i="20" s="1"/>
  <c r="AQ366" i="20" s="1"/>
  <c r="AQ367" i="20" s="1"/>
  <c r="AQ368" i="20" s="1"/>
  <c r="AQ369" i="20" s="1"/>
  <c r="BA352" i="22"/>
  <c r="BA353" i="22" s="1"/>
  <c r="BA354" i="22" s="1"/>
  <c r="BA355" i="22" s="1"/>
  <c r="BA356" i="22" s="1"/>
  <c r="BA357" i="22" s="1"/>
  <c r="BA358" i="22" s="1"/>
  <c r="BA359" i="22" s="1"/>
  <c r="BA360" i="22" s="1"/>
  <c r="BA361" i="22" s="1"/>
  <c r="BA362" i="22"/>
  <c r="BA363" i="22" s="1"/>
  <c r="BA364" i="22" s="1"/>
  <c r="BA365" i="22" s="1"/>
  <c r="BA366" i="22" s="1"/>
  <c r="BA367" i="22" s="1"/>
  <c r="BA368" i="22" s="1"/>
  <c r="BA369" i="22" s="1"/>
  <c r="BA370" i="22" s="1"/>
  <c r="BA371" i="22" s="1"/>
  <c r="BA372" i="22" s="1"/>
  <c r="BA373" i="22" s="1"/>
  <c r="BA374" i="22" s="1"/>
  <c r="BA375" i="22" s="1"/>
  <c r="BA376" i="22" s="1"/>
  <c r="BA377" i="22" s="1"/>
  <c r="BA378" i="22" s="1"/>
  <c r="BA379" i="22" s="1"/>
  <c r="BA380" i="22" s="1"/>
  <c r="BA381" i="22" s="1"/>
  <c r="BA382" i="22" s="1"/>
  <c r="BA383" i="22" s="1"/>
  <c r="BA384" i="22" s="1"/>
  <c r="BA385" i="22" s="1"/>
  <c r="BA386" i="22" s="1"/>
  <c r="BA387" i="22" s="1"/>
  <c r="BA388" i="22" s="1"/>
  <c r="BA389" i="22" s="1"/>
  <c r="BA390" i="22" s="1"/>
  <c r="BA391" i="22" s="1"/>
  <c r="BA392" i="22" s="1"/>
  <c r="BA393" i="22" s="1"/>
  <c r="BA394" i="22" s="1"/>
  <c r="AQ370" i="20"/>
  <c r="AQ371" i="20" s="1"/>
  <c r="AQ372" i="20" s="1"/>
  <c r="AQ373" i="20" s="1"/>
  <c r="AQ374" i="20" s="1"/>
  <c r="AQ375" i="20" s="1"/>
  <c r="AQ376" i="20" s="1"/>
  <c r="AQ377" i="20" s="1"/>
  <c r="AQ378" i="20" s="1"/>
  <c r="AQ379" i="20"/>
  <c r="AQ380" i="20" s="1"/>
  <c r="AQ381" i="20" s="1"/>
  <c r="AQ382" i="20" s="1"/>
  <c r="AQ383" i="20" s="1"/>
  <c r="AQ384" i="20" s="1"/>
  <c r="AQ385" i="20" s="1"/>
  <c r="AQ386" i="20" s="1"/>
  <c r="AQ387" i="20" s="1"/>
  <c r="AQ388" i="20"/>
  <c r="AQ389" i="20" s="1"/>
  <c r="AQ390" i="20" s="1"/>
  <c r="AQ391" i="20" s="1"/>
  <c r="AQ392" i="20" s="1"/>
  <c r="AQ393" i="20" s="1"/>
  <c r="AQ394" i="20" s="1"/>
  <c r="BA395" i="22"/>
  <c r="BA396" i="22" s="1"/>
  <c r="BA397" i="22" s="1"/>
  <c r="BA398" i="22" s="1"/>
  <c r="BA399" i="22" s="1"/>
  <c r="BA400" i="22" s="1"/>
  <c r="BA401" i="22" s="1"/>
  <c r="BA402" i="22" s="1"/>
  <c r="BA403" i="22" s="1"/>
  <c r="BA404" i="22"/>
  <c r="BA405" i="22" s="1"/>
  <c r="BA406" i="22" s="1"/>
  <c r="BA407" i="22" s="1"/>
  <c r="BA408" i="22" s="1"/>
  <c r="BA409" i="22" s="1"/>
  <c r="BA410" i="22" s="1"/>
  <c r="AQ395" i="20"/>
  <c r="AQ396" i="20" s="1"/>
  <c r="AQ397" i="20" s="1"/>
  <c r="AQ398" i="20" s="1"/>
  <c r="AQ399" i="20" s="1"/>
  <c r="AQ400" i="20" s="1"/>
  <c r="AQ401" i="20" s="1"/>
  <c r="AQ402" i="20" s="1"/>
  <c r="AQ403" i="20" s="1"/>
  <c r="AQ404" i="20"/>
  <c r="AQ405" i="20" s="1"/>
  <c r="AQ406" i="20" s="1"/>
  <c r="AQ407" i="20" s="1"/>
  <c r="AQ408" i="20" s="1"/>
  <c r="AQ409" i="20" s="1"/>
  <c r="AQ410" i="20" s="1"/>
  <c r="AQ411" i="20" s="1"/>
  <c r="BA411" i="22"/>
  <c r="BA412" i="22" s="1"/>
  <c r="BA413" i="22" s="1"/>
  <c r="BA414" i="22" s="1"/>
  <c r="BA415" i="22" s="1"/>
  <c r="BA416" i="22" s="1"/>
  <c r="BA417" i="22" s="1"/>
  <c r="BA418" i="22" s="1"/>
  <c r="BA419" i="22" s="1"/>
  <c r="AQ412" i="20"/>
  <c r="AQ413" i="20" s="1"/>
  <c r="AQ414" i="20" s="1"/>
  <c r="AQ415" i="20" s="1"/>
  <c r="AQ416" i="20" s="1"/>
  <c r="AQ417" i="20" s="1"/>
  <c r="AQ418" i="20" s="1"/>
  <c r="AQ419" i="20" s="1"/>
  <c r="AQ420" i="20" s="1"/>
  <c r="AQ421" i="20" s="1"/>
  <c r="BA420" i="22"/>
  <c r="BA421" i="22" s="1"/>
  <c r="BA422" i="22" s="1"/>
  <c r="BA423" i="22" s="1"/>
  <c r="BA424" i="22" s="1"/>
  <c r="BA425" i="22" s="1"/>
  <c r="BA426" i="22" s="1"/>
  <c r="BA427" i="22" s="1"/>
  <c r="BA428" i="22" s="1"/>
  <c r="BA429" i="22" s="1"/>
  <c r="BA430" i="22" s="1"/>
  <c r="BA431" i="22" s="1"/>
  <c r="BA432" i="22" s="1"/>
  <c r="BA433" i="22" s="1"/>
  <c r="BA434" i="22" s="1"/>
  <c r="BA435" i="22" s="1"/>
  <c r="BA436" i="22" s="1"/>
  <c r="BA437" i="22" s="1"/>
  <c r="BA438" i="22" s="1"/>
  <c r="BA439" i="22" s="1"/>
  <c r="BA440" i="22" s="1"/>
  <c r="BA441" i="22" s="1"/>
  <c r="BA442" i="22" s="1"/>
  <c r="BA443" i="22" s="1"/>
  <c r="BA444" i="22" s="1"/>
  <c r="BA445" i="22" s="1"/>
  <c r="BA446" i="22" s="1"/>
  <c r="BA447" i="22" s="1"/>
  <c r="BA448" i="22" s="1"/>
  <c r="BA449" i="22" s="1"/>
  <c r="BA450" i="22" s="1"/>
  <c r="BA451" i="22" s="1"/>
  <c r="BA452" i="22" s="1"/>
  <c r="BA453" i="22" s="1"/>
  <c r="BA454" i="22"/>
  <c r="BA455" i="22" s="1"/>
  <c r="BA456" i="22" s="1"/>
  <c r="BA457" i="22" s="1"/>
  <c r="BA458" i="22" s="1"/>
  <c r="BA459" i="22" s="1"/>
  <c r="BA460" i="22" s="1"/>
  <c r="BA461" i="22" s="1"/>
  <c r="BA462" i="22" s="1"/>
  <c r="AQ422" i="20"/>
  <c r="AQ423" i="20" s="1"/>
  <c r="AQ424" i="20" s="1"/>
  <c r="AQ425" i="20" s="1"/>
  <c r="AQ426" i="20" s="1"/>
  <c r="AQ427" i="20" s="1"/>
  <c r="AQ428" i="20"/>
  <c r="AQ429" i="20" s="1"/>
  <c r="AQ430" i="20" s="1"/>
  <c r="BA463" i="22"/>
  <c r="BA464" i="22" s="1"/>
  <c r="BA465" i="22" s="1"/>
  <c r="BA466" i="22" s="1"/>
  <c r="BA467" i="22" s="1"/>
  <c r="BA468" i="22" s="1"/>
  <c r="BA469" i="22" s="1"/>
  <c r="BA470" i="22" s="1"/>
  <c r="BA471" i="22" s="1"/>
  <c r="BA472" i="22" s="1"/>
  <c r="BA473" i="22" s="1"/>
  <c r="BA474" i="22" s="1"/>
  <c r="BA475" i="22" s="1"/>
  <c r="BA476" i="22" s="1"/>
  <c r="BA477" i="22" s="1"/>
  <c r="BA478" i="22" s="1"/>
  <c r="BA479" i="22" s="1"/>
  <c r="BA480" i="22" s="1"/>
  <c r="BA481" i="22" s="1"/>
  <c r="BA482" i="22" s="1"/>
  <c r="BA483" i="22" s="1"/>
  <c r="BA484" i="22" s="1"/>
  <c r="BA485" i="22" s="1"/>
  <c r="BA486" i="22" s="1"/>
  <c r="BA487" i="22" s="1"/>
  <c r="BA488" i="22" s="1"/>
  <c r="BA489" i="22" s="1"/>
  <c r="BA490" i="22" s="1"/>
  <c r="BA491" i="22" s="1"/>
  <c r="BA492" i="22" s="1"/>
  <c r="BA493" i="22" s="1"/>
  <c r="BA494" i="22" s="1"/>
  <c r="BA495" i="22" s="1"/>
  <c r="BA496" i="22"/>
  <c r="BA497" i="22" s="1"/>
  <c r="BA498" i="22" s="1"/>
  <c r="BA499" i="22" s="1"/>
  <c r="BA500" i="22" s="1"/>
  <c r="BA501" i="22" s="1"/>
  <c r="BA502" i="22" s="1"/>
  <c r="BA503" i="22" s="1"/>
  <c r="BA504" i="22" s="1"/>
  <c r="BA505" i="22" s="1"/>
  <c r="BA506" i="22" s="1"/>
  <c r="BA507" i="22" s="1"/>
  <c r="BA508" i="22" s="1"/>
  <c r="BA509" i="22" s="1"/>
  <c r="BA510" i="22" s="1"/>
  <c r="BA511" i="22" s="1"/>
  <c r="BA512" i="22" s="1"/>
  <c r="BA513" i="22" s="1"/>
  <c r="BA514" i="22" s="1"/>
  <c r="BA515" i="22" s="1"/>
  <c r="BA516" i="22" s="1"/>
  <c r="BA517" i="22" s="1"/>
  <c r="BA518" i="22" s="1"/>
  <c r="BA519" i="22" s="1"/>
  <c r="BA520" i="22" s="1"/>
  <c r="BA521" i="22" s="1"/>
  <c r="BA522" i="22" s="1"/>
  <c r="BA523" i="22" s="1"/>
  <c r="BA524" i="22" s="1"/>
  <c r="BA525" i="22"/>
  <c r="BA526" i="22" s="1"/>
  <c r="BA527" i="22" s="1"/>
  <c r="BA528" i="22" s="1"/>
  <c r="BA529" i="22" s="1"/>
  <c r="BA530" i="22" s="1"/>
  <c r="BA531" i="22" s="1"/>
  <c r="BA532" i="22" s="1"/>
  <c r="BA533" i="22" s="1"/>
  <c r="BA534" i="22" s="1"/>
  <c r="BA535" i="22" s="1"/>
  <c r="BA536" i="22" s="1"/>
  <c r="BA537" i="22" s="1"/>
  <c r="BA538" i="22" s="1"/>
  <c r="BA539" i="22" s="1"/>
  <c r="BA540" i="22" s="1"/>
  <c r="BA541" i="22" s="1"/>
  <c r="BA542" i="22" s="1"/>
  <c r="BA543" i="22" s="1"/>
  <c r="BA544" i="22" s="1"/>
  <c r="BA545" i="22" s="1"/>
  <c r="BA546" i="22" s="1"/>
  <c r="BA547" i="22" s="1"/>
  <c r="BA548" i="22" s="1"/>
  <c r="BA549" i="22" s="1"/>
  <c r="BA550" i="22"/>
  <c r="BA551" i="22" s="1"/>
  <c r="BA552" i="22" s="1"/>
  <c r="BA553" i="22" s="1"/>
  <c r="BA554" i="22" s="1"/>
  <c r="BA555" i="22" s="1"/>
  <c r="BA556" i="22" s="1"/>
  <c r="BA557" i="22" s="1"/>
  <c r="BA558" i="22" s="1"/>
  <c r="BA559" i="22" s="1"/>
  <c r="BA560" i="22" s="1"/>
  <c r="BA561" i="22" s="1"/>
  <c r="BA562" i="22" s="1"/>
  <c r="BA563" i="22" s="1"/>
  <c r="BA564" i="22" s="1"/>
  <c r="BA565" i="22" s="1"/>
  <c r="BA566" i="22" s="1"/>
  <c r="BA567" i="22"/>
  <c r="BA568" i="22" s="1"/>
  <c r="AQ431" i="20"/>
  <c r="AQ432" i="20" s="1"/>
  <c r="AQ433" i="20" s="1"/>
  <c r="AQ434" i="20" s="1"/>
  <c r="AQ435" i="20" s="1"/>
  <c r="AQ436" i="20" s="1"/>
  <c r="AQ437" i="20" s="1"/>
  <c r="AQ438" i="20" s="1"/>
  <c r="AQ439" i="20" s="1"/>
  <c r="AQ440" i="20" s="1"/>
  <c r="AQ441" i="20" s="1"/>
  <c r="AQ442" i="20" s="1"/>
  <c r="AQ443" i="20" s="1"/>
  <c r="AQ444" i="20" s="1"/>
  <c r="AQ445" i="20" s="1"/>
  <c r="AQ446" i="20" s="1"/>
  <c r="AQ447" i="20" s="1"/>
  <c r="AQ448" i="20" s="1"/>
  <c r="AQ449" i="20" s="1"/>
  <c r="AQ450" i="20" s="1"/>
  <c r="AQ451" i="20" s="1"/>
  <c r="AQ452" i="20" s="1"/>
  <c r="AQ453" i="20" s="1"/>
  <c r="AQ454" i="20" s="1"/>
  <c r="AQ455" i="20" s="1"/>
  <c r="AQ456" i="20" s="1"/>
  <c r="AQ457" i="20" s="1"/>
  <c r="AQ458" i="20" s="1"/>
  <c r="AQ459" i="20" s="1"/>
  <c r="AQ460" i="20" s="1"/>
  <c r="AQ461" i="20" s="1"/>
  <c r="AQ462" i="20" s="1"/>
  <c r="AQ463" i="20" s="1"/>
  <c r="AQ464" i="20"/>
  <c r="AQ465" i="20" s="1"/>
  <c r="AQ466" i="20" s="1"/>
  <c r="AQ467" i="20" s="1"/>
  <c r="AQ468" i="20" s="1"/>
  <c r="AQ469" i="20" s="1"/>
  <c r="AQ470" i="20" s="1"/>
  <c r="AQ471" i="20" s="1"/>
  <c r="AQ472" i="20" s="1"/>
  <c r="AQ473" i="20" s="1"/>
  <c r="AQ474" i="20" s="1"/>
  <c r="AQ475" i="20" s="1"/>
  <c r="AQ476" i="20" s="1"/>
  <c r="AQ477" i="20" s="1"/>
  <c r="AQ478" i="20" s="1"/>
  <c r="AQ479" i="20" s="1"/>
  <c r="AQ480" i="20" s="1"/>
  <c r="AQ481" i="20" s="1"/>
  <c r="AQ482" i="20" s="1"/>
  <c r="AQ483" i="20" s="1"/>
  <c r="AQ484" i="20" s="1"/>
  <c r="AQ485" i="20" s="1"/>
  <c r="AQ486" i="20" s="1"/>
  <c r="AQ487" i="20" s="1"/>
  <c r="AQ488" i="20" s="1"/>
  <c r="AQ489" i="20" s="1"/>
  <c r="AQ490" i="20" s="1"/>
  <c r="AQ491" i="20" s="1"/>
  <c r="AQ492" i="20" s="1"/>
  <c r="AQ493" i="20" s="1"/>
  <c r="AQ494" i="20" s="1"/>
  <c r="AQ495" i="20" s="1"/>
  <c r="AQ496" i="20" s="1"/>
  <c r="AQ497" i="20" s="1"/>
  <c r="AQ498" i="20"/>
  <c r="AQ499" i="20" s="1"/>
  <c r="AQ500" i="20" s="1"/>
  <c r="AQ501" i="20" s="1"/>
  <c r="AQ502" i="20" s="1"/>
  <c r="AQ503" i="20" s="1"/>
  <c r="AQ504" i="20" s="1"/>
  <c r="AQ505" i="20" s="1"/>
  <c r="AQ506" i="20" s="1"/>
  <c r="AQ507" i="20" s="1"/>
  <c r="AQ508" i="20" s="1"/>
  <c r="AQ509" i="20" s="1"/>
  <c r="AQ510" i="20" s="1"/>
  <c r="AQ511" i="20" s="1"/>
  <c r="AQ512" i="20" s="1"/>
  <c r="AQ513" i="20" s="1"/>
  <c r="AQ514" i="20" s="1"/>
  <c r="AQ515" i="20" s="1"/>
  <c r="AQ516" i="20" s="1"/>
  <c r="AQ517" i="20" s="1"/>
  <c r="AQ518" i="20" s="1"/>
  <c r="AQ519" i="20" s="1"/>
  <c r="AQ520" i="20" s="1"/>
  <c r="AQ521" i="20" s="1"/>
  <c r="AQ522" i="20" s="1"/>
  <c r="AQ523" i="20" s="1"/>
  <c r="AQ524" i="20" s="1"/>
  <c r="AQ525" i="20" s="1"/>
  <c r="AQ526" i="20"/>
  <c r="AQ527" i="20" s="1"/>
  <c r="AQ528" i="20" s="1"/>
  <c r="AQ529" i="20" s="1"/>
  <c r="AQ530" i="20" s="1"/>
  <c r="AQ531" i="20" s="1"/>
  <c r="AQ532" i="20" s="1"/>
  <c r="AQ533" i="20" s="1"/>
  <c r="AQ534" i="20" s="1"/>
  <c r="AQ535" i="20" s="1"/>
  <c r="AQ536" i="20" s="1"/>
  <c r="AQ537" i="20" s="1"/>
  <c r="AQ538" i="20" s="1"/>
  <c r="AQ539" i="20" s="1"/>
  <c r="AQ540" i="20" s="1"/>
  <c r="AQ541" i="20" s="1"/>
  <c r="AQ542" i="20" s="1"/>
  <c r="AQ543" i="20" s="1"/>
  <c r="AQ544" i="20" s="1"/>
  <c r="AQ545" i="20" s="1"/>
  <c r="AQ546" i="20" s="1"/>
  <c r="AQ547" i="20" s="1"/>
  <c r="AQ548" i="20" s="1"/>
  <c r="AQ549" i="20" s="1"/>
  <c r="AQ550" i="20" s="1"/>
  <c r="AQ551" i="20"/>
  <c r="AQ552" i="20" s="1"/>
  <c r="AQ553" i="20" s="1"/>
  <c r="AQ554" i="20" s="1"/>
  <c r="AQ555" i="20" s="1"/>
  <c r="AQ556" i="20" s="1"/>
  <c r="AQ557" i="20" s="1"/>
  <c r="AQ558" i="20" s="1"/>
  <c r="AQ559" i="20" s="1"/>
  <c r="AQ560" i="20" s="1"/>
  <c r="AQ561" i="20" s="1"/>
  <c r="AQ562" i="20" s="1"/>
  <c r="AQ563" i="20" s="1"/>
  <c r="AQ564" i="20" s="1"/>
  <c r="AQ565" i="20" s="1"/>
  <c r="AQ566" i="20" s="1"/>
  <c r="AQ567" i="20" s="1"/>
  <c r="AQ568" i="20" s="1"/>
  <c r="AQ569" i="20" s="1"/>
  <c r="AQ570" i="20" s="1"/>
  <c r="AQ571" i="20" s="1"/>
  <c r="AQ572" i="20" s="1"/>
  <c r="AQ573" i="20" s="1"/>
  <c r="AQ574" i="20" s="1"/>
  <c r="AQ575" i="20" s="1"/>
  <c r="AQ576" i="20" s="1"/>
  <c r="AQ577" i="20" s="1"/>
  <c r="AQ578" i="20" s="1"/>
  <c r="AQ579" i="20" s="1"/>
  <c r="AQ580" i="20" s="1"/>
  <c r="AQ581" i="20" s="1"/>
  <c r="BA569" i="22"/>
  <c r="BA570" i="22" s="1"/>
  <c r="BA571" i="22" s="1"/>
  <c r="BA572" i="22" s="1"/>
  <c r="BA573" i="22" s="1"/>
  <c r="BA574" i="22" s="1"/>
  <c r="BA575" i="22" s="1"/>
  <c r="BA576" i="22" s="1"/>
  <c r="BA577" i="22" s="1"/>
  <c r="BA578" i="22" s="1"/>
  <c r="BA579" i="22" s="1"/>
  <c r="BA580" i="22" s="1"/>
  <c r="BA581" i="22" s="1"/>
  <c r="BA582" i="22" s="1"/>
  <c r="BA583" i="22" s="1"/>
  <c r="BA584" i="22" s="1"/>
  <c r="BA585" i="22" s="1"/>
  <c r="BA586" i="22" s="1"/>
  <c r="BA587" i="22" s="1"/>
  <c r="BA588" i="22" s="1"/>
  <c r="BA589" i="22" s="1"/>
  <c r="BA590" i="22" s="1"/>
  <c r="BA591" i="22" s="1"/>
  <c r="BA592" i="22" s="1"/>
  <c r="BA593" i="22" s="1"/>
  <c r="AQ582" i="20"/>
  <c r="AQ583" i="20" s="1"/>
  <c r="AQ584" i="20" s="1"/>
  <c r="AQ585" i="20" s="1"/>
  <c r="AQ586" i="20" s="1"/>
  <c r="AQ587" i="20" s="1"/>
  <c r="AQ588" i="20" s="1"/>
  <c r="AQ589" i="20" s="1"/>
  <c r="AQ590" i="20" s="1"/>
  <c r="AQ591" i="20" s="1"/>
  <c r="AQ592" i="20" s="1"/>
  <c r="AQ593" i="20" s="1"/>
  <c r="AQ594" i="20" s="1"/>
  <c r="AQ595" i="20" s="1"/>
  <c r="AQ596" i="20" s="1"/>
  <c r="AQ597" i="20" s="1"/>
  <c r="AQ598" i="20" s="1"/>
  <c r="AQ599" i="20" s="1"/>
  <c r="AQ600" i="20" s="1"/>
  <c r="AQ601" i="20" s="1"/>
  <c r="AQ602" i="20" s="1"/>
  <c r="AQ603" i="20" s="1"/>
  <c r="AQ604" i="20" s="1"/>
  <c r="AQ605" i="20" s="1"/>
  <c r="AQ606" i="20" s="1"/>
  <c r="BA594" i="22"/>
  <c r="BA595" i="22" s="1"/>
  <c r="BA596" i="22" s="1"/>
  <c r="BA597" i="22" s="1"/>
  <c r="BA598" i="22" s="1"/>
  <c r="BA599" i="22" s="1"/>
  <c r="BA600" i="22" s="1"/>
  <c r="BA601" i="22" s="1"/>
  <c r="BA602" i="22" s="1"/>
  <c r="BA603" i="22" s="1"/>
  <c r="BA604" i="22" s="1"/>
  <c r="BA605" i="22" s="1"/>
  <c r="BA606" i="22" s="1"/>
  <c r="BA607" i="22" s="1"/>
  <c r="BA608" i="22" s="1"/>
  <c r="BA609" i="22" s="1"/>
  <c r="BA610" i="22" s="1"/>
  <c r="BA611" i="22" s="1"/>
  <c r="BA612" i="22" s="1"/>
  <c r="BA613" i="22" s="1"/>
  <c r="BA614" i="22" s="1"/>
  <c r="BA615" i="22" s="1"/>
  <c r="BA616" i="22" s="1"/>
  <c r="BA617" i="22" s="1"/>
  <c r="BA618" i="22" s="1"/>
  <c r="AQ607" i="20"/>
  <c r="AQ608" i="20" s="1"/>
  <c r="AQ609" i="20" s="1"/>
  <c r="AQ610" i="20" s="1"/>
  <c r="AQ611" i="20" s="1"/>
  <c r="AQ612" i="20" s="1"/>
  <c r="AQ613" i="20" s="1"/>
  <c r="AQ614" i="20" s="1"/>
  <c r="AQ615" i="20" s="1"/>
  <c r="AQ616" i="20" s="1"/>
  <c r="AQ617" i="20" s="1"/>
  <c r="AQ618" i="20" s="1"/>
  <c r="AQ619" i="20" s="1"/>
  <c r="AQ620" i="20" s="1"/>
  <c r="AQ621" i="20" s="1"/>
  <c r="AQ622" i="20" s="1"/>
  <c r="AQ623" i="20" s="1"/>
  <c r="AQ624" i="20" s="1"/>
  <c r="AQ625" i="20" s="1"/>
  <c r="AQ626" i="20" s="1"/>
  <c r="AQ627" i="20" s="1"/>
  <c r="AQ628" i="20" s="1"/>
  <c r="AQ629" i="20" s="1"/>
  <c r="AQ630" i="20" s="1"/>
  <c r="AQ631" i="20" s="1"/>
  <c r="AQ632" i="20" s="1"/>
  <c r="AQ633" i="20" s="1"/>
  <c r="AQ634" i="20" s="1"/>
  <c r="AQ635" i="20" s="1"/>
  <c r="AQ636" i="20" s="1"/>
  <c r="AQ637" i="20" s="1"/>
  <c r="AQ638" i="20" s="1"/>
  <c r="AQ639" i="20" s="1"/>
  <c r="AQ640" i="20" s="1"/>
  <c r="AQ641" i="20" s="1"/>
  <c r="AQ642" i="20" s="1"/>
  <c r="AQ643" i="20" s="1"/>
  <c r="AQ644" i="20" s="1"/>
  <c r="AQ645" i="20" s="1"/>
  <c r="BA619" i="22"/>
  <c r="BA620" i="22" s="1"/>
  <c r="BA621" i="22" s="1"/>
  <c r="BA622" i="22" s="1"/>
  <c r="BA623" i="22" s="1"/>
  <c r="BA624" i="22" s="1"/>
  <c r="BA625" i="22" s="1"/>
  <c r="BA626" i="22" s="1"/>
  <c r="BA627" i="22" s="1"/>
  <c r="BA628" i="22" s="1"/>
  <c r="BA629" i="22" s="1"/>
  <c r="BA630" i="22" s="1"/>
  <c r="BA631" i="22" s="1"/>
  <c r="BA632" i="22" s="1"/>
  <c r="BA633" i="22"/>
  <c r="BA634" i="22" s="1"/>
  <c r="BA635" i="22" s="1"/>
  <c r="BA636" i="22" s="1"/>
  <c r="BA637" i="22" s="1"/>
  <c r="BA638" i="22" s="1"/>
  <c r="BA639" i="22" s="1"/>
  <c r="BA640" i="22" s="1"/>
  <c r="BA641" i="22" s="1"/>
  <c r="BA642" i="22" s="1"/>
  <c r="BA643" i="22" s="1"/>
  <c r="BA644" i="22" s="1"/>
  <c r="BA645" i="22" s="1"/>
  <c r="BA646" i="22" s="1"/>
  <c r="BA647" i="22" s="1"/>
  <c r="BA648" i="22" s="1"/>
  <c r="BA649" i="22" s="1"/>
  <c r="BA650" i="22" s="1"/>
  <c r="BA651" i="22" s="1"/>
  <c r="BA652" i="22" s="1"/>
  <c r="BA653" i="22" s="1"/>
  <c r="BA654" i="22" s="1"/>
  <c r="BA655" i="22" s="1"/>
  <c r="BA656" i="22" s="1"/>
  <c r="BA657" i="22" s="1"/>
  <c r="AQ646" i="20"/>
  <c r="AQ647" i="20" s="1"/>
  <c r="AQ648" i="20" s="1"/>
  <c r="AQ649" i="20" s="1"/>
  <c r="AQ650" i="20" s="1"/>
  <c r="AQ651" i="20" s="1"/>
  <c r="AQ652" i="20" s="1"/>
  <c r="AQ653" i="20" s="1"/>
  <c r="AQ654" i="20" s="1"/>
  <c r="AQ655" i="20" s="1"/>
  <c r="AQ656" i="20" s="1"/>
  <c r="AQ657" i="20" s="1"/>
  <c r="AQ658" i="20" s="1"/>
  <c r="AQ659" i="20" s="1"/>
  <c r="AQ660" i="20" s="1"/>
  <c r="AQ661" i="20" s="1"/>
  <c r="AQ662" i="20" s="1"/>
  <c r="AQ663" i="20" s="1"/>
  <c r="AQ664" i="20" s="1"/>
  <c r="AQ665" i="20" s="1"/>
  <c r="AQ666" i="20" s="1"/>
  <c r="AQ667" i="20" s="1"/>
  <c r="AQ668" i="20" s="1"/>
  <c r="AQ669" i="20" s="1"/>
  <c r="AQ670" i="20" s="1"/>
  <c r="BA658" i="22"/>
  <c r="BA659" i="22" s="1"/>
  <c r="BA660" i="22" s="1"/>
  <c r="BA661" i="22" s="1"/>
  <c r="BA662" i="22" s="1"/>
  <c r="BA663" i="22" s="1"/>
  <c r="BA664" i="22" s="1"/>
  <c r="BA665" i="22" s="1"/>
  <c r="BA666" i="22" s="1"/>
  <c r="BA667" i="22" s="1"/>
  <c r="BA668" i="22" s="1"/>
  <c r="BA669" i="22" s="1"/>
  <c r="BA670" i="22" s="1"/>
  <c r="BA671" i="22" s="1"/>
  <c r="BA672" i="22" s="1"/>
  <c r="BA673" i="22" s="1"/>
  <c r="BA674" i="22" s="1"/>
  <c r="BA675" i="22" s="1"/>
  <c r="BA676" i="22" s="1"/>
  <c r="BA677" i="22" s="1"/>
  <c r="BA678" i="22" s="1"/>
  <c r="BA679" i="22" s="1"/>
  <c r="BA680" i="22" s="1"/>
  <c r="BA681" i="22" s="1"/>
  <c r="BA682" i="22" s="1"/>
  <c r="AQ671" i="20"/>
  <c r="AQ672" i="20" s="1"/>
  <c r="AQ673" i="20" s="1"/>
  <c r="AQ674" i="20" s="1"/>
  <c r="AQ675" i="20" s="1"/>
  <c r="AQ676" i="20" s="1"/>
  <c r="AQ677" i="20" s="1"/>
  <c r="AQ678" i="20" s="1"/>
  <c r="AQ679" i="20" s="1"/>
  <c r="AQ680" i="20" s="1"/>
  <c r="AQ681" i="20" s="1"/>
  <c r="AQ682" i="20" s="1"/>
  <c r="AQ683" i="20" s="1"/>
  <c r="AQ684" i="20" s="1"/>
  <c r="AQ685" i="20" s="1"/>
  <c r="AQ686" i="20" s="1"/>
  <c r="AQ687" i="20" s="1"/>
  <c r="AQ688" i="20" s="1"/>
  <c r="AQ689" i="20" s="1"/>
  <c r="AQ690" i="20" s="1"/>
  <c r="AQ691" i="20" s="1"/>
  <c r="AQ692" i="20" s="1"/>
  <c r="AQ693" i="20" s="1"/>
  <c r="AQ694" i="20" s="1"/>
  <c r="AQ695" i="20" s="1"/>
  <c r="AQ696" i="20" s="1"/>
  <c r="AQ697" i="20" s="1"/>
  <c r="AQ698" i="20" s="1"/>
  <c r="AQ699" i="20" s="1"/>
  <c r="AQ700" i="20" s="1"/>
  <c r="AQ701" i="20" s="1"/>
  <c r="AQ702" i="20" s="1"/>
  <c r="AQ703" i="20" s="1"/>
  <c r="AQ704" i="20" s="1"/>
  <c r="AQ705" i="20" s="1"/>
  <c r="AQ706" i="20" s="1"/>
  <c r="BA683" i="22"/>
  <c r="BA684" i="22" s="1"/>
  <c r="BA685" i="22" s="1"/>
  <c r="BA686" i="22" s="1"/>
  <c r="BA687" i="22" s="1"/>
  <c r="BA688" i="22" s="1"/>
  <c r="BA689" i="22" s="1"/>
  <c r="BA690" i="22" s="1"/>
  <c r="BA691" i="22" s="1"/>
  <c r="BA692" i="22" s="1"/>
  <c r="BA693" i="22" s="1"/>
  <c r="BA694" i="22" s="1"/>
  <c r="BA695" i="22" s="1"/>
  <c r="BA696" i="22" s="1"/>
  <c r="BA697" i="22"/>
  <c r="BA698" i="22" s="1"/>
  <c r="BA699" i="22" s="1"/>
  <c r="BA700" i="22" s="1"/>
  <c r="BA701" i="22" s="1"/>
  <c r="BA702" i="22" s="1"/>
  <c r="BA703" i="22" s="1"/>
  <c r="BA704" i="22" s="1"/>
  <c r="BA705" i="22" s="1"/>
  <c r="BA706" i="22" s="1"/>
  <c r="BA707" i="22" s="1"/>
  <c r="BA708" i="22" s="1"/>
  <c r="BA709" i="22" s="1"/>
  <c r="BA710" i="22" s="1"/>
  <c r="BA711" i="22" s="1"/>
  <c r="BA712" i="22" s="1"/>
  <c r="BA713" i="22" s="1"/>
  <c r="AQ707" i="20"/>
  <c r="AQ708" i="20" s="1"/>
  <c r="AQ709" i="20" s="1"/>
  <c r="AQ710" i="20" s="1"/>
  <c r="AQ711" i="20" s="1"/>
  <c r="AQ712" i="20" s="1"/>
  <c r="AQ713" i="20" s="1"/>
  <c r="AQ714" i="20" s="1"/>
  <c r="AQ715" i="20" s="1"/>
  <c r="AQ716" i="20" s="1"/>
  <c r="AQ717" i="20" s="1"/>
  <c r="AQ718" i="20" s="1"/>
  <c r="AQ719" i="20" s="1"/>
  <c r="AQ720" i="20" s="1"/>
  <c r="AQ721" i="20" s="1"/>
  <c r="AQ722" i="20" s="1"/>
  <c r="AQ723" i="20" s="1"/>
  <c r="AQ724" i="20" s="1"/>
  <c r="AQ725" i="20" s="1"/>
  <c r="AQ726" i="20" s="1"/>
  <c r="AQ727" i="20" s="1"/>
  <c r="AQ728" i="20" s="1"/>
  <c r="AQ729" i="20" s="1"/>
  <c r="AQ730" i="20" s="1"/>
  <c r="BA714" i="22"/>
  <c r="BA715" i="22" s="1"/>
  <c r="BA716" i="22" s="1"/>
  <c r="BA717" i="22" s="1"/>
  <c r="BA718" i="22" s="1"/>
  <c r="BA719" i="22" s="1"/>
  <c r="BA720" i="22" s="1"/>
  <c r="BA721" i="22" s="1"/>
  <c r="BA722" i="22" s="1"/>
  <c r="BA723" i="22"/>
  <c r="BA724" i="22" s="1"/>
  <c r="BA725" i="22" s="1"/>
  <c r="BA726" i="22" s="1"/>
  <c r="BA727" i="22" s="1"/>
  <c r="BA728" i="22" s="1"/>
  <c r="BA729" i="22" s="1"/>
  <c r="BA730" i="22" s="1"/>
  <c r="BA731" i="22" s="1"/>
  <c r="BA732" i="22" s="1"/>
  <c r="BA733" i="22" s="1"/>
  <c r="BA734" i="22" s="1"/>
  <c r="BA735" i="22" s="1"/>
  <c r="BA736" i="22" s="1"/>
  <c r="BA737" i="22" s="1"/>
  <c r="BA738" i="22" s="1"/>
  <c r="BA739" i="22" s="1"/>
  <c r="BA740" i="22" s="1"/>
  <c r="BA741" i="22" s="1"/>
  <c r="BA742" i="22" s="1"/>
  <c r="BA743" i="22" s="1"/>
  <c r="BA744" i="22" s="1"/>
  <c r="BA745" i="22" s="1"/>
  <c r="BA746" i="22" s="1"/>
  <c r="BA747" i="22" s="1"/>
  <c r="BA748" i="22" s="1"/>
  <c r="BA749" i="22" s="1"/>
  <c r="BA750" i="22" s="1"/>
  <c r="BA751" i="22" s="1"/>
  <c r="BA752" i="22" s="1"/>
  <c r="BA753" i="22" s="1"/>
  <c r="BA754" i="22" s="1"/>
  <c r="BA755" i="22" s="1"/>
  <c r="BA756" i="22" s="1"/>
  <c r="AQ731" i="20"/>
  <c r="AQ732" i="20" s="1"/>
  <c r="AQ733" i="20" s="1"/>
  <c r="AQ734" i="20" s="1"/>
  <c r="AQ735" i="20" s="1"/>
  <c r="AQ736" i="20" s="1"/>
  <c r="AQ737" i="20" s="1"/>
  <c r="AQ738" i="20" s="1"/>
  <c r="AQ739" i="20" s="1"/>
  <c r="AQ740" i="20" s="1"/>
  <c r="AQ741" i="20"/>
  <c r="AQ742" i="20" s="1"/>
  <c r="AQ743" i="20" s="1"/>
  <c r="AQ744" i="20" s="1"/>
  <c r="AQ745" i="20" s="1"/>
  <c r="AQ746" i="20" s="1"/>
  <c r="AQ747" i="20" s="1"/>
  <c r="AQ748" i="20" s="1"/>
  <c r="AQ749" i="20" s="1"/>
  <c r="AQ750" i="20"/>
  <c r="AQ751" i="20" s="1"/>
  <c r="AQ752" i="20" s="1"/>
  <c r="AQ753" i="20" s="1"/>
  <c r="AQ754" i="20" s="1"/>
  <c r="AQ755" i="20" s="1"/>
  <c r="AQ756" i="20" s="1"/>
  <c r="AQ757" i="20" s="1"/>
  <c r="AQ758" i="20" s="1"/>
  <c r="AQ759" i="20" s="1"/>
  <c r="AQ760" i="20" s="1"/>
  <c r="AQ761" i="20" s="1"/>
  <c r="AQ762" i="20" s="1"/>
  <c r="AQ763" i="20" s="1"/>
  <c r="AQ764" i="20" s="1"/>
  <c r="AQ765" i="20" s="1"/>
  <c r="AQ766" i="20" s="1"/>
  <c r="AQ767" i="20" s="1"/>
  <c r="AQ768" i="20" s="1"/>
  <c r="AQ769" i="20" s="1"/>
  <c r="AQ770" i="20" s="1"/>
  <c r="AQ771" i="20" s="1"/>
  <c r="AQ772" i="20" s="1"/>
  <c r="AQ773" i="20" s="1"/>
  <c r="BA757" i="22"/>
  <c r="BA758" i="22" s="1"/>
  <c r="BA759" i="22" s="1"/>
  <c r="BA760" i="22" s="1"/>
  <c r="BA761" i="22" s="1"/>
  <c r="BA762" i="22" s="1"/>
  <c r="BA763" i="22" s="1"/>
  <c r="BA764" i="22" s="1"/>
  <c r="BA765" i="22" s="1"/>
  <c r="BA766" i="22"/>
  <c r="BA767" i="22" s="1"/>
  <c r="BA768" i="22" s="1"/>
  <c r="BA769" i="22" s="1"/>
  <c r="BA770" i="22" s="1"/>
  <c r="BA771" i="22" s="1"/>
  <c r="BA772" i="22" s="1"/>
  <c r="BA773" i="22" s="1"/>
  <c r="BA774" i="22" s="1"/>
  <c r="BA775" i="22" s="1"/>
  <c r="BA776" i="22" s="1"/>
  <c r="BA777" i="22" s="1"/>
  <c r="BA778" i="22" s="1"/>
  <c r="BA779" i="22" s="1"/>
  <c r="BA780" i="22" s="1"/>
  <c r="BA781" i="22" s="1"/>
  <c r="BA782" i="22" s="1"/>
  <c r="BA783" i="22" s="1"/>
  <c r="BA784" i="22" s="1"/>
  <c r="BA785" i="22" s="1"/>
  <c r="BA786" i="22" s="1"/>
  <c r="BA787" i="22" s="1"/>
  <c r="BA788" i="22" s="1"/>
  <c r="BA789" i="22" s="1"/>
  <c r="BA790" i="22" s="1"/>
  <c r="BA791" i="22" s="1"/>
  <c r="BA792" i="22" s="1"/>
  <c r="BA793" i="22" s="1"/>
  <c r="BA794" i="22" s="1"/>
  <c r="BA795" i="22" s="1"/>
  <c r="BA796" i="22" s="1"/>
  <c r="BA797" i="22" s="1"/>
  <c r="BA798" i="22" s="1"/>
  <c r="AQ774" i="20"/>
  <c r="AQ775" i="20" s="1"/>
  <c r="AQ776" i="20" s="1"/>
  <c r="AQ777" i="20" s="1"/>
  <c r="AQ778" i="20" s="1"/>
  <c r="AQ779" i="20" s="1"/>
  <c r="AQ780" i="20" s="1"/>
  <c r="AQ781" i="20" s="1"/>
  <c r="AQ782" i="20" s="1"/>
  <c r="AQ783" i="20"/>
  <c r="AQ784" i="20" s="1"/>
  <c r="AQ785" i="20" s="1"/>
  <c r="AQ786" i="20" s="1"/>
  <c r="AQ787" i="20" s="1"/>
  <c r="AQ788" i="20" s="1"/>
  <c r="AQ789" i="20" s="1"/>
  <c r="AQ790" i="20" s="1"/>
  <c r="AQ791" i="20" s="1"/>
  <c r="AQ792" i="20" s="1"/>
  <c r="AQ793" i="20"/>
  <c r="AQ794" i="20" s="1"/>
  <c r="AQ795" i="20" s="1"/>
  <c r="AQ796" i="20" s="1"/>
  <c r="AQ797" i="20" s="1"/>
  <c r="AQ798" i="20" s="1"/>
  <c r="AQ799" i="20" s="1"/>
  <c r="AQ800" i="20" s="1"/>
  <c r="AQ801" i="20" s="1"/>
  <c r="AQ802" i="20" s="1"/>
  <c r="AQ803" i="20" s="1"/>
  <c r="AQ804" i="20" s="1"/>
  <c r="AQ805" i="20" s="1"/>
  <c r="AQ806" i="20" s="1"/>
  <c r="AQ807" i="20" s="1"/>
  <c r="AQ808" i="20" s="1"/>
  <c r="AQ809" i="20" s="1"/>
  <c r="AQ810" i="20" s="1"/>
  <c r="AQ811" i="20" s="1"/>
  <c r="AQ812" i="20" s="1"/>
  <c r="AQ813" i="20" s="1"/>
  <c r="AQ814" i="20" s="1"/>
  <c r="AQ815" i="20" s="1"/>
  <c r="AQ816" i="20" s="1"/>
  <c r="BA799" i="22"/>
  <c r="BA800" i="22" s="1"/>
  <c r="BA801" i="22" s="1"/>
  <c r="BA802" i="22" s="1"/>
  <c r="BA803" i="22" s="1"/>
  <c r="BA804" i="22" s="1"/>
  <c r="BA805" i="22" s="1"/>
  <c r="BA806" i="22" s="1"/>
  <c r="BA807" i="22" s="1"/>
  <c r="BA808" i="22" s="1"/>
  <c r="BA809" i="22"/>
  <c r="BA810" i="22" s="1"/>
  <c r="BA811" i="22" s="1"/>
  <c r="BA812" i="22" s="1"/>
  <c r="BA813" i="22" s="1"/>
  <c r="BA814" i="22" s="1"/>
  <c r="BA815" i="22" s="1"/>
  <c r="BA816" i="22" s="1"/>
  <c r="BA817" i="22" s="1"/>
  <c r="BA818" i="22" s="1"/>
  <c r="BA819" i="22" s="1"/>
  <c r="BA820" i="22" s="1"/>
  <c r="BA821" i="22" s="1"/>
  <c r="BA822" i="22" s="1"/>
  <c r="BA823" i="22" s="1"/>
  <c r="BA824" i="22" s="1"/>
  <c r="BA825" i="22" s="1"/>
  <c r="BA826" i="22" s="1"/>
  <c r="BA827" i="22" s="1"/>
  <c r="BA828" i="22" s="1"/>
  <c r="BA829" i="22" s="1"/>
  <c r="BA830" i="22" s="1"/>
  <c r="BA831" i="22" s="1"/>
  <c r="BA832" i="22" s="1"/>
  <c r="BA833" i="22" s="1"/>
  <c r="BA834" i="22" s="1"/>
  <c r="BA835" i="22" s="1"/>
  <c r="BA836" i="22" s="1"/>
  <c r="BA837" i="22" s="1"/>
  <c r="BA838" i="22" s="1"/>
  <c r="BA839" i="22" s="1"/>
  <c r="BA840" i="22" s="1"/>
  <c r="BA841" i="22" s="1"/>
  <c r="AQ817" i="20"/>
  <c r="AQ818" i="20" s="1"/>
  <c r="AQ819" i="20" s="1"/>
  <c r="AQ820" i="20" s="1"/>
  <c r="AQ821" i="20" s="1"/>
  <c r="AQ822" i="20" s="1"/>
  <c r="AQ823" i="20" s="1"/>
  <c r="AQ824" i="20" s="1"/>
  <c r="AQ825" i="20" s="1"/>
  <c r="AQ826" i="20"/>
  <c r="AQ827" i="20" s="1"/>
  <c r="AQ828" i="20" s="1"/>
  <c r="AQ829" i="20" s="1"/>
  <c r="AQ830" i="20" s="1"/>
  <c r="AQ831" i="20" s="1"/>
  <c r="AQ832" i="20" s="1"/>
  <c r="AQ833" i="20"/>
  <c r="AQ834" i="20" s="1"/>
  <c r="AQ835" i="20"/>
  <c r="AQ836" i="20" s="1"/>
  <c r="AQ837" i="20" s="1"/>
  <c r="AQ838" i="20" s="1"/>
  <c r="AQ839" i="20" s="1"/>
  <c r="AQ840" i="20" s="1"/>
  <c r="AQ841" i="20" s="1"/>
  <c r="AQ842" i="20"/>
  <c r="AQ843" i="20" s="1"/>
  <c r="AQ844" i="20" s="1"/>
  <c r="AQ845" i="20" s="1"/>
  <c r="AQ846" i="20" s="1"/>
  <c r="AQ847" i="20" s="1"/>
  <c r="AQ848" i="20" s="1"/>
  <c r="AQ849" i="20" s="1"/>
  <c r="AQ850" i="20" s="1"/>
  <c r="BA842" i="22"/>
  <c r="BA843" i="22" s="1"/>
  <c r="BA844" i="22" s="1"/>
  <c r="BA845" i="22" s="1"/>
  <c r="BA846" i="22" s="1"/>
  <c r="BA847" i="22" s="1"/>
  <c r="BA848" i="22" s="1"/>
  <c r="BA849" i="22" s="1"/>
  <c r="BA850" i="22" s="1"/>
  <c r="AQ851" i="20"/>
  <c r="AQ852" i="20" s="1"/>
  <c r="AQ853" i="20" s="1"/>
  <c r="AQ854" i="20" s="1"/>
  <c r="AQ855" i="20" s="1"/>
  <c r="AQ856" i="20" s="1"/>
  <c r="AQ857" i="20" s="1"/>
  <c r="AQ858" i="20" s="1"/>
  <c r="AQ859" i="20" s="1"/>
  <c r="AQ860" i="20" s="1"/>
  <c r="AQ861" i="20" s="1"/>
  <c r="AQ862" i="20" s="1"/>
  <c r="AQ863" i="20" s="1"/>
  <c r="AQ864" i="20" s="1"/>
  <c r="AQ865" i="20" s="1"/>
  <c r="AQ866" i="20" s="1"/>
  <c r="AQ867" i="20" s="1"/>
  <c r="AQ868" i="20" s="1"/>
  <c r="AQ869" i="20" s="1"/>
  <c r="AQ870" i="20" s="1"/>
  <c r="AQ871" i="20" s="1"/>
  <c r="AQ872" i="20" s="1"/>
  <c r="AQ873" i="20" s="1"/>
  <c r="AQ874" i="20" s="1"/>
  <c r="AQ875" i="20" s="1"/>
  <c r="AQ876" i="20" s="1"/>
  <c r="AQ877" i="20" s="1"/>
  <c r="AQ878" i="20" s="1"/>
  <c r="AQ879" i="20" s="1"/>
  <c r="AQ880" i="20" s="1"/>
  <c r="AQ881" i="20" s="1"/>
  <c r="AQ882" i="20"/>
  <c r="AQ883" i="20" s="1"/>
  <c r="AQ884" i="20" s="1"/>
  <c r="AQ885" i="20" s="1"/>
  <c r="AQ886" i="20" s="1"/>
  <c r="AQ887" i="20" s="1"/>
  <c r="AQ888" i="20" s="1"/>
  <c r="AQ889" i="20" s="1"/>
  <c r="AQ890" i="20" s="1"/>
  <c r="AQ891" i="20" s="1"/>
  <c r="AQ892" i="20" s="1"/>
  <c r="AQ893" i="20" s="1"/>
  <c r="AQ894" i="20" s="1"/>
  <c r="AQ895" i="20" s="1"/>
  <c r="AQ896" i="20" s="1"/>
  <c r="AQ897" i="20" s="1"/>
  <c r="AQ898" i="20" s="1"/>
  <c r="AQ899" i="20" s="1"/>
  <c r="AQ900" i="20" s="1"/>
  <c r="AQ901" i="20" s="1"/>
  <c r="AQ902" i="20" s="1"/>
  <c r="AQ903" i="20" s="1"/>
  <c r="AQ904" i="20" s="1"/>
  <c r="AQ905" i="20" s="1"/>
  <c r="AQ906" i="20" s="1"/>
  <c r="AQ907" i="20" s="1"/>
  <c r="AQ908" i="20" s="1"/>
  <c r="AQ909" i="20" s="1"/>
  <c r="AQ910" i="20" s="1"/>
  <c r="AQ911" i="20" s="1"/>
  <c r="AQ912" i="20" s="1"/>
  <c r="AQ913" i="20" s="1"/>
  <c r="AQ914" i="20" s="1"/>
  <c r="AQ915" i="20" s="1"/>
  <c r="AQ916" i="20" s="1"/>
  <c r="AQ917" i="20" s="1"/>
  <c r="AQ918" i="20" s="1"/>
  <c r="AQ919" i="20" s="1"/>
  <c r="AQ920" i="20" s="1"/>
  <c r="AQ921" i="20" s="1"/>
  <c r="AQ922" i="20" s="1"/>
  <c r="AQ923" i="20" s="1"/>
  <c r="AQ924" i="20" s="1"/>
  <c r="AQ925" i="20" s="1"/>
  <c r="AQ926" i="20" s="1"/>
  <c r="AQ927" i="20" s="1"/>
  <c r="AQ928" i="20" s="1"/>
  <c r="AQ929" i="20" s="1"/>
  <c r="AQ930" i="20" s="1"/>
  <c r="AQ931" i="20" s="1"/>
  <c r="AQ932" i="20" s="1"/>
  <c r="AQ933" i="20" s="1"/>
  <c r="AQ934" i="20"/>
  <c r="AQ935" i="20" s="1"/>
  <c r="AQ936" i="20" s="1"/>
  <c r="AQ937" i="20" s="1"/>
  <c r="AQ938" i="20" s="1"/>
  <c r="AQ939" i="20" s="1"/>
  <c r="AQ940" i="20" s="1"/>
  <c r="AQ941" i="20" s="1"/>
  <c r="AQ942" i="20" s="1"/>
  <c r="AQ943" i="20" s="1"/>
  <c r="AQ944" i="20" s="1"/>
  <c r="AQ945" i="20" s="1"/>
  <c r="AQ946" i="20" s="1"/>
  <c r="AQ947" i="20" s="1"/>
  <c r="AQ948" i="20" s="1"/>
  <c r="AQ949" i="20" s="1"/>
  <c r="AQ950" i="20" s="1"/>
  <c r="AQ951" i="20" s="1"/>
  <c r="AQ952" i="20" s="1"/>
  <c r="AQ953" i="20" s="1"/>
  <c r="AQ954" i="20" s="1"/>
  <c r="AQ955" i="20" s="1"/>
  <c r="AQ956" i="20" s="1"/>
  <c r="AQ957" i="20" s="1"/>
  <c r="AQ958" i="20" s="1"/>
  <c r="BA851" i="22"/>
  <c r="BA852" i="22" s="1"/>
  <c r="BA853" i="22" s="1"/>
  <c r="BA854" i="22" s="1"/>
  <c r="BA855" i="22" s="1"/>
  <c r="BA856" i="22" s="1"/>
  <c r="BA857" i="22" s="1"/>
  <c r="AQ959" i="20"/>
  <c r="AQ960" i="20" s="1"/>
  <c r="AQ961" i="20" s="1"/>
  <c r="AQ962" i="20" s="1"/>
  <c r="AQ963" i="20" s="1"/>
  <c r="AQ964" i="20" s="1"/>
  <c r="AQ965" i="20" s="1"/>
  <c r="AQ966" i="20" s="1"/>
  <c r="AQ967" i="20" s="1"/>
  <c r="AQ968" i="20" s="1"/>
  <c r="AQ969" i="20" s="1"/>
  <c r="AQ970" i="20" s="1"/>
  <c r="AQ971" i="20" s="1"/>
  <c r="AQ972" i="20" s="1"/>
  <c r="AQ973" i="20" s="1"/>
  <c r="AQ974" i="20" s="1"/>
  <c r="AQ975" i="20" s="1"/>
  <c r="AQ976" i="20" s="1"/>
  <c r="AQ977" i="20" s="1"/>
  <c r="AQ978" i="20" s="1"/>
  <c r="AQ979" i="20" s="1"/>
  <c r="AQ980" i="20" s="1"/>
  <c r="AQ981" i="20" s="1"/>
  <c r="AQ982" i="20" s="1"/>
  <c r="AQ983" i="20" s="1"/>
  <c r="AQ984" i="20" s="1"/>
  <c r="AQ985" i="20" s="1"/>
  <c r="AQ986" i="20"/>
  <c r="AQ987" i="20" s="1"/>
  <c r="AQ988" i="20" s="1"/>
  <c r="AQ989" i="20" s="1"/>
  <c r="BA858" i="22"/>
  <c r="BA859" i="22" s="1"/>
  <c r="BA860" i="22" s="1"/>
  <c r="BA861" i="22" s="1"/>
  <c r="BA862" i="22" s="1"/>
  <c r="BA863" i="22" s="1"/>
  <c r="BA864" i="22" s="1"/>
  <c r="BA865" i="22" s="1"/>
  <c r="BA866" i="22" s="1"/>
  <c r="BA867" i="22" s="1"/>
  <c r="BA868" i="22" s="1"/>
  <c r="BA869" i="22" s="1"/>
  <c r="BA870" i="22" s="1"/>
  <c r="BA871" i="22" s="1"/>
  <c r="BA872" i="22" s="1"/>
  <c r="BA873" i="22" s="1"/>
  <c r="BA874" i="22" s="1"/>
  <c r="BA875" i="22" s="1"/>
  <c r="BA876" i="22" s="1"/>
  <c r="BA877" i="22" s="1"/>
  <c r="BA878" i="22" s="1"/>
  <c r="BA879" i="22" s="1"/>
  <c r="BA880" i="22" s="1"/>
  <c r="BA881" i="22" s="1"/>
  <c r="BA882" i="22" s="1"/>
  <c r="BA883" i="22" s="1"/>
  <c r="BA884" i="22" s="1"/>
  <c r="BA885" i="22" s="1"/>
  <c r="BA886" i="22" s="1"/>
  <c r="BA887" i="22" s="1"/>
  <c r="BA888" i="22" s="1"/>
  <c r="BA889" i="22"/>
  <c r="BA890" i="22" s="1"/>
  <c r="BA891" i="22" s="1"/>
  <c r="BA892" i="22" s="1"/>
  <c r="BA893" i="22" s="1"/>
  <c r="BA894" i="22" s="1"/>
  <c r="BA895" i="22" s="1"/>
  <c r="BA896" i="22" s="1"/>
  <c r="BA897" i="22" s="1"/>
  <c r="BA898" i="22" s="1"/>
  <c r="BA899" i="22" s="1"/>
  <c r="BA900" i="22" s="1"/>
  <c r="BA901" i="22" s="1"/>
  <c r="BA902" i="22" s="1"/>
  <c r="BA903" i="22" s="1"/>
  <c r="BA904" i="22" s="1"/>
  <c r="BA905" i="22" s="1"/>
  <c r="BA906" i="22" s="1"/>
  <c r="BA907" i="22" s="1"/>
  <c r="BA908" i="22" s="1"/>
  <c r="BA909" i="22" s="1"/>
  <c r="BA910" i="22" s="1"/>
  <c r="BA911" i="22" s="1"/>
  <c r="BA912" i="22" s="1"/>
  <c r="BA913" i="22" s="1"/>
  <c r="BA914" i="22"/>
  <c r="BA915" i="22" s="1"/>
  <c r="BA916" i="22" s="1"/>
  <c r="BA917" i="22" s="1"/>
  <c r="BA918" i="22" s="1"/>
  <c r="BA919" i="22" s="1"/>
  <c r="BA920" i="22" s="1"/>
  <c r="BA921" i="22" s="1"/>
  <c r="BA922" i="22" s="1"/>
  <c r="BA923" i="22" s="1"/>
  <c r="BA924" i="22" s="1"/>
  <c r="BA925" i="22" s="1"/>
  <c r="BA926" i="22" s="1"/>
  <c r="BA927" i="22" s="1"/>
  <c r="BA928" i="22" s="1"/>
  <c r="BA929" i="22" s="1"/>
  <c r="BA930" i="22" s="1"/>
  <c r="BA931" i="22" s="1"/>
  <c r="BA932" i="22" s="1"/>
  <c r="BA933" i="22" s="1"/>
  <c r="BA934" i="22" s="1"/>
  <c r="BA935" i="22" s="1"/>
  <c r="BA936" i="22" s="1"/>
  <c r="BA937" i="22" s="1"/>
  <c r="BA938" i="22" s="1"/>
  <c r="BA939" i="22"/>
  <c r="BA940" i="22" s="1"/>
  <c r="BA941" i="22" s="1"/>
  <c r="BA942" i="22" s="1"/>
  <c r="BA943" i="22" s="1"/>
  <c r="BA944" i="22" s="1"/>
  <c r="BA945" i="22" s="1"/>
  <c r="BA946" i="22" s="1"/>
  <c r="BA947" i="22" s="1"/>
  <c r="BA948" i="22" s="1"/>
  <c r="BA949" i="22" s="1"/>
  <c r="BA950" i="22" s="1"/>
  <c r="BA951" i="22" s="1"/>
  <c r="BA952" i="22" s="1"/>
  <c r="BA953" i="22" s="1"/>
  <c r="BA954" i="22" s="1"/>
  <c r="BA955" i="22" s="1"/>
  <c r="BA956" i="22" s="1"/>
  <c r="BA957" i="22" s="1"/>
  <c r="BA958" i="22" s="1"/>
  <c r="BA959" i="22"/>
  <c r="BA960" i="22" s="1"/>
  <c r="BA961" i="22" s="1"/>
  <c r="BA962" i="22" s="1"/>
  <c r="BA963" i="22" s="1"/>
  <c r="BA964" i="22" s="1"/>
  <c r="BA965" i="22" s="1"/>
  <c r="BA966" i="22" s="1"/>
  <c r="BA967" i="22" s="1"/>
  <c r="BA968" i="22" s="1"/>
  <c r="BA969" i="22" s="1"/>
  <c r="BA970" i="22" s="1"/>
  <c r="BA971" i="22" s="1"/>
  <c r="BA972" i="22" s="1"/>
  <c r="BA973" i="22" s="1"/>
  <c r="BA974" i="22" s="1"/>
  <c r="BA975" i="22" s="1"/>
  <c r="BA976" i="22" s="1"/>
  <c r="BA977" i="22"/>
  <c r="BA978" i="22" s="1"/>
  <c r="BA979" i="22" s="1"/>
  <c r="BA980" i="22" s="1"/>
  <c r="BA981" i="22" s="1"/>
  <c r="BA982" i="22" s="1"/>
  <c r="BA983" i="22" s="1"/>
  <c r="BA984" i="22" s="1"/>
  <c r="BA985" i="22" s="1"/>
  <c r="BA986" i="22" s="1"/>
  <c r="BA987" i="22" s="1"/>
  <c r="BA988" i="22" s="1"/>
  <c r="BA989" i="22" s="1"/>
  <c r="BA990" i="22" s="1"/>
  <c r="BA991" i="22" s="1"/>
  <c r="BA992" i="22" s="1"/>
  <c r="BA993" i="22" s="1"/>
  <c r="BA994" i="22" s="1"/>
  <c r="BA995" i="22" s="1"/>
  <c r="BA996" i="22" s="1"/>
  <c r="BA997" i="22" s="1"/>
  <c r="BA998" i="22" s="1"/>
  <c r="BA999" i="22" s="1"/>
  <c r="BA1000" i="22" s="1"/>
  <c r="BA1001" i="22" s="1"/>
  <c r="AQ990" i="20"/>
  <c r="AQ991" i="20" s="1"/>
  <c r="AQ992" i="20" s="1"/>
  <c r="AQ993" i="20" s="1"/>
  <c r="AQ994" i="20" s="1"/>
  <c r="AQ995" i="20" s="1"/>
  <c r="AQ996" i="20" s="1"/>
  <c r="AQ997" i="20" s="1"/>
  <c r="AQ998" i="20" s="1"/>
  <c r="AQ999" i="20" s="1"/>
  <c r="AQ1000" i="20" s="1"/>
  <c r="AQ1001" i="20" s="1"/>
  <c r="AQ1002" i="20" s="1"/>
  <c r="AQ1003" i="20" s="1"/>
  <c r="AQ1004" i="20" s="1"/>
  <c r="AQ1005" i="20" s="1"/>
  <c r="AQ1006" i="20" s="1"/>
  <c r="AQ1007" i="20" s="1"/>
  <c r="AQ1008" i="20" s="1"/>
  <c r="AQ1009" i="20" s="1"/>
  <c r="AQ1010" i="20" s="1"/>
  <c r="AQ1011" i="20" s="1"/>
  <c r="AQ1012" i="20" s="1"/>
  <c r="AQ1013" i="20" s="1"/>
  <c r="AQ1014" i="20" s="1"/>
  <c r="BA1002" i="22"/>
  <c r="BA1003" i="22" s="1"/>
  <c r="BA1004" i="22" s="1"/>
  <c r="BA1005" i="22" s="1"/>
  <c r="BA1006" i="22" s="1"/>
  <c r="BA1007" i="22" s="1"/>
  <c r="BA1008" i="22" s="1"/>
  <c r="BA1009" i="22" s="1"/>
  <c r="BA1010" i="22" s="1"/>
  <c r="BA1011" i="22" s="1"/>
  <c r="BA1012" i="22" s="1"/>
  <c r="BA1013" i="22" s="1"/>
  <c r="BA1014" i="22" s="1"/>
  <c r="BA1015" i="22" s="1"/>
  <c r="BA1016" i="22" s="1"/>
  <c r="BA1017" i="22" s="1"/>
  <c r="BA1018" i="22" s="1"/>
  <c r="BA1019" i="22" s="1"/>
  <c r="BA1020" i="22" s="1"/>
  <c r="BA1021" i="22" s="1"/>
  <c r="BA1022" i="22" s="1"/>
  <c r="BA1023" i="22" s="1"/>
  <c r="BA1024" i="22" s="1"/>
  <c r="BA1025" i="22" s="1"/>
  <c r="BA1026" i="22" s="1"/>
  <c r="AQ1015" i="20"/>
  <c r="AQ1016" i="20" s="1"/>
  <c r="AQ1017" i="20" s="1"/>
  <c r="AQ1018" i="20" s="1"/>
  <c r="AQ1019" i="20" s="1"/>
  <c r="AQ1020" i="20" s="1"/>
  <c r="AQ1021" i="20" s="1"/>
  <c r="AQ1022" i="20" s="1"/>
  <c r="AQ1023" i="20" s="1"/>
  <c r="AQ1024" i="20" s="1"/>
  <c r="AQ1025" i="20" s="1"/>
  <c r="AQ1026" i="20" s="1"/>
  <c r="AQ1027" i="20" s="1"/>
  <c r="AQ1028" i="20" s="1"/>
  <c r="AQ1029" i="20" s="1"/>
  <c r="AQ1030" i="20" s="1"/>
  <c r="AQ1031" i="20" s="1"/>
  <c r="AQ1032" i="20" s="1"/>
  <c r="AQ1033" i="20" s="1"/>
  <c r="AQ1034" i="20" s="1"/>
  <c r="AQ1035" i="20" s="1"/>
  <c r="AQ1036" i="20" s="1"/>
  <c r="AQ1037" i="20" s="1"/>
  <c r="AQ1038" i="20" s="1"/>
  <c r="AQ1039" i="20" s="1"/>
  <c r="AQ1040" i="20" s="1"/>
  <c r="AQ1041" i="20" s="1"/>
  <c r="AQ1042" i="20" s="1"/>
  <c r="AQ1043" i="20" s="1"/>
  <c r="AQ1044" i="20" s="1"/>
  <c r="AQ1045" i="20" s="1"/>
  <c r="AQ1046" i="20" s="1"/>
  <c r="AQ1047" i="20" s="1"/>
  <c r="AQ1048" i="20" s="1"/>
  <c r="AQ1049" i="20" s="1"/>
  <c r="AQ1050" i="20" s="1"/>
  <c r="AQ1051" i="20" s="1"/>
  <c r="AQ1052" i="20" s="1"/>
  <c r="AQ1053" i="20" s="1"/>
  <c r="BA1027" i="22"/>
  <c r="BA1028" i="22" s="1"/>
  <c r="BA1029" i="22" s="1"/>
  <c r="BA1030" i="22" s="1"/>
  <c r="BA1031" i="22" s="1"/>
  <c r="BA1032" i="22" s="1"/>
  <c r="BA1033" i="22" s="1"/>
  <c r="BA1034" i="22" s="1"/>
  <c r="BA1035" i="22" s="1"/>
  <c r="BA1036" i="22" s="1"/>
  <c r="BA1037" i="22" s="1"/>
  <c r="BA1038" i="22" s="1"/>
  <c r="BA1039" i="22" s="1"/>
  <c r="BA1040" i="22" s="1"/>
  <c r="BA1041" i="22"/>
  <c r="BA1042" i="22" s="1"/>
  <c r="BA1043" i="22" s="1"/>
  <c r="BA1044" i="22" s="1"/>
  <c r="BA1045" i="22" s="1"/>
  <c r="BA1046" i="22" s="1"/>
  <c r="BA1047" i="22" s="1"/>
  <c r="BA1048" i="22" s="1"/>
  <c r="BA1049" i="22" s="1"/>
  <c r="BA1050" i="22" s="1"/>
  <c r="BA1051" i="22" s="1"/>
  <c r="BA1052" i="22" s="1"/>
  <c r="BA1053" i="22" s="1"/>
  <c r="BA1054" i="22" s="1"/>
  <c r="BA1055" i="22" s="1"/>
  <c r="BA1056" i="22" s="1"/>
  <c r="BA1057" i="22" s="1"/>
  <c r="BA1058" i="22" s="1"/>
  <c r="BA1059" i="22" s="1"/>
  <c r="BA1060" i="22" s="1"/>
  <c r="BA1061" i="22" s="1"/>
  <c r="BA1062" i="22" s="1"/>
  <c r="BA1063" i="22" s="1"/>
  <c r="BA1064" i="22" s="1"/>
  <c r="BA1065" i="22" s="1"/>
  <c r="AQ1054" i="20"/>
  <c r="AQ1055" i="20" s="1"/>
  <c r="AQ1056" i="20" s="1"/>
  <c r="AQ1057" i="20" s="1"/>
  <c r="AQ1058" i="20" s="1"/>
  <c r="AQ1059" i="20" s="1"/>
  <c r="AQ1060" i="20" s="1"/>
  <c r="AQ1061" i="20" s="1"/>
  <c r="AQ1062" i="20" s="1"/>
  <c r="AQ1063" i="20" s="1"/>
  <c r="AQ1064" i="20" s="1"/>
  <c r="AQ1065" i="20" s="1"/>
  <c r="AQ1066" i="20" s="1"/>
  <c r="AQ1067" i="20" s="1"/>
  <c r="AQ1068" i="20" s="1"/>
  <c r="AQ1069" i="20" s="1"/>
  <c r="AQ1070" i="20" s="1"/>
  <c r="AQ1071" i="20" s="1"/>
  <c r="AQ1072" i="20" s="1"/>
  <c r="AQ1073" i="20" s="1"/>
  <c r="AQ1074" i="20" s="1"/>
  <c r="AQ1075" i="20" s="1"/>
  <c r="AQ1076" i="20" s="1"/>
  <c r="AQ1077" i="20" s="1"/>
  <c r="AQ1078" i="20" s="1"/>
  <c r="BA1066" i="22"/>
  <c r="BA1067" i="22" s="1"/>
  <c r="BA1068" i="22" s="1"/>
  <c r="BA1069" i="22" s="1"/>
  <c r="BA1070" i="22" s="1"/>
  <c r="BA1071" i="22" s="1"/>
  <c r="BA1072" i="22" s="1"/>
  <c r="BA1073" i="22" s="1"/>
  <c r="BA1074" i="22" s="1"/>
  <c r="BA1075" i="22" s="1"/>
  <c r="BA1076" i="22" s="1"/>
  <c r="BA1077" i="22" s="1"/>
  <c r="BA1078" i="22" s="1"/>
  <c r="BA1079" i="22" s="1"/>
  <c r="BA1080" i="22" s="1"/>
  <c r="BA1081" i="22" s="1"/>
  <c r="BA1082" i="22" s="1"/>
  <c r="BA1083" i="22" s="1"/>
  <c r="BA1084" i="22" s="1"/>
  <c r="BA1085" i="22" s="1"/>
  <c r="BA1086" i="22" s="1"/>
  <c r="BA1087" i="22" s="1"/>
  <c r="BA1088" i="22" s="1"/>
  <c r="BA1089" i="22" s="1"/>
  <c r="BA1090" i="22" s="1"/>
  <c r="AQ1079" i="20"/>
  <c r="AQ1080" i="20" s="1"/>
  <c r="AQ1081" i="20" s="1"/>
  <c r="AQ1082" i="20" s="1"/>
  <c r="AQ1083" i="20" s="1"/>
  <c r="AQ1084" i="20" s="1"/>
  <c r="AQ1085" i="20" s="1"/>
  <c r="AQ1086" i="20" s="1"/>
  <c r="AQ1087" i="20" s="1"/>
  <c r="AQ1088" i="20" s="1"/>
  <c r="AQ1089" i="20" s="1"/>
  <c r="AQ1090" i="20" s="1"/>
  <c r="AQ1091" i="20" s="1"/>
  <c r="AQ1092" i="20" s="1"/>
  <c r="AQ1093" i="20" s="1"/>
  <c r="AQ1094" i="20" s="1"/>
  <c r="AQ1095" i="20" s="1"/>
  <c r="AQ1096" i="20" s="1"/>
  <c r="AQ1097" i="20" s="1"/>
  <c r="AQ1098" i="20" s="1"/>
  <c r="AQ1099" i="20" s="1"/>
  <c r="AQ1100" i="20" s="1"/>
  <c r="AQ1101" i="20" s="1"/>
  <c r="AQ1102" i="20" s="1"/>
  <c r="AQ1103" i="20" s="1"/>
  <c r="AQ1104" i="20" s="1"/>
  <c r="AQ1105" i="20" s="1"/>
  <c r="AQ1106" i="20" s="1"/>
  <c r="AQ1107" i="20" s="1"/>
  <c r="AQ1108" i="20" s="1"/>
  <c r="AQ1109" i="20" s="1"/>
  <c r="AQ1110" i="20" s="1"/>
  <c r="AQ1111" i="20" s="1"/>
  <c r="AQ1112" i="20" s="1"/>
  <c r="AQ1113" i="20" s="1"/>
  <c r="AQ1114" i="20" s="1"/>
  <c r="AQ1115" i="20" s="1"/>
  <c r="AQ1116" i="20" s="1"/>
  <c r="AQ1117" i="20" s="1"/>
  <c r="AQ1118" i="20" s="1"/>
  <c r="AQ1119" i="20" s="1"/>
  <c r="AQ1120" i="20" s="1"/>
  <c r="AQ1121" i="20" s="1"/>
  <c r="AQ1122" i="20" s="1"/>
  <c r="AQ1123" i="20" s="1"/>
  <c r="AQ1124" i="20" s="1"/>
  <c r="AQ1125" i="20" s="1"/>
  <c r="AQ1126" i="20" s="1"/>
  <c r="AQ1127" i="20" s="1"/>
  <c r="AQ1128" i="20" s="1"/>
  <c r="AQ1129" i="20" s="1"/>
  <c r="AQ1130" i="20" s="1"/>
  <c r="AQ1131" i="20" s="1"/>
  <c r="AQ1132" i="20" s="1"/>
  <c r="AQ1133" i="20" s="1"/>
  <c r="AQ1134" i="20" s="1"/>
  <c r="AQ1135" i="20" s="1"/>
  <c r="AQ1136" i="20" s="1"/>
  <c r="AQ1137" i="20" s="1"/>
  <c r="AQ1138" i="20" s="1"/>
  <c r="AQ1139" i="20" s="1"/>
  <c r="AQ1140" i="20" s="1"/>
  <c r="AQ1141" i="20" s="1"/>
  <c r="AQ1142" i="20" s="1"/>
  <c r="AQ1143" i="20" s="1"/>
  <c r="AQ1144" i="20" s="1"/>
  <c r="AQ1145" i="20" s="1"/>
  <c r="AQ1146" i="20" s="1"/>
  <c r="AQ1147" i="20" s="1"/>
  <c r="AQ1148" i="20" s="1"/>
  <c r="AQ1149" i="20" s="1"/>
  <c r="AQ1150" i="20" s="1"/>
  <c r="AQ1151" i="20" s="1"/>
  <c r="AQ1152" i="20" s="1"/>
  <c r="AQ1153" i="20" s="1"/>
  <c r="AQ1154" i="20" s="1"/>
  <c r="BA1091" i="22"/>
  <c r="BA1092" i="22" s="1"/>
  <c r="BA1093" i="22" s="1"/>
  <c r="BA1094" i="22" s="1"/>
  <c r="BA1095" i="22" s="1"/>
  <c r="BA1096" i="22" s="1"/>
  <c r="BA1097" i="22" s="1"/>
  <c r="BA1098" i="22" s="1"/>
  <c r="BA1099" i="22" s="1"/>
  <c r="BA1100" i="22" s="1"/>
  <c r="BA1101" i="22" s="1"/>
  <c r="BA1102" i="22" s="1"/>
  <c r="BA1103" i="22"/>
  <c r="BA1104" i="22" s="1"/>
  <c r="BA1105" i="22" s="1"/>
  <c r="BA1106" i="22" s="1"/>
  <c r="BA1107" i="22" s="1"/>
  <c r="BA1108" i="22" s="1"/>
  <c r="BA1109" i="22" s="1"/>
  <c r="BA1110" i="22" s="1"/>
  <c r="BA1111" i="22" s="1"/>
  <c r="BA1112" i="22" s="1"/>
  <c r="BA1113" i="22"/>
  <c r="BA1114" i="22" s="1"/>
  <c r="BA1115" i="22" s="1"/>
  <c r="BA1116" i="22" s="1"/>
  <c r="BA1117" i="22" s="1"/>
  <c r="BA1118" i="22" s="1"/>
  <c r="BA1119" i="22" s="1"/>
  <c r="BA1120" i="22" s="1"/>
  <c r="BA1121" i="22" s="1"/>
  <c r="BA1122" i="22" s="1"/>
  <c r="BA1123" i="22"/>
  <c r="BA1124" i="22" s="1"/>
  <c r="BA1125" i="22" s="1"/>
  <c r="BA1126" i="22" s="1"/>
  <c r="BA1127" i="22" s="1"/>
  <c r="BA1128" i="22" s="1"/>
  <c r="BA1129" i="22" s="1"/>
  <c r="BA1130" i="22" s="1"/>
  <c r="BA1131" i="22" s="1"/>
  <c r="BA1132" i="22" s="1"/>
  <c r="BA1133" i="22"/>
  <c r="BA1134" i="22" s="1"/>
  <c r="BA1135" i="22" s="1"/>
  <c r="BA1136" i="22" s="1"/>
  <c r="BA1137" i="22" s="1"/>
  <c r="BA1138" i="22" s="1"/>
  <c r="BA1139" i="22" s="1"/>
  <c r="BA1140" i="22" s="1"/>
  <c r="BA1141" i="22" s="1"/>
  <c r="BA1142" i="22" s="1"/>
  <c r="BA1143" i="22"/>
  <c r="BA1144" i="22" s="1"/>
  <c r="BA1145" i="22" s="1"/>
  <c r="BA1146" i="22" s="1"/>
  <c r="BA1147" i="22" s="1"/>
  <c r="BA1148" i="22" s="1"/>
  <c r="BA1149" i="22" s="1"/>
  <c r="BA1150" i="22" s="1"/>
  <c r="BA1151" i="22" s="1"/>
  <c r="BA1152" i="22" s="1"/>
  <c r="BA1153" i="22" s="1"/>
  <c r="BA1154" i="22" s="1"/>
  <c r="BA1155" i="22" s="1"/>
  <c r="BA1156" i="22" s="1"/>
  <c r="BA1157" i="22" s="1"/>
  <c r="BA1158" i="22" s="1"/>
  <c r="BA1159" i="22" s="1"/>
  <c r="BA1160" i="22" s="1"/>
  <c r="BA1161" i="22" s="1"/>
  <c r="BA1162" i="22" s="1"/>
  <c r="AQ1155" i="20"/>
  <c r="AQ1156" i="20" s="1"/>
  <c r="AQ1157" i="20" s="1"/>
  <c r="AQ1158" i="20" s="1"/>
  <c r="AQ1159" i="20" s="1"/>
  <c r="AQ1160" i="20" s="1"/>
  <c r="AQ1161" i="20" s="1"/>
  <c r="AQ1162" i="20" s="1"/>
  <c r="AQ1163" i="20" s="1"/>
  <c r="AQ1164" i="20" s="1"/>
  <c r="AQ1165" i="20" s="1"/>
  <c r="AQ1166" i="20" s="1"/>
  <c r="AQ1167" i="20" s="1"/>
  <c r="AQ1168" i="20" s="1"/>
  <c r="AQ1169" i="20" s="1"/>
  <c r="AQ1170" i="20" s="1"/>
  <c r="AQ1171" i="20" s="1"/>
  <c r="AQ1172" i="20" s="1"/>
  <c r="AQ1173" i="20" s="1"/>
  <c r="AQ1174" i="20" s="1"/>
  <c r="BA1163" i="22"/>
  <c r="BA1164" i="22" s="1"/>
  <c r="BA1165" i="22" s="1"/>
  <c r="BA1166" i="22" s="1"/>
  <c r="BA1167" i="22" s="1"/>
  <c r="BA1168" i="22" s="1"/>
  <c r="BA1169" i="22" s="1"/>
  <c r="BA1170" i="22" s="1"/>
  <c r="BA1171" i="22" s="1"/>
  <c r="BA1172" i="22" s="1"/>
  <c r="BA1173" i="22" s="1"/>
  <c r="BA1174" i="22" s="1"/>
  <c r="BA1175" i="22" s="1"/>
  <c r="BA1176" i="22" s="1"/>
  <c r="BA1177" i="22" s="1"/>
  <c r="BA1178" i="22" s="1"/>
  <c r="BA1179" i="22" s="1"/>
  <c r="BA1180" i="22" s="1"/>
  <c r="BA1181" i="22" s="1"/>
  <c r="BA1182" i="22" s="1"/>
  <c r="AQ1175" i="20"/>
  <c r="AQ1176" i="20" s="1"/>
  <c r="AQ1177" i="20" s="1"/>
  <c r="AQ1178" i="20" s="1"/>
  <c r="AQ1179" i="20" s="1"/>
  <c r="AQ1180" i="20" s="1"/>
  <c r="AQ1181" i="20" s="1"/>
  <c r="AQ1182" i="20" s="1"/>
  <c r="AQ1183" i="20" s="1"/>
  <c r="AQ1184" i="20" s="1"/>
  <c r="AQ1185" i="20" s="1"/>
  <c r="AQ1186" i="20" s="1"/>
  <c r="AQ1187" i="20" s="1"/>
  <c r="AQ1188" i="20" s="1"/>
  <c r="AQ1189" i="20" s="1"/>
  <c r="AQ1190" i="20" s="1"/>
  <c r="AQ1191" i="20" s="1"/>
  <c r="AQ1192" i="20" s="1"/>
  <c r="AQ1193" i="20" s="1"/>
  <c r="AQ1194" i="20" s="1"/>
  <c r="BA1183" i="22"/>
  <c r="BA1184" i="22" s="1"/>
  <c r="BA1185" i="22" s="1"/>
  <c r="BA1186" i="22" s="1"/>
  <c r="BA1187" i="22" s="1"/>
  <c r="BA1188" i="22" s="1"/>
  <c r="BA1189" i="22" s="1"/>
  <c r="BA1190" i="22" s="1"/>
  <c r="BA1191" i="22" s="1"/>
  <c r="BA1192" i="22" s="1"/>
  <c r="BA1193" i="22" s="1"/>
  <c r="BA1194" i="22" s="1"/>
  <c r="BA1195" i="22" s="1"/>
  <c r="BA1196" i="22" s="1"/>
  <c r="BA1197" i="22" s="1"/>
  <c r="BA1198" i="22" s="1"/>
  <c r="BA1199" i="22" s="1"/>
  <c r="BA1200" i="22" s="1"/>
  <c r="BA1201" i="22" s="1"/>
  <c r="BA1202" i="22" s="1"/>
  <c r="BA1203" i="22" s="1"/>
  <c r="BA1204" i="22" s="1"/>
  <c r="BA1205" i="22" s="1"/>
  <c r="AQ1195" i="20"/>
  <c r="AQ1196" i="20" s="1"/>
  <c r="AQ1197" i="20" s="1"/>
  <c r="AQ1198" i="20" s="1"/>
  <c r="AQ1199" i="20" s="1"/>
  <c r="AQ1200" i="20" s="1"/>
  <c r="AQ1201" i="20" s="1"/>
  <c r="AQ1202" i="20" s="1"/>
  <c r="AQ1203" i="20" s="1"/>
  <c r="AQ1204" i="20" s="1"/>
  <c r="AQ1205" i="20" s="1"/>
  <c r="AQ1206" i="20" s="1"/>
  <c r="AQ1207" i="20" s="1"/>
  <c r="AQ1208" i="20" s="1"/>
  <c r="AQ1209" i="20" s="1"/>
  <c r="AQ1210" i="20" s="1"/>
  <c r="AQ1211" i="20" s="1"/>
  <c r="AQ1212" i="20" s="1"/>
  <c r="AQ1213" i="20" s="1"/>
  <c r="AQ1214" i="20" s="1"/>
  <c r="BA1206" i="22"/>
  <c r="BA1207" i="22" s="1"/>
  <c r="BA1208" i="22" s="1"/>
  <c r="BA1209" i="22" s="1"/>
  <c r="BA1210" i="22" s="1"/>
  <c r="BA1211" i="22" s="1"/>
  <c r="BA1212" i="22" s="1"/>
  <c r="BA1213" i="22" s="1"/>
  <c r="BA1214" i="22" s="1"/>
  <c r="BA1215" i="22" s="1"/>
  <c r="BA1216" i="22" s="1"/>
  <c r="BA1217" i="22" s="1"/>
  <c r="BA1218" i="22" s="1"/>
  <c r="BA1219" i="22" s="1"/>
  <c r="BA1220" i="22" s="1"/>
  <c r="BA1221" i="22" s="1"/>
  <c r="BA1222" i="22" s="1"/>
  <c r="BA1223" i="22" s="1"/>
  <c r="BA1224" i="22" s="1"/>
  <c r="BA1225" i="22" s="1"/>
  <c r="AQ1215" i="20"/>
  <c r="AQ1216" i="20" s="1"/>
  <c r="AQ1217" i="20" s="1"/>
  <c r="AQ1218" i="20" s="1"/>
  <c r="AQ1219" i="20" s="1"/>
  <c r="AQ1220" i="20" s="1"/>
  <c r="AQ1221" i="20" s="1"/>
  <c r="AQ1222" i="20" s="1"/>
  <c r="AQ1223" i="20" s="1"/>
  <c r="AQ1224" i="20" s="1"/>
  <c r="AQ1225" i="20" s="1"/>
  <c r="AQ1226" i="20" s="1"/>
  <c r="AQ1227" i="20" s="1"/>
  <c r="AQ1228" i="20" s="1"/>
  <c r="AQ1229" i="20" s="1"/>
  <c r="AQ1230" i="20" s="1"/>
  <c r="AQ1231" i="20" s="1"/>
  <c r="AQ1232" i="20" s="1"/>
  <c r="AQ1233" i="20" s="1"/>
  <c r="AQ1234" i="20" s="1"/>
  <c r="BA1226" i="22"/>
  <c r="BA1227" i="22" s="1"/>
  <c r="BA1228" i="22" s="1"/>
  <c r="BA1229" i="22" s="1"/>
  <c r="BA1230" i="22" s="1"/>
  <c r="BA1231" i="22" s="1"/>
  <c r="BA1232" i="22" s="1"/>
  <c r="BA1233" i="22" s="1"/>
  <c r="BA1234" i="22" s="1"/>
  <c r="BA1235" i="22" s="1"/>
  <c r="BA1236" i="22" s="1"/>
  <c r="BA1237" i="22" s="1"/>
  <c r="BA1238" i="22" s="1"/>
  <c r="BA1239" i="22" s="1"/>
  <c r="BA1240" i="22" s="1"/>
  <c r="BA1241" i="22" s="1"/>
  <c r="BA1242" i="22" s="1"/>
  <c r="BA1243" i="22" s="1"/>
  <c r="BA1244" i="22" s="1"/>
  <c r="BA1245" i="22" s="1"/>
  <c r="AQ1235" i="20"/>
  <c r="AQ1236" i="20" s="1"/>
  <c r="AQ1237" i="20" s="1"/>
  <c r="AQ1238" i="20" s="1"/>
  <c r="AQ1239" i="20" s="1"/>
  <c r="AQ1240" i="20" s="1"/>
  <c r="AQ1241" i="20" s="1"/>
  <c r="AQ1242" i="20" s="1"/>
  <c r="AQ1243" i="20" s="1"/>
  <c r="AQ1244" i="20" s="1"/>
  <c r="AQ1245" i="20" s="1"/>
  <c r="AQ1246" i="20" s="1"/>
  <c r="AQ1247" i="20" s="1"/>
  <c r="AQ1248" i="20" s="1"/>
  <c r="AQ1249" i="20" s="1"/>
  <c r="AQ1250" i="20" s="1"/>
  <c r="AQ1251" i="20" s="1"/>
  <c r="AQ1252" i="20" s="1"/>
  <c r="AQ1253" i="20" s="1"/>
  <c r="AQ1254" i="20" s="1"/>
  <c r="AQ1255" i="20" s="1"/>
  <c r="AQ1256" i="20" s="1"/>
  <c r="AQ1257" i="20" s="1"/>
  <c r="BA1246" i="22"/>
  <c r="BA1247" i="22" s="1"/>
  <c r="BA1248" i="22" s="1"/>
  <c r="BA1249" i="22" s="1"/>
  <c r="BA1250" i="22" s="1"/>
  <c r="BA1251" i="22" s="1"/>
  <c r="BA1252" i="22" s="1"/>
  <c r="BA1253" i="22" s="1"/>
  <c r="BA1254" i="22" s="1"/>
  <c r="BA1255" i="22" s="1"/>
  <c r="BA1256" i="22" s="1"/>
  <c r="BA1257" i="22" s="1"/>
  <c r="BA1258" i="22" s="1"/>
  <c r="BA1259" i="22" s="1"/>
  <c r="BA1260" i="22" s="1"/>
  <c r="BA1261" i="22" s="1"/>
  <c r="BA1262" i="22" s="1"/>
  <c r="BA1263" i="22" s="1"/>
  <c r="BA1264" i="22" s="1"/>
  <c r="BA1265" i="22" s="1"/>
  <c r="AQ1258" i="20"/>
  <c r="AQ1259" i="20" s="1"/>
  <c r="AQ1260" i="20" s="1"/>
  <c r="AQ1261" i="20" s="1"/>
  <c r="AQ1262" i="20" s="1"/>
  <c r="AQ1263" i="20" s="1"/>
  <c r="AQ1264" i="20" s="1"/>
  <c r="AQ1265" i="20" s="1"/>
  <c r="AQ1266" i="20" s="1"/>
  <c r="AQ1267" i="20" s="1"/>
  <c r="AQ1268" i="20" s="1"/>
  <c r="AQ1269" i="20" s="1"/>
  <c r="AQ1270" i="20" s="1"/>
  <c r="AQ1271" i="20" s="1"/>
  <c r="AQ1272" i="20" s="1"/>
  <c r="AQ1273" i="20" s="1"/>
  <c r="AQ1274" i="20" s="1"/>
  <c r="AQ1275" i="20" s="1"/>
  <c r="AQ1276" i="20" s="1"/>
  <c r="AQ1277" i="20" s="1"/>
  <c r="BA1266" i="22"/>
  <c r="BA1267" i="22" s="1"/>
  <c r="BA1268" i="22" s="1"/>
  <c r="BA1269" i="22" s="1"/>
  <c r="BA1270" i="22" s="1"/>
  <c r="BA1271" i="22" s="1"/>
  <c r="BA1272" i="22" s="1"/>
  <c r="BA1273" i="22" s="1"/>
  <c r="BA1274" i="22" s="1"/>
  <c r="BA1275" i="22" s="1"/>
  <c r="BA1276" i="22" s="1"/>
  <c r="BA1277" i="22" s="1"/>
  <c r="BA1278" i="22" s="1"/>
  <c r="BA1279" i="22" s="1"/>
  <c r="BA1280" i="22" s="1"/>
  <c r="BA1281" i="22" s="1"/>
  <c r="BA1282" i="22" s="1"/>
  <c r="BA1283" i="22" s="1"/>
  <c r="BA1284" i="22" s="1"/>
  <c r="BA1285" i="22" s="1"/>
  <c r="AQ1278" i="20"/>
  <c r="AQ1279" i="20" s="1"/>
  <c r="AQ1280" i="20" s="1"/>
  <c r="AQ1281" i="20" s="1"/>
  <c r="AQ1282" i="20" s="1"/>
  <c r="AQ1283" i="20" s="1"/>
  <c r="AQ1284" i="20" s="1"/>
  <c r="AQ1285" i="20" s="1"/>
  <c r="AQ1286" i="20" s="1"/>
  <c r="AQ1287" i="20" s="1"/>
  <c r="AQ1288" i="20" s="1"/>
  <c r="AQ1289" i="20" s="1"/>
  <c r="AQ1290" i="20" s="1"/>
  <c r="AQ1291" i="20" s="1"/>
  <c r="AQ1292" i="20" s="1"/>
  <c r="AQ1293" i="20" s="1"/>
  <c r="AQ1294" i="20" s="1"/>
  <c r="AQ1295" i="20" s="1"/>
  <c r="AQ1296" i="20" s="1"/>
  <c r="AQ1297" i="20" s="1"/>
  <c r="AR4" i="20"/>
  <c r="BB5" i="22"/>
  <c r="BB7" i="22"/>
  <c r="BB9" i="22"/>
  <c r="BB11" i="22"/>
  <c r="BB13" i="22"/>
  <c r="BB15" i="22"/>
  <c r="BB17" i="22"/>
  <c r="BB19" i="22"/>
  <c r="BB21" i="22"/>
  <c r="BB23" i="22"/>
  <c r="BB25" i="22"/>
  <c r="BB27" i="22"/>
  <c r="BB29" i="22"/>
  <c r="BB31" i="22"/>
  <c r="BB33" i="22"/>
  <c r="BB35" i="22"/>
  <c r="BB37" i="22"/>
  <c r="BB39" i="22"/>
  <c r="BB41" i="22"/>
  <c r="BB43" i="22"/>
  <c r="BB45" i="22"/>
  <c r="BB47" i="22"/>
  <c r="BB49" i="22"/>
  <c r="BB51" i="22"/>
  <c r="BB53" i="22"/>
  <c r="BB55" i="22"/>
  <c r="BB57" i="22"/>
  <c r="BB59" i="22"/>
  <c r="BB61" i="22"/>
  <c r="BA1286" i="22"/>
  <c r="BA1287" i="22" s="1"/>
  <c r="BA1288" i="22" s="1"/>
  <c r="BA1289" i="22" s="1"/>
  <c r="BA1290" i="22" s="1"/>
  <c r="BA1291" i="22" s="1"/>
  <c r="BA1292" i="22" s="1"/>
  <c r="BA1293" i="22" s="1"/>
  <c r="BA1294" i="22" s="1"/>
  <c r="BA1295" i="22" s="1"/>
  <c r="BA1296" i="22" s="1"/>
  <c r="AP5" i="20"/>
  <c r="AP6" i="20"/>
  <c r="AP8" i="20"/>
  <c r="AP10" i="20"/>
  <c r="AP12" i="20"/>
  <c r="AP14" i="20"/>
  <c r="AP16" i="20"/>
  <c r="AP18" i="20"/>
  <c r="AP20" i="20"/>
  <c r="AP22" i="20"/>
  <c r="AP24" i="20"/>
  <c r="AP26" i="20"/>
  <c r="AP28" i="20"/>
  <c r="AP30" i="20"/>
  <c r="AP32" i="20"/>
  <c r="AP34" i="20"/>
  <c r="AP36" i="20"/>
  <c r="AP38" i="20"/>
  <c r="AP40" i="20"/>
  <c r="AP42" i="20"/>
  <c r="AP44" i="20"/>
  <c r="AP46" i="20"/>
  <c r="AP48" i="20"/>
  <c r="AP50" i="20"/>
  <c r="AP52" i="20"/>
  <c r="AP54" i="20"/>
  <c r="AP56" i="20"/>
  <c r="AP58" i="20"/>
  <c r="AP60" i="20"/>
  <c r="AP62" i="20"/>
  <c r="BA1297" i="22"/>
  <c r="BA1298" i="22" s="1"/>
  <c r="BA1299" i="22" s="1"/>
  <c r="BA1300" i="22" s="1"/>
  <c r="BA1301" i="22" s="1"/>
  <c r="BA1302" i="22" s="1"/>
  <c r="BA1303" i="22" s="1"/>
  <c r="BA1304" i="22" s="1"/>
  <c r="BA1305" i="22" s="1"/>
  <c r="BA1306" i="22" s="1"/>
  <c r="BA1307" i="22" s="1"/>
  <c r="BA1308" i="22" s="1"/>
  <c r="BA3" i="23"/>
  <c r="BA4" i="23" s="1"/>
  <c r="BA5" i="23" s="1"/>
  <c r="BA6" i="23" s="1"/>
  <c r="AR5" i="20"/>
  <c r="AR6" i="20"/>
  <c r="AR8" i="20"/>
  <c r="AR10" i="20"/>
  <c r="AR12" i="20"/>
  <c r="AR14" i="20"/>
  <c r="AR16" i="20"/>
  <c r="AR18" i="20"/>
  <c r="AR20" i="20"/>
  <c r="AR22" i="20"/>
  <c r="AR24" i="20"/>
  <c r="AR26" i="20"/>
  <c r="AR28" i="20"/>
  <c r="AR30" i="20"/>
  <c r="AR32" i="20"/>
  <c r="AR34" i="20"/>
  <c r="AR36" i="20"/>
  <c r="AR38" i="20"/>
  <c r="AR40" i="20"/>
  <c r="AR42" i="20"/>
  <c r="AR44" i="20"/>
  <c r="AR46" i="20"/>
  <c r="AR48" i="20"/>
  <c r="AR50" i="20"/>
  <c r="AR52" i="20"/>
  <c r="AR54" i="20"/>
  <c r="AR56" i="20"/>
  <c r="AR58" i="20"/>
  <c r="AQ1298" i="20"/>
  <c r="AQ1299" i="20" s="1"/>
  <c r="AQ1300" i="20" s="1"/>
  <c r="AQ1301" i="20" s="1"/>
  <c r="AQ1302" i="20" s="1"/>
  <c r="AQ1303" i="20" s="1"/>
  <c r="AQ1304" i="20" s="1"/>
  <c r="AQ1305" i="20" s="1"/>
  <c r="BA7" i="23"/>
  <c r="AQ1306" i="20"/>
  <c r="AQ1307" i="20" s="1"/>
  <c r="AQ1308" i="20" s="1"/>
  <c r="AQ1309" i="20" s="1"/>
  <c r="AQ1310" i="20" s="1"/>
  <c r="AQ1311" i="20" s="1"/>
  <c r="AQ1312" i="20" s="1"/>
  <c r="AQ1313" i="20" s="1"/>
  <c r="AQ1314" i="20" s="1"/>
  <c r="AQ1315" i="20" s="1"/>
  <c r="AQ1316" i="20" s="1"/>
  <c r="AQ1317" i="20" s="1"/>
  <c r="BA1309" i="22"/>
  <c r="BA1310" i="22" s="1"/>
  <c r="BA1311" i="22" s="1"/>
  <c r="BA1312" i="22" s="1"/>
  <c r="BA1313" i="22" s="1"/>
  <c r="BA1314" i="22" s="1"/>
  <c r="BA1315" i="22" s="1"/>
  <c r="BA1316" i="22" s="1"/>
  <c r="BA1317" i="22"/>
  <c r="BA1318" i="22" s="1"/>
  <c r="BA1319" i="22" s="1"/>
  <c r="BA1320" i="22" s="1"/>
  <c r="BA1321" i="22" s="1"/>
  <c r="BA1322" i="22" s="1"/>
  <c r="BA1323" i="22" s="1"/>
  <c r="BA1324" i="22" s="1"/>
  <c r="BA1325" i="22" s="1"/>
  <c r="BA1326" i="22" s="1"/>
  <c r="BA1327" i="22" s="1"/>
  <c r="BA1328" i="22" s="1"/>
  <c r="BA1329" i="22" s="1"/>
  <c r="BA1330" i="22" s="1"/>
  <c r="BA1331" i="22" s="1"/>
  <c r="BA1332" i="22" s="1"/>
  <c r="BA1333" i="22" s="1"/>
  <c r="BA1334" i="22" s="1"/>
  <c r="BA1335" i="22" s="1"/>
  <c r="BA1336" i="22" s="1"/>
  <c r="BA1337" i="22" s="1"/>
  <c r="BA1338" i="22" s="1"/>
  <c r="BA1339" i="22" s="1"/>
  <c r="BA1340" i="22" s="1"/>
  <c r="BA1341" i="22" s="1"/>
  <c r="BA1342" i="22" s="1"/>
  <c r="BA1343" i="22" s="1"/>
  <c r="BA1344" i="22" s="1"/>
  <c r="BA1345" i="22" s="1"/>
  <c r="BA1346" i="22" s="1"/>
  <c r="BA1347" i="22" s="1"/>
  <c r="BA1348" i="22" s="1"/>
  <c r="BA1349" i="22" s="1"/>
  <c r="BA1350" i="22" s="1"/>
  <c r="BA1351" i="22" s="1"/>
  <c r="BA1352" i="22" s="1"/>
  <c r="BA1353" i="22" s="1"/>
  <c r="BA1354" i="22" s="1"/>
  <c r="BA1355" i="22" s="1"/>
  <c r="BA1356" i="22" s="1"/>
  <c r="BA1357" i="22"/>
  <c r="BA1358" i="22" s="1"/>
  <c r="AQ1318" i="20"/>
  <c r="AQ1319" i="20" s="1"/>
  <c r="AQ1320" i="20" s="1"/>
  <c r="AQ1321" i="20" s="1"/>
  <c r="AQ1322" i="20" s="1"/>
  <c r="AQ1323" i="20" s="1"/>
  <c r="AQ1324" i="20" s="1"/>
  <c r="AQ1325" i="20" s="1"/>
  <c r="AQ1326" i="20" s="1"/>
  <c r="AQ1327" i="20" s="1"/>
  <c r="AQ1328" i="20" s="1"/>
  <c r="AQ1329" i="20" s="1"/>
  <c r="AQ1330" i="20" s="1"/>
  <c r="AQ1331" i="20" s="1"/>
  <c r="AQ1332" i="20" s="1"/>
  <c r="AQ1333" i="20" s="1"/>
  <c r="AQ1334" i="20" s="1"/>
  <c r="AQ1335" i="20" s="1"/>
  <c r="AQ1336" i="20" s="1"/>
  <c r="AQ1337" i="20" s="1"/>
  <c r="AQ1338" i="20" s="1"/>
  <c r="AQ1339" i="20" s="1"/>
  <c r="AQ1340" i="20" s="1"/>
  <c r="AQ1341" i="20" s="1"/>
  <c r="AQ1342" i="20" s="1"/>
  <c r="AQ1343" i="20" s="1"/>
  <c r="AQ1344" i="20" s="1"/>
  <c r="AQ1345" i="20" s="1"/>
  <c r="AQ1346" i="20" s="1"/>
  <c r="AQ1347" i="20" s="1"/>
  <c r="AQ1348" i="20" s="1"/>
  <c r="AQ1349" i="20" s="1"/>
  <c r="AQ1350" i="20" s="1"/>
  <c r="AQ1351" i="20" s="1"/>
  <c r="AQ1352" i="20" s="1"/>
  <c r="AQ1353" i="20" s="1"/>
  <c r="AQ1354" i="20" s="1"/>
  <c r="AQ1355" i="20" s="1"/>
  <c r="AQ1356" i="20" s="1"/>
  <c r="AQ1357" i="20" s="1"/>
  <c r="AQ1358" i="20" s="1"/>
  <c r="AQ1359" i="20" s="1"/>
  <c r="AQ1360" i="20" s="1"/>
  <c r="AQ1361" i="20" s="1"/>
  <c r="AQ1362" i="20" s="1"/>
  <c r="AQ1363" i="20" s="1"/>
  <c r="AQ1364" i="20" s="1"/>
  <c r="AQ1365" i="20" s="1"/>
  <c r="AQ1366" i="20" s="1"/>
  <c r="AQ1367" i="20" s="1"/>
  <c r="AQ1368" i="20" s="1"/>
  <c r="AQ1369" i="20" s="1"/>
  <c r="AQ1370" i="20" s="1"/>
  <c r="AQ1371" i="20" s="1"/>
  <c r="AQ1372" i="20" s="1"/>
  <c r="AQ1373" i="20" s="1"/>
  <c r="AQ1374" i="20" s="1"/>
  <c r="AQ1375" i="20" s="1"/>
  <c r="AQ1376" i="20" s="1"/>
  <c r="AQ1377" i="20" s="1"/>
  <c r="AQ1378" i="20" s="1"/>
  <c r="AQ1379" i="20" s="1"/>
  <c r="AQ1380" i="20" s="1"/>
  <c r="AQ1381" i="20" s="1"/>
  <c r="AQ1382" i="20" s="1"/>
  <c r="AQ1383" i="20" s="1"/>
  <c r="AQ1384" i="20" s="1"/>
  <c r="AQ1385" i="20" s="1"/>
  <c r="AQ1386" i="20" s="1"/>
  <c r="AQ1387" i="20" s="1"/>
  <c r="AQ1388" i="20" s="1"/>
  <c r="AQ1389" i="20" s="1"/>
  <c r="AQ1390" i="20" s="1"/>
  <c r="AQ1391" i="20" s="1"/>
  <c r="AQ1392" i="20" s="1"/>
  <c r="AQ1393" i="20" s="1"/>
  <c r="AQ1394" i="20" s="1"/>
  <c r="AQ1395" i="20" s="1"/>
  <c r="AQ1396" i="20" s="1"/>
  <c r="AQ1397" i="20" s="1"/>
  <c r="AQ1398" i="20" s="1"/>
  <c r="AQ1399" i="20" s="1"/>
  <c r="AQ1400" i="20" s="1"/>
  <c r="AQ1401" i="20" s="1"/>
  <c r="AQ1402" i="20" s="1"/>
  <c r="AQ1403" i="20" s="1"/>
  <c r="AQ1404" i="20" s="1"/>
  <c r="AQ1405" i="20" s="1"/>
  <c r="AQ1406" i="20" s="1"/>
  <c r="AQ1407" i="20" s="1"/>
  <c r="AQ1408" i="20" s="1"/>
  <c r="AQ1409" i="20" s="1"/>
  <c r="AQ1410" i="20" s="1"/>
  <c r="AQ1411" i="20" s="1"/>
  <c r="AQ1412" i="20" s="1"/>
  <c r="AQ1413" i="20" s="1"/>
  <c r="AQ1414" i="20" s="1"/>
  <c r="AQ1415" i="20" s="1"/>
  <c r="AQ1416" i="20" s="1"/>
  <c r="AQ1417" i="20" s="1"/>
  <c r="AQ1418" i="20" s="1"/>
  <c r="AQ1419" i="20" s="1"/>
  <c r="AQ1420" i="20" s="1"/>
  <c r="AQ1421" i="20" s="1"/>
  <c r="AQ1422" i="20" s="1"/>
  <c r="AQ1423" i="20" s="1"/>
  <c r="AQ1424" i="20" s="1"/>
  <c r="AQ1425" i="20" s="1"/>
  <c r="AQ1426" i="20" s="1"/>
  <c r="AQ1427" i="20" s="1"/>
  <c r="AQ1428" i="20" s="1"/>
  <c r="AQ1429" i="20" s="1"/>
  <c r="AQ1430" i="20" s="1"/>
  <c r="AQ1431" i="20" s="1"/>
  <c r="AQ1432" i="20" s="1"/>
  <c r="AQ1433" i="20" s="1"/>
  <c r="AQ1434" i="20" s="1"/>
  <c r="AQ1435" i="20" s="1"/>
  <c r="AQ1436" i="20" s="1"/>
  <c r="AQ1437" i="20" s="1"/>
  <c r="AQ1438" i="20" s="1"/>
  <c r="AQ1439" i="20" s="1"/>
  <c r="AQ1440" i="20" s="1"/>
  <c r="AQ1441" i="20" s="1"/>
  <c r="AQ1442" i="20" s="1"/>
  <c r="AQ1443" i="20" s="1"/>
  <c r="AQ1444" i="20" s="1"/>
  <c r="AQ1445" i="20" s="1"/>
  <c r="AQ1446" i="20" s="1"/>
  <c r="AQ1447" i="20" s="1"/>
  <c r="AQ1448" i="20" s="1"/>
  <c r="AQ1449" i="20" s="1"/>
  <c r="AQ1450" i="20" s="1"/>
  <c r="AQ1451" i="20" s="1"/>
  <c r="AQ1452" i="20" s="1"/>
  <c r="AQ1453" i="20" s="1"/>
  <c r="AQ1454" i="20" s="1"/>
  <c r="AQ1455" i="20" s="1"/>
  <c r="AQ1456" i="20" s="1"/>
  <c r="AQ1457" i="20" s="1"/>
  <c r="AQ1458" i="20" s="1"/>
  <c r="AQ1459" i="20" s="1"/>
  <c r="AQ1460" i="20" s="1"/>
  <c r="AQ1461" i="20" s="1"/>
  <c r="AQ1462" i="20" s="1"/>
  <c r="AQ1463" i="20" s="1"/>
  <c r="AQ1464" i="20" s="1"/>
  <c r="AQ1465" i="20" s="1"/>
  <c r="AQ1466" i="20" s="1"/>
  <c r="AQ1467" i="20" s="1"/>
  <c r="AQ1468" i="20" s="1"/>
  <c r="AQ1469" i="20" s="1"/>
  <c r="AQ1470" i="20" s="1"/>
  <c r="AQ1471" i="20" s="1"/>
  <c r="AQ1472" i="20" s="1"/>
  <c r="AQ1473" i="20" s="1"/>
  <c r="BA1359" i="22"/>
  <c r="BA1360" i="22" s="1"/>
  <c r="BA1361" i="22" s="1"/>
  <c r="BA1362" i="22" s="1"/>
  <c r="BA1363" i="22" s="1"/>
  <c r="BA1364" i="22" s="1"/>
  <c r="BA1365" i="22" s="1"/>
  <c r="BA1366" i="22" s="1"/>
  <c r="BA1367" i="22" s="1"/>
  <c r="BA1368" i="22" s="1"/>
  <c r="BA1369" i="22" s="1"/>
  <c r="BA1370" i="22" s="1"/>
  <c r="BA1371" i="22" s="1"/>
  <c r="BA1372" i="22" s="1"/>
  <c r="BA1373" i="22" s="1"/>
  <c r="BA1374" i="22" s="1"/>
  <c r="BA1375" i="22" s="1"/>
  <c r="BA1376" i="22" s="1"/>
  <c r="BA1377" i="22" s="1"/>
  <c r="BA1378" i="22" s="1"/>
  <c r="BA1379" i="22" s="1"/>
  <c r="BA1380" i="22" s="1"/>
  <c r="BA1381" i="22" s="1"/>
  <c r="BA1382" i="22" s="1"/>
  <c r="BA1383" i="22" s="1"/>
  <c r="BA1384" i="22" s="1"/>
  <c r="BA1385" i="22" s="1"/>
  <c r="BA1386" i="22" s="1"/>
  <c r="BA1387" i="22" s="1"/>
  <c r="BA1388" i="22" s="1"/>
  <c r="BA1389" i="22" s="1"/>
  <c r="BA1390" i="22" s="1"/>
  <c r="BA1391" i="22" s="1"/>
  <c r="BA1392" i="22" s="1"/>
  <c r="BA1393" i="22" s="1"/>
  <c r="BA1394" i="22" s="1"/>
  <c r="BA1395" i="22" s="1"/>
  <c r="BA1396" i="22" s="1"/>
  <c r="BA1397" i="22" s="1"/>
  <c r="BA1398" i="22" s="1"/>
  <c r="BA1399" i="22"/>
  <c r="BA1400" i="22" s="1"/>
  <c r="BA1401" i="22" s="1"/>
  <c r="BA1402" i="22" s="1"/>
  <c r="BA1403" i="22" s="1"/>
  <c r="BA1404" i="22" s="1"/>
  <c r="BA1405" i="22" s="1"/>
  <c r="BA1406" i="22" s="1"/>
  <c r="BA1407" i="22" s="1"/>
  <c r="BA1408" i="22" s="1"/>
  <c r="BA1409" i="22" s="1"/>
  <c r="BA1410" i="22" s="1"/>
  <c r="BA1411" i="22" s="1"/>
  <c r="BA1412" i="22" s="1"/>
  <c r="BA1413" i="22" s="1"/>
  <c r="BA1414" i="22" s="1"/>
  <c r="BA1415" i="22" s="1"/>
  <c r="BA1416" i="22" s="1"/>
  <c r="BA1417" i="22" s="1"/>
  <c r="BA1418" i="22" s="1"/>
  <c r="BA1419" i="22" s="1"/>
  <c r="BA1420" i="22" s="1"/>
  <c r="BA1421" i="22" s="1"/>
  <c r="BA1422" i="22" s="1"/>
  <c r="BA1423" i="22" s="1"/>
  <c r="BA1424" i="22" s="1"/>
  <c r="BA1425" i="22" s="1"/>
  <c r="BA1426" i="22" s="1"/>
  <c r="BA1427" i="22" s="1"/>
  <c r="BA1428" i="22" s="1"/>
  <c r="BA1429" i="22" s="1"/>
  <c r="BA1430" i="22" s="1"/>
  <c r="BA1431" i="22" s="1"/>
  <c r="BA1432" i="22" s="1"/>
  <c r="BA1433" i="22" s="1"/>
  <c r="BA1434" i="22" s="1"/>
  <c r="BA1435" i="22" s="1"/>
  <c r="BA1436" i="22" s="1"/>
  <c r="BA1437" i="22" s="1"/>
  <c r="BA1438" i="22" s="1"/>
  <c r="BA1439" i="22"/>
  <c r="BA1440" i="22" s="1"/>
  <c r="BA1441" i="22" s="1"/>
  <c r="BA1442" i="22" s="1"/>
  <c r="BA1443" i="22" s="1"/>
  <c r="BA1444" i="22" s="1"/>
  <c r="BA1445" i="22" s="1"/>
  <c r="BA1446" i="22" s="1"/>
  <c r="BA1447" i="22" s="1"/>
  <c r="BA1448" i="22" s="1"/>
  <c r="BA1449" i="22" s="1"/>
  <c r="BA1450" i="22" s="1"/>
  <c r="BA1451" i="22" s="1"/>
  <c r="BA1452" i="22" s="1"/>
  <c r="BA1453" i="22" s="1"/>
  <c r="BA1454" i="22" s="1"/>
  <c r="BA1455" i="22" s="1"/>
  <c r="BA1456" i="22" s="1"/>
  <c r="BA1457" i="22" s="1"/>
  <c r="BA1458" i="22" s="1"/>
  <c r="BA1459" i="22" s="1"/>
  <c r="BA1460" i="22" s="1"/>
  <c r="BA1461" i="22" s="1"/>
  <c r="BA1462" i="22" s="1"/>
  <c r="BA1463" i="22" s="1"/>
  <c r="BA1464" i="22" s="1"/>
  <c r="BA1465" i="22" s="1"/>
  <c r="BA1466" i="22" s="1"/>
  <c r="BA1467" i="22" s="1"/>
  <c r="BA1468" i="22" s="1"/>
  <c r="BA1469" i="22" s="1"/>
  <c r="BA1470" i="22" s="1"/>
  <c r="BA1471" i="22" s="1"/>
  <c r="BA1472" i="22" s="1"/>
  <c r="BA1473" i="22" s="1"/>
  <c r="BA1474" i="22" s="1"/>
  <c r="BA1475" i="22" s="1"/>
  <c r="BA1476" i="22" s="1"/>
  <c r="BA1477" i="22" s="1"/>
  <c r="BA1478" i="22" s="1"/>
  <c r="BA1479" i="22" s="1"/>
  <c r="BA1480" i="22" s="1"/>
  <c r="BA1481" i="22" s="1"/>
  <c r="BA1482" i="22" s="1"/>
  <c r="BA1483" i="22" s="1"/>
  <c r="BA1484" i="22" s="1"/>
  <c r="BA1485" i="22" s="1"/>
  <c r="BA1486" i="22" s="1"/>
  <c r="BA1487" i="22" s="1"/>
  <c r="BA1488" i="22" s="1"/>
  <c r="BA1489" i="22" s="1"/>
  <c r="BA1490" i="22" s="1"/>
  <c r="BA1491" i="22" s="1"/>
  <c r="BA1492" i="22" s="1"/>
  <c r="BA1493" i="22" s="1"/>
  <c r="AQ1474" i="20"/>
  <c r="AQ1475" i="20" s="1"/>
  <c r="AQ1476" i="20" s="1"/>
  <c r="AQ1477" i="20" s="1"/>
  <c r="AQ1478" i="20" s="1"/>
  <c r="AQ1479" i="20" s="1"/>
  <c r="AQ1480" i="20" s="1"/>
  <c r="AQ1481" i="20" s="1"/>
  <c r="AQ1482" i="20" s="1"/>
  <c r="AQ1483" i="20" s="1"/>
  <c r="AQ1484" i="20" s="1"/>
  <c r="AQ1485" i="20" s="1"/>
  <c r="AQ1486" i="20" s="1"/>
  <c r="AQ1487" i="20" s="1"/>
  <c r="AQ1488" i="20" s="1"/>
  <c r="AQ1489" i="20" s="1"/>
  <c r="AQ1490" i="20" s="1"/>
  <c r="AQ1491" i="20" s="1"/>
  <c r="AQ1492" i="20" s="1"/>
  <c r="AQ1493" i="20" s="1"/>
  <c r="AQ1494" i="20" s="1"/>
  <c r="AQ1495" i="20" s="1"/>
  <c r="AQ1496" i="20" s="1"/>
  <c r="AQ1497" i="20" s="1"/>
  <c r="AQ1498" i="20" s="1"/>
  <c r="AQ1499" i="20" s="1"/>
  <c r="AQ1500" i="20" s="1"/>
  <c r="AQ1501" i="20" s="1"/>
  <c r="AQ1502" i="20" s="1"/>
  <c r="AQ1503" i="20" s="1"/>
  <c r="AQ1504" i="20" s="1"/>
  <c r="AQ1505" i="20" s="1"/>
  <c r="AQ1506" i="20" s="1"/>
  <c r="AQ1507" i="20" s="1"/>
  <c r="AQ1508" i="20" s="1"/>
  <c r="AQ1509" i="20" s="1"/>
  <c r="AQ1510" i="20" s="1"/>
  <c r="BA1494" i="22"/>
  <c r="BA1495" i="22" s="1"/>
  <c r="BA1496" i="22" s="1"/>
  <c r="BA1497" i="22" s="1"/>
  <c r="BA1498" i="22" s="1"/>
  <c r="BA1499" i="22" s="1"/>
  <c r="BA1500" i="22" s="1"/>
  <c r="BA1501" i="22" s="1"/>
  <c r="BA1502" i="22" s="1"/>
  <c r="BA1503" i="22" s="1"/>
  <c r="BA1504" i="22" s="1"/>
  <c r="BA1505" i="22" s="1"/>
  <c r="BA1506" i="22" s="1"/>
  <c r="BA1507" i="22" s="1"/>
  <c r="BA1508" i="22" s="1"/>
  <c r="BA1509" i="22" s="1"/>
  <c r="BA1510" i="22" s="1"/>
  <c r="BA1511" i="22" s="1"/>
  <c r="BA1512" i="22" s="1"/>
  <c r="BA1513" i="22" s="1"/>
  <c r="BA1514" i="22" s="1"/>
  <c r="BA1515" i="22" s="1"/>
  <c r="BA1516" i="22" s="1"/>
  <c r="BA1517" i="22" s="1"/>
  <c r="BA1518" i="22" s="1"/>
  <c r="BA1519" i="22" s="1"/>
  <c r="BA1520" i="22" s="1"/>
  <c r="BA1521" i="22" s="1"/>
  <c r="BA1522" i="22" s="1"/>
  <c r="AQ1511" i="20"/>
  <c r="AQ1512" i="20" s="1"/>
  <c r="AQ1513" i="20" s="1"/>
  <c r="AQ1514" i="20" s="1"/>
  <c r="AQ1515" i="20" s="1"/>
  <c r="AQ1516" i="20" s="1"/>
  <c r="AQ1517" i="20" s="1"/>
  <c r="AQ1518" i="20" s="1"/>
  <c r="AQ1519" i="20" s="1"/>
  <c r="AQ1520" i="20" s="1"/>
  <c r="AQ1521" i="20" s="1"/>
  <c r="AQ1522" i="20" s="1"/>
  <c r="AQ1523" i="20" s="1"/>
  <c r="AQ1524" i="20" s="1"/>
  <c r="AQ1525" i="20" s="1"/>
  <c r="AQ1526" i="20" s="1"/>
  <c r="AQ1527" i="20" s="1"/>
  <c r="AQ1528" i="20" s="1"/>
  <c r="AQ1529" i="20" s="1"/>
  <c r="AQ1530" i="20" s="1"/>
  <c r="AQ1531" i="20" s="1"/>
  <c r="AQ1532" i="20" s="1"/>
  <c r="AQ1533" i="20" s="1"/>
  <c r="AQ1534" i="20" s="1"/>
  <c r="AQ1535" i="20" s="1"/>
  <c r="BA1523" i="22"/>
  <c r="BA1524" i="22" s="1"/>
  <c r="BA1525" i="22" s="1"/>
  <c r="BA1526" i="22" s="1"/>
  <c r="BA1527" i="22" s="1"/>
  <c r="BA1528" i="22" s="1"/>
  <c r="BA1529" i="22" s="1"/>
  <c r="BA1530" i="22" s="1"/>
  <c r="BA1531" i="22" s="1"/>
  <c r="BA1532" i="22" s="1"/>
  <c r="BA1533" i="22" s="1"/>
  <c r="BA1534" i="22" s="1"/>
  <c r="BA1535" i="22" s="1"/>
  <c r="BA1536" i="22" s="1"/>
  <c r="BA1537" i="22" s="1"/>
  <c r="BA1538" i="22" s="1"/>
  <c r="BA1539" i="22" s="1"/>
  <c r="BA1540" i="22" s="1"/>
  <c r="BA1541" i="22" s="1"/>
  <c r="BA1542" i="22" s="1"/>
  <c r="BA1543" i="22" s="1"/>
  <c r="BA1544" i="22" s="1"/>
  <c r="BA1545" i="22" s="1"/>
  <c r="BA1546" i="22" s="1"/>
  <c r="BA1547" i="22" s="1"/>
  <c r="AQ1536" i="20"/>
  <c r="AQ1537" i="20" s="1"/>
  <c r="AQ1538" i="20" s="1"/>
  <c r="AQ1539" i="20" s="1"/>
  <c r="AQ1540" i="20" s="1"/>
  <c r="AQ1541" i="20" s="1"/>
  <c r="AQ1542" i="20" s="1"/>
  <c r="AQ1543" i="20" s="1"/>
  <c r="AQ1544" i="20" s="1"/>
  <c r="AQ1545" i="20" s="1"/>
  <c r="AQ1546" i="20" s="1"/>
  <c r="AQ1547" i="20" s="1"/>
  <c r="AQ1548" i="20" s="1"/>
  <c r="AQ1549" i="20" s="1"/>
  <c r="AQ1550" i="20" s="1"/>
  <c r="AQ1551" i="20" s="1"/>
  <c r="AQ1552" i="20" s="1"/>
  <c r="AQ1553" i="20" s="1"/>
  <c r="AQ1554" i="20" s="1"/>
  <c r="AQ1555" i="20" s="1"/>
  <c r="AQ1556" i="20" s="1"/>
  <c r="AQ1557" i="20" s="1"/>
  <c r="AQ1558" i="20" s="1"/>
  <c r="AQ1559" i="20" s="1"/>
  <c r="AQ1560" i="20" s="1"/>
  <c r="AQ1561" i="20" s="1"/>
  <c r="AQ1562" i="20" s="1"/>
  <c r="AQ1563" i="20" s="1"/>
  <c r="AQ1564" i="20" s="1"/>
  <c r="AQ1565" i="20" s="1"/>
  <c r="AQ1566" i="20" s="1"/>
  <c r="AQ1567" i="20" s="1"/>
  <c r="AQ1568" i="20" s="1"/>
  <c r="AQ1569" i="20" s="1"/>
  <c r="AQ1570" i="20" s="1"/>
  <c r="AQ1571" i="20" s="1"/>
  <c r="AQ1572" i="20" s="1"/>
  <c r="AQ1573" i="20" s="1"/>
  <c r="AQ1574" i="20" s="1"/>
  <c r="BA1548" i="22"/>
  <c r="BA1549" i="22" s="1"/>
  <c r="BA1550" i="22" s="1"/>
  <c r="BA1551" i="22" s="1"/>
  <c r="BA1552" i="22" s="1"/>
  <c r="BA1553" i="22" s="1"/>
  <c r="BA1554" i="22" s="1"/>
  <c r="BA1555" i="22" s="1"/>
  <c r="BA1556" i="22" s="1"/>
  <c r="BA1557" i="22" s="1"/>
  <c r="BA1558" i="22" s="1"/>
  <c r="BA1559" i="22" s="1"/>
  <c r="BA1560" i="22" s="1"/>
  <c r="BA1561" i="22" s="1"/>
  <c r="BA1562" i="22"/>
  <c r="BA1563" i="22" s="1"/>
  <c r="BA1564" i="22" s="1"/>
  <c r="BA1565" i="22" s="1"/>
  <c r="BA1566" i="22" s="1"/>
  <c r="BA1567" i="22" s="1"/>
  <c r="BA1568" i="22" s="1"/>
  <c r="BA1569" i="22" s="1"/>
  <c r="BA1570" i="22" s="1"/>
  <c r="BA1571" i="22" s="1"/>
  <c r="BA1572" i="22" s="1"/>
  <c r="BA1573" i="22" s="1"/>
  <c r="BA1574" i="22" s="1"/>
  <c r="BA1575" i="22" s="1"/>
  <c r="BA1576" i="22" s="1"/>
  <c r="BA1577" i="22" s="1"/>
  <c r="BA1578" i="22" s="1"/>
  <c r="BA1579" i="22" s="1"/>
  <c r="BA1580" i="22" s="1"/>
  <c r="BA1581" i="22" s="1"/>
  <c r="BA1582" i="22" s="1"/>
  <c r="BA1583" i="22" s="1"/>
  <c r="BA1584" i="22" s="1"/>
  <c r="BA1585" i="22" s="1"/>
  <c r="BA1586" i="22" s="1"/>
  <c r="AQ1575" i="20"/>
  <c r="AQ1576" i="20" s="1"/>
  <c r="AQ1577" i="20" s="1"/>
  <c r="AQ1578" i="20" s="1"/>
  <c r="AQ1579" i="20" s="1"/>
  <c r="AQ1580" i="20" s="1"/>
  <c r="AQ1581" i="20" s="1"/>
  <c r="AQ1582" i="20" s="1"/>
  <c r="AQ1583" i="20" s="1"/>
  <c r="AQ1584" i="20" s="1"/>
  <c r="AQ1585" i="20" s="1"/>
  <c r="AQ1586" i="20" s="1"/>
  <c r="AQ1587" i="20" s="1"/>
  <c r="AQ1588" i="20" s="1"/>
  <c r="AQ1589" i="20" s="1"/>
  <c r="AQ1590" i="20" s="1"/>
  <c r="AQ1591" i="20" s="1"/>
  <c r="AQ1592" i="20" s="1"/>
  <c r="AQ1593" i="20" s="1"/>
  <c r="AQ1594" i="20" s="1"/>
  <c r="AQ1595" i="20" s="1"/>
  <c r="AQ1596" i="20" s="1"/>
  <c r="AQ1597" i="20" s="1"/>
  <c r="AQ1598" i="20" s="1"/>
  <c r="AQ1599" i="20" s="1"/>
  <c r="BA1587" i="22"/>
  <c r="BA1588" i="22" s="1"/>
  <c r="BA1589" i="22" s="1"/>
  <c r="BA1590" i="22" s="1"/>
  <c r="BA1591" i="22" s="1"/>
  <c r="BA1592" i="22" s="1"/>
  <c r="BA1593" i="22" s="1"/>
  <c r="BA1594" i="22" s="1"/>
  <c r="BA1595" i="22" s="1"/>
  <c r="BA1596" i="22" s="1"/>
  <c r="BA1597" i="22" s="1"/>
  <c r="BA1598" i="22" s="1"/>
  <c r="BA1599" i="22" s="1"/>
  <c r="BA1600" i="22" s="1"/>
  <c r="BA1601" i="22" s="1"/>
  <c r="BA1602" i="22" s="1"/>
  <c r="BA1603" i="22" s="1"/>
  <c r="BA1604" i="22" s="1"/>
  <c r="BA1605" i="22" s="1"/>
  <c r="BA1606" i="22" s="1"/>
  <c r="BA1607" i="22" s="1"/>
  <c r="BA1608" i="22" s="1"/>
  <c r="BA1609" i="22" s="1"/>
  <c r="BA1610" i="22" s="1"/>
  <c r="BA1611" i="22" s="1"/>
  <c r="BA1612" i="22" s="1"/>
  <c r="BA1613" i="22" s="1"/>
  <c r="BA1614" i="22" s="1"/>
  <c r="BA1615" i="22" s="1"/>
  <c r="BA1616" i="22" s="1"/>
  <c r="BA1617" i="22" s="1"/>
  <c r="BA1618" i="22" s="1"/>
  <c r="BA1619" i="22" s="1"/>
  <c r="AQ1600" i="20"/>
  <c r="AQ1601" i="20" s="1"/>
  <c r="AQ1602" i="20" s="1"/>
  <c r="AQ1603" i="20" s="1"/>
  <c r="AQ1604" i="20" s="1"/>
  <c r="AQ1605" i="20" s="1"/>
  <c r="AQ1606" i="20" s="1"/>
  <c r="AQ1607" i="20" s="1"/>
  <c r="AQ1608" i="20" s="1"/>
  <c r="AQ1609" i="20" s="1"/>
  <c r="AQ1610" i="20" s="1"/>
  <c r="AQ1611" i="20" s="1"/>
  <c r="AQ1612" i="20"/>
  <c r="AQ1613" i="20" s="1"/>
  <c r="AQ1614" i="20" s="1"/>
  <c r="AQ1615" i="20" s="1"/>
  <c r="AQ1616" i="20" s="1"/>
  <c r="AQ1617" i="20" s="1"/>
  <c r="AQ1618" i="20" s="1"/>
  <c r="AQ1619" i="20" s="1"/>
  <c r="AQ1620" i="20" s="1"/>
  <c r="AQ1621" i="20" s="1"/>
  <c r="AQ1622" i="20" s="1"/>
  <c r="AQ1623" i="20" s="1"/>
  <c r="AQ1624" i="20" s="1"/>
  <c r="AQ1625" i="20" s="1"/>
  <c r="AQ1626" i="20" s="1"/>
  <c r="AQ1627" i="20" s="1"/>
  <c r="AQ1628" i="20" s="1"/>
  <c r="AQ1629" i="20" s="1"/>
  <c r="AQ1630" i="20" s="1"/>
  <c r="AQ1631" i="20" s="1"/>
  <c r="BA1620" i="22"/>
  <c r="BA1621" i="22" s="1"/>
  <c r="BA1622" i="22" s="1"/>
  <c r="BA1623" i="22" s="1"/>
  <c r="BA1624" i="22" s="1"/>
  <c r="BA1625" i="22" s="1"/>
  <c r="BA1626" i="22" s="1"/>
  <c r="BA1627" i="22" s="1"/>
  <c r="BA1628" i="22" s="1"/>
  <c r="BA1629" i="22" s="1"/>
  <c r="BA1630" i="22" s="1"/>
  <c r="BA1631" i="22" s="1"/>
  <c r="BA1632" i="22" s="1"/>
  <c r="BA1633" i="22" s="1"/>
  <c r="BA1634" i="22" s="1"/>
  <c r="BA1635" i="22" s="1"/>
  <c r="BA1636" i="22" s="1"/>
  <c r="BA1637" i="22" s="1"/>
  <c r="BA1638" i="22" s="1"/>
  <c r="BA1639" i="22" s="1"/>
  <c r="AQ1632" i="20"/>
  <c r="AQ1633" i="20" s="1"/>
  <c r="AQ1634" i="20" s="1"/>
  <c r="AQ1635" i="20" s="1"/>
  <c r="AQ1636" i="20" s="1"/>
  <c r="AQ1637" i="20" s="1"/>
  <c r="AQ1638" i="20" s="1"/>
  <c r="AQ1639" i="20" s="1"/>
  <c r="AQ1640" i="20" s="1"/>
  <c r="AQ1641" i="20" s="1"/>
  <c r="AQ1642" i="20" s="1"/>
  <c r="AQ1643" i="20" s="1"/>
  <c r="AQ1644" i="20" s="1"/>
  <c r="AQ1645" i="20" s="1"/>
  <c r="AQ1646" i="20" s="1"/>
  <c r="AQ1647" i="20" s="1"/>
  <c r="AQ1648" i="20" s="1"/>
  <c r="AQ1649" i="20" s="1"/>
  <c r="AQ1650" i="20" s="1"/>
  <c r="AQ1651" i="20" s="1"/>
  <c r="BA1640" i="22"/>
  <c r="BA1641" i="22" s="1"/>
  <c r="BA1642" i="22" s="1"/>
  <c r="BA1643" i="22" s="1"/>
  <c r="BA1644" i="22" s="1"/>
  <c r="BA1645" i="22" s="1"/>
  <c r="BA1646" i="22" s="1"/>
  <c r="BA1647" i="22" s="1"/>
  <c r="BA1648" i="22" s="1"/>
  <c r="BA1649" i="22" s="1"/>
  <c r="BA1650" i="22" s="1"/>
  <c r="BA1651" i="22" s="1"/>
  <c r="BA1652" i="22" s="1"/>
  <c r="BA1653" i="22" s="1"/>
  <c r="BA1654" i="22" s="1"/>
  <c r="BA1655" i="22" s="1"/>
  <c r="BA1656" i="22" s="1"/>
  <c r="BA1657" i="22" s="1"/>
  <c r="BA1658" i="22" s="1"/>
  <c r="BA1659" i="22" s="1"/>
  <c r="BA1660" i="22" s="1"/>
  <c r="BA1661" i="22" s="1"/>
  <c r="BA1662" i="22" s="1"/>
  <c r="AQ1652" i="20"/>
  <c r="AQ1653" i="20" s="1"/>
  <c r="AQ1654" i="20" s="1"/>
  <c r="AQ1655" i="20" s="1"/>
  <c r="AQ1656" i="20" s="1"/>
  <c r="AQ1657" i="20" s="1"/>
  <c r="AQ1658" i="20" s="1"/>
  <c r="AQ1659" i="20" s="1"/>
  <c r="AQ1660" i="20" s="1"/>
  <c r="AQ1661" i="20" s="1"/>
  <c r="AQ1662" i="20" s="1"/>
  <c r="AQ1663" i="20" s="1"/>
  <c r="AQ1664" i="20" s="1"/>
  <c r="AQ1665" i="20" s="1"/>
  <c r="AQ1666" i="20" s="1"/>
  <c r="AQ1667" i="20" s="1"/>
  <c r="AQ1668" i="20" s="1"/>
  <c r="AQ1669" i="20" s="1"/>
  <c r="AQ1670" i="20" s="1"/>
  <c r="AQ1671" i="20" s="1"/>
  <c r="BA1663" i="22"/>
  <c r="BA1664" i="22" s="1"/>
  <c r="BA1665" i="22" s="1"/>
  <c r="BA1666" i="22" s="1"/>
  <c r="BA1667" i="22" s="1"/>
  <c r="BA1668" i="22" s="1"/>
  <c r="BA1669" i="22" s="1"/>
  <c r="BA1670" i="22" s="1"/>
  <c r="BA1671" i="22" s="1"/>
  <c r="BA1672" i="22" s="1"/>
  <c r="BA1673" i="22" s="1"/>
  <c r="BA1674" i="22" s="1"/>
  <c r="BA1675" i="22" s="1"/>
  <c r="BA1676" i="22" s="1"/>
  <c r="BA1677" i="22" s="1"/>
  <c r="BA1678" i="22" s="1"/>
  <c r="BA1679" i="22" s="1"/>
  <c r="BA1680" i="22" s="1"/>
  <c r="BA1681" i="22" s="1"/>
  <c r="BA1682" i="22" s="1"/>
  <c r="AQ1672" i="20"/>
  <c r="AQ1673" i="20" s="1"/>
  <c r="AQ1674" i="20" s="1"/>
  <c r="AQ1675" i="20" s="1"/>
  <c r="AQ1676" i="20" s="1"/>
  <c r="AQ1677" i="20" s="1"/>
  <c r="AQ1678" i="20" s="1"/>
  <c r="AQ1679" i="20" s="1"/>
  <c r="AQ1680" i="20" s="1"/>
  <c r="AQ1681" i="20" s="1"/>
  <c r="AQ1682" i="20" s="1"/>
  <c r="AQ1683" i="20" s="1"/>
  <c r="AQ1684" i="20" s="1"/>
  <c r="AQ1685" i="20" s="1"/>
  <c r="AQ1686" i="20" s="1"/>
  <c r="AQ1687" i="20" s="1"/>
  <c r="AQ1688" i="20" s="1"/>
  <c r="AQ1689" i="20" s="1"/>
  <c r="AQ1690" i="20" s="1"/>
  <c r="AQ1691" i="20" s="1"/>
  <c r="BA1683" i="22"/>
  <c r="BA1684" i="22" s="1"/>
  <c r="BA1685" i="22" s="1"/>
  <c r="BA1686" i="22" s="1"/>
  <c r="BA1687" i="22" s="1"/>
  <c r="BA1688" i="22" s="1"/>
  <c r="BA1689" i="22" s="1"/>
  <c r="BA1690" i="22" s="1"/>
  <c r="BA1691" i="22" s="1"/>
  <c r="BA1692" i="22" s="1"/>
  <c r="BA1693" i="22" s="1"/>
  <c r="BA1694" i="22" s="1"/>
  <c r="BA1695" i="22" s="1"/>
  <c r="BA1696" i="22" s="1"/>
  <c r="BA1697" i="22" s="1"/>
  <c r="BA1698" i="22" s="1"/>
  <c r="BA1699" i="22" s="1"/>
  <c r="BA1700" i="22" s="1"/>
  <c r="BA1701" i="22" s="1"/>
  <c r="BA1702" i="22" s="1"/>
  <c r="AQ1692" i="20"/>
  <c r="AQ1693" i="20" s="1"/>
  <c r="AQ1694" i="20" s="1"/>
  <c r="AQ1695" i="20" s="1"/>
  <c r="AQ1696" i="20" s="1"/>
  <c r="AQ1697" i="20" s="1"/>
  <c r="AQ1698" i="20" s="1"/>
  <c r="AQ1699" i="20" s="1"/>
  <c r="AQ1700" i="20" s="1"/>
  <c r="AQ1701" i="20" s="1"/>
  <c r="AQ1702" i="20" s="1"/>
  <c r="AQ1703" i="20" s="1"/>
  <c r="AQ1704" i="20" s="1"/>
  <c r="AQ1705" i="20" s="1"/>
  <c r="AQ1706" i="20" s="1"/>
  <c r="AQ1707" i="20" s="1"/>
  <c r="AQ1708" i="20" s="1"/>
  <c r="AQ1709" i="20" s="1"/>
  <c r="AQ1710" i="20" s="1"/>
  <c r="AQ1711" i="20" s="1"/>
  <c r="AQ1712" i="20" s="1"/>
  <c r="AQ1713" i="20" s="1"/>
  <c r="AQ1714" i="20" s="1"/>
  <c r="BA1703" i="22"/>
  <c r="BA1704" i="22" s="1"/>
  <c r="BA1705" i="22" s="1"/>
  <c r="BA1706" i="22" s="1"/>
  <c r="BA1707" i="22" s="1"/>
  <c r="BA1708" i="22" s="1"/>
  <c r="BA1709" i="22" s="1"/>
  <c r="BA1710" i="22" s="1"/>
  <c r="BA1711" i="22" s="1"/>
  <c r="BA1712" i="22" s="1"/>
  <c r="BA1713" i="22" s="1"/>
  <c r="BA1714" i="22" s="1"/>
  <c r="BA1715" i="22" s="1"/>
  <c r="BA1716" i="22" s="1"/>
  <c r="BA1717" i="22" s="1"/>
  <c r="BA1718" i="22" s="1"/>
  <c r="BA1719" i="22" s="1"/>
  <c r="BA1720" i="22" s="1"/>
  <c r="BA1721" i="22" s="1"/>
  <c r="BA1722" i="22" s="1"/>
  <c r="AQ1715" i="20"/>
  <c r="AQ1716" i="20" s="1"/>
  <c r="AQ1717" i="20" s="1"/>
  <c r="AQ1718" i="20" s="1"/>
  <c r="AQ1719" i="20" s="1"/>
  <c r="AQ1720" i="20" s="1"/>
  <c r="AQ1721" i="20" s="1"/>
  <c r="AQ1722" i="20" s="1"/>
  <c r="AQ1723" i="20" s="1"/>
  <c r="AQ1724" i="20" s="1"/>
  <c r="AQ1725" i="20" s="1"/>
  <c r="AQ1726" i="20" s="1"/>
  <c r="AQ1727" i="20" s="1"/>
  <c r="AQ1728" i="20" s="1"/>
  <c r="AQ1729" i="20" s="1"/>
  <c r="AQ1730" i="20" s="1"/>
  <c r="AQ1731" i="20" s="1"/>
  <c r="AQ1732" i="20" s="1"/>
  <c r="AQ1733" i="20" s="1"/>
  <c r="AQ1734" i="20" s="1"/>
  <c r="BA1723" i="22"/>
  <c r="BA1724" i="22" s="1"/>
  <c r="BA1725" i="22" s="1"/>
  <c r="BA1726" i="22" s="1"/>
  <c r="BA1727" i="22" s="1"/>
  <c r="BA1728" i="22" s="1"/>
  <c r="BA1729" i="22" s="1"/>
  <c r="BA1730" i="22" s="1"/>
  <c r="BA1731" i="22" s="1"/>
  <c r="BA1732" i="22" s="1"/>
  <c r="BA1733" i="22" s="1"/>
  <c r="BA1734" i="22" s="1"/>
  <c r="BA1735" i="22" s="1"/>
  <c r="BA1736" i="22" s="1"/>
  <c r="BA1737" i="22" s="1"/>
  <c r="BA1738" i="22" s="1"/>
  <c r="BA1739" i="22" s="1"/>
  <c r="BA1740" i="22" s="1"/>
  <c r="BA1741" i="22" s="1"/>
  <c r="BA1742" i="22" s="1"/>
  <c r="AQ1735" i="20"/>
  <c r="AQ1736" i="20" s="1"/>
  <c r="AQ1737" i="20" s="1"/>
  <c r="AQ1738" i="20" s="1"/>
  <c r="AQ1739" i="20" s="1"/>
  <c r="AQ1740" i="20" s="1"/>
  <c r="AQ1741" i="20" s="1"/>
  <c r="AQ1742" i="20" s="1"/>
  <c r="AQ1743" i="20" s="1"/>
  <c r="AQ1744" i="20" s="1"/>
  <c r="AQ1745" i="20" s="1"/>
  <c r="AQ1746" i="20" s="1"/>
  <c r="AQ1747" i="20" s="1"/>
  <c r="AQ1748" i="20" s="1"/>
  <c r="AQ1749" i="20" s="1"/>
  <c r="AQ1750" i="20" s="1"/>
  <c r="AQ1751" i="20" s="1"/>
  <c r="AQ1752" i="20" s="1"/>
  <c r="AQ1753" i="20" s="1"/>
  <c r="AQ1754" i="20" s="1"/>
  <c r="BA1743" i="22"/>
  <c r="BA1744" i="22" s="1"/>
  <c r="BA1745" i="22" s="1"/>
  <c r="BA1746" i="22" s="1"/>
  <c r="BA1747" i="22" s="1"/>
  <c r="BA1748" i="22" s="1"/>
  <c r="BA1749" i="22" s="1"/>
  <c r="BA1750" i="22" s="1"/>
  <c r="BA1751" i="22" s="1"/>
  <c r="BA1752" i="22" s="1"/>
  <c r="BA1753" i="22" s="1"/>
  <c r="BA1754" i="22" s="1"/>
  <c r="BA1755" i="22" s="1"/>
  <c r="BA1756" i="22" s="1"/>
  <c r="BA1757" i="22" s="1"/>
  <c r="BA1758" i="22" s="1"/>
  <c r="BA1759" i="22" s="1"/>
  <c r="BA1760" i="22" s="1"/>
  <c r="BA1761" i="22" s="1"/>
  <c r="BA1762" i="22" s="1"/>
  <c r="BA1763" i="22" s="1"/>
  <c r="BA1764" i="22" s="1"/>
  <c r="BA1765" i="22" s="1"/>
  <c r="AQ1755" i="20"/>
  <c r="AQ1756" i="20" s="1"/>
  <c r="AQ1757" i="20" s="1"/>
  <c r="AQ1758" i="20" s="1"/>
  <c r="AQ1759" i="20" s="1"/>
  <c r="AQ1760" i="20" s="1"/>
  <c r="AQ1761" i="20" s="1"/>
  <c r="AQ1762" i="20" s="1"/>
  <c r="AQ1763" i="20" s="1"/>
  <c r="AQ1764" i="20" s="1"/>
  <c r="AQ1765" i="20" s="1"/>
  <c r="AQ1766" i="20" s="1"/>
  <c r="AQ1767" i="20" s="1"/>
  <c r="AQ1768" i="20" s="1"/>
  <c r="AQ1769" i="20" s="1"/>
  <c r="AQ1770" i="20" s="1"/>
  <c r="AQ1771" i="20" s="1"/>
  <c r="AQ1772" i="20" s="1"/>
  <c r="AQ1773" i="20" s="1"/>
  <c r="AQ1774" i="20" s="1"/>
  <c r="BA1766" i="22"/>
  <c r="BA1767" i="22" s="1"/>
  <c r="BA1768" i="22" s="1"/>
  <c r="BA1769" i="22" s="1"/>
  <c r="BA1770" i="22" s="1"/>
  <c r="BA1771" i="22" s="1"/>
  <c r="BA1772" i="22" s="1"/>
  <c r="BA1773" i="22" s="1"/>
  <c r="BA1774" i="22" s="1"/>
  <c r="BA1775" i="22" s="1"/>
  <c r="BA1776" i="22" s="1"/>
  <c r="BA1777" i="22" s="1"/>
  <c r="BA1778" i="22" s="1"/>
  <c r="BA1779" i="22" s="1"/>
  <c r="BA1780" i="22" s="1"/>
  <c r="BA1781" i="22" s="1"/>
  <c r="BA1782" i="22" s="1"/>
  <c r="BA1783" i="22" s="1"/>
  <c r="BA1784" i="22" s="1"/>
  <c r="BA1785" i="22" s="1"/>
  <c r="AQ1775" i="20"/>
  <c r="AQ1776" i="20" s="1"/>
  <c r="AQ1777" i="20" s="1"/>
  <c r="AQ1778" i="20" s="1"/>
  <c r="AQ1779" i="20" s="1"/>
  <c r="AQ1780" i="20" s="1"/>
  <c r="AQ1781" i="20" s="1"/>
  <c r="AQ1782" i="20" s="1"/>
  <c r="AQ1783" i="20" s="1"/>
  <c r="AQ1784" i="20" s="1"/>
  <c r="AQ1785" i="20" s="1"/>
  <c r="AQ1786" i="20" s="1"/>
  <c r="AQ1787" i="20" s="1"/>
  <c r="AQ1788" i="20" s="1"/>
  <c r="AQ1789" i="20" s="1"/>
  <c r="AQ1790" i="20" s="1"/>
  <c r="AQ1791" i="20" s="1"/>
  <c r="AQ1792" i="20" s="1"/>
  <c r="AQ1793" i="20" s="1"/>
  <c r="AQ1794" i="20" s="1"/>
  <c r="BA1786" i="22"/>
  <c r="BA1787" i="22" s="1"/>
  <c r="BA1788" i="22" s="1"/>
  <c r="BA1789" i="22" s="1"/>
  <c r="BA1790" i="22" s="1"/>
  <c r="BA1791" i="22" s="1"/>
  <c r="BA1792" i="22" s="1"/>
  <c r="BA1793" i="22" s="1"/>
  <c r="BA1794" i="22" s="1"/>
  <c r="BA1795" i="22" s="1"/>
  <c r="BA1796" i="22" s="1"/>
  <c r="BA1797" i="22" s="1"/>
  <c r="BA1798" i="22" s="1"/>
  <c r="BA1799" i="22" s="1"/>
  <c r="BA1800" i="22" s="1"/>
  <c r="BA1801" i="22" s="1"/>
  <c r="BA1802" i="22" s="1"/>
  <c r="BA1803" i="22" s="1"/>
  <c r="BA1804" i="22" s="1"/>
  <c r="BA1805" i="22" s="1"/>
  <c r="AQ1795" i="20"/>
  <c r="AQ1796" i="20" s="1"/>
  <c r="AQ1797" i="20" s="1"/>
  <c r="AQ1798" i="20" s="1"/>
  <c r="AQ1799" i="20" s="1"/>
  <c r="AQ1800" i="20" s="1"/>
  <c r="AQ1801" i="20" s="1"/>
  <c r="AQ1802" i="20" s="1"/>
  <c r="AQ1803" i="20" s="1"/>
  <c r="AQ1804" i="20" s="1"/>
  <c r="AQ1805" i="20" s="1"/>
  <c r="AQ1806" i="20" s="1"/>
  <c r="AQ1807" i="20" s="1"/>
  <c r="AQ1808" i="20" s="1"/>
  <c r="AQ1809" i="20" s="1"/>
  <c r="AQ1810" i="20" s="1"/>
  <c r="AQ1811" i="20" s="1"/>
  <c r="AQ1812" i="20" s="1"/>
  <c r="AQ1813" i="20" s="1"/>
  <c r="AQ1814" i="20" s="1"/>
  <c r="AQ1815" i="20" s="1"/>
  <c r="AQ1816" i="20" s="1"/>
  <c r="AQ1817" i="20" s="1"/>
  <c r="AQ1818" i="20" s="1"/>
  <c r="AQ1819" i="20" s="1"/>
  <c r="AQ1820" i="20" s="1"/>
  <c r="AQ1821" i="20" s="1"/>
  <c r="AQ1822" i="20" s="1"/>
  <c r="AQ1823" i="20" s="1"/>
  <c r="AQ1824" i="20" s="1"/>
  <c r="AQ1825" i="20" s="1"/>
  <c r="AQ1826" i="20" s="1"/>
  <c r="AQ1827" i="20" s="1"/>
  <c r="AQ1828" i="20" s="1"/>
  <c r="AQ1829" i="20" s="1"/>
  <c r="AQ1830" i="20" s="1"/>
  <c r="AQ1831" i="20" s="1"/>
  <c r="AQ1832" i="20" s="1"/>
  <c r="AQ1833" i="20" s="1"/>
  <c r="AQ1834" i="20" s="1"/>
  <c r="AQ1835" i="20" s="1"/>
  <c r="AQ1836" i="20" s="1"/>
  <c r="AQ1837" i="20" s="1"/>
  <c r="AQ1838" i="20" s="1"/>
  <c r="AQ1839" i="20" s="1"/>
  <c r="AQ1840" i="20" s="1"/>
  <c r="AQ1841" i="20" s="1"/>
  <c r="AQ1842" i="20" s="1"/>
  <c r="AQ1843" i="20" s="1"/>
  <c r="AQ1844" i="20" s="1"/>
  <c r="AQ1845" i="20" s="1"/>
  <c r="AQ1846" i="20" s="1"/>
  <c r="AQ1847" i="20" s="1"/>
  <c r="AQ1848" i="20" s="1"/>
  <c r="AQ1849" i="20" s="1"/>
  <c r="AQ1850" i="20" s="1"/>
  <c r="AQ1851" i="20" s="1"/>
  <c r="AQ1852" i="20" s="1"/>
  <c r="AQ1853" i="20" s="1"/>
  <c r="AQ1854" i="20" s="1"/>
  <c r="AQ1855" i="20" s="1"/>
  <c r="AQ1856" i="20" s="1"/>
  <c r="AQ1857" i="20" s="1"/>
  <c r="AQ1858" i="20" s="1"/>
  <c r="AQ1859" i="20" s="1"/>
  <c r="AQ1860" i="20" s="1"/>
  <c r="AQ1861" i="20" s="1"/>
  <c r="AQ1862" i="20" s="1"/>
  <c r="AQ1863" i="20" s="1"/>
  <c r="AQ1864" i="20" s="1"/>
  <c r="AQ1865" i="20" s="1"/>
  <c r="AQ1866" i="20" s="1"/>
  <c r="AQ1867" i="20" s="1"/>
  <c r="BA1806" i="22"/>
  <c r="BA1807" i="22" s="1"/>
  <c r="BA1808" i="22" s="1"/>
  <c r="BA1809" i="22" s="1"/>
  <c r="BA1810" i="22" s="1"/>
  <c r="BA1811" i="22" s="1"/>
  <c r="BA1812" i="22" s="1"/>
  <c r="BA1813" i="22" s="1"/>
  <c r="BA1814" i="22" s="1"/>
  <c r="BA1815" i="22" s="1"/>
  <c r="BA1816" i="22"/>
  <c r="BA1817" i="22" s="1"/>
  <c r="BA1818" i="22" s="1"/>
  <c r="BA1819" i="22" s="1"/>
  <c r="BA1820" i="22" s="1"/>
  <c r="BA1821" i="22" s="1"/>
  <c r="BA1822" i="22" s="1"/>
  <c r="BA1823" i="22" s="1"/>
  <c r="BA1824" i="22" s="1"/>
  <c r="BA1825" i="22" s="1"/>
  <c r="BA1826" i="22"/>
  <c r="BA1827" i="22" s="1"/>
  <c r="BA1828" i="22" s="1"/>
  <c r="BA1829" i="22" s="1"/>
  <c r="BA1830" i="22" s="1"/>
  <c r="BA1831" i="22" s="1"/>
  <c r="BA1832" i="22" s="1"/>
  <c r="BA1833" i="22" s="1"/>
  <c r="BA1834" i="22" s="1"/>
  <c r="BA1835" i="22" s="1"/>
  <c r="BA1836" i="22"/>
  <c r="BA1837" i="22" s="1"/>
  <c r="BA1838" i="22" s="1"/>
  <c r="BA1839" i="22" s="1"/>
  <c r="BA1840" i="22" s="1"/>
  <c r="BA1841" i="22" s="1"/>
  <c r="BA1842" i="22" s="1"/>
  <c r="BA1843" i="22" s="1"/>
  <c r="BA1844" i="22" s="1"/>
  <c r="BA1845" i="22" s="1"/>
  <c r="BA1846" i="22"/>
  <c r="BA1847" i="22" s="1"/>
  <c r="BA1848" i="22" s="1"/>
  <c r="BA1849" i="22" s="1"/>
  <c r="BA1850" i="22" s="1"/>
  <c r="BA1851" i="22" s="1"/>
  <c r="BA1852" i="22" s="1"/>
  <c r="BA1853" i="22" s="1"/>
  <c r="BA1854" i="22" s="1"/>
  <c r="BA1855" i="22" s="1"/>
  <c r="BA1856" i="22"/>
  <c r="BA1857" i="22" s="1"/>
  <c r="BA1858" i="22" s="1"/>
  <c r="BA1859" i="22" s="1"/>
  <c r="BA1860" i="22" s="1"/>
  <c r="BA1861" i="22" s="1"/>
  <c r="BA1862" i="22" s="1"/>
  <c r="BA1863" i="22" s="1"/>
  <c r="BA1864" i="22" s="1"/>
  <c r="BA1865" i="22" s="1"/>
  <c r="BA1866" i="22" s="1"/>
  <c r="BA1867" i="22" s="1"/>
  <c r="BA1868" i="22" s="1"/>
  <c r="BA1869" i="22" s="1"/>
  <c r="BA1870" i="22" s="1"/>
  <c r="BA1871" i="22" s="1"/>
  <c r="BA1872" i="22" s="1"/>
  <c r="BA1873" i="22" s="1"/>
  <c r="BA1874" i="22" s="1"/>
  <c r="BA1875" i="22" s="1"/>
  <c r="AQ1868" i="20"/>
  <c r="AQ1869" i="20" s="1"/>
  <c r="AQ1870" i="20" s="1"/>
  <c r="AQ1871" i="20" s="1"/>
  <c r="AQ1872" i="20" s="1"/>
  <c r="AQ1873" i="20" s="1"/>
  <c r="AQ1874" i="20" s="1"/>
  <c r="AQ1875" i="20" s="1"/>
  <c r="AQ1876" i="20" s="1"/>
  <c r="AQ1877" i="20" s="1"/>
  <c r="AQ1878" i="20" s="1"/>
  <c r="AQ1879" i="20" s="1"/>
  <c r="AQ1880" i="20" s="1"/>
  <c r="AQ1881" i="20" s="1"/>
  <c r="AQ1882" i="20" s="1"/>
  <c r="AQ1883" i="20" s="1"/>
  <c r="AQ1884" i="20" s="1"/>
  <c r="AQ1885" i="20" s="1"/>
  <c r="AQ1886" i="20" s="1"/>
  <c r="AQ1887" i="20" s="1"/>
  <c r="BA1876" i="22"/>
  <c r="BA1877" i="22" s="1"/>
  <c r="BA1878" i="22" s="1"/>
  <c r="BA1879" i="22" s="1"/>
  <c r="BA1880" i="22" s="1"/>
  <c r="BA1881" i="22" s="1"/>
  <c r="BA1882" i="22" s="1"/>
  <c r="BA1883" i="22" s="1"/>
  <c r="BA1884" i="22" s="1"/>
  <c r="BA1885" i="22" s="1"/>
  <c r="BA1886" i="22" s="1"/>
  <c r="BA1887" i="22" s="1"/>
  <c r="BA1888" i="22" s="1"/>
  <c r="BA1889" i="22" s="1"/>
  <c r="BA1890" i="22" s="1"/>
  <c r="BA1891" i="22" s="1"/>
  <c r="BA1892" i="22" s="1"/>
  <c r="BA1893" i="22" s="1"/>
  <c r="BA1894" i="22" s="1"/>
  <c r="BA1895" i="22" s="1"/>
  <c r="AQ1888" i="20"/>
  <c r="AQ1889" i="20" s="1"/>
  <c r="AQ1890" i="20" s="1"/>
  <c r="AQ1891" i="20" s="1"/>
  <c r="AQ1892" i="20" s="1"/>
  <c r="AQ1893" i="20" s="1"/>
  <c r="AQ1894" i="20" s="1"/>
  <c r="AQ1895" i="20" s="1"/>
  <c r="AQ1896" i="20" s="1"/>
  <c r="AQ1897" i="20" s="1"/>
  <c r="AQ1898" i="20" s="1"/>
  <c r="AQ1899" i="20" s="1"/>
  <c r="AQ1900" i="20" s="1"/>
  <c r="AQ1901" i="20" s="1"/>
  <c r="AQ1902" i="20" s="1"/>
  <c r="AQ1903" i="20" s="1"/>
  <c r="AQ1904" i="20" s="1"/>
  <c r="AQ1905" i="20" s="1"/>
  <c r="AQ1906" i="20" s="1"/>
  <c r="AQ1907" i="20" s="1"/>
  <c r="BA1896" i="22"/>
  <c r="BA1897" i="22" s="1"/>
  <c r="BA1898" i="22" s="1"/>
  <c r="BA1899" i="22" s="1"/>
  <c r="BA1900" i="22" s="1"/>
  <c r="BA1901" i="22" s="1"/>
  <c r="BA1902" i="22" s="1"/>
  <c r="BA1903" i="22" s="1"/>
  <c r="BA1904" i="22" s="1"/>
  <c r="BA1905" i="22" s="1"/>
  <c r="BA1906" i="22" s="1"/>
  <c r="BA1907" i="22" s="1"/>
  <c r="BA1908" i="22" s="1"/>
  <c r="BA1909" i="22" s="1"/>
  <c r="BA1910" i="22" s="1"/>
  <c r="BA1911" i="22" s="1"/>
  <c r="BA1912" i="22" s="1"/>
  <c r="BA1913" i="22" s="1"/>
  <c r="BA1914" i="22" s="1"/>
  <c r="BA1915" i="22" s="1"/>
  <c r="BA1916" i="22" s="1"/>
  <c r="BA1917" i="22" s="1"/>
  <c r="BA1918" i="22" s="1"/>
  <c r="AQ1908" i="20"/>
  <c r="AQ1909" i="20" s="1"/>
  <c r="AQ1910" i="20" s="1"/>
  <c r="AQ1911" i="20" s="1"/>
  <c r="AQ1912" i="20" s="1"/>
  <c r="AQ1913" i="20" s="1"/>
  <c r="AQ1914" i="20" s="1"/>
  <c r="AQ1915" i="20" s="1"/>
  <c r="AQ1916" i="20" s="1"/>
  <c r="AQ1917" i="20" s="1"/>
  <c r="AQ1918" i="20" s="1"/>
  <c r="AQ1919" i="20" s="1"/>
  <c r="AQ1920" i="20" s="1"/>
  <c r="AQ1921" i="20" s="1"/>
  <c r="AQ1922" i="20" s="1"/>
  <c r="AQ1923" i="20" s="1"/>
  <c r="AQ1924" i="20" s="1"/>
  <c r="AQ1925" i="20" s="1"/>
  <c r="AQ1926" i="20" s="1"/>
  <c r="AQ1927" i="20" s="1"/>
  <c r="BA1919" i="22"/>
  <c r="BA1920" i="22" s="1"/>
  <c r="BA1921" i="22" s="1"/>
  <c r="BA1922" i="22" s="1"/>
  <c r="BA1923" i="22" s="1"/>
  <c r="BA1924" i="22" s="1"/>
  <c r="BA1925" i="22" s="1"/>
  <c r="BA1926" i="22" s="1"/>
  <c r="BA1927" i="22" s="1"/>
  <c r="BA1928" i="22" s="1"/>
  <c r="BA1929" i="22" s="1"/>
  <c r="BA1930" i="22" s="1"/>
  <c r="BA1931" i="22" s="1"/>
  <c r="BA1932" i="22" s="1"/>
  <c r="BA1933" i="22" s="1"/>
  <c r="BA1934" i="22" s="1"/>
  <c r="BA1935" i="22" s="1"/>
  <c r="BA1936" i="22" s="1"/>
  <c r="BA1937" i="22" s="1"/>
  <c r="BA1938" i="22" s="1"/>
  <c r="AQ1928" i="20"/>
  <c r="AQ1929" i="20" s="1"/>
  <c r="AQ1930" i="20" s="1"/>
  <c r="AQ1931" i="20" s="1"/>
  <c r="AQ1932" i="20" s="1"/>
  <c r="AQ1933" i="20" s="1"/>
  <c r="AQ1934" i="20" s="1"/>
  <c r="AQ1935" i="20" s="1"/>
  <c r="AQ1936" i="20" s="1"/>
  <c r="AQ1937" i="20" s="1"/>
  <c r="AQ1938" i="20" s="1"/>
  <c r="AQ1939" i="20" s="1"/>
  <c r="AQ1940" i="20" s="1"/>
  <c r="AQ1941" i="20" s="1"/>
  <c r="AQ1942" i="20" s="1"/>
  <c r="AQ1943" i="20" s="1"/>
  <c r="AQ1944" i="20" s="1"/>
  <c r="AQ1945" i="20" s="1"/>
  <c r="AQ1946" i="20" s="1"/>
  <c r="AQ1947" i="20" s="1"/>
  <c r="BA1939" i="22"/>
  <c r="BA1940" i="22" s="1"/>
  <c r="BA1941" i="22" s="1"/>
  <c r="BA1942" i="22" s="1"/>
  <c r="BA1943" i="22" s="1"/>
  <c r="BA1944" i="22" s="1"/>
  <c r="BA1945" i="22" s="1"/>
  <c r="BA1946" i="22" s="1"/>
  <c r="BA1947" i="22" s="1"/>
  <c r="BA1948" i="22" s="1"/>
  <c r="BA1949" i="22" s="1"/>
  <c r="BA1950" i="22" s="1"/>
  <c r="BA1951" i="22" s="1"/>
  <c r="BA1952" i="22" s="1"/>
  <c r="BA1953" i="22" s="1"/>
  <c r="BA1954" i="22" s="1"/>
  <c r="BA1955" i="22" s="1"/>
  <c r="BA1956" i="22" s="1"/>
  <c r="BA1957" i="22" s="1"/>
  <c r="BA1958" i="22" s="1"/>
  <c r="AQ1948" i="20"/>
  <c r="AQ1949" i="20" s="1"/>
  <c r="AQ1950" i="20" s="1"/>
  <c r="AQ1951" i="20" s="1"/>
  <c r="AQ1952" i="20" s="1"/>
  <c r="AQ1953" i="20" s="1"/>
  <c r="AQ1954" i="20" s="1"/>
  <c r="AQ1955" i="20" s="1"/>
  <c r="AQ1956" i="20" s="1"/>
  <c r="AQ1957" i="20" s="1"/>
  <c r="AQ1958" i="20" s="1"/>
  <c r="AQ1959" i="20" s="1"/>
  <c r="AQ1960" i="20" s="1"/>
  <c r="AQ1961" i="20" s="1"/>
  <c r="AQ1962" i="20" s="1"/>
  <c r="AQ1963" i="20" s="1"/>
  <c r="AQ1964" i="20" s="1"/>
  <c r="AQ1965" i="20" s="1"/>
  <c r="AQ1966" i="20" s="1"/>
  <c r="AQ1967" i="20" s="1"/>
  <c r="AQ1968" i="20" s="1"/>
  <c r="AQ1969" i="20" s="1"/>
  <c r="AQ1970" i="20" s="1"/>
  <c r="AQ1971" i="20" s="1"/>
  <c r="AQ1972" i="20" s="1"/>
  <c r="AQ1973" i="20" s="1"/>
  <c r="AQ1974" i="20" s="1"/>
  <c r="AQ1975" i="20" s="1"/>
  <c r="AQ1976" i="20" s="1"/>
  <c r="AQ1977" i="20" s="1"/>
  <c r="AQ1978" i="20" s="1"/>
  <c r="AQ1979" i="20" s="1"/>
  <c r="AQ1980" i="20" s="1"/>
  <c r="AQ1981" i="20" s="1"/>
  <c r="AQ1982" i="20" s="1"/>
  <c r="AQ1983" i="20" s="1"/>
  <c r="AQ1984" i="20" s="1"/>
  <c r="AQ1985" i="20" s="1"/>
  <c r="AQ1986" i="20" s="1"/>
  <c r="BA1959" i="22"/>
  <c r="BA1960" i="22" s="1"/>
  <c r="BA1961" i="22" s="1"/>
  <c r="BA1962" i="22" s="1"/>
  <c r="BA1963" i="22" s="1"/>
  <c r="BA1964" i="22" s="1"/>
  <c r="BA1965" i="22" s="1"/>
  <c r="BA1966" i="22" s="1"/>
  <c r="BA1967" i="22" s="1"/>
  <c r="BA1968" i="22"/>
  <c r="BA1969" i="22" s="1"/>
  <c r="BA1970" i="22" s="1"/>
  <c r="BA1971" i="22" s="1"/>
  <c r="BA1972" i="22" s="1"/>
  <c r="BA1973" i="22" s="1"/>
  <c r="BA1974" i="22"/>
  <c r="BA1975" i="22" s="1"/>
  <c r="BA1976" i="22" s="1"/>
  <c r="BA1977" i="22" s="1"/>
  <c r="BA1978" i="22" s="1"/>
  <c r="BA1979" i="22" s="1"/>
  <c r="BA1980" i="22" s="1"/>
  <c r="BA1981" i="22"/>
  <c r="BA1982" i="22" s="1"/>
  <c r="BA1983" i="22" s="1"/>
  <c r="BA1984" i="22" s="1"/>
  <c r="BA1985" i="22" s="1"/>
  <c r="BA1986" i="22" s="1"/>
  <c r="BA1987" i="22" s="1"/>
  <c r="BA1988" i="22" s="1"/>
  <c r="BA1989" i="22" s="1"/>
  <c r="BA1990" i="22" s="1"/>
  <c r="BA1991" i="22" s="1"/>
  <c r="BA1992" i="22" s="1"/>
  <c r="BA1993" i="22" s="1"/>
  <c r="BA1994" i="22" s="1"/>
  <c r="BA1995" i="22" s="1"/>
  <c r="BA1996" i="22" s="1"/>
  <c r="BA1997" i="22" s="1"/>
  <c r="BA1998" i="22" s="1"/>
  <c r="BA1999" i="22" s="1"/>
  <c r="BA2000" i="22" s="1"/>
  <c r="BA2001" i="22" s="1"/>
  <c r="BA2002" i="22" s="1"/>
  <c r="BA2003" i="22" s="1"/>
  <c r="BA2004" i="22" s="1"/>
  <c r="BA2005" i="22" s="1"/>
  <c r="AQ1987" i="20"/>
  <c r="AQ1988" i="20" s="1"/>
  <c r="AQ1989" i="20" s="1"/>
  <c r="AQ1990" i="20" s="1"/>
  <c r="AQ1991" i="20" s="1"/>
  <c r="AQ1992" i="20" s="1"/>
  <c r="AQ1993" i="20" s="1"/>
  <c r="AQ1994" i="20"/>
  <c r="AQ1995" i="20" s="1"/>
  <c r="AQ1996" i="20" s="1"/>
  <c r="AQ1997" i="20" s="1"/>
  <c r="AQ1998" i="20" s="1"/>
  <c r="AQ1999" i="20" s="1"/>
  <c r="AQ2000" i="20" s="1"/>
  <c r="AQ2001" i="20"/>
  <c r="AQ2002" i="20" s="1"/>
  <c r="AQ2003" i="20" s="1"/>
  <c r="AQ2004" i="20" s="1"/>
  <c r="AQ2005" i="20" s="1"/>
  <c r="AQ2006" i="20" s="1"/>
  <c r="AQ2007" i="20" s="1"/>
  <c r="AQ2008" i="20" s="1"/>
  <c r="AQ2009" i="20" s="1"/>
  <c r="AQ2010" i="20" s="1"/>
  <c r="AQ2011" i="20" s="1"/>
  <c r="AQ2012" i="20" s="1"/>
  <c r="AQ2013" i="20" s="1"/>
  <c r="AQ2014" i="20" s="1"/>
  <c r="AQ2015" i="20" s="1"/>
  <c r="AQ2016" i="20" s="1"/>
  <c r="AQ2017" i="20" s="1"/>
  <c r="AQ2018" i="20" s="1"/>
  <c r="BA2006" i="22"/>
  <c r="BA2007" i="22" s="1"/>
  <c r="BA2008" i="22" s="1"/>
  <c r="BA2009" i="22" s="1"/>
  <c r="BA2010" i="22" s="1"/>
  <c r="BA2011" i="22" s="1"/>
  <c r="BA2012" i="22" s="1"/>
  <c r="BA2013" i="22"/>
  <c r="BA2014" i="22" s="1"/>
  <c r="BA2015" i="22" s="1"/>
  <c r="BA2016" i="22" s="1"/>
  <c r="BA2017" i="22" s="1"/>
  <c r="BA2018" i="22" s="1"/>
  <c r="BA2019" i="22" s="1"/>
  <c r="BA2020" i="22" s="1"/>
  <c r="BA2021" i="22" s="1"/>
  <c r="BA2022" i="22" s="1"/>
  <c r="BA2023" i="22" s="1"/>
  <c r="BA2024" i="22" s="1"/>
  <c r="BA2025" i="22" s="1"/>
  <c r="BA2026" i="22" s="1"/>
  <c r="BA2027" i="22" s="1"/>
  <c r="BA2028" i="22" s="1"/>
  <c r="BA2029" i="22" s="1"/>
  <c r="BA2030" i="22" s="1"/>
  <c r="BA2031" i="22" s="1"/>
  <c r="BA2032" i="22" s="1"/>
  <c r="BA2033" i="22" s="1"/>
  <c r="BA2034" i="22" s="1"/>
  <c r="BA2035" i="22" s="1"/>
  <c r="BA2036" i="22" s="1"/>
  <c r="BA2037" i="22" s="1"/>
  <c r="AQ2019" i="20"/>
  <c r="AQ2020" i="20" s="1"/>
  <c r="AQ2021" i="20" s="1"/>
  <c r="AQ2022" i="20" s="1"/>
  <c r="AQ2023" i="20" s="1"/>
  <c r="AQ2024" i="20" s="1"/>
  <c r="AQ2025" i="20" s="1"/>
  <c r="AQ2026" i="20"/>
  <c r="AQ2027" i="20" s="1"/>
  <c r="AQ2028" i="20" s="1"/>
  <c r="AQ2029" i="20" s="1"/>
  <c r="AQ2030" i="20" s="1"/>
  <c r="AQ2031" i="20" s="1"/>
  <c r="AQ2032" i="20" s="1"/>
  <c r="AQ2033" i="20"/>
  <c r="AQ2034" i="20" s="1"/>
  <c r="AQ2035" i="20" s="1"/>
  <c r="AQ2036" i="20" s="1"/>
  <c r="AQ2037" i="20" s="1"/>
  <c r="AQ2038" i="20" s="1"/>
  <c r="AQ2039" i="20" s="1"/>
  <c r="AQ2040" i="20" s="1"/>
  <c r="AQ2041" i="20" s="1"/>
  <c r="AQ2042" i="20" s="1"/>
  <c r="AQ2043" i="20" s="1"/>
  <c r="AQ2044" i="20" s="1"/>
  <c r="AQ2045" i="20" s="1"/>
  <c r="AQ2046" i="20" s="1"/>
  <c r="AQ2047" i="20" s="1"/>
  <c r="AQ2048" i="20" s="1"/>
  <c r="AQ2049" i="20" s="1"/>
  <c r="AQ2050" i="20" s="1"/>
  <c r="BA2038" i="22"/>
  <c r="BA2039" i="22" s="1"/>
  <c r="BA2040" i="22" s="1"/>
  <c r="BA2041" i="22" s="1"/>
  <c r="BA2042" i="22" s="1"/>
  <c r="BA2043" i="22" s="1"/>
  <c r="BA2044" i="22" s="1"/>
  <c r="BA2045" i="22"/>
  <c r="BA2046" i="22" s="1"/>
  <c r="BA2047" i="22" s="1"/>
  <c r="BA2048" i="22" s="1"/>
  <c r="BA2049" i="22" s="1"/>
  <c r="BA2050" i="22" s="1"/>
  <c r="BA2051" i="22" s="1"/>
  <c r="BA2052" i="22" s="1"/>
  <c r="BA2053" i="22" s="1"/>
  <c r="BA2054" i="22" s="1"/>
  <c r="BA2055" i="22" s="1"/>
  <c r="BA2056" i="22" s="1"/>
  <c r="BA2057" i="22" s="1"/>
  <c r="BA2058" i="22" s="1"/>
  <c r="BA2059" i="22" s="1"/>
  <c r="BA2060" i="22" s="1"/>
  <c r="BA2061" i="22" s="1"/>
  <c r="BA2062" i="22" s="1"/>
  <c r="BA2063" i="22" s="1"/>
  <c r="BA2064" i="22" s="1"/>
  <c r="BA2065" i="22" s="1"/>
  <c r="BA2066" i="22" s="1"/>
  <c r="BA2067" i="22" s="1"/>
  <c r="BA2068" i="22" s="1"/>
  <c r="BA2069" i="22" s="1"/>
  <c r="AQ2051" i="20"/>
  <c r="AQ2052" i="20" s="1"/>
  <c r="AQ2053" i="20" s="1"/>
  <c r="AQ2054" i="20" s="1"/>
  <c r="AQ2055" i="20" s="1"/>
  <c r="AQ2056" i="20" s="1"/>
  <c r="AQ2057" i="20" s="1"/>
  <c r="AQ2058" i="20"/>
  <c r="AQ2059" i="20" s="1"/>
  <c r="AQ2060" i="20" s="1"/>
  <c r="AQ2061" i="20" s="1"/>
  <c r="AQ2062" i="20" s="1"/>
  <c r="AQ2063" i="20" s="1"/>
  <c r="AQ2064" i="20" s="1"/>
  <c r="AQ2065" i="20"/>
  <c r="AQ2066" i="20" s="1"/>
  <c r="AQ2067" i="20" s="1"/>
  <c r="AQ2068" i="20" s="1"/>
  <c r="AQ2069" i="20" s="1"/>
  <c r="AQ2070" i="20" s="1"/>
  <c r="AQ2071" i="20" s="1"/>
  <c r="AQ2072" i="20" s="1"/>
  <c r="AQ2073" i="20" s="1"/>
  <c r="AQ2074" i="20" s="1"/>
  <c r="AQ2075" i="20" s="1"/>
  <c r="AQ2076" i="20" s="1"/>
  <c r="AQ2077" i="20" s="1"/>
  <c r="AQ2078" i="20" s="1"/>
  <c r="AQ2079" i="20" s="1"/>
  <c r="AQ2080" i="20" s="1"/>
  <c r="AQ2081" i="20" s="1"/>
  <c r="AQ2082" i="20" s="1"/>
  <c r="BA2070" i="22"/>
  <c r="BA2071" i="22" s="1"/>
  <c r="BA2072" i="22" s="1"/>
  <c r="BA2073" i="22" s="1"/>
  <c r="BA2074" i="22" s="1"/>
  <c r="BA2075" i="22" s="1"/>
  <c r="BA2076" i="22" s="1"/>
  <c r="BA2077" i="22"/>
  <c r="BA2078" i="22" s="1"/>
  <c r="BA2079" i="22" s="1"/>
  <c r="BA2080" i="22" s="1"/>
  <c r="BA2081" i="22" s="1"/>
  <c r="BA2082" i="22" s="1"/>
  <c r="BA2083" i="22" s="1"/>
  <c r="BA2084" i="22" s="1"/>
  <c r="BA2085" i="22" s="1"/>
  <c r="BA2086" i="22" s="1"/>
  <c r="BA2087" i="22" s="1"/>
  <c r="BA2088" i="22" s="1"/>
  <c r="BA2089" i="22" s="1"/>
  <c r="BA2090" i="22" s="1"/>
  <c r="BA2091" i="22" s="1"/>
  <c r="BA2092" i="22" s="1"/>
  <c r="BA2093" i="22" s="1"/>
  <c r="BA2094" i="22" s="1"/>
  <c r="BA2095" i="22" s="1"/>
  <c r="BA2096" i="22" s="1"/>
  <c r="BA2097" i="22" s="1"/>
  <c r="BA2098" i="22" s="1"/>
  <c r="BA2099" i="22" s="1"/>
  <c r="BA2100" i="22" s="1"/>
  <c r="BA2101" i="22" s="1"/>
  <c r="AQ2083" i="20"/>
  <c r="AQ2084" i="20" s="1"/>
  <c r="AQ2085" i="20" s="1"/>
  <c r="AQ2086" i="20" s="1"/>
  <c r="AQ2087" i="20" s="1"/>
  <c r="AQ2088" i="20" s="1"/>
  <c r="AQ2089" i="20" s="1"/>
  <c r="AQ2090" i="20"/>
  <c r="AQ2091" i="20" s="1"/>
  <c r="AQ2092" i="20" s="1"/>
  <c r="AQ2093" i="20" s="1"/>
  <c r="AQ2094" i="20" s="1"/>
  <c r="AQ2095" i="20" s="1"/>
  <c r="AQ2096" i="20" s="1"/>
  <c r="AQ2097" i="20"/>
  <c r="AQ2098" i="20" s="1"/>
  <c r="AQ2099" i="20" s="1"/>
  <c r="AQ2100" i="20" s="1"/>
  <c r="AQ2101" i="20" s="1"/>
  <c r="AQ2102" i="20" s="1"/>
  <c r="AQ2103" i="20" s="1"/>
  <c r="AQ2104" i="20" s="1"/>
  <c r="AQ2105" i="20" s="1"/>
  <c r="AQ2106" i="20" s="1"/>
  <c r="AQ2107" i="20" s="1"/>
  <c r="AQ2108" i="20" s="1"/>
  <c r="AQ2109" i="20" s="1"/>
  <c r="AQ2110" i="20" s="1"/>
  <c r="AQ2111" i="20" s="1"/>
  <c r="AQ2112" i="20" s="1"/>
  <c r="AQ2113" i="20" s="1"/>
  <c r="AQ2114" i="20" s="1"/>
  <c r="BA2102" i="22"/>
  <c r="BA2103" i="22" s="1"/>
  <c r="BA2104" i="22" s="1"/>
  <c r="BA2105" i="22" s="1"/>
  <c r="BA2106" i="22" s="1"/>
  <c r="BA2107" i="22" s="1"/>
  <c r="BA2108" i="22" s="1"/>
  <c r="BA2109" i="22"/>
  <c r="BA2110" i="22" s="1"/>
  <c r="BA2111" i="22" s="1"/>
  <c r="BA2112" i="22" s="1"/>
  <c r="BA2113" i="22" s="1"/>
  <c r="BA2114" i="22" s="1"/>
  <c r="BA2115" i="22" s="1"/>
  <c r="BA2116" i="22" s="1"/>
  <c r="BA2117" i="22" s="1"/>
  <c r="BA2118" i="22" s="1"/>
  <c r="BA2119" i="22" s="1"/>
  <c r="BA2120" i="22" s="1"/>
  <c r="BA2121" i="22" s="1"/>
  <c r="BA2122" i="22" s="1"/>
  <c r="BA2123" i="22" s="1"/>
  <c r="BA2124" i="22" s="1"/>
  <c r="BA2125" i="22" s="1"/>
  <c r="BA2126" i="22" s="1"/>
  <c r="BA2127" i="22" s="1"/>
  <c r="BA2128" i="22" s="1"/>
  <c r="BA2129" i="22" s="1"/>
  <c r="BA2130" i="22" s="1"/>
  <c r="BA2131" i="22" s="1"/>
  <c r="BA2132" i="22" s="1"/>
  <c r="BA2133" i="22" s="1"/>
  <c r="AQ2115" i="20"/>
  <c r="AQ2116" i="20" s="1"/>
  <c r="AQ2117" i="20" s="1"/>
  <c r="AQ2118" i="20" s="1"/>
  <c r="AQ2119" i="20" s="1"/>
  <c r="AQ2120" i="20" s="1"/>
  <c r="AQ2121" i="20" s="1"/>
  <c r="AQ2122" i="20"/>
  <c r="AQ2123" i="20" s="1"/>
  <c r="AQ2124" i="20" s="1"/>
  <c r="AQ2125" i="20" s="1"/>
  <c r="AQ2126" i="20" s="1"/>
  <c r="AQ2127" i="20" s="1"/>
  <c r="AQ2128" i="20" s="1"/>
  <c r="AQ2129" i="20"/>
  <c r="AQ2130" i="20" s="1"/>
  <c r="AQ2131" i="20" s="1"/>
  <c r="AQ2132" i="20" s="1"/>
  <c r="AQ2133" i="20" s="1"/>
  <c r="AQ2134" i="20" s="1"/>
  <c r="AQ2135" i="20" s="1"/>
  <c r="AQ2136" i="20" s="1"/>
  <c r="AQ2137" i="20" s="1"/>
  <c r="AQ2138" i="20" s="1"/>
  <c r="AQ2139" i="20" s="1"/>
  <c r="AQ2140" i="20" s="1"/>
  <c r="AQ2141" i="20" s="1"/>
  <c r="AQ2142" i="20" s="1"/>
  <c r="AQ2143" i="20" s="1"/>
  <c r="AQ2144" i="20" s="1"/>
  <c r="AQ2145" i="20" s="1"/>
  <c r="AQ2146" i="20" s="1"/>
  <c r="BA2134" i="22"/>
  <c r="BA2135" i="22" s="1"/>
  <c r="BA2136" i="22" s="1"/>
  <c r="BA2137" i="22" s="1"/>
  <c r="BA2138" i="22" s="1"/>
  <c r="BA2139" i="22" s="1"/>
  <c r="BA2140" i="22" s="1"/>
  <c r="BA2141" i="22"/>
  <c r="BA2142" i="22" s="1"/>
  <c r="BA2143" i="22" s="1"/>
  <c r="BA2144" i="22" s="1"/>
  <c r="BA2145" i="22" s="1"/>
  <c r="BA2146" i="22" s="1"/>
  <c r="BA2147" i="22" s="1"/>
  <c r="BA2148" i="22" s="1"/>
  <c r="BA2149" i="22" s="1"/>
  <c r="BA2150" i="22" s="1"/>
  <c r="BA2151" i="22" s="1"/>
  <c r="BA2152" i="22" s="1"/>
  <c r="BA2153" i="22" s="1"/>
  <c r="BA2154" i="22" s="1"/>
  <c r="BA2155" i="22" s="1"/>
  <c r="BA2156" i="22" s="1"/>
  <c r="BA2157" i="22" s="1"/>
  <c r="BA2158" i="22" s="1"/>
  <c r="BA2159" i="22" s="1"/>
  <c r="BA2160" i="22" s="1"/>
  <c r="BA2161" i="22" s="1"/>
  <c r="BA2162" i="22" s="1"/>
  <c r="BA2163" i="22" s="1"/>
  <c r="BA2164" i="22" s="1"/>
  <c r="BA2165" i="22" s="1"/>
  <c r="AQ2147" i="20"/>
  <c r="AQ2148" i="20" s="1"/>
  <c r="AQ2149" i="20" s="1"/>
  <c r="AQ2150" i="20" s="1"/>
  <c r="AQ2151" i="20" s="1"/>
  <c r="AQ2152" i="20" s="1"/>
  <c r="AQ2153" i="20" s="1"/>
  <c r="AQ2154" i="20"/>
  <c r="AQ2155" i="20" s="1"/>
  <c r="AQ2156" i="20" s="1"/>
  <c r="AQ2157" i="20" s="1"/>
  <c r="AQ2158" i="20" s="1"/>
  <c r="AQ2159" i="20" s="1"/>
  <c r="AQ2160" i="20" s="1"/>
  <c r="AQ2161" i="20"/>
  <c r="AQ2162" i="20" s="1"/>
  <c r="AQ2163" i="20" s="1"/>
  <c r="AQ2164" i="20" s="1"/>
  <c r="AQ2165" i="20" s="1"/>
  <c r="AQ2166" i="20" s="1"/>
  <c r="AQ2167" i="20" s="1"/>
  <c r="AQ2168" i="20" s="1"/>
  <c r="AQ2169" i="20" s="1"/>
  <c r="AQ2170" i="20" s="1"/>
  <c r="AQ2171" i="20" s="1"/>
  <c r="AQ2172" i="20" s="1"/>
  <c r="AQ2173" i="20" s="1"/>
  <c r="AQ2174" i="20" s="1"/>
  <c r="AQ2175" i="20" s="1"/>
  <c r="AQ2176" i="20" s="1"/>
  <c r="AQ2177" i="20" s="1"/>
  <c r="AQ2178" i="20" s="1"/>
  <c r="BA2166" i="22"/>
  <c r="BA2167" i="22" s="1"/>
  <c r="BA2168" i="22" s="1"/>
  <c r="BA2169" i="22" s="1"/>
  <c r="BA2170" i="22" s="1"/>
  <c r="BA2171" i="22" s="1"/>
  <c r="BA2172" i="22" s="1"/>
  <c r="BA2173" i="22"/>
  <c r="BA2174" i="22" s="1"/>
  <c r="BA2175" i="22" s="1"/>
  <c r="BA2176" i="22" s="1"/>
  <c r="BA2177" i="22" s="1"/>
  <c r="BA2178" i="22" s="1"/>
  <c r="BA2179" i="22" s="1"/>
  <c r="BA2180" i="22" s="1"/>
  <c r="BA2181" i="22" s="1"/>
  <c r="BA2182" i="22" s="1"/>
  <c r="BA2183" i="22" s="1"/>
  <c r="BA2184" i="22" s="1"/>
  <c r="BA2185" i="22" s="1"/>
  <c r="BA2186" i="22" s="1"/>
  <c r="BA2187" i="22" s="1"/>
  <c r="BA2188" i="22" s="1"/>
  <c r="BA2189" i="22" s="1"/>
  <c r="BA2190" i="22" s="1"/>
  <c r="BA2191" i="22" s="1"/>
  <c r="BA2192" i="22" s="1"/>
  <c r="BA2193" i="22" s="1"/>
  <c r="BA2194" i="22" s="1"/>
  <c r="BA2195" i="22" s="1"/>
  <c r="BA2196" i="22" s="1"/>
  <c r="BA2197" i="22" s="1"/>
  <c r="AQ2179" i="20"/>
  <c r="AQ2180" i="20" s="1"/>
  <c r="AQ2181" i="20" s="1"/>
  <c r="AQ2182" i="20" s="1"/>
  <c r="AQ2183" i="20" s="1"/>
  <c r="AQ2184" i="20" s="1"/>
  <c r="AQ2185" i="20" s="1"/>
  <c r="AQ2186" i="20"/>
  <c r="AQ2187" i="20" s="1"/>
  <c r="AQ2188" i="20" s="1"/>
  <c r="AQ2189" i="20" s="1"/>
  <c r="AQ2190" i="20" s="1"/>
  <c r="AQ2191" i="20" s="1"/>
  <c r="AQ2192" i="20" s="1"/>
  <c r="AQ2193" i="20"/>
  <c r="AQ2194" i="20" s="1"/>
  <c r="AQ2195" i="20" s="1"/>
  <c r="AQ2196" i="20" s="1"/>
  <c r="AQ2197" i="20" s="1"/>
  <c r="AQ2198" i="20" s="1"/>
  <c r="AQ2199" i="20" s="1"/>
  <c r="AQ2200" i="20" s="1"/>
  <c r="AQ2201" i="20" s="1"/>
  <c r="AQ2202" i="20" s="1"/>
  <c r="AQ2203" i="20" s="1"/>
  <c r="AQ2204" i="20" s="1"/>
  <c r="AQ2205" i="20" s="1"/>
  <c r="AQ2206" i="20" s="1"/>
  <c r="AQ2207" i="20" s="1"/>
  <c r="AQ2208" i="20" s="1"/>
  <c r="AQ2209" i="20" s="1"/>
  <c r="AQ2210" i="20" s="1"/>
  <c r="BA2198" i="22"/>
  <c r="BA2199" i="22" s="1"/>
  <c r="BA2200" i="22" s="1"/>
  <c r="BA2201" i="22" s="1"/>
  <c r="BA2202" i="22" s="1"/>
  <c r="BA2203" i="22" s="1"/>
  <c r="BA2204" i="22" s="1"/>
  <c r="BA2205" i="22"/>
  <c r="BA2206" i="22" s="1"/>
  <c r="BA2207" i="22" s="1"/>
  <c r="BA2208" i="22" s="1"/>
  <c r="BA2209" i="22" s="1"/>
  <c r="BA2210" i="22" s="1"/>
  <c r="BA2211" i="22" s="1"/>
  <c r="BA2212" i="22" s="1"/>
  <c r="BA2213" i="22" s="1"/>
  <c r="BA2214" i="22" s="1"/>
  <c r="BA2215" i="22" s="1"/>
  <c r="BA2216" i="22" s="1"/>
  <c r="BA2217" i="22" s="1"/>
  <c r="BA2218" i="22" s="1"/>
  <c r="BA2219" i="22" s="1"/>
  <c r="BA2220" i="22" s="1"/>
  <c r="BA2221" i="22" s="1"/>
  <c r="BA2222" i="22" s="1"/>
  <c r="BA2223" i="22" s="1"/>
  <c r="BA2224" i="22" s="1"/>
  <c r="BA2225" i="22" s="1"/>
  <c r="BA2226" i="22" s="1"/>
  <c r="BA2227" i="22" s="1"/>
  <c r="BA2228" i="22" s="1"/>
  <c r="BA2229" i="22" s="1"/>
  <c r="AQ2211" i="20"/>
  <c r="AQ2212" i="20" s="1"/>
  <c r="AQ2213" i="20" s="1"/>
  <c r="AQ2214" i="20" s="1"/>
  <c r="AQ2215" i="20" s="1"/>
  <c r="AQ2216" i="20" s="1"/>
  <c r="AQ2217" i="20" s="1"/>
  <c r="AQ2218" i="20"/>
  <c r="AQ2219" i="20" s="1"/>
  <c r="AQ2220" i="20" s="1"/>
  <c r="AQ2221" i="20" s="1"/>
  <c r="AQ2222" i="20" s="1"/>
  <c r="AQ2223" i="20" s="1"/>
  <c r="AQ2224" i="20" s="1"/>
  <c r="AQ2225" i="20"/>
  <c r="AQ2226" i="20" s="1"/>
  <c r="AQ2227" i="20" s="1"/>
  <c r="AQ2228" i="20" s="1"/>
  <c r="AQ2229" i="20" s="1"/>
  <c r="AQ2230" i="20" s="1"/>
  <c r="AQ2231" i="20" s="1"/>
  <c r="AQ2232" i="20" s="1"/>
  <c r="AQ2233" i="20" s="1"/>
  <c r="AQ2234" i="20" s="1"/>
  <c r="AQ2235" i="20" s="1"/>
  <c r="AQ2236" i="20" s="1"/>
  <c r="AQ2237" i="20" s="1"/>
  <c r="AQ2238" i="20" s="1"/>
  <c r="AQ2239" i="20" s="1"/>
  <c r="AQ2240" i="20" s="1"/>
  <c r="AQ2241" i="20" s="1"/>
  <c r="AQ2242" i="20" s="1"/>
  <c r="BA2230" i="22"/>
  <c r="BA2231" i="22" s="1"/>
  <c r="BA2232" i="22" s="1"/>
  <c r="BA2233" i="22" s="1"/>
  <c r="BA2234" i="22" s="1"/>
  <c r="BA2235" i="22" s="1"/>
  <c r="BA2236" i="22" s="1"/>
  <c r="BA2237" i="22"/>
  <c r="BA2238" i="22" s="1"/>
  <c r="BA2239" i="22" s="1"/>
  <c r="BA2240" i="22" s="1"/>
  <c r="BA2241" i="22" s="1"/>
  <c r="BA2242" i="22" s="1"/>
  <c r="BA2243" i="22" s="1"/>
  <c r="BA2244" i="22" s="1"/>
  <c r="BA2245" i="22" s="1"/>
  <c r="BA2246" i="22" s="1"/>
  <c r="BA2247" i="22" s="1"/>
  <c r="BA2248" i="22" s="1"/>
  <c r="BA2249" i="22" s="1"/>
  <c r="BA2250" i="22" s="1"/>
  <c r="BA2251" i="22" s="1"/>
  <c r="BA2252" i="22" s="1"/>
  <c r="BA2253" i="22" s="1"/>
  <c r="BA2254" i="22" s="1"/>
  <c r="BA2255" i="22" s="1"/>
  <c r="BA2256" i="22" s="1"/>
  <c r="BA2257" i="22" s="1"/>
  <c r="BA2258" i="22" s="1"/>
  <c r="BA2259" i="22" s="1"/>
  <c r="BA2260" i="22" s="1"/>
  <c r="BA2261" i="22" s="1"/>
  <c r="AR3" i="20"/>
  <c r="BB6" i="22"/>
  <c r="AZ9" i="22"/>
  <c r="AP13" i="20"/>
  <c r="AZ16" i="22"/>
  <c r="AR19" i="20"/>
  <c r="BB22" i="22"/>
  <c r="AZ25" i="22"/>
  <c r="AP29" i="20"/>
  <c r="AZ32" i="22"/>
  <c r="AR35" i="20"/>
  <c r="BB38" i="22"/>
  <c r="AZ41" i="22"/>
  <c r="AP45" i="20"/>
  <c r="AZ48" i="22"/>
  <c r="AR51" i="20"/>
  <c r="BB54" i="22"/>
  <c r="AZ57" i="22"/>
  <c r="BB60" i="22"/>
  <c r="AR63" i="20"/>
  <c r="AR65" i="20"/>
  <c r="AR67" i="20"/>
  <c r="AR69" i="20"/>
  <c r="AR71" i="20"/>
  <c r="AR73" i="20"/>
  <c r="AR75" i="20"/>
  <c r="AR77" i="20"/>
  <c r="AR79" i="20"/>
  <c r="AR81" i="20"/>
  <c r="AR83" i="20"/>
  <c r="AR85" i="20"/>
  <c r="AR87" i="20"/>
  <c r="AR89" i="20"/>
  <c r="AR91" i="20"/>
  <c r="AR93" i="20"/>
  <c r="AR95" i="20"/>
  <c r="AR97" i="20"/>
  <c r="AR99" i="20"/>
  <c r="AR101" i="20"/>
  <c r="AR103" i="20"/>
  <c r="AR105" i="20"/>
  <c r="AR107" i="20"/>
  <c r="AR109" i="20"/>
  <c r="AR111" i="20"/>
  <c r="AR113" i="20"/>
  <c r="AR115" i="20"/>
  <c r="AR117" i="20"/>
  <c r="AR119" i="20"/>
  <c r="AR121" i="20"/>
  <c r="AR123" i="20"/>
  <c r="AR125" i="20"/>
  <c r="AR127" i="20"/>
  <c r="AR129" i="20"/>
  <c r="AR131" i="20"/>
  <c r="AR133" i="20"/>
  <c r="AR135" i="20"/>
  <c r="AR137" i="20"/>
  <c r="AR139" i="20"/>
  <c r="AR141" i="20"/>
  <c r="AR143" i="20"/>
  <c r="AR145" i="20"/>
  <c r="AR147" i="20"/>
  <c r="AR149" i="20"/>
  <c r="AR151" i="20"/>
  <c r="AR153" i="20"/>
  <c r="AR155" i="20"/>
  <c r="AR157" i="20"/>
  <c r="AR159" i="20"/>
  <c r="AR161" i="20"/>
  <c r="AR163" i="20"/>
  <c r="AR165" i="20"/>
  <c r="AR167" i="20"/>
  <c r="AR169" i="20"/>
  <c r="AR171" i="20"/>
  <c r="AR173" i="20"/>
  <c r="AR175" i="20"/>
  <c r="AR177" i="20"/>
  <c r="AR179" i="20"/>
  <c r="AR181" i="20"/>
  <c r="AR183" i="20"/>
  <c r="AR185" i="20"/>
  <c r="AR187" i="20"/>
  <c r="AR189" i="20"/>
  <c r="AR191" i="20"/>
  <c r="AR193" i="20"/>
  <c r="AR195" i="20"/>
  <c r="AR197" i="20"/>
  <c r="AR199" i="20"/>
  <c r="AR201" i="20"/>
  <c r="AR203" i="20"/>
  <c r="AR205" i="20"/>
  <c r="AR207" i="20"/>
  <c r="AR209" i="20"/>
  <c r="AR211" i="20"/>
  <c r="AR213" i="20"/>
  <c r="AR215" i="20"/>
  <c r="AR217" i="20"/>
  <c r="AR219" i="20"/>
  <c r="AR221" i="20"/>
  <c r="AR223" i="20"/>
  <c r="AR225" i="20"/>
  <c r="AR227" i="20"/>
  <c r="AR229" i="20"/>
  <c r="AR231" i="20"/>
  <c r="AR233" i="20"/>
  <c r="AR235" i="20"/>
  <c r="AR237" i="20"/>
  <c r="AR239" i="20"/>
  <c r="AR241" i="20"/>
  <c r="AR243" i="20"/>
  <c r="AR245" i="20"/>
  <c r="AR247" i="20"/>
  <c r="AR249" i="20"/>
  <c r="AR251" i="20"/>
  <c r="AR253" i="20"/>
  <c r="AR255" i="20"/>
  <c r="AR257" i="20"/>
  <c r="AR259" i="20"/>
  <c r="AR261" i="20"/>
  <c r="AR263" i="20"/>
  <c r="AR265" i="20"/>
  <c r="AR267" i="20"/>
  <c r="AR269" i="20"/>
  <c r="AR271" i="20"/>
  <c r="AR273" i="20"/>
  <c r="AR275" i="20"/>
  <c r="AR277" i="20"/>
  <c r="AR279" i="20"/>
  <c r="AR281" i="20"/>
  <c r="AR283" i="20"/>
  <c r="AR285" i="20"/>
  <c r="AR287" i="20"/>
  <c r="AR289" i="20"/>
  <c r="AR291" i="20"/>
  <c r="AR293" i="20"/>
  <c r="AR295" i="20"/>
  <c r="AR297" i="20"/>
  <c r="AR299" i="20"/>
  <c r="AR301" i="20"/>
  <c r="AR303" i="20"/>
  <c r="AR305" i="20"/>
  <c r="AR307" i="20"/>
  <c r="AR309" i="20"/>
  <c r="AR311" i="20"/>
  <c r="AR313" i="20"/>
  <c r="AR315" i="20"/>
  <c r="AR317" i="20"/>
  <c r="AR319" i="20"/>
  <c r="AR321" i="20"/>
  <c r="AR323" i="20"/>
  <c r="AR325" i="20"/>
  <c r="AR327" i="20"/>
  <c r="AR329" i="20"/>
  <c r="AR331" i="20"/>
  <c r="AR333" i="20"/>
  <c r="AR335" i="20"/>
  <c r="AR337" i="20"/>
  <c r="AR339" i="20"/>
  <c r="AR341" i="20"/>
  <c r="AR343" i="20"/>
  <c r="AR345" i="20"/>
  <c r="AR347" i="20"/>
  <c r="AR349" i="20"/>
  <c r="AR351" i="20"/>
  <c r="AR353" i="20"/>
  <c r="AR355" i="20"/>
  <c r="AR357" i="20"/>
  <c r="AR359" i="20"/>
  <c r="AR361" i="20"/>
  <c r="AR363" i="20"/>
  <c r="AR365" i="20"/>
  <c r="AR367" i="20"/>
  <c r="AR369" i="20"/>
  <c r="AR371" i="20"/>
  <c r="AR373" i="20"/>
  <c r="AR375" i="20"/>
  <c r="AR377" i="20"/>
  <c r="AR379" i="20"/>
  <c r="AR381" i="20"/>
  <c r="AR383" i="20"/>
  <c r="AR385" i="20"/>
  <c r="AR387" i="20"/>
  <c r="AR389" i="20"/>
  <c r="AR391" i="20"/>
  <c r="AR393" i="20"/>
  <c r="AR395" i="20"/>
  <c r="AR397" i="20"/>
  <c r="AR399" i="20"/>
  <c r="AR401" i="20"/>
  <c r="AR403" i="20"/>
  <c r="AR405" i="20"/>
  <c r="AR407" i="20"/>
  <c r="AR409" i="20"/>
  <c r="AR411" i="20"/>
  <c r="AR413" i="20"/>
  <c r="AR415" i="20"/>
  <c r="AR417" i="20"/>
  <c r="AR419" i="20"/>
  <c r="AR421" i="20"/>
  <c r="AR423" i="20"/>
  <c r="AR425" i="20"/>
  <c r="AR427" i="20"/>
  <c r="AR429" i="20"/>
  <c r="AR431" i="20"/>
  <c r="AR433" i="20"/>
  <c r="AR435" i="20"/>
  <c r="AR437" i="20"/>
  <c r="AR439" i="20"/>
  <c r="AR441" i="20"/>
  <c r="AR443" i="20"/>
  <c r="AR445" i="20"/>
  <c r="AR447" i="20"/>
  <c r="AR449" i="20"/>
  <c r="AR451" i="20"/>
  <c r="AR453" i="20"/>
  <c r="AR455" i="20"/>
  <c r="AR457" i="20"/>
  <c r="AR459" i="20"/>
  <c r="AR461" i="20"/>
  <c r="AR463" i="20"/>
  <c r="AR465" i="20"/>
  <c r="AR467" i="20"/>
  <c r="AR469" i="20"/>
  <c r="AR471" i="20"/>
  <c r="AR473" i="20"/>
  <c r="AR475" i="20"/>
  <c r="AR477" i="20"/>
  <c r="AR479" i="20"/>
  <c r="AQ2243" i="20"/>
  <c r="AQ2244" i="20" s="1"/>
  <c r="AQ2245" i="20" s="1"/>
  <c r="AQ2246" i="20" s="1"/>
  <c r="AQ2247" i="20" s="1"/>
  <c r="AQ2248" i="20" s="1"/>
  <c r="AQ2249" i="20" s="1"/>
  <c r="AP4" i="20"/>
  <c r="AP7" i="20"/>
  <c r="AZ10" i="22"/>
  <c r="AR13" i="20"/>
  <c r="BB16" i="22"/>
  <c r="AZ19" i="22"/>
  <c r="AP23" i="20"/>
  <c r="AZ26" i="22"/>
  <c r="AR29" i="20"/>
  <c r="BB32" i="22"/>
  <c r="AZ35" i="22"/>
  <c r="AP39" i="20"/>
  <c r="AZ42" i="22"/>
  <c r="AR45" i="20"/>
  <c r="BB48" i="22"/>
  <c r="AZ51" i="22"/>
  <c r="AP55" i="20"/>
  <c r="AZ58" i="22"/>
  <c r="AP61" i="20"/>
  <c r="AZ63" i="22"/>
  <c r="AZ65" i="22"/>
  <c r="AZ67" i="22"/>
  <c r="AZ69" i="22"/>
  <c r="AZ71" i="22"/>
  <c r="AZ73" i="22"/>
  <c r="AZ75" i="22"/>
  <c r="AZ77" i="22"/>
  <c r="AZ79" i="22"/>
  <c r="AZ81" i="22"/>
  <c r="AZ83" i="22"/>
  <c r="AZ85" i="22"/>
  <c r="AZ87" i="22"/>
  <c r="AZ89" i="22"/>
  <c r="AZ91" i="22"/>
  <c r="AZ93" i="22"/>
  <c r="AZ95" i="22"/>
  <c r="AZ97" i="22"/>
  <c r="AZ99" i="22"/>
  <c r="AZ101" i="22"/>
  <c r="AZ103" i="22"/>
  <c r="AZ105" i="22"/>
  <c r="AZ107" i="22"/>
  <c r="AZ109" i="22"/>
  <c r="AZ111" i="22"/>
  <c r="AZ113" i="22"/>
  <c r="AZ115" i="22"/>
  <c r="AZ117" i="22"/>
  <c r="AZ119" i="22"/>
  <c r="AZ121" i="22"/>
  <c r="AZ123" i="22"/>
  <c r="AZ125" i="22"/>
  <c r="AZ127" i="22"/>
  <c r="AZ129" i="22"/>
  <c r="AZ131" i="22"/>
  <c r="AZ133" i="22"/>
  <c r="AZ135" i="22"/>
  <c r="AZ137" i="22"/>
  <c r="AZ139" i="22"/>
  <c r="AZ141" i="22"/>
  <c r="AZ143" i="22"/>
  <c r="AZ145" i="22"/>
  <c r="AZ147" i="22"/>
  <c r="AZ149" i="22"/>
  <c r="AZ151" i="22"/>
  <c r="AZ153" i="22"/>
  <c r="AZ155" i="22"/>
  <c r="AZ157" i="22"/>
  <c r="AZ159" i="22"/>
  <c r="AZ161" i="22"/>
  <c r="AZ163" i="22"/>
  <c r="AZ165" i="22"/>
  <c r="AZ167" i="22"/>
  <c r="AZ169" i="22"/>
  <c r="AZ171" i="22"/>
  <c r="AZ173" i="22"/>
  <c r="AZ175" i="22"/>
  <c r="AZ177" i="22"/>
  <c r="AZ179" i="22"/>
  <c r="AZ181" i="22"/>
  <c r="AZ183" i="22"/>
  <c r="AZ185" i="22"/>
  <c r="AZ187" i="22"/>
  <c r="AZ189" i="22"/>
  <c r="AZ191" i="22"/>
  <c r="AZ193" i="22"/>
  <c r="AZ195" i="22"/>
  <c r="AZ197" i="22"/>
  <c r="AZ199" i="22"/>
  <c r="AZ201" i="22"/>
  <c r="AZ203" i="22"/>
  <c r="AZ205" i="22"/>
  <c r="AZ207" i="22"/>
  <c r="AZ209" i="22"/>
  <c r="AZ211" i="22"/>
  <c r="AQ2250" i="20"/>
  <c r="AQ2251" i="20" s="1"/>
  <c r="AQ2252" i="20" s="1"/>
  <c r="AQ2253" i="20" s="1"/>
  <c r="AQ2254" i="20" s="1"/>
  <c r="AQ2255" i="20" s="1"/>
  <c r="AQ2256" i="20" s="1"/>
  <c r="AZ3" i="22"/>
  <c r="AR7" i="20"/>
  <c r="BB10" i="22"/>
  <c r="AZ13" i="22"/>
  <c r="AP17" i="20"/>
  <c r="AZ20" i="22"/>
  <c r="AR23" i="20"/>
  <c r="BB26" i="22"/>
  <c r="AZ29" i="22"/>
  <c r="AP33" i="20"/>
  <c r="AZ36" i="22"/>
  <c r="AR39" i="20"/>
  <c r="BB42" i="22"/>
  <c r="AZ45" i="22"/>
  <c r="AP49" i="20"/>
  <c r="AZ52" i="22"/>
  <c r="AR55" i="20"/>
  <c r="BB58" i="22"/>
  <c r="AR61" i="20"/>
  <c r="BB63" i="22"/>
  <c r="BB65" i="22"/>
  <c r="BB67" i="22"/>
  <c r="BB69" i="22"/>
  <c r="BB71" i="22"/>
  <c r="BB73" i="22"/>
  <c r="BB75" i="22"/>
  <c r="BB77" i="22"/>
  <c r="BB79" i="22"/>
  <c r="BB81" i="22"/>
  <c r="BB83" i="22"/>
  <c r="BB85" i="22"/>
  <c r="BB87" i="22"/>
  <c r="BB89" i="22"/>
  <c r="BB91" i="22"/>
  <c r="BB93" i="22"/>
  <c r="BB95" i="22"/>
  <c r="BB97" i="22"/>
  <c r="BB99" i="22"/>
  <c r="BB101" i="22"/>
  <c r="BB103" i="22"/>
  <c r="BB105" i="22"/>
  <c r="BB107" i="22"/>
  <c r="BB109" i="22"/>
  <c r="BB111" i="22"/>
  <c r="BB113" i="22"/>
  <c r="BB115" i="22"/>
  <c r="BB117" i="22"/>
  <c r="BB119" i="22"/>
  <c r="BB121" i="22"/>
  <c r="BB123" i="22"/>
  <c r="BB125" i="22"/>
  <c r="BB127" i="22"/>
  <c r="BB129" i="22"/>
  <c r="BB131" i="22"/>
  <c r="BB133" i="22"/>
  <c r="BB135" i="22"/>
  <c r="BB137" i="22"/>
  <c r="BB139" i="22"/>
  <c r="BB141" i="22"/>
  <c r="BB143" i="22"/>
  <c r="BB145" i="22"/>
  <c r="BB147" i="22"/>
  <c r="BB149" i="22"/>
  <c r="BB151" i="22"/>
  <c r="BB153" i="22"/>
  <c r="BB155" i="22"/>
  <c r="BB157" i="22"/>
  <c r="BB159" i="22"/>
  <c r="BB161" i="22"/>
  <c r="BB163" i="22"/>
  <c r="BB165" i="22"/>
  <c r="BB167" i="22"/>
  <c r="BB169" i="22"/>
  <c r="BB171" i="22"/>
  <c r="BB173" i="22"/>
  <c r="BB175" i="22"/>
  <c r="BB177" i="22"/>
  <c r="BB179" i="22"/>
  <c r="BB181" i="22"/>
  <c r="BB183" i="22"/>
  <c r="BB185" i="22"/>
  <c r="BB187" i="22"/>
  <c r="BB189" i="22"/>
  <c r="BB191" i="22"/>
  <c r="BB193" i="22"/>
  <c r="BB195" i="22"/>
  <c r="BB197" i="22"/>
  <c r="BB199" i="22"/>
  <c r="BB201" i="22"/>
  <c r="AQ2257" i="20"/>
  <c r="AQ2258" i="20" s="1"/>
  <c r="AQ2259" i="20" s="1"/>
  <c r="AQ2260" i="20" s="1"/>
  <c r="AQ2261" i="20" s="1"/>
  <c r="AQ2262" i="20" s="1"/>
  <c r="AQ2263" i="20" s="1"/>
  <c r="AQ2264" i="20" s="1"/>
  <c r="AQ2265" i="20" s="1"/>
  <c r="AQ2266" i="20" s="1"/>
  <c r="AQ2267" i="20" s="1"/>
  <c r="AQ2268" i="20" s="1"/>
  <c r="AQ2269" i="20" s="1"/>
  <c r="AQ2270" i="20" s="1"/>
  <c r="AQ2271" i="20" s="1"/>
  <c r="AQ2272" i="20" s="1"/>
  <c r="AQ2273" i="20" s="1"/>
  <c r="AQ2274" i="20" s="1"/>
  <c r="BA2262" i="22"/>
  <c r="BA2263" i="22" s="1"/>
  <c r="BA2264" i="22" s="1"/>
  <c r="BA2265" i="22" s="1"/>
  <c r="BA2266" i="22" s="1"/>
  <c r="BA2267" i="22" s="1"/>
  <c r="BA2268" i="22" s="1"/>
  <c r="BA8" i="23"/>
  <c r="BA9" i="23" s="1"/>
  <c r="BA2269" i="22"/>
  <c r="BA2270" i="22" s="1"/>
  <c r="BA2271" i="22" s="1"/>
  <c r="BA2272" i="22" s="1"/>
  <c r="BA2273" i="22" s="1"/>
  <c r="BA2274" i="22" s="1"/>
  <c r="BA2275" i="22" s="1"/>
  <c r="BA2276" i="22" s="1"/>
  <c r="BA2277" i="22" s="1"/>
  <c r="BA2278" i="22" s="1"/>
  <c r="BA2279" i="22" s="1"/>
  <c r="BA2280" i="22" s="1"/>
  <c r="BA2281" i="22" s="1"/>
  <c r="BA2282" i="22" s="1"/>
  <c r="BA2283" i="22" s="1"/>
  <c r="BA2284" i="22" s="1"/>
  <c r="BA2285" i="22" s="1"/>
  <c r="BA2286" i="22" s="1"/>
  <c r="BA2287" i="22" s="1"/>
  <c r="BA2288" i="22" s="1"/>
  <c r="BA2289" i="22" s="1"/>
  <c r="BA2290" i="22" s="1"/>
  <c r="BA2291" i="22" s="1"/>
  <c r="BA2292" i="22" s="1"/>
  <c r="BA2293" i="22" s="1"/>
  <c r="BA2294" i="22" s="1"/>
  <c r="BA2295" i="22" s="1"/>
  <c r="BA2296" i="22" s="1"/>
  <c r="BA2297" i="22" s="1"/>
  <c r="BA2298" i="22"/>
  <c r="BA2299" i="22" s="1"/>
  <c r="BA2300" i="22" s="1"/>
  <c r="BA10" i="23"/>
  <c r="AQ2275" i="20"/>
  <c r="AQ2276" i="20" s="1"/>
  <c r="AQ2277" i="20" s="1"/>
  <c r="AQ2278" i="20" s="1"/>
  <c r="BA2301" i="22"/>
  <c r="BA2302" i="22" s="1"/>
  <c r="BA2303" i="22" s="1"/>
  <c r="BA2304" i="22" s="1"/>
  <c r="BA11" i="23"/>
  <c r="BA12" i="23" s="1"/>
  <c r="BA13" i="23" s="1"/>
  <c r="BA14" i="23" s="1"/>
  <c r="BA15" i="23" s="1"/>
  <c r="BA16" i="23" s="1"/>
  <c r="BA17" i="23" s="1"/>
  <c r="BA18" i="23" s="1"/>
  <c r="AQ2279" i="20"/>
  <c r="AQ2280" i="20" s="1"/>
  <c r="AQ2281" i="20" s="1"/>
  <c r="AQ2282" i="20" s="1"/>
  <c r="AQ2283" i="20" s="1"/>
  <c r="AQ2284" i="20" s="1"/>
  <c r="AQ2285" i="20" s="1"/>
  <c r="AQ2286" i="20" s="1"/>
  <c r="AQ2287" i="20" s="1"/>
  <c r="AQ2288" i="20" s="1"/>
  <c r="AQ2289" i="20" s="1"/>
  <c r="AQ2290" i="20" s="1"/>
  <c r="AQ2291" i="20" s="1"/>
  <c r="AQ2292" i="20" s="1"/>
  <c r="AQ2293" i="20" s="1"/>
  <c r="AQ2294" i="20" s="1"/>
  <c r="AQ2295" i="20" s="1"/>
  <c r="AQ2296" i="20" s="1"/>
  <c r="AQ2297" i="20" s="1"/>
  <c r="AQ2298" i="20" s="1"/>
  <c r="AQ2299" i="20" s="1"/>
  <c r="AQ2300" i="20" s="1"/>
  <c r="AQ2301" i="20" s="1"/>
  <c r="AQ2302" i="20" s="1"/>
  <c r="AQ2303" i="20" s="1"/>
  <c r="AQ2304" i="20" s="1"/>
  <c r="AQ2305" i="20" s="1"/>
  <c r="AQ2306" i="20" s="1"/>
  <c r="AQ2307" i="20" s="1"/>
  <c r="AQ2308" i="20" s="1"/>
  <c r="AQ2309" i="20" s="1"/>
  <c r="AQ2310" i="20" s="1"/>
  <c r="AQ2311" i="20" s="1"/>
  <c r="AQ2312" i="20" s="1"/>
  <c r="AQ2313" i="20" s="1"/>
  <c r="AQ2314" i="20" s="1"/>
  <c r="AQ2315" i="20" s="1"/>
  <c r="AQ2316" i="20" s="1"/>
  <c r="AQ2317" i="20" s="1"/>
  <c r="AQ2318" i="20" s="1"/>
  <c r="AQ2319" i="20" s="1"/>
  <c r="AQ2320" i="20" s="1"/>
  <c r="AQ2321" i="20" s="1"/>
  <c r="AQ2322" i="20" s="1"/>
  <c r="AQ2323" i="20" s="1"/>
  <c r="AQ2324" i="20" s="1"/>
  <c r="AQ2325" i="20" s="1"/>
  <c r="AQ2326" i="20" s="1"/>
  <c r="AQ2327" i="20" s="1"/>
  <c r="AQ2328" i="20" s="1"/>
  <c r="AQ2329" i="20" s="1"/>
  <c r="AQ2330" i="20" s="1"/>
  <c r="AQ2331" i="20" s="1"/>
  <c r="AQ2332" i="20" s="1"/>
  <c r="AQ2333" i="20" s="1"/>
  <c r="AQ2334" i="20" s="1"/>
  <c r="AQ2335" i="20" s="1"/>
  <c r="AQ2336" i="20" s="1"/>
  <c r="AQ2337" i="20" s="1"/>
  <c r="AQ2338" i="20" s="1"/>
  <c r="AQ2339" i="20" s="1"/>
  <c r="AQ2340" i="20" s="1"/>
  <c r="AQ2341" i="20" s="1"/>
  <c r="AQ2342" i="20" s="1"/>
  <c r="AQ2343" i="20" s="1"/>
  <c r="AQ2344" i="20" s="1"/>
  <c r="AQ2345" i="20" s="1"/>
  <c r="AQ2346" i="20" s="1"/>
  <c r="AQ2347" i="20" s="1"/>
  <c r="AQ2348" i="20" s="1"/>
  <c r="AQ2349" i="20" s="1"/>
  <c r="AQ2350" i="20" s="1"/>
  <c r="AQ2351" i="20" s="1"/>
  <c r="AQ2352" i="20" s="1"/>
  <c r="AQ2353" i="20" s="1"/>
  <c r="AQ2354" i="20" s="1"/>
  <c r="AQ2355" i="20" s="1"/>
  <c r="AQ2356" i="20" s="1"/>
  <c r="BA2305" i="22"/>
  <c r="BA2306" i="22" s="1"/>
  <c r="BA2307" i="22" s="1"/>
  <c r="BA2308" i="22" s="1"/>
  <c r="BA2309" i="22" s="1"/>
  <c r="BA2310" i="22" s="1"/>
  <c r="BA2311" i="22" s="1"/>
  <c r="BA2312" i="22" s="1"/>
  <c r="BA2313" i="22" s="1"/>
  <c r="BA2314" i="22" s="1"/>
  <c r="BA2315" i="22" s="1"/>
  <c r="BA2316" i="22" s="1"/>
  <c r="BA2317" i="22" s="1"/>
  <c r="BA2318" i="22" s="1"/>
  <c r="BA2319" i="22" s="1"/>
  <c r="BA2320" i="22" s="1"/>
  <c r="BA2321" i="22" s="1"/>
  <c r="BA2322" i="22" s="1"/>
  <c r="BA2323" i="22" s="1"/>
  <c r="BA2324" i="22" s="1"/>
  <c r="BA2325" i="22" s="1"/>
  <c r="BA2326" i="22" s="1"/>
  <c r="BA2327" i="22" s="1"/>
  <c r="BA2328" i="22" s="1"/>
  <c r="BA2329" i="22" s="1"/>
  <c r="BA2330" i="22"/>
  <c r="BA2331" i="22" s="1"/>
  <c r="BA2332" i="22" s="1"/>
  <c r="BA2333" i="22" s="1"/>
  <c r="BA2334" i="22" s="1"/>
  <c r="BA2335" i="22" s="1"/>
  <c r="BA2336" i="22" s="1"/>
  <c r="BA2337" i="22" s="1"/>
  <c r="BA2338" i="22" s="1"/>
  <c r="BA2339" i="22" s="1"/>
  <c r="BA2340" i="22" s="1"/>
  <c r="BA2341" i="22" s="1"/>
  <c r="BA2342" i="22" s="1"/>
  <c r="BA2343" i="22" s="1"/>
  <c r="BA2344" i="22" s="1"/>
  <c r="BA2345" i="22" s="1"/>
  <c r="BA2346" i="22" s="1"/>
  <c r="BA2347" i="22" s="1"/>
  <c r="BA2348" i="22" s="1"/>
  <c r="BA2349" i="22" s="1"/>
  <c r="BA2350" i="22" s="1"/>
  <c r="BA2351" i="22" s="1"/>
  <c r="BA2352" i="22" s="1"/>
  <c r="BA2353" i="22" s="1"/>
  <c r="BA2354" i="22" s="1"/>
  <c r="BA2355" i="22" s="1"/>
  <c r="BA2356" i="22" s="1"/>
  <c r="BA2357" i="22" s="1"/>
  <c r="BA2358" i="22" s="1"/>
  <c r="BA2359" i="22" s="1"/>
  <c r="BA2360" i="22" s="1"/>
  <c r="BA2361" i="22" s="1"/>
  <c r="BA2362" i="22" s="1"/>
  <c r="BA2363" i="22" s="1"/>
  <c r="BA2364" i="22" s="1"/>
  <c r="BA2365" i="22" s="1"/>
  <c r="BA2366" i="22" s="1"/>
  <c r="AQ2357" i="20"/>
  <c r="AQ2358" i="20" s="1"/>
  <c r="AQ2359" i="20" s="1"/>
  <c r="AQ2360" i="20" s="1"/>
  <c r="AQ2361" i="20" s="1"/>
  <c r="AQ2362" i="20" s="1"/>
  <c r="AQ2363" i="20" s="1"/>
  <c r="AQ2364" i="20" s="1"/>
  <c r="AQ2365" i="20" s="1"/>
  <c r="AQ2366" i="20" s="1"/>
  <c r="BA19" i="23"/>
  <c r="BA20" i="23" s="1"/>
  <c r="BA21" i="23" s="1"/>
  <c r="BA22" i="23" s="1"/>
  <c r="BA23" i="23" s="1"/>
  <c r="BA24" i="23" s="1"/>
  <c r="BA25" i="23" s="1"/>
  <c r="BA26" i="23" s="1"/>
  <c r="BA27" i="23" s="1"/>
  <c r="BA28" i="23" s="1"/>
  <c r="BA29" i="23" s="1"/>
  <c r="BA30" i="23" s="1"/>
  <c r="BA31" i="23" s="1"/>
  <c r="BA32" i="23" s="1"/>
  <c r="BA33" i="23" s="1"/>
  <c r="BA34" i="23" s="1"/>
  <c r="BA35" i="23" s="1"/>
  <c r="BA36" i="23" s="1"/>
  <c r="BA37" i="23" s="1"/>
  <c r="BA38" i="23" s="1"/>
  <c r="BA39" i="23" s="1"/>
  <c r="BA40" i="23" s="1"/>
  <c r="BA41" i="23" s="1"/>
  <c r="BA42" i="23" s="1"/>
  <c r="BA43" i="23" s="1"/>
  <c r="BA44" i="23" s="1"/>
  <c r="BA45" i="23" s="1"/>
  <c r="BA46" i="23" s="1"/>
  <c r="BA47" i="23" s="1"/>
  <c r="BA48" i="23" s="1"/>
  <c r="BA49" i="23" s="1"/>
  <c r="BA50" i="23"/>
  <c r="BA51" i="23" s="1"/>
  <c r="BA52" i="23" s="1"/>
  <c r="BA53" i="23" s="1"/>
  <c r="BA54" i="23" s="1"/>
  <c r="BA55" i="23" s="1"/>
  <c r="BA56" i="23" s="1"/>
  <c r="BA57" i="23" s="1"/>
  <c r="BA58" i="23" s="1"/>
  <c r="BA59" i="23" s="1"/>
  <c r="BA60" i="23" s="1"/>
  <c r="BA61" i="23" s="1"/>
  <c r="BA62" i="23" s="1"/>
  <c r="BA63" i="23" s="1"/>
  <c r="BA64" i="23" s="1"/>
  <c r="BA65" i="23" s="1"/>
  <c r="BA66" i="23" s="1"/>
  <c r="BA67" i="23" s="1"/>
  <c r="BA68" i="23" s="1"/>
  <c r="BA69" i="23" s="1"/>
  <c r="BA70" i="23" s="1"/>
  <c r="BA71" i="23" s="1"/>
  <c r="BA72" i="23" s="1"/>
  <c r="BA73" i="23" s="1"/>
  <c r="BA74" i="23" s="1"/>
  <c r="BA75" i="23" s="1"/>
  <c r="BA76" i="23" s="1"/>
  <c r="BA77" i="23" s="1"/>
  <c r="BA78" i="23" s="1"/>
  <c r="BA79" i="23" s="1"/>
  <c r="BA80" i="23" s="1"/>
  <c r="BA81" i="23" s="1"/>
  <c r="BA82" i="23" s="1"/>
  <c r="BA83" i="23" s="1"/>
  <c r="BA84" i="23" s="1"/>
  <c r="BA85" i="23" s="1"/>
  <c r="BA86" i="23" s="1"/>
  <c r="BA87" i="23"/>
  <c r="BA88" i="23" s="1"/>
  <c r="BA89" i="23" s="1"/>
  <c r="BA90" i="23" s="1"/>
  <c r="BA91" i="23" s="1"/>
  <c r="BA92" i="23" s="1"/>
  <c r="BA93" i="23" s="1"/>
  <c r="BA94" i="23" s="1"/>
  <c r="BA95" i="23" s="1"/>
  <c r="BA96" i="23" s="1"/>
  <c r="BA97" i="23" s="1"/>
  <c r="BA98" i="23" s="1"/>
  <c r="BA99" i="23" s="1"/>
  <c r="BA100" i="23" s="1"/>
  <c r="BA101" i="23" s="1"/>
  <c r="BA102" i="23" s="1"/>
  <c r="BA103" i="23" s="1"/>
  <c r="BA104" i="23" s="1"/>
  <c r="BA105" i="23" s="1"/>
  <c r="BA106" i="23" s="1"/>
  <c r="BA107" i="23" s="1"/>
  <c r="BA108" i="23" s="1"/>
  <c r="BA109" i="23" s="1"/>
  <c r="BA110" i="23" s="1"/>
  <c r="BA111" i="23" s="1"/>
  <c r="BA112" i="23"/>
  <c r="BA113" i="23" s="1"/>
  <c r="BA114" i="23" s="1"/>
  <c r="BA115" i="23" s="1"/>
  <c r="BA116" i="23" s="1"/>
  <c r="BA117" i="23" s="1"/>
  <c r="BA118" i="23" s="1"/>
  <c r="BA119" i="23" s="1"/>
  <c r="BA120" i="23" s="1"/>
  <c r="BA121" i="23" s="1"/>
  <c r="BA122" i="23" s="1"/>
  <c r="BA123" i="23" s="1"/>
  <c r="BA124" i="23" s="1"/>
  <c r="BA125" i="23" s="1"/>
  <c r="BA126" i="23" s="1"/>
  <c r="BA127" i="23" s="1"/>
  <c r="BA128" i="23" s="1"/>
  <c r="BA129" i="23" s="1"/>
  <c r="BA130" i="23" s="1"/>
  <c r="BA131" i="23" s="1"/>
  <c r="BA132" i="23" s="1"/>
  <c r="BA133" i="23" s="1"/>
  <c r="BA134" i="23" s="1"/>
  <c r="BA135" i="23" s="1"/>
  <c r="BA136" i="23" s="1"/>
  <c r="BA137" i="23"/>
  <c r="BA138" i="23" s="1"/>
  <c r="BA139" i="23" s="1"/>
  <c r="BA140" i="23" s="1"/>
  <c r="BA141" i="23" s="1"/>
  <c r="BA142" i="23" s="1"/>
  <c r="BA143" i="23" s="1"/>
  <c r="BA144" i="23" s="1"/>
  <c r="BA145" i="23" s="1"/>
  <c r="BA146" i="23" s="1"/>
  <c r="BA147" i="23" s="1"/>
  <c r="BA148" i="23" s="1"/>
  <c r="BA149" i="23" s="1"/>
  <c r="BA150" i="23" s="1"/>
  <c r="BA151" i="23" s="1"/>
  <c r="BA152" i="23" s="1"/>
  <c r="BA153" i="23" s="1"/>
  <c r="BA154" i="23" s="1"/>
  <c r="BA155" i="23" s="1"/>
  <c r="BA156" i="23" s="1"/>
  <c r="BA157" i="23" s="1"/>
  <c r="BA158" i="23" s="1"/>
  <c r="BA159" i="23" s="1"/>
  <c r="BA160" i="23" s="1"/>
  <c r="BA161" i="23" s="1"/>
  <c r="BA162" i="23"/>
  <c r="BA163" i="23" s="1"/>
  <c r="BA164" i="23" s="1"/>
  <c r="BA165" i="23" s="1"/>
  <c r="BA166" i="23" s="1"/>
  <c r="BA167" i="23" s="1"/>
  <c r="BA168" i="23" s="1"/>
  <c r="BA169" i="23" s="1"/>
  <c r="BA170" i="23" s="1"/>
  <c r="BA171" i="23" s="1"/>
  <c r="BA172" i="23" s="1"/>
  <c r="BA173" i="23" s="1"/>
  <c r="BA174" i="23" s="1"/>
  <c r="BA175" i="23" s="1"/>
  <c r="BA176" i="23" s="1"/>
  <c r="BA177" i="23" s="1"/>
  <c r="BA178" i="23" s="1"/>
  <c r="BA179" i="23" s="1"/>
  <c r="BA180" i="23" s="1"/>
  <c r="BA181" i="23" s="1"/>
  <c r="BA182" i="23" s="1"/>
  <c r="BA183" i="23" s="1"/>
  <c r="BA184" i="23" s="1"/>
  <c r="BA185" i="23" s="1"/>
  <c r="BA186" i="23" s="1"/>
  <c r="BA187" i="23"/>
  <c r="BA188" i="23" s="1"/>
  <c r="BA189" i="23" s="1"/>
  <c r="BA190" i="23" s="1"/>
  <c r="BA191" i="23" s="1"/>
  <c r="BA192" i="23" s="1"/>
  <c r="BA193" i="23" s="1"/>
  <c r="BA194" i="23" s="1"/>
  <c r="BA195" i="23" s="1"/>
  <c r="BA196" i="23" s="1"/>
  <c r="BA197" i="23" s="1"/>
  <c r="BA198" i="23" s="1"/>
  <c r="BA199" i="23" s="1"/>
  <c r="BA200" i="23" s="1"/>
  <c r="BA201" i="23" s="1"/>
  <c r="BA202" i="23" s="1"/>
  <c r="BA203" i="23" s="1"/>
  <c r="BA204" i="23" s="1"/>
  <c r="BA205" i="23" s="1"/>
  <c r="BA206" i="23" s="1"/>
  <c r="BA207" i="23" s="1"/>
  <c r="BA208" i="23" s="1"/>
  <c r="BA209" i="23"/>
  <c r="BA210" i="23" s="1"/>
  <c r="BA211" i="23" s="1"/>
  <c r="BA212" i="23" s="1"/>
  <c r="BA213" i="23" s="1"/>
  <c r="BA214" i="23" s="1"/>
  <c r="BA215" i="23" s="1"/>
  <c r="BA216" i="23" s="1"/>
  <c r="BA217" i="23" s="1"/>
  <c r="BA218" i="23" s="1"/>
  <c r="BA219" i="23" s="1"/>
  <c r="BA220" i="23"/>
  <c r="BA221" i="23" s="1"/>
  <c r="BA222" i="23" s="1"/>
  <c r="BA223" i="23" s="1"/>
  <c r="BA224" i="23" s="1"/>
  <c r="BA225" i="23" s="1"/>
  <c r="BA226" i="23" s="1"/>
  <c r="BA227" i="23" s="1"/>
  <c r="BA228" i="23" s="1"/>
  <c r="BA229" i="23" s="1"/>
  <c r="BA230" i="23" s="1"/>
  <c r="BA231" i="23" s="1"/>
  <c r="BA232" i="23" s="1"/>
  <c r="BA233" i="23" s="1"/>
  <c r="BA234" i="23"/>
  <c r="BA235" i="23" s="1"/>
  <c r="BA236" i="23" s="1"/>
  <c r="BA237" i="23" s="1"/>
  <c r="BA238" i="23" s="1"/>
  <c r="BA239" i="23" s="1"/>
  <c r="BA240" i="23" s="1"/>
  <c r="BA241" i="23" s="1"/>
  <c r="BA242" i="23" s="1"/>
  <c r="BA243" i="23" s="1"/>
  <c r="BA244" i="23" s="1"/>
  <c r="BA245" i="23"/>
  <c r="BA246" i="23" s="1"/>
  <c r="BA247" i="23" s="1"/>
  <c r="BA248" i="23" s="1"/>
  <c r="BA249" i="23" s="1"/>
  <c r="BA250" i="23" s="1"/>
  <c r="BA251" i="23" s="1"/>
  <c r="BA252" i="23" s="1"/>
  <c r="BA253" i="23" s="1"/>
  <c r="BA254" i="23" s="1"/>
  <c r="BA255" i="23" s="1"/>
  <c r="BA256" i="23" s="1"/>
  <c r="BA257" i="23" s="1"/>
  <c r="BA258" i="23" s="1"/>
  <c r="BA259" i="23"/>
  <c r="BA260" i="23" s="1"/>
  <c r="BA261" i="23" s="1"/>
  <c r="BA262" i="23" s="1"/>
  <c r="BA263" i="23" s="1"/>
  <c r="BA264" i="23" s="1"/>
  <c r="BA265" i="23" s="1"/>
  <c r="BA266" i="23" s="1"/>
  <c r="BA267" i="23" s="1"/>
  <c r="BA268" i="23" s="1"/>
  <c r="BA269" i="23" s="1"/>
  <c r="BA270" i="23" s="1"/>
  <c r="BA271" i="23" s="1"/>
  <c r="BA272" i="23" s="1"/>
  <c r="BA273" i="23"/>
  <c r="BA274" i="23" s="1"/>
  <c r="BA275" i="23" s="1"/>
  <c r="BA276" i="23" s="1"/>
  <c r="BA277" i="23" s="1"/>
  <c r="BA278" i="23" s="1"/>
  <c r="BA279" i="23" s="1"/>
  <c r="BA280" i="23" s="1"/>
  <c r="BA281" i="23" s="1"/>
  <c r="BA282" i="23" s="1"/>
  <c r="BA283" i="23" s="1"/>
  <c r="BA284" i="23"/>
  <c r="BA285" i="23" s="1"/>
  <c r="BA286" i="23" s="1"/>
  <c r="BA287" i="23" s="1"/>
  <c r="BA288" i="23" s="1"/>
  <c r="BA289" i="23" s="1"/>
  <c r="BA290" i="23" s="1"/>
  <c r="BA291" i="23" s="1"/>
  <c r="BA292" i="23" s="1"/>
  <c r="BA293" i="23" s="1"/>
  <c r="BA294" i="23" s="1"/>
  <c r="BA295" i="23" s="1"/>
  <c r="BA296" i="23" s="1"/>
  <c r="BA297" i="23" s="1"/>
  <c r="BA298" i="23"/>
  <c r="BA299" i="23" s="1"/>
  <c r="BA300" i="23" s="1"/>
  <c r="BA301" i="23" s="1"/>
  <c r="BA302" i="23" s="1"/>
  <c r="BA303" i="23" s="1"/>
  <c r="BA304" i="23" s="1"/>
  <c r="BA305" i="23" s="1"/>
  <c r="BA306" i="23" s="1"/>
  <c r="BA307" i="23" s="1"/>
  <c r="BA308" i="23" s="1"/>
  <c r="BA309" i="23"/>
  <c r="BA310" i="23" s="1"/>
  <c r="BA311" i="23" s="1"/>
  <c r="BA312" i="23" s="1"/>
  <c r="BA313" i="23" s="1"/>
  <c r="BA314" i="23" s="1"/>
  <c r="BA315" i="23" s="1"/>
  <c r="BA316" i="23" s="1"/>
  <c r="BA317" i="23" s="1"/>
  <c r="BA318" i="23" s="1"/>
  <c r="BA319" i="23" s="1"/>
  <c r="BA320" i="23" s="1"/>
  <c r="BA321" i="23" s="1"/>
  <c r="BA322" i="23" s="1"/>
  <c r="BA323" i="23"/>
  <c r="BA324" i="23" s="1"/>
  <c r="BA325" i="23" s="1"/>
  <c r="BA326" i="23" s="1"/>
  <c r="BA327" i="23" s="1"/>
  <c r="BA328" i="23" s="1"/>
  <c r="BA329" i="23" s="1"/>
  <c r="BA330" i="23" s="1"/>
  <c r="BA331" i="23" s="1"/>
  <c r="BA332" i="23" s="1"/>
  <c r="BA333" i="23" s="1"/>
  <c r="BA334" i="23" s="1"/>
  <c r="BA335" i="23" s="1"/>
  <c r="BA336" i="23" s="1"/>
  <c r="BA337" i="23"/>
  <c r="BA338" i="23" s="1"/>
  <c r="BA339" i="23" s="1"/>
  <c r="BA340" i="23" s="1"/>
  <c r="BA341" i="23" s="1"/>
  <c r="BA342" i="23" s="1"/>
  <c r="BA343" i="23" s="1"/>
  <c r="BA344" i="23" s="1"/>
  <c r="BA345" i="23" s="1"/>
  <c r="BA346" i="23" s="1"/>
  <c r="BA347" i="23" s="1"/>
  <c r="BA348" i="23"/>
  <c r="BA349" i="23" s="1"/>
  <c r="BA350" i="23" s="1"/>
  <c r="BA351" i="23" s="1"/>
  <c r="BA352" i="23" s="1"/>
  <c r="BA353" i="23" s="1"/>
  <c r="BA354" i="23" s="1"/>
  <c r="BA355" i="23" s="1"/>
  <c r="BA356" i="23" s="1"/>
  <c r="BA357" i="23" s="1"/>
  <c r="BA358" i="23" s="1"/>
  <c r="BA359" i="23" s="1"/>
  <c r="BA360" i="23" s="1"/>
  <c r="BA361" i="23" s="1"/>
  <c r="BA362" i="23"/>
  <c r="BA363" i="23" s="1"/>
  <c r="BA364" i="23" s="1"/>
  <c r="BA365" i="23" s="1"/>
  <c r="BA366" i="23" s="1"/>
  <c r="BA367" i="23" s="1"/>
  <c r="BA368" i="23" s="1"/>
  <c r="BA369" i="23" s="1"/>
  <c r="BA370" i="23" s="1"/>
  <c r="BA371" i="23" s="1"/>
  <c r="BA372" i="23" s="1"/>
  <c r="BA373" i="23"/>
  <c r="BA374" i="23" s="1"/>
  <c r="BA375" i="23" s="1"/>
  <c r="BA376" i="23" s="1"/>
  <c r="BA377" i="23" s="1"/>
  <c r="BA378" i="23" s="1"/>
  <c r="BA379" i="23" s="1"/>
  <c r="BA380" i="23" s="1"/>
  <c r="BA381" i="23" s="1"/>
  <c r="BA382" i="23" s="1"/>
  <c r="BA383" i="23" s="1"/>
  <c r="BA384" i="23" s="1"/>
  <c r="BA385" i="23" s="1"/>
  <c r="BA386" i="23" s="1"/>
  <c r="BA387" i="23"/>
  <c r="BA388" i="23" s="1"/>
  <c r="BA389" i="23" s="1"/>
  <c r="BA390" i="23" s="1"/>
  <c r="BA391" i="23" s="1"/>
  <c r="BA392" i="23" s="1"/>
  <c r="BA393" i="23" s="1"/>
  <c r="BA394" i="23" s="1"/>
  <c r="BA395" i="23" s="1"/>
  <c r="BA396" i="23" s="1"/>
  <c r="BA397" i="23" s="1"/>
  <c r="BA398" i="23" s="1"/>
  <c r="BA399" i="23" s="1"/>
  <c r="BA400" i="23" s="1"/>
  <c r="BA401" i="23"/>
  <c r="BA402" i="23" s="1"/>
  <c r="BA403" i="23" s="1"/>
  <c r="BA404" i="23" s="1"/>
  <c r="BA405" i="23" s="1"/>
  <c r="BA406" i="23" s="1"/>
  <c r="BA407" i="23" s="1"/>
  <c r="BA408" i="23" s="1"/>
  <c r="BA409" i="23" s="1"/>
  <c r="BA410" i="23" s="1"/>
  <c r="BA411" i="23" s="1"/>
  <c r="BA412" i="23"/>
  <c r="BA413" i="23" s="1"/>
  <c r="BA414" i="23" s="1"/>
  <c r="BA415" i="23" s="1"/>
  <c r="BA416" i="23" s="1"/>
  <c r="BA417" i="23" s="1"/>
  <c r="BA418" i="23" s="1"/>
  <c r="BA419" i="23" s="1"/>
  <c r="BA420" i="23" s="1"/>
  <c r="BA421" i="23" s="1"/>
  <c r="BA422" i="23" s="1"/>
  <c r="BA423" i="23" s="1"/>
  <c r="BA424" i="23" s="1"/>
  <c r="BA425" i="23" s="1"/>
  <c r="BA426" i="23"/>
  <c r="BA427" i="23" s="1"/>
  <c r="BA428" i="23" s="1"/>
  <c r="BA429" i="23" s="1"/>
  <c r="BA430" i="23" s="1"/>
  <c r="BA431" i="23" s="1"/>
  <c r="BA432" i="23" s="1"/>
  <c r="BA433" i="23" s="1"/>
  <c r="BA434" i="23" s="1"/>
  <c r="BA435" i="23" s="1"/>
  <c r="BA436" i="23" s="1"/>
  <c r="BA437" i="23"/>
  <c r="BA438" i="23" s="1"/>
  <c r="BA439" i="23" s="1"/>
  <c r="BA440" i="23" s="1"/>
  <c r="BA441" i="23" s="1"/>
  <c r="BA442" i="23" s="1"/>
  <c r="BA443" i="23" s="1"/>
  <c r="BA444" i="23" s="1"/>
  <c r="BA445" i="23" s="1"/>
  <c r="BA446" i="23" s="1"/>
  <c r="BA447" i="23" s="1"/>
  <c r="BA448" i="23" s="1"/>
  <c r="BA449" i="23" s="1"/>
  <c r="BA450" i="23" s="1"/>
  <c r="BA451" i="23"/>
  <c r="BA452" i="23" s="1"/>
  <c r="BA453" i="23" s="1"/>
  <c r="BA454" i="23" s="1"/>
  <c r="BA455" i="23" s="1"/>
  <c r="BA456" i="23" s="1"/>
  <c r="BA457" i="23" s="1"/>
  <c r="BA458" i="23" s="1"/>
  <c r="BA459" i="23" s="1"/>
  <c r="BA460" i="23" s="1"/>
  <c r="BA461" i="23" s="1"/>
  <c r="BA462" i="23" s="1"/>
  <c r="BA463" i="23" s="1"/>
  <c r="BA464" i="23" s="1"/>
  <c r="BA465" i="23"/>
  <c r="BA466" i="23" s="1"/>
  <c r="BA467" i="23" s="1"/>
  <c r="BA468" i="23" s="1"/>
  <c r="BA469" i="23" s="1"/>
  <c r="BA470" i="23" s="1"/>
  <c r="BA471" i="23" s="1"/>
  <c r="BA472" i="23" s="1"/>
  <c r="BA473" i="23" s="1"/>
  <c r="BA474" i="23" s="1"/>
  <c r="BA475" i="23" s="1"/>
  <c r="BA476" i="23"/>
  <c r="BA477" i="23" s="1"/>
  <c r="BA478" i="23" s="1"/>
  <c r="BA479" i="23" s="1"/>
  <c r="BA480" i="23" s="1"/>
  <c r="BA481" i="23" s="1"/>
  <c r="BA482" i="23" s="1"/>
  <c r="BA483" i="23" s="1"/>
  <c r="BA484" i="23" s="1"/>
  <c r="BA485" i="23" s="1"/>
  <c r="BA486" i="23" s="1"/>
  <c r="BA487" i="23" s="1"/>
  <c r="BA488" i="23" s="1"/>
  <c r="BA489" i="23" s="1"/>
  <c r="BA490" i="23"/>
  <c r="BA491" i="23" s="1"/>
  <c r="BA492" i="23" s="1"/>
  <c r="BA493" i="23" s="1"/>
  <c r="BA494" i="23" s="1"/>
  <c r="BA495" i="23" s="1"/>
  <c r="BA496" i="23" s="1"/>
  <c r="BA497" i="23" s="1"/>
  <c r="BA498" i="23" s="1"/>
  <c r="BA499" i="23" s="1"/>
  <c r="BA500" i="23" s="1"/>
  <c r="BA501" i="23"/>
  <c r="BA502" i="23" s="1"/>
  <c r="BA503" i="23" s="1"/>
  <c r="BA504" i="23" s="1"/>
  <c r="BA505" i="23" s="1"/>
  <c r="BA506" i="23" s="1"/>
  <c r="BA507" i="23" s="1"/>
  <c r="BA508" i="23" s="1"/>
  <c r="BA509" i="23" s="1"/>
  <c r="BA510" i="23" s="1"/>
  <c r="BA511" i="23" s="1"/>
  <c r="BA512" i="23" s="1"/>
  <c r="BA513" i="23" s="1"/>
  <c r="BA514" i="23" s="1"/>
  <c r="BA515" i="23"/>
  <c r="BA516" i="23" s="1"/>
  <c r="BA517" i="23" s="1"/>
  <c r="BA518" i="23" s="1"/>
  <c r="BA519" i="23" s="1"/>
  <c r="BA520" i="23" s="1"/>
  <c r="BA521" i="23" s="1"/>
  <c r="BA522" i="23" s="1"/>
  <c r="BA523" i="23" s="1"/>
  <c r="BA524" i="23" s="1"/>
  <c r="BA525" i="23" s="1"/>
  <c r="BA526" i="23" s="1"/>
  <c r="BA527" i="23" s="1"/>
  <c r="BA528" i="23" s="1"/>
  <c r="BA529" i="23"/>
  <c r="BA530" i="23" s="1"/>
  <c r="BA531" i="23" s="1"/>
  <c r="BA532" i="23" s="1"/>
  <c r="BA533" i="23" s="1"/>
  <c r="BA534" i="23" s="1"/>
  <c r="BA535" i="23" s="1"/>
  <c r="BA536" i="23" s="1"/>
  <c r="BA537" i="23" s="1"/>
  <c r="BA538" i="23" s="1"/>
  <c r="BA539" i="23" s="1"/>
  <c r="BA540" i="23"/>
  <c r="BA541" i="23" s="1"/>
  <c r="BA542" i="23" s="1"/>
  <c r="BA543" i="23" s="1"/>
  <c r="BA544" i="23" s="1"/>
  <c r="BA545" i="23" s="1"/>
  <c r="BA546" i="23" s="1"/>
  <c r="BA547" i="23" s="1"/>
  <c r="BA548" i="23" s="1"/>
  <c r="BA549" i="23" s="1"/>
  <c r="BA550" i="23" s="1"/>
  <c r="BA551" i="23" s="1"/>
  <c r="BA552" i="23" s="1"/>
  <c r="BA553" i="23" s="1"/>
  <c r="BA554" i="23"/>
  <c r="BA555" i="23" s="1"/>
  <c r="BA556" i="23" s="1"/>
  <c r="BA557" i="23" s="1"/>
  <c r="BA558" i="23" s="1"/>
  <c r="BA559" i="23" s="1"/>
  <c r="BA560" i="23" s="1"/>
  <c r="BA561" i="23" s="1"/>
  <c r="BA562" i="23" s="1"/>
  <c r="BA563" i="23" s="1"/>
  <c r="BA564" i="23" s="1"/>
  <c r="BA565" i="23"/>
  <c r="BA566" i="23" s="1"/>
  <c r="BA567" i="23" s="1"/>
  <c r="BA568" i="23" s="1"/>
  <c r="BA569" i="23" s="1"/>
  <c r="BA570" i="23" s="1"/>
  <c r="BA571" i="23" s="1"/>
  <c r="BA572" i="23" s="1"/>
  <c r="BA573" i="23" s="1"/>
  <c r="BA574" i="23" s="1"/>
  <c r="BA575" i="23" s="1"/>
  <c r="BA576" i="23" s="1"/>
  <c r="BA577" i="23" s="1"/>
  <c r="BA578" i="23" s="1"/>
  <c r="BA579" i="23"/>
  <c r="BA580" i="23" s="1"/>
  <c r="BA581" i="23" s="1"/>
  <c r="BA582" i="23" s="1"/>
  <c r="BA583" i="23" s="1"/>
  <c r="BA584" i="23" s="1"/>
  <c r="BA585" i="23" s="1"/>
  <c r="BA586" i="23" s="1"/>
  <c r="BA587" i="23" s="1"/>
  <c r="BA588" i="23" s="1"/>
  <c r="BA589" i="23" s="1"/>
  <c r="BA590" i="23" s="1"/>
  <c r="BA591" i="23" s="1"/>
  <c r="BA592" i="23" s="1"/>
  <c r="BA593" i="23"/>
  <c r="BA594" i="23" s="1"/>
  <c r="BA595" i="23" s="1"/>
  <c r="BA596" i="23" s="1"/>
  <c r="BA597" i="23" s="1"/>
  <c r="BA598" i="23" s="1"/>
  <c r="BA599" i="23" s="1"/>
  <c r="BA600" i="23" s="1"/>
  <c r="BA601" i="23" s="1"/>
  <c r="BA602" i="23" s="1"/>
  <c r="BA603" i="23" s="1"/>
  <c r="BA604" i="23"/>
  <c r="BA605" i="23" s="1"/>
  <c r="BA606" i="23" s="1"/>
  <c r="BA607" i="23" s="1"/>
  <c r="BA608" i="23" s="1"/>
  <c r="BA609" i="23" s="1"/>
  <c r="BA610" i="23" s="1"/>
  <c r="BA611" i="23" s="1"/>
  <c r="BA612" i="23" s="1"/>
  <c r="BA613" i="23" s="1"/>
  <c r="BA614" i="23" s="1"/>
  <c r="BA615" i="23" s="1"/>
  <c r="BA616" i="23" s="1"/>
  <c r="BA617" i="23" s="1"/>
  <c r="BA618" i="23"/>
  <c r="BA619" i="23" s="1"/>
  <c r="BA620" i="23" s="1"/>
  <c r="BA621" i="23" s="1"/>
  <c r="BA622" i="23" s="1"/>
  <c r="BA623" i="23" s="1"/>
  <c r="BA624" i="23" s="1"/>
  <c r="BA625" i="23" s="1"/>
  <c r="BA626" i="23" s="1"/>
  <c r="BA627" i="23" s="1"/>
  <c r="BA628" i="23" s="1"/>
  <c r="BA629" i="23"/>
  <c r="BA630" i="23" s="1"/>
  <c r="BA631" i="23" s="1"/>
  <c r="BA632" i="23" s="1"/>
  <c r="BA633" i="23" s="1"/>
  <c r="BA634" i="23" s="1"/>
  <c r="BA635" i="23" s="1"/>
  <c r="BA636" i="23" s="1"/>
  <c r="BA637" i="23" s="1"/>
  <c r="BA638" i="23" s="1"/>
  <c r="BA639" i="23" s="1"/>
  <c r="BA640" i="23" s="1"/>
  <c r="BA641" i="23" s="1"/>
  <c r="BA642" i="23" s="1"/>
  <c r="BA643" i="23"/>
  <c r="BA644" i="23" s="1"/>
  <c r="BA645" i="23" s="1"/>
  <c r="BA646" i="23" s="1"/>
  <c r="BA647" i="23" s="1"/>
  <c r="BA648" i="23" s="1"/>
  <c r="BA649" i="23" s="1"/>
  <c r="BA650" i="23" s="1"/>
  <c r="BA651" i="23" s="1"/>
  <c r="BA652" i="23" s="1"/>
  <c r="BA653" i="23" s="1"/>
  <c r="BA654" i="23" s="1"/>
  <c r="BA655" i="23" s="1"/>
  <c r="BA656" i="23" s="1"/>
  <c r="BA657" i="23"/>
  <c r="BA658" i="23" s="1"/>
  <c r="BA659" i="23" s="1"/>
  <c r="BA660" i="23" s="1"/>
  <c r="BA661" i="23" s="1"/>
  <c r="BA662" i="23" s="1"/>
  <c r="BA663" i="23" s="1"/>
  <c r="BA664" i="23" s="1"/>
  <c r="BA665" i="23" s="1"/>
  <c r="BA666" i="23" s="1"/>
  <c r="BA667" i="23" s="1"/>
  <c r="BA668" i="23"/>
  <c r="BA669" i="23" s="1"/>
  <c r="BA670" i="23" s="1"/>
  <c r="BA671" i="23" s="1"/>
  <c r="BA672" i="23" s="1"/>
  <c r="BA673" i="23" s="1"/>
  <c r="BA674" i="23" s="1"/>
  <c r="BA675" i="23" s="1"/>
  <c r="BA676" i="23" s="1"/>
  <c r="BA677" i="23" s="1"/>
  <c r="BA678" i="23" s="1"/>
  <c r="BA679" i="23" s="1"/>
  <c r="BA680" i="23" s="1"/>
  <c r="BA681" i="23" s="1"/>
  <c r="BA682" i="23"/>
  <c r="BA683" i="23" s="1"/>
  <c r="BA684" i="23" s="1"/>
  <c r="BA685" i="23" s="1"/>
  <c r="BA686" i="23" s="1"/>
  <c r="BA687" i="23" s="1"/>
  <c r="BA688" i="23" s="1"/>
  <c r="BA689" i="23" s="1"/>
  <c r="BA690" i="23" s="1"/>
  <c r="BA691" i="23" s="1"/>
  <c r="BA692" i="23" s="1"/>
  <c r="BA693" i="23"/>
  <c r="BA694" i="23" s="1"/>
  <c r="BA695" i="23" s="1"/>
  <c r="BA696" i="23" s="1"/>
  <c r="BA697" i="23" s="1"/>
  <c r="BA698" i="23" s="1"/>
  <c r="BA699" i="23" s="1"/>
  <c r="BA700" i="23" s="1"/>
  <c r="BA701" i="23" s="1"/>
  <c r="BA702" i="23" s="1"/>
  <c r="BA703" i="23" s="1"/>
  <c r="BA704" i="23" s="1"/>
  <c r="BA705" i="23" s="1"/>
  <c r="BA706" i="23" s="1"/>
  <c r="BA707" i="23"/>
  <c r="BA708" i="23" s="1"/>
  <c r="BA709" i="23" s="1"/>
  <c r="BA710" i="23" s="1"/>
  <c r="BA711" i="23" s="1"/>
  <c r="BA712" i="23" s="1"/>
  <c r="BA713" i="23" s="1"/>
  <c r="BA714" i="23" s="1"/>
  <c r="BA715" i="23" s="1"/>
  <c r="BA716" i="23" s="1"/>
  <c r="BA717" i="23" s="1"/>
  <c r="BA718" i="23" s="1"/>
  <c r="BA719" i="23" s="1"/>
  <c r="BA720" i="23" s="1"/>
  <c r="BA721" i="23"/>
  <c r="BA722" i="23" s="1"/>
  <c r="BA723" i="23" s="1"/>
  <c r="BA724" i="23" s="1"/>
  <c r="BA725" i="23" s="1"/>
  <c r="BA726" i="23" s="1"/>
  <c r="BA727" i="23" s="1"/>
  <c r="BA728" i="23" s="1"/>
  <c r="BA729" i="23" s="1"/>
  <c r="BA730" i="23" s="1"/>
  <c r="BA731" i="23" s="1"/>
  <c r="BA732" i="23"/>
  <c r="BA733" i="23" s="1"/>
  <c r="BA734" i="23" s="1"/>
  <c r="BA735" i="23" s="1"/>
  <c r="BA736" i="23" s="1"/>
  <c r="BA737" i="23" s="1"/>
  <c r="BA738" i="23" s="1"/>
  <c r="BA739" i="23" s="1"/>
  <c r="BA740" i="23" s="1"/>
  <c r="BA741" i="23" s="1"/>
  <c r="BA742" i="23" s="1"/>
  <c r="BA743" i="23" s="1"/>
  <c r="BA744" i="23" s="1"/>
  <c r="BA745" i="23" s="1"/>
  <c r="BA746" i="23"/>
  <c r="BA747" i="23" s="1"/>
  <c r="BA748" i="23" s="1"/>
  <c r="BA749" i="23" s="1"/>
  <c r="BA750" i="23" s="1"/>
  <c r="BA751" i="23" s="1"/>
  <c r="BA752" i="23" s="1"/>
  <c r="BA753" i="23" s="1"/>
  <c r="BA754" i="23" s="1"/>
  <c r="BA755" i="23" s="1"/>
  <c r="BA756" i="23" s="1"/>
  <c r="BA757" i="23"/>
  <c r="BA758" i="23" s="1"/>
  <c r="BA759" i="23" s="1"/>
  <c r="BA760" i="23" s="1"/>
  <c r="BA761" i="23" s="1"/>
  <c r="BA762" i="23" s="1"/>
  <c r="BA763" i="23" s="1"/>
  <c r="BA764" i="23" s="1"/>
  <c r="BA765" i="23" s="1"/>
  <c r="BA766" i="23" s="1"/>
  <c r="BA767" i="23" s="1"/>
  <c r="BA768" i="23" s="1"/>
  <c r="BA769" i="23" s="1"/>
  <c r="BA770" i="23" s="1"/>
  <c r="BA771" i="23"/>
  <c r="BA772" i="23" s="1"/>
  <c r="BA773" i="23" s="1"/>
  <c r="BA774" i="23" s="1"/>
  <c r="BA775" i="23" s="1"/>
  <c r="BA776" i="23" s="1"/>
  <c r="BA777" i="23" s="1"/>
  <c r="BA778" i="23" s="1"/>
  <c r="BA779" i="23" s="1"/>
  <c r="BA780" i="23" s="1"/>
  <c r="BA781" i="23" s="1"/>
  <c r="BA782" i="23" s="1"/>
  <c r="BA783" i="23" s="1"/>
  <c r="BA784" i="23" s="1"/>
  <c r="BA785" i="23"/>
  <c r="BA786" i="23" s="1"/>
  <c r="BA787" i="23" s="1"/>
  <c r="BA788" i="23" s="1"/>
  <c r="BA789" i="23" s="1"/>
  <c r="BA790" i="23" s="1"/>
  <c r="BA791" i="23" s="1"/>
  <c r="BA792" i="23" s="1"/>
  <c r="BA793" i="23" s="1"/>
  <c r="BA794" i="23" s="1"/>
  <c r="BA795" i="23" s="1"/>
  <c r="BA796" i="23"/>
  <c r="BA797" i="23" s="1"/>
  <c r="BA798" i="23" s="1"/>
  <c r="BA799" i="23" s="1"/>
  <c r="BA800" i="23" s="1"/>
  <c r="BA801" i="23" s="1"/>
  <c r="BA802" i="23" s="1"/>
  <c r="BA803" i="23" s="1"/>
  <c r="BA804" i="23" s="1"/>
  <c r="BA805" i="23" s="1"/>
  <c r="BA806" i="23" s="1"/>
  <c r="BA807" i="23" s="1"/>
  <c r="BA808" i="23" s="1"/>
  <c r="BA809" i="23" s="1"/>
  <c r="BA810" i="23"/>
  <c r="BA811" i="23" s="1"/>
  <c r="BA812" i="23" s="1"/>
  <c r="BA813" i="23" s="1"/>
  <c r="BA814" i="23" s="1"/>
  <c r="BA815" i="23" s="1"/>
  <c r="BA816" i="23" s="1"/>
  <c r="BA817" i="23" s="1"/>
  <c r="BA818" i="23" s="1"/>
  <c r="BA819" i="23" s="1"/>
  <c r="BA820" i="23" s="1"/>
  <c r="BA821" i="23"/>
  <c r="BA822" i="23" s="1"/>
  <c r="BA823" i="23" s="1"/>
  <c r="BA824" i="23" s="1"/>
  <c r="BA825" i="23" s="1"/>
  <c r="BA826" i="23" s="1"/>
  <c r="BA827" i="23" s="1"/>
  <c r="BA828" i="23" s="1"/>
  <c r="BA829" i="23" s="1"/>
  <c r="BA830" i="23" s="1"/>
  <c r="BA831" i="23" s="1"/>
  <c r="BA832" i="23" s="1"/>
  <c r="BA833" i="23" s="1"/>
  <c r="BA834" i="23" s="1"/>
  <c r="BA835" i="23"/>
  <c r="BA836" i="23" s="1"/>
  <c r="BA837" i="23" s="1"/>
  <c r="BA838" i="23" s="1"/>
  <c r="BA839" i="23" s="1"/>
  <c r="BA840" i="23" s="1"/>
  <c r="BA841" i="23" s="1"/>
  <c r="BA842" i="23" s="1"/>
  <c r="BA843" i="23" s="1"/>
  <c r="BA844" i="23" s="1"/>
  <c r="BA845" i="23" s="1"/>
  <c r="BA846" i="23" s="1"/>
  <c r="BA847" i="23" s="1"/>
  <c r="BA848" i="23" s="1"/>
  <c r="BA849" i="23"/>
  <c r="BA850" i="23" s="1"/>
  <c r="BA851" i="23" s="1"/>
  <c r="BA852" i="23" s="1"/>
  <c r="BA853" i="23" s="1"/>
  <c r="BA854" i="23" s="1"/>
  <c r="BA855" i="23" s="1"/>
  <c r="BA856" i="23" s="1"/>
  <c r="BA857" i="23" s="1"/>
  <c r="BA858" i="23" s="1"/>
  <c r="BA859" i="23" s="1"/>
  <c r="BA860" i="23"/>
  <c r="BA861" i="23" s="1"/>
  <c r="BA862" i="23" s="1"/>
  <c r="BA863" i="23" s="1"/>
  <c r="BA864" i="23" s="1"/>
  <c r="BA865" i="23" s="1"/>
  <c r="BA866" i="23" s="1"/>
  <c r="BA867" i="23" s="1"/>
  <c r="BA868" i="23" s="1"/>
  <c r="BA869" i="23" s="1"/>
  <c r="BA870" i="23" s="1"/>
  <c r="BA871" i="23" s="1"/>
  <c r="BA872" i="23" s="1"/>
  <c r="BA873" i="23" s="1"/>
  <c r="BA874" i="23"/>
  <c r="BA875" i="23" s="1"/>
  <c r="BA876" i="23" s="1"/>
  <c r="BA877" i="23" s="1"/>
  <c r="BA878" i="23" s="1"/>
  <c r="BA879" i="23" s="1"/>
  <c r="BA880" i="23" s="1"/>
  <c r="BA881" i="23" s="1"/>
  <c r="BA882" i="23" s="1"/>
  <c r="BA883" i="23" s="1"/>
  <c r="BA884" i="23" s="1"/>
  <c r="BA885" i="23"/>
  <c r="BA886" i="23" s="1"/>
  <c r="BA887" i="23" s="1"/>
  <c r="BA888" i="23" s="1"/>
  <c r="BA889" i="23" s="1"/>
  <c r="BA890" i="23" s="1"/>
  <c r="BA891" i="23" s="1"/>
  <c r="BA892" i="23" s="1"/>
  <c r="BA893" i="23" s="1"/>
  <c r="BA894" i="23" s="1"/>
  <c r="BA895" i="23" s="1"/>
  <c r="BA896" i="23" s="1"/>
  <c r="BA897" i="23" s="1"/>
  <c r="BA898" i="23" s="1"/>
  <c r="BA899" i="23"/>
  <c r="BA900" i="23" s="1"/>
  <c r="BA901" i="23" s="1"/>
  <c r="BA902" i="23" s="1"/>
  <c r="BA903" i="23" s="1"/>
  <c r="BA904" i="23" s="1"/>
  <c r="BA905" i="23" s="1"/>
  <c r="BA906" i="23" s="1"/>
  <c r="BA907" i="23" s="1"/>
  <c r="BA908" i="23" s="1"/>
  <c r="BA909" i="23" s="1"/>
  <c r="BA910" i="23" s="1"/>
  <c r="BA911" i="23" s="1"/>
  <c r="BA912" i="23" s="1"/>
  <c r="BA913" i="23"/>
  <c r="BA914" i="23" s="1"/>
  <c r="BA915" i="23" s="1"/>
  <c r="BA916" i="23" s="1"/>
  <c r="BA917" i="23" s="1"/>
  <c r="BA918" i="23" s="1"/>
  <c r="BA919" i="23" s="1"/>
  <c r="BA920" i="23" s="1"/>
  <c r="BA921" i="23" s="1"/>
  <c r="BA922" i="23" s="1"/>
  <c r="BA923" i="23" s="1"/>
  <c r="BA924" i="23"/>
  <c r="BA925" i="23" s="1"/>
  <c r="BA926" i="23" s="1"/>
  <c r="BA927" i="23" s="1"/>
  <c r="BA928" i="23" s="1"/>
  <c r="BA929" i="23" s="1"/>
  <c r="BA930" i="23" s="1"/>
  <c r="BA931" i="23" s="1"/>
  <c r="BA932" i="23" s="1"/>
  <c r="BA933" i="23" s="1"/>
  <c r="BA934" i="23" s="1"/>
  <c r="BA935" i="23" s="1"/>
  <c r="BA936" i="23" s="1"/>
  <c r="BA937" i="23" s="1"/>
  <c r="BA938" i="23"/>
  <c r="BA939" i="23" s="1"/>
  <c r="BA940" i="23" s="1"/>
  <c r="BA941" i="23" s="1"/>
  <c r="BA942" i="23" s="1"/>
  <c r="BA943" i="23" s="1"/>
  <c r="BA944" i="23" s="1"/>
  <c r="BA945" i="23" s="1"/>
  <c r="BA946" i="23" s="1"/>
  <c r="BA947" i="23" s="1"/>
  <c r="BA948" i="23" s="1"/>
  <c r="BA949" i="23"/>
  <c r="BA950" i="23" s="1"/>
  <c r="BA951" i="23" s="1"/>
  <c r="BA952" i="23" s="1"/>
  <c r="BA953" i="23" s="1"/>
  <c r="BA954" i="23" s="1"/>
  <c r="BA955" i="23" s="1"/>
  <c r="BA956" i="23" s="1"/>
  <c r="BA957" i="23" s="1"/>
  <c r="BA958" i="23" s="1"/>
  <c r="BA959" i="23" s="1"/>
  <c r="BA960" i="23" s="1"/>
  <c r="BA961" i="23" s="1"/>
  <c r="BA962" i="23" s="1"/>
  <c r="BA963" i="23"/>
  <c r="BA964" i="23" s="1"/>
  <c r="BA965" i="23" s="1"/>
  <c r="BA966" i="23" s="1"/>
  <c r="BA967" i="23" s="1"/>
  <c r="BA968" i="23" s="1"/>
  <c r="BA969" i="23" s="1"/>
  <c r="BA970" i="23" s="1"/>
  <c r="BA971" i="23" s="1"/>
  <c r="BA972" i="23" s="1"/>
  <c r="BA973" i="23" s="1"/>
  <c r="BA974" i="23" s="1"/>
  <c r="BA975" i="23" s="1"/>
  <c r="BA976" i="23" s="1"/>
  <c r="BA977" i="23"/>
  <c r="BA978" i="23" s="1"/>
  <c r="BA979" i="23" s="1"/>
  <c r="BA980" i="23" s="1"/>
  <c r="BA981" i="23" s="1"/>
  <c r="BA982" i="23" s="1"/>
  <c r="BA983" i="23" s="1"/>
  <c r="BA984" i="23" s="1"/>
  <c r="BA985" i="23" s="1"/>
  <c r="BA986" i="23" s="1"/>
  <c r="BA987" i="23" s="1"/>
  <c r="BA988" i="23"/>
  <c r="BA989" i="23" s="1"/>
  <c r="BA990" i="23" s="1"/>
  <c r="BA991" i="23" s="1"/>
  <c r="BA992" i="23" s="1"/>
  <c r="BA993" i="23" s="1"/>
  <c r="BA994" i="23" s="1"/>
  <c r="BA995" i="23" s="1"/>
  <c r="BA996" i="23" s="1"/>
  <c r="BA997" i="23" s="1"/>
  <c r="BA998" i="23" s="1"/>
  <c r="BA999" i="23" s="1"/>
  <c r="BA1000" i="23" s="1"/>
  <c r="BA1001" i="23" s="1"/>
  <c r="BA1002" i="23"/>
  <c r="BA1003" i="23" s="1"/>
  <c r="BA1004" i="23" s="1"/>
  <c r="BA1005" i="23" s="1"/>
  <c r="BA1006" i="23" s="1"/>
  <c r="BA1007" i="23" s="1"/>
  <c r="BA1008" i="23" s="1"/>
  <c r="BA1009" i="23" s="1"/>
  <c r="BA1010" i="23" s="1"/>
  <c r="BA1011" i="23" s="1"/>
  <c r="BA1012" i="23" s="1"/>
  <c r="BA1013" i="23"/>
  <c r="BA1014" i="23" s="1"/>
  <c r="BA1015" i="23" s="1"/>
  <c r="BA1016" i="23" s="1"/>
  <c r="BA1017" i="23" s="1"/>
  <c r="BA1018" i="23" s="1"/>
  <c r="BA1019" i="23" s="1"/>
  <c r="BA1020" i="23" s="1"/>
  <c r="BA1021" i="23" s="1"/>
  <c r="BA1022" i="23" s="1"/>
  <c r="BA1023" i="23" s="1"/>
  <c r="BA1024" i="23" s="1"/>
  <c r="BA1025" i="23" s="1"/>
  <c r="BA1026" i="23" s="1"/>
  <c r="BA1027" i="23"/>
  <c r="BA1028" i="23" s="1"/>
  <c r="BA1029" i="23" s="1"/>
  <c r="BA1030" i="23" s="1"/>
  <c r="BA1031" i="23" s="1"/>
  <c r="BA1032" i="23" s="1"/>
  <c r="BA1033" i="23" s="1"/>
  <c r="BA1034" i="23" s="1"/>
  <c r="BA1035" i="23" s="1"/>
  <c r="BA1036" i="23" s="1"/>
  <c r="BA1037" i="23" s="1"/>
  <c r="BA1038" i="23" s="1"/>
  <c r="BA1039" i="23" s="1"/>
  <c r="BA1040" i="23" s="1"/>
  <c r="BA1041" i="23"/>
  <c r="BA1042" i="23" s="1"/>
  <c r="BA1043" i="23" s="1"/>
  <c r="BA1044" i="23" s="1"/>
  <c r="BA1045" i="23" s="1"/>
  <c r="BA1046" i="23" s="1"/>
  <c r="BA1047" i="23" s="1"/>
  <c r="BA1048" i="23" s="1"/>
  <c r="BA1049" i="23" s="1"/>
  <c r="BA1050" i="23" s="1"/>
  <c r="BA1051" i="23" s="1"/>
  <c r="BA1052" i="23"/>
  <c r="BA1053" i="23" s="1"/>
  <c r="BA1054" i="23" s="1"/>
  <c r="BA1055" i="23" s="1"/>
  <c r="BA1056" i="23" s="1"/>
  <c r="BA1057" i="23" s="1"/>
  <c r="BA1058" i="23" s="1"/>
  <c r="BA1059" i="23" s="1"/>
  <c r="BA1060" i="23" s="1"/>
  <c r="BA1061" i="23" s="1"/>
  <c r="BA1062" i="23" s="1"/>
  <c r="BA1063" i="23" s="1"/>
  <c r="BA1064" i="23" s="1"/>
  <c r="BA1065" i="23" s="1"/>
  <c r="BA1066" i="23"/>
  <c r="BA1067" i="23" s="1"/>
  <c r="BA1068" i="23" s="1"/>
  <c r="BA1069" i="23" s="1"/>
  <c r="BA1070" i="23" s="1"/>
  <c r="BA1071" i="23" s="1"/>
  <c r="BA1072" i="23" s="1"/>
  <c r="BA1073" i="23" s="1"/>
  <c r="BA1074" i="23" s="1"/>
  <c r="BA1075" i="23" s="1"/>
  <c r="BA1076" i="23" s="1"/>
  <c r="BA1077" i="23"/>
  <c r="BA1078" i="23" s="1"/>
  <c r="BA1079" i="23" s="1"/>
  <c r="BA1080" i="23" s="1"/>
  <c r="BA1081" i="23" s="1"/>
  <c r="BA1082" i="23" s="1"/>
  <c r="BA1083" i="23" s="1"/>
  <c r="BA1084" i="23" s="1"/>
  <c r="BA1085" i="23" s="1"/>
  <c r="BA1086" i="23" s="1"/>
  <c r="BA1087" i="23" s="1"/>
  <c r="BA1088" i="23" s="1"/>
  <c r="BA1089" i="23" s="1"/>
  <c r="BA1090" i="23" s="1"/>
  <c r="BA1091" i="23"/>
  <c r="BA1092" i="23" s="1"/>
  <c r="BA1093" i="23" s="1"/>
  <c r="BA1094" i="23" s="1"/>
  <c r="BA1095" i="23" s="1"/>
  <c r="BA1096" i="23" s="1"/>
  <c r="BA1097" i="23" s="1"/>
  <c r="BA1098" i="23" s="1"/>
  <c r="BA1099" i="23" s="1"/>
  <c r="BA1100" i="23" s="1"/>
  <c r="BA1101" i="23" s="1"/>
  <c r="BA1102" i="23" s="1"/>
  <c r="BA1103" i="23" s="1"/>
  <c r="BA1104" i="23" s="1"/>
  <c r="BA1105" i="23"/>
  <c r="BA1106" i="23" s="1"/>
  <c r="BA1107" i="23" s="1"/>
  <c r="BA1108" i="23" s="1"/>
  <c r="BA1109" i="23" s="1"/>
  <c r="BA1110" i="23" s="1"/>
  <c r="BA1111" i="23" s="1"/>
  <c r="BA1112" i="23" s="1"/>
  <c r="BA1113" i="23" s="1"/>
  <c r="BA1114" i="23" s="1"/>
  <c r="BA1115" i="23" s="1"/>
  <c r="BA1116" i="23"/>
  <c r="BA1117" i="23" s="1"/>
  <c r="BA1118" i="23" s="1"/>
  <c r="BA1119" i="23" s="1"/>
  <c r="BA1120" i="23" s="1"/>
  <c r="BA1121" i="23" s="1"/>
  <c r="BA1122" i="23" s="1"/>
  <c r="BA1123" i="23" s="1"/>
  <c r="BA1124" i="23" s="1"/>
  <c r="BA1125" i="23" s="1"/>
  <c r="BA1126" i="23" s="1"/>
  <c r="BA1127" i="23" s="1"/>
  <c r="BA1128" i="23" s="1"/>
  <c r="BA1129" i="23" s="1"/>
  <c r="BA1130" i="23"/>
  <c r="BA1131" i="23" s="1"/>
  <c r="BA1132" i="23" s="1"/>
  <c r="BA1133" i="23" s="1"/>
  <c r="BA1134" i="23" s="1"/>
  <c r="BA1135" i="23" s="1"/>
  <c r="BA1136" i="23" s="1"/>
  <c r="BA1137" i="23" s="1"/>
  <c r="BA1138" i="23" s="1"/>
  <c r="BA1139" i="23" s="1"/>
  <c r="BA1140" i="23" s="1"/>
  <c r="BA1141" i="23"/>
  <c r="BA1142" i="23" s="1"/>
  <c r="BA1143" i="23" s="1"/>
  <c r="BA1144" i="23" s="1"/>
  <c r="BA1145" i="23" s="1"/>
  <c r="BA1146" i="23" s="1"/>
  <c r="BA1147" i="23" s="1"/>
  <c r="BA1148" i="23" s="1"/>
  <c r="BA1149" i="23"/>
  <c r="BA1150" i="23" s="1"/>
  <c r="BA1151" i="23" s="1"/>
  <c r="BA1152" i="23" s="1"/>
  <c r="BA1153" i="23" s="1"/>
  <c r="BA1154" i="23" s="1"/>
  <c r="BA1155" i="23" s="1"/>
  <c r="BA1156" i="23" s="1"/>
  <c r="BA1157" i="23" s="1"/>
  <c r="BA1158" i="23" s="1"/>
  <c r="BA1159" i="23" s="1"/>
  <c r="BA1160" i="23" s="1"/>
  <c r="BA1161" i="23" s="1"/>
  <c r="BA1162" i="23" s="1"/>
  <c r="BB3" i="22"/>
  <c r="AP9" i="20"/>
  <c r="BB14" i="22"/>
  <c r="AP19" i="20"/>
  <c r="BB24" i="22"/>
  <c r="AZ30" i="22"/>
  <c r="BB34" i="22"/>
  <c r="AZ40" i="22"/>
  <c r="BB44" i="22"/>
  <c r="AZ50" i="22"/>
  <c r="AZ55" i="22"/>
  <c r="AR60" i="20"/>
  <c r="AR64" i="20"/>
  <c r="AP67" i="20"/>
  <c r="AZ70" i="22"/>
  <c r="AP74" i="20"/>
  <c r="BB76" i="22"/>
  <c r="AR80" i="20"/>
  <c r="AP83" i="20"/>
  <c r="AZ86" i="22"/>
  <c r="AP90" i="20"/>
  <c r="BB92" i="22"/>
  <c r="AR96" i="20"/>
  <c r="AP99" i="20"/>
  <c r="AZ102" i="22"/>
  <c r="AP106" i="20"/>
  <c r="BB108" i="22"/>
  <c r="AR112" i="20"/>
  <c r="AP115" i="20"/>
  <c r="AZ118" i="22"/>
  <c r="AP122" i="20"/>
  <c r="BB124" i="22"/>
  <c r="AR128" i="20"/>
  <c r="AP131" i="20"/>
  <c r="AZ134" i="22"/>
  <c r="AP138" i="20"/>
  <c r="BB140" i="22"/>
  <c r="AR144" i="20"/>
  <c r="AP147" i="20"/>
  <c r="AZ150" i="22"/>
  <c r="AP154" i="20"/>
  <c r="BB156" i="22"/>
  <c r="AR160" i="20"/>
  <c r="AP163" i="20"/>
  <c r="AZ166" i="22"/>
  <c r="AP170" i="20"/>
  <c r="BB172" i="22"/>
  <c r="AR176" i="20"/>
  <c r="AP179" i="20"/>
  <c r="AZ182" i="22"/>
  <c r="AP186" i="20"/>
  <c r="BB188" i="22"/>
  <c r="AR192" i="20"/>
  <c r="AP195" i="20"/>
  <c r="AZ198" i="22"/>
  <c r="AP202" i="20"/>
  <c r="AZ204" i="22"/>
  <c r="AP207" i="20"/>
  <c r="AP210" i="20"/>
  <c r="AZ212" i="22"/>
  <c r="BB214" i="22"/>
  <c r="AP217" i="20"/>
  <c r="AZ219" i="22"/>
  <c r="BB221" i="22"/>
  <c r="AP224" i="20"/>
  <c r="AR226" i="20"/>
  <c r="AZ228" i="22"/>
  <c r="BB230" i="22"/>
  <c r="AP233" i="20"/>
  <c r="AZ235" i="22"/>
  <c r="BB237" i="22"/>
  <c r="AP240" i="20"/>
  <c r="AR242" i="20"/>
  <c r="AZ244" i="22"/>
  <c r="BB246" i="22"/>
  <c r="AP249" i="20"/>
  <c r="AZ251" i="22"/>
  <c r="BB253" i="22"/>
  <c r="AP256" i="20"/>
  <c r="AR258" i="20"/>
  <c r="AZ260" i="22"/>
  <c r="BB262" i="22"/>
  <c r="AP265" i="20"/>
  <c r="AZ267" i="22"/>
  <c r="BB269" i="22"/>
  <c r="AP272" i="20"/>
  <c r="AR274" i="20"/>
  <c r="AZ276" i="22"/>
  <c r="BB278" i="22"/>
  <c r="AP281" i="20"/>
  <c r="AZ283" i="22"/>
  <c r="BB285" i="22"/>
  <c r="AP288" i="20"/>
  <c r="AR290" i="20"/>
  <c r="AZ292" i="22"/>
  <c r="BB294" i="22"/>
  <c r="AP297" i="20"/>
  <c r="AZ299" i="22"/>
  <c r="BB301" i="22"/>
  <c r="AP304" i="20"/>
  <c r="AR306" i="20"/>
  <c r="AZ308" i="22"/>
  <c r="BB310" i="22"/>
  <c r="AP313" i="20"/>
  <c r="AZ315" i="22"/>
  <c r="BB317" i="22"/>
  <c r="AP320" i="20"/>
  <c r="AR322" i="20"/>
  <c r="AZ324" i="22"/>
  <c r="BB326" i="22"/>
  <c r="AP329" i="20"/>
  <c r="AZ331" i="22"/>
  <c r="BB333" i="22"/>
  <c r="AP336" i="20"/>
  <c r="AR338" i="20"/>
  <c r="AZ340" i="22"/>
  <c r="BB342" i="22"/>
  <c r="AP345" i="20"/>
  <c r="AZ347" i="22"/>
  <c r="BB349" i="22"/>
  <c r="AP352" i="20"/>
  <c r="AR354" i="20"/>
  <c r="AZ356" i="22"/>
  <c r="BB358" i="22"/>
  <c r="AP361" i="20"/>
  <c r="AZ363" i="22"/>
  <c r="BB365" i="22"/>
  <c r="AP368" i="20"/>
  <c r="AR370" i="20"/>
  <c r="AZ372" i="22"/>
  <c r="BB374" i="22"/>
  <c r="AP377" i="20"/>
  <c r="AZ379" i="22"/>
  <c r="BB381" i="22"/>
  <c r="AP384" i="20"/>
  <c r="AR386" i="20"/>
  <c r="AZ388" i="22"/>
  <c r="BB390" i="22"/>
  <c r="AP393" i="20"/>
  <c r="AZ395" i="22"/>
  <c r="BB397" i="22"/>
  <c r="AP400" i="20"/>
  <c r="AR402" i="20"/>
  <c r="AZ404" i="22"/>
  <c r="BB406" i="22"/>
  <c r="AP409" i="20"/>
  <c r="AZ411" i="22"/>
  <c r="BB413" i="22"/>
  <c r="AP416" i="20"/>
  <c r="AR418" i="20"/>
  <c r="AZ420" i="22"/>
  <c r="BB422" i="22"/>
  <c r="AP425" i="20"/>
  <c r="AZ427" i="22"/>
  <c r="BB429" i="22"/>
  <c r="AP432" i="20"/>
  <c r="AR434" i="20"/>
  <c r="AZ436" i="22"/>
  <c r="BB438" i="22"/>
  <c r="AP441" i="20"/>
  <c r="AZ443" i="22"/>
  <c r="BB445" i="22"/>
  <c r="AP448" i="20"/>
  <c r="AR450" i="20"/>
  <c r="AZ452" i="22"/>
  <c r="BB454" i="22"/>
  <c r="AP457" i="20"/>
  <c r="AZ459" i="22"/>
  <c r="BB461" i="22"/>
  <c r="AP464" i="20"/>
  <c r="AR466" i="20"/>
  <c r="AZ468" i="22"/>
  <c r="BB470" i="22"/>
  <c r="AP473" i="20"/>
  <c r="AZ475" i="22"/>
  <c r="BB477" i="22"/>
  <c r="AP480" i="20"/>
  <c r="AP482" i="20"/>
  <c r="AP484" i="20"/>
  <c r="AP486" i="20"/>
  <c r="AP488" i="20"/>
  <c r="AP490" i="20"/>
  <c r="AP492" i="20"/>
  <c r="AP494" i="20"/>
  <c r="AP496" i="20"/>
  <c r="AP498" i="20"/>
  <c r="AP500" i="20"/>
  <c r="AP502" i="20"/>
  <c r="AP504" i="20"/>
  <c r="AP506" i="20"/>
  <c r="AP508" i="20"/>
  <c r="AP510" i="20"/>
  <c r="AP512" i="20"/>
  <c r="AP514" i="20"/>
  <c r="AP516" i="20"/>
  <c r="AP518" i="20"/>
  <c r="AP520" i="20"/>
  <c r="AP522" i="20"/>
  <c r="AP524" i="20"/>
  <c r="AP526" i="20"/>
  <c r="AP528" i="20"/>
  <c r="AP530" i="20"/>
  <c r="AP532" i="20"/>
  <c r="AP534" i="20"/>
  <c r="AP536" i="20"/>
  <c r="AP538" i="20"/>
  <c r="AP540" i="20"/>
  <c r="AP542" i="20"/>
  <c r="AP544" i="20"/>
  <c r="AP546" i="20"/>
  <c r="AP548" i="20"/>
  <c r="AP550" i="20"/>
  <c r="AP552" i="20"/>
  <c r="AP554" i="20"/>
  <c r="AP556" i="20"/>
  <c r="AP558" i="20"/>
  <c r="AP560" i="20"/>
  <c r="AP562" i="20"/>
  <c r="AP564" i="20"/>
  <c r="AP566" i="20"/>
  <c r="AP568" i="20"/>
  <c r="AP570" i="20"/>
  <c r="AP572" i="20"/>
  <c r="AP574" i="20"/>
  <c r="AP576" i="20"/>
  <c r="AP578" i="20"/>
  <c r="AP580" i="20"/>
  <c r="AP582" i="20"/>
  <c r="AP584" i="20"/>
  <c r="AP586" i="20"/>
  <c r="AP588" i="20"/>
  <c r="AP590" i="20"/>
  <c r="AP592" i="20"/>
  <c r="AP594" i="20"/>
  <c r="AP596" i="20"/>
  <c r="AP598" i="20"/>
  <c r="AP600" i="20"/>
  <c r="AP602" i="20"/>
  <c r="AP604" i="20"/>
  <c r="AP606" i="20"/>
  <c r="AP608" i="20"/>
  <c r="AP610" i="20"/>
  <c r="AP612" i="20"/>
  <c r="AP614" i="20"/>
  <c r="AP616" i="20"/>
  <c r="AP618" i="20"/>
  <c r="AP620" i="20"/>
  <c r="AP622" i="20"/>
  <c r="AP624" i="20"/>
  <c r="AP626" i="20"/>
  <c r="AP628" i="20"/>
  <c r="AP630" i="20"/>
  <c r="AP632" i="20"/>
  <c r="AP634" i="20"/>
  <c r="AP636" i="20"/>
  <c r="AP638" i="20"/>
  <c r="AP640" i="20"/>
  <c r="AP642" i="20"/>
  <c r="AP644" i="20"/>
  <c r="AP646" i="20"/>
  <c r="AP648" i="20"/>
  <c r="AP650" i="20"/>
  <c r="AP652" i="20"/>
  <c r="AP654" i="20"/>
  <c r="AP656" i="20"/>
  <c r="AP658" i="20"/>
  <c r="AP660" i="20"/>
  <c r="AP662" i="20"/>
  <c r="AP664" i="20"/>
  <c r="AP666" i="20"/>
  <c r="AP668" i="20"/>
  <c r="AP670" i="20"/>
  <c r="AP672" i="20"/>
  <c r="AP674" i="20"/>
  <c r="AP676" i="20"/>
  <c r="AP678" i="20"/>
  <c r="AP680" i="20"/>
  <c r="AP682" i="20"/>
  <c r="AP684" i="20"/>
  <c r="AP686" i="20"/>
  <c r="AP688" i="20"/>
  <c r="AP690" i="20"/>
  <c r="AP692" i="20"/>
  <c r="AP694" i="20"/>
  <c r="AP696" i="20"/>
  <c r="AP698" i="20"/>
  <c r="AP700" i="20"/>
  <c r="AP702" i="20"/>
  <c r="AP704" i="20"/>
  <c r="AP706" i="20"/>
  <c r="AP708" i="20"/>
  <c r="AP710" i="20"/>
  <c r="AP712" i="20"/>
  <c r="AP714" i="20"/>
  <c r="AP716" i="20"/>
  <c r="AP718" i="20"/>
  <c r="AP720" i="20"/>
  <c r="AP722" i="20"/>
  <c r="AP724" i="20"/>
  <c r="AP726" i="20"/>
  <c r="AP728" i="20"/>
  <c r="AP730" i="20"/>
  <c r="AP732" i="20"/>
  <c r="AP734" i="20"/>
  <c r="AP736" i="20"/>
  <c r="AP738" i="20"/>
  <c r="AP740" i="20"/>
  <c r="AP742" i="20"/>
  <c r="AP744" i="20"/>
  <c r="AP746" i="20"/>
  <c r="AP748" i="20"/>
  <c r="AP750" i="20"/>
  <c r="AP752" i="20"/>
  <c r="AP754" i="20"/>
  <c r="AP756" i="20"/>
  <c r="AP758" i="20"/>
  <c r="AP760" i="20"/>
  <c r="AP762" i="20"/>
  <c r="AP764" i="20"/>
  <c r="AP766" i="20"/>
  <c r="AP768" i="20"/>
  <c r="AP770" i="20"/>
  <c r="AP772" i="20"/>
  <c r="AP774" i="20"/>
  <c r="AP776" i="20"/>
  <c r="AP778" i="20"/>
  <c r="AP780" i="20"/>
  <c r="AP782" i="20"/>
  <c r="AP784" i="20"/>
  <c r="AP786" i="20"/>
  <c r="AP788" i="20"/>
  <c r="AP790" i="20"/>
  <c r="AP792" i="20"/>
  <c r="AP794" i="20"/>
  <c r="AP796" i="20"/>
  <c r="AP798" i="20"/>
  <c r="AP800" i="20"/>
  <c r="AP802" i="20"/>
  <c r="AP804" i="20"/>
  <c r="AP806" i="20"/>
  <c r="AP808" i="20"/>
  <c r="AP810" i="20"/>
  <c r="AP812" i="20"/>
  <c r="AP814" i="20"/>
  <c r="AP816" i="20"/>
  <c r="AP818" i="20"/>
  <c r="AP820" i="20"/>
  <c r="AP822" i="20"/>
  <c r="AP824" i="20"/>
  <c r="AP826" i="20"/>
  <c r="AP828" i="20"/>
  <c r="AP830" i="20"/>
  <c r="AP832" i="20"/>
  <c r="AP834" i="20"/>
  <c r="AP836" i="20"/>
  <c r="AP838" i="20"/>
  <c r="AP840" i="20"/>
  <c r="AP842" i="20"/>
  <c r="AP844" i="20"/>
  <c r="AP846" i="20"/>
  <c r="AP848" i="20"/>
  <c r="AP850" i="20"/>
  <c r="AP852" i="20"/>
  <c r="AP854" i="20"/>
  <c r="AP856" i="20"/>
  <c r="AP858" i="20"/>
  <c r="AP860" i="20"/>
  <c r="AP862" i="20"/>
  <c r="AP864" i="20"/>
  <c r="AP866" i="20"/>
  <c r="AP868" i="20"/>
  <c r="AP870" i="20"/>
  <c r="AP872" i="20"/>
  <c r="AP874" i="20"/>
  <c r="AP876" i="20"/>
  <c r="AP878" i="20"/>
  <c r="AP880" i="20"/>
  <c r="AP882" i="20"/>
  <c r="AP884" i="20"/>
  <c r="AP886" i="20"/>
  <c r="AP888" i="20"/>
  <c r="AP890" i="20"/>
  <c r="AP892" i="20"/>
  <c r="AP894" i="20"/>
  <c r="AP896" i="20"/>
  <c r="AP898" i="20"/>
  <c r="AP900" i="20"/>
  <c r="AP902" i="20"/>
  <c r="AP904" i="20"/>
  <c r="AP906" i="20"/>
  <c r="AP908" i="20"/>
  <c r="AP910" i="20"/>
  <c r="AP912" i="20"/>
  <c r="AP914" i="20"/>
  <c r="AP916" i="20"/>
  <c r="AP918" i="20"/>
  <c r="AP920" i="20"/>
  <c r="AP922" i="20"/>
  <c r="AP924" i="20"/>
  <c r="AP926" i="20"/>
  <c r="AP928" i="20"/>
  <c r="AP930" i="20"/>
  <c r="AP932" i="20"/>
  <c r="AP934" i="20"/>
  <c r="AP936" i="20"/>
  <c r="BA1163" i="23"/>
  <c r="BA1164" i="23" s="1"/>
  <c r="BA1165" i="23" s="1"/>
  <c r="BA1166" i="23" s="1"/>
  <c r="BA1167" i="23" s="1"/>
  <c r="BA1168" i="23" s="1"/>
  <c r="BA1169" i="23" s="1"/>
  <c r="BA1170" i="23" s="1"/>
  <c r="BA1171" i="23" s="1"/>
  <c r="BA1172" i="23" s="1"/>
  <c r="BA1173" i="23" s="1"/>
  <c r="BA1174" i="23" s="1"/>
  <c r="BA1175" i="23" s="1"/>
  <c r="BA1176" i="23" s="1"/>
  <c r="AZ4" i="22"/>
  <c r="AR9" i="20"/>
  <c r="AP15" i="20"/>
  <c r="BB20" i="22"/>
  <c r="AP25" i="20"/>
  <c r="BB30" i="22"/>
  <c r="AP35" i="20"/>
  <c r="BB40" i="22"/>
  <c r="AZ46" i="22"/>
  <c r="BB50" i="22"/>
  <c r="AZ56" i="22"/>
  <c r="AZ60" i="22"/>
  <c r="AZ64" i="22"/>
  <c r="AP68" i="20"/>
  <c r="BB70" i="22"/>
  <c r="AR74" i="20"/>
  <c r="AP77" i="20"/>
  <c r="AZ80" i="22"/>
  <c r="AP84" i="20"/>
  <c r="BB86" i="22"/>
  <c r="AR90" i="20"/>
  <c r="AP93" i="20"/>
  <c r="AZ96" i="22"/>
  <c r="AP100" i="20"/>
  <c r="BB102" i="22"/>
  <c r="AR106" i="20"/>
  <c r="AP109" i="20"/>
  <c r="AZ112" i="22"/>
  <c r="AP116" i="20"/>
  <c r="BB118" i="22"/>
  <c r="AR122" i="20"/>
  <c r="AP125" i="20"/>
  <c r="AZ128" i="22"/>
  <c r="AP132" i="20"/>
  <c r="BB134" i="22"/>
  <c r="AR138" i="20"/>
  <c r="AP141" i="20"/>
  <c r="AZ144" i="22"/>
  <c r="AP148" i="20"/>
  <c r="BB150" i="22"/>
  <c r="AR154" i="20"/>
  <c r="AP157" i="20"/>
  <c r="AZ160" i="22"/>
  <c r="AP164" i="20"/>
  <c r="BB166" i="22"/>
  <c r="AR170" i="20"/>
  <c r="AP173" i="20"/>
  <c r="AZ176" i="22"/>
  <c r="AP180" i="20"/>
  <c r="BB182" i="22"/>
  <c r="AR186" i="20"/>
  <c r="AP189" i="20"/>
  <c r="AZ192" i="22"/>
  <c r="AP196" i="20"/>
  <c r="BB198" i="22"/>
  <c r="AR202" i="20"/>
  <c r="BB204" i="22"/>
  <c r="BB207" i="22"/>
  <c r="AR210" i="20"/>
  <c r="BB212" i="22"/>
  <c r="AP215" i="20"/>
  <c r="AZ217" i="22"/>
  <c r="BB219" i="22"/>
  <c r="AP222" i="20"/>
  <c r="AR224" i="20"/>
  <c r="AZ226" i="22"/>
  <c r="BB228" i="22"/>
  <c r="AP231" i="20"/>
  <c r="AZ233" i="22"/>
  <c r="BB235" i="22"/>
  <c r="AP238" i="20"/>
  <c r="AR240" i="20"/>
  <c r="AZ242" i="22"/>
  <c r="BB244" i="22"/>
  <c r="AP247" i="20"/>
  <c r="AZ249" i="22"/>
  <c r="BB251" i="22"/>
  <c r="AP254" i="20"/>
  <c r="AR256" i="20"/>
  <c r="AZ258" i="22"/>
  <c r="BB260" i="22"/>
  <c r="AP263" i="20"/>
  <c r="AZ265" i="22"/>
  <c r="BB267" i="22"/>
  <c r="AP270" i="20"/>
  <c r="AR272" i="20"/>
  <c r="AZ274" i="22"/>
  <c r="BB276" i="22"/>
  <c r="AP279" i="20"/>
  <c r="AZ281" i="22"/>
  <c r="BB283" i="22"/>
  <c r="AP286" i="20"/>
  <c r="AR288" i="20"/>
  <c r="AZ290" i="22"/>
  <c r="BB292" i="22"/>
  <c r="AP295" i="20"/>
  <c r="AZ297" i="22"/>
  <c r="BB299" i="22"/>
  <c r="AP302" i="20"/>
  <c r="AR304" i="20"/>
  <c r="AZ306" i="22"/>
  <c r="BB308" i="22"/>
  <c r="AP311" i="20"/>
  <c r="AZ313" i="22"/>
  <c r="BB315" i="22"/>
  <c r="AP318" i="20"/>
  <c r="AR320" i="20"/>
  <c r="AZ322" i="22"/>
  <c r="BB324" i="22"/>
  <c r="AP327" i="20"/>
  <c r="AZ329" i="22"/>
  <c r="BB331" i="22"/>
  <c r="AP334" i="20"/>
  <c r="AR336" i="20"/>
  <c r="AZ338" i="22"/>
  <c r="BB340" i="22"/>
  <c r="AP343" i="20"/>
  <c r="AZ345" i="22"/>
  <c r="BB347" i="22"/>
  <c r="AP350" i="20"/>
  <c r="AR352" i="20"/>
  <c r="AZ354" i="22"/>
  <c r="BB356" i="22"/>
  <c r="AP359" i="20"/>
  <c r="AZ361" i="22"/>
  <c r="BB363" i="22"/>
  <c r="AP366" i="20"/>
  <c r="AR368" i="20"/>
  <c r="AZ370" i="22"/>
  <c r="BB372" i="22"/>
  <c r="AP375" i="20"/>
  <c r="AZ377" i="22"/>
  <c r="BB379" i="22"/>
  <c r="AP382" i="20"/>
  <c r="AR384" i="20"/>
  <c r="AZ386" i="22"/>
  <c r="BB388" i="22"/>
  <c r="AP391" i="20"/>
  <c r="AZ393" i="22"/>
  <c r="BB395" i="22"/>
  <c r="AP398" i="20"/>
  <c r="AR400" i="20"/>
  <c r="AZ402" i="22"/>
  <c r="BB404" i="22"/>
  <c r="AP407" i="20"/>
  <c r="AZ409" i="22"/>
  <c r="BB411" i="22"/>
  <c r="AP414" i="20"/>
  <c r="AR416" i="20"/>
  <c r="AZ418" i="22"/>
  <c r="BB420" i="22"/>
  <c r="AP423" i="20"/>
  <c r="AZ425" i="22"/>
  <c r="BB427" i="22"/>
  <c r="AP430" i="20"/>
  <c r="AR432" i="20"/>
  <c r="AZ434" i="22"/>
  <c r="BB436" i="22"/>
  <c r="AP439" i="20"/>
  <c r="AZ441" i="22"/>
  <c r="BB443" i="22"/>
  <c r="AP446" i="20"/>
  <c r="AR448" i="20"/>
  <c r="AZ450" i="22"/>
  <c r="BB452" i="22"/>
  <c r="AP455" i="20"/>
  <c r="AZ457" i="22"/>
  <c r="BB459" i="22"/>
  <c r="AP462" i="20"/>
  <c r="AR464" i="20"/>
  <c r="AZ466" i="22"/>
  <c r="BB468" i="22"/>
  <c r="AP471" i="20"/>
  <c r="AZ473" i="22"/>
  <c r="BB475" i="22"/>
  <c r="AP478" i="20"/>
  <c r="AR480" i="20"/>
  <c r="AR482" i="20"/>
  <c r="AR484" i="20"/>
  <c r="AR486" i="20"/>
  <c r="AR488" i="20"/>
  <c r="AR490" i="20"/>
  <c r="AR492" i="20"/>
  <c r="AR494" i="20"/>
  <c r="AR496" i="20"/>
  <c r="AR498" i="20"/>
  <c r="AR500" i="20"/>
  <c r="AR502" i="20"/>
  <c r="AR504" i="20"/>
  <c r="AR506" i="20"/>
  <c r="AR508" i="20"/>
  <c r="AR510" i="20"/>
  <c r="AR512" i="20"/>
  <c r="AR514" i="20"/>
  <c r="AR516" i="20"/>
  <c r="AR518" i="20"/>
  <c r="AR520" i="20"/>
  <c r="AR522" i="20"/>
  <c r="AR524" i="20"/>
  <c r="AR526" i="20"/>
  <c r="AR528" i="20"/>
  <c r="AR530" i="20"/>
  <c r="AR532" i="20"/>
  <c r="AR534" i="20"/>
  <c r="AR536" i="20"/>
  <c r="AR538" i="20"/>
  <c r="AR540" i="20"/>
  <c r="AR542" i="20"/>
  <c r="AR544" i="20"/>
  <c r="AR546" i="20"/>
  <c r="AR548" i="20"/>
  <c r="AR550" i="20"/>
  <c r="AR552" i="20"/>
  <c r="AR554" i="20"/>
  <c r="AR556" i="20"/>
  <c r="AR558" i="20"/>
  <c r="AR560" i="20"/>
  <c r="AR562" i="20"/>
  <c r="AR564" i="20"/>
  <c r="AR566" i="20"/>
  <c r="AR568" i="20"/>
  <c r="AR570" i="20"/>
  <c r="AR572" i="20"/>
  <c r="AR574" i="20"/>
  <c r="AR576" i="20"/>
  <c r="AR578" i="20"/>
  <c r="AR580" i="20"/>
  <c r="AR582" i="20"/>
  <c r="AR584" i="20"/>
  <c r="AR586" i="20"/>
  <c r="AR588" i="20"/>
  <c r="AR590" i="20"/>
  <c r="AR592" i="20"/>
  <c r="AR594" i="20"/>
  <c r="AR596" i="20"/>
  <c r="AR598" i="20"/>
  <c r="AR600" i="20"/>
  <c r="AR602" i="20"/>
  <c r="AR604" i="20"/>
  <c r="AR606" i="20"/>
  <c r="AR608" i="20"/>
  <c r="AR610" i="20"/>
  <c r="AR612" i="20"/>
  <c r="AR614" i="20"/>
  <c r="AR616" i="20"/>
  <c r="AR618" i="20"/>
  <c r="AR620" i="20"/>
  <c r="AR622" i="20"/>
  <c r="AR624" i="20"/>
  <c r="AR626" i="20"/>
  <c r="AR628" i="20"/>
  <c r="AR630" i="20"/>
  <c r="AR632" i="20"/>
  <c r="AR634" i="20"/>
  <c r="AR636" i="20"/>
  <c r="AR638" i="20"/>
  <c r="AR640" i="20"/>
  <c r="AR642" i="20"/>
  <c r="AR644" i="20"/>
  <c r="AR646" i="20"/>
  <c r="AR648" i="20"/>
  <c r="AR650" i="20"/>
  <c r="AR652" i="20"/>
  <c r="AR654" i="20"/>
  <c r="AR656" i="20"/>
  <c r="AR658" i="20"/>
  <c r="AR660" i="20"/>
  <c r="AR662" i="20"/>
  <c r="AR664" i="20"/>
  <c r="AR666" i="20"/>
  <c r="AR668" i="20"/>
  <c r="AR670" i="20"/>
  <c r="AR672" i="20"/>
  <c r="AR674" i="20"/>
  <c r="AR676" i="20"/>
  <c r="AR678" i="20"/>
  <c r="AR680" i="20"/>
  <c r="AR682" i="20"/>
  <c r="AR684" i="20"/>
  <c r="AR686" i="20"/>
  <c r="AR688" i="20"/>
  <c r="AR690" i="20"/>
  <c r="AR692" i="20"/>
  <c r="AR694" i="20"/>
  <c r="AR696" i="20"/>
  <c r="AR698" i="20"/>
  <c r="AR700" i="20"/>
  <c r="AR702" i="20"/>
  <c r="AR704" i="20"/>
  <c r="AR706" i="20"/>
  <c r="AR708" i="20"/>
  <c r="AR710" i="20"/>
  <c r="AR712" i="20"/>
  <c r="AR714" i="20"/>
  <c r="AR716" i="20"/>
  <c r="AR718" i="20"/>
  <c r="AR720" i="20"/>
  <c r="AR722" i="20"/>
  <c r="AR724" i="20"/>
  <c r="AR726" i="20"/>
  <c r="AR728" i="20"/>
  <c r="AR730" i="20"/>
  <c r="AR732" i="20"/>
  <c r="AR734" i="20"/>
  <c r="AR736" i="20"/>
  <c r="AR738" i="20"/>
  <c r="AR740" i="20"/>
  <c r="AR742" i="20"/>
  <c r="AR744" i="20"/>
  <c r="AR746" i="20"/>
  <c r="AR748" i="20"/>
  <c r="AR750" i="20"/>
  <c r="AR752" i="20"/>
  <c r="AR754" i="20"/>
  <c r="AR756" i="20"/>
  <c r="AR758" i="20"/>
  <c r="AR760" i="20"/>
  <c r="AR762" i="20"/>
  <c r="AR764" i="20"/>
  <c r="AR766" i="20"/>
  <c r="AR768" i="20"/>
  <c r="AR770" i="20"/>
  <c r="AR772" i="20"/>
  <c r="AR774" i="20"/>
  <c r="AR776" i="20"/>
  <c r="AR778" i="20"/>
  <c r="AR780" i="20"/>
  <c r="AR782" i="20"/>
  <c r="AR784" i="20"/>
  <c r="AR786" i="20"/>
  <c r="AR788" i="20"/>
  <c r="AR790" i="20"/>
  <c r="AR792" i="20"/>
  <c r="AR794" i="20"/>
  <c r="AR796" i="20"/>
  <c r="AR798" i="20"/>
  <c r="AR800" i="20"/>
  <c r="AR802" i="20"/>
  <c r="AR804" i="20"/>
  <c r="AR806" i="20"/>
  <c r="BA1177" i="23"/>
  <c r="BA1178" i="23" s="1"/>
  <c r="BA1179" i="23" s="1"/>
  <c r="BA1180" i="23" s="1"/>
  <c r="BA1181" i="23" s="1"/>
  <c r="BA1182" i="23" s="1"/>
  <c r="BA1183" i="23" s="1"/>
  <c r="BA1184" i="23" s="1"/>
  <c r="BA1185" i="23" s="1"/>
  <c r="BA1186" i="23" s="1"/>
  <c r="BA1187" i="23" s="1"/>
  <c r="BB4" i="22"/>
  <c r="AP11" i="20"/>
  <c r="AR15" i="20"/>
  <c r="AP21" i="20"/>
  <c r="AR25" i="20"/>
  <c r="AP31" i="20"/>
  <c r="BB36" i="22"/>
  <c r="AP41" i="20"/>
  <c r="BB46" i="22"/>
  <c r="AP51" i="20"/>
  <c r="BB56" i="22"/>
  <c r="AZ61" i="22"/>
  <c r="BB64" i="22"/>
  <c r="AR68" i="20"/>
  <c r="AP71" i="20"/>
  <c r="AZ74" i="22"/>
  <c r="AP78" i="20"/>
  <c r="BB80" i="22"/>
  <c r="AR84" i="20"/>
  <c r="AP87" i="20"/>
  <c r="AZ90" i="22"/>
  <c r="AP94" i="20"/>
  <c r="BB96" i="22"/>
  <c r="AR100" i="20"/>
  <c r="AP103" i="20"/>
  <c r="AZ106" i="22"/>
  <c r="AP110" i="20"/>
  <c r="BB112" i="22"/>
  <c r="AR116" i="20"/>
  <c r="AP119" i="20"/>
  <c r="AZ122" i="22"/>
  <c r="AP126" i="20"/>
  <c r="BB128" i="22"/>
  <c r="AR132" i="20"/>
  <c r="AP135" i="20"/>
  <c r="AZ138" i="22"/>
  <c r="AP142" i="20"/>
  <c r="BB144" i="22"/>
  <c r="AR148" i="20"/>
  <c r="AP151" i="20"/>
  <c r="AZ154" i="22"/>
  <c r="AP158" i="20"/>
  <c r="BB160" i="22"/>
  <c r="AR164" i="20"/>
  <c r="AP167" i="20"/>
  <c r="AZ170" i="22"/>
  <c r="AP174" i="20"/>
  <c r="BB176" i="22"/>
  <c r="AR180" i="20"/>
  <c r="AP183" i="20"/>
  <c r="AZ186" i="22"/>
  <c r="AP190" i="20"/>
  <c r="BB192" i="22"/>
  <c r="AR196" i="20"/>
  <c r="AP199" i="20"/>
  <c r="AZ202" i="22"/>
  <c r="AP205" i="20"/>
  <c r="AP208" i="20"/>
  <c r="AZ210" i="22"/>
  <c r="AP213" i="20"/>
  <c r="AZ215" i="22"/>
  <c r="BB217" i="22"/>
  <c r="AP220" i="20"/>
  <c r="AR222" i="20"/>
  <c r="AZ224" i="22"/>
  <c r="BB226" i="22"/>
  <c r="AP229" i="20"/>
  <c r="AZ231" i="22"/>
  <c r="BB233" i="22"/>
  <c r="AP236" i="20"/>
  <c r="AR238" i="20"/>
  <c r="AZ240" i="22"/>
  <c r="BB242" i="22"/>
  <c r="AP245" i="20"/>
  <c r="AZ247" i="22"/>
  <c r="BB249" i="22"/>
  <c r="AP252" i="20"/>
  <c r="AR254" i="20"/>
  <c r="AZ256" i="22"/>
  <c r="BB258" i="22"/>
  <c r="AP261" i="20"/>
  <c r="AZ263" i="22"/>
  <c r="BB265" i="22"/>
  <c r="AP268" i="20"/>
  <c r="AR270" i="20"/>
  <c r="AZ272" i="22"/>
  <c r="BB274" i="22"/>
  <c r="AP277" i="20"/>
  <c r="AZ279" i="22"/>
  <c r="BB281" i="22"/>
  <c r="AP284" i="20"/>
  <c r="AR286" i="20"/>
  <c r="AZ288" i="22"/>
  <c r="BB290" i="22"/>
  <c r="AP293" i="20"/>
  <c r="AZ295" i="22"/>
  <c r="BB297" i="22"/>
  <c r="AP300" i="20"/>
  <c r="AR302" i="20"/>
  <c r="AZ304" i="22"/>
  <c r="BB306" i="22"/>
  <c r="AP309" i="20"/>
  <c r="AZ311" i="22"/>
  <c r="BB313" i="22"/>
  <c r="AP316" i="20"/>
  <c r="AR318" i="20"/>
  <c r="AZ320" i="22"/>
  <c r="BB322" i="22"/>
  <c r="AP325" i="20"/>
  <c r="AZ327" i="22"/>
  <c r="BB329" i="22"/>
  <c r="AP332" i="20"/>
  <c r="AR334" i="20"/>
  <c r="AZ336" i="22"/>
  <c r="BB338" i="22"/>
  <c r="AP341" i="20"/>
  <c r="AZ343" i="22"/>
  <c r="BB345" i="22"/>
  <c r="AP348" i="20"/>
  <c r="AR350" i="20"/>
  <c r="AZ352" i="22"/>
  <c r="BB354" i="22"/>
  <c r="AP357" i="20"/>
  <c r="AZ359" i="22"/>
  <c r="BB361" i="22"/>
  <c r="AP364" i="20"/>
  <c r="AR366" i="20"/>
  <c r="AZ368" i="22"/>
  <c r="BB370" i="22"/>
  <c r="AP373" i="20"/>
  <c r="AZ375" i="22"/>
  <c r="BB377" i="22"/>
  <c r="AP380" i="20"/>
  <c r="AR382" i="20"/>
  <c r="AZ384" i="22"/>
  <c r="BB386" i="22"/>
  <c r="AP389" i="20"/>
  <c r="AZ391" i="22"/>
  <c r="BB393" i="22"/>
  <c r="AP396" i="20"/>
  <c r="AR398" i="20"/>
  <c r="AZ400" i="22"/>
  <c r="BB402" i="22"/>
  <c r="AP405" i="20"/>
  <c r="AZ407" i="22"/>
  <c r="BB409" i="22"/>
  <c r="AP412" i="20"/>
  <c r="AR414" i="20"/>
  <c r="AZ416" i="22"/>
  <c r="BB418" i="22"/>
  <c r="AP421" i="20"/>
  <c r="AZ423" i="22"/>
  <c r="BB425" i="22"/>
  <c r="AP428" i="20"/>
  <c r="AR430" i="20"/>
  <c r="AZ432" i="22"/>
  <c r="BB434" i="22"/>
  <c r="AP437" i="20"/>
  <c r="AZ439" i="22"/>
  <c r="BB441" i="22"/>
  <c r="AP444" i="20"/>
  <c r="AR446" i="20"/>
  <c r="AZ448" i="22"/>
  <c r="BB450" i="22"/>
  <c r="AP453" i="20"/>
  <c r="AZ455" i="22"/>
  <c r="BB457" i="22"/>
  <c r="AP460" i="20"/>
  <c r="AR462" i="20"/>
  <c r="AZ464" i="22"/>
  <c r="BB466" i="22"/>
  <c r="AP469" i="20"/>
  <c r="AZ471" i="22"/>
  <c r="BB473" i="22"/>
  <c r="AP476" i="20"/>
  <c r="AR478" i="20"/>
  <c r="AZ480" i="22"/>
  <c r="AZ482" i="22"/>
  <c r="AZ484" i="22"/>
  <c r="AZ486" i="22"/>
  <c r="AZ488" i="22"/>
  <c r="AZ490" i="22"/>
  <c r="AZ492" i="22"/>
  <c r="AZ494" i="22"/>
  <c r="AZ496" i="22"/>
  <c r="AZ498" i="22"/>
  <c r="AZ500" i="22"/>
  <c r="AZ502" i="22"/>
  <c r="AZ504" i="22"/>
  <c r="AZ506" i="22"/>
  <c r="AZ508" i="22"/>
  <c r="AZ510" i="22"/>
  <c r="AZ512" i="22"/>
  <c r="AZ514" i="22"/>
  <c r="AZ516" i="22"/>
  <c r="AZ518" i="22"/>
  <c r="AZ520" i="22"/>
  <c r="AZ522" i="22"/>
  <c r="AZ524" i="22"/>
  <c r="AZ526" i="22"/>
  <c r="AZ528" i="22"/>
  <c r="AZ530" i="22"/>
  <c r="AZ532" i="22"/>
  <c r="AZ534" i="22"/>
  <c r="AZ536" i="22"/>
  <c r="AZ538" i="22"/>
  <c r="AZ540" i="22"/>
  <c r="AZ542" i="22"/>
  <c r="AZ544" i="22"/>
  <c r="AZ546" i="22"/>
  <c r="AZ548" i="22"/>
  <c r="AZ550" i="22"/>
  <c r="AZ552" i="22"/>
  <c r="AZ554" i="22"/>
  <c r="AZ556" i="22"/>
  <c r="AZ558" i="22"/>
  <c r="AZ560" i="22"/>
  <c r="AZ562" i="22"/>
  <c r="AZ564" i="22"/>
  <c r="AZ566" i="22"/>
  <c r="AZ568" i="22"/>
  <c r="AZ570" i="22"/>
  <c r="AZ572" i="22"/>
  <c r="AZ574" i="22"/>
  <c r="AZ576" i="22"/>
  <c r="AZ578" i="22"/>
  <c r="AZ580" i="22"/>
  <c r="AZ582" i="22"/>
  <c r="AZ584" i="22"/>
  <c r="AZ586" i="22"/>
  <c r="AZ588" i="22"/>
  <c r="AZ590" i="22"/>
  <c r="AZ592" i="22"/>
  <c r="AZ594" i="22"/>
  <c r="AZ596" i="22"/>
  <c r="AZ598" i="22"/>
  <c r="AZ600" i="22"/>
  <c r="AZ602" i="22"/>
  <c r="AZ604" i="22"/>
  <c r="AZ606" i="22"/>
  <c r="AZ608" i="22"/>
  <c r="AZ610" i="22"/>
  <c r="AZ612" i="22"/>
  <c r="AZ614" i="22"/>
  <c r="AZ616" i="22"/>
  <c r="AZ618" i="22"/>
  <c r="AZ620" i="22"/>
  <c r="AZ622" i="22"/>
  <c r="AZ624" i="22"/>
  <c r="AZ626" i="22"/>
  <c r="AZ628" i="22"/>
  <c r="AZ630" i="22"/>
  <c r="AZ632" i="22"/>
  <c r="AZ634" i="22"/>
  <c r="AZ636" i="22"/>
  <c r="AZ638" i="22"/>
  <c r="AZ640" i="22"/>
  <c r="AZ642" i="22"/>
  <c r="AZ644" i="22"/>
  <c r="AZ646" i="22"/>
  <c r="AZ648" i="22"/>
  <c r="AZ650" i="22"/>
  <c r="AZ652" i="22"/>
  <c r="AZ654" i="22"/>
  <c r="AZ656" i="22"/>
  <c r="AZ658" i="22"/>
  <c r="AZ660" i="22"/>
  <c r="AZ662" i="22"/>
  <c r="AZ664" i="22"/>
  <c r="AZ666" i="22"/>
  <c r="AZ668" i="22"/>
  <c r="AZ670" i="22"/>
  <c r="AZ672" i="22"/>
  <c r="AZ674" i="22"/>
  <c r="AZ676" i="22"/>
  <c r="AZ678" i="22"/>
  <c r="AZ680" i="22"/>
  <c r="AZ682" i="22"/>
  <c r="AZ684" i="22"/>
  <c r="AZ686" i="22"/>
  <c r="AZ688" i="22"/>
  <c r="AZ690" i="22"/>
  <c r="AZ692" i="22"/>
  <c r="AZ694" i="22"/>
  <c r="AZ696" i="22"/>
  <c r="AZ698" i="22"/>
  <c r="AZ700" i="22"/>
  <c r="AZ702" i="22"/>
  <c r="AZ704" i="22"/>
  <c r="AZ706" i="22"/>
  <c r="AZ708" i="22"/>
  <c r="AZ710" i="22"/>
  <c r="AZ712" i="22"/>
  <c r="AZ714" i="22"/>
  <c r="AZ716" i="22"/>
  <c r="AZ718" i="22"/>
  <c r="AZ720" i="22"/>
  <c r="AZ722" i="22"/>
  <c r="AZ724" i="22"/>
  <c r="AZ726" i="22"/>
  <c r="AZ728" i="22"/>
  <c r="AZ730" i="22"/>
  <c r="AZ732" i="22"/>
  <c r="AZ734" i="22"/>
  <c r="AZ736" i="22"/>
  <c r="AZ738" i="22"/>
  <c r="AZ740" i="22"/>
  <c r="AZ742" i="22"/>
  <c r="AZ744" i="22"/>
  <c r="AZ746" i="22"/>
  <c r="AZ748" i="22"/>
  <c r="AZ750" i="22"/>
  <c r="AZ752" i="22"/>
  <c r="AZ754" i="22"/>
  <c r="AZ756" i="22"/>
  <c r="AZ758" i="22"/>
  <c r="AZ760" i="22"/>
  <c r="AZ762" i="22"/>
  <c r="AZ764" i="22"/>
  <c r="AZ766" i="22"/>
  <c r="AZ768" i="22"/>
  <c r="BA1188" i="23"/>
  <c r="BA1189" i="23" s="1"/>
  <c r="BA1190" i="23" s="1"/>
  <c r="BA1191" i="23" s="1"/>
  <c r="BA1192" i="23" s="1"/>
  <c r="BA1193" i="23" s="1"/>
  <c r="BA1194" i="23" s="1"/>
  <c r="BA1195" i="23" s="1"/>
  <c r="BA1196" i="23" s="1"/>
  <c r="BA1197" i="23" s="1"/>
  <c r="BA1198" i="23" s="1"/>
  <c r="BA1199" i="23" s="1"/>
  <c r="BA1200" i="23" s="1"/>
  <c r="BA1201" i="23" s="1"/>
  <c r="AZ5" i="22"/>
  <c r="AR11" i="20"/>
  <c r="AZ15" i="22"/>
  <c r="AR21" i="20"/>
  <c r="AP27" i="20"/>
  <c r="AR31" i="20"/>
  <c r="AP37" i="20"/>
  <c r="AR41" i="20"/>
  <c r="AP47" i="20"/>
  <c r="BB52" i="22"/>
  <c r="AP57" i="20"/>
  <c r="AR62" i="20"/>
  <c r="AP65" i="20"/>
  <c r="AZ68" i="22"/>
  <c r="AP72" i="20"/>
  <c r="BB74" i="22"/>
  <c r="AR78" i="20"/>
  <c r="AP81" i="20"/>
  <c r="AZ84" i="22"/>
  <c r="AP88" i="20"/>
  <c r="BB90" i="22"/>
  <c r="AR94" i="20"/>
  <c r="AP97" i="20"/>
  <c r="AZ100" i="22"/>
  <c r="AP104" i="20"/>
  <c r="BB106" i="22"/>
  <c r="AR110" i="20"/>
  <c r="AP113" i="20"/>
  <c r="AZ116" i="22"/>
  <c r="AP120" i="20"/>
  <c r="BB122" i="22"/>
  <c r="AR126" i="20"/>
  <c r="AP129" i="20"/>
  <c r="AZ132" i="22"/>
  <c r="AP136" i="20"/>
  <c r="BB138" i="22"/>
  <c r="AR142" i="20"/>
  <c r="AP145" i="20"/>
  <c r="AZ148" i="22"/>
  <c r="AP152" i="20"/>
  <c r="BB154" i="22"/>
  <c r="AR158" i="20"/>
  <c r="AP161" i="20"/>
  <c r="AZ164" i="22"/>
  <c r="AP168" i="20"/>
  <c r="BB170" i="22"/>
  <c r="AR174" i="20"/>
  <c r="AP177" i="20"/>
  <c r="AZ180" i="22"/>
  <c r="AP184" i="20"/>
  <c r="BB186" i="22"/>
  <c r="AR190" i="20"/>
  <c r="AP193" i="20"/>
  <c r="AZ196" i="22"/>
  <c r="AP200" i="20"/>
  <c r="BB202" i="22"/>
  <c r="BB205" i="22"/>
  <c r="AR208" i="20"/>
  <c r="BB210" i="22"/>
  <c r="AZ213" i="22"/>
  <c r="BB215" i="22"/>
  <c r="AP218" i="20"/>
  <c r="AR220" i="20"/>
  <c r="AZ222" i="22"/>
  <c r="BB224" i="22"/>
  <c r="AP227" i="20"/>
  <c r="AZ229" i="22"/>
  <c r="BB231" i="22"/>
  <c r="AP234" i="20"/>
  <c r="AR236" i="20"/>
  <c r="AZ238" i="22"/>
  <c r="BB240" i="22"/>
  <c r="AP243" i="20"/>
  <c r="AZ245" i="22"/>
  <c r="BB247" i="22"/>
  <c r="AP250" i="20"/>
  <c r="AR252" i="20"/>
  <c r="AZ254" i="22"/>
  <c r="BB256" i="22"/>
  <c r="AP259" i="20"/>
  <c r="AZ261" i="22"/>
  <c r="BB263" i="22"/>
  <c r="AP266" i="20"/>
  <c r="AR268" i="20"/>
  <c r="AZ270" i="22"/>
  <c r="BB272" i="22"/>
  <c r="AP275" i="20"/>
  <c r="AZ277" i="22"/>
  <c r="BA1202" i="23"/>
  <c r="BA1203" i="23" s="1"/>
  <c r="BA1204" i="23" s="1"/>
  <c r="BA1205" i="23" s="1"/>
  <c r="BA1206" i="23" s="1"/>
  <c r="BA1207" i="23" s="1"/>
  <c r="BA1208" i="23" s="1"/>
  <c r="BA1209" i="23" s="1"/>
  <c r="BA1210" i="23" s="1"/>
  <c r="BA1211" i="23" s="1"/>
  <c r="BA1212" i="23" s="1"/>
  <c r="AZ6" i="22"/>
  <c r="AZ11" i="22"/>
  <c r="AR17" i="20"/>
  <c r="AZ21" i="22"/>
  <c r="AR27" i="20"/>
  <c r="AZ31" i="22"/>
  <c r="AR37" i="20"/>
  <c r="AP43" i="20"/>
  <c r="AR47" i="20"/>
  <c r="AP53" i="20"/>
  <c r="AR57" i="20"/>
  <c r="AZ62" i="22"/>
  <c r="AP66" i="20"/>
  <c r="BB68" i="22"/>
  <c r="AR72" i="20"/>
  <c r="AP75" i="20"/>
  <c r="AZ78" i="22"/>
  <c r="AP82" i="20"/>
  <c r="BB84" i="22"/>
  <c r="AR88" i="20"/>
  <c r="AP91" i="20"/>
  <c r="AZ94" i="22"/>
  <c r="AP98" i="20"/>
  <c r="BB100" i="22"/>
  <c r="AR104" i="20"/>
  <c r="AP107" i="20"/>
  <c r="AZ110" i="22"/>
  <c r="AP114" i="20"/>
  <c r="BB116" i="22"/>
  <c r="AR120" i="20"/>
  <c r="AP123" i="20"/>
  <c r="AZ126" i="22"/>
  <c r="AP130" i="20"/>
  <c r="BB132" i="22"/>
  <c r="AR136" i="20"/>
  <c r="AP139" i="20"/>
  <c r="AZ142" i="22"/>
  <c r="AP146" i="20"/>
  <c r="BB148" i="22"/>
  <c r="AR152" i="20"/>
  <c r="AP155" i="20"/>
  <c r="AZ158" i="22"/>
  <c r="AP162" i="20"/>
  <c r="BB164" i="22"/>
  <c r="AR168" i="20"/>
  <c r="AP171" i="20"/>
  <c r="AZ174" i="22"/>
  <c r="AP178" i="20"/>
  <c r="BB180" i="22"/>
  <c r="AR184" i="20"/>
  <c r="AP187" i="20"/>
  <c r="AZ190" i="22"/>
  <c r="AP194" i="20"/>
  <c r="BB196" i="22"/>
  <c r="AR200" i="20"/>
  <c r="AP203" i="20"/>
  <c r="AP206" i="20"/>
  <c r="AZ208" i="22"/>
  <c r="BA1213" i="23"/>
  <c r="BA1214" i="23" s="1"/>
  <c r="BA1215" i="23" s="1"/>
  <c r="BA1216" i="23" s="1"/>
  <c r="BA1217" i="23" s="1"/>
  <c r="BA1218" i="23" s="1"/>
  <c r="BA1219" i="23" s="1"/>
  <c r="BA1220" i="23" s="1"/>
  <c r="BA1221" i="23" s="1"/>
  <c r="BA1222" i="23" s="1"/>
  <c r="BA1223" i="23" s="1"/>
  <c r="BA1224" i="23" s="1"/>
  <c r="BA1225" i="23" s="1"/>
  <c r="BA1226" i="23" s="1"/>
  <c r="BA3" i="19"/>
  <c r="AZ7" i="22"/>
  <c r="AZ12" i="22"/>
  <c r="AZ17" i="22"/>
  <c r="AZ22" i="22"/>
  <c r="AZ27" i="22"/>
  <c r="AR33" i="20"/>
  <c r="AZ37" i="22"/>
  <c r="AR43" i="20"/>
  <c r="AZ47" i="22"/>
  <c r="AR53" i="20"/>
  <c r="AP59" i="20"/>
  <c r="BB62" i="22"/>
  <c r="AR66" i="20"/>
  <c r="AP69" i="20"/>
  <c r="AZ72" i="22"/>
  <c r="AP76" i="20"/>
  <c r="BB78" i="22"/>
  <c r="AR82" i="20"/>
  <c r="AP85" i="20"/>
  <c r="AZ88" i="22"/>
  <c r="AP92" i="20"/>
  <c r="BB94" i="22"/>
  <c r="AR98" i="20"/>
  <c r="AP101" i="20"/>
  <c r="AZ104" i="22"/>
  <c r="AP108" i="20"/>
  <c r="BB110" i="22"/>
  <c r="AR114" i="20"/>
  <c r="AP117" i="20"/>
  <c r="AZ120" i="22"/>
  <c r="AP124" i="20"/>
  <c r="BB126" i="22"/>
  <c r="AR130" i="20"/>
  <c r="AP133" i="20"/>
  <c r="AZ136" i="22"/>
  <c r="AP140" i="20"/>
  <c r="BB142" i="22"/>
  <c r="AR146" i="20"/>
  <c r="AP149" i="20"/>
  <c r="AZ152" i="22"/>
  <c r="AP156" i="20"/>
  <c r="BB158" i="22"/>
  <c r="AR162" i="20"/>
  <c r="AP165" i="20"/>
  <c r="AZ168" i="22"/>
  <c r="AP172" i="20"/>
  <c r="BB174" i="22"/>
  <c r="AR178" i="20"/>
  <c r="AP181" i="20"/>
  <c r="AZ184" i="22"/>
  <c r="AP188" i="20"/>
  <c r="BB190" i="22"/>
  <c r="AR194" i="20"/>
  <c r="AP197" i="20"/>
  <c r="AZ200" i="22"/>
  <c r="BB203" i="22"/>
  <c r="AR206" i="20"/>
  <c r="BB208" i="22"/>
  <c r="BB211" i="22"/>
  <c r="AP214" i="20"/>
  <c r="AR216" i="20"/>
  <c r="AZ218" i="22"/>
  <c r="BB220" i="22"/>
  <c r="AP223" i="20"/>
  <c r="AZ225" i="22"/>
  <c r="BB227" i="22"/>
  <c r="AP230" i="20"/>
  <c r="AR232" i="20"/>
  <c r="AZ234" i="22"/>
  <c r="BB236" i="22"/>
  <c r="AP239" i="20"/>
  <c r="AZ241" i="22"/>
  <c r="BB243" i="22"/>
  <c r="AP246" i="20"/>
  <c r="AR248" i="20"/>
  <c r="AZ250" i="22"/>
  <c r="BB252" i="22"/>
  <c r="AP255" i="20"/>
  <c r="AZ257" i="22"/>
  <c r="BB259" i="22"/>
  <c r="AP262" i="20"/>
  <c r="BA1227" i="23"/>
  <c r="BA1228" i="23" s="1"/>
  <c r="BA1229" i="23" s="1"/>
  <c r="BA1230" i="23" s="1"/>
  <c r="BA1231" i="23" s="1"/>
  <c r="BA1232" i="23" s="1"/>
  <c r="BA1233" i="23" s="1"/>
  <c r="BA1234" i="23" s="1"/>
  <c r="BA1235" i="23" s="1"/>
  <c r="BA1236" i="23" s="1"/>
  <c r="BA1237" i="23" s="1"/>
  <c r="BA1238" i="23" s="1"/>
  <c r="BA1239" i="23" s="1"/>
  <c r="BA1240" i="23" s="1"/>
  <c r="BB2" i="19"/>
  <c r="AZ8" i="22"/>
  <c r="BB12" i="22"/>
  <c r="AZ18" i="22"/>
  <c r="AZ23" i="22"/>
  <c r="AZ28" i="22"/>
  <c r="AZ33" i="22"/>
  <c r="AZ38" i="22"/>
  <c r="AZ43" i="22"/>
  <c r="AR49" i="20"/>
  <c r="AZ53" i="22"/>
  <c r="AR59" i="20"/>
  <c r="AP63" i="20"/>
  <c r="AZ66" i="22"/>
  <c r="AP70" i="20"/>
  <c r="BB72" i="22"/>
  <c r="AR76" i="20"/>
  <c r="AP79" i="20"/>
  <c r="AZ82" i="22"/>
  <c r="AP86" i="20"/>
  <c r="BB88" i="22"/>
  <c r="AR92" i="20"/>
  <c r="AP95" i="20"/>
  <c r="AZ98" i="22"/>
  <c r="AP102" i="20"/>
  <c r="BB104" i="22"/>
  <c r="AR108" i="20"/>
  <c r="AP111" i="20"/>
  <c r="AZ114" i="22"/>
  <c r="AP118" i="20"/>
  <c r="BB120" i="22"/>
  <c r="AR124" i="20"/>
  <c r="AP127" i="20"/>
  <c r="AZ130" i="22"/>
  <c r="AP134" i="20"/>
  <c r="BB136" i="22"/>
  <c r="AR140" i="20"/>
  <c r="AP143" i="20"/>
  <c r="AZ146" i="22"/>
  <c r="AP150" i="20"/>
  <c r="BB152" i="22"/>
  <c r="AR156" i="20"/>
  <c r="AP159" i="20"/>
  <c r="AZ162" i="22"/>
  <c r="AP166" i="20"/>
  <c r="BB168" i="22"/>
  <c r="AR172" i="20"/>
  <c r="AP175" i="20"/>
  <c r="AZ178" i="22"/>
  <c r="AP182" i="20"/>
  <c r="BB184" i="22"/>
  <c r="AR188" i="20"/>
  <c r="AP191" i="20"/>
  <c r="AZ194" i="22"/>
  <c r="AP198" i="20"/>
  <c r="BB200" i="22"/>
  <c r="AP204" i="20"/>
  <c r="AZ206" i="22"/>
  <c r="AP209" i="20"/>
  <c r="AP212" i="20"/>
  <c r="AR214" i="20"/>
  <c r="AZ216" i="22"/>
  <c r="BB218" i="22"/>
  <c r="AP221" i="20"/>
  <c r="AZ223" i="22"/>
  <c r="BB225" i="22"/>
  <c r="AP228" i="20"/>
  <c r="AR230" i="20"/>
  <c r="AZ232" i="22"/>
  <c r="BB234" i="22"/>
  <c r="AP237" i="20"/>
  <c r="AZ239" i="22"/>
  <c r="BB241" i="22"/>
  <c r="AP244" i="20"/>
  <c r="AR246" i="20"/>
  <c r="AZ248" i="22"/>
  <c r="BB250" i="22"/>
  <c r="AP253" i="20"/>
  <c r="BA1241" i="23"/>
  <c r="BA1242" i="23" s="1"/>
  <c r="BA1243" i="23" s="1"/>
  <c r="BA1244" i="23" s="1"/>
  <c r="BA1245" i="23" s="1"/>
  <c r="BA1246" i="23" s="1"/>
  <c r="BA1247" i="23" s="1"/>
  <c r="BA1248" i="23" s="1"/>
  <c r="BA1249" i="23" s="1"/>
  <c r="BA1250" i="23" s="1"/>
  <c r="BA1251" i="23" s="1"/>
  <c r="BA1252" i="23" s="1"/>
  <c r="BA1253" i="23" s="1"/>
  <c r="BA1254" i="23" s="1"/>
  <c r="BA1255" i="23" s="1"/>
  <c r="BA1256" i="23" s="1"/>
  <c r="BA1257" i="23" s="1"/>
  <c r="BA1258" i="23" s="1"/>
  <c r="BA1259" i="23" s="1"/>
  <c r="BA1260" i="23" s="1"/>
  <c r="BA1261" i="23" s="1"/>
  <c r="BA1262" i="23" s="1"/>
  <c r="BA1263" i="23" s="1"/>
  <c r="BA1264" i="23" s="1"/>
  <c r="BA1265" i="23" s="1"/>
  <c r="BA1266" i="23" s="1"/>
  <c r="BA1267" i="23" s="1"/>
  <c r="BA1268" i="23" s="1"/>
  <c r="BA1269" i="23" s="1"/>
  <c r="BA1270" i="23" s="1"/>
  <c r="BA1271" i="23" s="1"/>
  <c r="BA1272" i="23" s="1"/>
  <c r="BA1273" i="23" s="1"/>
  <c r="BA1274" i="23" s="1"/>
  <c r="BA1275" i="23" s="1"/>
  <c r="BA1276" i="23" s="1"/>
  <c r="BA1277" i="23" s="1"/>
  <c r="BA1278" i="23" s="1"/>
  <c r="BA1279" i="23" s="1"/>
  <c r="BA1280" i="23" s="1"/>
  <c r="BA1281" i="23" s="1"/>
  <c r="BA1282" i="23" s="1"/>
  <c r="BA1283" i="23" s="1"/>
  <c r="BA1284" i="23" s="1"/>
  <c r="BA1285" i="23" s="1"/>
  <c r="BA1286" i="23" s="1"/>
  <c r="BA1287" i="23" s="1"/>
  <c r="BA1288" i="23" s="1"/>
  <c r="BA1289" i="23" s="1"/>
  <c r="BA1290" i="23" s="1"/>
  <c r="BA1291" i="23"/>
  <c r="BA1292" i="23" s="1"/>
  <c r="BA1293" i="23" s="1"/>
  <c r="BA1294" i="23" s="1"/>
  <c r="BA1295" i="23" s="1"/>
  <c r="BA1296" i="23" s="1"/>
  <c r="BA1297" i="23" s="1"/>
  <c r="BA1298" i="23" s="1"/>
  <c r="BA1299" i="23" s="1"/>
  <c r="BA1300" i="23" s="1"/>
  <c r="BA1301" i="23" s="1"/>
  <c r="BA1302" i="23" s="1"/>
  <c r="BA1303" i="23" s="1"/>
  <c r="BA1304" i="23" s="1"/>
  <c r="BA1305" i="23" s="1"/>
  <c r="BA1306" i="23" s="1"/>
  <c r="BA1307" i="23" s="1"/>
  <c r="BA1308" i="23" s="1"/>
  <c r="BA1309" i="23" s="1"/>
  <c r="BA1310" i="23" s="1"/>
  <c r="BA1311" i="23" s="1"/>
  <c r="BA1312" i="23" s="1"/>
  <c r="BA1313" i="23" s="1"/>
  <c r="BA1314" i="23" s="1"/>
  <c r="BA1315" i="23" s="1"/>
  <c r="BA1316" i="23" s="1"/>
  <c r="BA1317" i="23" s="1"/>
  <c r="BA1318" i="23" s="1"/>
  <c r="BA1319" i="23" s="1"/>
  <c r="BA1320" i="23" s="1"/>
  <c r="BA1321" i="23" s="1"/>
  <c r="BA1322" i="23" s="1"/>
  <c r="BA1323" i="23" s="1"/>
  <c r="BA1324" i="23" s="1"/>
  <c r="BA1325" i="23" s="1"/>
  <c r="BA1326" i="23" s="1"/>
  <c r="BA1327" i="23" s="1"/>
  <c r="BA1328" i="23" s="1"/>
  <c r="BA1329" i="23" s="1"/>
  <c r="BA1330" i="23" s="1"/>
  <c r="BA1331" i="23" s="1"/>
  <c r="BA1332" i="23" s="1"/>
  <c r="BA1333" i="23" s="1"/>
  <c r="BA1334" i="23" s="1"/>
  <c r="BA1335" i="23" s="1"/>
  <c r="BA1336" i="23" s="1"/>
  <c r="BA1337" i="23" s="1"/>
  <c r="BA1338" i="23" s="1"/>
  <c r="BA1339" i="23" s="1"/>
  <c r="BA1340" i="23" s="1"/>
  <c r="BA1341" i="23"/>
  <c r="BA1342" i="23" s="1"/>
  <c r="BA1343" i="23" s="1"/>
  <c r="BA1344" i="23" s="1"/>
  <c r="BA1345" i="23" s="1"/>
  <c r="BA1346" i="23" s="1"/>
  <c r="BA1347" i="23" s="1"/>
  <c r="BA1348" i="23" s="1"/>
  <c r="BA1349" i="23" s="1"/>
  <c r="BA1350" i="23" s="1"/>
  <c r="BA1351" i="23" s="1"/>
  <c r="BA1352" i="23" s="1"/>
  <c r="BA1353" i="23" s="1"/>
  <c r="BA1354" i="23" s="1"/>
  <c r="BA1355" i="23" s="1"/>
  <c r="BA1356" i="23" s="1"/>
  <c r="BA1357" i="23" s="1"/>
  <c r="BA1358" i="23" s="1"/>
  <c r="BA1359" i="23" s="1"/>
  <c r="BA1360" i="23" s="1"/>
  <c r="BA1361" i="23" s="1"/>
  <c r="BA1362" i="23" s="1"/>
  <c r="BA1363" i="23" s="1"/>
  <c r="BA1364" i="23" s="1"/>
  <c r="BA1365" i="23" s="1"/>
  <c r="BA1366" i="23" s="1"/>
  <c r="BA1367" i="23" s="1"/>
  <c r="BA1368" i="23" s="1"/>
  <c r="BA1369" i="23" s="1"/>
  <c r="BA1370" i="23" s="1"/>
  <c r="BA1371" i="23" s="1"/>
  <c r="BA1372" i="23" s="1"/>
  <c r="BA1373" i="23" s="1"/>
  <c r="BA1374" i="23" s="1"/>
  <c r="BA1375" i="23" s="1"/>
  <c r="BA1376" i="23" s="1"/>
  <c r="BA1377" i="23" s="1"/>
  <c r="BA1378" i="23" s="1"/>
  <c r="BA1379" i="23" s="1"/>
  <c r="BA1380" i="23" s="1"/>
  <c r="BA1381" i="23" s="1"/>
  <c r="BA1382" i="23" s="1"/>
  <c r="BA1383" i="23" s="1"/>
  <c r="BA1384" i="23" s="1"/>
  <c r="BA1385" i="23" s="1"/>
  <c r="BA1386" i="23" s="1"/>
  <c r="BA1387" i="23" s="1"/>
  <c r="BA1388" i="23" s="1"/>
  <c r="BA1389" i="23" s="1"/>
  <c r="BA1390" i="23" s="1"/>
  <c r="BA1391" i="23" s="1"/>
  <c r="BA1392" i="23" s="1"/>
  <c r="BA1393" i="23" s="1"/>
  <c r="BA1394" i="23"/>
  <c r="BA1395" i="23" s="1"/>
  <c r="BA1396" i="23" s="1"/>
  <c r="BA1397" i="23" s="1"/>
  <c r="BA1398" i="23" s="1"/>
  <c r="BA1399" i="23" s="1"/>
  <c r="BA1400" i="23" s="1"/>
  <c r="BA1401" i="23" s="1"/>
  <c r="BA1402" i="23" s="1"/>
  <c r="BA1403" i="23" s="1"/>
  <c r="BA1404" i="23" s="1"/>
  <c r="BA1405" i="23" s="1"/>
  <c r="BA1406" i="23" s="1"/>
  <c r="BA1407" i="23" s="1"/>
  <c r="BA1408" i="23" s="1"/>
  <c r="BA1409" i="23" s="1"/>
  <c r="BA1410" i="23" s="1"/>
  <c r="BA1411" i="23" s="1"/>
  <c r="BA1412" i="23" s="1"/>
  <c r="BA1413" i="23" s="1"/>
  <c r="BA1414" i="23" s="1"/>
  <c r="BA1415" i="23" s="1"/>
  <c r="BA1416" i="23" s="1"/>
  <c r="BA1417" i="23" s="1"/>
  <c r="BA1418" i="23" s="1"/>
  <c r="BA1419" i="23" s="1"/>
  <c r="BA1420" i="23" s="1"/>
  <c r="BA1421" i="23" s="1"/>
  <c r="BA1422" i="23" s="1"/>
  <c r="BA1423" i="23" s="1"/>
  <c r="BA1424" i="23" s="1"/>
  <c r="BA1425" i="23" s="1"/>
  <c r="BA1426" i="23" s="1"/>
  <c r="BA1427" i="23" s="1"/>
  <c r="BA1428" i="23" s="1"/>
  <c r="BA1429" i="23" s="1"/>
  <c r="BA1430" i="23" s="1"/>
  <c r="BA1431" i="23" s="1"/>
  <c r="BA1432" i="23" s="1"/>
  <c r="BA1433" i="23" s="1"/>
  <c r="BA1434" i="23" s="1"/>
  <c r="BA1435" i="23" s="1"/>
  <c r="BA1436" i="23"/>
  <c r="BA1437" i="23" s="1"/>
  <c r="BA1438" i="23" s="1"/>
  <c r="BA1439" i="23" s="1"/>
  <c r="BA1440" i="23" s="1"/>
  <c r="BA1441" i="23" s="1"/>
  <c r="BA1442" i="23" s="1"/>
  <c r="BA1443" i="23" s="1"/>
  <c r="BA1444" i="23" s="1"/>
  <c r="BA1445" i="23" s="1"/>
  <c r="BA1446" i="23" s="1"/>
  <c r="BA1447" i="23" s="1"/>
  <c r="BA1448" i="23" s="1"/>
  <c r="BA1449" i="23" s="1"/>
  <c r="BA1450" i="23" s="1"/>
  <c r="BA1451" i="23" s="1"/>
  <c r="BA1452" i="23" s="1"/>
  <c r="BA1453" i="23" s="1"/>
  <c r="BA1454" i="23" s="1"/>
  <c r="BA1455" i="23" s="1"/>
  <c r="BA1456" i="23" s="1"/>
  <c r="BA1457" i="23" s="1"/>
  <c r="BA1458" i="23" s="1"/>
  <c r="BA1459" i="23" s="1"/>
  <c r="BA1460" i="23" s="1"/>
  <c r="BA1461" i="23" s="1"/>
  <c r="BA1462" i="23" s="1"/>
  <c r="BA1463" i="23" s="1"/>
  <c r="BA1464" i="23" s="1"/>
  <c r="BA1465" i="23" s="1"/>
  <c r="BA1466" i="23" s="1"/>
  <c r="BA1467" i="23" s="1"/>
  <c r="BA1468" i="23" s="1"/>
  <c r="BA1469" i="23"/>
  <c r="BA1470" i="23" s="1"/>
  <c r="BA1471" i="23" s="1"/>
  <c r="BA1472" i="23" s="1"/>
  <c r="BA1473" i="23" s="1"/>
  <c r="BA1474" i="23" s="1"/>
  <c r="BA1475" i="23" s="1"/>
  <c r="BA1476" i="23" s="1"/>
  <c r="BA1477" i="23" s="1"/>
  <c r="BA1478" i="23" s="1"/>
  <c r="BA1479" i="23" s="1"/>
  <c r="BA1480" i="23" s="1"/>
  <c r="BA1481" i="23" s="1"/>
  <c r="BA1482" i="23" s="1"/>
  <c r="BA1483" i="23" s="1"/>
  <c r="BA1484" i="23" s="1"/>
  <c r="BA1485" i="23" s="1"/>
  <c r="BA1486" i="23" s="1"/>
  <c r="BA1487" i="23" s="1"/>
  <c r="BA1488" i="23" s="1"/>
  <c r="BA1489" i="23" s="1"/>
  <c r="BA1490" i="23" s="1"/>
  <c r="BA1491" i="23" s="1"/>
  <c r="BA1492" i="23" s="1"/>
  <c r="BA1493" i="23" s="1"/>
  <c r="BA1494" i="23" s="1"/>
  <c r="BA1495" i="23" s="1"/>
  <c r="BA1496" i="23" s="1"/>
  <c r="BA1497" i="23" s="1"/>
  <c r="BA1498" i="23" s="1"/>
  <c r="BA1499" i="23" s="1"/>
  <c r="BA1500" i="23" s="1"/>
  <c r="BA1501" i="23" s="1"/>
  <c r="BA1502" i="23" s="1"/>
  <c r="BA1503" i="23" s="1"/>
  <c r="BA1504" i="23" s="1"/>
  <c r="BA1505" i="23" s="1"/>
  <c r="BA1506" i="23" s="1"/>
  <c r="BA1507" i="23"/>
  <c r="BA1508" i="23" s="1"/>
  <c r="BA1509" i="23" s="1"/>
  <c r="BA1510" i="23" s="1"/>
  <c r="BA1511" i="23" s="1"/>
  <c r="BA1512" i="23" s="1"/>
  <c r="BA1513" i="23" s="1"/>
  <c r="BA1514" i="23" s="1"/>
  <c r="BA1515" i="23" s="1"/>
  <c r="BA1516" i="23" s="1"/>
  <c r="BA1517" i="23" s="1"/>
  <c r="BA1518" i="23" s="1"/>
  <c r="BA1519" i="23" s="1"/>
  <c r="BA1520" i="23" s="1"/>
  <c r="BA1521" i="23" s="1"/>
  <c r="BA1522" i="23" s="1"/>
  <c r="BA1523" i="23" s="1"/>
  <c r="BA1524" i="23" s="1"/>
  <c r="BA1525" i="23" s="1"/>
  <c r="BA1526" i="23" s="1"/>
  <c r="BA1527" i="23" s="1"/>
  <c r="BA1528" i="23" s="1"/>
  <c r="BA1529" i="23" s="1"/>
  <c r="BA1530" i="23" s="1"/>
  <c r="BA1531" i="23" s="1"/>
  <c r="BA1532" i="23" s="1"/>
  <c r="BA1533" i="23" s="1"/>
  <c r="BA1534" i="23" s="1"/>
  <c r="BA1535" i="23" s="1"/>
  <c r="BA1536" i="23" s="1"/>
  <c r="BA1537" i="23" s="1"/>
  <c r="BA1538" i="23" s="1"/>
  <c r="BA1539" i="23"/>
  <c r="BA1540" i="23" s="1"/>
  <c r="BA1541" i="23" s="1"/>
  <c r="BA1542" i="23" s="1"/>
  <c r="BA1543" i="23" s="1"/>
  <c r="BA1544" i="23" s="1"/>
  <c r="BA1545" i="23" s="1"/>
  <c r="BA1546" i="23" s="1"/>
  <c r="BA1547" i="23" s="1"/>
  <c r="BA1548" i="23" s="1"/>
  <c r="BA1549" i="23" s="1"/>
  <c r="BA1550" i="23" s="1"/>
  <c r="BA1551" i="23" s="1"/>
  <c r="BA1552" i="23" s="1"/>
  <c r="BA1553" i="23" s="1"/>
  <c r="BA1554" i="23" s="1"/>
  <c r="BA1555" i="23" s="1"/>
  <c r="BA1556" i="23" s="1"/>
  <c r="BA1557" i="23" s="1"/>
  <c r="BA1558" i="23" s="1"/>
  <c r="BA1559" i="23" s="1"/>
  <c r="BA1560" i="23" s="1"/>
  <c r="BA1561" i="23" s="1"/>
  <c r="BA1562" i="23" s="1"/>
  <c r="BA1563" i="23" s="1"/>
  <c r="BA1564" i="23" s="1"/>
  <c r="BA1565" i="23" s="1"/>
  <c r="BA1566" i="23" s="1"/>
  <c r="BA1567" i="23" s="1"/>
  <c r="BA1568" i="23" s="1"/>
  <c r="BA1569" i="23" s="1"/>
  <c r="BA1570" i="23" s="1"/>
  <c r="BA1571" i="23" s="1"/>
  <c r="BA1572" i="23"/>
  <c r="BA1573" i="23" s="1"/>
  <c r="BA1574" i="23" s="1"/>
  <c r="BA1575" i="23" s="1"/>
  <c r="BA1576" i="23" s="1"/>
  <c r="BA1577" i="23" s="1"/>
  <c r="BA1578" i="23" s="1"/>
  <c r="BA1579" i="23" s="1"/>
  <c r="BA1580" i="23" s="1"/>
  <c r="BA1581" i="23" s="1"/>
  <c r="BA1582" i="23" s="1"/>
  <c r="BA1583" i="23" s="1"/>
  <c r="BA1584" i="23" s="1"/>
  <c r="BA1585" i="23" s="1"/>
  <c r="BA1586" i="23" s="1"/>
  <c r="BA1587" i="23" s="1"/>
  <c r="BA1588" i="23" s="1"/>
  <c r="BA1589" i="23" s="1"/>
  <c r="BA1590" i="23" s="1"/>
  <c r="BA1591" i="23" s="1"/>
  <c r="BA1592" i="23" s="1"/>
  <c r="BA1593" i="23" s="1"/>
  <c r="BA1594" i="23" s="1"/>
  <c r="BA1595" i="23" s="1"/>
  <c r="BA1596" i="23" s="1"/>
  <c r="BA1597" i="23" s="1"/>
  <c r="BA1598" i="23" s="1"/>
  <c r="BA1599" i="23" s="1"/>
  <c r="BA1600" i="23" s="1"/>
  <c r="BA1601" i="23" s="1"/>
  <c r="BA1602" i="23" s="1"/>
  <c r="BA1603" i="23" s="1"/>
  <c r="BA1604" i="23" s="1"/>
  <c r="BA1605" i="23" s="1"/>
  <c r="BA1606" i="23" s="1"/>
  <c r="BA1607" i="23" s="1"/>
  <c r="BA1608" i="23" s="1"/>
  <c r="BA1609" i="23" s="1"/>
  <c r="BA1610" i="23"/>
  <c r="BA1611" i="23" s="1"/>
  <c r="BA1612" i="23" s="1"/>
  <c r="BA1613" i="23" s="1"/>
  <c r="BA1614" i="23" s="1"/>
  <c r="BA1615" i="23" s="1"/>
  <c r="BA1616" i="23" s="1"/>
  <c r="BA1617" i="23" s="1"/>
  <c r="BA1618" i="23" s="1"/>
  <c r="BA1619" i="23" s="1"/>
  <c r="BA1620" i="23" s="1"/>
  <c r="BA1621" i="23" s="1"/>
  <c r="BA1622" i="23" s="1"/>
  <c r="BA1623" i="23" s="1"/>
  <c r="BA1624" i="23" s="1"/>
  <c r="BA1625" i="23" s="1"/>
  <c r="BA1626" i="23" s="1"/>
  <c r="BA1627" i="23" s="1"/>
  <c r="BA1628" i="23" s="1"/>
  <c r="BA1629" i="23" s="1"/>
  <c r="BA1630" i="23" s="1"/>
  <c r="BA1631" i="23" s="1"/>
  <c r="BA1632" i="23" s="1"/>
  <c r="BA1633" i="23" s="1"/>
  <c r="BA1634" i="23" s="1"/>
  <c r="BA1635" i="23" s="1"/>
  <c r="BA1636" i="23" s="1"/>
  <c r="BA1637" i="23" s="1"/>
  <c r="BA1638" i="23" s="1"/>
  <c r="BA1639" i="23" s="1"/>
  <c r="BA1640" i="23" s="1"/>
  <c r="BA1641" i="23" s="1"/>
  <c r="BA1642" i="23"/>
  <c r="BA1643" i="23" s="1"/>
  <c r="BA1644" i="23" s="1"/>
  <c r="BA1645" i="23" s="1"/>
  <c r="BA1646" i="23" s="1"/>
  <c r="BA1647" i="23" s="1"/>
  <c r="BA1648" i="23" s="1"/>
  <c r="BA1649" i="23" s="1"/>
  <c r="BA1650" i="23" s="1"/>
  <c r="BA1651" i="23" s="1"/>
  <c r="BA1652" i="23" s="1"/>
  <c r="BA1653" i="23" s="1"/>
  <c r="BA1654" i="23" s="1"/>
  <c r="BA1655" i="23" s="1"/>
  <c r="BA1656" i="23" s="1"/>
  <c r="BA1657" i="23" s="1"/>
  <c r="BA1658" i="23" s="1"/>
  <c r="BA1659" i="23" s="1"/>
  <c r="BA1660" i="23" s="1"/>
  <c r="BA1661" i="23" s="1"/>
  <c r="BA1662" i="23" s="1"/>
  <c r="BA1663" i="23" s="1"/>
  <c r="BA1664" i="23" s="1"/>
  <c r="BA1665" i="23" s="1"/>
  <c r="BA1666" i="23" s="1"/>
  <c r="BA1667" i="23" s="1"/>
  <c r="BA1668" i="23" s="1"/>
  <c r="BA1669" i="23" s="1"/>
  <c r="BA1670" i="23" s="1"/>
  <c r="BA1671" i="23" s="1"/>
  <c r="BA1672" i="23" s="1"/>
  <c r="BA1673" i="23" s="1"/>
  <c r="BA1674" i="23" s="1"/>
  <c r="BA1675" i="23"/>
  <c r="BA1676" i="23" s="1"/>
  <c r="BA1677" i="23" s="1"/>
  <c r="BA1678" i="23" s="1"/>
  <c r="BA1679" i="23" s="1"/>
  <c r="BA1680" i="23" s="1"/>
  <c r="BA1681" i="23" s="1"/>
  <c r="BA1682" i="23" s="1"/>
  <c r="BA1683" i="23" s="1"/>
  <c r="BA1684" i="23" s="1"/>
  <c r="BA1685" i="23" s="1"/>
  <c r="BA1686" i="23" s="1"/>
  <c r="BA1687" i="23" s="1"/>
  <c r="BA1688" i="23" s="1"/>
  <c r="BA1689" i="23" s="1"/>
  <c r="BA1690" i="23" s="1"/>
  <c r="BA1691" i="23" s="1"/>
  <c r="BA1692" i="23" s="1"/>
  <c r="BA1693" i="23" s="1"/>
  <c r="BA1694" i="23" s="1"/>
  <c r="BA1695" i="23" s="1"/>
  <c r="BA1696" i="23" s="1"/>
  <c r="BA1697" i="23" s="1"/>
  <c r="BA1698" i="23" s="1"/>
  <c r="BA1699" i="23"/>
  <c r="BA1700" i="23" s="1"/>
  <c r="BA1701" i="23" s="1"/>
  <c r="BA1702" i="23" s="1"/>
  <c r="BA1703" i="23" s="1"/>
  <c r="BA1704" i="23" s="1"/>
  <c r="BA1705" i="23" s="1"/>
  <c r="BA1706" i="23" s="1"/>
  <c r="BA1707" i="23" s="1"/>
  <c r="BA1708" i="23" s="1"/>
  <c r="BA1709" i="23" s="1"/>
  <c r="BA1710" i="23" s="1"/>
  <c r="BA1711" i="23" s="1"/>
  <c r="BA1712" i="23" s="1"/>
  <c r="BA1713" i="23" s="1"/>
  <c r="BA1714" i="23" s="1"/>
  <c r="BA1715" i="23" s="1"/>
  <c r="BA1716" i="23"/>
  <c r="BA1717" i="23" s="1"/>
  <c r="BA1718" i="23" s="1"/>
  <c r="BA1719" i="23" s="1"/>
  <c r="BA1720" i="23" s="1"/>
  <c r="BA1721" i="23" s="1"/>
  <c r="BA1722" i="23" s="1"/>
  <c r="BA1723" i="23" s="1"/>
  <c r="BA1724" i="23" s="1"/>
  <c r="BA1725" i="23" s="1"/>
  <c r="BA1726" i="23" s="1"/>
  <c r="BA1727" i="23" s="1"/>
  <c r="BA1728" i="23" s="1"/>
  <c r="BA1729" i="23" s="1"/>
  <c r="BA1730" i="23" s="1"/>
  <c r="BA1731" i="23" s="1"/>
  <c r="BA1732" i="23" s="1"/>
  <c r="BA1733" i="23" s="1"/>
  <c r="BA1734" i="23" s="1"/>
  <c r="BA1735" i="23" s="1"/>
  <c r="BA1736" i="23" s="1"/>
  <c r="BA1737" i="23" s="1"/>
  <c r="BA1738" i="23" s="1"/>
  <c r="BA1739" i="23"/>
  <c r="BA1740" i="23" s="1"/>
  <c r="BA1741" i="23" s="1"/>
  <c r="BA1742" i="23" s="1"/>
  <c r="BA1743" i="23" s="1"/>
  <c r="BA1744" i="23" s="1"/>
  <c r="BA1745" i="23" s="1"/>
  <c r="BA1746" i="23" s="1"/>
  <c r="BA1747" i="23" s="1"/>
  <c r="BA1748" i="23" s="1"/>
  <c r="BA1749" i="23" s="1"/>
  <c r="BA1750" i="23" s="1"/>
  <c r="BA1751" i="23" s="1"/>
  <c r="BA1752" i="23" s="1"/>
  <c r="BA1753" i="23" s="1"/>
  <c r="BA1754" i="23" s="1"/>
  <c r="BA1755" i="23" s="1"/>
  <c r="BA1756" i="23"/>
  <c r="BA1757" i="23" s="1"/>
  <c r="BA1758" i="23" s="1"/>
  <c r="BA1759" i="23" s="1"/>
  <c r="BA1760" i="23" s="1"/>
  <c r="BA1761" i="23" s="1"/>
  <c r="BA1762" i="23" s="1"/>
  <c r="BA1763" i="23" s="1"/>
  <c r="BA1764" i="23" s="1"/>
  <c r="BA1765" i="23" s="1"/>
  <c r="BA1766" i="23" s="1"/>
  <c r="BA1767" i="23" s="1"/>
  <c r="BA1768" i="23" s="1"/>
  <c r="BA1769" i="23" s="1"/>
  <c r="BA1770" i="23" s="1"/>
  <c r="BA1771" i="23" s="1"/>
  <c r="BA1772" i="23" s="1"/>
  <c r="BA1773" i="23" s="1"/>
  <c r="BA1774" i="23" s="1"/>
  <c r="BA1775" i="23" s="1"/>
  <c r="BA1776" i="23" s="1"/>
  <c r="BA1777" i="23" s="1"/>
  <c r="BA1778" i="23" s="1"/>
  <c r="BA1779" i="23"/>
  <c r="BA1780" i="23" s="1"/>
  <c r="BA1781" i="23" s="1"/>
  <c r="BA1782" i="23" s="1"/>
  <c r="BA1783" i="23" s="1"/>
  <c r="BA1784" i="23" s="1"/>
  <c r="BA1785" i="23" s="1"/>
  <c r="BA1786" i="23" s="1"/>
  <c r="BA1787" i="23" s="1"/>
  <c r="BA1788" i="23" s="1"/>
  <c r="BA1789" i="23" s="1"/>
  <c r="BA1790" i="23" s="1"/>
  <c r="BA1791" i="23" s="1"/>
  <c r="BA1792" i="23" s="1"/>
  <c r="BA1793" i="23" s="1"/>
  <c r="BA1794" i="23" s="1"/>
  <c r="BA1795" i="23" s="1"/>
  <c r="BA1796" i="23" s="1"/>
  <c r="BA1797" i="23" s="1"/>
  <c r="BA1798" i="23" s="1"/>
  <c r="BA1799" i="23" s="1"/>
  <c r="BA1800" i="23" s="1"/>
  <c r="BA1801" i="23" s="1"/>
  <c r="BA1802" i="23"/>
  <c r="BA1803" i="23" s="1"/>
  <c r="BA1804" i="23" s="1"/>
  <c r="BA1805" i="23" s="1"/>
  <c r="BA1806" i="23" s="1"/>
  <c r="BA1807" i="23" s="1"/>
  <c r="BA1808" i="23" s="1"/>
  <c r="BA1809" i="23" s="1"/>
  <c r="BA1810" i="23" s="1"/>
  <c r="BA1811" i="23" s="1"/>
  <c r="BA1812" i="23" s="1"/>
  <c r="BA1813" i="23" s="1"/>
  <c r="BA1814" i="23" s="1"/>
  <c r="BA1815" i="23" s="1"/>
  <c r="BA1816" i="23" s="1"/>
  <c r="BA1817" i="23" s="1"/>
  <c r="BA1818" i="23" s="1"/>
  <c r="BA1819" i="23"/>
  <c r="BA1820" i="23" s="1"/>
  <c r="BA1821" i="23" s="1"/>
  <c r="BA1822" i="23" s="1"/>
  <c r="BA1823" i="23" s="1"/>
  <c r="BA1824" i="23" s="1"/>
  <c r="BA1825" i="23" s="1"/>
  <c r="BA1826" i="23" s="1"/>
  <c r="BA1827" i="23" s="1"/>
  <c r="BA1828" i="23" s="1"/>
  <c r="BA1829" i="23" s="1"/>
  <c r="BA1830" i="23" s="1"/>
  <c r="BA1831" i="23" s="1"/>
  <c r="BA1832" i="23" s="1"/>
  <c r="BA1833" i="23" s="1"/>
  <c r="BA1834" i="23" s="1"/>
  <c r="BA1835" i="23" s="1"/>
  <c r="BA1836" i="23" s="1"/>
  <c r="BA1837" i="23" s="1"/>
  <c r="BA1838" i="23" s="1"/>
  <c r="BA1839" i="23" s="1"/>
  <c r="BA1840" i="23" s="1"/>
  <c r="BA1841" i="23" s="1"/>
  <c r="BA1842" i="23"/>
  <c r="BA1843" i="23" s="1"/>
  <c r="BA1844" i="23" s="1"/>
  <c r="BA1845" i="23" s="1"/>
  <c r="BA1846" i="23" s="1"/>
  <c r="BA1847" i="23" s="1"/>
  <c r="BA1848" i="23" s="1"/>
  <c r="BA1849" i="23" s="1"/>
  <c r="BA1850" i="23" s="1"/>
  <c r="BA1851" i="23" s="1"/>
  <c r="BA1852" i="23" s="1"/>
  <c r="BA1853" i="23" s="1"/>
  <c r="BA1854" i="23" s="1"/>
  <c r="BA1855" i="23" s="1"/>
  <c r="BA1856" i="23" s="1"/>
  <c r="BA1857" i="23" s="1"/>
  <c r="BA1858" i="23" s="1"/>
  <c r="BA1859" i="23"/>
  <c r="BA1860" i="23" s="1"/>
  <c r="BA1861" i="23" s="1"/>
  <c r="BA1862" i="23" s="1"/>
  <c r="BA1863" i="23" s="1"/>
  <c r="BA1864" i="23" s="1"/>
  <c r="BA1865" i="23" s="1"/>
  <c r="BA1866" i="23" s="1"/>
  <c r="BA1867" i="23" s="1"/>
  <c r="BA1868" i="23" s="1"/>
  <c r="BA1869" i="23" s="1"/>
  <c r="BA1870" i="23" s="1"/>
  <c r="BA1871" i="23" s="1"/>
  <c r="BA1872" i="23" s="1"/>
  <c r="BA1873" i="23" s="1"/>
  <c r="BA1874" i="23" s="1"/>
  <c r="BA1875" i="23" s="1"/>
  <c r="BA1876" i="23" s="1"/>
  <c r="BA1877" i="23" s="1"/>
  <c r="BA1878" i="23" s="1"/>
  <c r="BA1879" i="23" s="1"/>
  <c r="BA1880" i="23" s="1"/>
  <c r="BA1881" i="23" s="1"/>
  <c r="BA1882" i="23"/>
  <c r="BA1883" i="23" s="1"/>
  <c r="BA1884" i="23" s="1"/>
  <c r="BA1885" i="23" s="1"/>
  <c r="BA1886" i="23" s="1"/>
  <c r="BA1887" i="23" s="1"/>
  <c r="BA1888" i="23" s="1"/>
  <c r="BA1889" i="23" s="1"/>
  <c r="BA1890" i="23" s="1"/>
  <c r="BA1891" i="23" s="1"/>
  <c r="BA1892" i="23" s="1"/>
  <c r="BA1893" i="23" s="1"/>
  <c r="BA1894" i="23" s="1"/>
  <c r="BA1895" i="23" s="1"/>
  <c r="BA1896" i="23" s="1"/>
  <c r="BA1897" i="23" s="1"/>
  <c r="BA1898" i="23" s="1"/>
  <c r="BA1899" i="23" s="1"/>
  <c r="BA1900" i="23" s="1"/>
  <c r="BA1901" i="23" s="1"/>
  <c r="BA1902" i="23" s="1"/>
  <c r="BA1903" i="23" s="1"/>
  <c r="BA1904" i="23" s="1"/>
  <c r="BA1905" i="23"/>
  <c r="BA1906" i="23" s="1"/>
  <c r="BA1907" i="23" s="1"/>
  <c r="BA1908" i="23" s="1"/>
  <c r="BA1909" i="23" s="1"/>
  <c r="BA1910" i="23" s="1"/>
  <c r="BA1911" i="23" s="1"/>
  <c r="BA1912" i="23" s="1"/>
  <c r="BA1913" i="23" s="1"/>
  <c r="BA1914" i="23" s="1"/>
  <c r="BA1915" i="23" s="1"/>
  <c r="BA1916" i="23" s="1"/>
  <c r="BA1917" i="23" s="1"/>
  <c r="BA1918" i="23" s="1"/>
  <c r="BA1919" i="23" s="1"/>
  <c r="BA1920" i="23" s="1"/>
  <c r="BA1921" i="23" s="1"/>
  <c r="BA1922" i="23"/>
  <c r="BA1923" i="23" s="1"/>
  <c r="BA1924" i="23" s="1"/>
  <c r="BA1925" i="23" s="1"/>
  <c r="BA1926" i="23" s="1"/>
  <c r="BA1927" i="23" s="1"/>
  <c r="BA1928" i="23" s="1"/>
  <c r="BA1929" i="23" s="1"/>
  <c r="BA1930" i="23" s="1"/>
  <c r="BA1931" i="23" s="1"/>
  <c r="BA1932" i="23" s="1"/>
  <c r="BA1933" i="23" s="1"/>
  <c r="BA1934" i="23" s="1"/>
  <c r="BA1935" i="23" s="1"/>
  <c r="BA1936" i="23" s="1"/>
  <c r="BA1937" i="23" s="1"/>
  <c r="BA1938" i="23" s="1"/>
  <c r="BA1939" i="23" s="1"/>
  <c r="BA1940" i="23" s="1"/>
  <c r="BA1941" i="23" s="1"/>
  <c r="BA1942" i="23" s="1"/>
  <c r="BA1943" i="23" s="1"/>
  <c r="BA1944" i="23" s="1"/>
  <c r="BA1945" i="23"/>
  <c r="BA1946" i="23" s="1"/>
  <c r="BA1947" i="23" s="1"/>
  <c r="BA1948" i="23" s="1"/>
  <c r="BA1949" i="23" s="1"/>
  <c r="BA1950" i="23" s="1"/>
  <c r="BA1951" i="23" s="1"/>
  <c r="BA1952" i="23" s="1"/>
  <c r="BA1953" i="23" s="1"/>
  <c r="BA1954" i="23" s="1"/>
  <c r="BA1955" i="23" s="1"/>
  <c r="BA1956" i="23" s="1"/>
  <c r="BA1957" i="23" s="1"/>
  <c r="BA1958" i="23" s="1"/>
  <c r="BA1959" i="23" s="1"/>
  <c r="BA1960" i="23" s="1"/>
  <c r="BA1961" i="23" s="1"/>
  <c r="BA1962" i="23"/>
  <c r="BA1963" i="23" s="1"/>
  <c r="BA1964" i="23" s="1"/>
  <c r="BA1965" i="23" s="1"/>
  <c r="BA1966" i="23" s="1"/>
  <c r="BA1967" i="23" s="1"/>
  <c r="BA1968" i="23" s="1"/>
  <c r="BA1969" i="23" s="1"/>
  <c r="BA1970" i="23" s="1"/>
  <c r="BA1971" i="23" s="1"/>
  <c r="BA1972" i="23" s="1"/>
  <c r="BA1973" i="23" s="1"/>
  <c r="BA1974" i="23" s="1"/>
  <c r="BA1975" i="23" s="1"/>
  <c r="BA1976" i="23" s="1"/>
  <c r="BA1977" i="23" s="1"/>
  <c r="BA1978" i="23" s="1"/>
  <c r="BA1979" i="23" s="1"/>
  <c r="BA1980" i="23" s="1"/>
  <c r="BA1981" i="23" s="1"/>
  <c r="BA1982" i="23" s="1"/>
  <c r="BA1983" i="23" s="1"/>
  <c r="BA1984" i="23" s="1"/>
  <c r="BA1985" i="23"/>
  <c r="BA1986" i="23" s="1"/>
  <c r="BA1987" i="23" s="1"/>
  <c r="BA1988" i="23" s="1"/>
  <c r="BA1989" i="23" s="1"/>
  <c r="BA1990" i="23" s="1"/>
  <c r="BA1991" i="23" s="1"/>
  <c r="BA1992" i="23" s="1"/>
  <c r="BA1993" i="23" s="1"/>
  <c r="BA1994" i="23" s="1"/>
  <c r="BA1995" i="23" s="1"/>
  <c r="BA1996" i="23" s="1"/>
  <c r="BA1997" i="23" s="1"/>
  <c r="BA1998" i="23" s="1"/>
  <c r="BA1999" i="23" s="1"/>
  <c r="BA2000" i="23" s="1"/>
  <c r="BA2001" i="23" s="1"/>
  <c r="BA2002" i="23" s="1"/>
  <c r="BA2003" i="23" s="1"/>
  <c r="BA2004" i="23" s="1"/>
  <c r="BA2005" i="23"/>
  <c r="BA2006" i="23" s="1"/>
  <c r="BA2007" i="23" s="1"/>
  <c r="BA2008" i="23" s="1"/>
  <c r="BA2009" i="23" s="1"/>
  <c r="BA2010" i="23" s="1"/>
  <c r="BA2011" i="23" s="1"/>
  <c r="BA2012" i="23" s="1"/>
  <c r="BA2013" i="23" s="1"/>
  <c r="BA2014" i="23" s="1"/>
  <c r="BA2015" i="23" s="1"/>
  <c r="BA2016" i="23" s="1"/>
  <c r="BA2017" i="23" s="1"/>
  <c r="BA2018" i="23" s="1"/>
  <c r="BA2019" i="23" s="1"/>
  <c r="BA2020" i="23" s="1"/>
  <c r="BA2021" i="23" s="1"/>
  <c r="BA2022" i="23" s="1"/>
  <c r="BA2023" i="23" s="1"/>
  <c r="BA2024" i="23" s="1"/>
  <c r="BA2025" i="23"/>
  <c r="BA2026" i="23" s="1"/>
  <c r="BA2027" i="23" s="1"/>
  <c r="BA2028" i="23" s="1"/>
  <c r="BA2029" i="23" s="1"/>
  <c r="BA2030" i="23" s="1"/>
  <c r="BA2031" i="23" s="1"/>
  <c r="BA2032" i="23" s="1"/>
  <c r="BA2033" i="23" s="1"/>
  <c r="BA2034" i="23" s="1"/>
  <c r="BA2035" i="23" s="1"/>
  <c r="BA2036" i="23" s="1"/>
  <c r="BA2037" i="23" s="1"/>
  <c r="BA2038" i="23" s="1"/>
  <c r="BA2039" i="23" s="1"/>
  <c r="BA2040" i="23" s="1"/>
  <c r="BA2041" i="23" s="1"/>
  <c r="BA2042" i="23" s="1"/>
  <c r="BA2043" i="23" s="1"/>
  <c r="BA2044" i="23" s="1"/>
  <c r="BA2045" i="23"/>
  <c r="BA2046" i="23" s="1"/>
  <c r="BA2047" i="23" s="1"/>
  <c r="BA2048" i="23" s="1"/>
  <c r="BA2049" i="23" s="1"/>
  <c r="BA2050" i="23" s="1"/>
  <c r="BA2051" i="23" s="1"/>
  <c r="BA2052" i="23" s="1"/>
  <c r="BA2053" i="23" s="1"/>
  <c r="BA2054" i="23" s="1"/>
  <c r="BA2055" i="23" s="1"/>
  <c r="BA2056" i="23" s="1"/>
  <c r="BA2057" i="23" s="1"/>
  <c r="BA2058" i="23" s="1"/>
  <c r="BA2059" i="23" s="1"/>
  <c r="BA2060" i="23" s="1"/>
  <c r="BA2061" i="23" s="1"/>
  <c r="BA2062" i="23" s="1"/>
  <c r="BA2063" i="23" s="1"/>
  <c r="BA2064" i="23" s="1"/>
  <c r="BA2065" i="23"/>
  <c r="BA2066" i="23" s="1"/>
  <c r="BA2067" i="23" s="1"/>
  <c r="BA2068" i="23" s="1"/>
  <c r="BA2069" i="23" s="1"/>
  <c r="BA2070" i="23" s="1"/>
  <c r="BA2071" i="23" s="1"/>
  <c r="BA2072" i="23" s="1"/>
  <c r="BA2073" i="23" s="1"/>
  <c r="BA2074" i="23" s="1"/>
  <c r="BA2075" i="23" s="1"/>
  <c r="BA2076" i="23" s="1"/>
  <c r="BA2077" i="23" s="1"/>
  <c r="BA2078" i="23" s="1"/>
  <c r="BA2079" i="23" s="1"/>
  <c r="BA2080" i="23" s="1"/>
  <c r="BA2081" i="23" s="1"/>
  <c r="BA2082" i="23" s="1"/>
  <c r="BA2083" i="23" s="1"/>
  <c r="BA2084" i="23" s="1"/>
  <c r="BA2085" i="23"/>
  <c r="BA2086" i="23" s="1"/>
  <c r="BA2087" i="23" s="1"/>
  <c r="BA2088" i="23" s="1"/>
  <c r="BA2089" i="23" s="1"/>
  <c r="BA2090" i="23" s="1"/>
  <c r="BA2091" i="23" s="1"/>
  <c r="BA2092" i="23" s="1"/>
  <c r="BA2093" i="23" s="1"/>
  <c r="BA2094" i="23" s="1"/>
  <c r="BA2095" i="23" s="1"/>
  <c r="BA2096" i="23" s="1"/>
  <c r="BA2097" i="23" s="1"/>
  <c r="BA2098" i="23" s="1"/>
  <c r="BA2099" i="23" s="1"/>
  <c r="BA2100" i="23" s="1"/>
  <c r="BA2101" i="23" s="1"/>
  <c r="BA2102" i="23" s="1"/>
  <c r="BA2103" i="23" s="1"/>
  <c r="BA2104" i="23" s="1"/>
  <c r="BA2105" i="23" s="1"/>
  <c r="BA2106" i="23" s="1"/>
  <c r="BA2107" i="23" s="1"/>
  <c r="BA2108" i="23"/>
  <c r="BA2109" i="23" s="1"/>
  <c r="BA2110" i="23" s="1"/>
  <c r="BA2111" i="23" s="1"/>
  <c r="BA2112" i="23" s="1"/>
  <c r="BA2113" i="23" s="1"/>
  <c r="BA2114" i="23" s="1"/>
  <c r="BA2115" i="23" s="1"/>
  <c r="BA2116" i="23" s="1"/>
  <c r="BA2117" i="23" s="1"/>
  <c r="BA2118" i="23" s="1"/>
  <c r="BA2119" i="23" s="1"/>
  <c r="BA2120" i="23" s="1"/>
  <c r="BA2121" i="23" s="1"/>
  <c r="BA2122" i="23" s="1"/>
  <c r="BA2123" i="23" s="1"/>
  <c r="BA2124" i="23" s="1"/>
  <c r="BA2125" i="23"/>
  <c r="BA2126" i="23" s="1"/>
  <c r="BA2127" i="23" s="1"/>
  <c r="BA2128" i="23" s="1"/>
  <c r="BA2129" i="23" s="1"/>
  <c r="BA2130" i="23" s="1"/>
  <c r="BA2131" i="23" s="1"/>
  <c r="BA2132" i="23" s="1"/>
  <c r="BA2133" i="23" s="1"/>
  <c r="BA2134" i="23" s="1"/>
  <c r="BA2135" i="23" s="1"/>
  <c r="BA2136" i="23" s="1"/>
  <c r="BA2137" i="23" s="1"/>
  <c r="BA2138" i="23" s="1"/>
  <c r="BA2139" i="23" s="1"/>
  <c r="BA2140" i="23" s="1"/>
  <c r="BA2141" i="23" s="1"/>
  <c r="BA2142" i="23" s="1"/>
  <c r="BA2143" i="23" s="1"/>
  <c r="BA2144" i="23" s="1"/>
  <c r="BA2145" i="23" s="1"/>
  <c r="BA2146" i="23" s="1"/>
  <c r="BA2147" i="23" s="1"/>
  <c r="BA2148" i="23"/>
  <c r="BA2149" i="23" s="1"/>
  <c r="BA2150" i="23" s="1"/>
  <c r="BA2151" i="23" s="1"/>
  <c r="BA2152" i="23" s="1"/>
  <c r="BA2153" i="23" s="1"/>
  <c r="BA2154" i="23" s="1"/>
  <c r="BA2155" i="23" s="1"/>
  <c r="BA2156" i="23" s="1"/>
  <c r="BA2157" i="23" s="1"/>
  <c r="BA2158" i="23" s="1"/>
  <c r="BA2159" i="23" s="1"/>
  <c r="BA2160" i="23" s="1"/>
  <c r="BA2161" i="23" s="1"/>
  <c r="BA2162" i="23" s="1"/>
  <c r="BA2163" i="23" s="1"/>
  <c r="BA2164" i="23" s="1"/>
  <c r="BA2165" i="23"/>
  <c r="BA2166" i="23" s="1"/>
  <c r="BA2167" i="23" s="1"/>
  <c r="BA2168" i="23" s="1"/>
  <c r="BA2169" i="23" s="1"/>
  <c r="BA2170" i="23" s="1"/>
  <c r="BA2171" i="23" s="1"/>
  <c r="BA2172" i="23" s="1"/>
  <c r="BA2173" i="23" s="1"/>
  <c r="BA2174" i="23" s="1"/>
  <c r="BA2175" i="23" s="1"/>
  <c r="BA2176" i="23" s="1"/>
  <c r="BA2177" i="23" s="1"/>
  <c r="BA2178" i="23" s="1"/>
  <c r="BA2179" i="23" s="1"/>
  <c r="BA2180" i="23" s="1"/>
  <c r="BA2181" i="23" s="1"/>
  <c r="BA2182" i="23" s="1"/>
  <c r="BA2183" i="23" s="1"/>
  <c r="BA2184" i="23" s="1"/>
  <c r="BA2185" i="23" s="1"/>
  <c r="BA2186" i="23" s="1"/>
  <c r="BA2187" i="23" s="1"/>
  <c r="BA2188" i="23"/>
  <c r="BA2189" i="23" s="1"/>
  <c r="BA2190" i="23" s="1"/>
  <c r="BA2191" i="23" s="1"/>
  <c r="BA2192" i="23" s="1"/>
  <c r="BA2193" i="23" s="1"/>
  <c r="BA2194" i="23" s="1"/>
  <c r="BA2195" i="23" s="1"/>
  <c r="BA2196" i="23" s="1"/>
  <c r="BA2197" i="23" s="1"/>
  <c r="BA2198" i="23" s="1"/>
  <c r="BA2199" i="23" s="1"/>
  <c r="BA2200" i="23" s="1"/>
  <c r="BA2201" i="23" s="1"/>
  <c r="BA2202" i="23" s="1"/>
  <c r="BA2203" i="23" s="1"/>
  <c r="BA2204" i="23" s="1"/>
  <c r="BA2205" i="23" s="1"/>
  <c r="BA2206" i="23" s="1"/>
  <c r="BA2207" i="23" s="1"/>
  <c r="BA2208" i="23" s="1"/>
  <c r="BA2209" i="23" s="1"/>
  <c r="BA2210" i="23" s="1"/>
  <c r="BA2211" i="23"/>
  <c r="BA2212" i="23" s="1"/>
  <c r="BA2213" i="23" s="1"/>
  <c r="BA2214" i="23" s="1"/>
  <c r="BA2215" i="23" s="1"/>
  <c r="BA2216" i="23" s="1"/>
  <c r="BA2217" i="23" s="1"/>
  <c r="BA2218" i="23" s="1"/>
  <c r="BA2219" i="23" s="1"/>
  <c r="BA2220" i="23" s="1"/>
  <c r="BA2221" i="23" s="1"/>
  <c r="BA2222" i="23" s="1"/>
  <c r="BA2223" i="23" s="1"/>
  <c r="BA2224" i="23" s="1"/>
  <c r="BA2225" i="23" s="1"/>
  <c r="BA2226" i="23" s="1"/>
  <c r="BA2227" i="23" s="1"/>
  <c r="BA2228" i="23"/>
  <c r="BA2229" i="23" s="1"/>
  <c r="BA2230" i="23" s="1"/>
  <c r="BA2231" i="23" s="1"/>
  <c r="BA2232" i="23" s="1"/>
  <c r="BA2233" i="23" s="1"/>
  <c r="BA2234" i="23" s="1"/>
  <c r="BA2235" i="23" s="1"/>
  <c r="BA2236" i="23" s="1"/>
  <c r="BA2237" i="23" s="1"/>
  <c r="BA2238" i="23" s="1"/>
  <c r="BA2239" i="23" s="1"/>
  <c r="BA2240" i="23" s="1"/>
  <c r="BA2241" i="23" s="1"/>
  <c r="BA2242" i="23" s="1"/>
  <c r="BA2243" i="23" s="1"/>
  <c r="BA2244" i="23" s="1"/>
  <c r="BA2245" i="23" s="1"/>
  <c r="BA2246" i="23" s="1"/>
  <c r="BA2247" i="23" s="1"/>
  <c r="BA2248" i="23" s="1"/>
  <c r="BA2249" i="23" s="1"/>
  <c r="BA2250" i="23" s="1"/>
  <c r="BA2251" i="23"/>
  <c r="BA2252" i="23" s="1"/>
  <c r="BA2253" i="23" s="1"/>
  <c r="BA2254" i="23" s="1"/>
  <c r="BA2255" i="23" s="1"/>
  <c r="BA2256" i="23" s="1"/>
  <c r="BA2257" i="23" s="1"/>
  <c r="BA2258" i="23" s="1"/>
  <c r="BA2259" i="23" s="1"/>
  <c r="BA2260" i="23" s="1"/>
  <c r="BA2261" i="23" s="1"/>
  <c r="BA2262" i="23" s="1"/>
  <c r="BA2263" i="23" s="1"/>
  <c r="BA2264" i="23" s="1"/>
  <c r="BA2265" i="23" s="1"/>
  <c r="BA2266" i="23" s="1"/>
  <c r="BA2267" i="23" s="1"/>
  <c r="BA2268" i="23"/>
  <c r="BA2269" i="23" s="1"/>
  <c r="BA2270" i="23" s="1"/>
  <c r="BA2271" i="23" s="1"/>
  <c r="BA2272" i="23" s="1"/>
  <c r="BA2273" i="23" s="1"/>
  <c r="BA2274" i="23" s="1"/>
  <c r="BA2275" i="23" s="1"/>
  <c r="BA2276" i="23" s="1"/>
  <c r="BA2277" i="23" s="1"/>
  <c r="BA2278" i="23" s="1"/>
  <c r="BA2279" i="23" s="1"/>
  <c r="BA2280" i="23" s="1"/>
  <c r="BA2281" i="23" s="1"/>
  <c r="BA2282" i="23" s="1"/>
  <c r="BA2283" i="23" s="1"/>
  <c r="BA2284" i="23" s="1"/>
  <c r="BA2285" i="23" s="1"/>
  <c r="BA2286" i="23" s="1"/>
  <c r="BA2287" i="23" s="1"/>
  <c r="BA2288" i="23" s="1"/>
  <c r="BA2289" i="23" s="1"/>
  <c r="BA2290" i="23" s="1"/>
  <c r="BA2291" i="23"/>
  <c r="BA2292" i="23" s="1"/>
  <c r="BA2293" i="23" s="1"/>
  <c r="BA2294" i="23" s="1"/>
  <c r="BA2295" i="23" s="1"/>
  <c r="BA2296" i="23" s="1"/>
  <c r="BA2297" i="23" s="1"/>
  <c r="BA2298" i="23" s="1"/>
  <c r="BA2299" i="23" s="1"/>
  <c r="BA2300" i="23" s="1"/>
  <c r="BA2301" i="23" s="1"/>
  <c r="BA2302" i="23" s="1"/>
  <c r="BA2303" i="23" s="1"/>
  <c r="BA2304" i="23" s="1"/>
  <c r="BA2305" i="23" s="1"/>
  <c r="BA2306" i="23" s="1"/>
  <c r="BA2307" i="23" s="1"/>
  <c r="BA2308" i="23" s="1"/>
  <c r="BA2309" i="23" s="1"/>
  <c r="BA2310" i="23" s="1"/>
  <c r="BA2311" i="23" s="1"/>
  <c r="BA2312" i="23" s="1"/>
  <c r="BA2313" i="23" s="1"/>
  <c r="BA2314" i="23"/>
  <c r="BA2315" i="23" s="1"/>
  <c r="BA2316" i="23" s="1"/>
  <c r="BA2317" i="23" s="1"/>
  <c r="BA2318" i="23" s="1"/>
  <c r="BA2319" i="23" s="1"/>
  <c r="BA2320" i="23" s="1"/>
  <c r="BA2321" i="23" s="1"/>
  <c r="BA2322" i="23" s="1"/>
  <c r="BA2323" i="23" s="1"/>
  <c r="BA2324" i="23" s="1"/>
  <c r="BA2325" i="23" s="1"/>
  <c r="BA2326" i="23" s="1"/>
  <c r="BA2327" i="23" s="1"/>
  <c r="BA2328" i="23" s="1"/>
  <c r="BA2329" i="23" s="1"/>
  <c r="BA2330" i="23" s="1"/>
  <c r="BA2331" i="23"/>
  <c r="BA2332" i="23" s="1"/>
  <c r="BA2333" i="23" s="1"/>
  <c r="BA2334" i="23" s="1"/>
  <c r="BA2335" i="23" s="1"/>
  <c r="BA2336" i="23" s="1"/>
  <c r="BA2337" i="23" s="1"/>
  <c r="BA2338" i="23" s="1"/>
  <c r="BA2339" i="23" s="1"/>
  <c r="BA2340" i="23" s="1"/>
  <c r="BA2341" i="23" s="1"/>
  <c r="BA2342" i="23" s="1"/>
  <c r="BA2343" i="23" s="1"/>
  <c r="BA2344" i="23" s="1"/>
  <c r="BA2345" i="23" s="1"/>
  <c r="BA2346" i="23" s="1"/>
  <c r="BA2347" i="23" s="1"/>
  <c r="BA2348" i="23" s="1"/>
  <c r="BA2349" i="23" s="1"/>
  <c r="BA2350" i="23" s="1"/>
  <c r="BA2351" i="23" s="1"/>
  <c r="BA2352" i="23" s="1"/>
  <c r="BA2353" i="23" s="1"/>
  <c r="BA2354" i="23"/>
  <c r="BA2355" i="23" s="1"/>
  <c r="BA2356" i="23" s="1"/>
  <c r="BA2357" i="23" s="1"/>
  <c r="BA2358" i="23" s="1"/>
  <c r="BA2359" i="23" s="1"/>
  <c r="BA2360" i="23" s="1"/>
  <c r="BA2361" i="23" s="1"/>
  <c r="BA2362" i="23" s="1"/>
  <c r="BA2363" i="23" s="1"/>
  <c r="BA2364" i="23" s="1"/>
  <c r="BA2365" i="23" s="1"/>
  <c r="BA2366" i="23" s="1"/>
  <c r="AP3" i="20"/>
  <c r="BB8" i="22"/>
  <c r="AZ14" i="22"/>
  <c r="BB18" i="22"/>
  <c r="AZ24" i="22"/>
  <c r="BB28" i="22"/>
  <c r="AZ34" i="22"/>
  <c r="AZ39" i="22"/>
  <c r="AZ44" i="22"/>
  <c r="AZ49" i="22"/>
  <c r="AZ54" i="22"/>
  <c r="AZ59" i="22"/>
  <c r="AP64" i="20"/>
  <c r="BB66" i="22"/>
  <c r="AR70" i="20"/>
  <c r="AP73" i="20"/>
  <c r="AZ76" i="22"/>
  <c r="AP80" i="20"/>
  <c r="BB82" i="22"/>
  <c r="AR86" i="20"/>
  <c r="AP89" i="20"/>
  <c r="AZ92" i="22"/>
  <c r="AP96" i="20"/>
  <c r="BB98" i="22"/>
  <c r="AR102" i="20"/>
  <c r="AP105" i="20"/>
  <c r="AZ108" i="22"/>
  <c r="AP112" i="20"/>
  <c r="BB114" i="22"/>
  <c r="AR118" i="20"/>
  <c r="AP121" i="20"/>
  <c r="AZ124" i="22"/>
  <c r="AP128" i="20"/>
  <c r="BB130" i="22"/>
  <c r="AR134" i="20"/>
  <c r="AP137" i="20"/>
  <c r="AZ140" i="22"/>
  <c r="AP144" i="20"/>
  <c r="BB146" i="22"/>
  <c r="AR150" i="20"/>
  <c r="AP153" i="20"/>
  <c r="AZ156" i="22"/>
  <c r="AP160" i="20"/>
  <c r="BB162" i="22"/>
  <c r="AR166" i="20"/>
  <c r="AP169" i="20"/>
  <c r="AZ172" i="22"/>
  <c r="AP176" i="20"/>
  <c r="BB178" i="22"/>
  <c r="AR182" i="20"/>
  <c r="AP185" i="20"/>
  <c r="AZ188" i="22"/>
  <c r="AP192" i="20"/>
  <c r="BB194" i="22"/>
  <c r="AR198" i="20"/>
  <c r="AP201" i="20"/>
  <c r="AR204" i="20"/>
  <c r="BB206" i="22"/>
  <c r="BB209" i="22"/>
  <c r="AR212" i="20"/>
  <c r="AZ214" i="22"/>
  <c r="BB216" i="22"/>
  <c r="AP219" i="20"/>
  <c r="AZ221" i="22"/>
  <c r="AP211" i="20"/>
  <c r="AP226" i="20"/>
  <c r="AP235" i="20"/>
  <c r="AR244" i="20"/>
  <c r="AZ253" i="22"/>
  <c r="AP260" i="20"/>
  <c r="BB264" i="22"/>
  <c r="AZ269" i="22"/>
  <c r="AP274" i="20"/>
  <c r="AZ278" i="22"/>
  <c r="AZ282" i="22"/>
  <c r="AZ286" i="22"/>
  <c r="BB289" i="22"/>
  <c r="BB293" i="22"/>
  <c r="BB296" i="22"/>
  <c r="BB300" i="22"/>
  <c r="BB304" i="22"/>
  <c r="AP308" i="20"/>
  <c r="AP312" i="20"/>
  <c r="AP315" i="20"/>
  <c r="AP319" i="20"/>
  <c r="AP323" i="20"/>
  <c r="AR326" i="20"/>
  <c r="AR330" i="20"/>
  <c r="AZ333" i="22"/>
  <c r="AZ337" i="22"/>
  <c r="AZ341" i="22"/>
  <c r="AZ344" i="22"/>
  <c r="AZ348" i="22"/>
  <c r="BB351" i="22"/>
  <c r="BB355" i="22"/>
  <c r="BB359" i="22"/>
  <c r="BB362" i="22"/>
  <c r="BB366" i="22"/>
  <c r="AP370" i="20"/>
  <c r="AP374" i="20"/>
  <c r="AP378" i="20"/>
  <c r="AP381" i="20"/>
  <c r="AP385" i="20"/>
  <c r="AR388" i="20"/>
  <c r="AR392" i="20"/>
  <c r="AR396" i="20"/>
  <c r="AZ399" i="22"/>
  <c r="AZ403" i="22"/>
  <c r="AZ406" i="22"/>
  <c r="AZ410" i="22"/>
  <c r="AZ414" i="22"/>
  <c r="BB417" i="22"/>
  <c r="BB421" i="22"/>
  <c r="BB424" i="22"/>
  <c r="BB428" i="22"/>
  <c r="BB432" i="22"/>
  <c r="AP436" i="20"/>
  <c r="AP440" i="20"/>
  <c r="AP443" i="20"/>
  <c r="AP447" i="20"/>
  <c r="AP451" i="20"/>
  <c r="AR454" i="20"/>
  <c r="AR458" i="20"/>
  <c r="AZ461" i="22"/>
  <c r="AZ465" i="22"/>
  <c r="AZ469" i="22"/>
  <c r="AZ472" i="22"/>
  <c r="AZ476" i="22"/>
  <c r="BB479" i="22"/>
  <c r="AR483" i="20"/>
  <c r="BB486" i="22"/>
  <c r="AZ489" i="22"/>
  <c r="AP493" i="20"/>
  <c r="BB495" i="22"/>
  <c r="AR499" i="20"/>
  <c r="BB502" i="22"/>
  <c r="AZ505" i="22"/>
  <c r="AP509" i="20"/>
  <c r="BB511" i="22"/>
  <c r="AR515" i="20"/>
  <c r="BB518" i="22"/>
  <c r="AZ521" i="22"/>
  <c r="AP525" i="20"/>
  <c r="BB527" i="22"/>
  <c r="AR531" i="20"/>
  <c r="BB534" i="22"/>
  <c r="AZ537" i="22"/>
  <c r="AP541" i="20"/>
  <c r="BB543" i="22"/>
  <c r="AR547" i="20"/>
  <c r="BB550" i="22"/>
  <c r="AZ553" i="22"/>
  <c r="AP557" i="20"/>
  <c r="BB559" i="22"/>
  <c r="AR563" i="20"/>
  <c r="BB566" i="22"/>
  <c r="AZ569" i="22"/>
  <c r="AP573" i="20"/>
  <c r="BB575" i="22"/>
  <c r="AR579" i="20"/>
  <c r="BB582" i="22"/>
  <c r="AZ585" i="22"/>
  <c r="AP589" i="20"/>
  <c r="BB591" i="22"/>
  <c r="AR595" i="20"/>
  <c r="BB598" i="22"/>
  <c r="AZ601" i="22"/>
  <c r="AP605" i="20"/>
  <c r="BB607" i="22"/>
  <c r="AR611" i="20"/>
  <c r="BB614" i="22"/>
  <c r="AZ617" i="22"/>
  <c r="AP621" i="20"/>
  <c r="BB623" i="22"/>
  <c r="AR627" i="20"/>
  <c r="BB630" i="22"/>
  <c r="AZ633" i="22"/>
  <c r="AP637" i="20"/>
  <c r="BB639" i="22"/>
  <c r="AR643" i="20"/>
  <c r="BB646" i="22"/>
  <c r="AZ649" i="22"/>
  <c r="AP653" i="20"/>
  <c r="BB655" i="22"/>
  <c r="AR659" i="20"/>
  <c r="BB662" i="22"/>
  <c r="AZ665" i="22"/>
  <c r="AP669" i="20"/>
  <c r="BB671" i="22"/>
  <c r="AR675" i="20"/>
  <c r="BB678" i="22"/>
  <c r="AZ681" i="22"/>
  <c r="AP685" i="20"/>
  <c r="BB687" i="22"/>
  <c r="AR691" i="20"/>
  <c r="BB694" i="22"/>
  <c r="AZ697" i="22"/>
  <c r="AP701" i="20"/>
  <c r="BB703" i="22"/>
  <c r="AR707" i="20"/>
  <c r="BB710" i="22"/>
  <c r="AZ713" i="22"/>
  <c r="AP717" i="20"/>
  <c r="BB719" i="22"/>
  <c r="AR723" i="20"/>
  <c r="BB726" i="22"/>
  <c r="AZ729" i="22"/>
  <c r="AP733" i="20"/>
  <c r="BB735" i="22"/>
  <c r="AR739" i="20"/>
  <c r="BB742" i="22"/>
  <c r="AZ745" i="22"/>
  <c r="AP749" i="20"/>
  <c r="BB751" i="22"/>
  <c r="AR755" i="20"/>
  <c r="BB758" i="22"/>
  <c r="AZ761" i="22"/>
  <c r="AP765" i="20"/>
  <c r="BB767" i="22"/>
  <c r="AP771" i="20"/>
  <c r="AZ773" i="22"/>
  <c r="AZ776" i="22"/>
  <c r="AP779" i="20"/>
  <c r="AZ781" i="22"/>
  <c r="AZ784" i="22"/>
  <c r="AP787" i="20"/>
  <c r="AZ789" i="22"/>
  <c r="AZ792" i="22"/>
  <c r="AP795" i="20"/>
  <c r="AZ797" i="22"/>
  <c r="AZ800" i="22"/>
  <c r="AP803" i="20"/>
  <c r="AZ805" i="22"/>
  <c r="AR808" i="20"/>
  <c r="AZ810" i="22"/>
  <c r="BB812" i="22"/>
  <c r="AP815" i="20"/>
  <c r="AR817" i="20"/>
  <c r="AZ819" i="22"/>
  <c r="BB821" i="22"/>
  <c r="AR824" i="20"/>
  <c r="AZ826" i="22"/>
  <c r="BB828" i="22"/>
  <c r="AP831" i="20"/>
  <c r="AR833" i="20"/>
  <c r="AZ835" i="22"/>
  <c r="BB837" i="22"/>
  <c r="AR840" i="20"/>
  <c r="AZ842" i="22"/>
  <c r="BB844" i="22"/>
  <c r="AP847" i="20"/>
  <c r="AR849" i="20"/>
  <c r="AZ851" i="22"/>
  <c r="BB853" i="22"/>
  <c r="AR856" i="20"/>
  <c r="AZ858" i="22"/>
  <c r="BB860" i="22"/>
  <c r="AP863" i="20"/>
  <c r="AR865" i="20"/>
  <c r="AZ867" i="22"/>
  <c r="BB869" i="22"/>
  <c r="AR872" i="20"/>
  <c r="AZ874" i="22"/>
  <c r="BB876" i="22"/>
  <c r="AP879" i="20"/>
  <c r="AR881" i="20"/>
  <c r="AZ883" i="22"/>
  <c r="BB885" i="22"/>
  <c r="AR888" i="20"/>
  <c r="AZ890" i="22"/>
  <c r="BB892" i="22"/>
  <c r="AP895" i="20"/>
  <c r="AR897" i="20"/>
  <c r="AZ899" i="22"/>
  <c r="BB901" i="22"/>
  <c r="AR904" i="20"/>
  <c r="AZ906" i="22"/>
  <c r="BB908" i="22"/>
  <c r="AP911" i="20"/>
  <c r="AR913" i="20"/>
  <c r="AZ915" i="22"/>
  <c r="BB917" i="22"/>
  <c r="AR920" i="20"/>
  <c r="AZ922" i="22"/>
  <c r="BB924" i="22"/>
  <c r="AP927" i="20"/>
  <c r="AR929" i="20"/>
  <c r="AZ931" i="22"/>
  <c r="BB933" i="22"/>
  <c r="AR936" i="20"/>
  <c r="AR938" i="20"/>
  <c r="AR940" i="20"/>
  <c r="AR942" i="20"/>
  <c r="AR944" i="20"/>
  <c r="AR946" i="20"/>
  <c r="AR948" i="20"/>
  <c r="AR950" i="20"/>
  <c r="AR952" i="20"/>
  <c r="AR954" i="20"/>
  <c r="AR956" i="20"/>
  <c r="AR958" i="20"/>
  <c r="AR960" i="20"/>
  <c r="AR962" i="20"/>
  <c r="AR964" i="20"/>
  <c r="AR966" i="20"/>
  <c r="AR968" i="20"/>
  <c r="AR970" i="20"/>
  <c r="AR972" i="20"/>
  <c r="AR974" i="20"/>
  <c r="AR976" i="20"/>
  <c r="AR978" i="20"/>
  <c r="AR980" i="20"/>
  <c r="AR982" i="20"/>
  <c r="AR984" i="20"/>
  <c r="AR986" i="20"/>
  <c r="AR988" i="20"/>
  <c r="AR990" i="20"/>
  <c r="AR992" i="20"/>
  <c r="AR994" i="20"/>
  <c r="AR996" i="20"/>
  <c r="AR998" i="20"/>
  <c r="AR1000" i="20"/>
  <c r="AR1002" i="20"/>
  <c r="AR1004" i="20"/>
  <c r="AR1006" i="20"/>
  <c r="AR1008" i="20"/>
  <c r="AR1010" i="20"/>
  <c r="AR1012" i="20"/>
  <c r="AR1014" i="20"/>
  <c r="AR1016" i="20"/>
  <c r="AR1018" i="20"/>
  <c r="AR1020" i="20"/>
  <c r="AR1022" i="20"/>
  <c r="AR1024" i="20"/>
  <c r="AR1026" i="20"/>
  <c r="AR1028" i="20"/>
  <c r="AR1030" i="20"/>
  <c r="AR1032" i="20"/>
  <c r="AR1034" i="20"/>
  <c r="AR1036" i="20"/>
  <c r="AR1038" i="20"/>
  <c r="AR1040" i="20"/>
  <c r="AR1042" i="20"/>
  <c r="AR1044" i="20"/>
  <c r="AR1046" i="20"/>
  <c r="AR1048" i="20"/>
  <c r="AR1050" i="20"/>
  <c r="AR1052" i="20"/>
  <c r="AR1054" i="20"/>
  <c r="AR1056" i="20"/>
  <c r="AR1058" i="20"/>
  <c r="AR1060" i="20"/>
  <c r="AR1062" i="20"/>
  <c r="AR1064" i="20"/>
  <c r="AR1066" i="20"/>
  <c r="AR1068" i="20"/>
  <c r="AR1070" i="20"/>
  <c r="AR1072" i="20"/>
  <c r="AR1074" i="20"/>
  <c r="AR1076" i="20"/>
  <c r="AR1078" i="20"/>
  <c r="AR1080" i="20"/>
  <c r="AR1082" i="20"/>
  <c r="AR1084" i="20"/>
  <c r="AR1086" i="20"/>
  <c r="AR1088" i="20"/>
  <c r="AR1090" i="20"/>
  <c r="AR1092" i="20"/>
  <c r="AR1094" i="20"/>
  <c r="AR1096" i="20"/>
  <c r="AR1098" i="20"/>
  <c r="AR1100" i="20"/>
  <c r="AR1102" i="20"/>
  <c r="AR1104" i="20"/>
  <c r="AR1106" i="20"/>
  <c r="AR1108" i="20"/>
  <c r="AR1110" i="20"/>
  <c r="AR1112" i="20"/>
  <c r="AR1114" i="20"/>
  <c r="AR1116" i="20"/>
  <c r="AR1118" i="20"/>
  <c r="AR1120" i="20"/>
  <c r="AR1122" i="20"/>
  <c r="AR1124" i="20"/>
  <c r="AR1126" i="20"/>
  <c r="AR1128" i="20"/>
  <c r="AR1130" i="20"/>
  <c r="AR1132" i="20"/>
  <c r="AR1134" i="20"/>
  <c r="AR1136" i="20"/>
  <c r="AR1138" i="20"/>
  <c r="AR1140" i="20"/>
  <c r="AR1142" i="20"/>
  <c r="AR1144" i="20"/>
  <c r="AR1146" i="20"/>
  <c r="AR1148" i="20"/>
  <c r="AR1150" i="20"/>
  <c r="AR1152" i="20"/>
  <c r="AR1154" i="20"/>
  <c r="AR1156" i="20"/>
  <c r="AR1158" i="20"/>
  <c r="AR1160" i="20"/>
  <c r="AR1162" i="20"/>
  <c r="AR1164" i="20"/>
  <c r="AR1166" i="20"/>
  <c r="AR1168" i="20"/>
  <c r="AR1170" i="20"/>
  <c r="AR1172" i="20"/>
  <c r="AR1174" i="20"/>
  <c r="AR1176" i="20"/>
  <c r="AR1178" i="20"/>
  <c r="AR1180" i="20"/>
  <c r="AR1182" i="20"/>
  <c r="AR1184" i="20"/>
  <c r="AR1186" i="20"/>
  <c r="AR1188" i="20"/>
  <c r="AR1190" i="20"/>
  <c r="AR1192" i="20"/>
  <c r="AR1194" i="20"/>
  <c r="AR1196" i="20"/>
  <c r="AR1198" i="20"/>
  <c r="AR1200" i="20"/>
  <c r="AR1202" i="20"/>
  <c r="AR1204" i="20"/>
  <c r="AR1206" i="20"/>
  <c r="AR1208" i="20"/>
  <c r="AR1210" i="20"/>
  <c r="AR1212" i="20"/>
  <c r="AR1214" i="20"/>
  <c r="AR1216" i="20"/>
  <c r="AR1218" i="20"/>
  <c r="AR1220" i="20"/>
  <c r="AR1222" i="20"/>
  <c r="AR1224" i="20"/>
  <c r="AR1226" i="20"/>
  <c r="AR1228" i="20"/>
  <c r="AR1230" i="20"/>
  <c r="AR1232" i="20"/>
  <c r="AR1234" i="20"/>
  <c r="AR1236" i="20"/>
  <c r="AR1238" i="20"/>
  <c r="AR1240" i="20"/>
  <c r="AR1242" i="20"/>
  <c r="AR1244" i="20"/>
  <c r="AR1246" i="20"/>
  <c r="AR1248" i="20"/>
  <c r="AR1250" i="20"/>
  <c r="AR1252" i="20"/>
  <c r="AR1254" i="20"/>
  <c r="AR1256" i="20"/>
  <c r="AR1258" i="20"/>
  <c r="AR1260" i="20"/>
  <c r="AR1262" i="20"/>
  <c r="AR1264" i="20"/>
  <c r="AR1266" i="20"/>
  <c r="AR1268" i="20"/>
  <c r="AR1270" i="20"/>
  <c r="AR1272" i="20"/>
  <c r="AR1274" i="20"/>
  <c r="AR1276" i="20"/>
  <c r="AR1278" i="20"/>
  <c r="AR1280" i="20"/>
  <c r="AR1282" i="20"/>
  <c r="AR1284" i="20"/>
  <c r="AR1286" i="20"/>
  <c r="AR1288" i="20"/>
  <c r="AR1290" i="20"/>
  <c r="AR1292" i="20"/>
  <c r="AR1294" i="20"/>
  <c r="AR1296" i="20"/>
  <c r="AR1298" i="20"/>
  <c r="AR1300" i="20"/>
  <c r="AR1302" i="20"/>
  <c r="AR1304" i="20"/>
  <c r="AR1306" i="20"/>
  <c r="AR1308" i="20"/>
  <c r="AR1310" i="20"/>
  <c r="AR1312" i="20"/>
  <c r="AR1314" i="20"/>
  <c r="AR1316" i="20"/>
  <c r="AR1318" i="20"/>
  <c r="AR1320" i="20"/>
  <c r="AR1322" i="20"/>
  <c r="AR1324" i="20"/>
  <c r="AR1326" i="20"/>
  <c r="AR1328" i="20"/>
  <c r="AR1330" i="20"/>
  <c r="AR1332" i="20"/>
  <c r="AR1334" i="20"/>
  <c r="AR1336" i="20"/>
  <c r="AR1338" i="20"/>
  <c r="AR1340" i="20"/>
  <c r="AR1342" i="20"/>
  <c r="AR1344" i="20"/>
  <c r="AR1346" i="20"/>
  <c r="AR1348" i="20"/>
  <c r="AR1350" i="20"/>
  <c r="AR1352" i="20"/>
  <c r="AR1354" i="20"/>
  <c r="AR1356" i="20"/>
  <c r="AR1358" i="20"/>
  <c r="AR1360" i="20"/>
  <c r="AR1362" i="20"/>
  <c r="AR1364" i="20"/>
  <c r="AR1366" i="20"/>
  <c r="AR1368" i="20"/>
  <c r="AR1370" i="20"/>
  <c r="AR1372" i="20"/>
  <c r="AR1374" i="20"/>
  <c r="AR1376" i="20"/>
  <c r="AR1378" i="20"/>
  <c r="AR1380" i="20"/>
  <c r="AR1382" i="20"/>
  <c r="AR1384" i="20"/>
  <c r="AR1386" i="20"/>
  <c r="AR1388" i="20"/>
  <c r="AR1390" i="20"/>
  <c r="AR1392" i="20"/>
  <c r="AR1394" i="20"/>
  <c r="AR1396" i="20"/>
  <c r="AR1398" i="20"/>
  <c r="AR1400" i="20"/>
  <c r="AR1402" i="20"/>
  <c r="AR1404" i="20"/>
  <c r="AR1406" i="20"/>
  <c r="AR1408" i="20"/>
  <c r="AR1410" i="20"/>
  <c r="AR1412" i="20"/>
  <c r="AR1414" i="20"/>
  <c r="AR1416" i="20"/>
  <c r="AR1418" i="20"/>
  <c r="AR1420" i="20"/>
  <c r="AR1422" i="20"/>
  <c r="AR1424" i="20"/>
  <c r="AR1426" i="20"/>
  <c r="AR1428" i="20"/>
  <c r="AR1430" i="20"/>
  <c r="AR1432" i="20"/>
  <c r="AR1434" i="20"/>
  <c r="AR1436" i="20"/>
  <c r="AR1438" i="20"/>
  <c r="AR1440" i="20"/>
  <c r="AR1442" i="20"/>
  <c r="AR1444" i="20"/>
  <c r="AR1446" i="20"/>
  <c r="AR1448" i="20"/>
  <c r="AR1450" i="20"/>
  <c r="AR1452" i="20"/>
  <c r="AR1454" i="20"/>
  <c r="AR1456" i="20"/>
  <c r="AR1458" i="20"/>
  <c r="AR1460" i="20"/>
  <c r="AR1462" i="20"/>
  <c r="AR1464" i="20"/>
  <c r="AR1466" i="20"/>
  <c r="AR1468" i="20"/>
  <c r="AR1470" i="20"/>
  <c r="AR1472" i="20"/>
  <c r="AR1474" i="20"/>
  <c r="AR1476" i="20"/>
  <c r="AR1478" i="20"/>
  <c r="AR1480" i="20"/>
  <c r="AR1482" i="20"/>
  <c r="AR1484" i="20"/>
  <c r="AR1486" i="20"/>
  <c r="AR1488" i="20"/>
  <c r="AR1490" i="20"/>
  <c r="AR1492" i="20"/>
  <c r="AR1494" i="20"/>
  <c r="AR1496" i="20"/>
  <c r="AR1498" i="20"/>
  <c r="AR1500" i="20"/>
  <c r="AR1502" i="20"/>
  <c r="AR1504" i="20"/>
  <c r="AR1506" i="20"/>
  <c r="BB213" i="22"/>
  <c r="AZ227" i="22"/>
  <c r="AZ236" i="22"/>
  <c r="BB245" i="22"/>
  <c r="BB254" i="22"/>
  <c r="AR260" i="20"/>
  <c r="AR266" i="20"/>
  <c r="BB270" i="22"/>
  <c r="AZ275" i="22"/>
  <c r="BB279" i="22"/>
  <c r="BB282" i="22"/>
  <c r="BB286" i="22"/>
  <c r="AP290" i="20"/>
  <c r="AP294" i="20"/>
  <c r="AP298" i="20"/>
  <c r="AP301" i="20"/>
  <c r="AP305" i="20"/>
  <c r="AR308" i="20"/>
  <c r="AR312" i="20"/>
  <c r="AR316" i="20"/>
  <c r="AZ319" i="22"/>
  <c r="AZ323" i="22"/>
  <c r="AZ326" i="22"/>
  <c r="AZ330" i="22"/>
  <c r="AZ334" i="22"/>
  <c r="BB337" i="22"/>
  <c r="BB341" i="22"/>
  <c r="BB344" i="22"/>
  <c r="BB348" i="22"/>
  <c r="BB352" i="22"/>
  <c r="AP356" i="20"/>
  <c r="AP360" i="20"/>
  <c r="AP363" i="20"/>
  <c r="AP367" i="20"/>
  <c r="AP371" i="20"/>
  <c r="AR374" i="20"/>
  <c r="AR378" i="20"/>
  <c r="AZ381" i="22"/>
  <c r="AZ385" i="22"/>
  <c r="AZ389" i="22"/>
  <c r="AZ392" i="22"/>
  <c r="AZ396" i="22"/>
  <c r="BB399" i="22"/>
  <c r="BB403" i="22"/>
  <c r="BB407" i="22"/>
  <c r="BB410" i="22"/>
  <c r="BB414" i="22"/>
  <c r="AP418" i="20"/>
  <c r="AP422" i="20"/>
  <c r="AP426" i="20"/>
  <c r="AP429" i="20"/>
  <c r="AP433" i="20"/>
  <c r="AR436" i="20"/>
  <c r="AR440" i="20"/>
  <c r="AR444" i="20"/>
  <c r="AZ447" i="22"/>
  <c r="AZ451" i="22"/>
  <c r="AZ454" i="22"/>
  <c r="AZ458" i="22"/>
  <c r="AZ462" i="22"/>
  <c r="BB465" i="22"/>
  <c r="BB469" i="22"/>
  <c r="BB472" i="22"/>
  <c r="BB476" i="22"/>
  <c r="BB480" i="22"/>
  <c r="AZ483" i="22"/>
  <c r="AP487" i="20"/>
  <c r="BB489" i="22"/>
  <c r="AR493" i="20"/>
  <c r="BB496" i="22"/>
  <c r="AZ499" i="22"/>
  <c r="AP503" i="20"/>
  <c r="BB505" i="22"/>
  <c r="AR509" i="20"/>
  <c r="BB512" i="22"/>
  <c r="AZ515" i="22"/>
  <c r="AP519" i="20"/>
  <c r="BB521" i="22"/>
  <c r="AR525" i="20"/>
  <c r="BB528" i="22"/>
  <c r="AZ531" i="22"/>
  <c r="AP535" i="20"/>
  <c r="BB537" i="22"/>
  <c r="AR541" i="20"/>
  <c r="BB544" i="22"/>
  <c r="AZ547" i="22"/>
  <c r="AP551" i="20"/>
  <c r="BB553" i="22"/>
  <c r="AR557" i="20"/>
  <c r="BB560" i="22"/>
  <c r="AZ563" i="22"/>
  <c r="AP567" i="20"/>
  <c r="BB569" i="22"/>
  <c r="AR573" i="20"/>
  <c r="BB576" i="22"/>
  <c r="AZ579" i="22"/>
  <c r="AP583" i="20"/>
  <c r="BB585" i="22"/>
  <c r="AR589" i="20"/>
  <c r="BB592" i="22"/>
  <c r="AZ595" i="22"/>
  <c r="AP599" i="20"/>
  <c r="BB601" i="22"/>
  <c r="AR605" i="20"/>
  <c r="BB608" i="22"/>
  <c r="AZ611" i="22"/>
  <c r="AP615" i="20"/>
  <c r="BB617" i="22"/>
  <c r="AR621" i="20"/>
  <c r="BB624" i="22"/>
  <c r="AZ627" i="22"/>
  <c r="AP631" i="20"/>
  <c r="BB633" i="22"/>
  <c r="AR637" i="20"/>
  <c r="BB640" i="22"/>
  <c r="AZ643" i="22"/>
  <c r="AP647" i="20"/>
  <c r="BB649" i="22"/>
  <c r="AR653" i="20"/>
  <c r="BB656" i="22"/>
  <c r="AZ659" i="22"/>
  <c r="AP663" i="20"/>
  <c r="BB665" i="22"/>
  <c r="AR669" i="20"/>
  <c r="BB672" i="22"/>
  <c r="AZ675" i="22"/>
  <c r="AP679" i="20"/>
  <c r="BB681" i="22"/>
  <c r="AR685" i="20"/>
  <c r="BB688" i="22"/>
  <c r="AZ691" i="22"/>
  <c r="AP695" i="20"/>
  <c r="BB697" i="22"/>
  <c r="AR701" i="20"/>
  <c r="BB704" i="22"/>
  <c r="AZ707" i="22"/>
  <c r="AP711" i="20"/>
  <c r="BB713" i="22"/>
  <c r="AR717" i="20"/>
  <c r="BB720" i="22"/>
  <c r="AZ723" i="22"/>
  <c r="AP727" i="20"/>
  <c r="BB729" i="22"/>
  <c r="AR733" i="20"/>
  <c r="BB736" i="22"/>
  <c r="AZ739" i="22"/>
  <c r="AP743" i="20"/>
  <c r="BB745" i="22"/>
  <c r="AR749" i="20"/>
  <c r="BB752" i="22"/>
  <c r="AZ755" i="22"/>
  <c r="AP759" i="20"/>
  <c r="BB761" i="22"/>
  <c r="AR765" i="20"/>
  <c r="BB768" i="22"/>
  <c r="AR771" i="20"/>
  <c r="BB773" i="22"/>
  <c r="BB776" i="22"/>
  <c r="AR779" i="20"/>
  <c r="BB781" i="22"/>
  <c r="BB784" i="22"/>
  <c r="AR787" i="20"/>
  <c r="BB789" i="22"/>
  <c r="BB792" i="22"/>
  <c r="AR795" i="20"/>
  <c r="BB797" i="22"/>
  <c r="BB800" i="22"/>
  <c r="AR803" i="20"/>
  <c r="BB805" i="22"/>
  <c r="AZ808" i="22"/>
  <c r="BB810" i="22"/>
  <c r="AP813" i="20"/>
  <c r="AR815" i="20"/>
  <c r="AZ817" i="22"/>
  <c r="BB819" i="22"/>
  <c r="AR822" i="20"/>
  <c r="AZ824" i="22"/>
  <c r="BB826" i="22"/>
  <c r="AP829" i="20"/>
  <c r="AR831" i="20"/>
  <c r="AZ833" i="22"/>
  <c r="BB835" i="22"/>
  <c r="AR838" i="20"/>
  <c r="AZ840" i="22"/>
  <c r="BB842" i="22"/>
  <c r="AP845" i="20"/>
  <c r="AR847" i="20"/>
  <c r="AZ849" i="22"/>
  <c r="BB851" i="22"/>
  <c r="AR854" i="20"/>
  <c r="AZ856" i="22"/>
  <c r="BB858" i="22"/>
  <c r="AP861" i="20"/>
  <c r="AR863" i="20"/>
  <c r="AZ865" i="22"/>
  <c r="BB867" i="22"/>
  <c r="AR870" i="20"/>
  <c r="AZ872" i="22"/>
  <c r="BB874" i="22"/>
  <c r="AP877" i="20"/>
  <c r="AR879" i="20"/>
  <c r="AZ881" i="22"/>
  <c r="BB883" i="22"/>
  <c r="AR886" i="20"/>
  <c r="AZ888" i="22"/>
  <c r="BB890" i="22"/>
  <c r="AP893" i="20"/>
  <c r="AR895" i="20"/>
  <c r="AZ897" i="22"/>
  <c r="BB899" i="22"/>
  <c r="AR902" i="20"/>
  <c r="AZ904" i="22"/>
  <c r="BB906" i="22"/>
  <c r="AP909" i="20"/>
  <c r="AR911" i="20"/>
  <c r="AZ913" i="22"/>
  <c r="BB915" i="22"/>
  <c r="AR918" i="20"/>
  <c r="AZ920" i="22"/>
  <c r="BB922" i="22"/>
  <c r="AP925" i="20"/>
  <c r="AR927" i="20"/>
  <c r="AZ929" i="22"/>
  <c r="BB931" i="22"/>
  <c r="AR934" i="20"/>
  <c r="AZ936" i="22"/>
  <c r="AZ938" i="22"/>
  <c r="AZ940" i="22"/>
  <c r="AZ942" i="22"/>
  <c r="AZ944" i="22"/>
  <c r="AZ946" i="22"/>
  <c r="AZ948" i="22"/>
  <c r="AZ950" i="22"/>
  <c r="AZ952" i="22"/>
  <c r="AZ954" i="22"/>
  <c r="AZ956" i="22"/>
  <c r="AZ958" i="22"/>
  <c r="AZ960" i="22"/>
  <c r="AZ962" i="22"/>
  <c r="AZ964" i="22"/>
  <c r="AZ966" i="22"/>
  <c r="AZ968" i="22"/>
  <c r="AZ970" i="22"/>
  <c r="AZ972" i="22"/>
  <c r="AZ974" i="22"/>
  <c r="AZ976" i="22"/>
  <c r="AZ978" i="22"/>
  <c r="AZ980" i="22"/>
  <c r="AZ982" i="22"/>
  <c r="AZ984" i="22"/>
  <c r="AZ986" i="22"/>
  <c r="AZ988" i="22"/>
  <c r="AZ990" i="22"/>
  <c r="AZ992" i="22"/>
  <c r="AZ994" i="22"/>
  <c r="AZ996" i="22"/>
  <c r="AZ998" i="22"/>
  <c r="AZ1000" i="22"/>
  <c r="AZ1002" i="22"/>
  <c r="AZ1004" i="22"/>
  <c r="AZ1006" i="22"/>
  <c r="AZ1008" i="22"/>
  <c r="AZ1010" i="22"/>
  <c r="AZ1012" i="22"/>
  <c r="AZ1014" i="22"/>
  <c r="AZ1016" i="22"/>
  <c r="AZ1018" i="22"/>
  <c r="AZ1020" i="22"/>
  <c r="AZ1022" i="22"/>
  <c r="AZ1024" i="22"/>
  <c r="AZ1026" i="22"/>
  <c r="AZ1028" i="22"/>
  <c r="AZ1030" i="22"/>
  <c r="AZ1032" i="22"/>
  <c r="AZ1034" i="22"/>
  <c r="AZ1036" i="22"/>
  <c r="AZ1038" i="22"/>
  <c r="AZ1040" i="22"/>
  <c r="AZ1042" i="22"/>
  <c r="AZ1044" i="22"/>
  <c r="AZ1046" i="22"/>
  <c r="AZ1048" i="22"/>
  <c r="AZ1050" i="22"/>
  <c r="AZ1052" i="22"/>
  <c r="AZ1054" i="22"/>
  <c r="AZ1056" i="22"/>
  <c r="AZ1058" i="22"/>
  <c r="AZ1060" i="22"/>
  <c r="AZ1062" i="22"/>
  <c r="AZ1064" i="22"/>
  <c r="AZ1066" i="22"/>
  <c r="AZ1068" i="22"/>
  <c r="AZ1070" i="22"/>
  <c r="AZ1072" i="22"/>
  <c r="AZ1074" i="22"/>
  <c r="AZ1076" i="22"/>
  <c r="AZ1078" i="22"/>
  <c r="AZ1080" i="22"/>
  <c r="AZ1082" i="22"/>
  <c r="AZ1084" i="22"/>
  <c r="AZ1086" i="22"/>
  <c r="AZ1088" i="22"/>
  <c r="AZ1090" i="22"/>
  <c r="AZ1092" i="22"/>
  <c r="AZ1094" i="22"/>
  <c r="AZ1096" i="22"/>
  <c r="AZ1098" i="22"/>
  <c r="AZ1100" i="22"/>
  <c r="AZ1102" i="22"/>
  <c r="AZ1104" i="22"/>
  <c r="AZ1106" i="22"/>
  <c r="AZ1108" i="22"/>
  <c r="AZ1110" i="22"/>
  <c r="AZ1112" i="22"/>
  <c r="AZ1114" i="22"/>
  <c r="AZ1116" i="22"/>
  <c r="AZ1118" i="22"/>
  <c r="AZ1120" i="22"/>
  <c r="AZ1122" i="22"/>
  <c r="AZ1124" i="22"/>
  <c r="AZ1126" i="22"/>
  <c r="AZ1128" i="22"/>
  <c r="AZ1130" i="22"/>
  <c r="AZ1132" i="22"/>
  <c r="AZ1134" i="22"/>
  <c r="AZ1136" i="22"/>
  <c r="AZ1138" i="22"/>
  <c r="AZ1140" i="22"/>
  <c r="AZ1142" i="22"/>
  <c r="AZ1144" i="22"/>
  <c r="AZ1146" i="22"/>
  <c r="AZ1148" i="22"/>
  <c r="AZ1150" i="22"/>
  <c r="AZ1152" i="22"/>
  <c r="AZ1154" i="22"/>
  <c r="AZ1156" i="22"/>
  <c r="AZ1158" i="22"/>
  <c r="AZ1160" i="22"/>
  <c r="AZ1162" i="22"/>
  <c r="AZ1164" i="22"/>
  <c r="AZ1166" i="22"/>
  <c r="AZ1168" i="22"/>
  <c r="AZ1170" i="22"/>
  <c r="AZ1172" i="22"/>
  <c r="AZ1174" i="22"/>
  <c r="AZ1176" i="22"/>
  <c r="AZ1178" i="22"/>
  <c r="AZ1180" i="22"/>
  <c r="AZ1182" i="22"/>
  <c r="AZ1184" i="22"/>
  <c r="AZ1186" i="22"/>
  <c r="AZ1188" i="22"/>
  <c r="AZ1190" i="22"/>
  <c r="AZ1192" i="22"/>
  <c r="AZ1194" i="22"/>
  <c r="AZ1196" i="22"/>
  <c r="AZ1198" i="22"/>
  <c r="AZ1200" i="22"/>
  <c r="AZ1202" i="22"/>
  <c r="AZ1204" i="22"/>
  <c r="AZ1206" i="22"/>
  <c r="AZ1208" i="22"/>
  <c r="AZ1210" i="22"/>
  <c r="AZ1212" i="22"/>
  <c r="AZ1214" i="22"/>
  <c r="AZ1216" i="22"/>
  <c r="AZ1218" i="22"/>
  <c r="AZ1220" i="22"/>
  <c r="AZ1222" i="22"/>
  <c r="AZ1224" i="22"/>
  <c r="AZ1226" i="22"/>
  <c r="AZ1228" i="22"/>
  <c r="AZ1230" i="22"/>
  <c r="AZ1232" i="22"/>
  <c r="AZ1234" i="22"/>
  <c r="AZ1236" i="22"/>
  <c r="AZ1238" i="22"/>
  <c r="AZ1240" i="22"/>
  <c r="AZ1242" i="22"/>
  <c r="AZ1244" i="22"/>
  <c r="AZ1246" i="22"/>
  <c r="AZ1248" i="22"/>
  <c r="AZ1250" i="22"/>
  <c r="AZ1252" i="22"/>
  <c r="AZ1254" i="22"/>
  <c r="AZ1256" i="22"/>
  <c r="AZ1258" i="22"/>
  <c r="AZ1260" i="22"/>
  <c r="AZ1262" i="22"/>
  <c r="AZ1264" i="22"/>
  <c r="AZ1266" i="22"/>
  <c r="AZ1268" i="22"/>
  <c r="AZ1270" i="22"/>
  <c r="AZ1272" i="22"/>
  <c r="AZ1274" i="22"/>
  <c r="AZ1276" i="22"/>
  <c r="AZ1278" i="22"/>
  <c r="AZ1280" i="22"/>
  <c r="AZ1282" i="22"/>
  <c r="AZ1284" i="22"/>
  <c r="AZ1286" i="22"/>
  <c r="AZ1288" i="22"/>
  <c r="AZ1290" i="22"/>
  <c r="AZ1292" i="22"/>
  <c r="AZ1294" i="22"/>
  <c r="AZ1296" i="22"/>
  <c r="AZ1298" i="22"/>
  <c r="AZ1300" i="22"/>
  <c r="AZ1302" i="22"/>
  <c r="AZ1304" i="22"/>
  <c r="AZ1306" i="22"/>
  <c r="AZ1308" i="22"/>
  <c r="AZ1310" i="22"/>
  <c r="AZ1312" i="22"/>
  <c r="AZ1314" i="22"/>
  <c r="AZ1316" i="22"/>
  <c r="AZ1318" i="22"/>
  <c r="AZ1320" i="22"/>
  <c r="AZ1322" i="22"/>
  <c r="AZ1324" i="22"/>
  <c r="AP216" i="20"/>
  <c r="AR228" i="20"/>
  <c r="AZ237" i="22"/>
  <c r="AZ246" i="22"/>
  <c r="AZ255" i="22"/>
  <c r="BB261" i="22"/>
  <c r="AZ266" i="22"/>
  <c r="AP271" i="20"/>
  <c r="BB275" i="22"/>
  <c r="AP280" i="20"/>
  <c r="AP283" i="20"/>
  <c r="AP287" i="20"/>
  <c r="AP291" i="20"/>
  <c r="AR294" i="20"/>
  <c r="AR298" i="20"/>
  <c r="AZ301" i="22"/>
  <c r="AZ305" i="22"/>
  <c r="AZ309" i="22"/>
  <c r="AZ312" i="22"/>
  <c r="AZ316" i="22"/>
  <c r="BB319" i="22"/>
  <c r="BB323" i="22"/>
  <c r="BB327" i="22"/>
  <c r="BB330" i="22"/>
  <c r="BB334" i="22"/>
  <c r="AP338" i="20"/>
  <c r="AP342" i="20"/>
  <c r="AP346" i="20"/>
  <c r="AP349" i="20"/>
  <c r="AP353" i="20"/>
  <c r="AR356" i="20"/>
  <c r="AR360" i="20"/>
  <c r="AR364" i="20"/>
  <c r="AZ367" i="22"/>
  <c r="AZ371" i="22"/>
  <c r="AZ374" i="22"/>
  <c r="AZ378" i="22"/>
  <c r="AZ382" i="22"/>
  <c r="BB385" i="22"/>
  <c r="BB389" i="22"/>
  <c r="BB392" i="22"/>
  <c r="BB396" i="22"/>
  <c r="BB400" i="22"/>
  <c r="AP404" i="20"/>
  <c r="AP408" i="20"/>
  <c r="AP411" i="20"/>
  <c r="AP415" i="20"/>
  <c r="AP419" i="20"/>
  <c r="AR422" i="20"/>
  <c r="AR426" i="20"/>
  <c r="AZ429" i="22"/>
  <c r="AZ433" i="22"/>
  <c r="AZ437" i="22"/>
  <c r="AZ440" i="22"/>
  <c r="AZ444" i="22"/>
  <c r="BB447" i="22"/>
  <c r="BB451" i="22"/>
  <c r="BB455" i="22"/>
  <c r="BB458" i="22"/>
  <c r="BB462" i="22"/>
  <c r="AP466" i="20"/>
  <c r="AP470" i="20"/>
  <c r="AP474" i="20"/>
  <c r="AP477" i="20"/>
  <c r="AP481" i="20"/>
  <c r="BB483" i="22"/>
  <c r="AR487" i="20"/>
  <c r="BB490" i="22"/>
  <c r="AZ493" i="22"/>
  <c r="AP497" i="20"/>
  <c r="BB499" i="22"/>
  <c r="AR503" i="20"/>
  <c r="BB506" i="22"/>
  <c r="AZ509" i="22"/>
  <c r="AP513" i="20"/>
  <c r="BB515" i="22"/>
  <c r="AR519" i="20"/>
  <c r="BB522" i="22"/>
  <c r="AZ525" i="22"/>
  <c r="AP529" i="20"/>
  <c r="BB531" i="22"/>
  <c r="AR535" i="20"/>
  <c r="BB538" i="22"/>
  <c r="AZ541" i="22"/>
  <c r="AP545" i="20"/>
  <c r="BB547" i="22"/>
  <c r="AR551" i="20"/>
  <c r="BB554" i="22"/>
  <c r="AZ557" i="22"/>
  <c r="AP561" i="20"/>
  <c r="BB563" i="22"/>
  <c r="AR567" i="20"/>
  <c r="BB570" i="22"/>
  <c r="AZ573" i="22"/>
  <c r="AP577" i="20"/>
  <c r="BB579" i="22"/>
  <c r="AR583" i="20"/>
  <c r="BB586" i="22"/>
  <c r="AZ589" i="22"/>
  <c r="AP593" i="20"/>
  <c r="BB595" i="22"/>
  <c r="AR599" i="20"/>
  <c r="BB602" i="22"/>
  <c r="AZ605" i="22"/>
  <c r="AP609" i="20"/>
  <c r="BB611" i="22"/>
  <c r="AR615" i="20"/>
  <c r="BB618" i="22"/>
  <c r="AZ621" i="22"/>
  <c r="AP625" i="20"/>
  <c r="BB627" i="22"/>
  <c r="AR631" i="20"/>
  <c r="BB634" i="22"/>
  <c r="AZ637" i="22"/>
  <c r="AP641" i="20"/>
  <c r="BB643" i="22"/>
  <c r="AR647" i="20"/>
  <c r="BB650" i="22"/>
  <c r="AZ653" i="22"/>
  <c r="AP657" i="20"/>
  <c r="BB659" i="22"/>
  <c r="AR663" i="20"/>
  <c r="BB666" i="22"/>
  <c r="AZ669" i="22"/>
  <c r="AP673" i="20"/>
  <c r="BB675" i="22"/>
  <c r="AR679" i="20"/>
  <c r="BB682" i="22"/>
  <c r="AZ685" i="22"/>
  <c r="AP689" i="20"/>
  <c r="BB691" i="22"/>
  <c r="AR695" i="20"/>
  <c r="BB698" i="22"/>
  <c r="AZ701" i="22"/>
  <c r="AP705" i="20"/>
  <c r="BB707" i="22"/>
  <c r="AR711" i="20"/>
  <c r="BB714" i="22"/>
  <c r="AZ717" i="22"/>
  <c r="AP721" i="20"/>
  <c r="BB723" i="22"/>
  <c r="AR727" i="20"/>
  <c r="BB730" i="22"/>
  <c r="AZ733" i="22"/>
  <c r="AP737" i="20"/>
  <c r="BB739" i="22"/>
  <c r="AR743" i="20"/>
  <c r="BB746" i="22"/>
  <c r="AZ749" i="22"/>
  <c r="AP753" i="20"/>
  <c r="BB755" i="22"/>
  <c r="AR759" i="20"/>
  <c r="BB762" i="22"/>
  <c r="AZ765" i="22"/>
  <c r="AP769" i="20"/>
  <c r="AZ771" i="22"/>
  <c r="AZ774" i="22"/>
  <c r="AP777" i="20"/>
  <c r="AZ779" i="22"/>
  <c r="AZ782" i="22"/>
  <c r="AP785" i="20"/>
  <c r="AZ787" i="22"/>
  <c r="AZ790" i="22"/>
  <c r="AP793" i="20"/>
  <c r="AZ795" i="22"/>
  <c r="AZ798" i="22"/>
  <c r="AP801" i="20"/>
  <c r="AZ803" i="22"/>
  <c r="AZ806" i="22"/>
  <c r="BB808" i="22"/>
  <c r="AP811" i="20"/>
  <c r="AR813" i="20"/>
  <c r="AZ815" i="22"/>
  <c r="BB817" i="22"/>
  <c r="AR820" i="20"/>
  <c r="AZ822" i="22"/>
  <c r="BB824" i="22"/>
  <c r="AP827" i="20"/>
  <c r="AR829" i="20"/>
  <c r="AZ831" i="22"/>
  <c r="BB833" i="22"/>
  <c r="AR836" i="20"/>
  <c r="AZ838" i="22"/>
  <c r="BB840" i="22"/>
  <c r="AP843" i="20"/>
  <c r="AR845" i="20"/>
  <c r="AZ847" i="22"/>
  <c r="BB849" i="22"/>
  <c r="AR852" i="20"/>
  <c r="AZ854" i="22"/>
  <c r="BB856" i="22"/>
  <c r="AP859" i="20"/>
  <c r="AR861" i="20"/>
  <c r="AZ863" i="22"/>
  <c r="BB865" i="22"/>
  <c r="AR868" i="20"/>
  <c r="AZ870" i="22"/>
  <c r="BB872" i="22"/>
  <c r="AP875" i="20"/>
  <c r="AR877" i="20"/>
  <c r="AZ879" i="22"/>
  <c r="BB881" i="22"/>
  <c r="AR884" i="20"/>
  <c r="AZ886" i="22"/>
  <c r="BB888" i="22"/>
  <c r="AP891" i="20"/>
  <c r="AR893" i="20"/>
  <c r="AZ895" i="22"/>
  <c r="BB897" i="22"/>
  <c r="AR900" i="20"/>
  <c r="AZ902" i="22"/>
  <c r="BB904" i="22"/>
  <c r="AP907" i="20"/>
  <c r="AR909" i="20"/>
  <c r="AZ911" i="22"/>
  <c r="BB913" i="22"/>
  <c r="AR916" i="20"/>
  <c r="AZ918" i="22"/>
  <c r="BB920" i="22"/>
  <c r="AP923" i="20"/>
  <c r="AR925" i="20"/>
  <c r="AZ927" i="22"/>
  <c r="BB929" i="22"/>
  <c r="AR932" i="20"/>
  <c r="AZ934" i="22"/>
  <c r="BB936" i="22"/>
  <c r="BB938" i="22"/>
  <c r="BB940" i="22"/>
  <c r="BB942" i="22"/>
  <c r="BB944" i="22"/>
  <c r="BB946" i="22"/>
  <c r="BB948" i="22"/>
  <c r="BB950" i="22"/>
  <c r="BB952" i="22"/>
  <c r="BB954" i="22"/>
  <c r="BB956" i="22"/>
  <c r="BB958" i="22"/>
  <c r="BB960" i="22"/>
  <c r="BB962" i="22"/>
  <c r="BB964" i="22"/>
  <c r="BB966" i="22"/>
  <c r="BB968" i="22"/>
  <c r="BB970" i="22"/>
  <c r="BB972" i="22"/>
  <c r="BB974" i="22"/>
  <c r="BB976" i="22"/>
  <c r="BB978" i="22"/>
  <c r="BB980" i="22"/>
  <c r="BB982" i="22"/>
  <c r="BB984" i="22"/>
  <c r="BB986" i="22"/>
  <c r="BB988" i="22"/>
  <c r="BB990" i="22"/>
  <c r="BB992" i="22"/>
  <c r="BB994" i="22"/>
  <c r="BB996" i="22"/>
  <c r="BB998" i="22"/>
  <c r="BB1000" i="22"/>
  <c r="BB1002" i="22"/>
  <c r="BB1004" i="22"/>
  <c r="BB1006" i="22"/>
  <c r="BB1008" i="22"/>
  <c r="BB1010" i="22"/>
  <c r="BB1012" i="22"/>
  <c r="BB1014" i="22"/>
  <c r="BB1016" i="22"/>
  <c r="BB1018" i="22"/>
  <c r="BB1020" i="22"/>
  <c r="BB1022" i="22"/>
  <c r="BB1024" i="22"/>
  <c r="BB1026" i="22"/>
  <c r="BB1028" i="22"/>
  <c r="BB1030" i="22"/>
  <c r="BB1032" i="22"/>
  <c r="BB1034" i="22"/>
  <c r="BB1036" i="22"/>
  <c r="BB1038" i="22"/>
  <c r="BB1040" i="22"/>
  <c r="BB1042" i="22"/>
  <c r="BB1044" i="22"/>
  <c r="BB1046" i="22"/>
  <c r="BB1048" i="22"/>
  <c r="BB1050" i="22"/>
  <c r="BB1052" i="22"/>
  <c r="BB1054" i="22"/>
  <c r="BB1056" i="22"/>
  <c r="BB1058" i="22"/>
  <c r="BB1060" i="22"/>
  <c r="BB1062" i="22"/>
  <c r="BB1064" i="22"/>
  <c r="BB1066" i="22"/>
  <c r="BB1068" i="22"/>
  <c r="BB1070" i="22"/>
  <c r="BB1072" i="22"/>
  <c r="BB1074" i="22"/>
  <c r="BB1076" i="22"/>
  <c r="BB1078" i="22"/>
  <c r="BB1080" i="22"/>
  <c r="BB1082" i="22"/>
  <c r="BB1084" i="22"/>
  <c r="BB1086" i="22"/>
  <c r="BB1088" i="22"/>
  <c r="BB1090" i="22"/>
  <c r="BB1092" i="22"/>
  <c r="BB1094" i="22"/>
  <c r="BB1096" i="22"/>
  <c r="BB1098" i="22"/>
  <c r="BB1100" i="22"/>
  <c r="BB1102" i="22"/>
  <c r="BB1104" i="22"/>
  <c r="BB1106" i="22"/>
  <c r="BB1108" i="22"/>
  <c r="BB1110" i="22"/>
  <c r="BB1112" i="22"/>
  <c r="BB1114" i="22"/>
  <c r="BB1116" i="22"/>
  <c r="BB1118" i="22"/>
  <c r="BB1120" i="22"/>
  <c r="BB1122" i="22"/>
  <c r="BB1124" i="22"/>
  <c r="BB1126" i="22"/>
  <c r="BB1128" i="22"/>
  <c r="BB1130" i="22"/>
  <c r="BB1132" i="22"/>
  <c r="BB1134" i="22"/>
  <c r="BB1136" i="22"/>
  <c r="BB1138" i="22"/>
  <c r="BB1140" i="22"/>
  <c r="BB1142" i="22"/>
  <c r="BB1144" i="22"/>
  <c r="BB1146" i="22"/>
  <c r="BB1148" i="22"/>
  <c r="BB1150" i="22"/>
  <c r="BB1152" i="22"/>
  <c r="BB1154" i="22"/>
  <c r="BB1156" i="22"/>
  <c r="BB1158" i="22"/>
  <c r="BB1160" i="22"/>
  <c r="BB1162" i="22"/>
  <c r="BB1164" i="22"/>
  <c r="BB1166" i="22"/>
  <c r="BB1168" i="22"/>
  <c r="BB1170" i="22"/>
  <c r="BB1172" i="22"/>
  <c r="BB1174" i="22"/>
  <c r="BB1176" i="22"/>
  <c r="BB1178" i="22"/>
  <c r="BB1180" i="22"/>
  <c r="BB1182" i="22"/>
  <c r="BB1184" i="22"/>
  <c r="BB1186" i="22"/>
  <c r="BB1188" i="22"/>
  <c r="BB1190" i="22"/>
  <c r="BB1192" i="22"/>
  <c r="BB1194" i="22"/>
  <c r="BB1196" i="22"/>
  <c r="BB1198" i="22"/>
  <c r="BB1200" i="22"/>
  <c r="BB1202" i="22"/>
  <c r="BB1204" i="22"/>
  <c r="BB1206" i="22"/>
  <c r="BB1208" i="22"/>
  <c r="BB1210" i="22"/>
  <c r="BB1212" i="22"/>
  <c r="BB1214" i="22"/>
  <c r="BB1216" i="22"/>
  <c r="BB1218" i="22"/>
  <c r="BB1220" i="22"/>
  <c r="BB1222" i="22"/>
  <c r="BB1224" i="22"/>
  <c r="BB1226" i="22"/>
  <c r="BB1228" i="22"/>
  <c r="BB1230" i="22"/>
  <c r="BB1232" i="22"/>
  <c r="BB1234" i="22"/>
  <c r="BB1236" i="22"/>
  <c r="BB1238" i="22"/>
  <c r="BB1240" i="22"/>
  <c r="BB1242" i="22"/>
  <c r="BB1244" i="22"/>
  <c r="BB1246" i="22"/>
  <c r="BB1248" i="22"/>
  <c r="BB1250" i="22"/>
  <c r="BB1252" i="22"/>
  <c r="BB1254" i="22"/>
  <c r="BB1256" i="22"/>
  <c r="BB1258" i="22"/>
  <c r="BB1260" i="22"/>
  <c r="BB1262" i="22"/>
  <c r="BB1264" i="22"/>
  <c r="BB1266" i="22"/>
  <c r="BB1268" i="22"/>
  <c r="BB1270" i="22"/>
  <c r="BB1272" i="22"/>
  <c r="BB1274" i="22"/>
  <c r="BB1276" i="22"/>
  <c r="BB1278" i="22"/>
  <c r="BB1280" i="22"/>
  <c r="BB1282" i="22"/>
  <c r="BB1284" i="22"/>
  <c r="BB1286" i="22"/>
  <c r="BB1288" i="22"/>
  <c r="BB1290" i="22"/>
  <c r="BB1292" i="22"/>
  <c r="BB1294" i="22"/>
  <c r="BB1296" i="22"/>
  <c r="BB1298" i="22"/>
  <c r="BB1300" i="22"/>
  <c r="BB1302" i="22"/>
  <c r="BB1304" i="22"/>
  <c r="BB1306" i="22"/>
  <c r="BB1308" i="22"/>
  <c r="BB1310" i="22"/>
  <c r="BB1312" i="22"/>
  <c r="BB1314" i="22"/>
  <c r="BB1316" i="22"/>
  <c r="BB1318" i="22"/>
  <c r="BB1320" i="22"/>
  <c r="BB1322" i="22"/>
  <c r="BB1324" i="22"/>
  <c r="BB1326" i="22"/>
  <c r="BB1328" i="22"/>
  <c r="BB1330" i="22"/>
  <c r="AR218" i="20"/>
  <c r="BB229" i="22"/>
  <c r="BB238" i="22"/>
  <c r="AP248" i="20"/>
  <c r="BB255" i="22"/>
  <c r="AR262" i="20"/>
  <c r="BB266" i="22"/>
  <c r="AZ271" i="22"/>
  <c r="AP276" i="20"/>
  <c r="AR280" i="20"/>
  <c r="AR284" i="20"/>
  <c r="AZ287" i="22"/>
  <c r="AZ291" i="22"/>
  <c r="AZ294" i="22"/>
  <c r="AZ298" i="22"/>
  <c r="AZ302" i="22"/>
  <c r="BB305" i="22"/>
  <c r="BB309" i="22"/>
  <c r="BB312" i="22"/>
  <c r="BB316" i="22"/>
  <c r="BB320" i="22"/>
  <c r="AP324" i="20"/>
  <c r="AP328" i="20"/>
  <c r="AP331" i="20"/>
  <c r="AP335" i="20"/>
  <c r="AP339" i="20"/>
  <c r="AR342" i="20"/>
  <c r="AR346" i="20"/>
  <c r="AZ349" i="22"/>
  <c r="AZ353" i="22"/>
  <c r="AZ357" i="22"/>
  <c r="AZ360" i="22"/>
  <c r="AZ364" i="22"/>
  <c r="BB367" i="22"/>
  <c r="BB371" i="22"/>
  <c r="BB375" i="22"/>
  <c r="BB378" i="22"/>
  <c r="BB382" i="22"/>
  <c r="AP386" i="20"/>
  <c r="AP390" i="20"/>
  <c r="AP394" i="20"/>
  <c r="AP397" i="20"/>
  <c r="AP401" i="20"/>
  <c r="AR404" i="20"/>
  <c r="AR408" i="20"/>
  <c r="AR412" i="20"/>
  <c r="AZ415" i="22"/>
  <c r="AZ419" i="22"/>
  <c r="AZ422" i="22"/>
  <c r="AZ426" i="22"/>
  <c r="AZ430" i="22"/>
  <c r="BB433" i="22"/>
  <c r="BB437" i="22"/>
  <c r="BB440" i="22"/>
  <c r="BB444" i="22"/>
  <c r="BB448" i="22"/>
  <c r="AP452" i="20"/>
  <c r="AP456" i="20"/>
  <c r="AP459" i="20"/>
  <c r="AP463" i="20"/>
  <c r="AP467" i="20"/>
  <c r="AR470" i="20"/>
  <c r="AR474" i="20"/>
  <c r="AZ477" i="22"/>
  <c r="AR481" i="20"/>
  <c r="BB484" i="22"/>
  <c r="AZ487" i="22"/>
  <c r="AP491" i="20"/>
  <c r="BB493" i="22"/>
  <c r="AR497" i="20"/>
  <c r="BB500" i="22"/>
  <c r="AZ503" i="22"/>
  <c r="AP507" i="20"/>
  <c r="BB509" i="22"/>
  <c r="AR513" i="20"/>
  <c r="BB516" i="22"/>
  <c r="AZ519" i="22"/>
  <c r="AP523" i="20"/>
  <c r="BB525" i="22"/>
  <c r="AR529" i="20"/>
  <c r="BB532" i="22"/>
  <c r="AZ535" i="22"/>
  <c r="AP539" i="20"/>
  <c r="BB541" i="22"/>
  <c r="AR545" i="20"/>
  <c r="BB548" i="22"/>
  <c r="AZ551" i="22"/>
  <c r="AP555" i="20"/>
  <c r="BB557" i="22"/>
  <c r="AR561" i="20"/>
  <c r="BB564" i="22"/>
  <c r="AZ567" i="22"/>
  <c r="AP571" i="20"/>
  <c r="BB573" i="22"/>
  <c r="AR577" i="20"/>
  <c r="BB580" i="22"/>
  <c r="AZ583" i="22"/>
  <c r="AP587" i="20"/>
  <c r="BB589" i="22"/>
  <c r="AR593" i="20"/>
  <c r="BB596" i="22"/>
  <c r="AZ599" i="22"/>
  <c r="AP603" i="20"/>
  <c r="BB605" i="22"/>
  <c r="AR609" i="20"/>
  <c r="BB612" i="22"/>
  <c r="AZ615" i="22"/>
  <c r="AP619" i="20"/>
  <c r="BB621" i="22"/>
  <c r="AR625" i="20"/>
  <c r="BB628" i="22"/>
  <c r="AZ631" i="22"/>
  <c r="AP635" i="20"/>
  <c r="BB637" i="22"/>
  <c r="AR641" i="20"/>
  <c r="BB644" i="22"/>
  <c r="AZ647" i="22"/>
  <c r="AP651" i="20"/>
  <c r="BB653" i="22"/>
  <c r="AR657" i="20"/>
  <c r="BB660" i="22"/>
  <c r="AZ663" i="22"/>
  <c r="AP667" i="20"/>
  <c r="BB669" i="22"/>
  <c r="AR673" i="20"/>
  <c r="BB676" i="22"/>
  <c r="AZ679" i="22"/>
  <c r="AP683" i="20"/>
  <c r="BB685" i="22"/>
  <c r="AR689" i="20"/>
  <c r="BB692" i="22"/>
  <c r="AZ695" i="22"/>
  <c r="AP699" i="20"/>
  <c r="BB701" i="22"/>
  <c r="AR705" i="20"/>
  <c r="BB708" i="22"/>
  <c r="AZ220" i="22"/>
  <c r="AZ230" i="22"/>
  <c r="BB239" i="22"/>
  <c r="BB248" i="22"/>
  <c r="AP257" i="20"/>
  <c r="AZ262" i="22"/>
  <c r="AP267" i="20"/>
  <c r="BB271" i="22"/>
  <c r="AR276" i="20"/>
  <c r="AZ280" i="22"/>
  <c r="AZ284" i="22"/>
  <c r="BB287" i="22"/>
  <c r="BB291" i="22"/>
  <c r="BB295" i="22"/>
  <c r="BB298" i="22"/>
  <c r="BB302" i="22"/>
  <c r="AP306" i="20"/>
  <c r="AP310" i="20"/>
  <c r="AP314" i="20"/>
  <c r="AP317" i="20"/>
  <c r="AP321" i="20"/>
  <c r="AR324" i="20"/>
  <c r="AR328" i="20"/>
  <c r="AR332" i="20"/>
  <c r="AZ335" i="22"/>
  <c r="AZ339" i="22"/>
  <c r="AZ342" i="22"/>
  <c r="AZ346" i="22"/>
  <c r="AZ350" i="22"/>
  <c r="BB353" i="22"/>
  <c r="BB357" i="22"/>
  <c r="BB360" i="22"/>
  <c r="BB364" i="22"/>
  <c r="BB368" i="22"/>
  <c r="AP372" i="20"/>
  <c r="AP376" i="20"/>
  <c r="AP379" i="20"/>
  <c r="AP383" i="20"/>
  <c r="AP387" i="20"/>
  <c r="AR390" i="20"/>
  <c r="AR394" i="20"/>
  <c r="AZ397" i="22"/>
  <c r="AZ401" i="22"/>
  <c r="AZ405" i="22"/>
  <c r="AZ408" i="22"/>
  <c r="AZ412" i="22"/>
  <c r="BB415" i="22"/>
  <c r="BB419" i="22"/>
  <c r="BB423" i="22"/>
  <c r="BB426" i="22"/>
  <c r="BB430" i="22"/>
  <c r="AP434" i="20"/>
  <c r="AP438" i="20"/>
  <c r="AP442" i="20"/>
  <c r="AP445" i="20"/>
  <c r="AP449" i="20"/>
  <c r="AR452" i="20"/>
  <c r="AR456" i="20"/>
  <c r="AR460" i="20"/>
  <c r="AZ463" i="22"/>
  <c r="AZ467" i="22"/>
  <c r="AZ470" i="22"/>
  <c r="AZ474" i="22"/>
  <c r="AZ478" i="22"/>
  <c r="AZ481" i="22"/>
  <c r="AP485" i="20"/>
  <c r="BB487" i="22"/>
  <c r="AR491" i="20"/>
  <c r="BB494" i="22"/>
  <c r="AZ497" i="22"/>
  <c r="AP501" i="20"/>
  <c r="BB503" i="22"/>
  <c r="AR507" i="20"/>
  <c r="BB510" i="22"/>
  <c r="AZ513" i="22"/>
  <c r="AP517" i="20"/>
  <c r="BB519" i="22"/>
  <c r="AR523" i="20"/>
  <c r="BB526" i="22"/>
  <c r="AZ529" i="22"/>
  <c r="AP533" i="20"/>
  <c r="BB535" i="22"/>
  <c r="AR539" i="20"/>
  <c r="BB542" i="22"/>
  <c r="AZ545" i="22"/>
  <c r="AP549" i="20"/>
  <c r="BB551" i="22"/>
  <c r="AR555" i="20"/>
  <c r="BB558" i="22"/>
  <c r="AZ561" i="22"/>
  <c r="AP565" i="20"/>
  <c r="BB567" i="22"/>
  <c r="AR571" i="20"/>
  <c r="BB574" i="22"/>
  <c r="AZ577" i="22"/>
  <c r="AP581" i="20"/>
  <c r="BB583" i="22"/>
  <c r="AR587" i="20"/>
  <c r="BB222" i="22"/>
  <c r="AP232" i="20"/>
  <c r="AP241" i="20"/>
  <c r="AR250" i="20"/>
  <c r="BB257" i="22"/>
  <c r="AP264" i="20"/>
  <c r="AZ268" i="22"/>
  <c r="AP273" i="20"/>
  <c r="BB277" i="22"/>
  <c r="BB280" i="22"/>
  <c r="BB284" i="22"/>
  <c r="BB288" i="22"/>
  <c r="AP292" i="20"/>
  <c r="AP296" i="20"/>
  <c r="AP299" i="20"/>
  <c r="AP303" i="20"/>
  <c r="AP307" i="20"/>
  <c r="AR310" i="20"/>
  <c r="AR314" i="20"/>
  <c r="AZ317" i="22"/>
  <c r="AZ321" i="22"/>
  <c r="AZ325" i="22"/>
  <c r="AZ328" i="22"/>
  <c r="AZ332" i="22"/>
  <c r="BB335" i="22"/>
  <c r="BB339" i="22"/>
  <c r="BB343" i="22"/>
  <c r="BB346" i="22"/>
  <c r="BB350" i="22"/>
  <c r="AP354" i="20"/>
  <c r="AP358" i="20"/>
  <c r="AP362" i="20"/>
  <c r="AP365" i="20"/>
  <c r="AP369" i="20"/>
  <c r="AR372" i="20"/>
  <c r="AR376" i="20"/>
  <c r="AR380" i="20"/>
  <c r="AZ383" i="22"/>
  <c r="AZ387" i="22"/>
  <c r="AZ390" i="22"/>
  <c r="AZ394" i="22"/>
  <c r="AZ398" i="22"/>
  <c r="BB401" i="22"/>
  <c r="BB405" i="22"/>
  <c r="BB408" i="22"/>
  <c r="BB412" i="22"/>
  <c r="BB416" i="22"/>
  <c r="AP420" i="20"/>
  <c r="AP424" i="20"/>
  <c r="AP427" i="20"/>
  <c r="AP431" i="20"/>
  <c r="AP435" i="20"/>
  <c r="AR438" i="20"/>
  <c r="AR442" i="20"/>
  <c r="AZ445" i="22"/>
  <c r="AZ449" i="22"/>
  <c r="AZ453" i="22"/>
  <c r="AZ456" i="22"/>
  <c r="AZ460" i="22"/>
  <c r="BB463" i="22"/>
  <c r="BB467" i="22"/>
  <c r="BB471" i="22"/>
  <c r="BB474" i="22"/>
  <c r="BB478" i="22"/>
  <c r="BB481" i="22"/>
  <c r="AR485" i="20"/>
  <c r="BB488" i="22"/>
  <c r="AZ491" i="22"/>
  <c r="AP495" i="20"/>
  <c r="BB497" i="22"/>
  <c r="AR501" i="20"/>
  <c r="BB504" i="22"/>
  <c r="AZ507" i="22"/>
  <c r="AP511" i="20"/>
  <c r="BB513" i="22"/>
  <c r="AR517" i="20"/>
  <c r="BB520" i="22"/>
  <c r="AZ523" i="22"/>
  <c r="AP527" i="20"/>
  <c r="BB529" i="22"/>
  <c r="AR533" i="20"/>
  <c r="BB536" i="22"/>
  <c r="AZ539" i="22"/>
  <c r="AP543" i="20"/>
  <c r="BB545" i="22"/>
  <c r="AR549" i="20"/>
  <c r="BB552" i="22"/>
  <c r="AZ555" i="22"/>
  <c r="AP559" i="20"/>
  <c r="BB561" i="22"/>
  <c r="AR565" i="20"/>
  <c r="BB568" i="22"/>
  <c r="AZ571" i="22"/>
  <c r="AP575" i="20"/>
  <c r="BB577" i="22"/>
  <c r="AR581" i="20"/>
  <c r="BB584" i="22"/>
  <c r="AZ587" i="22"/>
  <c r="AP591" i="20"/>
  <c r="BB593" i="22"/>
  <c r="AR597" i="20"/>
  <c r="BB600" i="22"/>
  <c r="AZ603" i="22"/>
  <c r="AP607" i="20"/>
  <c r="BB609" i="22"/>
  <c r="AR613" i="20"/>
  <c r="BB616" i="22"/>
  <c r="AZ619" i="22"/>
  <c r="AP623" i="20"/>
  <c r="BB625" i="22"/>
  <c r="AR629" i="20"/>
  <c r="BB632" i="22"/>
  <c r="AZ635" i="22"/>
  <c r="AP639" i="20"/>
  <c r="BB641" i="22"/>
  <c r="AR645" i="20"/>
  <c r="BB648" i="22"/>
  <c r="AZ651" i="22"/>
  <c r="AP655" i="20"/>
  <c r="BB657" i="22"/>
  <c r="AR661" i="20"/>
  <c r="BB664" i="22"/>
  <c r="AZ667" i="22"/>
  <c r="AP671" i="20"/>
  <c r="BB673" i="22"/>
  <c r="AR677" i="20"/>
  <c r="BB680" i="22"/>
  <c r="BB223" i="22"/>
  <c r="BB232" i="22"/>
  <c r="AP242" i="20"/>
  <c r="AP251" i="20"/>
  <c r="AP258" i="20"/>
  <c r="AR264" i="20"/>
  <c r="BB268" i="22"/>
  <c r="AZ273" i="22"/>
  <c r="AP278" i="20"/>
  <c r="AP282" i="20"/>
  <c r="AP285" i="20"/>
  <c r="AP289" i="20"/>
  <c r="AR292" i="20"/>
  <c r="AR296" i="20"/>
  <c r="AR300" i="20"/>
  <c r="AZ303" i="22"/>
  <c r="AZ307" i="22"/>
  <c r="AZ310" i="22"/>
  <c r="AZ314" i="22"/>
  <c r="AZ318" i="22"/>
  <c r="BB321" i="22"/>
  <c r="BB325" i="22"/>
  <c r="BB328" i="22"/>
  <c r="BB332" i="22"/>
  <c r="BB336" i="22"/>
  <c r="AP340" i="20"/>
  <c r="AP344" i="20"/>
  <c r="AP347" i="20"/>
  <c r="AP351" i="20"/>
  <c r="AP355" i="20"/>
  <c r="AR358" i="20"/>
  <c r="AR362" i="20"/>
  <c r="AZ365" i="22"/>
  <c r="AZ369" i="22"/>
  <c r="AZ373" i="22"/>
  <c r="AZ376" i="22"/>
  <c r="AZ380" i="22"/>
  <c r="BB383" i="22"/>
  <c r="BB387" i="22"/>
  <c r="BB391" i="22"/>
  <c r="BB394" i="22"/>
  <c r="BB398" i="22"/>
  <c r="AP402" i="20"/>
  <c r="AP406" i="20"/>
  <c r="AP410" i="20"/>
  <c r="AP413" i="20"/>
  <c r="AP417" i="20"/>
  <c r="AR420" i="20"/>
  <c r="AR424" i="20"/>
  <c r="AR428" i="20"/>
  <c r="AZ431" i="22"/>
  <c r="AZ435" i="22"/>
  <c r="AZ438" i="22"/>
  <c r="AZ442" i="22"/>
  <c r="AZ446" i="22"/>
  <c r="BB449" i="22"/>
  <c r="BB453" i="22"/>
  <c r="BB456" i="22"/>
  <c r="BB460" i="22"/>
  <c r="BB464" i="22"/>
  <c r="AP468" i="20"/>
  <c r="AP472" i="20"/>
  <c r="AP475" i="20"/>
  <c r="AP479" i="20"/>
  <c r="BB482" i="22"/>
  <c r="AZ485" i="22"/>
  <c r="AP489" i="20"/>
  <c r="BB491" i="22"/>
  <c r="AR495" i="20"/>
  <c r="BB498" i="22"/>
  <c r="AZ501" i="22"/>
  <c r="AP505" i="20"/>
  <c r="BB507" i="22"/>
  <c r="AR511" i="20"/>
  <c r="BB514" i="22"/>
  <c r="AZ517" i="22"/>
  <c r="AP521" i="20"/>
  <c r="BB523" i="22"/>
  <c r="AR527" i="20"/>
  <c r="BB530" i="22"/>
  <c r="AZ533" i="22"/>
  <c r="AP537" i="20"/>
  <c r="BB539" i="22"/>
  <c r="AR543" i="20"/>
  <c r="BB546" i="22"/>
  <c r="AZ549" i="22"/>
  <c r="AP553" i="20"/>
  <c r="BB555" i="22"/>
  <c r="AR559" i="20"/>
  <c r="BB562" i="22"/>
  <c r="AZ565" i="22"/>
  <c r="AP569" i="20"/>
  <c r="BB571" i="22"/>
  <c r="AR575" i="20"/>
  <c r="BB578" i="22"/>
  <c r="AZ581" i="22"/>
  <c r="AP585" i="20"/>
  <c r="BB587" i="22"/>
  <c r="AR591" i="20"/>
  <c r="BB594" i="22"/>
  <c r="AZ597" i="22"/>
  <c r="AP601" i="20"/>
  <c r="BB603" i="22"/>
  <c r="AR607" i="20"/>
  <c r="BB610" i="22"/>
  <c r="AZ613" i="22"/>
  <c r="AP617" i="20"/>
  <c r="BB619" i="22"/>
  <c r="AR623" i="20"/>
  <c r="BB626" i="22"/>
  <c r="AZ629" i="22"/>
  <c r="AP633" i="20"/>
  <c r="BB635" i="22"/>
  <c r="AR639" i="20"/>
  <c r="BB642" i="22"/>
  <c r="AZ645" i="22"/>
  <c r="AP649" i="20"/>
  <c r="BB651" i="22"/>
  <c r="AR655" i="20"/>
  <c r="BB658" i="22"/>
  <c r="AZ661" i="22"/>
  <c r="AP665" i="20"/>
  <c r="BB667" i="22"/>
  <c r="AR671" i="20"/>
  <c r="BB674" i="22"/>
  <c r="AZ677" i="22"/>
  <c r="AP681" i="20"/>
  <c r="BB683" i="22"/>
  <c r="AR687" i="20"/>
  <c r="AP225" i="20"/>
  <c r="AR234" i="20"/>
  <c r="AZ243" i="22"/>
  <c r="AZ252" i="22"/>
  <c r="AZ259" i="22"/>
  <c r="AZ264" i="22"/>
  <c r="AP269" i="20"/>
  <c r="BB273" i="22"/>
  <c r="AR278" i="20"/>
  <c r="AR282" i="20"/>
  <c r="AZ285" i="22"/>
  <c r="AZ289" i="22"/>
  <c r="AZ293" i="22"/>
  <c r="AZ296" i="22"/>
  <c r="AZ300" i="22"/>
  <c r="BB303" i="22"/>
  <c r="BB307" i="22"/>
  <c r="BB311" i="22"/>
  <c r="BB314" i="22"/>
  <c r="BB318" i="22"/>
  <c r="AP322" i="20"/>
  <c r="AP326" i="20"/>
  <c r="AP330" i="20"/>
  <c r="AP333" i="20"/>
  <c r="AP337" i="20"/>
  <c r="AR340" i="20"/>
  <c r="AR344" i="20"/>
  <c r="AR348" i="20"/>
  <c r="AZ351" i="22"/>
  <c r="AZ355" i="22"/>
  <c r="AZ358" i="22"/>
  <c r="AZ362" i="22"/>
  <c r="AZ366" i="22"/>
  <c r="BB369" i="22"/>
  <c r="BB373" i="22"/>
  <c r="BB376" i="22"/>
  <c r="BB380" i="22"/>
  <c r="BB384" i="22"/>
  <c r="AP388" i="20"/>
  <c r="AP392" i="20"/>
  <c r="AP395" i="20"/>
  <c r="AP399" i="20"/>
  <c r="AP403" i="20"/>
  <c r="AR406" i="20"/>
  <c r="AR410" i="20"/>
  <c r="AZ413" i="22"/>
  <c r="AZ417" i="22"/>
  <c r="AZ421" i="22"/>
  <c r="AZ424" i="22"/>
  <c r="AZ428" i="22"/>
  <c r="BB431" i="22"/>
  <c r="BB435" i="22"/>
  <c r="BB439" i="22"/>
  <c r="BB442" i="22"/>
  <c r="BB446" i="22"/>
  <c r="AP450" i="20"/>
  <c r="AP454" i="20"/>
  <c r="AP458" i="20"/>
  <c r="AP461" i="20"/>
  <c r="AP465" i="20"/>
  <c r="AR468" i="20"/>
  <c r="AR472" i="20"/>
  <c r="AR476" i="20"/>
  <c r="AZ479" i="22"/>
  <c r="AP483" i="20"/>
  <c r="BB485" i="22"/>
  <c r="AR489" i="20"/>
  <c r="BB492" i="22"/>
  <c r="AZ495" i="22"/>
  <c r="AP499" i="20"/>
  <c r="BB501" i="22"/>
  <c r="AR505" i="20"/>
  <c r="BB508" i="22"/>
  <c r="AZ511" i="22"/>
  <c r="AP515" i="20"/>
  <c r="BB517" i="22"/>
  <c r="AR521" i="20"/>
  <c r="BB524" i="22"/>
  <c r="AZ527" i="22"/>
  <c r="AP531" i="20"/>
  <c r="BB533" i="22"/>
  <c r="AR537" i="20"/>
  <c r="BB540" i="22"/>
  <c r="AZ543" i="22"/>
  <c r="AP547" i="20"/>
  <c r="BB549" i="22"/>
  <c r="AR553" i="20"/>
  <c r="BB556" i="22"/>
  <c r="AZ559" i="22"/>
  <c r="AP563" i="20"/>
  <c r="BB565" i="22"/>
  <c r="AR569" i="20"/>
  <c r="BB572" i="22"/>
  <c r="AZ575" i="22"/>
  <c r="AP579" i="20"/>
  <c r="BB581" i="22"/>
  <c r="AR585" i="20"/>
  <c r="BB588" i="22"/>
  <c r="AZ591" i="22"/>
  <c r="AP595" i="20"/>
  <c r="BB597" i="22"/>
  <c r="AR601" i="20"/>
  <c r="BB604" i="22"/>
  <c r="AZ607" i="22"/>
  <c r="AP611" i="20"/>
  <c r="BB613" i="22"/>
  <c r="AR617" i="20"/>
  <c r="BB620" i="22"/>
  <c r="AZ623" i="22"/>
  <c r="AP627" i="20"/>
  <c r="BB629" i="22"/>
  <c r="AR633" i="20"/>
  <c r="BB636" i="22"/>
  <c r="AZ639" i="22"/>
  <c r="AP643" i="20"/>
  <c r="BB645" i="22"/>
  <c r="AR649" i="20"/>
  <c r="BB652" i="22"/>
  <c r="BB590" i="22"/>
  <c r="BB615" i="22"/>
  <c r="AZ641" i="22"/>
  <c r="AP661" i="20"/>
  <c r="AZ673" i="22"/>
  <c r="BB684" i="22"/>
  <c r="AP693" i="20"/>
  <c r="AR699" i="20"/>
  <c r="AZ705" i="22"/>
  <c r="AZ711" i="22"/>
  <c r="BB715" i="22"/>
  <c r="AZ721" i="22"/>
  <c r="BB725" i="22"/>
  <c r="AZ731" i="22"/>
  <c r="AR737" i="20"/>
  <c r="AZ741" i="22"/>
  <c r="AR747" i="20"/>
  <c r="AZ751" i="22"/>
  <c r="AR757" i="20"/>
  <c r="AP763" i="20"/>
  <c r="AR767" i="20"/>
  <c r="AZ772" i="22"/>
  <c r="BB775" i="22"/>
  <c r="BB780" i="22"/>
  <c r="AR785" i="20"/>
  <c r="AP789" i="20"/>
  <c r="AZ793" i="22"/>
  <c r="AR797" i="20"/>
  <c r="BB801" i="22"/>
  <c r="BB806" i="22"/>
  <c r="BB809" i="22"/>
  <c r="BB813" i="22"/>
  <c r="AP817" i="20"/>
  <c r="AP821" i="20"/>
  <c r="AP825" i="20"/>
  <c r="AR828" i="20"/>
  <c r="AR832" i="20"/>
  <c r="AR835" i="20"/>
  <c r="AR839" i="20"/>
  <c r="AR843" i="20"/>
  <c r="AZ846" i="22"/>
  <c r="AZ850" i="22"/>
  <c r="AZ853" i="22"/>
  <c r="AZ857" i="22"/>
  <c r="AZ861" i="22"/>
  <c r="BB864" i="22"/>
  <c r="BB868" i="22"/>
  <c r="BB871" i="22"/>
  <c r="BB875" i="22"/>
  <c r="BB879" i="22"/>
  <c r="AP883" i="20"/>
  <c r="AP887" i="20"/>
  <c r="AR890" i="20"/>
  <c r="AR894" i="20"/>
  <c r="AR898" i="20"/>
  <c r="AR901" i="20"/>
  <c r="AR905" i="20"/>
  <c r="AZ908" i="22"/>
  <c r="AZ912" i="22"/>
  <c r="AZ916" i="22"/>
  <c r="AZ919" i="22"/>
  <c r="AZ923" i="22"/>
  <c r="BB926" i="22"/>
  <c r="BB930" i="22"/>
  <c r="BB934" i="22"/>
  <c r="BB937" i="22"/>
  <c r="AR941" i="20"/>
  <c r="AP944" i="20"/>
  <c r="AZ947" i="22"/>
  <c r="AP951" i="20"/>
  <c r="BB953" i="22"/>
  <c r="AR957" i="20"/>
  <c r="AP960" i="20"/>
  <c r="AZ963" i="22"/>
  <c r="AP967" i="20"/>
  <c r="BB969" i="22"/>
  <c r="AR973" i="20"/>
  <c r="AP976" i="20"/>
  <c r="AZ979" i="22"/>
  <c r="AP983" i="20"/>
  <c r="BB985" i="22"/>
  <c r="AR989" i="20"/>
  <c r="AP992" i="20"/>
  <c r="AZ995" i="22"/>
  <c r="AP999" i="20"/>
  <c r="BB1001" i="22"/>
  <c r="AR1005" i="20"/>
  <c r="AP1008" i="20"/>
  <c r="AZ1011" i="22"/>
  <c r="AP1015" i="20"/>
  <c r="BB1017" i="22"/>
  <c r="AR1021" i="20"/>
  <c r="AP1024" i="20"/>
  <c r="AZ1027" i="22"/>
  <c r="AP1031" i="20"/>
  <c r="BB1033" i="22"/>
  <c r="AR1037" i="20"/>
  <c r="AP1040" i="20"/>
  <c r="AZ1043" i="22"/>
  <c r="AP1047" i="20"/>
  <c r="BB1049" i="22"/>
  <c r="AR1053" i="20"/>
  <c r="AP1056" i="20"/>
  <c r="AZ1059" i="22"/>
  <c r="AP1063" i="20"/>
  <c r="BB1065" i="22"/>
  <c r="AR1069" i="20"/>
  <c r="AP1072" i="20"/>
  <c r="AZ1075" i="22"/>
  <c r="AP1079" i="20"/>
  <c r="BB1081" i="22"/>
  <c r="AR1085" i="20"/>
  <c r="AP1088" i="20"/>
  <c r="AZ1091" i="22"/>
  <c r="AP1095" i="20"/>
  <c r="BB1097" i="22"/>
  <c r="AR1101" i="20"/>
  <c r="AP1104" i="20"/>
  <c r="AZ1107" i="22"/>
  <c r="AP1111" i="20"/>
  <c r="BB1113" i="22"/>
  <c r="AR1117" i="20"/>
  <c r="AP1120" i="20"/>
  <c r="AZ1123" i="22"/>
  <c r="AP1127" i="20"/>
  <c r="BB1129" i="22"/>
  <c r="AR1133" i="20"/>
  <c r="AP1136" i="20"/>
  <c r="AZ1139" i="22"/>
  <c r="AP1143" i="20"/>
  <c r="BB1145" i="22"/>
  <c r="AR1149" i="20"/>
  <c r="AP1152" i="20"/>
  <c r="AZ1155" i="22"/>
  <c r="AP1159" i="20"/>
  <c r="BB1161" i="22"/>
  <c r="AR1165" i="20"/>
  <c r="AP1168" i="20"/>
  <c r="AZ1171" i="22"/>
  <c r="AP1175" i="20"/>
  <c r="BB1177" i="22"/>
  <c r="AR1181" i="20"/>
  <c r="AP1184" i="20"/>
  <c r="AZ1187" i="22"/>
  <c r="AP1191" i="20"/>
  <c r="BB1193" i="22"/>
  <c r="AR1197" i="20"/>
  <c r="AP1200" i="20"/>
  <c r="AZ1203" i="22"/>
  <c r="AP1207" i="20"/>
  <c r="BB1209" i="22"/>
  <c r="AR1213" i="20"/>
  <c r="AP1216" i="20"/>
  <c r="AZ1219" i="22"/>
  <c r="AP1223" i="20"/>
  <c r="BB1225" i="22"/>
  <c r="AR1229" i="20"/>
  <c r="AP1232" i="20"/>
  <c r="AZ1235" i="22"/>
  <c r="AP1239" i="20"/>
  <c r="BB1241" i="22"/>
  <c r="AR1245" i="20"/>
  <c r="AP1248" i="20"/>
  <c r="AZ1251" i="22"/>
  <c r="AP1255" i="20"/>
  <c r="BB1257" i="22"/>
  <c r="AR1261" i="20"/>
  <c r="AP1264" i="20"/>
  <c r="AZ1267" i="22"/>
  <c r="AP1271" i="20"/>
  <c r="BB1273" i="22"/>
  <c r="AR1277" i="20"/>
  <c r="AP1280" i="20"/>
  <c r="AZ1283" i="22"/>
  <c r="AP1287" i="20"/>
  <c r="BB1289" i="22"/>
  <c r="AR1293" i="20"/>
  <c r="AP1296" i="20"/>
  <c r="AZ1299" i="22"/>
  <c r="AP1303" i="20"/>
  <c r="BB1305" i="22"/>
  <c r="AR1309" i="20"/>
  <c r="AP1312" i="20"/>
  <c r="AZ1315" i="22"/>
  <c r="AP1319" i="20"/>
  <c r="BB1321" i="22"/>
  <c r="AR1325" i="20"/>
  <c r="BB1327" i="22"/>
  <c r="AZ1330" i="22"/>
  <c r="AP1333" i="20"/>
  <c r="AR1335" i="20"/>
  <c r="AZ1337" i="22"/>
  <c r="BB1339" i="22"/>
  <c r="AP1342" i="20"/>
  <c r="AZ1344" i="22"/>
  <c r="BB1346" i="22"/>
  <c r="AP1349" i="20"/>
  <c r="AR1351" i="20"/>
  <c r="AZ1353" i="22"/>
  <c r="BB1355" i="22"/>
  <c r="AP1358" i="20"/>
  <c r="AZ1360" i="22"/>
  <c r="BB1362" i="22"/>
  <c r="AP1365" i="20"/>
  <c r="AR1367" i="20"/>
  <c r="AZ1369" i="22"/>
  <c r="BB1371" i="22"/>
  <c r="AP1374" i="20"/>
  <c r="AZ1376" i="22"/>
  <c r="BB1378" i="22"/>
  <c r="AP1381" i="20"/>
  <c r="AR1383" i="20"/>
  <c r="AZ1385" i="22"/>
  <c r="BB1387" i="22"/>
  <c r="AP1390" i="20"/>
  <c r="AZ1392" i="22"/>
  <c r="BB1394" i="22"/>
  <c r="AP1397" i="20"/>
  <c r="AR1399" i="20"/>
  <c r="AZ1401" i="22"/>
  <c r="BB1403" i="22"/>
  <c r="AP1406" i="20"/>
  <c r="AZ1408" i="22"/>
  <c r="BB1410" i="22"/>
  <c r="AP1413" i="20"/>
  <c r="AR1415" i="20"/>
  <c r="AZ1417" i="22"/>
  <c r="BB1419" i="22"/>
  <c r="AP1422" i="20"/>
  <c r="AZ1424" i="22"/>
  <c r="BB1426" i="22"/>
  <c r="AP1429" i="20"/>
  <c r="AR1431" i="20"/>
  <c r="AZ1433" i="22"/>
  <c r="BB1435" i="22"/>
  <c r="AP1438" i="20"/>
  <c r="AZ1440" i="22"/>
  <c r="BB1442" i="22"/>
  <c r="AP1445" i="20"/>
  <c r="AR1447" i="20"/>
  <c r="AZ1449" i="22"/>
  <c r="BB1451" i="22"/>
  <c r="AP1454" i="20"/>
  <c r="AZ1456" i="22"/>
  <c r="BB1458" i="22"/>
  <c r="AP1461" i="20"/>
  <c r="AR1463" i="20"/>
  <c r="AZ1465" i="22"/>
  <c r="BB1467" i="22"/>
  <c r="AP1470" i="20"/>
  <c r="AZ1472" i="22"/>
  <c r="BB1474" i="22"/>
  <c r="AP1477" i="20"/>
  <c r="AR1479" i="20"/>
  <c r="AZ1481" i="22"/>
  <c r="BB1483" i="22"/>
  <c r="AP1486" i="20"/>
  <c r="AZ1488" i="22"/>
  <c r="BB1490" i="22"/>
  <c r="AP1493" i="20"/>
  <c r="AR1495" i="20"/>
  <c r="AZ1497" i="22"/>
  <c r="BB1499" i="22"/>
  <c r="AP1502" i="20"/>
  <c r="AZ1504" i="22"/>
  <c r="BB1506" i="22"/>
  <c r="BB1508" i="22"/>
  <c r="BB1510" i="22"/>
  <c r="BB1512" i="22"/>
  <c r="BB1514" i="22"/>
  <c r="BB1516" i="22"/>
  <c r="BB1518" i="22"/>
  <c r="BB1520" i="22"/>
  <c r="BB1522" i="22"/>
  <c r="BB1524" i="22"/>
  <c r="BB1526" i="22"/>
  <c r="BB1528" i="22"/>
  <c r="BB1530" i="22"/>
  <c r="BB1532" i="22"/>
  <c r="BB1534" i="22"/>
  <c r="BB1536" i="22"/>
  <c r="BB1538" i="22"/>
  <c r="BB1540" i="22"/>
  <c r="BB1542" i="22"/>
  <c r="BB1544" i="22"/>
  <c r="BB1546" i="22"/>
  <c r="BB1548" i="22"/>
  <c r="BB1550" i="22"/>
  <c r="BB1552" i="22"/>
  <c r="BB1554" i="22"/>
  <c r="BB1556" i="22"/>
  <c r="BB1558" i="22"/>
  <c r="BB1560" i="22"/>
  <c r="BB1562" i="22"/>
  <c r="BB1564" i="22"/>
  <c r="BB1566" i="22"/>
  <c r="BB1568" i="22"/>
  <c r="BB1570" i="22"/>
  <c r="BB1572" i="22"/>
  <c r="BB1574" i="22"/>
  <c r="BB1576" i="22"/>
  <c r="BB1578" i="22"/>
  <c r="BB1580" i="22"/>
  <c r="BB1582" i="22"/>
  <c r="BB1584" i="22"/>
  <c r="BB1586" i="22"/>
  <c r="BB1588" i="22"/>
  <c r="BB1590" i="22"/>
  <c r="BB1592" i="22"/>
  <c r="BB1594" i="22"/>
  <c r="BB1596" i="22"/>
  <c r="BB1598" i="22"/>
  <c r="BB1600" i="22"/>
  <c r="BB1602" i="22"/>
  <c r="BB1604" i="22"/>
  <c r="BB1606" i="22"/>
  <c r="BB1608" i="22"/>
  <c r="BB1610" i="22"/>
  <c r="BB1612" i="22"/>
  <c r="BB1614" i="22"/>
  <c r="BB1616" i="22"/>
  <c r="BB1618" i="22"/>
  <c r="BB1620" i="22"/>
  <c r="BB1622" i="22"/>
  <c r="BB1624" i="22"/>
  <c r="BB1626" i="22"/>
  <c r="BB1628" i="22"/>
  <c r="BB1630" i="22"/>
  <c r="BB1632" i="22"/>
  <c r="BB1634" i="22"/>
  <c r="BB1636" i="22"/>
  <c r="BB1638" i="22"/>
  <c r="BB1640" i="22"/>
  <c r="BB1642" i="22"/>
  <c r="BB1644" i="22"/>
  <c r="BB1646" i="22"/>
  <c r="BB1648" i="22"/>
  <c r="BB1650" i="22"/>
  <c r="BB1652" i="22"/>
  <c r="BB1654" i="22"/>
  <c r="BB1656" i="22"/>
  <c r="BB1658" i="22"/>
  <c r="BB1660" i="22"/>
  <c r="BB1662" i="22"/>
  <c r="BB1664" i="22"/>
  <c r="BB1666" i="22"/>
  <c r="BB1668" i="22"/>
  <c r="BB1670" i="22"/>
  <c r="BB1672" i="22"/>
  <c r="BB1674" i="22"/>
  <c r="BB1676" i="22"/>
  <c r="BB1678" i="22"/>
  <c r="BB1680" i="22"/>
  <c r="BB1682" i="22"/>
  <c r="BB1684" i="22"/>
  <c r="BB1686" i="22"/>
  <c r="BB1688" i="22"/>
  <c r="BB1690" i="22"/>
  <c r="BB1692" i="22"/>
  <c r="BB1694" i="22"/>
  <c r="BB1696" i="22"/>
  <c r="BB1698" i="22"/>
  <c r="BB1700" i="22"/>
  <c r="BB1702" i="22"/>
  <c r="BB1704" i="22"/>
  <c r="BB1706" i="22"/>
  <c r="BB1708" i="22"/>
  <c r="BB1710" i="22"/>
  <c r="BB1712" i="22"/>
  <c r="BB1714" i="22"/>
  <c r="BB1716" i="22"/>
  <c r="BB1718" i="22"/>
  <c r="BB1720" i="22"/>
  <c r="BB1722" i="22"/>
  <c r="BB1724" i="22"/>
  <c r="BB1726" i="22"/>
  <c r="BB1728" i="22"/>
  <c r="BB1730" i="22"/>
  <c r="BB1732" i="22"/>
  <c r="BB1734" i="22"/>
  <c r="BB1736" i="22"/>
  <c r="BB1738" i="22"/>
  <c r="BB1740" i="22"/>
  <c r="BB1742" i="22"/>
  <c r="BB1744" i="22"/>
  <c r="BB1746" i="22"/>
  <c r="BB1748" i="22"/>
  <c r="BB1750" i="22"/>
  <c r="BB1752" i="22"/>
  <c r="BB1754" i="22"/>
  <c r="BB1756" i="22"/>
  <c r="BB1758" i="22"/>
  <c r="BB1760" i="22"/>
  <c r="BB1762" i="22"/>
  <c r="BB1764" i="22"/>
  <c r="BB1766" i="22"/>
  <c r="BB1768" i="22"/>
  <c r="BB1770" i="22"/>
  <c r="BB1772" i="22"/>
  <c r="BB1774" i="22"/>
  <c r="BB1776" i="22"/>
  <c r="BB1778" i="22"/>
  <c r="BB1780" i="22"/>
  <c r="BB1782" i="22"/>
  <c r="BB1784" i="22"/>
  <c r="BB1786" i="22"/>
  <c r="BB1788" i="22"/>
  <c r="BB1790" i="22"/>
  <c r="BB1792" i="22"/>
  <c r="BB1794" i="22"/>
  <c r="BB1796" i="22"/>
  <c r="BB1798" i="22"/>
  <c r="BB1800" i="22"/>
  <c r="BB1802" i="22"/>
  <c r="BB1804" i="22"/>
  <c r="BB1806" i="22"/>
  <c r="BB1808" i="22"/>
  <c r="BB1810" i="22"/>
  <c r="BB1812" i="22"/>
  <c r="BB1814" i="22"/>
  <c r="BB1816" i="22"/>
  <c r="BB1818" i="22"/>
  <c r="BB1820" i="22"/>
  <c r="BB1822" i="22"/>
  <c r="BB1824" i="22"/>
  <c r="BB1826" i="22"/>
  <c r="BB1828" i="22"/>
  <c r="BB1830" i="22"/>
  <c r="BB1832" i="22"/>
  <c r="BB1834" i="22"/>
  <c r="BB1836" i="22"/>
  <c r="BB1838" i="22"/>
  <c r="BB1840" i="22"/>
  <c r="BB1842" i="22"/>
  <c r="BB1844" i="22"/>
  <c r="BB1846" i="22"/>
  <c r="BB1848" i="22"/>
  <c r="BB1850" i="22"/>
  <c r="BB1852" i="22"/>
  <c r="BB1854" i="22"/>
  <c r="BB1856" i="22"/>
  <c r="BB1858" i="22"/>
  <c r="BB1860" i="22"/>
  <c r="BB1862" i="22"/>
  <c r="BB1864" i="22"/>
  <c r="BB1866" i="22"/>
  <c r="BB1868" i="22"/>
  <c r="BB1870" i="22"/>
  <c r="BB1872" i="22"/>
  <c r="BB1874" i="22"/>
  <c r="BB1876" i="22"/>
  <c r="BB1878" i="22"/>
  <c r="BB1880" i="22"/>
  <c r="BB1882" i="22"/>
  <c r="BB1884" i="22"/>
  <c r="BB1886" i="22"/>
  <c r="BB1888" i="22"/>
  <c r="BB1890" i="22"/>
  <c r="BB1892" i="22"/>
  <c r="BB1894" i="22"/>
  <c r="BB1896" i="22"/>
  <c r="BB1898" i="22"/>
  <c r="BB1900" i="22"/>
  <c r="BB1902" i="22"/>
  <c r="BB1904" i="22"/>
  <c r="BB1906" i="22"/>
  <c r="BB1908" i="22"/>
  <c r="BB1910" i="22"/>
  <c r="BB1912" i="22"/>
  <c r="BB1914" i="22"/>
  <c r="BB1916" i="22"/>
  <c r="BB1918" i="22"/>
  <c r="BB1920" i="22"/>
  <c r="BB1922" i="22"/>
  <c r="BB1924" i="22"/>
  <c r="BB1926" i="22"/>
  <c r="BB1928" i="22"/>
  <c r="BB1930" i="22"/>
  <c r="BB1932" i="22"/>
  <c r="BB1934" i="22"/>
  <c r="BB1936" i="22"/>
  <c r="BB1938" i="22"/>
  <c r="BB1940" i="22"/>
  <c r="BB1942" i="22"/>
  <c r="BB1944" i="22"/>
  <c r="BB1946" i="22"/>
  <c r="BB1948" i="22"/>
  <c r="BB1950" i="22"/>
  <c r="BB1952" i="22"/>
  <c r="BB1954" i="22"/>
  <c r="BB1956" i="22"/>
  <c r="BB1958" i="22"/>
  <c r="BB1960" i="22"/>
  <c r="BB1962" i="22"/>
  <c r="BB1964" i="22"/>
  <c r="BB1966" i="22"/>
  <c r="BB1968" i="22"/>
  <c r="BB1970" i="22"/>
  <c r="BB1972" i="22"/>
  <c r="BB1974" i="22"/>
  <c r="BB1976" i="22"/>
  <c r="BB1978" i="22"/>
  <c r="BB1980" i="22"/>
  <c r="BB1982" i="22"/>
  <c r="BB1984" i="22"/>
  <c r="BB1986" i="22"/>
  <c r="BB1988" i="22"/>
  <c r="BB1990" i="22"/>
  <c r="BB1992" i="22"/>
  <c r="BB1994" i="22"/>
  <c r="BB1996" i="22"/>
  <c r="BB1998" i="22"/>
  <c r="BB2000" i="22"/>
  <c r="BB2002" i="22"/>
  <c r="BB2004" i="22"/>
  <c r="BB2006" i="22"/>
  <c r="BB2008" i="22"/>
  <c r="BB2010" i="22"/>
  <c r="BB2012" i="22"/>
  <c r="BB2014" i="22"/>
  <c r="BB2016" i="22"/>
  <c r="BB2018" i="22"/>
  <c r="BB2020" i="22"/>
  <c r="BB2022" i="22"/>
  <c r="BB2024" i="22"/>
  <c r="BB2026" i="22"/>
  <c r="BB2028" i="22"/>
  <c r="BB2030" i="22"/>
  <c r="BB2032" i="22"/>
  <c r="BB2034" i="22"/>
  <c r="BB2036" i="22"/>
  <c r="BB2038" i="22"/>
  <c r="BB2040" i="22"/>
  <c r="BB2042" i="22"/>
  <c r="BB2044" i="22"/>
  <c r="AZ593" i="22"/>
  <c r="AR619" i="20"/>
  <c r="AP645" i="20"/>
  <c r="BB661" i="22"/>
  <c r="AP675" i="20"/>
  <c r="BB686" i="22"/>
  <c r="AR693" i="20"/>
  <c r="AZ699" i="22"/>
  <c r="BB705" i="22"/>
  <c r="BB711" i="22"/>
  <c r="BB716" i="22"/>
  <c r="BB721" i="22"/>
  <c r="AZ727" i="22"/>
  <c r="BB731" i="22"/>
  <c r="AZ737" i="22"/>
  <c r="BB741" i="22"/>
  <c r="AZ747" i="22"/>
  <c r="AR753" i="20"/>
  <c r="AZ757" i="22"/>
  <c r="AR763" i="20"/>
  <c r="AZ767" i="22"/>
  <c r="BB772" i="22"/>
  <c r="AR777" i="20"/>
  <c r="AP781" i="20"/>
  <c r="AZ785" i="22"/>
  <c r="AR789" i="20"/>
  <c r="BB793" i="22"/>
  <c r="BB798" i="22"/>
  <c r="AZ802" i="22"/>
  <c r="AP807" i="20"/>
  <c r="AR810" i="20"/>
  <c r="AR814" i="20"/>
  <c r="AR818" i="20"/>
  <c r="AR821" i="20"/>
  <c r="AR825" i="20"/>
  <c r="AZ828" i="22"/>
  <c r="AZ832" i="22"/>
  <c r="AZ836" i="22"/>
  <c r="AZ839" i="22"/>
  <c r="AZ843" i="22"/>
  <c r="BB846" i="22"/>
  <c r="BB850" i="22"/>
  <c r="BB854" i="22"/>
  <c r="BB857" i="22"/>
  <c r="BB861" i="22"/>
  <c r="AP865" i="20"/>
  <c r="AP869" i="20"/>
  <c r="AP873" i="20"/>
  <c r="AR876" i="20"/>
  <c r="AR880" i="20"/>
  <c r="AR883" i="20"/>
  <c r="AR887" i="20"/>
  <c r="AR891" i="20"/>
  <c r="AZ894" i="22"/>
  <c r="AZ898" i="22"/>
  <c r="AZ901" i="22"/>
  <c r="AZ905" i="22"/>
  <c r="AZ909" i="22"/>
  <c r="BB912" i="22"/>
  <c r="BB916" i="22"/>
  <c r="BB919" i="22"/>
  <c r="BB923" i="22"/>
  <c r="BB927" i="22"/>
  <c r="AP931" i="20"/>
  <c r="AP935" i="20"/>
  <c r="AP938" i="20"/>
  <c r="AZ941" i="22"/>
  <c r="AP945" i="20"/>
  <c r="BB947" i="22"/>
  <c r="AR951" i="20"/>
  <c r="AP954" i="20"/>
  <c r="AZ957" i="22"/>
  <c r="AP961" i="20"/>
  <c r="BB963" i="22"/>
  <c r="AR967" i="20"/>
  <c r="AP970" i="20"/>
  <c r="AZ973" i="22"/>
  <c r="AP977" i="20"/>
  <c r="BB979" i="22"/>
  <c r="AR983" i="20"/>
  <c r="AP986" i="20"/>
  <c r="AZ989" i="22"/>
  <c r="AP993" i="20"/>
  <c r="BB995" i="22"/>
  <c r="AR999" i="20"/>
  <c r="AP1002" i="20"/>
  <c r="AZ1005" i="22"/>
  <c r="AP1009" i="20"/>
  <c r="BB1011" i="22"/>
  <c r="AR1015" i="20"/>
  <c r="AP1018" i="20"/>
  <c r="AZ1021" i="22"/>
  <c r="AP1025" i="20"/>
  <c r="BB1027" i="22"/>
  <c r="AR1031" i="20"/>
  <c r="AP1034" i="20"/>
  <c r="AZ1037" i="22"/>
  <c r="AP1041" i="20"/>
  <c r="BB1043" i="22"/>
  <c r="AR1047" i="20"/>
  <c r="AP1050" i="20"/>
  <c r="AZ1053" i="22"/>
  <c r="AP1057" i="20"/>
  <c r="BB1059" i="22"/>
  <c r="AR1063" i="20"/>
  <c r="AP1066" i="20"/>
  <c r="AZ1069" i="22"/>
  <c r="AP1073" i="20"/>
  <c r="BB1075" i="22"/>
  <c r="AR1079" i="20"/>
  <c r="AP1082" i="20"/>
  <c r="AZ1085" i="22"/>
  <c r="AP1089" i="20"/>
  <c r="BB1091" i="22"/>
  <c r="AR1095" i="20"/>
  <c r="AP1098" i="20"/>
  <c r="AZ1101" i="22"/>
  <c r="AP1105" i="20"/>
  <c r="BB1107" i="22"/>
  <c r="AR1111" i="20"/>
  <c r="AP1114" i="20"/>
  <c r="AZ1117" i="22"/>
  <c r="AP1121" i="20"/>
  <c r="BB1123" i="22"/>
  <c r="AR1127" i="20"/>
  <c r="AP1130" i="20"/>
  <c r="AZ1133" i="22"/>
  <c r="AP1137" i="20"/>
  <c r="BB1139" i="22"/>
  <c r="AR1143" i="20"/>
  <c r="AP1146" i="20"/>
  <c r="AZ1149" i="22"/>
  <c r="AP1153" i="20"/>
  <c r="BB1155" i="22"/>
  <c r="AR1159" i="20"/>
  <c r="AP1162" i="20"/>
  <c r="AZ1165" i="22"/>
  <c r="AP1169" i="20"/>
  <c r="BB1171" i="22"/>
  <c r="AR1175" i="20"/>
  <c r="AP1178" i="20"/>
  <c r="AZ1181" i="22"/>
  <c r="AP1185" i="20"/>
  <c r="BB1187" i="22"/>
  <c r="AR1191" i="20"/>
  <c r="AP1194" i="20"/>
  <c r="AZ1197" i="22"/>
  <c r="AP1201" i="20"/>
  <c r="BB1203" i="22"/>
  <c r="AR1207" i="20"/>
  <c r="AP1210" i="20"/>
  <c r="AZ1213" i="22"/>
  <c r="AP1217" i="20"/>
  <c r="BB1219" i="22"/>
  <c r="AR1223" i="20"/>
  <c r="AP1226" i="20"/>
  <c r="AZ1229" i="22"/>
  <c r="AP1233" i="20"/>
  <c r="BB1235" i="22"/>
  <c r="AR1239" i="20"/>
  <c r="AP1242" i="20"/>
  <c r="AZ1245" i="22"/>
  <c r="AP1249" i="20"/>
  <c r="BB1251" i="22"/>
  <c r="AR1255" i="20"/>
  <c r="AP1258" i="20"/>
  <c r="AZ1261" i="22"/>
  <c r="AP1265" i="20"/>
  <c r="BB1267" i="22"/>
  <c r="AR1271" i="20"/>
  <c r="AP1274" i="20"/>
  <c r="AZ1277" i="22"/>
  <c r="AP1281" i="20"/>
  <c r="BB1283" i="22"/>
  <c r="AR1287" i="20"/>
  <c r="AP1290" i="20"/>
  <c r="AZ1293" i="22"/>
  <c r="AP1297" i="20"/>
  <c r="BB1299" i="22"/>
  <c r="AR1303" i="20"/>
  <c r="AP1306" i="20"/>
  <c r="AZ1309" i="22"/>
  <c r="AP1313" i="20"/>
  <c r="BB1315" i="22"/>
  <c r="AR1319" i="20"/>
  <c r="AP1322" i="20"/>
  <c r="AZ1325" i="22"/>
  <c r="AP1328" i="20"/>
  <c r="AP1331" i="20"/>
  <c r="AR1333" i="20"/>
  <c r="AZ1335" i="22"/>
  <c r="BB1337" i="22"/>
  <c r="AP1340" i="20"/>
  <c r="AZ1342" i="22"/>
  <c r="BB1344" i="22"/>
  <c r="AP1347" i="20"/>
  <c r="AR1349" i="20"/>
  <c r="AZ1351" i="22"/>
  <c r="BB1353" i="22"/>
  <c r="AP1356" i="20"/>
  <c r="AZ1358" i="22"/>
  <c r="BB1360" i="22"/>
  <c r="AP1363" i="20"/>
  <c r="AR1365" i="20"/>
  <c r="AZ1367" i="22"/>
  <c r="BB1369" i="22"/>
  <c r="AP1372" i="20"/>
  <c r="AZ1374" i="22"/>
  <c r="BB1376" i="22"/>
  <c r="AP1379" i="20"/>
  <c r="AR1381" i="20"/>
  <c r="AZ1383" i="22"/>
  <c r="BB1385" i="22"/>
  <c r="AP1388" i="20"/>
  <c r="AZ1390" i="22"/>
  <c r="BB1392" i="22"/>
  <c r="AP1395" i="20"/>
  <c r="AR1397" i="20"/>
  <c r="AZ1399" i="22"/>
  <c r="BB1401" i="22"/>
  <c r="AP1404" i="20"/>
  <c r="AZ1406" i="22"/>
  <c r="BB1408" i="22"/>
  <c r="AP1411" i="20"/>
  <c r="AR1413" i="20"/>
  <c r="AZ1415" i="22"/>
  <c r="BB1417" i="22"/>
  <c r="AP1420" i="20"/>
  <c r="AZ1422" i="22"/>
  <c r="BB1424" i="22"/>
  <c r="AP1427" i="20"/>
  <c r="AR1429" i="20"/>
  <c r="AZ1431" i="22"/>
  <c r="BB1433" i="22"/>
  <c r="AP1436" i="20"/>
  <c r="AZ1438" i="22"/>
  <c r="BB1440" i="22"/>
  <c r="AP1443" i="20"/>
  <c r="AR1445" i="20"/>
  <c r="AZ1447" i="22"/>
  <c r="BB1449" i="22"/>
  <c r="AP1452" i="20"/>
  <c r="AZ1454" i="22"/>
  <c r="BB1456" i="22"/>
  <c r="AP1459" i="20"/>
  <c r="AR1461" i="20"/>
  <c r="AZ1463" i="22"/>
  <c r="BB1465" i="22"/>
  <c r="AP1468" i="20"/>
  <c r="AZ1470" i="22"/>
  <c r="BB1472" i="22"/>
  <c r="AP1475" i="20"/>
  <c r="AR1477" i="20"/>
  <c r="AZ1479" i="22"/>
  <c r="BB1481" i="22"/>
  <c r="AP1484" i="20"/>
  <c r="AZ1486" i="22"/>
  <c r="BB1488" i="22"/>
  <c r="AP1491" i="20"/>
  <c r="AR1493" i="20"/>
  <c r="AZ1495" i="22"/>
  <c r="BB1497" i="22"/>
  <c r="AP1500" i="20"/>
  <c r="AZ1502" i="22"/>
  <c r="BB1504" i="22"/>
  <c r="AP1507" i="20"/>
  <c r="AP1509" i="20"/>
  <c r="AP1511" i="20"/>
  <c r="AP1513" i="20"/>
  <c r="AP1515" i="20"/>
  <c r="AP1517" i="20"/>
  <c r="AP1519" i="20"/>
  <c r="AP1521" i="20"/>
  <c r="AP1523" i="20"/>
  <c r="AP1525" i="20"/>
  <c r="AP1527" i="20"/>
  <c r="AP1529" i="20"/>
  <c r="AP1531" i="20"/>
  <c r="AP1533" i="20"/>
  <c r="AP1535" i="20"/>
  <c r="AP1537" i="20"/>
  <c r="AP1539" i="20"/>
  <c r="AP1541" i="20"/>
  <c r="AP1543" i="20"/>
  <c r="AP1545" i="20"/>
  <c r="AP1547" i="20"/>
  <c r="AP1549" i="20"/>
  <c r="AP1551" i="20"/>
  <c r="AP1553" i="20"/>
  <c r="AP1555" i="20"/>
  <c r="AP1557" i="20"/>
  <c r="AP1559" i="20"/>
  <c r="AP1561" i="20"/>
  <c r="AP1563" i="20"/>
  <c r="AP1565" i="20"/>
  <c r="AP1567" i="20"/>
  <c r="AP1569" i="20"/>
  <c r="AP1571" i="20"/>
  <c r="AP1573" i="20"/>
  <c r="AP1575" i="20"/>
  <c r="AP1577" i="20"/>
  <c r="AP1579" i="20"/>
  <c r="AP1581" i="20"/>
  <c r="AP1583" i="20"/>
  <c r="AP1585" i="20"/>
  <c r="AP1587" i="20"/>
  <c r="AP1589" i="20"/>
  <c r="AP1591" i="20"/>
  <c r="AP1593" i="20"/>
  <c r="AP1595" i="20"/>
  <c r="AP1597" i="20"/>
  <c r="AP1599" i="20"/>
  <c r="AP1601" i="20"/>
  <c r="AP1603" i="20"/>
  <c r="AP1605" i="20"/>
  <c r="AP1607" i="20"/>
  <c r="AP1609" i="20"/>
  <c r="AP1611" i="20"/>
  <c r="AP1613" i="20"/>
  <c r="AP1615" i="20"/>
  <c r="AP1617" i="20"/>
  <c r="AP1619" i="20"/>
  <c r="AP1621" i="20"/>
  <c r="AP1623" i="20"/>
  <c r="AP1625" i="20"/>
  <c r="AP1627" i="20"/>
  <c r="AP1629" i="20"/>
  <c r="AP1631" i="20"/>
  <c r="AP1633" i="20"/>
  <c r="AP1635" i="20"/>
  <c r="AP1637" i="20"/>
  <c r="AP1639" i="20"/>
  <c r="AP1641" i="20"/>
  <c r="AP1643" i="20"/>
  <c r="AP1645" i="20"/>
  <c r="AP1647" i="20"/>
  <c r="AP1649" i="20"/>
  <c r="AP1651" i="20"/>
  <c r="AP1653" i="20"/>
  <c r="AP1655" i="20"/>
  <c r="AP1657" i="20"/>
  <c r="AP1659" i="20"/>
  <c r="AP1661" i="20"/>
  <c r="AP1663" i="20"/>
  <c r="AP1665" i="20"/>
  <c r="AP1667" i="20"/>
  <c r="AP1669" i="20"/>
  <c r="AP1671" i="20"/>
  <c r="AP1673" i="20"/>
  <c r="AP1675" i="20"/>
  <c r="AP1677" i="20"/>
  <c r="AP1679" i="20"/>
  <c r="AP1681" i="20"/>
  <c r="AP1683" i="20"/>
  <c r="AP1685" i="20"/>
  <c r="AP1687" i="20"/>
  <c r="AP1689" i="20"/>
  <c r="AP1691" i="20"/>
  <c r="AP1693" i="20"/>
  <c r="AP1695" i="20"/>
  <c r="AP1697" i="20"/>
  <c r="AP1699" i="20"/>
  <c r="AP1701" i="20"/>
  <c r="AP1703" i="20"/>
  <c r="AP1705" i="20"/>
  <c r="AP1707" i="20"/>
  <c r="AP1709" i="20"/>
  <c r="AP1711" i="20"/>
  <c r="AP1713" i="20"/>
  <c r="AP1715" i="20"/>
  <c r="AP1717" i="20"/>
  <c r="AP1719" i="20"/>
  <c r="AP1721" i="20"/>
  <c r="AP1723" i="20"/>
  <c r="AP1725" i="20"/>
  <c r="AP1727" i="20"/>
  <c r="AP1729" i="20"/>
  <c r="AP1731" i="20"/>
  <c r="AP1733" i="20"/>
  <c r="AP1735" i="20"/>
  <c r="AP1737" i="20"/>
  <c r="AP1739" i="20"/>
  <c r="AP1741" i="20"/>
  <c r="AP1743" i="20"/>
  <c r="AP1745" i="20"/>
  <c r="AP1747" i="20"/>
  <c r="AP1749" i="20"/>
  <c r="AP1751" i="20"/>
  <c r="AP1753" i="20"/>
  <c r="AP1755" i="20"/>
  <c r="AP1757" i="20"/>
  <c r="AP1759" i="20"/>
  <c r="AP1761" i="20"/>
  <c r="AP1763" i="20"/>
  <c r="AP1765" i="20"/>
  <c r="AP1767" i="20"/>
  <c r="AP1769" i="20"/>
  <c r="AP1771" i="20"/>
  <c r="AP1773" i="20"/>
  <c r="AP1775" i="20"/>
  <c r="AP1777" i="20"/>
  <c r="AP1779" i="20"/>
  <c r="AP1781" i="20"/>
  <c r="AP1783" i="20"/>
  <c r="AP1785" i="20"/>
  <c r="AP1787" i="20"/>
  <c r="AP1789" i="20"/>
  <c r="AP1791" i="20"/>
  <c r="AP1793" i="20"/>
  <c r="AP1795" i="20"/>
  <c r="AP1797" i="20"/>
  <c r="AP1799" i="20"/>
  <c r="AP1801" i="20"/>
  <c r="AP1803" i="20"/>
  <c r="AP1805" i="20"/>
  <c r="AP1807" i="20"/>
  <c r="AP1809" i="20"/>
  <c r="AP1811" i="20"/>
  <c r="AP1813" i="20"/>
  <c r="AP1815" i="20"/>
  <c r="AP1817" i="20"/>
  <c r="AP1819" i="20"/>
  <c r="AP1821" i="20"/>
  <c r="AP1823" i="20"/>
  <c r="AP1825" i="20"/>
  <c r="AP1827" i="20"/>
  <c r="AP1829" i="20"/>
  <c r="AP1831" i="20"/>
  <c r="AP1833" i="20"/>
  <c r="AP1835" i="20"/>
  <c r="AP1837" i="20"/>
  <c r="AP1839" i="20"/>
  <c r="AP1841" i="20"/>
  <c r="AP1843" i="20"/>
  <c r="AP1845" i="20"/>
  <c r="AP1847" i="20"/>
  <c r="AP1849" i="20"/>
  <c r="AP1851" i="20"/>
  <c r="AP1853" i="20"/>
  <c r="AP1855" i="20"/>
  <c r="AP597" i="20"/>
  <c r="BB622" i="22"/>
  <c r="BB647" i="22"/>
  <c r="BB663" i="22"/>
  <c r="AP677" i="20"/>
  <c r="AP687" i="20"/>
  <c r="AZ693" i="22"/>
  <c r="BB699" i="22"/>
  <c r="BB706" i="22"/>
  <c r="BB712" i="22"/>
  <c r="BB717" i="22"/>
  <c r="BB722" i="22"/>
  <c r="BB727" i="22"/>
  <c r="BB732" i="22"/>
  <c r="BB737" i="22"/>
  <c r="AZ743" i="22"/>
  <c r="BB747" i="22"/>
  <c r="AZ753" i="22"/>
  <c r="BB757" i="22"/>
  <c r="AZ763" i="22"/>
  <c r="AR769" i="20"/>
  <c r="AP773" i="20"/>
  <c r="AZ777" i="22"/>
  <c r="AR781" i="20"/>
  <c r="BB785" i="22"/>
  <c r="BB790" i="22"/>
  <c r="AZ794" i="22"/>
  <c r="AP799" i="20"/>
  <c r="BB802" i="22"/>
  <c r="AR807" i="20"/>
  <c r="AR811" i="20"/>
  <c r="AZ814" i="22"/>
  <c r="AZ818" i="22"/>
  <c r="AZ821" i="22"/>
  <c r="AZ825" i="22"/>
  <c r="AZ829" i="22"/>
  <c r="BB832" i="22"/>
  <c r="BB836" i="22"/>
  <c r="BB839" i="22"/>
  <c r="BB843" i="22"/>
  <c r="BB847" i="22"/>
  <c r="AP851" i="20"/>
  <c r="AP855" i="20"/>
  <c r="AR858" i="20"/>
  <c r="AR862" i="20"/>
  <c r="AR866" i="20"/>
  <c r="AR869" i="20"/>
  <c r="AR873" i="20"/>
  <c r="AZ876" i="22"/>
  <c r="AZ880" i="22"/>
  <c r="AZ884" i="22"/>
  <c r="AZ887" i="22"/>
  <c r="AZ891" i="22"/>
  <c r="BB894" i="22"/>
  <c r="BB898" i="22"/>
  <c r="BB902" i="22"/>
  <c r="BB905" i="22"/>
  <c r="BB909" i="22"/>
  <c r="AP913" i="20"/>
  <c r="AP917" i="20"/>
  <c r="AP921" i="20"/>
  <c r="AR924" i="20"/>
  <c r="AR928" i="20"/>
  <c r="AR931" i="20"/>
  <c r="AR935" i="20"/>
  <c r="AP939" i="20"/>
  <c r="BB941" i="22"/>
  <c r="AR945" i="20"/>
  <c r="AP948" i="20"/>
  <c r="AZ951" i="22"/>
  <c r="AP955" i="20"/>
  <c r="BB957" i="22"/>
  <c r="AR961" i="20"/>
  <c r="AP964" i="20"/>
  <c r="AZ967" i="22"/>
  <c r="AP971" i="20"/>
  <c r="BB973" i="22"/>
  <c r="AR977" i="20"/>
  <c r="AP980" i="20"/>
  <c r="AZ983" i="22"/>
  <c r="AP987" i="20"/>
  <c r="BB989" i="22"/>
  <c r="AR993" i="20"/>
  <c r="AP996" i="20"/>
  <c r="AZ999" i="22"/>
  <c r="AP1003" i="20"/>
  <c r="BB1005" i="22"/>
  <c r="AR1009" i="20"/>
  <c r="AP1012" i="20"/>
  <c r="AZ1015" i="22"/>
  <c r="AP1019" i="20"/>
  <c r="BB1021" i="22"/>
  <c r="AR1025" i="20"/>
  <c r="AP1028" i="20"/>
  <c r="AZ1031" i="22"/>
  <c r="AP1035" i="20"/>
  <c r="BB1037" i="22"/>
  <c r="AR1041" i="20"/>
  <c r="AP1044" i="20"/>
  <c r="AZ1047" i="22"/>
  <c r="AP1051" i="20"/>
  <c r="BB1053" i="22"/>
  <c r="AR1057" i="20"/>
  <c r="AP1060" i="20"/>
  <c r="AZ1063" i="22"/>
  <c r="AP1067" i="20"/>
  <c r="BB1069" i="22"/>
  <c r="AR1073" i="20"/>
  <c r="AP1076" i="20"/>
  <c r="AZ1079" i="22"/>
  <c r="AP1083" i="20"/>
  <c r="BB1085" i="22"/>
  <c r="AR1089" i="20"/>
  <c r="AP1092" i="20"/>
  <c r="AZ1095" i="22"/>
  <c r="AP1099" i="20"/>
  <c r="BB1101" i="22"/>
  <c r="AR1105" i="20"/>
  <c r="AP1108" i="20"/>
  <c r="AZ1111" i="22"/>
  <c r="AP1115" i="20"/>
  <c r="BB1117" i="22"/>
  <c r="AR1121" i="20"/>
  <c r="AP1124" i="20"/>
  <c r="AZ1127" i="22"/>
  <c r="AP1131" i="20"/>
  <c r="BB1133" i="22"/>
  <c r="AR1137" i="20"/>
  <c r="AP1140" i="20"/>
  <c r="AZ1143" i="22"/>
  <c r="AP1147" i="20"/>
  <c r="BB1149" i="22"/>
  <c r="AR1153" i="20"/>
  <c r="AP1156" i="20"/>
  <c r="AZ1159" i="22"/>
  <c r="AP1163" i="20"/>
  <c r="BB1165" i="22"/>
  <c r="AR1169" i="20"/>
  <c r="AP1172" i="20"/>
  <c r="AZ1175" i="22"/>
  <c r="AP1179" i="20"/>
  <c r="BB1181" i="22"/>
  <c r="AR1185" i="20"/>
  <c r="AP1188" i="20"/>
  <c r="AZ1191" i="22"/>
  <c r="AP1195" i="20"/>
  <c r="BB1197" i="22"/>
  <c r="AR1201" i="20"/>
  <c r="AP1204" i="20"/>
  <c r="AZ1207" i="22"/>
  <c r="AP1211" i="20"/>
  <c r="BB1213" i="22"/>
  <c r="AR1217" i="20"/>
  <c r="AP1220" i="20"/>
  <c r="AZ1223" i="22"/>
  <c r="AP1227" i="20"/>
  <c r="BB1229" i="22"/>
  <c r="AR1233" i="20"/>
  <c r="AP1236" i="20"/>
  <c r="AZ1239" i="22"/>
  <c r="AP1243" i="20"/>
  <c r="BB1245" i="22"/>
  <c r="AR1249" i="20"/>
  <c r="AP1252" i="20"/>
  <c r="AZ1255" i="22"/>
  <c r="AP1259" i="20"/>
  <c r="BB1261" i="22"/>
  <c r="AR1265" i="20"/>
  <c r="AP1268" i="20"/>
  <c r="AZ1271" i="22"/>
  <c r="AP1275" i="20"/>
  <c r="BB1277" i="22"/>
  <c r="AR1281" i="20"/>
  <c r="AP1284" i="20"/>
  <c r="AZ1287" i="22"/>
  <c r="AP1291" i="20"/>
  <c r="BB1293" i="22"/>
  <c r="AR1297" i="20"/>
  <c r="AP1300" i="20"/>
  <c r="AZ1303" i="22"/>
  <c r="AP1307" i="20"/>
  <c r="BB1309" i="22"/>
  <c r="AR1313" i="20"/>
  <c r="AP1316" i="20"/>
  <c r="AZ1319" i="22"/>
  <c r="AP1323" i="20"/>
  <c r="BB1325" i="22"/>
  <c r="AZ1328" i="22"/>
  <c r="AR1331" i="20"/>
  <c r="AZ1333" i="22"/>
  <c r="BB1335" i="22"/>
  <c r="AP1338" i="20"/>
  <c r="AZ1340" i="22"/>
  <c r="BB1342" i="22"/>
  <c r="AP1345" i="20"/>
  <c r="AR1347" i="20"/>
  <c r="AZ1349" i="22"/>
  <c r="BB1351" i="22"/>
  <c r="AP1354" i="20"/>
  <c r="AZ1356" i="22"/>
  <c r="BB1358" i="22"/>
  <c r="AP1361" i="20"/>
  <c r="AR1363" i="20"/>
  <c r="AZ1365" i="22"/>
  <c r="BB1367" i="22"/>
  <c r="AP1370" i="20"/>
  <c r="AZ1372" i="22"/>
  <c r="BB1374" i="22"/>
  <c r="AP1377" i="20"/>
  <c r="AR1379" i="20"/>
  <c r="AZ1381" i="22"/>
  <c r="BB1383" i="22"/>
  <c r="AP1386" i="20"/>
  <c r="AZ1388" i="22"/>
  <c r="BB1390" i="22"/>
  <c r="AP1393" i="20"/>
  <c r="AR1395" i="20"/>
  <c r="AZ1397" i="22"/>
  <c r="BB1399" i="22"/>
  <c r="AP1402" i="20"/>
  <c r="AZ1404" i="22"/>
  <c r="BB1406" i="22"/>
  <c r="AP1409" i="20"/>
  <c r="AR1411" i="20"/>
  <c r="AZ1413" i="22"/>
  <c r="BB1415" i="22"/>
  <c r="AP1418" i="20"/>
  <c r="AZ1420" i="22"/>
  <c r="BB1422" i="22"/>
  <c r="AP1425" i="20"/>
  <c r="AR1427" i="20"/>
  <c r="AZ1429" i="22"/>
  <c r="BB1431" i="22"/>
  <c r="AP1434" i="20"/>
  <c r="AZ1436" i="22"/>
  <c r="BB1438" i="22"/>
  <c r="AP1441" i="20"/>
  <c r="AR1443" i="20"/>
  <c r="AZ1445" i="22"/>
  <c r="BB1447" i="22"/>
  <c r="AP1450" i="20"/>
  <c r="AZ1452" i="22"/>
  <c r="BB1454" i="22"/>
  <c r="AP1457" i="20"/>
  <c r="AR1459" i="20"/>
  <c r="AZ1461" i="22"/>
  <c r="BB1463" i="22"/>
  <c r="AP1466" i="20"/>
  <c r="AZ1468" i="22"/>
  <c r="BB1470" i="22"/>
  <c r="AP1473" i="20"/>
  <c r="AR1475" i="20"/>
  <c r="AZ1477" i="22"/>
  <c r="BB1479" i="22"/>
  <c r="AP1482" i="20"/>
  <c r="AZ1484" i="22"/>
  <c r="BB1486" i="22"/>
  <c r="AP1489" i="20"/>
  <c r="AR1491" i="20"/>
  <c r="AZ1493" i="22"/>
  <c r="BB1495" i="22"/>
  <c r="AP1498" i="20"/>
  <c r="AZ1500" i="22"/>
  <c r="BB1502" i="22"/>
  <c r="AP1505" i="20"/>
  <c r="AR1507" i="20"/>
  <c r="AR1509" i="20"/>
  <c r="AR1511" i="20"/>
  <c r="AR1513" i="20"/>
  <c r="AR1515" i="20"/>
  <c r="AR1517" i="20"/>
  <c r="AR1519" i="20"/>
  <c r="AR1521" i="20"/>
  <c r="AR1523" i="20"/>
  <c r="AR1525" i="20"/>
  <c r="AR1527" i="20"/>
  <c r="AR1529" i="20"/>
  <c r="AR1531" i="20"/>
  <c r="AR1533" i="20"/>
  <c r="AR1535" i="20"/>
  <c r="AR1537" i="20"/>
  <c r="AR1539" i="20"/>
  <c r="AR1541" i="20"/>
  <c r="AR1543" i="20"/>
  <c r="AR1545" i="20"/>
  <c r="AR1547" i="20"/>
  <c r="AR1549" i="20"/>
  <c r="AR1551" i="20"/>
  <c r="AR1553" i="20"/>
  <c r="AR1555" i="20"/>
  <c r="AR1557" i="20"/>
  <c r="AR1559" i="20"/>
  <c r="AR1561" i="20"/>
  <c r="AR1563" i="20"/>
  <c r="AR1565" i="20"/>
  <c r="AR1567" i="20"/>
  <c r="AR1569" i="20"/>
  <c r="AR1571" i="20"/>
  <c r="AR1573" i="20"/>
  <c r="AR1575" i="20"/>
  <c r="AR1577" i="20"/>
  <c r="AR1579" i="20"/>
  <c r="AR1581" i="20"/>
  <c r="AR1583" i="20"/>
  <c r="AR1585" i="20"/>
  <c r="AR1587" i="20"/>
  <c r="AR1589" i="20"/>
  <c r="AR1591" i="20"/>
  <c r="AR1593" i="20"/>
  <c r="AR1595" i="20"/>
  <c r="AR1597" i="20"/>
  <c r="AR1599" i="20"/>
  <c r="AR1601" i="20"/>
  <c r="AR1603" i="20"/>
  <c r="AR1605" i="20"/>
  <c r="AR1607" i="20"/>
  <c r="AR1609" i="20"/>
  <c r="AR1611" i="20"/>
  <c r="AR1613" i="20"/>
  <c r="AR1615" i="20"/>
  <c r="AR1617" i="20"/>
  <c r="AR1619" i="20"/>
  <c r="AR1621" i="20"/>
  <c r="AR1623" i="20"/>
  <c r="AR1625" i="20"/>
  <c r="AR1627" i="20"/>
  <c r="AR1629" i="20"/>
  <c r="AR1631" i="20"/>
  <c r="AR1633" i="20"/>
  <c r="AR1635" i="20"/>
  <c r="AR1637" i="20"/>
  <c r="AR1639" i="20"/>
  <c r="AR1641" i="20"/>
  <c r="AR1643" i="20"/>
  <c r="AR1645" i="20"/>
  <c r="AR1647" i="20"/>
  <c r="AR1649" i="20"/>
  <c r="AR1651" i="20"/>
  <c r="AR1653" i="20"/>
  <c r="AR1655" i="20"/>
  <c r="AR1657" i="20"/>
  <c r="AR1659" i="20"/>
  <c r="AR1661" i="20"/>
  <c r="AR1663" i="20"/>
  <c r="AR1665" i="20"/>
  <c r="AR1667" i="20"/>
  <c r="AR1669" i="20"/>
  <c r="AR1671" i="20"/>
  <c r="AR1673" i="20"/>
  <c r="AR1675" i="20"/>
  <c r="AR1677" i="20"/>
  <c r="AR1679" i="20"/>
  <c r="AR1681" i="20"/>
  <c r="AR1683" i="20"/>
  <c r="AR1685" i="20"/>
  <c r="AR1687" i="20"/>
  <c r="AR1689" i="20"/>
  <c r="AR1691" i="20"/>
  <c r="AR1693" i="20"/>
  <c r="AR1695" i="20"/>
  <c r="AR1697" i="20"/>
  <c r="AR1699" i="20"/>
  <c r="AR1701" i="20"/>
  <c r="AR1703" i="20"/>
  <c r="AR1705" i="20"/>
  <c r="AR1707" i="20"/>
  <c r="AR1709" i="20"/>
  <c r="AR1711" i="20"/>
  <c r="AR1713" i="20"/>
  <c r="AR1715" i="20"/>
  <c r="AR1717" i="20"/>
  <c r="AR1719" i="20"/>
  <c r="AR1721" i="20"/>
  <c r="AR1723" i="20"/>
  <c r="AR1725" i="20"/>
  <c r="AR1727" i="20"/>
  <c r="AR1729" i="20"/>
  <c r="AR1731" i="20"/>
  <c r="AR1733" i="20"/>
  <c r="AR1735" i="20"/>
  <c r="AR1737" i="20"/>
  <c r="AR1739" i="20"/>
  <c r="AR1741" i="20"/>
  <c r="AR1743" i="20"/>
  <c r="AR1745" i="20"/>
  <c r="AR1747" i="20"/>
  <c r="AR1749" i="20"/>
  <c r="AR1751" i="20"/>
  <c r="AR1753" i="20"/>
  <c r="AR1755" i="20"/>
  <c r="AR1757" i="20"/>
  <c r="AR1759" i="20"/>
  <c r="AR1761" i="20"/>
  <c r="AR1763" i="20"/>
  <c r="AR1765" i="20"/>
  <c r="AR1767" i="20"/>
  <c r="AR1769" i="20"/>
  <c r="AR1771" i="20"/>
  <c r="AR1773" i="20"/>
  <c r="AR1775" i="20"/>
  <c r="AR1777" i="20"/>
  <c r="AR1779" i="20"/>
  <c r="AR1781" i="20"/>
  <c r="AR1783" i="20"/>
  <c r="AR1785" i="20"/>
  <c r="AR1787" i="20"/>
  <c r="AR1789" i="20"/>
  <c r="AR1791" i="20"/>
  <c r="AR1793" i="20"/>
  <c r="AR1795" i="20"/>
  <c r="AR1797" i="20"/>
  <c r="AR1799" i="20"/>
  <c r="AR1801" i="20"/>
  <c r="AR1803" i="20"/>
  <c r="AR1805" i="20"/>
  <c r="AR1807" i="20"/>
  <c r="AR1809" i="20"/>
  <c r="AR1811" i="20"/>
  <c r="AR1813" i="20"/>
  <c r="AR1815" i="20"/>
  <c r="AR1817" i="20"/>
  <c r="AR1819" i="20"/>
  <c r="AR1821" i="20"/>
  <c r="AR1823" i="20"/>
  <c r="AR1825" i="20"/>
  <c r="AR1827" i="20"/>
  <c r="AR1829" i="20"/>
  <c r="AR1831" i="20"/>
  <c r="AR1833" i="20"/>
  <c r="AR1835" i="20"/>
  <c r="AR1837" i="20"/>
  <c r="AR1839" i="20"/>
  <c r="AR1841" i="20"/>
  <c r="AR1843" i="20"/>
  <c r="AR1845" i="20"/>
  <c r="AR1847" i="20"/>
  <c r="AR1849" i="20"/>
  <c r="AR1851" i="20"/>
  <c r="AR1853" i="20"/>
  <c r="AR1855" i="20"/>
  <c r="AR1857" i="20"/>
  <c r="AR1859" i="20"/>
  <c r="AR1861" i="20"/>
  <c r="AR1863" i="20"/>
  <c r="BB599" i="22"/>
  <c r="AZ625" i="22"/>
  <c r="AR651" i="20"/>
  <c r="AR665" i="20"/>
  <c r="BB677" i="22"/>
  <c r="AZ687" i="22"/>
  <c r="BB693" i="22"/>
  <c r="BB700" i="22"/>
  <c r="AP707" i="20"/>
  <c r="AP713" i="20"/>
  <c r="BB718" i="22"/>
  <c r="AP723" i="20"/>
  <c r="BB728" i="22"/>
  <c r="BB733" i="22"/>
  <c r="BB738" i="22"/>
  <c r="BB743" i="22"/>
  <c r="BB748" i="22"/>
  <c r="BB753" i="22"/>
  <c r="AZ759" i="22"/>
  <c r="BB763" i="22"/>
  <c r="AZ769" i="22"/>
  <c r="AR773" i="20"/>
  <c r="BB777" i="22"/>
  <c r="BB782" i="22"/>
  <c r="AZ786" i="22"/>
  <c r="AP791" i="20"/>
  <c r="BB794" i="22"/>
  <c r="AR799" i="20"/>
  <c r="BB803" i="22"/>
  <c r="AZ807" i="22"/>
  <c r="AZ811" i="22"/>
  <c r="BB814" i="22"/>
  <c r="BB818" i="22"/>
  <c r="BB822" i="22"/>
  <c r="BB825" i="22"/>
  <c r="BB829" i="22"/>
  <c r="AP833" i="20"/>
  <c r="AP837" i="20"/>
  <c r="AP841" i="20"/>
  <c r="AR844" i="20"/>
  <c r="AR848" i="20"/>
  <c r="AR851" i="20"/>
  <c r="AR855" i="20"/>
  <c r="AR859" i="20"/>
  <c r="AZ862" i="22"/>
  <c r="AZ866" i="22"/>
  <c r="AZ869" i="22"/>
  <c r="AZ873" i="22"/>
  <c r="AZ877" i="22"/>
  <c r="BB880" i="22"/>
  <c r="BB884" i="22"/>
  <c r="BB887" i="22"/>
  <c r="BB891" i="22"/>
  <c r="BB895" i="22"/>
  <c r="AP899" i="20"/>
  <c r="AP903" i="20"/>
  <c r="AR906" i="20"/>
  <c r="AR910" i="20"/>
  <c r="AR914" i="20"/>
  <c r="AR917" i="20"/>
  <c r="AR921" i="20"/>
  <c r="AZ924" i="22"/>
  <c r="AZ928" i="22"/>
  <c r="AZ932" i="22"/>
  <c r="AZ935" i="22"/>
  <c r="AR939" i="20"/>
  <c r="AP942" i="20"/>
  <c r="AZ945" i="22"/>
  <c r="AP949" i="20"/>
  <c r="BB951" i="22"/>
  <c r="AR955" i="20"/>
  <c r="AP958" i="20"/>
  <c r="AZ961" i="22"/>
  <c r="AP965" i="20"/>
  <c r="BB967" i="22"/>
  <c r="AR971" i="20"/>
  <c r="AP974" i="20"/>
  <c r="AZ977" i="22"/>
  <c r="AP981" i="20"/>
  <c r="BB983" i="22"/>
  <c r="AR987" i="20"/>
  <c r="AP990" i="20"/>
  <c r="AZ993" i="22"/>
  <c r="AP997" i="20"/>
  <c r="BB999" i="22"/>
  <c r="AR1003" i="20"/>
  <c r="AP1006" i="20"/>
  <c r="AZ1009" i="22"/>
  <c r="AP1013" i="20"/>
  <c r="BB1015" i="22"/>
  <c r="AR1019" i="20"/>
  <c r="AP1022" i="20"/>
  <c r="AZ1025" i="22"/>
  <c r="AP1029" i="20"/>
  <c r="BB1031" i="22"/>
  <c r="AR1035" i="20"/>
  <c r="AP1038" i="20"/>
  <c r="AZ1041" i="22"/>
  <c r="AP1045" i="20"/>
  <c r="BB1047" i="22"/>
  <c r="AR1051" i="20"/>
  <c r="AP1054" i="20"/>
  <c r="AZ1057" i="22"/>
  <c r="AP1061" i="20"/>
  <c r="BB1063" i="22"/>
  <c r="AR1067" i="20"/>
  <c r="AP1070" i="20"/>
  <c r="AZ1073" i="22"/>
  <c r="AP1077" i="20"/>
  <c r="BB1079" i="22"/>
  <c r="AR1083" i="20"/>
  <c r="AP1086" i="20"/>
  <c r="AZ1089" i="22"/>
  <c r="AP1093" i="20"/>
  <c r="BB1095" i="22"/>
  <c r="AR1099" i="20"/>
  <c r="AP1102" i="20"/>
  <c r="AZ1105" i="22"/>
  <c r="AP1109" i="20"/>
  <c r="BB1111" i="22"/>
  <c r="AR1115" i="20"/>
  <c r="AP1118" i="20"/>
  <c r="AZ1121" i="22"/>
  <c r="AP1125" i="20"/>
  <c r="BB1127" i="22"/>
  <c r="AR1131" i="20"/>
  <c r="AP1134" i="20"/>
  <c r="AZ1137" i="22"/>
  <c r="AP1141" i="20"/>
  <c r="BB1143" i="22"/>
  <c r="AR1147" i="20"/>
  <c r="AP1150" i="20"/>
  <c r="AZ1153" i="22"/>
  <c r="AP1157" i="20"/>
  <c r="BB1159" i="22"/>
  <c r="AR1163" i="20"/>
  <c r="AP1166" i="20"/>
  <c r="AZ1169" i="22"/>
  <c r="AP1173" i="20"/>
  <c r="BB1175" i="22"/>
  <c r="AR1179" i="20"/>
  <c r="AP1182" i="20"/>
  <c r="AZ1185" i="22"/>
  <c r="AR603" i="20"/>
  <c r="AP629" i="20"/>
  <c r="BB654" i="22"/>
  <c r="AR667" i="20"/>
  <c r="BB679" i="22"/>
  <c r="AZ689" i="22"/>
  <c r="BB695" i="22"/>
  <c r="BB702" i="22"/>
  <c r="AP709" i="20"/>
  <c r="AR713" i="20"/>
  <c r="AP719" i="20"/>
  <c r="BB724" i="22"/>
  <c r="AP729" i="20"/>
  <c r="BB734" i="22"/>
  <c r="AP739" i="20"/>
  <c r="BB744" i="22"/>
  <c r="BB749" i="22"/>
  <c r="BB754" i="22"/>
  <c r="BB759" i="22"/>
  <c r="BB764" i="22"/>
  <c r="BB769" i="22"/>
  <c r="BB774" i="22"/>
  <c r="AZ778" i="22"/>
  <c r="AP783" i="20"/>
  <c r="BB786" i="22"/>
  <c r="AR791" i="20"/>
  <c r="BB795" i="22"/>
  <c r="AZ799" i="22"/>
  <c r="AZ804" i="22"/>
  <c r="BB807" i="22"/>
  <c r="BB811" i="22"/>
  <c r="BB815" i="22"/>
  <c r="AP819" i="20"/>
  <c r="AP823" i="20"/>
  <c r="AR826" i="20"/>
  <c r="AR830" i="20"/>
  <c r="AR834" i="20"/>
  <c r="AR837" i="20"/>
  <c r="AR841" i="20"/>
  <c r="AZ844" i="22"/>
  <c r="AZ848" i="22"/>
  <c r="AZ852" i="22"/>
  <c r="AZ855" i="22"/>
  <c r="AZ859" i="22"/>
  <c r="BB862" i="22"/>
  <c r="BB866" i="22"/>
  <c r="BB870" i="22"/>
  <c r="BB873" i="22"/>
  <c r="BB877" i="22"/>
  <c r="AP881" i="20"/>
  <c r="AP885" i="20"/>
  <c r="AP889" i="20"/>
  <c r="AR892" i="20"/>
  <c r="AR896" i="20"/>
  <c r="AR899" i="20"/>
  <c r="AR903" i="20"/>
  <c r="AR907" i="20"/>
  <c r="AZ910" i="22"/>
  <c r="AZ914" i="22"/>
  <c r="AZ917" i="22"/>
  <c r="AZ921" i="22"/>
  <c r="AZ925" i="22"/>
  <c r="BB928" i="22"/>
  <c r="BB932" i="22"/>
  <c r="BB935" i="22"/>
  <c r="AZ939" i="22"/>
  <c r="AP943" i="20"/>
  <c r="BB945" i="22"/>
  <c r="AR949" i="20"/>
  <c r="AP952" i="20"/>
  <c r="AZ955" i="22"/>
  <c r="AP959" i="20"/>
  <c r="BB961" i="22"/>
  <c r="AR965" i="20"/>
  <c r="AP968" i="20"/>
  <c r="AZ971" i="22"/>
  <c r="AP975" i="20"/>
  <c r="BB977" i="22"/>
  <c r="AR981" i="20"/>
  <c r="AP984" i="20"/>
  <c r="AZ987" i="22"/>
  <c r="AP991" i="20"/>
  <c r="BB993" i="22"/>
  <c r="AR997" i="20"/>
  <c r="AP1000" i="20"/>
  <c r="AZ1003" i="22"/>
  <c r="AP1007" i="20"/>
  <c r="BB1009" i="22"/>
  <c r="AR1013" i="20"/>
  <c r="AP1016" i="20"/>
  <c r="AZ1019" i="22"/>
  <c r="AP1023" i="20"/>
  <c r="BB1025" i="22"/>
  <c r="AR1029" i="20"/>
  <c r="AP1032" i="20"/>
  <c r="AZ1035" i="22"/>
  <c r="AP1039" i="20"/>
  <c r="BB1041" i="22"/>
  <c r="AR1045" i="20"/>
  <c r="AP1048" i="20"/>
  <c r="AZ1051" i="22"/>
  <c r="AP1055" i="20"/>
  <c r="BB606" i="22"/>
  <c r="BB631" i="22"/>
  <c r="AZ655" i="22"/>
  <c r="BB668" i="22"/>
  <c r="AR681" i="20"/>
  <c r="BB689" i="22"/>
  <c r="BB696" i="22"/>
  <c r="AP703" i="20"/>
  <c r="AR709" i="20"/>
  <c r="AP715" i="20"/>
  <c r="AR719" i="20"/>
  <c r="AP725" i="20"/>
  <c r="AR729" i="20"/>
  <c r="AP735" i="20"/>
  <c r="BB740" i="22"/>
  <c r="AP745" i="20"/>
  <c r="BB750" i="22"/>
  <c r="AP755" i="20"/>
  <c r="BB760" i="22"/>
  <c r="BB765" i="22"/>
  <c r="AZ770" i="22"/>
  <c r="AP775" i="20"/>
  <c r="BB778" i="22"/>
  <c r="AR783" i="20"/>
  <c r="BB787" i="22"/>
  <c r="AZ791" i="22"/>
  <c r="AZ796" i="22"/>
  <c r="BB799" i="22"/>
  <c r="BB804" i="22"/>
  <c r="AP809" i="20"/>
  <c r="AR812" i="20"/>
  <c r="AR816" i="20"/>
  <c r="AR819" i="20"/>
  <c r="AR823" i="20"/>
  <c r="AR827" i="20"/>
  <c r="AZ830" i="22"/>
  <c r="AZ834" i="22"/>
  <c r="AZ837" i="22"/>
  <c r="AZ841" i="22"/>
  <c r="AZ845" i="22"/>
  <c r="BB848" i="22"/>
  <c r="BB852" i="22"/>
  <c r="BB855" i="22"/>
  <c r="BB859" i="22"/>
  <c r="BB863" i="22"/>
  <c r="AP867" i="20"/>
  <c r="AP871" i="20"/>
  <c r="AR874" i="20"/>
  <c r="AR878" i="20"/>
  <c r="AR882" i="20"/>
  <c r="AR885" i="20"/>
  <c r="AR889" i="20"/>
  <c r="AZ892" i="22"/>
  <c r="AZ896" i="22"/>
  <c r="AZ900" i="22"/>
  <c r="AZ903" i="22"/>
  <c r="AZ907" i="22"/>
  <c r="BB910" i="22"/>
  <c r="BB914" i="22"/>
  <c r="BB918" i="22"/>
  <c r="BB921" i="22"/>
  <c r="BB925" i="22"/>
  <c r="AP929" i="20"/>
  <c r="AP933" i="20"/>
  <c r="AP937" i="20"/>
  <c r="BB939" i="22"/>
  <c r="AR943" i="20"/>
  <c r="AP946" i="20"/>
  <c r="AZ949" i="22"/>
  <c r="AP953" i="20"/>
  <c r="BB955" i="22"/>
  <c r="AR959" i="20"/>
  <c r="AP962" i="20"/>
  <c r="AZ965" i="22"/>
  <c r="AP969" i="20"/>
  <c r="BB971" i="22"/>
  <c r="AR975" i="20"/>
  <c r="AP978" i="20"/>
  <c r="AZ981" i="22"/>
  <c r="AP985" i="20"/>
  <c r="BB987" i="22"/>
  <c r="AR991" i="20"/>
  <c r="AP994" i="20"/>
  <c r="AZ997" i="22"/>
  <c r="AP1001" i="20"/>
  <c r="BB1003" i="22"/>
  <c r="AR1007" i="20"/>
  <c r="AP1010" i="20"/>
  <c r="AZ1013" i="22"/>
  <c r="AP1017" i="20"/>
  <c r="BB1019" i="22"/>
  <c r="AR1023" i="20"/>
  <c r="AP1026" i="20"/>
  <c r="AZ1029" i="22"/>
  <c r="AP1033" i="20"/>
  <c r="BB1035" i="22"/>
  <c r="AR1039" i="20"/>
  <c r="AP1042" i="20"/>
  <c r="AZ1045" i="22"/>
  <c r="AP1049" i="20"/>
  <c r="BB1051" i="22"/>
  <c r="AR1055" i="20"/>
  <c r="AP1058" i="20"/>
  <c r="AZ1061" i="22"/>
  <c r="AP1065" i="20"/>
  <c r="BB1067" i="22"/>
  <c r="AR1071" i="20"/>
  <c r="AP1074" i="20"/>
  <c r="AZ1077" i="22"/>
  <c r="AP1081" i="20"/>
  <c r="BB1083" i="22"/>
  <c r="AR1087" i="20"/>
  <c r="AP1090" i="20"/>
  <c r="AZ1093" i="22"/>
  <c r="AP1097" i="20"/>
  <c r="BB1099" i="22"/>
  <c r="AR1103" i="20"/>
  <c r="AP1106" i="20"/>
  <c r="AZ1109" i="22"/>
  <c r="AP1113" i="20"/>
  <c r="BB1115" i="22"/>
  <c r="AR1119" i="20"/>
  <c r="AP1122" i="20"/>
  <c r="AZ1125" i="22"/>
  <c r="AP1129" i="20"/>
  <c r="BB1131" i="22"/>
  <c r="AR1135" i="20"/>
  <c r="AP1138" i="20"/>
  <c r="AZ1141" i="22"/>
  <c r="AP1145" i="20"/>
  <c r="BB1147" i="22"/>
  <c r="AR1151" i="20"/>
  <c r="AP1154" i="20"/>
  <c r="AZ1157" i="22"/>
  <c r="AP1161" i="20"/>
  <c r="BB1163" i="22"/>
  <c r="AR1167" i="20"/>
  <c r="AP1170" i="20"/>
  <c r="AZ1173" i="22"/>
  <c r="AP1177" i="20"/>
  <c r="BB1179" i="22"/>
  <c r="AR1183" i="20"/>
  <c r="AP1186" i="20"/>
  <c r="AZ609" i="22"/>
  <c r="AR635" i="20"/>
  <c r="AZ657" i="22"/>
  <c r="BB670" i="22"/>
  <c r="AR683" i="20"/>
  <c r="BB690" i="22"/>
  <c r="AP697" i="20"/>
  <c r="AR703" i="20"/>
  <c r="AZ709" i="22"/>
  <c r="AR715" i="20"/>
  <c r="AZ719" i="22"/>
  <c r="AR725" i="20"/>
  <c r="AP731" i="20"/>
  <c r="AR735" i="20"/>
  <c r="AP741" i="20"/>
  <c r="AR745" i="20"/>
  <c r="AP751" i="20"/>
  <c r="BB756" i="22"/>
  <c r="AP761" i="20"/>
  <c r="BB766" i="22"/>
  <c r="BB770" i="22"/>
  <c r="AR775" i="20"/>
  <c r="BB779" i="22"/>
  <c r="AZ783" i="22"/>
  <c r="AZ788" i="22"/>
  <c r="BB791" i="22"/>
  <c r="BB796" i="22"/>
  <c r="AR801" i="20"/>
  <c r="AP805" i="20"/>
  <c r="AR809" i="20"/>
  <c r="AZ812" i="22"/>
  <c r="AZ816" i="22"/>
  <c r="AZ820" i="22"/>
  <c r="AZ823" i="22"/>
  <c r="AZ827" i="22"/>
  <c r="BB830" i="22"/>
  <c r="BB834" i="22"/>
  <c r="BB838" i="22"/>
  <c r="BB841" i="22"/>
  <c r="BB845" i="22"/>
  <c r="AP849" i="20"/>
  <c r="AP853" i="20"/>
  <c r="AP857" i="20"/>
  <c r="AR860" i="20"/>
  <c r="AR864" i="20"/>
  <c r="AR867" i="20"/>
  <c r="AR871" i="20"/>
  <c r="AR875" i="20"/>
  <c r="AZ878" i="22"/>
  <c r="AZ882" i="22"/>
  <c r="AZ885" i="22"/>
  <c r="AZ889" i="22"/>
  <c r="AZ893" i="22"/>
  <c r="BB896" i="22"/>
  <c r="BB900" i="22"/>
  <c r="BB903" i="22"/>
  <c r="BB907" i="22"/>
  <c r="BB911" i="22"/>
  <c r="AP915" i="20"/>
  <c r="AP919" i="20"/>
  <c r="AR922" i="20"/>
  <c r="AR926" i="20"/>
  <c r="AR930" i="20"/>
  <c r="AR933" i="20"/>
  <c r="AR937" i="20"/>
  <c r="AP940" i="20"/>
  <c r="AZ943" i="22"/>
  <c r="AP947" i="20"/>
  <c r="BB949" i="22"/>
  <c r="AR953" i="20"/>
  <c r="AP956" i="20"/>
  <c r="AZ959" i="22"/>
  <c r="AP963" i="20"/>
  <c r="BB965" i="22"/>
  <c r="AR969" i="20"/>
  <c r="AP972" i="20"/>
  <c r="AZ975" i="22"/>
  <c r="AP979" i="20"/>
  <c r="BB981" i="22"/>
  <c r="AR985" i="20"/>
  <c r="AP988" i="20"/>
  <c r="AZ991" i="22"/>
  <c r="AP995" i="20"/>
  <c r="BB997" i="22"/>
  <c r="AR1001" i="20"/>
  <c r="AP1004" i="20"/>
  <c r="AZ1007" i="22"/>
  <c r="AP1011" i="20"/>
  <c r="BB1013" i="22"/>
  <c r="AR1017" i="20"/>
  <c r="AP1020" i="20"/>
  <c r="AZ1023" i="22"/>
  <c r="AP1027" i="20"/>
  <c r="BB1029" i="22"/>
  <c r="AR1033" i="20"/>
  <c r="AP1036" i="20"/>
  <c r="AZ1039" i="22"/>
  <c r="AP1043" i="20"/>
  <c r="BB1045" i="22"/>
  <c r="AR1049" i="20"/>
  <c r="AP1052" i="20"/>
  <c r="AZ1055" i="22"/>
  <c r="AP1059" i="20"/>
  <c r="BB1061" i="22"/>
  <c r="AR1065" i="20"/>
  <c r="AP1068" i="20"/>
  <c r="AZ1071" i="22"/>
  <c r="AP1075" i="20"/>
  <c r="BB1077" i="22"/>
  <c r="AR1081" i="20"/>
  <c r="AP1084" i="20"/>
  <c r="AZ1087" i="22"/>
  <c r="AP1091" i="20"/>
  <c r="BB1093" i="22"/>
  <c r="AR1097" i="20"/>
  <c r="AP1100" i="20"/>
  <c r="AZ1103" i="22"/>
  <c r="AP1107" i="20"/>
  <c r="BB1109" i="22"/>
  <c r="AR1113" i="20"/>
  <c r="AP1116" i="20"/>
  <c r="AZ1119" i="22"/>
  <c r="AP1123" i="20"/>
  <c r="BB1125" i="22"/>
  <c r="AR1129" i="20"/>
  <c r="AP1132" i="20"/>
  <c r="AZ1135" i="22"/>
  <c r="AP1139" i="20"/>
  <c r="BB1141" i="22"/>
  <c r="AR1145" i="20"/>
  <c r="AP1148" i="20"/>
  <c r="AZ1151" i="22"/>
  <c r="AP1155" i="20"/>
  <c r="BB1157" i="22"/>
  <c r="AR1161" i="20"/>
  <c r="AP1164" i="20"/>
  <c r="AZ1167" i="22"/>
  <c r="AP1171" i="20"/>
  <c r="BB1173" i="22"/>
  <c r="AR1177" i="20"/>
  <c r="AP1180" i="20"/>
  <c r="AP613" i="20"/>
  <c r="BB638" i="22"/>
  <c r="AP659" i="20"/>
  <c r="AZ671" i="22"/>
  <c r="AZ683" i="22"/>
  <c r="AP691" i="20"/>
  <c r="AR697" i="20"/>
  <c r="AZ703" i="22"/>
  <c r="BB709" i="22"/>
  <c r="AZ715" i="22"/>
  <c r="AR721" i="20"/>
  <c r="AZ725" i="22"/>
  <c r="AR731" i="20"/>
  <c r="AZ735" i="22"/>
  <c r="AR741" i="20"/>
  <c r="AP747" i="20"/>
  <c r="AR751" i="20"/>
  <c r="AP757" i="20"/>
  <c r="AR761" i="20"/>
  <c r="AP767" i="20"/>
  <c r="BB771" i="22"/>
  <c r="AZ775" i="22"/>
  <c r="AZ780" i="22"/>
  <c r="BB783" i="22"/>
  <c r="BB788" i="22"/>
  <c r="AR793" i="20"/>
  <c r="AP797" i="20"/>
  <c r="AZ801" i="22"/>
  <c r="AR805" i="20"/>
  <c r="AZ809" i="22"/>
  <c r="AZ813" i="22"/>
  <c r="BB816" i="22"/>
  <c r="BB820" i="22"/>
  <c r="BB823" i="22"/>
  <c r="BB827" i="22"/>
  <c r="BB831" i="22"/>
  <c r="AP835" i="20"/>
  <c r="AP839" i="20"/>
  <c r="AR842" i="20"/>
  <c r="AR846" i="20"/>
  <c r="AR850" i="20"/>
  <c r="AR853" i="20"/>
  <c r="AR857" i="20"/>
  <c r="AZ860" i="22"/>
  <c r="AZ864" i="22"/>
  <c r="AZ868" i="22"/>
  <c r="AZ871" i="22"/>
  <c r="AZ875" i="22"/>
  <c r="BB878" i="22"/>
  <c r="BB882" i="22"/>
  <c r="BB886" i="22"/>
  <c r="BB889" i="22"/>
  <c r="BB893" i="22"/>
  <c r="AP897" i="20"/>
  <c r="AP901" i="20"/>
  <c r="AP905" i="20"/>
  <c r="AR908" i="20"/>
  <c r="AR912" i="20"/>
  <c r="AR915" i="20"/>
  <c r="AR919" i="20"/>
  <c r="AR923" i="20"/>
  <c r="AZ926" i="22"/>
  <c r="AZ930" i="22"/>
  <c r="AZ933" i="22"/>
  <c r="AZ937" i="22"/>
  <c r="AP941" i="20"/>
  <c r="BB943" i="22"/>
  <c r="AR947" i="20"/>
  <c r="AP950" i="20"/>
  <c r="AZ953" i="22"/>
  <c r="AP957" i="20"/>
  <c r="BB959" i="22"/>
  <c r="AR963" i="20"/>
  <c r="AP966" i="20"/>
  <c r="AZ969" i="22"/>
  <c r="AP973" i="20"/>
  <c r="BB975" i="22"/>
  <c r="AR979" i="20"/>
  <c r="AP982" i="20"/>
  <c r="AZ985" i="22"/>
  <c r="AP989" i="20"/>
  <c r="BB991" i="22"/>
  <c r="AR995" i="20"/>
  <c r="AP998" i="20"/>
  <c r="AZ1001" i="22"/>
  <c r="AP1005" i="20"/>
  <c r="BB1007" i="22"/>
  <c r="AR1011" i="20"/>
  <c r="AP1014" i="20"/>
  <c r="AZ1017" i="22"/>
  <c r="AP1021" i="20"/>
  <c r="BB1023" i="22"/>
  <c r="AR1027" i="20"/>
  <c r="AP1030" i="20"/>
  <c r="AZ1033" i="22"/>
  <c r="AP1037" i="20"/>
  <c r="BB1039" i="22"/>
  <c r="AR1043" i="20"/>
  <c r="AP1046" i="20"/>
  <c r="AZ1049" i="22"/>
  <c r="AP1053" i="20"/>
  <c r="BB1055" i="22"/>
  <c r="AR1059" i="20"/>
  <c r="AP1062" i="20"/>
  <c r="AZ1065" i="22"/>
  <c r="AP1069" i="20"/>
  <c r="BB1071" i="22"/>
  <c r="AR1075" i="20"/>
  <c r="AP1078" i="20"/>
  <c r="AZ1081" i="22"/>
  <c r="AP1085" i="20"/>
  <c r="BB1087" i="22"/>
  <c r="AR1091" i="20"/>
  <c r="AP1094" i="20"/>
  <c r="AZ1097" i="22"/>
  <c r="AP1101" i="20"/>
  <c r="BB1103" i="22"/>
  <c r="AR1107" i="20"/>
  <c r="AP1110" i="20"/>
  <c r="AZ1113" i="22"/>
  <c r="AP1117" i="20"/>
  <c r="BB1119" i="22"/>
  <c r="AR1123" i="20"/>
  <c r="AP1126" i="20"/>
  <c r="AZ1129" i="22"/>
  <c r="AP1133" i="20"/>
  <c r="BB1135" i="22"/>
  <c r="BB1057" i="22"/>
  <c r="AZ1083" i="22"/>
  <c r="AR1109" i="20"/>
  <c r="AP1135" i="20"/>
  <c r="AP1149" i="20"/>
  <c r="AZ1161" i="22"/>
  <c r="AP1174" i="20"/>
  <c r="BB1185" i="22"/>
  <c r="BB1191" i="22"/>
  <c r="AP1196" i="20"/>
  <c r="BB1201" i="22"/>
  <c r="AP1206" i="20"/>
  <c r="BB1211" i="22"/>
  <c r="AZ1217" i="22"/>
  <c r="BB1221" i="22"/>
  <c r="AZ1227" i="22"/>
  <c r="BB1231" i="22"/>
  <c r="AZ1237" i="22"/>
  <c r="AR1243" i="20"/>
  <c r="AZ1247" i="22"/>
  <c r="AR1253" i="20"/>
  <c r="AZ1257" i="22"/>
  <c r="AR1263" i="20"/>
  <c r="AP1269" i="20"/>
  <c r="AR1273" i="20"/>
  <c r="AP1279" i="20"/>
  <c r="AR1283" i="20"/>
  <c r="AP1289" i="20"/>
  <c r="AP1294" i="20"/>
  <c r="AP1299" i="20"/>
  <c r="AP1304" i="20"/>
  <c r="AP1309" i="20"/>
  <c r="AP1314" i="20"/>
  <c r="BB1319" i="22"/>
  <c r="AP1324" i="20"/>
  <c r="AR1329" i="20"/>
  <c r="BB1332" i="22"/>
  <c r="BB1336" i="22"/>
  <c r="BB1340" i="22"/>
  <c r="BB1343" i="22"/>
  <c r="BB1347" i="22"/>
  <c r="AP1351" i="20"/>
  <c r="AP1355" i="20"/>
  <c r="AP1359" i="20"/>
  <c r="AP1362" i="20"/>
  <c r="AP1366" i="20"/>
  <c r="AR1369" i="20"/>
  <c r="AR1373" i="20"/>
  <c r="AR1377" i="20"/>
  <c r="AZ1380" i="22"/>
  <c r="AZ1384" i="22"/>
  <c r="AZ1387" i="22"/>
  <c r="AZ1391" i="22"/>
  <c r="AZ1395" i="22"/>
  <c r="BB1398" i="22"/>
  <c r="BB1402" i="22"/>
  <c r="BB1405" i="22"/>
  <c r="BB1409" i="22"/>
  <c r="BB1413" i="22"/>
  <c r="AP1417" i="20"/>
  <c r="AP1421" i="20"/>
  <c r="AP1424" i="20"/>
  <c r="AP1428" i="20"/>
  <c r="AP1432" i="20"/>
  <c r="AR1435" i="20"/>
  <c r="AR1439" i="20"/>
  <c r="AZ1442" i="22"/>
  <c r="AZ1446" i="22"/>
  <c r="AZ1450" i="22"/>
  <c r="AZ1453" i="22"/>
  <c r="AZ1457" i="22"/>
  <c r="BB1460" i="22"/>
  <c r="BB1464" i="22"/>
  <c r="BB1468" i="22"/>
  <c r="BB1471" i="22"/>
  <c r="BB1475" i="22"/>
  <c r="AP1479" i="20"/>
  <c r="AP1483" i="20"/>
  <c r="AP1487" i="20"/>
  <c r="AP1490" i="20"/>
  <c r="AP1494" i="20"/>
  <c r="AR1497" i="20"/>
  <c r="AR1501" i="20"/>
  <c r="AR1505" i="20"/>
  <c r="AR1508" i="20"/>
  <c r="BB1511" i="22"/>
  <c r="AZ1514" i="22"/>
  <c r="AP1518" i="20"/>
  <c r="AZ1521" i="22"/>
  <c r="AR1524" i="20"/>
  <c r="BB1527" i="22"/>
  <c r="AZ1530" i="22"/>
  <c r="AP1534" i="20"/>
  <c r="AZ1537" i="22"/>
  <c r="AR1540" i="20"/>
  <c r="BB1543" i="22"/>
  <c r="AZ1546" i="22"/>
  <c r="AP1550" i="20"/>
  <c r="AZ1553" i="22"/>
  <c r="AR1556" i="20"/>
  <c r="BB1559" i="22"/>
  <c r="AZ1562" i="22"/>
  <c r="AP1566" i="20"/>
  <c r="AZ1569" i="22"/>
  <c r="AR1572" i="20"/>
  <c r="BB1575" i="22"/>
  <c r="AZ1578" i="22"/>
  <c r="AP1582" i="20"/>
  <c r="AZ1585" i="22"/>
  <c r="AR1588" i="20"/>
  <c r="BB1591" i="22"/>
  <c r="AZ1594" i="22"/>
  <c r="AP1598" i="20"/>
  <c r="AZ1601" i="22"/>
  <c r="AR1604" i="20"/>
  <c r="BB1607" i="22"/>
  <c r="AZ1610" i="22"/>
  <c r="AP1614" i="20"/>
  <c r="AZ1617" i="22"/>
  <c r="AR1620" i="20"/>
  <c r="BB1623" i="22"/>
  <c r="AZ1626" i="22"/>
  <c r="AP1630" i="20"/>
  <c r="AZ1633" i="22"/>
  <c r="AR1636" i="20"/>
  <c r="BB1639" i="22"/>
  <c r="AZ1642" i="22"/>
  <c r="AP1646" i="20"/>
  <c r="AZ1649" i="22"/>
  <c r="AR1652" i="20"/>
  <c r="BB1655" i="22"/>
  <c r="AZ1658" i="22"/>
  <c r="AP1662" i="20"/>
  <c r="AZ1665" i="22"/>
  <c r="AR1668" i="20"/>
  <c r="BB1671" i="22"/>
  <c r="AZ1674" i="22"/>
  <c r="AP1678" i="20"/>
  <c r="AZ1681" i="22"/>
  <c r="AR1684" i="20"/>
  <c r="BB1687" i="22"/>
  <c r="AZ1690" i="22"/>
  <c r="AP1694" i="20"/>
  <c r="AZ1697" i="22"/>
  <c r="AR1700" i="20"/>
  <c r="BB1703" i="22"/>
  <c r="AZ1706" i="22"/>
  <c r="AP1710" i="20"/>
  <c r="AZ1713" i="22"/>
  <c r="AR1716" i="20"/>
  <c r="BB1719" i="22"/>
  <c r="AZ1722" i="22"/>
  <c r="AP1726" i="20"/>
  <c r="AZ1729" i="22"/>
  <c r="AR1732" i="20"/>
  <c r="BB1735" i="22"/>
  <c r="AZ1738" i="22"/>
  <c r="AP1742" i="20"/>
  <c r="AZ1745" i="22"/>
  <c r="AR1748" i="20"/>
  <c r="BB1751" i="22"/>
  <c r="AZ1754" i="22"/>
  <c r="AP1758" i="20"/>
  <c r="AZ1761" i="22"/>
  <c r="AR1764" i="20"/>
  <c r="BB1767" i="22"/>
  <c r="AZ1770" i="22"/>
  <c r="AP1774" i="20"/>
  <c r="AZ1777" i="22"/>
  <c r="AR1780" i="20"/>
  <c r="BB1783" i="22"/>
  <c r="AZ1786" i="22"/>
  <c r="AP1790" i="20"/>
  <c r="AZ1793" i="22"/>
  <c r="AR1796" i="20"/>
  <c r="BB1799" i="22"/>
  <c r="AZ1802" i="22"/>
  <c r="AP1806" i="20"/>
  <c r="AZ1809" i="22"/>
  <c r="AR1812" i="20"/>
  <c r="BB1815" i="22"/>
  <c r="AZ1818" i="22"/>
  <c r="AP1822" i="20"/>
  <c r="AZ1825" i="22"/>
  <c r="AR1828" i="20"/>
  <c r="BB1831" i="22"/>
  <c r="AZ1834" i="22"/>
  <c r="AP1838" i="20"/>
  <c r="AZ1841" i="22"/>
  <c r="AR1844" i="20"/>
  <c r="BB1847" i="22"/>
  <c r="AZ1850" i="22"/>
  <c r="AP1854" i="20"/>
  <c r="AP1857" i="20"/>
  <c r="BB1859" i="22"/>
  <c r="AR1862" i="20"/>
  <c r="AP1865" i="20"/>
  <c r="AR1867" i="20"/>
  <c r="AZ1869" i="22"/>
  <c r="BB1871" i="22"/>
  <c r="AP1874" i="20"/>
  <c r="AR1876" i="20"/>
  <c r="AZ1878" i="22"/>
  <c r="AP1881" i="20"/>
  <c r="AR1883" i="20"/>
  <c r="AZ1885" i="22"/>
  <c r="BB1887" i="22"/>
  <c r="AP1890" i="20"/>
  <c r="AR1892" i="20"/>
  <c r="AZ1894" i="22"/>
  <c r="AP1897" i="20"/>
  <c r="AR1899" i="20"/>
  <c r="AZ1901" i="22"/>
  <c r="BB1903" i="22"/>
  <c r="AP1906" i="20"/>
  <c r="AR1908" i="20"/>
  <c r="AZ1910" i="22"/>
  <c r="AP1913" i="20"/>
  <c r="AR1915" i="20"/>
  <c r="AZ1917" i="22"/>
  <c r="BB1919" i="22"/>
  <c r="AP1922" i="20"/>
  <c r="AR1924" i="20"/>
  <c r="AZ1926" i="22"/>
  <c r="AP1929" i="20"/>
  <c r="AR1931" i="20"/>
  <c r="AZ1933" i="22"/>
  <c r="BB1935" i="22"/>
  <c r="AP1938" i="20"/>
  <c r="AR1940" i="20"/>
  <c r="AZ1942" i="22"/>
  <c r="AP1945" i="20"/>
  <c r="AR1947" i="20"/>
  <c r="AZ1949" i="22"/>
  <c r="BB1951" i="22"/>
  <c r="AP1954" i="20"/>
  <c r="AR1956" i="20"/>
  <c r="AZ1958" i="22"/>
  <c r="AP1961" i="20"/>
  <c r="AR1963" i="20"/>
  <c r="AZ1965" i="22"/>
  <c r="BB1967" i="22"/>
  <c r="AP1970" i="20"/>
  <c r="AR1972" i="20"/>
  <c r="AZ1974" i="22"/>
  <c r="AP1977" i="20"/>
  <c r="AR1979" i="20"/>
  <c r="AZ1981" i="22"/>
  <c r="BB1983" i="22"/>
  <c r="AP1986" i="20"/>
  <c r="AR1988" i="20"/>
  <c r="AZ1990" i="22"/>
  <c r="AP1993" i="20"/>
  <c r="AR1995" i="20"/>
  <c r="AZ1997" i="22"/>
  <c r="BB1999" i="22"/>
  <c r="AP2002" i="20"/>
  <c r="AR2004" i="20"/>
  <c r="AZ2006" i="22"/>
  <c r="AP2009" i="20"/>
  <c r="AR2011" i="20"/>
  <c r="AZ2013" i="22"/>
  <c r="BB2015" i="22"/>
  <c r="AP2018" i="20"/>
  <c r="AR2020" i="20"/>
  <c r="AZ2022" i="22"/>
  <c r="AP2025" i="20"/>
  <c r="AR2027" i="20"/>
  <c r="AZ2029" i="22"/>
  <c r="BB2031" i="22"/>
  <c r="AP2034" i="20"/>
  <c r="AR2036" i="20"/>
  <c r="AZ2038" i="22"/>
  <c r="AP2041" i="20"/>
  <c r="AR2043" i="20"/>
  <c r="AZ2045" i="22"/>
  <c r="AZ2047" i="22"/>
  <c r="AZ2049" i="22"/>
  <c r="AZ2051" i="22"/>
  <c r="AZ2053" i="22"/>
  <c r="AZ2055" i="22"/>
  <c r="AZ2057" i="22"/>
  <c r="AZ2059" i="22"/>
  <c r="AZ2061" i="22"/>
  <c r="AZ2063" i="22"/>
  <c r="AZ2065" i="22"/>
  <c r="AZ2067" i="22"/>
  <c r="AZ2069" i="22"/>
  <c r="AZ2071" i="22"/>
  <c r="AZ2073" i="22"/>
  <c r="AZ2075" i="22"/>
  <c r="AZ2077" i="22"/>
  <c r="AZ2079" i="22"/>
  <c r="AZ2081" i="22"/>
  <c r="AZ2083" i="22"/>
  <c r="AZ2085" i="22"/>
  <c r="AZ2087" i="22"/>
  <c r="AZ2089" i="22"/>
  <c r="AZ2091" i="22"/>
  <c r="AZ2093" i="22"/>
  <c r="AZ2095" i="22"/>
  <c r="AZ2097" i="22"/>
  <c r="AZ2099" i="22"/>
  <c r="AZ2101" i="22"/>
  <c r="AZ2103" i="22"/>
  <c r="AZ2105" i="22"/>
  <c r="AZ2107" i="22"/>
  <c r="AZ2109" i="22"/>
  <c r="AZ2111" i="22"/>
  <c r="AZ2113" i="22"/>
  <c r="AZ2115" i="22"/>
  <c r="AZ2117" i="22"/>
  <c r="AZ2119" i="22"/>
  <c r="AZ2121" i="22"/>
  <c r="AZ2123" i="22"/>
  <c r="AZ2125" i="22"/>
  <c r="AZ2127" i="22"/>
  <c r="AZ2129" i="22"/>
  <c r="AZ2131" i="22"/>
  <c r="AZ2133" i="22"/>
  <c r="AZ2135" i="22"/>
  <c r="AZ2137" i="22"/>
  <c r="AZ2139" i="22"/>
  <c r="AZ2141" i="22"/>
  <c r="AZ2143" i="22"/>
  <c r="AZ2145" i="22"/>
  <c r="AZ2147" i="22"/>
  <c r="AZ2149" i="22"/>
  <c r="AZ2151" i="22"/>
  <c r="AZ2153" i="22"/>
  <c r="AZ2155" i="22"/>
  <c r="AZ2157" i="22"/>
  <c r="AZ2159" i="22"/>
  <c r="AZ2161" i="22"/>
  <c r="AZ2163" i="22"/>
  <c r="AZ2165" i="22"/>
  <c r="AZ2167" i="22"/>
  <c r="AZ2169" i="22"/>
  <c r="AZ2171" i="22"/>
  <c r="AZ2173" i="22"/>
  <c r="AZ2175" i="22"/>
  <c r="AZ2177" i="22"/>
  <c r="AZ2179" i="22"/>
  <c r="AZ2181" i="22"/>
  <c r="AZ2183" i="22"/>
  <c r="AZ2185" i="22"/>
  <c r="AZ2187" i="22"/>
  <c r="AZ2189" i="22"/>
  <c r="AZ2191" i="22"/>
  <c r="AZ2193" i="22"/>
  <c r="AZ2195" i="22"/>
  <c r="AZ2197" i="22"/>
  <c r="AZ2199" i="22"/>
  <c r="AZ2201" i="22"/>
  <c r="AZ2203" i="22"/>
  <c r="AZ2205" i="22"/>
  <c r="AZ2207" i="22"/>
  <c r="AZ2209" i="22"/>
  <c r="AZ2211" i="22"/>
  <c r="AZ2213" i="22"/>
  <c r="AZ2215" i="22"/>
  <c r="AZ2217" i="22"/>
  <c r="AZ2219" i="22"/>
  <c r="AZ2221" i="22"/>
  <c r="AZ2223" i="22"/>
  <c r="AZ2225" i="22"/>
  <c r="AZ2227" i="22"/>
  <c r="AZ2229" i="22"/>
  <c r="AZ2231" i="22"/>
  <c r="AZ2233" i="22"/>
  <c r="AZ2235" i="22"/>
  <c r="AZ2237" i="22"/>
  <c r="AZ2239" i="22"/>
  <c r="AZ2241" i="22"/>
  <c r="AZ2243" i="22"/>
  <c r="AZ2245" i="22"/>
  <c r="AZ2247" i="22"/>
  <c r="AZ2249" i="22"/>
  <c r="AZ2251" i="22"/>
  <c r="AZ2253" i="22"/>
  <c r="AZ2255" i="22"/>
  <c r="AZ2257" i="22"/>
  <c r="AZ2259" i="22"/>
  <c r="AZ2261" i="22"/>
  <c r="AZ2263" i="22"/>
  <c r="AZ2265" i="22"/>
  <c r="AZ2267" i="22"/>
  <c r="AZ2269" i="22"/>
  <c r="AZ2271" i="22"/>
  <c r="AZ2273" i="22"/>
  <c r="AZ2275" i="22"/>
  <c r="AZ2277" i="22"/>
  <c r="AZ2279" i="22"/>
  <c r="AZ2281" i="22"/>
  <c r="AZ2283" i="22"/>
  <c r="AZ2285" i="22"/>
  <c r="AZ2287" i="22"/>
  <c r="AZ2289" i="22"/>
  <c r="AZ2291" i="22"/>
  <c r="AZ2293" i="22"/>
  <c r="AZ2295" i="22"/>
  <c r="AZ2297" i="22"/>
  <c r="AZ2299" i="22"/>
  <c r="AZ2301" i="22"/>
  <c r="AZ2303" i="22"/>
  <c r="AZ2305" i="22"/>
  <c r="AZ2307" i="22"/>
  <c r="AZ2309" i="22"/>
  <c r="AZ2311" i="22"/>
  <c r="AZ2313" i="22"/>
  <c r="AZ2315" i="22"/>
  <c r="AZ2317" i="22"/>
  <c r="AZ2319" i="22"/>
  <c r="AZ2321" i="22"/>
  <c r="AZ2323" i="22"/>
  <c r="AZ2325" i="22"/>
  <c r="AZ2327" i="22"/>
  <c r="AZ2329" i="22"/>
  <c r="AZ2331" i="22"/>
  <c r="AZ2333" i="22"/>
  <c r="AZ2335" i="22"/>
  <c r="AZ2337" i="22"/>
  <c r="AZ2339" i="22"/>
  <c r="AZ2341" i="22"/>
  <c r="AZ2343" i="22"/>
  <c r="AZ2345" i="22"/>
  <c r="AZ2347" i="22"/>
  <c r="AZ2349" i="22"/>
  <c r="AZ2351" i="22"/>
  <c r="AZ2353" i="22"/>
  <c r="AZ2355" i="22"/>
  <c r="AZ2357" i="22"/>
  <c r="AZ2359" i="22"/>
  <c r="AZ2361" i="22"/>
  <c r="AZ2363" i="22"/>
  <c r="AZ2365" i="22"/>
  <c r="AZ4" i="23"/>
  <c r="AZ8" i="23"/>
  <c r="AZ12" i="23"/>
  <c r="AZ16" i="23"/>
  <c r="AZ20" i="23"/>
  <c r="AZ24" i="23"/>
  <c r="AZ28" i="23"/>
  <c r="AZ32" i="23"/>
  <c r="AZ36" i="23"/>
  <c r="AZ40" i="23"/>
  <c r="AZ44" i="23"/>
  <c r="AZ48" i="23"/>
  <c r="AZ52" i="23"/>
  <c r="AZ56" i="23"/>
  <c r="AZ60" i="23"/>
  <c r="AZ64" i="23"/>
  <c r="AZ68" i="23"/>
  <c r="AZ72" i="23"/>
  <c r="AZ76" i="23"/>
  <c r="AZ80" i="23"/>
  <c r="AZ84" i="23"/>
  <c r="AZ88" i="23"/>
  <c r="AZ92" i="23"/>
  <c r="AZ96" i="23"/>
  <c r="AZ100" i="23"/>
  <c r="AZ104" i="23"/>
  <c r="AZ108" i="23"/>
  <c r="AZ112" i="23"/>
  <c r="AZ116" i="23"/>
  <c r="AZ120" i="23"/>
  <c r="AZ124" i="23"/>
  <c r="AZ128" i="23"/>
  <c r="AZ132" i="23"/>
  <c r="AZ136" i="23"/>
  <c r="AZ140" i="23"/>
  <c r="AZ144" i="23"/>
  <c r="AZ148" i="23"/>
  <c r="AZ152" i="23"/>
  <c r="AZ156" i="23"/>
  <c r="AZ160" i="23"/>
  <c r="AZ164" i="23"/>
  <c r="AZ168" i="23"/>
  <c r="AZ172" i="23"/>
  <c r="AZ176" i="23"/>
  <c r="AZ180" i="23"/>
  <c r="AZ184" i="23"/>
  <c r="AZ188" i="23"/>
  <c r="AZ192" i="23"/>
  <c r="AZ196" i="23"/>
  <c r="AZ200" i="23"/>
  <c r="AZ204" i="23"/>
  <c r="AZ208" i="23"/>
  <c r="AZ212" i="23"/>
  <c r="AZ216" i="23"/>
  <c r="AZ220" i="23"/>
  <c r="AZ224" i="23"/>
  <c r="AZ228" i="23"/>
  <c r="AZ232" i="23"/>
  <c r="AZ236" i="23"/>
  <c r="AZ240" i="23"/>
  <c r="AZ244" i="23"/>
  <c r="AZ248" i="23"/>
  <c r="AZ252" i="23"/>
  <c r="AZ256" i="23"/>
  <c r="AZ260" i="23"/>
  <c r="AZ264" i="23"/>
  <c r="AZ268" i="23"/>
  <c r="AZ272" i="23"/>
  <c r="AZ276" i="23"/>
  <c r="AZ280" i="23"/>
  <c r="AZ284" i="23"/>
  <c r="AZ288" i="23"/>
  <c r="AZ292" i="23"/>
  <c r="AZ296" i="23"/>
  <c r="AZ300" i="23"/>
  <c r="AZ304" i="23"/>
  <c r="AZ308" i="23"/>
  <c r="AZ312" i="23"/>
  <c r="AZ316" i="23"/>
  <c r="AZ320" i="23"/>
  <c r="AZ324" i="23"/>
  <c r="AZ328" i="23"/>
  <c r="AZ332" i="23"/>
  <c r="AZ336" i="23"/>
  <c r="AZ340" i="23"/>
  <c r="AZ344" i="23"/>
  <c r="AZ348" i="23"/>
  <c r="AR1061" i="20"/>
  <c r="AP1087" i="20"/>
  <c r="AP1112" i="20"/>
  <c r="BB1137" i="22"/>
  <c r="AP1151" i="20"/>
  <c r="AZ1163" i="22"/>
  <c r="AP1176" i="20"/>
  <c r="AP1187" i="20"/>
  <c r="AP1192" i="20"/>
  <c r="AP1197" i="20"/>
  <c r="AP1202" i="20"/>
  <c r="BB1207" i="22"/>
  <c r="AP1212" i="20"/>
  <c r="BB1217" i="22"/>
  <c r="AP1222" i="20"/>
  <c r="BB1227" i="22"/>
  <c r="AZ1233" i="22"/>
  <c r="BB1237" i="22"/>
  <c r="AZ1243" i="22"/>
  <c r="BB1247" i="22"/>
  <c r="AZ1253" i="22"/>
  <c r="AR1259" i="20"/>
  <c r="AZ1263" i="22"/>
  <c r="AR1269" i="20"/>
  <c r="AZ1273" i="22"/>
  <c r="AR1279" i="20"/>
  <c r="AP1285" i="20"/>
  <c r="AR1289" i="20"/>
  <c r="AP1295" i="20"/>
  <c r="AR1299" i="20"/>
  <c r="AP1305" i="20"/>
  <c r="AP1310" i="20"/>
  <c r="AP1315" i="20"/>
  <c r="AP1320" i="20"/>
  <c r="AP1325" i="20"/>
  <c r="AZ1329" i="22"/>
  <c r="BB1333" i="22"/>
  <c r="AP1337" i="20"/>
  <c r="AP1341" i="20"/>
  <c r="AP1344" i="20"/>
  <c r="AP1348" i="20"/>
  <c r="AP1352" i="20"/>
  <c r="AR1355" i="20"/>
  <c r="AR1359" i="20"/>
  <c r="AZ1362" i="22"/>
  <c r="AZ1366" i="22"/>
  <c r="AZ1370" i="22"/>
  <c r="AZ1373" i="22"/>
  <c r="AZ1377" i="22"/>
  <c r="BB1380" i="22"/>
  <c r="BB1384" i="22"/>
  <c r="BB1388" i="22"/>
  <c r="BB1391" i="22"/>
  <c r="BB1395" i="22"/>
  <c r="AP1399" i="20"/>
  <c r="AP1403" i="20"/>
  <c r="AP1407" i="20"/>
  <c r="AP1410" i="20"/>
  <c r="AP1414" i="20"/>
  <c r="AR1417" i="20"/>
  <c r="AR1421" i="20"/>
  <c r="AR1425" i="20"/>
  <c r="AZ1428" i="22"/>
  <c r="AZ1432" i="22"/>
  <c r="AZ1435" i="22"/>
  <c r="AZ1439" i="22"/>
  <c r="AZ1443" i="22"/>
  <c r="BB1446" i="22"/>
  <c r="BB1450" i="22"/>
  <c r="BB1453" i="22"/>
  <c r="BB1457" i="22"/>
  <c r="BB1461" i="22"/>
  <c r="AP1465" i="20"/>
  <c r="AP1469" i="20"/>
  <c r="AP1472" i="20"/>
  <c r="AP1476" i="20"/>
  <c r="AP1480" i="20"/>
  <c r="AR1483" i="20"/>
  <c r="AR1487" i="20"/>
  <c r="AZ1490" i="22"/>
  <c r="AZ1494" i="22"/>
  <c r="AZ1498" i="22"/>
  <c r="AZ1501" i="22"/>
  <c r="AZ1505" i="22"/>
  <c r="AZ1508" i="22"/>
  <c r="AP1512" i="20"/>
  <c r="AZ1515" i="22"/>
  <c r="AR1518" i="20"/>
  <c r="BB1521" i="22"/>
  <c r="AZ1524" i="22"/>
  <c r="AP1528" i="20"/>
  <c r="AZ1531" i="22"/>
  <c r="AR1534" i="20"/>
  <c r="BB1537" i="22"/>
  <c r="AZ1540" i="22"/>
  <c r="AP1544" i="20"/>
  <c r="AZ1547" i="22"/>
  <c r="AR1550" i="20"/>
  <c r="BB1553" i="22"/>
  <c r="AZ1556" i="22"/>
  <c r="AP1560" i="20"/>
  <c r="AZ1563" i="22"/>
  <c r="AR1566" i="20"/>
  <c r="BB1569" i="22"/>
  <c r="AZ1572" i="22"/>
  <c r="AP1576" i="20"/>
  <c r="AZ1579" i="22"/>
  <c r="AR1582" i="20"/>
  <c r="BB1585" i="22"/>
  <c r="AZ1588" i="22"/>
  <c r="AP1592" i="20"/>
  <c r="AZ1595" i="22"/>
  <c r="AR1598" i="20"/>
  <c r="BB1601" i="22"/>
  <c r="AZ1604" i="22"/>
  <c r="AP1608" i="20"/>
  <c r="AZ1611" i="22"/>
  <c r="AR1614" i="20"/>
  <c r="BB1617" i="22"/>
  <c r="AZ1620" i="22"/>
  <c r="AP1624" i="20"/>
  <c r="AZ1627" i="22"/>
  <c r="AR1630" i="20"/>
  <c r="BB1633" i="22"/>
  <c r="AZ1636" i="22"/>
  <c r="AP1640" i="20"/>
  <c r="AZ1643" i="22"/>
  <c r="AR1646" i="20"/>
  <c r="BB1649" i="22"/>
  <c r="AZ1652" i="22"/>
  <c r="AP1656" i="20"/>
  <c r="AZ1659" i="22"/>
  <c r="AR1662" i="20"/>
  <c r="BB1665" i="22"/>
  <c r="AZ1668" i="22"/>
  <c r="AP1672" i="20"/>
  <c r="AZ1675" i="22"/>
  <c r="AR1678" i="20"/>
  <c r="BB1681" i="22"/>
  <c r="AZ1684" i="22"/>
  <c r="AP1688" i="20"/>
  <c r="AZ1691" i="22"/>
  <c r="AR1694" i="20"/>
  <c r="BB1697" i="22"/>
  <c r="AZ1700" i="22"/>
  <c r="AP1704" i="20"/>
  <c r="AZ1707" i="22"/>
  <c r="AR1710" i="20"/>
  <c r="BB1713" i="22"/>
  <c r="AZ1716" i="22"/>
  <c r="AP1720" i="20"/>
  <c r="AZ1723" i="22"/>
  <c r="AR1726" i="20"/>
  <c r="BB1729" i="22"/>
  <c r="AZ1732" i="22"/>
  <c r="AP1736" i="20"/>
  <c r="AZ1739" i="22"/>
  <c r="AR1742" i="20"/>
  <c r="BB1745" i="22"/>
  <c r="AZ1748" i="22"/>
  <c r="AP1752" i="20"/>
  <c r="AZ1755" i="22"/>
  <c r="AR1758" i="20"/>
  <c r="BB1761" i="22"/>
  <c r="AZ1764" i="22"/>
  <c r="AP1768" i="20"/>
  <c r="AZ1771" i="22"/>
  <c r="AR1774" i="20"/>
  <c r="BB1777" i="22"/>
  <c r="AZ1780" i="22"/>
  <c r="AP1784" i="20"/>
  <c r="AZ1787" i="22"/>
  <c r="AR1790" i="20"/>
  <c r="BB1793" i="22"/>
  <c r="AZ1796" i="22"/>
  <c r="AP1800" i="20"/>
  <c r="AZ1803" i="22"/>
  <c r="AR1806" i="20"/>
  <c r="BB1809" i="22"/>
  <c r="AZ1812" i="22"/>
  <c r="AP1816" i="20"/>
  <c r="AZ1819" i="22"/>
  <c r="AR1822" i="20"/>
  <c r="BB1825" i="22"/>
  <c r="AZ1828" i="22"/>
  <c r="AP1832" i="20"/>
  <c r="AZ1835" i="22"/>
  <c r="AR1838" i="20"/>
  <c r="BB1841" i="22"/>
  <c r="AZ1844" i="22"/>
  <c r="AP1848" i="20"/>
  <c r="AZ1851" i="22"/>
  <c r="AR1854" i="20"/>
  <c r="AZ1857" i="22"/>
  <c r="AP1860" i="20"/>
  <c r="AZ1862" i="22"/>
  <c r="AR1865" i="20"/>
  <c r="AZ1867" i="22"/>
  <c r="BB1869" i="22"/>
  <c r="AP1872" i="20"/>
  <c r="AR1874" i="20"/>
  <c r="AZ1876" i="22"/>
  <c r="AP1879" i="20"/>
  <c r="AR1881" i="20"/>
  <c r="AZ1883" i="22"/>
  <c r="BB1885" i="22"/>
  <c r="AP1888" i="20"/>
  <c r="AR1890" i="20"/>
  <c r="AZ1892" i="22"/>
  <c r="AP1895" i="20"/>
  <c r="AR1897" i="20"/>
  <c r="AZ1899" i="22"/>
  <c r="BB1901" i="22"/>
  <c r="AP1904" i="20"/>
  <c r="AR1906" i="20"/>
  <c r="AZ1908" i="22"/>
  <c r="AP1911" i="20"/>
  <c r="AR1913" i="20"/>
  <c r="AZ1915" i="22"/>
  <c r="BB1917" i="22"/>
  <c r="AP1920" i="20"/>
  <c r="AR1922" i="20"/>
  <c r="AZ1924" i="22"/>
  <c r="AP1927" i="20"/>
  <c r="AR1929" i="20"/>
  <c r="AZ1931" i="22"/>
  <c r="BB1933" i="22"/>
  <c r="AP1936" i="20"/>
  <c r="AR1938" i="20"/>
  <c r="AZ1940" i="22"/>
  <c r="AP1943" i="20"/>
  <c r="AR1945" i="20"/>
  <c r="AZ1947" i="22"/>
  <c r="BB1949" i="22"/>
  <c r="AP1952" i="20"/>
  <c r="AR1954" i="20"/>
  <c r="AZ1956" i="22"/>
  <c r="AP1959" i="20"/>
  <c r="AR1961" i="20"/>
  <c r="AZ1963" i="22"/>
  <c r="BB1965" i="22"/>
  <c r="AP1968" i="20"/>
  <c r="AR1970" i="20"/>
  <c r="AZ1972" i="22"/>
  <c r="AP1975" i="20"/>
  <c r="AR1977" i="20"/>
  <c r="AZ1979" i="22"/>
  <c r="BB1981" i="22"/>
  <c r="AP1984" i="20"/>
  <c r="AR1986" i="20"/>
  <c r="AZ1988" i="22"/>
  <c r="AP1991" i="20"/>
  <c r="AR1993" i="20"/>
  <c r="AZ1995" i="22"/>
  <c r="BB1997" i="22"/>
  <c r="AP2000" i="20"/>
  <c r="AR2002" i="20"/>
  <c r="AZ2004" i="22"/>
  <c r="AP2007" i="20"/>
  <c r="AR2009" i="20"/>
  <c r="AZ2011" i="22"/>
  <c r="BB2013" i="22"/>
  <c r="AP2016" i="20"/>
  <c r="AR2018" i="20"/>
  <c r="AZ2020" i="22"/>
  <c r="AP2023" i="20"/>
  <c r="AR2025" i="20"/>
  <c r="AZ2027" i="22"/>
  <c r="BB2029" i="22"/>
  <c r="AP2032" i="20"/>
  <c r="AR2034" i="20"/>
  <c r="AZ2036" i="22"/>
  <c r="AP2039" i="20"/>
  <c r="AR2041" i="20"/>
  <c r="AZ2043" i="22"/>
  <c r="BB2045" i="22"/>
  <c r="BB2047" i="22"/>
  <c r="BB2049" i="22"/>
  <c r="BB2051" i="22"/>
  <c r="BB2053" i="22"/>
  <c r="BB2055" i="22"/>
  <c r="BB2057" i="22"/>
  <c r="BB2059" i="22"/>
  <c r="BB2061" i="22"/>
  <c r="BB2063" i="22"/>
  <c r="BB2065" i="22"/>
  <c r="BB2067" i="22"/>
  <c r="BB2069" i="22"/>
  <c r="BB2071" i="22"/>
  <c r="BB2073" i="22"/>
  <c r="BB2075" i="22"/>
  <c r="BB2077" i="22"/>
  <c r="BB2079" i="22"/>
  <c r="BB2081" i="22"/>
  <c r="BB2083" i="22"/>
  <c r="BB2085" i="22"/>
  <c r="BB2087" i="22"/>
  <c r="BB2089" i="22"/>
  <c r="BB2091" i="22"/>
  <c r="BB2093" i="22"/>
  <c r="BB2095" i="22"/>
  <c r="BB2097" i="22"/>
  <c r="BB2099" i="22"/>
  <c r="BB2101" i="22"/>
  <c r="BB2103" i="22"/>
  <c r="BB2105" i="22"/>
  <c r="BB2107" i="22"/>
  <c r="BB2109" i="22"/>
  <c r="BB2111" i="22"/>
  <c r="BB2113" i="22"/>
  <c r="BB2115" i="22"/>
  <c r="BB2117" i="22"/>
  <c r="BB2119" i="22"/>
  <c r="BB2121" i="22"/>
  <c r="BB2123" i="22"/>
  <c r="BB2125" i="22"/>
  <c r="BB2127" i="22"/>
  <c r="BB2129" i="22"/>
  <c r="BB2131" i="22"/>
  <c r="BB2133" i="22"/>
  <c r="BB2135" i="22"/>
  <c r="BB2137" i="22"/>
  <c r="BB2139" i="22"/>
  <c r="BB2141" i="22"/>
  <c r="BB2143" i="22"/>
  <c r="BB2145" i="22"/>
  <c r="BB2147" i="22"/>
  <c r="BB2149" i="22"/>
  <c r="BB2151" i="22"/>
  <c r="BB2153" i="22"/>
  <c r="BB2155" i="22"/>
  <c r="BB2157" i="22"/>
  <c r="BB2159" i="22"/>
  <c r="BB2161" i="22"/>
  <c r="BB2163" i="22"/>
  <c r="BB2165" i="22"/>
  <c r="BB2167" i="22"/>
  <c r="BB2169" i="22"/>
  <c r="BB2171" i="22"/>
  <c r="BB2173" i="22"/>
  <c r="BB2175" i="22"/>
  <c r="BB2177" i="22"/>
  <c r="BB2179" i="22"/>
  <c r="BB2181" i="22"/>
  <c r="BB2183" i="22"/>
  <c r="BB2185" i="22"/>
  <c r="BB2187" i="22"/>
  <c r="BB2189" i="22"/>
  <c r="BB2191" i="22"/>
  <c r="BB2193" i="22"/>
  <c r="BB2195" i="22"/>
  <c r="BB2197" i="22"/>
  <c r="BB2199" i="22"/>
  <c r="BB2201" i="22"/>
  <c r="BB2203" i="22"/>
  <c r="BB2205" i="22"/>
  <c r="BB2207" i="22"/>
  <c r="BB2209" i="22"/>
  <c r="BB2211" i="22"/>
  <c r="BB2213" i="22"/>
  <c r="BB2215" i="22"/>
  <c r="BB2217" i="22"/>
  <c r="BB2219" i="22"/>
  <c r="BB2221" i="22"/>
  <c r="BB2223" i="22"/>
  <c r="BB2225" i="22"/>
  <c r="BB2227" i="22"/>
  <c r="BB2229" i="22"/>
  <c r="BB2231" i="22"/>
  <c r="BB2233" i="22"/>
  <c r="BB2235" i="22"/>
  <c r="BB2237" i="22"/>
  <c r="BB2239" i="22"/>
  <c r="BB2241" i="22"/>
  <c r="BB2243" i="22"/>
  <c r="BB2245" i="22"/>
  <c r="BB2247" i="22"/>
  <c r="BB2249" i="22"/>
  <c r="BB2251" i="22"/>
  <c r="BB2253" i="22"/>
  <c r="BB2255" i="22"/>
  <c r="BB2257" i="22"/>
  <c r="BB2259" i="22"/>
  <c r="BB2261" i="22"/>
  <c r="BB2263" i="22"/>
  <c r="BB2265" i="22"/>
  <c r="BB2267" i="22"/>
  <c r="BB2269" i="22"/>
  <c r="BB2271" i="22"/>
  <c r="BB2273" i="22"/>
  <c r="BB2275" i="22"/>
  <c r="BB2277" i="22"/>
  <c r="BB2279" i="22"/>
  <c r="BB2281" i="22"/>
  <c r="BB2283" i="22"/>
  <c r="BB2285" i="22"/>
  <c r="BB2287" i="22"/>
  <c r="BB2289" i="22"/>
  <c r="BB2291" i="22"/>
  <c r="BB2293" i="22"/>
  <c r="BB2295" i="22"/>
  <c r="BB2297" i="22"/>
  <c r="BB2299" i="22"/>
  <c r="BB2301" i="22"/>
  <c r="BB2303" i="22"/>
  <c r="BB2305" i="22"/>
  <c r="BB2307" i="22"/>
  <c r="BB2309" i="22"/>
  <c r="BB2311" i="22"/>
  <c r="BB2313" i="22"/>
  <c r="BB2315" i="22"/>
  <c r="BB2317" i="22"/>
  <c r="BB2319" i="22"/>
  <c r="BB2321" i="22"/>
  <c r="BB2323" i="22"/>
  <c r="BB2325" i="22"/>
  <c r="BB2327" i="22"/>
  <c r="BB2329" i="22"/>
  <c r="BB2331" i="22"/>
  <c r="BB2333" i="22"/>
  <c r="BB2335" i="22"/>
  <c r="BB2337" i="22"/>
  <c r="BB2339" i="22"/>
  <c r="BB2341" i="22"/>
  <c r="BB2343" i="22"/>
  <c r="BB2345" i="22"/>
  <c r="BB2347" i="22"/>
  <c r="BB2349" i="22"/>
  <c r="BB2351" i="22"/>
  <c r="BB2353" i="22"/>
  <c r="BB2355" i="22"/>
  <c r="BB2357" i="22"/>
  <c r="BB2359" i="22"/>
  <c r="BB2361" i="22"/>
  <c r="BB2363" i="22"/>
  <c r="BB2365" i="22"/>
  <c r="BB4" i="23"/>
  <c r="BB8" i="23"/>
  <c r="BB12" i="23"/>
  <c r="BB16" i="23"/>
  <c r="BB20" i="23"/>
  <c r="BB24" i="23"/>
  <c r="BB28" i="23"/>
  <c r="BB32" i="23"/>
  <c r="BB36" i="23"/>
  <c r="BB40" i="23"/>
  <c r="BB44" i="23"/>
  <c r="BB48" i="23"/>
  <c r="BB52" i="23"/>
  <c r="BB56" i="23"/>
  <c r="BB60" i="23"/>
  <c r="BB64" i="23"/>
  <c r="BB68" i="23"/>
  <c r="BB72" i="23"/>
  <c r="BB76" i="23"/>
  <c r="BB80" i="23"/>
  <c r="BB84" i="23"/>
  <c r="BB88" i="23"/>
  <c r="BB92" i="23"/>
  <c r="BB96" i="23"/>
  <c r="BB100" i="23"/>
  <c r="BB104" i="23"/>
  <c r="BB108" i="23"/>
  <c r="BB112" i="23"/>
  <c r="BB116" i="23"/>
  <c r="BB120" i="23"/>
  <c r="BB124" i="23"/>
  <c r="BB128" i="23"/>
  <c r="BB132" i="23"/>
  <c r="BB136" i="23"/>
  <c r="BB140" i="23"/>
  <c r="BB144" i="23"/>
  <c r="BB148" i="23"/>
  <c r="AP1064" i="20"/>
  <c r="BB1089" i="22"/>
  <c r="AZ1115" i="22"/>
  <c r="AR1139" i="20"/>
  <c r="BB1151" i="22"/>
  <c r="AP1165" i="20"/>
  <c r="AZ1177" i="22"/>
  <c r="AR1187" i="20"/>
  <c r="AP1193" i="20"/>
  <c r="AP1198" i="20"/>
  <c r="AP1203" i="20"/>
  <c r="AP1208" i="20"/>
  <c r="AP1213" i="20"/>
  <c r="AP1218" i="20"/>
  <c r="BB1223" i="22"/>
  <c r="AP1228" i="20"/>
  <c r="BB1233" i="22"/>
  <c r="AP1238" i="20"/>
  <c r="BB1243" i="22"/>
  <c r="AZ1249" i="22"/>
  <c r="BB1253" i="22"/>
  <c r="AZ1259" i="22"/>
  <c r="BB1263" i="22"/>
  <c r="AZ1269" i="22"/>
  <c r="AR1275" i="20"/>
  <c r="AZ1279" i="22"/>
  <c r="AR1285" i="20"/>
  <c r="AZ1289" i="22"/>
  <c r="AR1295" i="20"/>
  <c r="AP1301" i="20"/>
  <c r="AR1305" i="20"/>
  <c r="AP1311" i="20"/>
  <c r="AR1315" i="20"/>
  <c r="AP1321" i="20"/>
  <c r="AP1326" i="20"/>
  <c r="BB1329" i="22"/>
  <c r="AP1334" i="20"/>
  <c r="AR1337" i="20"/>
  <c r="AR1341" i="20"/>
  <c r="AR1345" i="20"/>
  <c r="AZ1348" i="22"/>
  <c r="AZ1352" i="22"/>
  <c r="AZ1355" i="22"/>
  <c r="AZ1359" i="22"/>
  <c r="AZ1363" i="22"/>
  <c r="BB1366" i="22"/>
  <c r="BB1370" i="22"/>
  <c r="BB1373" i="22"/>
  <c r="BB1377" i="22"/>
  <c r="BB1381" i="22"/>
  <c r="AP1385" i="20"/>
  <c r="AP1389" i="20"/>
  <c r="AP1392" i="20"/>
  <c r="AP1396" i="20"/>
  <c r="AP1400" i="20"/>
  <c r="AR1403" i="20"/>
  <c r="AR1407" i="20"/>
  <c r="AZ1410" i="22"/>
  <c r="AZ1414" i="22"/>
  <c r="AZ1418" i="22"/>
  <c r="AZ1421" i="22"/>
  <c r="AZ1425" i="22"/>
  <c r="BB1428" i="22"/>
  <c r="BB1432" i="22"/>
  <c r="BB1436" i="22"/>
  <c r="BB1439" i="22"/>
  <c r="BB1443" i="22"/>
  <c r="AP1447" i="20"/>
  <c r="AP1451" i="20"/>
  <c r="AP1455" i="20"/>
  <c r="AP1458" i="20"/>
  <c r="AP1462" i="20"/>
  <c r="AR1465" i="20"/>
  <c r="AR1469" i="20"/>
  <c r="AR1473" i="20"/>
  <c r="AZ1476" i="22"/>
  <c r="AZ1480" i="22"/>
  <c r="AZ1483" i="22"/>
  <c r="AZ1487" i="22"/>
  <c r="AZ1491" i="22"/>
  <c r="BB1494" i="22"/>
  <c r="BB1498" i="22"/>
  <c r="BB1501" i="22"/>
  <c r="BB1505" i="22"/>
  <c r="AZ1509" i="22"/>
  <c r="AR1512" i="20"/>
  <c r="BB1515" i="22"/>
  <c r="AZ1518" i="22"/>
  <c r="AP1522" i="20"/>
  <c r="AZ1525" i="22"/>
  <c r="AR1528" i="20"/>
  <c r="BB1531" i="22"/>
  <c r="AZ1534" i="22"/>
  <c r="AP1538" i="20"/>
  <c r="AZ1541" i="22"/>
  <c r="AR1544" i="20"/>
  <c r="BB1547" i="22"/>
  <c r="AZ1550" i="22"/>
  <c r="AP1554" i="20"/>
  <c r="AZ1557" i="22"/>
  <c r="AR1560" i="20"/>
  <c r="BB1563" i="22"/>
  <c r="AZ1566" i="22"/>
  <c r="AP1570" i="20"/>
  <c r="AZ1573" i="22"/>
  <c r="AR1576" i="20"/>
  <c r="BB1579" i="22"/>
  <c r="AZ1582" i="22"/>
  <c r="AP1586" i="20"/>
  <c r="AZ1589" i="22"/>
  <c r="AR1592" i="20"/>
  <c r="BB1595" i="22"/>
  <c r="AZ1598" i="22"/>
  <c r="AP1602" i="20"/>
  <c r="AZ1605" i="22"/>
  <c r="AR1608" i="20"/>
  <c r="BB1611" i="22"/>
  <c r="AZ1614" i="22"/>
  <c r="AP1618" i="20"/>
  <c r="AZ1621" i="22"/>
  <c r="AR1624" i="20"/>
  <c r="BB1627" i="22"/>
  <c r="AZ1630" i="22"/>
  <c r="AP1634" i="20"/>
  <c r="AZ1637" i="22"/>
  <c r="AR1640" i="20"/>
  <c r="BB1643" i="22"/>
  <c r="AZ1646" i="22"/>
  <c r="AP1650" i="20"/>
  <c r="AZ1653" i="22"/>
  <c r="AR1656" i="20"/>
  <c r="BB1659" i="22"/>
  <c r="AZ1662" i="22"/>
  <c r="AP1666" i="20"/>
  <c r="AZ1669" i="22"/>
  <c r="AR1672" i="20"/>
  <c r="BB1675" i="22"/>
  <c r="AZ1678" i="22"/>
  <c r="AP1682" i="20"/>
  <c r="AZ1685" i="22"/>
  <c r="AR1688" i="20"/>
  <c r="BB1691" i="22"/>
  <c r="AZ1694" i="22"/>
  <c r="AP1698" i="20"/>
  <c r="AZ1701" i="22"/>
  <c r="AR1704" i="20"/>
  <c r="BB1707" i="22"/>
  <c r="AZ1710" i="22"/>
  <c r="AP1714" i="20"/>
  <c r="AZ1717" i="22"/>
  <c r="AR1720" i="20"/>
  <c r="BB1723" i="22"/>
  <c r="AZ1726" i="22"/>
  <c r="AP1730" i="20"/>
  <c r="AZ1733" i="22"/>
  <c r="AR1736" i="20"/>
  <c r="BB1739" i="22"/>
  <c r="AZ1742" i="22"/>
  <c r="AP1746" i="20"/>
  <c r="AZ1749" i="22"/>
  <c r="AR1752" i="20"/>
  <c r="BB1755" i="22"/>
  <c r="AZ1758" i="22"/>
  <c r="AP1762" i="20"/>
  <c r="AZ1765" i="22"/>
  <c r="AR1768" i="20"/>
  <c r="BB1771" i="22"/>
  <c r="AZ1774" i="22"/>
  <c r="AP1778" i="20"/>
  <c r="AZ1781" i="22"/>
  <c r="AR1784" i="20"/>
  <c r="BB1787" i="22"/>
  <c r="AZ1790" i="22"/>
  <c r="AP1794" i="20"/>
  <c r="AZ1797" i="22"/>
  <c r="AR1800" i="20"/>
  <c r="BB1803" i="22"/>
  <c r="AZ1806" i="22"/>
  <c r="AP1810" i="20"/>
  <c r="AZ1813" i="22"/>
  <c r="AR1816" i="20"/>
  <c r="BB1819" i="22"/>
  <c r="AZ1822" i="22"/>
  <c r="AP1826" i="20"/>
  <c r="AZ1829" i="22"/>
  <c r="AR1832" i="20"/>
  <c r="BB1835" i="22"/>
  <c r="AZ1838" i="22"/>
  <c r="AP1842" i="20"/>
  <c r="AZ1845" i="22"/>
  <c r="AR1848" i="20"/>
  <c r="BB1851" i="22"/>
  <c r="AZ1854" i="22"/>
  <c r="BB1857" i="22"/>
  <c r="AR1860" i="20"/>
  <c r="AP1863" i="20"/>
  <c r="AZ1865" i="22"/>
  <c r="BB1867" i="22"/>
  <c r="AP1870" i="20"/>
  <c r="AR1872" i="20"/>
  <c r="AZ1874" i="22"/>
  <c r="AP1877" i="20"/>
  <c r="AR1879" i="20"/>
  <c r="AZ1881" i="22"/>
  <c r="BB1883" i="22"/>
  <c r="AP1886" i="20"/>
  <c r="AR1888" i="20"/>
  <c r="AZ1890" i="22"/>
  <c r="AP1893" i="20"/>
  <c r="AR1895" i="20"/>
  <c r="AZ1897" i="22"/>
  <c r="BB1899" i="22"/>
  <c r="AP1902" i="20"/>
  <c r="AR1904" i="20"/>
  <c r="AZ1906" i="22"/>
  <c r="AP1909" i="20"/>
  <c r="AR1911" i="20"/>
  <c r="AZ1913" i="22"/>
  <c r="BB1915" i="22"/>
  <c r="AP1918" i="20"/>
  <c r="AR1920" i="20"/>
  <c r="AZ1922" i="22"/>
  <c r="AP1925" i="20"/>
  <c r="AR1927" i="20"/>
  <c r="AZ1929" i="22"/>
  <c r="BB1931" i="22"/>
  <c r="AP1934" i="20"/>
  <c r="AR1936" i="20"/>
  <c r="AZ1938" i="22"/>
  <c r="AP1941" i="20"/>
  <c r="AR1943" i="20"/>
  <c r="AZ1945" i="22"/>
  <c r="BB1947" i="22"/>
  <c r="AP1950" i="20"/>
  <c r="AR1952" i="20"/>
  <c r="AZ1954" i="22"/>
  <c r="AP1957" i="20"/>
  <c r="AR1959" i="20"/>
  <c r="AZ1961" i="22"/>
  <c r="BB1963" i="22"/>
  <c r="AP1966" i="20"/>
  <c r="AR1968" i="20"/>
  <c r="AZ1970" i="22"/>
  <c r="AP1973" i="20"/>
  <c r="AR1975" i="20"/>
  <c r="AZ1977" i="22"/>
  <c r="BB1979" i="22"/>
  <c r="AP1982" i="20"/>
  <c r="AR1984" i="20"/>
  <c r="AZ1986" i="22"/>
  <c r="AP1989" i="20"/>
  <c r="AR1991" i="20"/>
  <c r="AZ1993" i="22"/>
  <c r="BB1995" i="22"/>
  <c r="AP1998" i="20"/>
  <c r="AR2000" i="20"/>
  <c r="AZ2002" i="22"/>
  <c r="AP2005" i="20"/>
  <c r="AR2007" i="20"/>
  <c r="AZ2009" i="22"/>
  <c r="BB2011" i="22"/>
  <c r="AP2014" i="20"/>
  <c r="AR2016" i="20"/>
  <c r="AZ2018" i="22"/>
  <c r="AP2021" i="20"/>
  <c r="AR2023" i="20"/>
  <c r="AZ2025" i="22"/>
  <c r="BB2027" i="22"/>
  <c r="AP2030" i="20"/>
  <c r="AR2032" i="20"/>
  <c r="AZ2034" i="22"/>
  <c r="AP2037" i="20"/>
  <c r="AR2039" i="20"/>
  <c r="AZ2041" i="22"/>
  <c r="BB2043" i="22"/>
  <c r="AP2046" i="20"/>
  <c r="AP2048" i="20"/>
  <c r="AP2050" i="20"/>
  <c r="AP2052" i="20"/>
  <c r="AP2054" i="20"/>
  <c r="AP2056" i="20"/>
  <c r="AP2058" i="20"/>
  <c r="AP2060" i="20"/>
  <c r="AP2062" i="20"/>
  <c r="AP2064" i="20"/>
  <c r="AP2066" i="20"/>
  <c r="AP2068" i="20"/>
  <c r="AP2070" i="20"/>
  <c r="AP2072" i="20"/>
  <c r="AP2074" i="20"/>
  <c r="AP2076" i="20"/>
  <c r="AP2078" i="20"/>
  <c r="AP2080" i="20"/>
  <c r="AP2082" i="20"/>
  <c r="AP2084" i="20"/>
  <c r="AP2086" i="20"/>
  <c r="AP2088" i="20"/>
  <c r="AP2090" i="20"/>
  <c r="AP2092" i="20"/>
  <c r="AP2094" i="20"/>
  <c r="AP2096" i="20"/>
  <c r="AP2098" i="20"/>
  <c r="AP2100" i="20"/>
  <c r="AP2102" i="20"/>
  <c r="AP2104" i="20"/>
  <c r="AP2106" i="20"/>
  <c r="AP2108" i="20"/>
  <c r="AP2110" i="20"/>
  <c r="AP2112" i="20"/>
  <c r="AP2114" i="20"/>
  <c r="AP2116" i="20"/>
  <c r="AP2118" i="20"/>
  <c r="AP2120" i="20"/>
  <c r="AP2122" i="20"/>
  <c r="AP2124" i="20"/>
  <c r="AP2126" i="20"/>
  <c r="AP2128" i="20"/>
  <c r="AP2130" i="20"/>
  <c r="AP2132" i="20"/>
  <c r="AP2134" i="20"/>
  <c r="AP2136" i="20"/>
  <c r="AP2138" i="20"/>
  <c r="AP2140" i="20"/>
  <c r="AP2142" i="20"/>
  <c r="AP2144" i="20"/>
  <c r="AP2146" i="20"/>
  <c r="AP2148" i="20"/>
  <c r="AP2150" i="20"/>
  <c r="AP2152" i="20"/>
  <c r="AP2154" i="20"/>
  <c r="AP2156" i="20"/>
  <c r="AP2158" i="20"/>
  <c r="AP2160" i="20"/>
  <c r="AP2162" i="20"/>
  <c r="AP2164" i="20"/>
  <c r="AP2166" i="20"/>
  <c r="AP2168" i="20"/>
  <c r="AP2170" i="20"/>
  <c r="AP2172" i="20"/>
  <c r="AP2174" i="20"/>
  <c r="AP2176" i="20"/>
  <c r="AP2178" i="20"/>
  <c r="AP2180" i="20"/>
  <c r="AP2182" i="20"/>
  <c r="AP2184" i="20"/>
  <c r="AP2186" i="20"/>
  <c r="AP2188" i="20"/>
  <c r="AP2190" i="20"/>
  <c r="AP2192" i="20"/>
  <c r="AP2194" i="20"/>
  <c r="AP2196" i="20"/>
  <c r="AP2198" i="20"/>
  <c r="AP2200" i="20"/>
  <c r="AP2202" i="20"/>
  <c r="AP2204" i="20"/>
  <c r="AP2206" i="20"/>
  <c r="AP2208" i="20"/>
  <c r="AP2210" i="20"/>
  <c r="AP2212" i="20"/>
  <c r="AP2214" i="20"/>
  <c r="AP2216" i="20"/>
  <c r="AP2218" i="20"/>
  <c r="AP2220" i="20"/>
  <c r="AP2222" i="20"/>
  <c r="AP2224" i="20"/>
  <c r="AP2226" i="20"/>
  <c r="AP2228" i="20"/>
  <c r="AP2230" i="20"/>
  <c r="AP2232" i="20"/>
  <c r="AP2234" i="20"/>
  <c r="AP2236" i="20"/>
  <c r="AP2238" i="20"/>
  <c r="AP2240" i="20"/>
  <c r="AP2242" i="20"/>
  <c r="AP2244" i="20"/>
  <c r="AP2246" i="20"/>
  <c r="AP2248" i="20"/>
  <c r="AP2250" i="20"/>
  <c r="AP2252" i="20"/>
  <c r="AP2254" i="20"/>
  <c r="AP2256" i="20"/>
  <c r="AP2258" i="20"/>
  <c r="AP2260" i="20"/>
  <c r="AP2262" i="20"/>
  <c r="AP2264" i="20"/>
  <c r="AP2266" i="20"/>
  <c r="AP2268" i="20"/>
  <c r="AP2270" i="20"/>
  <c r="AP2272" i="20"/>
  <c r="AP2274" i="20"/>
  <c r="AP2276" i="20"/>
  <c r="AP2278" i="20"/>
  <c r="AP2280" i="20"/>
  <c r="AP2282" i="20"/>
  <c r="AP2284" i="20"/>
  <c r="AP2286" i="20"/>
  <c r="AP2288" i="20"/>
  <c r="AP2290" i="20"/>
  <c r="AP2292" i="20"/>
  <c r="AP2294" i="20"/>
  <c r="AP2296" i="20"/>
  <c r="AP2298" i="20"/>
  <c r="AP2300" i="20"/>
  <c r="AP2302" i="20"/>
  <c r="AP2304" i="20"/>
  <c r="AP2306" i="20"/>
  <c r="AP2308" i="20"/>
  <c r="AP2310" i="20"/>
  <c r="AP2312" i="20"/>
  <c r="AP2314" i="20"/>
  <c r="AP2316" i="20"/>
  <c r="AP2318" i="20"/>
  <c r="AP2320" i="20"/>
  <c r="AP2322" i="20"/>
  <c r="AP2324" i="20"/>
  <c r="AP2326" i="20"/>
  <c r="AP2328" i="20"/>
  <c r="AP2330" i="20"/>
  <c r="AP2332" i="20"/>
  <c r="AP2334" i="20"/>
  <c r="AP2336" i="20"/>
  <c r="AP2338" i="20"/>
  <c r="AP2340" i="20"/>
  <c r="AP2342" i="20"/>
  <c r="AP2344" i="20"/>
  <c r="AP2346" i="20"/>
  <c r="AP2348" i="20"/>
  <c r="AP2350" i="20"/>
  <c r="AP2352" i="20"/>
  <c r="AP2354" i="20"/>
  <c r="AP2356" i="20"/>
  <c r="AP2358" i="20"/>
  <c r="AP2360" i="20"/>
  <c r="AP2362" i="20"/>
  <c r="AP2364" i="20"/>
  <c r="AP2366" i="20"/>
  <c r="AZ5" i="23"/>
  <c r="AZ9" i="23"/>
  <c r="AZ13" i="23"/>
  <c r="AZ17" i="23"/>
  <c r="AZ21" i="23"/>
  <c r="AZ25" i="23"/>
  <c r="AZ29" i="23"/>
  <c r="AZ33" i="23"/>
  <c r="AZ37" i="23"/>
  <c r="AZ41" i="23"/>
  <c r="AZ45" i="23"/>
  <c r="AZ49" i="23"/>
  <c r="AZ53" i="23"/>
  <c r="AZ57" i="23"/>
  <c r="AZ61" i="23"/>
  <c r="AZ65" i="23"/>
  <c r="AZ69" i="23"/>
  <c r="AZ73" i="23"/>
  <c r="AZ77" i="23"/>
  <c r="AZ81" i="23"/>
  <c r="AZ85" i="23"/>
  <c r="AZ89" i="23"/>
  <c r="AZ93" i="23"/>
  <c r="AZ97" i="23"/>
  <c r="AZ101" i="23"/>
  <c r="AZ105" i="23"/>
  <c r="AZ109" i="23"/>
  <c r="AZ113" i="23"/>
  <c r="AZ117" i="23"/>
  <c r="AZ121" i="23"/>
  <c r="AZ125" i="23"/>
  <c r="AZ129" i="23"/>
  <c r="AZ133" i="23"/>
  <c r="AZ137" i="23"/>
  <c r="AZ141" i="23"/>
  <c r="AZ145" i="23"/>
  <c r="AZ149" i="23"/>
  <c r="AZ153" i="23"/>
  <c r="AZ157" i="23"/>
  <c r="AZ161" i="23"/>
  <c r="AZ165" i="23"/>
  <c r="AZ169" i="23"/>
  <c r="AZ173" i="23"/>
  <c r="AZ177" i="23"/>
  <c r="AZ181" i="23"/>
  <c r="AZ185" i="23"/>
  <c r="AZ189" i="23"/>
  <c r="AZ193" i="23"/>
  <c r="AZ197" i="23"/>
  <c r="AZ201" i="23"/>
  <c r="AZ205" i="23"/>
  <c r="AZ209" i="23"/>
  <c r="AZ213" i="23"/>
  <c r="AZ217" i="23"/>
  <c r="AZ221" i="23"/>
  <c r="AZ225" i="23"/>
  <c r="AZ229" i="23"/>
  <c r="AZ233" i="23"/>
  <c r="AZ237" i="23"/>
  <c r="AZ241" i="23"/>
  <c r="AZ245" i="23"/>
  <c r="AZ249" i="23"/>
  <c r="AZ253" i="23"/>
  <c r="AZ257" i="23"/>
  <c r="AZ261" i="23"/>
  <c r="AZ265" i="23"/>
  <c r="AZ269" i="23"/>
  <c r="AZ273" i="23"/>
  <c r="AZ277" i="23"/>
  <c r="AZ281" i="23"/>
  <c r="AZ285" i="23"/>
  <c r="AZ289" i="23"/>
  <c r="AZ293" i="23"/>
  <c r="AZ297" i="23"/>
  <c r="AZ301" i="23"/>
  <c r="AZ1067" i="22"/>
  <c r="AR1093" i="20"/>
  <c r="AP1119" i="20"/>
  <c r="AR1141" i="20"/>
  <c r="BB1153" i="22"/>
  <c r="AP1167" i="20"/>
  <c r="AZ1179" i="22"/>
  <c r="AP1189" i="20"/>
  <c r="AR1193" i="20"/>
  <c r="AP1199" i="20"/>
  <c r="AR1203" i="20"/>
  <c r="AP1209" i="20"/>
  <c r="AP1214" i="20"/>
  <c r="AP1219" i="20"/>
  <c r="AP1224" i="20"/>
  <c r="AP1229" i="20"/>
  <c r="AP1234" i="20"/>
  <c r="BB1239" i="22"/>
  <c r="AP1244" i="20"/>
  <c r="BB1249" i="22"/>
  <c r="AP1254" i="20"/>
  <c r="BB1259" i="22"/>
  <c r="AZ1265" i="22"/>
  <c r="BB1269" i="22"/>
  <c r="AZ1275" i="22"/>
  <c r="BB1279" i="22"/>
  <c r="AZ1285" i="22"/>
  <c r="AR1291" i="20"/>
  <c r="AZ1295" i="22"/>
  <c r="AR1301" i="20"/>
  <c r="AZ1305" i="22"/>
  <c r="AR1311" i="20"/>
  <c r="AP1317" i="20"/>
  <c r="AR1321" i="20"/>
  <c r="AZ1326" i="22"/>
  <c r="AP1330" i="20"/>
  <c r="AZ1334" i="22"/>
  <c r="AZ1338" i="22"/>
  <c r="AZ1341" i="22"/>
  <c r="AZ1345" i="22"/>
  <c r="BB1348" i="22"/>
  <c r="BB1352" i="22"/>
  <c r="BB1356" i="22"/>
  <c r="BB1359" i="22"/>
  <c r="BB1363" i="22"/>
  <c r="AP1367" i="20"/>
  <c r="AP1371" i="20"/>
  <c r="AP1375" i="20"/>
  <c r="AP1378" i="20"/>
  <c r="AP1382" i="20"/>
  <c r="AR1385" i="20"/>
  <c r="AR1389" i="20"/>
  <c r="AR1393" i="20"/>
  <c r="AZ1396" i="22"/>
  <c r="AZ1400" i="22"/>
  <c r="AZ1403" i="22"/>
  <c r="AZ1407" i="22"/>
  <c r="AZ1411" i="22"/>
  <c r="BB1414" i="22"/>
  <c r="BB1418" i="22"/>
  <c r="BB1421" i="22"/>
  <c r="BB1425" i="22"/>
  <c r="BB1429" i="22"/>
  <c r="AP1433" i="20"/>
  <c r="AP1437" i="20"/>
  <c r="AP1440" i="20"/>
  <c r="AP1444" i="20"/>
  <c r="AP1448" i="20"/>
  <c r="AR1451" i="20"/>
  <c r="AR1455" i="20"/>
  <c r="AZ1458" i="22"/>
  <c r="AZ1462" i="22"/>
  <c r="AZ1466" i="22"/>
  <c r="AZ1469" i="22"/>
  <c r="AZ1473" i="22"/>
  <c r="BB1476" i="22"/>
  <c r="BB1480" i="22"/>
  <c r="BB1484" i="22"/>
  <c r="BB1487" i="22"/>
  <c r="BB1491" i="22"/>
  <c r="AP1495" i="20"/>
  <c r="AP1499" i="20"/>
  <c r="AP1503" i="20"/>
  <c r="AP1506" i="20"/>
  <c r="BB1509" i="22"/>
  <c r="AZ1512" i="22"/>
  <c r="AP1516" i="20"/>
  <c r="AZ1519" i="22"/>
  <c r="AR1522" i="20"/>
  <c r="BB1525" i="22"/>
  <c r="AZ1528" i="22"/>
  <c r="AP1532" i="20"/>
  <c r="AZ1535" i="22"/>
  <c r="AR1538" i="20"/>
  <c r="BB1541" i="22"/>
  <c r="AZ1544" i="22"/>
  <c r="AP1548" i="20"/>
  <c r="AZ1551" i="22"/>
  <c r="AR1554" i="20"/>
  <c r="BB1557" i="22"/>
  <c r="AZ1560" i="22"/>
  <c r="AP1564" i="20"/>
  <c r="AZ1567" i="22"/>
  <c r="AR1570" i="20"/>
  <c r="BB1573" i="22"/>
  <c r="AZ1576" i="22"/>
  <c r="AP1580" i="20"/>
  <c r="AZ1583" i="22"/>
  <c r="AR1586" i="20"/>
  <c r="BB1589" i="22"/>
  <c r="AZ1592" i="22"/>
  <c r="AP1596" i="20"/>
  <c r="AZ1599" i="22"/>
  <c r="AR1602" i="20"/>
  <c r="BB1605" i="22"/>
  <c r="AZ1608" i="22"/>
  <c r="AP1612" i="20"/>
  <c r="AZ1615" i="22"/>
  <c r="AR1618" i="20"/>
  <c r="BB1621" i="22"/>
  <c r="AZ1624" i="22"/>
  <c r="AP1628" i="20"/>
  <c r="AZ1631" i="22"/>
  <c r="AR1634" i="20"/>
  <c r="BB1637" i="22"/>
  <c r="AZ1640" i="22"/>
  <c r="AP1644" i="20"/>
  <c r="AZ1647" i="22"/>
  <c r="AR1650" i="20"/>
  <c r="BB1653" i="22"/>
  <c r="AZ1656" i="22"/>
  <c r="AP1660" i="20"/>
  <c r="AZ1663" i="22"/>
  <c r="AR1666" i="20"/>
  <c r="BB1669" i="22"/>
  <c r="AZ1672" i="22"/>
  <c r="AP1676" i="20"/>
  <c r="AZ1679" i="22"/>
  <c r="AR1682" i="20"/>
  <c r="BB1685" i="22"/>
  <c r="AZ1688" i="22"/>
  <c r="AP1692" i="20"/>
  <c r="AZ1695" i="22"/>
  <c r="AR1698" i="20"/>
  <c r="BB1701" i="22"/>
  <c r="AZ1704" i="22"/>
  <c r="AP1708" i="20"/>
  <c r="AZ1711" i="22"/>
  <c r="AR1714" i="20"/>
  <c r="BB1717" i="22"/>
  <c r="AZ1720" i="22"/>
  <c r="AP1724" i="20"/>
  <c r="AZ1727" i="22"/>
  <c r="AR1730" i="20"/>
  <c r="BB1733" i="22"/>
  <c r="AZ1736" i="22"/>
  <c r="AP1740" i="20"/>
  <c r="AZ1743" i="22"/>
  <c r="AR1746" i="20"/>
  <c r="BB1749" i="22"/>
  <c r="AZ1752" i="22"/>
  <c r="AP1756" i="20"/>
  <c r="AZ1759" i="22"/>
  <c r="AR1762" i="20"/>
  <c r="BB1765" i="22"/>
  <c r="AZ1768" i="22"/>
  <c r="AP1772" i="20"/>
  <c r="AZ1775" i="22"/>
  <c r="AR1778" i="20"/>
  <c r="BB1781" i="22"/>
  <c r="AZ1784" i="22"/>
  <c r="AP1788" i="20"/>
  <c r="AZ1791" i="22"/>
  <c r="AR1794" i="20"/>
  <c r="AP1071" i="20"/>
  <c r="AP1096" i="20"/>
  <c r="BB1121" i="22"/>
  <c r="AP1142" i="20"/>
  <c r="AR1155" i="20"/>
  <c r="BB1167" i="22"/>
  <c r="AP1181" i="20"/>
  <c r="AR1189" i="20"/>
  <c r="AZ1193" i="22"/>
  <c r="AR1199" i="20"/>
  <c r="AP1205" i="20"/>
  <c r="AR1209" i="20"/>
  <c r="AP1215" i="20"/>
  <c r="AR1219" i="20"/>
  <c r="AP1225" i="20"/>
  <c r="AP1230" i="20"/>
  <c r="AP1235" i="20"/>
  <c r="AP1240" i="20"/>
  <c r="AP1245" i="20"/>
  <c r="AP1250" i="20"/>
  <c r="BB1255" i="22"/>
  <c r="AP1260" i="20"/>
  <c r="BB1265" i="22"/>
  <c r="AP1270" i="20"/>
  <c r="BB1275" i="22"/>
  <c r="AZ1281" i="22"/>
  <c r="BB1285" i="22"/>
  <c r="AZ1291" i="22"/>
  <c r="BB1295" i="22"/>
  <c r="AZ1301" i="22"/>
  <c r="AR1307" i="20"/>
  <c r="AZ1311" i="22"/>
  <c r="AR1317" i="20"/>
  <c r="AZ1321" i="22"/>
  <c r="AP1327" i="20"/>
  <c r="AZ1331" i="22"/>
  <c r="BB1334" i="22"/>
  <c r="BB1338" i="22"/>
  <c r="BB1341" i="22"/>
  <c r="BB1345" i="22"/>
  <c r="BB1349" i="22"/>
  <c r="AP1353" i="20"/>
  <c r="AP1357" i="20"/>
  <c r="AP1360" i="20"/>
  <c r="AP1364" i="20"/>
  <c r="AP1368" i="20"/>
  <c r="AR1371" i="20"/>
  <c r="AR1375" i="20"/>
  <c r="AZ1378" i="22"/>
  <c r="AZ1382" i="22"/>
  <c r="AZ1386" i="22"/>
  <c r="AZ1389" i="22"/>
  <c r="AZ1393" i="22"/>
  <c r="BB1396" i="22"/>
  <c r="BB1400" i="22"/>
  <c r="BB1404" i="22"/>
  <c r="BB1407" i="22"/>
  <c r="BB1411" i="22"/>
  <c r="AP1415" i="20"/>
  <c r="AP1419" i="20"/>
  <c r="AP1423" i="20"/>
  <c r="AP1426" i="20"/>
  <c r="AP1430" i="20"/>
  <c r="AR1433" i="20"/>
  <c r="AR1437" i="20"/>
  <c r="AR1441" i="20"/>
  <c r="AZ1444" i="22"/>
  <c r="AZ1448" i="22"/>
  <c r="AZ1451" i="22"/>
  <c r="AZ1455" i="22"/>
  <c r="AZ1459" i="22"/>
  <c r="BB1462" i="22"/>
  <c r="BB1466" i="22"/>
  <c r="BB1469" i="22"/>
  <c r="BB1473" i="22"/>
  <c r="BB1477" i="22"/>
  <c r="AP1481" i="20"/>
  <c r="AP1485" i="20"/>
  <c r="AP1488" i="20"/>
  <c r="AP1492" i="20"/>
  <c r="AP1496" i="20"/>
  <c r="AR1499" i="20"/>
  <c r="AR1503" i="20"/>
  <c r="AZ1506" i="22"/>
  <c r="AP1510" i="20"/>
  <c r="AZ1513" i="22"/>
  <c r="AR1516" i="20"/>
  <c r="BB1519" i="22"/>
  <c r="AZ1522" i="22"/>
  <c r="AP1526" i="20"/>
  <c r="AZ1529" i="22"/>
  <c r="AR1532" i="20"/>
  <c r="BB1535" i="22"/>
  <c r="AZ1538" i="22"/>
  <c r="AP1542" i="20"/>
  <c r="AZ1545" i="22"/>
  <c r="AR1548" i="20"/>
  <c r="BB1551" i="22"/>
  <c r="AZ1554" i="22"/>
  <c r="AP1558" i="20"/>
  <c r="AZ1561" i="22"/>
  <c r="AR1564" i="20"/>
  <c r="BB1567" i="22"/>
  <c r="AZ1570" i="22"/>
  <c r="AP1574" i="20"/>
  <c r="AZ1577" i="22"/>
  <c r="AR1580" i="20"/>
  <c r="BB1583" i="22"/>
  <c r="AZ1586" i="22"/>
  <c r="AP1590" i="20"/>
  <c r="AZ1593" i="22"/>
  <c r="AR1596" i="20"/>
  <c r="BB1599" i="22"/>
  <c r="AZ1602" i="22"/>
  <c r="AP1606" i="20"/>
  <c r="AZ1609" i="22"/>
  <c r="AR1612" i="20"/>
  <c r="BB1615" i="22"/>
  <c r="AZ1618" i="22"/>
  <c r="AP1622" i="20"/>
  <c r="AZ1625" i="22"/>
  <c r="AR1628" i="20"/>
  <c r="BB1631" i="22"/>
  <c r="AZ1634" i="22"/>
  <c r="AP1638" i="20"/>
  <c r="AZ1641" i="22"/>
  <c r="BB1073" i="22"/>
  <c r="AZ1099" i="22"/>
  <c r="AR1125" i="20"/>
  <c r="AP1144" i="20"/>
  <c r="AR1157" i="20"/>
  <c r="BB1169" i="22"/>
  <c r="AP1183" i="20"/>
  <c r="AZ1189" i="22"/>
  <c r="AR1195" i="20"/>
  <c r="AZ1199" i="22"/>
  <c r="AR1205" i="20"/>
  <c r="AZ1209" i="22"/>
  <c r="AR1215" i="20"/>
  <c r="AP1221" i="20"/>
  <c r="AR1225" i="20"/>
  <c r="AP1231" i="20"/>
  <c r="AR1235" i="20"/>
  <c r="AP1241" i="20"/>
  <c r="AP1246" i="20"/>
  <c r="AP1251" i="20"/>
  <c r="AP1256" i="20"/>
  <c r="AP1261" i="20"/>
  <c r="AP1266" i="20"/>
  <c r="BB1271" i="22"/>
  <c r="AP1276" i="20"/>
  <c r="BB1281" i="22"/>
  <c r="AP1286" i="20"/>
  <c r="BB1291" i="22"/>
  <c r="AZ1297" i="22"/>
  <c r="BB1301" i="22"/>
  <c r="AZ1307" i="22"/>
  <c r="BB1311" i="22"/>
  <c r="AZ1317" i="22"/>
  <c r="AR1323" i="20"/>
  <c r="AR1327" i="20"/>
  <c r="BB1331" i="22"/>
  <c r="AP1335" i="20"/>
  <c r="AP1339" i="20"/>
  <c r="AP1343" i="20"/>
  <c r="AP1346" i="20"/>
  <c r="AP1350" i="20"/>
  <c r="AR1353" i="20"/>
  <c r="AR1357" i="20"/>
  <c r="AR1361" i="20"/>
  <c r="AZ1364" i="22"/>
  <c r="AZ1368" i="22"/>
  <c r="AZ1371" i="22"/>
  <c r="AZ1375" i="22"/>
  <c r="AZ1379" i="22"/>
  <c r="BB1382" i="22"/>
  <c r="BB1386" i="22"/>
  <c r="BB1389" i="22"/>
  <c r="BB1393" i="22"/>
  <c r="BB1397" i="22"/>
  <c r="AP1401" i="20"/>
  <c r="AP1405" i="20"/>
  <c r="AP1408" i="20"/>
  <c r="AP1412" i="20"/>
  <c r="AP1416" i="20"/>
  <c r="AR1419" i="20"/>
  <c r="AR1423" i="20"/>
  <c r="AZ1426" i="22"/>
  <c r="AZ1430" i="22"/>
  <c r="AZ1434" i="22"/>
  <c r="AZ1437" i="22"/>
  <c r="AZ1441" i="22"/>
  <c r="BB1444" i="22"/>
  <c r="BB1448" i="22"/>
  <c r="BB1452" i="22"/>
  <c r="BB1455" i="22"/>
  <c r="BB1459" i="22"/>
  <c r="AP1463" i="20"/>
  <c r="AP1467" i="20"/>
  <c r="AP1471" i="20"/>
  <c r="AP1474" i="20"/>
  <c r="AP1478" i="20"/>
  <c r="AR1481" i="20"/>
  <c r="AR1485" i="20"/>
  <c r="AR1489" i="20"/>
  <c r="AZ1492" i="22"/>
  <c r="AZ1496" i="22"/>
  <c r="AZ1499" i="22"/>
  <c r="AZ1503" i="22"/>
  <c r="AZ1507" i="22"/>
  <c r="AR1510" i="20"/>
  <c r="BB1513" i="22"/>
  <c r="AZ1516" i="22"/>
  <c r="AP1520" i="20"/>
  <c r="AZ1523" i="22"/>
  <c r="AR1526" i="20"/>
  <c r="BB1529" i="22"/>
  <c r="AZ1532" i="22"/>
  <c r="AP1536" i="20"/>
  <c r="AZ1539" i="22"/>
  <c r="AR1542" i="20"/>
  <c r="BB1545" i="22"/>
  <c r="AZ1548" i="22"/>
  <c r="AP1552" i="20"/>
  <c r="AZ1555" i="22"/>
  <c r="AR1558" i="20"/>
  <c r="BB1561" i="22"/>
  <c r="AZ1564" i="22"/>
  <c r="AP1568" i="20"/>
  <c r="AZ1571" i="22"/>
  <c r="AR1574" i="20"/>
  <c r="BB1577" i="22"/>
  <c r="AZ1580" i="22"/>
  <c r="AP1584" i="20"/>
  <c r="AZ1587" i="22"/>
  <c r="AR1590" i="20"/>
  <c r="BB1593" i="22"/>
  <c r="AZ1596" i="22"/>
  <c r="AP1600" i="20"/>
  <c r="AZ1603" i="22"/>
  <c r="AR1606" i="20"/>
  <c r="BB1609" i="22"/>
  <c r="AZ1612" i="22"/>
  <c r="AP1616" i="20"/>
  <c r="AZ1619" i="22"/>
  <c r="AR1622" i="20"/>
  <c r="BB1625" i="22"/>
  <c r="AZ1628" i="22"/>
  <c r="AP1632" i="20"/>
  <c r="AZ1635" i="22"/>
  <c r="AR1638" i="20"/>
  <c r="BB1641" i="22"/>
  <c r="AZ1644" i="22"/>
  <c r="AP1648" i="20"/>
  <c r="AZ1651" i="22"/>
  <c r="AR1654" i="20"/>
  <c r="BB1657" i="22"/>
  <c r="AZ1660" i="22"/>
  <c r="AP1664" i="20"/>
  <c r="AZ1667" i="22"/>
  <c r="AR1670" i="20"/>
  <c r="BB1673" i="22"/>
  <c r="AZ1676" i="22"/>
  <c r="AP1680" i="20"/>
  <c r="AZ1683" i="22"/>
  <c r="AR1686" i="20"/>
  <c r="BB1689" i="22"/>
  <c r="AZ1692" i="22"/>
  <c r="AP1696" i="20"/>
  <c r="AZ1699" i="22"/>
  <c r="AR1702" i="20"/>
  <c r="BB1705" i="22"/>
  <c r="AZ1708" i="22"/>
  <c r="AP1712" i="20"/>
  <c r="AZ1715" i="22"/>
  <c r="AR1718" i="20"/>
  <c r="BB1721" i="22"/>
  <c r="AZ1724" i="22"/>
  <c r="AP1728" i="20"/>
  <c r="AZ1731" i="22"/>
  <c r="AR1734" i="20"/>
  <c r="BB1737" i="22"/>
  <c r="AZ1740" i="22"/>
  <c r="AP1744" i="20"/>
  <c r="AZ1747" i="22"/>
  <c r="AR1750" i="20"/>
  <c r="BB1753" i="22"/>
  <c r="AZ1756" i="22"/>
  <c r="AP1760" i="20"/>
  <c r="AZ1763" i="22"/>
  <c r="AR1766" i="20"/>
  <c r="BB1769" i="22"/>
  <c r="AZ1772" i="22"/>
  <c r="AP1776" i="20"/>
  <c r="AZ1779" i="22"/>
  <c r="AR1782" i="20"/>
  <c r="BB1785" i="22"/>
  <c r="AZ1788" i="22"/>
  <c r="AP1792" i="20"/>
  <c r="AZ1795" i="22"/>
  <c r="AR1798" i="20"/>
  <c r="AR1077" i="20"/>
  <c r="AP1103" i="20"/>
  <c r="AP1128" i="20"/>
  <c r="AZ1145" i="22"/>
  <c r="AP1158" i="20"/>
  <c r="AR1171" i="20"/>
  <c r="AZ1183" i="22"/>
  <c r="BB1189" i="22"/>
  <c r="AZ1195" i="22"/>
  <c r="BB1199" i="22"/>
  <c r="AZ1205" i="22"/>
  <c r="AR1211" i="20"/>
  <c r="AZ1215" i="22"/>
  <c r="AR1221" i="20"/>
  <c r="AZ1225" i="22"/>
  <c r="AR1231" i="20"/>
  <c r="AP1237" i="20"/>
  <c r="AR1241" i="20"/>
  <c r="AP1247" i="20"/>
  <c r="AR1251" i="20"/>
  <c r="AP1257" i="20"/>
  <c r="AP1262" i="20"/>
  <c r="AP1267" i="20"/>
  <c r="AP1272" i="20"/>
  <c r="AP1277" i="20"/>
  <c r="AP1282" i="20"/>
  <c r="BB1287" i="22"/>
  <c r="AP1292" i="20"/>
  <c r="BB1297" i="22"/>
  <c r="AP1302" i="20"/>
  <c r="BB1307" i="22"/>
  <c r="AZ1313" i="22"/>
  <c r="BB1317" i="22"/>
  <c r="AZ1323" i="22"/>
  <c r="AZ1327" i="22"/>
  <c r="AP1332" i="20"/>
  <c r="AP1336" i="20"/>
  <c r="AR1339" i="20"/>
  <c r="AR1343" i="20"/>
  <c r="AZ1346" i="22"/>
  <c r="AZ1350" i="22"/>
  <c r="AZ1354" i="22"/>
  <c r="AZ1357" i="22"/>
  <c r="AZ1361" i="22"/>
  <c r="BB1364" i="22"/>
  <c r="BB1368" i="22"/>
  <c r="BB1372" i="22"/>
  <c r="BB1375" i="22"/>
  <c r="BB1379" i="22"/>
  <c r="AP1383" i="20"/>
  <c r="AP1387" i="20"/>
  <c r="AP1391" i="20"/>
  <c r="AP1394" i="20"/>
  <c r="AP1398" i="20"/>
  <c r="AR1401" i="20"/>
  <c r="AR1405" i="20"/>
  <c r="AR1409" i="20"/>
  <c r="AZ1412" i="22"/>
  <c r="AZ1416" i="22"/>
  <c r="AZ1419" i="22"/>
  <c r="AZ1423" i="22"/>
  <c r="AZ1427" i="22"/>
  <c r="BB1430" i="22"/>
  <c r="BB1434" i="22"/>
  <c r="BB1437" i="22"/>
  <c r="BB1441" i="22"/>
  <c r="BB1445" i="22"/>
  <c r="AP1449" i="20"/>
  <c r="AP1453" i="20"/>
  <c r="AP1456" i="20"/>
  <c r="AP1460" i="20"/>
  <c r="AP1464" i="20"/>
  <c r="AR1467" i="20"/>
  <c r="AR1471" i="20"/>
  <c r="AZ1474" i="22"/>
  <c r="AZ1478" i="22"/>
  <c r="AZ1482" i="22"/>
  <c r="AZ1485" i="22"/>
  <c r="AZ1489" i="22"/>
  <c r="BB1492" i="22"/>
  <c r="BB1496" i="22"/>
  <c r="BB1500" i="22"/>
  <c r="BB1503" i="22"/>
  <c r="BB1507" i="22"/>
  <c r="AZ1510" i="22"/>
  <c r="AP1514" i="20"/>
  <c r="AZ1517" i="22"/>
  <c r="AR1520" i="20"/>
  <c r="BB1523" i="22"/>
  <c r="AZ1526" i="22"/>
  <c r="AP1530" i="20"/>
  <c r="AZ1533" i="22"/>
  <c r="AR1536" i="20"/>
  <c r="BB1539" i="22"/>
  <c r="AZ1542" i="22"/>
  <c r="AP1546" i="20"/>
  <c r="AZ1549" i="22"/>
  <c r="AR1552" i="20"/>
  <c r="BB1555" i="22"/>
  <c r="AZ1558" i="22"/>
  <c r="AP1562" i="20"/>
  <c r="AZ1565" i="22"/>
  <c r="AR1568" i="20"/>
  <c r="BB1571" i="22"/>
  <c r="AZ1574" i="22"/>
  <c r="AP1578" i="20"/>
  <c r="AZ1581" i="22"/>
  <c r="AR1584" i="20"/>
  <c r="BB1587" i="22"/>
  <c r="AZ1590" i="22"/>
  <c r="AP1594" i="20"/>
  <c r="AZ1597" i="22"/>
  <c r="AR1600" i="20"/>
  <c r="BB1603" i="22"/>
  <c r="AZ1606" i="22"/>
  <c r="AP1610" i="20"/>
  <c r="AZ1613" i="22"/>
  <c r="AR1616" i="20"/>
  <c r="BB1619" i="22"/>
  <c r="AZ1622" i="22"/>
  <c r="AP1626" i="20"/>
  <c r="AZ1629" i="22"/>
  <c r="AR1632" i="20"/>
  <c r="BB1635" i="22"/>
  <c r="AZ1638" i="22"/>
  <c r="AP1642" i="20"/>
  <c r="AZ1645" i="22"/>
  <c r="AR1648" i="20"/>
  <c r="BB1651" i="22"/>
  <c r="AZ1654" i="22"/>
  <c r="AP1658" i="20"/>
  <c r="AZ1661" i="22"/>
  <c r="AR1664" i="20"/>
  <c r="BB1667" i="22"/>
  <c r="AZ1670" i="22"/>
  <c r="AP1674" i="20"/>
  <c r="AZ1677" i="22"/>
  <c r="AR1680" i="20"/>
  <c r="BB1683" i="22"/>
  <c r="AZ1686" i="22"/>
  <c r="AP1690" i="20"/>
  <c r="AZ1693" i="22"/>
  <c r="AR1696" i="20"/>
  <c r="BB1699" i="22"/>
  <c r="AZ1702" i="22"/>
  <c r="AP1706" i="20"/>
  <c r="AZ1709" i="22"/>
  <c r="AR1712" i="20"/>
  <c r="BB1715" i="22"/>
  <c r="AZ1718" i="22"/>
  <c r="AP1722" i="20"/>
  <c r="AZ1725" i="22"/>
  <c r="AR1728" i="20"/>
  <c r="BB1731" i="22"/>
  <c r="AZ1734" i="22"/>
  <c r="AP1738" i="20"/>
  <c r="AZ1741" i="22"/>
  <c r="AR1744" i="20"/>
  <c r="BB1747" i="22"/>
  <c r="AZ1750" i="22"/>
  <c r="AP1754" i="20"/>
  <c r="AZ1757" i="22"/>
  <c r="AR1760" i="20"/>
  <c r="BB1763" i="22"/>
  <c r="AZ1766" i="22"/>
  <c r="AP1770" i="20"/>
  <c r="AZ1773" i="22"/>
  <c r="AR1776" i="20"/>
  <c r="BB1779" i="22"/>
  <c r="AZ1782" i="22"/>
  <c r="AP1786" i="20"/>
  <c r="AZ1789" i="22"/>
  <c r="AR1792" i="20"/>
  <c r="BB1795" i="22"/>
  <c r="AZ1798" i="22"/>
  <c r="AP1802" i="20"/>
  <c r="AP1080" i="20"/>
  <c r="BB1105" i="22"/>
  <c r="AZ1131" i="22"/>
  <c r="AZ1147" i="22"/>
  <c r="AP1160" i="20"/>
  <c r="AR1173" i="20"/>
  <c r="BB1183" i="22"/>
  <c r="AP1190" i="20"/>
  <c r="BB1195" i="22"/>
  <c r="AZ1201" i="22"/>
  <c r="BB1205" i="22"/>
  <c r="AZ1211" i="22"/>
  <c r="BB1215" i="22"/>
  <c r="AZ1221" i="22"/>
  <c r="AR1227" i="20"/>
  <c r="AZ1231" i="22"/>
  <c r="AR1237" i="20"/>
  <c r="AZ1241" i="22"/>
  <c r="AR1247" i="20"/>
  <c r="AP1253" i="20"/>
  <c r="AR1257" i="20"/>
  <c r="AP1263" i="20"/>
  <c r="AR1267" i="20"/>
  <c r="AP1273" i="20"/>
  <c r="AP1278" i="20"/>
  <c r="AP1283" i="20"/>
  <c r="AP1288" i="20"/>
  <c r="AP1293" i="20"/>
  <c r="AP1298" i="20"/>
  <c r="BB1303" i="22"/>
  <c r="AP1308" i="20"/>
  <c r="BB1313" i="22"/>
  <c r="AP1318" i="20"/>
  <c r="BB1323" i="22"/>
  <c r="AP1329" i="20"/>
  <c r="AZ1332" i="22"/>
  <c r="AZ1336" i="22"/>
  <c r="AZ1339" i="22"/>
  <c r="AZ1343" i="22"/>
  <c r="AZ1347" i="22"/>
  <c r="BB1350" i="22"/>
  <c r="BB1354" i="22"/>
  <c r="BB1357" i="22"/>
  <c r="BB1361" i="22"/>
  <c r="BB1365" i="22"/>
  <c r="AP1369" i="20"/>
  <c r="AP1373" i="20"/>
  <c r="AP1376" i="20"/>
  <c r="AP1380" i="20"/>
  <c r="AP1384" i="20"/>
  <c r="AR1387" i="20"/>
  <c r="AR1391" i="20"/>
  <c r="AZ1394" i="22"/>
  <c r="AZ1398" i="22"/>
  <c r="AZ1402" i="22"/>
  <c r="AZ1405" i="22"/>
  <c r="AZ1409" i="22"/>
  <c r="BB1412" i="22"/>
  <c r="BB1416" i="22"/>
  <c r="BB1420" i="22"/>
  <c r="BB1423" i="22"/>
  <c r="BB1427" i="22"/>
  <c r="AP1431" i="20"/>
  <c r="AP1435" i="20"/>
  <c r="AP1439" i="20"/>
  <c r="AP1442" i="20"/>
  <c r="AP1446" i="20"/>
  <c r="AR1449" i="20"/>
  <c r="AR1453" i="20"/>
  <c r="AR1457" i="20"/>
  <c r="AZ1460" i="22"/>
  <c r="AZ1464" i="22"/>
  <c r="AZ1467" i="22"/>
  <c r="AZ1471" i="22"/>
  <c r="AZ1475" i="22"/>
  <c r="BB1478" i="22"/>
  <c r="BB1482" i="22"/>
  <c r="BB1485" i="22"/>
  <c r="BB1489" i="22"/>
  <c r="BB1493" i="22"/>
  <c r="AP1497" i="20"/>
  <c r="AP1501" i="20"/>
  <c r="AP1504" i="20"/>
  <c r="AP1508" i="20"/>
  <c r="AZ1511" i="22"/>
  <c r="AR1514" i="20"/>
  <c r="BB1517" i="22"/>
  <c r="AZ1520" i="22"/>
  <c r="AP1524" i="20"/>
  <c r="AZ1527" i="22"/>
  <c r="AR1530" i="20"/>
  <c r="BB1533" i="22"/>
  <c r="AZ1536" i="22"/>
  <c r="AP1540" i="20"/>
  <c r="AZ1543" i="22"/>
  <c r="AR1546" i="20"/>
  <c r="BB1549" i="22"/>
  <c r="AZ1552" i="22"/>
  <c r="AP1556" i="20"/>
  <c r="AZ1559" i="22"/>
  <c r="AR1562" i="20"/>
  <c r="BB1565" i="22"/>
  <c r="AZ1568" i="22"/>
  <c r="AP1572" i="20"/>
  <c r="AZ1575" i="22"/>
  <c r="AR1578" i="20"/>
  <c r="BB1581" i="22"/>
  <c r="AZ1584" i="22"/>
  <c r="AP1588" i="20"/>
  <c r="AZ1591" i="22"/>
  <c r="AR1594" i="20"/>
  <c r="BB1597" i="22"/>
  <c r="AZ1600" i="22"/>
  <c r="AP1604" i="20"/>
  <c r="AZ1607" i="22"/>
  <c r="AR1610" i="20"/>
  <c r="BB1613" i="22"/>
  <c r="AZ1616" i="22"/>
  <c r="AP1620" i="20"/>
  <c r="AZ1623" i="22"/>
  <c r="AR1626" i="20"/>
  <c r="BB1629" i="22"/>
  <c r="AZ1632" i="22"/>
  <c r="AP1636" i="20"/>
  <c r="AZ1639" i="22"/>
  <c r="AR1642" i="20"/>
  <c r="BB1645" i="22"/>
  <c r="AZ1648" i="22"/>
  <c r="AP1652" i="20"/>
  <c r="AZ1655" i="22"/>
  <c r="AR1658" i="20"/>
  <c r="BB1661" i="22"/>
  <c r="AZ1664" i="22"/>
  <c r="AP1668" i="20"/>
  <c r="AZ1671" i="22"/>
  <c r="AR1674" i="20"/>
  <c r="BB1677" i="22"/>
  <c r="AZ1680" i="22"/>
  <c r="AP1684" i="20"/>
  <c r="AZ1687" i="22"/>
  <c r="AR1690" i="20"/>
  <c r="BB1693" i="22"/>
  <c r="AZ1696" i="22"/>
  <c r="AP1700" i="20"/>
  <c r="AZ1703" i="22"/>
  <c r="AR1706" i="20"/>
  <c r="BB1709" i="22"/>
  <c r="AZ1712" i="22"/>
  <c r="AP1716" i="20"/>
  <c r="AZ1719" i="22"/>
  <c r="AR1722" i="20"/>
  <c r="BB1725" i="22"/>
  <c r="AZ1728" i="22"/>
  <c r="AP1732" i="20"/>
  <c r="AZ1735" i="22"/>
  <c r="AR1738" i="20"/>
  <c r="BB1741" i="22"/>
  <c r="AZ1744" i="22"/>
  <c r="AP1748" i="20"/>
  <c r="AZ1751" i="22"/>
  <c r="AR1754" i="20"/>
  <c r="AR1644" i="20"/>
  <c r="AP1670" i="20"/>
  <c r="BB1695" i="22"/>
  <c r="AZ1721" i="22"/>
  <c r="AZ1746" i="22"/>
  <c r="AP1764" i="20"/>
  <c r="AZ1776" i="22"/>
  <c r="BB1789" i="22"/>
  <c r="AZ1800" i="22"/>
  <c r="BB1805" i="22"/>
  <c r="AZ1811" i="22"/>
  <c r="AZ1816" i="22"/>
  <c r="AZ1821" i="22"/>
  <c r="AZ1826" i="22"/>
  <c r="AZ1831" i="22"/>
  <c r="AZ1836" i="22"/>
  <c r="AR1842" i="20"/>
  <c r="AZ1846" i="22"/>
  <c r="AR1852" i="20"/>
  <c r="AZ1856" i="22"/>
  <c r="AZ1861" i="22"/>
  <c r="BB1865" i="22"/>
  <c r="AP1869" i="20"/>
  <c r="AP1873" i="20"/>
  <c r="AP1876" i="20"/>
  <c r="AP1880" i="20"/>
  <c r="AP1884" i="20"/>
  <c r="AR1887" i="20"/>
  <c r="AR1891" i="20"/>
  <c r="AR1894" i="20"/>
  <c r="AR1898" i="20"/>
  <c r="AR1902" i="20"/>
  <c r="AZ1905" i="22"/>
  <c r="AZ1909" i="22"/>
  <c r="AZ1912" i="22"/>
  <c r="AZ1916" i="22"/>
  <c r="AZ1920" i="22"/>
  <c r="BB1923" i="22"/>
  <c r="BB1927" i="22"/>
  <c r="AP1931" i="20"/>
  <c r="AP1935" i="20"/>
  <c r="AP1939" i="20"/>
  <c r="AP1942" i="20"/>
  <c r="AP1946" i="20"/>
  <c r="AR1949" i="20"/>
  <c r="AR1953" i="20"/>
  <c r="AR1957" i="20"/>
  <c r="AR1960" i="20"/>
  <c r="AR1964" i="20"/>
  <c r="AZ1967" i="22"/>
  <c r="AZ1971" i="22"/>
  <c r="AZ1975" i="22"/>
  <c r="AZ1978" i="22"/>
  <c r="AZ1982" i="22"/>
  <c r="BB1985" i="22"/>
  <c r="BB1989" i="22"/>
  <c r="BB1993" i="22"/>
  <c r="AP1997" i="20"/>
  <c r="AP2001" i="20"/>
  <c r="AP2004" i="20"/>
  <c r="AP2008" i="20"/>
  <c r="AP2012" i="20"/>
  <c r="AR2015" i="20"/>
  <c r="AR2019" i="20"/>
  <c r="AR2022" i="20"/>
  <c r="AR2026" i="20"/>
  <c r="AR2030" i="20"/>
  <c r="AZ2033" i="22"/>
  <c r="AZ2037" i="22"/>
  <c r="AZ2040" i="22"/>
  <c r="AZ2044" i="22"/>
  <c r="AR2048" i="20"/>
  <c r="AP2051" i="20"/>
  <c r="AZ2054" i="22"/>
  <c r="AR2057" i="20"/>
  <c r="BB2060" i="22"/>
  <c r="AR2064" i="20"/>
  <c r="AP2067" i="20"/>
  <c r="AZ2070" i="22"/>
  <c r="AR2073" i="20"/>
  <c r="BB2076" i="22"/>
  <c r="AR2080" i="20"/>
  <c r="AP2083" i="20"/>
  <c r="AZ2086" i="22"/>
  <c r="AR2089" i="20"/>
  <c r="BB2092" i="22"/>
  <c r="AR2096" i="20"/>
  <c r="AP2099" i="20"/>
  <c r="AZ2102" i="22"/>
  <c r="AR2105" i="20"/>
  <c r="BB2108" i="22"/>
  <c r="AR2112" i="20"/>
  <c r="AP2115" i="20"/>
  <c r="AZ2118" i="22"/>
  <c r="AR2121" i="20"/>
  <c r="BB2124" i="22"/>
  <c r="AR2128" i="20"/>
  <c r="AP2131" i="20"/>
  <c r="AZ2134" i="22"/>
  <c r="AR2137" i="20"/>
  <c r="BB2140" i="22"/>
  <c r="AR2144" i="20"/>
  <c r="AP2147" i="20"/>
  <c r="AZ2150" i="22"/>
  <c r="AR2153" i="20"/>
  <c r="BB2156" i="22"/>
  <c r="AR2160" i="20"/>
  <c r="AP2163" i="20"/>
  <c r="AZ2166" i="22"/>
  <c r="AR2169" i="20"/>
  <c r="BB2172" i="22"/>
  <c r="AR2176" i="20"/>
  <c r="AP2179" i="20"/>
  <c r="AZ2182" i="22"/>
  <c r="AR2185" i="20"/>
  <c r="BB2188" i="22"/>
  <c r="AR2192" i="20"/>
  <c r="AP2195" i="20"/>
  <c r="AZ2198" i="22"/>
  <c r="AR2201" i="20"/>
  <c r="BB2204" i="22"/>
  <c r="AR2208" i="20"/>
  <c r="AP2211" i="20"/>
  <c r="AZ2214" i="22"/>
  <c r="AR2217" i="20"/>
  <c r="BB2220" i="22"/>
  <c r="AR2224" i="20"/>
  <c r="AP2227" i="20"/>
  <c r="AZ2230" i="22"/>
  <c r="AR2233" i="20"/>
  <c r="BB2236" i="22"/>
  <c r="AR2240" i="20"/>
  <c r="AP2243" i="20"/>
  <c r="AZ2246" i="22"/>
  <c r="AR2249" i="20"/>
  <c r="BB2252" i="22"/>
  <c r="AR2256" i="20"/>
  <c r="AP2259" i="20"/>
  <c r="AZ2262" i="22"/>
  <c r="AR2265" i="20"/>
  <c r="BB2268" i="22"/>
  <c r="AR2272" i="20"/>
  <c r="AP2275" i="20"/>
  <c r="AZ2278" i="22"/>
  <c r="AR2281" i="20"/>
  <c r="BB2284" i="22"/>
  <c r="AR2288" i="20"/>
  <c r="AP2291" i="20"/>
  <c r="AZ2294" i="22"/>
  <c r="AR2297" i="20"/>
  <c r="BB2300" i="22"/>
  <c r="AR2304" i="20"/>
  <c r="AP2307" i="20"/>
  <c r="AZ2310" i="22"/>
  <c r="AR2313" i="20"/>
  <c r="BB2316" i="22"/>
  <c r="AR2320" i="20"/>
  <c r="AP2323" i="20"/>
  <c r="AZ2326" i="22"/>
  <c r="AR2329" i="20"/>
  <c r="BB2332" i="22"/>
  <c r="AR2336" i="20"/>
  <c r="AP2339" i="20"/>
  <c r="AZ2342" i="22"/>
  <c r="AR2345" i="20"/>
  <c r="BB2348" i="22"/>
  <c r="AR2352" i="20"/>
  <c r="AP2355" i="20"/>
  <c r="AZ2358" i="22"/>
  <c r="AR2361" i="20"/>
  <c r="BB2364" i="22"/>
  <c r="BB5" i="23"/>
  <c r="AZ11" i="23"/>
  <c r="AZ18" i="23"/>
  <c r="BB23" i="23"/>
  <c r="BB30" i="23"/>
  <c r="BB37" i="23"/>
  <c r="AZ43" i="23"/>
  <c r="AZ50" i="23"/>
  <c r="BB55" i="23"/>
  <c r="BB62" i="23"/>
  <c r="BB69" i="23"/>
  <c r="AZ75" i="23"/>
  <c r="AZ82" i="23"/>
  <c r="BB87" i="23"/>
  <c r="BB94" i="23"/>
  <c r="BB101" i="23"/>
  <c r="AZ107" i="23"/>
  <c r="AZ114" i="23"/>
  <c r="BB119" i="23"/>
  <c r="BB126" i="23"/>
  <c r="BB133" i="23"/>
  <c r="AZ139" i="23"/>
  <c r="AZ146" i="23"/>
  <c r="BB151" i="23"/>
  <c r="BB157" i="23"/>
  <c r="BB162" i="23"/>
  <c r="BB167" i="23"/>
  <c r="BB173" i="23"/>
  <c r="BB178" i="23"/>
  <c r="BB183" i="23"/>
  <c r="BB189" i="23"/>
  <c r="BB194" i="23"/>
  <c r="BB199" i="23"/>
  <c r="BB205" i="23"/>
  <c r="BB210" i="23"/>
  <c r="BB215" i="23"/>
  <c r="BB221" i="23"/>
  <c r="BB226" i="23"/>
  <c r="BB231" i="23"/>
  <c r="BB237" i="23"/>
  <c r="BB242" i="23"/>
  <c r="BB247" i="23"/>
  <c r="BB253" i="23"/>
  <c r="BB258" i="23"/>
  <c r="BB263" i="23"/>
  <c r="BB269" i="23"/>
  <c r="BB274" i="23"/>
  <c r="BB279" i="23"/>
  <c r="BB285" i="23"/>
  <c r="BB290" i="23"/>
  <c r="BB295" i="23"/>
  <c r="BB301" i="23"/>
  <c r="AZ306" i="23"/>
  <c r="BB310" i="23"/>
  <c r="AZ315" i="23"/>
  <c r="BB319" i="23"/>
  <c r="BB324" i="23"/>
  <c r="AZ329" i="23"/>
  <c r="BB333" i="23"/>
  <c r="AZ338" i="23"/>
  <c r="BB342" i="23"/>
  <c r="AZ347" i="23"/>
  <c r="BB351" i="23"/>
  <c r="BB355" i="23"/>
  <c r="BB359" i="23"/>
  <c r="BB363" i="23"/>
  <c r="BB367" i="23"/>
  <c r="BB371" i="23"/>
  <c r="BB375" i="23"/>
  <c r="BB379" i="23"/>
  <c r="BB383" i="23"/>
  <c r="BB387" i="23"/>
  <c r="BB391" i="23"/>
  <c r="BB395" i="23"/>
  <c r="BB399" i="23"/>
  <c r="BB403" i="23"/>
  <c r="BB407" i="23"/>
  <c r="BB411" i="23"/>
  <c r="BB415" i="23"/>
  <c r="BB419" i="23"/>
  <c r="BB423" i="23"/>
  <c r="BB427" i="23"/>
  <c r="BB431" i="23"/>
  <c r="BB435" i="23"/>
  <c r="BB439" i="23"/>
  <c r="BB443" i="23"/>
  <c r="BB447" i="23"/>
  <c r="BB451" i="23"/>
  <c r="BB455" i="23"/>
  <c r="BB459" i="23"/>
  <c r="BB463" i="23"/>
  <c r="BB467" i="23"/>
  <c r="BB471" i="23"/>
  <c r="BB475" i="23"/>
  <c r="BB479" i="23"/>
  <c r="BB483" i="23"/>
  <c r="BB487" i="23"/>
  <c r="BB491" i="23"/>
  <c r="BB495" i="23"/>
  <c r="BB499" i="23"/>
  <c r="BB503" i="23"/>
  <c r="BB507" i="23"/>
  <c r="BB511" i="23"/>
  <c r="BB515" i="23"/>
  <c r="BB519" i="23"/>
  <c r="BB523" i="23"/>
  <c r="BB527" i="23"/>
  <c r="BB531" i="23"/>
  <c r="BB535" i="23"/>
  <c r="BB539" i="23"/>
  <c r="BB543" i="23"/>
  <c r="BB547" i="23"/>
  <c r="BB551" i="23"/>
  <c r="BB555" i="23"/>
  <c r="BB559" i="23"/>
  <c r="BB563" i="23"/>
  <c r="BB567" i="23"/>
  <c r="BB571" i="23"/>
  <c r="BB575" i="23"/>
  <c r="BB579" i="23"/>
  <c r="BB583" i="23"/>
  <c r="BB587" i="23"/>
  <c r="BB591" i="23"/>
  <c r="BB595" i="23"/>
  <c r="BB599" i="23"/>
  <c r="BB603" i="23"/>
  <c r="BB607" i="23"/>
  <c r="BB611" i="23"/>
  <c r="BB615" i="23"/>
  <c r="BB619" i="23"/>
  <c r="BB623" i="23"/>
  <c r="BB627" i="23"/>
  <c r="BB631" i="23"/>
  <c r="BB635" i="23"/>
  <c r="BB639" i="23"/>
  <c r="BB643" i="23"/>
  <c r="BB647" i="23"/>
  <c r="BB651" i="23"/>
  <c r="BB655" i="23"/>
  <c r="BB659" i="23"/>
  <c r="BB663" i="23"/>
  <c r="BB667" i="23"/>
  <c r="BB671" i="23"/>
  <c r="BB675" i="23"/>
  <c r="BB679" i="23"/>
  <c r="BB683" i="23"/>
  <c r="BB687" i="23"/>
  <c r="BB691" i="23"/>
  <c r="BB695" i="23"/>
  <c r="BB699" i="23"/>
  <c r="BB703" i="23"/>
  <c r="BB707" i="23"/>
  <c r="BB711" i="23"/>
  <c r="BB715" i="23"/>
  <c r="BB719" i="23"/>
  <c r="BB723" i="23"/>
  <c r="BB727" i="23"/>
  <c r="BB731" i="23"/>
  <c r="BB735" i="23"/>
  <c r="BB739" i="23"/>
  <c r="BB743" i="23"/>
  <c r="BB747" i="23"/>
  <c r="BB751" i="23"/>
  <c r="BB755" i="23"/>
  <c r="BB759" i="23"/>
  <c r="BB763" i="23"/>
  <c r="BB767" i="23"/>
  <c r="BB771" i="23"/>
  <c r="BB775" i="23"/>
  <c r="BB779" i="23"/>
  <c r="BB783" i="23"/>
  <c r="BB787" i="23"/>
  <c r="BB791" i="23"/>
  <c r="BB795" i="23"/>
  <c r="BB799" i="23"/>
  <c r="BB803" i="23"/>
  <c r="BB807" i="23"/>
  <c r="BB811" i="23"/>
  <c r="BB815" i="23"/>
  <c r="BB819" i="23"/>
  <c r="BB823" i="23"/>
  <c r="BB827" i="23"/>
  <c r="BB831" i="23"/>
  <c r="BB835" i="23"/>
  <c r="BB839" i="23"/>
  <c r="BB843" i="23"/>
  <c r="BB847" i="23"/>
  <c r="BB851" i="23"/>
  <c r="BB855" i="23"/>
  <c r="BB859" i="23"/>
  <c r="BB863" i="23"/>
  <c r="BB867" i="23"/>
  <c r="BB871" i="23"/>
  <c r="BB875" i="23"/>
  <c r="BB879" i="23"/>
  <c r="BB883" i="23"/>
  <c r="BB887" i="23"/>
  <c r="BB891" i="23"/>
  <c r="BB895" i="23"/>
  <c r="BB899" i="23"/>
  <c r="BB903" i="23"/>
  <c r="BB907" i="23"/>
  <c r="BB911" i="23"/>
  <c r="BB915" i="23"/>
  <c r="BB919" i="23"/>
  <c r="BB923" i="23"/>
  <c r="BB927" i="23"/>
  <c r="BB931" i="23"/>
  <c r="BB935" i="23"/>
  <c r="BB939" i="23"/>
  <c r="BB943" i="23"/>
  <c r="BB947" i="23"/>
  <c r="BB951" i="23"/>
  <c r="BB955" i="23"/>
  <c r="BB959" i="23"/>
  <c r="BB963" i="23"/>
  <c r="BB967" i="23"/>
  <c r="BB971" i="23"/>
  <c r="BB975" i="23"/>
  <c r="BB979" i="23"/>
  <c r="BB983" i="23"/>
  <c r="BB987" i="23"/>
  <c r="BB991" i="23"/>
  <c r="BB995" i="23"/>
  <c r="BB999" i="23"/>
  <c r="BB1003" i="23"/>
  <c r="BB1007" i="23"/>
  <c r="BB1011" i="23"/>
  <c r="BB1015" i="23"/>
  <c r="BB1019" i="23"/>
  <c r="BB1023" i="23"/>
  <c r="BB1027" i="23"/>
  <c r="BB1031" i="23"/>
  <c r="BB1035" i="23"/>
  <c r="BB1039" i="23"/>
  <c r="BB1043" i="23"/>
  <c r="BB1047" i="23"/>
  <c r="BB1051" i="23"/>
  <c r="BB1055" i="23"/>
  <c r="BB1059" i="23"/>
  <c r="BB1063" i="23"/>
  <c r="BB1067" i="23"/>
  <c r="BB1071" i="23"/>
  <c r="BB1075" i="23"/>
  <c r="BB1079" i="23"/>
  <c r="BB1083" i="23"/>
  <c r="BB1087" i="23"/>
  <c r="BB1091" i="23"/>
  <c r="BB1095" i="23"/>
  <c r="BB1099" i="23"/>
  <c r="BB1103" i="23"/>
  <c r="BB1107" i="23"/>
  <c r="BB1111" i="23"/>
  <c r="BB1115" i="23"/>
  <c r="BB1119" i="23"/>
  <c r="BB1123" i="23"/>
  <c r="BB1127" i="23"/>
  <c r="BB1131" i="23"/>
  <c r="BB1135" i="23"/>
  <c r="BB1139" i="23"/>
  <c r="BB1143" i="23"/>
  <c r="BB1147" i="23"/>
  <c r="BB1151" i="23"/>
  <c r="BB1155" i="23"/>
  <c r="BB1159" i="23"/>
  <c r="BB1163" i="23"/>
  <c r="BB1167" i="23"/>
  <c r="BB1171" i="23"/>
  <c r="BB1175" i="23"/>
  <c r="BB1179" i="23"/>
  <c r="BB1183" i="23"/>
  <c r="BB1187" i="23"/>
  <c r="BB1191" i="23"/>
  <c r="BB1195" i="23"/>
  <c r="BB1199" i="23"/>
  <c r="BB1203" i="23"/>
  <c r="BB1207" i="23"/>
  <c r="BB1211" i="23"/>
  <c r="BB1215" i="23"/>
  <c r="BB1219" i="23"/>
  <c r="BB1223" i="23"/>
  <c r="BB1227" i="23"/>
  <c r="BB1231" i="23"/>
  <c r="BB1235" i="23"/>
  <c r="BB1239" i="23"/>
  <c r="BB1243" i="23"/>
  <c r="BB1247" i="23"/>
  <c r="BB1251" i="23"/>
  <c r="BB1255" i="23"/>
  <c r="BB1259" i="23"/>
  <c r="BB1263" i="23"/>
  <c r="BB1267" i="23"/>
  <c r="BB1271" i="23"/>
  <c r="BB1275" i="23"/>
  <c r="BB1279" i="23"/>
  <c r="BB1283" i="23"/>
  <c r="BB1287" i="23"/>
  <c r="BB1291" i="23"/>
  <c r="BB1295" i="23"/>
  <c r="BB1299" i="23"/>
  <c r="BB1303" i="23"/>
  <c r="BB1307" i="23"/>
  <c r="BB1311" i="23"/>
  <c r="BB1315" i="23"/>
  <c r="BB1319" i="23"/>
  <c r="BB1323" i="23"/>
  <c r="BB1327" i="23"/>
  <c r="BB1331" i="23"/>
  <c r="BB1335" i="23"/>
  <c r="BB1339" i="23"/>
  <c r="BB1343" i="23"/>
  <c r="BB1347" i="23"/>
  <c r="BB1351" i="23"/>
  <c r="BB1355" i="23"/>
  <c r="BB1359" i="23"/>
  <c r="BB1363" i="23"/>
  <c r="BB1367" i="23"/>
  <c r="BB1371" i="23"/>
  <c r="BB1375" i="23"/>
  <c r="BB1379" i="23"/>
  <c r="BB1383" i="23"/>
  <c r="BB1387" i="23"/>
  <c r="BB1391" i="23"/>
  <c r="BB1395" i="23"/>
  <c r="BB1399" i="23"/>
  <c r="BB1403" i="23"/>
  <c r="BB1407" i="23"/>
  <c r="BB1411" i="23"/>
  <c r="BB1415" i="23"/>
  <c r="BB1419" i="23"/>
  <c r="BB1423" i="23"/>
  <c r="BB1427" i="23"/>
  <c r="BB1431" i="23"/>
  <c r="BB1435" i="23"/>
  <c r="BB1439" i="23"/>
  <c r="BB1443" i="23"/>
  <c r="BB1447" i="23"/>
  <c r="BB1451" i="23"/>
  <c r="BB1455" i="23"/>
  <c r="BB1459" i="23"/>
  <c r="BB1463" i="23"/>
  <c r="BB1467" i="23"/>
  <c r="BB1471" i="23"/>
  <c r="BB1475" i="23"/>
  <c r="BB1479" i="23"/>
  <c r="BB1483" i="23"/>
  <c r="BB1487" i="23"/>
  <c r="BB1491" i="23"/>
  <c r="BB1495" i="23"/>
  <c r="BB1499" i="23"/>
  <c r="BB1503" i="23"/>
  <c r="BB1507" i="23"/>
  <c r="BB1511" i="23"/>
  <c r="BB1515" i="23"/>
  <c r="BB1519" i="23"/>
  <c r="BB1523" i="23"/>
  <c r="BB1527" i="23"/>
  <c r="BB1531" i="23"/>
  <c r="BB1535" i="23"/>
  <c r="BB1539" i="23"/>
  <c r="BB1543" i="23"/>
  <c r="BB1547" i="23"/>
  <c r="BB1551" i="23"/>
  <c r="BB1555" i="23"/>
  <c r="BB1559" i="23"/>
  <c r="BB1563" i="23"/>
  <c r="BB1567" i="23"/>
  <c r="BB1571" i="23"/>
  <c r="BB1575" i="23"/>
  <c r="BB1579" i="23"/>
  <c r="BB1583" i="23"/>
  <c r="BB1587" i="23"/>
  <c r="BB1591" i="23"/>
  <c r="BB1595" i="23"/>
  <c r="BB1599" i="23"/>
  <c r="BB1603" i="23"/>
  <c r="BB1607" i="23"/>
  <c r="BB1611" i="23"/>
  <c r="BB1615" i="23"/>
  <c r="BB1619" i="23"/>
  <c r="BB1623" i="23"/>
  <c r="BB1627" i="23"/>
  <c r="BB1631" i="23"/>
  <c r="BB1635" i="23"/>
  <c r="BB1639" i="23"/>
  <c r="BB1643" i="23"/>
  <c r="BB1647" i="23"/>
  <c r="BB1651" i="23"/>
  <c r="BB1655" i="23"/>
  <c r="BB1659" i="23"/>
  <c r="BB1663" i="23"/>
  <c r="BB1667" i="23"/>
  <c r="BB1671" i="23"/>
  <c r="BB1675" i="23"/>
  <c r="BB1679" i="23"/>
  <c r="BB1683" i="23"/>
  <c r="BB1687" i="23"/>
  <c r="BB1691" i="23"/>
  <c r="BB1695" i="23"/>
  <c r="BB1699" i="23"/>
  <c r="BB1703" i="23"/>
  <c r="BB1707" i="23"/>
  <c r="BB1711" i="23"/>
  <c r="BB1715" i="23"/>
  <c r="BB1719" i="23"/>
  <c r="BB1723" i="23"/>
  <c r="BB1727" i="23"/>
  <c r="BB1731" i="23"/>
  <c r="BB1735" i="23"/>
  <c r="BB1739" i="23"/>
  <c r="BB1743" i="23"/>
  <c r="BB1747" i="23"/>
  <c r="BB1751" i="23"/>
  <c r="BB1755" i="23"/>
  <c r="BB1759" i="23"/>
  <c r="BB1763" i="23"/>
  <c r="BB1767" i="23"/>
  <c r="BB1771" i="23"/>
  <c r="BB1775" i="23"/>
  <c r="BB1779" i="23"/>
  <c r="BB1647" i="22"/>
  <c r="AZ1673" i="22"/>
  <c r="AZ1698" i="22"/>
  <c r="AR1724" i="20"/>
  <c r="AP1750" i="20"/>
  <c r="AP1766" i="20"/>
  <c r="AZ1778" i="22"/>
  <c r="BB1791" i="22"/>
  <c r="AZ1801" i="22"/>
  <c r="AZ1807" i="22"/>
  <c r="BB1811" i="22"/>
  <c r="AZ1817" i="22"/>
  <c r="BB1821" i="22"/>
  <c r="AZ1827" i="22"/>
  <c r="AZ1832" i="22"/>
  <c r="AZ1837" i="22"/>
  <c r="AZ1842" i="22"/>
  <c r="AZ1847" i="22"/>
  <c r="AZ1852" i="22"/>
  <c r="AP1858" i="20"/>
  <c r="BB1861" i="22"/>
  <c r="AP1866" i="20"/>
  <c r="AR1869" i="20"/>
  <c r="AR1873" i="20"/>
  <c r="AR1877" i="20"/>
  <c r="AR1880" i="20"/>
  <c r="AR1884" i="20"/>
  <c r="AZ1887" i="22"/>
  <c r="AZ1891" i="22"/>
  <c r="AZ1895" i="22"/>
  <c r="AZ1898" i="22"/>
  <c r="AZ1902" i="22"/>
  <c r="BB1905" i="22"/>
  <c r="BB1909" i="22"/>
  <c r="BB1913" i="22"/>
  <c r="AP1917" i="20"/>
  <c r="AP1921" i="20"/>
  <c r="AP1924" i="20"/>
  <c r="AP1928" i="20"/>
  <c r="AP1932" i="20"/>
  <c r="AR1935" i="20"/>
  <c r="AR1939" i="20"/>
  <c r="AR1942" i="20"/>
  <c r="AR1946" i="20"/>
  <c r="AR1950" i="20"/>
  <c r="AZ1953" i="22"/>
  <c r="AZ1957" i="22"/>
  <c r="AZ1960" i="22"/>
  <c r="AZ1964" i="22"/>
  <c r="AZ1968" i="22"/>
  <c r="BB1971" i="22"/>
  <c r="BB1975" i="22"/>
  <c r="AP1979" i="20"/>
  <c r="AP1983" i="20"/>
  <c r="AP1987" i="20"/>
  <c r="AP1990" i="20"/>
  <c r="AP1994" i="20"/>
  <c r="AR1997" i="20"/>
  <c r="AR2001" i="20"/>
  <c r="AR2005" i="20"/>
  <c r="AR2008" i="20"/>
  <c r="AR2012" i="20"/>
  <c r="AZ2015" i="22"/>
  <c r="AZ2019" i="22"/>
  <c r="AZ2023" i="22"/>
  <c r="AZ2026" i="22"/>
  <c r="AZ2030" i="22"/>
  <c r="BB2033" i="22"/>
  <c r="BB2037" i="22"/>
  <c r="BB2041" i="22"/>
  <c r="AP2045" i="20"/>
  <c r="AZ2048" i="22"/>
  <c r="AR2051" i="20"/>
  <c r="BB2054" i="22"/>
  <c r="AR2058" i="20"/>
  <c r="AP2061" i="20"/>
  <c r="AZ2064" i="22"/>
  <c r="AR2067" i="20"/>
  <c r="BB2070" i="22"/>
  <c r="AR2074" i="20"/>
  <c r="AP2077" i="20"/>
  <c r="AZ2080" i="22"/>
  <c r="AR2083" i="20"/>
  <c r="BB2086" i="22"/>
  <c r="AR2090" i="20"/>
  <c r="AP2093" i="20"/>
  <c r="AZ2096" i="22"/>
  <c r="AR2099" i="20"/>
  <c r="BB2102" i="22"/>
  <c r="AR2106" i="20"/>
  <c r="AP2109" i="20"/>
  <c r="AZ2112" i="22"/>
  <c r="AR2115" i="20"/>
  <c r="BB2118" i="22"/>
  <c r="AR2122" i="20"/>
  <c r="AP2125" i="20"/>
  <c r="AZ2128" i="22"/>
  <c r="AR2131" i="20"/>
  <c r="BB2134" i="22"/>
  <c r="AR2138" i="20"/>
  <c r="AP2141" i="20"/>
  <c r="AZ2144" i="22"/>
  <c r="AR2147" i="20"/>
  <c r="BB2150" i="22"/>
  <c r="AR2154" i="20"/>
  <c r="AP2157" i="20"/>
  <c r="AZ2160" i="22"/>
  <c r="AR2163" i="20"/>
  <c r="BB2166" i="22"/>
  <c r="AR2170" i="20"/>
  <c r="AP2173" i="20"/>
  <c r="AZ2176" i="22"/>
  <c r="AR2179" i="20"/>
  <c r="BB2182" i="22"/>
  <c r="AR2186" i="20"/>
  <c r="AP2189" i="20"/>
  <c r="AZ2192" i="22"/>
  <c r="AR2195" i="20"/>
  <c r="BB2198" i="22"/>
  <c r="AR2202" i="20"/>
  <c r="AP2205" i="20"/>
  <c r="AZ2208" i="22"/>
  <c r="AR2211" i="20"/>
  <c r="BB2214" i="22"/>
  <c r="AR2218" i="20"/>
  <c r="AP2221" i="20"/>
  <c r="AZ2224" i="22"/>
  <c r="AR2227" i="20"/>
  <c r="BB2230" i="22"/>
  <c r="AR2234" i="20"/>
  <c r="AP2237" i="20"/>
  <c r="AZ2240" i="22"/>
  <c r="AR2243" i="20"/>
  <c r="BB2246" i="22"/>
  <c r="AR2250" i="20"/>
  <c r="AP2253" i="20"/>
  <c r="AZ2256" i="22"/>
  <c r="AR2259" i="20"/>
  <c r="BB2262" i="22"/>
  <c r="AR2266" i="20"/>
  <c r="AP2269" i="20"/>
  <c r="AZ2272" i="22"/>
  <c r="AR2275" i="20"/>
  <c r="BB2278" i="22"/>
  <c r="AR2282" i="20"/>
  <c r="AP2285" i="20"/>
  <c r="AZ2288" i="22"/>
  <c r="AR2291" i="20"/>
  <c r="BB2294" i="22"/>
  <c r="AR2298" i="20"/>
  <c r="AP2301" i="20"/>
  <c r="AZ2304" i="22"/>
  <c r="AR2307" i="20"/>
  <c r="BB2310" i="22"/>
  <c r="AR2314" i="20"/>
  <c r="AP2317" i="20"/>
  <c r="AZ2320" i="22"/>
  <c r="AR2323" i="20"/>
  <c r="BB2326" i="22"/>
  <c r="AR2330" i="20"/>
  <c r="AP2333" i="20"/>
  <c r="AZ2336" i="22"/>
  <c r="AR2339" i="20"/>
  <c r="BB2342" i="22"/>
  <c r="AR2346" i="20"/>
  <c r="AP2349" i="20"/>
  <c r="AZ2352" i="22"/>
  <c r="AR2355" i="20"/>
  <c r="BB2358" i="22"/>
  <c r="AR2362" i="20"/>
  <c r="AP2365" i="20"/>
  <c r="AZ6" i="23"/>
  <c r="BB11" i="23"/>
  <c r="BB18" i="23"/>
  <c r="BB25" i="23"/>
  <c r="AZ31" i="23"/>
  <c r="AZ38" i="23"/>
  <c r="BB43" i="23"/>
  <c r="BB50" i="23"/>
  <c r="BB57" i="23"/>
  <c r="AZ63" i="23"/>
  <c r="AZ70" i="23"/>
  <c r="BB75" i="23"/>
  <c r="BB82" i="23"/>
  <c r="BB89" i="23"/>
  <c r="AZ95" i="23"/>
  <c r="AZ102" i="23"/>
  <c r="BB107" i="23"/>
  <c r="BB114" i="23"/>
  <c r="BB121" i="23"/>
  <c r="AZ127" i="23"/>
  <c r="AZ134" i="23"/>
  <c r="BB139" i="23"/>
  <c r="BB146" i="23"/>
  <c r="BB152" i="23"/>
  <c r="AZ158" i="23"/>
  <c r="AZ163" i="23"/>
  <c r="BB168" i="23"/>
  <c r="AZ174" i="23"/>
  <c r="AZ179" i="23"/>
  <c r="BB184" i="23"/>
  <c r="AZ190" i="23"/>
  <c r="AZ195" i="23"/>
  <c r="BB200" i="23"/>
  <c r="AZ206" i="23"/>
  <c r="AZ211" i="23"/>
  <c r="BB216" i="23"/>
  <c r="AZ222" i="23"/>
  <c r="AZ227" i="23"/>
  <c r="BB232" i="23"/>
  <c r="AZ238" i="23"/>
  <c r="AZ243" i="23"/>
  <c r="BB248" i="23"/>
  <c r="AZ254" i="23"/>
  <c r="AZ259" i="23"/>
  <c r="BB264" i="23"/>
  <c r="AZ270" i="23"/>
  <c r="AZ275" i="23"/>
  <c r="BB280" i="23"/>
  <c r="AZ286" i="23"/>
  <c r="AZ291" i="23"/>
  <c r="BB296" i="23"/>
  <c r="AZ302" i="23"/>
  <c r="BB306" i="23"/>
  <c r="AZ311" i="23"/>
  <c r="BB315" i="23"/>
  <c r="BB320" i="23"/>
  <c r="AZ325" i="23"/>
  <c r="BB329" i="23"/>
  <c r="AZ334" i="23"/>
  <c r="BB338" i="23"/>
  <c r="AZ343" i="23"/>
  <c r="BB347" i="23"/>
  <c r="AZ352" i="23"/>
  <c r="AZ356" i="23"/>
  <c r="AZ360" i="23"/>
  <c r="AZ364" i="23"/>
  <c r="AZ368" i="23"/>
  <c r="AZ372" i="23"/>
  <c r="AZ376" i="23"/>
  <c r="AZ380" i="23"/>
  <c r="AZ384" i="23"/>
  <c r="AZ388" i="23"/>
  <c r="AZ392" i="23"/>
  <c r="AZ396" i="23"/>
  <c r="AZ400" i="23"/>
  <c r="AZ404" i="23"/>
  <c r="AZ408" i="23"/>
  <c r="AZ412" i="23"/>
  <c r="AZ416" i="23"/>
  <c r="AZ420" i="23"/>
  <c r="AZ424" i="23"/>
  <c r="AZ428" i="23"/>
  <c r="AZ432" i="23"/>
  <c r="AZ436" i="23"/>
  <c r="AZ440" i="23"/>
  <c r="AZ444" i="23"/>
  <c r="AZ448" i="23"/>
  <c r="AZ452" i="23"/>
  <c r="AZ456" i="23"/>
  <c r="AZ460" i="23"/>
  <c r="AZ464" i="23"/>
  <c r="AZ468" i="23"/>
  <c r="AZ472" i="23"/>
  <c r="AZ476" i="23"/>
  <c r="AZ480" i="23"/>
  <c r="AZ484" i="23"/>
  <c r="AZ488" i="23"/>
  <c r="AZ492" i="23"/>
  <c r="AZ496" i="23"/>
  <c r="AZ500" i="23"/>
  <c r="AZ504" i="23"/>
  <c r="AZ508" i="23"/>
  <c r="AZ512" i="23"/>
  <c r="AZ516" i="23"/>
  <c r="AZ520" i="23"/>
  <c r="AZ524" i="23"/>
  <c r="AZ528" i="23"/>
  <c r="AZ532" i="23"/>
  <c r="AZ536" i="23"/>
  <c r="AZ540" i="23"/>
  <c r="AZ544" i="23"/>
  <c r="AZ548" i="23"/>
  <c r="AZ552" i="23"/>
  <c r="AZ556" i="23"/>
  <c r="AZ560" i="23"/>
  <c r="AZ564" i="23"/>
  <c r="AZ568" i="23"/>
  <c r="AZ572" i="23"/>
  <c r="AZ576" i="23"/>
  <c r="AZ580" i="23"/>
  <c r="AZ584" i="23"/>
  <c r="AZ588" i="23"/>
  <c r="AZ592" i="23"/>
  <c r="AZ596" i="23"/>
  <c r="AZ600" i="23"/>
  <c r="AZ604" i="23"/>
  <c r="AZ608" i="23"/>
  <c r="AZ612" i="23"/>
  <c r="AZ616" i="23"/>
  <c r="AZ620" i="23"/>
  <c r="AZ624" i="23"/>
  <c r="AZ628" i="23"/>
  <c r="AZ632" i="23"/>
  <c r="AZ636" i="23"/>
  <c r="AZ640" i="23"/>
  <c r="AZ644" i="23"/>
  <c r="AZ648" i="23"/>
  <c r="AZ652" i="23"/>
  <c r="AZ656" i="23"/>
  <c r="AZ660" i="23"/>
  <c r="AZ664" i="23"/>
  <c r="AZ668" i="23"/>
  <c r="AZ672" i="23"/>
  <c r="AZ676" i="23"/>
  <c r="AZ680" i="23"/>
  <c r="AZ684" i="23"/>
  <c r="AZ688" i="23"/>
  <c r="AZ692" i="23"/>
  <c r="AZ696" i="23"/>
  <c r="AZ700" i="23"/>
  <c r="AZ704" i="23"/>
  <c r="AZ708" i="23"/>
  <c r="AZ712" i="23"/>
  <c r="AZ716" i="23"/>
  <c r="AZ720" i="23"/>
  <c r="AZ724" i="23"/>
  <c r="AZ728" i="23"/>
  <c r="AZ732" i="23"/>
  <c r="AZ736" i="23"/>
  <c r="AZ740" i="23"/>
  <c r="AZ744" i="23"/>
  <c r="AZ748" i="23"/>
  <c r="AZ752" i="23"/>
  <c r="AZ756" i="23"/>
  <c r="AZ760" i="23"/>
  <c r="AZ764" i="23"/>
  <c r="AZ768" i="23"/>
  <c r="AZ772" i="23"/>
  <c r="AZ776" i="23"/>
  <c r="AZ780" i="23"/>
  <c r="AZ784" i="23"/>
  <c r="AZ788" i="23"/>
  <c r="AZ792" i="23"/>
  <c r="AZ796" i="23"/>
  <c r="AZ800" i="23"/>
  <c r="AZ804" i="23"/>
  <c r="AZ808" i="23"/>
  <c r="AZ812" i="23"/>
  <c r="AZ816" i="23"/>
  <c r="AZ820" i="23"/>
  <c r="AZ824" i="23"/>
  <c r="AZ828" i="23"/>
  <c r="AZ832" i="23"/>
  <c r="AZ836" i="23"/>
  <c r="AZ840" i="23"/>
  <c r="AZ844" i="23"/>
  <c r="AZ848" i="23"/>
  <c r="AZ852" i="23"/>
  <c r="AZ856" i="23"/>
  <c r="AZ860" i="23"/>
  <c r="AZ864" i="23"/>
  <c r="AZ868" i="23"/>
  <c r="AZ872" i="23"/>
  <c r="AZ876" i="23"/>
  <c r="AZ880" i="23"/>
  <c r="AZ884" i="23"/>
  <c r="AZ888" i="23"/>
  <c r="AZ892" i="23"/>
  <c r="AZ896" i="23"/>
  <c r="AZ900" i="23"/>
  <c r="AZ904" i="23"/>
  <c r="AZ908" i="23"/>
  <c r="AZ912" i="23"/>
  <c r="AZ916" i="23"/>
  <c r="AZ920" i="23"/>
  <c r="AZ924" i="23"/>
  <c r="AZ928" i="23"/>
  <c r="AZ932" i="23"/>
  <c r="AZ936" i="23"/>
  <c r="AZ940" i="23"/>
  <c r="AZ944" i="23"/>
  <c r="AZ948" i="23"/>
  <c r="AZ952" i="23"/>
  <c r="AZ956" i="23"/>
  <c r="AZ960" i="23"/>
  <c r="AZ964" i="23"/>
  <c r="AZ968" i="23"/>
  <c r="AZ972" i="23"/>
  <c r="AZ976" i="23"/>
  <c r="AZ980" i="23"/>
  <c r="AZ984" i="23"/>
  <c r="AZ988" i="23"/>
  <c r="AZ992" i="23"/>
  <c r="AZ996" i="23"/>
  <c r="AZ1000" i="23"/>
  <c r="AZ1004" i="23"/>
  <c r="AZ1008" i="23"/>
  <c r="AZ1012" i="23"/>
  <c r="AZ1016" i="23"/>
  <c r="AZ1020" i="23"/>
  <c r="AZ1024" i="23"/>
  <c r="AZ1028" i="23"/>
  <c r="AZ1032" i="23"/>
  <c r="AZ1036" i="23"/>
  <c r="AZ1040" i="23"/>
  <c r="AZ1044" i="23"/>
  <c r="AZ1048" i="23"/>
  <c r="AZ1052" i="23"/>
  <c r="AZ1056" i="23"/>
  <c r="AZ1060" i="23"/>
  <c r="AZ1064" i="23"/>
  <c r="AZ1068" i="23"/>
  <c r="AZ1072" i="23"/>
  <c r="AZ1076" i="23"/>
  <c r="AZ1080" i="23"/>
  <c r="AZ1084" i="23"/>
  <c r="AZ1088" i="23"/>
  <c r="AZ1092" i="23"/>
  <c r="AZ1096" i="23"/>
  <c r="AZ1100" i="23"/>
  <c r="AZ1104" i="23"/>
  <c r="AZ1108" i="23"/>
  <c r="AZ1112" i="23"/>
  <c r="AZ1116" i="23"/>
  <c r="AZ1120" i="23"/>
  <c r="AZ1124" i="23"/>
  <c r="AZ1128" i="23"/>
  <c r="AZ1132" i="23"/>
  <c r="AZ1136" i="23"/>
  <c r="AZ1140" i="23"/>
  <c r="AZ1144" i="23"/>
  <c r="AZ1148" i="23"/>
  <c r="AZ1152" i="23"/>
  <c r="AZ1156" i="23"/>
  <c r="AZ1160" i="23"/>
  <c r="AZ1164" i="23"/>
  <c r="AZ1168" i="23"/>
  <c r="AZ1172" i="23"/>
  <c r="AZ1176" i="23"/>
  <c r="AZ1180" i="23"/>
  <c r="AZ1184" i="23"/>
  <c r="AZ1188" i="23"/>
  <c r="AZ1192" i="23"/>
  <c r="AZ1196" i="23"/>
  <c r="AZ1200" i="23"/>
  <c r="AZ1204" i="23"/>
  <c r="AZ1208" i="23"/>
  <c r="AZ1212" i="23"/>
  <c r="AZ1216" i="23"/>
  <c r="AZ1220" i="23"/>
  <c r="AZ1224" i="23"/>
  <c r="AZ1228" i="23"/>
  <c r="AZ1232" i="23"/>
  <c r="AZ1236" i="23"/>
  <c r="AZ1240" i="23"/>
  <c r="AZ1244" i="23"/>
  <c r="AZ1248" i="23"/>
  <c r="AZ1252" i="23"/>
  <c r="AZ1256" i="23"/>
  <c r="AZ1260" i="23"/>
  <c r="AZ1264" i="23"/>
  <c r="AZ1268" i="23"/>
  <c r="AZ1272" i="23"/>
  <c r="AZ1276" i="23"/>
  <c r="AZ1280" i="23"/>
  <c r="AZ1284" i="23"/>
  <c r="AZ1288" i="23"/>
  <c r="AZ1292" i="23"/>
  <c r="AZ1296" i="23"/>
  <c r="AZ1300" i="23"/>
  <c r="AZ1304" i="23"/>
  <c r="AZ1308" i="23"/>
  <c r="AZ1312" i="23"/>
  <c r="AZ1316" i="23"/>
  <c r="AZ1320" i="23"/>
  <c r="AZ1324" i="23"/>
  <c r="AZ1328" i="23"/>
  <c r="AZ1332" i="23"/>
  <c r="AZ1336" i="23"/>
  <c r="AZ1340" i="23"/>
  <c r="AZ1344" i="23"/>
  <c r="AZ1348" i="23"/>
  <c r="AZ1352" i="23"/>
  <c r="AZ1356" i="23"/>
  <c r="AZ1360" i="23"/>
  <c r="AZ1364" i="23"/>
  <c r="AZ1368" i="23"/>
  <c r="AZ1372" i="23"/>
  <c r="AZ1376" i="23"/>
  <c r="AZ1380" i="23"/>
  <c r="AZ1384" i="23"/>
  <c r="AZ1388" i="23"/>
  <c r="AZ1392" i="23"/>
  <c r="AZ1396" i="23"/>
  <c r="AZ1400" i="23"/>
  <c r="AZ1404" i="23"/>
  <c r="AZ1408" i="23"/>
  <c r="AZ1412" i="23"/>
  <c r="AZ1416" i="23"/>
  <c r="AZ1420" i="23"/>
  <c r="AZ1424" i="23"/>
  <c r="AZ1428" i="23"/>
  <c r="AZ1432" i="23"/>
  <c r="AZ1650" i="22"/>
  <c r="AR1676" i="20"/>
  <c r="AP1702" i="20"/>
  <c r="BB1727" i="22"/>
  <c r="AZ1753" i="22"/>
  <c r="AZ1767" i="22"/>
  <c r="AP1780" i="20"/>
  <c r="AZ1792" i="22"/>
  <c r="BB1801" i="22"/>
  <c r="BB1807" i="22"/>
  <c r="AP1812" i="20"/>
  <c r="BB1817" i="22"/>
  <c r="AZ1823" i="22"/>
  <c r="BB1827" i="22"/>
  <c r="AZ1833" i="22"/>
  <c r="BB1837" i="22"/>
  <c r="AZ1843" i="22"/>
  <c r="AZ1848" i="22"/>
  <c r="AZ1853" i="22"/>
  <c r="AR1858" i="20"/>
  <c r="AP1862" i="20"/>
  <c r="AR1866" i="20"/>
  <c r="AR1870" i="20"/>
  <c r="AZ1873" i="22"/>
  <c r="AZ1877" i="22"/>
  <c r="AZ1880" i="22"/>
  <c r="AZ1884" i="22"/>
  <c r="AZ1888" i="22"/>
  <c r="BB1891" i="22"/>
  <c r="BB1895" i="22"/>
  <c r="AP1899" i="20"/>
  <c r="AP1903" i="20"/>
  <c r="AP1907" i="20"/>
  <c r="AP1910" i="20"/>
  <c r="AP1914" i="20"/>
  <c r="AR1917" i="20"/>
  <c r="AR1921" i="20"/>
  <c r="AR1925" i="20"/>
  <c r="AR1928" i="20"/>
  <c r="AR1932" i="20"/>
  <c r="AZ1935" i="22"/>
  <c r="AZ1939" i="22"/>
  <c r="AZ1943" i="22"/>
  <c r="AZ1946" i="22"/>
  <c r="AZ1950" i="22"/>
  <c r="BB1953" i="22"/>
  <c r="BB1957" i="22"/>
  <c r="BB1961" i="22"/>
  <c r="AP1965" i="20"/>
  <c r="AP1969" i="20"/>
  <c r="AP1972" i="20"/>
  <c r="AP1976" i="20"/>
  <c r="AP1980" i="20"/>
  <c r="AR1983" i="20"/>
  <c r="AR1987" i="20"/>
  <c r="AR1990" i="20"/>
  <c r="AR1994" i="20"/>
  <c r="AR1998" i="20"/>
  <c r="AZ2001" i="22"/>
  <c r="AZ2005" i="22"/>
  <c r="AZ2008" i="22"/>
  <c r="AZ2012" i="22"/>
  <c r="AZ2016" i="22"/>
  <c r="BB2019" i="22"/>
  <c r="BB2023" i="22"/>
  <c r="AP2027" i="20"/>
  <c r="AP2031" i="20"/>
  <c r="AP2035" i="20"/>
  <c r="AP2038" i="20"/>
  <c r="AP2042" i="20"/>
  <c r="AR2045" i="20"/>
  <c r="BB2048" i="22"/>
  <c r="AR2052" i="20"/>
  <c r="AP2055" i="20"/>
  <c r="AZ2058" i="22"/>
  <c r="AR2061" i="20"/>
  <c r="BB2064" i="22"/>
  <c r="AR2068" i="20"/>
  <c r="AP2071" i="20"/>
  <c r="AZ2074" i="22"/>
  <c r="AR2077" i="20"/>
  <c r="BB2080" i="22"/>
  <c r="AR2084" i="20"/>
  <c r="AP2087" i="20"/>
  <c r="AZ2090" i="22"/>
  <c r="AR2093" i="20"/>
  <c r="BB2096" i="22"/>
  <c r="AR2100" i="20"/>
  <c r="AP2103" i="20"/>
  <c r="AZ2106" i="22"/>
  <c r="AR2109" i="20"/>
  <c r="BB2112" i="22"/>
  <c r="AR2116" i="20"/>
  <c r="AP2119" i="20"/>
  <c r="AZ2122" i="22"/>
  <c r="AR2125" i="20"/>
  <c r="BB2128" i="22"/>
  <c r="AR2132" i="20"/>
  <c r="AP2135" i="20"/>
  <c r="AZ2138" i="22"/>
  <c r="AR2141" i="20"/>
  <c r="BB2144" i="22"/>
  <c r="AR2148" i="20"/>
  <c r="AP2151" i="20"/>
  <c r="AZ2154" i="22"/>
  <c r="AR2157" i="20"/>
  <c r="BB2160" i="22"/>
  <c r="AR2164" i="20"/>
  <c r="AP2167" i="20"/>
  <c r="AZ2170" i="22"/>
  <c r="AR2173" i="20"/>
  <c r="BB2176" i="22"/>
  <c r="AR2180" i="20"/>
  <c r="AP2183" i="20"/>
  <c r="AZ2186" i="22"/>
  <c r="AR2189" i="20"/>
  <c r="BB2192" i="22"/>
  <c r="AR2196" i="20"/>
  <c r="AP2199" i="20"/>
  <c r="AZ2202" i="22"/>
  <c r="AR2205" i="20"/>
  <c r="BB2208" i="22"/>
  <c r="AR2212" i="20"/>
  <c r="AP2215" i="20"/>
  <c r="AZ2218" i="22"/>
  <c r="AR2221" i="20"/>
  <c r="BB2224" i="22"/>
  <c r="AR2228" i="20"/>
  <c r="AP2231" i="20"/>
  <c r="AZ2234" i="22"/>
  <c r="AR2237" i="20"/>
  <c r="BB2240" i="22"/>
  <c r="AR2244" i="20"/>
  <c r="AP2247" i="20"/>
  <c r="AZ2250" i="22"/>
  <c r="AR2253" i="20"/>
  <c r="BB2256" i="22"/>
  <c r="AR2260" i="20"/>
  <c r="AP2263" i="20"/>
  <c r="AZ2266" i="22"/>
  <c r="AR2269" i="20"/>
  <c r="BB2272" i="22"/>
  <c r="AR2276" i="20"/>
  <c r="AP2279" i="20"/>
  <c r="AZ2282" i="22"/>
  <c r="AR2285" i="20"/>
  <c r="BB2288" i="22"/>
  <c r="AR2292" i="20"/>
  <c r="AP2295" i="20"/>
  <c r="AZ2298" i="22"/>
  <c r="AR2301" i="20"/>
  <c r="BB2304" i="22"/>
  <c r="AR2308" i="20"/>
  <c r="AP2311" i="20"/>
  <c r="AZ2314" i="22"/>
  <c r="AR2317" i="20"/>
  <c r="BB2320" i="22"/>
  <c r="AR2324" i="20"/>
  <c r="AP2327" i="20"/>
  <c r="AZ2330" i="22"/>
  <c r="AR2333" i="20"/>
  <c r="BB2336" i="22"/>
  <c r="AR2340" i="20"/>
  <c r="AP2343" i="20"/>
  <c r="AZ2346" i="22"/>
  <c r="AR2349" i="20"/>
  <c r="BB2352" i="22"/>
  <c r="AR2356" i="20"/>
  <c r="AP2359" i="20"/>
  <c r="AZ2362" i="22"/>
  <c r="AR2365" i="20"/>
  <c r="BB6" i="23"/>
  <c r="BB13" i="23"/>
  <c r="AZ19" i="23"/>
  <c r="AZ26" i="23"/>
  <c r="BB31" i="23"/>
  <c r="BB38" i="23"/>
  <c r="BB45" i="23"/>
  <c r="AZ51" i="23"/>
  <c r="AZ58" i="23"/>
  <c r="BB63" i="23"/>
  <c r="BB70" i="23"/>
  <c r="BB77" i="23"/>
  <c r="AZ83" i="23"/>
  <c r="AZ90" i="23"/>
  <c r="BB95" i="23"/>
  <c r="BB102" i="23"/>
  <c r="BB109" i="23"/>
  <c r="AZ115" i="23"/>
  <c r="AZ122" i="23"/>
  <c r="BB127" i="23"/>
  <c r="BB134" i="23"/>
  <c r="BB141" i="23"/>
  <c r="AZ147" i="23"/>
  <c r="BB153" i="23"/>
  <c r="BB158" i="23"/>
  <c r="BB163" i="23"/>
  <c r="BB169" i="23"/>
  <c r="BB174" i="23"/>
  <c r="BB179" i="23"/>
  <c r="BB185" i="23"/>
  <c r="BB190" i="23"/>
  <c r="BB195" i="23"/>
  <c r="BB201" i="23"/>
  <c r="BB206" i="23"/>
  <c r="BB211" i="23"/>
  <c r="BB217" i="23"/>
  <c r="BB222" i="23"/>
  <c r="BB227" i="23"/>
  <c r="BB233" i="23"/>
  <c r="BB238" i="23"/>
  <c r="BB243" i="23"/>
  <c r="BB249" i="23"/>
  <c r="BB254" i="23"/>
  <c r="BB259" i="23"/>
  <c r="BB265" i="23"/>
  <c r="BB270" i="23"/>
  <c r="BB275" i="23"/>
  <c r="BB281" i="23"/>
  <c r="BB286" i="23"/>
  <c r="BB291" i="23"/>
  <c r="BB297" i="23"/>
  <c r="BB302" i="23"/>
  <c r="AZ307" i="23"/>
  <c r="BB311" i="23"/>
  <c r="BB316" i="23"/>
  <c r="AZ321" i="23"/>
  <c r="BB325" i="23"/>
  <c r="AZ330" i="23"/>
  <c r="BB334" i="23"/>
  <c r="AZ339" i="23"/>
  <c r="BB343" i="23"/>
  <c r="BB348" i="23"/>
  <c r="BB352" i="23"/>
  <c r="BB356" i="23"/>
  <c r="BB360" i="23"/>
  <c r="BB364" i="23"/>
  <c r="BB368" i="23"/>
  <c r="BB372" i="23"/>
  <c r="BB376" i="23"/>
  <c r="BB380" i="23"/>
  <c r="BB384" i="23"/>
  <c r="BB388" i="23"/>
  <c r="BB392" i="23"/>
  <c r="BB396" i="23"/>
  <c r="BB400" i="23"/>
  <c r="BB404" i="23"/>
  <c r="BB408" i="23"/>
  <c r="BB412" i="23"/>
  <c r="BB416" i="23"/>
  <c r="BB420" i="23"/>
  <c r="BB424" i="23"/>
  <c r="BB428" i="23"/>
  <c r="BB432" i="23"/>
  <c r="BB436" i="23"/>
  <c r="BB440" i="23"/>
  <c r="BB444" i="23"/>
  <c r="BB448" i="23"/>
  <c r="BB452" i="23"/>
  <c r="BB456" i="23"/>
  <c r="BB460" i="23"/>
  <c r="BB464" i="23"/>
  <c r="BB468" i="23"/>
  <c r="BB472" i="23"/>
  <c r="BB476" i="23"/>
  <c r="BB480" i="23"/>
  <c r="BB484" i="23"/>
  <c r="BB488" i="23"/>
  <c r="BB492" i="23"/>
  <c r="BB496" i="23"/>
  <c r="BB500" i="23"/>
  <c r="BB504" i="23"/>
  <c r="BB508" i="23"/>
  <c r="BB512" i="23"/>
  <c r="BB516" i="23"/>
  <c r="BB520" i="23"/>
  <c r="BB524" i="23"/>
  <c r="BB528" i="23"/>
  <c r="BB532" i="23"/>
  <c r="BB536" i="23"/>
  <c r="BB540" i="23"/>
  <c r="BB544" i="23"/>
  <c r="BB548" i="23"/>
  <c r="BB552" i="23"/>
  <c r="BB556" i="23"/>
  <c r="BB560" i="23"/>
  <c r="BB564" i="23"/>
  <c r="BB568" i="23"/>
  <c r="BB572" i="23"/>
  <c r="BB576" i="23"/>
  <c r="BB580" i="23"/>
  <c r="BB584" i="23"/>
  <c r="BB588" i="23"/>
  <c r="BB592" i="23"/>
  <c r="BB596" i="23"/>
  <c r="BB600" i="23"/>
  <c r="BB604" i="23"/>
  <c r="BB608" i="23"/>
  <c r="BB612" i="23"/>
  <c r="BB616" i="23"/>
  <c r="BB620" i="23"/>
  <c r="BB624" i="23"/>
  <c r="BB628" i="23"/>
  <c r="BB632" i="23"/>
  <c r="BB636" i="23"/>
  <c r="BB640" i="23"/>
  <c r="BB644" i="23"/>
  <c r="BB648" i="23"/>
  <c r="BB652" i="23"/>
  <c r="BB656" i="23"/>
  <c r="BB660" i="23"/>
  <c r="BB664" i="23"/>
  <c r="BB668" i="23"/>
  <c r="BB672" i="23"/>
  <c r="BB676" i="23"/>
  <c r="BB680" i="23"/>
  <c r="BB684" i="23"/>
  <c r="BB688" i="23"/>
  <c r="BB692" i="23"/>
  <c r="BB696" i="23"/>
  <c r="BB700" i="23"/>
  <c r="BB704" i="23"/>
  <c r="BB708" i="23"/>
  <c r="BB712" i="23"/>
  <c r="BB716" i="23"/>
  <c r="BB720" i="23"/>
  <c r="BB724" i="23"/>
  <c r="BB728" i="23"/>
  <c r="BB732" i="23"/>
  <c r="BB736" i="23"/>
  <c r="BB740" i="23"/>
  <c r="BB744" i="23"/>
  <c r="BB748" i="23"/>
  <c r="BB752" i="23"/>
  <c r="BB756" i="23"/>
  <c r="BB760" i="23"/>
  <c r="BB764" i="23"/>
  <c r="BB768" i="23"/>
  <c r="BB772" i="23"/>
  <c r="BB776" i="23"/>
  <c r="BB780" i="23"/>
  <c r="BB784" i="23"/>
  <c r="BB788" i="23"/>
  <c r="BB792" i="23"/>
  <c r="BB796" i="23"/>
  <c r="BB800" i="23"/>
  <c r="BB804" i="23"/>
  <c r="BB808" i="23"/>
  <c r="BB812" i="23"/>
  <c r="BB816" i="23"/>
  <c r="BB820" i="23"/>
  <c r="BB824" i="23"/>
  <c r="BB828" i="23"/>
  <c r="BB832" i="23"/>
  <c r="BB836" i="23"/>
  <c r="BB840" i="23"/>
  <c r="BB844" i="23"/>
  <c r="BB848" i="23"/>
  <c r="BB852" i="23"/>
  <c r="BB856" i="23"/>
  <c r="BB860" i="23"/>
  <c r="BB864" i="23"/>
  <c r="BB868" i="23"/>
  <c r="BB872" i="23"/>
  <c r="BB876" i="23"/>
  <c r="BB880" i="23"/>
  <c r="BB884" i="23"/>
  <c r="BB888" i="23"/>
  <c r="BB892" i="23"/>
  <c r="BB896" i="23"/>
  <c r="BB900" i="23"/>
  <c r="BB904" i="23"/>
  <c r="BB908" i="23"/>
  <c r="BB912" i="23"/>
  <c r="BB916" i="23"/>
  <c r="BB920" i="23"/>
  <c r="BB924" i="23"/>
  <c r="BB928" i="23"/>
  <c r="BB932" i="23"/>
  <c r="BB936" i="23"/>
  <c r="BB940" i="23"/>
  <c r="BB944" i="23"/>
  <c r="BB948" i="23"/>
  <c r="BB952" i="23"/>
  <c r="BB956" i="23"/>
  <c r="BB960" i="23"/>
  <c r="BB964" i="23"/>
  <c r="BB968" i="23"/>
  <c r="BB972" i="23"/>
  <c r="BB976" i="23"/>
  <c r="BB980" i="23"/>
  <c r="BB984" i="23"/>
  <c r="BB988" i="23"/>
  <c r="BB992" i="23"/>
  <c r="BB996" i="23"/>
  <c r="BB1000" i="23"/>
  <c r="BB1004" i="23"/>
  <c r="BB1008" i="23"/>
  <c r="BB1012" i="23"/>
  <c r="BB1016" i="23"/>
  <c r="BB1020" i="23"/>
  <c r="BB1024" i="23"/>
  <c r="BB1028" i="23"/>
  <c r="BB1032" i="23"/>
  <c r="BB1036" i="23"/>
  <c r="BB1040" i="23"/>
  <c r="BB1044" i="23"/>
  <c r="BB1048" i="23"/>
  <c r="BB1052" i="23"/>
  <c r="BB1056" i="23"/>
  <c r="BB1060" i="23"/>
  <c r="BB1064" i="23"/>
  <c r="BB1068" i="23"/>
  <c r="BB1072" i="23"/>
  <c r="BB1076" i="23"/>
  <c r="BB1080" i="23"/>
  <c r="BB1084" i="23"/>
  <c r="BB1088" i="23"/>
  <c r="BB1092" i="23"/>
  <c r="BB1096" i="23"/>
  <c r="BB1100" i="23"/>
  <c r="BB1104" i="23"/>
  <c r="BB1108" i="23"/>
  <c r="BB1112" i="23"/>
  <c r="BB1116" i="23"/>
  <c r="BB1120" i="23"/>
  <c r="BB1124" i="23"/>
  <c r="BB1128" i="23"/>
  <c r="BB1132" i="23"/>
  <c r="BB1136" i="23"/>
  <c r="BB1140" i="23"/>
  <c r="BB1144" i="23"/>
  <c r="BB1148" i="23"/>
  <c r="BB1152" i="23"/>
  <c r="BB1156" i="23"/>
  <c r="BB1160" i="23"/>
  <c r="BB1164" i="23"/>
  <c r="BB1168" i="23"/>
  <c r="BB1172" i="23"/>
  <c r="BB1176" i="23"/>
  <c r="BB1180" i="23"/>
  <c r="BB1184" i="23"/>
  <c r="BB1188" i="23"/>
  <c r="BB1192" i="23"/>
  <c r="BB1196" i="23"/>
  <c r="BB1200" i="23"/>
  <c r="BB1204" i="23"/>
  <c r="BB1208" i="23"/>
  <c r="BB1212" i="23"/>
  <c r="BB1216" i="23"/>
  <c r="BB1220" i="23"/>
  <c r="BB1224" i="23"/>
  <c r="BB1228" i="23"/>
  <c r="BB1232" i="23"/>
  <c r="BB1236" i="23"/>
  <c r="BB1240" i="23"/>
  <c r="BB1244" i="23"/>
  <c r="BB1248" i="23"/>
  <c r="BB1252" i="23"/>
  <c r="BB1256" i="23"/>
  <c r="BB1260" i="23"/>
  <c r="BB1264" i="23"/>
  <c r="BB1268" i="23"/>
  <c r="BB1272" i="23"/>
  <c r="BB1276" i="23"/>
  <c r="BB1280" i="23"/>
  <c r="BB1284" i="23"/>
  <c r="BB1288" i="23"/>
  <c r="BB1292" i="23"/>
  <c r="BB1296" i="23"/>
  <c r="BB1300" i="23"/>
  <c r="BB1304" i="23"/>
  <c r="BB1308" i="23"/>
  <c r="BB1312" i="23"/>
  <c r="BB1316" i="23"/>
  <c r="BB1320" i="23"/>
  <c r="BB1324" i="23"/>
  <c r="BB1328" i="23"/>
  <c r="BB1332" i="23"/>
  <c r="BB1336" i="23"/>
  <c r="BB1340" i="23"/>
  <c r="BB1344" i="23"/>
  <c r="BB1348" i="23"/>
  <c r="BB1352" i="23"/>
  <c r="BB1356" i="23"/>
  <c r="BB1360" i="23"/>
  <c r="BB1364" i="23"/>
  <c r="BB1368" i="23"/>
  <c r="BB1372" i="23"/>
  <c r="BB1376" i="23"/>
  <c r="BB1380" i="23"/>
  <c r="BB1384" i="23"/>
  <c r="BB1388" i="23"/>
  <c r="BB1392" i="23"/>
  <c r="BB1396" i="23"/>
  <c r="BB1400" i="23"/>
  <c r="BB1404" i="23"/>
  <c r="BB1408" i="23"/>
  <c r="BB1412" i="23"/>
  <c r="BB1416" i="23"/>
  <c r="BB1420" i="23"/>
  <c r="BB1424" i="23"/>
  <c r="BB1428" i="23"/>
  <c r="BB1432" i="23"/>
  <c r="BB1436" i="23"/>
  <c r="BB1440" i="23"/>
  <c r="BB1444" i="23"/>
  <c r="BB1448" i="23"/>
  <c r="BB1452" i="23"/>
  <c r="BB1456" i="23"/>
  <c r="BB1460" i="23"/>
  <c r="BB1464" i="23"/>
  <c r="BB1468" i="23"/>
  <c r="BB1472" i="23"/>
  <c r="BB1476" i="23"/>
  <c r="BB1480" i="23"/>
  <c r="BB1484" i="23"/>
  <c r="BB1488" i="23"/>
  <c r="BB1492" i="23"/>
  <c r="BB1496" i="23"/>
  <c r="BB1500" i="23"/>
  <c r="BB1504" i="23"/>
  <c r="BB1508" i="23"/>
  <c r="BB1512" i="23"/>
  <c r="BB1516" i="23"/>
  <c r="BB1520" i="23"/>
  <c r="AP1654" i="20"/>
  <c r="BB1679" i="22"/>
  <c r="AZ1705" i="22"/>
  <c r="AZ1730" i="22"/>
  <c r="AR1756" i="20"/>
  <c r="AZ1769" i="22"/>
  <c r="AP1782" i="20"/>
  <c r="AZ1794" i="22"/>
  <c r="AR1802" i="20"/>
  <c r="AP1808" i="20"/>
  <c r="BB1813" i="22"/>
  <c r="AP1818" i="20"/>
  <c r="BB1823" i="22"/>
  <c r="AP1828" i="20"/>
  <c r="BB1833" i="22"/>
  <c r="AZ1839" i="22"/>
  <c r="BB1843" i="22"/>
  <c r="AZ1849" i="22"/>
  <c r="BB1853" i="22"/>
  <c r="AZ1858" i="22"/>
  <c r="AZ1863" i="22"/>
  <c r="AZ1866" i="22"/>
  <c r="AZ1870" i="22"/>
  <c r="BB1873" i="22"/>
  <c r="BB1877" i="22"/>
  <c r="BB1881" i="22"/>
  <c r="AP1885" i="20"/>
  <c r="AP1889" i="20"/>
  <c r="AP1892" i="20"/>
  <c r="AP1896" i="20"/>
  <c r="AP1900" i="20"/>
  <c r="AR1903" i="20"/>
  <c r="AR1907" i="20"/>
  <c r="AR1910" i="20"/>
  <c r="AR1914" i="20"/>
  <c r="AR1918" i="20"/>
  <c r="AZ1921" i="22"/>
  <c r="AZ1925" i="22"/>
  <c r="AZ1928" i="22"/>
  <c r="AZ1932" i="22"/>
  <c r="AZ1936" i="22"/>
  <c r="BB1939" i="22"/>
  <c r="BB1943" i="22"/>
  <c r="AP1947" i="20"/>
  <c r="AP1951" i="20"/>
  <c r="AP1955" i="20"/>
  <c r="AP1958" i="20"/>
  <c r="AP1962" i="20"/>
  <c r="AR1965" i="20"/>
  <c r="AR1969" i="20"/>
  <c r="AR1973" i="20"/>
  <c r="AR1976" i="20"/>
  <c r="AR1980" i="20"/>
  <c r="AZ1983" i="22"/>
  <c r="AZ1987" i="22"/>
  <c r="AZ1991" i="22"/>
  <c r="AZ1994" i="22"/>
  <c r="AZ1998" i="22"/>
  <c r="BB2001" i="22"/>
  <c r="BB2005" i="22"/>
  <c r="BB2009" i="22"/>
  <c r="AP2013" i="20"/>
  <c r="AP2017" i="20"/>
  <c r="AP2020" i="20"/>
  <c r="AP2024" i="20"/>
  <c r="AP2028" i="20"/>
  <c r="AR2031" i="20"/>
  <c r="AR2035" i="20"/>
  <c r="AR2038" i="20"/>
  <c r="AR2042" i="20"/>
  <c r="AR2046" i="20"/>
  <c r="AP2049" i="20"/>
  <c r="AZ2052" i="22"/>
  <c r="AR2055" i="20"/>
  <c r="BB2058" i="22"/>
  <c r="AR2062" i="20"/>
  <c r="AP2065" i="20"/>
  <c r="AZ2068" i="22"/>
  <c r="AR2071" i="20"/>
  <c r="BB2074" i="22"/>
  <c r="AR2078" i="20"/>
  <c r="AP2081" i="20"/>
  <c r="AZ2084" i="22"/>
  <c r="AR2087" i="20"/>
  <c r="BB2090" i="22"/>
  <c r="AR2094" i="20"/>
  <c r="AP2097" i="20"/>
  <c r="AZ2100" i="22"/>
  <c r="AR2103" i="20"/>
  <c r="BB2106" i="22"/>
  <c r="AR2110" i="20"/>
  <c r="AP2113" i="20"/>
  <c r="AZ2116" i="22"/>
  <c r="AR2119" i="20"/>
  <c r="BB2122" i="22"/>
  <c r="AR2126" i="20"/>
  <c r="AP2129" i="20"/>
  <c r="AZ2132" i="22"/>
  <c r="AR2135" i="20"/>
  <c r="BB2138" i="22"/>
  <c r="AR2142" i="20"/>
  <c r="AP2145" i="20"/>
  <c r="AZ2148" i="22"/>
  <c r="AR2151" i="20"/>
  <c r="BB2154" i="22"/>
  <c r="AR2158" i="20"/>
  <c r="AP2161" i="20"/>
  <c r="AZ2164" i="22"/>
  <c r="AR2167" i="20"/>
  <c r="BB2170" i="22"/>
  <c r="AR2174" i="20"/>
  <c r="AP2177" i="20"/>
  <c r="AZ2180" i="22"/>
  <c r="AR2183" i="20"/>
  <c r="BB2186" i="22"/>
  <c r="AR2190" i="20"/>
  <c r="AP2193" i="20"/>
  <c r="AZ2196" i="22"/>
  <c r="AR2199" i="20"/>
  <c r="BB2202" i="22"/>
  <c r="AR2206" i="20"/>
  <c r="AP2209" i="20"/>
  <c r="AZ2212" i="22"/>
  <c r="AR2215" i="20"/>
  <c r="BB2218" i="22"/>
  <c r="AR2222" i="20"/>
  <c r="AP2225" i="20"/>
  <c r="AZ2228" i="22"/>
  <c r="AR2231" i="20"/>
  <c r="BB2234" i="22"/>
  <c r="AR2238" i="20"/>
  <c r="AP2241" i="20"/>
  <c r="AZ2244" i="22"/>
  <c r="AR2247" i="20"/>
  <c r="BB2250" i="22"/>
  <c r="AR2254" i="20"/>
  <c r="AP2257" i="20"/>
  <c r="AZ2260" i="22"/>
  <c r="AR2263" i="20"/>
  <c r="BB2266" i="22"/>
  <c r="AR2270" i="20"/>
  <c r="AP2273" i="20"/>
  <c r="AZ2276" i="22"/>
  <c r="AR2279" i="20"/>
  <c r="BB2282" i="22"/>
  <c r="AR2286" i="20"/>
  <c r="AP2289" i="20"/>
  <c r="AZ2292" i="22"/>
  <c r="AR2295" i="20"/>
  <c r="BB2298" i="22"/>
  <c r="AR2302" i="20"/>
  <c r="AP2305" i="20"/>
  <c r="AZ2308" i="22"/>
  <c r="AR2311" i="20"/>
  <c r="BB2314" i="22"/>
  <c r="AR2318" i="20"/>
  <c r="AP2321" i="20"/>
  <c r="AZ2324" i="22"/>
  <c r="AR2327" i="20"/>
  <c r="BB2330" i="22"/>
  <c r="AR2334" i="20"/>
  <c r="AP2337" i="20"/>
  <c r="AZ2340" i="22"/>
  <c r="AR2343" i="20"/>
  <c r="BB2346" i="22"/>
  <c r="AR2350" i="20"/>
  <c r="AP2353" i="20"/>
  <c r="AZ2356" i="22"/>
  <c r="AR2359" i="20"/>
  <c r="BB2362" i="22"/>
  <c r="AR2366" i="20"/>
  <c r="AZ7" i="23"/>
  <c r="AZ14" i="23"/>
  <c r="BB19" i="23"/>
  <c r="BB26" i="23"/>
  <c r="BB33" i="23"/>
  <c r="AZ39" i="23"/>
  <c r="AZ46" i="23"/>
  <c r="AZ1657" i="22"/>
  <c r="AZ1682" i="22"/>
  <c r="AR1708" i="20"/>
  <c r="AP1734" i="20"/>
  <c r="BB1757" i="22"/>
  <c r="AR1770" i="20"/>
  <c r="AZ1783" i="22"/>
  <c r="AP1796" i="20"/>
  <c r="AP1804" i="20"/>
  <c r="AR1808" i="20"/>
  <c r="AP1814" i="20"/>
  <c r="AR1818" i="20"/>
  <c r="AP1824" i="20"/>
  <c r="BB1829" i="22"/>
  <c r="AP1834" i="20"/>
  <c r="BB1839" i="22"/>
  <c r="AP1844" i="20"/>
  <c r="BB1849" i="22"/>
  <c r="AZ1855" i="22"/>
  <c r="AP1859" i="20"/>
  <c r="BB1863" i="22"/>
  <c r="AP1867" i="20"/>
  <c r="AP1871" i="20"/>
  <c r="AP1875" i="20"/>
  <c r="AP1878" i="20"/>
  <c r="AP1882" i="20"/>
  <c r="AR1885" i="20"/>
  <c r="AR1889" i="20"/>
  <c r="AR1893" i="20"/>
  <c r="AR1896" i="20"/>
  <c r="AR1900" i="20"/>
  <c r="AZ1903" i="22"/>
  <c r="AZ1907" i="22"/>
  <c r="AZ1911" i="22"/>
  <c r="AZ1914" i="22"/>
  <c r="AZ1918" i="22"/>
  <c r="BB1921" i="22"/>
  <c r="BB1925" i="22"/>
  <c r="BB1929" i="22"/>
  <c r="AP1933" i="20"/>
  <c r="AP1937" i="20"/>
  <c r="AP1940" i="20"/>
  <c r="AP1944" i="20"/>
  <c r="AP1948" i="20"/>
  <c r="AR1951" i="20"/>
  <c r="AR1955" i="20"/>
  <c r="AR1958" i="20"/>
  <c r="AR1962" i="20"/>
  <c r="AR1966" i="20"/>
  <c r="AZ1969" i="22"/>
  <c r="AZ1973" i="22"/>
  <c r="AZ1976" i="22"/>
  <c r="AZ1980" i="22"/>
  <c r="AZ1984" i="22"/>
  <c r="BB1987" i="22"/>
  <c r="BB1991" i="22"/>
  <c r="AP1995" i="20"/>
  <c r="AP1999" i="20"/>
  <c r="AP2003" i="20"/>
  <c r="AP2006" i="20"/>
  <c r="AP2010" i="20"/>
  <c r="AR2013" i="20"/>
  <c r="AR2017" i="20"/>
  <c r="AR2021" i="20"/>
  <c r="AR2024" i="20"/>
  <c r="AR2028" i="20"/>
  <c r="AZ2031" i="22"/>
  <c r="AZ2035" i="22"/>
  <c r="AZ2039" i="22"/>
  <c r="AZ2042" i="22"/>
  <c r="AZ2046" i="22"/>
  <c r="AR2049" i="20"/>
  <c r="BB2052" i="22"/>
  <c r="AR2056" i="20"/>
  <c r="AP2059" i="20"/>
  <c r="AZ2062" i="22"/>
  <c r="AR2065" i="20"/>
  <c r="BB2068" i="22"/>
  <c r="AR2072" i="20"/>
  <c r="AP2075" i="20"/>
  <c r="AZ2078" i="22"/>
  <c r="AR2081" i="20"/>
  <c r="BB2084" i="22"/>
  <c r="AR2088" i="20"/>
  <c r="AP2091" i="20"/>
  <c r="AZ2094" i="22"/>
  <c r="AR2097" i="20"/>
  <c r="BB2100" i="22"/>
  <c r="AR2104" i="20"/>
  <c r="AP2107" i="20"/>
  <c r="AZ2110" i="22"/>
  <c r="AR2113" i="20"/>
  <c r="BB2116" i="22"/>
  <c r="AR2120" i="20"/>
  <c r="AP2123" i="20"/>
  <c r="AZ2126" i="22"/>
  <c r="AR2129" i="20"/>
  <c r="BB2132" i="22"/>
  <c r="AR2136" i="20"/>
  <c r="AP2139" i="20"/>
  <c r="AZ2142" i="22"/>
  <c r="AR2145" i="20"/>
  <c r="BB2148" i="22"/>
  <c r="AR2152" i="20"/>
  <c r="AP2155" i="20"/>
  <c r="AZ2158" i="22"/>
  <c r="AR2161" i="20"/>
  <c r="BB2164" i="22"/>
  <c r="AR2168" i="20"/>
  <c r="AP2171" i="20"/>
  <c r="AZ2174" i="22"/>
  <c r="AR2177" i="20"/>
  <c r="BB2180" i="22"/>
  <c r="AR2184" i="20"/>
  <c r="AP2187" i="20"/>
  <c r="AZ2190" i="22"/>
  <c r="AR2193" i="20"/>
  <c r="BB2196" i="22"/>
  <c r="AR2200" i="20"/>
  <c r="AP2203" i="20"/>
  <c r="AZ2206" i="22"/>
  <c r="AR2209" i="20"/>
  <c r="BB2212" i="22"/>
  <c r="AR2216" i="20"/>
  <c r="AP2219" i="20"/>
  <c r="AZ2222" i="22"/>
  <c r="AR2225" i="20"/>
  <c r="AR1660" i="20"/>
  <c r="AP1686" i="20"/>
  <c r="BB1711" i="22"/>
  <c r="AZ1737" i="22"/>
  <c r="BB1759" i="22"/>
  <c r="AR1772" i="20"/>
  <c r="AZ1785" i="22"/>
  <c r="BB1797" i="22"/>
  <c r="AR1804" i="20"/>
  <c r="AZ1808" i="22"/>
  <c r="AR1814" i="20"/>
  <c r="AP1820" i="20"/>
  <c r="AR1824" i="20"/>
  <c r="AP1830" i="20"/>
  <c r="AR1834" i="20"/>
  <c r="AP1840" i="20"/>
  <c r="BB1845" i="22"/>
  <c r="AP1850" i="20"/>
  <c r="BB1855" i="22"/>
  <c r="AZ1859" i="22"/>
  <c r="AP1864" i="20"/>
  <c r="AP1868" i="20"/>
  <c r="AR1871" i="20"/>
  <c r="AR1875" i="20"/>
  <c r="AR1878" i="20"/>
  <c r="AR1882" i="20"/>
  <c r="AR1886" i="20"/>
  <c r="AZ1889" i="22"/>
  <c r="AZ1893" i="22"/>
  <c r="AZ1896" i="22"/>
  <c r="AZ1900" i="22"/>
  <c r="AZ1904" i="22"/>
  <c r="BB1907" i="22"/>
  <c r="BB1911" i="22"/>
  <c r="AP1915" i="20"/>
  <c r="AP1919" i="20"/>
  <c r="AP1923" i="20"/>
  <c r="AP1926" i="20"/>
  <c r="AP1930" i="20"/>
  <c r="AR1933" i="20"/>
  <c r="AR1937" i="20"/>
  <c r="AR1941" i="20"/>
  <c r="AR1944" i="20"/>
  <c r="AR1948" i="20"/>
  <c r="AZ1951" i="22"/>
  <c r="AZ1955" i="22"/>
  <c r="AZ1959" i="22"/>
  <c r="AZ1962" i="22"/>
  <c r="AZ1966" i="22"/>
  <c r="BB1969" i="22"/>
  <c r="BB1973" i="22"/>
  <c r="BB1977" i="22"/>
  <c r="AP1981" i="20"/>
  <c r="AP1985" i="20"/>
  <c r="AP1988" i="20"/>
  <c r="AP1992" i="20"/>
  <c r="AP1996" i="20"/>
  <c r="AR1999" i="20"/>
  <c r="AR2003" i="20"/>
  <c r="AR2006" i="20"/>
  <c r="AR2010" i="20"/>
  <c r="AR2014" i="20"/>
  <c r="AZ2017" i="22"/>
  <c r="AZ2021" i="22"/>
  <c r="AZ2024" i="22"/>
  <c r="AZ2028" i="22"/>
  <c r="AZ2032" i="22"/>
  <c r="BB2035" i="22"/>
  <c r="BB2039" i="22"/>
  <c r="AP2043" i="20"/>
  <c r="BB2046" i="22"/>
  <c r="AR2050" i="20"/>
  <c r="AP2053" i="20"/>
  <c r="AZ2056" i="22"/>
  <c r="AR2059" i="20"/>
  <c r="BB2062" i="22"/>
  <c r="AR2066" i="20"/>
  <c r="AP2069" i="20"/>
  <c r="AZ2072" i="22"/>
  <c r="AR2075" i="20"/>
  <c r="BB2078" i="22"/>
  <c r="AR2082" i="20"/>
  <c r="AP2085" i="20"/>
  <c r="AZ2088" i="22"/>
  <c r="AR2091" i="20"/>
  <c r="BB2094" i="22"/>
  <c r="AR2098" i="20"/>
  <c r="AP2101" i="20"/>
  <c r="AZ2104" i="22"/>
  <c r="AR2107" i="20"/>
  <c r="BB2110" i="22"/>
  <c r="AR2114" i="20"/>
  <c r="AP2117" i="20"/>
  <c r="AZ2120" i="22"/>
  <c r="AR2123" i="20"/>
  <c r="BB2126" i="22"/>
  <c r="AR2130" i="20"/>
  <c r="AP2133" i="20"/>
  <c r="AZ2136" i="22"/>
  <c r="AR2139" i="20"/>
  <c r="BB2142" i="22"/>
  <c r="AR2146" i="20"/>
  <c r="AP2149" i="20"/>
  <c r="AZ2152" i="22"/>
  <c r="AR2155" i="20"/>
  <c r="BB2158" i="22"/>
  <c r="AR2162" i="20"/>
  <c r="AP2165" i="20"/>
  <c r="AZ2168" i="22"/>
  <c r="AR2171" i="20"/>
  <c r="BB2174" i="22"/>
  <c r="AR2178" i="20"/>
  <c r="AP2181" i="20"/>
  <c r="AZ2184" i="22"/>
  <c r="AR2187" i="20"/>
  <c r="BB2190" i="22"/>
  <c r="AR2194" i="20"/>
  <c r="AP2197" i="20"/>
  <c r="AZ2200" i="22"/>
  <c r="AR2203" i="20"/>
  <c r="BB2206" i="22"/>
  <c r="AR2210" i="20"/>
  <c r="AP2213" i="20"/>
  <c r="AZ2216" i="22"/>
  <c r="AR2219" i="20"/>
  <c r="BB2222" i="22"/>
  <c r="AR2226" i="20"/>
  <c r="AP2229" i="20"/>
  <c r="AZ2232" i="22"/>
  <c r="AR2235" i="20"/>
  <c r="BB2238" i="22"/>
  <c r="AR2242" i="20"/>
  <c r="AP2245" i="20"/>
  <c r="AZ2248" i="22"/>
  <c r="AR2251" i="20"/>
  <c r="BB2254" i="22"/>
  <c r="AR2258" i="20"/>
  <c r="AP2261" i="20"/>
  <c r="AZ2264" i="22"/>
  <c r="AR2267" i="20"/>
  <c r="BB2270" i="22"/>
  <c r="AR2274" i="20"/>
  <c r="AP2277" i="20"/>
  <c r="AZ2280" i="22"/>
  <c r="AR2283" i="20"/>
  <c r="BB2286" i="22"/>
  <c r="AR2290" i="20"/>
  <c r="AP2293" i="20"/>
  <c r="AZ2296" i="22"/>
  <c r="AR2299" i="20"/>
  <c r="BB2302" i="22"/>
  <c r="AR2306" i="20"/>
  <c r="AP2309" i="20"/>
  <c r="AZ2312" i="22"/>
  <c r="AR2315" i="20"/>
  <c r="BB2318" i="22"/>
  <c r="AR2322" i="20"/>
  <c r="AP2325" i="20"/>
  <c r="AZ2328" i="22"/>
  <c r="AR2331" i="20"/>
  <c r="BB2334" i="22"/>
  <c r="AR2338" i="20"/>
  <c r="AP2341" i="20"/>
  <c r="AZ2344" i="22"/>
  <c r="AR2347" i="20"/>
  <c r="BB2350" i="22"/>
  <c r="AR2354" i="20"/>
  <c r="AP2357" i="20"/>
  <c r="AZ2360" i="22"/>
  <c r="AR2363" i="20"/>
  <c r="BB2366" i="22"/>
  <c r="BB9" i="23"/>
  <c r="AZ15" i="23"/>
  <c r="AZ22" i="23"/>
  <c r="BB27" i="23"/>
  <c r="BB34" i="23"/>
  <c r="BB41" i="23"/>
  <c r="AZ47" i="23"/>
  <c r="AZ54" i="23"/>
  <c r="BB59" i="23"/>
  <c r="BB1663" i="22"/>
  <c r="AZ1689" i="22"/>
  <c r="AZ1714" i="22"/>
  <c r="AR1740" i="20"/>
  <c r="AZ1760" i="22"/>
  <c r="BB1773" i="22"/>
  <c r="AR1786" i="20"/>
  <c r="AP1798" i="20"/>
  <c r="AZ1804" i="22"/>
  <c r="AR1810" i="20"/>
  <c r="AZ1814" i="22"/>
  <c r="AR1820" i="20"/>
  <c r="AZ1824" i="22"/>
  <c r="AR1830" i="20"/>
  <c r="AP1836" i="20"/>
  <c r="AR1840" i="20"/>
  <c r="AP1846" i="20"/>
  <c r="AR1850" i="20"/>
  <c r="AP1856" i="20"/>
  <c r="AZ1860" i="22"/>
  <c r="AR1864" i="20"/>
  <c r="AR1868" i="20"/>
  <c r="AZ1871" i="22"/>
  <c r="AZ1875" i="22"/>
  <c r="AZ1879" i="22"/>
  <c r="AZ1882" i="22"/>
  <c r="AZ1886" i="22"/>
  <c r="BB1889" i="22"/>
  <c r="BB1893" i="22"/>
  <c r="BB1897" i="22"/>
  <c r="AP1901" i="20"/>
  <c r="AP1905" i="20"/>
  <c r="AP1908" i="20"/>
  <c r="AP1912" i="20"/>
  <c r="AP1916" i="20"/>
  <c r="AR1919" i="20"/>
  <c r="AR1923" i="20"/>
  <c r="AR1926" i="20"/>
  <c r="AR1930" i="20"/>
  <c r="AR1934" i="20"/>
  <c r="AZ1937" i="22"/>
  <c r="AZ1941" i="22"/>
  <c r="AZ1944" i="22"/>
  <c r="AZ1948" i="22"/>
  <c r="AZ1952" i="22"/>
  <c r="BB1955" i="22"/>
  <c r="BB1959" i="22"/>
  <c r="AP1963" i="20"/>
  <c r="AP1967" i="20"/>
  <c r="AP1971" i="20"/>
  <c r="AP1974" i="20"/>
  <c r="AP1978" i="20"/>
  <c r="AR1981" i="20"/>
  <c r="AR1985" i="20"/>
  <c r="AR1989" i="20"/>
  <c r="AR1992" i="20"/>
  <c r="AR1996" i="20"/>
  <c r="AZ1999" i="22"/>
  <c r="AZ2003" i="22"/>
  <c r="AZ2007" i="22"/>
  <c r="AZ2010" i="22"/>
  <c r="AZ2014" i="22"/>
  <c r="BB2017" i="22"/>
  <c r="BB2021" i="22"/>
  <c r="BB2025" i="22"/>
  <c r="AP2029" i="20"/>
  <c r="AP2033" i="20"/>
  <c r="AP2036" i="20"/>
  <c r="AP2040" i="20"/>
  <c r="AP2044" i="20"/>
  <c r="AP2047" i="20"/>
  <c r="AZ2050" i="22"/>
  <c r="AR2053" i="20"/>
  <c r="BB2056" i="22"/>
  <c r="AR2060" i="20"/>
  <c r="AP2063" i="20"/>
  <c r="AZ2066" i="22"/>
  <c r="AR2069" i="20"/>
  <c r="BB2072" i="22"/>
  <c r="AR2076" i="20"/>
  <c r="AP2079" i="20"/>
  <c r="AZ2082" i="22"/>
  <c r="AR2085" i="20"/>
  <c r="BB2088" i="22"/>
  <c r="AR2092" i="20"/>
  <c r="AP2095" i="20"/>
  <c r="AZ2098" i="22"/>
  <c r="AR2101" i="20"/>
  <c r="BB2104" i="22"/>
  <c r="AR2108" i="20"/>
  <c r="AP2111" i="20"/>
  <c r="AZ2114" i="22"/>
  <c r="AR2117" i="20"/>
  <c r="BB2120" i="22"/>
  <c r="AR2124" i="20"/>
  <c r="AP2127" i="20"/>
  <c r="AZ2130" i="22"/>
  <c r="AR2133" i="20"/>
  <c r="BB2136" i="22"/>
  <c r="AR2140" i="20"/>
  <c r="AP2143" i="20"/>
  <c r="AZ2146" i="22"/>
  <c r="AR2149" i="20"/>
  <c r="BB2152" i="22"/>
  <c r="AR2156" i="20"/>
  <c r="AP2159" i="20"/>
  <c r="AZ2162" i="22"/>
  <c r="AR2165" i="20"/>
  <c r="BB2168" i="22"/>
  <c r="AR2172" i="20"/>
  <c r="AP2175" i="20"/>
  <c r="AZ2178" i="22"/>
  <c r="AR2181" i="20"/>
  <c r="BB2184" i="22"/>
  <c r="AR2188" i="20"/>
  <c r="AP2191" i="20"/>
  <c r="AZ2194" i="22"/>
  <c r="AR2197" i="20"/>
  <c r="BB2200" i="22"/>
  <c r="AR2204" i="20"/>
  <c r="AP2207" i="20"/>
  <c r="AZ2210" i="22"/>
  <c r="AR2213" i="20"/>
  <c r="BB2216" i="22"/>
  <c r="AR2220" i="20"/>
  <c r="AP2223" i="20"/>
  <c r="AZ2226" i="22"/>
  <c r="AR2229" i="20"/>
  <c r="BB2232" i="22"/>
  <c r="AR2236" i="20"/>
  <c r="AP2239" i="20"/>
  <c r="AZ2242" i="22"/>
  <c r="AR2245" i="20"/>
  <c r="BB2248" i="22"/>
  <c r="AR2252" i="20"/>
  <c r="AP2255" i="20"/>
  <c r="AZ2258" i="22"/>
  <c r="AR2261" i="20"/>
  <c r="BB2264" i="22"/>
  <c r="AR2268" i="20"/>
  <c r="AP2271" i="20"/>
  <c r="AZ2274" i="22"/>
  <c r="AR2277" i="20"/>
  <c r="BB2280" i="22"/>
  <c r="AR2284" i="20"/>
  <c r="AP2287" i="20"/>
  <c r="AZ2290" i="22"/>
  <c r="AR2293" i="20"/>
  <c r="BB2296" i="22"/>
  <c r="AR2300" i="20"/>
  <c r="AP2303" i="20"/>
  <c r="AZ2306" i="22"/>
  <c r="AR2309" i="20"/>
  <c r="BB2312" i="22"/>
  <c r="AR2316" i="20"/>
  <c r="AP2319" i="20"/>
  <c r="AZ2322" i="22"/>
  <c r="AR2325" i="20"/>
  <c r="BB2328" i="22"/>
  <c r="AR2332" i="20"/>
  <c r="AP2335" i="20"/>
  <c r="AZ2338" i="22"/>
  <c r="AR2341" i="20"/>
  <c r="BB2344" i="22"/>
  <c r="AR2348" i="20"/>
  <c r="AP2351" i="20"/>
  <c r="AZ2354" i="22"/>
  <c r="AR2357" i="20"/>
  <c r="BB2360" i="22"/>
  <c r="AR2364" i="20"/>
  <c r="AZ3" i="23"/>
  <c r="AZ10" i="23"/>
  <c r="BB15" i="23"/>
  <c r="BB22" i="23"/>
  <c r="BB29" i="23"/>
  <c r="AZ35" i="23"/>
  <c r="AZ42" i="23"/>
  <c r="BB47" i="23"/>
  <c r="BB54" i="23"/>
  <c r="BB61" i="23"/>
  <c r="AZ1666" i="22"/>
  <c r="AR1692" i="20"/>
  <c r="AP1718" i="20"/>
  <c r="BB1743" i="22"/>
  <c r="AZ1762" i="22"/>
  <c r="BB1775" i="22"/>
  <c r="AR1788" i="20"/>
  <c r="AZ1799" i="22"/>
  <c r="AZ1805" i="22"/>
  <c r="AZ1810" i="22"/>
  <c r="AZ1815" i="22"/>
  <c r="AZ1820" i="22"/>
  <c r="AR1826" i="20"/>
  <c r="AZ1830" i="22"/>
  <c r="AR1836" i="20"/>
  <c r="AZ1840" i="22"/>
  <c r="AR1846" i="20"/>
  <c r="AP1852" i="20"/>
  <c r="AR1856" i="20"/>
  <c r="AP1861" i="20"/>
  <c r="AZ1864" i="22"/>
  <c r="AZ1868" i="22"/>
  <c r="AZ1872" i="22"/>
  <c r="BB1875" i="22"/>
  <c r="BB1879" i="22"/>
  <c r="AP1883" i="20"/>
  <c r="AP1887" i="20"/>
  <c r="AP1891" i="20"/>
  <c r="AP1894" i="20"/>
  <c r="AP1898" i="20"/>
  <c r="AR1901" i="20"/>
  <c r="AR1905" i="20"/>
  <c r="AR1909" i="20"/>
  <c r="AR1912" i="20"/>
  <c r="AR1916" i="20"/>
  <c r="AZ1919" i="22"/>
  <c r="AZ1923" i="22"/>
  <c r="AZ1927" i="22"/>
  <c r="AZ1930" i="22"/>
  <c r="AZ1934" i="22"/>
  <c r="BB1937" i="22"/>
  <c r="BB1941" i="22"/>
  <c r="BB1945" i="22"/>
  <c r="AP1949" i="20"/>
  <c r="AP1953" i="20"/>
  <c r="AP1956" i="20"/>
  <c r="AP1960" i="20"/>
  <c r="AP1964" i="20"/>
  <c r="AR1967" i="20"/>
  <c r="AR1971" i="20"/>
  <c r="AR1974" i="20"/>
  <c r="AR1978" i="20"/>
  <c r="AR1982" i="20"/>
  <c r="AZ1985" i="22"/>
  <c r="AZ1989" i="22"/>
  <c r="AZ1992" i="22"/>
  <c r="AZ1996" i="22"/>
  <c r="AZ2000" i="22"/>
  <c r="BB2003" i="22"/>
  <c r="BB2007" i="22"/>
  <c r="AP2011" i="20"/>
  <c r="AP2015" i="20"/>
  <c r="AP2019" i="20"/>
  <c r="AP2022" i="20"/>
  <c r="AP2026" i="20"/>
  <c r="AR2029" i="20"/>
  <c r="AR2033" i="20"/>
  <c r="AR2037" i="20"/>
  <c r="AR2040" i="20"/>
  <c r="AR2044" i="20"/>
  <c r="AR2047" i="20"/>
  <c r="BB2050" i="22"/>
  <c r="AR2054" i="20"/>
  <c r="AP2057" i="20"/>
  <c r="AZ2060" i="22"/>
  <c r="AR2063" i="20"/>
  <c r="BB2066" i="22"/>
  <c r="AR2070" i="20"/>
  <c r="AP2073" i="20"/>
  <c r="AZ2076" i="22"/>
  <c r="AR2079" i="20"/>
  <c r="BB2082" i="22"/>
  <c r="AR2086" i="20"/>
  <c r="AP2089" i="20"/>
  <c r="AZ2092" i="22"/>
  <c r="AR2095" i="20"/>
  <c r="BB2098" i="22"/>
  <c r="AR2102" i="20"/>
  <c r="AP2105" i="20"/>
  <c r="AZ2108" i="22"/>
  <c r="AR2111" i="20"/>
  <c r="BB2114" i="22"/>
  <c r="AR2118" i="20"/>
  <c r="AP2121" i="20"/>
  <c r="AZ2124" i="22"/>
  <c r="AR2127" i="20"/>
  <c r="BB2130" i="22"/>
  <c r="AR2134" i="20"/>
  <c r="AP2137" i="20"/>
  <c r="AZ2140" i="22"/>
  <c r="AR2143" i="20"/>
  <c r="BB2146" i="22"/>
  <c r="AR2150" i="20"/>
  <c r="AP2153" i="20"/>
  <c r="AZ2156" i="22"/>
  <c r="AR2159" i="20"/>
  <c r="BB2162" i="22"/>
  <c r="AR2166" i="20"/>
  <c r="AP2169" i="20"/>
  <c r="AZ2172" i="22"/>
  <c r="AR2175" i="20"/>
  <c r="BB2178" i="22"/>
  <c r="AR2182" i="20"/>
  <c r="AP2185" i="20"/>
  <c r="AZ2188" i="22"/>
  <c r="AR2191" i="20"/>
  <c r="BB2194" i="22"/>
  <c r="AR2198" i="20"/>
  <c r="AP2201" i="20"/>
  <c r="AZ2204" i="22"/>
  <c r="AR2207" i="20"/>
  <c r="BB2210" i="22"/>
  <c r="AR2214" i="20"/>
  <c r="AP2217" i="20"/>
  <c r="AZ2220" i="22"/>
  <c r="AR2223" i="20"/>
  <c r="BB2226" i="22"/>
  <c r="AR2230" i="20"/>
  <c r="AP2233" i="20"/>
  <c r="AZ2236" i="22"/>
  <c r="AR2239" i="20"/>
  <c r="BB2242" i="22"/>
  <c r="AR2246" i="20"/>
  <c r="AP2249" i="20"/>
  <c r="AZ2252" i="22"/>
  <c r="AR2255" i="20"/>
  <c r="BB2258" i="22"/>
  <c r="AR2262" i="20"/>
  <c r="AP2265" i="20"/>
  <c r="AZ2268" i="22"/>
  <c r="AR2271" i="20"/>
  <c r="BB2274" i="22"/>
  <c r="AR2278" i="20"/>
  <c r="AP2281" i="20"/>
  <c r="AZ2284" i="22"/>
  <c r="AR2287" i="20"/>
  <c r="BB2290" i="22"/>
  <c r="AR2294" i="20"/>
  <c r="AP2297" i="20"/>
  <c r="AZ2300" i="22"/>
  <c r="AR2303" i="20"/>
  <c r="BB2306" i="22"/>
  <c r="AR2310" i="20"/>
  <c r="AP2313" i="20"/>
  <c r="AZ2316" i="22"/>
  <c r="AR2319" i="20"/>
  <c r="BB2322" i="22"/>
  <c r="AR2326" i="20"/>
  <c r="AP2329" i="20"/>
  <c r="AZ2332" i="22"/>
  <c r="AR2335" i="20"/>
  <c r="BB2338" i="22"/>
  <c r="AR2342" i="20"/>
  <c r="AP2345" i="20"/>
  <c r="AZ2348" i="22"/>
  <c r="AR2351" i="20"/>
  <c r="BB2354" i="22"/>
  <c r="BB2228" i="22"/>
  <c r="AZ2254" i="22"/>
  <c r="AR2280" i="20"/>
  <c r="AR2305" i="20"/>
  <c r="AP2331" i="20"/>
  <c r="BB2356" i="22"/>
  <c r="BB7" i="23"/>
  <c r="AZ34" i="23"/>
  <c r="AZ55" i="23"/>
  <c r="BB67" i="23"/>
  <c r="AZ79" i="23"/>
  <c r="BB90" i="23"/>
  <c r="AZ99" i="23"/>
  <c r="BB110" i="23"/>
  <c r="AZ119" i="23"/>
  <c r="BB130" i="23"/>
  <c r="AZ142" i="23"/>
  <c r="BB150" i="23"/>
  <c r="BB159" i="23"/>
  <c r="AZ167" i="23"/>
  <c r="BB176" i="23"/>
  <c r="AZ186" i="23"/>
  <c r="BB193" i="23"/>
  <c r="BB202" i="23"/>
  <c r="AZ210" i="23"/>
  <c r="AZ219" i="23"/>
  <c r="BB228" i="23"/>
  <c r="BB235" i="23"/>
  <c r="BB245" i="23"/>
  <c r="BB252" i="23"/>
  <c r="AZ262" i="23"/>
  <c r="AZ271" i="23"/>
  <c r="BB278" i="23"/>
  <c r="BB287" i="23"/>
  <c r="AZ295" i="23"/>
  <c r="BB304" i="23"/>
  <c r="BB312" i="23"/>
  <c r="BB318" i="23"/>
  <c r="BB326" i="23"/>
  <c r="AZ333" i="23"/>
  <c r="AZ341" i="23"/>
  <c r="AZ349" i="23"/>
  <c r="BB354" i="23"/>
  <c r="BB361" i="23"/>
  <c r="AZ367" i="23"/>
  <c r="AZ374" i="23"/>
  <c r="AZ381" i="23"/>
  <c r="BB386" i="23"/>
  <c r="BB393" i="23"/>
  <c r="AZ399" i="23"/>
  <c r="AZ406" i="23"/>
  <c r="AZ413" i="23"/>
  <c r="BB418" i="23"/>
  <c r="BB425" i="23"/>
  <c r="AZ431" i="23"/>
  <c r="AZ438" i="23"/>
  <c r="AZ445" i="23"/>
  <c r="BB450" i="23"/>
  <c r="BB457" i="23"/>
  <c r="AZ463" i="23"/>
  <c r="AZ470" i="23"/>
  <c r="AZ477" i="23"/>
  <c r="BB482" i="23"/>
  <c r="BB489" i="23"/>
  <c r="AZ495" i="23"/>
  <c r="AZ502" i="23"/>
  <c r="AZ509" i="23"/>
  <c r="BB514" i="23"/>
  <c r="BB521" i="23"/>
  <c r="AZ527" i="23"/>
  <c r="AZ534" i="23"/>
  <c r="AZ541" i="23"/>
  <c r="BB546" i="23"/>
  <c r="BB553" i="23"/>
  <c r="AZ559" i="23"/>
  <c r="AZ566" i="23"/>
  <c r="AZ573" i="23"/>
  <c r="BB578" i="23"/>
  <c r="BB585" i="23"/>
  <c r="AZ591" i="23"/>
  <c r="AZ598" i="23"/>
  <c r="AZ605" i="23"/>
  <c r="BB610" i="23"/>
  <c r="BB617" i="23"/>
  <c r="AZ623" i="23"/>
  <c r="AZ630" i="23"/>
  <c r="AZ637" i="23"/>
  <c r="BB642" i="23"/>
  <c r="BB649" i="23"/>
  <c r="AZ655" i="23"/>
  <c r="AZ662" i="23"/>
  <c r="AZ669" i="23"/>
  <c r="BB674" i="23"/>
  <c r="BB681" i="23"/>
  <c r="AZ687" i="23"/>
  <c r="AZ694" i="23"/>
  <c r="AZ701" i="23"/>
  <c r="BB706" i="23"/>
  <c r="BB713" i="23"/>
  <c r="AZ719" i="23"/>
  <c r="AZ726" i="23"/>
  <c r="AZ733" i="23"/>
  <c r="BB738" i="23"/>
  <c r="BB745" i="23"/>
  <c r="AZ751" i="23"/>
  <c r="AZ758" i="23"/>
  <c r="AZ765" i="23"/>
  <c r="BB770" i="23"/>
  <c r="BB777" i="23"/>
  <c r="AZ783" i="23"/>
  <c r="AZ790" i="23"/>
  <c r="AZ797" i="23"/>
  <c r="BB802" i="23"/>
  <c r="BB809" i="23"/>
  <c r="AZ815" i="23"/>
  <c r="AZ822" i="23"/>
  <c r="AZ829" i="23"/>
  <c r="BB834" i="23"/>
  <c r="BB841" i="23"/>
  <c r="AZ847" i="23"/>
  <c r="AZ854" i="23"/>
  <c r="AZ861" i="23"/>
  <c r="BB866" i="23"/>
  <c r="BB873" i="23"/>
  <c r="AZ879" i="23"/>
  <c r="AZ886" i="23"/>
  <c r="AZ893" i="23"/>
  <c r="BB898" i="23"/>
  <c r="BB905" i="23"/>
  <c r="AZ911" i="23"/>
  <c r="AZ918" i="23"/>
  <c r="AZ925" i="23"/>
  <c r="BB930" i="23"/>
  <c r="BB937" i="23"/>
  <c r="AZ943" i="23"/>
  <c r="AZ950" i="23"/>
  <c r="AZ957" i="23"/>
  <c r="BB962" i="23"/>
  <c r="BB969" i="23"/>
  <c r="AZ975" i="23"/>
  <c r="AZ982" i="23"/>
  <c r="AZ989" i="23"/>
  <c r="BB994" i="23"/>
  <c r="BB1001" i="23"/>
  <c r="AZ1007" i="23"/>
  <c r="AZ1014" i="23"/>
  <c r="AZ1021" i="23"/>
  <c r="BB1026" i="23"/>
  <c r="BB1033" i="23"/>
  <c r="AZ1039" i="23"/>
  <c r="AZ1046" i="23"/>
  <c r="AZ1053" i="23"/>
  <c r="BB1058" i="23"/>
  <c r="BB1065" i="23"/>
  <c r="AZ1071" i="23"/>
  <c r="AZ1078" i="23"/>
  <c r="AZ1085" i="23"/>
  <c r="BB1090" i="23"/>
  <c r="BB1097" i="23"/>
  <c r="AZ1103" i="23"/>
  <c r="AZ1110" i="23"/>
  <c r="AZ1117" i="23"/>
  <c r="BB1122" i="23"/>
  <c r="BB1129" i="23"/>
  <c r="AZ1135" i="23"/>
  <c r="AZ1142" i="23"/>
  <c r="AZ1149" i="23"/>
  <c r="BB1154" i="23"/>
  <c r="BB1161" i="23"/>
  <c r="AZ1167" i="23"/>
  <c r="AZ1174" i="23"/>
  <c r="AZ1181" i="23"/>
  <c r="BB1186" i="23"/>
  <c r="BB1193" i="23"/>
  <c r="AZ1199" i="23"/>
  <c r="AZ1206" i="23"/>
  <c r="AZ1213" i="23"/>
  <c r="BB1218" i="23"/>
  <c r="BB1225" i="23"/>
  <c r="AZ1231" i="23"/>
  <c r="AZ1238" i="23"/>
  <c r="AZ1245" i="23"/>
  <c r="BB1250" i="23"/>
  <c r="BB1257" i="23"/>
  <c r="AZ1263" i="23"/>
  <c r="AZ1270" i="23"/>
  <c r="AZ1277" i="23"/>
  <c r="BB1282" i="23"/>
  <c r="BB1289" i="23"/>
  <c r="AZ1295" i="23"/>
  <c r="AZ1302" i="23"/>
  <c r="AZ1309" i="23"/>
  <c r="BB1314" i="23"/>
  <c r="BB1321" i="23"/>
  <c r="AZ1327" i="23"/>
  <c r="AZ1334" i="23"/>
  <c r="AZ1341" i="23"/>
  <c r="BB1346" i="23"/>
  <c r="BB1353" i="23"/>
  <c r="AZ1359" i="23"/>
  <c r="AZ1366" i="23"/>
  <c r="AZ1373" i="23"/>
  <c r="BB1378" i="23"/>
  <c r="BB1385" i="23"/>
  <c r="AZ1391" i="23"/>
  <c r="AZ1398" i="23"/>
  <c r="AZ1405" i="23"/>
  <c r="BB1410" i="23"/>
  <c r="BB1417" i="23"/>
  <c r="AZ1423" i="23"/>
  <c r="AZ1430" i="23"/>
  <c r="AZ1436" i="23"/>
  <c r="BB1441" i="23"/>
  <c r="BB1446" i="23"/>
  <c r="AZ1452" i="23"/>
  <c r="BB1457" i="23"/>
  <c r="BB1462" i="23"/>
  <c r="AZ1468" i="23"/>
  <c r="BB1473" i="23"/>
  <c r="BB1478" i="23"/>
  <c r="AZ1484" i="23"/>
  <c r="BB1489" i="23"/>
  <c r="BB1494" i="23"/>
  <c r="AZ1500" i="23"/>
  <c r="BB1505" i="23"/>
  <c r="BB1510" i="23"/>
  <c r="AZ1516" i="23"/>
  <c r="BB1521" i="23"/>
  <c r="AZ1526" i="23"/>
  <c r="BB1530" i="23"/>
  <c r="AZ1535" i="23"/>
  <c r="AZ1540" i="23"/>
  <c r="BB1544" i="23"/>
  <c r="AZ1549" i="23"/>
  <c r="BB1553" i="23"/>
  <c r="AZ1558" i="23"/>
  <c r="BB1562" i="23"/>
  <c r="AZ1567" i="23"/>
  <c r="AZ1572" i="23"/>
  <c r="BB1576" i="23"/>
  <c r="AZ1581" i="23"/>
  <c r="BB1585" i="23"/>
  <c r="AZ1590" i="23"/>
  <c r="BB1594" i="23"/>
  <c r="AZ1599" i="23"/>
  <c r="AZ1604" i="23"/>
  <c r="BB1608" i="23"/>
  <c r="AZ1613" i="23"/>
  <c r="BB1617" i="23"/>
  <c r="AZ1622" i="23"/>
  <c r="BB1626" i="23"/>
  <c r="AZ1631" i="23"/>
  <c r="AZ1636" i="23"/>
  <c r="BB1640" i="23"/>
  <c r="AZ1645" i="23"/>
  <c r="BB1649" i="23"/>
  <c r="AZ1654" i="23"/>
  <c r="BB1658" i="23"/>
  <c r="AZ1663" i="23"/>
  <c r="AZ1668" i="23"/>
  <c r="BB1672" i="23"/>
  <c r="AZ1677" i="23"/>
  <c r="BB1681" i="23"/>
  <c r="AZ1686" i="23"/>
  <c r="BB1690" i="23"/>
  <c r="AZ1695" i="23"/>
  <c r="AZ1700" i="23"/>
  <c r="BB1704" i="23"/>
  <c r="AZ1709" i="23"/>
  <c r="BB1713" i="23"/>
  <c r="AZ1718" i="23"/>
  <c r="BB1722" i="23"/>
  <c r="AZ1727" i="23"/>
  <c r="AZ1732" i="23"/>
  <c r="BB1736" i="23"/>
  <c r="AZ1741" i="23"/>
  <c r="BB1745" i="23"/>
  <c r="AZ1750" i="23"/>
  <c r="BB1754" i="23"/>
  <c r="AZ1759" i="23"/>
  <c r="AZ1764" i="23"/>
  <c r="BB1768" i="23"/>
  <c r="AZ1773" i="23"/>
  <c r="BB1777" i="23"/>
  <c r="AZ1782" i="23"/>
  <c r="AZ1786" i="23"/>
  <c r="AZ1790" i="23"/>
  <c r="AZ1794" i="23"/>
  <c r="AZ1798" i="23"/>
  <c r="AZ1802" i="23"/>
  <c r="AZ1806" i="23"/>
  <c r="AZ1810" i="23"/>
  <c r="AZ1814" i="23"/>
  <c r="AZ1818" i="23"/>
  <c r="AZ1822" i="23"/>
  <c r="AZ1826" i="23"/>
  <c r="AZ1830" i="23"/>
  <c r="AZ1834" i="23"/>
  <c r="AZ1838" i="23"/>
  <c r="AZ1842" i="23"/>
  <c r="AZ1846" i="23"/>
  <c r="AZ1850" i="23"/>
  <c r="AZ1854" i="23"/>
  <c r="AZ1858" i="23"/>
  <c r="AZ1862" i="23"/>
  <c r="AZ1866" i="23"/>
  <c r="AZ1870" i="23"/>
  <c r="AZ1874" i="23"/>
  <c r="AZ1878" i="23"/>
  <c r="AZ1882" i="23"/>
  <c r="AZ1886" i="23"/>
  <c r="AZ1890" i="23"/>
  <c r="AZ1894" i="23"/>
  <c r="AZ1898" i="23"/>
  <c r="AZ1902" i="23"/>
  <c r="AZ1906" i="23"/>
  <c r="AZ1910" i="23"/>
  <c r="AZ1914" i="23"/>
  <c r="AZ1918" i="23"/>
  <c r="AZ1922" i="23"/>
  <c r="AZ1926" i="23"/>
  <c r="AZ1930" i="23"/>
  <c r="AZ1934" i="23"/>
  <c r="AZ1938" i="23"/>
  <c r="AZ1942" i="23"/>
  <c r="AZ1946" i="23"/>
  <c r="AZ1950" i="23"/>
  <c r="AZ1954" i="23"/>
  <c r="AZ1958" i="23"/>
  <c r="AZ1962" i="23"/>
  <c r="AZ1966" i="23"/>
  <c r="AZ1970" i="23"/>
  <c r="AZ1974" i="23"/>
  <c r="AZ1978" i="23"/>
  <c r="AZ1982" i="23"/>
  <c r="AZ1986" i="23"/>
  <c r="AZ1990" i="23"/>
  <c r="AZ1994" i="23"/>
  <c r="AZ1998" i="23"/>
  <c r="AZ2002" i="23"/>
  <c r="AZ2006" i="23"/>
  <c r="AZ2010" i="23"/>
  <c r="AZ2014" i="23"/>
  <c r="AZ2018" i="23"/>
  <c r="AZ2022" i="23"/>
  <c r="AZ2026" i="23"/>
  <c r="AZ2030" i="23"/>
  <c r="AZ2034" i="23"/>
  <c r="AZ2038" i="23"/>
  <c r="AZ2042" i="23"/>
  <c r="AZ2046" i="23"/>
  <c r="AZ2050" i="23"/>
  <c r="AZ2054" i="23"/>
  <c r="AZ2058" i="23"/>
  <c r="AZ2062" i="23"/>
  <c r="AZ2066" i="23"/>
  <c r="AZ2070" i="23"/>
  <c r="AZ2074" i="23"/>
  <c r="AZ2078" i="23"/>
  <c r="AZ2082" i="23"/>
  <c r="AZ2086" i="23"/>
  <c r="AZ2090" i="23"/>
  <c r="AZ2094" i="23"/>
  <c r="AZ2098" i="23"/>
  <c r="AZ2102" i="23"/>
  <c r="AZ2106" i="23"/>
  <c r="AZ2110" i="23"/>
  <c r="AZ2114" i="23"/>
  <c r="AZ2118" i="23"/>
  <c r="AZ2122" i="23"/>
  <c r="AZ2126" i="23"/>
  <c r="AZ2130" i="23"/>
  <c r="AZ2134" i="23"/>
  <c r="AZ2138" i="23"/>
  <c r="AZ2142" i="23"/>
  <c r="AZ2146" i="23"/>
  <c r="AZ2150" i="23"/>
  <c r="AZ2154" i="23"/>
  <c r="AZ2158" i="23"/>
  <c r="AZ2162" i="23"/>
  <c r="AZ2166" i="23"/>
  <c r="AZ2170" i="23"/>
  <c r="AZ2174" i="23"/>
  <c r="AZ2178" i="23"/>
  <c r="AZ2182" i="23"/>
  <c r="AZ2186" i="23"/>
  <c r="AZ2190" i="23"/>
  <c r="AZ2194" i="23"/>
  <c r="AZ2198" i="23"/>
  <c r="AZ2202" i="23"/>
  <c r="AZ2206" i="23"/>
  <c r="AZ2210" i="23"/>
  <c r="AZ2214" i="23"/>
  <c r="AZ2218" i="23"/>
  <c r="AZ2222" i="23"/>
  <c r="AZ2226" i="23"/>
  <c r="AZ2230" i="23"/>
  <c r="AZ2234" i="23"/>
  <c r="AZ2238" i="23"/>
  <c r="AZ2242" i="23"/>
  <c r="AZ2246" i="23"/>
  <c r="AZ2250" i="23"/>
  <c r="AZ2254" i="23"/>
  <c r="AZ2258" i="23"/>
  <c r="AZ2262" i="23"/>
  <c r="AZ2266" i="23"/>
  <c r="AZ2270" i="23"/>
  <c r="AZ2274" i="23"/>
  <c r="AZ2278" i="23"/>
  <c r="AZ2282" i="23"/>
  <c r="AZ2286" i="23"/>
  <c r="AZ2290" i="23"/>
  <c r="AZ2294" i="23"/>
  <c r="AZ2298" i="23"/>
  <c r="AZ2302" i="23"/>
  <c r="AZ2306" i="23"/>
  <c r="AZ2310" i="23"/>
  <c r="AZ2314" i="23"/>
  <c r="AZ2318" i="23"/>
  <c r="AZ2322" i="23"/>
  <c r="AZ2326" i="23"/>
  <c r="AZ2330" i="23"/>
  <c r="AZ2334" i="23"/>
  <c r="AZ2338" i="23"/>
  <c r="AZ2342" i="23"/>
  <c r="AZ2346" i="23"/>
  <c r="AZ2350" i="23"/>
  <c r="AZ2354" i="23"/>
  <c r="AZ2358" i="23"/>
  <c r="AZ2362" i="23"/>
  <c r="AZ2366" i="23"/>
  <c r="AR2232" i="20"/>
  <c r="AR2257" i="20"/>
  <c r="AP2283" i="20"/>
  <c r="BB2308" i="22"/>
  <c r="AZ2334" i="22"/>
  <c r="AR2358" i="20"/>
  <c r="BB10" i="23"/>
  <c r="BB35" i="23"/>
  <c r="BB58" i="23"/>
  <c r="AZ71" i="23"/>
  <c r="BB79" i="23"/>
  <c r="AZ91" i="23"/>
  <c r="BB99" i="23"/>
  <c r="AZ111" i="23"/>
  <c r="BB122" i="23"/>
  <c r="AZ131" i="23"/>
  <c r="BB142" i="23"/>
  <c r="AZ151" i="23"/>
  <c r="BB160" i="23"/>
  <c r="AZ170" i="23"/>
  <c r="BB177" i="23"/>
  <c r="BB186" i="23"/>
  <c r="AZ194" i="23"/>
  <c r="AZ203" i="23"/>
  <c r="BB212" i="23"/>
  <c r="BB219" i="23"/>
  <c r="BB229" i="23"/>
  <c r="BB236" i="23"/>
  <c r="AZ246" i="23"/>
  <c r="AZ255" i="23"/>
  <c r="BB262" i="23"/>
  <c r="BB271" i="23"/>
  <c r="AZ279" i="23"/>
  <c r="BB288" i="23"/>
  <c r="AZ298" i="23"/>
  <c r="AZ305" i="23"/>
  <c r="AZ313" i="23"/>
  <c r="AZ319" i="23"/>
  <c r="AZ327" i="23"/>
  <c r="AZ335" i="23"/>
  <c r="BB341" i="23"/>
  <c r="BB349" i="23"/>
  <c r="AZ355" i="23"/>
  <c r="AZ362" i="23"/>
  <c r="AZ369" i="23"/>
  <c r="BB374" i="23"/>
  <c r="BB381" i="23"/>
  <c r="AZ387" i="23"/>
  <c r="AZ394" i="23"/>
  <c r="AZ401" i="23"/>
  <c r="BB406" i="23"/>
  <c r="BB413" i="23"/>
  <c r="AZ419" i="23"/>
  <c r="AZ426" i="23"/>
  <c r="AZ433" i="23"/>
  <c r="BB438" i="23"/>
  <c r="BB445" i="23"/>
  <c r="AZ451" i="23"/>
  <c r="AZ458" i="23"/>
  <c r="AZ465" i="23"/>
  <c r="BB470" i="23"/>
  <c r="BB477" i="23"/>
  <c r="AZ483" i="23"/>
  <c r="AZ490" i="23"/>
  <c r="AZ497" i="23"/>
  <c r="BB502" i="23"/>
  <c r="BB509" i="23"/>
  <c r="AZ515" i="23"/>
  <c r="AZ522" i="23"/>
  <c r="AZ529" i="23"/>
  <c r="BB534" i="23"/>
  <c r="BB541" i="23"/>
  <c r="AZ547" i="23"/>
  <c r="AZ554" i="23"/>
  <c r="AZ561" i="23"/>
  <c r="BB566" i="23"/>
  <c r="BB573" i="23"/>
  <c r="AZ579" i="23"/>
  <c r="AZ586" i="23"/>
  <c r="AZ593" i="23"/>
  <c r="BB598" i="23"/>
  <c r="BB605" i="23"/>
  <c r="AZ611" i="23"/>
  <c r="AZ618" i="23"/>
  <c r="AZ625" i="23"/>
  <c r="BB630" i="23"/>
  <c r="BB637" i="23"/>
  <c r="AZ643" i="23"/>
  <c r="AZ650" i="23"/>
  <c r="AZ657" i="23"/>
  <c r="BB662" i="23"/>
  <c r="BB669" i="23"/>
  <c r="AZ675" i="23"/>
  <c r="AZ682" i="23"/>
  <c r="AZ689" i="23"/>
  <c r="BB694" i="23"/>
  <c r="BB701" i="23"/>
  <c r="AZ707" i="23"/>
  <c r="AZ714" i="23"/>
  <c r="AZ721" i="23"/>
  <c r="BB726" i="23"/>
  <c r="BB733" i="23"/>
  <c r="AZ739" i="23"/>
  <c r="AZ746" i="23"/>
  <c r="AZ753" i="23"/>
  <c r="BB758" i="23"/>
  <c r="BB765" i="23"/>
  <c r="AZ771" i="23"/>
  <c r="AZ778" i="23"/>
  <c r="AZ785" i="23"/>
  <c r="BB790" i="23"/>
  <c r="BB797" i="23"/>
  <c r="AZ803" i="23"/>
  <c r="AZ810" i="23"/>
  <c r="AZ817" i="23"/>
  <c r="BB822" i="23"/>
  <c r="BB829" i="23"/>
  <c r="AZ835" i="23"/>
  <c r="AZ842" i="23"/>
  <c r="AZ849" i="23"/>
  <c r="BB854" i="23"/>
  <c r="BB861" i="23"/>
  <c r="AZ867" i="23"/>
  <c r="AZ874" i="23"/>
  <c r="AZ881" i="23"/>
  <c r="BB886" i="23"/>
  <c r="BB893" i="23"/>
  <c r="AZ899" i="23"/>
  <c r="AZ906" i="23"/>
  <c r="AZ913" i="23"/>
  <c r="BB918" i="23"/>
  <c r="BB925" i="23"/>
  <c r="AZ931" i="23"/>
  <c r="AZ938" i="23"/>
  <c r="AZ945" i="23"/>
  <c r="BB950" i="23"/>
  <c r="BB957" i="23"/>
  <c r="AZ963" i="23"/>
  <c r="AZ970" i="23"/>
  <c r="AZ977" i="23"/>
  <c r="BB982" i="23"/>
  <c r="BB989" i="23"/>
  <c r="AZ995" i="23"/>
  <c r="AZ1002" i="23"/>
  <c r="AZ1009" i="23"/>
  <c r="BB1014" i="23"/>
  <c r="BB1021" i="23"/>
  <c r="AZ1027" i="23"/>
  <c r="AZ1034" i="23"/>
  <c r="AZ1041" i="23"/>
  <c r="BB1046" i="23"/>
  <c r="BB1053" i="23"/>
  <c r="AZ1059" i="23"/>
  <c r="AZ1066" i="23"/>
  <c r="AZ1073" i="23"/>
  <c r="BB1078" i="23"/>
  <c r="BB1085" i="23"/>
  <c r="AZ1091" i="23"/>
  <c r="AZ1098" i="23"/>
  <c r="AZ1105" i="23"/>
  <c r="BB1110" i="23"/>
  <c r="BB1117" i="23"/>
  <c r="AZ1123" i="23"/>
  <c r="AZ1130" i="23"/>
  <c r="AZ1137" i="23"/>
  <c r="BB1142" i="23"/>
  <c r="BB1149" i="23"/>
  <c r="AZ1155" i="23"/>
  <c r="AZ1162" i="23"/>
  <c r="AZ1169" i="23"/>
  <c r="BB1174" i="23"/>
  <c r="BB1181" i="23"/>
  <c r="AZ1187" i="23"/>
  <c r="AZ1194" i="23"/>
  <c r="AZ1201" i="23"/>
  <c r="BB1206" i="23"/>
  <c r="BB1213" i="23"/>
  <c r="AZ1219" i="23"/>
  <c r="AZ1226" i="23"/>
  <c r="AZ1233" i="23"/>
  <c r="BB1238" i="23"/>
  <c r="BB1245" i="23"/>
  <c r="AZ1251" i="23"/>
  <c r="AZ1258" i="23"/>
  <c r="AZ1265" i="23"/>
  <c r="BB1270" i="23"/>
  <c r="BB1277" i="23"/>
  <c r="AZ1283" i="23"/>
  <c r="AZ1290" i="23"/>
  <c r="AZ1297" i="23"/>
  <c r="BB1302" i="23"/>
  <c r="BB1309" i="23"/>
  <c r="AZ1315" i="23"/>
  <c r="AZ1322" i="23"/>
  <c r="AZ1329" i="23"/>
  <c r="BB1334" i="23"/>
  <c r="BB1341" i="23"/>
  <c r="AZ1347" i="23"/>
  <c r="AZ1354" i="23"/>
  <c r="AZ1361" i="23"/>
  <c r="BB1366" i="23"/>
  <c r="BB1373" i="23"/>
  <c r="AZ1379" i="23"/>
  <c r="AZ1386" i="23"/>
  <c r="AZ1393" i="23"/>
  <c r="BB1398" i="23"/>
  <c r="BB1405" i="23"/>
  <c r="AZ1411" i="23"/>
  <c r="AZ1418" i="23"/>
  <c r="AZ1425" i="23"/>
  <c r="BB1430" i="23"/>
  <c r="AZ1437" i="23"/>
  <c r="AZ1442" i="23"/>
  <c r="AZ1447" i="23"/>
  <c r="AZ1453" i="23"/>
  <c r="AZ1458" i="23"/>
  <c r="AZ1463" i="23"/>
  <c r="AZ1469" i="23"/>
  <c r="AZ1474" i="23"/>
  <c r="AZ1479" i="23"/>
  <c r="AZ1485" i="23"/>
  <c r="AZ1490" i="23"/>
  <c r="AZ1495" i="23"/>
  <c r="AZ1501" i="23"/>
  <c r="AZ1506" i="23"/>
  <c r="AZ1511" i="23"/>
  <c r="AZ1517" i="23"/>
  <c r="AZ1522" i="23"/>
  <c r="BB1526" i="23"/>
  <c r="AZ1531" i="23"/>
  <c r="AZ1536" i="23"/>
  <c r="BB1540" i="23"/>
  <c r="AZ1545" i="23"/>
  <c r="BB1549" i="23"/>
  <c r="AZ1554" i="23"/>
  <c r="BB1558" i="23"/>
  <c r="AZ1563" i="23"/>
  <c r="AZ1568" i="23"/>
  <c r="BB1572" i="23"/>
  <c r="AZ1577" i="23"/>
  <c r="BB1581" i="23"/>
  <c r="AZ1586" i="23"/>
  <c r="BB1590" i="23"/>
  <c r="AZ1595" i="23"/>
  <c r="AZ1600" i="23"/>
  <c r="BB1604" i="23"/>
  <c r="AZ1609" i="23"/>
  <c r="BB1613" i="23"/>
  <c r="AZ1618" i="23"/>
  <c r="BB1622" i="23"/>
  <c r="AZ1627" i="23"/>
  <c r="AZ1632" i="23"/>
  <c r="BB1636" i="23"/>
  <c r="AZ1641" i="23"/>
  <c r="BB1645" i="23"/>
  <c r="AZ1650" i="23"/>
  <c r="BB1654" i="23"/>
  <c r="AZ1659" i="23"/>
  <c r="AZ1664" i="23"/>
  <c r="BB1668" i="23"/>
  <c r="AZ1673" i="23"/>
  <c r="BB1677" i="23"/>
  <c r="AZ1682" i="23"/>
  <c r="BB1686" i="23"/>
  <c r="AZ1691" i="23"/>
  <c r="AZ1696" i="23"/>
  <c r="BB1700" i="23"/>
  <c r="AZ1705" i="23"/>
  <c r="BB1709" i="23"/>
  <c r="AZ1714" i="23"/>
  <c r="BB1718" i="23"/>
  <c r="AZ1723" i="23"/>
  <c r="AZ1728" i="23"/>
  <c r="BB1732" i="23"/>
  <c r="AZ1737" i="23"/>
  <c r="BB1741" i="23"/>
  <c r="AZ1746" i="23"/>
  <c r="BB1750" i="23"/>
  <c r="AZ1755" i="23"/>
  <c r="AZ1760" i="23"/>
  <c r="BB1764" i="23"/>
  <c r="AZ1769" i="23"/>
  <c r="BB1773" i="23"/>
  <c r="AZ1778" i="23"/>
  <c r="BB1782" i="23"/>
  <c r="BB1786" i="23"/>
  <c r="BB1790" i="23"/>
  <c r="BB1794" i="23"/>
  <c r="BB1798" i="23"/>
  <c r="BB1802" i="23"/>
  <c r="BB1806" i="23"/>
  <c r="BB1810" i="23"/>
  <c r="BB1814" i="23"/>
  <c r="BB1818" i="23"/>
  <c r="BB1822" i="23"/>
  <c r="BB1826" i="23"/>
  <c r="BB1830" i="23"/>
  <c r="BB1834" i="23"/>
  <c r="BB1838" i="23"/>
  <c r="BB1842" i="23"/>
  <c r="BB1846" i="23"/>
  <c r="BB1850" i="23"/>
  <c r="BB1854" i="23"/>
  <c r="BB1858" i="23"/>
  <c r="BB1862" i="23"/>
  <c r="BB1866" i="23"/>
  <c r="BB1870" i="23"/>
  <c r="BB1874" i="23"/>
  <c r="BB1878" i="23"/>
  <c r="BB1882" i="23"/>
  <c r="BB1886" i="23"/>
  <c r="BB1890" i="23"/>
  <c r="BB1894" i="23"/>
  <c r="BB1898" i="23"/>
  <c r="BB1902" i="23"/>
  <c r="BB1906" i="23"/>
  <c r="BB1910" i="23"/>
  <c r="BB1914" i="23"/>
  <c r="BB1918" i="23"/>
  <c r="BB1922" i="23"/>
  <c r="BB1926" i="23"/>
  <c r="BB1930" i="23"/>
  <c r="BB1934" i="23"/>
  <c r="BB1938" i="23"/>
  <c r="BB1942" i="23"/>
  <c r="BB1946" i="23"/>
  <c r="BB1950" i="23"/>
  <c r="BB1954" i="23"/>
  <c r="BB1958" i="23"/>
  <c r="BB1962" i="23"/>
  <c r="BB1966" i="23"/>
  <c r="BB1970" i="23"/>
  <c r="BB1974" i="23"/>
  <c r="BB1978" i="23"/>
  <c r="BB1982" i="23"/>
  <c r="BB1986" i="23"/>
  <c r="BB1990" i="23"/>
  <c r="BB1994" i="23"/>
  <c r="BB1998" i="23"/>
  <c r="BB2002" i="23"/>
  <c r="BB2006" i="23"/>
  <c r="BB2010" i="23"/>
  <c r="BB2014" i="23"/>
  <c r="BB2018" i="23"/>
  <c r="BB2022" i="23"/>
  <c r="BB2026" i="23"/>
  <c r="BB2030" i="23"/>
  <c r="BB2034" i="23"/>
  <c r="BB2038" i="23"/>
  <c r="BB2042" i="23"/>
  <c r="BB2046" i="23"/>
  <c r="BB2050" i="23"/>
  <c r="BB2054" i="23"/>
  <c r="BB2058" i="23"/>
  <c r="BB2062" i="23"/>
  <c r="BB2066" i="23"/>
  <c r="BB2070" i="23"/>
  <c r="BB2074" i="23"/>
  <c r="BB2078" i="23"/>
  <c r="BB2082" i="23"/>
  <c r="BB2086" i="23"/>
  <c r="BB2090" i="23"/>
  <c r="BB2094" i="23"/>
  <c r="BB2098" i="23"/>
  <c r="BB2102" i="23"/>
  <c r="BB2106" i="23"/>
  <c r="BB2110" i="23"/>
  <c r="BB2114" i="23"/>
  <c r="BB2118" i="23"/>
  <c r="BB2122" i="23"/>
  <c r="BB2126" i="23"/>
  <c r="BB2130" i="23"/>
  <c r="BB2134" i="23"/>
  <c r="BB2138" i="23"/>
  <c r="BB2142" i="23"/>
  <c r="BB2146" i="23"/>
  <c r="BB2150" i="23"/>
  <c r="BB2154" i="23"/>
  <c r="BB2158" i="23"/>
  <c r="BB2162" i="23"/>
  <c r="BB2166" i="23"/>
  <c r="BB2170" i="23"/>
  <c r="BB2174" i="23"/>
  <c r="BB2178" i="23"/>
  <c r="BB2182" i="23"/>
  <c r="BB2186" i="23"/>
  <c r="BB2190" i="23"/>
  <c r="BB2194" i="23"/>
  <c r="BB2198" i="23"/>
  <c r="BB2202" i="23"/>
  <c r="BB2206" i="23"/>
  <c r="BB2210" i="23"/>
  <c r="BB2214" i="23"/>
  <c r="BB2218" i="23"/>
  <c r="BB2222" i="23"/>
  <c r="BB2226" i="23"/>
  <c r="BB2230" i="23"/>
  <c r="BB2234" i="23"/>
  <c r="BB2238" i="23"/>
  <c r="BB2242" i="23"/>
  <c r="BB2246" i="23"/>
  <c r="BB2250" i="23"/>
  <c r="BB2254" i="23"/>
  <c r="BB2258" i="23"/>
  <c r="BB2262" i="23"/>
  <c r="BB2266" i="23"/>
  <c r="BB2270" i="23"/>
  <c r="BB2274" i="23"/>
  <c r="BB2278" i="23"/>
  <c r="BB2282" i="23"/>
  <c r="BB2286" i="23"/>
  <c r="BB2290" i="23"/>
  <c r="BB2294" i="23"/>
  <c r="BB2298" i="23"/>
  <c r="BB2302" i="23"/>
  <c r="BB2306" i="23"/>
  <c r="BB2310" i="23"/>
  <c r="BB2314" i="23"/>
  <c r="BB2318" i="23"/>
  <c r="BB2322" i="23"/>
  <c r="BB2326" i="23"/>
  <c r="BB2330" i="23"/>
  <c r="BB2334" i="23"/>
  <c r="BB2338" i="23"/>
  <c r="BB2342" i="23"/>
  <c r="BB2346" i="23"/>
  <c r="BB2350" i="23"/>
  <c r="BB2354" i="23"/>
  <c r="BB2358" i="23"/>
  <c r="BB2362" i="23"/>
  <c r="BB2366" i="23"/>
  <c r="AP2235" i="20"/>
  <c r="BB2260" i="22"/>
  <c r="AZ2286" i="22"/>
  <c r="AR2312" i="20"/>
  <c r="AR2337" i="20"/>
  <c r="AR2360" i="20"/>
  <c r="BB14" i="23"/>
  <c r="BB39" i="23"/>
  <c r="AZ59" i="23"/>
  <c r="BB71" i="23"/>
  <c r="BB81" i="23"/>
  <c r="BB91" i="23"/>
  <c r="AZ103" i="23"/>
  <c r="BB111" i="23"/>
  <c r="AZ123" i="23"/>
  <c r="BB131" i="23"/>
  <c r="AZ143" i="23"/>
  <c r="AZ154" i="23"/>
  <c r="BB161" i="23"/>
  <c r="BB170" i="23"/>
  <c r="AZ178" i="23"/>
  <c r="AZ187" i="23"/>
  <c r="BB196" i="23"/>
  <c r="BB203" i="23"/>
  <c r="BB213" i="23"/>
  <c r="BB220" i="23"/>
  <c r="AZ230" i="23"/>
  <c r="AZ239" i="23"/>
  <c r="BB246" i="23"/>
  <c r="BB255" i="23"/>
  <c r="AZ263" i="23"/>
  <c r="BB272" i="23"/>
  <c r="AZ282" i="23"/>
  <c r="BB289" i="23"/>
  <c r="BB298" i="23"/>
  <c r="BB305" i="23"/>
  <c r="BB313" i="23"/>
  <c r="BB321" i="23"/>
  <c r="BB327" i="23"/>
  <c r="BB335" i="23"/>
  <c r="AZ342" i="23"/>
  <c r="AZ350" i="23"/>
  <c r="AZ357" i="23"/>
  <c r="BB362" i="23"/>
  <c r="BB369" i="23"/>
  <c r="AZ375" i="23"/>
  <c r="AZ382" i="23"/>
  <c r="AZ389" i="23"/>
  <c r="BB394" i="23"/>
  <c r="BB401" i="23"/>
  <c r="AZ407" i="23"/>
  <c r="AZ414" i="23"/>
  <c r="AZ421" i="23"/>
  <c r="BB426" i="23"/>
  <c r="BB433" i="23"/>
  <c r="AZ439" i="23"/>
  <c r="AZ446" i="23"/>
  <c r="AZ453" i="23"/>
  <c r="BB458" i="23"/>
  <c r="BB465" i="23"/>
  <c r="AZ471" i="23"/>
  <c r="AZ478" i="23"/>
  <c r="AZ485" i="23"/>
  <c r="BB490" i="23"/>
  <c r="BB497" i="23"/>
  <c r="AZ503" i="23"/>
  <c r="AZ510" i="23"/>
  <c r="AZ517" i="23"/>
  <c r="BB522" i="23"/>
  <c r="BB529" i="23"/>
  <c r="AZ535" i="23"/>
  <c r="AZ542" i="23"/>
  <c r="AZ549" i="23"/>
  <c r="BB554" i="23"/>
  <c r="BB561" i="23"/>
  <c r="AZ567" i="23"/>
  <c r="AZ574" i="23"/>
  <c r="AZ581" i="23"/>
  <c r="BB586" i="23"/>
  <c r="BB593" i="23"/>
  <c r="AZ599" i="23"/>
  <c r="AZ606" i="23"/>
  <c r="AZ613" i="23"/>
  <c r="BB618" i="23"/>
  <c r="BB625" i="23"/>
  <c r="AZ631" i="23"/>
  <c r="AZ638" i="23"/>
  <c r="AZ645" i="23"/>
  <c r="BB650" i="23"/>
  <c r="BB657" i="23"/>
  <c r="AZ663" i="23"/>
  <c r="AZ670" i="23"/>
  <c r="AZ677" i="23"/>
  <c r="BB682" i="23"/>
  <c r="BB689" i="23"/>
  <c r="AZ695" i="23"/>
  <c r="AZ702" i="23"/>
  <c r="AZ709" i="23"/>
  <c r="BB714" i="23"/>
  <c r="BB721" i="23"/>
  <c r="AZ727" i="23"/>
  <c r="AZ734" i="23"/>
  <c r="AZ741" i="23"/>
  <c r="BB746" i="23"/>
  <c r="BB753" i="23"/>
  <c r="AZ759" i="23"/>
  <c r="AZ766" i="23"/>
  <c r="AZ773" i="23"/>
  <c r="BB778" i="23"/>
  <c r="BB785" i="23"/>
  <c r="AZ791" i="23"/>
  <c r="AZ798" i="23"/>
  <c r="AZ805" i="23"/>
  <c r="BB810" i="23"/>
  <c r="BB817" i="23"/>
  <c r="AZ823" i="23"/>
  <c r="AZ830" i="23"/>
  <c r="AZ837" i="23"/>
  <c r="BB842" i="23"/>
  <c r="BB849" i="23"/>
  <c r="AZ855" i="23"/>
  <c r="AZ862" i="23"/>
  <c r="AZ869" i="23"/>
  <c r="BB874" i="23"/>
  <c r="BB881" i="23"/>
  <c r="AZ887" i="23"/>
  <c r="AZ894" i="23"/>
  <c r="AZ901" i="23"/>
  <c r="BB906" i="23"/>
  <c r="BB913" i="23"/>
  <c r="AZ919" i="23"/>
  <c r="AZ926" i="23"/>
  <c r="AZ933" i="23"/>
  <c r="BB938" i="23"/>
  <c r="BB945" i="23"/>
  <c r="AZ951" i="23"/>
  <c r="AZ958" i="23"/>
  <c r="AZ965" i="23"/>
  <c r="BB970" i="23"/>
  <c r="BB977" i="23"/>
  <c r="AZ983" i="23"/>
  <c r="AZ990" i="23"/>
  <c r="AZ997" i="23"/>
  <c r="BB1002" i="23"/>
  <c r="BB1009" i="23"/>
  <c r="AZ1015" i="23"/>
  <c r="AZ1022" i="23"/>
  <c r="AZ1029" i="23"/>
  <c r="BB1034" i="23"/>
  <c r="BB1041" i="23"/>
  <c r="AZ1047" i="23"/>
  <c r="AZ1054" i="23"/>
  <c r="AZ1061" i="23"/>
  <c r="BB1066" i="23"/>
  <c r="BB1073" i="23"/>
  <c r="AZ1079" i="23"/>
  <c r="AZ1086" i="23"/>
  <c r="AZ1093" i="23"/>
  <c r="BB1098" i="23"/>
  <c r="BB1105" i="23"/>
  <c r="AZ1111" i="23"/>
  <c r="AZ1118" i="23"/>
  <c r="AZ1125" i="23"/>
  <c r="BB1130" i="23"/>
  <c r="BB1137" i="23"/>
  <c r="AZ1143" i="23"/>
  <c r="AZ1150" i="23"/>
  <c r="AZ1157" i="23"/>
  <c r="BB1162" i="23"/>
  <c r="BB1169" i="23"/>
  <c r="AZ1175" i="23"/>
  <c r="AZ1182" i="23"/>
  <c r="AZ1189" i="23"/>
  <c r="BB1194" i="23"/>
  <c r="BB1201" i="23"/>
  <c r="AZ1207" i="23"/>
  <c r="AZ1214" i="23"/>
  <c r="AZ1221" i="23"/>
  <c r="BB1226" i="23"/>
  <c r="BB1233" i="23"/>
  <c r="AZ1239" i="23"/>
  <c r="AZ1246" i="23"/>
  <c r="AZ1253" i="23"/>
  <c r="BB1258" i="23"/>
  <c r="BB1265" i="23"/>
  <c r="AZ1271" i="23"/>
  <c r="AZ1278" i="23"/>
  <c r="AZ1285" i="23"/>
  <c r="BB1290" i="23"/>
  <c r="BB1297" i="23"/>
  <c r="AZ1303" i="23"/>
  <c r="AZ1310" i="23"/>
  <c r="AZ1317" i="23"/>
  <c r="BB1322" i="23"/>
  <c r="BB1329" i="23"/>
  <c r="AZ1335" i="23"/>
  <c r="AZ1342" i="23"/>
  <c r="AZ1349" i="23"/>
  <c r="BB1354" i="23"/>
  <c r="BB1361" i="23"/>
  <c r="AZ1367" i="23"/>
  <c r="AZ1374" i="23"/>
  <c r="AZ1381" i="23"/>
  <c r="BB1386" i="23"/>
  <c r="BB1393" i="23"/>
  <c r="AZ1399" i="23"/>
  <c r="AZ1406" i="23"/>
  <c r="AZ1413" i="23"/>
  <c r="BB1418" i="23"/>
  <c r="BB1425" i="23"/>
  <c r="AZ1431" i="23"/>
  <c r="BB1437" i="23"/>
  <c r="BB1442" i="23"/>
  <c r="AZ1448" i="23"/>
  <c r="BB1453" i="23"/>
  <c r="BB1458" i="23"/>
  <c r="AZ1464" i="23"/>
  <c r="BB1469" i="23"/>
  <c r="BB1474" i="23"/>
  <c r="AZ1480" i="23"/>
  <c r="BB1485" i="23"/>
  <c r="BB1490" i="23"/>
  <c r="AZ1496" i="23"/>
  <c r="BB1501" i="23"/>
  <c r="BB1506" i="23"/>
  <c r="AZ1512" i="23"/>
  <c r="BB1517" i="23"/>
  <c r="BB1522" i="23"/>
  <c r="AZ1527" i="23"/>
  <c r="AZ1532" i="23"/>
  <c r="BB1536" i="23"/>
  <c r="AZ1541" i="23"/>
  <c r="BB1545" i="23"/>
  <c r="AZ1550" i="23"/>
  <c r="BB1554" i="23"/>
  <c r="AZ1559" i="23"/>
  <c r="AZ1564" i="23"/>
  <c r="BB1568" i="23"/>
  <c r="AZ1573" i="23"/>
  <c r="BB1577" i="23"/>
  <c r="AZ1582" i="23"/>
  <c r="BB1586" i="23"/>
  <c r="AZ1591" i="23"/>
  <c r="AZ1596" i="23"/>
  <c r="BB1600" i="23"/>
  <c r="AZ1605" i="23"/>
  <c r="BB1609" i="23"/>
  <c r="AZ1614" i="23"/>
  <c r="BB1618" i="23"/>
  <c r="AZ1623" i="23"/>
  <c r="AZ1628" i="23"/>
  <c r="BB1632" i="23"/>
  <c r="AZ1637" i="23"/>
  <c r="BB1641" i="23"/>
  <c r="AZ1646" i="23"/>
  <c r="BB1650" i="23"/>
  <c r="AZ1655" i="23"/>
  <c r="AZ1660" i="23"/>
  <c r="BB1664" i="23"/>
  <c r="AZ1669" i="23"/>
  <c r="BB1673" i="23"/>
  <c r="AZ1678" i="23"/>
  <c r="BB1682" i="23"/>
  <c r="AZ1687" i="23"/>
  <c r="AZ1692" i="23"/>
  <c r="BB1696" i="23"/>
  <c r="AZ1701" i="23"/>
  <c r="BB1705" i="23"/>
  <c r="AZ1710" i="23"/>
  <c r="BB1714" i="23"/>
  <c r="AZ1719" i="23"/>
  <c r="AZ1724" i="23"/>
  <c r="BB1728" i="23"/>
  <c r="AZ1733" i="23"/>
  <c r="BB1737" i="23"/>
  <c r="AZ1742" i="23"/>
  <c r="BB1746" i="23"/>
  <c r="AZ1751" i="23"/>
  <c r="AZ1756" i="23"/>
  <c r="BB1760" i="23"/>
  <c r="AZ1765" i="23"/>
  <c r="BB1769" i="23"/>
  <c r="AZ1774" i="23"/>
  <c r="BB1778" i="23"/>
  <c r="AZ1783" i="23"/>
  <c r="AZ1787" i="23"/>
  <c r="AZ1791" i="23"/>
  <c r="AZ1795" i="23"/>
  <c r="AZ1799" i="23"/>
  <c r="AZ1803" i="23"/>
  <c r="AZ1807" i="23"/>
  <c r="AZ1811" i="23"/>
  <c r="AZ1815" i="23"/>
  <c r="AZ1819" i="23"/>
  <c r="AZ1823" i="23"/>
  <c r="AZ1827" i="23"/>
  <c r="AZ1831" i="23"/>
  <c r="AZ1835" i="23"/>
  <c r="AZ1839" i="23"/>
  <c r="AZ1843" i="23"/>
  <c r="AZ1847" i="23"/>
  <c r="AZ1851" i="23"/>
  <c r="AZ1855" i="23"/>
  <c r="AZ1859" i="23"/>
  <c r="AZ1863" i="23"/>
  <c r="AZ1867" i="23"/>
  <c r="AZ1871" i="23"/>
  <c r="AZ1875" i="23"/>
  <c r="AZ1879" i="23"/>
  <c r="AZ1883" i="23"/>
  <c r="AZ1887" i="23"/>
  <c r="AZ1891" i="23"/>
  <c r="AZ1895" i="23"/>
  <c r="AZ1899" i="23"/>
  <c r="AZ1903" i="23"/>
  <c r="AZ1907" i="23"/>
  <c r="AZ1911" i="23"/>
  <c r="AZ1915" i="23"/>
  <c r="AZ1919" i="23"/>
  <c r="AZ1923" i="23"/>
  <c r="AZ1927" i="23"/>
  <c r="AZ1931" i="23"/>
  <c r="AZ1935" i="23"/>
  <c r="AZ1939" i="23"/>
  <c r="AZ1943" i="23"/>
  <c r="AZ1947" i="23"/>
  <c r="AZ1951" i="23"/>
  <c r="AZ1955" i="23"/>
  <c r="AZ1959" i="23"/>
  <c r="AZ1963" i="23"/>
  <c r="AZ1967" i="23"/>
  <c r="AZ1971" i="23"/>
  <c r="AZ1975" i="23"/>
  <c r="AZ1979" i="23"/>
  <c r="AZ1983" i="23"/>
  <c r="AZ1987" i="23"/>
  <c r="AZ1991" i="23"/>
  <c r="AZ1995" i="23"/>
  <c r="AZ1999" i="23"/>
  <c r="AZ2003" i="23"/>
  <c r="AZ2007" i="23"/>
  <c r="AZ2011" i="23"/>
  <c r="AZ2015" i="23"/>
  <c r="AZ2019" i="23"/>
  <c r="AZ2023" i="23"/>
  <c r="AZ2027" i="23"/>
  <c r="AZ2031" i="23"/>
  <c r="AZ2035" i="23"/>
  <c r="AZ2039" i="23"/>
  <c r="AZ2043" i="23"/>
  <c r="AZ2047" i="23"/>
  <c r="AZ2051" i="23"/>
  <c r="AZ2055" i="23"/>
  <c r="AZ2059" i="23"/>
  <c r="AZ2063" i="23"/>
  <c r="AZ2067" i="23"/>
  <c r="AZ2071" i="23"/>
  <c r="AZ2075" i="23"/>
  <c r="AZ2079" i="23"/>
  <c r="AZ2083" i="23"/>
  <c r="AZ2087" i="23"/>
  <c r="AZ2091" i="23"/>
  <c r="AZ2095" i="23"/>
  <c r="AZ2099" i="23"/>
  <c r="AZ2103" i="23"/>
  <c r="AZ2107" i="23"/>
  <c r="AZ2111" i="23"/>
  <c r="AZ2115" i="23"/>
  <c r="AZ2119" i="23"/>
  <c r="AZ2123" i="23"/>
  <c r="AZ2127" i="23"/>
  <c r="AZ2131" i="23"/>
  <c r="AZ2135" i="23"/>
  <c r="AZ2139" i="23"/>
  <c r="AZ2143" i="23"/>
  <c r="AZ2147" i="23"/>
  <c r="AZ2151" i="23"/>
  <c r="AZ2155" i="23"/>
  <c r="AZ2159" i="23"/>
  <c r="AZ2163" i="23"/>
  <c r="AZ2167" i="23"/>
  <c r="AZ2171" i="23"/>
  <c r="AZ2175" i="23"/>
  <c r="AZ2179" i="23"/>
  <c r="AZ2183" i="23"/>
  <c r="AZ2187" i="23"/>
  <c r="AZ2191" i="23"/>
  <c r="AZ2195" i="23"/>
  <c r="AZ2199" i="23"/>
  <c r="AZ2203" i="23"/>
  <c r="AZ2207" i="23"/>
  <c r="AZ2211" i="23"/>
  <c r="AZ2215" i="23"/>
  <c r="AZ2219" i="23"/>
  <c r="AZ2223" i="23"/>
  <c r="AZ2227" i="23"/>
  <c r="AZ2231" i="23"/>
  <c r="AZ2235" i="23"/>
  <c r="AZ2239" i="23"/>
  <c r="AZ2243" i="23"/>
  <c r="AZ2247" i="23"/>
  <c r="AZ2251" i="23"/>
  <c r="AZ2255" i="23"/>
  <c r="AZ2259" i="23"/>
  <c r="AZ2263" i="23"/>
  <c r="AZ2267" i="23"/>
  <c r="AZ2271" i="23"/>
  <c r="AZ2275" i="23"/>
  <c r="AZ2279" i="23"/>
  <c r="AZ2283" i="23"/>
  <c r="AZ2287" i="23"/>
  <c r="AZ2291" i="23"/>
  <c r="AZ2295" i="23"/>
  <c r="AZ2299" i="23"/>
  <c r="AZ2303" i="23"/>
  <c r="AZ2307" i="23"/>
  <c r="AZ2311" i="23"/>
  <c r="AZ2315" i="23"/>
  <c r="AZ2319" i="23"/>
  <c r="AZ2323" i="23"/>
  <c r="AZ2327" i="23"/>
  <c r="AZ2331" i="23"/>
  <c r="AZ2335" i="23"/>
  <c r="AZ2339" i="23"/>
  <c r="AZ2343" i="23"/>
  <c r="AZ2347" i="23"/>
  <c r="AZ2351" i="23"/>
  <c r="AZ2355" i="23"/>
  <c r="AZ2359" i="23"/>
  <c r="AZ2363" i="23"/>
  <c r="AZ2238" i="22"/>
  <c r="AR2264" i="20"/>
  <c r="AR2289" i="20"/>
  <c r="AP2315" i="20"/>
  <c r="BB2340" i="22"/>
  <c r="AP2361" i="20"/>
  <c r="BB17" i="23"/>
  <c r="BB42" i="23"/>
  <c r="AZ62" i="23"/>
  <c r="BB73" i="23"/>
  <c r="BB83" i="23"/>
  <c r="BB93" i="23"/>
  <c r="BB103" i="23"/>
  <c r="BB113" i="23"/>
  <c r="BB123" i="23"/>
  <c r="AZ135" i="23"/>
  <c r="BB143" i="23"/>
  <c r="BB154" i="23"/>
  <c r="AZ162" i="23"/>
  <c r="AZ171" i="23"/>
  <c r="BB180" i="23"/>
  <c r="BB187" i="23"/>
  <c r="BB197" i="23"/>
  <c r="BB204" i="23"/>
  <c r="AZ214" i="23"/>
  <c r="AZ223" i="23"/>
  <c r="BB230" i="23"/>
  <c r="BB239" i="23"/>
  <c r="AZ247" i="23"/>
  <c r="BB256" i="23"/>
  <c r="AZ266" i="23"/>
  <c r="BB273" i="23"/>
  <c r="BB282" i="23"/>
  <c r="AZ290" i="23"/>
  <c r="AZ299" i="23"/>
  <c r="BB307" i="23"/>
  <c r="AZ314" i="23"/>
  <c r="AZ322" i="23"/>
  <c r="BB328" i="23"/>
  <c r="BB336" i="23"/>
  <c r="BB344" i="23"/>
  <c r="BB350" i="23"/>
  <c r="BB357" i="23"/>
  <c r="AZ363" i="23"/>
  <c r="AZ370" i="23"/>
  <c r="AZ377" i="23"/>
  <c r="BB382" i="23"/>
  <c r="BB389" i="23"/>
  <c r="AZ395" i="23"/>
  <c r="AZ402" i="23"/>
  <c r="AZ409" i="23"/>
  <c r="BB414" i="23"/>
  <c r="BB421" i="23"/>
  <c r="AZ427" i="23"/>
  <c r="AZ434" i="23"/>
  <c r="AZ441" i="23"/>
  <c r="BB446" i="23"/>
  <c r="BB453" i="23"/>
  <c r="AZ459" i="23"/>
  <c r="AZ466" i="23"/>
  <c r="AZ473" i="23"/>
  <c r="BB478" i="23"/>
  <c r="BB485" i="23"/>
  <c r="AZ491" i="23"/>
  <c r="AZ498" i="23"/>
  <c r="AZ505" i="23"/>
  <c r="BB510" i="23"/>
  <c r="BB517" i="23"/>
  <c r="AZ523" i="23"/>
  <c r="AZ530" i="23"/>
  <c r="AZ537" i="23"/>
  <c r="BB542" i="23"/>
  <c r="BB549" i="23"/>
  <c r="AZ555" i="23"/>
  <c r="AZ562" i="23"/>
  <c r="AZ569" i="23"/>
  <c r="BB574" i="23"/>
  <c r="BB581" i="23"/>
  <c r="AZ587" i="23"/>
  <c r="AZ594" i="23"/>
  <c r="AZ601" i="23"/>
  <c r="BB606" i="23"/>
  <c r="BB613" i="23"/>
  <c r="AZ619" i="23"/>
  <c r="AZ626" i="23"/>
  <c r="AZ633" i="23"/>
  <c r="BB638" i="23"/>
  <c r="BB645" i="23"/>
  <c r="AZ651" i="23"/>
  <c r="AZ658" i="23"/>
  <c r="AZ665" i="23"/>
  <c r="BB670" i="23"/>
  <c r="BB677" i="23"/>
  <c r="AZ683" i="23"/>
  <c r="AZ690" i="23"/>
  <c r="AZ697" i="23"/>
  <c r="BB702" i="23"/>
  <c r="BB709" i="23"/>
  <c r="AZ715" i="23"/>
  <c r="AZ722" i="23"/>
  <c r="AZ729" i="23"/>
  <c r="BB734" i="23"/>
  <c r="BB741" i="23"/>
  <c r="AZ747" i="23"/>
  <c r="AZ754" i="23"/>
  <c r="AZ761" i="23"/>
  <c r="BB766" i="23"/>
  <c r="BB773" i="23"/>
  <c r="AZ779" i="23"/>
  <c r="AZ786" i="23"/>
  <c r="AZ793" i="23"/>
  <c r="BB798" i="23"/>
  <c r="BB805" i="23"/>
  <c r="AZ811" i="23"/>
  <c r="AZ818" i="23"/>
  <c r="AZ825" i="23"/>
  <c r="BB830" i="23"/>
  <c r="BB837" i="23"/>
  <c r="AZ843" i="23"/>
  <c r="AZ850" i="23"/>
  <c r="AZ857" i="23"/>
  <c r="BB862" i="23"/>
  <c r="BB869" i="23"/>
  <c r="AZ875" i="23"/>
  <c r="AZ882" i="23"/>
  <c r="AZ889" i="23"/>
  <c r="BB894" i="23"/>
  <c r="BB901" i="23"/>
  <c r="AZ907" i="23"/>
  <c r="AZ914" i="23"/>
  <c r="AZ921" i="23"/>
  <c r="BB926" i="23"/>
  <c r="BB933" i="23"/>
  <c r="AZ939" i="23"/>
  <c r="AZ946" i="23"/>
  <c r="AZ953" i="23"/>
  <c r="BB958" i="23"/>
  <c r="BB965" i="23"/>
  <c r="AZ971" i="23"/>
  <c r="AZ978" i="23"/>
  <c r="AZ985" i="23"/>
  <c r="BB990" i="23"/>
  <c r="BB997" i="23"/>
  <c r="AZ1003" i="23"/>
  <c r="AZ1010" i="23"/>
  <c r="AZ1017" i="23"/>
  <c r="BB1022" i="23"/>
  <c r="BB1029" i="23"/>
  <c r="AZ1035" i="23"/>
  <c r="AZ1042" i="23"/>
  <c r="AZ1049" i="23"/>
  <c r="BB1054" i="23"/>
  <c r="BB1061" i="23"/>
  <c r="AZ1067" i="23"/>
  <c r="AZ1074" i="23"/>
  <c r="AZ1081" i="23"/>
  <c r="BB1086" i="23"/>
  <c r="BB1093" i="23"/>
  <c r="AZ1099" i="23"/>
  <c r="AZ1106" i="23"/>
  <c r="AZ1113" i="23"/>
  <c r="BB1118" i="23"/>
  <c r="BB1125" i="23"/>
  <c r="AZ1131" i="23"/>
  <c r="AZ1138" i="23"/>
  <c r="AZ1145" i="23"/>
  <c r="BB1150" i="23"/>
  <c r="BB1157" i="23"/>
  <c r="AZ1163" i="23"/>
  <c r="AZ1170" i="23"/>
  <c r="AZ1177" i="23"/>
  <c r="BB1182" i="23"/>
  <c r="BB1189" i="23"/>
  <c r="AZ1195" i="23"/>
  <c r="AZ1202" i="23"/>
  <c r="AZ1209" i="23"/>
  <c r="BB1214" i="23"/>
  <c r="BB1221" i="23"/>
  <c r="AZ1227" i="23"/>
  <c r="AZ1234" i="23"/>
  <c r="AZ1241" i="23"/>
  <c r="BB1246" i="23"/>
  <c r="BB1253" i="23"/>
  <c r="AZ1259" i="23"/>
  <c r="AZ1266" i="23"/>
  <c r="AZ1273" i="23"/>
  <c r="BB1278" i="23"/>
  <c r="BB1285" i="23"/>
  <c r="AZ1291" i="23"/>
  <c r="AZ1298" i="23"/>
  <c r="AZ1305" i="23"/>
  <c r="BB1310" i="23"/>
  <c r="BB1317" i="23"/>
  <c r="AZ1323" i="23"/>
  <c r="AZ1330" i="23"/>
  <c r="AZ1337" i="23"/>
  <c r="BB1342" i="23"/>
  <c r="BB1349" i="23"/>
  <c r="AZ1355" i="23"/>
  <c r="AZ1362" i="23"/>
  <c r="AZ1369" i="23"/>
  <c r="BB1374" i="23"/>
  <c r="BB1381" i="23"/>
  <c r="AZ1387" i="23"/>
  <c r="AZ1394" i="23"/>
  <c r="AZ1401" i="23"/>
  <c r="BB1406" i="23"/>
  <c r="BB1413" i="23"/>
  <c r="AZ1419" i="23"/>
  <c r="AZ1426" i="23"/>
  <c r="AZ1433" i="23"/>
  <c r="AZ1438" i="23"/>
  <c r="AZ1443" i="23"/>
  <c r="AZ1449" i="23"/>
  <c r="AZ1454" i="23"/>
  <c r="AZ1459" i="23"/>
  <c r="AZ1465" i="23"/>
  <c r="AZ1470" i="23"/>
  <c r="AZ1475" i="23"/>
  <c r="AZ1481" i="23"/>
  <c r="AZ1486" i="23"/>
  <c r="AZ1491" i="23"/>
  <c r="AZ1497" i="23"/>
  <c r="AZ1502" i="23"/>
  <c r="AZ1507" i="23"/>
  <c r="AZ1513" i="23"/>
  <c r="AZ1518" i="23"/>
  <c r="AZ1523" i="23"/>
  <c r="AZ1528" i="23"/>
  <c r="BB1532" i="23"/>
  <c r="AZ1537" i="23"/>
  <c r="BB1541" i="23"/>
  <c r="AZ1546" i="23"/>
  <c r="BB1550" i="23"/>
  <c r="AZ1555" i="23"/>
  <c r="AZ1560" i="23"/>
  <c r="BB1564" i="23"/>
  <c r="AZ1569" i="23"/>
  <c r="BB1573" i="23"/>
  <c r="AZ1578" i="23"/>
  <c r="BB1582" i="23"/>
  <c r="AZ1587" i="23"/>
  <c r="AZ1592" i="23"/>
  <c r="BB1596" i="23"/>
  <c r="AZ1601" i="23"/>
  <c r="AR2241" i="20"/>
  <c r="AP2267" i="20"/>
  <c r="BB2292" i="22"/>
  <c r="AZ2318" i="22"/>
  <c r="AR2344" i="20"/>
  <c r="AP2363" i="20"/>
  <c r="BB21" i="23"/>
  <c r="BB46" i="23"/>
  <c r="BB65" i="23"/>
  <c r="AZ74" i="23"/>
  <c r="BB85" i="23"/>
  <c r="AZ94" i="23"/>
  <c r="BB105" i="23"/>
  <c r="BB115" i="23"/>
  <c r="BB125" i="23"/>
  <c r="BB135" i="23"/>
  <c r="BB145" i="23"/>
  <c r="AZ155" i="23"/>
  <c r="BB164" i="23"/>
  <c r="BB171" i="23"/>
  <c r="BB181" i="23"/>
  <c r="BB188" i="23"/>
  <c r="AZ198" i="23"/>
  <c r="AZ207" i="23"/>
  <c r="BB214" i="23"/>
  <c r="BB223" i="23"/>
  <c r="AZ231" i="23"/>
  <c r="BB240" i="23"/>
  <c r="AZ250" i="23"/>
  <c r="BB257" i="23"/>
  <c r="BB266" i="23"/>
  <c r="AZ274" i="23"/>
  <c r="AZ283" i="23"/>
  <c r="BB292" i="23"/>
  <c r="BB299" i="23"/>
  <c r="BB308" i="23"/>
  <c r="BB314" i="23"/>
  <c r="BB322" i="23"/>
  <c r="BB330" i="23"/>
  <c r="AZ337" i="23"/>
  <c r="AZ345" i="23"/>
  <c r="AZ351" i="23"/>
  <c r="AZ358" i="23"/>
  <c r="AZ365" i="23"/>
  <c r="BB370" i="23"/>
  <c r="BB377" i="23"/>
  <c r="AZ383" i="23"/>
  <c r="AZ390" i="23"/>
  <c r="AZ397" i="23"/>
  <c r="BB402" i="23"/>
  <c r="BB409" i="23"/>
  <c r="AZ415" i="23"/>
  <c r="AZ422" i="23"/>
  <c r="AZ429" i="23"/>
  <c r="BB434" i="23"/>
  <c r="BB441" i="23"/>
  <c r="AZ447" i="23"/>
  <c r="AZ454" i="23"/>
  <c r="AZ461" i="23"/>
  <c r="BB466" i="23"/>
  <c r="BB473" i="23"/>
  <c r="AZ479" i="23"/>
  <c r="AZ486" i="23"/>
  <c r="AZ493" i="23"/>
  <c r="BB498" i="23"/>
  <c r="BB505" i="23"/>
  <c r="AZ511" i="23"/>
  <c r="AZ518" i="23"/>
  <c r="AZ525" i="23"/>
  <c r="BB530" i="23"/>
  <c r="BB537" i="23"/>
  <c r="AZ543" i="23"/>
  <c r="AZ550" i="23"/>
  <c r="AZ557" i="23"/>
  <c r="BB562" i="23"/>
  <c r="BB569" i="23"/>
  <c r="AZ575" i="23"/>
  <c r="AZ582" i="23"/>
  <c r="AZ589" i="23"/>
  <c r="BB594" i="23"/>
  <c r="BB601" i="23"/>
  <c r="AZ607" i="23"/>
  <c r="AZ614" i="23"/>
  <c r="AZ621" i="23"/>
  <c r="BB626" i="23"/>
  <c r="BB633" i="23"/>
  <c r="AZ639" i="23"/>
  <c r="AZ646" i="23"/>
  <c r="AZ653" i="23"/>
  <c r="BB658" i="23"/>
  <c r="BB665" i="23"/>
  <c r="AZ671" i="23"/>
  <c r="AZ678" i="23"/>
  <c r="AZ685" i="23"/>
  <c r="BB690" i="23"/>
  <c r="BB697" i="23"/>
  <c r="AZ703" i="23"/>
  <c r="AZ710" i="23"/>
  <c r="AZ717" i="23"/>
  <c r="BB722" i="23"/>
  <c r="BB729" i="23"/>
  <c r="AZ735" i="23"/>
  <c r="AZ742" i="23"/>
  <c r="AZ749" i="23"/>
  <c r="BB754" i="23"/>
  <c r="BB761" i="23"/>
  <c r="AZ767" i="23"/>
  <c r="AZ774" i="23"/>
  <c r="AZ781" i="23"/>
  <c r="BB786" i="23"/>
  <c r="BB793" i="23"/>
  <c r="AZ799" i="23"/>
  <c r="AZ806" i="23"/>
  <c r="AZ813" i="23"/>
  <c r="BB818" i="23"/>
  <c r="BB825" i="23"/>
  <c r="AZ831" i="23"/>
  <c r="AZ838" i="23"/>
  <c r="AZ845" i="23"/>
  <c r="BB850" i="23"/>
  <c r="BB857" i="23"/>
  <c r="AZ863" i="23"/>
  <c r="AZ870" i="23"/>
  <c r="AZ877" i="23"/>
  <c r="BB882" i="23"/>
  <c r="BB889" i="23"/>
  <c r="AZ895" i="23"/>
  <c r="AZ902" i="23"/>
  <c r="AZ909" i="23"/>
  <c r="BB914" i="23"/>
  <c r="BB921" i="23"/>
  <c r="AZ927" i="23"/>
  <c r="AZ934" i="23"/>
  <c r="AZ941" i="23"/>
  <c r="BB946" i="23"/>
  <c r="BB953" i="23"/>
  <c r="AZ959" i="23"/>
  <c r="AZ966" i="23"/>
  <c r="AZ973" i="23"/>
  <c r="BB978" i="23"/>
  <c r="BB985" i="23"/>
  <c r="AZ991" i="23"/>
  <c r="AZ998" i="23"/>
  <c r="AZ1005" i="23"/>
  <c r="BB1010" i="23"/>
  <c r="BB1017" i="23"/>
  <c r="AZ1023" i="23"/>
  <c r="AZ1030" i="23"/>
  <c r="AZ1037" i="23"/>
  <c r="BB1042" i="23"/>
  <c r="BB1049" i="23"/>
  <c r="AZ1055" i="23"/>
  <c r="AZ1062" i="23"/>
  <c r="AZ1069" i="23"/>
  <c r="BB1074" i="23"/>
  <c r="BB1081" i="23"/>
  <c r="AZ1087" i="23"/>
  <c r="AZ1094" i="23"/>
  <c r="AZ1101" i="23"/>
  <c r="BB1106" i="23"/>
  <c r="BB1113" i="23"/>
  <c r="AZ1119" i="23"/>
  <c r="AZ1126" i="23"/>
  <c r="AZ1133" i="23"/>
  <c r="BB1138" i="23"/>
  <c r="BB1145" i="23"/>
  <c r="AZ1151" i="23"/>
  <c r="AZ1158" i="23"/>
  <c r="AZ1165" i="23"/>
  <c r="BB1170" i="23"/>
  <c r="BB1177" i="23"/>
  <c r="AZ1183" i="23"/>
  <c r="AZ1190" i="23"/>
  <c r="AZ1197" i="23"/>
  <c r="BB1202" i="23"/>
  <c r="BB1209" i="23"/>
  <c r="AZ1215" i="23"/>
  <c r="AZ1222" i="23"/>
  <c r="AZ1229" i="23"/>
  <c r="BB1234" i="23"/>
  <c r="BB1241" i="23"/>
  <c r="BB2244" i="22"/>
  <c r="AZ2270" i="22"/>
  <c r="AR2296" i="20"/>
  <c r="AR2321" i="20"/>
  <c r="AP2347" i="20"/>
  <c r="AZ2364" i="22"/>
  <c r="AZ23" i="23"/>
  <c r="BB49" i="23"/>
  <c r="AZ66" i="23"/>
  <c r="BB74" i="23"/>
  <c r="AZ86" i="23"/>
  <c r="BB97" i="23"/>
  <c r="AZ106" i="23"/>
  <c r="BB117" i="23"/>
  <c r="AZ126" i="23"/>
  <c r="BB137" i="23"/>
  <c r="BB147" i="23"/>
  <c r="BB155" i="23"/>
  <c r="BB165" i="23"/>
  <c r="BB172" i="23"/>
  <c r="AZ182" i="23"/>
  <c r="AZ191" i="23"/>
  <c r="BB198" i="23"/>
  <c r="BB207" i="23"/>
  <c r="AZ215" i="23"/>
  <c r="BB224" i="23"/>
  <c r="AZ234" i="23"/>
  <c r="BB241" i="23"/>
  <c r="BB250" i="23"/>
  <c r="AZ258" i="23"/>
  <c r="AZ267" i="23"/>
  <c r="BB276" i="23"/>
  <c r="BB283" i="23"/>
  <c r="BB293" i="23"/>
  <c r="BB300" i="23"/>
  <c r="AZ309" i="23"/>
  <c r="AZ317" i="23"/>
  <c r="AZ323" i="23"/>
  <c r="AZ331" i="23"/>
  <c r="BB337" i="23"/>
  <c r="BB345" i="23"/>
  <c r="AZ353" i="23"/>
  <c r="BB358" i="23"/>
  <c r="BB365" i="23"/>
  <c r="AZ371" i="23"/>
  <c r="AZ378" i="23"/>
  <c r="AZ385" i="23"/>
  <c r="BB390" i="23"/>
  <c r="BB397" i="23"/>
  <c r="AZ403" i="23"/>
  <c r="AZ410" i="23"/>
  <c r="AZ417" i="23"/>
  <c r="BB422" i="23"/>
  <c r="BB429" i="23"/>
  <c r="AZ435" i="23"/>
  <c r="AZ442" i="23"/>
  <c r="AZ449" i="23"/>
  <c r="BB454" i="23"/>
  <c r="BB461" i="23"/>
  <c r="AZ467" i="23"/>
  <c r="AZ474" i="23"/>
  <c r="AZ481" i="23"/>
  <c r="BB486" i="23"/>
  <c r="BB493" i="23"/>
  <c r="AZ499" i="23"/>
  <c r="AZ506" i="23"/>
  <c r="AZ513" i="23"/>
  <c r="BB518" i="23"/>
  <c r="BB525" i="23"/>
  <c r="AZ531" i="23"/>
  <c r="AZ538" i="23"/>
  <c r="AZ545" i="23"/>
  <c r="BB550" i="23"/>
  <c r="BB557" i="23"/>
  <c r="AZ563" i="23"/>
  <c r="AZ570" i="23"/>
  <c r="AZ577" i="23"/>
  <c r="BB582" i="23"/>
  <c r="BB589" i="23"/>
  <c r="AZ595" i="23"/>
  <c r="AZ602" i="23"/>
  <c r="AZ609" i="23"/>
  <c r="BB614" i="23"/>
  <c r="BB621" i="23"/>
  <c r="AZ627" i="23"/>
  <c r="AZ634" i="23"/>
  <c r="AZ641" i="23"/>
  <c r="BB646" i="23"/>
  <c r="BB653" i="23"/>
  <c r="AZ659" i="23"/>
  <c r="AZ666" i="23"/>
  <c r="AZ673" i="23"/>
  <c r="BB678" i="23"/>
  <c r="BB685" i="23"/>
  <c r="AZ691" i="23"/>
  <c r="AZ698" i="23"/>
  <c r="AZ705" i="23"/>
  <c r="BB710" i="23"/>
  <c r="BB717" i="23"/>
  <c r="AZ723" i="23"/>
  <c r="AZ730" i="23"/>
  <c r="AZ737" i="23"/>
  <c r="BB742" i="23"/>
  <c r="BB749" i="23"/>
  <c r="AZ755" i="23"/>
  <c r="AZ762" i="23"/>
  <c r="AZ769" i="23"/>
  <c r="BB774" i="23"/>
  <c r="BB781" i="23"/>
  <c r="AZ787" i="23"/>
  <c r="AZ794" i="23"/>
  <c r="AZ801" i="23"/>
  <c r="BB806" i="23"/>
  <c r="BB813" i="23"/>
  <c r="AZ819" i="23"/>
  <c r="AZ826" i="23"/>
  <c r="AZ833" i="23"/>
  <c r="BB838" i="23"/>
  <c r="BB845" i="23"/>
  <c r="AZ851" i="23"/>
  <c r="AZ858" i="23"/>
  <c r="AZ865" i="23"/>
  <c r="BB870" i="23"/>
  <c r="BB877" i="23"/>
  <c r="AZ883" i="23"/>
  <c r="AZ890" i="23"/>
  <c r="AZ897" i="23"/>
  <c r="BB902" i="23"/>
  <c r="BB909" i="23"/>
  <c r="AZ915" i="23"/>
  <c r="AZ922" i="23"/>
  <c r="AZ929" i="23"/>
  <c r="BB934" i="23"/>
  <c r="BB941" i="23"/>
  <c r="AZ947" i="23"/>
  <c r="AZ954" i="23"/>
  <c r="AZ961" i="23"/>
  <c r="BB966" i="23"/>
  <c r="BB973" i="23"/>
  <c r="AZ979" i="23"/>
  <c r="AZ986" i="23"/>
  <c r="AZ993" i="23"/>
  <c r="BB998" i="23"/>
  <c r="BB1005" i="23"/>
  <c r="AZ1011" i="23"/>
  <c r="AZ1018" i="23"/>
  <c r="AZ1025" i="23"/>
  <c r="BB1030" i="23"/>
  <c r="BB1037" i="23"/>
  <c r="AZ1043" i="23"/>
  <c r="AZ1050" i="23"/>
  <c r="AZ1057" i="23"/>
  <c r="BB1062" i="23"/>
  <c r="BB1069" i="23"/>
  <c r="AZ1075" i="23"/>
  <c r="AZ1082" i="23"/>
  <c r="AZ1089" i="23"/>
  <c r="BB1094" i="23"/>
  <c r="BB1101" i="23"/>
  <c r="AZ1107" i="23"/>
  <c r="AZ1114" i="23"/>
  <c r="AZ1121" i="23"/>
  <c r="BB1126" i="23"/>
  <c r="BB1133" i="23"/>
  <c r="AZ1139" i="23"/>
  <c r="AZ1146" i="23"/>
  <c r="AZ1153" i="23"/>
  <c r="BB1158" i="23"/>
  <c r="BB1165" i="23"/>
  <c r="AZ1171" i="23"/>
  <c r="AZ1178" i="23"/>
  <c r="AZ1185" i="23"/>
  <c r="BB1190" i="23"/>
  <c r="BB1197" i="23"/>
  <c r="AZ1203" i="23"/>
  <c r="AZ1210" i="23"/>
  <c r="AZ1217" i="23"/>
  <c r="BB1222" i="23"/>
  <c r="BB1229" i="23"/>
  <c r="AZ1235" i="23"/>
  <c r="AZ1242" i="23"/>
  <c r="AZ1249" i="23"/>
  <c r="BB1254" i="23"/>
  <c r="BB1261" i="23"/>
  <c r="AZ1267" i="23"/>
  <c r="AZ1274" i="23"/>
  <c r="AZ1281" i="23"/>
  <c r="BB1286" i="23"/>
  <c r="BB1293" i="23"/>
  <c r="AZ1299" i="23"/>
  <c r="AZ1306" i="23"/>
  <c r="AZ1313" i="23"/>
  <c r="BB1318" i="23"/>
  <c r="BB1325" i="23"/>
  <c r="AZ1331" i="23"/>
  <c r="AZ1338" i="23"/>
  <c r="AZ1345" i="23"/>
  <c r="BB1350" i="23"/>
  <c r="BB1357" i="23"/>
  <c r="AZ1363" i="23"/>
  <c r="AZ1370" i="23"/>
  <c r="AZ1377" i="23"/>
  <c r="BB1382" i="23"/>
  <c r="BB1389" i="23"/>
  <c r="AZ1395" i="23"/>
  <c r="AZ1402" i="23"/>
  <c r="AZ1409" i="23"/>
  <c r="BB1414" i="23"/>
  <c r="BB1421" i="23"/>
  <c r="AZ1427" i="23"/>
  <c r="AZ1434" i="23"/>
  <c r="AZ1439" i="23"/>
  <c r="AZ1445" i="23"/>
  <c r="AZ1450" i="23"/>
  <c r="AZ1455" i="23"/>
  <c r="AZ1461" i="23"/>
  <c r="AZ1466" i="23"/>
  <c r="AZ1471" i="23"/>
  <c r="AZ1477" i="23"/>
  <c r="AZ1482" i="23"/>
  <c r="AZ1487" i="23"/>
  <c r="AZ1493" i="23"/>
  <c r="AZ1498" i="23"/>
  <c r="AZ1503" i="23"/>
  <c r="AZ1509" i="23"/>
  <c r="AZ1514" i="23"/>
  <c r="AZ1519" i="23"/>
  <c r="BB1524" i="23"/>
  <c r="AZ1529" i="23"/>
  <c r="BB1533" i="23"/>
  <c r="AZ1538" i="23"/>
  <c r="BB1542" i="23"/>
  <c r="AZ1547" i="23"/>
  <c r="AZ1552" i="23"/>
  <c r="BB1556" i="23"/>
  <c r="AZ1561" i="23"/>
  <c r="BB1565" i="23"/>
  <c r="AZ1570" i="23"/>
  <c r="BB1574" i="23"/>
  <c r="AZ1579" i="23"/>
  <c r="AZ1584" i="23"/>
  <c r="BB1588" i="23"/>
  <c r="AZ1593" i="23"/>
  <c r="BB1597" i="23"/>
  <c r="AZ1602" i="23"/>
  <c r="BB1606" i="23"/>
  <c r="AZ1611" i="23"/>
  <c r="AZ1616" i="23"/>
  <c r="AR2248" i="20"/>
  <c r="AR2273" i="20"/>
  <c r="AP2299" i="20"/>
  <c r="BB2324" i="22"/>
  <c r="AZ2350" i="22"/>
  <c r="AZ2366" i="22"/>
  <c r="AZ27" i="23"/>
  <c r="BB51" i="23"/>
  <c r="BB66" i="23"/>
  <c r="AZ78" i="23"/>
  <c r="BB86" i="23"/>
  <c r="AZ98" i="23"/>
  <c r="BB106" i="23"/>
  <c r="AZ118" i="23"/>
  <c r="BB129" i="23"/>
  <c r="AZ138" i="23"/>
  <c r="BB149" i="23"/>
  <c r="BB156" i="23"/>
  <c r="AZ166" i="23"/>
  <c r="AZ175" i="23"/>
  <c r="BB182" i="23"/>
  <c r="BB191" i="23"/>
  <c r="AZ199" i="23"/>
  <c r="BB208" i="23"/>
  <c r="AZ218" i="23"/>
  <c r="BB225" i="23"/>
  <c r="BB234" i="23"/>
  <c r="AZ242" i="23"/>
  <c r="AZ251" i="23"/>
  <c r="BB260" i="23"/>
  <c r="BB267" i="23"/>
  <c r="BB277" i="23"/>
  <c r="BB284" i="23"/>
  <c r="AZ294" i="23"/>
  <c r="AZ303" i="23"/>
  <c r="BB309" i="23"/>
  <c r="BB317" i="23"/>
  <c r="BB323" i="23"/>
  <c r="BB331" i="23"/>
  <c r="BB339" i="23"/>
  <c r="AZ346" i="23"/>
  <c r="BB353" i="23"/>
  <c r="AZ359" i="23"/>
  <c r="AZ366" i="23"/>
  <c r="AZ373" i="23"/>
  <c r="BB378" i="23"/>
  <c r="BB385" i="23"/>
  <c r="AZ391" i="23"/>
  <c r="AZ398" i="23"/>
  <c r="AZ405" i="23"/>
  <c r="BB410" i="23"/>
  <c r="BB417" i="23"/>
  <c r="AZ423" i="23"/>
  <c r="AZ430" i="23"/>
  <c r="AZ437" i="23"/>
  <c r="BB442" i="23"/>
  <c r="BB449" i="23"/>
  <c r="AZ455" i="23"/>
  <c r="AZ462" i="23"/>
  <c r="AZ469" i="23"/>
  <c r="BB474" i="23"/>
  <c r="BB481" i="23"/>
  <c r="AZ487" i="23"/>
  <c r="AZ494" i="23"/>
  <c r="AZ501" i="23"/>
  <c r="BB506" i="23"/>
  <c r="BB513" i="23"/>
  <c r="AZ519" i="23"/>
  <c r="AZ526" i="23"/>
  <c r="AZ533" i="23"/>
  <c r="BB538" i="23"/>
  <c r="BB545" i="23"/>
  <c r="AZ551" i="23"/>
  <c r="AZ558" i="23"/>
  <c r="AZ565" i="23"/>
  <c r="BB570" i="23"/>
  <c r="BB577" i="23"/>
  <c r="AZ583" i="23"/>
  <c r="AZ590" i="23"/>
  <c r="AZ597" i="23"/>
  <c r="BB602" i="23"/>
  <c r="BB609" i="23"/>
  <c r="AZ615" i="23"/>
  <c r="AZ622" i="23"/>
  <c r="AZ629" i="23"/>
  <c r="BB634" i="23"/>
  <c r="BB641" i="23"/>
  <c r="AZ647" i="23"/>
  <c r="AZ654" i="23"/>
  <c r="AZ661" i="23"/>
  <c r="BB666" i="23"/>
  <c r="BB673" i="23"/>
  <c r="AZ679" i="23"/>
  <c r="AZ686" i="23"/>
  <c r="AZ693" i="23"/>
  <c r="BB698" i="23"/>
  <c r="BB705" i="23"/>
  <c r="AZ711" i="23"/>
  <c r="AZ718" i="23"/>
  <c r="AZ725" i="23"/>
  <c r="BB730" i="23"/>
  <c r="BB737" i="23"/>
  <c r="AZ743" i="23"/>
  <c r="AZ750" i="23"/>
  <c r="AZ757" i="23"/>
  <c r="BB762" i="23"/>
  <c r="BB769" i="23"/>
  <c r="AZ775" i="23"/>
  <c r="AZ782" i="23"/>
  <c r="AZ789" i="23"/>
  <c r="BB794" i="23"/>
  <c r="BB801" i="23"/>
  <c r="AZ807" i="23"/>
  <c r="AZ814" i="23"/>
  <c r="AZ821" i="23"/>
  <c r="BB826" i="23"/>
  <c r="BB833" i="23"/>
  <c r="AZ839" i="23"/>
  <c r="AZ846" i="23"/>
  <c r="AZ853" i="23"/>
  <c r="BB858" i="23"/>
  <c r="BB865" i="23"/>
  <c r="AZ871" i="23"/>
  <c r="AZ878" i="23"/>
  <c r="AZ885" i="23"/>
  <c r="BB890" i="23"/>
  <c r="BB897" i="23"/>
  <c r="AZ903" i="23"/>
  <c r="AZ910" i="23"/>
  <c r="AZ917" i="23"/>
  <c r="BB922" i="23"/>
  <c r="BB929" i="23"/>
  <c r="AZ935" i="23"/>
  <c r="AZ942" i="23"/>
  <c r="AZ949" i="23"/>
  <c r="BB954" i="23"/>
  <c r="BB961" i="23"/>
  <c r="AZ967" i="23"/>
  <c r="AZ974" i="23"/>
  <c r="AZ981" i="23"/>
  <c r="BB986" i="23"/>
  <c r="BB993" i="23"/>
  <c r="AZ999" i="23"/>
  <c r="AZ1006" i="23"/>
  <c r="AZ1013" i="23"/>
  <c r="BB1018" i="23"/>
  <c r="BB1025" i="23"/>
  <c r="AZ1031" i="23"/>
  <c r="AZ1038" i="23"/>
  <c r="AZ1045" i="23"/>
  <c r="BB1050" i="23"/>
  <c r="BB1057" i="23"/>
  <c r="AZ1063" i="23"/>
  <c r="AZ1070" i="23"/>
  <c r="AZ1077" i="23"/>
  <c r="BB1082" i="23"/>
  <c r="BB1089" i="23"/>
  <c r="AZ1095" i="23"/>
  <c r="AZ1102" i="23"/>
  <c r="AZ1109" i="23"/>
  <c r="BB1114" i="23"/>
  <c r="BB1121" i="23"/>
  <c r="AZ1127" i="23"/>
  <c r="AZ1134" i="23"/>
  <c r="AZ1141" i="23"/>
  <c r="BB1146" i="23"/>
  <c r="BB1153" i="23"/>
  <c r="AZ1159" i="23"/>
  <c r="AZ1166" i="23"/>
  <c r="AZ1173" i="23"/>
  <c r="BB1178" i="23"/>
  <c r="BB1185" i="23"/>
  <c r="AZ1191" i="23"/>
  <c r="AZ1198" i="23"/>
  <c r="AZ1205" i="23"/>
  <c r="BB1210" i="23"/>
  <c r="BB1217" i="23"/>
  <c r="AZ1223" i="23"/>
  <c r="AZ1230" i="23"/>
  <c r="AZ1237" i="23"/>
  <c r="BB1242" i="23"/>
  <c r="BB1249" i="23"/>
  <c r="AZ1255" i="23"/>
  <c r="AZ1262" i="23"/>
  <c r="AZ1269" i="23"/>
  <c r="BB1274" i="23"/>
  <c r="BB1281" i="23"/>
  <c r="AZ1287" i="23"/>
  <c r="AZ1294" i="23"/>
  <c r="AZ1301" i="23"/>
  <c r="BB1306" i="23"/>
  <c r="BB1313" i="23"/>
  <c r="AZ1319" i="23"/>
  <c r="AZ1326" i="23"/>
  <c r="AZ1333" i="23"/>
  <c r="BB1338" i="23"/>
  <c r="BB1345" i="23"/>
  <c r="AZ1351" i="23"/>
  <c r="AZ1358" i="23"/>
  <c r="AZ1365" i="23"/>
  <c r="BB1370" i="23"/>
  <c r="BB1377" i="23"/>
  <c r="AZ1383" i="23"/>
  <c r="AZ1390" i="23"/>
  <c r="AZ1397" i="23"/>
  <c r="BB1402" i="23"/>
  <c r="BB1409" i="23"/>
  <c r="AZ1415" i="23"/>
  <c r="AZ1422" i="23"/>
  <c r="AZ1429" i="23"/>
  <c r="BB1434" i="23"/>
  <c r="AZ1440" i="23"/>
  <c r="BB1445" i="23"/>
  <c r="BB1450" i="23"/>
  <c r="AZ1456" i="23"/>
  <c r="BB1461" i="23"/>
  <c r="BB1466" i="23"/>
  <c r="AZ1472" i="23"/>
  <c r="BB1477" i="23"/>
  <c r="BB1482" i="23"/>
  <c r="AZ1488" i="23"/>
  <c r="BB1493" i="23"/>
  <c r="BB1498" i="23"/>
  <c r="AZ1504" i="23"/>
  <c r="BB1509" i="23"/>
  <c r="BB1514" i="23"/>
  <c r="AZ1520" i="23"/>
  <c r="AZ1525" i="23"/>
  <c r="BB1529" i="23"/>
  <c r="AZ1534" i="23"/>
  <c r="BB1538" i="23"/>
  <c r="AZ1543" i="23"/>
  <c r="AZ1548" i="23"/>
  <c r="BB1552" i="23"/>
  <c r="AZ1557" i="23"/>
  <c r="BB1561" i="23"/>
  <c r="AZ1566" i="23"/>
  <c r="BB1570" i="23"/>
  <c r="AZ1575" i="23"/>
  <c r="AZ1580" i="23"/>
  <c r="BB1584" i="23"/>
  <c r="AZ1589" i="23"/>
  <c r="BB1593" i="23"/>
  <c r="AZ1598" i="23"/>
  <c r="BB1602" i="23"/>
  <c r="AZ1607" i="23"/>
  <c r="AZ1612" i="23"/>
  <c r="BB1616" i="23"/>
  <c r="AZ1621" i="23"/>
  <c r="AP2251" i="20"/>
  <c r="BB2276" i="22"/>
  <c r="AZ2302" i="22"/>
  <c r="AR2328" i="20"/>
  <c r="AR2353" i="20"/>
  <c r="BB3" i="23"/>
  <c r="AZ30" i="23"/>
  <c r="BB53" i="23"/>
  <c r="AZ67" i="23"/>
  <c r="BB78" i="23"/>
  <c r="AZ87" i="23"/>
  <c r="BB98" i="23"/>
  <c r="AZ110" i="23"/>
  <c r="BB118" i="23"/>
  <c r="AZ130" i="23"/>
  <c r="BB138" i="23"/>
  <c r="AZ150" i="23"/>
  <c r="AZ159" i="23"/>
  <c r="BB166" i="23"/>
  <c r="BB175" i="23"/>
  <c r="AZ183" i="23"/>
  <c r="BB192" i="23"/>
  <c r="AZ202" i="23"/>
  <c r="BB209" i="23"/>
  <c r="BB218" i="23"/>
  <c r="AZ226" i="23"/>
  <c r="AZ235" i="23"/>
  <c r="BB244" i="23"/>
  <c r="BB251" i="23"/>
  <c r="BB261" i="23"/>
  <c r="BB268" i="23"/>
  <c r="AZ278" i="23"/>
  <c r="AZ287" i="23"/>
  <c r="BB294" i="23"/>
  <c r="BB303" i="23"/>
  <c r="AZ310" i="23"/>
  <c r="AZ318" i="23"/>
  <c r="AZ326" i="23"/>
  <c r="BB332" i="23"/>
  <c r="BB340" i="23"/>
  <c r="BB346" i="23"/>
  <c r="AZ354" i="23"/>
  <c r="AZ361" i="23"/>
  <c r="BB366" i="23"/>
  <c r="BB373" i="23"/>
  <c r="AZ379" i="23"/>
  <c r="AZ386" i="23"/>
  <c r="AZ393" i="23"/>
  <c r="BB398" i="23"/>
  <c r="BB405" i="23"/>
  <c r="AZ411" i="23"/>
  <c r="AZ418" i="23"/>
  <c r="AZ425" i="23"/>
  <c r="BB430" i="23"/>
  <c r="BB437" i="23"/>
  <c r="AZ443" i="23"/>
  <c r="AZ450" i="23"/>
  <c r="AZ457" i="23"/>
  <c r="BB462" i="23"/>
  <c r="BB469" i="23"/>
  <c r="AZ475" i="23"/>
  <c r="AZ482" i="23"/>
  <c r="AZ489" i="23"/>
  <c r="BB494" i="23"/>
  <c r="BB501" i="23"/>
  <c r="AZ507" i="23"/>
  <c r="AZ514" i="23"/>
  <c r="AZ521" i="23"/>
  <c r="BB526" i="23"/>
  <c r="BB533" i="23"/>
  <c r="AZ539" i="23"/>
  <c r="AZ546" i="23"/>
  <c r="AZ553" i="23"/>
  <c r="BB558" i="23"/>
  <c r="BB565" i="23"/>
  <c r="AZ571" i="23"/>
  <c r="AZ578" i="23"/>
  <c r="AZ585" i="23"/>
  <c r="BB590" i="23"/>
  <c r="BB597" i="23"/>
  <c r="AZ603" i="23"/>
  <c r="AZ610" i="23"/>
  <c r="AZ617" i="23"/>
  <c r="BB622" i="23"/>
  <c r="BB629" i="23"/>
  <c r="AZ635" i="23"/>
  <c r="AZ642" i="23"/>
  <c r="AZ649" i="23"/>
  <c r="BB654" i="23"/>
  <c r="BB661" i="23"/>
  <c r="AZ667" i="23"/>
  <c r="AZ674" i="23"/>
  <c r="AZ681" i="23"/>
  <c r="BB686" i="23"/>
  <c r="BB693" i="23"/>
  <c r="AZ699" i="23"/>
  <c r="AZ706" i="23"/>
  <c r="AZ713" i="23"/>
  <c r="BB718" i="23"/>
  <c r="BB725" i="23"/>
  <c r="AZ731" i="23"/>
  <c r="AZ738" i="23"/>
  <c r="AZ745" i="23"/>
  <c r="BB750" i="23"/>
  <c r="BB757" i="23"/>
  <c r="AZ763" i="23"/>
  <c r="AZ770" i="23"/>
  <c r="AZ777" i="23"/>
  <c r="BB782" i="23"/>
  <c r="BB789" i="23"/>
  <c r="AZ795" i="23"/>
  <c r="AZ802" i="23"/>
  <c r="AZ809" i="23"/>
  <c r="BB814" i="23"/>
  <c r="BB821" i="23"/>
  <c r="AZ827" i="23"/>
  <c r="AZ834" i="23"/>
  <c r="AZ841" i="23"/>
  <c r="BB846" i="23"/>
  <c r="BB853" i="23"/>
  <c r="AZ859" i="23"/>
  <c r="AZ866" i="23"/>
  <c r="AZ873" i="23"/>
  <c r="BB878" i="23"/>
  <c r="BB885" i="23"/>
  <c r="AZ891" i="23"/>
  <c r="AZ898" i="23"/>
  <c r="AZ905" i="23"/>
  <c r="BB910" i="23"/>
  <c r="BB917" i="23"/>
  <c r="AZ923" i="23"/>
  <c r="AZ930" i="23"/>
  <c r="AZ937" i="23"/>
  <c r="BB942" i="23"/>
  <c r="BB949" i="23"/>
  <c r="AZ955" i="23"/>
  <c r="AZ962" i="23"/>
  <c r="AZ969" i="23"/>
  <c r="BB974" i="23"/>
  <c r="BB981" i="23"/>
  <c r="AZ987" i="23"/>
  <c r="AZ994" i="23"/>
  <c r="AZ1001" i="23"/>
  <c r="BB1006" i="23"/>
  <c r="BB1013" i="23"/>
  <c r="AZ1019" i="23"/>
  <c r="AZ1026" i="23"/>
  <c r="AZ1033" i="23"/>
  <c r="BB1038" i="23"/>
  <c r="BB1045" i="23"/>
  <c r="AZ1051" i="23"/>
  <c r="AZ1058" i="23"/>
  <c r="AZ1065" i="23"/>
  <c r="BB1070" i="23"/>
  <c r="BB1077" i="23"/>
  <c r="AZ1083" i="23"/>
  <c r="AZ1090" i="23"/>
  <c r="AZ1097" i="23"/>
  <c r="BB1102" i="23"/>
  <c r="BB1109" i="23"/>
  <c r="AZ1115" i="23"/>
  <c r="AZ1122" i="23"/>
  <c r="AZ1129" i="23"/>
  <c r="BB1134" i="23"/>
  <c r="BB1141" i="23"/>
  <c r="AZ1147" i="23"/>
  <c r="AZ1154" i="23"/>
  <c r="AZ1161" i="23"/>
  <c r="BB1166" i="23"/>
  <c r="BB1173" i="23"/>
  <c r="AZ1179" i="23"/>
  <c r="AZ1186" i="23"/>
  <c r="AZ1193" i="23"/>
  <c r="BB1198" i="23"/>
  <c r="BB1205" i="23"/>
  <c r="AZ1211" i="23"/>
  <c r="AZ1218" i="23"/>
  <c r="AZ1225" i="23"/>
  <c r="BB1230" i="23"/>
  <c r="BB1237" i="23"/>
  <c r="AZ1243" i="23"/>
  <c r="AZ1250" i="23"/>
  <c r="AZ1257" i="23"/>
  <c r="BB1262" i="23"/>
  <c r="BB1269" i="23"/>
  <c r="AZ1275" i="23"/>
  <c r="AZ1282" i="23"/>
  <c r="AZ1289" i="23"/>
  <c r="BB1294" i="23"/>
  <c r="BB1301" i="23"/>
  <c r="AZ1307" i="23"/>
  <c r="AZ1314" i="23"/>
  <c r="AZ1321" i="23"/>
  <c r="BB1326" i="23"/>
  <c r="BB1333" i="23"/>
  <c r="AZ1339" i="23"/>
  <c r="AZ1346" i="23"/>
  <c r="AZ1353" i="23"/>
  <c r="BB1358" i="23"/>
  <c r="BB1365" i="23"/>
  <c r="AZ1371" i="23"/>
  <c r="AZ1378" i="23"/>
  <c r="AZ1385" i="23"/>
  <c r="BB1390" i="23"/>
  <c r="BB1397" i="23"/>
  <c r="AZ1403" i="23"/>
  <c r="AZ1410" i="23"/>
  <c r="AZ1417" i="23"/>
  <c r="BB1422" i="23"/>
  <c r="BB1429" i="23"/>
  <c r="AZ1435" i="23"/>
  <c r="AZ1441" i="23"/>
  <c r="AZ1446" i="23"/>
  <c r="AZ1451" i="23"/>
  <c r="AZ1457" i="23"/>
  <c r="AZ1462" i="23"/>
  <c r="AZ1467" i="23"/>
  <c r="AZ1473" i="23"/>
  <c r="AZ1478" i="23"/>
  <c r="AZ1483" i="23"/>
  <c r="AZ1489" i="23"/>
  <c r="AZ1494" i="23"/>
  <c r="AZ1247" i="23"/>
  <c r="BB1298" i="23"/>
  <c r="AZ1350" i="23"/>
  <c r="BB1401" i="23"/>
  <c r="BB1449" i="23"/>
  <c r="AZ1492" i="23"/>
  <c r="AZ1515" i="23"/>
  <c r="BB1534" i="23"/>
  <c r="AZ1553" i="23"/>
  <c r="AZ1571" i="23"/>
  <c r="BB1589" i="23"/>
  <c r="AZ1606" i="23"/>
  <c r="AZ1619" i="23"/>
  <c r="AZ1626" i="23"/>
  <c r="AZ1634" i="23"/>
  <c r="AZ1642" i="23"/>
  <c r="BB1648" i="23"/>
  <c r="BB1656" i="23"/>
  <c r="BB1662" i="23"/>
  <c r="BB1670" i="23"/>
  <c r="BB1678" i="23"/>
  <c r="AZ1685" i="23"/>
  <c r="AZ1693" i="23"/>
  <c r="AZ1699" i="23"/>
  <c r="AZ1707" i="23"/>
  <c r="AZ1715" i="23"/>
  <c r="BB1721" i="23"/>
  <c r="BB1729" i="23"/>
  <c r="AZ1736" i="23"/>
  <c r="AZ1744" i="23"/>
  <c r="AZ1752" i="23"/>
  <c r="AZ1758" i="23"/>
  <c r="AZ1766" i="23"/>
  <c r="BB1772" i="23"/>
  <c r="BB1780" i="23"/>
  <c r="BB1787" i="23"/>
  <c r="AZ1793" i="23"/>
  <c r="AZ1800" i="23"/>
  <c r="BB1805" i="23"/>
  <c r="BB1812" i="23"/>
  <c r="BB1819" i="23"/>
  <c r="AZ1825" i="23"/>
  <c r="AZ1832" i="23"/>
  <c r="BB1837" i="23"/>
  <c r="BB1844" i="23"/>
  <c r="BB1851" i="23"/>
  <c r="AZ1857" i="23"/>
  <c r="AZ1864" i="23"/>
  <c r="BB1869" i="23"/>
  <c r="BB1876" i="23"/>
  <c r="BB1883" i="23"/>
  <c r="AZ1889" i="23"/>
  <c r="AZ1896" i="23"/>
  <c r="BB1901" i="23"/>
  <c r="BB1908" i="23"/>
  <c r="BB1915" i="23"/>
  <c r="AZ1921" i="23"/>
  <c r="AZ1928" i="23"/>
  <c r="BB1933" i="23"/>
  <c r="BB1940" i="23"/>
  <c r="BB1947" i="23"/>
  <c r="AZ1953" i="23"/>
  <c r="AZ1960" i="23"/>
  <c r="BB1965" i="23"/>
  <c r="BB1972" i="23"/>
  <c r="BB1979" i="23"/>
  <c r="AZ1985" i="23"/>
  <c r="AZ1992" i="23"/>
  <c r="BB1997" i="23"/>
  <c r="BB2004" i="23"/>
  <c r="BB2011" i="23"/>
  <c r="AZ2017" i="23"/>
  <c r="AZ2024" i="23"/>
  <c r="BB2029" i="23"/>
  <c r="BB2036" i="23"/>
  <c r="BB2043" i="23"/>
  <c r="AZ2049" i="23"/>
  <c r="AZ2056" i="23"/>
  <c r="BB2061" i="23"/>
  <c r="BB2068" i="23"/>
  <c r="BB2075" i="23"/>
  <c r="AZ2081" i="23"/>
  <c r="AZ2088" i="23"/>
  <c r="BB2093" i="23"/>
  <c r="BB2100" i="23"/>
  <c r="BB2107" i="23"/>
  <c r="AZ2113" i="23"/>
  <c r="AZ2120" i="23"/>
  <c r="BB2125" i="23"/>
  <c r="BB2132" i="23"/>
  <c r="BB2139" i="23"/>
  <c r="AZ2145" i="23"/>
  <c r="AZ2152" i="23"/>
  <c r="BB2157" i="23"/>
  <c r="BB2164" i="23"/>
  <c r="BB2171" i="23"/>
  <c r="AZ2177" i="23"/>
  <c r="AZ2184" i="23"/>
  <c r="BB2189" i="23"/>
  <c r="BB2196" i="23"/>
  <c r="BB2203" i="23"/>
  <c r="AZ2209" i="23"/>
  <c r="AZ2216" i="23"/>
  <c r="BB2221" i="23"/>
  <c r="BB2228" i="23"/>
  <c r="BB2235" i="23"/>
  <c r="AZ2241" i="23"/>
  <c r="AZ2248" i="23"/>
  <c r="BB2253" i="23"/>
  <c r="BB2260" i="23"/>
  <c r="BB2267" i="23"/>
  <c r="AZ2273" i="23"/>
  <c r="AZ2280" i="23"/>
  <c r="BB2285" i="23"/>
  <c r="BB2292" i="23"/>
  <c r="BB2299" i="23"/>
  <c r="AZ2305" i="23"/>
  <c r="AZ2312" i="23"/>
  <c r="BB2317" i="23"/>
  <c r="BB2324" i="23"/>
  <c r="BB2331" i="23"/>
  <c r="AZ2337" i="23"/>
  <c r="AZ2344" i="23"/>
  <c r="BB2349" i="23"/>
  <c r="BB2356" i="23"/>
  <c r="BB2363" i="23"/>
  <c r="BB3" i="19"/>
  <c r="AZ1254" i="23"/>
  <c r="BB1305" i="23"/>
  <c r="AZ1357" i="23"/>
  <c r="AZ1407" i="23"/>
  <c r="BB1454" i="23"/>
  <c r="BB1497" i="23"/>
  <c r="BB1518" i="23"/>
  <c r="BB1537" i="23"/>
  <c r="AZ1556" i="23"/>
  <c r="AZ1574" i="23"/>
  <c r="BB1592" i="23"/>
  <c r="AZ1608" i="23"/>
  <c r="AZ1620" i="23"/>
  <c r="BB1628" i="23"/>
  <c r="BB1634" i="23"/>
  <c r="BB1642" i="23"/>
  <c r="AZ1649" i="23"/>
  <c r="AZ1657" i="23"/>
  <c r="AZ1665" i="23"/>
  <c r="AZ1671" i="23"/>
  <c r="AZ1679" i="23"/>
  <c r="BB1685" i="23"/>
  <c r="BB1693" i="23"/>
  <c r="BB1701" i="23"/>
  <c r="AZ1708" i="23"/>
  <c r="AZ1716" i="23"/>
  <c r="AZ1722" i="23"/>
  <c r="AZ1730" i="23"/>
  <c r="AZ1738" i="23"/>
  <c r="BB1744" i="23"/>
  <c r="BB1752" i="23"/>
  <c r="BB1758" i="23"/>
  <c r="BB1766" i="23"/>
  <c r="BB1774" i="23"/>
  <c r="AZ1781" i="23"/>
  <c r="AZ1788" i="23"/>
  <c r="BB1793" i="23"/>
  <c r="BB1800" i="23"/>
  <c r="BB1807" i="23"/>
  <c r="AZ1813" i="23"/>
  <c r="AZ1820" i="23"/>
  <c r="BB1825" i="23"/>
  <c r="BB1832" i="23"/>
  <c r="BB1839" i="23"/>
  <c r="AZ1845" i="23"/>
  <c r="AZ1852" i="23"/>
  <c r="BB1857" i="23"/>
  <c r="BB1864" i="23"/>
  <c r="BB1871" i="23"/>
  <c r="AZ1877" i="23"/>
  <c r="AZ1884" i="23"/>
  <c r="BB1889" i="23"/>
  <c r="BB1896" i="23"/>
  <c r="BB1903" i="23"/>
  <c r="AZ1909" i="23"/>
  <c r="AZ1916" i="23"/>
  <c r="BB1921" i="23"/>
  <c r="BB1928" i="23"/>
  <c r="BB1935" i="23"/>
  <c r="AZ1941" i="23"/>
  <c r="AZ1948" i="23"/>
  <c r="BB1953" i="23"/>
  <c r="BB1960" i="23"/>
  <c r="BB1967" i="23"/>
  <c r="AZ1973" i="23"/>
  <c r="AZ1980" i="23"/>
  <c r="BB1985" i="23"/>
  <c r="BB1992" i="23"/>
  <c r="BB1999" i="23"/>
  <c r="AZ2005" i="23"/>
  <c r="AZ2012" i="23"/>
  <c r="BB2017" i="23"/>
  <c r="BB2024" i="23"/>
  <c r="BB2031" i="23"/>
  <c r="AZ2037" i="23"/>
  <c r="AZ2044" i="23"/>
  <c r="BB2049" i="23"/>
  <c r="BB2056" i="23"/>
  <c r="BB2063" i="23"/>
  <c r="AZ2069" i="23"/>
  <c r="AZ2076" i="23"/>
  <c r="BB2081" i="23"/>
  <c r="BB2088" i="23"/>
  <c r="BB2095" i="23"/>
  <c r="AZ2101" i="23"/>
  <c r="AZ2108" i="23"/>
  <c r="BB2113" i="23"/>
  <c r="BB2120" i="23"/>
  <c r="BB2127" i="23"/>
  <c r="AZ2133" i="23"/>
  <c r="AZ2140" i="23"/>
  <c r="BB2145" i="23"/>
  <c r="BB2152" i="23"/>
  <c r="BB2159" i="23"/>
  <c r="AZ2165" i="23"/>
  <c r="AZ2172" i="23"/>
  <c r="BB2177" i="23"/>
  <c r="BB2184" i="23"/>
  <c r="BB2191" i="23"/>
  <c r="AZ2197" i="23"/>
  <c r="AZ2204" i="23"/>
  <c r="BB2209" i="23"/>
  <c r="BB2216" i="23"/>
  <c r="BB2223" i="23"/>
  <c r="AZ2229" i="23"/>
  <c r="AZ2236" i="23"/>
  <c r="BB2241" i="23"/>
  <c r="BB2248" i="23"/>
  <c r="BB2255" i="23"/>
  <c r="AZ2261" i="23"/>
  <c r="AZ2268" i="23"/>
  <c r="BB2273" i="23"/>
  <c r="BB2280" i="23"/>
  <c r="BB2287" i="23"/>
  <c r="AZ2293" i="23"/>
  <c r="AZ2300" i="23"/>
  <c r="BB2305" i="23"/>
  <c r="BB2312" i="23"/>
  <c r="BB2319" i="23"/>
  <c r="AZ2325" i="23"/>
  <c r="AZ2332" i="23"/>
  <c r="BB2337" i="23"/>
  <c r="BB2344" i="23"/>
  <c r="BB2351" i="23"/>
  <c r="AZ2357" i="23"/>
  <c r="AZ2364" i="23"/>
  <c r="AZ1261" i="23"/>
  <c r="AZ1311" i="23"/>
  <c r="BB1362" i="23"/>
  <c r="AZ1414" i="23"/>
  <c r="AZ1460" i="23"/>
  <c r="AZ1499" i="23"/>
  <c r="AZ1521" i="23"/>
  <c r="AZ1539" i="23"/>
  <c r="BB1557" i="23"/>
  <c r="AZ1576" i="23"/>
  <c r="AZ1594" i="23"/>
  <c r="AZ1610" i="23"/>
  <c r="BB1620" i="23"/>
  <c r="AZ1629" i="23"/>
  <c r="AZ1635" i="23"/>
  <c r="AZ1643" i="23"/>
  <c r="AZ1651" i="23"/>
  <c r="BB1657" i="23"/>
  <c r="BB1665" i="23"/>
  <c r="AZ1672" i="23"/>
  <c r="AZ1680" i="23"/>
  <c r="AZ1688" i="23"/>
  <c r="AZ1694" i="23"/>
  <c r="AZ1702" i="23"/>
  <c r="BB1708" i="23"/>
  <c r="BB1716" i="23"/>
  <c r="BB1724" i="23"/>
  <c r="BB1730" i="23"/>
  <c r="BB1738" i="23"/>
  <c r="AZ1745" i="23"/>
  <c r="AZ1753" i="23"/>
  <c r="AZ1761" i="23"/>
  <c r="AZ1767" i="23"/>
  <c r="AZ1775" i="23"/>
  <c r="BB1781" i="23"/>
  <c r="BB1788" i="23"/>
  <c r="BB1795" i="23"/>
  <c r="AZ1801" i="23"/>
  <c r="AZ1808" i="23"/>
  <c r="BB1813" i="23"/>
  <c r="BB1820" i="23"/>
  <c r="BB1827" i="23"/>
  <c r="AZ1833" i="23"/>
  <c r="AZ1840" i="23"/>
  <c r="BB1845" i="23"/>
  <c r="BB1852" i="23"/>
  <c r="BB1859" i="23"/>
  <c r="AZ1865" i="23"/>
  <c r="AZ1872" i="23"/>
  <c r="BB1877" i="23"/>
  <c r="BB1884" i="23"/>
  <c r="BB1891" i="23"/>
  <c r="AZ1897" i="23"/>
  <c r="AZ1904" i="23"/>
  <c r="BB1909" i="23"/>
  <c r="BB1916" i="23"/>
  <c r="BB1923" i="23"/>
  <c r="AZ1929" i="23"/>
  <c r="AZ1936" i="23"/>
  <c r="BB1941" i="23"/>
  <c r="BB1948" i="23"/>
  <c r="BB1955" i="23"/>
  <c r="AZ1961" i="23"/>
  <c r="AZ1968" i="23"/>
  <c r="BB1973" i="23"/>
  <c r="BB1980" i="23"/>
  <c r="BB1987" i="23"/>
  <c r="AZ1993" i="23"/>
  <c r="AZ2000" i="23"/>
  <c r="BB2005" i="23"/>
  <c r="BB2012" i="23"/>
  <c r="BB2019" i="23"/>
  <c r="AZ2025" i="23"/>
  <c r="AZ2032" i="23"/>
  <c r="BB2037" i="23"/>
  <c r="BB2044" i="23"/>
  <c r="BB2051" i="23"/>
  <c r="AZ2057" i="23"/>
  <c r="AZ2064" i="23"/>
  <c r="BB2069" i="23"/>
  <c r="BB2076" i="23"/>
  <c r="BB2083" i="23"/>
  <c r="AZ2089" i="23"/>
  <c r="AZ2096" i="23"/>
  <c r="BB2101" i="23"/>
  <c r="BB2108" i="23"/>
  <c r="BB2115" i="23"/>
  <c r="AZ2121" i="23"/>
  <c r="AZ2128" i="23"/>
  <c r="BB2133" i="23"/>
  <c r="BB2140" i="23"/>
  <c r="BB2147" i="23"/>
  <c r="AZ2153" i="23"/>
  <c r="AZ2160" i="23"/>
  <c r="BB2165" i="23"/>
  <c r="BB2172" i="23"/>
  <c r="BB2179" i="23"/>
  <c r="AZ2185" i="23"/>
  <c r="AZ2192" i="23"/>
  <c r="BB2197" i="23"/>
  <c r="BB2204" i="23"/>
  <c r="BB2211" i="23"/>
  <c r="AZ2217" i="23"/>
  <c r="AZ2224" i="23"/>
  <c r="BB2229" i="23"/>
  <c r="BB2236" i="23"/>
  <c r="BB2243" i="23"/>
  <c r="AZ2249" i="23"/>
  <c r="AZ2256" i="23"/>
  <c r="BB2261" i="23"/>
  <c r="BB2268" i="23"/>
  <c r="BB2275" i="23"/>
  <c r="AZ2281" i="23"/>
  <c r="AZ2288" i="23"/>
  <c r="BB2293" i="23"/>
  <c r="BB2300" i="23"/>
  <c r="BB2307" i="23"/>
  <c r="AZ2313" i="23"/>
  <c r="AZ2320" i="23"/>
  <c r="BB2325" i="23"/>
  <c r="BB2332" i="23"/>
  <c r="BB2339" i="23"/>
  <c r="AZ2345" i="23"/>
  <c r="AZ2352" i="23"/>
  <c r="BB2357" i="23"/>
  <c r="BB2364" i="23"/>
  <c r="BB1266" i="23"/>
  <c r="AZ1318" i="23"/>
  <c r="BB1369" i="23"/>
  <c r="AZ1421" i="23"/>
  <c r="BB1465" i="23"/>
  <c r="BB1502" i="23"/>
  <c r="AZ1524" i="23"/>
  <c r="AZ1542" i="23"/>
  <c r="BB1560" i="23"/>
  <c r="BB1578" i="23"/>
  <c r="AZ1597" i="23"/>
  <c r="BB1610" i="23"/>
  <c r="BB1621" i="23"/>
  <c r="BB1629" i="23"/>
  <c r="BB1637" i="23"/>
  <c r="AZ1644" i="23"/>
  <c r="AZ1652" i="23"/>
  <c r="AZ1658" i="23"/>
  <c r="AZ1666" i="23"/>
  <c r="AZ1674" i="23"/>
  <c r="BB1680" i="23"/>
  <c r="BB1688" i="23"/>
  <c r="BB1694" i="23"/>
  <c r="BB1702" i="23"/>
  <c r="BB1710" i="23"/>
  <c r="AZ1717" i="23"/>
  <c r="AZ1725" i="23"/>
  <c r="AZ1731" i="23"/>
  <c r="AZ1739" i="23"/>
  <c r="AZ1747" i="23"/>
  <c r="BB1753" i="23"/>
  <c r="BB1761" i="23"/>
  <c r="AZ1768" i="23"/>
  <c r="AZ1776" i="23"/>
  <c r="BB1783" i="23"/>
  <c r="AZ1789" i="23"/>
  <c r="AZ1796" i="23"/>
  <c r="BB1801" i="23"/>
  <c r="BB1808" i="23"/>
  <c r="BB1815" i="23"/>
  <c r="AZ1821" i="23"/>
  <c r="AZ1828" i="23"/>
  <c r="BB1833" i="23"/>
  <c r="BB1840" i="23"/>
  <c r="BB1847" i="23"/>
  <c r="AZ1853" i="23"/>
  <c r="AZ1860" i="23"/>
  <c r="BB1865" i="23"/>
  <c r="BB1872" i="23"/>
  <c r="BB1879" i="23"/>
  <c r="AZ1885" i="23"/>
  <c r="AZ1892" i="23"/>
  <c r="BB1897" i="23"/>
  <c r="BB1904" i="23"/>
  <c r="BB1911" i="23"/>
  <c r="AZ1917" i="23"/>
  <c r="AZ1924" i="23"/>
  <c r="BB1929" i="23"/>
  <c r="BB1936" i="23"/>
  <c r="BB1943" i="23"/>
  <c r="AZ1949" i="23"/>
  <c r="AZ1956" i="23"/>
  <c r="BB1961" i="23"/>
  <c r="BB1968" i="23"/>
  <c r="BB1975" i="23"/>
  <c r="AZ1981" i="23"/>
  <c r="AZ1988" i="23"/>
  <c r="BB1993" i="23"/>
  <c r="BB2000" i="23"/>
  <c r="BB2007" i="23"/>
  <c r="AZ2013" i="23"/>
  <c r="AZ2020" i="23"/>
  <c r="BB2025" i="23"/>
  <c r="BB2032" i="23"/>
  <c r="BB2039" i="23"/>
  <c r="AZ2045" i="23"/>
  <c r="AZ2052" i="23"/>
  <c r="BB2057" i="23"/>
  <c r="BB2064" i="23"/>
  <c r="BB2071" i="23"/>
  <c r="AZ2077" i="23"/>
  <c r="AZ2084" i="23"/>
  <c r="BB2089" i="23"/>
  <c r="BB2096" i="23"/>
  <c r="BB2103" i="23"/>
  <c r="AZ2109" i="23"/>
  <c r="AZ2116" i="23"/>
  <c r="BB2121" i="23"/>
  <c r="BB2128" i="23"/>
  <c r="BB2135" i="23"/>
  <c r="AZ2141" i="23"/>
  <c r="AZ2148" i="23"/>
  <c r="BB2153" i="23"/>
  <c r="BB2160" i="23"/>
  <c r="BB2167" i="23"/>
  <c r="AZ2173" i="23"/>
  <c r="AZ2180" i="23"/>
  <c r="BB2185" i="23"/>
  <c r="BB2192" i="23"/>
  <c r="BB2199" i="23"/>
  <c r="AZ2205" i="23"/>
  <c r="AZ2212" i="23"/>
  <c r="BB2217" i="23"/>
  <c r="BB2224" i="23"/>
  <c r="BB2231" i="23"/>
  <c r="AZ2237" i="23"/>
  <c r="AZ2244" i="23"/>
  <c r="BB2249" i="23"/>
  <c r="BB2256" i="23"/>
  <c r="BB2263" i="23"/>
  <c r="AZ2269" i="23"/>
  <c r="AZ2276" i="23"/>
  <c r="BB2281" i="23"/>
  <c r="BB2288" i="23"/>
  <c r="BB2295" i="23"/>
  <c r="AZ2301" i="23"/>
  <c r="AZ2308" i="23"/>
  <c r="BB2313" i="23"/>
  <c r="BB2320" i="23"/>
  <c r="BB2327" i="23"/>
  <c r="AZ2333" i="23"/>
  <c r="AZ2340" i="23"/>
  <c r="BB2345" i="23"/>
  <c r="BB2352" i="23"/>
  <c r="BB2359" i="23"/>
  <c r="AZ2365" i="23"/>
  <c r="BB1273" i="23"/>
  <c r="AZ1325" i="23"/>
  <c r="AZ1375" i="23"/>
  <c r="BB1426" i="23"/>
  <c r="BB1470" i="23"/>
  <c r="AZ1505" i="23"/>
  <c r="BB1525" i="23"/>
  <c r="AZ1544" i="23"/>
  <c r="AZ1562" i="23"/>
  <c r="BB1580" i="23"/>
  <c r="BB1598" i="23"/>
  <c r="BB1612" i="23"/>
  <c r="AZ1624" i="23"/>
  <c r="AZ1630" i="23"/>
  <c r="AZ1638" i="23"/>
  <c r="BB1644" i="23"/>
  <c r="BB1652" i="23"/>
  <c r="BB1660" i="23"/>
  <c r="BB1666" i="23"/>
  <c r="BB1674" i="23"/>
  <c r="AZ1681" i="23"/>
  <c r="AZ1689" i="23"/>
  <c r="AZ1697" i="23"/>
  <c r="AZ1703" i="23"/>
  <c r="AZ1711" i="23"/>
  <c r="BB1717" i="23"/>
  <c r="BB1725" i="23"/>
  <c r="BB1733" i="23"/>
  <c r="AZ1740" i="23"/>
  <c r="AZ1748" i="23"/>
  <c r="AZ1754" i="23"/>
  <c r="AZ1762" i="23"/>
  <c r="AZ1770" i="23"/>
  <c r="BB1776" i="23"/>
  <c r="AZ1784" i="23"/>
  <c r="BB1789" i="23"/>
  <c r="BB1796" i="23"/>
  <c r="BB1803" i="23"/>
  <c r="AZ1809" i="23"/>
  <c r="AZ1816" i="23"/>
  <c r="BB1821" i="23"/>
  <c r="BB1828" i="23"/>
  <c r="BB1835" i="23"/>
  <c r="AZ1841" i="23"/>
  <c r="AZ1848" i="23"/>
  <c r="BB1853" i="23"/>
  <c r="BB1860" i="23"/>
  <c r="BB1867" i="23"/>
  <c r="AZ1873" i="23"/>
  <c r="AZ1880" i="23"/>
  <c r="BB1885" i="23"/>
  <c r="BB1892" i="23"/>
  <c r="BB1899" i="23"/>
  <c r="AZ1905" i="23"/>
  <c r="AZ1912" i="23"/>
  <c r="BB1917" i="23"/>
  <c r="BB1924" i="23"/>
  <c r="BB1931" i="23"/>
  <c r="AZ1937" i="23"/>
  <c r="AZ1944" i="23"/>
  <c r="BB1949" i="23"/>
  <c r="BB1956" i="23"/>
  <c r="BB1963" i="23"/>
  <c r="AZ1969" i="23"/>
  <c r="AZ1976" i="23"/>
  <c r="BB1981" i="23"/>
  <c r="BB1988" i="23"/>
  <c r="BB1995" i="23"/>
  <c r="AZ2001" i="23"/>
  <c r="AZ2008" i="23"/>
  <c r="BB2013" i="23"/>
  <c r="BB2020" i="23"/>
  <c r="BB2027" i="23"/>
  <c r="AZ2033" i="23"/>
  <c r="AZ2040" i="23"/>
  <c r="BB2045" i="23"/>
  <c r="BB2052" i="23"/>
  <c r="BB2059" i="23"/>
  <c r="AZ2065" i="23"/>
  <c r="AZ2072" i="23"/>
  <c r="BB2077" i="23"/>
  <c r="BB2084" i="23"/>
  <c r="BB2091" i="23"/>
  <c r="AZ2097" i="23"/>
  <c r="AZ2104" i="23"/>
  <c r="BB2109" i="23"/>
  <c r="BB2116" i="23"/>
  <c r="BB2123" i="23"/>
  <c r="AZ2129" i="23"/>
  <c r="AZ2136" i="23"/>
  <c r="BB2141" i="23"/>
  <c r="BB2148" i="23"/>
  <c r="BB2155" i="23"/>
  <c r="AZ2161" i="23"/>
  <c r="AZ2168" i="23"/>
  <c r="BB2173" i="23"/>
  <c r="BB2180" i="23"/>
  <c r="BB2187" i="23"/>
  <c r="AZ2193" i="23"/>
  <c r="AZ2200" i="23"/>
  <c r="BB2205" i="23"/>
  <c r="BB2212" i="23"/>
  <c r="BB2219" i="23"/>
  <c r="AZ2225" i="23"/>
  <c r="AZ2232" i="23"/>
  <c r="BB2237" i="23"/>
  <c r="BB2244" i="23"/>
  <c r="BB2251" i="23"/>
  <c r="AZ2257" i="23"/>
  <c r="AZ2264" i="23"/>
  <c r="BB2269" i="23"/>
  <c r="BB2276" i="23"/>
  <c r="BB2283" i="23"/>
  <c r="AZ2289" i="23"/>
  <c r="AZ2296" i="23"/>
  <c r="BB2301" i="23"/>
  <c r="BB2308" i="23"/>
  <c r="BB2315" i="23"/>
  <c r="AZ2321" i="23"/>
  <c r="AZ2328" i="23"/>
  <c r="BB2333" i="23"/>
  <c r="BB2340" i="23"/>
  <c r="BB2347" i="23"/>
  <c r="AZ2353" i="23"/>
  <c r="AZ2360" i="23"/>
  <c r="BB2365" i="23"/>
  <c r="AZ1279" i="23"/>
  <c r="BB1330" i="23"/>
  <c r="AZ1382" i="23"/>
  <c r="BB1433" i="23"/>
  <c r="AZ1476" i="23"/>
  <c r="AZ1508" i="23"/>
  <c r="BB1528" i="23"/>
  <c r="BB1546" i="23"/>
  <c r="AZ1565" i="23"/>
  <c r="AZ1583" i="23"/>
  <c r="BB1601" i="23"/>
  <c r="BB1614" i="23"/>
  <c r="BB1624" i="23"/>
  <c r="BB1630" i="23"/>
  <c r="BB1638" i="23"/>
  <c r="BB1646" i="23"/>
  <c r="AZ1653" i="23"/>
  <c r="AZ1661" i="23"/>
  <c r="AZ1667" i="23"/>
  <c r="AZ1675" i="23"/>
  <c r="AZ1683" i="23"/>
  <c r="BB1689" i="23"/>
  <c r="BB1697" i="23"/>
  <c r="AZ1704" i="23"/>
  <c r="AZ1712" i="23"/>
  <c r="AZ1720" i="23"/>
  <c r="AZ1726" i="23"/>
  <c r="AZ1734" i="23"/>
  <c r="BB1740" i="23"/>
  <c r="BB1748" i="23"/>
  <c r="BB1756" i="23"/>
  <c r="BB1762" i="23"/>
  <c r="BB1770" i="23"/>
  <c r="AZ1777" i="23"/>
  <c r="BB1784" i="23"/>
  <c r="BB1791" i="23"/>
  <c r="AZ1797" i="23"/>
  <c r="AZ1804" i="23"/>
  <c r="BB1809" i="23"/>
  <c r="BB1816" i="23"/>
  <c r="BB1823" i="23"/>
  <c r="AZ1829" i="23"/>
  <c r="AZ1836" i="23"/>
  <c r="BB1841" i="23"/>
  <c r="BB1848" i="23"/>
  <c r="BB1855" i="23"/>
  <c r="AZ1861" i="23"/>
  <c r="AZ1868" i="23"/>
  <c r="BB1873" i="23"/>
  <c r="BB1880" i="23"/>
  <c r="BB1887" i="23"/>
  <c r="AZ1893" i="23"/>
  <c r="AZ1900" i="23"/>
  <c r="BB1905" i="23"/>
  <c r="BB1912" i="23"/>
  <c r="BB1919" i="23"/>
  <c r="AZ1925" i="23"/>
  <c r="AZ1932" i="23"/>
  <c r="BB1937" i="23"/>
  <c r="BB1944" i="23"/>
  <c r="BB1951" i="23"/>
  <c r="AZ1957" i="23"/>
  <c r="AZ1964" i="23"/>
  <c r="BB1969" i="23"/>
  <c r="BB1976" i="23"/>
  <c r="BB1983" i="23"/>
  <c r="AZ1989" i="23"/>
  <c r="AZ1996" i="23"/>
  <c r="BB2001" i="23"/>
  <c r="BB2008" i="23"/>
  <c r="BB2015" i="23"/>
  <c r="AZ2021" i="23"/>
  <c r="AZ2028" i="23"/>
  <c r="BB2033" i="23"/>
  <c r="BB2040" i="23"/>
  <c r="BB2047" i="23"/>
  <c r="AZ2053" i="23"/>
  <c r="AZ2060" i="23"/>
  <c r="BB2065" i="23"/>
  <c r="BB2072" i="23"/>
  <c r="BB2079" i="23"/>
  <c r="AZ2085" i="23"/>
  <c r="AZ2092" i="23"/>
  <c r="BB2097" i="23"/>
  <c r="BB2104" i="23"/>
  <c r="BB2111" i="23"/>
  <c r="AZ2117" i="23"/>
  <c r="AZ2124" i="23"/>
  <c r="BB2129" i="23"/>
  <c r="BB2136" i="23"/>
  <c r="BB2143" i="23"/>
  <c r="AZ2149" i="23"/>
  <c r="AZ2156" i="23"/>
  <c r="BB2161" i="23"/>
  <c r="BB2168" i="23"/>
  <c r="BB2175" i="23"/>
  <c r="AZ2181" i="23"/>
  <c r="AZ2188" i="23"/>
  <c r="BB2193" i="23"/>
  <c r="BB2200" i="23"/>
  <c r="BB2207" i="23"/>
  <c r="AZ2213" i="23"/>
  <c r="AZ2220" i="23"/>
  <c r="BB2225" i="23"/>
  <c r="BB2232" i="23"/>
  <c r="BB2239" i="23"/>
  <c r="AZ2245" i="23"/>
  <c r="AZ2252" i="23"/>
  <c r="BB2257" i="23"/>
  <c r="BB2264" i="23"/>
  <c r="BB2271" i="23"/>
  <c r="AZ2277" i="23"/>
  <c r="AZ2284" i="23"/>
  <c r="BB2289" i="23"/>
  <c r="BB2296" i="23"/>
  <c r="BB2303" i="23"/>
  <c r="AZ2309" i="23"/>
  <c r="AZ2316" i="23"/>
  <c r="BB2321" i="23"/>
  <c r="BB2328" i="23"/>
  <c r="BB2335" i="23"/>
  <c r="AZ2341" i="23"/>
  <c r="AZ2348" i="23"/>
  <c r="BB2353" i="23"/>
  <c r="BB2360" i="23"/>
  <c r="AZ1286" i="23"/>
  <c r="BB1337" i="23"/>
  <c r="AZ1389" i="23"/>
  <c r="BB1438" i="23"/>
  <c r="BB1481" i="23"/>
  <c r="AZ1510" i="23"/>
  <c r="AZ1530" i="23"/>
  <c r="BB1548" i="23"/>
  <c r="BB1566" i="23"/>
  <c r="AZ1585" i="23"/>
  <c r="AZ1603" i="23"/>
  <c r="AZ1615" i="23"/>
  <c r="AZ1625" i="23"/>
  <c r="AZ1633" i="23"/>
  <c r="AZ1639" i="23"/>
  <c r="AZ1647" i="23"/>
  <c r="BB1653" i="23"/>
  <c r="BB1661" i="23"/>
  <c r="BB1669" i="23"/>
  <c r="AZ1676" i="23"/>
  <c r="AZ1684" i="23"/>
  <c r="AZ1690" i="23"/>
  <c r="AZ1698" i="23"/>
  <c r="AZ1706" i="23"/>
  <c r="BB1712" i="23"/>
  <c r="BB1720" i="23"/>
  <c r="BB1726" i="23"/>
  <c r="BB1734" i="23"/>
  <c r="BB1742" i="23"/>
  <c r="AZ1749" i="23"/>
  <c r="AZ1757" i="23"/>
  <c r="AZ1763" i="23"/>
  <c r="AZ1771" i="23"/>
  <c r="AZ1779" i="23"/>
  <c r="AZ1785" i="23"/>
  <c r="AZ1792" i="23"/>
  <c r="BB1797" i="23"/>
  <c r="BB1804" i="23"/>
  <c r="BB1811" i="23"/>
  <c r="AZ1817" i="23"/>
  <c r="AZ1824" i="23"/>
  <c r="BB1829" i="23"/>
  <c r="BB1836" i="23"/>
  <c r="BB1843" i="23"/>
  <c r="AZ1849" i="23"/>
  <c r="AZ1856" i="23"/>
  <c r="BB1861" i="23"/>
  <c r="BB1868" i="23"/>
  <c r="BB1875" i="23"/>
  <c r="AZ1881" i="23"/>
  <c r="AZ1888" i="23"/>
  <c r="BB1893" i="23"/>
  <c r="BB1900" i="23"/>
  <c r="BB1907" i="23"/>
  <c r="AZ1913" i="23"/>
  <c r="AZ1920" i="23"/>
  <c r="BB1925" i="23"/>
  <c r="BB1932" i="23"/>
  <c r="BB1939" i="23"/>
  <c r="AZ1945" i="23"/>
  <c r="AZ1952" i="23"/>
  <c r="BB1957" i="23"/>
  <c r="BB1964" i="23"/>
  <c r="BB1971" i="23"/>
  <c r="AZ1977" i="23"/>
  <c r="AZ1984" i="23"/>
  <c r="BB1989" i="23"/>
  <c r="BB1996" i="23"/>
  <c r="BB2003" i="23"/>
  <c r="AZ2009" i="23"/>
  <c r="AZ2016" i="23"/>
  <c r="BB2021" i="23"/>
  <c r="BB2028" i="23"/>
  <c r="BB2035" i="23"/>
  <c r="AZ2041" i="23"/>
  <c r="AZ2048" i="23"/>
  <c r="BB2053" i="23"/>
  <c r="BB2060" i="23"/>
  <c r="BB2067" i="23"/>
  <c r="AZ2073" i="23"/>
  <c r="AZ2080" i="23"/>
  <c r="BB2085" i="23"/>
  <c r="BB2092" i="23"/>
  <c r="BB2099" i="23"/>
  <c r="AZ2105" i="23"/>
  <c r="AZ2112" i="23"/>
  <c r="BB2117" i="23"/>
  <c r="BB2124" i="23"/>
  <c r="BB2131" i="23"/>
  <c r="AZ2137" i="23"/>
  <c r="AZ2144" i="23"/>
  <c r="BB2149" i="23"/>
  <c r="BB2156" i="23"/>
  <c r="BB2163" i="23"/>
  <c r="AZ2169" i="23"/>
  <c r="AZ2176" i="23"/>
  <c r="BB2181" i="23"/>
  <c r="BB2188" i="23"/>
  <c r="BB2195" i="23"/>
  <c r="AZ2201" i="23"/>
  <c r="AZ2208" i="23"/>
  <c r="BB2213" i="23"/>
  <c r="BB2220" i="23"/>
  <c r="BB2227" i="23"/>
  <c r="AZ2233" i="23"/>
  <c r="AZ2240" i="23"/>
  <c r="BB2245" i="23"/>
  <c r="BB2252" i="23"/>
  <c r="BB2259" i="23"/>
  <c r="AZ2265" i="23"/>
  <c r="AZ2272" i="23"/>
  <c r="BB2277" i="23"/>
  <c r="BB2284" i="23"/>
  <c r="BB2291" i="23"/>
  <c r="AZ2297" i="23"/>
  <c r="AZ2304" i="23"/>
  <c r="BB2309" i="23"/>
  <c r="BB2316" i="23"/>
  <c r="BB2323" i="23"/>
  <c r="AZ2329" i="23"/>
  <c r="AZ2336" i="23"/>
  <c r="BB2341" i="23"/>
  <c r="BB2348" i="23"/>
  <c r="BB2355" i="23"/>
  <c r="AZ2361" i="23"/>
  <c r="AZ1293" i="23"/>
  <c r="AZ1343" i="23"/>
  <c r="BB1394" i="23"/>
  <c r="AZ1444" i="23"/>
  <c r="BB1486" i="23"/>
  <c r="BB1513" i="23"/>
  <c r="AZ1533" i="23"/>
  <c r="AZ1551" i="23"/>
  <c r="BB1569" i="23"/>
  <c r="AZ1588" i="23"/>
  <c r="BB1605" i="23"/>
  <c r="AZ1617" i="23"/>
  <c r="BB1625" i="23"/>
  <c r="BB1633" i="23"/>
  <c r="AZ1640" i="23"/>
  <c r="AZ1648" i="23"/>
  <c r="AZ1656" i="23"/>
  <c r="AZ1662" i="23"/>
  <c r="AZ1670" i="23"/>
  <c r="BB1676" i="23"/>
  <c r="BB1684" i="23"/>
  <c r="BB1692" i="23"/>
  <c r="BB1698" i="23"/>
  <c r="BB1706" i="23"/>
  <c r="AZ1713" i="23"/>
  <c r="AZ1721" i="23"/>
  <c r="AZ1729" i="23"/>
  <c r="AZ1735" i="23"/>
  <c r="AZ1743" i="23"/>
  <c r="BB1749" i="23"/>
  <c r="BB1757" i="23"/>
  <c r="BB1765" i="23"/>
  <c r="AZ1772" i="23"/>
  <c r="AZ1780" i="23"/>
  <c r="BB1785" i="23"/>
  <c r="BB1792" i="23"/>
  <c r="BB1799" i="23"/>
  <c r="AZ1805" i="23"/>
  <c r="AZ1812" i="23"/>
  <c r="BB1817" i="23"/>
  <c r="BB1824" i="23"/>
  <c r="BB1831" i="23"/>
  <c r="AZ1837" i="23"/>
  <c r="AZ1844" i="23"/>
  <c r="BB1849" i="23"/>
  <c r="BB1856" i="23"/>
  <c r="BB1863" i="23"/>
  <c r="AZ1869" i="23"/>
  <c r="AZ1876" i="23"/>
  <c r="BB1881" i="23"/>
  <c r="BB1888" i="23"/>
  <c r="BB1895" i="23"/>
  <c r="AZ1901" i="23"/>
  <c r="AZ1908" i="23"/>
  <c r="BB1913" i="23"/>
  <c r="BB1920" i="23"/>
  <c r="BB1927" i="23"/>
  <c r="AZ1933" i="23"/>
  <c r="AZ1940" i="23"/>
  <c r="BB1945" i="23"/>
  <c r="BB1952" i="23"/>
  <c r="BB1959" i="23"/>
  <c r="AZ1965" i="23"/>
  <c r="AZ1972" i="23"/>
  <c r="BB1977" i="23"/>
  <c r="BB1984" i="23"/>
  <c r="BB1991" i="23"/>
  <c r="AZ1997" i="23"/>
  <c r="AZ2004" i="23"/>
  <c r="BB2009" i="23"/>
  <c r="BB2016" i="23"/>
  <c r="BB2023" i="23"/>
  <c r="AZ2029" i="23"/>
  <c r="AZ2036" i="23"/>
  <c r="BB2041" i="23"/>
  <c r="BB2048" i="23"/>
  <c r="BB2055" i="23"/>
  <c r="AZ2061" i="23"/>
  <c r="AZ2068" i="23"/>
  <c r="BB2073" i="23"/>
  <c r="BB2080" i="23"/>
  <c r="BB2087" i="23"/>
  <c r="AZ2093" i="23"/>
  <c r="AZ2100" i="23"/>
  <c r="BB2105" i="23"/>
  <c r="BB2112" i="23"/>
  <c r="BB2119" i="23"/>
  <c r="AZ2125" i="23"/>
  <c r="AZ2132" i="23"/>
  <c r="BB2137" i="23"/>
  <c r="BB2144" i="23"/>
  <c r="BB2151" i="23"/>
  <c r="AZ2157" i="23"/>
  <c r="AZ2164" i="23"/>
  <c r="BB2169" i="23"/>
  <c r="BB2176" i="23"/>
  <c r="BB2183" i="23"/>
  <c r="AZ2189" i="23"/>
  <c r="AZ2196" i="23"/>
  <c r="BB2201" i="23"/>
  <c r="BB2208" i="23"/>
  <c r="BB2215" i="23"/>
  <c r="AZ2221" i="23"/>
  <c r="AZ2228" i="23"/>
  <c r="BB2233" i="23"/>
  <c r="BB2240" i="23"/>
  <c r="BB2247" i="23"/>
  <c r="AZ2253" i="23"/>
  <c r="AZ2260" i="23"/>
  <c r="BB2265" i="23"/>
  <c r="BB2272" i="23"/>
  <c r="BB2279" i="23"/>
  <c r="AZ2285" i="23"/>
  <c r="AZ2292" i="23"/>
  <c r="BB2297" i="23"/>
  <c r="BB2304" i="23"/>
  <c r="BB2311" i="23"/>
  <c r="AZ2317" i="23"/>
  <c r="AZ2324" i="23"/>
  <c r="BB2329" i="23"/>
  <c r="BB2336" i="23"/>
  <c r="BB2343" i="23"/>
  <c r="AZ2349" i="23"/>
  <c r="AZ2356" i="23"/>
  <c r="BB2361" i="23"/>
  <c r="AZ3" i="19"/>
  <c r="AT4" i="20"/>
  <c r="BD5" i="22"/>
  <c r="BD7" i="22"/>
  <c r="BD9" i="22"/>
  <c r="BD11" i="22"/>
  <c r="BD13" i="22"/>
  <c r="BD15" i="22"/>
  <c r="BD17" i="22"/>
  <c r="BD19" i="22"/>
  <c r="BD21" i="22"/>
  <c r="BD23" i="22"/>
  <c r="BD25" i="22"/>
  <c r="BD27" i="22"/>
  <c r="BD29" i="22"/>
  <c r="BD31" i="22"/>
  <c r="BD33" i="22"/>
  <c r="BD35" i="22"/>
  <c r="BD37" i="22"/>
  <c r="BD39" i="22"/>
  <c r="BD41" i="22"/>
  <c r="BD43" i="22"/>
  <c r="BD45" i="22"/>
  <c r="BD47" i="22"/>
  <c r="BD49" i="22"/>
  <c r="BD51" i="22"/>
  <c r="BD53" i="22"/>
  <c r="BD55" i="22"/>
  <c r="BD57" i="22"/>
  <c r="BD59" i="22"/>
  <c r="BD61" i="22"/>
  <c r="BD63" i="22"/>
  <c r="BD65" i="22"/>
  <c r="BD67" i="22"/>
  <c r="BD69" i="22"/>
  <c r="BD71" i="22"/>
  <c r="BD73" i="22"/>
  <c r="BD75" i="22"/>
  <c r="BD77" i="22"/>
  <c r="BD79" i="22"/>
  <c r="BD81" i="22"/>
  <c r="BD83" i="22"/>
  <c r="BD85" i="22"/>
  <c r="BD87" i="22"/>
  <c r="BD89" i="22"/>
  <c r="BD91" i="22"/>
  <c r="BD93" i="22"/>
  <c r="BD95" i="22"/>
  <c r="BD97" i="22"/>
  <c r="BD99" i="22"/>
  <c r="BD101" i="22"/>
  <c r="BD103" i="22"/>
  <c r="BD105" i="22"/>
  <c r="BD107" i="22"/>
  <c r="BD109" i="22"/>
  <c r="BD111" i="22"/>
  <c r="BD113" i="22"/>
  <c r="BD115" i="22"/>
  <c r="BD117" i="22"/>
  <c r="BD119" i="22"/>
  <c r="BD121" i="22"/>
  <c r="BD123" i="22"/>
  <c r="BD125" i="22"/>
  <c r="BD127" i="22"/>
  <c r="BD129" i="22"/>
  <c r="BD131" i="22"/>
  <c r="BD133" i="22"/>
  <c r="BD135" i="22"/>
  <c r="BD137" i="22"/>
  <c r="BD139" i="22"/>
  <c r="BD141" i="22"/>
  <c r="BD143" i="22"/>
  <c r="BD145" i="22"/>
  <c r="BD147" i="22"/>
  <c r="BD149" i="22"/>
  <c r="BD151" i="22"/>
  <c r="BD153" i="22"/>
  <c r="BD155" i="22"/>
  <c r="BD157" i="22"/>
  <c r="BD159" i="22"/>
  <c r="BD161" i="22"/>
  <c r="BD163" i="22"/>
  <c r="BD165" i="22"/>
  <c r="BD167" i="22"/>
  <c r="BD169" i="22"/>
  <c r="BD171" i="22"/>
  <c r="BD173" i="22"/>
  <c r="BD175" i="22"/>
  <c r="BD177" i="22"/>
  <c r="BD179" i="22"/>
  <c r="BD181" i="22"/>
  <c r="BD183" i="22"/>
  <c r="BD185" i="22"/>
  <c r="BD187" i="22"/>
  <c r="BD189" i="22"/>
  <c r="BD191" i="22"/>
  <c r="BD193" i="22"/>
  <c r="BD195" i="22"/>
  <c r="BD197" i="22"/>
  <c r="BD199" i="22"/>
  <c r="BD201" i="22"/>
  <c r="BD203" i="22"/>
  <c r="BD205" i="22"/>
  <c r="BD207" i="22"/>
  <c r="BD209" i="22"/>
  <c r="BD211" i="22"/>
  <c r="BD213" i="22"/>
  <c r="BD215" i="22"/>
  <c r="BD217" i="22"/>
  <c r="BD219" i="22"/>
  <c r="BD221" i="22"/>
  <c r="BD223" i="22"/>
  <c r="BD225" i="22"/>
  <c r="BD227" i="22"/>
  <c r="AY6" i="17"/>
  <c r="AT5" i="20"/>
  <c r="AT6" i="20"/>
  <c r="AT8" i="20"/>
  <c r="AT10" i="20"/>
  <c r="AT12" i="20"/>
  <c r="AT14" i="20"/>
  <c r="AT16" i="20"/>
  <c r="AT18" i="20"/>
  <c r="AT20" i="20"/>
  <c r="AT22" i="20"/>
  <c r="AT24" i="20"/>
  <c r="AT26" i="20"/>
  <c r="AT28" i="20"/>
  <c r="AT30" i="20"/>
  <c r="AT32" i="20"/>
  <c r="AT34" i="20"/>
  <c r="AT36" i="20"/>
  <c r="AT38" i="20"/>
  <c r="AT40" i="20"/>
  <c r="AT42" i="20"/>
  <c r="AT44" i="20"/>
  <c r="AT46" i="20"/>
  <c r="AT48" i="20"/>
  <c r="AT50" i="20"/>
  <c r="AT52" i="20"/>
  <c r="AT54" i="20"/>
  <c r="AT56" i="20"/>
  <c r="AT58" i="20"/>
  <c r="AT60" i="20"/>
  <c r="AT62" i="20"/>
  <c r="AT64" i="20"/>
  <c r="AT66" i="20"/>
  <c r="AT68" i="20"/>
  <c r="AT70" i="20"/>
  <c r="AT72" i="20"/>
  <c r="AT74" i="20"/>
  <c r="AT76" i="20"/>
  <c r="AT78" i="20"/>
  <c r="AT80" i="20"/>
  <c r="AT82" i="20"/>
  <c r="AT84" i="20"/>
  <c r="AT86" i="20"/>
  <c r="AT88" i="20"/>
  <c r="AT90" i="20"/>
  <c r="AT92" i="20"/>
  <c r="AT94" i="20"/>
  <c r="AT96" i="20"/>
  <c r="AT98" i="20"/>
  <c r="AT100" i="20"/>
  <c r="AT102" i="20"/>
  <c r="AT104" i="20"/>
  <c r="AT106" i="20"/>
  <c r="AT108" i="20"/>
  <c r="AT110" i="20"/>
  <c r="AT112" i="20"/>
  <c r="AT114" i="20"/>
  <c r="AT116" i="20"/>
  <c r="AT118" i="20"/>
  <c r="AT120" i="20"/>
  <c r="AT122" i="20"/>
  <c r="AT124" i="20"/>
  <c r="AT126" i="20"/>
  <c r="AT128" i="20"/>
  <c r="AT130" i="20"/>
  <c r="AT132" i="20"/>
  <c r="AT134" i="20"/>
  <c r="AT136" i="20"/>
  <c r="AT138" i="20"/>
  <c r="AT140" i="20"/>
  <c r="AT142" i="20"/>
  <c r="AT144" i="20"/>
  <c r="AT146" i="20"/>
  <c r="AT148" i="20"/>
  <c r="AT150" i="20"/>
  <c r="AT152" i="20"/>
  <c r="AT154" i="20"/>
  <c r="AT156" i="20"/>
  <c r="AT158" i="20"/>
  <c r="AT160" i="20"/>
  <c r="AT162" i="20"/>
  <c r="AT164" i="20"/>
  <c r="AT166" i="20"/>
  <c r="AT168" i="20"/>
  <c r="AT170" i="20"/>
  <c r="AT172" i="20"/>
  <c r="AT174" i="20"/>
  <c r="AT176" i="20"/>
  <c r="AT178" i="20"/>
  <c r="AT180" i="20"/>
  <c r="AT182" i="20"/>
  <c r="AT184" i="20"/>
  <c r="AT186" i="20"/>
  <c r="AT188" i="20"/>
  <c r="AT190" i="20"/>
  <c r="AT192" i="20"/>
  <c r="AT194" i="20"/>
  <c r="AT196" i="20"/>
  <c r="AT198" i="20"/>
  <c r="AT200" i="20"/>
  <c r="AT202" i="20"/>
  <c r="AT204" i="20"/>
  <c r="AT206" i="20"/>
  <c r="AT208" i="20"/>
  <c r="AT210" i="20"/>
  <c r="AT212" i="20"/>
  <c r="AT214" i="20"/>
  <c r="AT216" i="20"/>
  <c r="AT218" i="20"/>
  <c r="AT220" i="20"/>
  <c r="AT222" i="20"/>
  <c r="AT224" i="20"/>
  <c r="AT226" i="20"/>
  <c r="AT228" i="20"/>
  <c r="AT230" i="20"/>
  <c r="AT232" i="20"/>
  <c r="AT234" i="20"/>
  <c r="AT236" i="20"/>
  <c r="AT238" i="20"/>
  <c r="AT240" i="20"/>
  <c r="AT242" i="20"/>
  <c r="AT244" i="20"/>
  <c r="AT246" i="20"/>
  <c r="AT248" i="20"/>
  <c r="AT250" i="20"/>
  <c r="AT252" i="20"/>
  <c r="AT254" i="20"/>
  <c r="F12" i="16"/>
  <c r="BD3" i="22"/>
  <c r="BD6" i="22"/>
  <c r="BD8" i="22"/>
  <c r="BD10" i="22"/>
  <c r="BD12" i="22"/>
  <c r="BD14" i="22"/>
  <c r="BD16" i="22"/>
  <c r="BD18" i="22"/>
  <c r="BD20" i="22"/>
  <c r="BD22" i="22"/>
  <c r="BD24" i="22"/>
  <c r="BD26" i="22"/>
  <c r="BD28" i="22"/>
  <c r="BD30" i="22"/>
  <c r="BD32" i="22"/>
  <c r="BD34" i="22"/>
  <c r="BD36" i="22"/>
  <c r="BD38" i="22"/>
  <c r="BD40" i="22"/>
  <c r="BD42" i="22"/>
  <c r="BD44" i="22"/>
  <c r="BD46" i="22"/>
  <c r="BD48" i="22"/>
  <c r="BD50" i="22"/>
  <c r="BD52" i="22"/>
  <c r="BD54" i="22"/>
  <c r="BD56" i="22"/>
  <c r="BD58" i="22"/>
  <c r="AT3" i="20"/>
  <c r="BD4" i="22"/>
  <c r="AT7" i="20"/>
  <c r="AT9" i="20"/>
  <c r="AT11" i="20"/>
  <c r="AT13" i="20"/>
  <c r="AT15" i="20"/>
  <c r="AT17" i="20"/>
  <c r="AT19" i="20"/>
  <c r="AT21" i="20"/>
  <c r="AT23" i="20"/>
  <c r="AT25" i="20"/>
  <c r="AT27" i="20"/>
  <c r="AT29" i="20"/>
  <c r="AT31" i="20"/>
  <c r="AT33" i="20"/>
  <c r="AT35" i="20"/>
  <c r="AT37" i="20"/>
  <c r="AT39" i="20"/>
  <c r="AT41" i="20"/>
  <c r="AT43" i="20"/>
  <c r="AT45" i="20"/>
  <c r="AT47" i="20"/>
  <c r="AT49" i="20"/>
  <c r="AT51" i="20"/>
  <c r="AT53" i="20"/>
  <c r="AT55" i="20"/>
  <c r="AT57" i="20"/>
  <c r="AT59" i="20"/>
  <c r="AT61" i="20"/>
  <c r="AT63" i="20"/>
  <c r="AT65" i="20"/>
  <c r="AT67" i="20"/>
  <c r="AT69" i="20"/>
  <c r="AT71" i="20"/>
  <c r="AT73" i="20"/>
  <c r="AT75" i="20"/>
  <c r="AT77" i="20"/>
  <c r="AT79" i="20"/>
  <c r="AT81" i="20"/>
  <c r="AT83" i="20"/>
  <c r="AT85" i="20"/>
  <c r="AT87" i="20"/>
  <c r="AT89" i="20"/>
  <c r="AT91" i="20"/>
  <c r="AT93" i="20"/>
  <c r="AT95" i="20"/>
  <c r="AT97" i="20"/>
  <c r="AT99" i="20"/>
  <c r="AT101" i="20"/>
  <c r="AT103" i="20"/>
  <c r="AT105" i="20"/>
  <c r="AT107" i="20"/>
  <c r="AT109" i="20"/>
  <c r="AT111" i="20"/>
  <c r="AT113" i="20"/>
  <c r="AT115" i="20"/>
  <c r="AT117" i="20"/>
  <c r="AT119" i="20"/>
  <c r="AT121" i="20"/>
  <c r="AT123" i="20"/>
  <c r="AT125" i="20"/>
  <c r="AT127" i="20"/>
  <c r="AT129" i="20"/>
  <c r="AT131" i="20"/>
  <c r="AT133" i="20"/>
  <c r="AT135" i="20"/>
  <c r="AT137" i="20"/>
  <c r="AT139" i="20"/>
  <c r="AT141" i="20"/>
  <c r="AT143" i="20"/>
  <c r="AT145" i="20"/>
  <c r="AT147" i="20"/>
  <c r="AT149" i="20"/>
  <c r="AT151" i="20"/>
  <c r="AT153" i="20"/>
  <c r="AT155" i="20"/>
  <c r="AT157" i="20"/>
  <c r="AT159" i="20"/>
  <c r="AT161" i="20"/>
  <c r="AT163" i="20"/>
  <c r="AT165" i="20"/>
  <c r="AT167" i="20"/>
  <c r="AT169" i="20"/>
  <c r="AT171" i="20"/>
  <c r="AT173" i="20"/>
  <c r="AT175" i="20"/>
  <c r="AT177" i="20"/>
  <c r="AT179" i="20"/>
  <c r="AT181" i="20"/>
  <c r="AT183" i="20"/>
  <c r="AT185" i="20"/>
  <c r="AT187" i="20"/>
  <c r="AT189" i="20"/>
  <c r="AT191" i="20"/>
  <c r="AT193" i="20"/>
  <c r="AT195" i="20"/>
  <c r="AT197" i="20"/>
  <c r="AT199" i="20"/>
  <c r="AT201" i="20"/>
  <c r="AT203" i="20"/>
  <c r="AT205" i="20"/>
  <c r="AT207" i="20"/>
  <c r="AT209" i="20"/>
  <c r="AT211" i="20"/>
  <c r="AT213" i="20"/>
  <c r="AT215" i="20"/>
  <c r="AT217" i="20"/>
  <c r="AT219" i="20"/>
  <c r="AT221" i="20"/>
  <c r="AT223" i="20"/>
  <c r="AT225" i="20"/>
  <c r="AT227" i="20"/>
  <c r="AT229" i="20"/>
  <c r="AT231" i="20"/>
  <c r="AT233" i="20"/>
  <c r="AT235" i="20"/>
  <c r="AT237" i="20"/>
  <c r="AT239" i="20"/>
  <c r="AT241" i="20"/>
  <c r="AT243" i="20"/>
  <c r="AT245" i="20"/>
  <c r="AT247" i="20"/>
  <c r="AT249" i="20"/>
  <c r="AT251" i="20"/>
  <c r="AT253" i="20"/>
  <c r="AT255" i="20"/>
  <c r="AT257" i="20"/>
  <c r="AT259" i="20"/>
  <c r="AT261" i="20"/>
  <c r="AT263" i="20"/>
  <c r="AT265" i="20"/>
  <c r="AT267" i="20"/>
  <c r="AT269" i="20"/>
  <c r="AT271" i="20"/>
  <c r="AT273" i="20"/>
  <c r="AT275" i="20"/>
  <c r="AT277" i="20"/>
  <c r="AT279" i="20"/>
  <c r="AT281" i="20"/>
  <c r="AT283" i="20"/>
  <c r="AT285" i="20"/>
  <c r="AT287" i="20"/>
  <c r="AT289" i="20"/>
  <c r="AT291" i="20"/>
  <c r="AT293" i="20"/>
  <c r="AT295" i="20"/>
  <c r="AT297" i="20"/>
  <c r="AT299" i="20"/>
  <c r="AT301" i="20"/>
  <c r="AT303" i="20"/>
  <c r="AT305" i="20"/>
  <c r="AT307" i="20"/>
  <c r="AT309" i="20"/>
  <c r="AT311" i="20"/>
  <c r="AT313" i="20"/>
  <c r="AT315" i="20"/>
  <c r="AT317" i="20"/>
  <c r="AT319" i="20"/>
  <c r="AT321" i="20"/>
  <c r="AT323" i="20"/>
  <c r="AT325" i="20"/>
  <c r="AT327" i="20"/>
  <c r="AT329" i="20"/>
  <c r="AT331" i="20"/>
  <c r="AT333" i="20"/>
  <c r="AT335" i="20"/>
  <c r="AT337" i="20"/>
  <c r="AT339" i="20"/>
  <c r="AT341" i="20"/>
  <c r="AT343" i="20"/>
  <c r="AT345" i="20"/>
  <c r="AT347" i="20"/>
  <c r="AT349" i="20"/>
  <c r="AT351" i="20"/>
  <c r="AT353" i="20"/>
  <c r="AT355" i="20"/>
  <c r="AT357" i="20"/>
  <c r="AT359" i="20"/>
  <c r="AT361" i="20"/>
  <c r="AT363" i="20"/>
  <c r="AT365" i="20"/>
  <c r="AT367" i="20"/>
  <c r="AT369" i="20"/>
  <c r="AT371" i="20"/>
  <c r="AT373" i="20"/>
  <c r="AT375" i="20"/>
  <c r="AT377" i="20"/>
  <c r="AT379" i="20"/>
  <c r="AT381" i="20"/>
  <c r="AT383" i="20"/>
  <c r="AT385" i="20"/>
  <c r="AT387" i="20"/>
  <c r="AT389" i="20"/>
  <c r="AT391" i="20"/>
  <c r="AT393" i="20"/>
  <c r="AT395" i="20"/>
  <c r="AT397" i="20"/>
  <c r="AT399" i="20"/>
  <c r="AT401" i="20"/>
  <c r="AT403" i="20"/>
  <c r="AT405" i="20"/>
  <c r="AT407" i="20"/>
  <c r="AT409" i="20"/>
  <c r="AT411" i="20"/>
  <c r="AT413" i="20"/>
  <c r="AT415" i="20"/>
  <c r="AT417" i="20"/>
  <c r="AT419" i="20"/>
  <c r="AT421" i="20"/>
  <c r="AT423" i="20"/>
  <c r="AT425" i="20"/>
  <c r="AT427" i="20"/>
  <c r="AT429" i="20"/>
  <c r="AT431" i="20"/>
  <c r="AT433" i="20"/>
  <c r="AT435" i="20"/>
  <c r="AT437" i="20"/>
  <c r="AT439" i="20"/>
  <c r="AT441" i="20"/>
  <c r="AT443" i="20"/>
  <c r="AT445" i="20"/>
  <c r="AT447" i="20"/>
  <c r="AT449" i="20"/>
  <c r="AT451" i="20"/>
  <c r="AT453" i="20"/>
  <c r="AT455" i="20"/>
  <c r="AT457" i="20"/>
  <c r="AT459" i="20"/>
  <c r="AT461" i="20"/>
  <c r="AT463" i="20"/>
  <c r="AT465" i="20"/>
  <c r="AT467" i="20"/>
  <c r="AT469" i="20"/>
  <c r="AT471" i="20"/>
  <c r="AT473" i="20"/>
  <c r="AT475" i="20"/>
  <c r="AT477" i="20"/>
  <c r="AT479" i="20"/>
  <c r="AT481" i="20"/>
  <c r="AT483" i="20"/>
  <c r="AT485" i="20"/>
  <c r="AT487" i="20"/>
  <c r="AT489" i="20"/>
  <c r="AT491" i="20"/>
  <c r="AT493" i="20"/>
  <c r="AT495" i="20"/>
  <c r="AT497" i="20"/>
  <c r="AT499" i="20"/>
  <c r="AT501" i="20"/>
  <c r="AT503" i="20"/>
  <c r="AT505" i="20"/>
  <c r="AT507" i="20"/>
  <c r="AT509" i="20"/>
  <c r="AT511" i="20"/>
  <c r="AT513" i="20"/>
  <c r="AT515" i="20"/>
  <c r="AT517" i="20"/>
  <c r="AT519" i="20"/>
  <c r="AT521" i="20"/>
  <c r="AT523" i="20"/>
  <c r="AT525" i="20"/>
  <c r="AT527" i="20"/>
  <c r="AT529" i="20"/>
  <c r="AT531" i="20"/>
  <c r="AT533" i="20"/>
  <c r="AT535" i="20"/>
  <c r="AT537" i="20"/>
  <c r="AT539" i="20"/>
  <c r="AT541" i="20"/>
  <c r="AT543" i="20"/>
  <c r="AT545" i="20"/>
  <c r="AT547" i="20"/>
  <c r="AT549" i="20"/>
  <c r="AT551" i="20"/>
  <c r="AT553" i="20"/>
  <c r="AT555" i="20"/>
  <c r="AT557" i="20"/>
  <c r="AT559" i="20"/>
  <c r="AT561" i="20"/>
  <c r="AT563" i="20"/>
  <c r="AT565" i="20"/>
  <c r="BD229" i="22"/>
  <c r="BD231" i="22"/>
  <c r="BD233" i="22"/>
  <c r="BD235" i="22"/>
  <c r="BD237" i="22"/>
  <c r="BD239" i="22"/>
  <c r="BD241" i="22"/>
  <c r="BD243" i="22"/>
  <c r="BD245" i="22"/>
  <c r="BD247" i="22"/>
  <c r="BD249" i="22"/>
  <c r="BD251" i="22"/>
  <c r="BD253" i="22"/>
  <c r="BD255" i="22"/>
  <c r="BD257" i="22"/>
  <c r="BD259" i="22"/>
  <c r="BD261" i="22"/>
  <c r="BD263" i="22"/>
  <c r="BD265" i="22"/>
  <c r="BD267" i="22"/>
  <c r="BD269" i="22"/>
  <c r="BD271" i="22"/>
  <c r="BD273" i="22"/>
  <c r="BD275" i="22"/>
  <c r="BD277" i="22"/>
  <c r="BD279" i="22"/>
  <c r="BD281" i="22"/>
  <c r="BD283" i="22"/>
  <c r="BD285" i="22"/>
  <c r="BD287" i="22"/>
  <c r="BD289" i="22"/>
  <c r="BD291" i="22"/>
  <c r="BD293" i="22"/>
  <c r="BD295" i="22"/>
  <c r="BD297" i="22"/>
  <c r="BD299" i="22"/>
  <c r="BD301" i="22"/>
  <c r="BD303" i="22"/>
  <c r="BD305" i="22"/>
  <c r="BD307" i="22"/>
  <c r="BD309" i="22"/>
  <c r="BD311" i="22"/>
  <c r="BD313" i="22"/>
  <c r="BD315" i="22"/>
  <c r="BD317" i="22"/>
  <c r="BD319" i="22"/>
  <c r="BD321" i="22"/>
  <c r="BD323" i="22"/>
  <c r="BD325" i="22"/>
  <c r="BD327" i="22"/>
  <c r="BD329" i="22"/>
  <c r="BD331" i="22"/>
  <c r="BD333" i="22"/>
  <c r="BD335" i="22"/>
  <c r="BD337" i="22"/>
  <c r="BD339" i="22"/>
  <c r="BD341" i="22"/>
  <c r="BD343" i="22"/>
  <c r="BD345" i="22"/>
  <c r="BD347" i="22"/>
  <c r="BD349" i="22"/>
  <c r="BD351" i="22"/>
  <c r="BD353" i="22"/>
  <c r="BD355" i="22"/>
  <c r="BD357" i="22"/>
  <c r="BD359" i="22"/>
  <c r="BD361" i="22"/>
  <c r="BD363" i="22"/>
  <c r="BD365" i="22"/>
  <c r="BD367" i="22"/>
  <c r="BD369" i="22"/>
  <c r="BD371" i="22"/>
  <c r="BD373" i="22"/>
  <c r="BD375" i="22"/>
  <c r="BD377" i="22"/>
  <c r="BD379" i="22"/>
  <c r="BD381" i="22"/>
  <c r="BD383" i="22"/>
  <c r="BD385" i="22"/>
  <c r="BD387" i="22"/>
  <c r="BD389" i="22"/>
  <c r="BD391" i="22"/>
  <c r="BD393" i="22"/>
  <c r="BD395" i="22"/>
  <c r="BD397" i="22"/>
  <c r="BD399" i="22"/>
  <c r="BD401" i="22"/>
  <c r="BD403" i="22"/>
  <c r="BD405" i="22"/>
  <c r="BD407" i="22"/>
  <c r="BD409" i="22"/>
  <c r="BD411" i="22"/>
  <c r="BD413" i="22"/>
  <c r="BD415" i="22"/>
  <c r="BD417" i="22"/>
  <c r="BD419" i="22"/>
  <c r="BD421" i="22"/>
  <c r="AT256" i="20"/>
  <c r="AT258" i="20"/>
  <c r="AT260" i="20"/>
  <c r="AT262" i="20"/>
  <c r="AT264" i="20"/>
  <c r="AT266" i="20"/>
  <c r="AT268" i="20"/>
  <c r="AT270" i="20"/>
  <c r="AT272" i="20"/>
  <c r="AT274" i="20"/>
  <c r="AT276" i="20"/>
  <c r="AT278" i="20"/>
  <c r="AT567" i="20"/>
  <c r="AT569" i="20"/>
  <c r="AT571" i="20"/>
  <c r="AT573" i="20"/>
  <c r="AT575" i="20"/>
  <c r="AT577" i="20"/>
  <c r="AT579" i="20"/>
  <c r="AT581" i="20"/>
  <c r="AT583" i="20"/>
  <c r="AT585" i="20"/>
  <c r="AT587" i="20"/>
  <c r="AT589" i="20"/>
  <c r="AT591" i="20"/>
  <c r="AT593" i="20"/>
  <c r="AT595" i="20"/>
  <c r="AT597" i="20"/>
  <c r="AT599" i="20"/>
  <c r="AT601" i="20"/>
  <c r="AT603" i="20"/>
  <c r="AT605" i="20"/>
  <c r="AT607" i="20"/>
  <c r="AT609" i="20"/>
  <c r="AT611" i="20"/>
  <c r="AT613" i="20"/>
  <c r="AT615" i="20"/>
  <c r="AT617" i="20"/>
  <c r="AT619" i="20"/>
  <c r="AT621" i="20"/>
  <c r="AT623" i="20"/>
  <c r="AT625" i="20"/>
  <c r="AT627" i="20"/>
  <c r="AT629" i="20"/>
  <c r="AT631" i="20"/>
  <c r="AT633" i="20"/>
  <c r="AT635" i="20"/>
  <c r="AT637" i="20"/>
  <c r="AT639" i="20"/>
  <c r="AT641" i="20"/>
  <c r="AT643" i="20"/>
  <c r="AT645" i="20"/>
  <c r="AT647" i="20"/>
  <c r="AT649" i="20"/>
  <c r="AT651" i="20"/>
  <c r="AT653" i="20"/>
  <c r="AT655" i="20"/>
  <c r="AT657" i="20"/>
  <c r="AT659" i="20"/>
  <c r="AT661" i="20"/>
  <c r="AT663" i="20"/>
  <c r="AT665" i="20"/>
  <c r="AT667" i="20"/>
  <c r="AT669" i="20"/>
  <c r="AT671" i="20"/>
  <c r="AT673" i="20"/>
  <c r="AT675" i="20"/>
  <c r="AT677" i="20"/>
  <c r="AT679" i="20"/>
  <c r="AT681" i="20"/>
  <c r="AT683" i="20"/>
  <c r="AT685" i="20"/>
  <c r="AT687" i="20"/>
  <c r="AT689" i="20"/>
  <c r="AT691" i="20"/>
  <c r="AT693" i="20"/>
  <c r="AT695" i="20"/>
  <c r="AT697" i="20"/>
  <c r="AT699" i="20"/>
  <c r="AT701" i="20"/>
  <c r="AT703" i="20"/>
  <c r="AT705" i="20"/>
  <c r="AT707" i="20"/>
  <c r="AT709" i="20"/>
  <c r="AT711" i="20"/>
  <c r="AT713" i="20"/>
  <c r="AT715" i="20"/>
  <c r="AT717" i="20"/>
  <c r="AT719" i="20"/>
  <c r="AT721" i="20"/>
  <c r="AT723" i="20"/>
  <c r="AT725" i="20"/>
  <c r="AT727" i="20"/>
  <c r="AT729" i="20"/>
  <c r="AT731" i="20"/>
  <c r="AT733" i="20"/>
  <c r="AT735" i="20"/>
  <c r="AT737" i="20"/>
  <c r="AT739" i="20"/>
  <c r="AT741" i="20"/>
  <c r="AT743" i="20"/>
  <c r="AT745" i="20"/>
  <c r="AT747" i="20"/>
  <c r="AT749" i="20"/>
  <c r="AT751" i="20"/>
  <c r="AT753" i="20"/>
  <c r="AT755" i="20"/>
  <c r="AT757" i="20"/>
  <c r="AT759" i="20"/>
  <c r="AT761" i="20"/>
  <c r="AT763" i="20"/>
  <c r="AT765" i="20"/>
  <c r="AT767" i="20"/>
  <c r="AT769" i="20"/>
  <c r="AT771" i="20"/>
  <c r="AT773" i="20"/>
  <c r="AT775" i="20"/>
  <c r="AT777" i="20"/>
  <c r="AT779" i="20"/>
  <c r="AT781" i="20"/>
  <c r="AT783" i="20"/>
  <c r="AT785" i="20"/>
  <c r="AT787" i="20"/>
  <c r="AT789" i="20"/>
  <c r="AT791" i="20"/>
  <c r="AT793" i="20"/>
  <c r="AT795" i="20"/>
  <c r="AT797" i="20"/>
  <c r="AT799" i="20"/>
  <c r="AT801" i="20"/>
  <c r="AT803" i="20"/>
  <c r="AT805" i="20"/>
  <c r="AT807" i="20"/>
  <c r="AT809" i="20"/>
  <c r="AT811" i="20"/>
  <c r="AT813" i="20"/>
  <c r="AT815" i="20"/>
  <c r="AT817" i="20"/>
  <c r="AT819" i="20"/>
  <c r="AT821" i="20"/>
  <c r="AT823" i="20"/>
  <c r="AT825" i="20"/>
  <c r="AT827" i="20"/>
  <c r="AT829" i="20"/>
  <c r="AT831" i="20"/>
  <c r="AT833" i="20"/>
  <c r="AT835" i="20"/>
  <c r="AT837" i="20"/>
  <c r="AT839" i="20"/>
  <c r="AT841" i="20"/>
  <c r="AT843" i="20"/>
  <c r="AT845" i="20"/>
  <c r="AT847" i="20"/>
  <c r="AT849" i="20"/>
  <c r="AT851" i="20"/>
  <c r="AT853" i="20"/>
  <c r="AT855" i="20"/>
  <c r="AT857" i="20"/>
  <c r="AT859" i="20"/>
  <c r="AT861" i="20"/>
  <c r="AT863" i="20"/>
  <c r="AT865" i="20"/>
  <c r="AT867" i="20"/>
  <c r="AT869" i="20"/>
  <c r="AT871" i="20"/>
  <c r="AT873" i="20"/>
  <c r="AT875" i="20"/>
  <c r="AT877" i="20"/>
  <c r="AT879" i="20"/>
  <c r="AT881" i="20"/>
  <c r="AT883" i="20"/>
  <c r="AT885" i="20"/>
  <c r="AT887" i="20"/>
  <c r="AT889" i="20"/>
  <c r="AT891" i="20"/>
  <c r="AT893" i="20"/>
  <c r="AT895" i="20"/>
  <c r="AT897" i="20"/>
  <c r="AT899" i="20"/>
  <c r="AT901" i="20"/>
  <c r="AT903" i="20"/>
  <c r="AT905" i="20"/>
  <c r="BD423" i="22"/>
  <c r="BD425" i="22"/>
  <c r="BD427" i="22"/>
  <c r="BD429" i="22"/>
  <c r="BD431" i="22"/>
  <c r="BD433" i="22"/>
  <c r="BD435" i="22"/>
  <c r="BD437" i="22"/>
  <c r="BD439" i="22"/>
  <c r="BD441" i="22"/>
  <c r="BD443" i="22"/>
  <c r="BD445" i="22"/>
  <c r="BD447" i="22"/>
  <c r="BD449" i="22"/>
  <c r="BD451" i="22"/>
  <c r="BD453" i="22"/>
  <c r="BD455" i="22"/>
  <c r="BD457" i="22"/>
  <c r="BD459" i="22"/>
  <c r="BD461" i="22"/>
  <c r="BD463" i="22"/>
  <c r="BD465" i="22"/>
  <c r="BD467" i="22"/>
  <c r="BD469" i="22"/>
  <c r="BD471" i="22"/>
  <c r="BD473" i="22"/>
  <c r="BD475" i="22"/>
  <c r="BD477" i="22"/>
  <c r="BD479" i="22"/>
  <c r="BD481" i="22"/>
  <c r="BD483" i="22"/>
  <c r="BD485" i="22"/>
  <c r="BD487" i="22"/>
  <c r="BD489" i="22"/>
  <c r="BD491" i="22"/>
  <c r="BD493" i="22"/>
  <c r="BD495" i="22"/>
  <c r="BD497" i="22"/>
  <c r="BD499" i="22"/>
  <c r="BD501" i="22"/>
  <c r="BD503" i="22"/>
  <c r="BD505" i="22"/>
  <c r="BD507" i="22"/>
  <c r="BD509" i="22"/>
  <c r="BD511" i="22"/>
  <c r="BD513" i="22"/>
  <c r="BD515" i="22"/>
  <c r="BD517" i="22"/>
  <c r="BD519" i="22"/>
  <c r="BD521" i="22"/>
  <c r="BD523" i="22"/>
  <c r="BD525" i="22"/>
  <c r="BD527" i="22"/>
  <c r="BD529" i="22"/>
  <c r="BD531" i="22"/>
  <c r="BD533" i="22"/>
  <c r="BD535" i="22"/>
  <c r="BD537" i="22"/>
  <c r="BD539" i="22"/>
  <c r="BD541" i="22"/>
  <c r="BD543" i="22"/>
  <c r="BD545" i="22"/>
  <c r="BD547" i="22"/>
  <c r="BD549" i="22"/>
  <c r="BD551" i="22"/>
  <c r="BD553" i="22"/>
  <c r="BD555" i="22"/>
  <c r="BD557" i="22"/>
  <c r="BD559" i="22"/>
  <c r="BD561" i="22"/>
  <c r="BD563" i="22"/>
  <c r="BD565" i="22"/>
  <c r="BD567" i="22"/>
  <c r="BD569" i="22"/>
  <c r="BD571" i="22"/>
  <c r="BD573" i="22"/>
  <c r="BD575" i="22"/>
  <c r="BD577" i="22"/>
  <c r="BD579" i="22"/>
  <c r="BD581" i="22"/>
  <c r="BD583" i="22"/>
  <c r="BD585" i="22"/>
  <c r="BD587" i="22"/>
  <c r="BD589" i="22"/>
  <c r="BD591" i="22"/>
  <c r="BD593" i="22"/>
  <c r="BD595" i="22"/>
  <c r="BD597" i="22"/>
  <c r="BD599" i="22"/>
  <c r="BD601" i="22"/>
  <c r="BD603" i="22"/>
  <c r="BD605" i="22"/>
  <c r="BD607" i="22"/>
  <c r="BD609" i="22"/>
  <c r="BD611" i="22"/>
  <c r="BD613" i="22"/>
  <c r="BD615" i="22"/>
  <c r="BD617" i="22"/>
  <c r="BD619" i="22"/>
  <c r="BD621" i="22"/>
  <c r="BD623" i="22"/>
  <c r="BD625" i="22"/>
  <c r="BD627" i="22"/>
  <c r="BD629" i="22"/>
  <c r="BD631" i="22"/>
  <c r="BD633" i="22"/>
  <c r="BD635" i="22"/>
  <c r="BD637" i="22"/>
  <c r="BD639" i="22"/>
  <c r="BD641" i="22"/>
  <c r="BD643" i="22"/>
  <c r="BD645" i="22"/>
  <c r="BD647" i="22"/>
  <c r="BD649" i="22"/>
  <c r="BD651" i="22"/>
  <c r="BD653" i="22"/>
  <c r="BD655" i="22"/>
  <c r="BD657" i="22"/>
  <c r="BD659" i="22"/>
  <c r="BD661" i="22"/>
  <c r="BD663" i="22"/>
  <c r="BD665" i="22"/>
  <c r="BD667" i="22"/>
  <c r="BD669" i="22"/>
  <c r="BD671" i="22"/>
  <c r="BD673" i="22"/>
  <c r="BD675" i="22"/>
  <c r="BD677" i="22"/>
  <c r="BD679" i="22"/>
  <c r="BD681" i="22"/>
  <c r="BD683" i="22"/>
  <c r="BD685" i="22"/>
  <c r="BD687" i="22"/>
  <c r="BD689" i="22"/>
  <c r="BD691" i="22"/>
  <c r="BD693" i="22"/>
  <c r="BD695" i="22"/>
  <c r="BD697" i="22"/>
  <c r="BD699" i="22"/>
  <c r="BD701" i="22"/>
  <c r="BD703" i="22"/>
  <c r="BD705" i="22"/>
  <c r="BD707" i="22"/>
  <c r="BD709" i="22"/>
  <c r="BD711" i="22"/>
  <c r="BD713" i="22"/>
  <c r="BD715" i="22"/>
  <c r="BD717" i="22"/>
  <c r="BD719" i="22"/>
  <c r="BD721" i="22"/>
  <c r="BD723" i="22"/>
  <c r="BD725" i="22"/>
  <c r="BD727" i="22"/>
  <c r="BD729" i="22"/>
  <c r="BD731" i="22"/>
  <c r="BD733" i="22"/>
  <c r="BD735" i="22"/>
  <c r="BD737" i="22"/>
  <c r="BD739" i="22"/>
  <c r="BD741" i="22"/>
  <c r="BD743" i="22"/>
  <c r="BD745" i="22"/>
  <c r="BD747" i="22"/>
  <c r="BD749" i="22"/>
  <c r="BD751" i="22"/>
  <c r="BD753" i="22"/>
  <c r="BD755" i="22"/>
  <c r="BD757" i="22"/>
  <c r="BD759" i="22"/>
  <c r="BD761" i="22"/>
  <c r="BD763" i="22"/>
  <c r="BD765" i="22"/>
  <c r="BD767" i="22"/>
  <c r="BD769" i="22"/>
  <c r="BD771" i="22"/>
  <c r="BD773" i="22"/>
  <c r="BD775" i="22"/>
  <c r="BD777" i="22"/>
  <c r="BD779" i="22"/>
  <c r="BD781" i="22"/>
  <c r="BD783" i="22"/>
  <c r="BD785" i="22"/>
  <c r="BD787" i="22"/>
  <c r="BD789" i="22"/>
  <c r="BD791" i="22"/>
  <c r="BD793" i="22"/>
  <c r="BD795" i="22"/>
  <c r="BD797" i="22"/>
  <c r="BD799" i="22"/>
  <c r="BD801" i="22"/>
  <c r="BD803" i="22"/>
  <c r="BD805" i="22"/>
  <c r="BD807" i="22"/>
  <c r="BD809" i="22"/>
  <c r="BD811" i="22"/>
  <c r="BD813" i="22"/>
  <c r="BD815" i="22"/>
  <c r="BD817" i="22"/>
  <c r="BD819" i="22"/>
  <c r="BD821" i="22"/>
  <c r="BD823" i="22"/>
  <c r="BD825" i="22"/>
  <c r="BD827" i="22"/>
  <c r="BD829" i="22"/>
  <c r="BD831" i="22"/>
  <c r="BD833" i="22"/>
  <c r="BD835" i="22"/>
  <c r="BD837" i="22"/>
  <c r="BD839" i="22"/>
  <c r="BD841" i="22"/>
  <c r="BD843" i="22"/>
  <c r="BD845" i="22"/>
  <c r="BD847" i="22"/>
  <c r="BD849" i="22"/>
  <c r="BD851" i="22"/>
  <c r="BD853" i="22"/>
  <c r="BD855" i="22"/>
  <c r="BD857" i="22"/>
  <c r="BD859" i="22"/>
  <c r="BD861" i="22"/>
  <c r="BD863" i="22"/>
  <c r="BD865" i="22"/>
  <c r="BD867" i="22"/>
  <c r="BD869" i="22"/>
  <c r="BD871" i="22"/>
  <c r="BD873" i="22"/>
  <c r="BD875" i="22"/>
  <c r="BD877" i="22"/>
  <c r="BD879" i="22"/>
  <c r="BD881" i="22"/>
  <c r="BD883" i="22"/>
  <c r="BD885" i="22"/>
  <c r="BD887" i="22"/>
  <c r="BD889" i="22"/>
  <c r="BD891" i="22"/>
  <c r="BD893" i="22"/>
  <c r="BD895" i="22"/>
  <c r="BD897" i="22"/>
  <c r="BD899" i="22"/>
  <c r="BD901" i="22"/>
  <c r="BD903" i="22"/>
  <c r="BD905" i="22"/>
  <c r="BD907" i="22"/>
  <c r="BD909" i="22"/>
  <c r="BD911" i="22"/>
  <c r="BD913" i="22"/>
  <c r="BD915" i="22"/>
  <c r="BD917" i="22"/>
  <c r="BD919" i="22"/>
  <c r="BD921" i="22"/>
  <c r="BD923" i="22"/>
  <c r="BD925" i="22"/>
  <c r="BD927" i="22"/>
  <c r="BD929" i="22"/>
  <c r="BD931" i="22"/>
  <c r="AT280" i="20"/>
  <c r="AT282" i="20"/>
  <c r="AT284" i="20"/>
  <c r="AT286" i="20"/>
  <c r="AT288" i="20"/>
  <c r="AT290" i="20"/>
  <c r="AT292" i="20"/>
  <c r="AT294" i="20"/>
  <c r="AT296" i="20"/>
  <c r="AT298" i="20"/>
  <c r="AT300" i="20"/>
  <c r="AT302" i="20"/>
  <c r="AT304" i="20"/>
  <c r="AT306" i="20"/>
  <c r="AT308" i="20"/>
  <c r="AT310" i="20"/>
  <c r="AT312" i="20"/>
  <c r="AT314" i="20"/>
  <c r="AT316" i="20"/>
  <c r="AT318" i="20"/>
  <c r="AT320" i="20"/>
  <c r="AT322" i="20"/>
  <c r="AT324" i="20"/>
  <c r="AT326" i="20"/>
  <c r="AT328" i="20"/>
  <c r="AT330" i="20"/>
  <c r="AT332" i="20"/>
  <c r="AT334" i="20"/>
  <c r="AT336" i="20"/>
  <c r="AT338" i="20"/>
  <c r="AT340" i="20"/>
  <c r="AT342" i="20"/>
  <c r="AT344" i="20"/>
  <c r="AT346" i="20"/>
  <c r="AT348" i="20"/>
  <c r="AT350" i="20"/>
  <c r="AT352" i="20"/>
  <c r="AT354" i="20"/>
  <c r="AT356" i="20"/>
  <c r="AT358" i="20"/>
  <c r="AT360" i="20"/>
  <c r="AT362" i="20"/>
  <c r="AT364" i="20"/>
  <c r="AT366" i="20"/>
  <c r="AT368" i="20"/>
  <c r="AT370" i="20"/>
  <c r="AT372" i="20"/>
  <c r="AT374" i="20"/>
  <c r="AT376" i="20"/>
  <c r="AT378" i="20"/>
  <c r="AT380" i="20"/>
  <c r="AT382" i="20"/>
  <c r="AT384" i="20"/>
  <c r="AT386" i="20"/>
  <c r="AT388" i="20"/>
  <c r="AT390" i="20"/>
  <c r="AT392" i="20"/>
  <c r="AT394" i="20"/>
  <c r="AT396" i="20"/>
  <c r="AT398" i="20"/>
  <c r="AT400" i="20"/>
  <c r="AT402" i="20"/>
  <c r="AT404" i="20"/>
  <c r="AT907" i="20"/>
  <c r="AT909" i="20"/>
  <c r="AT911" i="20"/>
  <c r="AT913" i="20"/>
  <c r="AT915" i="20"/>
  <c r="AT917" i="20"/>
  <c r="AT919" i="20"/>
  <c r="AT921" i="20"/>
  <c r="AT923" i="20"/>
  <c r="AT925" i="20"/>
  <c r="AT927" i="20"/>
  <c r="AT929" i="20"/>
  <c r="AT931" i="20"/>
  <c r="AT933" i="20"/>
  <c r="AT935" i="20"/>
  <c r="AT937" i="20"/>
  <c r="AT939" i="20"/>
  <c r="AT941" i="20"/>
  <c r="AT943" i="20"/>
  <c r="AT945" i="20"/>
  <c r="AT947" i="20"/>
  <c r="AT949" i="20"/>
  <c r="AT951" i="20"/>
  <c r="AT953" i="20"/>
  <c r="AT955" i="20"/>
  <c r="AT957" i="20"/>
  <c r="AT959" i="20"/>
  <c r="AT961" i="20"/>
  <c r="AT963" i="20"/>
  <c r="AT965" i="20"/>
  <c r="AT967" i="20"/>
  <c r="AT969" i="20"/>
  <c r="AT971" i="20"/>
  <c r="AT973" i="20"/>
  <c r="AT975" i="20"/>
  <c r="AT977" i="20"/>
  <c r="AT979" i="20"/>
  <c r="AT981" i="20"/>
  <c r="AT983" i="20"/>
  <c r="AT985" i="20"/>
  <c r="AT987" i="20"/>
  <c r="AT989" i="20"/>
  <c r="AT991" i="20"/>
  <c r="AT993" i="20"/>
  <c r="AT995" i="20"/>
  <c r="AT997" i="20"/>
  <c r="AT999" i="20"/>
  <c r="AT1001" i="20"/>
  <c r="AT1003" i="20"/>
  <c r="AT1005" i="20"/>
  <c r="AT1007" i="20"/>
  <c r="AT1009" i="20"/>
  <c r="AT1011" i="20"/>
  <c r="AT1013" i="20"/>
  <c r="AT1015" i="20"/>
  <c r="AT1017" i="20"/>
  <c r="AT1019" i="20"/>
  <c r="AT1021" i="20"/>
  <c r="AT1023" i="20"/>
  <c r="AT1025" i="20"/>
  <c r="AT1027" i="20"/>
  <c r="AT1029" i="20"/>
  <c r="AT1031" i="20"/>
  <c r="AT1033" i="20"/>
  <c r="AT1035" i="20"/>
  <c r="AT1037" i="20"/>
  <c r="AT1039" i="20"/>
  <c r="AT1041" i="20"/>
  <c r="AT1043" i="20"/>
  <c r="AT1045" i="20"/>
  <c r="AT1047" i="20"/>
  <c r="AT1049" i="20"/>
  <c r="AT1051" i="20"/>
  <c r="AT1053" i="20"/>
  <c r="AT1055" i="20"/>
  <c r="AT1057" i="20"/>
  <c r="AT1059" i="20"/>
  <c r="AT1061" i="20"/>
  <c r="AT1063" i="20"/>
  <c r="AT1065" i="20"/>
  <c r="AT1067" i="20"/>
  <c r="AT1069" i="20"/>
  <c r="AT1071" i="20"/>
  <c r="AT1073" i="20"/>
  <c r="AT1075" i="20"/>
  <c r="AT1077" i="20"/>
  <c r="AT1079" i="20"/>
  <c r="AT1081" i="20"/>
  <c r="AT1083" i="20"/>
  <c r="AT1085" i="20"/>
  <c r="AT1087" i="20"/>
  <c r="AT1089" i="20"/>
  <c r="AT1091" i="20"/>
  <c r="AT1093" i="20"/>
  <c r="AT1095" i="20"/>
  <c r="AT1097" i="20"/>
  <c r="AT1099" i="20"/>
  <c r="AT1101" i="20"/>
  <c r="AT1103" i="20"/>
  <c r="AT1105" i="20"/>
  <c r="AT1107" i="20"/>
  <c r="AT1109" i="20"/>
  <c r="AT1111" i="20"/>
  <c r="AT1113" i="20"/>
  <c r="AT1115" i="20"/>
  <c r="AT1117" i="20"/>
  <c r="AT1119" i="20"/>
  <c r="AT1121" i="20"/>
  <c r="AT1123" i="20"/>
  <c r="AT1125" i="20"/>
  <c r="AT1127" i="20"/>
  <c r="AT1129" i="20"/>
  <c r="AT1131" i="20"/>
  <c r="AT1133" i="20"/>
  <c r="AT1135" i="20"/>
  <c r="AT1137" i="20"/>
  <c r="AT1139" i="20"/>
  <c r="AT1141" i="20"/>
  <c r="AT1143" i="20"/>
  <c r="AT1145" i="20"/>
  <c r="AT1147" i="20"/>
  <c r="AT1149" i="20"/>
  <c r="AT1151" i="20"/>
  <c r="AT1153" i="20"/>
  <c r="AT1155" i="20"/>
  <c r="AT1157" i="20"/>
  <c r="AT1159" i="20"/>
  <c r="AT1161" i="20"/>
  <c r="AT1163" i="20"/>
  <c r="AT1165" i="20"/>
  <c r="AT1167" i="20"/>
  <c r="AT1169" i="20"/>
  <c r="AT1171" i="20"/>
  <c r="AT1173" i="20"/>
  <c r="AT1175" i="20"/>
  <c r="AT1177" i="20"/>
  <c r="AT1179" i="20"/>
  <c r="AT1181" i="20"/>
  <c r="AT1183" i="20"/>
  <c r="AT1185" i="20"/>
  <c r="AT1187" i="20"/>
  <c r="AT1189" i="20"/>
  <c r="AT1191" i="20"/>
  <c r="AT1193" i="20"/>
  <c r="AT1195" i="20"/>
  <c r="AT1197" i="20"/>
  <c r="AT1199" i="20"/>
  <c r="AT1201" i="20"/>
  <c r="AT1203" i="20"/>
  <c r="AT1205" i="20"/>
  <c r="AT1207" i="20"/>
  <c r="AT1209" i="20"/>
  <c r="AT1211" i="20"/>
  <c r="AT1213" i="20"/>
  <c r="AT1215" i="20"/>
  <c r="AT1217" i="20"/>
  <c r="AT1219" i="20"/>
  <c r="AT1221" i="20"/>
  <c r="AT1223" i="20"/>
  <c r="AT1225" i="20"/>
  <c r="AT1227" i="20"/>
  <c r="AT1229" i="20"/>
  <c r="AT1231" i="20"/>
  <c r="AT1233" i="20"/>
  <c r="AT1235" i="20"/>
  <c r="AT1237" i="20"/>
  <c r="AT1239" i="20"/>
  <c r="AT1241" i="20"/>
  <c r="AT1243" i="20"/>
  <c r="AT1245" i="20"/>
  <c r="AT1247" i="20"/>
  <c r="AT1249" i="20"/>
  <c r="AT1251" i="20"/>
  <c r="AT1253" i="20"/>
  <c r="AT1255" i="20"/>
  <c r="AT1257" i="20"/>
  <c r="AT1259" i="20"/>
  <c r="AT1261" i="20"/>
  <c r="AT1263" i="20"/>
  <c r="AT1265" i="20"/>
  <c r="AT1267" i="20"/>
  <c r="AT1269" i="20"/>
  <c r="AT1271" i="20"/>
  <c r="AT1273" i="20"/>
  <c r="AT1275" i="20"/>
  <c r="AT1277" i="20"/>
  <c r="AT1279" i="20"/>
  <c r="AT1281" i="20"/>
  <c r="AT1283" i="20"/>
  <c r="AT1285" i="20"/>
  <c r="AT1287" i="20"/>
  <c r="AT1289" i="20"/>
  <c r="AT1291" i="20"/>
  <c r="AT1293" i="20"/>
  <c r="AT1295" i="20"/>
  <c r="AT1297" i="20"/>
  <c r="AT1299" i="20"/>
  <c r="AT1301" i="20"/>
  <c r="AT1303" i="20"/>
  <c r="AT1305" i="20"/>
  <c r="AT1307" i="20"/>
  <c r="AT1309" i="20"/>
  <c r="AT1311" i="20"/>
  <c r="AT1313" i="20"/>
  <c r="AT1315" i="20"/>
  <c r="AT1317" i="20"/>
  <c r="AT1319" i="20"/>
  <c r="AT1321" i="20"/>
  <c r="AT1323" i="20"/>
  <c r="AT1325" i="20"/>
  <c r="AT1327" i="20"/>
  <c r="AT1329" i="20"/>
  <c r="AT1331" i="20"/>
  <c r="AT1333" i="20"/>
  <c r="AT1335" i="20"/>
  <c r="AT1337" i="20"/>
  <c r="AT1339" i="20"/>
  <c r="AT1341" i="20"/>
  <c r="AT1343" i="20"/>
  <c r="AT1345" i="20"/>
  <c r="AT1347" i="20"/>
  <c r="AT1349" i="20"/>
  <c r="AT1351" i="20"/>
  <c r="AT1353" i="20"/>
  <c r="AT1355" i="20"/>
  <c r="AT1357" i="20"/>
  <c r="AT1359" i="20"/>
  <c r="AT1361" i="20"/>
  <c r="AT1363" i="20"/>
  <c r="AT1365" i="20"/>
  <c r="AT1367" i="20"/>
  <c r="AT1369" i="20"/>
  <c r="AT1371" i="20"/>
  <c r="AT1373" i="20"/>
  <c r="AT1375" i="20"/>
  <c r="AT1377" i="20"/>
  <c r="AT1379" i="20"/>
  <c r="AT1381" i="20"/>
  <c r="AT1383" i="20"/>
  <c r="AT1385" i="20"/>
  <c r="AT1387" i="20"/>
  <c r="AT1389" i="20"/>
  <c r="AT1391" i="20"/>
  <c r="AT1393" i="20"/>
  <c r="AT1395" i="20"/>
  <c r="AT1397" i="20"/>
  <c r="AT1399" i="20"/>
  <c r="AT1401" i="20"/>
  <c r="AT1403" i="20"/>
  <c r="AT1405" i="20"/>
  <c r="AT1407" i="20"/>
  <c r="AT1409" i="20"/>
  <c r="AT1411" i="20"/>
  <c r="AT1413" i="20"/>
  <c r="AT1415" i="20"/>
  <c r="AT1417" i="20"/>
  <c r="AT1419" i="20"/>
  <c r="AT1421" i="20"/>
  <c r="AT1423" i="20"/>
  <c r="AT1425" i="20"/>
  <c r="AT1427" i="20"/>
  <c r="AT1429" i="20"/>
  <c r="AT1431" i="20"/>
  <c r="AT1433" i="20"/>
  <c r="AT1435" i="20"/>
  <c r="AT1437" i="20"/>
  <c r="AT1439" i="20"/>
  <c r="AT1441" i="20"/>
  <c r="AT1443" i="20"/>
  <c r="AT1445" i="20"/>
  <c r="AT1447" i="20"/>
  <c r="AT1449" i="20"/>
  <c r="AT1451" i="20"/>
  <c r="AT1453" i="20"/>
  <c r="AT1455" i="20"/>
  <c r="AT1457" i="20"/>
  <c r="AT1459" i="20"/>
  <c r="AT1461" i="20"/>
  <c r="AT1463" i="20"/>
  <c r="AT1465" i="20"/>
  <c r="AT1467" i="20"/>
  <c r="AT1469" i="20"/>
  <c r="AT1471" i="20"/>
  <c r="AT1473" i="20"/>
  <c r="AT1475" i="20"/>
  <c r="AT1477" i="20"/>
  <c r="AT1479" i="20"/>
  <c r="AT1481" i="20"/>
  <c r="AT1483" i="20"/>
  <c r="AT1485" i="20"/>
  <c r="AT1487" i="20"/>
  <c r="AT1489" i="20"/>
  <c r="AT1491" i="20"/>
  <c r="AT1493" i="20"/>
  <c r="AT1495" i="20"/>
  <c r="AT1497" i="20"/>
  <c r="AT1499" i="20"/>
  <c r="AT1501" i="20"/>
  <c r="AT1503" i="20"/>
  <c r="AT1505" i="20"/>
  <c r="AT1507" i="20"/>
  <c r="AT1509" i="20"/>
  <c r="AT1511" i="20"/>
  <c r="AT1513" i="20"/>
  <c r="AT1515" i="20"/>
  <c r="AT1517" i="20"/>
  <c r="AT1519" i="20"/>
  <c r="AT1521" i="20"/>
  <c r="AT1523" i="20"/>
  <c r="AT1525" i="20"/>
  <c r="AT1527" i="20"/>
  <c r="AT1529" i="20"/>
  <c r="AT1531" i="20"/>
  <c r="AT1533" i="20"/>
  <c r="AT1535" i="20"/>
  <c r="AT1537" i="20"/>
  <c r="AT1539" i="20"/>
  <c r="AT1541" i="20"/>
  <c r="AT1543" i="20"/>
  <c r="AT1545" i="20"/>
  <c r="AT1547" i="20"/>
  <c r="AT1549" i="20"/>
  <c r="AT1551" i="20"/>
  <c r="AT1553" i="20"/>
  <c r="AT1555" i="20"/>
  <c r="AT1557" i="20"/>
  <c r="AT1559" i="20"/>
  <c r="AT1561" i="20"/>
  <c r="AT1563" i="20"/>
  <c r="AT1565" i="20"/>
  <c r="AT1567" i="20"/>
  <c r="AT1569" i="20"/>
  <c r="AT1571" i="20"/>
  <c r="AT1573" i="20"/>
  <c r="AT1575" i="20"/>
  <c r="AT1577" i="20"/>
  <c r="AT1579" i="20"/>
  <c r="AT1581" i="20"/>
  <c r="AT1583" i="20"/>
  <c r="AT1585" i="20"/>
  <c r="AT1587" i="20"/>
  <c r="AT1589" i="20"/>
  <c r="AT1591" i="20"/>
  <c r="AT1593" i="20"/>
  <c r="AT1595" i="20"/>
  <c r="AT1597" i="20"/>
  <c r="AT1599" i="20"/>
  <c r="AT1601" i="20"/>
  <c r="AT1603" i="20"/>
  <c r="AT1605" i="20"/>
  <c r="AT1607" i="20"/>
  <c r="AT1609" i="20"/>
  <c r="AT1611" i="20"/>
  <c r="AT1613" i="20"/>
  <c r="AT1615" i="20"/>
  <c r="AT1617" i="20"/>
  <c r="AT1619" i="20"/>
  <c r="AT1621" i="20"/>
  <c r="AT1623" i="20"/>
  <c r="AT1625" i="20"/>
  <c r="AT1627" i="20"/>
  <c r="AT1629" i="20"/>
  <c r="AT1631" i="20"/>
  <c r="AT1633" i="20"/>
  <c r="AT1635" i="20"/>
  <c r="AT1637" i="20"/>
  <c r="AT1639" i="20"/>
  <c r="AT1641" i="20"/>
  <c r="AT1643" i="20"/>
  <c r="AT1645" i="20"/>
  <c r="AT1647" i="20"/>
  <c r="AT1649" i="20"/>
  <c r="AT1651" i="20"/>
  <c r="AT1653" i="20"/>
  <c r="AT1655" i="20"/>
  <c r="AT1657" i="20"/>
  <c r="AT1659" i="20"/>
  <c r="AT1661" i="20"/>
  <c r="AT1663" i="20"/>
  <c r="AT1665" i="20"/>
  <c r="AT1667" i="20"/>
  <c r="AT1669" i="20"/>
  <c r="AT1671" i="20"/>
  <c r="AT1673" i="20"/>
  <c r="AT1675" i="20"/>
  <c r="AT1677" i="20"/>
  <c r="AT1679" i="20"/>
  <c r="AT1681" i="20"/>
  <c r="AT1683" i="20"/>
  <c r="AT1685" i="20"/>
  <c r="AT1687" i="20"/>
  <c r="AT1689" i="20"/>
  <c r="AT1691" i="20"/>
  <c r="AT1693" i="20"/>
  <c r="AT1695" i="20"/>
  <c r="AT1697" i="20"/>
  <c r="AT1699" i="20"/>
  <c r="AT1701" i="20"/>
  <c r="AT1703" i="20"/>
  <c r="AT1705" i="20"/>
  <c r="AT1707" i="20"/>
  <c r="AT1709" i="20"/>
  <c r="AT1711" i="20"/>
  <c r="AT1713" i="20"/>
  <c r="AT1715" i="20"/>
  <c r="AT1717" i="20"/>
  <c r="AT1719" i="20"/>
  <c r="AT1721" i="20"/>
  <c r="AT1723" i="20"/>
  <c r="AT1725" i="20"/>
  <c r="AT1727" i="20"/>
  <c r="AT1729" i="20"/>
  <c r="AT1731" i="20"/>
  <c r="AT1733" i="20"/>
  <c r="AT1735" i="20"/>
  <c r="AT1737" i="20"/>
  <c r="AT1739" i="20"/>
  <c r="AT1741" i="20"/>
  <c r="AT1743" i="20"/>
  <c r="AT1745" i="20"/>
  <c r="AT1747" i="20"/>
  <c r="AT1749" i="20"/>
  <c r="AT1751" i="20"/>
  <c r="AT1753" i="20"/>
  <c r="AT1755" i="20"/>
  <c r="AT1757" i="20"/>
  <c r="AT1759" i="20"/>
  <c r="AT1761" i="20"/>
  <c r="AT1763" i="20"/>
  <c r="AT1765" i="20"/>
  <c r="AT1767" i="20"/>
  <c r="BD933" i="22"/>
  <c r="BD935" i="22"/>
  <c r="BD937" i="22"/>
  <c r="BD939" i="22"/>
  <c r="BD941" i="22"/>
  <c r="BD943" i="22"/>
  <c r="BD945" i="22"/>
  <c r="BD947" i="22"/>
  <c r="BD949" i="22"/>
  <c r="BD951" i="22"/>
  <c r="BD953" i="22"/>
  <c r="BD955" i="22"/>
  <c r="BD957" i="22"/>
  <c r="BD959" i="22"/>
  <c r="BD961" i="22"/>
  <c r="BD963" i="22"/>
  <c r="BD965" i="22"/>
  <c r="BD967" i="22"/>
  <c r="BD969" i="22"/>
  <c r="BD971" i="22"/>
  <c r="BD973" i="22"/>
  <c r="BD975" i="22"/>
  <c r="BD977" i="22"/>
  <c r="BD979" i="22"/>
  <c r="BD981" i="22"/>
  <c r="BD983" i="22"/>
  <c r="BD985" i="22"/>
  <c r="BD987" i="22"/>
  <c r="BD989" i="22"/>
  <c r="BD991" i="22"/>
  <c r="BD993" i="22"/>
  <c r="BD995" i="22"/>
  <c r="BD997" i="22"/>
  <c r="BD999" i="22"/>
  <c r="BD1001" i="22"/>
  <c r="BD1003" i="22"/>
  <c r="BD1005" i="22"/>
  <c r="BD1007" i="22"/>
  <c r="BD1009" i="22"/>
  <c r="BD1011" i="22"/>
  <c r="BD1013" i="22"/>
  <c r="BD1015" i="22"/>
  <c r="BD1017" i="22"/>
  <c r="BD1019" i="22"/>
  <c r="BD1021" i="22"/>
  <c r="BD1023" i="22"/>
  <c r="BD1025" i="22"/>
  <c r="BD1027" i="22"/>
  <c r="BD1029" i="22"/>
  <c r="BD1031" i="22"/>
  <c r="BD1033" i="22"/>
  <c r="BD1035" i="22"/>
  <c r="BD1037" i="22"/>
  <c r="BD1039" i="22"/>
  <c r="BD1041" i="22"/>
  <c r="BD1043" i="22"/>
  <c r="BD1045" i="22"/>
  <c r="BD1047" i="22"/>
  <c r="BD1049" i="22"/>
  <c r="BD1051" i="22"/>
  <c r="BD1053" i="22"/>
  <c r="BD1055" i="22"/>
  <c r="BD1057" i="22"/>
  <c r="BD1059" i="22"/>
  <c r="BD1061" i="22"/>
  <c r="BD1063" i="22"/>
  <c r="BD1065" i="22"/>
  <c r="BD1067" i="22"/>
  <c r="BD1069" i="22"/>
  <c r="BD1071" i="22"/>
  <c r="BD1073" i="22"/>
  <c r="BD1075" i="22"/>
  <c r="BD1077" i="22"/>
  <c r="BD1079" i="22"/>
  <c r="BD1081" i="22"/>
  <c r="BD1083" i="22"/>
  <c r="BD1085" i="22"/>
  <c r="BD1087" i="22"/>
  <c r="BD1089" i="22"/>
  <c r="BD1091" i="22"/>
  <c r="BD1093" i="22"/>
  <c r="BD1095" i="22"/>
  <c r="BD1097" i="22"/>
  <c r="BD1099" i="22"/>
  <c r="BD1101" i="22"/>
  <c r="BD1103" i="22"/>
  <c r="BD1105" i="22"/>
  <c r="BD1107" i="22"/>
  <c r="BD1109" i="22"/>
  <c r="BD1111" i="22"/>
  <c r="BD1113" i="22"/>
  <c r="BD1115" i="22"/>
  <c r="BD1117" i="22"/>
  <c r="BD1119" i="22"/>
  <c r="BD1121" i="22"/>
  <c r="BD1123" i="22"/>
  <c r="BD1125" i="22"/>
  <c r="BD1127" i="22"/>
  <c r="BD1129" i="22"/>
  <c r="BD1131" i="22"/>
  <c r="BD1133" i="22"/>
  <c r="BD1135" i="22"/>
  <c r="BD1137" i="22"/>
  <c r="BD1139" i="22"/>
  <c r="BD1141" i="22"/>
  <c r="BD1143" i="22"/>
  <c r="BD1145" i="22"/>
  <c r="BD1147" i="22"/>
  <c r="BD1149" i="22"/>
  <c r="BD1151" i="22"/>
  <c r="BD1153" i="22"/>
  <c r="BD1155" i="22"/>
  <c r="BD1157" i="22"/>
  <c r="BD1159" i="22"/>
  <c r="BD1161" i="22"/>
  <c r="BD1163" i="22"/>
  <c r="BD1165" i="22"/>
  <c r="BD1167" i="22"/>
  <c r="BD1169" i="22"/>
  <c r="BD1171" i="22"/>
  <c r="BD1173" i="22"/>
  <c r="BD1175" i="22"/>
  <c r="BD1177" i="22"/>
  <c r="BD1179" i="22"/>
  <c r="BD1181" i="22"/>
  <c r="BD1183" i="22"/>
  <c r="BD1185" i="22"/>
  <c r="BD1187" i="22"/>
  <c r="BD1189" i="22"/>
  <c r="BD1191" i="22"/>
  <c r="BD1193" i="22"/>
  <c r="BD1195" i="22"/>
  <c r="BD1197" i="22"/>
  <c r="BD1199" i="22"/>
  <c r="BD1201" i="22"/>
  <c r="BD1203" i="22"/>
  <c r="BD1205" i="22"/>
  <c r="BD1207" i="22"/>
  <c r="BD1209" i="22"/>
  <c r="BD1211" i="22"/>
  <c r="BD1213" i="22"/>
  <c r="BD1215" i="22"/>
  <c r="BD1217" i="22"/>
  <c r="BD1219" i="22"/>
  <c r="BD1221" i="22"/>
  <c r="BD1223" i="22"/>
  <c r="BD1225" i="22"/>
  <c r="BD1227" i="22"/>
  <c r="BD1229" i="22"/>
  <c r="BD1231" i="22"/>
  <c r="BD1233" i="22"/>
  <c r="BD1235" i="22"/>
  <c r="BD1237" i="22"/>
  <c r="BD1239" i="22"/>
  <c r="BD1241" i="22"/>
  <c r="BD1243" i="22"/>
  <c r="BD1245" i="22"/>
  <c r="BD1247" i="22"/>
  <c r="BD1249" i="22"/>
  <c r="BD1251" i="22"/>
  <c r="BD1253" i="22"/>
  <c r="BD1255" i="22"/>
  <c r="BD1257" i="22"/>
  <c r="BD1259" i="22"/>
  <c r="BD1261" i="22"/>
  <c r="BD1263" i="22"/>
  <c r="BD1265" i="22"/>
  <c r="BD1267" i="22"/>
  <c r="BD1269" i="22"/>
  <c r="BD1271" i="22"/>
  <c r="BD1273" i="22"/>
  <c r="BD1275" i="22"/>
  <c r="BD1277" i="22"/>
  <c r="BD1279" i="22"/>
  <c r="BD1281" i="22"/>
  <c r="BD1283" i="22"/>
  <c r="BD1285" i="22"/>
  <c r="BD1287" i="22"/>
  <c r="BD1289" i="22"/>
  <c r="BD1291" i="22"/>
  <c r="BD1293" i="22"/>
  <c r="BD1295" i="22"/>
  <c r="BD1297" i="22"/>
  <c r="BD1299" i="22"/>
  <c r="BD1301" i="22"/>
  <c r="BD1303" i="22"/>
  <c r="BD1305" i="22"/>
  <c r="BD1307" i="22"/>
  <c r="BD1309" i="22"/>
  <c r="BD1311" i="22"/>
  <c r="BD1313" i="22"/>
  <c r="BD1315" i="22"/>
  <c r="BD1317" i="22"/>
  <c r="BD1319" i="22"/>
  <c r="BD1321" i="22"/>
  <c r="BD1323" i="22"/>
  <c r="BD1325" i="22"/>
  <c r="BD1327" i="22"/>
  <c r="BD1329" i="22"/>
  <c r="BD1331" i="22"/>
  <c r="BD1333" i="22"/>
  <c r="BD1335" i="22"/>
  <c r="BD1337" i="22"/>
  <c r="BD1339" i="22"/>
  <c r="BD1341" i="22"/>
  <c r="BD1343" i="22"/>
  <c r="BD1345" i="22"/>
  <c r="BD1347" i="22"/>
  <c r="BD1349" i="22"/>
  <c r="BD1351" i="22"/>
  <c r="BD1353" i="22"/>
  <c r="BD1355" i="22"/>
  <c r="BD1357" i="22"/>
  <c r="BD1359" i="22"/>
  <c r="BD1361" i="22"/>
  <c r="BD1363" i="22"/>
  <c r="BD1365" i="22"/>
  <c r="BD1367" i="22"/>
  <c r="BD1369" i="22"/>
  <c r="BD1371" i="22"/>
  <c r="BD1373" i="22"/>
  <c r="BD1375" i="22"/>
  <c r="BD1377" i="22"/>
  <c r="BD1379" i="22"/>
  <c r="BD1381" i="22"/>
  <c r="BD1383" i="22"/>
  <c r="BD1385" i="22"/>
  <c r="BD1387" i="22"/>
  <c r="BD1389" i="22"/>
  <c r="BD1391" i="22"/>
  <c r="BD1393" i="22"/>
  <c r="BD1395" i="22"/>
  <c r="BD1397" i="22"/>
  <c r="BD1399" i="22"/>
  <c r="BD1401" i="22"/>
  <c r="BD1403" i="22"/>
  <c r="BD1405" i="22"/>
  <c r="BD1407" i="22"/>
  <c r="BD1409" i="22"/>
  <c r="BD1411" i="22"/>
  <c r="BD1413" i="22"/>
  <c r="BD1415" i="22"/>
  <c r="BD1417" i="22"/>
  <c r="BD1419" i="22"/>
  <c r="BD1421" i="22"/>
  <c r="BD1423" i="22"/>
  <c r="BD1425" i="22"/>
  <c r="BD1427" i="22"/>
  <c r="BD1429" i="22"/>
  <c r="BD1431" i="22"/>
  <c r="BD1433" i="22"/>
  <c r="BD1435" i="22"/>
  <c r="BD1437" i="22"/>
  <c r="BD1439" i="22"/>
  <c r="BD1441" i="22"/>
  <c r="BD1443" i="22"/>
  <c r="BD1445" i="22"/>
  <c r="BD1447" i="22"/>
  <c r="BD1449" i="22"/>
  <c r="BD1451" i="22"/>
  <c r="BD1453" i="22"/>
  <c r="BD1455" i="22"/>
  <c r="BD1457" i="22"/>
  <c r="BD1459" i="22"/>
  <c r="BD1461" i="22"/>
  <c r="BD1463" i="22"/>
  <c r="BD1465" i="22"/>
  <c r="BD1467" i="22"/>
  <c r="BD1469" i="22"/>
  <c r="BD1471" i="22"/>
  <c r="BD1473" i="22"/>
  <c r="BD1475" i="22"/>
  <c r="BD1477" i="22"/>
  <c r="BD1479" i="22"/>
  <c r="BD1481" i="22"/>
  <c r="BD1483" i="22"/>
  <c r="BD1485" i="22"/>
  <c r="BD1487" i="22"/>
  <c r="BD1489" i="22"/>
  <c r="BD1491" i="22"/>
  <c r="BD1493" i="22"/>
  <c r="BD1495" i="22"/>
  <c r="BD1497" i="22"/>
  <c r="BD1499" i="22"/>
  <c r="BD1501" i="22"/>
  <c r="BD1503" i="22"/>
  <c r="BD1505" i="22"/>
  <c r="BD1507" i="22"/>
  <c r="BD1509" i="22"/>
  <c r="BD1511" i="22"/>
  <c r="BD1513" i="22"/>
  <c r="BD1515" i="22"/>
  <c r="BD1517" i="22"/>
  <c r="BD1519" i="22"/>
  <c r="BD1521" i="22"/>
  <c r="BD3" i="19"/>
  <c r="AT406" i="20"/>
  <c r="AT408" i="20"/>
  <c r="AT410" i="20"/>
  <c r="AT412" i="20"/>
  <c r="AT414" i="20"/>
  <c r="AT416" i="20"/>
  <c r="AT418" i="20"/>
  <c r="AT420" i="20"/>
  <c r="AT422" i="20"/>
  <c r="AT424" i="20"/>
  <c r="AT426" i="20"/>
  <c r="AT428" i="20"/>
  <c r="AT430" i="20"/>
  <c r="AT432" i="20"/>
  <c r="AT434" i="20"/>
  <c r="AT436" i="20"/>
  <c r="AT438" i="20"/>
  <c r="AT440" i="20"/>
  <c r="AT442" i="20"/>
  <c r="AT444" i="20"/>
  <c r="AT446" i="20"/>
  <c r="AT448" i="20"/>
  <c r="AT450" i="20"/>
  <c r="AT452" i="20"/>
  <c r="AT454" i="20"/>
  <c r="AT456" i="20"/>
  <c r="AT458" i="20"/>
  <c r="AT460" i="20"/>
  <c r="AT462" i="20"/>
  <c r="AT464" i="20"/>
  <c r="AT466" i="20"/>
  <c r="AT468" i="20"/>
  <c r="AT470" i="20"/>
  <c r="AT472" i="20"/>
  <c r="AT474" i="20"/>
  <c r="AT476" i="20"/>
  <c r="AT478" i="20"/>
  <c r="AT480" i="20"/>
  <c r="AT482" i="20"/>
  <c r="AT484" i="20"/>
  <c r="AT486" i="20"/>
  <c r="AT488" i="20"/>
  <c r="AT490" i="20"/>
  <c r="AT492" i="20"/>
  <c r="AT494" i="20"/>
  <c r="AT496" i="20"/>
  <c r="AT498" i="20"/>
  <c r="AT500" i="20"/>
  <c r="AT502" i="20"/>
  <c r="AT504" i="20"/>
  <c r="AT506" i="20"/>
  <c r="AT508" i="20"/>
  <c r="AT510" i="20"/>
  <c r="AT512" i="20"/>
  <c r="AT514" i="20"/>
  <c r="AT516" i="20"/>
  <c r="AT518" i="20"/>
  <c r="AT520" i="20"/>
  <c r="AT522" i="20"/>
  <c r="AT524" i="20"/>
  <c r="AT526" i="20"/>
  <c r="AT528" i="20"/>
  <c r="AT530" i="20"/>
  <c r="AT532" i="20"/>
  <c r="AT534" i="20"/>
  <c r="AT536" i="20"/>
  <c r="AT538" i="20"/>
  <c r="AT540" i="20"/>
  <c r="AT542" i="20"/>
  <c r="AT544" i="20"/>
  <c r="AT546" i="20"/>
  <c r="AT548" i="20"/>
  <c r="AT550" i="20"/>
  <c r="AT552" i="20"/>
  <c r="AT554" i="20"/>
  <c r="AT556" i="20"/>
  <c r="AT558" i="20"/>
  <c r="AT560" i="20"/>
  <c r="AT562" i="20"/>
  <c r="AT564" i="20"/>
  <c r="AT566" i="20"/>
  <c r="AT568" i="20"/>
  <c r="AT570" i="20"/>
  <c r="AT572" i="20"/>
  <c r="AT574" i="20"/>
  <c r="AT576" i="20"/>
  <c r="AT578" i="20"/>
  <c r="AT580" i="20"/>
  <c r="AT582" i="20"/>
  <c r="AT584" i="20"/>
  <c r="AT586" i="20"/>
  <c r="AT588" i="20"/>
  <c r="AT590" i="20"/>
  <c r="AT592" i="20"/>
  <c r="AT594" i="20"/>
  <c r="AT596" i="20"/>
  <c r="AT598" i="20"/>
  <c r="AT600" i="20"/>
  <c r="AT602" i="20"/>
  <c r="AT604" i="20"/>
  <c r="AT606" i="20"/>
  <c r="AT608" i="20"/>
  <c r="AT610" i="20"/>
  <c r="AT612" i="20"/>
  <c r="AT614" i="20"/>
  <c r="AT616" i="20"/>
  <c r="AT618" i="20"/>
  <c r="AT620" i="20"/>
  <c r="AT622" i="20"/>
  <c r="AT624" i="20"/>
  <c r="BD60" i="22"/>
  <c r="BD62" i="22"/>
  <c r="BD64" i="22"/>
  <c r="BD66" i="22"/>
  <c r="BD68" i="22"/>
  <c r="BD70" i="22"/>
  <c r="BD72" i="22"/>
  <c r="BD74" i="22"/>
  <c r="BD76" i="22"/>
  <c r="BD78" i="22"/>
  <c r="BD80" i="22"/>
  <c r="BD82" i="22"/>
  <c r="BD84" i="22"/>
  <c r="BD86" i="22"/>
  <c r="BD88" i="22"/>
  <c r="BD90" i="22"/>
  <c r="BD92" i="22"/>
  <c r="BD94" i="22"/>
  <c r="BD96" i="22"/>
  <c r="BD98" i="22"/>
  <c r="BD100" i="22"/>
  <c r="BD102" i="22"/>
  <c r="BD104" i="22"/>
  <c r="BD106" i="22"/>
  <c r="BD108" i="22"/>
  <c r="BD110" i="22"/>
  <c r="BD112" i="22"/>
  <c r="BD114" i="22"/>
  <c r="BD116" i="22"/>
  <c r="BD118" i="22"/>
  <c r="BD120" i="22"/>
  <c r="BD122" i="22"/>
  <c r="BD124" i="22"/>
  <c r="BD126" i="22"/>
  <c r="BD128" i="22"/>
  <c r="BD130" i="22"/>
  <c r="BD132" i="22"/>
  <c r="BD134" i="22"/>
  <c r="BD136" i="22"/>
  <c r="BD138" i="22"/>
  <c r="BD140" i="22"/>
  <c r="BD142" i="22"/>
  <c r="BD144" i="22"/>
  <c r="BD146" i="22"/>
  <c r="BD148" i="22"/>
  <c r="BD150" i="22"/>
  <c r="BD152" i="22"/>
  <c r="BD154" i="22"/>
  <c r="BD156" i="22"/>
  <c r="BD158" i="22"/>
  <c r="BD160" i="22"/>
  <c r="BD162" i="22"/>
  <c r="BD164" i="22"/>
  <c r="BD166" i="22"/>
  <c r="BD168" i="22"/>
  <c r="BD170" i="22"/>
  <c r="BD172" i="22"/>
  <c r="BD174" i="22"/>
  <c r="BD176" i="22"/>
  <c r="BD178" i="22"/>
  <c r="BD180" i="22"/>
  <c r="BD182" i="22"/>
  <c r="BD184" i="22"/>
  <c r="BD186" i="22"/>
  <c r="BD188" i="22"/>
  <c r="BD190" i="22"/>
  <c r="BD192" i="22"/>
  <c r="BD194" i="22"/>
  <c r="BD196" i="22"/>
  <c r="BD198" i="22"/>
  <c r="BD200" i="22"/>
  <c r="BD202" i="22"/>
  <c r="BD204" i="22"/>
  <c r="BD206" i="22"/>
  <c r="BD208" i="22"/>
  <c r="BD210" i="22"/>
  <c r="BD212" i="22"/>
  <c r="BD214" i="22"/>
  <c r="BD216" i="22"/>
  <c r="BD218" i="22"/>
  <c r="BD220" i="22"/>
  <c r="BD222" i="22"/>
  <c r="BD224" i="22"/>
  <c r="BD226" i="22"/>
  <c r="BD228" i="22"/>
  <c r="BD230" i="22"/>
  <c r="BD232" i="22"/>
  <c r="BD234" i="22"/>
  <c r="BD236" i="22"/>
  <c r="BD238" i="22"/>
  <c r="BD240" i="22"/>
  <c r="BD242" i="22"/>
  <c r="BD244" i="22"/>
  <c r="BD246" i="22"/>
  <c r="BD248" i="22"/>
  <c r="BD250" i="22"/>
  <c r="BD252" i="22"/>
  <c r="BD254" i="22"/>
  <c r="BD256" i="22"/>
  <c r="BD258" i="22"/>
  <c r="BD260" i="22"/>
  <c r="BD262" i="22"/>
  <c r="BD264" i="22"/>
  <c r="BD266" i="22"/>
  <c r="BD268" i="22"/>
  <c r="BD270" i="22"/>
  <c r="BD272" i="22"/>
  <c r="BD274" i="22"/>
  <c r="BD276" i="22"/>
  <c r="BD278" i="22"/>
  <c r="BD280" i="22"/>
  <c r="BD282" i="22"/>
  <c r="BD284" i="22"/>
  <c r="BD286" i="22"/>
  <c r="BD288" i="22"/>
  <c r="BD290" i="22"/>
  <c r="BD292" i="22"/>
  <c r="BD294" i="22"/>
  <c r="BD296" i="22"/>
  <c r="BD298" i="22"/>
  <c r="BD300" i="22"/>
  <c r="AT1769" i="20"/>
  <c r="AT1771" i="20"/>
  <c r="AT1773" i="20"/>
  <c r="AT1775" i="20"/>
  <c r="AT1777" i="20"/>
  <c r="AT1779" i="20"/>
  <c r="AT1781" i="20"/>
  <c r="AT1783" i="20"/>
  <c r="AT1785" i="20"/>
  <c r="AT1787" i="20"/>
  <c r="AT1789" i="20"/>
  <c r="AT1791" i="20"/>
  <c r="AT1793" i="20"/>
  <c r="AT1795" i="20"/>
  <c r="AT1797" i="20"/>
  <c r="AT1799" i="20"/>
  <c r="AT1801" i="20"/>
  <c r="AT1803" i="20"/>
  <c r="AT1805" i="20"/>
  <c r="AT1807" i="20"/>
  <c r="AT1809" i="20"/>
  <c r="AT1811" i="20"/>
  <c r="AT1813" i="20"/>
  <c r="AT1815" i="20"/>
  <c r="AT1817" i="20"/>
  <c r="AT1819" i="20"/>
  <c r="AT1821" i="20"/>
  <c r="AT1823" i="20"/>
  <c r="AT1825" i="20"/>
  <c r="AT1827" i="20"/>
  <c r="AT1829" i="20"/>
  <c r="AT1831" i="20"/>
  <c r="AT1833" i="20"/>
  <c r="AT1835" i="20"/>
  <c r="AT1837" i="20"/>
  <c r="AT1839" i="20"/>
  <c r="AT1841" i="20"/>
  <c r="AT1843" i="20"/>
  <c r="AT1845" i="20"/>
  <c r="AT1847" i="20"/>
  <c r="AT1849" i="20"/>
  <c r="AT1851" i="20"/>
  <c r="AT1853" i="20"/>
  <c r="AT1855" i="20"/>
  <c r="AT1857" i="20"/>
  <c r="AT1859" i="20"/>
  <c r="AT1861" i="20"/>
  <c r="AT1863" i="20"/>
  <c r="AT1865" i="20"/>
  <c r="AT1867" i="20"/>
  <c r="AT1869" i="20"/>
  <c r="AT1871" i="20"/>
  <c r="AT1873" i="20"/>
  <c r="AT1875" i="20"/>
  <c r="AT1877" i="20"/>
  <c r="AT1879" i="20"/>
  <c r="AT1881" i="20"/>
  <c r="AT1883" i="20"/>
  <c r="AT1885" i="20"/>
  <c r="AT1887" i="20"/>
  <c r="AT1889" i="20"/>
  <c r="AT1891" i="20"/>
  <c r="AT1893" i="20"/>
  <c r="AT1895" i="20"/>
  <c r="AT1897" i="20"/>
  <c r="AT1899" i="20"/>
  <c r="AT1901" i="20"/>
  <c r="AT1903" i="20"/>
  <c r="AT1905" i="20"/>
  <c r="AT1907" i="20"/>
  <c r="AT1909" i="20"/>
  <c r="AT1911" i="20"/>
  <c r="AT1913" i="20"/>
  <c r="AT1915" i="20"/>
  <c r="AT1917" i="20"/>
  <c r="AT1919" i="20"/>
  <c r="AT1921" i="20"/>
  <c r="AT1923" i="20"/>
  <c r="AT1925" i="20"/>
  <c r="AT1927" i="20"/>
  <c r="AT1929" i="20"/>
  <c r="AT1931" i="20"/>
  <c r="AT1933" i="20"/>
  <c r="AT1935" i="20"/>
  <c r="AT1937" i="20"/>
  <c r="AT1939" i="20"/>
  <c r="AT1941" i="20"/>
  <c r="AT1943" i="20"/>
  <c r="AT1945" i="20"/>
  <c r="AT1947" i="20"/>
  <c r="AT1949" i="20"/>
  <c r="AT1951" i="20"/>
  <c r="AT1953" i="20"/>
  <c r="AT1955" i="20"/>
  <c r="AT1957" i="20"/>
  <c r="AT1959" i="20"/>
  <c r="AT1961" i="20"/>
  <c r="AT1963" i="20"/>
  <c r="AT1965" i="20"/>
  <c r="AT1967" i="20"/>
  <c r="AT1969" i="20"/>
  <c r="AT1971" i="20"/>
  <c r="AT1973" i="20"/>
  <c r="AT1975" i="20"/>
  <c r="AT1977" i="20"/>
  <c r="AT1979" i="20"/>
  <c r="AT1981" i="20"/>
  <c r="AT1983" i="20"/>
  <c r="AT1985" i="20"/>
  <c r="AT1987" i="20"/>
  <c r="AT1989" i="20"/>
  <c r="AT1991" i="20"/>
  <c r="AT1993" i="20"/>
  <c r="AT1995" i="20"/>
  <c r="AT1997" i="20"/>
  <c r="AT1999" i="20"/>
  <c r="AT2001" i="20"/>
  <c r="AT2003" i="20"/>
  <c r="AT2005" i="20"/>
  <c r="AT2007" i="20"/>
  <c r="AT2009" i="20"/>
  <c r="AT2011" i="20"/>
  <c r="AT2013" i="20"/>
  <c r="AT2015" i="20"/>
  <c r="AT2017" i="20"/>
  <c r="AT2019" i="20"/>
  <c r="AT2021" i="20"/>
  <c r="AT2023" i="20"/>
  <c r="AT2025" i="20"/>
  <c r="AT2027" i="20"/>
  <c r="AT2029" i="20"/>
  <c r="AT2031" i="20"/>
  <c r="AT2033" i="20"/>
  <c r="AT2035" i="20"/>
  <c r="AT2037" i="20"/>
  <c r="AT2039" i="20"/>
  <c r="AT2041" i="20"/>
  <c r="AT2043" i="20"/>
  <c r="AT2045" i="20"/>
  <c r="AT2047" i="20"/>
  <c r="AT2049" i="20"/>
  <c r="AT2051" i="20"/>
  <c r="AT2053" i="20"/>
  <c r="AT2055" i="20"/>
  <c r="AT2057" i="20"/>
  <c r="AT2059" i="20"/>
  <c r="AT2061" i="20"/>
  <c r="AT2063" i="20"/>
  <c r="AT2065" i="20"/>
  <c r="AT2067" i="20"/>
  <c r="AT2069" i="20"/>
  <c r="AT2071" i="20"/>
  <c r="AT2073" i="20"/>
  <c r="AT2075" i="20"/>
  <c r="AT2077" i="20"/>
  <c r="AT2079" i="20"/>
  <c r="AT2081" i="20"/>
  <c r="AT2083" i="20"/>
  <c r="AT2085" i="20"/>
  <c r="AT2087" i="20"/>
  <c r="AT2089" i="20"/>
  <c r="AT2091" i="20"/>
  <c r="AT2093" i="20"/>
  <c r="AT2095" i="20"/>
  <c r="AT2097" i="20"/>
  <c r="AT2099" i="20"/>
  <c r="AT2101" i="20"/>
  <c r="AT2103" i="20"/>
  <c r="AT2105" i="20"/>
  <c r="AT2107" i="20"/>
  <c r="AT2109" i="20"/>
  <c r="AT2111" i="20"/>
  <c r="AT2113" i="20"/>
  <c r="AT2115" i="20"/>
  <c r="AT2117" i="20"/>
  <c r="AT2119" i="20"/>
  <c r="AT2121" i="20"/>
  <c r="AT2123" i="20"/>
  <c r="AT2125" i="20"/>
  <c r="AT2127" i="20"/>
  <c r="AT2129" i="20"/>
  <c r="AT2131" i="20"/>
  <c r="AT2133" i="20"/>
  <c r="AT2135" i="20"/>
  <c r="AT2137" i="20"/>
  <c r="AT2139" i="20"/>
  <c r="AT2141" i="20"/>
  <c r="AT2143" i="20"/>
  <c r="AT2145" i="20"/>
  <c r="AT2147" i="20"/>
  <c r="AT2149" i="20"/>
  <c r="AT2151" i="20"/>
  <c r="AT2153" i="20"/>
  <c r="AT2155" i="20"/>
  <c r="AT2157" i="20"/>
  <c r="AT2159" i="20"/>
  <c r="AT2161" i="20"/>
  <c r="AT2163" i="20"/>
  <c r="AT2165" i="20"/>
  <c r="AT2167" i="20"/>
  <c r="AT2169" i="20"/>
  <c r="AT2171" i="20"/>
  <c r="AT2173" i="20"/>
  <c r="AT2175" i="20"/>
  <c r="AT2177" i="20"/>
  <c r="AT2179" i="20"/>
  <c r="AT2181" i="20"/>
  <c r="AT2183" i="20"/>
  <c r="AT2185" i="20"/>
  <c r="AT2187" i="20"/>
  <c r="AT2189" i="20"/>
  <c r="AT2191" i="20"/>
  <c r="AT2193" i="20"/>
  <c r="AT2195" i="20"/>
  <c r="AT2197" i="20"/>
  <c r="AT2199" i="20"/>
  <c r="AT2201" i="20"/>
  <c r="AT2203" i="20"/>
  <c r="AT2205" i="20"/>
  <c r="AT2207" i="20"/>
  <c r="AT2209" i="20"/>
  <c r="AT2211" i="20"/>
  <c r="AT2213" i="20"/>
  <c r="AT2215" i="20"/>
  <c r="AT2217" i="20"/>
  <c r="AT2219" i="20"/>
  <c r="AT2221" i="20"/>
  <c r="AT2223" i="20"/>
  <c r="AT2225" i="20"/>
  <c r="AT2227" i="20"/>
  <c r="AT2229" i="20"/>
  <c r="AT2231" i="20"/>
  <c r="AT2233" i="20"/>
  <c r="AT2235" i="20"/>
  <c r="AT2237" i="20"/>
  <c r="AT2239" i="20"/>
  <c r="AT2241" i="20"/>
  <c r="AT2243" i="20"/>
  <c r="AT2245" i="20"/>
  <c r="AT2247" i="20"/>
  <c r="AT2249" i="20"/>
  <c r="AT2251" i="20"/>
  <c r="AT2253" i="20"/>
  <c r="AT2255" i="20"/>
  <c r="AT2257" i="20"/>
  <c r="AT2259" i="20"/>
  <c r="AT2261" i="20"/>
  <c r="AT2263" i="20"/>
  <c r="AT2265" i="20"/>
  <c r="AT2267" i="20"/>
  <c r="AT2269" i="20"/>
  <c r="AT2271" i="20"/>
  <c r="AT2273" i="20"/>
  <c r="AT2275" i="20"/>
  <c r="AT2277" i="20"/>
  <c r="AT2279" i="20"/>
  <c r="AT2281" i="20"/>
  <c r="AT2283" i="20"/>
  <c r="AT2285" i="20"/>
  <c r="AT2287" i="20"/>
  <c r="AT2289" i="20"/>
  <c r="AT2291" i="20"/>
  <c r="AT2293" i="20"/>
  <c r="AT2295" i="20"/>
  <c r="AT2297" i="20"/>
  <c r="AT2299" i="20"/>
  <c r="AT2301" i="20"/>
  <c r="AT2303" i="20"/>
  <c r="AT2305" i="20"/>
  <c r="AT2307" i="20"/>
  <c r="AT2309" i="20"/>
  <c r="AT2311" i="20"/>
  <c r="AT2313" i="20"/>
  <c r="AT2315" i="20"/>
  <c r="AT2317" i="20"/>
  <c r="AT2319" i="20"/>
  <c r="AT2321" i="20"/>
  <c r="AT2323" i="20"/>
  <c r="AT2325" i="20"/>
  <c r="AT2327" i="20"/>
  <c r="AT2329" i="20"/>
  <c r="AT2331" i="20"/>
  <c r="AT2333" i="20"/>
  <c r="AT2335" i="20"/>
  <c r="AT2337" i="20"/>
  <c r="AT2339" i="20"/>
  <c r="AT2341" i="20"/>
  <c r="AT2343" i="20"/>
  <c r="AT2345" i="20"/>
  <c r="AT2347" i="20"/>
  <c r="AT2349" i="20"/>
  <c r="AT2351" i="20"/>
  <c r="AT2353" i="20"/>
  <c r="AT2355" i="20"/>
  <c r="AT2357" i="20"/>
  <c r="AT2359" i="20"/>
  <c r="AT2361" i="20"/>
  <c r="AT2363" i="20"/>
  <c r="AT2365" i="20"/>
  <c r="BD3" i="23"/>
  <c r="BD7" i="23"/>
  <c r="BD11" i="23"/>
  <c r="BD15" i="23"/>
  <c r="BD19" i="23"/>
  <c r="BD23" i="23"/>
  <c r="BD27" i="23"/>
  <c r="BD31" i="23"/>
  <c r="BD35" i="23"/>
  <c r="BD39" i="23"/>
  <c r="BD43" i="23"/>
  <c r="BD47" i="23"/>
  <c r="BD51" i="23"/>
  <c r="BD55" i="23"/>
  <c r="BD59" i="23"/>
  <c r="BD63" i="23"/>
  <c r="BD67" i="23"/>
  <c r="BD71" i="23"/>
  <c r="BD75" i="23"/>
  <c r="BD79" i="23"/>
  <c r="BD83" i="23"/>
  <c r="BD87" i="23"/>
  <c r="BD91" i="23"/>
  <c r="BD95" i="23"/>
  <c r="BD99" i="23"/>
  <c r="BD103" i="23"/>
  <c r="BD107" i="23"/>
  <c r="BD111" i="23"/>
  <c r="BD115" i="23"/>
  <c r="BD119" i="23"/>
  <c r="BD123" i="23"/>
  <c r="BD127" i="23"/>
  <c r="BD131" i="23"/>
  <c r="BD135" i="23"/>
  <c r="BD139" i="23"/>
  <c r="BD143" i="23"/>
  <c r="BD147" i="23"/>
  <c r="BD151" i="23"/>
  <c r="BD155" i="23"/>
  <c r="BD159" i="23"/>
  <c r="BD163" i="23"/>
  <c r="BD167" i="23"/>
  <c r="BD171" i="23"/>
  <c r="BD175" i="23"/>
  <c r="BD179" i="23"/>
  <c r="BD183" i="23"/>
  <c r="BD187" i="23"/>
  <c r="BD191" i="23"/>
  <c r="BD195" i="23"/>
  <c r="BD199" i="23"/>
  <c r="BD203" i="23"/>
  <c r="BD207" i="23"/>
  <c r="BD211" i="23"/>
  <c r="BD215" i="23"/>
  <c r="BD219" i="23"/>
  <c r="BD223" i="23"/>
  <c r="BD227" i="23"/>
  <c r="BD231" i="23"/>
  <c r="BD235" i="23"/>
  <c r="BD239" i="23"/>
  <c r="BD243" i="23"/>
  <c r="BD247" i="23"/>
  <c r="BD251" i="23"/>
  <c r="BD255" i="23"/>
  <c r="BD259" i="23"/>
  <c r="BD263" i="23"/>
  <c r="BD267" i="23"/>
  <c r="BD271" i="23"/>
  <c r="BD275" i="23"/>
  <c r="BD279" i="23"/>
  <c r="BD283" i="23"/>
  <c r="BD287" i="23"/>
  <c r="BD291" i="23"/>
  <c r="BD295" i="23"/>
  <c r="BD299" i="23"/>
  <c r="BD303" i="23"/>
  <c r="BD307" i="23"/>
  <c r="BD311" i="23"/>
  <c r="BD315" i="23"/>
  <c r="BD319" i="23"/>
  <c r="BD323" i="23"/>
  <c r="BD327" i="23"/>
  <c r="BD331" i="23"/>
  <c r="BD335" i="23"/>
  <c r="BD339" i="23"/>
  <c r="BD343" i="23"/>
  <c r="BD347" i="23"/>
  <c r="BD351" i="23"/>
  <c r="BD355" i="23"/>
  <c r="BD359" i="23"/>
  <c r="BD1721" i="22"/>
  <c r="BD1523" i="22"/>
  <c r="BD1525" i="22"/>
  <c r="BD1527" i="22"/>
  <c r="BD1529" i="22"/>
  <c r="BD1531" i="22"/>
  <c r="BD1533" i="22"/>
  <c r="BD1535" i="22"/>
  <c r="BD1537" i="22"/>
  <c r="BD1539" i="22"/>
  <c r="BD1541" i="22"/>
  <c r="BD1543" i="22"/>
  <c r="BD1545" i="22"/>
  <c r="BD1547" i="22"/>
  <c r="BD1549" i="22"/>
  <c r="BD1551" i="22"/>
  <c r="BD1553" i="22"/>
  <c r="BD1555" i="22"/>
  <c r="BD1557" i="22"/>
  <c r="BD1559" i="22"/>
  <c r="BD1561" i="22"/>
  <c r="BD1563" i="22"/>
  <c r="BD1565" i="22"/>
  <c r="BD1567" i="22"/>
  <c r="BD1569" i="22"/>
  <c r="BD1571" i="22"/>
  <c r="BD1573" i="22"/>
  <c r="BD1575" i="22"/>
  <c r="BD1577" i="22"/>
  <c r="BD1579" i="22"/>
  <c r="BD1581" i="22"/>
  <c r="BD1583" i="22"/>
  <c r="BD1585" i="22"/>
  <c r="BD1587" i="22"/>
  <c r="BD1589" i="22"/>
  <c r="BD1591" i="22"/>
  <c r="BD1593" i="22"/>
  <c r="BD1595" i="22"/>
  <c r="BD1597" i="22"/>
  <c r="BD1599" i="22"/>
  <c r="BD1601" i="22"/>
  <c r="BD1603" i="22"/>
  <c r="BD1605" i="22"/>
  <c r="BD1607" i="22"/>
  <c r="BD1609" i="22"/>
  <c r="BD1611" i="22"/>
  <c r="BD1613" i="22"/>
  <c r="BD1615" i="22"/>
  <c r="BD1617" i="22"/>
  <c r="BD1619" i="22"/>
  <c r="BD1621" i="22"/>
  <c r="BD1623" i="22"/>
  <c r="BD1625" i="22"/>
  <c r="BD1627" i="22"/>
  <c r="BD1629" i="22"/>
  <c r="BD1631" i="22"/>
  <c r="BD1633" i="22"/>
  <c r="BD1635" i="22"/>
  <c r="BD1637" i="22"/>
  <c r="BD1639" i="22"/>
  <c r="BD1641" i="22"/>
  <c r="BD1643" i="22"/>
  <c r="BD1645" i="22"/>
  <c r="BD1647" i="22"/>
  <c r="BD1649" i="22"/>
  <c r="BD1651" i="22"/>
  <c r="BD1653" i="22"/>
  <c r="BD1655" i="22"/>
  <c r="BD1657" i="22"/>
  <c r="BD1659" i="22"/>
  <c r="BD1661" i="22"/>
  <c r="BD1663" i="22"/>
  <c r="BD1665" i="22"/>
  <c r="BD1667" i="22"/>
  <c r="BD1669" i="22"/>
  <c r="BD1671" i="22"/>
  <c r="BD1673" i="22"/>
  <c r="BD1675" i="22"/>
  <c r="BD1677" i="22"/>
  <c r="BD1679" i="22"/>
  <c r="BD1681" i="22"/>
  <c r="BD1683" i="22"/>
  <c r="BD1685" i="22"/>
  <c r="BD1687" i="22"/>
  <c r="BD1689" i="22"/>
  <c r="BD1691" i="22"/>
  <c r="BD1693" i="22"/>
  <c r="BD1695" i="22"/>
  <c r="BD1697" i="22"/>
  <c r="BD1699" i="22"/>
  <c r="BD1701" i="22"/>
  <c r="BD1703" i="22"/>
  <c r="BD1705" i="22"/>
  <c r="BD1707" i="22"/>
  <c r="BD1709" i="22"/>
  <c r="BD1711" i="22"/>
  <c r="BD1713" i="22"/>
  <c r="BD1715" i="22"/>
  <c r="BD1717" i="22"/>
  <c r="BD1719" i="22"/>
  <c r="BD1723" i="22"/>
  <c r="BD1725" i="22"/>
  <c r="BD1727" i="22"/>
  <c r="BD1729" i="22"/>
  <c r="BD1731" i="22"/>
  <c r="BD1733" i="22"/>
  <c r="BD1735" i="22"/>
  <c r="BD1737" i="22"/>
  <c r="BD1739" i="22"/>
  <c r="BD1741" i="22"/>
  <c r="BD1743" i="22"/>
  <c r="BD1745" i="22"/>
  <c r="BD1747" i="22"/>
  <c r="BD1749" i="22"/>
  <c r="BD1751" i="22"/>
  <c r="BD1753" i="22"/>
  <c r="BD1755" i="22"/>
  <c r="BD1757" i="22"/>
  <c r="BD1759" i="22"/>
  <c r="BD1761" i="22"/>
  <c r="BD1763" i="22"/>
  <c r="BD1765" i="22"/>
  <c r="BD1767" i="22"/>
  <c r="BD1769" i="22"/>
  <c r="BD1771" i="22"/>
  <c r="BD1773" i="22"/>
  <c r="BD1775" i="22"/>
  <c r="BD1777" i="22"/>
  <c r="BD1779" i="22"/>
  <c r="BD1781" i="22"/>
  <c r="BD1783" i="22"/>
  <c r="BD1785" i="22"/>
  <c r="BD1787" i="22"/>
  <c r="BD1789" i="22"/>
  <c r="BD1791" i="22"/>
  <c r="BD1793" i="22"/>
  <c r="BD1795" i="22"/>
  <c r="BD1797" i="22"/>
  <c r="BD1799" i="22"/>
  <c r="BD1801" i="22"/>
  <c r="BD1803" i="22"/>
  <c r="BD1805" i="22"/>
  <c r="BD1807" i="22"/>
  <c r="BD1809" i="22"/>
  <c r="BD1811" i="22"/>
  <c r="BD1813" i="22"/>
  <c r="BD1815" i="22"/>
  <c r="BD1817" i="22"/>
  <c r="BD1819" i="22"/>
  <c r="BD1821" i="22"/>
  <c r="BD1823" i="22"/>
  <c r="BD1825" i="22"/>
  <c r="BD1827" i="22"/>
  <c r="BD1829" i="22"/>
  <c r="BD1831" i="22"/>
  <c r="BD1833" i="22"/>
  <c r="BD1835" i="22"/>
  <c r="BD1837" i="22"/>
  <c r="BD1839" i="22"/>
  <c r="BD1841" i="22"/>
  <c r="BD1843" i="22"/>
  <c r="BD1845" i="22"/>
  <c r="BD1847" i="22"/>
  <c r="BD1849" i="22"/>
  <c r="BD1851" i="22"/>
  <c r="BD1853" i="22"/>
  <c r="BD1855" i="22"/>
  <c r="BD1857" i="22"/>
  <c r="BD1859" i="22"/>
  <c r="BD1861" i="22"/>
  <c r="BD1863" i="22"/>
  <c r="BD1865" i="22"/>
  <c r="BD1867" i="22"/>
  <c r="BD1869" i="22"/>
  <c r="BD1871" i="22"/>
  <c r="BD1873" i="22"/>
  <c r="BD1875" i="22"/>
  <c r="BD1877" i="22"/>
  <c r="BD1879" i="22"/>
  <c r="BD1881" i="22"/>
  <c r="BD1883" i="22"/>
  <c r="BD1885" i="22"/>
  <c r="BD1887" i="22"/>
  <c r="BD1889" i="22"/>
  <c r="BD1891" i="22"/>
  <c r="BD1893" i="22"/>
  <c r="BD1895" i="22"/>
  <c r="BD1897" i="22"/>
  <c r="BD1899" i="22"/>
  <c r="BD1901" i="22"/>
  <c r="BD1903" i="22"/>
  <c r="BD1905" i="22"/>
  <c r="BD1907" i="22"/>
  <c r="BD1909" i="22"/>
  <c r="BD1911" i="22"/>
  <c r="BD1913" i="22"/>
  <c r="BD1915" i="22"/>
  <c r="BD1917" i="22"/>
  <c r="BD1919" i="22"/>
  <c r="BD1921" i="22"/>
  <c r="BD1923" i="22"/>
  <c r="BD1925" i="22"/>
  <c r="BD1927" i="22"/>
  <c r="BD1929" i="22"/>
  <c r="BD1931" i="22"/>
  <c r="BD1933" i="22"/>
  <c r="BD1935" i="22"/>
  <c r="BD1937" i="22"/>
  <c r="BD1939" i="22"/>
  <c r="BD1941" i="22"/>
  <c r="BD1943" i="22"/>
  <c r="BD1945" i="22"/>
  <c r="BD1947" i="22"/>
  <c r="BD1949" i="22"/>
  <c r="BD1951" i="22"/>
  <c r="BD1953" i="22"/>
  <c r="BD1955" i="22"/>
  <c r="BD1957" i="22"/>
  <c r="BD1959" i="22"/>
  <c r="BD1961" i="22"/>
  <c r="BD1963" i="22"/>
  <c r="BD1965" i="22"/>
  <c r="BD1967" i="22"/>
  <c r="BD1969" i="22"/>
  <c r="BD1971" i="22"/>
  <c r="BD1973" i="22"/>
  <c r="BD1975" i="22"/>
  <c r="BD1977" i="22"/>
  <c r="BD1979" i="22"/>
  <c r="BD1981" i="22"/>
  <c r="BD1983" i="22"/>
  <c r="BD1985" i="22"/>
  <c r="BD1987" i="22"/>
  <c r="BD1989" i="22"/>
  <c r="BD1991" i="22"/>
  <c r="BD1993" i="22"/>
  <c r="BD1995" i="22"/>
  <c r="BD1997" i="22"/>
  <c r="BD1999" i="22"/>
  <c r="BD2001" i="22"/>
  <c r="BD2003" i="22"/>
  <c r="BD2005" i="22"/>
  <c r="BD2007" i="22"/>
  <c r="BD2009" i="22"/>
  <c r="BD2011" i="22"/>
  <c r="BD2013" i="22"/>
  <c r="BD2015" i="22"/>
  <c r="BD2017" i="22"/>
  <c r="BD2019" i="22"/>
  <c r="BD2021" i="22"/>
  <c r="BD2023" i="22"/>
  <c r="BD2025" i="22"/>
  <c r="BD2027" i="22"/>
  <c r="BD2029" i="22"/>
  <c r="BD2031" i="22"/>
  <c r="BD2033" i="22"/>
  <c r="BD2035" i="22"/>
  <c r="BD2037" i="22"/>
  <c r="BD2039" i="22"/>
  <c r="BD2041" i="22"/>
  <c r="BD2043" i="22"/>
  <c r="BD2045" i="22"/>
  <c r="BD2047" i="22"/>
  <c r="BD2051" i="22"/>
  <c r="BD2053" i="22"/>
  <c r="BD2055" i="22"/>
  <c r="BD2057" i="22"/>
  <c r="AT626" i="20"/>
  <c r="AT628" i="20"/>
  <c r="AT630" i="20"/>
  <c r="AT632" i="20"/>
  <c r="AT634" i="20"/>
  <c r="AT636" i="20"/>
  <c r="AT638" i="20"/>
  <c r="AT640" i="20"/>
  <c r="AT642" i="20"/>
  <c r="AT644" i="20"/>
  <c r="AT646" i="20"/>
  <c r="AT648" i="20"/>
  <c r="AT650" i="20"/>
  <c r="AT652" i="20"/>
  <c r="AT654" i="20"/>
  <c r="AT656" i="20"/>
  <c r="AT658" i="20"/>
  <c r="AT660" i="20"/>
  <c r="AT662" i="20"/>
  <c r="AT664" i="20"/>
  <c r="AT666" i="20"/>
  <c r="AT668" i="20"/>
  <c r="AT670" i="20"/>
  <c r="AT672" i="20"/>
  <c r="AT674" i="20"/>
  <c r="AT676" i="20"/>
  <c r="AT678" i="20"/>
  <c r="AT680" i="20"/>
  <c r="AT682" i="20"/>
  <c r="AT684" i="20"/>
  <c r="AT686" i="20"/>
  <c r="AT688" i="20"/>
  <c r="AT690" i="20"/>
  <c r="AT692" i="20"/>
  <c r="AT694" i="20"/>
  <c r="AT696" i="20"/>
  <c r="AT698" i="20"/>
  <c r="AT700" i="20"/>
  <c r="AT702" i="20"/>
  <c r="AT704" i="20"/>
  <c r="AT706" i="20"/>
  <c r="AT708" i="20"/>
  <c r="AT710" i="20"/>
  <c r="AT712" i="20"/>
  <c r="AT714" i="20"/>
  <c r="AT716" i="20"/>
  <c r="AT718" i="20"/>
  <c r="AT720" i="20"/>
  <c r="AT722" i="20"/>
  <c r="AT724" i="20"/>
  <c r="AT726" i="20"/>
  <c r="AT728" i="20"/>
  <c r="AT730" i="20"/>
  <c r="AT732" i="20"/>
  <c r="AT734" i="20"/>
  <c r="AT736" i="20"/>
  <c r="AT738" i="20"/>
  <c r="AT740" i="20"/>
  <c r="AT742" i="20"/>
  <c r="AT744" i="20"/>
  <c r="AT746" i="20"/>
  <c r="AT748" i="20"/>
  <c r="AT750" i="20"/>
  <c r="AT752" i="20"/>
  <c r="AT754" i="20"/>
  <c r="AT756" i="20"/>
  <c r="AT758" i="20"/>
  <c r="AT760" i="20"/>
  <c r="AT762" i="20"/>
  <c r="AT764" i="20"/>
  <c r="AT766" i="20"/>
  <c r="AT768" i="20"/>
  <c r="AT770" i="20"/>
  <c r="AT772" i="20"/>
  <c r="AT774" i="20"/>
  <c r="AT776" i="20"/>
  <c r="AT778" i="20"/>
  <c r="AT780" i="20"/>
  <c r="AT782" i="20"/>
  <c r="AT784" i="20"/>
  <c r="AT786" i="20"/>
  <c r="AT788" i="20"/>
  <c r="AT790" i="20"/>
  <c r="AT792" i="20"/>
  <c r="AT794" i="20"/>
  <c r="AT796" i="20"/>
  <c r="AT798" i="20"/>
  <c r="AT800" i="20"/>
  <c r="AT802" i="20"/>
  <c r="AT804" i="20"/>
  <c r="AT806" i="20"/>
  <c r="AT808" i="20"/>
  <c r="AT810" i="20"/>
  <c r="AT812" i="20"/>
  <c r="AT814" i="20"/>
  <c r="AT816" i="20"/>
  <c r="AT818" i="20"/>
  <c r="AT820" i="20"/>
  <c r="AT822" i="20"/>
  <c r="AT824" i="20"/>
  <c r="AT826" i="20"/>
  <c r="AT828" i="20"/>
  <c r="AT830" i="20"/>
  <c r="AT832" i="20"/>
  <c r="AT834" i="20"/>
  <c r="AT836" i="20"/>
  <c r="AT838" i="20"/>
  <c r="AT840" i="20"/>
  <c r="AT842" i="20"/>
  <c r="AT844" i="20"/>
  <c r="AT846" i="20"/>
  <c r="AT848" i="20"/>
  <c r="AT850" i="20"/>
  <c r="AT852" i="20"/>
  <c r="AT854" i="20"/>
  <c r="AT856" i="20"/>
  <c r="AT858" i="20"/>
  <c r="AT860" i="20"/>
  <c r="AT862" i="20"/>
  <c r="AT864" i="20"/>
  <c r="AT866" i="20"/>
  <c r="AT868" i="20"/>
  <c r="AT870" i="20"/>
  <c r="AT872" i="20"/>
  <c r="AT874" i="20"/>
  <c r="AT876" i="20"/>
  <c r="AT878" i="20"/>
  <c r="BD302" i="22"/>
  <c r="BD304" i="22"/>
  <c r="BD306" i="22"/>
  <c r="BD308" i="22"/>
  <c r="BD310" i="22"/>
  <c r="BD312" i="22"/>
  <c r="BD314" i="22"/>
  <c r="BD316" i="22"/>
  <c r="BD318" i="22"/>
  <c r="BD320" i="22"/>
  <c r="BD322" i="22"/>
  <c r="BD324" i="22"/>
  <c r="BD326" i="22"/>
  <c r="BD328" i="22"/>
  <c r="BD330" i="22"/>
  <c r="BD332" i="22"/>
  <c r="BD334" i="22"/>
  <c r="BD336" i="22"/>
  <c r="BD338" i="22"/>
  <c r="BD340" i="22"/>
  <c r="BD342" i="22"/>
  <c r="BD344" i="22"/>
  <c r="BD346" i="22"/>
  <c r="BD348" i="22"/>
  <c r="BD350" i="22"/>
  <c r="BD352" i="22"/>
  <c r="BD354" i="22"/>
  <c r="BD356" i="22"/>
  <c r="BD358" i="22"/>
  <c r="BD360" i="22"/>
  <c r="BD362" i="22"/>
  <c r="BD364" i="22"/>
  <c r="BD366" i="22"/>
  <c r="BD368" i="22"/>
  <c r="BD370" i="22"/>
  <c r="BD372" i="22"/>
  <c r="BD374" i="22"/>
  <c r="BD376" i="22"/>
  <c r="BD378" i="22"/>
  <c r="BD380" i="22"/>
  <c r="BD382" i="22"/>
  <c r="BD384" i="22"/>
  <c r="BD386" i="22"/>
  <c r="BD388" i="22"/>
  <c r="BD390" i="22"/>
  <c r="BD392" i="22"/>
  <c r="BD394" i="22"/>
  <c r="BD396" i="22"/>
  <c r="BD398" i="22"/>
  <c r="BD400" i="22"/>
  <c r="BD402" i="22"/>
  <c r="BD404" i="22"/>
  <c r="BD406" i="22"/>
  <c r="BD408" i="22"/>
  <c r="BD410" i="22"/>
  <c r="BD412" i="22"/>
  <c r="BD414" i="22"/>
  <c r="BD363" i="23"/>
  <c r="BD367" i="23"/>
  <c r="BD371" i="23"/>
  <c r="BD375" i="23"/>
  <c r="BD379" i="23"/>
  <c r="BD383" i="23"/>
  <c r="BD387" i="23"/>
  <c r="BD391" i="23"/>
  <c r="BD395" i="23"/>
  <c r="BD399" i="23"/>
  <c r="BD403" i="23"/>
  <c r="BD407" i="23"/>
  <c r="BD411" i="23"/>
  <c r="BD415" i="23"/>
  <c r="BD419" i="23"/>
  <c r="BD423" i="23"/>
  <c r="BD427" i="23"/>
  <c r="BD431" i="23"/>
  <c r="BD435" i="23"/>
  <c r="BD439" i="23"/>
  <c r="BD443" i="23"/>
  <c r="BD447" i="23"/>
  <c r="BD451" i="23"/>
  <c r="BD455" i="23"/>
  <c r="BD459" i="23"/>
  <c r="BD463" i="23"/>
  <c r="BD467" i="23"/>
  <c r="BD471" i="23"/>
  <c r="BD475" i="23"/>
  <c r="BD479" i="23"/>
  <c r="BD483" i="23"/>
  <c r="BD487" i="23"/>
  <c r="BD491" i="23"/>
  <c r="BD495" i="23"/>
  <c r="BD499" i="23"/>
  <c r="BD503" i="23"/>
  <c r="BD507" i="23"/>
  <c r="BD511" i="23"/>
  <c r="BD515" i="23"/>
  <c r="BD519" i="23"/>
  <c r="BD523" i="23"/>
  <c r="BD527" i="23"/>
  <c r="BD531" i="23"/>
  <c r="BD535" i="23"/>
  <c r="BD539" i="23"/>
  <c r="BD543" i="23"/>
  <c r="BD547" i="23"/>
  <c r="BD551" i="23"/>
  <c r="BD555" i="23"/>
  <c r="BD559" i="23"/>
  <c r="BD563" i="23"/>
  <c r="BD567" i="23"/>
  <c r="BD571" i="23"/>
  <c r="BD575" i="23"/>
  <c r="BD579" i="23"/>
  <c r="BD583" i="23"/>
  <c r="BD587" i="23"/>
  <c r="BD591" i="23"/>
  <c r="BD595" i="23"/>
  <c r="BD599" i="23"/>
  <c r="BD603" i="23"/>
  <c r="BD607" i="23"/>
  <c r="BD611" i="23"/>
  <c r="BD615" i="23"/>
  <c r="BD619" i="23"/>
  <c r="BD623" i="23"/>
  <c r="BD627" i="23"/>
  <c r="BD631" i="23"/>
  <c r="BD635" i="23"/>
  <c r="BD639" i="23"/>
  <c r="BD643" i="23"/>
  <c r="BD647" i="23"/>
  <c r="BD651" i="23"/>
  <c r="BD655" i="23"/>
  <c r="BD659" i="23"/>
  <c r="BD663" i="23"/>
  <c r="BD667" i="23"/>
  <c r="BD671" i="23"/>
  <c r="BD675" i="23"/>
  <c r="BD679" i="23"/>
  <c r="BD683" i="23"/>
  <c r="BD687" i="23"/>
  <c r="BD691" i="23"/>
  <c r="BD695" i="23"/>
  <c r="BD699" i="23"/>
  <c r="BD703" i="23"/>
  <c r="BD707" i="23"/>
  <c r="BD711" i="23"/>
  <c r="BD715" i="23"/>
  <c r="BD719" i="23"/>
  <c r="BD723" i="23"/>
  <c r="BD727" i="23"/>
  <c r="BD731" i="23"/>
  <c r="BD735" i="23"/>
  <c r="BD739" i="23"/>
  <c r="BD743" i="23"/>
  <c r="BD747" i="23"/>
  <c r="BD751" i="23"/>
  <c r="BD755" i="23"/>
  <c r="BD759" i="23"/>
  <c r="BD763" i="23"/>
  <c r="BD767" i="23"/>
  <c r="BD771" i="23"/>
  <c r="BD775" i="23"/>
  <c r="BD779" i="23"/>
  <c r="BD783" i="23"/>
  <c r="BD787" i="23"/>
  <c r="BD791" i="23"/>
  <c r="BD795" i="23"/>
  <c r="BD799" i="23"/>
  <c r="BD803" i="23"/>
  <c r="BD807" i="23"/>
  <c r="BD811" i="23"/>
  <c r="BD815" i="23"/>
  <c r="BD819" i="23"/>
  <c r="BD823" i="23"/>
  <c r="BD827" i="23"/>
  <c r="BD831" i="23"/>
  <c r="BD835" i="23"/>
  <c r="BD839" i="23"/>
  <c r="BD843" i="23"/>
  <c r="BD847" i="23"/>
  <c r="BD851" i="23"/>
  <c r="BD855" i="23"/>
  <c r="BD859" i="23"/>
  <c r="BD863" i="23"/>
  <c r="BD867" i="23"/>
  <c r="BD871" i="23"/>
  <c r="BD875" i="23"/>
  <c r="BD879" i="23"/>
  <c r="BD883" i="23"/>
  <c r="BD887" i="23"/>
  <c r="BD891" i="23"/>
  <c r="BD895" i="23"/>
  <c r="BD899" i="23"/>
  <c r="BD903" i="23"/>
  <c r="BD907" i="23"/>
  <c r="BD911" i="23"/>
  <c r="BD915" i="23"/>
  <c r="BD919" i="23"/>
  <c r="BD923" i="23"/>
  <c r="BD927" i="23"/>
  <c r="BD931" i="23"/>
  <c r="BD935" i="23"/>
  <c r="BD939" i="23"/>
  <c r="BD943" i="23"/>
  <c r="BD947" i="23"/>
  <c r="BD951" i="23"/>
  <c r="BD955" i="23"/>
  <c r="BD959" i="23"/>
  <c r="BD963" i="23"/>
  <c r="BD967" i="23"/>
  <c r="BD971" i="23"/>
  <c r="BD975" i="23"/>
  <c r="BD979" i="23"/>
  <c r="BD983" i="23"/>
  <c r="BD987" i="23"/>
  <c r="BD991" i="23"/>
  <c r="BD995" i="23"/>
  <c r="BD999" i="23"/>
  <c r="BD1003" i="23"/>
  <c r="BD1007" i="23"/>
  <c r="BD1011" i="23"/>
  <c r="BD1015" i="23"/>
  <c r="BD1019" i="23"/>
  <c r="BD1023" i="23"/>
  <c r="BD1027" i="23"/>
  <c r="BD1031" i="23"/>
  <c r="BD1035" i="23"/>
  <c r="BD1039" i="23"/>
  <c r="BD1043" i="23"/>
  <c r="BD1047" i="23"/>
  <c r="BD1051" i="23"/>
  <c r="BD1055" i="23"/>
  <c r="BD1059" i="23"/>
  <c r="BD1063" i="23"/>
  <c r="BD1067" i="23"/>
  <c r="BD1071" i="23"/>
  <c r="BD1075" i="23"/>
  <c r="BD1079" i="23"/>
  <c r="BD1083" i="23"/>
  <c r="BD1087" i="23"/>
  <c r="BD1091" i="23"/>
  <c r="BD1095" i="23"/>
  <c r="BD1099" i="23"/>
  <c r="BD1103" i="23"/>
  <c r="BD1107" i="23"/>
  <c r="BD1111" i="23"/>
  <c r="BD1115" i="23"/>
  <c r="BD1119" i="23"/>
  <c r="BD1123" i="23"/>
  <c r="BD1127" i="23"/>
  <c r="BD1131" i="23"/>
  <c r="BD1135" i="23"/>
  <c r="BD1139" i="23"/>
  <c r="BD1143" i="23"/>
  <c r="BD1147" i="23"/>
  <c r="BD1151" i="23"/>
  <c r="BD1155" i="23"/>
  <c r="BD1159" i="23"/>
  <c r="BD1163" i="23"/>
  <c r="BD1167" i="23"/>
  <c r="BD1171" i="23"/>
  <c r="BD1175" i="23"/>
  <c r="BD1179" i="23"/>
  <c r="BD1183" i="23"/>
  <c r="BD1187" i="23"/>
  <c r="BD1191" i="23"/>
  <c r="BD1195" i="23"/>
  <c r="BD1199" i="23"/>
  <c r="BD1203" i="23"/>
  <c r="BD1207" i="23"/>
  <c r="BD1211" i="23"/>
  <c r="BD1215" i="23"/>
  <c r="BD1219" i="23"/>
  <c r="BD1223" i="23"/>
  <c r="BD1227" i="23"/>
  <c r="BD1231" i="23"/>
  <c r="BD1235" i="23"/>
  <c r="BD1239" i="23"/>
  <c r="BD1243" i="23"/>
  <c r="BD1247" i="23"/>
  <c r="BD1251" i="23"/>
  <c r="BD1255" i="23"/>
  <c r="BD1259" i="23"/>
  <c r="BD1263" i="23"/>
  <c r="BD1267" i="23"/>
  <c r="BD1271" i="23"/>
  <c r="BD1275" i="23"/>
  <c r="BD1279" i="23"/>
  <c r="BD1283" i="23"/>
  <c r="BD1287" i="23"/>
  <c r="BD1291" i="23"/>
  <c r="BD1295" i="23"/>
  <c r="BD1299" i="23"/>
  <c r="BD1303" i="23"/>
  <c r="BD1307" i="23"/>
  <c r="BD1311" i="23"/>
  <c r="BD1315" i="23"/>
  <c r="BD1319" i="23"/>
  <c r="BD1323" i="23"/>
  <c r="BD1327" i="23"/>
  <c r="BD1331" i="23"/>
  <c r="BD1335" i="23"/>
  <c r="BD1339" i="23"/>
  <c r="BD1343" i="23"/>
  <c r="BD1347" i="23"/>
  <c r="BD1351" i="23"/>
  <c r="BD1355" i="23"/>
  <c r="BD1359" i="23"/>
  <c r="BD1363" i="23"/>
  <c r="BD1367" i="23"/>
  <c r="BD1371" i="23"/>
  <c r="BD1375" i="23"/>
  <c r="BD1379" i="23"/>
  <c r="BD1383" i="23"/>
  <c r="BD1387" i="23"/>
  <c r="BD1391" i="23"/>
  <c r="BD1395" i="23"/>
  <c r="BD1399" i="23"/>
  <c r="BD1403" i="23"/>
  <c r="BD1407" i="23"/>
  <c r="BD1411" i="23"/>
  <c r="BD1415" i="23"/>
  <c r="BD1419" i="23"/>
  <c r="BD1423" i="23"/>
  <c r="BD1427" i="23"/>
  <c r="BD1431" i="23"/>
  <c r="BD1435" i="23"/>
  <c r="BD1439" i="23"/>
  <c r="BD1443" i="23"/>
  <c r="BD1447" i="23"/>
  <c r="BD1451" i="23"/>
  <c r="BD1455" i="23"/>
  <c r="BD1459" i="23"/>
  <c r="BD1463" i="23"/>
  <c r="BD1467" i="23"/>
  <c r="BD1471" i="23"/>
  <c r="BD1475" i="23"/>
  <c r="BD1479" i="23"/>
  <c r="BD1483" i="23"/>
  <c r="BD1487" i="23"/>
  <c r="BD1491" i="23"/>
  <c r="BD1495" i="23"/>
  <c r="BD1499" i="23"/>
  <c r="BD1503" i="23"/>
  <c r="BD1507" i="23"/>
  <c r="BD1511" i="23"/>
  <c r="BD1515" i="23"/>
  <c r="BD1519" i="23"/>
  <c r="BD1523" i="23"/>
  <c r="BD1527" i="23"/>
  <c r="BD1531" i="23"/>
  <c r="BD1535" i="23"/>
  <c r="BD1539" i="23"/>
  <c r="BD1543" i="23"/>
  <c r="BD1547" i="23"/>
  <c r="BD1551" i="23"/>
  <c r="BD1555" i="23"/>
  <c r="BD1559" i="23"/>
  <c r="BD1563" i="23"/>
  <c r="BD1567" i="23"/>
  <c r="BD1571" i="23"/>
  <c r="BD1575" i="23"/>
  <c r="BD1579" i="23"/>
  <c r="BD1583" i="23"/>
  <c r="BD1587" i="23"/>
  <c r="BD1591" i="23"/>
  <c r="BD1595" i="23"/>
  <c r="BD1599" i="23"/>
  <c r="BD1603" i="23"/>
  <c r="BD1607" i="23"/>
  <c r="BD1611" i="23"/>
  <c r="BD1615" i="23"/>
  <c r="BD1619" i="23"/>
  <c r="BD1623" i="23"/>
  <c r="BD1627" i="23"/>
  <c r="BD1631" i="23"/>
  <c r="BD1635" i="23"/>
  <c r="BD1639" i="23"/>
  <c r="BD1643" i="23"/>
  <c r="BD1647" i="23"/>
  <c r="BD1651" i="23"/>
  <c r="BD1655" i="23"/>
  <c r="BD1659" i="23"/>
  <c r="BD1663" i="23"/>
  <c r="BD1667" i="23"/>
  <c r="BD1671" i="23"/>
  <c r="BD1675" i="23"/>
  <c r="BD1679" i="23"/>
  <c r="BD1683" i="23"/>
  <c r="BD1687" i="23"/>
  <c r="BD1691" i="23"/>
  <c r="BD1695" i="23"/>
  <c r="BD1699" i="23"/>
  <c r="BD1703" i="23"/>
  <c r="BD1707" i="23"/>
  <c r="BD1711" i="23"/>
  <c r="BD1715" i="23"/>
  <c r="BD1719" i="23"/>
  <c r="BD1723" i="23"/>
  <c r="BD1727" i="23"/>
  <c r="BD1731" i="23"/>
  <c r="BD1735" i="23"/>
  <c r="BD1739" i="23"/>
  <c r="BD1743" i="23"/>
  <c r="BD1747" i="23"/>
  <c r="BD1751" i="23"/>
  <c r="BD1755" i="23"/>
  <c r="BD1759" i="23"/>
  <c r="BD1763" i="23"/>
  <c r="BD1767" i="23"/>
  <c r="BD1771" i="23"/>
  <c r="BD1775" i="23"/>
  <c r="BD1779" i="23"/>
  <c r="BD1783" i="23"/>
  <c r="BD1787" i="23"/>
  <c r="BD1791" i="23"/>
  <c r="BD1795" i="23"/>
  <c r="BD1799" i="23"/>
  <c r="BD1803" i="23"/>
  <c r="BD1807" i="23"/>
  <c r="BD1811" i="23"/>
  <c r="BD1815" i="23"/>
  <c r="BD1819" i="23"/>
  <c r="BD1823" i="23"/>
  <c r="BD1827" i="23"/>
  <c r="BD1831" i="23"/>
  <c r="BD1835" i="23"/>
  <c r="BD1839" i="23"/>
  <c r="BD1843" i="23"/>
  <c r="BD1847" i="23"/>
  <c r="BD1851" i="23"/>
  <c r="BD1855" i="23"/>
  <c r="BD1859" i="23"/>
  <c r="BD1863" i="23"/>
  <c r="BD1867" i="23"/>
  <c r="BD1871" i="23"/>
  <c r="BD1875" i="23"/>
  <c r="BD1879" i="23"/>
  <c r="BD1883" i="23"/>
  <c r="BD1887" i="23"/>
  <c r="BD1891" i="23"/>
  <c r="BD1895" i="23"/>
  <c r="BD1899" i="23"/>
  <c r="BD1903" i="23"/>
  <c r="BD1907" i="23"/>
  <c r="BD1911" i="23"/>
  <c r="BD1915" i="23"/>
  <c r="BD1919" i="23"/>
  <c r="BD1923" i="23"/>
  <c r="BD1927" i="23"/>
  <c r="BD1931" i="23"/>
  <c r="BD1935" i="23"/>
  <c r="BD1939" i="23"/>
  <c r="BD1943" i="23"/>
  <c r="BD1947" i="23"/>
  <c r="BD1951" i="23"/>
  <c r="BD1955" i="23"/>
  <c r="BD1959" i="23"/>
  <c r="BD1963" i="23"/>
  <c r="BD1967" i="23"/>
  <c r="BD1971" i="23"/>
  <c r="BD1975" i="23"/>
  <c r="BD1979" i="23"/>
  <c r="BD1983" i="23"/>
  <c r="BD1987" i="23"/>
  <c r="BD1991" i="23"/>
  <c r="BD1995" i="23"/>
  <c r="BD1999" i="23"/>
  <c r="BD2003" i="23"/>
  <c r="BD2007" i="23"/>
  <c r="BD2011" i="23"/>
  <c r="BD2015" i="23"/>
  <c r="BD2019" i="23"/>
  <c r="BD2023" i="23"/>
  <c r="BD2027" i="23"/>
  <c r="BD2031" i="23"/>
  <c r="BD2035" i="23"/>
  <c r="BD2039" i="23"/>
  <c r="BD2043" i="23"/>
  <c r="BD2047" i="23"/>
  <c r="BD2051" i="23"/>
  <c r="BD2055" i="23"/>
  <c r="BD2059" i="23"/>
  <c r="BD2063" i="23"/>
  <c r="BD2067" i="23"/>
  <c r="BD2071" i="23"/>
  <c r="BD2075" i="23"/>
  <c r="BD2079" i="23"/>
  <c r="BD2083" i="23"/>
  <c r="BD2087" i="23"/>
  <c r="BD2091" i="23"/>
  <c r="BD2095" i="23"/>
  <c r="BD2099" i="23"/>
  <c r="BD2103" i="23"/>
  <c r="BD2107" i="23"/>
  <c r="BD2111" i="23"/>
  <c r="BD2115" i="23"/>
  <c r="BD2119" i="23"/>
  <c r="BD2123" i="23"/>
  <c r="BD2127" i="23"/>
  <c r="BD2131" i="23"/>
  <c r="BD2135" i="23"/>
  <c r="BD2139" i="23"/>
  <c r="BD2143" i="23"/>
  <c r="BD2147" i="23"/>
  <c r="BD2151" i="23"/>
  <c r="BD2155" i="23"/>
  <c r="BD2159" i="23"/>
  <c r="BD2163" i="23"/>
  <c r="BD2167" i="23"/>
  <c r="BD2171" i="23"/>
  <c r="BD2175" i="23"/>
  <c r="BD2179" i="23"/>
  <c r="BD2183" i="23"/>
  <c r="BD2187" i="23"/>
  <c r="BD2191" i="23"/>
  <c r="BD2195" i="23"/>
  <c r="BD2199" i="23"/>
  <c r="BD2203" i="23"/>
  <c r="BD2207" i="23"/>
  <c r="BD2211" i="23"/>
  <c r="BD2215" i="23"/>
  <c r="BD2219" i="23"/>
  <c r="BD2223" i="23"/>
  <c r="BD2227" i="23"/>
  <c r="BD2231" i="23"/>
  <c r="BD2235" i="23"/>
  <c r="BD2239" i="23"/>
  <c r="BD2243" i="23"/>
  <c r="BD2247" i="23"/>
  <c r="BD2251" i="23"/>
  <c r="BD2049" i="22"/>
  <c r="BD2061" i="22"/>
  <c r="BD2063" i="22"/>
  <c r="BD2065" i="22"/>
  <c r="BD2067" i="22"/>
  <c r="BD2069" i="22"/>
  <c r="BD2071" i="22"/>
  <c r="BD2073" i="22"/>
  <c r="BD2075" i="22"/>
  <c r="BD2077" i="22"/>
  <c r="BD2079" i="22"/>
  <c r="BD2081" i="22"/>
  <c r="BD2083" i="22"/>
  <c r="BD2085" i="22"/>
  <c r="BD2087" i="22"/>
  <c r="BD2089" i="22"/>
  <c r="BD2091" i="22"/>
  <c r="BD2093" i="22"/>
  <c r="BD2095" i="22"/>
  <c r="BD2097" i="22"/>
  <c r="BD2099" i="22"/>
  <c r="BD2101" i="22"/>
  <c r="BD2103" i="22"/>
  <c r="BD2105" i="22"/>
  <c r="BD2107" i="22"/>
  <c r="BD2109" i="22"/>
  <c r="BD2111" i="22"/>
  <c r="BD2113" i="22"/>
  <c r="BD2115" i="22"/>
  <c r="BD2117" i="22"/>
  <c r="BD2119" i="22"/>
  <c r="BD2121" i="22"/>
  <c r="BD2123" i="22"/>
  <c r="BD2125" i="22"/>
  <c r="BD2127" i="22"/>
  <c r="BD2129" i="22"/>
  <c r="BD2131" i="22"/>
  <c r="BD2133" i="22"/>
  <c r="BD2135" i="22"/>
  <c r="BD2137" i="22"/>
  <c r="BD2139" i="22"/>
  <c r="BD2141" i="22"/>
  <c r="BD2143" i="22"/>
  <c r="BD2145" i="22"/>
  <c r="BD2147" i="22"/>
  <c r="BD2149" i="22"/>
  <c r="BD2151" i="22"/>
  <c r="BD2153" i="22"/>
  <c r="BD2155" i="22"/>
  <c r="BD2157" i="22"/>
  <c r="BD2159" i="22"/>
  <c r="BD2161" i="22"/>
  <c r="BD2163" i="22"/>
  <c r="BD2165" i="22"/>
  <c r="BD2167" i="22"/>
  <c r="BD2169" i="22"/>
  <c r="BD2171" i="22"/>
  <c r="BD2173" i="22"/>
  <c r="BD2175" i="22"/>
  <c r="BD2177" i="22"/>
  <c r="BD2179" i="22"/>
  <c r="BD2183" i="22"/>
  <c r="BD2185" i="22"/>
  <c r="BD2187" i="22"/>
  <c r="BD2189" i="22"/>
  <c r="BD2191" i="22"/>
  <c r="BD2193" i="22"/>
  <c r="BD2195" i="22"/>
  <c r="BD2197" i="22"/>
  <c r="BD2199" i="22"/>
  <c r="BD2201" i="22"/>
  <c r="BD2203" i="22"/>
  <c r="BD2207" i="22"/>
  <c r="BD2209" i="22"/>
  <c r="BD2211" i="22"/>
  <c r="BD2215" i="22"/>
  <c r="BD2219" i="22"/>
  <c r="BD2223" i="22"/>
  <c r="BD2227" i="22"/>
  <c r="BD2231" i="22"/>
  <c r="BD2235" i="22"/>
  <c r="BD2239" i="22"/>
  <c r="BD2243" i="22"/>
  <c r="BD2247" i="22"/>
  <c r="BD2251" i="22"/>
  <c r="BD2255" i="22"/>
  <c r="BD2259" i="22"/>
  <c r="BD2263" i="22"/>
  <c r="BD2267" i="22"/>
  <c r="BD2271" i="22"/>
  <c r="BD2275" i="22"/>
  <c r="BD2279" i="22"/>
  <c r="BD2283" i="22"/>
  <c r="BD2287" i="22"/>
  <c r="BD2291" i="22"/>
  <c r="BD2295" i="22"/>
  <c r="BD2299" i="22"/>
  <c r="BD2303" i="22"/>
  <c r="BD2307" i="22"/>
  <c r="BD2311" i="22"/>
  <c r="BD2315" i="22"/>
  <c r="BD2319" i="22"/>
  <c r="BD2323" i="22"/>
  <c r="BD2327" i="22"/>
  <c r="BD2331" i="22"/>
  <c r="BD2335" i="22"/>
  <c r="BD2339" i="22"/>
  <c r="BD2343" i="22"/>
  <c r="BD2347" i="22"/>
  <c r="BD2351" i="22"/>
  <c r="BD2355" i="22"/>
  <c r="BD2359" i="22"/>
  <c r="BD2363" i="22"/>
  <c r="BD4" i="23"/>
  <c r="BD12" i="23"/>
  <c r="BD20" i="23"/>
  <c r="BD28" i="23"/>
  <c r="BD36" i="23"/>
  <c r="BD44" i="23"/>
  <c r="BD52" i="23"/>
  <c r="BD60" i="23"/>
  <c r="BD68" i="23"/>
  <c r="BD76" i="23"/>
  <c r="BD84" i="23"/>
  <c r="BD92" i="23"/>
  <c r="BD100" i="23"/>
  <c r="BD108" i="23"/>
  <c r="BD116" i="23"/>
  <c r="BD124" i="23"/>
  <c r="BD132" i="23"/>
  <c r="BD140" i="23"/>
  <c r="BD148" i="23"/>
  <c r="BD156" i="23"/>
  <c r="BD164" i="23"/>
  <c r="BD172" i="23"/>
  <c r="BD180" i="23"/>
  <c r="BD188" i="23"/>
  <c r="BD196" i="23"/>
  <c r="BD204" i="23"/>
  <c r="BD212" i="23"/>
  <c r="BD220" i="23"/>
  <c r="BD228" i="23"/>
  <c r="BD236" i="23"/>
  <c r="BD244" i="23"/>
  <c r="BD252" i="23"/>
  <c r="BD260" i="23"/>
  <c r="BD268" i="23"/>
  <c r="BD276" i="23"/>
  <c r="BD284" i="23"/>
  <c r="BD292" i="23"/>
  <c r="BD300" i="23"/>
  <c r="BD308" i="23"/>
  <c r="BD316" i="23"/>
  <c r="BD324" i="23"/>
  <c r="BD332" i="23"/>
  <c r="BD340" i="23"/>
  <c r="BD348" i="23"/>
  <c r="BD356" i="23"/>
  <c r="BD364" i="23"/>
  <c r="BD372" i="23"/>
  <c r="BD380" i="23"/>
  <c r="BD388" i="23"/>
  <c r="BD396" i="23"/>
  <c r="BD404" i="23"/>
  <c r="BD412" i="23"/>
  <c r="BD420" i="23"/>
  <c r="BD428" i="23"/>
  <c r="BD436" i="23"/>
  <c r="BD444" i="23"/>
  <c r="BD452" i="23"/>
  <c r="BD460" i="23"/>
  <c r="BD468" i="23"/>
  <c r="BD476" i="23"/>
  <c r="BD484" i="23"/>
  <c r="BD492" i="23"/>
  <c r="BD500" i="23"/>
  <c r="BD508" i="23"/>
  <c r="BD516" i="23"/>
  <c r="BD524" i="23"/>
  <c r="BD532" i="23"/>
  <c r="BD540" i="23"/>
  <c r="BD548" i="23"/>
  <c r="BD556" i="23"/>
  <c r="BD564" i="23"/>
  <c r="BD572" i="23"/>
  <c r="BD580" i="23"/>
  <c r="BD588" i="23"/>
  <c r="BD596" i="23"/>
  <c r="BD604" i="23"/>
  <c r="BD612" i="23"/>
  <c r="BD620" i="23"/>
  <c r="BD628" i="23"/>
  <c r="BD636" i="23"/>
  <c r="BD644" i="23"/>
  <c r="BD652" i="23"/>
  <c r="BD660" i="23"/>
  <c r="BD668" i="23"/>
  <c r="BD676" i="23"/>
  <c r="BD684" i="23"/>
  <c r="BD692" i="23"/>
  <c r="BD704" i="23"/>
  <c r="BD712" i="23"/>
  <c r="BD720" i="23"/>
  <c r="BD728" i="23"/>
  <c r="BD736" i="23"/>
  <c r="BD744" i="23"/>
  <c r="BD752" i="23"/>
  <c r="BD760" i="23"/>
  <c r="BD772" i="23"/>
  <c r="BD780" i="23"/>
  <c r="BD788" i="23"/>
  <c r="BD796" i="23"/>
  <c r="BD804" i="23"/>
  <c r="BD812" i="23"/>
  <c r="BD820" i="23"/>
  <c r="BD828" i="23"/>
  <c r="BD836" i="23"/>
  <c r="BD844" i="23"/>
  <c r="BD852" i="23"/>
  <c r="BD860" i="23"/>
  <c r="BD868" i="23"/>
  <c r="BD876" i="23"/>
  <c r="BD884" i="23"/>
  <c r="BD892" i="23"/>
  <c r="BD900" i="23"/>
  <c r="BD908" i="23"/>
  <c r="BD916" i="23"/>
  <c r="BD924" i="23"/>
  <c r="BD932" i="23"/>
  <c r="BD944" i="23"/>
  <c r="BD952" i="23"/>
  <c r="BD960" i="23"/>
  <c r="BD968" i="23"/>
  <c r="BD976" i="23"/>
  <c r="BD984" i="23"/>
  <c r="BD992" i="23"/>
  <c r="BD1000" i="23"/>
  <c r="BD1008" i="23"/>
  <c r="BD1016" i="23"/>
  <c r="BD1024" i="23"/>
  <c r="BD1032" i="23"/>
  <c r="BD1040" i="23"/>
  <c r="BD1048" i="23"/>
  <c r="BD1056" i="23"/>
  <c r="BD1064" i="23"/>
  <c r="BD1072" i="23"/>
  <c r="BD1080" i="23"/>
  <c r="BD1088" i="23"/>
  <c r="BD1096" i="23"/>
  <c r="BD1104" i="23"/>
  <c r="BD1112" i="23"/>
  <c r="BD1120" i="23"/>
  <c r="BD1132" i="23"/>
  <c r="BD1140" i="23"/>
  <c r="BD1148" i="23"/>
  <c r="BD1156" i="23"/>
  <c r="BD1164" i="23"/>
  <c r="BD1172" i="23"/>
  <c r="BD1180" i="23"/>
  <c r="BD1188" i="23"/>
  <c r="BD1196" i="23"/>
  <c r="BD1204" i="23"/>
  <c r="BD1212" i="23"/>
  <c r="BD1220" i="23"/>
  <c r="BD1228" i="23"/>
  <c r="BD1236" i="23"/>
  <c r="BD1244" i="23"/>
  <c r="BD1252" i="23"/>
  <c r="BD1260" i="23"/>
  <c r="BD1268" i="23"/>
  <c r="BD1276" i="23"/>
  <c r="BD1284" i="23"/>
  <c r="BD1292" i="23"/>
  <c r="BD1300" i="23"/>
  <c r="BD1308" i="23"/>
  <c r="BD1316" i="23"/>
  <c r="BD1324" i="23"/>
  <c r="BD1332" i="23"/>
  <c r="BD1340" i="23"/>
  <c r="BD1348" i="23"/>
  <c r="BD1356" i="23"/>
  <c r="BD1364" i="23"/>
  <c r="BD1372" i="23"/>
  <c r="BD1380" i="23"/>
  <c r="BD1388" i="23"/>
  <c r="BD1396" i="23"/>
  <c r="BD1404" i="23"/>
  <c r="BD1412" i="23"/>
  <c r="BD1420" i="23"/>
  <c r="BD1432" i="23"/>
  <c r="BD1440" i="23"/>
  <c r="BD1448" i="23"/>
  <c r="BD1456" i="23"/>
  <c r="BD1464" i="23"/>
  <c r="BD1472" i="23"/>
  <c r="BD1480" i="23"/>
  <c r="BD1488" i="23"/>
  <c r="BD1496" i="23"/>
  <c r="BD1504" i="23"/>
  <c r="BD1512" i="23"/>
  <c r="BD1520" i="23"/>
  <c r="BD1528" i="23"/>
  <c r="BD1536" i="23"/>
  <c r="BD1544" i="23"/>
  <c r="BD1552" i="23"/>
  <c r="BD1560" i="23"/>
  <c r="BD1568" i="23"/>
  <c r="BD1576" i="23"/>
  <c r="BD1584" i="23"/>
  <c r="BD1592" i="23"/>
  <c r="BD1600" i="23"/>
  <c r="BD1608" i="23"/>
  <c r="BD1616" i="23"/>
  <c r="BD1624" i="23"/>
  <c r="BD1632" i="23"/>
  <c r="BD1640" i="23"/>
  <c r="BD1648" i="23"/>
  <c r="BD1656" i="23"/>
  <c r="BD1664" i="23"/>
  <c r="BD1672" i="23"/>
  <c r="BD1680" i="23"/>
  <c r="BD1688" i="23"/>
  <c r="BD1696" i="23"/>
  <c r="BD1704" i="23"/>
  <c r="BD1712" i="23"/>
  <c r="BD1720" i="23"/>
  <c r="BD1728" i="23"/>
  <c r="BD1736" i="23"/>
  <c r="BD1744" i="23"/>
  <c r="BD1752" i="23"/>
  <c r="BD1760" i="23"/>
  <c r="BD1768" i="23"/>
  <c r="BD1776" i="23"/>
  <c r="BD1788" i="23"/>
  <c r="BD1796" i="23"/>
  <c r="BD1804" i="23"/>
  <c r="BD1816" i="23"/>
  <c r="BD1824" i="23"/>
  <c r="BD1832" i="23"/>
  <c r="BD1840" i="23"/>
  <c r="BD1848" i="23"/>
  <c r="BD1856" i="23"/>
  <c r="BD1868" i="23"/>
  <c r="BD1876" i="23"/>
  <c r="BD1884" i="23"/>
  <c r="BD1892" i="23"/>
  <c r="BD1900" i="23"/>
  <c r="BD1908" i="23"/>
  <c r="BD1916" i="23"/>
  <c r="BD1924" i="23"/>
  <c r="BD1932" i="23"/>
  <c r="BD1940" i="23"/>
  <c r="BD1948" i="23"/>
  <c r="BD1956" i="23"/>
  <c r="BD1964" i="23"/>
  <c r="BD1976" i="23"/>
  <c r="BD1984" i="23"/>
  <c r="BD1992" i="23"/>
  <c r="BD2000" i="23"/>
  <c r="BD2008" i="23"/>
  <c r="BD2020" i="23"/>
  <c r="BD2028" i="23"/>
  <c r="BD2036" i="23"/>
  <c r="BD2044" i="23"/>
  <c r="BD2052" i="23"/>
  <c r="BD2064" i="23"/>
  <c r="BD2072" i="23"/>
  <c r="BD2080" i="23"/>
  <c r="BD2088" i="23"/>
  <c r="BD2096" i="23"/>
  <c r="BD2104" i="23"/>
  <c r="BD2116" i="23"/>
  <c r="BD2059" i="22"/>
  <c r="BD2181" i="22"/>
  <c r="BD2205" i="22"/>
  <c r="BD2213" i="22"/>
  <c r="BD2217" i="22"/>
  <c r="BD2221" i="22"/>
  <c r="BD2225" i="22"/>
  <c r="BD2229" i="22"/>
  <c r="BD2233" i="22"/>
  <c r="BD2237" i="22"/>
  <c r="BD2241" i="22"/>
  <c r="BD2245" i="22"/>
  <c r="BD2249" i="22"/>
  <c r="BD2253" i="22"/>
  <c r="BD2257" i="22"/>
  <c r="BD2261" i="22"/>
  <c r="BD2265" i="22"/>
  <c r="BD2269" i="22"/>
  <c r="BD2273" i="22"/>
  <c r="BD2277" i="22"/>
  <c r="BD2281" i="22"/>
  <c r="BD2285" i="22"/>
  <c r="BD2289" i="22"/>
  <c r="BD2293" i="22"/>
  <c r="BD2297" i="22"/>
  <c r="BD2301" i="22"/>
  <c r="BD2305" i="22"/>
  <c r="BD2309" i="22"/>
  <c r="BD2313" i="22"/>
  <c r="BD2317" i="22"/>
  <c r="BD2321" i="22"/>
  <c r="BD2325" i="22"/>
  <c r="BD2329" i="22"/>
  <c r="BD2333" i="22"/>
  <c r="BD2337" i="22"/>
  <c r="BD2341" i="22"/>
  <c r="BD2345" i="22"/>
  <c r="BD2349" i="22"/>
  <c r="BD2353" i="22"/>
  <c r="BD2357" i="22"/>
  <c r="BD2361" i="22"/>
  <c r="BD2365" i="22"/>
  <c r="BD8" i="23"/>
  <c r="BD16" i="23"/>
  <c r="BD24" i="23"/>
  <c r="BD32" i="23"/>
  <c r="BD40" i="23"/>
  <c r="BD48" i="23"/>
  <c r="BD56" i="23"/>
  <c r="BD64" i="23"/>
  <c r="BD72" i="23"/>
  <c r="BD80" i="23"/>
  <c r="BD88" i="23"/>
  <c r="BD96" i="23"/>
  <c r="BD104" i="23"/>
  <c r="BD112" i="23"/>
  <c r="BD120" i="23"/>
  <c r="BD128" i="23"/>
  <c r="BD136" i="23"/>
  <c r="BD144" i="23"/>
  <c r="BD152" i="23"/>
  <c r="BD160" i="23"/>
  <c r="BD168" i="23"/>
  <c r="BD176" i="23"/>
  <c r="BD184" i="23"/>
  <c r="BD192" i="23"/>
  <c r="BD200" i="23"/>
  <c r="BD208" i="23"/>
  <c r="BD216" i="23"/>
  <c r="BD224" i="23"/>
  <c r="BD232" i="23"/>
  <c r="BD240" i="23"/>
  <c r="BD248" i="23"/>
  <c r="BD256" i="23"/>
  <c r="BD264" i="23"/>
  <c r="BD272" i="23"/>
  <c r="BD280" i="23"/>
  <c r="BD288" i="23"/>
  <c r="BD296" i="23"/>
  <c r="BD304" i="23"/>
  <c r="BD312" i="23"/>
  <c r="BD320" i="23"/>
  <c r="BD328" i="23"/>
  <c r="BD336" i="23"/>
  <c r="BD344" i="23"/>
  <c r="BD352" i="23"/>
  <c r="BD360" i="23"/>
  <c r="BD368" i="23"/>
  <c r="BD376" i="23"/>
  <c r="BD384" i="23"/>
  <c r="BD392" i="23"/>
  <c r="BD400" i="23"/>
  <c r="BD408" i="23"/>
  <c r="BD416" i="23"/>
  <c r="BD424" i="23"/>
  <c r="BD432" i="23"/>
  <c r="BD440" i="23"/>
  <c r="BD448" i="23"/>
  <c r="BD456" i="23"/>
  <c r="BD464" i="23"/>
  <c r="BD472" i="23"/>
  <c r="BD480" i="23"/>
  <c r="BD488" i="23"/>
  <c r="BD496" i="23"/>
  <c r="BD504" i="23"/>
  <c r="BD512" i="23"/>
  <c r="BD520" i="23"/>
  <c r="BD528" i="23"/>
  <c r="BD536" i="23"/>
  <c r="BD544" i="23"/>
  <c r="BD552" i="23"/>
  <c r="BD560" i="23"/>
  <c r="BD568" i="23"/>
  <c r="BD576" i="23"/>
  <c r="BD584" i="23"/>
  <c r="BD592" i="23"/>
  <c r="BD600" i="23"/>
  <c r="BD608" i="23"/>
  <c r="BD616" i="23"/>
  <c r="BD624" i="23"/>
  <c r="BD632" i="23"/>
  <c r="BD640" i="23"/>
  <c r="BD648" i="23"/>
  <c r="BD656" i="23"/>
  <c r="BD664" i="23"/>
  <c r="BD672" i="23"/>
  <c r="BD680" i="23"/>
  <c r="BD688" i="23"/>
  <c r="BD696" i="23"/>
  <c r="BD700" i="23"/>
  <c r="BD708" i="23"/>
  <c r="BD716" i="23"/>
  <c r="BD724" i="23"/>
  <c r="BD732" i="23"/>
  <c r="BD740" i="23"/>
  <c r="BD748" i="23"/>
  <c r="BD756" i="23"/>
  <c r="BD764" i="23"/>
  <c r="BD768" i="23"/>
  <c r="BD776" i="23"/>
  <c r="BD784" i="23"/>
  <c r="BD792" i="23"/>
  <c r="BD800" i="23"/>
  <c r="BD808" i="23"/>
  <c r="BD816" i="23"/>
  <c r="BD824" i="23"/>
  <c r="BD832" i="23"/>
  <c r="BD840" i="23"/>
  <c r="BD848" i="23"/>
  <c r="BD856" i="23"/>
  <c r="BD864" i="23"/>
  <c r="BD872" i="23"/>
  <c r="BD880" i="23"/>
  <c r="BD888" i="23"/>
  <c r="BD896" i="23"/>
  <c r="BD904" i="23"/>
  <c r="BD912" i="23"/>
  <c r="BD920" i="23"/>
  <c r="BD928" i="23"/>
  <c r="BD936" i="23"/>
  <c r="BD940" i="23"/>
  <c r="BD948" i="23"/>
  <c r="BD956" i="23"/>
  <c r="BD964" i="23"/>
  <c r="BD972" i="23"/>
  <c r="BD980" i="23"/>
  <c r="BD988" i="23"/>
  <c r="BD996" i="23"/>
  <c r="BD1004" i="23"/>
  <c r="BD1012" i="23"/>
  <c r="BD1020" i="23"/>
  <c r="BD1028" i="23"/>
  <c r="BD1036" i="23"/>
  <c r="BD1044" i="23"/>
  <c r="BD1052" i="23"/>
  <c r="BD1060" i="23"/>
  <c r="BD1068" i="23"/>
  <c r="BD1076" i="23"/>
  <c r="BD1084" i="23"/>
  <c r="BD1092" i="23"/>
  <c r="BD1100" i="23"/>
  <c r="BD1108" i="23"/>
  <c r="BD1116" i="23"/>
  <c r="BD1124" i="23"/>
  <c r="BD1128" i="23"/>
  <c r="BD1136" i="23"/>
  <c r="BD1144" i="23"/>
  <c r="BD1152" i="23"/>
  <c r="BD1160" i="23"/>
  <c r="BD1168" i="23"/>
  <c r="BD1176" i="23"/>
  <c r="BD1184" i="23"/>
  <c r="BD1192" i="23"/>
  <c r="BD1200" i="23"/>
  <c r="BD1208" i="23"/>
  <c r="BD1216" i="23"/>
  <c r="BD1224" i="23"/>
  <c r="BD1232" i="23"/>
  <c r="BD1240" i="23"/>
  <c r="BD1248" i="23"/>
  <c r="BD1256" i="23"/>
  <c r="BD1264" i="23"/>
  <c r="BD1272" i="23"/>
  <c r="BD1280" i="23"/>
  <c r="BD1288" i="23"/>
  <c r="BD1296" i="23"/>
  <c r="BD1304" i="23"/>
  <c r="BD1312" i="23"/>
  <c r="BD1320" i="23"/>
  <c r="BD1328" i="23"/>
  <c r="BD1336" i="23"/>
  <c r="BD1344" i="23"/>
  <c r="BD1352" i="23"/>
  <c r="BD1360" i="23"/>
  <c r="BD1368" i="23"/>
  <c r="BD1376" i="23"/>
  <c r="BD1384" i="23"/>
  <c r="BD1392" i="23"/>
  <c r="BD1400" i="23"/>
  <c r="BD1408" i="23"/>
  <c r="BD1416" i="23"/>
  <c r="BD1424" i="23"/>
  <c r="BD1428" i="23"/>
  <c r="BD1436" i="23"/>
  <c r="BD1444" i="23"/>
  <c r="BD1452" i="23"/>
  <c r="BD1460" i="23"/>
  <c r="BD1468" i="23"/>
  <c r="BD1476" i="23"/>
  <c r="BD1484" i="23"/>
  <c r="BD1492" i="23"/>
  <c r="BD1500" i="23"/>
  <c r="BD1508" i="23"/>
  <c r="BD1516" i="23"/>
  <c r="BD1524" i="23"/>
  <c r="BD1532" i="23"/>
  <c r="BD1540" i="23"/>
  <c r="BD1548" i="23"/>
  <c r="BD1556" i="23"/>
  <c r="BD1564" i="23"/>
  <c r="BD1572" i="23"/>
  <c r="BD1580" i="23"/>
  <c r="BD1588" i="23"/>
  <c r="BD1596" i="23"/>
  <c r="BD1604" i="23"/>
  <c r="BD1612" i="23"/>
  <c r="BD1620" i="23"/>
  <c r="BD1628" i="23"/>
  <c r="BD1636" i="23"/>
  <c r="BD1644" i="23"/>
  <c r="BD1652" i="23"/>
  <c r="BD1660" i="23"/>
  <c r="BD1668" i="23"/>
  <c r="BD1676" i="23"/>
  <c r="BD1684" i="23"/>
  <c r="BD1692" i="23"/>
  <c r="BD1700" i="23"/>
  <c r="BD1708" i="23"/>
  <c r="BD1716" i="23"/>
  <c r="BD1724" i="23"/>
  <c r="BD1732" i="23"/>
  <c r="BD1740" i="23"/>
  <c r="BD1748" i="23"/>
  <c r="BD1756" i="23"/>
  <c r="BD1764" i="23"/>
  <c r="BD1772" i="23"/>
  <c r="BD1780" i="23"/>
  <c r="BD1784" i="23"/>
  <c r="BD1792" i="23"/>
  <c r="BD1800" i="23"/>
  <c r="BD1808" i="23"/>
  <c r="BD1812" i="23"/>
  <c r="BD1820" i="23"/>
  <c r="BD1828" i="23"/>
  <c r="BD1836" i="23"/>
  <c r="BD1844" i="23"/>
  <c r="BD1852" i="23"/>
  <c r="BD1860" i="23"/>
  <c r="BD1864" i="23"/>
  <c r="BD1872" i="23"/>
  <c r="BD1880" i="23"/>
  <c r="BD1888" i="23"/>
  <c r="BD1896" i="23"/>
  <c r="BD1904" i="23"/>
  <c r="BD1912" i="23"/>
  <c r="BD1920" i="23"/>
  <c r="BD1928" i="23"/>
  <c r="BD1936" i="23"/>
  <c r="BD1944" i="23"/>
  <c r="BD1952" i="23"/>
  <c r="BD1960" i="23"/>
  <c r="BD1968" i="23"/>
  <c r="BD1972" i="23"/>
  <c r="BD1980" i="23"/>
  <c r="BD1988" i="23"/>
  <c r="BD1996" i="23"/>
  <c r="BD2004" i="23"/>
  <c r="BD2012" i="23"/>
  <c r="BD2016" i="23"/>
  <c r="BD2024" i="23"/>
  <c r="BD2032" i="23"/>
  <c r="BD2040" i="23"/>
  <c r="BD2048" i="23"/>
  <c r="BD2056" i="23"/>
  <c r="BD2060" i="23"/>
  <c r="BD2068" i="23"/>
  <c r="BD2076" i="23"/>
  <c r="BD2084" i="23"/>
  <c r="BD2092" i="23"/>
  <c r="BD2100" i="23"/>
  <c r="BD2108" i="23"/>
  <c r="BD2112" i="23"/>
  <c r="BD2120" i="23"/>
  <c r="AT880" i="20"/>
  <c r="AT882" i="20"/>
  <c r="AT884" i="20"/>
  <c r="AT886" i="20"/>
  <c r="AT888" i="20"/>
  <c r="AT890" i="20"/>
  <c r="AT892" i="20"/>
  <c r="AT894" i="20"/>
  <c r="AT896" i="20"/>
  <c r="AT898" i="20"/>
  <c r="AT900" i="20"/>
  <c r="AT902" i="20"/>
  <c r="AT904" i="20"/>
  <c r="AT906" i="20"/>
  <c r="AT908" i="20"/>
  <c r="AT910" i="20"/>
  <c r="AT912" i="20"/>
  <c r="AT914" i="20"/>
  <c r="AT916" i="20"/>
  <c r="AT918" i="20"/>
  <c r="AT920" i="20"/>
  <c r="AT922" i="20"/>
  <c r="AT924" i="20"/>
  <c r="AT926" i="20"/>
  <c r="AT928" i="20"/>
  <c r="AT930" i="20"/>
  <c r="AT932" i="20"/>
  <c r="AT934" i="20"/>
  <c r="AT936" i="20"/>
  <c r="AT938" i="20"/>
  <c r="AT940" i="20"/>
  <c r="AT942" i="20"/>
  <c r="AT944" i="20"/>
  <c r="AT946" i="20"/>
  <c r="AT948" i="20"/>
  <c r="AT950" i="20"/>
  <c r="AT952" i="20"/>
  <c r="AT954" i="20"/>
  <c r="AT956" i="20"/>
  <c r="AT958" i="20"/>
  <c r="AT960" i="20"/>
  <c r="AT962" i="20"/>
  <c r="AT964" i="20"/>
  <c r="AT966" i="20"/>
  <c r="AT968" i="20"/>
  <c r="AT970" i="20"/>
  <c r="AT972" i="20"/>
  <c r="AT974" i="20"/>
  <c r="AT976" i="20"/>
  <c r="AT978" i="20"/>
  <c r="AT980" i="20"/>
  <c r="AT982" i="20"/>
  <c r="AT984" i="20"/>
  <c r="AT986" i="20"/>
  <c r="AT988" i="20"/>
  <c r="AT990" i="20"/>
  <c r="AT992" i="20"/>
  <c r="AT994" i="20"/>
  <c r="AT996" i="20"/>
  <c r="AT998" i="20"/>
  <c r="AT1000" i="20"/>
  <c r="AT1002" i="20"/>
  <c r="AT1004" i="20"/>
  <c r="AT1006" i="20"/>
  <c r="AT1008" i="20"/>
  <c r="AT1010" i="20"/>
  <c r="AT1012" i="20"/>
  <c r="AT1014" i="20"/>
  <c r="AT1016" i="20"/>
  <c r="AT1018" i="20"/>
  <c r="AT1020" i="20"/>
  <c r="AT1022" i="20"/>
  <c r="AT1024" i="20"/>
  <c r="AT1026" i="20"/>
  <c r="AT1028" i="20"/>
  <c r="AT1030" i="20"/>
  <c r="AT1032" i="20"/>
  <c r="AT1034" i="20"/>
  <c r="AT1036" i="20"/>
  <c r="AT1038" i="20"/>
  <c r="AT1040" i="20"/>
  <c r="AT1042" i="20"/>
  <c r="AT1044" i="20"/>
  <c r="AT1046" i="20"/>
  <c r="AT1048" i="20"/>
  <c r="AT1050" i="20"/>
  <c r="AT1052" i="20"/>
  <c r="AT1054" i="20"/>
  <c r="AT1056" i="20"/>
  <c r="AT1058" i="20"/>
  <c r="AT1060" i="20"/>
  <c r="AT1062" i="20"/>
  <c r="AT1064" i="20"/>
  <c r="AT1066" i="20"/>
  <c r="AT1068" i="20"/>
  <c r="AT1070" i="20"/>
  <c r="AT1072" i="20"/>
  <c r="AT1074" i="20"/>
  <c r="AT1076" i="20"/>
  <c r="AT1078" i="20"/>
  <c r="AT1080" i="20"/>
  <c r="AT1082" i="20"/>
  <c r="AT1084" i="20"/>
  <c r="AT1086" i="20"/>
  <c r="AT1088" i="20"/>
  <c r="AT1090" i="20"/>
  <c r="AT1092" i="20"/>
  <c r="AT1094" i="20"/>
  <c r="AT1096" i="20"/>
  <c r="AT1098" i="20"/>
  <c r="AT1100" i="20"/>
  <c r="AT1104" i="20"/>
  <c r="AT1106" i="20"/>
  <c r="AT1108" i="20"/>
  <c r="AT1110" i="20"/>
  <c r="AT1112" i="20"/>
  <c r="AT1114" i="20"/>
  <c r="AT1116" i="20"/>
  <c r="AT1118" i="20"/>
  <c r="AT1120" i="20"/>
  <c r="AT1122" i="20"/>
  <c r="AT1124" i="20"/>
  <c r="AT1126" i="20"/>
  <c r="AT1128" i="20"/>
  <c r="AT1130" i="20"/>
  <c r="AT1132" i="20"/>
  <c r="AT1134" i="20"/>
  <c r="AT1136" i="20"/>
  <c r="BD416" i="22"/>
  <c r="BD418" i="22"/>
  <c r="BD420" i="22"/>
  <c r="BD422" i="22"/>
  <c r="BD424" i="22"/>
  <c r="BD426" i="22"/>
  <c r="BD428" i="22"/>
  <c r="BD430" i="22"/>
  <c r="BD432" i="22"/>
  <c r="BD434" i="22"/>
  <c r="BD436" i="22"/>
  <c r="BD438" i="22"/>
  <c r="BD440" i="22"/>
  <c r="BD442" i="22"/>
  <c r="BD444" i="22"/>
  <c r="BD446" i="22"/>
  <c r="BD448" i="22"/>
  <c r="BD450" i="22"/>
  <c r="BD452" i="22"/>
  <c r="BD454" i="22"/>
  <c r="BD456" i="22"/>
  <c r="BD458" i="22"/>
  <c r="BD460" i="22"/>
  <c r="BD462" i="22"/>
  <c r="BD464" i="22"/>
  <c r="BD466" i="22"/>
  <c r="BD468" i="22"/>
  <c r="BD470" i="22"/>
  <c r="BD472" i="22"/>
  <c r="BD474" i="22"/>
  <c r="BD476" i="22"/>
  <c r="BD478" i="22"/>
  <c r="BD480" i="22"/>
  <c r="BD482" i="22"/>
  <c r="BD484" i="22"/>
  <c r="BD486" i="22"/>
  <c r="BD488" i="22"/>
  <c r="BD490" i="22"/>
  <c r="BD492" i="22"/>
  <c r="BD494" i="22"/>
  <c r="BD496" i="22"/>
  <c r="BD498" i="22"/>
  <c r="BD500" i="22"/>
  <c r="BD502" i="22"/>
  <c r="BD504" i="22"/>
  <c r="BD506" i="22"/>
  <c r="BD508" i="22"/>
  <c r="BD510" i="22"/>
  <c r="BD512" i="22"/>
  <c r="BD514" i="22"/>
  <c r="BD516" i="22"/>
  <c r="BD518" i="22"/>
  <c r="BD520" i="22"/>
  <c r="BD522" i="22"/>
  <c r="BD524" i="22"/>
  <c r="BD526" i="22"/>
  <c r="BD528" i="22"/>
  <c r="BD530" i="22"/>
  <c r="BD532" i="22"/>
  <c r="BD534" i="22"/>
  <c r="BD536" i="22"/>
  <c r="BD538" i="22"/>
  <c r="BD540" i="22"/>
  <c r="BD542" i="22"/>
  <c r="BD544" i="22"/>
  <c r="BD546" i="22"/>
  <c r="BD548" i="22"/>
  <c r="BD550" i="22"/>
  <c r="BD552" i="22"/>
  <c r="BD554" i="22"/>
  <c r="BD556" i="22"/>
  <c r="BD558" i="22"/>
  <c r="BD560" i="22"/>
  <c r="BD562" i="22"/>
  <c r="BD564" i="22"/>
  <c r="BD566" i="22"/>
  <c r="BD568" i="22"/>
  <c r="BD570" i="22"/>
  <c r="BD572" i="22"/>
  <c r="BD574" i="22"/>
  <c r="BD576" i="22"/>
  <c r="BD578" i="22"/>
  <c r="BD580" i="22"/>
  <c r="BD582" i="22"/>
  <c r="BD584" i="22"/>
  <c r="BD586" i="22"/>
  <c r="BD588" i="22"/>
  <c r="BD590" i="22"/>
  <c r="BD592" i="22"/>
  <c r="BD594" i="22"/>
  <c r="BD596" i="22"/>
  <c r="BD598" i="22"/>
  <c r="BD600" i="22"/>
  <c r="BD602" i="22"/>
  <c r="BD604" i="22"/>
  <c r="BD606" i="22"/>
  <c r="BD608" i="22"/>
  <c r="BD610" i="22"/>
  <c r="BD612" i="22"/>
  <c r="BD614" i="22"/>
  <c r="BD616" i="22"/>
  <c r="BD618" i="22"/>
  <c r="BD620" i="22"/>
  <c r="BD622" i="22"/>
  <c r="BD624" i="22"/>
  <c r="BD626" i="22"/>
  <c r="BD628" i="22"/>
  <c r="BD630" i="22"/>
  <c r="BD632" i="22"/>
  <c r="BD634" i="22"/>
  <c r="BD636" i="22"/>
  <c r="BD638" i="22"/>
  <c r="BD640" i="22"/>
  <c r="BD642" i="22"/>
  <c r="BD644" i="22"/>
  <c r="BD646" i="22"/>
  <c r="BD648" i="22"/>
  <c r="BD650" i="22"/>
  <c r="BD652" i="22"/>
  <c r="BD654" i="22"/>
  <c r="BD656" i="22"/>
  <c r="BD658" i="22"/>
  <c r="BD660" i="22"/>
  <c r="BD662" i="22"/>
  <c r="BD664" i="22"/>
  <c r="BD666" i="22"/>
  <c r="BD668" i="22"/>
  <c r="BD2255" i="23"/>
  <c r="BD2259" i="23"/>
  <c r="BD2263" i="23"/>
  <c r="BD2267" i="23"/>
  <c r="BD2271" i="23"/>
  <c r="BD2275" i="23"/>
  <c r="BD2279" i="23"/>
  <c r="BD2283" i="23"/>
  <c r="BD2287" i="23"/>
  <c r="BD2291" i="23"/>
  <c r="BD2295" i="23"/>
  <c r="BD2299" i="23"/>
  <c r="BD2303" i="23"/>
  <c r="BD2307" i="23"/>
  <c r="BD2311" i="23"/>
  <c r="BD2315" i="23"/>
  <c r="BD2319" i="23"/>
  <c r="BD2323" i="23"/>
  <c r="BD2327" i="23"/>
  <c r="BD2331" i="23"/>
  <c r="BD2335" i="23"/>
  <c r="BD2339" i="23"/>
  <c r="BD2343" i="23"/>
  <c r="BD2347" i="23"/>
  <c r="BD2351" i="23"/>
  <c r="BD2355" i="23"/>
  <c r="BD2359" i="23"/>
  <c r="BD2363" i="23"/>
  <c r="BD2124" i="23"/>
  <c r="BD2132" i="23"/>
  <c r="BD2136" i="23"/>
  <c r="BD2140" i="23"/>
  <c r="BD2144" i="23"/>
  <c r="BD2148" i="23"/>
  <c r="BD2152" i="23"/>
  <c r="BD2156" i="23"/>
  <c r="BD2160" i="23"/>
  <c r="BD2164" i="23"/>
  <c r="BD2168" i="23"/>
  <c r="BD2172" i="23"/>
  <c r="BD2176" i="23"/>
  <c r="BD2180" i="23"/>
  <c r="BD2184" i="23"/>
  <c r="BD2188" i="23"/>
  <c r="BD2192" i="23"/>
  <c r="BD2196" i="23"/>
  <c r="BD2200" i="23"/>
  <c r="BD2204" i="23"/>
  <c r="BD2208" i="23"/>
  <c r="BD2212" i="23"/>
  <c r="BD2216" i="23"/>
  <c r="BD2220" i="23"/>
  <c r="BD2224" i="23"/>
  <c r="BD2228" i="23"/>
  <c r="BD2232" i="23"/>
  <c r="BD2236" i="23"/>
  <c r="BD2240" i="23"/>
  <c r="BD2244" i="23"/>
  <c r="BD2248" i="23"/>
  <c r="BD2252" i="23"/>
  <c r="BD2256" i="23"/>
  <c r="BD2260" i="23"/>
  <c r="BD2264" i="23"/>
  <c r="BD2268" i="23"/>
  <c r="BD2272" i="23"/>
  <c r="BD2276" i="23"/>
  <c r="BD2280" i="23"/>
  <c r="BD2284" i="23"/>
  <c r="BD2288" i="23"/>
  <c r="BD2292" i="23"/>
  <c r="BD2296" i="23"/>
  <c r="BD2300" i="23"/>
  <c r="BD2304" i="23"/>
  <c r="BD2308" i="23"/>
  <c r="BD2312" i="23"/>
  <c r="BD2316" i="23"/>
  <c r="BD2320" i="23"/>
  <c r="BD2324" i="23"/>
  <c r="BD2328" i="23"/>
  <c r="BD2332" i="23"/>
  <c r="BD2336" i="23"/>
  <c r="BD2340" i="23"/>
  <c r="BD2344" i="23"/>
  <c r="BD2348" i="23"/>
  <c r="BD2352" i="23"/>
  <c r="BD2356" i="23"/>
  <c r="BD2360" i="23"/>
  <c r="BD2364" i="23"/>
  <c r="BD2128" i="23"/>
  <c r="AT1102" i="20"/>
  <c r="AT1140" i="20"/>
  <c r="AT1142" i="20"/>
  <c r="AT1144" i="20"/>
  <c r="AT1146" i="20"/>
  <c r="AT1148" i="20"/>
  <c r="AT1150" i="20"/>
  <c r="AT1152" i="20"/>
  <c r="AT1154" i="20"/>
  <c r="AT1156" i="20"/>
  <c r="AT1158" i="20"/>
  <c r="AT1160" i="20"/>
  <c r="AT1162" i="20"/>
  <c r="AT1164" i="20"/>
  <c r="AT1166" i="20"/>
  <c r="AT1168" i="20"/>
  <c r="AT1170" i="20"/>
  <c r="AT1174" i="20"/>
  <c r="AT1176" i="20"/>
  <c r="AT1180" i="20"/>
  <c r="AT1182" i="20"/>
  <c r="AT1186" i="20"/>
  <c r="AT1190" i="20"/>
  <c r="AT1194" i="20"/>
  <c r="AT1198" i="20"/>
  <c r="AT1202" i="20"/>
  <c r="AT1206" i="20"/>
  <c r="AT1212" i="20"/>
  <c r="AT1216" i="20"/>
  <c r="AT1218" i="20"/>
  <c r="AT1222" i="20"/>
  <c r="AT1226" i="20"/>
  <c r="AT1230" i="20"/>
  <c r="AT1234" i="20"/>
  <c r="AT1236" i="20"/>
  <c r="AT1240" i="20"/>
  <c r="AT1244" i="20"/>
  <c r="AT1248" i="20"/>
  <c r="AT1252" i="20"/>
  <c r="AT1256" i="20"/>
  <c r="AT1260" i="20"/>
  <c r="AT1264" i="20"/>
  <c r="AT1268" i="20"/>
  <c r="AT1272" i="20"/>
  <c r="AT1276" i="20"/>
  <c r="AT1278" i="20"/>
  <c r="AT1282" i="20"/>
  <c r="AT1286" i="20"/>
  <c r="AT1290" i="20"/>
  <c r="AT1294" i="20"/>
  <c r="AT1298" i="20"/>
  <c r="AT1302" i="20"/>
  <c r="AT1304" i="20"/>
  <c r="AT1308" i="20"/>
  <c r="AT1312" i="20"/>
  <c r="AT1316" i="20"/>
  <c r="AT1320" i="20"/>
  <c r="AT1324" i="20"/>
  <c r="AT1328" i="20"/>
  <c r="AT1332" i="20"/>
  <c r="AT1336" i="20"/>
  <c r="AT1340" i="20"/>
  <c r="AT1344" i="20"/>
  <c r="AT1346" i="20"/>
  <c r="AT1350" i="20"/>
  <c r="AT1354" i="20"/>
  <c r="AT1358" i="20"/>
  <c r="AT1362" i="20"/>
  <c r="AT1366" i="20"/>
  <c r="AT1370" i="20"/>
  <c r="AT1374" i="20"/>
  <c r="AT1378" i="20"/>
  <c r="AT1382" i="20"/>
  <c r="AT1384" i="20"/>
  <c r="AT1388" i="20"/>
  <c r="AT1392" i="20"/>
  <c r="AT1396" i="20"/>
  <c r="AT1400" i="20"/>
  <c r="AT1404" i="20"/>
  <c r="AT1408" i="20"/>
  <c r="AT1412" i="20"/>
  <c r="AT1414" i="20"/>
  <c r="AT1418" i="20"/>
  <c r="AT1422" i="20"/>
  <c r="AT1426" i="20"/>
  <c r="AT1430" i="20"/>
  <c r="AT1432" i="20"/>
  <c r="AT1436" i="20"/>
  <c r="AT1440" i="20"/>
  <c r="AT1444" i="20"/>
  <c r="AT1448" i="20"/>
  <c r="AT1452" i="20"/>
  <c r="AT1456" i="20"/>
  <c r="AT1458" i="20"/>
  <c r="AT1462" i="20"/>
  <c r="AT1466" i="20"/>
  <c r="AT1470" i="20"/>
  <c r="AT1474" i="20"/>
  <c r="AT1478" i="20"/>
  <c r="AT1482" i="20"/>
  <c r="AT1486" i="20"/>
  <c r="AT1490" i="20"/>
  <c r="AT1494" i="20"/>
  <c r="AT1498" i="20"/>
  <c r="AT1500" i="20"/>
  <c r="AT1504" i="20"/>
  <c r="AT1508" i="20"/>
  <c r="AT1512" i="20"/>
  <c r="AT1516" i="20"/>
  <c r="AT1520" i="20"/>
  <c r="AT1524" i="20"/>
  <c r="AT1528" i="20"/>
  <c r="AT1532" i="20"/>
  <c r="AT1536" i="20"/>
  <c r="AT1538" i="20"/>
  <c r="AT1542" i="20"/>
  <c r="AT1546" i="20"/>
  <c r="AT1550" i="20"/>
  <c r="AT1554" i="20"/>
  <c r="AT1558" i="20"/>
  <c r="AT1562" i="20"/>
  <c r="AT1566" i="20"/>
  <c r="AT1568" i="20"/>
  <c r="AT1572" i="20"/>
  <c r="AT1576" i="20"/>
  <c r="AT1580" i="20"/>
  <c r="AT1584" i="20"/>
  <c r="AT1138" i="20"/>
  <c r="AT1172" i="20"/>
  <c r="AT1178" i="20"/>
  <c r="AT1184" i="20"/>
  <c r="AT1188" i="20"/>
  <c r="AT1192" i="20"/>
  <c r="AT1196" i="20"/>
  <c r="AT1200" i="20"/>
  <c r="AT1204" i="20"/>
  <c r="AT1208" i="20"/>
  <c r="AT1210" i="20"/>
  <c r="AT1214" i="20"/>
  <c r="AT1220" i="20"/>
  <c r="AT1224" i="20"/>
  <c r="AT1228" i="20"/>
  <c r="AT1232" i="20"/>
  <c r="AT1238" i="20"/>
  <c r="AT1242" i="20"/>
  <c r="AT1246" i="20"/>
  <c r="AT1250" i="20"/>
  <c r="AT1254" i="20"/>
  <c r="AT1258" i="20"/>
  <c r="AT1262" i="20"/>
  <c r="AT1266" i="20"/>
  <c r="AT1270" i="20"/>
  <c r="AT1274" i="20"/>
  <c r="AT1280" i="20"/>
  <c r="AT1284" i="20"/>
  <c r="AT1288" i="20"/>
  <c r="AT1292" i="20"/>
  <c r="AT1296" i="20"/>
  <c r="AT1300" i="20"/>
  <c r="AT1306" i="20"/>
  <c r="AT1310" i="20"/>
  <c r="AT1314" i="20"/>
  <c r="AT1318" i="20"/>
  <c r="AT1322" i="20"/>
  <c r="AT1326" i="20"/>
  <c r="AT1330" i="20"/>
  <c r="AT1334" i="20"/>
  <c r="AT1338" i="20"/>
  <c r="AT1342" i="20"/>
  <c r="AT1348" i="20"/>
  <c r="AT1352" i="20"/>
  <c r="AT1356" i="20"/>
  <c r="AT1360" i="20"/>
  <c r="AT1364" i="20"/>
  <c r="AT1368" i="20"/>
  <c r="AT1372" i="20"/>
  <c r="AT1376" i="20"/>
  <c r="AT1380" i="20"/>
  <c r="AT1386" i="20"/>
  <c r="AT1390" i="20"/>
  <c r="AT1394" i="20"/>
  <c r="AT1398" i="20"/>
  <c r="AT1402" i="20"/>
  <c r="AT1406" i="20"/>
  <c r="AT1410" i="20"/>
  <c r="AT1416" i="20"/>
  <c r="AT1420" i="20"/>
  <c r="AT1424" i="20"/>
  <c r="AT1428" i="20"/>
  <c r="AT1434" i="20"/>
  <c r="AT1438" i="20"/>
  <c r="AT1442" i="20"/>
  <c r="AT1446" i="20"/>
  <c r="AT1450" i="20"/>
  <c r="AT1454" i="20"/>
  <c r="AT1460" i="20"/>
  <c r="AT1464" i="20"/>
  <c r="AT1468" i="20"/>
  <c r="AT1472" i="20"/>
  <c r="AT1476" i="20"/>
  <c r="AT1480" i="20"/>
  <c r="AT1484" i="20"/>
  <c r="AT1488" i="20"/>
  <c r="AT1492" i="20"/>
  <c r="AT1496" i="20"/>
  <c r="AT1502" i="20"/>
  <c r="AT1506" i="20"/>
  <c r="AT1510" i="20"/>
  <c r="AT1514" i="20"/>
  <c r="AT1518" i="20"/>
  <c r="AT1522" i="20"/>
  <c r="AT1526" i="20"/>
  <c r="AT1530" i="20"/>
  <c r="AT1534" i="20"/>
  <c r="AT1540" i="20"/>
  <c r="AT1544" i="20"/>
  <c r="AT1548" i="20"/>
  <c r="AT1552" i="20"/>
  <c r="AT1556" i="20"/>
  <c r="AT1560" i="20"/>
  <c r="AT1564" i="20"/>
  <c r="AT1570" i="20"/>
  <c r="AT1574" i="20"/>
  <c r="AT1578" i="20"/>
  <c r="AT1582" i="20"/>
  <c r="AT1586" i="20"/>
  <c r="BD670" i="22"/>
  <c r="BD672" i="22"/>
  <c r="BD674" i="22"/>
  <c r="BD676" i="22"/>
  <c r="BD678" i="22"/>
  <c r="BD680" i="22"/>
  <c r="BD682" i="22"/>
  <c r="BD684" i="22"/>
  <c r="BD686" i="22"/>
  <c r="BD688" i="22"/>
  <c r="BD690" i="22"/>
  <c r="BD692" i="22"/>
  <c r="BD694" i="22"/>
  <c r="BD696" i="22"/>
  <c r="BD698" i="22"/>
  <c r="BD700" i="22"/>
  <c r="BD702" i="22"/>
  <c r="BD704" i="22"/>
  <c r="BD706" i="22"/>
  <c r="BD708" i="22"/>
  <c r="BD710" i="22"/>
  <c r="BD712" i="22"/>
  <c r="BD714" i="22"/>
  <c r="BD716" i="22"/>
  <c r="BD718" i="22"/>
  <c r="BD720" i="22"/>
  <c r="BD722" i="22"/>
  <c r="BD724" i="22"/>
  <c r="BD726" i="22"/>
  <c r="BD728" i="22"/>
  <c r="BD730" i="22"/>
  <c r="BD732" i="22"/>
  <c r="BD734" i="22"/>
  <c r="BD736" i="22"/>
  <c r="BD738" i="22"/>
  <c r="BD740" i="22"/>
  <c r="BD742" i="22"/>
  <c r="BD744" i="22"/>
  <c r="BD746" i="22"/>
  <c r="BD748" i="22"/>
  <c r="BD750" i="22"/>
  <c r="BD752" i="22"/>
  <c r="BD754" i="22"/>
  <c r="BD756" i="22"/>
  <c r="BD758" i="22"/>
  <c r="BD760" i="22"/>
  <c r="BD762" i="22"/>
  <c r="BD764" i="22"/>
  <c r="BD766" i="22"/>
  <c r="BD768" i="22"/>
  <c r="BD770" i="22"/>
  <c r="BD772" i="22"/>
  <c r="BD774" i="22"/>
  <c r="BD776" i="22"/>
  <c r="BD778" i="22"/>
  <c r="BD780" i="22"/>
  <c r="BD782" i="22"/>
  <c r="BD784" i="22"/>
  <c r="AT1592" i="20"/>
  <c r="AT1906" i="20"/>
  <c r="AT1974" i="20"/>
  <c r="AT1992" i="20"/>
  <c r="AT2002" i="20"/>
  <c r="AT2012" i="20"/>
  <c r="AT2018" i="20"/>
  <c r="AT2024" i="20"/>
  <c r="AT2032" i="20"/>
  <c r="AT2040" i="20"/>
  <c r="AT2050" i="20"/>
  <c r="AT2056" i="20"/>
  <c r="AT2060" i="20"/>
  <c r="AT2070" i="20"/>
  <c r="AT2074" i="20"/>
  <c r="AT2080" i="20"/>
  <c r="AT2088" i="20"/>
  <c r="AT2094" i="20"/>
  <c r="AT2104" i="20"/>
  <c r="AT2110" i="20"/>
  <c r="AT2116" i="20"/>
  <c r="AT2122" i="20"/>
  <c r="AT2130" i="20"/>
  <c r="AT2138" i="20"/>
  <c r="AT2146" i="20"/>
  <c r="AT2154" i="20"/>
  <c r="AT2160" i="20"/>
  <c r="AT2168" i="20"/>
  <c r="AT2174" i="20"/>
  <c r="AT2182" i="20"/>
  <c r="AT2186" i="20"/>
  <c r="AT2196" i="20"/>
  <c r="AT2204" i="20"/>
  <c r="AT2210" i="20"/>
  <c r="AT2218" i="20"/>
  <c r="AT2228" i="20"/>
  <c r="AT2236" i="20"/>
  <c r="AT2246" i="20"/>
  <c r="AT2254" i="20"/>
  <c r="AT2262" i="20"/>
  <c r="AT2268" i="20"/>
  <c r="AT2274" i="20"/>
  <c r="AT2284" i="20"/>
  <c r="AT2290" i="20"/>
  <c r="AT2296" i="20"/>
  <c r="AT2304" i="20"/>
  <c r="AT2312" i="20"/>
  <c r="AT2318" i="20"/>
  <c r="AT2324" i="20"/>
  <c r="AT2330" i="20"/>
  <c r="AT2338" i="20"/>
  <c r="AT2346" i="20"/>
  <c r="AT2352" i="20"/>
  <c r="AT2360" i="20"/>
  <c r="BD9" i="23"/>
  <c r="BD33" i="23"/>
  <c r="BD49" i="23"/>
  <c r="BD65" i="23"/>
  <c r="BD81" i="23"/>
  <c r="BD97" i="23"/>
  <c r="BD113" i="23"/>
  <c r="BD125" i="23"/>
  <c r="BD145" i="23"/>
  <c r="BD161" i="23"/>
  <c r="BD181" i="23"/>
  <c r="BD193" i="23"/>
  <c r="BD205" i="23"/>
  <c r="BD229" i="23"/>
  <c r="BD241" i="23"/>
  <c r="BD257" i="23"/>
  <c r="BD277" i="23"/>
  <c r="BD293" i="23"/>
  <c r="BD301" i="23"/>
  <c r="BD317" i="23"/>
  <c r="BD329" i="23"/>
  <c r="BD345" i="23"/>
  <c r="BD361" i="23"/>
  <c r="BD377" i="23"/>
  <c r="BD389" i="23"/>
  <c r="BD409" i="23"/>
  <c r="BD429" i="23"/>
  <c r="BD445" i="23"/>
  <c r="BD465" i="23"/>
  <c r="BD485" i="23"/>
  <c r="BD501" i="23"/>
  <c r="BD521" i="23"/>
  <c r="BD537" i="23"/>
  <c r="BD557" i="23"/>
  <c r="BD569" i="23"/>
  <c r="BD589" i="23"/>
  <c r="BD609" i="23"/>
  <c r="BD625" i="23"/>
  <c r="BD645" i="23"/>
  <c r="BD661" i="23"/>
  <c r="BD677" i="23"/>
  <c r="BD701" i="23"/>
  <c r="BD717" i="23"/>
  <c r="BD737" i="23"/>
  <c r="BD753" i="23"/>
  <c r="BD773" i="23"/>
  <c r="AT1594" i="20"/>
  <c r="AT1718" i="20"/>
  <c r="AT1732" i="20"/>
  <c r="AT1740" i="20"/>
  <c r="AT1746" i="20"/>
  <c r="AT1752" i="20"/>
  <c r="AT1758" i="20"/>
  <c r="AT1764" i="20"/>
  <c r="AT1770" i="20"/>
  <c r="AT1774" i="20"/>
  <c r="AT1778" i="20"/>
  <c r="AT1784" i="20"/>
  <c r="AT1790" i="20"/>
  <c r="AT1796" i="20"/>
  <c r="AT1802" i="20"/>
  <c r="AT1804" i="20"/>
  <c r="AT1810" i="20"/>
  <c r="AT1812" i="20"/>
  <c r="AT1818" i="20"/>
  <c r="AT1822" i="20"/>
  <c r="AT1826" i="20"/>
  <c r="AT1832" i="20"/>
  <c r="AT1834" i="20"/>
  <c r="AT1840" i="20"/>
  <c r="AT1846" i="20"/>
  <c r="AT1848" i="20"/>
  <c r="AT1854" i="20"/>
  <c r="AT1860" i="20"/>
  <c r="AT1862" i="20"/>
  <c r="AT1868" i="20"/>
  <c r="AT1872" i="20"/>
  <c r="AT1876" i="20"/>
  <c r="AT1882" i="20"/>
  <c r="AT1886" i="20"/>
  <c r="AT1890" i="20"/>
  <c r="AT1896" i="20"/>
  <c r="AT1900" i="20"/>
  <c r="AT1908" i="20"/>
  <c r="AT1914" i="20"/>
  <c r="AT1918" i="20"/>
  <c r="AT1922" i="20"/>
  <c r="AT1926" i="20"/>
  <c r="AT1932" i="20"/>
  <c r="AT1934" i="20"/>
  <c r="AT1940" i="20"/>
  <c r="AT1942" i="20"/>
  <c r="AT1948" i="20"/>
  <c r="AT1950" i="20"/>
  <c r="AT1956" i="20"/>
  <c r="AT1964" i="20"/>
  <c r="AT1968" i="20"/>
  <c r="AT1976" i="20"/>
  <c r="AT1982" i="20"/>
  <c r="AT1984" i="20"/>
  <c r="AT1988" i="20"/>
  <c r="AT1996" i="20"/>
  <c r="AT2000" i="20"/>
  <c r="AT2008" i="20"/>
  <c r="AT2016" i="20"/>
  <c r="AT2022" i="20"/>
  <c r="AT2026" i="20"/>
  <c r="AT2034" i="20"/>
  <c r="AT2042" i="20"/>
  <c r="AT2046" i="20"/>
  <c r="AT2054" i="20"/>
  <c r="AT2058" i="20"/>
  <c r="AT2068" i="20"/>
  <c r="AT2076" i="20"/>
  <c r="AT2084" i="20"/>
  <c r="AT2090" i="20"/>
  <c r="AT2096" i="20"/>
  <c r="AT2102" i="20"/>
  <c r="AT2108" i="20"/>
  <c r="AT2118" i="20"/>
  <c r="AT2124" i="20"/>
  <c r="AT2132" i="20"/>
  <c r="AT2136" i="20"/>
  <c r="AT2142" i="20"/>
  <c r="AT2148" i="20"/>
  <c r="AT2156" i="20"/>
  <c r="AT2158" i="20"/>
  <c r="AT2166" i="20"/>
  <c r="AT2176" i="20"/>
  <c r="AT2180" i="20"/>
  <c r="AT2188" i="20"/>
  <c r="AT2192" i="20"/>
  <c r="AT2200" i="20"/>
  <c r="AT2206" i="20"/>
  <c r="AT2214" i="20"/>
  <c r="AT2220" i="20"/>
  <c r="AT2222" i="20"/>
  <c r="AT2230" i="20"/>
  <c r="AT2238" i="20"/>
  <c r="AT2244" i="20"/>
  <c r="AT2252" i="20"/>
  <c r="AT2258" i="20"/>
  <c r="AT2266" i="20"/>
  <c r="AT2272" i="20"/>
  <c r="AT2278" i="20"/>
  <c r="AT2288" i="20"/>
  <c r="AT2292" i="20"/>
  <c r="AT2302" i="20"/>
  <c r="AT2310" i="20"/>
  <c r="AT2316" i="20"/>
  <c r="AT2326" i="20"/>
  <c r="AT2334" i="20"/>
  <c r="AT2340" i="20"/>
  <c r="AT2348" i="20"/>
  <c r="AT2356" i="20"/>
  <c r="AT2362" i="20"/>
  <c r="BD5" i="23"/>
  <c r="BD25" i="23"/>
  <c r="BD45" i="23"/>
  <c r="BD61" i="23"/>
  <c r="BD77" i="23"/>
  <c r="BD93" i="23"/>
  <c r="BD105" i="23"/>
  <c r="BD117" i="23"/>
  <c r="BD133" i="23"/>
  <c r="BD149" i="23"/>
  <c r="BD165" i="23"/>
  <c r="BD185" i="23"/>
  <c r="BD197" i="23"/>
  <c r="BD209" i="23"/>
  <c r="BD233" i="23"/>
  <c r="BD249" i="23"/>
  <c r="BD269" i="23"/>
  <c r="BD297" i="23"/>
  <c r="BD313" i="23"/>
  <c r="BD325" i="23"/>
  <c r="BD349" i="23"/>
  <c r="BD369" i="23"/>
  <c r="BD381" i="23"/>
  <c r="BD393" i="23"/>
  <c r="BD405" i="23"/>
  <c r="BD421" i="23"/>
  <c r="BD441" i="23"/>
  <c r="BD453" i="23"/>
  <c r="BD473" i="23"/>
  <c r="BD493" i="23"/>
  <c r="BD509" i="23"/>
  <c r="BD525" i="23"/>
  <c r="BD541" i="23"/>
  <c r="BD561" i="23"/>
  <c r="BD573" i="23"/>
  <c r="BD585" i="23"/>
  <c r="BD613" i="23"/>
  <c r="BD633" i="23"/>
  <c r="BD649" i="23"/>
  <c r="BD669" i="23"/>
  <c r="BD689" i="23"/>
  <c r="BD705" i="23"/>
  <c r="BD725" i="23"/>
  <c r="BD745" i="23"/>
  <c r="BD761" i="23"/>
  <c r="BD781" i="23"/>
  <c r="AT1596" i="20"/>
  <c r="AT2066" i="20"/>
  <c r="AT2170" i="20"/>
  <c r="AT2208" i="20"/>
  <c r="AT2232" i="20"/>
  <c r="AT2242" i="20"/>
  <c r="AT2250" i="20"/>
  <c r="AT2260" i="20"/>
  <c r="AT2270" i="20"/>
  <c r="AT2276" i="20"/>
  <c r="AT2286" i="20"/>
  <c r="AT2294" i="20"/>
  <c r="AT2298" i="20"/>
  <c r="AT2308" i="20"/>
  <c r="AT2314" i="20"/>
  <c r="AT2322" i="20"/>
  <c r="AT2332" i="20"/>
  <c r="AT2344" i="20"/>
  <c r="AT2354" i="20"/>
  <c r="AT2364" i="20"/>
  <c r="BD13" i="23"/>
  <c r="BD29" i="23"/>
  <c r="BD41" i="23"/>
  <c r="BD57" i="23"/>
  <c r="BD73" i="23"/>
  <c r="BD89" i="23"/>
  <c r="BD109" i="23"/>
  <c r="BD121" i="23"/>
  <c r="BD141" i="23"/>
  <c r="BD157" i="23"/>
  <c r="BD177" i="23"/>
  <c r="BD189" i="23"/>
  <c r="BD201" i="23"/>
  <c r="BD213" i="23"/>
  <c r="BD237" i="23"/>
  <c r="BD245" i="23"/>
  <c r="BD253" i="23"/>
  <c r="BD265" i="23"/>
  <c r="BD285" i="23"/>
  <c r="BD305" i="23"/>
  <c r="BD321" i="23"/>
  <c r="BD341" i="23"/>
  <c r="BD357" i="23"/>
  <c r="BD373" i="23"/>
  <c r="BD385" i="23"/>
  <c r="BD397" i="23"/>
  <c r="BD417" i="23"/>
  <c r="BD433" i="23"/>
  <c r="BD449" i="23"/>
  <c r="BD469" i="23"/>
  <c r="BD489" i="23"/>
  <c r="BD497" i="23"/>
  <c r="BD517" i="23"/>
  <c r="BD545" i="23"/>
  <c r="BD565" i="23"/>
  <c r="BD593" i="23"/>
  <c r="BD605" i="23"/>
  <c r="BD617" i="23"/>
  <c r="BD641" i="23"/>
  <c r="BD653" i="23"/>
  <c r="BD665" i="23"/>
  <c r="BD685" i="23"/>
  <c r="BD697" i="23"/>
  <c r="BD709" i="23"/>
  <c r="BD729" i="23"/>
  <c r="BD749" i="23"/>
  <c r="BD769" i="23"/>
  <c r="BD785" i="23"/>
  <c r="AT1588" i="20"/>
  <c r="AT1598" i="20"/>
  <c r="AT1600" i="20"/>
  <c r="AT1602" i="20"/>
  <c r="AT1604" i="20"/>
  <c r="AT1606" i="20"/>
  <c r="AT1608" i="20"/>
  <c r="AT1610" i="20"/>
  <c r="AT1612" i="20"/>
  <c r="AT1614" i="20"/>
  <c r="AT1616" i="20"/>
  <c r="AT1618" i="20"/>
  <c r="AT1620" i="20"/>
  <c r="AT1622" i="20"/>
  <c r="AT1624" i="20"/>
  <c r="AT1626" i="20"/>
  <c r="AT1628" i="20"/>
  <c r="AT1630" i="20"/>
  <c r="AT1632" i="20"/>
  <c r="AT1634" i="20"/>
  <c r="AT1636" i="20"/>
  <c r="AT1638" i="20"/>
  <c r="AT1640" i="20"/>
  <c r="AT1642" i="20"/>
  <c r="AT1644" i="20"/>
  <c r="AT1646" i="20"/>
  <c r="AT1648" i="20"/>
  <c r="AT1650" i="20"/>
  <c r="AT1652" i="20"/>
  <c r="AT1654" i="20"/>
  <c r="AT1656" i="20"/>
  <c r="AT1660" i="20"/>
  <c r="AT1662" i="20"/>
  <c r="AT1664" i="20"/>
  <c r="AT1666" i="20"/>
  <c r="AT1668" i="20"/>
  <c r="AT1670" i="20"/>
  <c r="AT1674" i="20"/>
  <c r="AT1676" i="20"/>
  <c r="AT1680" i="20"/>
  <c r="AT1684" i="20"/>
  <c r="AT1688" i="20"/>
  <c r="AT1692" i="20"/>
  <c r="AT1696" i="20"/>
  <c r="AT1700" i="20"/>
  <c r="AT1704" i="20"/>
  <c r="AT1708" i="20"/>
  <c r="AT1712" i="20"/>
  <c r="AT1716" i="20"/>
  <c r="AT1722" i="20"/>
  <c r="AT1726" i="20"/>
  <c r="AT1730" i="20"/>
  <c r="AT1736" i="20"/>
  <c r="AT1738" i="20"/>
  <c r="AT1744" i="20"/>
  <c r="AT1750" i="20"/>
  <c r="AT1756" i="20"/>
  <c r="AT1762" i="20"/>
  <c r="AT1766" i="20"/>
  <c r="AT1772" i="20"/>
  <c r="AT1780" i="20"/>
  <c r="AT1786" i="20"/>
  <c r="AT1794" i="20"/>
  <c r="AT1800" i="20"/>
  <c r="AT1808" i="20"/>
  <c r="AT1816" i="20"/>
  <c r="AT1824" i="20"/>
  <c r="AT1830" i="20"/>
  <c r="AT1838" i="20"/>
  <c r="AT1844" i="20"/>
  <c r="AT1850" i="20"/>
  <c r="AT1856" i="20"/>
  <c r="AT1864" i="20"/>
  <c r="AT1870" i="20"/>
  <c r="AT1878" i="20"/>
  <c r="AT1884" i="20"/>
  <c r="AT1892" i="20"/>
  <c r="AT1898" i="20"/>
  <c r="AT1904" i="20"/>
  <c r="AT1910" i="20"/>
  <c r="AT1916" i="20"/>
  <c r="AT1924" i="20"/>
  <c r="AT1930" i="20"/>
  <c r="AT1938" i="20"/>
  <c r="AT1946" i="20"/>
  <c r="AT1952" i="20"/>
  <c r="AT1958" i="20"/>
  <c r="AT1966" i="20"/>
  <c r="AT1972" i="20"/>
  <c r="AT1980" i="20"/>
  <c r="AT1986" i="20"/>
  <c r="AT1994" i="20"/>
  <c r="AT2004" i="20"/>
  <c r="AT2010" i="20"/>
  <c r="AT2020" i="20"/>
  <c r="AT2030" i="20"/>
  <c r="AT2036" i="20"/>
  <c r="AT2044" i="20"/>
  <c r="AT2052" i="20"/>
  <c r="AT2064" i="20"/>
  <c r="AT2078" i="20"/>
  <c r="AT2086" i="20"/>
  <c r="AT2098" i="20"/>
  <c r="AT2106" i="20"/>
  <c r="AT2114" i="20"/>
  <c r="AT2126" i="20"/>
  <c r="AT2134" i="20"/>
  <c r="AT2144" i="20"/>
  <c r="AT2152" i="20"/>
  <c r="AT2162" i="20"/>
  <c r="AT2172" i="20"/>
  <c r="AT2184" i="20"/>
  <c r="AT2194" i="20"/>
  <c r="AT2202" i="20"/>
  <c r="AT2216" i="20"/>
  <c r="AT2226" i="20"/>
  <c r="AT2234" i="20"/>
  <c r="AT2248" i="20"/>
  <c r="AT2264" i="20"/>
  <c r="AT2282" i="20"/>
  <c r="AT2300" i="20"/>
  <c r="AT2320" i="20"/>
  <c r="AT2336" i="20"/>
  <c r="AT2350" i="20"/>
  <c r="AT2366" i="20"/>
  <c r="BD37" i="23"/>
  <c r="BD69" i="23"/>
  <c r="BD101" i="23"/>
  <c r="BD137" i="23"/>
  <c r="BD173" i="23"/>
  <c r="BD217" i="23"/>
  <c r="BD273" i="23"/>
  <c r="BD337" i="23"/>
  <c r="BD413" i="23"/>
  <c r="BD461" i="23"/>
  <c r="BD513" i="23"/>
  <c r="BD549" i="23"/>
  <c r="BD597" i="23"/>
  <c r="BD629" i="23"/>
  <c r="BD673" i="23"/>
  <c r="BD721" i="23"/>
  <c r="BD757" i="23"/>
  <c r="AT1590" i="20"/>
  <c r="AT1658" i="20"/>
  <c r="AT1672" i="20"/>
  <c r="AT1678" i="20"/>
  <c r="AT1682" i="20"/>
  <c r="AT1686" i="20"/>
  <c r="AT1690" i="20"/>
  <c r="AT1694" i="20"/>
  <c r="AT1698" i="20"/>
  <c r="AT1702" i="20"/>
  <c r="AT1706" i="20"/>
  <c r="AT1710" i="20"/>
  <c r="AT1714" i="20"/>
  <c r="AT1720" i="20"/>
  <c r="AT1724" i="20"/>
  <c r="AT1728" i="20"/>
  <c r="AT1734" i="20"/>
  <c r="AT1742" i="20"/>
  <c r="AT1748" i="20"/>
  <c r="AT1754" i="20"/>
  <c r="AT1760" i="20"/>
  <c r="AT1768" i="20"/>
  <c r="AT1776" i="20"/>
  <c r="AT1782" i="20"/>
  <c r="AT1788" i="20"/>
  <c r="AT1792" i="20"/>
  <c r="AT1798" i="20"/>
  <c r="AT1806" i="20"/>
  <c r="AT1814" i="20"/>
  <c r="AT1820" i="20"/>
  <c r="AT1828" i="20"/>
  <c r="AT1836" i="20"/>
  <c r="AT1842" i="20"/>
  <c r="AT1852" i="20"/>
  <c r="AT1858" i="20"/>
  <c r="AT1866" i="20"/>
  <c r="AT1874" i="20"/>
  <c r="AT1880" i="20"/>
  <c r="AT1888" i="20"/>
  <c r="AT1894" i="20"/>
  <c r="AT1902" i="20"/>
  <c r="AT1912" i="20"/>
  <c r="AT1920" i="20"/>
  <c r="AT1928" i="20"/>
  <c r="AT1936" i="20"/>
  <c r="AT1944" i="20"/>
  <c r="AT1954" i="20"/>
  <c r="AT1962" i="20"/>
  <c r="AT1970" i="20"/>
  <c r="AT1978" i="20"/>
  <c r="AT1990" i="20"/>
  <c r="AT1998" i="20"/>
  <c r="AT2006" i="20"/>
  <c r="AT2014" i="20"/>
  <c r="AT2028" i="20"/>
  <c r="AT2038" i="20"/>
  <c r="AT2048" i="20"/>
  <c r="AT2062" i="20"/>
  <c r="AT2072" i="20"/>
  <c r="AT2082" i="20"/>
  <c r="AT2092" i="20"/>
  <c r="AT2100" i="20"/>
  <c r="AT2112" i="20"/>
  <c r="AT2120" i="20"/>
  <c r="AT2128" i="20"/>
  <c r="AT2140" i="20"/>
  <c r="AT2150" i="20"/>
  <c r="AT2164" i="20"/>
  <c r="AT2178" i="20"/>
  <c r="AT2190" i="20"/>
  <c r="AT2198" i="20"/>
  <c r="AT2212" i="20"/>
  <c r="AT2224" i="20"/>
  <c r="AT2240" i="20"/>
  <c r="AT2256" i="20"/>
  <c r="AT2280" i="20"/>
  <c r="AT2306" i="20"/>
  <c r="AT2328" i="20"/>
  <c r="AT2342" i="20"/>
  <c r="AT2358" i="20"/>
  <c r="BD21" i="23"/>
  <c r="BD53" i="23"/>
  <c r="BD85" i="23"/>
  <c r="BD129" i="23"/>
  <c r="BD169" i="23"/>
  <c r="BD221" i="23"/>
  <c r="BD281" i="23"/>
  <c r="BD353" i="23"/>
  <c r="BD425" i="23"/>
  <c r="BD477" i="23"/>
  <c r="BD533" i="23"/>
  <c r="BD577" i="23"/>
  <c r="BD621" i="23"/>
  <c r="BD681" i="23"/>
  <c r="BD733" i="23"/>
  <c r="BD786" i="22"/>
  <c r="BD788" i="22"/>
  <c r="BD790" i="22"/>
  <c r="BD792" i="22"/>
  <c r="BD794" i="22"/>
  <c r="BD796" i="22"/>
  <c r="BD798" i="22"/>
  <c r="BD800" i="22"/>
  <c r="BD802" i="22"/>
  <c r="BD804" i="22"/>
  <c r="BD806" i="22"/>
  <c r="BD808" i="22"/>
  <c r="BD810" i="22"/>
  <c r="BD812" i="22"/>
  <c r="BD814" i="22"/>
  <c r="BD816" i="22"/>
  <c r="BD818" i="22"/>
  <c r="BD820" i="22"/>
  <c r="BD822" i="22"/>
  <c r="BD824" i="22"/>
  <c r="BD826" i="22"/>
  <c r="BD828" i="22"/>
  <c r="BD830" i="22"/>
  <c r="BD832" i="22"/>
  <c r="BD834" i="22"/>
  <c r="BD836" i="22"/>
  <c r="BD838" i="22"/>
  <c r="BD840" i="22"/>
  <c r="BD842" i="22"/>
  <c r="BD844" i="22"/>
  <c r="BD846" i="22"/>
  <c r="BD848" i="22"/>
  <c r="BD850" i="22"/>
  <c r="BD852" i="22"/>
  <c r="BD854" i="22"/>
  <c r="BD856" i="22"/>
  <c r="BD858" i="22"/>
  <c r="BD860" i="22"/>
  <c r="BD862" i="22"/>
  <c r="BD864" i="22"/>
  <c r="BD866" i="22"/>
  <c r="BD868" i="22"/>
  <c r="BD870" i="22"/>
  <c r="BD872" i="22"/>
  <c r="BD874" i="22"/>
  <c r="BD876" i="22"/>
  <c r="BD878" i="22"/>
  <c r="BD880" i="22"/>
  <c r="BD882" i="22"/>
  <c r="BD884" i="22"/>
  <c r="BD886" i="22"/>
  <c r="BD888" i="22"/>
  <c r="BD890" i="22"/>
  <c r="BD892" i="22"/>
  <c r="BD894" i="22"/>
  <c r="BD896" i="22"/>
  <c r="BD898" i="22"/>
  <c r="BD900" i="22"/>
  <c r="BD902" i="22"/>
  <c r="BD904" i="22"/>
  <c r="BD906" i="22"/>
  <c r="BD908" i="22"/>
  <c r="BD910" i="22"/>
  <c r="BD912" i="22"/>
  <c r="BD914" i="22"/>
  <c r="BD916" i="22"/>
  <c r="BD918" i="22"/>
  <c r="BD920" i="22"/>
  <c r="BD922" i="22"/>
  <c r="BD924" i="22"/>
  <c r="BD926" i="22"/>
  <c r="BD928" i="22"/>
  <c r="BD930" i="22"/>
  <c r="BD932" i="22"/>
  <c r="BD934" i="22"/>
  <c r="BD936" i="22"/>
  <c r="BD938" i="22"/>
  <c r="BD940" i="22"/>
  <c r="BD942" i="22"/>
  <c r="BD944" i="22"/>
  <c r="BD946" i="22"/>
  <c r="BD948" i="22"/>
  <c r="BD950" i="22"/>
  <c r="BD952" i="22"/>
  <c r="BD954" i="22"/>
  <c r="BD956" i="22"/>
  <c r="BD958" i="22"/>
  <c r="BD960" i="22"/>
  <c r="BD962" i="22"/>
  <c r="BD964" i="22"/>
  <c r="BD966" i="22"/>
  <c r="BD968" i="22"/>
  <c r="BD970" i="22"/>
  <c r="BD972" i="22"/>
  <c r="BD974" i="22"/>
  <c r="BD976" i="22"/>
  <c r="BD978" i="22"/>
  <c r="BD980" i="22"/>
  <c r="BD982" i="22"/>
  <c r="BD984" i="22"/>
  <c r="BD986" i="22"/>
  <c r="BD988" i="22"/>
  <c r="BD990" i="22"/>
  <c r="BD992" i="22"/>
  <c r="BD994" i="22"/>
  <c r="BD996" i="22"/>
  <c r="BD998" i="22"/>
  <c r="BD1000" i="22"/>
  <c r="BD1002" i="22"/>
  <c r="BD1004" i="22"/>
  <c r="BD1006" i="22"/>
  <c r="BD1008" i="22"/>
  <c r="BD1010" i="22"/>
  <c r="BD1012" i="22"/>
  <c r="BD1014" i="22"/>
  <c r="BD1016" i="22"/>
  <c r="BD1018" i="22"/>
  <c r="BD1020" i="22"/>
  <c r="BD1022" i="22"/>
  <c r="BD1024" i="22"/>
  <c r="BD1026" i="22"/>
  <c r="BD1028" i="22"/>
  <c r="BD1030" i="22"/>
  <c r="BD1032" i="22"/>
  <c r="BD1034" i="22"/>
  <c r="BD1036" i="22"/>
  <c r="BD1038" i="22"/>
  <c r="BD1040" i="22"/>
  <c r="BD1042" i="22"/>
  <c r="AT1960" i="20"/>
  <c r="BD17" i="23"/>
  <c r="BD153" i="23"/>
  <c r="BD225" i="23"/>
  <c r="BD261" i="23"/>
  <c r="BD289" i="23"/>
  <c r="BD309" i="23"/>
  <c r="BD333" i="23"/>
  <c r="BD365" i="23"/>
  <c r="BD401" i="23"/>
  <c r="BD437" i="23"/>
  <c r="BD457" i="23"/>
  <c r="BD481" i="23"/>
  <c r="BD505" i="23"/>
  <c r="BD529" i="23"/>
  <c r="BD553" i="23"/>
  <c r="BD581" i="23"/>
  <c r="BD601" i="23"/>
  <c r="BD637" i="23"/>
  <c r="BD657" i="23"/>
  <c r="BD693" i="23"/>
  <c r="BD713" i="23"/>
  <c r="BD741" i="23"/>
  <c r="BD765" i="23"/>
  <c r="BD789" i="23"/>
  <c r="BD809" i="23"/>
  <c r="BD813" i="23"/>
  <c r="BD817" i="23"/>
  <c r="BD821" i="23"/>
  <c r="BD825" i="23"/>
  <c r="BD829" i="23"/>
  <c r="BD833" i="23"/>
  <c r="BD837" i="23"/>
  <c r="BD841" i="23"/>
  <c r="BD845" i="23"/>
  <c r="BD849" i="23"/>
  <c r="BD853" i="23"/>
  <c r="BD857" i="23"/>
  <c r="BD861" i="23"/>
  <c r="BD865" i="23"/>
  <c r="BD869" i="23"/>
  <c r="BD873" i="23"/>
  <c r="BD877" i="23"/>
  <c r="BD881" i="23"/>
  <c r="BD885" i="23"/>
  <c r="BD889" i="23"/>
  <c r="BD893" i="23"/>
  <c r="BD897" i="23"/>
  <c r="BD901" i="23"/>
  <c r="BD905" i="23"/>
  <c r="BD909" i="23"/>
  <c r="BD913" i="23"/>
  <c r="BD917" i="23"/>
  <c r="BD921" i="23"/>
  <c r="BD925" i="23"/>
  <c r="BD929" i="23"/>
  <c r="BD933" i="23"/>
  <c r="BD937" i="23"/>
  <c r="BD941" i="23"/>
  <c r="BD945" i="23"/>
  <c r="BD949" i="23"/>
  <c r="BD953" i="23"/>
  <c r="BD957" i="23"/>
  <c r="BD961" i="23"/>
  <c r="BD965" i="23"/>
  <c r="BD969" i="23"/>
  <c r="BD973" i="23"/>
  <c r="BD977" i="23"/>
  <c r="BD981" i="23"/>
  <c r="BD985" i="23"/>
  <c r="BD989" i="23"/>
  <c r="BD993" i="23"/>
  <c r="BD997" i="23"/>
  <c r="BD1001" i="23"/>
  <c r="BD1005" i="23"/>
  <c r="BD1009" i="23"/>
  <c r="BD1013" i="23"/>
  <c r="BD1021" i="23"/>
  <c r="BD1025" i="23"/>
  <c r="BD1029" i="23"/>
  <c r="BD1033" i="23"/>
  <c r="BD1037" i="23"/>
  <c r="BD1041" i="23"/>
  <c r="BD1045" i="23"/>
  <c r="BD1049" i="23"/>
  <c r="BD1053" i="23"/>
  <c r="BD1057" i="23"/>
  <c r="BD1065" i="23"/>
  <c r="BD1069" i="23"/>
  <c r="BD1073" i="23"/>
  <c r="BD1081" i="23"/>
  <c r="BD1085" i="23"/>
  <c r="BD1093" i="23"/>
  <c r="BD1101" i="23"/>
  <c r="BD1109" i="23"/>
  <c r="BD1117" i="23"/>
  <c r="BD1125" i="23"/>
  <c r="BD1133" i="23"/>
  <c r="BD1141" i="23"/>
  <c r="BD1149" i="23"/>
  <c r="BD1157" i="23"/>
  <c r="BD1165" i="23"/>
  <c r="BD1173" i="23"/>
  <c r="BD1177" i="23"/>
  <c r="BD1185" i="23"/>
  <c r="BD1193" i="23"/>
  <c r="BD1201" i="23"/>
  <c r="BD1209" i="23"/>
  <c r="BD1217" i="23"/>
  <c r="BD1225" i="23"/>
  <c r="BD1233" i="23"/>
  <c r="BD1241" i="23"/>
  <c r="BD1249" i="23"/>
  <c r="BD1257" i="23"/>
  <c r="BD1265" i="23"/>
  <c r="BD1273" i="23"/>
  <c r="BD1281" i="23"/>
  <c r="BD1289" i="23"/>
  <c r="BD1297" i="23"/>
  <c r="BD1305" i="23"/>
  <c r="BD1313" i="23"/>
  <c r="BD1321" i="23"/>
  <c r="BD1329" i="23"/>
  <c r="BD1337" i="23"/>
  <c r="BD1345" i="23"/>
  <c r="BD1353" i="23"/>
  <c r="BD1361" i="23"/>
  <c r="BD1369" i="23"/>
  <c r="BD1377" i="23"/>
  <c r="BD1385" i="23"/>
  <c r="BD1393" i="23"/>
  <c r="BD1401" i="23"/>
  <c r="BD1409" i="23"/>
  <c r="BD1421" i="23"/>
  <c r="BD1429" i="23"/>
  <c r="BD1437" i="23"/>
  <c r="BD1445" i="23"/>
  <c r="BD1453" i="23"/>
  <c r="BD1461" i="23"/>
  <c r="BD1469" i="23"/>
  <c r="BD1477" i="23"/>
  <c r="BD1485" i="23"/>
  <c r="BD1493" i="23"/>
  <c r="BD1501" i="23"/>
  <c r="BD1509" i="23"/>
  <c r="BD1517" i="23"/>
  <c r="BD1525" i="23"/>
  <c r="BD1533" i="23"/>
  <c r="BD1541" i="23"/>
  <c r="BD1549" i="23"/>
  <c r="BD1561" i="23"/>
  <c r="BD1569" i="23"/>
  <c r="BD1577" i="23"/>
  <c r="BD1585" i="23"/>
  <c r="BD1593" i="23"/>
  <c r="BD1605" i="23"/>
  <c r="BD1613" i="23"/>
  <c r="BD1625" i="23"/>
  <c r="BD1637" i="23"/>
  <c r="BD1649" i="23"/>
  <c r="BD1657" i="23"/>
  <c r="BD1669" i="23"/>
  <c r="BD1681" i="23"/>
  <c r="BD1693" i="23"/>
  <c r="BD1705" i="23"/>
  <c r="BD1721" i="23"/>
  <c r="BD1729" i="23"/>
  <c r="BD1741" i="23"/>
  <c r="BD1753" i="23"/>
  <c r="BD1765" i="23"/>
  <c r="BD1777" i="23"/>
  <c r="BD1789" i="23"/>
  <c r="BD1801" i="23"/>
  <c r="BD1813" i="23"/>
  <c r="BD1825" i="23"/>
  <c r="BD1837" i="23"/>
  <c r="BD1849" i="23"/>
  <c r="BD1861" i="23"/>
  <c r="BD1873" i="23"/>
  <c r="BD1885" i="23"/>
  <c r="BD1897" i="23"/>
  <c r="BD1909" i="23"/>
  <c r="BD1921" i="23"/>
  <c r="BD1933" i="23"/>
  <c r="BD1945" i="23"/>
  <c r="BD1957" i="23"/>
  <c r="BD1969" i="23"/>
  <c r="BD1977" i="23"/>
  <c r="BD1993" i="23"/>
  <c r="BD2005" i="23"/>
  <c r="BD2017" i="23"/>
  <c r="BD2029" i="23"/>
  <c r="BD2041" i="23"/>
  <c r="BD2053" i="23"/>
  <c r="BD2065" i="23"/>
  <c r="BD2077" i="23"/>
  <c r="BD2089" i="23"/>
  <c r="BD2101" i="23"/>
  <c r="BD2113" i="23"/>
  <c r="BD2125" i="23"/>
  <c r="BD2137" i="23"/>
  <c r="BD2149" i="23"/>
  <c r="BD2161" i="23"/>
  <c r="BD2173" i="23"/>
  <c r="BD2185" i="23"/>
  <c r="BD2193" i="23"/>
  <c r="BD2205" i="23"/>
  <c r="BD2213" i="23"/>
  <c r="BD2225" i="23"/>
  <c r="BD2237" i="23"/>
  <c r="BD2249" i="23"/>
  <c r="BD2261" i="23"/>
  <c r="BD2269" i="23"/>
  <c r="BD2281" i="23"/>
  <c r="BD2293" i="23"/>
  <c r="BD2305" i="23"/>
  <c r="BD2317" i="23"/>
  <c r="BD2329" i="23"/>
  <c r="BD2341" i="23"/>
  <c r="BD2357" i="23"/>
  <c r="BD1268" i="22"/>
  <c r="BD801" i="23"/>
  <c r="BD1017" i="23"/>
  <c r="BD1061" i="23"/>
  <c r="BD1077" i="23"/>
  <c r="BD1089" i="23"/>
  <c r="BD1097" i="23"/>
  <c r="BD1105" i="23"/>
  <c r="BD1113" i="23"/>
  <c r="BD1121" i="23"/>
  <c r="BD1129" i="23"/>
  <c r="BD1137" i="23"/>
  <c r="BD1145" i="23"/>
  <c r="BD1153" i="23"/>
  <c r="BD1161" i="23"/>
  <c r="BD1169" i="23"/>
  <c r="BD1181" i="23"/>
  <c r="BD1189" i="23"/>
  <c r="BD1197" i="23"/>
  <c r="BD1205" i="23"/>
  <c r="BD1213" i="23"/>
  <c r="BD1221" i="23"/>
  <c r="BD1229" i="23"/>
  <c r="BD1237" i="23"/>
  <c r="BD1245" i="23"/>
  <c r="BD1253" i="23"/>
  <c r="BD1261" i="23"/>
  <c r="BD1269" i="23"/>
  <c r="BD1277" i="23"/>
  <c r="BD1285" i="23"/>
  <c r="BD1293" i="23"/>
  <c r="BD1301" i="23"/>
  <c r="BD1309" i="23"/>
  <c r="BD1317" i="23"/>
  <c r="BD1325" i="23"/>
  <c r="BD1333" i="23"/>
  <c r="BD1341" i="23"/>
  <c r="BD1349" i="23"/>
  <c r="BD1357" i="23"/>
  <c r="BD1365" i="23"/>
  <c r="BD1373" i="23"/>
  <c r="BD1381" i="23"/>
  <c r="BD1389" i="23"/>
  <c r="BD1397" i="23"/>
  <c r="BD1405" i="23"/>
  <c r="BD1417" i="23"/>
  <c r="BD1425" i="23"/>
  <c r="BD1433" i="23"/>
  <c r="BD1441" i="23"/>
  <c r="BD1449" i="23"/>
  <c r="BD1457" i="23"/>
  <c r="BD1465" i="23"/>
  <c r="BD1473" i="23"/>
  <c r="BD1481" i="23"/>
  <c r="BD1489" i="23"/>
  <c r="BD1497" i="23"/>
  <c r="BD1505" i="23"/>
  <c r="BD1513" i="23"/>
  <c r="BD1521" i="23"/>
  <c r="BD1529" i="23"/>
  <c r="BD1537" i="23"/>
  <c r="BD1545" i="23"/>
  <c r="BD1553" i="23"/>
  <c r="BD1565" i="23"/>
  <c r="BD1573" i="23"/>
  <c r="BD1581" i="23"/>
  <c r="BD1589" i="23"/>
  <c r="BD1601" i="23"/>
  <c r="BD1609" i="23"/>
  <c r="BD1621" i="23"/>
  <c r="BD1629" i="23"/>
  <c r="BD1641" i="23"/>
  <c r="BD1653" i="23"/>
  <c r="BD1665" i="23"/>
  <c r="BD1677" i="23"/>
  <c r="BD1689" i="23"/>
  <c r="BD1701" i="23"/>
  <c r="BD1713" i="23"/>
  <c r="BD1725" i="23"/>
  <c r="BD1737" i="23"/>
  <c r="BD1749" i="23"/>
  <c r="BD1761" i="23"/>
  <c r="BD1773" i="23"/>
  <c r="BD1785" i="23"/>
  <c r="BD1797" i="23"/>
  <c r="BD1809" i="23"/>
  <c r="BD1821" i="23"/>
  <c r="BD1833" i="23"/>
  <c r="BD1845" i="23"/>
  <c r="BD1857" i="23"/>
  <c r="BD1869" i="23"/>
  <c r="BD1881" i="23"/>
  <c r="BD1893" i="23"/>
  <c r="BD1905" i="23"/>
  <c r="BD1917" i="23"/>
  <c r="BD1929" i="23"/>
  <c r="BD1941" i="23"/>
  <c r="BD1953" i="23"/>
  <c r="BD1965" i="23"/>
  <c r="BD1981" i="23"/>
  <c r="BD1997" i="23"/>
  <c r="BD2009" i="23"/>
  <c r="BD2021" i="23"/>
  <c r="BD2033" i="23"/>
  <c r="BD2045" i="23"/>
  <c r="BD2057" i="23"/>
  <c r="BD2069" i="23"/>
  <c r="BD2081" i="23"/>
  <c r="BD2093" i="23"/>
  <c r="BD2105" i="23"/>
  <c r="BD2117" i="23"/>
  <c r="BD2129" i="23"/>
  <c r="BD2141" i="23"/>
  <c r="BD2153" i="23"/>
  <c r="BD2165" i="23"/>
  <c r="BD2177" i="23"/>
  <c r="BD2189" i="23"/>
  <c r="BD2201" i="23"/>
  <c r="BD2217" i="23"/>
  <c r="BD2229" i="23"/>
  <c r="BD2241" i="23"/>
  <c r="BD2257" i="23"/>
  <c r="BD2273" i="23"/>
  <c r="BD2285" i="23"/>
  <c r="BD2297" i="23"/>
  <c r="BD2309" i="23"/>
  <c r="BD2321" i="23"/>
  <c r="BD2333" i="23"/>
  <c r="BD2345" i="23"/>
  <c r="BD2361" i="23"/>
  <c r="BD1264" i="22"/>
  <c r="BD805" i="23"/>
  <c r="BD1413" i="23"/>
  <c r="BD1557" i="23"/>
  <c r="BD1597" i="23"/>
  <c r="BD1617" i="23"/>
  <c r="BD1633" i="23"/>
  <c r="BD1645" i="23"/>
  <c r="BD1661" i="23"/>
  <c r="BD1673" i="23"/>
  <c r="BD1685" i="23"/>
  <c r="BD1697" i="23"/>
  <c r="BD1717" i="23"/>
  <c r="BD1733" i="23"/>
  <c r="BD1745" i="23"/>
  <c r="BD1757" i="23"/>
  <c r="BD1769" i="23"/>
  <c r="BD1781" i="23"/>
  <c r="BD1793" i="23"/>
  <c r="BD1805" i="23"/>
  <c r="BD1817" i="23"/>
  <c r="BD1829" i="23"/>
  <c r="BD1841" i="23"/>
  <c r="BD1853" i="23"/>
  <c r="BD1865" i="23"/>
  <c r="BD1877" i="23"/>
  <c r="BD1889" i="23"/>
  <c r="BD1901" i="23"/>
  <c r="BD1913" i="23"/>
  <c r="BD1925" i="23"/>
  <c r="BD1937" i="23"/>
  <c r="BD1949" i="23"/>
  <c r="BD1961" i="23"/>
  <c r="BD1973" i="23"/>
  <c r="BD1989" i="23"/>
  <c r="BD2001" i="23"/>
  <c r="BD2013" i="23"/>
  <c r="BD2025" i="23"/>
  <c r="BD2037" i="23"/>
  <c r="BD2049" i="23"/>
  <c r="BD2061" i="23"/>
  <c r="BD2073" i="23"/>
  <c r="BD2085" i="23"/>
  <c r="BD2097" i="23"/>
  <c r="BD2109" i="23"/>
  <c r="BD2121" i="23"/>
  <c r="BD2133" i="23"/>
  <c r="BD2145" i="23"/>
  <c r="BD2157" i="23"/>
  <c r="BD2169" i="23"/>
  <c r="BD2181" i="23"/>
  <c r="BD2197" i="23"/>
  <c r="BD2209" i="23"/>
  <c r="BD2221" i="23"/>
  <c r="BD2233" i="23"/>
  <c r="BD2245" i="23"/>
  <c r="BD2253" i="23"/>
  <c r="BD2265" i="23"/>
  <c r="BD2277" i="23"/>
  <c r="BD2289" i="23"/>
  <c r="BD2301" i="23"/>
  <c r="BD2313" i="23"/>
  <c r="BD2325" i="23"/>
  <c r="BD2337" i="23"/>
  <c r="BD2353" i="23"/>
  <c r="BD2365" i="23"/>
  <c r="BD1266" i="22"/>
  <c r="BD797" i="23"/>
  <c r="BD1709" i="23"/>
  <c r="BD2349" i="23"/>
  <c r="BD1262" i="22"/>
  <c r="BD1564" i="22"/>
  <c r="BD1594" i="22"/>
  <c r="BD1606" i="22"/>
  <c r="BD1616" i="22"/>
  <c r="BD1624" i="22"/>
  <c r="BD1630" i="22"/>
  <c r="BD1638" i="22"/>
  <c r="BD1650" i="22"/>
  <c r="BD1658" i="22"/>
  <c r="BD1666" i="22"/>
  <c r="BD1674" i="22"/>
  <c r="BD1684" i="22"/>
  <c r="BD1700" i="22"/>
  <c r="BD1708" i="22"/>
  <c r="BD1716" i="22"/>
  <c r="BD777" i="23"/>
  <c r="BD1985" i="23"/>
  <c r="BD1270" i="22"/>
  <c r="BD1558" i="22"/>
  <c r="BD1588" i="22"/>
  <c r="BD1600" i="22"/>
  <c r="BD1608" i="22"/>
  <c r="BD1614" i="22"/>
  <c r="BD1622" i="22"/>
  <c r="BD1632" i="22"/>
  <c r="BD1640" i="22"/>
  <c r="BD1646" i="22"/>
  <c r="BD1654" i="22"/>
  <c r="BD1662" i="22"/>
  <c r="BD1670" i="22"/>
  <c r="BD1678" i="22"/>
  <c r="BD1694" i="22"/>
  <c r="BD1706" i="22"/>
  <c r="BD1714" i="22"/>
  <c r="BD1046" i="22"/>
  <c r="BD1464" i="22"/>
  <c r="BD1492" i="22"/>
  <c r="BD1498" i="22"/>
  <c r="BD1504" i="22"/>
  <c r="BD1508" i="22"/>
  <c r="BD1512" i="22"/>
  <c r="BD1516" i="22"/>
  <c r="BD1520" i="22"/>
  <c r="BD1522" i="22"/>
  <c r="BD1526" i="22"/>
  <c r="BD1530" i="22"/>
  <c r="BD1534" i="22"/>
  <c r="BD1538" i="22"/>
  <c r="BD1542" i="22"/>
  <c r="BD1546" i="22"/>
  <c r="BD1550" i="22"/>
  <c r="BD1554" i="22"/>
  <c r="BD1560" i="22"/>
  <c r="BD1566" i="22"/>
  <c r="BD1570" i="22"/>
  <c r="BD1574" i="22"/>
  <c r="BD1578" i="22"/>
  <c r="BD1582" i="22"/>
  <c r="BD1586" i="22"/>
  <c r="BD1592" i="22"/>
  <c r="BD1598" i="22"/>
  <c r="BD1604" i="22"/>
  <c r="BD1612" i="22"/>
  <c r="BD1620" i="22"/>
  <c r="BD1628" i="22"/>
  <c r="BD1636" i="22"/>
  <c r="BD1644" i="22"/>
  <c r="BD1652" i="22"/>
  <c r="BD1660" i="22"/>
  <c r="BD1668" i="22"/>
  <c r="BD1676" i="22"/>
  <c r="BD1682" i="22"/>
  <c r="BD1692" i="22"/>
  <c r="BD1702" i="22"/>
  <c r="BD1710" i="22"/>
  <c r="BD1718" i="22"/>
  <c r="BD1044" i="22"/>
  <c r="BD1048" i="22"/>
  <c r="BD1050" i="22"/>
  <c r="BD1052" i="22"/>
  <c r="BD1054" i="22"/>
  <c r="BD1056" i="22"/>
  <c r="BD1058" i="22"/>
  <c r="BD1060" i="22"/>
  <c r="BD1062" i="22"/>
  <c r="BD1064" i="22"/>
  <c r="BD1066" i="22"/>
  <c r="BD1068" i="22"/>
  <c r="BD1070" i="22"/>
  <c r="BD1072" i="22"/>
  <c r="BD1074" i="22"/>
  <c r="BD1076" i="22"/>
  <c r="BD1078" i="22"/>
  <c r="BD1080" i="22"/>
  <c r="BD1082" i="22"/>
  <c r="BD1084" i="22"/>
  <c r="BD1086" i="22"/>
  <c r="BD1088" i="22"/>
  <c r="BD1090" i="22"/>
  <c r="BD1092" i="22"/>
  <c r="BD1094" i="22"/>
  <c r="BD1096" i="22"/>
  <c r="BD1098" i="22"/>
  <c r="BD1100" i="22"/>
  <c r="BD1102" i="22"/>
  <c r="BD1104" i="22"/>
  <c r="BD1106" i="22"/>
  <c r="BD1108" i="22"/>
  <c r="BD1110" i="22"/>
  <c r="BD1112" i="22"/>
  <c r="BD1114" i="22"/>
  <c r="BD1116" i="22"/>
  <c r="BD1118" i="22"/>
  <c r="BD1120" i="22"/>
  <c r="BD1122" i="22"/>
  <c r="BD1124" i="22"/>
  <c r="BD1126" i="22"/>
  <c r="BD1128" i="22"/>
  <c r="BD1130" i="22"/>
  <c r="BD1132" i="22"/>
  <c r="BD1134" i="22"/>
  <c r="BD1136" i="22"/>
  <c r="BD1138" i="22"/>
  <c r="BD1140" i="22"/>
  <c r="BD1142" i="22"/>
  <c r="BD1144" i="22"/>
  <c r="BD1146" i="22"/>
  <c r="BD1148" i="22"/>
  <c r="BD1150" i="22"/>
  <c r="BD1152" i="22"/>
  <c r="BD1154" i="22"/>
  <c r="BD1156" i="22"/>
  <c r="BD1158" i="22"/>
  <c r="BD1160" i="22"/>
  <c r="BD1162" i="22"/>
  <c r="BD1164" i="22"/>
  <c r="BD1166" i="22"/>
  <c r="BD1168" i="22"/>
  <c r="BD1170" i="22"/>
  <c r="BD1172" i="22"/>
  <c r="BD1174" i="22"/>
  <c r="BD1176" i="22"/>
  <c r="BD1178" i="22"/>
  <c r="BD1180" i="22"/>
  <c r="BD1182" i="22"/>
  <c r="BD1184" i="22"/>
  <c r="BD1186" i="22"/>
  <c r="BD1188" i="22"/>
  <c r="BD1190" i="22"/>
  <c r="BD1192" i="22"/>
  <c r="BD1194" i="22"/>
  <c r="BD1196" i="22"/>
  <c r="BD1198" i="22"/>
  <c r="BD1200" i="22"/>
  <c r="BD1202" i="22"/>
  <c r="BD1204" i="22"/>
  <c r="BD1206" i="22"/>
  <c r="BD1208" i="22"/>
  <c r="BD1210" i="22"/>
  <c r="BD1212" i="22"/>
  <c r="BD1214" i="22"/>
  <c r="BD1216" i="22"/>
  <c r="BD1218" i="22"/>
  <c r="BD1220" i="22"/>
  <c r="BD1222" i="22"/>
  <c r="BD1224" i="22"/>
  <c r="BD1226" i="22"/>
  <c r="BD1228" i="22"/>
  <c r="BD1230" i="22"/>
  <c r="BD1232" i="22"/>
  <c r="BD1234" i="22"/>
  <c r="BD1236" i="22"/>
  <c r="BD1238" i="22"/>
  <c r="BD1240" i="22"/>
  <c r="BD1242" i="22"/>
  <c r="BD1244" i="22"/>
  <c r="BD1246" i="22"/>
  <c r="BD1248" i="22"/>
  <c r="BD1250" i="22"/>
  <c r="BD1252" i="22"/>
  <c r="BD1254" i="22"/>
  <c r="BD1256" i="22"/>
  <c r="BD1258" i="22"/>
  <c r="BD1260" i="22"/>
  <c r="BD1272" i="22"/>
  <c r="BD1276" i="22"/>
  <c r="BD1278" i="22"/>
  <c r="BD1280" i="22"/>
  <c r="BD1282" i="22"/>
  <c r="BD1284" i="22"/>
  <c r="BD1286" i="22"/>
  <c r="BD1288" i="22"/>
  <c r="BD1290" i="22"/>
  <c r="BD1292" i="22"/>
  <c r="BD1294" i="22"/>
  <c r="BD1296" i="22"/>
  <c r="BD1298" i="22"/>
  <c r="BD1300" i="22"/>
  <c r="BD1302" i="22"/>
  <c r="BD1304" i="22"/>
  <c r="BD1306" i="22"/>
  <c r="BD1308" i="22"/>
  <c r="BD1310" i="22"/>
  <c r="BD1312" i="22"/>
  <c r="BD1314" i="22"/>
  <c r="BD1316" i="22"/>
  <c r="BD1318" i="22"/>
  <c r="BD1320" i="22"/>
  <c r="BD1322" i="22"/>
  <c r="BD1324" i="22"/>
  <c r="BD1326" i="22"/>
  <c r="BD1328" i="22"/>
  <c r="BD1330" i="22"/>
  <c r="BD1332" i="22"/>
  <c r="BD1334" i="22"/>
  <c r="BD1336" i="22"/>
  <c r="BD1338" i="22"/>
  <c r="BD1340" i="22"/>
  <c r="BD1342" i="22"/>
  <c r="BD1344" i="22"/>
  <c r="BD1346" i="22"/>
  <c r="BD1348" i="22"/>
  <c r="BD1350" i="22"/>
  <c r="BD1352" i="22"/>
  <c r="BD1354" i="22"/>
  <c r="BD1356" i="22"/>
  <c r="BD1358" i="22"/>
  <c r="BD1360" i="22"/>
  <c r="BD1362" i="22"/>
  <c r="BD1364" i="22"/>
  <c r="BD1366" i="22"/>
  <c r="BD1368" i="22"/>
  <c r="BD1370" i="22"/>
  <c r="BD1372" i="22"/>
  <c r="BD1374" i="22"/>
  <c r="BD1376" i="22"/>
  <c r="BD1378" i="22"/>
  <c r="BD1380" i="22"/>
  <c r="BD1382" i="22"/>
  <c r="BD1384" i="22"/>
  <c r="BD1386" i="22"/>
  <c r="BD1388" i="22"/>
  <c r="BD1390" i="22"/>
  <c r="BD1392" i="22"/>
  <c r="BD1394" i="22"/>
  <c r="BD1396" i="22"/>
  <c r="BD1398" i="22"/>
  <c r="BD1400" i="22"/>
  <c r="BD1402" i="22"/>
  <c r="BD1404" i="22"/>
  <c r="BD1406" i="22"/>
  <c r="BD1408" i="22"/>
  <c r="BD1410" i="22"/>
  <c r="BD1412" i="22"/>
  <c r="BD1414" i="22"/>
  <c r="BD1416" i="22"/>
  <c r="BD1418" i="22"/>
  <c r="BD1420" i="22"/>
  <c r="BD1422" i="22"/>
  <c r="BD1424" i="22"/>
  <c r="BD1426" i="22"/>
  <c r="BD1428" i="22"/>
  <c r="BD1430" i="22"/>
  <c r="BD1432" i="22"/>
  <c r="BD1434" i="22"/>
  <c r="BD1436" i="22"/>
  <c r="BD1438" i="22"/>
  <c r="BD1440" i="22"/>
  <c r="BD1442" i="22"/>
  <c r="BD1444" i="22"/>
  <c r="BD1446" i="22"/>
  <c r="BD1448" i="22"/>
  <c r="BD1450" i="22"/>
  <c r="BD1452" i="22"/>
  <c r="BD1454" i="22"/>
  <c r="BD1456" i="22"/>
  <c r="BD1458" i="22"/>
  <c r="BD1460" i="22"/>
  <c r="BD1462" i="22"/>
  <c r="BD1466" i="22"/>
  <c r="BD1468" i="22"/>
  <c r="BD1470" i="22"/>
  <c r="BD1472" i="22"/>
  <c r="BD1474" i="22"/>
  <c r="BD1476" i="22"/>
  <c r="BD1478" i="22"/>
  <c r="BD1480" i="22"/>
  <c r="BD1482" i="22"/>
  <c r="BD1484" i="22"/>
  <c r="BD1486" i="22"/>
  <c r="BD1488" i="22"/>
  <c r="BD1490" i="22"/>
  <c r="BD1494" i="22"/>
  <c r="BD1496" i="22"/>
  <c r="BD1500" i="22"/>
  <c r="BD1502" i="22"/>
  <c r="BD1506" i="22"/>
  <c r="BD1510" i="22"/>
  <c r="BD1514" i="22"/>
  <c r="BD1518" i="22"/>
  <c r="BD1524" i="22"/>
  <c r="BD1528" i="22"/>
  <c r="BD1532" i="22"/>
  <c r="BD1536" i="22"/>
  <c r="BD1540" i="22"/>
  <c r="BD1544" i="22"/>
  <c r="BD1548" i="22"/>
  <c r="BD1552" i="22"/>
  <c r="BD1556" i="22"/>
  <c r="BD1562" i="22"/>
  <c r="BD1568" i="22"/>
  <c r="BD1572" i="22"/>
  <c r="BD1576" i="22"/>
  <c r="BD1580" i="22"/>
  <c r="BD1584" i="22"/>
  <c r="BD1590" i="22"/>
  <c r="BD1596" i="22"/>
  <c r="BD1602" i="22"/>
  <c r="BD1610" i="22"/>
  <c r="BD1618" i="22"/>
  <c r="BD1626" i="22"/>
  <c r="BD1634" i="22"/>
  <c r="BD1642" i="22"/>
  <c r="BD1648" i="22"/>
  <c r="BD1656" i="22"/>
  <c r="BD1664" i="22"/>
  <c r="BD1672" i="22"/>
  <c r="BD1680" i="22"/>
  <c r="BD1696" i="22"/>
  <c r="BD1704" i="22"/>
  <c r="BD1712" i="22"/>
  <c r="BD793" i="23"/>
  <c r="BD1274" i="22"/>
  <c r="BD1686" i="22"/>
  <c r="BD1728" i="22"/>
  <c r="BD1730" i="22"/>
  <c r="BD1732" i="22"/>
  <c r="BD1734" i="22"/>
  <c r="BD1736" i="22"/>
  <c r="BD1738" i="22"/>
  <c r="BD1740" i="22"/>
  <c r="BD1742" i="22"/>
  <c r="BD1744" i="22"/>
  <c r="BD1746" i="22"/>
  <c r="BD1748" i="22"/>
  <c r="BD1750" i="22"/>
  <c r="BD1752" i="22"/>
  <c r="BD1754" i="22"/>
  <c r="BD1756" i="22"/>
  <c r="BD1758" i="22"/>
  <c r="BD1760" i="22"/>
  <c r="BD1762" i="22"/>
  <c r="BD1764" i="22"/>
  <c r="BD1766" i="22"/>
  <c r="BD1768" i="22"/>
  <c r="BD1770" i="22"/>
  <c r="BD1772" i="22"/>
  <c r="BD1774" i="22"/>
  <c r="BD1776" i="22"/>
  <c r="BD1778" i="22"/>
  <c r="BD1780" i="22"/>
  <c r="BD1782" i="22"/>
  <c r="BD1784" i="22"/>
  <c r="BD1786" i="22"/>
  <c r="BD1788" i="22"/>
  <c r="BD1790" i="22"/>
  <c r="BD1792" i="22"/>
  <c r="BD1794" i="22"/>
  <c r="BD1796" i="22"/>
  <c r="BD1798" i="22"/>
  <c r="BD1800" i="22"/>
  <c r="BD1804" i="22"/>
  <c r="BD1806" i="22"/>
  <c r="BD1808" i="22"/>
  <c r="BD1810" i="22"/>
  <c r="BD1812" i="22"/>
  <c r="BD1814" i="22"/>
  <c r="BD1816" i="22"/>
  <c r="BD1818" i="22"/>
  <c r="BD1820" i="22"/>
  <c r="BD1824" i="22"/>
  <c r="BD1826" i="22"/>
  <c r="BD1828" i="22"/>
  <c r="BD1832" i="22"/>
  <c r="BD1836" i="22"/>
  <c r="BD1838" i="22"/>
  <c r="BD1842" i="22"/>
  <c r="BD1846" i="22"/>
  <c r="BD1850" i="22"/>
  <c r="BD1854" i="22"/>
  <c r="BD1858" i="22"/>
  <c r="BD1862" i="22"/>
  <c r="BD1866" i="22"/>
  <c r="BD1870" i="22"/>
  <c r="BD1874" i="22"/>
  <c r="BD1878" i="22"/>
  <c r="BD1882" i="22"/>
  <c r="BD1886" i="22"/>
  <c r="BD1890" i="22"/>
  <c r="BD1894" i="22"/>
  <c r="BD1898" i="22"/>
  <c r="BD1902" i="22"/>
  <c r="BD1906" i="22"/>
  <c r="BD1910" i="22"/>
  <c r="BD1914" i="22"/>
  <c r="BD1918" i="22"/>
  <c r="BD1922" i="22"/>
  <c r="BD1926" i="22"/>
  <c r="BD1930" i="22"/>
  <c r="BD1934" i="22"/>
  <c r="BD1938" i="22"/>
  <c r="BD1942" i="22"/>
  <c r="BD1946" i="22"/>
  <c r="BD1948" i="22"/>
  <c r="BD1952" i="22"/>
  <c r="BD1956" i="22"/>
  <c r="BD1960" i="22"/>
  <c r="BD1964" i="22"/>
  <c r="BD1968" i="22"/>
  <c r="BD1974" i="22"/>
  <c r="BD1978" i="22"/>
  <c r="BD1984" i="22"/>
  <c r="BD1988" i="22"/>
  <c r="BD1992" i="22"/>
  <c r="BD1996" i="22"/>
  <c r="BD2000" i="22"/>
  <c r="BD2004" i="22"/>
  <c r="BD2008" i="22"/>
  <c r="BD2014" i="22"/>
  <c r="BD2018" i="22"/>
  <c r="BD2024" i="22"/>
  <c r="BD2030" i="22"/>
  <c r="BD2036" i="22"/>
  <c r="BD2042" i="22"/>
  <c r="BD2050" i="22"/>
  <c r="BD2056" i="22"/>
  <c r="BD2062" i="22"/>
  <c r="BD2068" i="22"/>
  <c r="BD2076" i="22"/>
  <c r="BD2084" i="22"/>
  <c r="BD2090" i="22"/>
  <c r="BD2096" i="22"/>
  <c r="BD2104" i="22"/>
  <c r="BD2112" i="22"/>
  <c r="BD2120" i="22"/>
  <c r="BD2128" i="22"/>
  <c r="BD2136" i="22"/>
  <c r="BD2144" i="22"/>
  <c r="BD2154" i="22"/>
  <c r="BD2162" i="22"/>
  <c r="BD2170" i="22"/>
  <c r="BD2178" i="22"/>
  <c r="BD2186" i="22"/>
  <c r="BD2194" i="22"/>
  <c r="BD2202" i="22"/>
  <c r="BD2210" i="22"/>
  <c r="BD2218" i="22"/>
  <c r="BD2226" i="22"/>
  <c r="BD2234" i="22"/>
  <c r="BD2244" i="22"/>
  <c r="BD2252" i="22"/>
  <c r="BD2254" i="22"/>
  <c r="BD2262" i="22"/>
  <c r="BD2270" i="22"/>
  <c r="BD2278" i="22"/>
  <c r="BD2288" i="22"/>
  <c r="BD2296" i="22"/>
  <c r="BD2304" i="22"/>
  <c r="BD2312" i="22"/>
  <c r="BD2318" i="22"/>
  <c r="BD2328" i="22"/>
  <c r="BD2336" i="22"/>
  <c r="BD2344" i="22"/>
  <c r="BD2352" i="22"/>
  <c r="BD2360" i="22"/>
  <c r="BD6" i="23"/>
  <c r="BD22" i="23"/>
  <c r="BD38" i="23"/>
  <c r="BD58" i="23"/>
  <c r="BD74" i="23"/>
  <c r="BD86" i="23"/>
  <c r="BD102" i="23"/>
  <c r="BD118" i="23"/>
  <c r="BD134" i="23"/>
  <c r="BD150" i="23"/>
  <c r="BD166" i="23"/>
  <c r="BD182" i="23"/>
  <c r="BD198" i="23"/>
  <c r="BD210" i="23"/>
  <c r="BD230" i="23"/>
  <c r="BD254" i="23"/>
  <c r="BD274" i="23"/>
  <c r="BD290" i="23"/>
  <c r="BD306" i="23"/>
  <c r="BD322" i="23"/>
  <c r="BD334" i="23"/>
  <c r="BD350" i="23"/>
  <c r="BD366" i="23"/>
  <c r="BD382" i="23"/>
  <c r="BD398" i="23"/>
  <c r="BD414" i="23"/>
  <c r="BD434" i="23"/>
  <c r="BD450" i="23"/>
  <c r="BD474" i="23"/>
  <c r="BD486" i="23"/>
  <c r="BD502" i="23"/>
  <c r="BD518" i="23"/>
  <c r="BD534" i="23"/>
  <c r="BD550" i="23"/>
  <c r="BD570" i="23"/>
  <c r="BD586" i="23"/>
  <c r="BD602" i="23"/>
  <c r="BD618" i="23"/>
  <c r="BD634" i="23"/>
  <c r="BD650" i="23"/>
  <c r="BD670" i="23"/>
  <c r="BD682" i="23"/>
  <c r="BD698" i="23"/>
  <c r="BD714" i="23"/>
  <c r="BD734" i="23"/>
  <c r="BD754" i="23"/>
  <c r="BD770" i="23"/>
  <c r="BD786" i="23"/>
  <c r="BD802" i="23"/>
  <c r="BD818" i="23"/>
  <c r="BD834" i="23"/>
  <c r="BD850" i="23"/>
  <c r="BD866" i="23"/>
  <c r="BD878" i="23"/>
  <c r="BD898" i="23"/>
  <c r="BD914" i="23"/>
  <c r="BD938" i="23"/>
  <c r="BD954" i="23"/>
  <c r="BD970" i="23"/>
  <c r="BD986" i="23"/>
  <c r="BD998" i="23"/>
  <c r="BD1014" i="23"/>
  <c r="BD1034" i="23"/>
  <c r="BD1050" i="23"/>
  <c r="BD1066" i="23"/>
  <c r="BD1082" i="23"/>
  <c r="BD1098" i="23"/>
  <c r="BD1114" i="23"/>
  <c r="BD1130" i="23"/>
  <c r="BD1146" i="23"/>
  <c r="BD1166" i="23"/>
  <c r="BD1186" i="23"/>
  <c r="BD1202" i="23"/>
  <c r="BD1218" i="23"/>
  <c r="BD1234" i="23"/>
  <c r="BD1254" i="23"/>
  <c r="BD1270" i="23"/>
  <c r="BD1290" i="23"/>
  <c r="BD1310" i="23"/>
  <c r="BD1326" i="23"/>
  <c r="BD1350" i="23"/>
  <c r="BD1370" i="23"/>
  <c r="BD1386" i="23"/>
  <c r="BD1410" i="23"/>
  <c r="BD1434" i="23"/>
  <c r="BD1454" i="23"/>
  <c r="BD1478" i="23"/>
  <c r="BD1494" i="23"/>
  <c r="BD1518" i="23"/>
  <c r="BD1538" i="23"/>
  <c r="BD1558" i="23"/>
  <c r="BD1574" i="23"/>
  <c r="BD1598" i="23"/>
  <c r="BD1618" i="23"/>
  <c r="BD1642" i="23"/>
  <c r="BD1674" i="23"/>
  <c r="BD1698" i="23"/>
  <c r="BD1722" i="23"/>
  <c r="BD1738" i="23"/>
  <c r="BD1758" i="23"/>
  <c r="BD1778" i="23"/>
  <c r="BD1798" i="23"/>
  <c r="BD1822" i="23"/>
  <c r="BD1846" i="23"/>
  <c r="BD1874" i="23"/>
  <c r="BD1890" i="23"/>
  <c r="BD1922" i="23"/>
  <c r="BD1946" i="23"/>
  <c r="BD1978" i="23"/>
  <c r="BD2010" i="23"/>
  <c r="BD2042" i="23"/>
  <c r="BD2074" i="23"/>
  <c r="BD2106" i="23"/>
  <c r="BD2138" i="23"/>
  <c r="BD2166" i="23"/>
  <c r="BD2186" i="23"/>
  <c r="BD2210" i="23"/>
  <c r="BD2230" i="23"/>
  <c r="BD2258" i="23"/>
  <c r="BD2294" i="23"/>
  <c r="BD2306" i="23"/>
  <c r="BD2334" i="23"/>
  <c r="BD2362" i="23"/>
  <c r="BD1690" i="22"/>
  <c r="BD1802" i="22"/>
  <c r="BD1822" i="22"/>
  <c r="BD1830" i="22"/>
  <c r="BD1834" i="22"/>
  <c r="BD1840" i="22"/>
  <c r="BD1844" i="22"/>
  <c r="BD1848" i="22"/>
  <c r="BD1852" i="22"/>
  <c r="BD1856" i="22"/>
  <c r="BD1860" i="22"/>
  <c r="BD1864" i="22"/>
  <c r="BD1868" i="22"/>
  <c r="BD1872" i="22"/>
  <c r="BD1876" i="22"/>
  <c r="BD1880" i="22"/>
  <c r="BD1884" i="22"/>
  <c r="BD1888" i="22"/>
  <c r="BD1892" i="22"/>
  <c r="BD1896" i="22"/>
  <c r="BD1900" i="22"/>
  <c r="BD1904" i="22"/>
  <c r="BD1908" i="22"/>
  <c r="BD1912" i="22"/>
  <c r="BD1916" i="22"/>
  <c r="BD1920" i="22"/>
  <c r="BD1924" i="22"/>
  <c r="BD1928" i="22"/>
  <c r="BD1932" i="22"/>
  <c r="BD1936" i="22"/>
  <c r="BD1940" i="22"/>
  <c r="BD1944" i="22"/>
  <c r="BD1950" i="22"/>
  <c r="BD1954" i="22"/>
  <c r="BD1958" i="22"/>
  <c r="BD1962" i="22"/>
  <c r="BD1966" i="22"/>
  <c r="BD1972" i="22"/>
  <c r="BD1976" i="22"/>
  <c r="BD1980" i="22"/>
  <c r="BD1986" i="22"/>
  <c r="BD1990" i="22"/>
  <c r="BD1994" i="22"/>
  <c r="BD1998" i="22"/>
  <c r="BD2002" i="22"/>
  <c r="BD2006" i="22"/>
  <c r="BD2010" i="22"/>
  <c r="BD2016" i="22"/>
  <c r="BD2020" i="22"/>
  <c r="BD2028" i="22"/>
  <c r="BD2034" i="22"/>
  <c r="BD2040" i="22"/>
  <c r="BD2046" i="22"/>
  <c r="BD2052" i="22"/>
  <c r="BD2058" i="22"/>
  <c r="BD2064" i="22"/>
  <c r="BD2072" i="22"/>
  <c r="BD2080" i="22"/>
  <c r="BD2086" i="22"/>
  <c r="BD2092" i="22"/>
  <c r="BD2098" i="22"/>
  <c r="BD2108" i="22"/>
  <c r="BD2116" i="22"/>
  <c r="BD2124" i="22"/>
  <c r="BD2132" i="22"/>
  <c r="BD2140" i="22"/>
  <c r="BD2148" i="22"/>
  <c r="BD2156" i="22"/>
  <c r="BD2166" i="22"/>
  <c r="BD2174" i="22"/>
  <c r="BD2184" i="22"/>
  <c r="BD2192" i="22"/>
  <c r="BD2200" i="22"/>
  <c r="BD2206" i="22"/>
  <c r="BD2214" i="22"/>
  <c r="BD2222" i="22"/>
  <c r="BD2230" i="22"/>
  <c r="BD2238" i="22"/>
  <c r="BD2246" i="22"/>
  <c r="BD2260" i="22"/>
  <c r="BD2266" i="22"/>
  <c r="BD2274" i="22"/>
  <c r="BD2284" i="22"/>
  <c r="BD2292" i="22"/>
  <c r="BD2300" i="22"/>
  <c r="BD2310" i="22"/>
  <c r="BD2316" i="22"/>
  <c r="BD2324" i="22"/>
  <c r="BD2334" i="22"/>
  <c r="BD2342" i="22"/>
  <c r="BD2350" i="22"/>
  <c r="BD2358" i="22"/>
  <c r="BD2366" i="22"/>
  <c r="BD18" i="23"/>
  <c r="BD34" i="23"/>
  <c r="BD50" i="23"/>
  <c r="BD62" i="23"/>
  <c r="BD82" i="23"/>
  <c r="BD98" i="23"/>
  <c r="BD114" i="23"/>
  <c r="BD130" i="23"/>
  <c r="BD154" i="23"/>
  <c r="BD174" i="23"/>
  <c r="BD190" i="23"/>
  <c r="BD206" i="23"/>
  <c r="BD218" i="23"/>
  <c r="BD238" i="23"/>
  <c r="BD250" i="23"/>
  <c r="BD270" i="23"/>
  <c r="BD286" i="23"/>
  <c r="BD310" i="23"/>
  <c r="BD326" i="23"/>
  <c r="BD342" i="23"/>
  <c r="BD358" i="23"/>
  <c r="BD374" i="23"/>
  <c r="BD394" i="23"/>
  <c r="BD410" i="23"/>
  <c r="BD422" i="23"/>
  <c r="BD442" i="23"/>
  <c r="BD466" i="23"/>
  <c r="BD482" i="23"/>
  <c r="BD498" i="23"/>
  <c r="BD514" i="23"/>
  <c r="BD530" i="23"/>
  <c r="BD546" i="23"/>
  <c r="BD562" i="23"/>
  <c r="BD578" i="23"/>
  <c r="BD594" i="23"/>
  <c r="BD610" i="23"/>
  <c r="BD626" i="23"/>
  <c r="BD642" i="23"/>
  <c r="BD658" i="23"/>
  <c r="BD674" i="23"/>
  <c r="BD690" i="23"/>
  <c r="BD706" i="23"/>
  <c r="BD722" i="23"/>
  <c r="BD738" i="23"/>
  <c r="BD758" i="23"/>
  <c r="BD774" i="23"/>
  <c r="BD790" i="23"/>
  <c r="BD806" i="23"/>
  <c r="BD822" i="23"/>
  <c r="BD838" i="23"/>
  <c r="BD854" i="23"/>
  <c r="BD870" i="23"/>
  <c r="BD886" i="23"/>
  <c r="BD906" i="23"/>
  <c r="BD922" i="23"/>
  <c r="BD942" i="23"/>
  <c r="BD958" i="23"/>
  <c r="BD974" i="23"/>
  <c r="BD990" i="23"/>
  <c r="BD1006" i="23"/>
  <c r="BD1018" i="23"/>
  <c r="BD1038" i="23"/>
  <c r="BD1054" i="23"/>
  <c r="BD1070" i="23"/>
  <c r="BD1086" i="23"/>
  <c r="BD1102" i="23"/>
  <c r="BD1118" i="23"/>
  <c r="BD1134" i="23"/>
  <c r="BD1150" i="23"/>
  <c r="BD1170" i="23"/>
  <c r="BD1190" i="23"/>
  <c r="BD1210" i="23"/>
  <c r="BD1226" i="23"/>
  <c r="BD1246" i="23"/>
  <c r="BD1262" i="23"/>
  <c r="BD1278" i="23"/>
  <c r="BD1302" i="23"/>
  <c r="BD1318" i="23"/>
  <c r="BD1338" i="23"/>
  <c r="BD1362" i="23"/>
  <c r="BD1378" i="23"/>
  <c r="BD1402" i="23"/>
  <c r="BD1422" i="23"/>
  <c r="BD1438" i="23"/>
  <c r="BD1466" i="23"/>
  <c r="BD1482" i="23"/>
  <c r="BD1498" i="23"/>
  <c r="BD1522" i="23"/>
  <c r="BD1542" i="23"/>
  <c r="BD1566" i="23"/>
  <c r="BD1586" i="23"/>
  <c r="BD1602" i="23"/>
  <c r="BD1622" i="23"/>
  <c r="BD1646" i="23"/>
  <c r="BD1678" i="23"/>
  <c r="BD1702" i="23"/>
  <c r="BD1726" i="23"/>
  <c r="BD1746" i="23"/>
  <c r="BD1766" i="23"/>
  <c r="BD1790" i="23"/>
  <c r="BD1814" i="23"/>
  <c r="BD1834" i="23"/>
  <c r="BD1854" i="23"/>
  <c r="BD1878" i="23"/>
  <c r="BD1898" i="23"/>
  <c r="BD1930" i="23"/>
  <c r="BD1954" i="23"/>
  <c r="BD1986" i="23"/>
  <c r="BD2018" i="23"/>
  <c r="BD2046" i="23"/>
  <c r="BD2090" i="23"/>
  <c r="BD2122" i="23"/>
  <c r="BD2150" i="23"/>
  <c r="BD2182" i="23"/>
  <c r="BD2202" i="23"/>
  <c r="BD2226" i="23"/>
  <c r="BD2246" i="23"/>
  <c r="BD2262" i="23"/>
  <c r="BD2290" i="23"/>
  <c r="BD2318" i="23"/>
  <c r="BD2346" i="23"/>
  <c r="BD1688" i="22"/>
  <c r="BD1982" i="22"/>
  <c r="BD2070" i="22"/>
  <c r="BD2106" i="22"/>
  <c r="BD2122" i="22"/>
  <c r="BD2134" i="22"/>
  <c r="BD2142" i="22"/>
  <c r="BD2152" i="22"/>
  <c r="BD2160" i="22"/>
  <c r="BD2172" i="22"/>
  <c r="BD2180" i="22"/>
  <c r="BD2190" i="22"/>
  <c r="BD2198" i="22"/>
  <c r="BD2208" i="22"/>
  <c r="BD2216" i="22"/>
  <c r="BD2224" i="22"/>
  <c r="BD2232" i="22"/>
  <c r="BD2240" i="22"/>
  <c r="BD2248" i="22"/>
  <c r="BD2258" i="22"/>
  <c r="BD2268" i="22"/>
  <c r="BD2276" i="22"/>
  <c r="BD2282" i="22"/>
  <c r="BD2290" i="22"/>
  <c r="BD2298" i="22"/>
  <c r="BD2306" i="22"/>
  <c r="BD2314" i="22"/>
  <c r="BD2322" i="22"/>
  <c r="BD2330" i="22"/>
  <c r="BD2338" i="22"/>
  <c r="BD2346" i="22"/>
  <c r="BD2354" i="22"/>
  <c r="BD2364" i="22"/>
  <c r="BD14" i="23"/>
  <c r="BD30" i="23"/>
  <c r="BD46" i="23"/>
  <c r="BD66" i="23"/>
  <c r="BD78" i="23"/>
  <c r="BD94" i="23"/>
  <c r="BD106" i="23"/>
  <c r="BD122" i="23"/>
  <c r="BD138" i="23"/>
  <c r="BD158" i="23"/>
  <c r="BD170" i="23"/>
  <c r="BD186" i="23"/>
  <c r="BD202" i="23"/>
  <c r="BD214" i="23"/>
  <c r="BD234" i="23"/>
  <c r="BD246" i="23"/>
  <c r="BD266" i="23"/>
  <c r="BD282" i="23"/>
  <c r="BD298" i="23"/>
  <c r="BD318" i="23"/>
  <c r="BD338" i="23"/>
  <c r="BD354" i="23"/>
  <c r="BD370" i="23"/>
  <c r="BD386" i="23"/>
  <c r="BD406" i="23"/>
  <c r="BD418" i="23"/>
  <c r="BD438" i="23"/>
  <c r="BD454" i="23"/>
  <c r="BD470" i="23"/>
  <c r="BD490" i="23"/>
  <c r="BD506" i="23"/>
  <c r="BD522" i="23"/>
  <c r="BD542" i="23"/>
  <c r="BD566" i="23"/>
  <c r="BD582" i="23"/>
  <c r="BD598" i="23"/>
  <c r="BD614" i="23"/>
  <c r="BD630" i="23"/>
  <c r="BD646" i="23"/>
  <c r="BD666" i="23"/>
  <c r="BD686" i="23"/>
  <c r="BD702" i="23"/>
  <c r="BD718" i="23"/>
  <c r="BD730" i="23"/>
  <c r="BD750" i="23"/>
  <c r="BD766" i="23"/>
  <c r="BD782" i="23"/>
  <c r="BD794" i="23"/>
  <c r="BD810" i="23"/>
  <c r="BD826" i="23"/>
  <c r="BD842" i="23"/>
  <c r="BD858" i="23"/>
  <c r="BD874" i="23"/>
  <c r="BD894" i="23"/>
  <c r="BD910" i="23"/>
  <c r="BD930" i="23"/>
  <c r="BD946" i="23"/>
  <c r="BD962" i="23"/>
  <c r="BD978" i="23"/>
  <c r="BD994" i="23"/>
  <c r="BD1010" i="23"/>
  <c r="BD1030" i="23"/>
  <c r="BD1046" i="23"/>
  <c r="BD1062" i="23"/>
  <c r="BD1078" i="23"/>
  <c r="BD1094" i="23"/>
  <c r="BD1110" i="23"/>
  <c r="BD1126" i="23"/>
  <c r="BD1138" i="23"/>
  <c r="BD1154" i="23"/>
  <c r="BD1178" i="23"/>
  <c r="BD1194" i="23"/>
  <c r="BD1206" i="23"/>
  <c r="BD1222" i="23"/>
  <c r="BD1242" i="23"/>
  <c r="BD1258" i="23"/>
  <c r="BD1274" i="23"/>
  <c r="BD1294" i="23"/>
  <c r="BD1314" i="23"/>
  <c r="BD1330" i="23"/>
  <c r="BD1358" i="23"/>
  <c r="BD1374" i="23"/>
  <c r="BD1394" i="23"/>
  <c r="BD1414" i="23"/>
  <c r="BD1430" i="23"/>
  <c r="BD1446" i="23"/>
  <c r="BD1470" i="23"/>
  <c r="BD1486" i="23"/>
  <c r="BD1506" i="23"/>
  <c r="BD1534" i="23"/>
  <c r="BD1554" i="23"/>
  <c r="BD1582" i="23"/>
  <c r="BD1606" i="23"/>
  <c r="BD1626" i="23"/>
  <c r="BD1650" i="23"/>
  <c r="BD1670" i="23"/>
  <c r="BD1694" i="23"/>
  <c r="BD1706" i="23"/>
  <c r="BD1734" i="23"/>
  <c r="BD1754" i="23"/>
  <c r="BD1770" i="23"/>
  <c r="BD1794" i="23"/>
  <c r="BD1818" i="23"/>
  <c r="BD1838" i="23"/>
  <c r="BD1866" i="23"/>
  <c r="BD1894" i="23"/>
  <c r="BD1926" i="23"/>
  <c r="BD1950" i="23"/>
  <c r="BD1982" i="23"/>
  <c r="BD2014" i="23"/>
  <c r="BD2050" i="23"/>
  <c r="BD2086" i="23"/>
  <c r="BD2118" i="23"/>
  <c r="BD2146" i="23"/>
  <c r="BD2170" i="23"/>
  <c r="BD2190" i="23"/>
  <c r="BD2218" i="23"/>
  <c r="BD2234" i="23"/>
  <c r="BD2254" i="23"/>
  <c r="BD2282" i="23"/>
  <c r="BD2298" i="23"/>
  <c r="BD2326" i="23"/>
  <c r="BD2350" i="23"/>
  <c r="BD2366" i="23"/>
  <c r="BD1724" i="22"/>
  <c r="BD1970" i="22"/>
  <c r="BD2012" i="22"/>
  <c r="BD2022" i="22"/>
  <c r="BD2026" i="22"/>
  <c r="BD2032" i="22"/>
  <c r="BD2038" i="22"/>
  <c r="BD2044" i="22"/>
  <c r="BD2048" i="22"/>
  <c r="BD2054" i="22"/>
  <c r="BD2060" i="22"/>
  <c r="BD2066" i="22"/>
  <c r="BD2074" i="22"/>
  <c r="BD2078" i="22"/>
  <c r="BD2082" i="22"/>
  <c r="BD2088" i="22"/>
  <c r="BD2094" i="22"/>
  <c r="BD2100" i="22"/>
  <c r="BD2110" i="22"/>
  <c r="BD2114" i="22"/>
  <c r="BD2118" i="22"/>
  <c r="BD2126" i="22"/>
  <c r="BD2130" i="22"/>
  <c r="BD2138" i="22"/>
  <c r="BD2146" i="22"/>
  <c r="BD2150" i="22"/>
  <c r="BD2158" i="22"/>
  <c r="BD2164" i="22"/>
  <c r="BD2168" i="22"/>
  <c r="BD2176" i="22"/>
  <c r="BD2182" i="22"/>
  <c r="BD2188" i="22"/>
  <c r="BD2196" i="22"/>
  <c r="BD2204" i="22"/>
  <c r="BD2212" i="22"/>
  <c r="BD2220" i="22"/>
  <c r="BD2228" i="22"/>
  <c r="BD2236" i="22"/>
  <c r="BD2242" i="22"/>
  <c r="BD2250" i="22"/>
  <c r="BD2256" i="22"/>
  <c r="BD2264" i="22"/>
  <c r="BD2272" i="22"/>
  <c r="BD2280" i="22"/>
  <c r="BD2286" i="22"/>
  <c r="BD2294" i="22"/>
  <c r="BD2302" i="22"/>
  <c r="BD2308" i="22"/>
  <c r="BD2320" i="22"/>
  <c r="BD2332" i="22"/>
  <c r="BD2340" i="22"/>
  <c r="BD2348" i="22"/>
  <c r="BD2356" i="22"/>
  <c r="BD2362" i="22"/>
  <c r="BD10" i="23"/>
  <c r="BD26" i="23"/>
  <c r="BD42" i="23"/>
  <c r="BD54" i="23"/>
  <c r="BD70" i="23"/>
  <c r="BD90" i="23"/>
  <c r="BD110" i="23"/>
  <c r="BD126" i="23"/>
  <c r="BD146" i="23"/>
  <c r="BD162" i="23"/>
  <c r="BD178" i="23"/>
  <c r="BD194" i="23"/>
  <c r="BD222" i="23"/>
  <c r="BD242" i="23"/>
  <c r="BD258" i="23"/>
  <c r="BD262" i="23"/>
  <c r="BD278" i="23"/>
  <c r="BD294" i="23"/>
  <c r="BD302" i="23"/>
  <c r="BD314" i="23"/>
  <c r="BD330" i="23"/>
  <c r="BD346" i="23"/>
  <c r="BD362" i="23"/>
  <c r="BD378" i="23"/>
  <c r="BD390" i="23"/>
  <c r="BD402" i="23"/>
  <c r="BD426" i="23"/>
  <c r="BD446" i="23"/>
  <c r="BD462" i="23"/>
  <c r="BD478" i="23"/>
  <c r="BD494" i="23"/>
  <c r="BD510" i="23"/>
  <c r="BD526" i="23"/>
  <c r="BD538" i="23"/>
  <c r="BD558" i="23"/>
  <c r="BD574" i="23"/>
  <c r="BD590" i="23"/>
  <c r="BD606" i="23"/>
  <c r="BD622" i="23"/>
  <c r="BD638" i="23"/>
  <c r="BD662" i="23"/>
  <c r="BD678" i="23"/>
  <c r="BD694" i="23"/>
  <c r="BD710" i="23"/>
  <c r="BD726" i="23"/>
  <c r="BD742" i="23"/>
  <c r="BD762" i="23"/>
  <c r="BD778" i="23"/>
  <c r="BD798" i="23"/>
  <c r="BD814" i="23"/>
  <c r="BD830" i="23"/>
  <c r="BD846" i="23"/>
  <c r="BD862" i="23"/>
  <c r="BD882" i="23"/>
  <c r="BD902" i="23"/>
  <c r="BD918" i="23"/>
  <c r="BD934" i="23"/>
  <c r="BD950" i="23"/>
  <c r="BD966" i="23"/>
  <c r="BD982" i="23"/>
  <c r="BD1002" i="23"/>
  <c r="BD1022" i="23"/>
  <c r="BD1042" i="23"/>
  <c r="BD1058" i="23"/>
  <c r="BD1074" i="23"/>
  <c r="BD1090" i="23"/>
  <c r="BD1106" i="23"/>
  <c r="BD1122" i="23"/>
  <c r="BD1142" i="23"/>
  <c r="BD1162" i="23"/>
  <c r="BD1182" i="23"/>
  <c r="BD1198" i="23"/>
  <c r="BD1214" i="23"/>
  <c r="BD1230" i="23"/>
  <c r="BD1250" i="23"/>
  <c r="BD1266" i="23"/>
  <c r="BD1286" i="23"/>
  <c r="BD1306" i="23"/>
  <c r="BD1322" i="23"/>
  <c r="BD1342" i="23"/>
  <c r="BD1366" i="23"/>
  <c r="BD1390" i="23"/>
  <c r="BD1418" i="23"/>
  <c r="BD1450" i="23"/>
  <c r="BD1474" i="23"/>
  <c r="BD1502" i="23"/>
  <c r="BD1530" i="23"/>
  <c r="BD1562" i="23"/>
  <c r="BD1590" i="23"/>
  <c r="BD1630" i="23"/>
  <c r="BD1662" i="23"/>
  <c r="BD1690" i="23"/>
  <c r="BD1718" i="23"/>
  <c r="BD1742" i="23"/>
  <c r="BD1782" i="23"/>
  <c r="BD1810" i="23"/>
  <c r="BD1842" i="23"/>
  <c r="BD1870" i="23"/>
  <c r="BD1918" i="23"/>
  <c r="BD1958" i="23"/>
  <c r="BD1990" i="23"/>
  <c r="BD2022" i="23"/>
  <c r="BD2058" i="23"/>
  <c r="BD2098" i="23"/>
  <c r="BD2142" i="23"/>
  <c r="BD2178" i="23"/>
  <c r="BD2214" i="23"/>
  <c r="BD2250" i="23"/>
  <c r="BD2286" i="23"/>
  <c r="BD2310" i="23"/>
  <c r="BD2338" i="23"/>
  <c r="BD1722" i="22"/>
  <c r="BD2102" i="22"/>
  <c r="BD2326" i="22"/>
  <c r="BD226" i="23"/>
  <c r="BD430" i="23"/>
  <c r="BD654" i="23"/>
  <c r="BD890" i="23"/>
  <c r="BD1158" i="23"/>
  <c r="BD1298" i="23"/>
  <c r="BD1382" i="23"/>
  <c r="BD1442" i="23"/>
  <c r="BD1514" i="23"/>
  <c r="BD1570" i="23"/>
  <c r="BD1614" i="23"/>
  <c r="BD1658" i="23"/>
  <c r="BD1730" i="23"/>
  <c r="BD1786" i="23"/>
  <c r="BD1850" i="23"/>
  <c r="BD1910" i="23"/>
  <c r="BD1962" i="23"/>
  <c r="BD1998" i="23"/>
  <c r="BD2038" i="23"/>
  <c r="BD2070" i="23"/>
  <c r="BD2110" i="23"/>
  <c r="BD2154" i="23"/>
  <c r="BD2206" i="23"/>
  <c r="BD2266" i="23"/>
  <c r="BD2330" i="23"/>
  <c r="BD1726" i="22"/>
  <c r="BD142" i="23"/>
  <c r="BD746" i="23"/>
  <c r="BD1026" i="23"/>
  <c r="BD1238" i="23"/>
  <c r="BD1334" i="23"/>
  <c r="BD1406" i="23"/>
  <c r="BD1458" i="23"/>
  <c r="BD1510" i="23"/>
  <c r="BD1546" i="23"/>
  <c r="BD1594" i="23"/>
  <c r="BD1634" i="23"/>
  <c r="BD1666" i="23"/>
  <c r="BD1710" i="23"/>
  <c r="BD1762" i="23"/>
  <c r="BD1806" i="23"/>
  <c r="BD1858" i="23"/>
  <c r="BD1902" i="23"/>
  <c r="BD1934" i="23"/>
  <c r="BD1966" i="23"/>
  <c r="BD1994" i="23"/>
  <c r="BD2026" i="23"/>
  <c r="BD2054" i="23"/>
  <c r="BD2094" i="23"/>
  <c r="BD2134" i="23"/>
  <c r="BD2174" i="23"/>
  <c r="BD2222" i="23"/>
  <c r="BD2270" i="23"/>
  <c r="BD2322" i="23"/>
  <c r="BD2358" i="23"/>
  <c r="BD1720" i="22"/>
  <c r="BD554" i="23"/>
  <c r="BD1346" i="23"/>
  <c r="BD1686" i="23"/>
  <c r="BD1830" i="23"/>
  <c r="BD1882" i="23"/>
  <c r="BD1906" i="23"/>
  <c r="BD1938" i="23"/>
  <c r="BD1970" i="23"/>
  <c r="BD2006" i="23"/>
  <c r="BD2034" i="23"/>
  <c r="BD2066" i="23"/>
  <c r="BD2082" i="23"/>
  <c r="BD2114" i="23"/>
  <c r="BD2130" i="23"/>
  <c r="BD2162" i="23"/>
  <c r="BD2194" i="23"/>
  <c r="BD2242" i="23"/>
  <c r="BD2278" i="23"/>
  <c r="BD2314" i="23"/>
  <c r="BD2354" i="23"/>
  <c r="BD1698" i="22"/>
  <c r="BD458" i="23"/>
  <c r="BD926" i="23"/>
  <c r="BD1174" i="23"/>
  <c r="BD1282" i="23"/>
  <c r="BD1354" i="23"/>
  <c r="BD1398" i="23"/>
  <c r="BD1426" i="23"/>
  <c r="BD1462" i="23"/>
  <c r="BD1490" i="23"/>
  <c r="BD1526" i="23"/>
  <c r="BD1550" i="23"/>
  <c r="BD1578" i="23"/>
  <c r="BD1610" i="23"/>
  <c r="BD1638" i="23"/>
  <c r="BD1654" i="23"/>
  <c r="BD1682" i="23"/>
  <c r="BD1714" i="23"/>
  <c r="BD1750" i="23"/>
  <c r="BD1774" i="23"/>
  <c r="BD1802" i="23"/>
  <c r="BD1826" i="23"/>
  <c r="BD1862" i="23"/>
  <c r="BD1886" i="23"/>
  <c r="BD1914" i="23"/>
  <c r="BD1942" i="23"/>
  <c r="BD1974" i="23"/>
  <c r="BD2002" i="23"/>
  <c r="BD2030" i="23"/>
  <c r="BD2062" i="23"/>
  <c r="BD2078" i="23"/>
  <c r="BD2102" i="23"/>
  <c r="BD2126" i="23"/>
  <c r="BD2158" i="23"/>
  <c r="BD2198" i="23"/>
  <c r="BD2238" i="23"/>
  <c r="BD2274" i="23"/>
  <c r="BD2302" i="23"/>
  <c r="BD2342" i="23"/>
  <c r="O18" i="19" l="1"/>
  <c r="Q19" i="19"/>
  <c r="P19" i="19"/>
  <c r="Q17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L71" i="14"/>
  <c r="L68" i="14"/>
  <c r="L70" i="14"/>
  <c r="L67" i="14"/>
  <c r="L65" i="14"/>
  <c r="L66" i="14"/>
  <c r="L69" i="14"/>
  <c r="U4" i="16"/>
  <c r="U8" i="16"/>
  <c r="U6" i="16"/>
  <c r="U7" i="16"/>
  <c r="U5" i="16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T7" i="16"/>
  <c r="T6" i="16"/>
  <c r="T8" i="16"/>
  <c r="V5" i="16"/>
  <c r="BA4" i="19"/>
  <c r="V7" i="16"/>
  <c r="J7" i="16"/>
  <c r="K6" i="16"/>
  <c r="J5" i="16"/>
  <c r="K8" i="16"/>
  <c r="V6" i="16"/>
  <c r="V4" i="16"/>
  <c r="BA5" i="19"/>
  <c r="J4" i="16"/>
  <c r="BA6" i="19"/>
  <c r="BB6" i="19" s="1"/>
  <c r="K5" i="16"/>
  <c r="J8" i="16"/>
  <c r="BA7" i="19"/>
  <c r="V8" i="16"/>
  <c r="J6" i="16"/>
  <c r="BA8" i="19"/>
  <c r="BA9" i="19" s="1"/>
  <c r="BB4" i="19"/>
  <c r="AZ4" i="19"/>
  <c r="AZ6" i="19"/>
  <c r="BB7" i="19"/>
  <c r="AZ7" i="19"/>
  <c r="BB8" i="19"/>
  <c r="AZ8" i="19"/>
  <c r="BD6" i="19"/>
  <c r="BD7" i="19"/>
  <c r="BD4" i="19"/>
  <c r="BD8" i="19"/>
  <c r="AZ5" i="19"/>
  <c r="BD5" i="19" s="1"/>
  <c r="BB5" i="19"/>
  <c r="AZ9" i="19"/>
  <c r="BD9" i="19" s="1"/>
  <c r="BA10" i="19"/>
  <c r="BB9" i="19"/>
  <c r="AZ10" i="19"/>
  <c r="BD10" i="19" s="1"/>
  <c r="BB10" i="19"/>
  <c r="BA11" i="19"/>
  <c r="AZ11" i="19"/>
  <c r="BD11" i="19" s="1"/>
  <c r="BB11" i="19"/>
  <c r="BA12" i="19"/>
  <c r="AZ12" i="19"/>
  <c r="BD12" i="19" s="1"/>
  <c r="BB12" i="19"/>
  <c r="BA13" i="19"/>
  <c r="BA14" i="19"/>
  <c r="AZ13" i="19"/>
  <c r="BD13" i="19" s="1"/>
  <c r="BB13" i="19"/>
  <c r="AZ14" i="19"/>
  <c r="BD14" i="19" s="1"/>
  <c r="BA15" i="19"/>
  <c r="BB14" i="19"/>
  <c r="AZ15" i="19"/>
  <c r="BD15" i="19" s="1"/>
  <c r="BB15" i="19"/>
  <c r="BA16" i="19"/>
  <c r="BB16" i="19"/>
  <c r="AZ16" i="19"/>
  <c r="BD16" i="19" s="1"/>
  <c r="BA17" i="19"/>
  <c r="AZ17" i="19"/>
  <c r="BD17" i="19" s="1"/>
  <c r="BA18" i="19"/>
  <c r="BB17" i="19"/>
  <c r="AZ18" i="19"/>
  <c r="BD18" i="19" s="1"/>
  <c r="BB18" i="19"/>
  <c r="BA19" i="19"/>
  <c r="AZ19" i="19"/>
  <c r="BD19" i="19" s="1"/>
  <c r="BB19" i="19"/>
  <c r="BA20" i="19"/>
  <c r="AZ20" i="19"/>
  <c r="BD20" i="19" s="1"/>
  <c r="BB20" i="19"/>
  <c r="BA21" i="19"/>
  <c r="BA22" i="19"/>
  <c r="AZ21" i="19"/>
  <c r="BD21" i="19" s="1"/>
  <c r="BB21" i="19"/>
  <c r="AZ22" i="19"/>
  <c r="BD22" i="19" s="1"/>
  <c r="BA23" i="19"/>
  <c r="BB22" i="19"/>
  <c r="BB23" i="19"/>
  <c r="AZ23" i="19"/>
  <c r="BD23" i="19" s="1"/>
  <c r="BA24" i="19"/>
  <c r="AZ24" i="19"/>
  <c r="BD24" i="19" s="1"/>
  <c r="BB24" i="19"/>
  <c r="BA25" i="19"/>
  <c r="AZ25" i="19"/>
  <c r="BD25" i="19" s="1"/>
  <c r="BA26" i="19"/>
  <c r="BB25" i="19"/>
  <c r="AZ26" i="19"/>
  <c r="BD26" i="19" s="1"/>
  <c r="BB26" i="19"/>
  <c r="BA27" i="19"/>
  <c r="AZ27" i="19"/>
  <c r="BD27" i="19" s="1"/>
  <c r="BB27" i="19"/>
  <c r="BA28" i="19"/>
  <c r="AZ28" i="19"/>
  <c r="BD28" i="19" s="1"/>
  <c r="BB28" i="19"/>
  <c r="BA29" i="19"/>
  <c r="BA30" i="19"/>
  <c r="AZ29" i="19"/>
  <c r="BD29" i="19" s="1"/>
  <c r="BB29" i="19"/>
  <c r="AZ30" i="19"/>
  <c r="BD30" i="19" s="1"/>
  <c r="BA31" i="19"/>
  <c r="BB30" i="19"/>
  <c r="AZ31" i="19"/>
  <c r="BD31" i="19" s="1"/>
  <c r="BB31" i="19"/>
  <c r="BA32" i="19"/>
  <c r="AZ32" i="19"/>
  <c r="BD32" i="19" s="1"/>
  <c r="BB32" i="19"/>
  <c r="BA33" i="19"/>
  <c r="AZ33" i="19"/>
  <c r="BD33" i="19" s="1"/>
  <c r="BA34" i="19"/>
  <c r="BB33" i="19"/>
  <c r="AZ34" i="19"/>
  <c r="BD34" i="19" s="1"/>
  <c r="BB34" i="19"/>
  <c r="BA35" i="19"/>
  <c r="AZ35" i="19"/>
  <c r="BD35" i="19" s="1"/>
  <c r="BB35" i="19"/>
  <c r="BA36" i="19"/>
  <c r="AZ36" i="19"/>
  <c r="BD36" i="19" s="1"/>
  <c r="BB36" i="19"/>
  <c r="BA37" i="19"/>
  <c r="BA38" i="19"/>
  <c r="AZ37" i="19"/>
  <c r="BD37" i="19" s="1"/>
  <c r="BB37" i="19"/>
  <c r="AZ38" i="19"/>
  <c r="BD38" i="19" s="1"/>
  <c r="BA39" i="19"/>
  <c r="BB38" i="19"/>
  <c r="AZ39" i="19"/>
  <c r="BD39" i="19" s="1"/>
  <c r="BB39" i="19"/>
  <c r="BA40" i="19"/>
  <c r="AZ40" i="19"/>
  <c r="BD40" i="19" s="1"/>
  <c r="BB40" i="19"/>
  <c r="BA41" i="19"/>
  <c r="AZ41" i="19"/>
  <c r="BD41" i="19" s="1"/>
  <c r="BA42" i="19"/>
  <c r="BB41" i="19"/>
  <c r="AZ42" i="19"/>
  <c r="BD42" i="19" s="1"/>
  <c r="BB42" i="19"/>
  <c r="BA43" i="19"/>
  <c r="AZ43" i="19"/>
  <c r="BD43" i="19" s="1"/>
  <c r="BB43" i="19"/>
  <c r="BA44" i="19"/>
  <c r="AZ44" i="19"/>
  <c r="BD44" i="19" s="1"/>
  <c r="BB44" i="19"/>
  <c r="BA45" i="19"/>
  <c r="BA46" i="19"/>
  <c r="AZ45" i="19"/>
  <c r="BD45" i="19" s="1"/>
  <c r="BB45" i="19"/>
  <c r="AZ46" i="19"/>
  <c r="BD46" i="19" s="1"/>
  <c r="BA47" i="19"/>
  <c r="BB46" i="19"/>
  <c r="AZ47" i="19"/>
  <c r="BD47" i="19" s="1"/>
  <c r="BB47" i="19"/>
  <c r="BA48" i="19"/>
  <c r="BB48" i="19"/>
  <c r="AZ48" i="19"/>
  <c r="BD48" i="19" s="1"/>
  <c r="BA49" i="19"/>
  <c r="AZ49" i="19"/>
  <c r="BD49" i="19" s="1"/>
  <c r="BA50" i="19"/>
  <c r="BB49" i="19"/>
  <c r="AZ50" i="19"/>
  <c r="BD50" i="19" s="1"/>
  <c r="BB50" i="19"/>
  <c r="BA51" i="19"/>
  <c r="AZ51" i="19"/>
  <c r="BD51" i="19" s="1"/>
  <c r="BB51" i="19"/>
  <c r="BA52" i="19"/>
  <c r="AZ52" i="19"/>
  <c r="BD52" i="19" s="1"/>
  <c r="BB52" i="19"/>
  <c r="BA53" i="19"/>
  <c r="BA54" i="19"/>
  <c r="AZ53" i="19"/>
  <c r="BD53" i="19" s="1"/>
  <c r="BB53" i="19"/>
  <c r="AZ54" i="19"/>
  <c r="BD54" i="19" s="1"/>
  <c r="BA55" i="19"/>
  <c r="BB54" i="19"/>
  <c r="BB55" i="19"/>
  <c r="AZ55" i="19"/>
  <c r="BD55" i="19" s="1"/>
  <c r="BA56" i="19"/>
  <c r="AZ56" i="19"/>
  <c r="BD56" i="19" s="1"/>
  <c r="BB56" i="19"/>
  <c r="BA57" i="19"/>
  <c r="AZ57" i="19"/>
  <c r="BD57" i="19" s="1"/>
  <c r="BA58" i="19"/>
  <c r="BB57" i="19"/>
  <c r="AZ58" i="19"/>
  <c r="BD58" i="19" s="1"/>
  <c r="BB58" i="19"/>
  <c r="BA59" i="19"/>
  <c r="AZ59" i="19"/>
  <c r="BD59" i="19" s="1"/>
  <c r="BB59" i="19"/>
  <c r="BA60" i="19"/>
  <c r="AZ60" i="19"/>
  <c r="BD60" i="19" s="1"/>
  <c r="BB60" i="19"/>
  <c r="BA61" i="19"/>
  <c r="BA62" i="19"/>
  <c r="AZ61" i="19"/>
  <c r="BD61" i="19" s="1"/>
  <c r="BB61" i="19"/>
  <c r="AZ62" i="19"/>
  <c r="BD62" i="19" s="1"/>
  <c r="BA63" i="19"/>
  <c r="BB62" i="19"/>
  <c r="AZ63" i="19"/>
  <c r="BD63" i="19" s="1"/>
  <c r="BB63" i="19"/>
  <c r="BA64" i="19"/>
  <c r="AZ64" i="19"/>
  <c r="BD64" i="19" s="1"/>
  <c r="BB64" i="19"/>
  <c r="BA65" i="19"/>
  <c r="AZ65" i="19"/>
  <c r="BD65" i="19" s="1"/>
  <c r="BA66" i="19"/>
  <c r="BB65" i="19"/>
  <c r="AZ66" i="19"/>
  <c r="BD66" i="19" s="1"/>
  <c r="BB66" i="19"/>
  <c r="BA67" i="19"/>
  <c r="AZ67" i="19"/>
  <c r="BD67" i="19" s="1"/>
  <c r="BB67" i="19"/>
  <c r="BA68" i="19"/>
  <c r="AZ68" i="19"/>
  <c r="BD68" i="19" s="1"/>
  <c r="BB68" i="19"/>
  <c r="BA69" i="19"/>
  <c r="BA70" i="19"/>
  <c r="AZ69" i="19"/>
  <c r="BD69" i="19" s="1"/>
  <c r="BB69" i="19"/>
  <c r="AZ70" i="19"/>
  <c r="BD70" i="19" s="1"/>
  <c r="BA71" i="19"/>
  <c r="BB70" i="19"/>
  <c r="AZ71" i="19"/>
  <c r="BD71" i="19" s="1"/>
  <c r="BB71" i="19"/>
  <c r="BA72" i="19"/>
  <c r="AZ72" i="19"/>
  <c r="BD72" i="19" s="1"/>
  <c r="BB72" i="19"/>
  <c r="BA73" i="19"/>
  <c r="AZ73" i="19"/>
  <c r="BD73" i="19" s="1"/>
  <c r="BA74" i="19"/>
  <c r="BB73" i="19"/>
  <c r="AZ74" i="19"/>
  <c r="BD74" i="19" s="1"/>
  <c r="BB74" i="19"/>
  <c r="BA75" i="19"/>
  <c r="AZ75" i="19"/>
  <c r="BD75" i="19" s="1"/>
  <c r="BB75" i="19"/>
  <c r="BA76" i="19"/>
  <c r="AZ76" i="19"/>
  <c r="BD76" i="19" s="1"/>
  <c r="BB76" i="19"/>
  <c r="BA77" i="19"/>
  <c r="BA78" i="19"/>
  <c r="AZ77" i="19"/>
  <c r="BD77" i="19" s="1"/>
  <c r="BB77" i="19"/>
  <c r="AZ78" i="19"/>
  <c r="BD78" i="19" s="1"/>
  <c r="BA79" i="19"/>
  <c r="BB78" i="19"/>
  <c r="AZ79" i="19"/>
  <c r="BD79" i="19" s="1"/>
  <c r="BB79" i="19"/>
  <c r="BA80" i="19"/>
  <c r="BB80" i="19"/>
  <c r="AZ80" i="19"/>
  <c r="BD80" i="19" s="1"/>
  <c r="BA81" i="19"/>
  <c r="AZ81" i="19"/>
  <c r="BD81" i="19" s="1"/>
  <c r="BA82" i="19"/>
  <c r="BB81" i="19"/>
  <c r="AZ82" i="19"/>
  <c r="BD82" i="19" s="1"/>
  <c r="BB82" i="19"/>
  <c r="BA83" i="19"/>
  <c r="AZ83" i="19"/>
  <c r="BD83" i="19" s="1"/>
  <c r="BB83" i="19"/>
  <c r="BA84" i="19"/>
  <c r="AZ84" i="19"/>
  <c r="BD84" i="19" s="1"/>
  <c r="BB84" i="19"/>
  <c r="BA85" i="19"/>
  <c r="BA86" i="19"/>
  <c r="AZ85" i="19"/>
  <c r="BD85" i="19" s="1"/>
  <c r="BB85" i="19"/>
  <c r="AZ86" i="19"/>
  <c r="BD86" i="19" s="1"/>
  <c r="BA87" i="19"/>
  <c r="BB86" i="19"/>
  <c r="BB87" i="19"/>
  <c r="AZ87" i="19"/>
  <c r="BD87" i="19" s="1"/>
  <c r="BA88" i="19"/>
  <c r="AZ88" i="19"/>
  <c r="BD88" i="19" s="1"/>
  <c r="BB88" i="19"/>
  <c r="BA89" i="19"/>
  <c r="AZ89" i="19"/>
  <c r="BD89" i="19" s="1"/>
  <c r="BA90" i="19"/>
  <c r="BB89" i="19"/>
  <c r="AZ90" i="19"/>
  <c r="BD90" i="19" s="1"/>
  <c r="BB90" i="19"/>
  <c r="BA91" i="19"/>
  <c r="AZ91" i="19"/>
  <c r="BD91" i="19" s="1"/>
  <c r="BB91" i="19"/>
  <c r="BA92" i="19"/>
  <c r="AZ92" i="19"/>
  <c r="BD92" i="19" s="1"/>
  <c r="BB92" i="19"/>
  <c r="BA93" i="19"/>
  <c r="BA94" i="19"/>
  <c r="AZ93" i="19"/>
  <c r="BD93" i="19" s="1"/>
  <c r="BB93" i="19"/>
  <c r="AZ94" i="19"/>
  <c r="BD94" i="19" s="1"/>
  <c r="BA95" i="19"/>
  <c r="BB94" i="19"/>
  <c r="AZ95" i="19"/>
  <c r="BD95" i="19" s="1"/>
  <c r="BB95" i="19"/>
  <c r="BA96" i="19"/>
  <c r="AZ96" i="19"/>
  <c r="BD96" i="19" s="1"/>
  <c r="BB96" i="19"/>
  <c r="BA97" i="19"/>
  <c r="AZ97" i="19"/>
  <c r="BD97" i="19" s="1"/>
  <c r="BA98" i="19"/>
  <c r="BB97" i="19"/>
  <c r="AZ98" i="19"/>
  <c r="BD98" i="19" s="1"/>
  <c r="BB98" i="19"/>
  <c r="BA99" i="19"/>
  <c r="AZ99" i="19"/>
  <c r="BD99" i="19" s="1"/>
  <c r="BB99" i="19"/>
  <c r="BA100" i="19"/>
  <c r="AZ100" i="19"/>
  <c r="BD100" i="19" s="1"/>
  <c r="BB100" i="19"/>
  <c r="BA101" i="19"/>
  <c r="BA102" i="19"/>
  <c r="AZ101" i="19"/>
  <c r="BD101" i="19" s="1"/>
  <c r="BB101" i="19"/>
  <c r="AZ102" i="19"/>
  <c r="BD102" i="19" s="1"/>
  <c r="BA103" i="19"/>
  <c r="BB102" i="19"/>
  <c r="AZ103" i="19"/>
  <c r="BD103" i="19" s="1"/>
  <c r="BB103" i="19"/>
  <c r="BA104" i="19"/>
  <c r="AZ104" i="19"/>
  <c r="BD104" i="19" s="1"/>
  <c r="BB104" i="19"/>
  <c r="BA105" i="19"/>
  <c r="AZ105" i="19"/>
  <c r="BD105" i="19" s="1"/>
  <c r="BA106" i="19"/>
  <c r="BB105" i="19"/>
  <c r="AZ106" i="19"/>
  <c r="BD106" i="19" s="1"/>
  <c r="BB106" i="19"/>
  <c r="BA107" i="19"/>
  <c r="AZ107" i="19"/>
  <c r="BD107" i="19" s="1"/>
  <c r="BB107" i="19"/>
  <c r="BA108" i="19"/>
  <c r="AZ108" i="19"/>
  <c r="BD108" i="19" s="1"/>
  <c r="BB108" i="19"/>
  <c r="BA109" i="19"/>
  <c r="BA110" i="19"/>
  <c r="AZ109" i="19"/>
  <c r="BD109" i="19" s="1"/>
  <c r="BB109" i="19"/>
  <c r="AZ110" i="19"/>
  <c r="BD110" i="19" s="1"/>
  <c r="BA111" i="19"/>
  <c r="BB110" i="19"/>
  <c r="AZ111" i="19"/>
  <c r="BD111" i="19" s="1"/>
  <c r="BB111" i="19"/>
  <c r="BA112" i="19"/>
  <c r="BB112" i="19"/>
  <c r="AZ112" i="19"/>
  <c r="BD112" i="19" s="1"/>
  <c r="BA113" i="19"/>
  <c r="AZ113" i="19"/>
  <c r="BD113" i="19" s="1"/>
  <c r="BA114" i="19"/>
  <c r="BB113" i="19"/>
  <c r="AZ114" i="19"/>
  <c r="BD114" i="19" s="1"/>
  <c r="BB114" i="19"/>
  <c r="BA115" i="19"/>
  <c r="AZ115" i="19"/>
  <c r="BD115" i="19" s="1"/>
  <c r="BB115" i="19"/>
  <c r="BA116" i="19"/>
  <c r="AZ116" i="19"/>
  <c r="BD116" i="19" s="1"/>
  <c r="BB116" i="19"/>
  <c r="BA117" i="19"/>
  <c r="BA118" i="19"/>
  <c r="AZ117" i="19"/>
  <c r="BD117" i="19" s="1"/>
  <c r="BB117" i="19"/>
  <c r="AZ118" i="19"/>
  <c r="BD118" i="19" s="1"/>
  <c r="BA119" i="19"/>
  <c r="BB118" i="19"/>
  <c r="BB119" i="19"/>
  <c r="AZ119" i="19"/>
  <c r="BD119" i="19" s="1"/>
  <c r="BA120" i="19"/>
  <c r="AZ120" i="19"/>
  <c r="BD120" i="19" s="1"/>
  <c r="BB120" i="19"/>
  <c r="BA121" i="19"/>
  <c r="AZ121" i="19"/>
  <c r="BD121" i="19" s="1"/>
  <c r="BA122" i="19"/>
  <c r="BB121" i="19"/>
  <c r="AZ122" i="19"/>
  <c r="BD122" i="19" s="1"/>
  <c r="BB122" i="19"/>
  <c r="BA123" i="19"/>
  <c r="AZ123" i="19"/>
  <c r="BD123" i="19" s="1"/>
  <c r="BB123" i="19"/>
  <c r="BA124" i="19"/>
  <c r="AZ124" i="19"/>
  <c r="BD124" i="19" s="1"/>
  <c r="BB124" i="19"/>
  <c r="BA125" i="19"/>
  <c r="BA126" i="19"/>
  <c r="AZ125" i="19"/>
  <c r="BD125" i="19" s="1"/>
  <c r="BB125" i="19"/>
  <c r="AZ126" i="19"/>
  <c r="BD126" i="19" s="1"/>
  <c r="BA127" i="19"/>
  <c r="BB126" i="19"/>
  <c r="AZ127" i="19"/>
  <c r="BD127" i="19" s="1"/>
  <c r="BB127" i="19"/>
  <c r="BA128" i="19"/>
  <c r="AZ128" i="19"/>
  <c r="BD128" i="19" s="1"/>
  <c r="BB128" i="19"/>
  <c r="BA129" i="19"/>
  <c r="AZ129" i="19"/>
  <c r="BD129" i="19" s="1"/>
  <c r="BA130" i="19"/>
  <c r="BB129" i="19"/>
  <c r="AZ130" i="19"/>
  <c r="BD130" i="19" s="1"/>
  <c r="BB130" i="19"/>
  <c r="BA131" i="19"/>
  <c r="AZ131" i="19"/>
  <c r="BD131" i="19" s="1"/>
  <c r="BB131" i="19"/>
  <c r="BA132" i="19"/>
  <c r="AZ132" i="19"/>
  <c r="BD132" i="19" s="1"/>
  <c r="BB132" i="19"/>
  <c r="BA133" i="19"/>
  <c r="BA134" i="19"/>
  <c r="AZ133" i="19"/>
  <c r="BD133" i="19" s="1"/>
  <c r="BB133" i="19"/>
  <c r="AZ134" i="19"/>
  <c r="BD134" i="19" s="1"/>
  <c r="BA135" i="19"/>
  <c r="BB134" i="19"/>
  <c r="AZ135" i="19"/>
  <c r="BD135" i="19" s="1"/>
  <c r="BB135" i="19"/>
  <c r="BA136" i="19"/>
  <c r="AZ136" i="19"/>
  <c r="BD136" i="19" s="1"/>
  <c r="BB136" i="19"/>
  <c r="BA137" i="19"/>
  <c r="AZ137" i="19"/>
  <c r="BD137" i="19" s="1"/>
  <c r="BA138" i="19"/>
  <c r="BB137" i="19"/>
  <c r="AZ138" i="19"/>
  <c r="BD138" i="19" s="1"/>
  <c r="BB138" i="19"/>
  <c r="BA139" i="19"/>
  <c r="AZ139" i="19"/>
  <c r="BD139" i="19" s="1"/>
  <c r="BB139" i="19"/>
  <c r="BA140" i="19"/>
  <c r="AZ140" i="19"/>
  <c r="BD140" i="19" s="1"/>
  <c r="BB140" i="19"/>
  <c r="BA141" i="19"/>
  <c r="BA142" i="19"/>
  <c r="AZ141" i="19"/>
  <c r="BD141" i="19" s="1"/>
  <c r="BB141" i="19"/>
  <c r="AZ142" i="19"/>
  <c r="BD142" i="19" s="1"/>
  <c r="BA143" i="19"/>
  <c r="BB142" i="19"/>
  <c r="AZ143" i="19"/>
  <c r="BD143" i="19" s="1"/>
  <c r="BB143" i="19"/>
  <c r="BA144" i="19"/>
  <c r="BB144" i="19"/>
  <c r="AZ144" i="19"/>
  <c r="BD144" i="19" s="1"/>
  <c r="BA145" i="19"/>
  <c r="AZ145" i="19"/>
  <c r="BD145" i="19" s="1"/>
  <c r="BA146" i="19"/>
  <c r="BB145" i="19"/>
  <c r="AZ146" i="19"/>
  <c r="BD146" i="19" s="1"/>
  <c r="BB146" i="19"/>
  <c r="BA147" i="19"/>
  <c r="AZ147" i="19"/>
  <c r="BD147" i="19" s="1"/>
  <c r="BB147" i="19"/>
  <c r="BA148" i="19"/>
  <c r="AZ148" i="19"/>
  <c r="BD148" i="19" s="1"/>
  <c r="BB148" i="19"/>
  <c r="BA149" i="19"/>
  <c r="BA150" i="19"/>
  <c r="AZ149" i="19"/>
  <c r="BD149" i="19" s="1"/>
  <c r="BB149" i="19"/>
  <c r="AZ150" i="19"/>
  <c r="BD150" i="19" s="1"/>
  <c r="BA151" i="19"/>
  <c r="BB150" i="19"/>
  <c r="BB151" i="19"/>
  <c r="AZ151" i="19"/>
  <c r="BD151" i="19" s="1"/>
  <c r="BA152" i="19"/>
  <c r="AZ152" i="19"/>
  <c r="BD152" i="19" s="1"/>
  <c r="BB152" i="19"/>
  <c r="BA153" i="19"/>
  <c r="AZ153" i="19"/>
  <c r="BD153" i="19" s="1"/>
  <c r="BA154" i="19"/>
  <c r="BB153" i="19"/>
  <c r="AZ154" i="19"/>
  <c r="BD154" i="19" s="1"/>
  <c r="BB154" i="19"/>
  <c r="BA155" i="19"/>
  <c r="AZ155" i="19"/>
  <c r="BD155" i="19" s="1"/>
  <c r="BB155" i="19"/>
  <c r="BA156" i="19"/>
  <c r="AZ156" i="19"/>
  <c r="BD156" i="19" s="1"/>
  <c r="BB156" i="19"/>
  <c r="BA157" i="19"/>
  <c r="BA158" i="19"/>
  <c r="AZ157" i="19"/>
  <c r="BD157" i="19" s="1"/>
  <c r="BB157" i="19"/>
  <c r="AZ158" i="19"/>
  <c r="BD158" i="19" s="1"/>
  <c r="BA159" i="19"/>
  <c r="BB158" i="19"/>
  <c r="AZ159" i="19"/>
  <c r="BD159" i="19" s="1"/>
  <c r="BB159" i="19"/>
  <c r="BA160" i="19"/>
  <c r="AZ160" i="19"/>
  <c r="BD160" i="19" s="1"/>
  <c r="BB160" i="19"/>
  <c r="BA161" i="19"/>
  <c r="AZ161" i="19"/>
  <c r="BD161" i="19" s="1"/>
  <c r="BA162" i="19"/>
  <c r="BB161" i="19"/>
  <c r="AZ162" i="19"/>
  <c r="BD162" i="19" s="1"/>
  <c r="BB162" i="19"/>
  <c r="BA163" i="19"/>
  <c r="AZ163" i="19"/>
  <c r="BD163" i="19" s="1"/>
  <c r="BB163" i="19"/>
  <c r="BA164" i="19"/>
  <c r="AZ164" i="19"/>
  <c r="BD164" i="19" s="1"/>
  <c r="BB164" i="19"/>
  <c r="BA165" i="19"/>
  <c r="BA166" i="19"/>
  <c r="AZ165" i="19"/>
  <c r="BD165" i="19" s="1"/>
  <c r="BB165" i="19"/>
  <c r="AZ166" i="19"/>
  <c r="BD166" i="19" s="1"/>
  <c r="BA167" i="19"/>
  <c r="BB166" i="19"/>
  <c r="AZ167" i="19"/>
  <c r="BD167" i="19" s="1"/>
  <c r="BB167" i="19"/>
  <c r="BA168" i="19"/>
  <c r="AZ168" i="19"/>
  <c r="BD168" i="19" s="1"/>
  <c r="BB168" i="19"/>
  <c r="BA169" i="19"/>
  <c r="AZ169" i="19"/>
  <c r="BD169" i="19" s="1"/>
  <c r="BA170" i="19"/>
  <c r="BB169" i="19"/>
  <c r="AZ170" i="19"/>
  <c r="BD170" i="19" s="1"/>
  <c r="BB170" i="19"/>
  <c r="BA171" i="19"/>
  <c r="AZ171" i="19"/>
  <c r="BD171" i="19" s="1"/>
  <c r="BB171" i="19"/>
  <c r="BA172" i="19"/>
  <c r="AZ172" i="19"/>
  <c r="BD172" i="19" s="1"/>
  <c r="BB172" i="19"/>
  <c r="BA173" i="19"/>
  <c r="BA174" i="19"/>
  <c r="AZ173" i="19"/>
  <c r="BD173" i="19" s="1"/>
  <c r="BB173" i="19"/>
  <c r="AZ174" i="19"/>
  <c r="BD174" i="19" s="1"/>
  <c r="BA175" i="19"/>
  <c r="BB174" i="19"/>
  <c r="AZ175" i="19"/>
  <c r="BD175" i="19" s="1"/>
  <c r="BB175" i="19"/>
  <c r="BA176" i="19"/>
  <c r="BB176" i="19"/>
  <c r="AZ176" i="19"/>
  <c r="BD176" i="19" s="1"/>
  <c r="BA177" i="19"/>
  <c r="AZ177" i="19"/>
  <c r="BD177" i="19" s="1"/>
  <c r="BA178" i="19"/>
  <c r="BB177" i="19"/>
  <c r="AZ178" i="19"/>
  <c r="BD178" i="19" s="1"/>
  <c r="BB178" i="19"/>
  <c r="BA179" i="19"/>
  <c r="AZ179" i="19"/>
  <c r="BD179" i="19" s="1"/>
  <c r="BB179" i="19"/>
  <c r="BA180" i="19"/>
  <c r="AZ180" i="19"/>
  <c r="BD180" i="19" s="1"/>
  <c r="BB180" i="19"/>
  <c r="BA181" i="19"/>
  <c r="BA182" i="19"/>
  <c r="AZ181" i="19"/>
  <c r="BD181" i="19" s="1"/>
  <c r="BB181" i="19"/>
  <c r="AZ182" i="19"/>
  <c r="BD182" i="19" s="1"/>
  <c r="BA183" i="19"/>
  <c r="BB182" i="19"/>
  <c r="BB183" i="19"/>
  <c r="AZ183" i="19"/>
  <c r="BD183" i="19" s="1"/>
  <c r="BA184" i="19"/>
  <c r="AZ184" i="19"/>
  <c r="BD184" i="19" s="1"/>
  <c r="BB184" i="19"/>
  <c r="BA185" i="19"/>
  <c r="AZ185" i="19"/>
  <c r="BD185" i="19" s="1"/>
  <c r="BA186" i="19"/>
  <c r="BB185" i="19"/>
  <c r="AZ186" i="19"/>
  <c r="BD186" i="19" s="1"/>
  <c r="BB186" i="19"/>
  <c r="BA187" i="19"/>
  <c r="AZ187" i="19"/>
  <c r="BD187" i="19" s="1"/>
  <c r="BB187" i="19"/>
  <c r="BA188" i="19"/>
  <c r="AZ188" i="19"/>
  <c r="BD188" i="19" s="1"/>
  <c r="BB188" i="19"/>
  <c r="BA189" i="19"/>
  <c r="BA190" i="19"/>
  <c r="AZ189" i="19"/>
  <c r="BD189" i="19" s="1"/>
  <c r="BB189" i="19"/>
  <c r="AZ190" i="19"/>
  <c r="BD190" i="19" s="1"/>
  <c r="BA191" i="19"/>
  <c r="BB190" i="19"/>
  <c r="AZ191" i="19"/>
  <c r="BD191" i="19" s="1"/>
  <c r="BB191" i="19"/>
  <c r="BA192" i="19"/>
  <c r="AZ192" i="19"/>
  <c r="BD192" i="19" s="1"/>
  <c r="BB192" i="19"/>
  <c r="BA193" i="19"/>
  <c r="AZ193" i="19"/>
  <c r="BD193" i="19" s="1"/>
  <c r="BA194" i="19"/>
  <c r="BB193" i="19"/>
  <c r="AZ194" i="19"/>
  <c r="BD194" i="19" s="1"/>
  <c r="BB194" i="19"/>
  <c r="BA195" i="19"/>
  <c r="AZ195" i="19"/>
  <c r="BD195" i="19" s="1"/>
  <c r="BB195" i="19"/>
  <c r="BA196" i="19"/>
  <c r="AZ196" i="19"/>
  <c r="BD196" i="19" s="1"/>
  <c r="BB196" i="19"/>
  <c r="BA197" i="19"/>
  <c r="BA198" i="19"/>
  <c r="AZ197" i="19"/>
  <c r="BD197" i="19" s="1"/>
  <c r="BB197" i="19"/>
  <c r="AZ198" i="19"/>
  <c r="BD198" i="19" s="1"/>
  <c r="BA199" i="19"/>
  <c r="BB198" i="19"/>
  <c r="AZ199" i="19"/>
  <c r="BD199" i="19" s="1"/>
  <c r="BB199" i="19"/>
  <c r="BA200" i="19"/>
  <c r="AZ200" i="19"/>
  <c r="BD200" i="19" s="1"/>
  <c r="BB200" i="19"/>
  <c r="BA201" i="19"/>
  <c r="AZ201" i="19"/>
  <c r="BD201" i="19" s="1"/>
  <c r="BA202" i="19"/>
  <c r="BB201" i="19"/>
  <c r="AZ202" i="19"/>
  <c r="BD202" i="19" s="1"/>
  <c r="BB202" i="19"/>
  <c r="BA203" i="19"/>
  <c r="AZ203" i="19"/>
  <c r="BD203" i="19" s="1"/>
  <c r="BB203" i="19"/>
  <c r="BA204" i="19"/>
  <c r="AZ204" i="19"/>
  <c r="BD204" i="19" s="1"/>
  <c r="BB204" i="19"/>
  <c r="BA205" i="19"/>
  <c r="BA206" i="19"/>
  <c r="AZ205" i="19"/>
  <c r="BD205" i="19" s="1"/>
  <c r="BB205" i="19"/>
  <c r="AZ206" i="19"/>
  <c r="BD206" i="19" s="1"/>
  <c r="BA207" i="19"/>
  <c r="BB206" i="19"/>
  <c r="AZ207" i="19"/>
  <c r="BD207" i="19" s="1"/>
  <c r="BB207" i="19"/>
  <c r="BA208" i="19"/>
  <c r="BB208" i="19"/>
  <c r="AZ208" i="19"/>
  <c r="BD208" i="19" s="1"/>
  <c r="BA209" i="19"/>
  <c r="AZ209" i="19"/>
  <c r="BD209" i="19" s="1"/>
  <c r="BA210" i="19"/>
  <c r="BB209" i="19"/>
  <c r="AZ210" i="19"/>
  <c r="BD210" i="19" s="1"/>
  <c r="BB210" i="19"/>
  <c r="BA211" i="19"/>
  <c r="AZ211" i="19"/>
  <c r="BD211" i="19" s="1"/>
  <c r="BB211" i="19"/>
  <c r="BA212" i="19"/>
  <c r="AZ212" i="19"/>
  <c r="BD212" i="19" s="1"/>
  <c r="BB212" i="19"/>
  <c r="BA213" i="19"/>
  <c r="BA214" i="19"/>
  <c r="AZ213" i="19"/>
  <c r="BD213" i="19" s="1"/>
  <c r="BB213" i="19"/>
  <c r="AZ214" i="19"/>
  <c r="BD214" i="19" s="1"/>
  <c r="BA215" i="19"/>
  <c r="BB214" i="19"/>
  <c r="BB215" i="19"/>
  <c r="AZ215" i="19"/>
  <c r="BD215" i="19" s="1"/>
  <c r="BA216" i="19"/>
  <c r="AZ216" i="19"/>
  <c r="BD216" i="19" s="1"/>
  <c r="BB216" i="19"/>
  <c r="BA217" i="19"/>
  <c r="AZ217" i="19"/>
  <c r="BD217" i="19" s="1"/>
  <c r="BA218" i="19"/>
  <c r="BB217" i="19"/>
  <c r="AZ218" i="19"/>
  <c r="BD218" i="19" s="1"/>
  <c r="BB218" i="19"/>
  <c r="BA219" i="19"/>
  <c r="AZ219" i="19"/>
  <c r="BD219" i="19" s="1"/>
  <c r="BB219" i="19"/>
  <c r="BA220" i="19"/>
  <c r="AZ220" i="19"/>
  <c r="BD220" i="19" s="1"/>
  <c r="BB220" i="19"/>
  <c r="BA221" i="19"/>
  <c r="BA222" i="19"/>
  <c r="AZ221" i="19"/>
  <c r="BD221" i="19" s="1"/>
  <c r="BB221" i="19"/>
  <c r="AZ222" i="19"/>
  <c r="BD222" i="19" s="1"/>
  <c r="BA223" i="19"/>
  <c r="BB222" i="19"/>
  <c r="AZ223" i="19"/>
  <c r="BD223" i="19" s="1"/>
  <c r="BB223" i="19"/>
  <c r="BA224" i="19"/>
  <c r="AZ224" i="19"/>
  <c r="BD224" i="19" s="1"/>
  <c r="BB224" i="19"/>
  <c r="BA225" i="19"/>
  <c r="AZ225" i="19"/>
  <c r="BD225" i="19" s="1"/>
  <c r="BA226" i="19"/>
  <c r="BB225" i="19"/>
  <c r="AZ226" i="19"/>
  <c r="BD226" i="19" s="1"/>
  <c r="BB226" i="19"/>
  <c r="BA227" i="19"/>
  <c r="AZ227" i="19"/>
  <c r="BD227" i="19" s="1"/>
  <c r="BB227" i="19"/>
  <c r="BA228" i="19"/>
  <c r="AZ228" i="19"/>
  <c r="BD228" i="19" s="1"/>
  <c r="BB228" i="19"/>
  <c r="BA229" i="19"/>
  <c r="BA230" i="19"/>
  <c r="AZ229" i="19"/>
  <c r="BD229" i="19" s="1"/>
  <c r="BB229" i="19"/>
  <c r="AZ230" i="19"/>
  <c r="BD230" i="19" s="1"/>
  <c r="BA231" i="19"/>
  <c r="BB230" i="19"/>
  <c r="AZ231" i="19"/>
  <c r="BD231" i="19" s="1"/>
  <c r="BB231" i="19"/>
  <c r="BA232" i="19"/>
  <c r="AZ232" i="19"/>
  <c r="BD232" i="19" s="1"/>
  <c r="BB232" i="19"/>
  <c r="BA233" i="19"/>
  <c r="AZ233" i="19"/>
  <c r="BD233" i="19" s="1"/>
  <c r="BA234" i="19"/>
  <c r="BB233" i="19"/>
  <c r="AZ234" i="19"/>
  <c r="BD234" i="19" s="1"/>
  <c r="BB234" i="19"/>
  <c r="BA235" i="19"/>
  <c r="AZ235" i="19"/>
  <c r="BD235" i="19" s="1"/>
  <c r="BB235" i="19"/>
  <c r="BA236" i="19"/>
  <c r="AZ236" i="19"/>
  <c r="BD236" i="19" s="1"/>
  <c r="BB236" i="19"/>
  <c r="BA237" i="19"/>
  <c r="BA238" i="19"/>
  <c r="AZ237" i="19"/>
  <c r="BD237" i="19" s="1"/>
  <c r="BB237" i="19"/>
  <c r="AZ238" i="19"/>
  <c r="BD238" i="19" s="1"/>
  <c r="BA239" i="19"/>
  <c r="BB238" i="19"/>
  <c r="AZ239" i="19"/>
  <c r="BD239" i="19" s="1"/>
  <c r="BB239" i="19"/>
  <c r="BA240" i="19"/>
  <c r="BB240" i="19"/>
  <c r="AZ240" i="19"/>
  <c r="BD240" i="19" s="1"/>
  <c r="BA241" i="19"/>
  <c r="AZ241" i="19"/>
  <c r="BD241" i="19" s="1"/>
  <c r="BA242" i="19"/>
  <c r="BB241" i="19"/>
  <c r="AZ242" i="19"/>
  <c r="BD242" i="19" s="1"/>
  <c r="BB242" i="19"/>
  <c r="BA243" i="19"/>
  <c r="AZ243" i="19"/>
  <c r="BD243" i="19" s="1"/>
  <c r="BB243" i="19"/>
  <c r="BA244" i="19"/>
  <c r="AZ244" i="19"/>
  <c r="BD244" i="19" s="1"/>
  <c r="BB244" i="19"/>
  <c r="BA245" i="19"/>
  <c r="BA246" i="19"/>
  <c r="AZ245" i="19"/>
  <c r="BD245" i="19" s="1"/>
  <c r="BB245" i="19"/>
  <c r="AZ246" i="19"/>
  <c r="BD246" i="19" s="1"/>
  <c r="BA247" i="19"/>
  <c r="BB246" i="19"/>
  <c r="BB247" i="19"/>
  <c r="AZ247" i="19"/>
  <c r="BD247" i="19" s="1"/>
  <c r="BA248" i="19"/>
  <c r="AZ248" i="19"/>
  <c r="BD248" i="19" s="1"/>
  <c r="BB248" i="19"/>
  <c r="BA249" i="19"/>
  <c r="AZ249" i="19"/>
  <c r="BD249" i="19" s="1"/>
  <c r="BA250" i="19"/>
  <c r="BB249" i="19"/>
  <c r="AZ250" i="19"/>
  <c r="BD250" i="19" s="1"/>
  <c r="BB250" i="19"/>
  <c r="BA251" i="19"/>
  <c r="AZ251" i="19"/>
  <c r="BD251" i="19" s="1"/>
  <c r="BB251" i="19"/>
  <c r="BA252" i="19"/>
  <c r="AZ252" i="19"/>
  <c r="BD252" i="19" s="1"/>
  <c r="BB252" i="19"/>
  <c r="BA253" i="19"/>
  <c r="BA254" i="19"/>
  <c r="AZ253" i="19"/>
  <c r="BD253" i="19" s="1"/>
  <c r="BB253" i="19"/>
  <c r="AZ254" i="19"/>
  <c r="BD254" i="19" s="1"/>
  <c r="BA255" i="19"/>
  <c r="BB254" i="19"/>
  <c r="AZ255" i="19"/>
  <c r="BD255" i="19" s="1"/>
  <c r="BB255" i="19"/>
  <c r="BA256" i="19"/>
  <c r="AZ256" i="19"/>
  <c r="BD256" i="19" s="1"/>
  <c r="BB256" i="19"/>
  <c r="BA257" i="19"/>
  <c r="AZ257" i="19"/>
  <c r="BD257" i="19" s="1"/>
  <c r="BA258" i="19"/>
  <c r="BB257" i="19"/>
  <c r="AZ258" i="19"/>
  <c r="BD258" i="19" s="1"/>
  <c r="BB258" i="19"/>
  <c r="BA259" i="19"/>
  <c r="AZ259" i="19"/>
  <c r="BD259" i="19" s="1"/>
  <c r="BB259" i="19"/>
  <c r="BA260" i="19"/>
  <c r="AZ260" i="19"/>
  <c r="BD260" i="19" s="1"/>
  <c r="BB260" i="19"/>
  <c r="BA261" i="19"/>
  <c r="BA262" i="19"/>
  <c r="AZ261" i="19"/>
  <c r="BD261" i="19" s="1"/>
  <c r="BB261" i="19"/>
  <c r="AZ262" i="19"/>
  <c r="BD262" i="19" s="1"/>
  <c r="BA263" i="19"/>
  <c r="BB262" i="19"/>
  <c r="AZ263" i="19"/>
  <c r="BD263" i="19" s="1"/>
  <c r="BB263" i="19"/>
  <c r="BA264" i="19"/>
  <c r="AZ264" i="19"/>
  <c r="BD264" i="19" s="1"/>
  <c r="BB264" i="19"/>
  <c r="BA265" i="19"/>
  <c r="AZ265" i="19"/>
  <c r="BD265" i="19" s="1"/>
  <c r="BA266" i="19"/>
  <c r="BB265" i="19"/>
  <c r="AZ266" i="19"/>
  <c r="BD266" i="19" s="1"/>
  <c r="BB266" i="19"/>
  <c r="BA267" i="19"/>
  <c r="AZ267" i="19"/>
  <c r="BD267" i="19" s="1"/>
  <c r="BB267" i="19"/>
  <c r="BA268" i="19"/>
  <c r="AZ268" i="19"/>
  <c r="BD268" i="19" s="1"/>
  <c r="BB268" i="19"/>
  <c r="BA269" i="19"/>
  <c r="BA270" i="19"/>
  <c r="AZ269" i="19"/>
  <c r="BD269" i="19" s="1"/>
  <c r="BB269" i="19"/>
  <c r="AZ270" i="19"/>
  <c r="BD270" i="19" s="1"/>
  <c r="BA271" i="19"/>
  <c r="BB270" i="19"/>
  <c r="AZ271" i="19"/>
  <c r="BD271" i="19" s="1"/>
  <c r="BB271" i="19"/>
  <c r="BA272" i="19"/>
  <c r="BB272" i="19"/>
  <c r="AZ272" i="19"/>
  <c r="BD272" i="19" s="1"/>
  <c r="BA273" i="19"/>
  <c r="AZ273" i="19"/>
  <c r="BD273" i="19" s="1"/>
  <c r="BA274" i="19"/>
  <c r="BB273" i="19"/>
  <c r="AZ274" i="19"/>
  <c r="BD274" i="19" s="1"/>
  <c r="BB274" i="19"/>
  <c r="BA275" i="19"/>
  <c r="AZ275" i="19"/>
  <c r="BD275" i="19" s="1"/>
  <c r="BB275" i="19"/>
  <c r="BA276" i="19"/>
  <c r="AZ276" i="19"/>
  <c r="BD276" i="19" s="1"/>
  <c r="BB276" i="19"/>
  <c r="BA277" i="19"/>
  <c r="BA278" i="19"/>
  <c r="AZ277" i="19"/>
  <c r="BD277" i="19" s="1"/>
  <c r="BB277" i="19"/>
  <c r="AZ278" i="19"/>
  <c r="BD278" i="19" s="1"/>
  <c r="BA279" i="19"/>
  <c r="BB278" i="19"/>
  <c r="BB279" i="19"/>
  <c r="AZ279" i="19"/>
  <c r="BD279" i="19" s="1"/>
  <c r="BA280" i="19"/>
  <c r="AZ280" i="19"/>
  <c r="BD280" i="19" s="1"/>
  <c r="BB280" i="19"/>
  <c r="BA281" i="19"/>
  <c r="AZ281" i="19"/>
  <c r="BD281" i="19" s="1"/>
  <c r="BA282" i="19"/>
  <c r="BB281" i="19"/>
  <c r="AZ282" i="19"/>
  <c r="BD282" i="19" s="1"/>
  <c r="BB282" i="19"/>
  <c r="BA283" i="19"/>
  <c r="AZ283" i="19"/>
  <c r="BD283" i="19" s="1"/>
  <c r="BB283" i="19"/>
  <c r="BA284" i="19"/>
  <c r="AZ284" i="19"/>
  <c r="BD284" i="19" s="1"/>
  <c r="BB284" i="19"/>
  <c r="BA285" i="19"/>
  <c r="BA286" i="19"/>
  <c r="AZ285" i="19"/>
  <c r="BD285" i="19" s="1"/>
  <c r="BB285" i="19"/>
  <c r="AZ286" i="19"/>
  <c r="BD286" i="19" s="1"/>
  <c r="BA287" i="19"/>
  <c r="BB286" i="19"/>
  <c r="AZ287" i="19"/>
  <c r="BD287" i="19" s="1"/>
  <c r="BB287" i="19"/>
  <c r="BA288" i="19"/>
  <c r="AZ288" i="19"/>
  <c r="BD288" i="19" s="1"/>
  <c r="BB288" i="19"/>
  <c r="BA289" i="19"/>
  <c r="AZ289" i="19"/>
  <c r="BD289" i="19" s="1"/>
  <c r="BA290" i="19"/>
  <c r="BB289" i="19"/>
  <c r="AZ290" i="19"/>
  <c r="BD290" i="19" s="1"/>
  <c r="BB290" i="19"/>
  <c r="BA291" i="19"/>
  <c r="AZ291" i="19"/>
  <c r="BD291" i="19" s="1"/>
  <c r="BB291" i="19"/>
  <c r="BA292" i="19"/>
  <c r="AZ292" i="19"/>
  <c r="BD292" i="19" s="1"/>
  <c r="BB292" i="19"/>
  <c r="BA293" i="19"/>
  <c r="BA294" i="19"/>
  <c r="AZ293" i="19"/>
  <c r="BD293" i="19" s="1"/>
  <c r="BB293" i="19"/>
  <c r="AZ294" i="19"/>
  <c r="BD294" i="19" s="1"/>
  <c r="BA295" i="19"/>
  <c r="BB294" i="19"/>
  <c r="AZ295" i="19"/>
  <c r="BD295" i="19" s="1"/>
  <c r="BB295" i="19"/>
  <c r="BA296" i="19"/>
  <c r="AZ296" i="19"/>
  <c r="BD296" i="19" s="1"/>
  <c r="BB296" i="19"/>
  <c r="BA297" i="19"/>
  <c r="AZ297" i="19"/>
  <c r="BD297" i="19" s="1"/>
  <c r="BA298" i="19"/>
  <c r="BB297" i="19"/>
  <c r="AZ298" i="19"/>
  <c r="BD298" i="19" s="1"/>
  <c r="BB298" i="19"/>
  <c r="BA299" i="19"/>
  <c r="AZ299" i="19"/>
  <c r="BD299" i="19" s="1"/>
  <c r="BB299" i="19"/>
  <c r="BA300" i="19"/>
  <c r="AZ300" i="19"/>
  <c r="BD300" i="19" s="1"/>
  <c r="BB300" i="19"/>
  <c r="BA301" i="19"/>
  <c r="BA302" i="19"/>
  <c r="AZ301" i="19"/>
  <c r="BD301" i="19" s="1"/>
  <c r="BB301" i="19"/>
  <c r="AZ302" i="19"/>
  <c r="BD302" i="19" s="1"/>
  <c r="BA303" i="19"/>
  <c r="BB302" i="19"/>
  <c r="AZ303" i="19"/>
  <c r="BD303" i="19" s="1"/>
  <c r="BB303" i="19"/>
  <c r="BA304" i="19"/>
  <c r="BB304" i="19"/>
  <c r="AZ304" i="19"/>
  <c r="BD304" i="19" s="1"/>
  <c r="BA305" i="19"/>
  <c r="AZ305" i="19"/>
  <c r="BD305" i="19" s="1"/>
  <c r="BA306" i="19"/>
  <c r="BB305" i="19"/>
  <c r="AZ306" i="19"/>
  <c r="BD306" i="19" s="1"/>
  <c r="BB306" i="19"/>
  <c r="BA307" i="19"/>
  <c r="AZ307" i="19"/>
  <c r="BD307" i="19" s="1"/>
  <c r="BB307" i="19"/>
  <c r="BA308" i="19"/>
  <c r="AZ308" i="19"/>
  <c r="BD308" i="19" s="1"/>
  <c r="BB308" i="19"/>
  <c r="BA309" i="19"/>
  <c r="BA310" i="19"/>
  <c r="AZ309" i="19"/>
  <c r="BD309" i="19" s="1"/>
  <c r="BB309" i="19"/>
  <c r="AZ310" i="19"/>
  <c r="BD310" i="19" s="1"/>
  <c r="BA311" i="19"/>
  <c r="BB310" i="19"/>
  <c r="BB311" i="19"/>
  <c r="AZ311" i="19"/>
  <c r="BD311" i="19" s="1"/>
  <c r="BA312" i="19"/>
  <c r="AZ312" i="19"/>
  <c r="BD312" i="19" s="1"/>
  <c r="BB312" i="19"/>
  <c r="BA313" i="19"/>
  <c r="AZ313" i="19"/>
  <c r="BD313" i="19" s="1"/>
  <c r="BA314" i="19"/>
  <c r="BB313" i="19"/>
  <c r="AZ314" i="19"/>
  <c r="BD314" i="19" s="1"/>
  <c r="BB314" i="19"/>
  <c r="BA315" i="19"/>
  <c r="AZ315" i="19"/>
  <c r="BD315" i="19" s="1"/>
  <c r="BB315" i="19"/>
  <c r="BA316" i="19"/>
  <c r="AZ316" i="19"/>
  <c r="BD316" i="19" s="1"/>
  <c r="BB316" i="19"/>
  <c r="BA317" i="19"/>
  <c r="BA318" i="19"/>
  <c r="AZ317" i="19"/>
  <c r="BD317" i="19" s="1"/>
  <c r="BB317" i="19"/>
  <c r="AZ318" i="19"/>
  <c r="BD318" i="19" s="1"/>
  <c r="BA319" i="19"/>
  <c r="BB318" i="19"/>
  <c r="AZ319" i="19"/>
  <c r="BD319" i="19" s="1"/>
  <c r="BB319" i="19"/>
  <c r="BA320" i="19"/>
  <c r="AZ320" i="19"/>
  <c r="BD320" i="19" s="1"/>
  <c r="BB320" i="19"/>
  <c r="BA321" i="19"/>
  <c r="AZ321" i="19"/>
  <c r="BD321" i="19" s="1"/>
  <c r="BA322" i="19"/>
  <c r="BB321" i="19"/>
  <c r="AZ322" i="19"/>
  <c r="BD322" i="19" s="1"/>
  <c r="BB322" i="19"/>
  <c r="BA323" i="19"/>
  <c r="AZ323" i="19"/>
  <c r="BD323" i="19" s="1"/>
  <c r="BB323" i="19"/>
  <c r="BA324" i="19"/>
  <c r="AZ324" i="19"/>
  <c r="BD324" i="19" s="1"/>
  <c r="BB324" i="19"/>
  <c r="BA325" i="19"/>
  <c r="BA326" i="19"/>
  <c r="AZ325" i="19"/>
  <c r="BD325" i="19" s="1"/>
  <c r="BB325" i="19"/>
  <c r="AZ326" i="19"/>
  <c r="BD326" i="19" s="1"/>
  <c r="BA327" i="19"/>
  <c r="BB326" i="19"/>
  <c r="AZ327" i="19"/>
  <c r="BD327" i="19" s="1"/>
  <c r="BB327" i="19"/>
  <c r="BA328" i="19"/>
  <c r="AZ328" i="19"/>
  <c r="BD328" i="19" s="1"/>
  <c r="BB328" i="19"/>
  <c r="BA329" i="19"/>
  <c r="AZ329" i="19"/>
  <c r="BD329" i="19" s="1"/>
  <c r="BA330" i="19"/>
  <c r="BB329" i="19"/>
  <c r="AZ330" i="19"/>
  <c r="BD330" i="19" s="1"/>
  <c r="BB330" i="19"/>
  <c r="BA331" i="19"/>
  <c r="AZ331" i="19"/>
  <c r="BD331" i="19" s="1"/>
  <c r="BB331" i="19"/>
  <c r="BA332" i="19"/>
  <c r="AZ332" i="19"/>
  <c r="BD332" i="19" s="1"/>
  <c r="BB332" i="19"/>
  <c r="BA333" i="19"/>
  <c r="BA334" i="19"/>
  <c r="AZ333" i="19"/>
  <c r="BD333" i="19" s="1"/>
  <c r="BB333" i="19"/>
  <c r="AZ334" i="19"/>
  <c r="BD334" i="19" s="1"/>
  <c r="BA335" i="19"/>
  <c r="BB334" i="19"/>
  <c r="AZ335" i="19"/>
  <c r="BD335" i="19" s="1"/>
  <c r="BB335" i="19"/>
  <c r="BA336" i="19"/>
  <c r="BB336" i="19"/>
  <c r="AZ336" i="19"/>
  <c r="BD336" i="19" s="1"/>
  <c r="BA337" i="19"/>
  <c r="AZ337" i="19"/>
  <c r="BD337" i="19" s="1"/>
  <c r="BA338" i="19"/>
  <c r="BB337" i="19"/>
  <c r="AZ338" i="19"/>
  <c r="BD338" i="19" s="1"/>
  <c r="BB338" i="19"/>
  <c r="BA339" i="19"/>
  <c r="AZ339" i="19"/>
  <c r="BD339" i="19" s="1"/>
  <c r="BB339" i="19"/>
  <c r="BA340" i="19"/>
  <c r="AZ340" i="19"/>
  <c r="BD340" i="19" s="1"/>
  <c r="BB340" i="19"/>
  <c r="BA341" i="19"/>
  <c r="BA342" i="19"/>
  <c r="AZ341" i="19"/>
  <c r="BD341" i="19" s="1"/>
  <c r="BB341" i="19"/>
  <c r="AZ342" i="19"/>
  <c r="BD342" i="19" s="1"/>
  <c r="BA343" i="19"/>
  <c r="BB342" i="19"/>
  <c r="BB343" i="19"/>
  <c r="AZ343" i="19"/>
  <c r="BD343" i="19" s="1"/>
  <c r="BA344" i="19"/>
  <c r="AZ344" i="19"/>
  <c r="BD344" i="19" s="1"/>
  <c r="BB344" i="19"/>
  <c r="BA345" i="19"/>
  <c r="AZ345" i="19"/>
  <c r="BD345" i="19" s="1"/>
  <c r="BA346" i="19"/>
  <c r="BB345" i="19"/>
  <c r="AZ346" i="19"/>
  <c r="BD346" i="19" s="1"/>
  <c r="BB346" i="19"/>
  <c r="BA347" i="19"/>
  <c r="AZ347" i="19"/>
  <c r="BD347" i="19" s="1"/>
  <c r="BB347" i="19"/>
  <c r="BA348" i="19"/>
  <c r="AZ348" i="19"/>
  <c r="BD348" i="19" s="1"/>
  <c r="BB348" i="19"/>
  <c r="BA349" i="19"/>
  <c r="BA350" i="19"/>
  <c r="AZ349" i="19"/>
  <c r="BD349" i="19" s="1"/>
  <c r="BB349" i="19"/>
  <c r="AZ350" i="19"/>
  <c r="BD350" i="19" s="1"/>
  <c r="BA351" i="19"/>
  <c r="BB350" i="19"/>
  <c r="AZ351" i="19"/>
  <c r="BD351" i="19" s="1"/>
  <c r="BB351" i="19"/>
  <c r="BA352" i="19"/>
  <c r="AZ352" i="19"/>
  <c r="BD352" i="19" s="1"/>
  <c r="BB352" i="19"/>
  <c r="BA353" i="19"/>
  <c r="AZ353" i="19"/>
  <c r="BD353" i="19" s="1"/>
  <c r="BA354" i="19"/>
  <c r="BB353" i="19"/>
  <c r="AZ354" i="19"/>
  <c r="BD354" i="19" s="1"/>
  <c r="BB354" i="19"/>
  <c r="BA355" i="19"/>
  <c r="AZ355" i="19"/>
  <c r="BD355" i="19" s="1"/>
  <c r="BB355" i="19"/>
  <c r="BA356" i="19"/>
  <c r="AZ356" i="19"/>
  <c r="BD356" i="19" s="1"/>
  <c r="BB356" i="19"/>
  <c r="BA357" i="19"/>
  <c r="BA358" i="19"/>
  <c r="AZ357" i="19"/>
  <c r="BD357" i="19" s="1"/>
  <c r="BB357" i="19"/>
  <c r="AZ358" i="19"/>
  <c r="BD358" i="19" s="1"/>
  <c r="BA359" i="19"/>
  <c r="BB358" i="19"/>
  <c r="AZ359" i="19"/>
  <c r="BD359" i="19" s="1"/>
  <c r="BB359" i="19"/>
  <c r="BA360" i="19"/>
  <c r="AZ360" i="19"/>
  <c r="BD360" i="19" s="1"/>
  <c r="BB360" i="19"/>
  <c r="BA361" i="19"/>
  <c r="AZ361" i="19"/>
  <c r="BD361" i="19" s="1"/>
  <c r="BA362" i="19"/>
  <c r="BB361" i="19"/>
  <c r="AZ362" i="19"/>
  <c r="BD362" i="19" s="1"/>
  <c r="BB362" i="19"/>
  <c r="BA363" i="19"/>
  <c r="AZ363" i="19"/>
  <c r="BD363" i="19" s="1"/>
  <c r="BB363" i="19"/>
  <c r="BA364" i="19"/>
  <c r="AZ364" i="19"/>
  <c r="BD364" i="19" s="1"/>
  <c r="BB364" i="19"/>
  <c r="BA365" i="19"/>
  <c r="BA366" i="19"/>
  <c r="AZ365" i="19"/>
  <c r="BD365" i="19" s="1"/>
  <c r="BB365" i="19"/>
  <c r="AZ366" i="19"/>
  <c r="BD366" i="19" s="1"/>
  <c r="BA367" i="19"/>
  <c r="BB366" i="19"/>
  <c r="AZ367" i="19"/>
  <c r="BD367" i="19" s="1"/>
  <c r="BB367" i="19"/>
  <c r="BA368" i="19"/>
  <c r="BB368" i="19"/>
  <c r="AZ368" i="19"/>
  <c r="BD368" i="19" s="1"/>
  <c r="BA369" i="19"/>
  <c r="AZ369" i="19"/>
  <c r="BD369" i="19" s="1"/>
  <c r="BA370" i="19"/>
  <c r="BB369" i="19"/>
  <c r="AZ370" i="19"/>
  <c r="BD370" i="19" s="1"/>
  <c r="BB370" i="19"/>
  <c r="BA371" i="19"/>
  <c r="AZ371" i="19"/>
  <c r="BD371" i="19" s="1"/>
  <c r="BB371" i="19"/>
  <c r="BA372" i="19"/>
  <c r="AZ372" i="19"/>
  <c r="BD372" i="19" s="1"/>
  <c r="BB372" i="19"/>
  <c r="BA373" i="19"/>
  <c r="BA374" i="19"/>
  <c r="AZ373" i="19"/>
  <c r="BD373" i="19" s="1"/>
  <c r="BB373" i="19"/>
  <c r="AZ374" i="19"/>
  <c r="BD374" i="19" s="1"/>
  <c r="BA375" i="19"/>
  <c r="BB374" i="19"/>
  <c r="BB375" i="19"/>
  <c r="AZ375" i="19"/>
  <c r="BD375" i="19" s="1"/>
  <c r="BA376" i="19"/>
  <c r="AZ376" i="19"/>
  <c r="BD376" i="19" s="1"/>
  <c r="BB376" i="19"/>
  <c r="BA377" i="19"/>
  <c r="AZ377" i="19"/>
  <c r="BD377" i="19" s="1"/>
  <c r="BA378" i="19"/>
  <c r="BB377" i="19"/>
  <c r="AZ378" i="19"/>
  <c r="BD378" i="19" s="1"/>
  <c r="BB378" i="19"/>
  <c r="BA379" i="19"/>
  <c r="AZ379" i="19"/>
  <c r="BD379" i="19" s="1"/>
  <c r="BB379" i="19"/>
  <c r="BA380" i="19"/>
  <c r="AZ380" i="19"/>
  <c r="BD380" i="19" s="1"/>
  <c r="BB380" i="19"/>
  <c r="BA381" i="19"/>
  <c r="BA382" i="19"/>
  <c r="AZ381" i="19"/>
  <c r="BD381" i="19" s="1"/>
  <c r="BB381" i="19"/>
  <c r="AZ382" i="19"/>
  <c r="BD382" i="19" s="1"/>
  <c r="BA383" i="19"/>
  <c r="BB382" i="19"/>
  <c r="AZ383" i="19"/>
  <c r="BD383" i="19" s="1"/>
  <c r="BB383" i="19"/>
  <c r="BA384" i="19"/>
  <c r="AZ384" i="19"/>
  <c r="BD384" i="19" s="1"/>
  <c r="BB384" i="19"/>
  <c r="BA385" i="19"/>
  <c r="AZ385" i="19"/>
  <c r="BD385" i="19" s="1"/>
  <c r="BA386" i="19"/>
  <c r="BB385" i="19"/>
  <c r="AZ386" i="19"/>
  <c r="BD386" i="19" s="1"/>
  <c r="BB386" i="19"/>
  <c r="BA387" i="19"/>
  <c r="AZ387" i="19"/>
  <c r="BD387" i="19" s="1"/>
  <c r="BB387" i="19"/>
  <c r="BA388" i="19"/>
  <c r="AZ388" i="19"/>
  <c r="BD388" i="19" s="1"/>
  <c r="BB388" i="19"/>
  <c r="BA389" i="19"/>
  <c r="BA390" i="19"/>
  <c r="AZ389" i="19"/>
  <c r="BD389" i="19" s="1"/>
  <c r="BB389" i="19"/>
  <c r="AZ390" i="19"/>
  <c r="BD390" i="19" s="1"/>
  <c r="BA391" i="19"/>
  <c r="BB390" i="19"/>
  <c r="AZ391" i="19"/>
  <c r="BD391" i="19" s="1"/>
  <c r="BB391" i="19"/>
  <c r="BA392" i="19"/>
  <c r="AZ392" i="19"/>
  <c r="BD392" i="19" s="1"/>
  <c r="BB392" i="19"/>
  <c r="BA393" i="19"/>
  <c r="AZ393" i="19"/>
  <c r="BD393" i="19" s="1"/>
  <c r="BA394" i="19"/>
  <c r="BB393" i="19"/>
  <c r="AZ394" i="19"/>
  <c r="BD394" i="19" s="1"/>
  <c r="BB394" i="19"/>
  <c r="BA395" i="19"/>
  <c r="AZ395" i="19"/>
  <c r="BD395" i="19" s="1"/>
  <c r="BB395" i="19"/>
  <c r="BA396" i="19"/>
  <c r="AZ396" i="19"/>
  <c r="BD396" i="19" s="1"/>
  <c r="BB396" i="19"/>
  <c r="BA397" i="19"/>
  <c r="BA398" i="19"/>
  <c r="AZ397" i="19"/>
  <c r="BD397" i="19" s="1"/>
  <c r="BB397" i="19"/>
  <c r="AZ398" i="19"/>
  <c r="BD398" i="19" s="1"/>
  <c r="BA399" i="19"/>
  <c r="BB398" i="19"/>
  <c r="AZ399" i="19"/>
  <c r="BD399" i="19" s="1"/>
  <c r="BB399" i="19"/>
  <c r="BA400" i="19"/>
  <c r="BB400" i="19"/>
  <c r="AZ400" i="19"/>
  <c r="BD400" i="19" s="1"/>
  <c r="BA401" i="19"/>
  <c r="AZ401" i="19"/>
  <c r="BD401" i="19" s="1"/>
  <c r="BA402" i="19"/>
  <c r="BB401" i="19"/>
  <c r="AZ402" i="19"/>
  <c r="BD402" i="19" s="1"/>
  <c r="BB402" i="19"/>
  <c r="BA403" i="19"/>
  <c r="AZ403" i="19"/>
  <c r="BD403" i="19" s="1"/>
  <c r="BB403" i="19"/>
  <c r="BA404" i="19"/>
  <c r="AZ404" i="19"/>
  <c r="BD404" i="19" s="1"/>
  <c r="BB404" i="19"/>
  <c r="BA405" i="19"/>
  <c r="BA406" i="19"/>
  <c r="AZ405" i="19"/>
  <c r="BD405" i="19" s="1"/>
  <c r="BB405" i="19"/>
  <c r="AZ406" i="19"/>
  <c r="BD406" i="19" s="1"/>
  <c r="BA407" i="19"/>
  <c r="BB406" i="19"/>
  <c r="BB407" i="19"/>
  <c r="AZ407" i="19"/>
  <c r="BD407" i="19" s="1"/>
  <c r="BA408" i="19"/>
  <c r="AZ408" i="19"/>
  <c r="BD408" i="19" s="1"/>
  <c r="BB408" i="19"/>
  <c r="BA409" i="19"/>
  <c r="AZ409" i="19"/>
  <c r="BD409" i="19" s="1"/>
  <c r="BA410" i="19"/>
  <c r="BB409" i="19"/>
  <c r="AZ410" i="19"/>
  <c r="BD410" i="19" s="1"/>
  <c r="BB410" i="19"/>
  <c r="BA411" i="19"/>
  <c r="AZ411" i="19"/>
  <c r="BD411" i="19" s="1"/>
  <c r="BB411" i="19"/>
  <c r="BA412" i="19"/>
  <c r="AZ412" i="19"/>
  <c r="BD412" i="19" s="1"/>
  <c r="BB412" i="19"/>
  <c r="BA413" i="19"/>
  <c r="BA414" i="19"/>
  <c r="AZ413" i="19"/>
  <c r="BD413" i="19" s="1"/>
  <c r="BB413" i="19"/>
  <c r="AZ414" i="19"/>
  <c r="BD414" i="19" s="1"/>
  <c r="BA415" i="19"/>
  <c r="BB414" i="19"/>
  <c r="AZ415" i="19"/>
  <c r="BD415" i="19" s="1"/>
  <c r="BB415" i="19"/>
  <c r="BA416" i="19"/>
  <c r="AZ416" i="19"/>
  <c r="BD416" i="19" s="1"/>
  <c r="BB416" i="19"/>
  <c r="BA417" i="19"/>
  <c r="AZ417" i="19"/>
  <c r="BD417" i="19" s="1"/>
  <c r="BA418" i="19"/>
  <c r="BB417" i="19"/>
  <c r="AZ418" i="19"/>
  <c r="BD418" i="19" s="1"/>
  <c r="BB418" i="19"/>
  <c r="BA419" i="19"/>
  <c r="AZ419" i="19"/>
  <c r="BD419" i="19" s="1"/>
  <c r="BB419" i="19"/>
  <c r="BA420" i="19"/>
  <c r="AZ420" i="19"/>
  <c r="BD420" i="19" s="1"/>
  <c r="BB420" i="19"/>
  <c r="BA421" i="19"/>
  <c r="BA422" i="19"/>
  <c r="AZ421" i="19"/>
  <c r="BD421" i="19" s="1"/>
  <c r="BB421" i="19"/>
  <c r="AZ422" i="19"/>
  <c r="BD422" i="19" s="1"/>
  <c r="BA423" i="19"/>
  <c r="BB422" i="19"/>
  <c r="AZ423" i="19"/>
  <c r="BD423" i="19" s="1"/>
  <c r="BB423" i="19"/>
  <c r="BA424" i="19"/>
  <c r="AZ424" i="19"/>
  <c r="BD424" i="19" s="1"/>
  <c r="BB424" i="19"/>
  <c r="BA425" i="19"/>
  <c r="AZ425" i="19"/>
  <c r="BD425" i="19" s="1"/>
  <c r="BA426" i="19"/>
  <c r="BB425" i="19"/>
  <c r="AZ426" i="19"/>
  <c r="BD426" i="19" s="1"/>
  <c r="BB426" i="19"/>
  <c r="BA427" i="19"/>
  <c r="AZ427" i="19"/>
  <c r="BD427" i="19" s="1"/>
  <c r="BB427" i="19"/>
  <c r="BA428" i="19"/>
  <c r="AZ428" i="19"/>
  <c r="BD428" i="19" s="1"/>
  <c r="BB428" i="19"/>
  <c r="BA429" i="19"/>
  <c r="BA430" i="19"/>
  <c r="AZ429" i="19"/>
  <c r="BD429" i="19" s="1"/>
  <c r="BB429" i="19"/>
  <c r="AZ430" i="19"/>
  <c r="BD430" i="19" s="1"/>
  <c r="BA431" i="19"/>
  <c r="BB430" i="19"/>
  <c r="AZ431" i="19"/>
  <c r="BD431" i="19" s="1"/>
  <c r="BB431" i="19"/>
  <c r="BA432" i="19"/>
  <c r="BB432" i="19"/>
  <c r="AZ432" i="19"/>
  <c r="BD432" i="19" s="1"/>
  <c r="BA433" i="19"/>
  <c r="AZ433" i="19"/>
  <c r="BD433" i="19" s="1"/>
  <c r="BA434" i="19"/>
  <c r="BB433" i="19"/>
  <c r="AZ434" i="19"/>
  <c r="BD434" i="19" s="1"/>
  <c r="BB434" i="19"/>
  <c r="BA435" i="19"/>
  <c r="AZ435" i="19"/>
  <c r="BD435" i="19" s="1"/>
  <c r="BB435" i="19"/>
  <c r="BA436" i="19"/>
  <c r="AZ436" i="19"/>
  <c r="BD436" i="19" s="1"/>
  <c r="BB436" i="19"/>
  <c r="BA437" i="19"/>
  <c r="BA438" i="19"/>
  <c r="AZ437" i="19"/>
  <c r="BD437" i="19" s="1"/>
  <c r="BB437" i="19"/>
  <c r="AZ438" i="19"/>
  <c r="BD438" i="19" s="1"/>
  <c r="BA439" i="19"/>
  <c r="BB438" i="19"/>
  <c r="BB439" i="19"/>
  <c r="AZ439" i="19"/>
  <c r="BD439" i="19" s="1"/>
  <c r="BA440" i="19"/>
  <c r="AZ440" i="19"/>
  <c r="BD440" i="19" s="1"/>
  <c r="BB440" i="19"/>
  <c r="BA441" i="19"/>
  <c r="AZ441" i="19"/>
  <c r="BD441" i="19" s="1"/>
  <c r="BA442" i="19"/>
  <c r="BB441" i="19"/>
  <c r="AZ442" i="19"/>
  <c r="BD442" i="19" s="1"/>
  <c r="BB442" i="19"/>
  <c r="BA443" i="19"/>
  <c r="AZ443" i="19"/>
  <c r="BD443" i="19" s="1"/>
  <c r="BB443" i="19"/>
  <c r="BA444" i="19"/>
  <c r="AZ444" i="19"/>
  <c r="BD444" i="19" s="1"/>
  <c r="BB444" i="19"/>
  <c r="BA445" i="19"/>
  <c r="BA446" i="19"/>
  <c r="AZ445" i="19"/>
  <c r="BD445" i="19" s="1"/>
  <c r="BB445" i="19"/>
  <c r="AZ446" i="19"/>
  <c r="BD446" i="19" s="1"/>
  <c r="BA447" i="19"/>
  <c r="BB446" i="19"/>
  <c r="AZ447" i="19"/>
  <c r="BD447" i="19" s="1"/>
  <c r="BB447" i="19"/>
  <c r="BA448" i="19"/>
  <c r="AZ448" i="19"/>
  <c r="BD448" i="19" s="1"/>
  <c r="BB448" i="19"/>
  <c r="BA449" i="19"/>
  <c r="AZ449" i="19"/>
  <c r="BD449" i="19" s="1"/>
  <c r="BA450" i="19"/>
  <c r="BB449" i="19"/>
  <c r="AZ450" i="19"/>
  <c r="BD450" i="19" s="1"/>
  <c r="BB450" i="19"/>
  <c r="BA451" i="19"/>
  <c r="AZ451" i="19"/>
  <c r="BD451" i="19" s="1"/>
  <c r="BB451" i="19"/>
  <c r="BA452" i="19"/>
  <c r="AZ452" i="19"/>
  <c r="BD452" i="19" s="1"/>
  <c r="BB452" i="19"/>
  <c r="BA453" i="19"/>
  <c r="BA454" i="19"/>
  <c r="AZ453" i="19"/>
  <c r="BD453" i="19" s="1"/>
  <c r="BB453" i="19"/>
  <c r="AZ454" i="19"/>
  <c r="BD454" i="19" s="1"/>
  <c r="BA455" i="19"/>
  <c r="BB454" i="19"/>
  <c r="AZ455" i="19"/>
  <c r="BD455" i="19" s="1"/>
  <c r="BB455" i="19"/>
  <c r="BA456" i="19"/>
  <c r="AZ456" i="19"/>
  <c r="BD456" i="19" s="1"/>
  <c r="BB456" i="19"/>
  <c r="BA457" i="19"/>
  <c r="AZ457" i="19"/>
  <c r="BD457" i="19" s="1"/>
  <c r="BA458" i="19"/>
  <c r="BB457" i="19"/>
  <c r="AZ458" i="19"/>
  <c r="BD458" i="19" s="1"/>
  <c r="BB458" i="19"/>
  <c r="BA459" i="19"/>
  <c r="AZ459" i="19"/>
  <c r="BD459" i="19" s="1"/>
  <c r="BB459" i="19"/>
  <c r="BA460" i="19"/>
  <c r="AZ460" i="19"/>
  <c r="BD460" i="19" s="1"/>
  <c r="BB460" i="19"/>
  <c r="BA461" i="19"/>
  <c r="BA462" i="19"/>
  <c r="AZ461" i="19"/>
  <c r="BD461" i="19" s="1"/>
  <c r="BB461" i="19"/>
  <c r="AZ462" i="19"/>
  <c r="BD462" i="19" s="1"/>
  <c r="BA463" i="19"/>
  <c r="BB462" i="19"/>
  <c r="AZ463" i="19"/>
  <c r="BD463" i="19" s="1"/>
  <c r="BB463" i="19"/>
  <c r="BA464" i="19"/>
  <c r="BB464" i="19"/>
  <c r="AZ464" i="19"/>
  <c r="BD464" i="19" s="1"/>
  <c r="BA465" i="19"/>
  <c r="AZ465" i="19"/>
  <c r="BD465" i="19" s="1"/>
  <c r="BA466" i="19"/>
  <c r="BB465" i="19"/>
  <c r="AZ466" i="19"/>
  <c r="BD466" i="19" s="1"/>
  <c r="BB466" i="19"/>
  <c r="BA467" i="19"/>
  <c r="AZ467" i="19"/>
  <c r="BD467" i="19" s="1"/>
  <c r="BB467" i="19"/>
  <c r="BA468" i="19"/>
  <c r="AZ468" i="19"/>
  <c r="BD468" i="19" s="1"/>
  <c r="BB468" i="19"/>
  <c r="BA469" i="19"/>
  <c r="BA470" i="19"/>
  <c r="AZ469" i="19"/>
  <c r="BD469" i="19" s="1"/>
  <c r="BB469" i="19"/>
  <c r="AZ470" i="19"/>
  <c r="BD470" i="19" s="1"/>
  <c r="BA471" i="19"/>
  <c r="BB470" i="19"/>
  <c r="BB471" i="19"/>
  <c r="AZ471" i="19"/>
  <c r="BD471" i="19" s="1"/>
  <c r="BA472" i="19"/>
  <c r="AZ472" i="19"/>
  <c r="BD472" i="19" s="1"/>
  <c r="BB472" i="19"/>
  <c r="BA473" i="19"/>
  <c r="AZ473" i="19"/>
  <c r="BD473" i="19" s="1"/>
  <c r="BA474" i="19"/>
  <c r="BB473" i="19"/>
  <c r="AZ474" i="19"/>
  <c r="BD474" i="19" s="1"/>
  <c r="BB474" i="19"/>
  <c r="BA475" i="19"/>
  <c r="AZ475" i="19"/>
  <c r="BD475" i="19" s="1"/>
  <c r="BB475" i="19"/>
  <c r="BA476" i="19"/>
  <c r="AZ476" i="19"/>
  <c r="BD476" i="19" s="1"/>
  <c r="BB476" i="19"/>
  <c r="BA477" i="19"/>
  <c r="BA478" i="19"/>
  <c r="AZ477" i="19"/>
  <c r="BD477" i="19" s="1"/>
  <c r="BB477" i="19"/>
  <c r="AZ478" i="19"/>
  <c r="BD478" i="19" s="1"/>
  <c r="BA479" i="19"/>
  <c r="BB478" i="19"/>
  <c r="AZ479" i="19"/>
  <c r="BD479" i="19" s="1"/>
  <c r="BB479" i="19"/>
  <c r="BA480" i="19"/>
  <c r="AZ480" i="19"/>
  <c r="BD480" i="19" s="1"/>
  <c r="BB480" i="19"/>
  <c r="BA481" i="19"/>
  <c r="AZ481" i="19"/>
  <c r="BD481" i="19" s="1"/>
  <c r="BA482" i="19"/>
  <c r="BB481" i="19"/>
  <c r="AZ482" i="19"/>
  <c r="BD482" i="19" s="1"/>
  <c r="BB482" i="19"/>
  <c r="BA483" i="19"/>
  <c r="AZ483" i="19"/>
  <c r="BD483" i="19" s="1"/>
  <c r="BB483" i="19"/>
  <c r="BA484" i="19"/>
  <c r="AZ484" i="19"/>
  <c r="BD484" i="19" s="1"/>
  <c r="BB484" i="19"/>
  <c r="BA485" i="19"/>
  <c r="BA486" i="19"/>
  <c r="AZ485" i="19"/>
  <c r="BD485" i="19" s="1"/>
  <c r="BB485" i="19"/>
  <c r="AZ486" i="19"/>
  <c r="BD486" i="19" s="1"/>
  <c r="BA487" i="19"/>
  <c r="BB486" i="19"/>
  <c r="AZ487" i="19"/>
  <c r="BD487" i="19" s="1"/>
  <c r="BB487" i="19"/>
  <c r="BA488" i="19"/>
  <c r="AZ488" i="19"/>
  <c r="BD488" i="19" s="1"/>
  <c r="BB488" i="19"/>
  <c r="BA489" i="19"/>
  <c r="AZ489" i="19"/>
  <c r="BD489" i="19" s="1"/>
  <c r="BA490" i="19"/>
  <c r="BB489" i="19"/>
  <c r="AZ490" i="19"/>
  <c r="BD490" i="19" s="1"/>
  <c r="BB490" i="19"/>
  <c r="BA491" i="19"/>
  <c r="AZ491" i="19"/>
  <c r="BD491" i="19" s="1"/>
  <c r="BB491" i="19"/>
  <c r="BA492" i="19"/>
  <c r="AZ492" i="19"/>
  <c r="BD492" i="19" s="1"/>
  <c r="BB492" i="19"/>
  <c r="BA493" i="19"/>
  <c r="BA494" i="19"/>
  <c r="AZ493" i="19"/>
  <c r="BD493" i="19" s="1"/>
  <c r="BB493" i="19"/>
  <c r="AZ494" i="19"/>
  <c r="BD494" i="19" s="1"/>
  <c r="BA495" i="19"/>
  <c r="BB494" i="19"/>
  <c r="AZ495" i="19"/>
  <c r="BD495" i="19" s="1"/>
  <c r="BB495" i="19"/>
  <c r="BA496" i="19"/>
  <c r="BB496" i="19"/>
  <c r="AZ496" i="19"/>
  <c r="BD496" i="19" s="1"/>
  <c r="BA497" i="19"/>
  <c r="AZ497" i="19"/>
  <c r="BD497" i="19" s="1"/>
  <c r="BA498" i="19"/>
  <c r="BB497" i="19"/>
  <c r="AZ498" i="19"/>
  <c r="BD498" i="19" s="1"/>
  <c r="BB498" i="19"/>
  <c r="BA499" i="19"/>
  <c r="AZ499" i="19"/>
  <c r="BD499" i="19" s="1"/>
  <c r="BB499" i="19"/>
  <c r="BA500" i="19"/>
  <c r="AZ500" i="19"/>
  <c r="BD500" i="19" s="1"/>
  <c r="BB500" i="19"/>
  <c r="BA501" i="19"/>
  <c r="BA502" i="19"/>
  <c r="AZ501" i="19"/>
  <c r="BD501" i="19" s="1"/>
  <c r="BB501" i="19"/>
  <c r="AZ502" i="19"/>
  <c r="BD502" i="19" s="1"/>
  <c r="BA503" i="19"/>
  <c r="BB502" i="19"/>
  <c r="BB503" i="19"/>
  <c r="AZ503" i="19"/>
  <c r="BD503" i="19" s="1"/>
  <c r="BA504" i="19"/>
  <c r="AZ504" i="19"/>
  <c r="BD504" i="19" s="1"/>
  <c r="BB504" i="19"/>
  <c r="BA505" i="19"/>
  <c r="AZ505" i="19"/>
  <c r="BD505" i="19" s="1"/>
  <c r="BA506" i="19"/>
  <c r="BB505" i="19"/>
  <c r="AZ506" i="19"/>
  <c r="BD506" i="19" s="1"/>
  <c r="BB506" i="19"/>
  <c r="BA507" i="19"/>
  <c r="AZ507" i="19"/>
  <c r="BD507" i="19" s="1"/>
  <c r="BB507" i="19"/>
  <c r="BA508" i="19"/>
  <c r="AZ508" i="19"/>
  <c r="BD508" i="19" s="1"/>
  <c r="BB508" i="19"/>
  <c r="BA509" i="19"/>
  <c r="BA510" i="19"/>
  <c r="AZ509" i="19"/>
  <c r="BD509" i="19" s="1"/>
  <c r="BB509" i="19"/>
  <c r="AZ510" i="19"/>
  <c r="BD510" i="19" s="1"/>
  <c r="BA511" i="19"/>
  <c r="BB510" i="19"/>
  <c r="AZ511" i="19"/>
  <c r="BD511" i="19" s="1"/>
  <c r="BB511" i="19"/>
  <c r="BA512" i="19"/>
  <c r="AZ512" i="19"/>
  <c r="BD512" i="19" s="1"/>
  <c r="BB512" i="19"/>
  <c r="BA513" i="19"/>
  <c r="AZ513" i="19"/>
  <c r="BD513" i="19" s="1"/>
  <c r="BA514" i="19"/>
  <c r="BB513" i="19"/>
  <c r="AZ514" i="19"/>
  <c r="BD514" i="19" s="1"/>
  <c r="BB514" i="19"/>
  <c r="BA515" i="19"/>
  <c r="AZ515" i="19"/>
  <c r="BD515" i="19" s="1"/>
  <c r="BB515" i="19"/>
  <c r="BA516" i="19"/>
  <c r="AZ516" i="19"/>
  <c r="BD516" i="19" s="1"/>
  <c r="BB516" i="19"/>
  <c r="BA517" i="19"/>
  <c r="BA518" i="19"/>
  <c r="AZ517" i="19"/>
  <c r="BD517" i="19" s="1"/>
  <c r="BB517" i="19"/>
  <c r="AZ518" i="19"/>
  <c r="BD518" i="19" s="1"/>
  <c r="BA519" i="19"/>
  <c r="BB518" i="19"/>
  <c r="AZ519" i="19"/>
  <c r="BD519" i="19" s="1"/>
  <c r="BB519" i="19"/>
  <c r="BA520" i="19"/>
  <c r="AZ520" i="19"/>
  <c r="BD520" i="19" s="1"/>
  <c r="BB520" i="19"/>
  <c r="BA521" i="19"/>
  <c r="AZ521" i="19"/>
  <c r="BD521" i="19" s="1"/>
  <c r="BA522" i="19"/>
  <c r="BB521" i="19"/>
  <c r="AZ522" i="19"/>
  <c r="BD522" i="19" s="1"/>
  <c r="BB522" i="19"/>
  <c r="BA523" i="19"/>
  <c r="AZ523" i="19"/>
  <c r="BD523" i="19" s="1"/>
  <c r="BB523" i="19"/>
  <c r="BA524" i="19"/>
  <c r="AZ524" i="19"/>
  <c r="BD524" i="19" s="1"/>
  <c r="BB524" i="19"/>
  <c r="BA525" i="19"/>
  <c r="BA526" i="19"/>
  <c r="AZ525" i="19"/>
  <c r="BD525" i="19" s="1"/>
  <c r="BB525" i="19"/>
  <c r="AZ526" i="19"/>
  <c r="BD526" i="19" s="1"/>
  <c r="BA527" i="19"/>
  <c r="BB526" i="19"/>
  <c r="AZ527" i="19"/>
  <c r="BD527" i="19" s="1"/>
  <c r="BB527" i="19"/>
  <c r="BA528" i="19"/>
  <c r="BB528" i="19"/>
  <c r="AZ528" i="19"/>
  <c r="BD528" i="19" s="1"/>
  <c r="BA529" i="19"/>
  <c r="AZ529" i="19"/>
  <c r="BD529" i="19" s="1"/>
  <c r="BA530" i="19"/>
  <c r="BB529" i="19"/>
  <c r="AZ530" i="19"/>
  <c r="BD530" i="19" s="1"/>
  <c r="BB530" i="19"/>
  <c r="BA531" i="19"/>
  <c r="AZ531" i="19"/>
  <c r="BD531" i="19" s="1"/>
  <c r="BB531" i="19"/>
  <c r="BA532" i="19"/>
  <c r="AZ532" i="19"/>
  <c r="BD532" i="19" s="1"/>
  <c r="BB532" i="19"/>
  <c r="BA533" i="19"/>
  <c r="BA534" i="19"/>
  <c r="AZ533" i="19"/>
  <c r="BD533" i="19" s="1"/>
  <c r="BB533" i="19"/>
  <c r="AZ534" i="19"/>
  <c r="BD534" i="19" s="1"/>
  <c r="BA535" i="19"/>
  <c r="BB534" i="19"/>
  <c r="BB535" i="19"/>
  <c r="AZ535" i="19"/>
  <c r="BD535" i="19" s="1"/>
  <c r="BA536" i="19"/>
  <c r="AZ536" i="19"/>
  <c r="BD536" i="19" s="1"/>
  <c r="BB536" i="19"/>
  <c r="BA537" i="19"/>
  <c r="AZ537" i="19"/>
  <c r="BD537" i="19" s="1"/>
  <c r="BA538" i="19"/>
  <c r="BB537" i="19"/>
  <c r="AZ538" i="19"/>
  <c r="BD538" i="19" s="1"/>
  <c r="BB538" i="19"/>
  <c r="BA539" i="19"/>
  <c r="AZ539" i="19"/>
  <c r="BD539" i="19" s="1"/>
  <c r="BB539" i="19"/>
  <c r="BA540" i="19"/>
  <c r="AZ540" i="19"/>
  <c r="BD540" i="19" s="1"/>
  <c r="BB540" i="19"/>
  <c r="BA541" i="19"/>
  <c r="BA542" i="19"/>
  <c r="AZ541" i="19"/>
  <c r="BD541" i="19" s="1"/>
  <c r="BB541" i="19"/>
  <c r="AZ542" i="19"/>
  <c r="BD542" i="19" s="1"/>
  <c r="BA543" i="19"/>
  <c r="BB542" i="19"/>
  <c r="AZ543" i="19"/>
  <c r="BD543" i="19" s="1"/>
  <c r="BB543" i="19"/>
  <c r="BA544" i="19"/>
  <c r="AZ544" i="19"/>
  <c r="BD544" i="19" s="1"/>
  <c r="BB544" i="19"/>
  <c r="BA545" i="19"/>
  <c r="AZ545" i="19"/>
  <c r="BD545" i="19" s="1"/>
  <c r="BA546" i="19"/>
  <c r="BB545" i="19"/>
  <c r="AZ546" i="19"/>
  <c r="BD546" i="19" s="1"/>
  <c r="BB546" i="19"/>
  <c r="BA547" i="19"/>
  <c r="AZ547" i="19"/>
  <c r="BD547" i="19" s="1"/>
  <c r="BB547" i="19"/>
  <c r="BA548" i="19"/>
  <c r="AZ548" i="19"/>
  <c r="BD548" i="19" s="1"/>
  <c r="BB548" i="19"/>
  <c r="BA549" i="19"/>
  <c r="BA550" i="19"/>
  <c r="AZ549" i="19"/>
  <c r="BD549" i="19" s="1"/>
  <c r="BB549" i="19"/>
  <c r="AZ550" i="19"/>
  <c r="BD550" i="19" s="1"/>
  <c r="BA551" i="19"/>
  <c r="BB550" i="19"/>
  <c r="AZ551" i="19"/>
  <c r="BD551" i="19" s="1"/>
  <c r="BB551" i="19"/>
  <c r="BA552" i="19"/>
  <c r="AZ552" i="19"/>
  <c r="BD552" i="19" s="1"/>
  <c r="BB552" i="19"/>
  <c r="BA553" i="19"/>
  <c r="AZ553" i="19"/>
  <c r="BD553" i="19" s="1"/>
  <c r="BA554" i="19"/>
  <c r="BB553" i="19"/>
  <c r="AZ554" i="19"/>
  <c r="BD554" i="19" s="1"/>
  <c r="BB554" i="19"/>
  <c r="BA555" i="19"/>
  <c r="AZ555" i="19"/>
  <c r="BD555" i="19" s="1"/>
  <c r="BB555" i="19"/>
  <c r="BA556" i="19"/>
  <c r="AZ556" i="19"/>
  <c r="BD556" i="19" s="1"/>
  <c r="BB556" i="19"/>
  <c r="BA557" i="19"/>
  <c r="BA558" i="19"/>
  <c r="AZ557" i="19"/>
  <c r="BD557" i="19" s="1"/>
  <c r="BB557" i="19"/>
  <c r="AZ558" i="19"/>
  <c r="BD558" i="19" s="1"/>
  <c r="BA559" i="19"/>
  <c r="BB558" i="19"/>
  <c r="AZ559" i="19"/>
  <c r="BD559" i="19" s="1"/>
  <c r="BB559" i="19"/>
  <c r="BA560" i="19"/>
  <c r="BB560" i="19"/>
  <c r="AZ560" i="19"/>
  <c r="BD560" i="19" s="1"/>
  <c r="BA561" i="19"/>
  <c r="AZ561" i="19"/>
  <c r="BD561" i="19" s="1"/>
  <c r="BA562" i="19"/>
  <c r="BB561" i="19"/>
  <c r="AZ562" i="19"/>
  <c r="BD562" i="19" s="1"/>
  <c r="BB562" i="19"/>
  <c r="BA563" i="19"/>
  <c r="AZ563" i="19"/>
  <c r="BD563" i="19" s="1"/>
  <c r="BB563" i="19"/>
  <c r="BA564" i="19"/>
  <c r="AZ564" i="19"/>
  <c r="BD564" i="19" s="1"/>
  <c r="BB564" i="19"/>
  <c r="BA565" i="19"/>
  <c r="BA566" i="19"/>
  <c r="AZ565" i="19"/>
  <c r="BD565" i="19" s="1"/>
  <c r="BB565" i="19"/>
  <c r="AZ566" i="19"/>
  <c r="BD566" i="19" s="1"/>
  <c r="BA567" i="19"/>
  <c r="BB566" i="19"/>
  <c r="BB567" i="19"/>
  <c r="AZ567" i="19"/>
  <c r="BD567" i="19" s="1"/>
  <c r="BA568" i="19"/>
  <c r="AZ568" i="19"/>
  <c r="BD568" i="19" s="1"/>
  <c r="BB568" i="19"/>
  <c r="BA569" i="19"/>
  <c r="AZ569" i="19"/>
  <c r="BD569" i="19" s="1"/>
  <c r="BA570" i="19"/>
  <c r="BB569" i="19"/>
  <c r="AZ570" i="19"/>
  <c r="BD570" i="19" s="1"/>
  <c r="BB570" i="19"/>
  <c r="BA571" i="19"/>
  <c r="AZ571" i="19"/>
  <c r="BD571" i="19" s="1"/>
  <c r="BB571" i="19"/>
  <c r="BA572" i="19"/>
  <c r="AZ572" i="19"/>
  <c r="BD572" i="19" s="1"/>
  <c r="BB572" i="19"/>
  <c r="BA573" i="19"/>
  <c r="BA574" i="19"/>
  <c r="AZ573" i="19"/>
  <c r="BD573" i="19" s="1"/>
  <c r="BB573" i="19"/>
  <c r="AZ574" i="19"/>
  <c r="BD574" i="19" s="1"/>
  <c r="BA575" i="19"/>
  <c r="BB574" i="19"/>
  <c r="AZ575" i="19"/>
  <c r="BD575" i="19" s="1"/>
  <c r="BB575" i="19"/>
  <c r="BA576" i="19"/>
  <c r="AZ576" i="19"/>
  <c r="BD576" i="19" s="1"/>
  <c r="BB576" i="19"/>
  <c r="BA577" i="19"/>
  <c r="AZ577" i="19"/>
  <c r="BD577" i="19" s="1"/>
  <c r="BA578" i="19"/>
  <c r="BB577" i="19"/>
  <c r="AZ578" i="19"/>
  <c r="BD578" i="19" s="1"/>
  <c r="BB578" i="19"/>
  <c r="BA579" i="19"/>
  <c r="AZ579" i="19"/>
  <c r="BD579" i="19" s="1"/>
  <c r="BB579" i="19"/>
  <c r="BA580" i="19"/>
  <c r="AZ580" i="19"/>
  <c r="BD580" i="19" s="1"/>
  <c r="BB580" i="19"/>
  <c r="BA581" i="19"/>
  <c r="BA582" i="19"/>
  <c r="AZ581" i="19"/>
  <c r="BD581" i="19" s="1"/>
  <c r="BB581" i="19"/>
  <c r="AZ582" i="19"/>
  <c r="BD582" i="19" s="1"/>
  <c r="BA583" i="19"/>
  <c r="BB582" i="19"/>
  <c r="AZ583" i="19"/>
  <c r="BD583" i="19" s="1"/>
  <c r="BB583" i="19"/>
  <c r="BA584" i="19"/>
  <c r="AZ584" i="19"/>
  <c r="BD584" i="19" s="1"/>
  <c r="BB584" i="19"/>
  <c r="BA585" i="19"/>
  <c r="AZ585" i="19"/>
  <c r="BD585" i="19" s="1"/>
  <c r="BA586" i="19"/>
  <c r="BB585" i="19"/>
  <c r="AZ586" i="19"/>
  <c r="BD586" i="19" s="1"/>
  <c r="BB586" i="19"/>
  <c r="BA587" i="19"/>
  <c r="AZ587" i="19"/>
  <c r="BD587" i="19" s="1"/>
  <c r="BB587" i="19"/>
  <c r="BA588" i="19"/>
  <c r="AZ588" i="19"/>
  <c r="BD588" i="19" s="1"/>
  <c r="BB588" i="19"/>
  <c r="BA589" i="19"/>
  <c r="BA590" i="19"/>
  <c r="AZ589" i="19"/>
  <c r="BD589" i="19" s="1"/>
  <c r="BB589" i="19"/>
  <c r="AZ590" i="19"/>
  <c r="BD590" i="19" s="1"/>
  <c r="BA591" i="19"/>
  <c r="BB590" i="19"/>
  <c r="AZ591" i="19"/>
  <c r="BD591" i="19" s="1"/>
  <c r="BB591" i="19"/>
  <c r="BA592" i="19"/>
  <c r="BB592" i="19"/>
  <c r="AZ592" i="19"/>
  <c r="BD592" i="19" s="1"/>
  <c r="BA593" i="19"/>
  <c r="AZ593" i="19"/>
  <c r="BD593" i="19" s="1"/>
  <c r="BA594" i="19"/>
  <c r="BB593" i="19"/>
  <c r="AZ594" i="19"/>
  <c r="BD594" i="19" s="1"/>
  <c r="BB594" i="19"/>
  <c r="BA595" i="19"/>
  <c r="AZ595" i="19"/>
  <c r="BD595" i="19" s="1"/>
  <c r="BB595" i="19"/>
  <c r="BA596" i="19"/>
  <c r="AZ596" i="19"/>
  <c r="BD596" i="19" s="1"/>
  <c r="BB596" i="19"/>
  <c r="BA597" i="19"/>
  <c r="BA598" i="19"/>
  <c r="AZ597" i="19"/>
  <c r="BD597" i="19" s="1"/>
  <c r="BB597" i="19"/>
  <c r="AZ598" i="19"/>
  <c r="BD598" i="19" s="1"/>
  <c r="BA599" i="19"/>
  <c r="BB598" i="19"/>
  <c r="BB599" i="19"/>
  <c r="AZ599" i="19"/>
  <c r="BD599" i="19" s="1"/>
  <c r="BA600" i="19"/>
  <c r="AZ600" i="19"/>
  <c r="BD600" i="19" s="1"/>
  <c r="BB600" i="19"/>
  <c r="BA601" i="19"/>
  <c r="AZ601" i="19"/>
  <c r="BD601" i="19" s="1"/>
  <c r="BA602" i="19"/>
  <c r="BB601" i="19"/>
  <c r="AZ602" i="19"/>
  <c r="BD602" i="19" s="1"/>
  <c r="BB602" i="19"/>
  <c r="BA603" i="19"/>
  <c r="AZ603" i="19"/>
  <c r="BD603" i="19" s="1"/>
  <c r="BB603" i="19"/>
  <c r="BA604" i="19"/>
  <c r="AZ604" i="19"/>
  <c r="BD604" i="19" s="1"/>
  <c r="BB604" i="19"/>
  <c r="BA605" i="19"/>
  <c r="BA606" i="19"/>
  <c r="AZ605" i="19"/>
  <c r="BD605" i="19" s="1"/>
  <c r="BB605" i="19"/>
  <c r="AZ606" i="19"/>
  <c r="BD606" i="19" s="1"/>
  <c r="BA607" i="19"/>
  <c r="BB606" i="19"/>
  <c r="AZ607" i="19"/>
  <c r="BD607" i="19" s="1"/>
  <c r="BB607" i="19"/>
  <c r="BA608" i="19"/>
  <c r="AZ608" i="19"/>
  <c r="BD608" i="19" s="1"/>
  <c r="BB608" i="19"/>
  <c r="BA609" i="19"/>
  <c r="AZ609" i="19"/>
  <c r="BD609" i="19" s="1"/>
  <c r="BA610" i="19"/>
  <c r="BB609" i="19"/>
  <c r="AZ610" i="19"/>
  <c r="BD610" i="19" s="1"/>
  <c r="BB610" i="19"/>
  <c r="BA611" i="19"/>
  <c r="AZ611" i="19"/>
  <c r="BD611" i="19" s="1"/>
  <c r="BB611" i="19"/>
  <c r="BA612" i="19"/>
  <c r="AZ612" i="19"/>
  <c r="BD612" i="19" s="1"/>
  <c r="BB612" i="19"/>
  <c r="BA613" i="19"/>
  <c r="BA614" i="19"/>
  <c r="AZ613" i="19"/>
  <c r="BD613" i="19" s="1"/>
  <c r="BB613" i="19"/>
  <c r="AZ614" i="19"/>
  <c r="BD614" i="19" s="1"/>
  <c r="BA615" i="19"/>
  <c r="BB614" i="19"/>
  <c r="AZ615" i="19"/>
  <c r="BD615" i="19" s="1"/>
  <c r="BB615" i="19"/>
  <c r="BA616" i="19"/>
  <c r="AZ616" i="19"/>
  <c r="BD616" i="19" s="1"/>
  <c r="BB616" i="19"/>
  <c r="BA617" i="19"/>
  <c r="AZ617" i="19"/>
  <c r="BD617" i="19" s="1"/>
  <c r="BA618" i="19"/>
  <c r="BB617" i="19"/>
  <c r="AZ618" i="19"/>
  <c r="BD618" i="19" s="1"/>
  <c r="BB618" i="19"/>
  <c r="BA619" i="19"/>
  <c r="AZ619" i="19"/>
  <c r="BD619" i="19" s="1"/>
  <c r="BB619" i="19"/>
  <c r="BA620" i="19"/>
  <c r="AZ620" i="19"/>
  <c r="BD620" i="19" s="1"/>
  <c r="BB620" i="19"/>
  <c r="BA621" i="19"/>
  <c r="BA622" i="19"/>
  <c r="AZ621" i="19"/>
  <c r="BD621" i="19" s="1"/>
  <c r="BB621" i="19"/>
  <c r="AZ622" i="19"/>
  <c r="BD622" i="19" s="1"/>
  <c r="BA623" i="19"/>
  <c r="BB622" i="19"/>
  <c r="AZ623" i="19"/>
  <c r="BD623" i="19" s="1"/>
  <c r="BB623" i="19"/>
  <c r="BA624" i="19"/>
  <c r="BB624" i="19"/>
  <c r="AZ624" i="19"/>
  <c r="BD624" i="19" s="1"/>
  <c r="BA625" i="19"/>
  <c r="AZ625" i="19"/>
  <c r="BD625" i="19" s="1"/>
  <c r="BA626" i="19"/>
  <c r="BB625" i="19"/>
  <c r="AZ626" i="19"/>
  <c r="BD626" i="19" s="1"/>
  <c r="BB626" i="19"/>
  <c r="BA627" i="19"/>
  <c r="AZ627" i="19"/>
  <c r="BD627" i="19" s="1"/>
  <c r="BB627" i="19"/>
  <c r="BA628" i="19"/>
  <c r="AZ628" i="19"/>
  <c r="BD628" i="19" s="1"/>
  <c r="BB628" i="19"/>
  <c r="BA629" i="19"/>
  <c r="BA630" i="19"/>
  <c r="AZ629" i="19"/>
  <c r="BD629" i="19" s="1"/>
  <c r="BB629" i="19"/>
  <c r="AZ630" i="19"/>
  <c r="BD630" i="19" s="1"/>
  <c r="BA631" i="19"/>
  <c r="BB630" i="19"/>
  <c r="BB631" i="19"/>
  <c r="AZ631" i="19"/>
  <c r="BD631" i="19" s="1"/>
  <c r="BA632" i="19"/>
  <c r="AZ632" i="19"/>
  <c r="BD632" i="19" s="1"/>
  <c r="BB632" i="19"/>
  <c r="BA633" i="19"/>
  <c r="AZ633" i="19"/>
  <c r="BD633" i="19" s="1"/>
  <c r="BA634" i="19"/>
  <c r="BB633" i="19"/>
  <c r="AZ634" i="19"/>
  <c r="BD634" i="19" s="1"/>
  <c r="BB634" i="19"/>
  <c r="BA635" i="19"/>
  <c r="AZ635" i="19"/>
  <c r="BD635" i="19" s="1"/>
  <c r="BB635" i="19"/>
  <c r="BA636" i="19"/>
  <c r="AZ636" i="19"/>
  <c r="BD636" i="19" s="1"/>
  <c r="BB636" i="19"/>
  <c r="BA637" i="19"/>
  <c r="BA638" i="19"/>
  <c r="AZ637" i="19"/>
  <c r="BD637" i="19" s="1"/>
  <c r="BB637" i="19"/>
  <c r="AZ638" i="19"/>
  <c r="BD638" i="19" s="1"/>
  <c r="BA639" i="19"/>
  <c r="BB638" i="19"/>
  <c r="AZ639" i="19"/>
  <c r="BD639" i="19" s="1"/>
  <c r="BB639" i="19"/>
  <c r="BA640" i="19"/>
  <c r="AZ640" i="19"/>
  <c r="BD640" i="19" s="1"/>
  <c r="BB640" i="19"/>
  <c r="BA641" i="19"/>
  <c r="AZ641" i="19"/>
  <c r="BD641" i="19" s="1"/>
  <c r="BA642" i="19"/>
  <c r="BB641" i="19"/>
  <c r="AZ642" i="19"/>
  <c r="BD642" i="19" s="1"/>
  <c r="BB642" i="19"/>
  <c r="BA643" i="19"/>
  <c r="AZ643" i="19"/>
  <c r="BD643" i="19" s="1"/>
  <c r="BB643" i="19"/>
  <c r="BA644" i="19"/>
  <c r="AZ644" i="19"/>
  <c r="BD644" i="19" s="1"/>
  <c r="BB644" i="19"/>
  <c r="BA645" i="19"/>
  <c r="BA646" i="19"/>
  <c r="AZ645" i="19"/>
  <c r="BD645" i="19" s="1"/>
  <c r="BB645" i="19"/>
  <c r="AZ646" i="19"/>
  <c r="BD646" i="19" s="1"/>
  <c r="BA647" i="19"/>
  <c r="BB646" i="19"/>
  <c r="AZ647" i="19"/>
  <c r="BD647" i="19" s="1"/>
  <c r="BB647" i="19"/>
  <c r="BA648" i="19"/>
  <c r="AZ648" i="19"/>
  <c r="BD648" i="19" s="1"/>
  <c r="BB648" i="19"/>
  <c r="BA649" i="19"/>
  <c r="AZ649" i="19"/>
  <c r="BD649" i="19" s="1"/>
  <c r="BA650" i="19"/>
  <c r="BB649" i="19"/>
  <c r="AZ650" i="19"/>
  <c r="BD650" i="19" s="1"/>
  <c r="BB650" i="19"/>
  <c r="BA651" i="19"/>
  <c r="AZ651" i="19"/>
  <c r="BD651" i="19" s="1"/>
  <c r="BB651" i="19"/>
  <c r="BA652" i="19"/>
  <c r="AZ652" i="19"/>
  <c r="BD652" i="19" s="1"/>
  <c r="BB652" i="19"/>
  <c r="BA653" i="19"/>
  <c r="BA654" i="19"/>
  <c r="AZ653" i="19"/>
  <c r="BD653" i="19" s="1"/>
  <c r="BB653" i="19"/>
  <c r="AZ654" i="19"/>
  <c r="BD654" i="19" s="1"/>
  <c r="BA655" i="19"/>
  <c r="BB654" i="19"/>
  <c r="AZ655" i="19"/>
  <c r="BD655" i="19" s="1"/>
  <c r="BB655" i="19"/>
  <c r="BA656" i="19"/>
  <c r="BB656" i="19"/>
  <c r="AZ656" i="19"/>
  <c r="BD656" i="19" s="1"/>
  <c r="BA657" i="19"/>
  <c r="AZ657" i="19"/>
  <c r="BD657" i="19" s="1"/>
  <c r="BA658" i="19"/>
  <c r="BB657" i="19"/>
  <c r="AZ658" i="19"/>
  <c r="BD658" i="19" s="1"/>
  <c r="BB658" i="19"/>
  <c r="BA659" i="19"/>
  <c r="AZ659" i="19"/>
  <c r="BD659" i="19" s="1"/>
  <c r="BB659" i="19"/>
  <c r="BA660" i="19"/>
  <c r="AZ660" i="19"/>
  <c r="BD660" i="19" s="1"/>
  <c r="BB660" i="19"/>
  <c r="BA661" i="19"/>
  <c r="BA662" i="19"/>
  <c r="AZ661" i="19"/>
  <c r="BD661" i="19" s="1"/>
  <c r="BB661" i="19"/>
  <c r="AZ662" i="19"/>
  <c r="BD662" i="19" s="1"/>
  <c r="BA663" i="19"/>
  <c r="BB662" i="19"/>
  <c r="BB663" i="19"/>
  <c r="AZ663" i="19"/>
  <c r="BD663" i="19" s="1"/>
  <c r="BA664" i="19"/>
  <c r="AZ664" i="19"/>
  <c r="BD664" i="19" s="1"/>
  <c r="BB664" i="19"/>
  <c r="BA665" i="19"/>
  <c r="AZ665" i="19"/>
  <c r="BD665" i="19" s="1"/>
  <c r="BA666" i="19"/>
  <c r="BB665" i="19"/>
  <c r="AZ666" i="19"/>
  <c r="BD666" i="19" s="1"/>
  <c r="BB666" i="19"/>
  <c r="BA667" i="19"/>
  <c r="AZ667" i="19"/>
  <c r="BD667" i="19" s="1"/>
  <c r="BB667" i="19"/>
  <c r="BA668" i="19"/>
  <c r="AZ668" i="19"/>
  <c r="BD668" i="19" s="1"/>
  <c r="BB668" i="19"/>
  <c r="BA669" i="19"/>
  <c r="BA670" i="19"/>
  <c r="AZ669" i="19"/>
  <c r="BD669" i="19" s="1"/>
  <c r="BB669" i="19"/>
  <c r="AZ670" i="19"/>
  <c r="BD670" i="19" s="1"/>
  <c r="BA671" i="19"/>
  <c r="BB670" i="19"/>
  <c r="AZ671" i="19"/>
  <c r="BD671" i="19" s="1"/>
  <c r="BB671" i="19"/>
  <c r="BA672" i="19"/>
  <c r="AZ672" i="19"/>
  <c r="BD672" i="19" s="1"/>
  <c r="BB672" i="19"/>
  <c r="BA673" i="19"/>
  <c r="AZ673" i="19"/>
  <c r="BD673" i="19" s="1"/>
  <c r="BA674" i="19"/>
  <c r="BB673" i="19"/>
  <c r="AZ674" i="19"/>
  <c r="BD674" i="19" s="1"/>
  <c r="BB674" i="19"/>
  <c r="BA675" i="19"/>
  <c r="AZ675" i="19"/>
  <c r="BD675" i="19" s="1"/>
  <c r="BB675" i="19"/>
  <c r="BA676" i="19"/>
  <c r="AZ676" i="19"/>
  <c r="BD676" i="19" s="1"/>
  <c r="BB676" i="19"/>
  <c r="BA677" i="19"/>
  <c r="BA678" i="19"/>
  <c r="AZ677" i="19"/>
  <c r="BD677" i="19" s="1"/>
  <c r="BB677" i="19"/>
  <c r="AZ678" i="19"/>
  <c r="BD678" i="19" s="1"/>
  <c r="BA679" i="19"/>
  <c r="BB678" i="19"/>
  <c r="AZ679" i="19"/>
  <c r="BD679" i="19" s="1"/>
  <c r="BB679" i="19"/>
  <c r="BA680" i="19"/>
  <c r="AZ680" i="19"/>
  <c r="BD680" i="19" s="1"/>
  <c r="BB680" i="19"/>
  <c r="BA681" i="19"/>
  <c r="AZ681" i="19"/>
  <c r="BD681" i="19" s="1"/>
  <c r="BA682" i="19"/>
  <c r="BB681" i="19"/>
  <c r="AZ682" i="19"/>
  <c r="BD682" i="19" s="1"/>
  <c r="BB682" i="19"/>
  <c r="BA683" i="19"/>
  <c r="AZ683" i="19"/>
  <c r="BD683" i="19" s="1"/>
  <c r="BB683" i="19"/>
  <c r="BA684" i="19"/>
  <c r="AZ684" i="19"/>
  <c r="BD684" i="19" s="1"/>
  <c r="BB684" i="19"/>
  <c r="BA685" i="19"/>
  <c r="BA686" i="19"/>
  <c r="AZ685" i="19"/>
  <c r="BD685" i="19" s="1"/>
  <c r="BB685" i="19"/>
  <c r="AZ686" i="19"/>
  <c r="BD686" i="19" s="1"/>
  <c r="BA687" i="19"/>
  <c r="BB686" i="19"/>
  <c r="AZ687" i="19"/>
  <c r="BD687" i="19" s="1"/>
  <c r="BB687" i="19"/>
  <c r="BA688" i="19"/>
  <c r="BB688" i="19"/>
  <c r="AZ688" i="19"/>
  <c r="BD688" i="19" s="1"/>
  <c r="BA689" i="19"/>
  <c r="AZ689" i="19"/>
  <c r="BD689" i="19" s="1"/>
  <c r="BA690" i="19"/>
  <c r="BB689" i="19"/>
  <c r="AZ690" i="19"/>
  <c r="BD690" i="19" s="1"/>
  <c r="BB690" i="19"/>
  <c r="BA691" i="19"/>
  <c r="AZ691" i="19"/>
  <c r="BD691" i="19" s="1"/>
  <c r="BB691" i="19"/>
  <c r="BA692" i="19"/>
  <c r="AZ692" i="19"/>
  <c r="BD692" i="19" s="1"/>
  <c r="BB692" i="19"/>
  <c r="BA693" i="19"/>
  <c r="BA694" i="19"/>
  <c r="AZ693" i="19"/>
  <c r="BD693" i="19" s="1"/>
  <c r="BB693" i="19"/>
  <c r="AZ694" i="19"/>
  <c r="BD694" i="19" s="1"/>
  <c r="BA695" i="19"/>
  <c r="BB694" i="19"/>
  <c r="BB695" i="19"/>
  <c r="AZ695" i="19"/>
  <c r="BD695" i="19" s="1"/>
  <c r="BA696" i="19"/>
  <c r="AZ696" i="19"/>
  <c r="BD696" i="19" s="1"/>
  <c r="BB696" i="19"/>
  <c r="BA697" i="19"/>
  <c r="AZ697" i="19"/>
  <c r="BD697" i="19" s="1"/>
  <c r="BA698" i="19"/>
  <c r="BB697" i="19"/>
  <c r="AZ698" i="19"/>
  <c r="BD698" i="19" s="1"/>
  <c r="BB698" i="19"/>
  <c r="BA699" i="19"/>
  <c r="AZ699" i="19"/>
  <c r="BD699" i="19" s="1"/>
  <c r="BB699" i="19"/>
  <c r="BA700" i="19"/>
  <c r="AZ700" i="19"/>
  <c r="BD700" i="19" s="1"/>
  <c r="BB700" i="19"/>
  <c r="BA701" i="19"/>
  <c r="BA702" i="19"/>
  <c r="AZ701" i="19"/>
  <c r="BD701" i="19" s="1"/>
  <c r="BB701" i="19"/>
  <c r="AZ702" i="19"/>
  <c r="BD702" i="19" s="1"/>
  <c r="BA703" i="19"/>
  <c r="BB702" i="19"/>
  <c r="AZ703" i="19"/>
  <c r="BD703" i="19" s="1"/>
  <c r="BB703" i="19"/>
  <c r="BA704" i="19"/>
  <c r="AZ704" i="19"/>
  <c r="BD704" i="19" s="1"/>
  <c r="BB704" i="19"/>
  <c r="BA705" i="19"/>
  <c r="AZ705" i="19"/>
  <c r="BD705" i="19" s="1"/>
  <c r="BA706" i="19"/>
  <c r="BB705" i="19"/>
  <c r="AZ706" i="19"/>
  <c r="BD706" i="19" s="1"/>
  <c r="BB706" i="19"/>
  <c r="BA707" i="19"/>
  <c r="AZ707" i="19"/>
  <c r="BD707" i="19" s="1"/>
  <c r="BB707" i="19"/>
  <c r="BA708" i="19"/>
  <c r="AZ708" i="19"/>
  <c r="BD708" i="19" s="1"/>
  <c r="BB708" i="19"/>
  <c r="BA709" i="19"/>
  <c r="BA710" i="19"/>
  <c r="AZ709" i="19"/>
  <c r="BD709" i="19" s="1"/>
  <c r="BB709" i="19"/>
  <c r="AZ710" i="19"/>
  <c r="BD710" i="19" s="1"/>
  <c r="BA711" i="19"/>
  <c r="BB710" i="19"/>
  <c r="AZ711" i="19"/>
  <c r="BD711" i="19" s="1"/>
  <c r="BB711" i="19"/>
  <c r="BA712" i="19"/>
  <c r="AZ712" i="19"/>
  <c r="BD712" i="19" s="1"/>
  <c r="BB712" i="19"/>
  <c r="BA713" i="19"/>
  <c r="AZ713" i="19"/>
  <c r="BD713" i="19" s="1"/>
  <c r="BA714" i="19"/>
  <c r="BB713" i="19"/>
  <c r="AZ714" i="19"/>
  <c r="BD714" i="19" s="1"/>
  <c r="BB714" i="19"/>
  <c r="BA715" i="19"/>
  <c r="AZ715" i="19"/>
  <c r="BD715" i="19" s="1"/>
  <c r="BB715" i="19"/>
  <c r="BA716" i="19"/>
  <c r="AZ716" i="19"/>
  <c r="BD716" i="19" s="1"/>
  <c r="BB716" i="19"/>
  <c r="BA717" i="19"/>
  <c r="BA718" i="19"/>
  <c r="AZ717" i="19"/>
  <c r="BD717" i="19" s="1"/>
  <c r="BB717" i="19"/>
  <c r="AZ718" i="19"/>
  <c r="BD718" i="19" s="1"/>
  <c r="BA719" i="19"/>
  <c r="BB718" i="19"/>
  <c r="AZ719" i="19"/>
  <c r="BD719" i="19" s="1"/>
  <c r="BB719" i="19"/>
  <c r="BA720" i="19"/>
  <c r="BB720" i="19"/>
  <c r="AZ720" i="19"/>
  <c r="BD720" i="19" s="1"/>
  <c r="BA721" i="19"/>
  <c r="AZ721" i="19"/>
  <c r="BD721" i="19" s="1"/>
  <c r="BA722" i="19"/>
  <c r="BB721" i="19"/>
  <c r="AZ722" i="19"/>
  <c r="BD722" i="19" s="1"/>
  <c r="BB722" i="19"/>
  <c r="BA723" i="19"/>
  <c r="AZ723" i="19"/>
  <c r="BD723" i="19" s="1"/>
  <c r="BB723" i="19"/>
  <c r="BA724" i="19"/>
  <c r="AZ724" i="19"/>
  <c r="BD724" i="19" s="1"/>
  <c r="BB724" i="19"/>
  <c r="BA725" i="19"/>
  <c r="BA726" i="19"/>
  <c r="AZ725" i="19"/>
  <c r="BD725" i="19" s="1"/>
  <c r="BB725" i="19"/>
  <c r="AZ726" i="19"/>
  <c r="BD726" i="19" s="1"/>
  <c r="BA727" i="19"/>
  <c r="BB726" i="19"/>
  <c r="BB727" i="19"/>
  <c r="AZ727" i="19"/>
  <c r="BD727" i="19" s="1"/>
  <c r="BA728" i="19"/>
  <c r="AZ728" i="19"/>
  <c r="BD728" i="19" s="1"/>
  <c r="BB728" i="19"/>
  <c r="BA729" i="19"/>
  <c r="AZ729" i="19"/>
  <c r="BD729" i="19" s="1"/>
  <c r="BA730" i="19"/>
  <c r="BB729" i="19"/>
  <c r="AZ730" i="19"/>
  <c r="BD730" i="19" s="1"/>
  <c r="BB730" i="19"/>
  <c r="BA731" i="19"/>
  <c r="AZ731" i="19"/>
  <c r="BD731" i="19" s="1"/>
  <c r="BB731" i="19"/>
  <c r="BA732" i="19"/>
  <c r="AZ732" i="19"/>
  <c r="BD732" i="19" s="1"/>
  <c r="BB732" i="19"/>
  <c r="BA733" i="19"/>
  <c r="BA734" i="19"/>
  <c r="AZ733" i="19"/>
  <c r="BD733" i="19" s="1"/>
  <c r="BB733" i="19"/>
  <c r="AZ734" i="19"/>
  <c r="BD734" i="19" s="1"/>
  <c r="BA735" i="19"/>
  <c r="BB734" i="19"/>
  <c r="AZ735" i="19"/>
  <c r="BD735" i="19" s="1"/>
  <c r="BB735" i="19"/>
  <c r="BA736" i="19"/>
  <c r="AZ736" i="19"/>
  <c r="BD736" i="19" s="1"/>
  <c r="BB736" i="19"/>
  <c r="BA737" i="19"/>
  <c r="AZ737" i="19"/>
  <c r="BD737" i="19" s="1"/>
  <c r="BA738" i="19"/>
  <c r="BB737" i="19"/>
  <c r="AZ738" i="19"/>
  <c r="BD738" i="19" s="1"/>
  <c r="BB738" i="19"/>
  <c r="BA739" i="19"/>
  <c r="AZ739" i="19"/>
  <c r="BD739" i="19" s="1"/>
  <c r="BB739" i="19"/>
  <c r="BA740" i="19"/>
  <c r="AZ740" i="19"/>
  <c r="BD740" i="19" s="1"/>
  <c r="BB740" i="19"/>
  <c r="BA741" i="19"/>
  <c r="BA742" i="19"/>
  <c r="AZ741" i="19"/>
  <c r="BD741" i="19" s="1"/>
  <c r="BB741" i="19"/>
  <c r="AZ742" i="19"/>
  <c r="BD742" i="19" s="1"/>
  <c r="BA743" i="19"/>
  <c r="BB742" i="19"/>
  <c r="AZ743" i="19"/>
  <c r="BD743" i="19" s="1"/>
  <c r="BB743" i="19"/>
  <c r="BA744" i="19"/>
  <c r="AZ744" i="19"/>
  <c r="BD744" i="19" s="1"/>
  <c r="BB744" i="19"/>
  <c r="BA745" i="19"/>
  <c r="AZ745" i="19"/>
  <c r="BD745" i="19" s="1"/>
  <c r="BA746" i="19"/>
  <c r="BB745" i="19"/>
  <c r="AZ746" i="19"/>
  <c r="BD746" i="19" s="1"/>
  <c r="BB746" i="19"/>
  <c r="BA747" i="19"/>
  <c r="AZ747" i="19"/>
  <c r="BD747" i="19" s="1"/>
  <c r="BB747" i="19"/>
  <c r="BA748" i="19"/>
  <c r="AZ748" i="19"/>
  <c r="BD748" i="19" s="1"/>
  <c r="BB748" i="19"/>
  <c r="BA749" i="19"/>
  <c r="BA750" i="19"/>
  <c r="AZ749" i="19"/>
  <c r="BD749" i="19" s="1"/>
  <c r="BB749" i="19"/>
  <c r="AZ750" i="19"/>
  <c r="BD750" i="19" s="1"/>
  <c r="BA751" i="19"/>
  <c r="BB750" i="19"/>
  <c r="AZ751" i="19"/>
  <c r="BD751" i="19" s="1"/>
  <c r="BB751" i="19"/>
  <c r="BA752" i="19"/>
  <c r="BB752" i="19"/>
  <c r="AZ752" i="19"/>
  <c r="BD752" i="19" s="1"/>
  <c r="BA753" i="19"/>
  <c r="AZ753" i="19"/>
  <c r="BD753" i="19" s="1"/>
  <c r="BA754" i="19"/>
  <c r="BB753" i="19"/>
  <c r="AZ754" i="19"/>
  <c r="BD754" i="19" s="1"/>
  <c r="BB754" i="19"/>
  <c r="BA755" i="19"/>
  <c r="AZ755" i="19"/>
  <c r="BD755" i="19" s="1"/>
  <c r="BB755" i="19"/>
  <c r="BA756" i="19"/>
  <c r="AZ756" i="19"/>
  <c r="BD756" i="19" s="1"/>
  <c r="BB756" i="19"/>
  <c r="BA757" i="19"/>
  <c r="BA758" i="19"/>
  <c r="AZ757" i="19"/>
  <c r="BD757" i="19" s="1"/>
  <c r="BB757" i="19"/>
  <c r="AZ758" i="19"/>
  <c r="BD758" i="19" s="1"/>
  <c r="BA759" i="19"/>
  <c r="BB758" i="19"/>
  <c r="BB759" i="19"/>
  <c r="AZ759" i="19"/>
  <c r="BD759" i="19" s="1"/>
  <c r="BA760" i="19"/>
  <c r="AZ760" i="19"/>
  <c r="BD760" i="19" s="1"/>
  <c r="BB760" i="19"/>
  <c r="BA761" i="19"/>
  <c r="AZ761" i="19"/>
  <c r="BD761" i="19" s="1"/>
  <c r="BA762" i="19"/>
  <c r="BB761" i="19"/>
  <c r="AZ762" i="19"/>
  <c r="BD762" i="19" s="1"/>
  <c r="BB762" i="19"/>
  <c r="BA763" i="19"/>
  <c r="AZ763" i="19"/>
  <c r="BD763" i="19" s="1"/>
  <c r="BB763" i="19"/>
  <c r="BA764" i="19"/>
  <c r="AZ764" i="19"/>
  <c r="BD764" i="19" s="1"/>
  <c r="BB764" i="19"/>
  <c r="BA765" i="19"/>
  <c r="BA766" i="19"/>
  <c r="AZ765" i="19"/>
  <c r="BD765" i="19" s="1"/>
  <c r="BB765" i="19"/>
  <c r="AZ766" i="19"/>
  <c r="BD766" i="19" s="1"/>
  <c r="BA767" i="19"/>
  <c r="BB766" i="19"/>
  <c r="AZ767" i="19"/>
  <c r="BD767" i="19" s="1"/>
  <c r="BB767" i="19"/>
  <c r="BA768" i="19"/>
  <c r="AZ768" i="19"/>
  <c r="BD768" i="19" s="1"/>
  <c r="BB768" i="19"/>
  <c r="BA769" i="19"/>
  <c r="AZ769" i="19"/>
  <c r="BD769" i="19" s="1"/>
  <c r="BA770" i="19"/>
  <c r="BB769" i="19"/>
  <c r="AZ770" i="19"/>
  <c r="BD770" i="19" s="1"/>
  <c r="BB770" i="19"/>
  <c r="BA771" i="19"/>
  <c r="AZ771" i="19"/>
  <c r="BD771" i="19" s="1"/>
  <c r="BB771" i="19"/>
  <c r="BA772" i="19"/>
  <c r="AZ772" i="19"/>
  <c r="BD772" i="19" s="1"/>
  <c r="BB772" i="19"/>
  <c r="BA773" i="19"/>
  <c r="BA774" i="19"/>
  <c r="AZ773" i="19"/>
  <c r="BD773" i="19" s="1"/>
  <c r="BB773" i="19"/>
  <c r="AZ774" i="19"/>
  <c r="BD774" i="19" s="1"/>
  <c r="BA775" i="19"/>
  <c r="BB774" i="19"/>
  <c r="AZ775" i="19"/>
  <c r="BD775" i="19" s="1"/>
  <c r="BB775" i="19"/>
  <c r="BA776" i="19"/>
  <c r="AZ776" i="19"/>
  <c r="BD776" i="19" s="1"/>
  <c r="BB776" i="19"/>
  <c r="BA777" i="19"/>
  <c r="AZ777" i="19"/>
  <c r="BD777" i="19" s="1"/>
  <c r="BA778" i="19"/>
  <c r="BB777" i="19"/>
  <c r="AZ778" i="19"/>
  <c r="BD778" i="19" s="1"/>
  <c r="BB778" i="19"/>
  <c r="BA779" i="19"/>
  <c r="AZ779" i="19"/>
  <c r="BD779" i="19" s="1"/>
  <c r="BB779" i="19"/>
  <c r="BA780" i="19"/>
  <c r="AZ780" i="19"/>
  <c r="BD780" i="19" s="1"/>
  <c r="BB780" i="19"/>
  <c r="BA781" i="19"/>
  <c r="BA782" i="19"/>
  <c r="AZ781" i="19"/>
  <c r="BD781" i="19" s="1"/>
  <c r="BB781" i="19"/>
  <c r="AZ782" i="19"/>
  <c r="BD782" i="19" s="1"/>
  <c r="BA783" i="19"/>
  <c r="BB782" i="19"/>
  <c r="AZ783" i="19"/>
  <c r="BD783" i="19" s="1"/>
  <c r="BB783" i="19"/>
  <c r="BA784" i="19"/>
  <c r="BB784" i="19"/>
  <c r="AZ784" i="19"/>
  <c r="BD784" i="19" s="1"/>
  <c r="BA785" i="19"/>
  <c r="AZ785" i="19"/>
  <c r="BD785" i="19" s="1"/>
  <c r="BA786" i="19"/>
  <c r="BB785" i="19"/>
  <c r="AZ786" i="19"/>
  <c r="BD786" i="19" s="1"/>
  <c r="BB786" i="19"/>
  <c r="BA787" i="19"/>
  <c r="AZ787" i="19"/>
  <c r="BD787" i="19" s="1"/>
  <c r="BB787" i="19"/>
  <c r="BA788" i="19"/>
  <c r="AZ788" i="19"/>
  <c r="BD788" i="19" s="1"/>
  <c r="BB788" i="19"/>
  <c r="BA789" i="19"/>
  <c r="BA790" i="19"/>
  <c r="AZ789" i="19"/>
  <c r="BD789" i="19" s="1"/>
  <c r="BB789" i="19"/>
  <c r="AZ790" i="19"/>
  <c r="BD790" i="19" s="1"/>
  <c r="BA791" i="19"/>
  <c r="BB790" i="19"/>
  <c r="BB791" i="19"/>
  <c r="AZ791" i="19"/>
  <c r="BD791" i="19" s="1"/>
  <c r="BA792" i="19"/>
  <c r="AZ792" i="19"/>
  <c r="BD792" i="19" s="1"/>
  <c r="BB792" i="19"/>
  <c r="BA793" i="19"/>
  <c r="AZ793" i="19"/>
  <c r="BD793" i="19" s="1"/>
  <c r="BA794" i="19"/>
  <c r="BB793" i="19"/>
  <c r="AZ794" i="19"/>
  <c r="BD794" i="19" s="1"/>
  <c r="BB794" i="19"/>
  <c r="BA795" i="19"/>
  <c r="AZ795" i="19"/>
  <c r="BD795" i="19" s="1"/>
  <c r="BB795" i="19"/>
  <c r="BA796" i="19"/>
  <c r="AZ796" i="19"/>
  <c r="BD796" i="19" s="1"/>
  <c r="BB796" i="19"/>
  <c r="BA797" i="19"/>
  <c r="BA798" i="19"/>
  <c r="AZ797" i="19"/>
  <c r="BD797" i="19" s="1"/>
  <c r="BB797" i="19"/>
  <c r="AZ798" i="19"/>
  <c r="BD798" i="19" s="1"/>
  <c r="BA799" i="19"/>
  <c r="BB798" i="19"/>
  <c r="AZ799" i="19"/>
  <c r="BD799" i="19" s="1"/>
  <c r="BB799" i="19"/>
  <c r="BA800" i="19"/>
  <c r="AZ800" i="19"/>
  <c r="BD800" i="19" s="1"/>
  <c r="BB800" i="19"/>
  <c r="BA801" i="19"/>
  <c r="AZ801" i="19"/>
  <c r="BD801" i="19" s="1"/>
  <c r="BA802" i="19"/>
  <c r="BB801" i="19"/>
  <c r="AZ802" i="19"/>
  <c r="BD802" i="19" s="1"/>
  <c r="BB802" i="19"/>
  <c r="BA803" i="19"/>
  <c r="AZ803" i="19"/>
  <c r="BD803" i="19" s="1"/>
  <c r="BB803" i="19"/>
  <c r="BA804" i="19"/>
  <c r="AZ804" i="19"/>
  <c r="BD804" i="19" s="1"/>
  <c r="BB804" i="19"/>
  <c r="BA805" i="19"/>
  <c r="BA806" i="19"/>
  <c r="AZ805" i="19"/>
  <c r="BD805" i="19" s="1"/>
  <c r="BB805" i="19"/>
  <c r="AZ806" i="19"/>
  <c r="BD806" i="19" s="1"/>
  <c r="BA807" i="19"/>
  <c r="BB806" i="19"/>
  <c r="AZ807" i="19"/>
  <c r="BD807" i="19" s="1"/>
  <c r="BB807" i="19"/>
  <c r="BA808" i="19"/>
  <c r="AZ808" i="19"/>
  <c r="BD808" i="19" s="1"/>
  <c r="BB808" i="19"/>
  <c r="BA809" i="19"/>
  <c r="AZ809" i="19"/>
  <c r="BD809" i="19" s="1"/>
  <c r="BA810" i="19"/>
  <c r="BB809" i="19"/>
  <c r="AZ810" i="19"/>
  <c r="BD810" i="19" s="1"/>
  <c r="BB810" i="19"/>
  <c r="BA811" i="19"/>
  <c r="AZ811" i="19"/>
  <c r="BD811" i="19" s="1"/>
  <c r="BB811" i="19"/>
  <c r="BA812" i="19"/>
  <c r="AZ812" i="19"/>
  <c r="BD812" i="19" s="1"/>
  <c r="BB812" i="19"/>
  <c r="BA813" i="19"/>
  <c r="BA814" i="19"/>
  <c r="AZ813" i="19"/>
  <c r="BD813" i="19" s="1"/>
  <c r="BB813" i="19"/>
  <c r="AZ814" i="19"/>
  <c r="BD814" i="19" s="1"/>
  <c r="BA815" i="19"/>
  <c r="BB814" i="19"/>
  <c r="AZ815" i="19"/>
  <c r="BD815" i="19" s="1"/>
  <c r="BB815" i="19"/>
  <c r="BA816" i="19"/>
  <c r="BB816" i="19"/>
  <c r="AZ816" i="19"/>
  <c r="BD816" i="19" s="1"/>
  <c r="BA817" i="19"/>
  <c r="AZ817" i="19"/>
  <c r="BD817" i="19" s="1"/>
  <c r="BA818" i="19"/>
  <c r="BB817" i="19"/>
  <c r="AZ818" i="19"/>
  <c r="BD818" i="19" s="1"/>
  <c r="BB818" i="19"/>
  <c r="BA819" i="19"/>
  <c r="AZ819" i="19"/>
  <c r="BD819" i="19" s="1"/>
  <c r="BB819" i="19"/>
  <c r="BA820" i="19"/>
  <c r="AZ820" i="19"/>
  <c r="BD820" i="19" s="1"/>
  <c r="BB820" i="19"/>
  <c r="BA821" i="19"/>
  <c r="BA822" i="19"/>
  <c r="AZ821" i="19"/>
  <c r="BD821" i="19" s="1"/>
  <c r="BB821" i="19"/>
  <c r="AZ822" i="19"/>
  <c r="BD822" i="19" s="1"/>
  <c r="BA823" i="19"/>
  <c r="BB822" i="19"/>
  <c r="BB823" i="19"/>
  <c r="AZ823" i="19"/>
  <c r="BD823" i="19" s="1"/>
  <c r="BA824" i="19"/>
  <c r="AZ824" i="19"/>
  <c r="BD824" i="19" s="1"/>
  <c r="BB824" i="19"/>
  <c r="BA825" i="19"/>
  <c r="AZ825" i="19"/>
  <c r="BD825" i="19" s="1"/>
  <c r="BA826" i="19"/>
  <c r="BB825" i="19"/>
  <c r="AZ826" i="19"/>
  <c r="BD826" i="19" s="1"/>
  <c r="BB826" i="19"/>
  <c r="BA827" i="19"/>
  <c r="AZ827" i="19"/>
  <c r="BD827" i="19" s="1"/>
  <c r="BB827" i="19"/>
  <c r="BA828" i="19"/>
  <c r="AZ828" i="19"/>
  <c r="BD828" i="19" s="1"/>
  <c r="BB828" i="19"/>
  <c r="BA829" i="19"/>
  <c r="BA830" i="19"/>
  <c r="AZ829" i="19"/>
  <c r="BD829" i="19" s="1"/>
  <c r="BB829" i="19"/>
  <c r="AZ830" i="19"/>
  <c r="BD830" i="19" s="1"/>
  <c r="BA831" i="19"/>
  <c r="BB830" i="19"/>
  <c r="AZ831" i="19"/>
  <c r="BD831" i="19" s="1"/>
  <c r="BB831" i="19"/>
  <c r="BA832" i="19"/>
  <c r="AZ832" i="19"/>
  <c r="BD832" i="19" s="1"/>
  <c r="BB832" i="19"/>
  <c r="BA833" i="19"/>
  <c r="AZ833" i="19"/>
  <c r="BD833" i="19" s="1"/>
  <c r="BA834" i="19"/>
  <c r="BB833" i="19"/>
  <c r="AZ834" i="19"/>
  <c r="BD834" i="19" s="1"/>
  <c r="BB834" i="19"/>
  <c r="BA835" i="19"/>
  <c r="AZ835" i="19"/>
  <c r="BD835" i="19" s="1"/>
  <c r="BB835" i="19"/>
  <c r="BA836" i="19"/>
  <c r="AZ836" i="19"/>
  <c r="BD836" i="19" s="1"/>
  <c r="BB836" i="19"/>
  <c r="BA837" i="19"/>
  <c r="BA838" i="19"/>
  <c r="AZ837" i="19"/>
  <c r="BD837" i="19" s="1"/>
  <c r="BB837" i="19"/>
  <c r="AZ838" i="19"/>
  <c r="BD838" i="19" s="1"/>
  <c r="BA839" i="19"/>
  <c r="BB838" i="19"/>
  <c r="AZ839" i="19"/>
  <c r="BD839" i="19" s="1"/>
  <c r="BB839" i="19"/>
  <c r="BA840" i="19"/>
  <c r="AZ840" i="19"/>
  <c r="BD840" i="19" s="1"/>
  <c r="BB840" i="19"/>
  <c r="BA841" i="19"/>
  <c r="AZ841" i="19"/>
  <c r="BD841" i="19" s="1"/>
  <c r="BA842" i="19"/>
  <c r="BB841" i="19"/>
  <c r="AZ842" i="19"/>
  <c r="BD842" i="19" s="1"/>
  <c r="BB842" i="19"/>
  <c r="BA843" i="19"/>
  <c r="AZ843" i="19"/>
  <c r="BD843" i="19" s="1"/>
  <c r="BB843" i="19"/>
  <c r="BA844" i="19"/>
  <c r="AZ844" i="19"/>
  <c r="BD844" i="19" s="1"/>
  <c r="BB844" i="19"/>
  <c r="BA845" i="19"/>
  <c r="BA846" i="19"/>
  <c r="AZ845" i="19"/>
  <c r="BD845" i="19" s="1"/>
  <c r="BB845" i="19"/>
  <c r="AZ846" i="19"/>
  <c r="BD846" i="19" s="1"/>
  <c r="BA847" i="19"/>
  <c r="BB846" i="19"/>
  <c r="AZ847" i="19"/>
  <c r="BD847" i="19" s="1"/>
  <c r="BB847" i="19"/>
  <c r="BA848" i="19"/>
  <c r="BB848" i="19"/>
  <c r="AZ848" i="19"/>
  <c r="BD848" i="19" s="1"/>
  <c r="BA849" i="19"/>
  <c r="AZ849" i="19"/>
  <c r="BD849" i="19" s="1"/>
  <c r="BA850" i="19"/>
  <c r="BB849" i="19"/>
  <c r="AZ850" i="19"/>
  <c r="BD850" i="19" s="1"/>
  <c r="BB850" i="19"/>
  <c r="BA851" i="19"/>
  <c r="AZ851" i="19"/>
  <c r="BD851" i="19" s="1"/>
  <c r="BB851" i="19"/>
  <c r="BA852" i="19"/>
  <c r="AZ852" i="19"/>
  <c r="BD852" i="19" s="1"/>
  <c r="BB852" i="19"/>
  <c r="BA853" i="19"/>
  <c r="BA854" i="19"/>
  <c r="AZ853" i="19"/>
  <c r="BD853" i="19" s="1"/>
  <c r="BB853" i="19"/>
  <c r="AZ854" i="19"/>
  <c r="BD854" i="19" s="1"/>
  <c r="BA855" i="19"/>
  <c r="BB854" i="19"/>
  <c r="BB855" i="19"/>
  <c r="AZ855" i="19"/>
  <c r="BD855" i="19" s="1"/>
  <c r="BA856" i="19"/>
  <c r="AZ856" i="19"/>
  <c r="BD856" i="19" s="1"/>
  <c r="BB856" i="19"/>
  <c r="BA857" i="19"/>
  <c r="AZ857" i="19"/>
  <c r="BD857" i="19" s="1"/>
  <c r="BA858" i="19"/>
  <c r="BB857" i="19"/>
  <c r="AZ858" i="19"/>
  <c r="BD858" i="19" s="1"/>
  <c r="BB858" i="19"/>
  <c r="BA859" i="19"/>
  <c r="AZ859" i="19"/>
  <c r="BD859" i="19" s="1"/>
  <c r="BB859" i="19"/>
  <c r="BA860" i="19"/>
  <c r="AZ860" i="19"/>
  <c r="BD860" i="19" s="1"/>
  <c r="BB860" i="19"/>
  <c r="BA861" i="19"/>
  <c r="BA862" i="19"/>
  <c r="AZ861" i="19"/>
  <c r="BD861" i="19" s="1"/>
  <c r="BB861" i="19"/>
  <c r="AZ862" i="19"/>
  <c r="BD862" i="19" s="1"/>
  <c r="BA863" i="19"/>
  <c r="BB862" i="19"/>
  <c r="AZ863" i="19"/>
  <c r="BD863" i="19" s="1"/>
  <c r="BB863" i="19"/>
  <c r="BA864" i="19"/>
  <c r="AZ864" i="19"/>
  <c r="BD864" i="19" s="1"/>
  <c r="BB864" i="19"/>
  <c r="BA865" i="19"/>
  <c r="AZ865" i="19"/>
  <c r="BD865" i="19" s="1"/>
  <c r="BA866" i="19"/>
  <c r="BB865" i="19"/>
  <c r="AZ866" i="19"/>
  <c r="BD866" i="19" s="1"/>
  <c r="BB866" i="19"/>
  <c r="BA867" i="19"/>
  <c r="AZ867" i="19"/>
  <c r="BD867" i="19" s="1"/>
  <c r="BB867" i="19"/>
  <c r="BA868" i="19"/>
  <c r="AZ868" i="19"/>
  <c r="BD868" i="19" s="1"/>
  <c r="BB868" i="19"/>
  <c r="BA869" i="19"/>
  <c r="BA870" i="19"/>
  <c r="AZ869" i="19"/>
  <c r="BD869" i="19" s="1"/>
  <c r="BB869" i="19"/>
  <c r="AZ870" i="19"/>
  <c r="BD870" i="19" s="1"/>
  <c r="BA871" i="19"/>
  <c r="BB870" i="19"/>
  <c r="AZ871" i="19"/>
  <c r="BD871" i="19" s="1"/>
  <c r="BB871" i="19"/>
  <c r="BA872" i="19"/>
  <c r="AZ872" i="19"/>
  <c r="BD872" i="19" s="1"/>
  <c r="BB872" i="19"/>
  <c r="BA873" i="19"/>
  <c r="AZ873" i="19"/>
  <c r="BD873" i="19" s="1"/>
  <c r="BA874" i="19"/>
  <c r="BB873" i="19"/>
  <c r="AZ874" i="19"/>
  <c r="BD874" i="19" s="1"/>
  <c r="BB874" i="19"/>
  <c r="BA875" i="19"/>
  <c r="AZ875" i="19"/>
  <c r="BD875" i="19" s="1"/>
  <c r="BB875" i="19"/>
  <c r="BA876" i="19"/>
  <c r="AZ876" i="19"/>
  <c r="BD876" i="19" s="1"/>
  <c r="BB876" i="19"/>
  <c r="BA877" i="19"/>
  <c r="BA878" i="19"/>
  <c r="AZ877" i="19"/>
  <c r="BD877" i="19" s="1"/>
  <c r="BB877" i="19"/>
  <c r="AZ878" i="19"/>
  <c r="BD878" i="19" s="1"/>
  <c r="BA879" i="19"/>
  <c r="BB878" i="19"/>
  <c r="AZ879" i="19"/>
  <c r="BD879" i="19" s="1"/>
  <c r="BB879" i="19"/>
  <c r="BA880" i="19"/>
  <c r="BB880" i="19"/>
  <c r="AZ880" i="19"/>
  <c r="BD880" i="19" s="1"/>
  <c r="BA881" i="19"/>
  <c r="AZ881" i="19"/>
  <c r="BD881" i="19" s="1"/>
  <c r="BA882" i="19"/>
  <c r="BB881" i="19"/>
  <c r="AZ882" i="19"/>
  <c r="BD882" i="19" s="1"/>
  <c r="BB882" i="19"/>
  <c r="BA883" i="19"/>
  <c r="AZ883" i="19"/>
  <c r="BD883" i="19" s="1"/>
  <c r="BB883" i="19"/>
  <c r="BA884" i="19"/>
  <c r="AZ884" i="19"/>
  <c r="BD884" i="19" s="1"/>
  <c r="BB884" i="19"/>
  <c r="BA885" i="19"/>
  <c r="BA886" i="19"/>
  <c r="AZ885" i="19"/>
  <c r="BD885" i="19" s="1"/>
  <c r="BB885" i="19"/>
  <c r="AZ886" i="19"/>
  <c r="BD886" i="19" s="1"/>
  <c r="BA887" i="19"/>
  <c r="BB886" i="19"/>
  <c r="BB887" i="19"/>
  <c r="AZ887" i="19"/>
  <c r="BD887" i="19" s="1"/>
  <c r="BA888" i="19"/>
  <c r="AZ888" i="19"/>
  <c r="BD888" i="19" s="1"/>
  <c r="BB888" i="19"/>
  <c r="BA889" i="19"/>
  <c r="AZ889" i="19"/>
  <c r="BD889" i="19" s="1"/>
  <c r="BA890" i="19"/>
  <c r="BB889" i="19"/>
  <c r="AZ890" i="19"/>
  <c r="BD890" i="19" s="1"/>
  <c r="BB890" i="19"/>
  <c r="BA891" i="19"/>
  <c r="AZ891" i="19"/>
  <c r="BD891" i="19" s="1"/>
  <c r="BB891" i="19"/>
  <c r="BA892" i="19"/>
  <c r="AZ892" i="19"/>
  <c r="BD892" i="19" s="1"/>
  <c r="BB892" i="19"/>
  <c r="BA893" i="19"/>
  <c r="BA894" i="19"/>
  <c r="AZ893" i="19"/>
  <c r="BD893" i="19" s="1"/>
  <c r="BB893" i="19"/>
  <c r="AZ894" i="19"/>
  <c r="BD894" i="19" s="1"/>
  <c r="BA895" i="19"/>
  <c r="BB894" i="19"/>
  <c r="AZ895" i="19"/>
  <c r="BD895" i="19" s="1"/>
  <c r="BB895" i="19"/>
  <c r="BA896" i="19"/>
  <c r="AZ896" i="19"/>
  <c r="BD896" i="19" s="1"/>
  <c r="BB896" i="19"/>
  <c r="BA897" i="19"/>
  <c r="AZ897" i="19"/>
  <c r="BD897" i="19" s="1"/>
  <c r="BA898" i="19"/>
  <c r="BB897" i="19"/>
  <c r="AZ898" i="19"/>
  <c r="BD898" i="19" s="1"/>
  <c r="BB898" i="19"/>
  <c r="BA899" i="19"/>
  <c r="AZ899" i="19"/>
  <c r="BD899" i="19" s="1"/>
  <c r="BB899" i="19"/>
  <c r="BA900" i="19"/>
  <c r="AZ900" i="19"/>
  <c r="BD900" i="19" s="1"/>
  <c r="BB900" i="19"/>
  <c r="BA901" i="19"/>
  <c r="BA902" i="19"/>
  <c r="AZ901" i="19"/>
  <c r="BD901" i="19" s="1"/>
  <c r="BB901" i="19"/>
  <c r="AZ902" i="19"/>
  <c r="BD902" i="19" s="1"/>
  <c r="BA903" i="19"/>
  <c r="BB902" i="19"/>
  <c r="AZ903" i="19"/>
  <c r="BD903" i="19" s="1"/>
  <c r="BB903" i="19"/>
  <c r="BA904" i="19"/>
  <c r="AZ904" i="19"/>
  <c r="BD904" i="19" s="1"/>
  <c r="BB904" i="19"/>
  <c r="BA905" i="19"/>
  <c r="AZ905" i="19"/>
  <c r="BD905" i="19" s="1"/>
  <c r="BA906" i="19"/>
  <c r="BB905" i="19"/>
  <c r="AZ906" i="19"/>
  <c r="BD906" i="19" s="1"/>
  <c r="BB906" i="19"/>
  <c r="BA907" i="19"/>
  <c r="AZ907" i="19"/>
  <c r="BD907" i="19" s="1"/>
  <c r="BB907" i="19"/>
  <c r="BA908" i="19"/>
  <c r="AZ908" i="19"/>
  <c r="BD908" i="19" s="1"/>
  <c r="BB908" i="19"/>
  <c r="BA909" i="19"/>
  <c r="BA910" i="19"/>
  <c r="AZ909" i="19"/>
  <c r="BD909" i="19" s="1"/>
  <c r="BB909" i="19"/>
  <c r="AZ910" i="19"/>
  <c r="BD910" i="19" s="1"/>
  <c r="BA911" i="19"/>
  <c r="BB910" i="19"/>
  <c r="AZ911" i="19"/>
  <c r="BD911" i="19" s="1"/>
  <c r="BB911" i="19"/>
  <c r="BA912" i="19"/>
  <c r="BB912" i="19"/>
  <c r="AZ912" i="19"/>
  <c r="BD912" i="19" s="1"/>
  <c r="BA913" i="19"/>
  <c r="AZ913" i="19"/>
  <c r="BD913" i="19" s="1"/>
  <c r="BA914" i="19"/>
  <c r="BB913" i="19"/>
  <c r="AZ914" i="19"/>
  <c r="BD914" i="19" s="1"/>
  <c r="BB914" i="19"/>
  <c r="BA915" i="19"/>
  <c r="AZ915" i="19"/>
  <c r="BD915" i="19" s="1"/>
  <c r="BB915" i="19"/>
  <c r="BA916" i="19"/>
  <c r="AZ916" i="19"/>
  <c r="BD916" i="19" s="1"/>
  <c r="BB916" i="19"/>
  <c r="BA917" i="19"/>
  <c r="BA918" i="19"/>
  <c r="AZ917" i="19"/>
  <c r="BD917" i="19" s="1"/>
  <c r="BB917" i="19"/>
  <c r="AZ918" i="19"/>
  <c r="BD918" i="19" s="1"/>
  <c r="BA919" i="19"/>
  <c r="BB918" i="19"/>
  <c r="BB919" i="19"/>
  <c r="AZ919" i="19"/>
  <c r="BD919" i="19" s="1"/>
  <c r="BA920" i="19"/>
  <c r="AZ920" i="19"/>
  <c r="BD920" i="19" s="1"/>
  <c r="BB920" i="19"/>
  <c r="BA921" i="19"/>
  <c r="AZ921" i="19"/>
  <c r="BD921" i="19" s="1"/>
  <c r="BA922" i="19"/>
  <c r="BB921" i="19"/>
  <c r="AZ922" i="19"/>
  <c r="BD922" i="19" s="1"/>
  <c r="BB922" i="19"/>
  <c r="BA923" i="19"/>
  <c r="AZ923" i="19"/>
  <c r="BD923" i="19" s="1"/>
  <c r="BB923" i="19"/>
  <c r="BA924" i="19"/>
  <c r="AZ924" i="19"/>
  <c r="BD924" i="19" s="1"/>
  <c r="BB924" i="19"/>
  <c r="BA925" i="19"/>
  <c r="BA926" i="19"/>
  <c r="AZ925" i="19"/>
  <c r="BD925" i="19" s="1"/>
  <c r="BB925" i="19"/>
  <c r="AZ926" i="19"/>
  <c r="BD926" i="19" s="1"/>
  <c r="BA927" i="19"/>
  <c r="BB926" i="19"/>
  <c r="AZ927" i="19"/>
  <c r="BD927" i="19" s="1"/>
  <c r="BB927" i="19"/>
  <c r="BA928" i="19"/>
  <c r="AZ928" i="19"/>
  <c r="BD928" i="19" s="1"/>
  <c r="BB928" i="19"/>
  <c r="BA929" i="19"/>
  <c r="AZ929" i="19"/>
  <c r="BD929" i="19" s="1"/>
  <c r="BA930" i="19"/>
  <c r="BB929" i="19"/>
  <c r="AZ930" i="19"/>
  <c r="BD930" i="19" s="1"/>
  <c r="BB930" i="19"/>
  <c r="BA931" i="19"/>
  <c r="AZ931" i="19"/>
  <c r="BD931" i="19" s="1"/>
  <c r="BB931" i="19"/>
  <c r="BA932" i="19"/>
  <c r="AZ932" i="19"/>
  <c r="BD932" i="19" s="1"/>
  <c r="BB932" i="19"/>
  <c r="BA933" i="19"/>
  <c r="BA934" i="19"/>
  <c r="AZ933" i="19"/>
  <c r="BD933" i="19" s="1"/>
  <c r="BB933" i="19"/>
  <c r="AZ934" i="19"/>
  <c r="BD934" i="19" s="1"/>
  <c r="BA935" i="19"/>
  <c r="BB934" i="19"/>
  <c r="AZ935" i="19"/>
  <c r="BD935" i="19" s="1"/>
  <c r="BB935" i="19"/>
  <c r="BA936" i="19"/>
  <c r="AZ936" i="19"/>
  <c r="BD936" i="19" s="1"/>
  <c r="BB936" i="19"/>
  <c r="BA937" i="19"/>
  <c r="AZ937" i="19"/>
  <c r="BD937" i="19" s="1"/>
  <c r="BA938" i="19"/>
  <c r="BB937" i="19"/>
  <c r="AZ938" i="19"/>
  <c r="BD938" i="19" s="1"/>
  <c r="BB938" i="19"/>
  <c r="BA939" i="19"/>
  <c r="AZ939" i="19"/>
  <c r="BD939" i="19" s="1"/>
  <c r="BB939" i="19"/>
  <c r="BA940" i="19"/>
  <c r="BB940" i="19"/>
  <c r="AZ940" i="19"/>
  <c r="BD940" i="19" s="1"/>
  <c r="BA941" i="19"/>
  <c r="BA942" i="19"/>
  <c r="AZ941" i="19"/>
  <c r="BD941" i="19" s="1"/>
  <c r="BB941" i="19"/>
  <c r="AZ942" i="19"/>
  <c r="BD942" i="19" s="1"/>
  <c r="BA943" i="19"/>
  <c r="BB942" i="19"/>
  <c r="AZ943" i="19"/>
  <c r="BD943" i="19" s="1"/>
  <c r="BB943" i="19"/>
  <c r="BA944" i="19"/>
  <c r="BB944" i="19"/>
  <c r="AZ944" i="19"/>
  <c r="BD944" i="19" s="1"/>
  <c r="BA945" i="19"/>
  <c r="AZ945" i="19"/>
  <c r="BD945" i="19" s="1"/>
  <c r="BA946" i="19"/>
  <c r="BB945" i="19"/>
  <c r="AZ946" i="19"/>
  <c r="BD946" i="19" s="1"/>
  <c r="BB946" i="19"/>
  <c r="BA947" i="19"/>
  <c r="BB947" i="19"/>
  <c r="AZ947" i="19"/>
  <c r="BD947" i="19" s="1"/>
  <c r="BA948" i="19"/>
  <c r="BB948" i="19"/>
  <c r="AZ948" i="19"/>
  <c r="BD948" i="19" s="1"/>
  <c r="BA949" i="19"/>
  <c r="BA950" i="19"/>
  <c r="AZ949" i="19"/>
  <c r="BD949" i="19" s="1"/>
  <c r="BB949" i="19"/>
  <c r="AZ950" i="19"/>
  <c r="BD950" i="19" s="1"/>
  <c r="BA951" i="19"/>
  <c r="BB950" i="19"/>
  <c r="BB951" i="19"/>
  <c r="AZ951" i="19"/>
  <c r="BD951" i="19" s="1"/>
  <c r="BA952" i="19"/>
  <c r="AZ952" i="19"/>
  <c r="BD952" i="19" s="1"/>
  <c r="BB952" i="19"/>
  <c r="BA953" i="19"/>
  <c r="AZ953" i="19"/>
  <c r="BD953" i="19" s="1"/>
  <c r="BA954" i="19"/>
  <c r="BB953" i="19"/>
  <c r="AZ954" i="19"/>
  <c r="BD954" i="19" s="1"/>
  <c r="BB954" i="19"/>
  <c r="BA955" i="19"/>
  <c r="BB955" i="19"/>
  <c r="AZ955" i="19"/>
  <c r="BD955" i="19" s="1"/>
  <c r="BA956" i="19"/>
  <c r="AZ956" i="19"/>
  <c r="BD956" i="19" s="1"/>
  <c r="BB956" i="19"/>
  <c r="BA957" i="19"/>
  <c r="BA958" i="19"/>
  <c r="AZ957" i="19"/>
  <c r="BD957" i="19" s="1"/>
  <c r="BB957" i="19"/>
  <c r="AZ958" i="19"/>
  <c r="BD958" i="19" s="1"/>
  <c r="BA959" i="19"/>
  <c r="BB958" i="19"/>
  <c r="AZ959" i="19"/>
  <c r="BD959" i="19" s="1"/>
  <c r="BB959" i="19"/>
  <c r="BA960" i="19"/>
  <c r="AZ960" i="19"/>
  <c r="BD960" i="19" s="1"/>
  <c r="BB960" i="19"/>
  <c r="BA961" i="19"/>
  <c r="AZ961" i="19"/>
  <c r="BD961" i="19" s="1"/>
  <c r="BA962" i="19"/>
  <c r="BB961" i="19"/>
  <c r="AZ962" i="19"/>
  <c r="BD962" i="19" s="1"/>
  <c r="BB962" i="19"/>
  <c r="BA963" i="19"/>
  <c r="AZ963" i="19"/>
  <c r="BD963" i="19" s="1"/>
  <c r="BB963" i="19"/>
  <c r="BA964" i="19"/>
  <c r="AZ964" i="19"/>
  <c r="BD964" i="19" s="1"/>
  <c r="BB964" i="19"/>
  <c r="BA965" i="19"/>
  <c r="BA966" i="19"/>
  <c r="AZ965" i="19"/>
  <c r="BD965" i="19" s="1"/>
  <c r="BB965" i="19"/>
  <c r="AZ966" i="19"/>
  <c r="BD966" i="19" s="1"/>
  <c r="BA967" i="19"/>
  <c r="BB966" i="19"/>
  <c r="AZ967" i="19"/>
  <c r="BD967" i="19" s="1"/>
  <c r="BB967" i="19"/>
  <c r="BA968" i="19"/>
  <c r="AZ968" i="19"/>
  <c r="BD968" i="19" s="1"/>
  <c r="BB968" i="19"/>
  <c r="BA969" i="19"/>
  <c r="AZ969" i="19"/>
  <c r="BD969" i="19" s="1"/>
  <c r="BA970" i="19"/>
  <c r="BB969" i="19"/>
  <c r="AZ970" i="19"/>
  <c r="BD970" i="19" s="1"/>
  <c r="BB970" i="19"/>
  <c r="BA971" i="19"/>
  <c r="AZ971" i="19"/>
  <c r="BD971" i="19" s="1"/>
  <c r="BB971" i="19"/>
  <c r="BA972" i="19"/>
  <c r="AZ972" i="19"/>
  <c r="BD972" i="19" s="1"/>
  <c r="BB972" i="19"/>
  <c r="BA973" i="19"/>
  <c r="BA974" i="19"/>
  <c r="AZ973" i="19"/>
  <c r="BD973" i="19" s="1"/>
  <c r="BB973" i="19"/>
  <c r="AZ974" i="19"/>
  <c r="BD974" i="19" s="1"/>
  <c r="BA975" i="19"/>
  <c r="BB974" i="19"/>
  <c r="AZ975" i="19"/>
  <c r="BD975" i="19" s="1"/>
  <c r="BB975" i="19"/>
  <c r="BA976" i="19"/>
  <c r="BB976" i="19"/>
  <c r="AZ976" i="19"/>
  <c r="BD976" i="19" s="1"/>
  <c r="BA977" i="19"/>
  <c r="AZ977" i="19"/>
  <c r="BD977" i="19" s="1"/>
  <c r="BA978" i="19"/>
  <c r="BB977" i="19"/>
  <c r="AZ978" i="19"/>
  <c r="BD978" i="19" s="1"/>
  <c r="BB978" i="19"/>
  <c r="BA979" i="19"/>
  <c r="AZ979" i="19"/>
  <c r="BD979" i="19" s="1"/>
  <c r="BB979" i="19"/>
  <c r="BA980" i="19"/>
  <c r="BB980" i="19"/>
  <c r="AZ980" i="19"/>
  <c r="BD980" i="19" s="1"/>
  <c r="BA981" i="19"/>
  <c r="BA982" i="19"/>
  <c r="AZ981" i="19"/>
  <c r="BD981" i="19" s="1"/>
  <c r="BB981" i="19"/>
  <c r="AZ982" i="19"/>
  <c r="BD982" i="19" s="1"/>
  <c r="BA983" i="19"/>
  <c r="BB982" i="19"/>
  <c r="BB983" i="19"/>
  <c r="AZ983" i="19"/>
  <c r="BD983" i="19" s="1"/>
  <c r="BA984" i="19"/>
  <c r="AZ984" i="19"/>
  <c r="BD984" i="19" s="1"/>
  <c r="BB984" i="19"/>
  <c r="BA985" i="19"/>
  <c r="AZ985" i="19"/>
  <c r="BD985" i="19" s="1"/>
  <c r="BA986" i="19"/>
  <c r="BB985" i="19"/>
  <c r="AZ986" i="19"/>
  <c r="BD986" i="19" s="1"/>
  <c r="BB986" i="19"/>
  <c r="BA987" i="19"/>
  <c r="BB987" i="19"/>
  <c r="AZ987" i="19"/>
  <c r="BD987" i="19" s="1"/>
  <c r="BA988" i="19"/>
  <c r="AZ988" i="19"/>
  <c r="BD988" i="19" s="1"/>
  <c r="BB988" i="19"/>
  <c r="BA989" i="19"/>
  <c r="BA990" i="19"/>
  <c r="AZ989" i="19"/>
  <c r="BD989" i="19" s="1"/>
  <c r="BB989" i="19"/>
  <c r="AZ990" i="19"/>
  <c r="BD990" i="19" s="1"/>
  <c r="BA991" i="19"/>
  <c r="BB990" i="19"/>
  <c r="AZ991" i="19"/>
  <c r="BD991" i="19" s="1"/>
  <c r="BB991" i="19"/>
  <c r="BA992" i="19"/>
  <c r="AZ992" i="19"/>
  <c r="BD992" i="19" s="1"/>
  <c r="BB992" i="19"/>
  <c r="BA993" i="19"/>
  <c r="AZ993" i="19"/>
  <c r="BD993" i="19" s="1"/>
  <c r="BA994" i="19"/>
  <c r="BB993" i="19"/>
  <c r="AZ994" i="19"/>
  <c r="BD994" i="19" s="1"/>
  <c r="BB994" i="19"/>
  <c r="BA995" i="19"/>
  <c r="AZ995" i="19"/>
  <c r="BD995" i="19" s="1"/>
  <c r="BB995" i="19"/>
  <c r="BA996" i="19"/>
  <c r="AZ996" i="19"/>
  <c r="BD996" i="19" s="1"/>
  <c r="BB996" i="19"/>
  <c r="BA997" i="19"/>
  <c r="BA998" i="19"/>
  <c r="AZ997" i="19"/>
  <c r="BD997" i="19" s="1"/>
  <c r="BB997" i="19"/>
  <c r="AZ998" i="19"/>
  <c r="BD998" i="19" s="1"/>
  <c r="BA999" i="19"/>
  <c r="BB998" i="19"/>
  <c r="AZ999" i="19"/>
  <c r="BD999" i="19" s="1"/>
  <c r="BB999" i="19"/>
  <c r="BA1000" i="19"/>
  <c r="AZ1000" i="19"/>
  <c r="BD1000" i="19" s="1"/>
  <c r="BB1000" i="19"/>
  <c r="BA1001" i="19"/>
  <c r="AZ1001" i="19"/>
  <c r="BD1001" i="19" s="1"/>
  <c r="BA1002" i="19"/>
  <c r="BB1001" i="19"/>
  <c r="AZ1002" i="19"/>
  <c r="BD1002" i="19" s="1"/>
  <c r="BB1002" i="19"/>
  <c r="BA1003" i="19"/>
  <c r="AZ1003" i="19"/>
  <c r="BD1003" i="19" s="1"/>
  <c r="BB1003" i="19"/>
  <c r="BA1004" i="19"/>
  <c r="AZ1004" i="19"/>
  <c r="BD1004" i="19" s="1"/>
  <c r="BB1004" i="19"/>
  <c r="BA1005" i="19"/>
  <c r="BA1006" i="19"/>
  <c r="AZ1005" i="19"/>
  <c r="BD1005" i="19" s="1"/>
  <c r="BB1005" i="19"/>
  <c r="AZ1006" i="19"/>
  <c r="BD1006" i="19" s="1"/>
  <c r="BA1007" i="19"/>
  <c r="BB1006" i="19"/>
  <c r="AZ1007" i="19"/>
  <c r="BD1007" i="19" s="1"/>
  <c r="BB1007" i="19"/>
  <c r="BA1008" i="19"/>
  <c r="BB1008" i="19"/>
  <c r="AZ1008" i="19"/>
  <c r="BD1008" i="19" s="1"/>
  <c r="BA1009" i="19"/>
  <c r="AZ1009" i="19"/>
  <c r="BD1009" i="19" s="1"/>
  <c r="BA1010" i="19"/>
  <c r="BB1009" i="19"/>
  <c r="AZ1010" i="19"/>
  <c r="BD1010" i="19" s="1"/>
  <c r="BB1010" i="19"/>
  <c r="BA1011" i="19"/>
  <c r="AZ1011" i="19"/>
  <c r="BD1011" i="19" s="1"/>
  <c r="BB1011" i="19"/>
  <c r="BA1012" i="19"/>
  <c r="BB1012" i="19"/>
  <c r="AZ1012" i="19"/>
  <c r="BD1012" i="19" s="1"/>
  <c r="BA1013" i="19"/>
  <c r="BA1014" i="19"/>
  <c r="AZ1013" i="19"/>
  <c r="BD1013" i="19" s="1"/>
  <c r="BB1013" i="19"/>
  <c r="AZ1014" i="19"/>
  <c r="BD1014" i="19" s="1"/>
  <c r="BA1015" i="19"/>
  <c r="BB1014" i="19"/>
  <c r="BB1015" i="19"/>
  <c r="AZ1015" i="19"/>
  <c r="BD1015" i="19" s="1"/>
  <c r="BA1016" i="19"/>
  <c r="AZ1016" i="19"/>
  <c r="BD1016" i="19" s="1"/>
  <c r="BB1016" i="19"/>
  <c r="BA1017" i="19"/>
  <c r="AZ1017" i="19"/>
  <c r="BD1017" i="19" s="1"/>
  <c r="BA1018" i="19"/>
  <c r="BB1017" i="19"/>
  <c r="AZ1018" i="19"/>
  <c r="BD1018" i="19" s="1"/>
  <c r="BB1018" i="19"/>
  <c r="BA1019" i="19"/>
  <c r="BB1019" i="19"/>
  <c r="AZ1019" i="19"/>
  <c r="BD1019" i="19" s="1"/>
  <c r="BA1020" i="19"/>
  <c r="AZ1020" i="19"/>
  <c r="BD1020" i="19" s="1"/>
  <c r="BB1020" i="19"/>
  <c r="BA1021" i="19"/>
  <c r="BA1022" i="19"/>
  <c r="AZ1021" i="19"/>
  <c r="BD1021" i="19" s="1"/>
  <c r="BB1021" i="19"/>
  <c r="AZ1022" i="19"/>
  <c r="BD1022" i="19" s="1"/>
  <c r="BA1023" i="19"/>
  <c r="BB1022" i="19"/>
  <c r="AZ1023" i="19"/>
  <c r="BD1023" i="19" s="1"/>
  <c r="BB1023" i="19"/>
  <c r="BA1024" i="19"/>
  <c r="AZ1024" i="19"/>
  <c r="BD1024" i="19" s="1"/>
  <c r="BB1024" i="19"/>
  <c r="BA1025" i="19"/>
  <c r="AZ1025" i="19"/>
  <c r="BD1025" i="19" s="1"/>
  <c r="BA1026" i="19"/>
  <c r="BB1025" i="19"/>
  <c r="AZ1026" i="19"/>
  <c r="BD1026" i="19" s="1"/>
  <c r="BB1026" i="19"/>
  <c r="BA1027" i="19"/>
  <c r="AZ1027" i="19"/>
  <c r="BD1027" i="19" s="1"/>
  <c r="BB1027" i="19"/>
  <c r="BA1028" i="19"/>
  <c r="AZ1028" i="19"/>
  <c r="BD1028" i="19" s="1"/>
  <c r="BB1028" i="19"/>
  <c r="BA1029" i="19"/>
  <c r="BA1030" i="19"/>
  <c r="AZ1029" i="19"/>
  <c r="BD1029" i="19" s="1"/>
  <c r="BB1029" i="19"/>
  <c r="AZ1030" i="19"/>
  <c r="BD1030" i="19" s="1"/>
  <c r="BA1031" i="19"/>
  <c r="BB1030" i="19"/>
  <c r="AZ1031" i="19"/>
  <c r="BD1031" i="19" s="1"/>
  <c r="BB1031" i="19"/>
  <c r="BA1032" i="19"/>
  <c r="AZ1032" i="19"/>
  <c r="BD1032" i="19" s="1"/>
  <c r="BB1032" i="19"/>
  <c r="BA1033" i="19"/>
  <c r="AZ1033" i="19"/>
  <c r="BD1033" i="19" s="1"/>
  <c r="BA1034" i="19"/>
  <c r="BB1033" i="19"/>
  <c r="AZ1034" i="19"/>
  <c r="BD1034" i="19" s="1"/>
  <c r="BB1034" i="19"/>
  <c r="BA1035" i="19"/>
  <c r="AZ1035" i="19"/>
  <c r="BD1035" i="19" s="1"/>
  <c r="BB1035" i="19"/>
  <c r="BA1036" i="19"/>
  <c r="AZ1036" i="19"/>
  <c r="BD1036" i="19" s="1"/>
  <c r="BB1036" i="19"/>
  <c r="BA1037" i="19"/>
  <c r="BA1038" i="19"/>
  <c r="AZ1037" i="19"/>
  <c r="BD1037" i="19" s="1"/>
  <c r="BB1037" i="19"/>
  <c r="AZ1038" i="19"/>
  <c r="BD1038" i="19" s="1"/>
  <c r="BA1039" i="19"/>
  <c r="BB1038" i="19"/>
  <c r="AZ1039" i="19"/>
  <c r="BD1039" i="19" s="1"/>
  <c r="BB1039" i="19"/>
  <c r="BA1040" i="19"/>
  <c r="BB1040" i="19"/>
  <c r="AZ1040" i="19"/>
  <c r="BD1040" i="19" s="1"/>
  <c r="BA1041" i="19"/>
  <c r="AZ1041" i="19"/>
  <c r="BD1041" i="19" s="1"/>
  <c r="BA1042" i="19"/>
  <c r="BB1041" i="19"/>
  <c r="AZ1042" i="19"/>
  <c r="BD1042" i="19" s="1"/>
  <c r="BB1042" i="19"/>
  <c r="BA1043" i="19"/>
  <c r="AZ1043" i="19"/>
  <c r="BD1043" i="19" s="1"/>
  <c r="BB1043" i="19"/>
  <c r="BA1044" i="19"/>
  <c r="BB1044" i="19"/>
  <c r="AZ1044" i="19"/>
  <c r="BD1044" i="19" s="1"/>
  <c r="BA1045" i="19"/>
  <c r="BA1046" i="19"/>
  <c r="AZ1045" i="19"/>
  <c r="BD1045" i="19" s="1"/>
  <c r="BB1045" i="19"/>
  <c r="AZ1046" i="19"/>
  <c r="BD1046" i="19" s="1"/>
  <c r="BA1047" i="19"/>
  <c r="BB1046" i="19"/>
  <c r="BB1047" i="19"/>
  <c r="AZ1047" i="19"/>
  <c r="BD1047" i="19" s="1"/>
  <c r="BA1048" i="19"/>
  <c r="AZ1048" i="19"/>
  <c r="BD1048" i="19" s="1"/>
  <c r="BB1048" i="19"/>
  <c r="BA1049" i="19"/>
  <c r="AZ1049" i="19"/>
  <c r="BD1049" i="19" s="1"/>
  <c r="BA1050" i="19"/>
  <c r="BB1049" i="19"/>
  <c r="AZ1050" i="19"/>
  <c r="BD1050" i="19" s="1"/>
  <c r="BB1050" i="19"/>
  <c r="BA1051" i="19"/>
  <c r="BB1051" i="19"/>
  <c r="AZ1051" i="19"/>
  <c r="BD1051" i="19" s="1"/>
  <c r="BA1052" i="19"/>
  <c r="AZ1052" i="19"/>
  <c r="BD1052" i="19" s="1"/>
  <c r="BB1052" i="19"/>
  <c r="BA1053" i="19"/>
  <c r="BA1054" i="19"/>
  <c r="AZ1053" i="19"/>
  <c r="BD1053" i="19" s="1"/>
  <c r="BB1053" i="19"/>
  <c r="AZ1054" i="19"/>
  <c r="BD1054" i="19" s="1"/>
  <c r="BA1055" i="19"/>
  <c r="BB1054" i="19"/>
  <c r="AZ1055" i="19"/>
  <c r="BD1055" i="19" s="1"/>
  <c r="BB1055" i="19"/>
  <c r="BA1056" i="19"/>
  <c r="AZ1056" i="19"/>
  <c r="BD1056" i="19" s="1"/>
  <c r="BB1056" i="19"/>
  <c r="BA1057" i="19"/>
  <c r="AZ1057" i="19"/>
  <c r="BD1057" i="19" s="1"/>
  <c r="BA1058" i="19"/>
  <c r="BB1057" i="19"/>
  <c r="AZ1058" i="19"/>
  <c r="BD1058" i="19" s="1"/>
  <c r="BB1058" i="19"/>
  <c r="BA1059" i="19"/>
  <c r="AZ1059" i="19"/>
  <c r="BD1059" i="19" s="1"/>
  <c r="BB1059" i="19"/>
  <c r="BA1060" i="19"/>
  <c r="AZ1060" i="19"/>
  <c r="BD1060" i="19" s="1"/>
  <c r="BB1060" i="19"/>
  <c r="BA1061" i="19"/>
  <c r="BA1062" i="19"/>
  <c r="AZ1061" i="19"/>
  <c r="BD1061" i="19" s="1"/>
  <c r="BB1061" i="19"/>
  <c r="AZ1062" i="19"/>
  <c r="BD1062" i="19" s="1"/>
  <c r="BA1063" i="19"/>
  <c r="BB1062" i="19"/>
  <c r="AZ1063" i="19"/>
  <c r="BD1063" i="19" s="1"/>
  <c r="BB1063" i="19"/>
  <c r="BA1064" i="19"/>
  <c r="AZ1064" i="19"/>
  <c r="BD1064" i="19" s="1"/>
  <c r="BB1064" i="19"/>
  <c r="BA1065" i="19"/>
  <c r="AZ1065" i="19"/>
  <c r="BD1065" i="19" s="1"/>
  <c r="BA1066" i="19"/>
  <c r="BB1065" i="19"/>
  <c r="AZ1066" i="19"/>
  <c r="BD1066" i="19" s="1"/>
  <c r="BB1066" i="19"/>
  <c r="BA1067" i="19"/>
  <c r="AZ1067" i="19"/>
  <c r="BD1067" i="19" s="1"/>
  <c r="BB1067" i="19"/>
  <c r="BA1068" i="19"/>
  <c r="BB1068" i="19"/>
  <c r="AZ1068" i="19"/>
  <c r="BD1068" i="19" s="1"/>
  <c r="BA1069" i="19"/>
  <c r="BA1070" i="19"/>
  <c r="AZ1069" i="19"/>
  <c r="BD1069" i="19" s="1"/>
  <c r="BB1069" i="19"/>
  <c r="AZ1070" i="19"/>
  <c r="BD1070" i="19" s="1"/>
  <c r="BA1071" i="19"/>
  <c r="BB1070" i="19"/>
  <c r="AZ1071" i="19"/>
  <c r="BD1071" i="19" s="1"/>
  <c r="BB1071" i="19"/>
  <c r="BA1072" i="19"/>
  <c r="BB1072" i="19"/>
  <c r="AZ1072" i="19"/>
  <c r="BD1072" i="19" s="1"/>
  <c r="BA1073" i="19"/>
  <c r="AZ1073" i="19"/>
  <c r="BD1073" i="19" s="1"/>
  <c r="BA1074" i="19"/>
  <c r="BB1073" i="19"/>
  <c r="AZ1074" i="19"/>
  <c r="BD1074" i="19" s="1"/>
  <c r="BB1074" i="19"/>
  <c r="BA1075" i="19"/>
  <c r="AZ1075" i="19"/>
  <c r="BD1075" i="19" s="1"/>
  <c r="BB1075" i="19"/>
  <c r="BA1076" i="19"/>
  <c r="AZ1076" i="19"/>
  <c r="BD1076" i="19" s="1"/>
  <c r="BB1076" i="19"/>
  <c r="BA1077" i="19"/>
  <c r="AZ1077" i="19"/>
  <c r="BD1077" i="19" s="1"/>
  <c r="BA1078" i="19"/>
  <c r="BB1077" i="19"/>
  <c r="AZ1078" i="19"/>
  <c r="BD1078" i="19" s="1"/>
  <c r="BA1079" i="19"/>
  <c r="BB1078" i="19"/>
  <c r="AZ1079" i="19"/>
  <c r="BD1079" i="19" s="1"/>
  <c r="BB1079" i="19"/>
  <c r="BA1080" i="19"/>
  <c r="AZ1080" i="19"/>
  <c r="BD1080" i="19" s="1"/>
  <c r="BB1080" i="19"/>
  <c r="BA1081" i="19"/>
  <c r="AZ1081" i="19"/>
  <c r="BD1081" i="19" s="1"/>
  <c r="BA1082" i="19"/>
  <c r="BB1081" i="19"/>
  <c r="AZ1082" i="19"/>
  <c r="BD1082" i="19" s="1"/>
  <c r="BB1082" i="19"/>
  <c r="BA1083" i="19"/>
  <c r="BB1083" i="19"/>
  <c r="AZ1083" i="19"/>
  <c r="BD1083" i="19" s="1"/>
  <c r="BA1084" i="19"/>
  <c r="AZ1084" i="19"/>
  <c r="BD1084" i="19" s="1"/>
  <c r="BB1084" i="19"/>
  <c r="BA1085" i="19"/>
  <c r="AZ1085" i="19"/>
  <c r="BD1085" i="19" s="1"/>
  <c r="BA1086" i="19"/>
  <c r="BB1085" i="19"/>
  <c r="AZ1086" i="19"/>
  <c r="BD1086" i="19" s="1"/>
  <c r="BA1087" i="19"/>
  <c r="BB1086" i="19"/>
  <c r="AZ1087" i="19"/>
  <c r="BD1087" i="19" s="1"/>
  <c r="BB1087" i="19"/>
  <c r="BA1088" i="19"/>
  <c r="BB1088" i="19"/>
  <c r="AZ1088" i="19"/>
  <c r="BD1088" i="19" s="1"/>
  <c r="BA1089" i="19"/>
  <c r="AZ1089" i="19"/>
  <c r="BD1089" i="19" s="1"/>
  <c r="BA1090" i="19"/>
  <c r="BB1089" i="19"/>
  <c r="AZ1090" i="19"/>
  <c r="BD1090" i="19" s="1"/>
  <c r="BB1090" i="19"/>
  <c r="BA1091" i="19"/>
  <c r="AZ1091" i="19"/>
  <c r="BD1091" i="19" s="1"/>
  <c r="BB1091" i="19"/>
  <c r="BA1092" i="19"/>
  <c r="AZ1092" i="19"/>
  <c r="BD1092" i="19" s="1"/>
  <c r="BB1092" i="19"/>
  <c r="BA1093" i="19"/>
  <c r="AZ1093" i="19"/>
  <c r="BD1093" i="19" s="1"/>
  <c r="BA1094" i="19"/>
  <c r="BB1093" i="19"/>
  <c r="AZ1094" i="19"/>
  <c r="BD1094" i="19" s="1"/>
  <c r="BA1095" i="19"/>
  <c r="BB1094" i="19"/>
  <c r="AZ1095" i="19"/>
  <c r="BD1095" i="19" s="1"/>
  <c r="BB1095" i="19"/>
  <c r="BA1096" i="19"/>
  <c r="AZ1096" i="19"/>
  <c r="BD1096" i="19" s="1"/>
  <c r="BB1096" i="19"/>
  <c r="BA1097" i="19"/>
  <c r="AZ1097" i="19"/>
  <c r="BD1097" i="19" s="1"/>
  <c r="BA1098" i="19"/>
  <c r="BB1097" i="19"/>
  <c r="AZ1098" i="19"/>
  <c r="BD1098" i="19" s="1"/>
  <c r="BB1098" i="19"/>
  <c r="BA1099" i="19"/>
  <c r="AZ1099" i="19"/>
  <c r="BD1099" i="19" s="1"/>
  <c r="BB1099" i="19"/>
  <c r="BA1100" i="19"/>
  <c r="BB1100" i="19"/>
  <c r="AZ1100" i="19"/>
  <c r="BD1100" i="19" s="1"/>
  <c r="BA1101" i="19"/>
  <c r="BB1101" i="19"/>
  <c r="AZ1101" i="19"/>
  <c r="BD1101" i="19" s="1"/>
  <c r="BA1102" i="19"/>
  <c r="AZ1102" i="19"/>
  <c r="BD1102" i="19" s="1"/>
  <c r="BB1102" i="19"/>
  <c r="BA1103" i="19"/>
  <c r="AZ1103" i="19"/>
  <c r="BD1103" i="19" s="1"/>
  <c r="BB1103" i="19"/>
  <c r="BA1104" i="19"/>
  <c r="AZ1104" i="19"/>
  <c r="BD1104" i="19" s="1"/>
  <c r="BB1104" i="19"/>
  <c r="BA1105" i="19"/>
  <c r="BB1105" i="19"/>
  <c r="AZ1105" i="19"/>
  <c r="BD1105" i="19" s="1"/>
  <c r="BA1106" i="19"/>
  <c r="AZ1106" i="19"/>
  <c r="BD1106" i="19" s="1"/>
  <c r="BB1106" i="19"/>
  <c r="BA1107" i="19"/>
  <c r="AZ1107" i="19"/>
  <c r="BD1107" i="19" s="1"/>
  <c r="BB1107" i="19"/>
  <c r="BA1108" i="19"/>
  <c r="AZ1108" i="19"/>
  <c r="BD1108" i="19" s="1"/>
  <c r="BB1108" i="19"/>
  <c r="BA1109" i="19"/>
  <c r="BB1109" i="19"/>
  <c r="AZ1109" i="19"/>
  <c r="BD1109" i="19" s="1"/>
  <c r="BA1110" i="19"/>
  <c r="AZ1110" i="19"/>
  <c r="BD1110" i="19" s="1"/>
  <c r="BB1110" i="19"/>
  <c r="BA1111" i="19"/>
  <c r="AZ1111" i="19"/>
  <c r="BD1111" i="19" s="1"/>
  <c r="BB1111" i="19"/>
  <c r="BA1112" i="19"/>
  <c r="BB1112" i="19"/>
  <c r="AZ1112" i="19"/>
  <c r="BD1112" i="19" s="1"/>
  <c r="BA1113" i="19"/>
  <c r="BB1113" i="19"/>
  <c r="AZ1113" i="19"/>
  <c r="BD1113" i="19" s="1"/>
  <c r="BA1114" i="19"/>
  <c r="AZ1114" i="19"/>
  <c r="BD1114" i="19" s="1"/>
  <c r="BB1114" i="19"/>
  <c r="BA1115" i="19"/>
  <c r="AZ1115" i="19"/>
  <c r="BD1115" i="19" s="1"/>
  <c r="BB1115" i="19"/>
  <c r="BA1116" i="19"/>
  <c r="BB1116" i="19"/>
  <c r="AZ1116" i="19"/>
  <c r="BD1116" i="19" s="1"/>
  <c r="BA1117" i="19"/>
  <c r="BB1117" i="19"/>
  <c r="AZ1117" i="19"/>
  <c r="BD1117" i="19" s="1"/>
  <c r="BA1118" i="19"/>
  <c r="AZ1118" i="19"/>
  <c r="BD1118" i="19" s="1"/>
  <c r="BB1118" i="19"/>
  <c r="BA1119" i="19"/>
  <c r="AZ1119" i="19"/>
  <c r="BD1119" i="19" s="1"/>
  <c r="BB1119" i="19"/>
  <c r="BA1120" i="19"/>
  <c r="AZ1120" i="19"/>
  <c r="BD1120" i="19" s="1"/>
  <c r="BB1120" i="19"/>
  <c r="BA1121" i="19"/>
  <c r="BB1121" i="19"/>
  <c r="AZ1121" i="19"/>
  <c r="BD1121" i="19" s="1"/>
  <c r="BA1122" i="19"/>
  <c r="AZ1122" i="19"/>
  <c r="BD1122" i="19" s="1"/>
  <c r="BB1122" i="19"/>
  <c r="BA1123" i="19"/>
  <c r="AZ1123" i="19"/>
  <c r="BD1123" i="19" s="1"/>
  <c r="BB1123" i="19"/>
  <c r="BA1124" i="19"/>
  <c r="BB1124" i="19"/>
  <c r="AZ1124" i="19"/>
  <c r="BD1124" i="19" s="1"/>
  <c r="BA1125" i="19"/>
  <c r="BB1125" i="19"/>
  <c r="AZ1125" i="19"/>
  <c r="BD1125" i="19" s="1"/>
  <c r="BA1126" i="19"/>
  <c r="AZ1126" i="19"/>
  <c r="BD1126" i="19" s="1"/>
  <c r="BB1126" i="19"/>
  <c r="BA1127" i="19"/>
  <c r="AZ1127" i="19"/>
  <c r="BD1127" i="19" s="1"/>
  <c r="BB1127" i="19"/>
  <c r="BA1128" i="19"/>
  <c r="BB1128" i="19"/>
  <c r="AZ1128" i="19"/>
  <c r="BD1128" i="19" s="1"/>
  <c r="BA1129" i="19"/>
  <c r="BB1129" i="19"/>
  <c r="AZ1129" i="19"/>
  <c r="BD1129" i="19" s="1"/>
  <c r="BA1130" i="19"/>
  <c r="AZ1130" i="19"/>
  <c r="BD1130" i="19" s="1"/>
  <c r="BB1130" i="19"/>
  <c r="BA1131" i="19"/>
  <c r="AZ1131" i="19"/>
  <c r="BD1131" i="19" s="1"/>
  <c r="BB1131" i="19"/>
  <c r="BA1132" i="19"/>
  <c r="AZ1132" i="19"/>
  <c r="BD1132" i="19" s="1"/>
  <c r="BB1132" i="19"/>
  <c r="BA1133" i="19"/>
  <c r="BB1133" i="19"/>
  <c r="AZ1133" i="19"/>
  <c r="BD1133" i="19" s="1"/>
  <c r="BA1134" i="19"/>
  <c r="AZ1134" i="19"/>
  <c r="BD1134" i="19" s="1"/>
  <c r="BB1134" i="19"/>
  <c r="BA1135" i="19"/>
  <c r="AZ1135" i="19"/>
  <c r="BD1135" i="19" s="1"/>
  <c r="BB1135" i="19"/>
  <c r="BA1136" i="19"/>
  <c r="BB1136" i="19"/>
  <c r="AZ1136" i="19"/>
  <c r="BD1136" i="19" s="1"/>
  <c r="BA1137" i="19"/>
  <c r="BB1137" i="19"/>
  <c r="AZ1137" i="19"/>
  <c r="BD1137" i="19" s="1"/>
  <c r="BA1138" i="19"/>
  <c r="AZ1138" i="19"/>
  <c r="BD1138" i="19" s="1"/>
  <c r="BB1138" i="19"/>
  <c r="BA1139" i="19"/>
  <c r="AZ1139" i="19"/>
  <c r="BD1139" i="19" s="1"/>
  <c r="BB1139" i="19"/>
  <c r="BA1140" i="19"/>
  <c r="AZ1140" i="19"/>
  <c r="BD1140" i="19" s="1"/>
  <c r="BB1140" i="19"/>
  <c r="BA1141" i="19"/>
  <c r="BB1141" i="19"/>
  <c r="AZ1141" i="19"/>
  <c r="BD1141" i="19" s="1"/>
  <c r="BA1142" i="19"/>
  <c r="AZ1142" i="19"/>
  <c r="BD1142" i="19" s="1"/>
  <c r="BB1142" i="19"/>
  <c r="BA1143" i="19"/>
  <c r="AZ1143" i="19"/>
  <c r="BD1143" i="19" s="1"/>
  <c r="BB1143" i="19"/>
  <c r="BA1144" i="19"/>
  <c r="BB1144" i="19"/>
  <c r="AZ1144" i="19"/>
  <c r="BD1144" i="19" s="1"/>
  <c r="BA1145" i="19"/>
  <c r="BB1145" i="19"/>
  <c r="AZ1145" i="19"/>
  <c r="BD1145" i="19" s="1"/>
  <c r="BA1146" i="19"/>
  <c r="AZ1146" i="19"/>
  <c r="BD1146" i="19" s="1"/>
  <c r="BB1146" i="19"/>
  <c r="BA1147" i="19"/>
  <c r="AZ1147" i="19"/>
  <c r="BD1147" i="19" s="1"/>
  <c r="BB1147" i="19"/>
  <c r="BA1148" i="19"/>
  <c r="BB1148" i="19"/>
  <c r="AZ1148" i="19"/>
  <c r="BD1148" i="19" s="1"/>
  <c r="BA1149" i="19"/>
  <c r="BB1149" i="19"/>
  <c r="AZ1149" i="19"/>
  <c r="BD1149" i="19" s="1"/>
  <c r="BA1150" i="19"/>
  <c r="AZ1150" i="19"/>
  <c r="BD1150" i="19" s="1"/>
  <c r="BB1150" i="19"/>
  <c r="BA1151" i="19"/>
  <c r="AZ1151" i="19"/>
  <c r="BD1151" i="19" s="1"/>
  <c r="BB1151" i="19"/>
  <c r="BA1152" i="19"/>
  <c r="AZ1152" i="19"/>
  <c r="BD1152" i="19" s="1"/>
  <c r="BB1152" i="19"/>
  <c r="BA1153" i="19"/>
  <c r="BB1153" i="19"/>
  <c r="AZ1153" i="19"/>
  <c r="BD1153" i="19" s="1"/>
  <c r="BA1154" i="19"/>
  <c r="AZ1154" i="19"/>
  <c r="BD1154" i="19" s="1"/>
  <c r="BB1154" i="19"/>
  <c r="BA1155" i="19"/>
  <c r="AZ1155" i="19"/>
  <c r="BD1155" i="19" s="1"/>
  <c r="BB1155" i="19"/>
  <c r="BA1156" i="19"/>
  <c r="BB1156" i="19"/>
  <c r="AZ1156" i="19"/>
  <c r="BD1156" i="19" s="1"/>
  <c r="BA1157" i="19"/>
  <c r="BB1157" i="19"/>
  <c r="AZ1157" i="19"/>
  <c r="BD1157" i="19" s="1"/>
  <c r="BA1158" i="19"/>
  <c r="AZ1158" i="19"/>
  <c r="BD1158" i="19" s="1"/>
  <c r="BB1158" i="19"/>
  <c r="BA1159" i="19"/>
  <c r="AZ1159" i="19"/>
  <c r="BD1159" i="19" s="1"/>
  <c r="BB1159" i="19"/>
  <c r="BA1160" i="19"/>
  <c r="BB1160" i="19"/>
  <c r="AZ1160" i="19"/>
  <c r="BD1160" i="19" s="1"/>
  <c r="BA1161" i="19"/>
  <c r="BB1161" i="19"/>
  <c r="AZ1161" i="19"/>
  <c r="BD1161" i="19" s="1"/>
  <c r="BA1162" i="19"/>
  <c r="AZ1162" i="19"/>
  <c r="BD1162" i="19" s="1"/>
  <c r="BB1162" i="19"/>
  <c r="BA1163" i="19"/>
  <c r="AZ1163" i="19"/>
  <c r="BD1163" i="19" s="1"/>
  <c r="BB1163" i="19"/>
  <c r="BA1164" i="19"/>
  <c r="AZ1164" i="19"/>
  <c r="BD1164" i="19" s="1"/>
  <c r="BB1164" i="19"/>
  <c r="BA1165" i="19"/>
  <c r="BB1165" i="19"/>
  <c r="AZ1165" i="19"/>
  <c r="BD1165" i="19" s="1"/>
  <c r="BA1166" i="19"/>
  <c r="AZ1166" i="19"/>
  <c r="BD1166" i="19" s="1"/>
  <c r="BB1166" i="19"/>
  <c r="BA1167" i="19"/>
  <c r="AZ1167" i="19"/>
  <c r="BD1167" i="19" s="1"/>
  <c r="BB1167" i="19"/>
  <c r="BA1168" i="19"/>
  <c r="BB1168" i="19"/>
  <c r="AZ1168" i="19"/>
  <c r="BD1168" i="19" s="1"/>
  <c r="BA1169" i="19"/>
  <c r="BB1169" i="19"/>
  <c r="AZ1169" i="19"/>
  <c r="BD1169" i="19" s="1"/>
  <c r="BA1170" i="19"/>
  <c r="AZ1170" i="19"/>
  <c r="BD1170" i="19" s="1"/>
  <c r="BB1170" i="19"/>
  <c r="BA1171" i="19"/>
  <c r="AZ1171" i="19"/>
  <c r="BD1171" i="19" s="1"/>
  <c r="BB1171" i="19"/>
  <c r="BA1172" i="19"/>
  <c r="BB1172" i="19"/>
  <c r="AZ1172" i="19"/>
  <c r="BD1172" i="19" s="1"/>
  <c r="BA1173" i="19"/>
  <c r="BB1173" i="19"/>
  <c r="AZ1173" i="19"/>
  <c r="BD1173" i="19" s="1"/>
  <c r="BA1174" i="19"/>
  <c r="AZ1174" i="19"/>
  <c r="BD1174" i="19" s="1"/>
  <c r="BB1174" i="19"/>
  <c r="BA1175" i="19"/>
  <c r="AZ1175" i="19"/>
  <c r="BD1175" i="19" s="1"/>
  <c r="BB1175" i="19"/>
  <c r="BA1176" i="19"/>
  <c r="AZ1176" i="19"/>
  <c r="BD1176" i="19" s="1"/>
  <c r="BB1176" i="19"/>
  <c r="BA1177" i="19"/>
  <c r="BB1177" i="19"/>
  <c r="AZ1177" i="19"/>
  <c r="BD1177" i="19" s="1"/>
  <c r="BA1178" i="19"/>
  <c r="AZ1178" i="19"/>
  <c r="BD1178" i="19" s="1"/>
  <c r="BB1178" i="19"/>
  <c r="BA1179" i="19"/>
  <c r="AZ1179" i="19"/>
  <c r="BD1179" i="19" s="1"/>
  <c r="BB1179" i="19"/>
  <c r="BA1180" i="19"/>
  <c r="AZ1180" i="19"/>
  <c r="BD1180" i="19" s="1"/>
  <c r="BB1180" i="19"/>
  <c r="BA1181" i="19"/>
  <c r="BB1181" i="19"/>
  <c r="AZ1181" i="19"/>
  <c r="BD1181" i="19" s="1"/>
  <c r="BA1182" i="19"/>
  <c r="AZ1182" i="19"/>
  <c r="BD1182" i="19" s="1"/>
  <c r="BB1182" i="19"/>
  <c r="BA1183" i="19"/>
  <c r="AZ1183" i="19"/>
  <c r="BD1183" i="19" s="1"/>
  <c r="BB1183" i="19"/>
  <c r="BA1184" i="19"/>
  <c r="BB1184" i="19"/>
  <c r="AZ1184" i="19"/>
  <c r="BD1184" i="19" s="1"/>
  <c r="BA1185" i="19"/>
  <c r="BB1185" i="19"/>
  <c r="AZ1185" i="19"/>
  <c r="BD1185" i="19" s="1"/>
  <c r="BA1186" i="19"/>
  <c r="AZ1186" i="19"/>
  <c r="BD1186" i="19" s="1"/>
  <c r="BB1186" i="19"/>
  <c r="BA1187" i="19"/>
  <c r="AZ1187" i="19"/>
  <c r="BD1187" i="19" s="1"/>
  <c r="BB1187" i="19"/>
  <c r="BA1188" i="19"/>
  <c r="BB1188" i="19"/>
  <c r="AZ1188" i="19"/>
  <c r="BD1188" i="19" s="1"/>
  <c r="BA1189" i="19"/>
  <c r="BB1189" i="19"/>
  <c r="AZ1189" i="19"/>
  <c r="BD1189" i="19" s="1"/>
  <c r="BA1190" i="19"/>
  <c r="AZ1190" i="19"/>
  <c r="BD1190" i="19" s="1"/>
  <c r="BB1190" i="19"/>
  <c r="BA1191" i="19"/>
  <c r="AZ1191" i="19"/>
  <c r="BD1191" i="19" s="1"/>
  <c r="BB1191" i="19"/>
  <c r="BA1192" i="19"/>
  <c r="AZ1192" i="19"/>
  <c r="BD1192" i="19" s="1"/>
  <c r="BB1192" i="19"/>
  <c r="BA1193" i="19"/>
  <c r="BB1193" i="19"/>
  <c r="AZ1193" i="19"/>
  <c r="BD1193" i="19" s="1"/>
  <c r="BA1194" i="19"/>
  <c r="AZ1194" i="19"/>
  <c r="BD1194" i="19" s="1"/>
  <c r="BB1194" i="19"/>
  <c r="BA1195" i="19"/>
  <c r="AZ1195" i="19"/>
  <c r="BD1195" i="19" s="1"/>
  <c r="BB1195" i="19"/>
  <c r="BA1196" i="19"/>
  <c r="BB1196" i="19"/>
  <c r="AZ1196" i="19"/>
  <c r="BD1196" i="19" s="1"/>
  <c r="BA1197" i="19"/>
  <c r="BB1197" i="19"/>
  <c r="AZ1197" i="19"/>
  <c r="BD1197" i="19" s="1"/>
  <c r="BA1198" i="19"/>
  <c r="AZ1198" i="19"/>
  <c r="BD1198" i="19" s="1"/>
  <c r="BB1198" i="19"/>
  <c r="BA1199" i="19"/>
  <c r="AZ1199" i="19"/>
  <c r="BD1199" i="19" s="1"/>
  <c r="BB1199" i="19"/>
  <c r="BA1200" i="19"/>
  <c r="BB1200" i="19"/>
  <c r="AZ1200" i="19"/>
  <c r="BD1200" i="19" s="1"/>
  <c r="BA1201" i="19"/>
  <c r="BB1201" i="19"/>
  <c r="AZ1201" i="19"/>
  <c r="BD1201" i="19" s="1"/>
  <c r="BA1202" i="19"/>
  <c r="AZ1202" i="19"/>
  <c r="BD1202" i="19" s="1"/>
  <c r="BB1202" i="19"/>
  <c r="BA1203" i="19"/>
  <c r="AZ1203" i="19"/>
  <c r="BD1203" i="19" s="1"/>
  <c r="BB1203" i="19"/>
  <c r="BA1204" i="19"/>
  <c r="AZ1204" i="19"/>
  <c r="BD1204" i="19" s="1"/>
  <c r="BB1204" i="19"/>
  <c r="BA1205" i="19"/>
  <c r="BB1205" i="19"/>
  <c r="AZ1205" i="19"/>
  <c r="BD1205" i="19" s="1"/>
  <c r="BA1206" i="19"/>
  <c r="AZ1206" i="19"/>
  <c r="BD1206" i="19" s="1"/>
  <c r="BB1206" i="19"/>
  <c r="BA1207" i="19"/>
  <c r="AZ1207" i="19"/>
  <c r="BD1207" i="19" s="1"/>
  <c r="BB1207" i="19"/>
  <c r="BA1208" i="19"/>
  <c r="BB1208" i="19"/>
  <c r="AZ1208" i="19"/>
  <c r="BD1208" i="19" s="1"/>
  <c r="BA1209" i="19"/>
  <c r="BB1209" i="19"/>
  <c r="AZ1209" i="19"/>
  <c r="BD1209" i="19" s="1"/>
  <c r="BA1210" i="19"/>
  <c r="AZ1210" i="19"/>
  <c r="BD1210" i="19" s="1"/>
  <c r="BB1210" i="19"/>
  <c r="BA1211" i="19"/>
  <c r="AZ1211" i="19"/>
  <c r="BD1211" i="19" s="1"/>
  <c r="BB1211" i="19"/>
  <c r="BA1212" i="19"/>
  <c r="BB1212" i="19"/>
  <c r="AZ1212" i="19"/>
  <c r="BD1212" i="19" s="1"/>
  <c r="BA1213" i="19"/>
  <c r="BB1213" i="19"/>
  <c r="AZ1213" i="19"/>
  <c r="BD1213" i="19" s="1"/>
  <c r="BA1214" i="19"/>
  <c r="AZ1214" i="19"/>
  <c r="BD1214" i="19" s="1"/>
  <c r="BB1214" i="19"/>
  <c r="BA1215" i="19"/>
  <c r="AZ1215" i="19"/>
  <c r="BD1215" i="19" s="1"/>
  <c r="BB1215" i="19"/>
  <c r="BA1216" i="19"/>
  <c r="AZ1216" i="19"/>
  <c r="BD1216" i="19" s="1"/>
  <c r="BB1216" i="19"/>
  <c r="BA1217" i="19"/>
  <c r="BB1217" i="19"/>
  <c r="AZ1217" i="19"/>
  <c r="BD1217" i="19" s="1"/>
  <c r="BA1218" i="19"/>
  <c r="AZ1218" i="19"/>
  <c r="BD1218" i="19" s="1"/>
  <c r="BB1218" i="19"/>
  <c r="BA1219" i="19"/>
  <c r="AZ1219" i="19"/>
  <c r="BD1219" i="19" s="1"/>
  <c r="BB1219" i="19"/>
  <c r="BA1220" i="19"/>
  <c r="BB1220" i="19"/>
  <c r="AZ1220" i="19"/>
  <c r="BD1220" i="19" s="1"/>
  <c r="BA1221" i="19"/>
  <c r="BB1221" i="19"/>
  <c r="AZ1221" i="19"/>
  <c r="BD1221" i="19" s="1"/>
  <c r="BA1222" i="19"/>
  <c r="AZ1222" i="19"/>
  <c r="BD1222" i="19" s="1"/>
  <c r="BB1222" i="19"/>
  <c r="BA1223" i="19"/>
  <c r="AZ1223" i="19"/>
  <c r="BD1223" i="19" s="1"/>
  <c r="BB1223" i="19"/>
  <c r="BA1224" i="19"/>
  <c r="BB1224" i="19"/>
  <c r="AZ1224" i="19"/>
  <c r="BD1224" i="19" s="1"/>
  <c r="BA1225" i="19"/>
  <c r="BB1225" i="19"/>
  <c r="AZ1225" i="19"/>
  <c r="BD1225" i="19" s="1"/>
  <c r="BA1226" i="19"/>
  <c r="AZ1226" i="19"/>
  <c r="BD1226" i="19" s="1"/>
  <c r="BB1226" i="19"/>
  <c r="BA1227" i="19"/>
  <c r="AZ1227" i="19"/>
  <c r="BD1227" i="19" s="1"/>
  <c r="BB1227" i="19"/>
  <c r="BA1228" i="19"/>
  <c r="AZ1228" i="19"/>
  <c r="BD1228" i="19" s="1"/>
  <c r="BB1228" i="19"/>
  <c r="BA1229" i="19"/>
  <c r="BB1229" i="19"/>
  <c r="AZ1229" i="19"/>
  <c r="BD1229" i="19" s="1"/>
  <c r="BA1230" i="19"/>
  <c r="AZ1230" i="19"/>
  <c r="BD1230" i="19" s="1"/>
  <c r="BB1230" i="19"/>
  <c r="BA1231" i="19"/>
  <c r="AZ1231" i="19"/>
  <c r="BD1231" i="19" s="1"/>
  <c r="BB1231" i="19"/>
  <c r="BA1232" i="19"/>
  <c r="BB1232" i="19"/>
  <c r="AZ1232" i="19"/>
  <c r="BD1232" i="19" s="1"/>
  <c r="BA1233" i="19"/>
  <c r="BB1233" i="19"/>
  <c r="AZ1233" i="19"/>
  <c r="BD1233" i="19" s="1"/>
  <c r="BA1234" i="19"/>
  <c r="AZ1234" i="19"/>
  <c r="BD1234" i="19" s="1"/>
  <c r="BB1234" i="19"/>
  <c r="BA1235" i="19"/>
  <c r="AZ1235" i="19"/>
  <c r="BD1235" i="19" s="1"/>
  <c r="BB1235" i="19"/>
  <c r="BA1236" i="19"/>
  <c r="AZ1236" i="19"/>
  <c r="BD1236" i="19" s="1"/>
  <c r="BB1236" i="19"/>
  <c r="BA1237" i="19"/>
  <c r="BB1237" i="19"/>
  <c r="AZ1237" i="19"/>
  <c r="BD1237" i="19" s="1"/>
  <c r="BA1238" i="19"/>
  <c r="AZ1238" i="19"/>
  <c r="BD1238" i="19" s="1"/>
  <c r="BB1238" i="19"/>
  <c r="BA1239" i="19"/>
  <c r="AZ1239" i="19"/>
  <c r="BD1239" i="19" s="1"/>
  <c r="BB1239" i="19"/>
  <c r="BA1240" i="19"/>
  <c r="BB1240" i="19"/>
  <c r="AZ1240" i="19"/>
  <c r="BD1240" i="19" s="1"/>
  <c r="BA1241" i="19"/>
  <c r="BB1241" i="19"/>
  <c r="AZ1241" i="19"/>
  <c r="BD1241" i="19" s="1"/>
  <c r="BA1242" i="19"/>
  <c r="AZ1242" i="19"/>
  <c r="BD1242" i="19" s="1"/>
  <c r="BB1242" i="19"/>
  <c r="BA1243" i="19"/>
  <c r="AZ1243" i="19"/>
  <c r="BD1243" i="19" s="1"/>
  <c r="BB1243" i="19"/>
  <c r="BA1244" i="19"/>
  <c r="BB1244" i="19"/>
  <c r="AZ1244" i="19"/>
  <c r="BD1244" i="19" s="1"/>
  <c r="BA1245" i="19"/>
  <c r="BB1245" i="19"/>
  <c r="AZ1245" i="19"/>
  <c r="BD1245" i="19" s="1"/>
  <c r="BA1246" i="19"/>
  <c r="AZ1246" i="19"/>
  <c r="BD1246" i="19" s="1"/>
  <c r="BB1246" i="19"/>
  <c r="BA1247" i="19"/>
  <c r="AZ1247" i="19"/>
  <c r="BD1247" i="19" s="1"/>
  <c r="BB1247" i="19"/>
  <c r="BA1248" i="19"/>
  <c r="AZ1248" i="19"/>
  <c r="BD1248" i="19" s="1"/>
  <c r="BB1248" i="19"/>
  <c r="BA1249" i="19"/>
  <c r="BB1249" i="19"/>
  <c r="AZ1249" i="19"/>
  <c r="BD1249" i="19" s="1"/>
  <c r="BA1250" i="19"/>
  <c r="AZ1250" i="19"/>
  <c r="BD1250" i="19" s="1"/>
  <c r="BB1250" i="19"/>
  <c r="BA1251" i="19"/>
  <c r="AZ1251" i="19"/>
  <c r="BD1251" i="19" s="1"/>
  <c r="BB1251" i="19"/>
  <c r="BA1252" i="19"/>
  <c r="BB1252" i="19"/>
  <c r="AZ1252" i="19"/>
  <c r="BD1252" i="19" s="1"/>
  <c r="BA1253" i="19"/>
  <c r="AZ1253" i="19"/>
  <c r="BD1253" i="19" s="1"/>
  <c r="BB1253" i="19"/>
  <c r="BA1254" i="19"/>
  <c r="AZ1254" i="19"/>
  <c r="BD1254" i="19" s="1"/>
  <c r="BB1254" i="19"/>
  <c r="BA1255" i="19"/>
  <c r="AZ1255" i="19"/>
  <c r="BD1255" i="19" s="1"/>
  <c r="BB1255" i="19"/>
  <c r="BA1256" i="19"/>
  <c r="BB1256" i="19"/>
  <c r="AZ1256" i="19"/>
  <c r="BD1256" i="19" s="1"/>
  <c r="BA1257" i="19"/>
  <c r="AZ1257" i="19"/>
  <c r="BD1257" i="19" s="1"/>
  <c r="BB1257" i="19"/>
  <c r="BA1258" i="19"/>
  <c r="AZ1258" i="19"/>
  <c r="BD1258" i="19" s="1"/>
  <c r="BB1258" i="19"/>
  <c r="BA1259" i="19"/>
  <c r="AZ1259" i="19"/>
  <c r="BD1259" i="19" s="1"/>
  <c r="BB1259" i="19"/>
  <c r="BA1260" i="19"/>
  <c r="AZ1260" i="19"/>
  <c r="BD1260" i="19" s="1"/>
  <c r="BB1260" i="19"/>
  <c r="BA1261" i="19"/>
  <c r="AZ1261" i="19"/>
  <c r="BD1261" i="19" s="1"/>
  <c r="BB1261" i="19"/>
  <c r="BA1262" i="19"/>
  <c r="AZ1262" i="19"/>
  <c r="BD1262" i="19" s="1"/>
  <c r="BB1262" i="19"/>
  <c r="BA1263" i="19"/>
  <c r="AZ1263" i="19"/>
  <c r="BD1263" i="19" s="1"/>
  <c r="BB1263" i="19"/>
  <c r="BA1264" i="19"/>
  <c r="BB1264" i="19"/>
  <c r="AZ1264" i="19"/>
  <c r="BD1264" i="19" s="1"/>
  <c r="BA1265" i="19"/>
  <c r="AZ1265" i="19"/>
  <c r="BD1265" i="19" s="1"/>
  <c r="BB1265" i="19"/>
  <c r="BA1266" i="19"/>
  <c r="AZ1266" i="19"/>
  <c r="BD1266" i="19" s="1"/>
  <c r="BB1266" i="19"/>
  <c r="BA1267" i="19"/>
  <c r="AZ1267" i="19"/>
  <c r="BD1267" i="19" s="1"/>
  <c r="BB1267" i="19"/>
  <c r="BA1268" i="19"/>
  <c r="BB1268" i="19"/>
  <c r="AZ1268" i="19"/>
  <c r="BD1268" i="19" s="1"/>
  <c r="BA1269" i="19"/>
  <c r="AZ1269" i="19"/>
  <c r="BD1269" i="19" s="1"/>
  <c r="BB1269" i="19"/>
  <c r="BA1270" i="19"/>
  <c r="AZ1270" i="19"/>
  <c r="BD1270" i="19" s="1"/>
  <c r="BB1270" i="19"/>
  <c r="BA1271" i="19"/>
  <c r="AZ1271" i="19"/>
  <c r="BD1271" i="19" s="1"/>
  <c r="BB1271" i="19"/>
  <c r="BA1272" i="19"/>
  <c r="AZ1272" i="19"/>
  <c r="BD1272" i="19" s="1"/>
  <c r="BB1272" i="19"/>
  <c r="BA1273" i="19"/>
  <c r="AZ1273" i="19"/>
  <c r="BD1273" i="19" s="1"/>
  <c r="BB1273" i="19"/>
  <c r="BA1274" i="19"/>
  <c r="AZ1274" i="19"/>
  <c r="BD1274" i="19" s="1"/>
  <c r="BB1274" i="19"/>
  <c r="BA1275" i="19"/>
  <c r="AZ1275" i="19"/>
  <c r="BD1275" i="19" s="1"/>
  <c r="BB1275" i="19"/>
  <c r="BA1276" i="19"/>
  <c r="BB1276" i="19"/>
  <c r="AZ1276" i="19"/>
  <c r="BD1276" i="19" s="1"/>
  <c r="BA1277" i="19"/>
  <c r="AZ1277" i="19"/>
  <c r="BD1277" i="19" s="1"/>
  <c r="BB1277" i="19"/>
  <c r="BA1278" i="19"/>
  <c r="AZ1278" i="19"/>
  <c r="BD1278" i="19" s="1"/>
  <c r="BB1278" i="19"/>
  <c r="BA1279" i="19"/>
  <c r="AZ1279" i="19"/>
  <c r="BD1279" i="19" s="1"/>
  <c r="BB1279" i="19"/>
  <c r="BA1280" i="19"/>
  <c r="AZ1280" i="19"/>
  <c r="BD1280" i="19" s="1"/>
  <c r="BB1280" i="19"/>
  <c r="BA1281" i="19"/>
  <c r="AZ1281" i="19"/>
  <c r="BD1281" i="19" s="1"/>
  <c r="BB1281" i="19"/>
  <c r="BA1282" i="19"/>
  <c r="AZ1282" i="19"/>
  <c r="BD1282" i="19" s="1"/>
  <c r="BB1282" i="19"/>
  <c r="BA1283" i="19"/>
  <c r="AZ1283" i="19"/>
  <c r="BD1283" i="19" s="1"/>
  <c r="BB1283" i="19"/>
  <c r="BA1284" i="19"/>
  <c r="AZ1284" i="19"/>
  <c r="BD1284" i="19" s="1"/>
  <c r="BB1284" i="19"/>
  <c r="BA1285" i="19"/>
  <c r="AZ1285" i="19"/>
  <c r="BD1285" i="19" s="1"/>
  <c r="BB1285" i="19"/>
  <c r="BA1286" i="19"/>
  <c r="AZ1286" i="19"/>
  <c r="BD1286" i="19" s="1"/>
  <c r="BB1286" i="19"/>
  <c r="BA1287" i="19"/>
  <c r="AZ1287" i="19"/>
  <c r="BD1287" i="19" s="1"/>
  <c r="BB1287" i="19"/>
  <c r="BA1288" i="19"/>
  <c r="BB1288" i="19"/>
  <c r="AZ1288" i="19"/>
  <c r="BD1288" i="19" s="1"/>
  <c r="BA1289" i="19"/>
  <c r="AZ1289" i="19"/>
  <c r="BD1289" i="19" s="1"/>
  <c r="BB1289" i="19"/>
  <c r="BA1290" i="19"/>
  <c r="AZ1290" i="19"/>
  <c r="BD1290" i="19" s="1"/>
  <c r="BB1290" i="19"/>
  <c r="BA1291" i="19"/>
  <c r="AZ1291" i="19"/>
  <c r="BD1291" i="19" s="1"/>
  <c r="BB1291" i="19"/>
  <c r="BA1292" i="19"/>
  <c r="BB1292" i="19"/>
  <c r="AZ1292" i="19"/>
  <c r="BD1292" i="19" s="1"/>
  <c r="BA1293" i="19"/>
  <c r="AZ1293" i="19"/>
  <c r="BD1293" i="19" s="1"/>
  <c r="BB1293" i="19"/>
  <c r="BA1294" i="19"/>
  <c r="AZ1294" i="19"/>
  <c r="BD1294" i="19" s="1"/>
  <c r="BB1294" i="19"/>
  <c r="BA1295" i="19"/>
  <c r="AZ1295" i="19"/>
  <c r="BD1295" i="19" s="1"/>
  <c r="BB1295" i="19"/>
  <c r="BA1296" i="19"/>
  <c r="AZ1296" i="19"/>
  <c r="BD1296" i="19" s="1"/>
  <c r="BB1296" i="19"/>
  <c r="BA1297" i="19"/>
  <c r="AZ1297" i="19"/>
  <c r="BD1297" i="19" s="1"/>
  <c r="BB1297" i="19"/>
  <c r="BA1298" i="19"/>
  <c r="AZ1298" i="19"/>
  <c r="BD1298" i="19" s="1"/>
  <c r="BB1298" i="19"/>
  <c r="BA1299" i="19"/>
  <c r="AZ1299" i="19"/>
  <c r="BD1299" i="19" s="1"/>
  <c r="BB1299" i="19"/>
  <c r="BA1300" i="19"/>
  <c r="BB1300" i="19"/>
  <c r="AZ1300" i="19"/>
  <c r="BD1300" i="19" s="1"/>
  <c r="BA1301" i="19"/>
  <c r="AZ1301" i="19"/>
  <c r="BD1301" i="19" s="1"/>
  <c r="BB1301" i="19"/>
  <c r="BA1302" i="19"/>
  <c r="AZ1302" i="19"/>
  <c r="BD1302" i="19" s="1"/>
  <c r="BB1302" i="19"/>
  <c r="BA1303" i="19"/>
  <c r="AZ1303" i="19"/>
  <c r="BD1303" i="19" s="1"/>
  <c r="BB1303" i="19"/>
  <c r="BA1304" i="19"/>
  <c r="BB1304" i="19"/>
  <c r="AZ1304" i="19"/>
  <c r="BD1304" i="19" s="1"/>
  <c r="BA1305" i="19"/>
  <c r="AZ1305" i="19"/>
  <c r="BD1305" i="19" s="1"/>
  <c r="BB1305" i="19"/>
  <c r="BA1306" i="19"/>
  <c r="AZ1306" i="19"/>
  <c r="BD1306" i="19" s="1"/>
  <c r="BB1306" i="19"/>
  <c r="BA1307" i="19"/>
  <c r="AZ1307" i="19"/>
  <c r="BD1307" i="19" s="1"/>
  <c r="BB1307" i="19"/>
  <c r="BA1308" i="19"/>
  <c r="AZ1308" i="19"/>
  <c r="BD1308" i="19" s="1"/>
  <c r="BB1308" i="19"/>
  <c r="BA1309" i="19"/>
  <c r="AZ1309" i="19"/>
  <c r="BD1309" i="19" s="1"/>
  <c r="BB1309" i="19"/>
  <c r="BA1310" i="19"/>
  <c r="AZ1310" i="19"/>
  <c r="BD1310" i="19" s="1"/>
  <c r="BB1310" i="19"/>
  <c r="BA1311" i="19"/>
  <c r="AZ1311" i="19"/>
  <c r="BD1311" i="19" s="1"/>
  <c r="BB1311" i="19"/>
  <c r="BA1312" i="19"/>
  <c r="BB1312" i="19"/>
  <c r="AZ1312" i="19"/>
  <c r="BD1312" i="19" s="1"/>
  <c r="BA1313" i="19"/>
  <c r="AZ1313" i="19"/>
  <c r="BD1313" i="19" s="1"/>
  <c r="BB1313" i="19"/>
  <c r="BA1314" i="19"/>
  <c r="AZ1314" i="19"/>
  <c r="BD1314" i="19" s="1"/>
  <c r="BB1314" i="19"/>
  <c r="BA1315" i="19"/>
  <c r="AZ1315" i="19"/>
  <c r="BD1315" i="19" s="1"/>
  <c r="BB1315" i="19"/>
  <c r="BA1316" i="19"/>
  <c r="BB1316" i="19"/>
  <c r="AZ1316" i="19"/>
  <c r="BD1316" i="19" s="1"/>
  <c r="BA1317" i="19"/>
  <c r="AZ1317" i="19"/>
  <c r="BD1317" i="19" s="1"/>
  <c r="BB1317" i="19"/>
  <c r="BA1318" i="19"/>
  <c r="AZ1318" i="19"/>
  <c r="BD1318" i="19" s="1"/>
  <c r="BB1318" i="19"/>
  <c r="BA1319" i="19"/>
  <c r="AZ1319" i="19"/>
  <c r="BD1319" i="19" s="1"/>
  <c r="BB1319" i="19"/>
  <c r="BA1320" i="19"/>
  <c r="AZ1320" i="19"/>
  <c r="BD1320" i="19" s="1"/>
  <c r="BB1320" i="19"/>
  <c r="BA1321" i="19"/>
  <c r="AZ1321" i="19"/>
  <c r="BD1321" i="19" s="1"/>
  <c r="BB1321" i="19"/>
  <c r="BA1322" i="19"/>
  <c r="AZ1322" i="19"/>
  <c r="BD1322" i="19" s="1"/>
  <c r="BB1322" i="19"/>
  <c r="BA1323" i="19"/>
  <c r="AZ1323" i="19"/>
  <c r="BD1323" i="19" s="1"/>
  <c r="BB1323" i="19"/>
  <c r="BA1324" i="19"/>
  <c r="BB1324" i="19"/>
  <c r="AZ1324" i="19"/>
  <c r="BD1324" i="19" s="1"/>
  <c r="BA1325" i="19"/>
  <c r="AZ1325" i="19"/>
  <c r="BD1325" i="19" s="1"/>
  <c r="BB1325" i="19"/>
  <c r="BA1326" i="19"/>
  <c r="AZ1326" i="19"/>
  <c r="BD1326" i="19" s="1"/>
  <c r="BB1326" i="19"/>
  <c r="BA1327" i="19"/>
  <c r="AZ1327" i="19"/>
  <c r="BD1327" i="19" s="1"/>
  <c r="BB1327" i="19"/>
  <c r="BA1328" i="19"/>
  <c r="BB1328" i="19"/>
  <c r="AZ1328" i="19"/>
  <c r="BD1328" i="19" s="1"/>
  <c r="BA1329" i="19"/>
  <c r="AZ1329" i="19"/>
  <c r="BD1329" i="19" s="1"/>
  <c r="BB1329" i="19"/>
  <c r="BA1330" i="19"/>
  <c r="AZ1330" i="19"/>
  <c r="BD1330" i="19" s="1"/>
  <c r="BB1330" i="19"/>
  <c r="BA1331" i="19"/>
  <c r="AZ1331" i="19"/>
  <c r="BD1331" i="19" s="1"/>
  <c r="BB1331" i="19"/>
  <c r="BA1332" i="19"/>
  <c r="AZ1332" i="19"/>
  <c r="BD1332" i="19" s="1"/>
  <c r="BB1332" i="19"/>
  <c r="BA1333" i="19"/>
  <c r="AZ1333" i="19"/>
  <c r="BD1333" i="19" s="1"/>
  <c r="BB1333" i="19"/>
  <c r="BA1334" i="19"/>
  <c r="AZ1334" i="19"/>
  <c r="BD1334" i="19" s="1"/>
  <c r="BB1334" i="19"/>
  <c r="BA1335" i="19"/>
  <c r="AZ1335" i="19"/>
  <c r="BD1335" i="19" s="1"/>
  <c r="BB1335" i="19"/>
  <c r="BA1336" i="19"/>
  <c r="BB1336" i="19"/>
  <c r="AZ1336" i="19"/>
  <c r="BD1336" i="19" s="1"/>
  <c r="BA1337" i="19"/>
  <c r="AZ1337" i="19"/>
  <c r="BD1337" i="19" s="1"/>
  <c r="BB1337" i="19"/>
  <c r="BA1338" i="19"/>
  <c r="AZ1338" i="19"/>
  <c r="BD1338" i="19" s="1"/>
  <c r="BB1338" i="19"/>
  <c r="BA1339" i="19"/>
  <c r="AZ1339" i="19"/>
  <c r="BD1339" i="19" s="1"/>
  <c r="BB1339" i="19"/>
  <c r="BA1340" i="19"/>
  <c r="BB1340" i="19"/>
  <c r="AZ1340" i="19"/>
  <c r="BD1340" i="19" s="1"/>
  <c r="BA1341" i="19"/>
  <c r="AZ1341" i="19"/>
  <c r="BD1341" i="19" s="1"/>
  <c r="BB1341" i="19"/>
  <c r="BA1342" i="19"/>
  <c r="AZ1342" i="19"/>
  <c r="BD1342" i="19" s="1"/>
  <c r="BB1342" i="19"/>
  <c r="BA1343" i="19"/>
  <c r="AZ1343" i="19"/>
  <c r="BD1343" i="19" s="1"/>
  <c r="BB1343" i="19"/>
  <c r="BA1344" i="19"/>
  <c r="AZ1344" i="19"/>
  <c r="BD1344" i="19" s="1"/>
  <c r="BB1344" i="19"/>
  <c r="BA1345" i="19"/>
  <c r="AZ1345" i="19"/>
  <c r="BD1345" i="19" s="1"/>
  <c r="BB1345" i="19"/>
  <c r="BA1346" i="19"/>
  <c r="AZ1346" i="19"/>
  <c r="BD1346" i="19" s="1"/>
  <c r="BB1346" i="19"/>
  <c r="BA1347" i="19"/>
  <c r="AZ1347" i="19"/>
  <c r="BD1347" i="19" s="1"/>
  <c r="BB1347" i="19"/>
  <c r="BA1348" i="19"/>
  <c r="BB1348" i="19"/>
  <c r="AZ1348" i="19"/>
  <c r="BD1348" i="19" s="1"/>
  <c r="BA1349" i="19"/>
  <c r="AZ1349" i="19"/>
  <c r="BD1349" i="19" s="1"/>
  <c r="BB1349" i="19"/>
  <c r="BA1350" i="19"/>
  <c r="AZ1350" i="19"/>
  <c r="BD1350" i="19" s="1"/>
  <c r="BB1350" i="19"/>
  <c r="BA1351" i="19"/>
  <c r="AZ1351" i="19"/>
  <c r="BD1351" i="19" s="1"/>
  <c r="BB1351" i="19"/>
  <c r="BA1352" i="19"/>
  <c r="BB1352" i="19"/>
  <c r="AZ1352" i="19"/>
  <c r="BD1352" i="19" s="1"/>
  <c r="BA1353" i="19"/>
  <c r="AZ1353" i="19"/>
  <c r="BD1353" i="19" s="1"/>
  <c r="BB1353" i="19"/>
  <c r="BA1354" i="19"/>
  <c r="AZ1354" i="19"/>
  <c r="BD1354" i="19" s="1"/>
  <c r="BB1354" i="19"/>
  <c r="BA1355" i="19"/>
  <c r="AZ1355" i="19"/>
  <c r="BD1355" i="19" s="1"/>
  <c r="BB1355" i="19"/>
  <c r="BA1356" i="19"/>
  <c r="AZ1356" i="19"/>
  <c r="BD1356" i="19" s="1"/>
  <c r="BB1356" i="19"/>
  <c r="BA1357" i="19"/>
  <c r="AZ1357" i="19"/>
  <c r="BD1357" i="19" s="1"/>
  <c r="BB1357" i="19"/>
  <c r="BA1358" i="19"/>
  <c r="AZ1358" i="19"/>
  <c r="BD1358" i="19" s="1"/>
  <c r="BB1358" i="19"/>
  <c r="BA1359" i="19"/>
  <c r="AZ1359" i="19"/>
  <c r="BD1359" i="19" s="1"/>
  <c r="BB1359" i="19"/>
  <c r="BA1360" i="19"/>
  <c r="BB1360" i="19"/>
  <c r="AZ1360" i="19"/>
  <c r="BD1360" i="19" s="1"/>
  <c r="BA1361" i="19"/>
  <c r="AZ1361" i="19"/>
  <c r="BD1361" i="19" s="1"/>
  <c r="BB1361" i="19"/>
  <c r="BA1362" i="19"/>
  <c r="AZ1362" i="19"/>
  <c r="BD1362" i="19" s="1"/>
  <c r="BB1362" i="19"/>
  <c r="BA1363" i="19"/>
  <c r="AZ1363" i="19"/>
  <c r="BD1363" i="19" s="1"/>
  <c r="BB1363" i="19"/>
  <c r="BA1364" i="19"/>
  <c r="BB1364" i="19"/>
  <c r="AZ1364" i="19"/>
  <c r="BD1364" i="19" s="1"/>
  <c r="BA1365" i="19"/>
  <c r="AZ1365" i="19"/>
  <c r="BD1365" i="19" s="1"/>
  <c r="BB1365" i="19"/>
  <c r="BA1366" i="19"/>
  <c r="AZ1366" i="19"/>
  <c r="BD1366" i="19" s="1"/>
  <c r="BB1366" i="19"/>
  <c r="BA1367" i="19"/>
  <c r="AZ1367" i="19"/>
  <c r="BD1367" i="19" s="1"/>
  <c r="BB1367" i="19"/>
  <c r="BA1368" i="19"/>
  <c r="AZ1368" i="19"/>
  <c r="BD1368" i="19" s="1"/>
  <c r="BB1368" i="19"/>
  <c r="BA1369" i="19"/>
  <c r="AZ1369" i="19"/>
  <c r="BD1369" i="19" s="1"/>
  <c r="BB1369" i="19"/>
  <c r="BA1370" i="19"/>
  <c r="AZ1370" i="19"/>
  <c r="BD1370" i="19" s="1"/>
  <c r="BB1370" i="19"/>
  <c r="BA1371" i="19"/>
  <c r="AZ1371" i="19"/>
  <c r="BD1371" i="19" s="1"/>
  <c r="BB1371" i="19"/>
  <c r="BA1372" i="19"/>
  <c r="BB1372" i="19"/>
  <c r="AZ1372" i="19"/>
  <c r="BD1372" i="19" s="1"/>
  <c r="BA1373" i="19"/>
  <c r="AZ1373" i="19"/>
  <c r="BD1373" i="19" s="1"/>
  <c r="BB1373" i="19"/>
  <c r="BA1374" i="19"/>
  <c r="AZ1374" i="19"/>
  <c r="BD1374" i="19" s="1"/>
  <c r="BB1374" i="19"/>
  <c r="BA1375" i="19"/>
  <c r="AZ1375" i="19"/>
  <c r="BD1375" i="19" s="1"/>
  <c r="BB1375" i="19"/>
  <c r="BA1376" i="19"/>
  <c r="BB1376" i="19"/>
  <c r="AZ1376" i="19"/>
  <c r="BD1376" i="19" s="1"/>
  <c r="BA1377" i="19"/>
  <c r="AZ1377" i="19"/>
  <c r="BD1377" i="19" s="1"/>
  <c r="BB1377" i="19"/>
  <c r="BA1378" i="19"/>
  <c r="AZ1378" i="19"/>
  <c r="BD1378" i="19" s="1"/>
  <c r="BB1378" i="19"/>
  <c r="BA1379" i="19"/>
  <c r="AZ1379" i="19"/>
  <c r="BD1379" i="19" s="1"/>
  <c r="BB1379" i="19"/>
  <c r="BA1380" i="19"/>
  <c r="AZ1380" i="19"/>
  <c r="BD1380" i="19" s="1"/>
  <c r="BB1380" i="19"/>
  <c r="BA1381" i="19"/>
  <c r="AZ1381" i="19"/>
  <c r="BD1381" i="19" s="1"/>
  <c r="BB1381" i="19"/>
  <c r="BA1382" i="19"/>
  <c r="AZ1382" i="19"/>
  <c r="BD1382" i="19" s="1"/>
  <c r="BB1382" i="19"/>
  <c r="BA1383" i="19"/>
  <c r="AZ1383" i="19"/>
  <c r="BD1383" i="19" s="1"/>
  <c r="BB1383" i="19"/>
  <c r="BA1384" i="19"/>
  <c r="BB1384" i="19"/>
  <c r="AZ1384" i="19"/>
  <c r="BD1384" i="19" s="1"/>
  <c r="BA1385" i="19"/>
  <c r="AZ1385" i="19"/>
  <c r="BD1385" i="19" s="1"/>
  <c r="BB1385" i="19"/>
  <c r="BA1386" i="19"/>
  <c r="AZ1386" i="19"/>
  <c r="BD1386" i="19" s="1"/>
  <c r="BB1386" i="19"/>
  <c r="BA1387" i="19"/>
  <c r="AZ1387" i="19"/>
  <c r="BD1387" i="19" s="1"/>
  <c r="BB1387" i="19"/>
  <c r="BA1388" i="19"/>
  <c r="AZ1388" i="19"/>
  <c r="BD1388" i="19" s="1"/>
  <c r="BB1388" i="19"/>
  <c r="BA1389" i="19"/>
  <c r="AZ1389" i="19"/>
  <c r="BD1389" i="19" s="1"/>
  <c r="BB1389" i="19"/>
  <c r="BA1390" i="19"/>
  <c r="AZ1390" i="19"/>
  <c r="BD1390" i="19" s="1"/>
  <c r="BB1390" i="19"/>
  <c r="BA1391" i="19"/>
  <c r="AZ1391" i="19"/>
  <c r="BD1391" i="19" s="1"/>
  <c r="BB1391" i="19"/>
  <c r="BA1392" i="19"/>
  <c r="BB1392" i="19"/>
  <c r="AZ1392" i="19"/>
  <c r="BD1392" i="19" s="1"/>
  <c r="BA1393" i="19"/>
  <c r="AZ1393" i="19"/>
  <c r="BD1393" i="19" s="1"/>
  <c r="BB1393" i="19"/>
  <c r="BA1394" i="19"/>
  <c r="AZ1394" i="19"/>
  <c r="BD1394" i="19" s="1"/>
  <c r="BB1394" i="19"/>
  <c r="BA1395" i="19"/>
  <c r="AZ1395" i="19"/>
  <c r="BD1395" i="19" s="1"/>
  <c r="BB1395" i="19"/>
  <c r="BA1396" i="19"/>
  <c r="BB1396" i="19"/>
  <c r="AZ1396" i="19"/>
  <c r="BD1396" i="19" s="1"/>
  <c r="BA1397" i="19"/>
  <c r="AZ1397" i="19"/>
  <c r="BD1397" i="19" s="1"/>
  <c r="BB1397" i="19"/>
  <c r="BA1398" i="19"/>
  <c r="AZ1398" i="19"/>
  <c r="BD1398" i="19" s="1"/>
  <c r="BB1398" i="19"/>
  <c r="BA1399" i="19"/>
  <c r="AZ1399" i="19"/>
  <c r="BD1399" i="19" s="1"/>
  <c r="BB1399" i="19"/>
  <c r="BA1400" i="19"/>
  <c r="AZ1400" i="19"/>
  <c r="BD1400" i="19" s="1"/>
  <c r="BB1400" i="19"/>
  <c r="BA1401" i="19"/>
  <c r="AZ1401" i="19"/>
  <c r="BD1401" i="19" s="1"/>
  <c r="BB1401" i="19"/>
  <c r="BA1402" i="19"/>
  <c r="AZ1402" i="19"/>
  <c r="BD1402" i="19" s="1"/>
  <c r="BB1402" i="19"/>
  <c r="BA1403" i="19"/>
  <c r="AZ1403" i="19"/>
  <c r="BD1403" i="19" s="1"/>
  <c r="BB1403" i="19"/>
  <c r="BA1404" i="19"/>
  <c r="AZ1404" i="19"/>
  <c r="BD1404" i="19" s="1"/>
  <c r="BB1404" i="19"/>
  <c r="BA1405" i="19"/>
  <c r="AZ1405" i="19"/>
  <c r="BD1405" i="19" s="1"/>
  <c r="BB1405" i="19"/>
  <c r="BA1406" i="19"/>
  <c r="AZ1406" i="19"/>
  <c r="BD1406" i="19" s="1"/>
  <c r="BB1406" i="19"/>
  <c r="BA1407" i="19"/>
  <c r="AZ1407" i="19"/>
  <c r="BD1407" i="19" s="1"/>
  <c r="BB1407" i="19"/>
  <c r="BA1408" i="19"/>
  <c r="BB1408" i="19"/>
  <c r="AZ1408" i="19"/>
  <c r="BD1408" i="19" s="1"/>
  <c r="BA1409" i="19"/>
  <c r="AZ1409" i="19"/>
  <c r="BD1409" i="19" s="1"/>
  <c r="BB1409" i="19"/>
  <c r="BA1410" i="19"/>
  <c r="AZ1410" i="19"/>
  <c r="BD1410" i="19" s="1"/>
  <c r="BB1410" i="19"/>
  <c r="BA1411" i="19"/>
  <c r="AZ1411" i="19"/>
  <c r="BD1411" i="19" s="1"/>
  <c r="BB1411" i="19"/>
  <c r="BA1412" i="19"/>
  <c r="BB1412" i="19"/>
  <c r="AZ1412" i="19"/>
  <c r="BD1412" i="19" s="1"/>
  <c r="BA1413" i="19"/>
  <c r="AZ1413" i="19"/>
  <c r="BD1413" i="19" s="1"/>
  <c r="BB1413" i="19"/>
  <c r="BA1414" i="19"/>
  <c r="AZ1414" i="19"/>
  <c r="BD1414" i="19" s="1"/>
  <c r="BB1414" i="19"/>
  <c r="BA1415" i="19"/>
  <c r="AZ1415" i="19"/>
  <c r="BD1415" i="19" s="1"/>
  <c r="BB1415" i="19"/>
  <c r="BA1416" i="19"/>
  <c r="AZ1416" i="19"/>
  <c r="BD1416" i="19" s="1"/>
  <c r="BB1416" i="19"/>
  <c r="BA1417" i="19"/>
  <c r="AZ1417" i="19"/>
  <c r="BD1417" i="19" s="1"/>
  <c r="BB1417" i="19"/>
  <c r="BA1418" i="19"/>
  <c r="AZ1418" i="19"/>
  <c r="BD1418" i="19" s="1"/>
  <c r="BB1418" i="19"/>
  <c r="BA1419" i="19"/>
  <c r="AZ1419" i="19"/>
  <c r="BD1419" i="19" s="1"/>
  <c r="BB1419" i="19"/>
  <c r="BA1420" i="19"/>
  <c r="BB1420" i="19"/>
  <c r="AZ1420" i="19"/>
  <c r="BD1420" i="19" s="1"/>
  <c r="BA1421" i="19"/>
  <c r="AZ1421" i="19"/>
  <c r="BD1421" i="19" s="1"/>
  <c r="BB1421" i="19"/>
  <c r="BA1422" i="19"/>
  <c r="AZ1422" i="19"/>
  <c r="BD1422" i="19" s="1"/>
  <c r="BB1422" i="19"/>
  <c r="BA1423" i="19"/>
  <c r="AZ1423" i="19"/>
  <c r="BD1423" i="19" s="1"/>
  <c r="BB1423" i="19"/>
  <c r="BA1424" i="19"/>
  <c r="BB1424" i="19"/>
  <c r="AZ1424" i="19"/>
  <c r="BD1424" i="19" s="1"/>
  <c r="BA1425" i="19"/>
  <c r="AZ1425" i="19"/>
  <c r="BD1425" i="19" s="1"/>
  <c r="BB1425" i="19"/>
  <c r="BA1426" i="19"/>
  <c r="AZ1426" i="19"/>
  <c r="BD1426" i="19" s="1"/>
  <c r="BB1426" i="19"/>
  <c r="BA1427" i="19"/>
  <c r="AZ1427" i="19"/>
  <c r="BD1427" i="19" s="1"/>
  <c r="BB1427" i="19"/>
  <c r="BA1428" i="19"/>
  <c r="AZ1428" i="19"/>
  <c r="BD1428" i="19" s="1"/>
  <c r="BB1428" i="19"/>
  <c r="BA1429" i="19"/>
  <c r="AZ1429" i="19"/>
  <c r="BD1429" i="19" s="1"/>
  <c r="BB1429" i="19"/>
  <c r="BA1430" i="19"/>
  <c r="AZ1430" i="19"/>
  <c r="BD1430" i="19" s="1"/>
  <c r="BB1430" i="19"/>
  <c r="BA1431" i="19"/>
  <c r="AZ1431" i="19"/>
  <c r="BD1431" i="19" s="1"/>
  <c r="BB1431" i="19"/>
  <c r="BA1432" i="19"/>
  <c r="BB1432" i="19"/>
  <c r="AZ1432" i="19"/>
  <c r="BD1432" i="19" s="1"/>
  <c r="BA1433" i="19"/>
  <c r="AZ1433" i="19"/>
  <c r="BD1433" i="19" s="1"/>
  <c r="BB1433" i="19"/>
  <c r="BA1434" i="19"/>
  <c r="AZ1434" i="19"/>
  <c r="BD1434" i="19" s="1"/>
  <c r="BB1434" i="19"/>
  <c r="BA1435" i="19"/>
  <c r="AZ1435" i="19"/>
  <c r="BD1435" i="19" s="1"/>
  <c r="BB1435" i="19"/>
  <c r="BA1436" i="19"/>
  <c r="AZ1436" i="19"/>
  <c r="BD1436" i="19" s="1"/>
  <c r="BB1436" i="19"/>
  <c r="BA1437" i="19"/>
  <c r="AZ1437" i="19"/>
  <c r="BD1437" i="19" s="1"/>
  <c r="BB1437" i="19"/>
  <c r="BA1438" i="19"/>
  <c r="AZ1438" i="19"/>
  <c r="BD1438" i="19" s="1"/>
  <c r="BB1438" i="19"/>
  <c r="BA1439" i="19"/>
  <c r="AZ1439" i="19"/>
  <c r="BD1439" i="19" s="1"/>
  <c r="BB1439" i="19"/>
  <c r="BA1440" i="19"/>
  <c r="BB1440" i="19"/>
  <c r="AZ1440" i="19"/>
  <c r="BD1440" i="19" s="1"/>
  <c r="BA1441" i="19"/>
  <c r="AZ1441" i="19"/>
  <c r="BD1441" i="19" s="1"/>
  <c r="BB1441" i="19"/>
  <c r="BA1442" i="19"/>
  <c r="AZ1442" i="19"/>
  <c r="BD1442" i="19" s="1"/>
  <c r="BB1442" i="19"/>
  <c r="BA1443" i="19"/>
  <c r="AZ1443" i="19"/>
  <c r="BD1443" i="19" s="1"/>
  <c r="BB1443" i="19"/>
  <c r="BA1444" i="19"/>
  <c r="BB1444" i="19"/>
  <c r="AZ1444" i="19"/>
  <c r="BD1444" i="19" s="1"/>
  <c r="BA1445" i="19"/>
  <c r="AZ1445" i="19"/>
  <c r="BD1445" i="19" s="1"/>
  <c r="BB1445" i="19"/>
  <c r="BA1446" i="19"/>
  <c r="AZ1446" i="19"/>
  <c r="BD1446" i="19" s="1"/>
  <c r="BB1446" i="19"/>
  <c r="BA1447" i="19"/>
  <c r="AZ1447" i="19"/>
  <c r="BD1447" i="19" s="1"/>
  <c r="BB1447" i="19"/>
  <c r="BA1448" i="19"/>
  <c r="AZ1448" i="19"/>
  <c r="BD1448" i="19" s="1"/>
  <c r="BB1448" i="19"/>
  <c r="BA1449" i="19"/>
  <c r="AZ1449" i="19"/>
  <c r="BD1449" i="19" s="1"/>
  <c r="BB1449" i="19"/>
  <c r="BA1450" i="19"/>
  <c r="AZ1450" i="19"/>
  <c r="BD1450" i="19" s="1"/>
  <c r="BB1450" i="19"/>
  <c r="BA1451" i="19"/>
  <c r="AZ1451" i="19"/>
  <c r="BD1451" i="19" s="1"/>
  <c r="BB1451" i="19"/>
  <c r="BA1452" i="19"/>
  <c r="BB1452" i="19"/>
  <c r="AZ1452" i="19"/>
  <c r="BD1452" i="19" s="1"/>
  <c r="BA1453" i="19"/>
  <c r="AZ1453" i="19"/>
  <c r="BD1453" i="19" s="1"/>
  <c r="BB1453" i="19"/>
  <c r="BA1454" i="19"/>
  <c r="AZ1454" i="19"/>
  <c r="BD1454" i="19" s="1"/>
  <c r="BB1454" i="19"/>
  <c r="BA1455" i="19"/>
  <c r="AZ1455" i="19"/>
  <c r="BD1455" i="19" s="1"/>
  <c r="BB1455" i="19"/>
  <c r="BA1456" i="19"/>
  <c r="BB1456" i="19"/>
  <c r="AZ1456" i="19"/>
  <c r="BD1456" i="19" s="1"/>
  <c r="BA1457" i="19"/>
  <c r="AZ1457" i="19"/>
  <c r="BD1457" i="19" s="1"/>
  <c r="BB1457" i="19"/>
  <c r="BA1458" i="19"/>
  <c r="AZ1458" i="19"/>
  <c r="BD1458" i="19" s="1"/>
  <c r="BB1458" i="19"/>
  <c r="BA1459" i="19"/>
  <c r="AZ1459" i="19"/>
  <c r="BD1459" i="19" s="1"/>
  <c r="BB1459" i="19"/>
  <c r="BA1460" i="19"/>
  <c r="AZ1460" i="19"/>
  <c r="BD1460" i="19" s="1"/>
  <c r="BB1460" i="19"/>
  <c r="BA1461" i="19"/>
  <c r="AZ1461" i="19"/>
  <c r="BD1461" i="19" s="1"/>
  <c r="BB1461" i="19"/>
  <c r="BA1462" i="19"/>
  <c r="AZ1462" i="19"/>
  <c r="BD1462" i="19" s="1"/>
  <c r="BB1462" i="19"/>
  <c r="BA1463" i="19"/>
  <c r="AZ1463" i="19"/>
  <c r="BD1463" i="19" s="1"/>
  <c r="BB1463" i="19"/>
  <c r="BA1464" i="19"/>
  <c r="BB1464" i="19"/>
  <c r="AZ1464" i="19"/>
  <c r="BD1464" i="19" s="1"/>
  <c r="BA1465" i="19"/>
  <c r="AZ1465" i="19"/>
  <c r="BD1465" i="19" s="1"/>
  <c r="BB1465" i="19"/>
  <c r="BA1466" i="19"/>
  <c r="AZ1466" i="19"/>
  <c r="BD1466" i="19" s="1"/>
  <c r="BB1466" i="19"/>
  <c r="BA1467" i="19"/>
  <c r="AZ1467" i="19"/>
  <c r="BD1467" i="19" s="1"/>
  <c r="BB1467" i="19"/>
  <c r="BA1468" i="19"/>
  <c r="BB1468" i="19"/>
  <c r="BA1469" i="19"/>
  <c r="AZ1468" i="19"/>
  <c r="BD1468" i="19" s="1"/>
  <c r="AZ1469" i="19"/>
  <c r="BD1469" i="19" s="1"/>
  <c r="BB1469" i="19"/>
  <c r="BA1470" i="19"/>
  <c r="AZ1470" i="19"/>
  <c r="BD1470" i="19" s="1"/>
  <c r="BB1470" i="19"/>
  <c r="BA1471" i="19"/>
  <c r="AZ1471" i="19"/>
  <c r="BD1471" i="19" s="1"/>
  <c r="BB1471" i="19"/>
  <c r="BA1472" i="19"/>
  <c r="AZ1472" i="19"/>
  <c r="BD1472" i="19" s="1"/>
  <c r="BB1472" i="19"/>
  <c r="BA1473" i="19"/>
  <c r="AZ1473" i="19"/>
  <c r="BD1473" i="19" s="1"/>
  <c r="BB1473" i="19"/>
  <c r="BA1474" i="19"/>
  <c r="AZ1474" i="19"/>
  <c r="BD1474" i="19" s="1"/>
  <c r="BB1474" i="19"/>
  <c r="BA1475" i="19"/>
  <c r="AZ1475" i="19"/>
  <c r="BD1475" i="19" s="1"/>
  <c r="BB1475" i="19"/>
  <c r="BA1476" i="19"/>
  <c r="BA1477" i="19"/>
  <c r="BB1476" i="19"/>
  <c r="AZ1476" i="19"/>
  <c r="BD1476" i="19" s="1"/>
  <c r="AZ1477" i="19"/>
  <c r="BD1477" i="19" s="1"/>
  <c r="BB1477" i="19"/>
  <c r="BA1478" i="19"/>
  <c r="AZ1478" i="19"/>
  <c r="BD1478" i="19" s="1"/>
  <c r="BB1478" i="19"/>
  <c r="BA1479" i="19"/>
  <c r="AZ1479" i="19"/>
  <c r="BD1479" i="19" s="1"/>
  <c r="BB1479" i="19"/>
  <c r="BA1480" i="19"/>
  <c r="AZ1480" i="19"/>
  <c r="BD1480" i="19" s="1"/>
  <c r="BB1480" i="19"/>
  <c r="BA1481" i="19"/>
  <c r="AZ1481" i="19"/>
  <c r="BD1481" i="19" s="1"/>
  <c r="BB1481" i="19"/>
  <c r="BA1482" i="19"/>
  <c r="AZ1482" i="19"/>
  <c r="BD1482" i="19" s="1"/>
  <c r="BB1482" i="19"/>
  <c r="BA1483" i="19"/>
  <c r="AZ1483" i="19"/>
  <c r="BD1483" i="19" s="1"/>
  <c r="BB1483" i="19"/>
  <c r="BA1484" i="19"/>
  <c r="BA1485" i="19"/>
  <c r="BB1484" i="19"/>
  <c r="AZ1484" i="19"/>
  <c r="BD1484" i="19" s="1"/>
  <c r="AZ1485" i="19"/>
  <c r="BD1485" i="19" s="1"/>
  <c r="BB1485" i="19"/>
  <c r="BA1486" i="19"/>
  <c r="AZ1486" i="19"/>
  <c r="BD1486" i="19" s="1"/>
  <c r="BB1486" i="19"/>
  <c r="BA1487" i="19"/>
  <c r="AZ1487" i="19"/>
  <c r="BD1487" i="19" s="1"/>
  <c r="BB1487" i="19"/>
  <c r="BA1488" i="19"/>
  <c r="BB1488" i="19"/>
  <c r="AZ1488" i="19"/>
  <c r="BD1488" i="19" s="1"/>
  <c r="BA1489" i="19"/>
  <c r="AZ1489" i="19"/>
  <c r="BD1489" i="19" s="1"/>
  <c r="BB1489" i="19"/>
  <c r="BA1490" i="19"/>
  <c r="AZ1490" i="19"/>
  <c r="BD1490" i="19" s="1"/>
  <c r="BB1490" i="19"/>
  <c r="BA1491" i="19"/>
  <c r="AZ1491" i="19"/>
  <c r="BD1491" i="19" s="1"/>
  <c r="BB1491" i="19"/>
  <c r="BA1492" i="19"/>
  <c r="BA1493" i="19"/>
  <c r="AZ1492" i="19"/>
  <c r="BD1492" i="19" s="1"/>
  <c r="BB1492" i="19"/>
  <c r="AZ1493" i="19"/>
  <c r="BD1493" i="19" s="1"/>
  <c r="BB1493" i="19"/>
  <c r="BA1494" i="19"/>
  <c r="AZ1494" i="19"/>
  <c r="BD1494" i="19" s="1"/>
  <c r="BB1494" i="19"/>
  <c r="BA1495" i="19"/>
  <c r="AZ1495" i="19"/>
  <c r="BD1495" i="19" s="1"/>
  <c r="BB1495" i="19"/>
  <c r="BA1496" i="19"/>
  <c r="BB1496" i="19"/>
  <c r="AZ1496" i="19"/>
  <c r="BD1496" i="19" s="1"/>
  <c r="BA1497" i="19"/>
  <c r="AZ1497" i="19"/>
  <c r="BD1497" i="19" s="1"/>
  <c r="BB1497" i="19"/>
  <c r="BA1498" i="19"/>
  <c r="AZ1498" i="19"/>
  <c r="BD1498" i="19" s="1"/>
  <c r="BB1498" i="19"/>
  <c r="BA1499" i="19"/>
  <c r="AZ1499" i="19"/>
  <c r="BD1499" i="19" s="1"/>
  <c r="BB1499" i="19"/>
  <c r="BA1500" i="19"/>
  <c r="BA1501" i="19"/>
  <c r="BB1500" i="19"/>
  <c r="AZ1500" i="19"/>
  <c r="BD1500" i="19" s="1"/>
  <c r="AZ1501" i="19"/>
  <c r="BD1501" i="19" s="1"/>
  <c r="BB1501" i="19"/>
  <c r="BA1502" i="19"/>
  <c r="AZ1502" i="19"/>
  <c r="BD1502" i="19" s="1"/>
  <c r="BB1502" i="19"/>
  <c r="BA1503" i="19"/>
  <c r="AZ1503" i="19"/>
  <c r="BD1503" i="19" s="1"/>
  <c r="BB1503" i="19"/>
  <c r="BA1504" i="19"/>
  <c r="AZ1504" i="19"/>
  <c r="BD1504" i="19" s="1"/>
  <c r="BB1504" i="19"/>
  <c r="BA1505" i="19"/>
  <c r="AZ1505" i="19"/>
  <c r="BD1505" i="19" s="1"/>
  <c r="BB1505" i="19"/>
  <c r="BA1506" i="19"/>
  <c r="AZ1506" i="19"/>
  <c r="BD1506" i="19" s="1"/>
  <c r="BB1506" i="19"/>
  <c r="BA1507" i="19"/>
  <c r="AZ1507" i="19"/>
  <c r="BD1507" i="19" s="1"/>
  <c r="BB1507" i="19"/>
  <c r="BA1508" i="19"/>
  <c r="BA1509" i="19"/>
  <c r="AZ1508" i="19"/>
  <c r="BD1508" i="19" s="1"/>
  <c r="BB1508" i="19"/>
  <c r="AZ1509" i="19"/>
  <c r="BD1509" i="19" s="1"/>
  <c r="BB1509" i="19"/>
  <c r="BA1510" i="19"/>
  <c r="AZ1510" i="19"/>
  <c r="BD1510" i="19" s="1"/>
  <c r="BB1510" i="19"/>
  <c r="BA1511" i="19"/>
  <c r="AZ1511" i="19"/>
  <c r="BD1511" i="19" s="1"/>
  <c r="BB1511" i="19"/>
  <c r="BA1512" i="19"/>
  <c r="BB1512" i="19"/>
  <c r="AZ1512" i="19"/>
  <c r="BD1512" i="19" s="1"/>
  <c r="BA1513" i="19"/>
  <c r="AZ1513" i="19"/>
  <c r="BD1513" i="19" s="1"/>
  <c r="BB1513" i="19"/>
  <c r="BA1514" i="19"/>
  <c r="AZ1514" i="19"/>
  <c r="BD1514" i="19" s="1"/>
  <c r="BB1514" i="19"/>
  <c r="BA1515" i="19"/>
  <c r="AZ1515" i="19"/>
  <c r="BD1515" i="19" s="1"/>
  <c r="BB1515" i="19"/>
  <c r="BA1516" i="19"/>
  <c r="BB1516" i="19"/>
  <c r="AZ1516" i="19"/>
  <c r="BD1516" i="19" s="1"/>
  <c r="BA1517" i="19"/>
  <c r="AZ1517" i="19"/>
  <c r="BD1517" i="19" s="1"/>
  <c r="BB1517" i="19"/>
  <c r="BA1518" i="19"/>
  <c r="AZ1518" i="19"/>
  <c r="BD1518" i="19" s="1"/>
  <c r="BB1518" i="19"/>
  <c r="BA1519" i="19"/>
  <c r="AZ1519" i="19"/>
  <c r="BD1519" i="19" s="1"/>
  <c r="BB1519" i="19"/>
  <c r="BA1520" i="19"/>
  <c r="AZ1520" i="19"/>
  <c r="BD1520" i="19" s="1"/>
  <c r="BB1520" i="19"/>
  <c r="BA1521" i="19"/>
  <c r="AZ1521" i="19"/>
  <c r="BD1521" i="19" s="1"/>
  <c r="BB1521" i="19"/>
  <c r="BA1522" i="19"/>
  <c r="AZ1522" i="19"/>
  <c r="BD1522" i="19" s="1"/>
  <c r="BB1522" i="19"/>
  <c r="BA1523" i="19"/>
  <c r="AZ1523" i="19"/>
  <c r="BD1523" i="19" s="1"/>
  <c r="BB1523" i="19"/>
  <c r="BA1524" i="19"/>
  <c r="BB1524" i="19"/>
  <c r="AZ1524" i="19"/>
  <c r="BD1524" i="19" s="1"/>
  <c r="BA1525" i="19"/>
  <c r="AZ1525" i="19"/>
  <c r="BD1525" i="19" s="1"/>
  <c r="BB1525" i="19"/>
  <c r="BA1526" i="19"/>
  <c r="AZ1526" i="19"/>
  <c r="BD1526" i="19" s="1"/>
  <c r="BB1526" i="19"/>
  <c r="BA1527" i="19"/>
  <c r="AZ1527" i="19"/>
  <c r="BD1527" i="19" s="1"/>
  <c r="BB1527" i="19"/>
  <c r="BA1528" i="19"/>
  <c r="BB1528" i="19"/>
  <c r="AZ1528" i="19"/>
  <c r="BD1528" i="19" s="1"/>
  <c r="BA1529" i="19"/>
  <c r="AZ1529" i="19"/>
  <c r="BD1529" i="19" s="1"/>
  <c r="BB1529" i="19"/>
  <c r="BA1530" i="19"/>
  <c r="AZ1530" i="19"/>
  <c r="BD1530" i="19" s="1"/>
  <c r="BB1530" i="19"/>
  <c r="BA1531" i="19"/>
  <c r="AZ1531" i="19"/>
  <c r="BD1531" i="19" s="1"/>
  <c r="BB1531" i="19"/>
  <c r="BA1532" i="19"/>
  <c r="AZ1532" i="19"/>
  <c r="BD1532" i="19" s="1"/>
  <c r="BB1532" i="19"/>
  <c r="BA1533" i="19"/>
  <c r="AZ1533" i="19"/>
  <c r="BD1533" i="19" s="1"/>
  <c r="BB1533" i="19"/>
  <c r="BA1534" i="19"/>
  <c r="AZ1534" i="19"/>
  <c r="BD1534" i="19" s="1"/>
  <c r="BB1534" i="19"/>
  <c r="BA1535" i="19"/>
  <c r="AZ1535" i="19"/>
  <c r="BD1535" i="19" s="1"/>
  <c r="BB1535" i="19"/>
  <c r="BA1536" i="19"/>
  <c r="BB1536" i="19"/>
  <c r="AZ1536" i="19"/>
  <c r="BD1536" i="19" s="1"/>
  <c r="BA1537" i="19"/>
  <c r="AZ1537" i="19"/>
  <c r="BD1537" i="19" s="1"/>
  <c r="BB1537" i="19"/>
  <c r="BA1538" i="19"/>
  <c r="AZ1538" i="19"/>
  <c r="BD1538" i="19" s="1"/>
  <c r="BB1538" i="19"/>
  <c r="BA1539" i="19"/>
  <c r="AZ1539" i="19"/>
  <c r="BD1539" i="19" s="1"/>
  <c r="BB1539" i="19"/>
  <c r="BA1540" i="19"/>
  <c r="BA1541" i="19"/>
  <c r="BB1540" i="19"/>
  <c r="AZ1540" i="19"/>
  <c r="BD1540" i="19" s="1"/>
  <c r="AZ1541" i="19"/>
  <c r="BD1541" i="19" s="1"/>
  <c r="BB1541" i="19"/>
  <c r="BA1542" i="19"/>
  <c r="AZ1542" i="19"/>
  <c r="BD1542" i="19" s="1"/>
  <c r="BB1542" i="19"/>
  <c r="BA1543" i="19"/>
  <c r="AZ1543" i="19"/>
  <c r="BD1543" i="19" s="1"/>
  <c r="BB1543" i="19"/>
  <c r="BA1544" i="19"/>
  <c r="AZ1544" i="19"/>
  <c r="BD1544" i="19" s="1"/>
  <c r="BB1544" i="19"/>
  <c r="BA1545" i="19"/>
  <c r="AZ1545" i="19"/>
  <c r="BD1545" i="19" s="1"/>
  <c r="BB1545" i="19"/>
  <c r="BA1546" i="19"/>
  <c r="AZ1546" i="19"/>
  <c r="BD1546" i="19" s="1"/>
  <c r="BB1546" i="19"/>
  <c r="BA1547" i="19"/>
  <c r="AZ1547" i="19"/>
  <c r="BD1547" i="19" s="1"/>
  <c r="BB1547" i="19"/>
  <c r="BA1548" i="19"/>
  <c r="BA1549" i="19"/>
  <c r="BB1548" i="19"/>
  <c r="AZ1548" i="19"/>
  <c r="BD1548" i="19" s="1"/>
  <c r="AZ1549" i="19"/>
  <c r="BD1549" i="19" s="1"/>
  <c r="BB1549" i="19"/>
  <c r="BA1550" i="19"/>
  <c r="AZ1550" i="19"/>
  <c r="BD1550" i="19" s="1"/>
  <c r="BB1550" i="19"/>
  <c r="BA1551" i="19"/>
  <c r="AZ1551" i="19"/>
  <c r="BD1551" i="19" s="1"/>
  <c r="BB1551" i="19"/>
  <c r="BA1552" i="19"/>
  <c r="AZ1552" i="19"/>
  <c r="BD1552" i="19" s="1"/>
  <c r="BB1552" i="19"/>
  <c r="BA1553" i="19"/>
  <c r="AZ1553" i="19"/>
  <c r="BD1553" i="19" s="1"/>
  <c r="BB1553" i="19"/>
  <c r="BA1554" i="19"/>
  <c r="AZ1554" i="19"/>
  <c r="BD1554" i="19" s="1"/>
  <c r="BB1554" i="19"/>
  <c r="BA1555" i="19"/>
  <c r="AZ1555" i="19"/>
  <c r="BD1555" i="19" s="1"/>
  <c r="BB1555" i="19"/>
  <c r="BA1556" i="19"/>
  <c r="BA1557" i="19"/>
  <c r="BB1556" i="19"/>
  <c r="AZ1556" i="19"/>
  <c r="BD1556" i="19" s="1"/>
  <c r="AZ1557" i="19"/>
  <c r="BD1557" i="19" s="1"/>
  <c r="BB1557" i="19"/>
  <c r="BA1558" i="19"/>
  <c r="AZ1558" i="19"/>
  <c r="BD1558" i="19" s="1"/>
  <c r="BB1558" i="19"/>
  <c r="BA1559" i="19"/>
  <c r="AZ1559" i="19"/>
  <c r="BD1559" i="19" s="1"/>
  <c r="BB1559" i="19"/>
  <c r="BA1560" i="19"/>
  <c r="BB1560" i="19"/>
  <c r="AZ1560" i="19"/>
  <c r="BD1560" i="19" s="1"/>
  <c r="BA1561" i="19"/>
  <c r="AZ1561" i="19"/>
  <c r="BD1561" i="19" s="1"/>
  <c r="BB1561" i="19"/>
  <c r="BA1562" i="19"/>
  <c r="BB1562" i="19"/>
  <c r="AZ1562" i="19"/>
  <c r="BD1562" i="19" s="1"/>
  <c r="BA1563" i="19"/>
  <c r="AZ1563" i="19"/>
  <c r="BD1563" i="19" s="1"/>
  <c r="BB1563" i="19"/>
  <c r="BA1564" i="19"/>
  <c r="BA1565" i="19"/>
  <c r="AZ1564" i="19"/>
  <c r="BD1564" i="19" s="1"/>
  <c r="BB1564" i="19"/>
  <c r="AZ1565" i="19"/>
  <c r="BD1565" i="19" s="1"/>
  <c r="BB1565" i="19"/>
  <c r="BA1566" i="19"/>
  <c r="AZ1566" i="19"/>
  <c r="BD1566" i="19" s="1"/>
  <c r="BB1566" i="19"/>
  <c r="BA1567" i="19"/>
  <c r="AZ1567" i="19"/>
  <c r="BD1567" i="19" s="1"/>
  <c r="BB1567" i="19"/>
  <c r="BA1568" i="19"/>
  <c r="BB1568" i="19"/>
  <c r="AZ1568" i="19"/>
  <c r="BD1568" i="19" s="1"/>
  <c r="BA1569" i="19"/>
  <c r="AZ1569" i="19"/>
  <c r="BD1569" i="19" s="1"/>
  <c r="BB1569" i="19"/>
  <c r="BA1570" i="19"/>
  <c r="BB1570" i="19"/>
  <c r="AZ1570" i="19"/>
  <c r="BD1570" i="19" s="1"/>
  <c r="BA1571" i="19"/>
  <c r="AZ1571" i="19"/>
  <c r="BD1571" i="19" s="1"/>
  <c r="BB1571" i="19"/>
  <c r="BA1572" i="19"/>
  <c r="BA1573" i="19"/>
  <c r="BB1572" i="19"/>
  <c r="AZ1572" i="19"/>
  <c r="BD1572" i="19" s="1"/>
  <c r="AZ1573" i="19"/>
  <c r="BD1573" i="19" s="1"/>
  <c r="BB1573" i="19"/>
  <c r="BA1574" i="19"/>
  <c r="AZ1574" i="19"/>
  <c r="BD1574" i="19" s="1"/>
  <c r="BB1574" i="19"/>
  <c r="BA1575" i="19"/>
  <c r="AZ1575" i="19"/>
  <c r="BD1575" i="19" s="1"/>
  <c r="BB1575" i="19"/>
  <c r="BA1576" i="19"/>
  <c r="AZ1576" i="19"/>
  <c r="BD1576" i="19" s="1"/>
  <c r="BB1576" i="19"/>
  <c r="BA1577" i="19"/>
  <c r="AZ1577" i="19"/>
  <c r="BD1577" i="19" s="1"/>
  <c r="BB1577" i="19"/>
  <c r="BA1578" i="19"/>
  <c r="AZ1578" i="19"/>
  <c r="BD1578" i="19" s="1"/>
  <c r="BB1578" i="19"/>
  <c r="BA1579" i="19"/>
  <c r="AZ1579" i="19"/>
  <c r="BD1579" i="19" s="1"/>
  <c r="BB1579" i="19"/>
  <c r="BA1580" i="19"/>
  <c r="BB1580" i="19"/>
  <c r="AZ1580" i="19"/>
  <c r="BD1580" i="19" s="1"/>
  <c r="BA1581" i="19"/>
  <c r="AZ1581" i="19"/>
  <c r="BD1581" i="19" s="1"/>
  <c r="BB1581" i="19"/>
  <c r="BA1582" i="19"/>
  <c r="AZ1582" i="19"/>
  <c r="BD1582" i="19" s="1"/>
  <c r="BB1582" i="19"/>
  <c r="BA1583" i="19"/>
  <c r="AZ1583" i="19"/>
  <c r="BD1583" i="19" s="1"/>
  <c r="BB1583" i="19"/>
  <c r="BA1584" i="19"/>
  <c r="AZ1584" i="19"/>
  <c r="BD1584" i="19" s="1"/>
  <c r="BB1584" i="19"/>
  <c r="BA1585" i="19"/>
  <c r="AZ1585" i="19"/>
  <c r="BD1585" i="19" s="1"/>
  <c r="BB1585" i="19"/>
  <c r="BA1586" i="19"/>
  <c r="AZ1586" i="19"/>
  <c r="BD1586" i="19" s="1"/>
  <c r="BB1586" i="19"/>
  <c r="BA1587" i="19"/>
  <c r="AZ1587" i="19"/>
  <c r="BD1587" i="19" s="1"/>
  <c r="BB1587" i="19"/>
  <c r="BA1588" i="19"/>
  <c r="BB1588" i="19"/>
  <c r="BA1589" i="19"/>
  <c r="AZ1588" i="19"/>
  <c r="BD1588" i="19" s="1"/>
  <c r="AZ1589" i="19"/>
  <c r="BD1589" i="19" s="1"/>
  <c r="BB1589" i="19"/>
  <c r="BA1590" i="19"/>
  <c r="AZ1590" i="19"/>
  <c r="BD1590" i="19" s="1"/>
  <c r="BB1590" i="19"/>
  <c r="BA1591" i="19"/>
  <c r="AZ1591" i="19"/>
  <c r="BD1591" i="19" s="1"/>
  <c r="BB1591" i="19"/>
  <c r="BA1592" i="19"/>
  <c r="AZ1592" i="19"/>
  <c r="BD1592" i="19" s="1"/>
  <c r="BB1592" i="19"/>
  <c r="BA1593" i="19"/>
  <c r="AZ1593" i="19"/>
  <c r="BD1593" i="19" s="1"/>
  <c r="BB1593" i="19"/>
  <c r="BA1594" i="19"/>
  <c r="AZ1594" i="19"/>
  <c r="BD1594" i="19" s="1"/>
  <c r="BB1594" i="19"/>
  <c r="BA1595" i="19"/>
  <c r="AZ1595" i="19"/>
  <c r="BD1595" i="19" s="1"/>
  <c r="BB1595" i="19"/>
  <c r="BA1596" i="19"/>
  <c r="BB1596" i="19"/>
  <c r="BA1597" i="19"/>
  <c r="AZ1596" i="19"/>
  <c r="BD1596" i="19" s="1"/>
  <c r="AZ1597" i="19"/>
  <c r="BD1597" i="19" s="1"/>
  <c r="BB1597" i="19"/>
  <c r="BA1598" i="19"/>
  <c r="AZ1598" i="19"/>
  <c r="BD1598" i="19" s="1"/>
  <c r="BB1598" i="19"/>
  <c r="BA1599" i="19"/>
  <c r="AZ1599" i="19"/>
  <c r="BD1599" i="19" s="1"/>
  <c r="BB1599" i="19"/>
  <c r="BA1600" i="19"/>
  <c r="AZ1600" i="19"/>
  <c r="BD1600" i="19" s="1"/>
  <c r="BB1600" i="19"/>
  <c r="BA1601" i="19"/>
  <c r="AZ1601" i="19"/>
  <c r="BD1601" i="19" s="1"/>
  <c r="BB1601" i="19"/>
  <c r="BA1602" i="19"/>
  <c r="AZ1602" i="19"/>
  <c r="BD1602" i="19" s="1"/>
  <c r="BB1602" i="19"/>
  <c r="BA1603" i="19"/>
  <c r="AZ1603" i="19"/>
  <c r="BD1603" i="19" s="1"/>
  <c r="BB1603" i="19"/>
  <c r="BA1604" i="19"/>
  <c r="BA1605" i="19"/>
  <c r="BB1604" i="19"/>
  <c r="AZ1604" i="19"/>
  <c r="BD1604" i="19" s="1"/>
  <c r="AZ1605" i="19"/>
  <c r="BD1605" i="19" s="1"/>
  <c r="BB1605" i="19"/>
  <c r="BA1606" i="19"/>
  <c r="AZ1606" i="19"/>
  <c r="BD1606" i="19" s="1"/>
  <c r="BB1606" i="19"/>
  <c r="BA1607" i="19"/>
  <c r="AZ1607" i="19"/>
  <c r="BD1607" i="19" s="1"/>
  <c r="BB1607" i="19"/>
  <c r="BA1608" i="19"/>
  <c r="BB1608" i="19"/>
  <c r="AZ1608" i="19"/>
  <c r="BD1608" i="19" s="1"/>
  <c r="BA1609" i="19"/>
  <c r="AZ1609" i="19"/>
  <c r="BD1609" i="19" s="1"/>
  <c r="BB1609" i="19"/>
  <c r="BA1610" i="19"/>
  <c r="AZ1610" i="19"/>
  <c r="BD1610" i="19" s="1"/>
  <c r="BB1610" i="19"/>
  <c r="BA1611" i="19"/>
  <c r="AZ1611" i="19"/>
  <c r="BD1611" i="19" s="1"/>
  <c r="BB1611" i="19"/>
  <c r="BA1612" i="19"/>
  <c r="BA1613" i="19"/>
  <c r="AZ1612" i="19"/>
  <c r="BD1612" i="19" s="1"/>
  <c r="BB1612" i="19"/>
  <c r="AZ1613" i="19"/>
  <c r="BD1613" i="19" s="1"/>
  <c r="BB1613" i="19"/>
  <c r="BA1614" i="19"/>
  <c r="AZ1614" i="19"/>
  <c r="BD1614" i="19" s="1"/>
  <c r="BB1614" i="19"/>
  <c r="BA1615" i="19"/>
  <c r="AZ1615" i="19"/>
  <c r="BD1615" i="19" s="1"/>
  <c r="BB1615" i="19"/>
  <c r="BA1616" i="19"/>
  <c r="BB1616" i="19"/>
  <c r="AZ1616" i="19"/>
  <c r="BD1616" i="19" s="1"/>
  <c r="BA1617" i="19"/>
  <c r="AZ1617" i="19"/>
  <c r="BD1617" i="19" s="1"/>
  <c r="BB1617" i="19"/>
  <c r="BA1618" i="19"/>
  <c r="AZ1618" i="19"/>
  <c r="BD1618" i="19" s="1"/>
  <c r="BB1618" i="19"/>
  <c r="BA1619" i="19"/>
  <c r="AZ1619" i="19"/>
  <c r="BD1619" i="19" s="1"/>
  <c r="BB1619" i="19"/>
  <c r="BA1620" i="19"/>
  <c r="BA1621" i="19"/>
  <c r="BB1620" i="19"/>
  <c r="AZ1620" i="19"/>
  <c r="BD1620" i="19" s="1"/>
  <c r="AZ1621" i="19"/>
  <c r="BD1621" i="19" s="1"/>
  <c r="BB1621" i="19"/>
  <c r="BA1622" i="19"/>
  <c r="AZ1622" i="19"/>
  <c r="BD1622" i="19" s="1"/>
  <c r="BB1622" i="19"/>
  <c r="BA1623" i="19"/>
  <c r="AZ1623" i="19"/>
  <c r="BD1623" i="19" s="1"/>
  <c r="BB1623" i="19"/>
  <c r="BA1624" i="19"/>
  <c r="AZ1624" i="19"/>
  <c r="BD1624" i="19" s="1"/>
  <c r="BB1624" i="19"/>
  <c r="BA1625" i="19"/>
  <c r="AZ1625" i="19"/>
  <c r="BD1625" i="19" s="1"/>
  <c r="BB1625" i="19"/>
  <c r="BA1626" i="19"/>
  <c r="BB1626" i="19"/>
  <c r="AZ1626" i="19"/>
  <c r="BD1626" i="19" s="1"/>
  <c r="BA1627" i="19"/>
  <c r="AZ1627" i="19"/>
  <c r="BD1627" i="19" s="1"/>
  <c r="BB1627" i="19"/>
  <c r="BA1628" i="19"/>
  <c r="BA1629" i="19"/>
  <c r="BB1628" i="19"/>
  <c r="AZ1628" i="19"/>
  <c r="BD1628" i="19" s="1"/>
  <c r="AZ1629" i="19"/>
  <c r="BD1629" i="19" s="1"/>
  <c r="BB1629" i="19"/>
  <c r="BA1630" i="19"/>
  <c r="AZ1630" i="19"/>
  <c r="BD1630" i="19" s="1"/>
  <c r="BB1630" i="19"/>
  <c r="BA1631" i="19"/>
  <c r="AZ1631" i="19"/>
  <c r="BD1631" i="19" s="1"/>
  <c r="BB1631" i="19"/>
  <c r="BA1632" i="19"/>
  <c r="BB1632" i="19"/>
  <c r="AZ1632" i="19"/>
  <c r="BD1632" i="19" s="1"/>
  <c r="BA1633" i="19"/>
  <c r="AZ1633" i="19"/>
  <c r="BD1633" i="19" s="1"/>
  <c r="BB1633" i="19"/>
  <c r="BA1634" i="19"/>
  <c r="BB1634" i="19"/>
  <c r="AZ1634" i="19"/>
  <c r="BD1634" i="19" s="1"/>
  <c r="BA1635" i="19"/>
  <c r="AZ1635" i="19"/>
  <c r="BD1635" i="19" s="1"/>
  <c r="BB1635" i="19"/>
  <c r="BA1636" i="19"/>
  <c r="BA1637" i="19"/>
  <c r="AZ1636" i="19"/>
  <c r="BD1636" i="19" s="1"/>
  <c r="BB1636" i="19"/>
  <c r="AZ1637" i="19"/>
  <c r="BD1637" i="19" s="1"/>
  <c r="BB1637" i="19"/>
  <c r="BA1638" i="19"/>
  <c r="AZ1638" i="19"/>
  <c r="BD1638" i="19" s="1"/>
  <c r="BB1638" i="19"/>
  <c r="BA1639" i="19"/>
  <c r="AZ1639" i="19"/>
  <c r="BD1639" i="19" s="1"/>
  <c r="BB1639" i="19"/>
  <c r="BA1640" i="19"/>
  <c r="BB1640" i="19"/>
  <c r="AZ1640" i="19"/>
  <c r="BD1640" i="19" s="1"/>
  <c r="BA1641" i="19"/>
  <c r="AZ1641" i="19"/>
  <c r="BD1641" i="19" s="1"/>
  <c r="BB1641" i="19"/>
  <c r="BA1642" i="19"/>
  <c r="BB1642" i="19"/>
  <c r="AZ1642" i="19"/>
  <c r="BD1642" i="19" s="1"/>
  <c r="BA1643" i="19"/>
  <c r="AZ1643" i="19"/>
  <c r="BD1643" i="19" s="1"/>
  <c r="BB1643" i="19"/>
  <c r="BA1644" i="19"/>
  <c r="BB1644" i="19"/>
  <c r="AZ1644" i="19"/>
  <c r="BD1644" i="19" s="1"/>
  <c r="BA1645" i="19"/>
  <c r="AZ1645" i="19"/>
  <c r="BD1645" i="19" s="1"/>
  <c r="BB1645" i="19"/>
  <c r="BA1646" i="19"/>
  <c r="AZ1646" i="19"/>
  <c r="BD1646" i="19" s="1"/>
  <c r="BB1646" i="19"/>
  <c r="BA1647" i="19"/>
  <c r="AZ1647" i="19"/>
  <c r="BD1647" i="19" s="1"/>
  <c r="BB1647" i="19"/>
  <c r="BA1648" i="19"/>
  <c r="AZ1648" i="19"/>
  <c r="BD1648" i="19" s="1"/>
  <c r="BB1648" i="19"/>
  <c r="BA1649" i="19"/>
  <c r="AZ1649" i="19"/>
  <c r="BD1649" i="19" s="1"/>
  <c r="BB1649" i="19"/>
  <c r="BA1650" i="19"/>
  <c r="AZ1650" i="19"/>
  <c r="BD1650" i="19" s="1"/>
  <c r="BB1650" i="19"/>
  <c r="BA1651" i="19"/>
  <c r="AZ1651" i="19"/>
  <c r="BD1651" i="19" s="1"/>
  <c r="BB1651" i="19"/>
  <c r="BA1652" i="19"/>
  <c r="BB1652" i="19"/>
  <c r="BA1653" i="19"/>
  <c r="AZ1652" i="19"/>
  <c r="BD1652" i="19" s="1"/>
  <c r="AZ1653" i="19"/>
  <c r="BD1653" i="19" s="1"/>
  <c r="BB1653" i="19"/>
  <c r="BA1654" i="19"/>
  <c r="AZ1654" i="19"/>
  <c r="BD1654" i="19" s="1"/>
  <c r="BB1654" i="19"/>
  <c r="BA1655" i="19"/>
  <c r="AZ1655" i="19"/>
  <c r="BD1655" i="19" s="1"/>
  <c r="BB1655" i="19"/>
  <c r="BA1656" i="19"/>
  <c r="BB1656" i="19"/>
  <c r="AZ1656" i="19"/>
  <c r="BD1656" i="19" s="1"/>
  <c r="BA1657" i="19"/>
  <c r="AZ1657" i="19"/>
  <c r="BD1657" i="19" s="1"/>
  <c r="BB1657" i="19"/>
  <c r="BA1658" i="19"/>
  <c r="BB1658" i="19"/>
  <c r="AZ1658" i="19"/>
  <c r="BD1658" i="19" s="1"/>
  <c r="BA1659" i="19"/>
  <c r="AZ1659" i="19"/>
  <c r="BD1659" i="19" s="1"/>
  <c r="BB1659" i="19"/>
  <c r="BA1660" i="19"/>
  <c r="AZ1660" i="19"/>
  <c r="BD1660" i="19" s="1"/>
  <c r="BB1660" i="19"/>
  <c r="BA1661" i="19"/>
  <c r="AZ1661" i="19"/>
  <c r="BD1661" i="19" s="1"/>
  <c r="BB1661" i="19"/>
  <c r="BA1662" i="19"/>
  <c r="AZ1662" i="19"/>
  <c r="BD1662" i="19" s="1"/>
  <c r="BB1662" i="19"/>
  <c r="BA1663" i="19"/>
  <c r="AZ1663" i="19"/>
  <c r="BD1663" i="19" s="1"/>
  <c r="BB1663" i="19"/>
  <c r="BA1664" i="19"/>
  <c r="AZ1664" i="19"/>
  <c r="BD1664" i="19" s="1"/>
  <c r="BB1664" i="19"/>
  <c r="BA1665" i="19"/>
  <c r="AZ1665" i="19"/>
  <c r="BD1665" i="19" s="1"/>
  <c r="BB1665" i="19"/>
  <c r="BA1666" i="19"/>
  <c r="AZ1666" i="19"/>
  <c r="BD1666" i="19" s="1"/>
  <c r="BB1666" i="19"/>
  <c r="BA1667" i="19"/>
  <c r="AZ1667" i="19"/>
  <c r="BD1667" i="19" s="1"/>
  <c r="BB1667" i="19"/>
  <c r="BA1668" i="19"/>
  <c r="BA1669" i="19"/>
  <c r="BB1668" i="19"/>
  <c r="AZ1668" i="19"/>
  <c r="BD1668" i="19" s="1"/>
  <c r="AZ1669" i="19"/>
  <c r="BD1669" i="19" s="1"/>
  <c r="BB1669" i="19"/>
  <c r="BA1670" i="19"/>
  <c r="AZ1670" i="19"/>
  <c r="BD1670" i="19" s="1"/>
  <c r="BB1670" i="19"/>
  <c r="BA1671" i="19"/>
  <c r="AZ1671" i="19"/>
  <c r="BD1671" i="19" s="1"/>
  <c r="BB1671" i="19"/>
  <c r="BA1672" i="19"/>
  <c r="BB1672" i="19"/>
  <c r="AZ1672" i="19"/>
  <c r="BD1672" i="19" s="1"/>
  <c r="BA1673" i="19"/>
  <c r="AZ1673" i="19"/>
  <c r="BD1673" i="19" s="1"/>
  <c r="BB1673" i="19"/>
  <c r="BA1674" i="19"/>
  <c r="BB1674" i="19"/>
  <c r="AZ1674" i="19"/>
  <c r="BD1674" i="19" s="1"/>
  <c r="BA1675" i="19"/>
  <c r="AZ1675" i="19"/>
  <c r="BD1675" i="19" s="1"/>
  <c r="BB1675" i="19"/>
  <c r="BA1676" i="19"/>
  <c r="BA1677" i="19"/>
  <c r="AZ1676" i="19"/>
  <c r="BD1676" i="19" s="1"/>
  <c r="BB1676" i="19"/>
  <c r="AZ1677" i="19"/>
  <c r="BD1677" i="19" s="1"/>
  <c r="BB1677" i="19"/>
  <c r="BA1678" i="19"/>
  <c r="AZ1678" i="19"/>
  <c r="BD1678" i="19" s="1"/>
  <c r="BB1678" i="19"/>
  <c r="BA1679" i="19"/>
  <c r="AZ1679" i="19"/>
  <c r="BD1679" i="19" s="1"/>
  <c r="BB1679" i="19"/>
  <c r="BA1680" i="19"/>
  <c r="BB1680" i="19"/>
  <c r="AZ1680" i="19"/>
  <c r="BD1680" i="19" s="1"/>
  <c r="BA1681" i="19"/>
  <c r="AZ1681" i="19"/>
  <c r="BD1681" i="19" s="1"/>
  <c r="BB1681" i="19"/>
  <c r="BA1682" i="19"/>
  <c r="AZ1682" i="19"/>
  <c r="BD1682" i="19" s="1"/>
  <c r="BB1682" i="19"/>
  <c r="BA1683" i="19"/>
  <c r="AZ1683" i="19"/>
  <c r="BD1683" i="19" s="1"/>
  <c r="BB1683" i="19"/>
  <c r="BA1684" i="19"/>
  <c r="BA1685" i="19"/>
  <c r="BB1684" i="19"/>
  <c r="AZ1684" i="19"/>
  <c r="BD1684" i="19" s="1"/>
  <c r="AZ1685" i="19"/>
  <c r="BD1685" i="19" s="1"/>
  <c r="BB1685" i="19"/>
  <c r="BA1686" i="19"/>
  <c r="AZ1686" i="19"/>
  <c r="BD1686" i="19" s="1"/>
  <c r="BB1686" i="19"/>
  <c r="BA1687" i="19"/>
  <c r="AZ1687" i="19"/>
  <c r="BD1687" i="19" s="1"/>
  <c r="BB1687" i="19"/>
  <c r="BA1688" i="19"/>
  <c r="BB1688" i="19"/>
  <c r="AZ1688" i="19"/>
  <c r="BD1688" i="19" s="1"/>
  <c r="BA1689" i="19"/>
  <c r="AZ1689" i="19"/>
  <c r="BD1689" i="19" s="1"/>
  <c r="BB1689" i="19"/>
  <c r="BA1690" i="19"/>
  <c r="BB1690" i="19"/>
  <c r="AZ1690" i="19"/>
  <c r="BD1690" i="19" s="1"/>
  <c r="BA1691" i="19"/>
  <c r="AZ1691" i="19"/>
  <c r="BD1691" i="19" s="1"/>
  <c r="BB1691" i="19"/>
  <c r="BA1692" i="19"/>
  <c r="BA1693" i="19"/>
  <c r="AZ1692" i="19"/>
  <c r="BD1692" i="19" s="1"/>
  <c r="BB1692" i="19"/>
  <c r="AZ1693" i="19"/>
  <c r="BD1693" i="19" s="1"/>
  <c r="BB1693" i="19"/>
  <c r="BA1694" i="19"/>
  <c r="AZ1694" i="19"/>
  <c r="BD1694" i="19" s="1"/>
  <c r="BB1694" i="19"/>
  <c r="BA1695" i="19"/>
  <c r="AZ1695" i="19"/>
  <c r="BD1695" i="19" s="1"/>
  <c r="BB1695" i="19"/>
  <c r="BA1696" i="19"/>
  <c r="BB1696" i="19"/>
  <c r="AZ1696" i="19"/>
  <c r="BD1696" i="19" s="1"/>
  <c r="BA1697" i="19"/>
  <c r="AZ1697" i="19"/>
  <c r="BD1697" i="19" s="1"/>
  <c r="BB1697" i="19"/>
  <c r="BA1698" i="19"/>
  <c r="BB1698" i="19"/>
  <c r="AZ1698" i="19"/>
  <c r="BD1698" i="19" s="1"/>
  <c r="BA1699" i="19"/>
  <c r="AZ1699" i="19"/>
  <c r="BD1699" i="19" s="1"/>
  <c r="BB1699" i="19"/>
  <c r="BA1700" i="19"/>
  <c r="BA1701" i="19"/>
  <c r="BB1700" i="19"/>
  <c r="AZ1700" i="19"/>
  <c r="BD1700" i="19" s="1"/>
  <c r="AZ1701" i="19"/>
  <c r="BD1701" i="19" s="1"/>
  <c r="BB1701" i="19"/>
  <c r="BA1702" i="19"/>
  <c r="AZ1702" i="19"/>
  <c r="BD1702" i="19" s="1"/>
  <c r="BB1702" i="19"/>
  <c r="BA1703" i="19"/>
  <c r="AZ1703" i="19"/>
  <c r="BD1703" i="19" s="1"/>
  <c r="BB1703" i="19"/>
  <c r="BA1704" i="19"/>
  <c r="AZ1704" i="19"/>
  <c r="BD1704" i="19" s="1"/>
  <c r="BB1704" i="19"/>
  <c r="BA1705" i="19"/>
  <c r="AZ1705" i="19"/>
  <c r="BD1705" i="19" s="1"/>
  <c r="BB1705" i="19"/>
  <c r="BA1706" i="19"/>
  <c r="AZ1706" i="19"/>
  <c r="BD1706" i="19" s="1"/>
  <c r="BB1706" i="19"/>
  <c r="BA1707" i="19"/>
  <c r="AZ1707" i="19"/>
  <c r="BD1707" i="19" s="1"/>
  <c r="BB1707" i="19"/>
  <c r="BA1708" i="19"/>
  <c r="BB1708" i="19"/>
  <c r="AZ1708" i="19"/>
  <c r="BD1708" i="19" s="1"/>
  <c r="BA1709" i="19"/>
  <c r="AZ1709" i="19"/>
  <c r="BD1709" i="19" s="1"/>
  <c r="BB1709" i="19"/>
  <c r="BA1710" i="19"/>
  <c r="AZ1710" i="19"/>
  <c r="BD1710" i="19" s="1"/>
  <c r="BB1710" i="19"/>
  <c r="BA1711" i="19"/>
  <c r="AZ1711" i="19"/>
  <c r="BD1711" i="19" s="1"/>
  <c r="BB1711" i="19"/>
  <c r="BA1712" i="19"/>
  <c r="BB1712" i="19"/>
  <c r="AZ1712" i="19"/>
  <c r="BD1712" i="19" s="1"/>
  <c r="BA1713" i="19"/>
  <c r="AZ1713" i="19"/>
  <c r="BD1713" i="19" s="1"/>
  <c r="BB1713" i="19"/>
  <c r="BA1714" i="19"/>
  <c r="BB1714" i="19"/>
  <c r="AZ1714" i="19"/>
  <c r="BD1714" i="19" s="1"/>
  <c r="BA1715" i="19"/>
  <c r="AZ1715" i="19"/>
  <c r="BD1715" i="19" s="1"/>
  <c r="BB1715" i="19"/>
  <c r="BA1716" i="19"/>
  <c r="AZ1716" i="19"/>
  <c r="BD1716" i="19" s="1"/>
  <c r="BB1716" i="19"/>
  <c r="BA1717" i="19"/>
  <c r="AZ1717" i="19"/>
  <c r="BD1717" i="19" s="1"/>
  <c r="BB1717" i="19"/>
  <c r="BA1718" i="19"/>
  <c r="AZ1718" i="19"/>
  <c r="BD1718" i="19" s="1"/>
  <c r="BB1718" i="19"/>
  <c r="BA1719" i="19"/>
  <c r="AZ1719" i="19"/>
  <c r="BD1719" i="19" s="1"/>
  <c r="BB1719" i="19"/>
  <c r="BA1720" i="19"/>
  <c r="BB1720" i="19"/>
  <c r="AZ1720" i="19"/>
  <c r="BD1720" i="19" s="1"/>
  <c r="BA1721" i="19"/>
  <c r="AZ1721" i="19"/>
  <c r="BD1721" i="19" s="1"/>
  <c r="BB1721" i="19"/>
  <c r="BA1722" i="19"/>
  <c r="BB1722" i="19"/>
  <c r="AZ1722" i="19"/>
  <c r="BD1722" i="19" s="1"/>
  <c r="BA1723" i="19"/>
  <c r="AZ1723" i="19"/>
  <c r="BD1723" i="19" s="1"/>
  <c r="BB1723" i="19"/>
  <c r="BA1724" i="19"/>
  <c r="BB1724" i="19"/>
  <c r="BA1725" i="19"/>
  <c r="AZ1724" i="19"/>
  <c r="BD1724" i="19" s="1"/>
  <c r="AZ1725" i="19"/>
  <c r="BD1725" i="19" s="1"/>
  <c r="BB1725" i="19"/>
  <c r="BA1726" i="19"/>
  <c r="AZ1726" i="19"/>
  <c r="BD1726" i="19" s="1"/>
  <c r="BB1726" i="19"/>
  <c r="BA1727" i="19"/>
  <c r="AZ1727" i="19"/>
  <c r="BD1727" i="19" s="1"/>
  <c r="BB1727" i="19"/>
  <c r="BA1728" i="19"/>
  <c r="AZ1728" i="19"/>
  <c r="BD1728" i="19" s="1"/>
  <c r="BB1728" i="19"/>
  <c r="BA1729" i="19"/>
  <c r="AZ1729" i="19"/>
  <c r="BD1729" i="19" s="1"/>
  <c r="BB1729" i="19"/>
  <c r="BA1730" i="19"/>
  <c r="AZ1730" i="19"/>
  <c r="BD1730" i="19" s="1"/>
  <c r="BB1730" i="19"/>
  <c r="BA1731" i="19"/>
  <c r="AZ1731" i="19"/>
  <c r="BD1731" i="19" s="1"/>
  <c r="BB1731" i="19"/>
  <c r="BA1732" i="19"/>
  <c r="BA1733" i="19"/>
  <c r="BB1732" i="19"/>
  <c r="AZ1732" i="19"/>
  <c r="BD1732" i="19" s="1"/>
  <c r="AZ1733" i="19"/>
  <c r="BD1733" i="19" s="1"/>
  <c r="BB1733" i="19"/>
  <c r="BA1734" i="19"/>
  <c r="AZ1734" i="19"/>
  <c r="BD1734" i="19" s="1"/>
  <c r="BB1734" i="19"/>
  <c r="BA1735" i="19"/>
  <c r="BA1736" i="19"/>
  <c r="AZ1735" i="19"/>
  <c r="BD1735" i="19" s="1"/>
  <c r="BB1735" i="19"/>
  <c r="BB1736" i="19"/>
  <c r="AZ1736" i="19"/>
  <c r="BD1736" i="19" s="1"/>
  <c r="BA1737" i="19"/>
  <c r="AZ1737" i="19"/>
  <c r="BD1737" i="19" s="1"/>
  <c r="BB1737" i="19"/>
  <c r="BA1738" i="19"/>
  <c r="BB1738" i="19"/>
  <c r="AZ1738" i="19"/>
  <c r="BD1738" i="19" s="1"/>
  <c r="BA1739" i="19"/>
  <c r="AZ1739" i="19"/>
  <c r="BD1739" i="19" s="1"/>
  <c r="BB1739" i="19"/>
  <c r="BA1740" i="19"/>
  <c r="BA1741" i="19"/>
  <c r="AZ1740" i="19"/>
  <c r="BD1740" i="19" s="1"/>
  <c r="BB1740" i="19"/>
  <c r="AZ1741" i="19"/>
  <c r="BD1741" i="19" s="1"/>
  <c r="BB1741" i="19"/>
  <c r="BA1742" i="19"/>
  <c r="AZ1742" i="19"/>
  <c r="BD1742" i="19" s="1"/>
  <c r="BB1742" i="19"/>
  <c r="BA1743" i="19"/>
  <c r="BA1744" i="19"/>
  <c r="AZ1743" i="19"/>
  <c r="BD1743" i="19" s="1"/>
  <c r="BB1743" i="19"/>
  <c r="BB1744" i="19"/>
  <c r="AZ1744" i="19"/>
  <c r="BD1744" i="19" s="1"/>
  <c r="BA1745" i="19"/>
  <c r="AZ1745" i="19"/>
  <c r="BD1745" i="19" s="1"/>
  <c r="BB1745" i="19"/>
  <c r="BA1746" i="19"/>
  <c r="BB1746" i="19"/>
  <c r="AZ1746" i="19"/>
  <c r="BD1746" i="19" s="1"/>
  <c r="BA1747" i="19"/>
  <c r="AZ1747" i="19"/>
  <c r="BD1747" i="19" s="1"/>
  <c r="BB1747" i="19"/>
  <c r="BA1748" i="19"/>
  <c r="BA1749" i="19"/>
  <c r="AZ1748" i="19"/>
  <c r="BD1748" i="19" s="1"/>
  <c r="BB1748" i="19"/>
  <c r="AZ1749" i="19"/>
  <c r="BD1749" i="19" s="1"/>
  <c r="BB1749" i="19"/>
  <c r="BA1750" i="19"/>
  <c r="AZ1750" i="19"/>
  <c r="BD1750" i="19" s="1"/>
  <c r="BB1750" i="19"/>
  <c r="BA1751" i="19"/>
  <c r="AZ1751" i="19"/>
  <c r="BD1751" i="19" s="1"/>
  <c r="BB1751" i="19"/>
  <c r="BA1752" i="19"/>
  <c r="AZ1752" i="19"/>
  <c r="BD1752" i="19" s="1"/>
  <c r="BB1752" i="19"/>
  <c r="BA1753" i="19"/>
  <c r="AZ1753" i="19"/>
  <c r="BD1753" i="19" s="1"/>
  <c r="BB1753" i="19"/>
  <c r="BA1754" i="19"/>
  <c r="AZ1754" i="19"/>
  <c r="BD1754" i="19" s="1"/>
  <c r="BB1754" i="19"/>
  <c r="BA1755" i="19"/>
  <c r="AZ1755" i="19"/>
  <c r="BD1755" i="19" s="1"/>
  <c r="BB1755" i="19"/>
  <c r="BA1756" i="19"/>
  <c r="BB1756" i="19"/>
  <c r="AZ1756" i="19"/>
  <c r="BD1756" i="19" s="1"/>
  <c r="BA1757" i="19"/>
  <c r="AZ1757" i="19"/>
  <c r="BD1757" i="19" s="1"/>
  <c r="BB1757" i="19"/>
  <c r="BA1758" i="19"/>
  <c r="AZ1758" i="19"/>
  <c r="BD1758" i="19" s="1"/>
  <c r="BB1758" i="19"/>
  <c r="BA1759" i="19"/>
  <c r="BA1760" i="19"/>
  <c r="AZ1759" i="19"/>
  <c r="BD1759" i="19" s="1"/>
  <c r="BB1759" i="19"/>
  <c r="BB1760" i="19"/>
  <c r="AZ1760" i="19"/>
  <c r="BD1760" i="19" s="1"/>
  <c r="BA1761" i="19"/>
  <c r="AZ1761" i="19"/>
  <c r="BD1761" i="19" s="1"/>
  <c r="BB1761" i="19"/>
  <c r="BA1762" i="19"/>
  <c r="BB1762" i="19"/>
  <c r="AZ1762" i="19"/>
  <c r="BD1762" i="19" s="1"/>
  <c r="BA1763" i="19"/>
  <c r="AZ1763" i="19"/>
  <c r="BD1763" i="19" s="1"/>
  <c r="BB1763" i="19"/>
  <c r="BA1764" i="19"/>
  <c r="BA1765" i="19"/>
  <c r="AZ1764" i="19"/>
  <c r="BD1764" i="19" s="1"/>
  <c r="BB1764" i="19"/>
  <c r="AZ1765" i="19"/>
  <c r="BD1765" i="19" s="1"/>
  <c r="BB1765" i="19"/>
  <c r="BA1766" i="19"/>
  <c r="AZ1766" i="19"/>
  <c r="BD1766" i="19" s="1"/>
  <c r="BB1766" i="19"/>
  <c r="BA1767" i="19"/>
  <c r="BA1768" i="19"/>
  <c r="AZ1767" i="19"/>
  <c r="BD1767" i="19" s="1"/>
  <c r="BB1767" i="19"/>
  <c r="BB1768" i="19"/>
  <c r="AZ1768" i="19"/>
  <c r="BD1768" i="19" s="1"/>
  <c r="BA1769" i="19"/>
  <c r="AZ1769" i="19"/>
  <c r="BD1769" i="19" s="1"/>
  <c r="BB1769" i="19"/>
  <c r="BA1770" i="19"/>
  <c r="BB1770" i="19"/>
  <c r="AZ1770" i="19"/>
  <c r="BD1770" i="19" s="1"/>
  <c r="BA1771" i="19"/>
  <c r="AZ1771" i="19"/>
  <c r="BD1771" i="19" s="1"/>
  <c r="BB1771" i="19"/>
  <c r="BA1772" i="19"/>
  <c r="BA1773" i="19"/>
  <c r="BB1772" i="19"/>
  <c r="AZ1772" i="19"/>
  <c r="BD1772" i="19" s="1"/>
  <c r="AZ1773" i="19"/>
  <c r="BD1773" i="19" s="1"/>
  <c r="BB1773" i="19"/>
  <c r="BA1774" i="19"/>
  <c r="AZ1774" i="19"/>
  <c r="BD1774" i="19" s="1"/>
  <c r="BB1774" i="19"/>
  <c r="BA1775" i="19"/>
  <c r="BA1776" i="19"/>
  <c r="AZ1775" i="19"/>
  <c r="BD1775" i="19" s="1"/>
  <c r="BB1775" i="19"/>
  <c r="AZ1776" i="19"/>
  <c r="BD1776" i="19" s="1"/>
  <c r="BB1776" i="19"/>
  <c r="BA1777" i="19"/>
  <c r="AZ1777" i="19"/>
  <c r="BD1777" i="19" s="1"/>
  <c r="BB1777" i="19"/>
  <c r="BA1778" i="19"/>
  <c r="AZ1778" i="19"/>
  <c r="BD1778" i="19" s="1"/>
  <c r="BB1778" i="19"/>
  <c r="BA1779" i="19"/>
  <c r="AZ1779" i="19"/>
  <c r="BD1779" i="19" s="1"/>
  <c r="BB1779" i="19"/>
  <c r="BA1780" i="19"/>
  <c r="BA1781" i="19"/>
  <c r="BB1780" i="19"/>
  <c r="AZ1780" i="19"/>
  <c r="BD1780" i="19" s="1"/>
  <c r="AZ1781" i="19"/>
  <c r="BD1781" i="19" s="1"/>
  <c r="BB1781" i="19"/>
  <c r="BA1782" i="19"/>
  <c r="AZ1782" i="19"/>
  <c r="BD1782" i="19" s="1"/>
  <c r="BB1782" i="19"/>
  <c r="BA1783" i="19"/>
  <c r="AZ1783" i="19"/>
  <c r="BD1783" i="19" s="1"/>
  <c r="BB1783" i="19"/>
  <c r="BA1784" i="19"/>
  <c r="BB1784" i="19"/>
  <c r="AZ1784" i="19"/>
  <c r="BD1784" i="19" s="1"/>
  <c r="BA1785" i="19"/>
  <c r="AZ1785" i="19"/>
  <c r="BD1785" i="19" s="1"/>
  <c r="BB1785" i="19"/>
  <c r="BA1786" i="19"/>
  <c r="AZ1786" i="19"/>
  <c r="BD1786" i="19" s="1"/>
  <c r="BB1786" i="19"/>
  <c r="BA1787" i="19"/>
  <c r="AZ1787" i="19"/>
  <c r="BD1787" i="19" s="1"/>
  <c r="BB1787" i="19"/>
  <c r="BA1788" i="19"/>
  <c r="AZ1788" i="19"/>
  <c r="BD1788" i="19" s="1"/>
  <c r="BB1788" i="19"/>
  <c r="BA1789" i="19"/>
  <c r="AZ1789" i="19"/>
  <c r="BD1789" i="19" s="1"/>
  <c r="BB1789" i="19"/>
  <c r="BA1790" i="19"/>
  <c r="AZ1790" i="19"/>
  <c r="BD1790" i="19" s="1"/>
  <c r="BB1790" i="19"/>
  <c r="BA1791" i="19"/>
  <c r="BA1792" i="19"/>
  <c r="AZ1791" i="19"/>
  <c r="BD1791" i="19" s="1"/>
  <c r="BB1791" i="19"/>
  <c r="BB1792" i="19"/>
  <c r="AZ1792" i="19"/>
  <c r="BD1792" i="19" s="1"/>
  <c r="BA1793" i="19"/>
  <c r="AZ1793" i="19"/>
  <c r="BD1793" i="19" s="1"/>
  <c r="BB1793" i="19"/>
  <c r="BA1794" i="19"/>
  <c r="BB1794" i="19"/>
  <c r="AZ1794" i="19"/>
  <c r="BD1794" i="19" s="1"/>
  <c r="BA1795" i="19"/>
  <c r="AZ1795" i="19"/>
  <c r="BD1795" i="19" s="1"/>
  <c r="BB1795" i="19"/>
  <c r="BA1796" i="19"/>
  <c r="BA1797" i="19"/>
  <c r="BB1796" i="19"/>
  <c r="AZ1796" i="19"/>
  <c r="BD1796" i="19" s="1"/>
  <c r="AZ1797" i="19"/>
  <c r="BD1797" i="19" s="1"/>
  <c r="BB1797" i="19"/>
  <c r="BA1798" i="19"/>
  <c r="AZ1798" i="19"/>
  <c r="BD1798" i="19" s="1"/>
  <c r="BB1798" i="19"/>
  <c r="BA1799" i="19"/>
  <c r="BA1800" i="19"/>
  <c r="AZ1799" i="19"/>
  <c r="BD1799" i="19" s="1"/>
  <c r="BB1799" i="19"/>
  <c r="AZ1800" i="19"/>
  <c r="BD1800" i="19" s="1"/>
  <c r="BB1800" i="19"/>
  <c r="BA1801" i="19"/>
  <c r="AZ1801" i="19"/>
  <c r="BD1801" i="19" s="1"/>
  <c r="BB1801" i="19"/>
  <c r="BA1802" i="19"/>
  <c r="BB1802" i="19"/>
  <c r="AZ1802" i="19"/>
  <c r="BD1802" i="19" s="1"/>
  <c r="BA1803" i="19"/>
  <c r="AZ1803" i="19"/>
  <c r="BD1803" i="19" s="1"/>
  <c r="BB1803" i="19"/>
  <c r="BA1804" i="19"/>
  <c r="BA1805" i="19"/>
  <c r="BB1804" i="19"/>
  <c r="AZ1804" i="19"/>
  <c r="BD1804" i="19" s="1"/>
  <c r="AZ1805" i="19"/>
  <c r="BD1805" i="19" s="1"/>
  <c r="BB1805" i="19"/>
  <c r="BA1806" i="19"/>
  <c r="AZ1806" i="19"/>
  <c r="BD1806" i="19" s="1"/>
  <c r="BB1806" i="19"/>
  <c r="BA1807" i="19"/>
  <c r="AZ1807" i="19"/>
  <c r="BD1807" i="19" s="1"/>
  <c r="BA1808" i="19"/>
  <c r="BB1807" i="19"/>
  <c r="BB1808" i="19"/>
  <c r="AZ1808" i="19"/>
  <c r="BD1808" i="19" s="1"/>
  <c r="BA1809" i="19"/>
  <c r="AZ1809" i="19"/>
  <c r="BD1809" i="19" s="1"/>
  <c r="BB1809" i="19"/>
  <c r="BA1810" i="19"/>
  <c r="AZ1810" i="19"/>
  <c r="BD1810" i="19" s="1"/>
  <c r="BB1810" i="19"/>
  <c r="BA1811" i="19"/>
  <c r="AZ1811" i="19"/>
  <c r="BD1811" i="19" s="1"/>
  <c r="BB1811" i="19"/>
  <c r="BA1812" i="19"/>
  <c r="AZ1812" i="19"/>
  <c r="BD1812" i="19" s="1"/>
  <c r="BB1812" i="19"/>
  <c r="BA1813" i="19"/>
  <c r="AZ1813" i="19"/>
  <c r="BD1813" i="19" s="1"/>
  <c r="BB1813" i="19"/>
  <c r="BA1814" i="19"/>
  <c r="BB1814" i="19"/>
  <c r="AZ1814" i="19"/>
  <c r="BD1814" i="19" s="1"/>
  <c r="BA1815" i="19"/>
  <c r="BA1816" i="19"/>
  <c r="AZ1815" i="19"/>
  <c r="BD1815" i="19" s="1"/>
  <c r="BB1815" i="19"/>
  <c r="BB1816" i="19"/>
  <c r="AZ1816" i="19"/>
  <c r="BD1816" i="19" s="1"/>
  <c r="BA1817" i="19"/>
  <c r="AZ1817" i="19"/>
  <c r="BD1817" i="19" s="1"/>
  <c r="BB1817" i="19"/>
  <c r="BA1818" i="19"/>
  <c r="BB1818" i="19"/>
  <c r="AZ1818" i="19"/>
  <c r="BD1818" i="19" s="1"/>
  <c r="BA1819" i="19"/>
  <c r="AZ1819" i="19"/>
  <c r="BD1819" i="19" s="1"/>
  <c r="BB1819" i="19"/>
  <c r="BA1820" i="19"/>
  <c r="BA1821" i="19"/>
  <c r="BB1820" i="19"/>
  <c r="AZ1820" i="19"/>
  <c r="BD1820" i="19" s="1"/>
  <c r="AZ1821" i="19"/>
  <c r="BD1821" i="19" s="1"/>
  <c r="BB1821" i="19"/>
  <c r="BA1822" i="19"/>
  <c r="AZ1822" i="19"/>
  <c r="BD1822" i="19" s="1"/>
  <c r="BB1822" i="19"/>
  <c r="BA1823" i="19"/>
  <c r="BA1824" i="19"/>
  <c r="AZ1823" i="19"/>
  <c r="BD1823" i="19" s="1"/>
  <c r="BB1823" i="19"/>
  <c r="AZ1824" i="19"/>
  <c r="BD1824" i="19" s="1"/>
  <c r="BB1824" i="19"/>
  <c r="BA1825" i="19"/>
  <c r="AZ1825" i="19"/>
  <c r="BD1825" i="19" s="1"/>
  <c r="BB1825" i="19"/>
  <c r="BA1826" i="19"/>
  <c r="BB1826" i="19"/>
  <c r="AZ1826" i="19"/>
  <c r="BD1826" i="19" s="1"/>
  <c r="BA1827" i="19"/>
  <c r="AZ1827" i="19"/>
  <c r="BD1827" i="19" s="1"/>
  <c r="BB1827" i="19"/>
  <c r="BA1828" i="19"/>
  <c r="BB1828" i="19"/>
  <c r="AZ1828" i="19"/>
  <c r="BD1828" i="19" s="1"/>
  <c r="BA1829" i="19"/>
  <c r="BB1829" i="19"/>
  <c r="AZ1829" i="19"/>
  <c r="BD1829" i="19" s="1"/>
  <c r="BA1830" i="19"/>
  <c r="AZ1830" i="19"/>
  <c r="BD1830" i="19" s="1"/>
  <c r="BB1830" i="19"/>
  <c r="BA1831" i="19"/>
  <c r="BA1832" i="19"/>
  <c r="AZ1831" i="19"/>
  <c r="BD1831" i="19" s="1"/>
  <c r="BB1831" i="19"/>
  <c r="BB1832" i="19"/>
  <c r="AZ1832" i="19"/>
  <c r="BD1832" i="19" s="1"/>
  <c r="BA1833" i="19"/>
  <c r="AZ1833" i="19"/>
  <c r="BD1833" i="19" s="1"/>
  <c r="BB1833" i="19"/>
  <c r="BA1834" i="19"/>
  <c r="AZ1834" i="19"/>
  <c r="BD1834" i="19" s="1"/>
  <c r="BB1834" i="19"/>
  <c r="BA1835" i="19"/>
  <c r="AZ1835" i="19"/>
  <c r="BD1835" i="19" s="1"/>
  <c r="BB1835" i="19"/>
  <c r="BA1836" i="19"/>
  <c r="BA1837" i="19"/>
  <c r="AZ1836" i="19"/>
  <c r="BD1836" i="19" s="1"/>
  <c r="BB1836" i="19"/>
  <c r="BB1837" i="19"/>
  <c r="AZ1837" i="19"/>
  <c r="BD1837" i="19" s="1"/>
  <c r="BA1838" i="19"/>
  <c r="BB1838" i="19"/>
  <c r="AZ1838" i="19"/>
  <c r="BD1838" i="19" s="1"/>
  <c r="BA1839" i="19"/>
  <c r="BA1840" i="19"/>
  <c r="AZ1839" i="19"/>
  <c r="BD1839" i="19" s="1"/>
  <c r="BB1839" i="19"/>
  <c r="BB1840" i="19"/>
  <c r="AZ1840" i="19"/>
  <c r="BD1840" i="19" s="1"/>
  <c r="BA1841" i="19"/>
  <c r="AZ1841" i="19"/>
  <c r="BD1841" i="19" s="1"/>
  <c r="BB1841" i="19"/>
  <c r="BA1842" i="19"/>
  <c r="BB1842" i="19"/>
  <c r="AZ1842" i="19"/>
  <c r="BD1842" i="19" s="1"/>
  <c r="BA1843" i="19"/>
  <c r="AZ1843" i="19"/>
  <c r="BD1843" i="19" s="1"/>
  <c r="BB1843" i="19"/>
  <c r="BA1844" i="19"/>
  <c r="BA1845" i="19"/>
  <c r="AZ1844" i="19"/>
  <c r="BD1844" i="19" s="1"/>
  <c r="BB1844" i="19"/>
  <c r="AZ1845" i="19"/>
  <c r="BD1845" i="19" s="1"/>
  <c r="BB1845" i="19"/>
  <c r="BA1846" i="19"/>
  <c r="AZ1846" i="19"/>
  <c r="BD1846" i="19" s="1"/>
  <c r="BB1846" i="19"/>
  <c r="BA1847" i="19"/>
  <c r="AZ1847" i="19"/>
  <c r="BD1847" i="19" s="1"/>
  <c r="BB1847" i="19"/>
  <c r="BA1848" i="19"/>
  <c r="BB1848" i="19"/>
  <c r="AZ1848" i="19"/>
  <c r="BD1848" i="19" s="1"/>
  <c r="BA1849" i="19"/>
  <c r="AZ1849" i="19"/>
  <c r="BD1849" i="19" s="1"/>
  <c r="BB1849" i="19"/>
  <c r="BA1850" i="19"/>
  <c r="BB1850" i="19"/>
  <c r="AZ1850" i="19"/>
  <c r="BD1850" i="19" s="1"/>
  <c r="BA1851" i="19"/>
  <c r="AZ1851" i="19"/>
  <c r="BD1851" i="19" s="1"/>
  <c r="BB1851" i="19"/>
  <c r="BA1852" i="19"/>
  <c r="BB1852" i="19"/>
  <c r="BA1853" i="19"/>
  <c r="AZ1852" i="19"/>
  <c r="BD1852" i="19" s="1"/>
  <c r="AZ1853" i="19"/>
  <c r="BD1853" i="19" s="1"/>
  <c r="BB1853" i="19"/>
  <c r="BA1854" i="19"/>
  <c r="AZ1854" i="19"/>
  <c r="BD1854" i="19" s="1"/>
  <c r="BB1854" i="19"/>
  <c r="BA1855" i="19"/>
  <c r="BA1856" i="19"/>
  <c r="AZ1855" i="19"/>
  <c r="BD1855" i="19" s="1"/>
  <c r="BB1855" i="19"/>
  <c r="AZ1856" i="19"/>
  <c r="BD1856" i="19" s="1"/>
  <c r="BB1856" i="19"/>
  <c r="BA1857" i="19"/>
  <c r="AZ1857" i="19"/>
  <c r="BD1857" i="19" s="1"/>
  <c r="BB1857" i="19"/>
  <c r="BA1858" i="19"/>
  <c r="BB1858" i="19"/>
  <c r="AZ1858" i="19"/>
  <c r="BD1858" i="19" s="1"/>
  <c r="BA1859" i="19"/>
  <c r="AZ1859" i="19"/>
  <c r="BD1859" i="19" s="1"/>
  <c r="BB1859" i="19"/>
  <c r="BA1860" i="19"/>
  <c r="BA1861" i="19"/>
  <c r="BB1860" i="19"/>
  <c r="AZ1860" i="19"/>
  <c r="BD1860" i="19" s="1"/>
  <c r="AZ1861" i="19"/>
  <c r="BD1861" i="19" s="1"/>
  <c r="BB1861" i="19"/>
  <c r="BA1862" i="19"/>
  <c r="AZ1862" i="19"/>
  <c r="BD1862" i="19" s="1"/>
  <c r="BB1862" i="19"/>
  <c r="BA1863" i="19"/>
  <c r="BA1864" i="19"/>
  <c r="AZ1863" i="19"/>
  <c r="BD1863" i="19" s="1"/>
  <c r="BB1863" i="19"/>
  <c r="AZ1864" i="19"/>
  <c r="BD1864" i="19" s="1"/>
  <c r="BB1864" i="19"/>
  <c r="BA1865" i="19"/>
  <c r="AZ1865" i="19"/>
  <c r="BD1865" i="19" s="1"/>
  <c r="BB1865" i="19"/>
  <c r="BA1866" i="19"/>
  <c r="AZ1866" i="19"/>
  <c r="BD1866" i="19" s="1"/>
  <c r="BB1866" i="19"/>
  <c r="BA1867" i="19"/>
  <c r="AZ1867" i="19"/>
  <c r="BD1867" i="19" s="1"/>
  <c r="BB1867" i="19"/>
  <c r="BA1868" i="19"/>
  <c r="BA1869" i="19"/>
  <c r="BB1868" i="19"/>
  <c r="AZ1868" i="19"/>
  <c r="BD1868" i="19" s="1"/>
  <c r="AZ1869" i="19"/>
  <c r="BD1869" i="19" s="1"/>
  <c r="BB1869" i="19"/>
  <c r="BA1870" i="19"/>
  <c r="AZ1870" i="19"/>
  <c r="BD1870" i="19" s="1"/>
  <c r="BB1870" i="19"/>
  <c r="BA1871" i="19"/>
  <c r="AZ1871" i="19"/>
  <c r="BD1871" i="19" s="1"/>
  <c r="BA1872" i="19"/>
  <c r="BB1871" i="19"/>
  <c r="AZ1872" i="19"/>
  <c r="BD1872" i="19" s="1"/>
  <c r="BB1872" i="19"/>
  <c r="BA1873" i="19"/>
  <c r="AZ1873" i="19"/>
  <c r="BD1873" i="19" s="1"/>
  <c r="BB1873" i="19"/>
  <c r="BA1874" i="19"/>
  <c r="BB1874" i="19"/>
  <c r="AZ1874" i="19"/>
  <c r="BD1874" i="19" s="1"/>
  <c r="BA1875" i="19"/>
  <c r="AZ1875" i="19"/>
  <c r="BD1875" i="19" s="1"/>
  <c r="BB1875" i="19"/>
  <c r="BA1876" i="19"/>
  <c r="BB1876" i="19"/>
  <c r="BA1877" i="19"/>
  <c r="AZ1876" i="19"/>
  <c r="BD1876" i="19" s="1"/>
  <c r="BB1877" i="19"/>
  <c r="AZ1877" i="19"/>
  <c r="BD1877" i="19" s="1"/>
  <c r="BA1878" i="19"/>
  <c r="AZ1878" i="19"/>
  <c r="BD1878" i="19" s="1"/>
  <c r="BB1878" i="19"/>
  <c r="BA1879" i="19"/>
  <c r="BA1880" i="19"/>
  <c r="AZ1879" i="19"/>
  <c r="BD1879" i="19" s="1"/>
  <c r="BB1879" i="19"/>
  <c r="BB1880" i="19"/>
  <c r="AZ1880" i="19"/>
  <c r="BD1880" i="19" s="1"/>
  <c r="BA1881" i="19"/>
  <c r="AZ1881" i="19"/>
  <c r="BD1881" i="19" s="1"/>
  <c r="BB1881" i="19"/>
  <c r="BA1882" i="19"/>
  <c r="AZ1882" i="19"/>
  <c r="BD1882" i="19" s="1"/>
  <c r="BB1882" i="19"/>
  <c r="BA1883" i="19"/>
  <c r="AZ1883" i="19"/>
  <c r="BD1883" i="19" s="1"/>
  <c r="BB1883" i="19"/>
  <c r="BA1884" i="19"/>
  <c r="BA1885" i="19"/>
  <c r="AZ1884" i="19"/>
  <c r="BD1884" i="19" s="1"/>
  <c r="BB1884" i="19"/>
  <c r="AZ1885" i="19"/>
  <c r="BD1885" i="19" s="1"/>
  <c r="BB1885" i="19"/>
  <c r="BA1886" i="19"/>
  <c r="AZ1886" i="19"/>
  <c r="BD1886" i="19" s="1"/>
  <c r="BB1886" i="19"/>
  <c r="BA1887" i="19"/>
  <c r="BA1888" i="19"/>
  <c r="AZ1887" i="19"/>
  <c r="BD1887" i="19" s="1"/>
  <c r="BB1887" i="19"/>
  <c r="BB1888" i="19"/>
  <c r="AZ1888" i="19"/>
  <c r="BD1888" i="19" s="1"/>
  <c r="BA1889" i="19"/>
  <c r="AZ1889" i="19"/>
  <c r="BD1889" i="19" s="1"/>
  <c r="BB1889" i="19"/>
  <c r="BA1890" i="19"/>
  <c r="BB1890" i="19"/>
  <c r="AZ1890" i="19"/>
  <c r="BD1890" i="19" s="1"/>
  <c r="BA1891" i="19"/>
  <c r="AZ1891" i="19"/>
  <c r="BD1891" i="19" s="1"/>
  <c r="BB1891" i="19"/>
  <c r="BA1892" i="19"/>
  <c r="BB1892" i="19"/>
  <c r="AZ1892" i="19"/>
  <c r="BD1892" i="19" s="1"/>
  <c r="BA1893" i="19"/>
  <c r="BB1893" i="19"/>
  <c r="AZ1893" i="19"/>
  <c r="BD1893" i="19" s="1"/>
  <c r="BA1894" i="19"/>
  <c r="AZ1894" i="19"/>
  <c r="BD1894" i="19" s="1"/>
  <c r="BB1894" i="19"/>
  <c r="BA1895" i="19"/>
  <c r="BA1896" i="19"/>
  <c r="AZ1895" i="19"/>
  <c r="BD1895" i="19" s="1"/>
  <c r="BB1895" i="19"/>
  <c r="AZ1896" i="19"/>
  <c r="BD1896" i="19" s="1"/>
  <c r="BB1896" i="19"/>
  <c r="BA1897" i="19"/>
  <c r="AZ1897" i="19"/>
  <c r="BD1897" i="19" s="1"/>
  <c r="BB1897" i="19"/>
  <c r="BA1898" i="19"/>
  <c r="BB1898" i="19"/>
  <c r="AZ1898" i="19"/>
  <c r="BD1898" i="19" s="1"/>
  <c r="BA1899" i="19"/>
  <c r="AZ1899" i="19"/>
  <c r="BD1899" i="19" s="1"/>
  <c r="BB1899" i="19"/>
  <c r="BA1900" i="19"/>
  <c r="BA1901" i="19"/>
  <c r="BB1900" i="19"/>
  <c r="AZ1900" i="19"/>
  <c r="BD1900" i="19" s="1"/>
  <c r="AZ1901" i="19"/>
  <c r="BD1901" i="19" s="1"/>
  <c r="BB1901" i="19"/>
  <c r="BA1902" i="19"/>
  <c r="AZ1902" i="19"/>
  <c r="BD1902" i="19" s="1"/>
  <c r="BB1902" i="19"/>
  <c r="BA1903" i="19"/>
  <c r="BA1904" i="19"/>
  <c r="AZ1903" i="19"/>
  <c r="BD1903" i="19" s="1"/>
  <c r="BB1903" i="19"/>
  <c r="BB1904" i="19"/>
  <c r="AZ1904" i="19"/>
  <c r="BD1904" i="19" s="1"/>
  <c r="BA1905" i="19"/>
  <c r="AZ1905" i="19"/>
  <c r="BD1905" i="19" s="1"/>
  <c r="BB1905" i="19"/>
  <c r="BA1906" i="19"/>
  <c r="AZ1906" i="19"/>
  <c r="BD1906" i="19" s="1"/>
  <c r="BB1906" i="19"/>
  <c r="BA1907" i="19"/>
  <c r="AZ1907" i="19"/>
  <c r="BD1907" i="19" s="1"/>
  <c r="BB1907" i="19"/>
  <c r="BA1908" i="19"/>
  <c r="BA1909" i="19"/>
  <c r="AZ1908" i="19"/>
  <c r="BD1908" i="19" s="1"/>
  <c r="BB1908" i="19"/>
  <c r="BB1909" i="19"/>
  <c r="AZ1909" i="19"/>
  <c r="BD1909" i="19" s="1"/>
  <c r="BA1910" i="19"/>
  <c r="BB1910" i="19"/>
  <c r="AZ1910" i="19"/>
  <c r="BD1910" i="19" s="1"/>
  <c r="BA1911" i="19"/>
  <c r="AZ1911" i="19"/>
  <c r="BD1911" i="19" s="1"/>
  <c r="BB1911" i="19"/>
  <c r="BA1912" i="19"/>
  <c r="BB1912" i="19"/>
  <c r="AZ1912" i="19"/>
  <c r="BD1912" i="19" s="1"/>
  <c r="BA1913" i="19"/>
  <c r="AZ1913" i="19"/>
  <c r="BD1913" i="19" s="1"/>
  <c r="BB1913" i="19"/>
  <c r="BA1914" i="19"/>
  <c r="BB1914" i="19"/>
  <c r="AZ1914" i="19"/>
  <c r="BD1914" i="19" s="1"/>
  <c r="BA1915" i="19"/>
  <c r="AZ1915" i="19"/>
  <c r="BD1915" i="19" s="1"/>
  <c r="BB1915" i="19"/>
  <c r="BA1916" i="19"/>
  <c r="BB1916" i="19"/>
  <c r="BA1917" i="19"/>
  <c r="AZ1916" i="19"/>
  <c r="BD1916" i="19" s="1"/>
  <c r="AZ1917" i="19"/>
  <c r="BD1917" i="19" s="1"/>
  <c r="BB1917" i="19"/>
  <c r="BA1918" i="19"/>
  <c r="BB1918" i="19"/>
  <c r="AZ1918" i="19"/>
  <c r="BD1918" i="19" s="1"/>
  <c r="BA1919" i="19"/>
  <c r="BA1920" i="19"/>
  <c r="AZ1919" i="19"/>
  <c r="BD1919" i="19" s="1"/>
  <c r="BB1919" i="19"/>
  <c r="AZ1920" i="19"/>
  <c r="BD1920" i="19" s="1"/>
  <c r="BB1920" i="19"/>
  <c r="BA1921" i="19"/>
  <c r="AZ1921" i="19"/>
  <c r="BD1921" i="19" s="1"/>
  <c r="BB1921" i="19"/>
  <c r="BA1922" i="19"/>
  <c r="BB1922" i="19"/>
  <c r="AZ1922" i="19"/>
  <c r="BD1922" i="19" s="1"/>
  <c r="BA1923" i="19"/>
  <c r="AZ1923" i="19"/>
  <c r="BD1923" i="19" s="1"/>
  <c r="BB1923" i="19"/>
  <c r="BA1924" i="19"/>
  <c r="BA1925" i="19"/>
  <c r="BB1924" i="19"/>
  <c r="AZ1924" i="19"/>
  <c r="BD1924" i="19" s="1"/>
  <c r="AZ1925" i="19"/>
  <c r="BD1925" i="19" s="1"/>
  <c r="BB1925" i="19"/>
  <c r="BA1926" i="19"/>
  <c r="AZ1926" i="19"/>
  <c r="BD1926" i="19" s="1"/>
  <c r="BB1926" i="19"/>
  <c r="BA1927" i="19"/>
  <c r="BA1928" i="19"/>
  <c r="AZ1927" i="19"/>
  <c r="BD1927" i="19" s="1"/>
  <c r="BB1927" i="19"/>
  <c r="BB1928" i="19"/>
  <c r="AZ1928" i="19"/>
  <c r="BD1928" i="19" s="1"/>
  <c r="BA1929" i="19"/>
  <c r="AZ1929" i="19"/>
  <c r="BD1929" i="19" s="1"/>
  <c r="BB1929" i="19"/>
  <c r="BA1930" i="19"/>
  <c r="AZ1930" i="19"/>
  <c r="BD1930" i="19" s="1"/>
  <c r="BB1930" i="19"/>
  <c r="BA1931" i="19"/>
  <c r="AZ1931" i="19"/>
  <c r="BD1931" i="19" s="1"/>
  <c r="BB1931" i="19"/>
  <c r="BA1932" i="19"/>
  <c r="BA1933" i="19"/>
  <c r="AZ1932" i="19"/>
  <c r="BD1932" i="19" s="1"/>
  <c r="BB1932" i="19"/>
  <c r="BB1933" i="19"/>
  <c r="AZ1933" i="19"/>
  <c r="BD1933" i="19" s="1"/>
  <c r="BA1934" i="19"/>
  <c r="AZ1934" i="19"/>
  <c r="BD1934" i="19" s="1"/>
  <c r="BB1934" i="19"/>
  <c r="BA1935" i="19"/>
  <c r="AZ1935" i="19"/>
  <c r="BD1935" i="19" s="1"/>
  <c r="BA1936" i="19"/>
  <c r="BB1935" i="19"/>
  <c r="BB1936" i="19"/>
  <c r="AZ1936" i="19"/>
  <c r="BD1936" i="19" s="1"/>
  <c r="BA1937" i="19"/>
  <c r="AZ1937" i="19"/>
  <c r="BD1937" i="19" s="1"/>
  <c r="BB1937" i="19"/>
  <c r="BA1938" i="19"/>
  <c r="AZ1938" i="19"/>
  <c r="BD1938" i="19" s="1"/>
  <c r="BB1938" i="19"/>
  <c r="BA1939" i="19"/>
  <c r="AZ1939" i="19"/>
  <c r="BD1939" i="19" s="1"/>
  <c r="BB1939" i="19"/>
  <c r="BA1940" i="19"/>
  <c r="AZ1940" i="19"/>
  <c r="BD1940" i="19" s="1"/>
  <c r="BB1940" i="19"/>
  <c r="BA1941" i="19"/>
  <c r="AZ1941" i="19"/>
  <c r="BD1941" i="19" s="1"/>
  <c r="BB1941" i="19"/>
  <c r="BA1942" i="19"/>
  <c r="AZ1942" i="19"/>
  <c r="BD1942" i="19" s="1"/>
  <c r="BB1942" i="19"/>
  <c r="BA1943" i="19"/>
  <c r="BA1944" i="19"/>
  <c r="AZ1943" i="19"/>
  <c r="BD1943" i="19" s="1"/>
  <c r="BB1943" i="19"/>
  <c r="BB1944" i="19"/>
  <c r="AZ1944" i="19"/>
  <c r="BD1944" i="19" s="1"/>
  <c r="BA1945" i="19"/>
  <c r="AZ1945" i="19"/>
  <c r="BD1945" i="19" s="1"/>
  <c r="BB1945" i="19"/>
  <c r="BA1946" i="19"/>
  <c r="BB1946" i="19"/>
  <c r="AZ1946" i="19"/>
  <c r="BD1946" i="19" s="1"/>
  <c r="BA1947" i="19"/>
  <c r="AZ1947" i="19"/>
  <c r="BD1947" i="19" s="1"/>
  <c r="BB1947" i="19"/>
  <c r="BA1948" i="19"/>
  <c r="BA1949" i="19"/>
  <c r="AZ1948" i="19"/>
  <c r="BD1948" i="19" s="1"/>
  <c r="BB1948" i="19"/>
  <c r="AZ1949" i="19"/>
  <c r="BD1949" i="19" s="1"/>
  <c r="BB1949" i="19"/>
  <c r="BA1950" i="19"/>
  <c r="BB1950" i="19"/>
  <c r="AZ1950" i="19"/>
  <c r="BD1950" i="19" s="1"/>
  <c r="BA1951" i="19"/>
  <c r="BA1952" i="19"/>
  <c r="AZ1951" i="19"/>
  <c r="BD1951" i="19" s="1"/>
  <c r="BB1951" i="19"/>
  <c r="BB1952" i="19"/>
  <c r="AZ1952" i="19"/>
  <c r="BD1952" i="19" s="1"/>
  <c r="BA1953" i="19"/>
  <c r="AZ1953" i="19"/>
  <c r="BD1953" i="19" s="1"/>
  <c r="BB1953" i="19"/>
  <c r="BA1954" i="19"/>
  <c r="BB1954" i="19"/>
  <c r="AZ1954" i="19"/>
  <c r="BD1954" i="19" s="1"/>
  <c r="BA1955" i="19"/>
  <c r="AZ1955" i="19"/>
  <c r="BD1955" i="19" s="1"/>
  <c r="BB1955" i="19"/>
  <c r="BA1956" i="19"/>
  <c r="AZ1956" i="19"/>
  <c r="BD1956" i="19" s="1"/>
  <c r="BB1956" i="19"/>
  <c r="BA1957" i="19"/>
  <c r="AZ1957" i="19"/>
  <c r="BD1957" i="19" s="1"/>
  <c r="BB1957" i="19"/>
  <c r="BA1958" i="19"/>
  <c r="AZ1958" i="19"/>
  <c r="BD1958" i="19" s="1"/>
  <c r="BB1958" i="19"/>
  <c r="BA1959" i="19"/>
  <c r="BA1960" i="19"/>
  <c r="AZ1959" i="19"/>
  <c r="BD1959" i="19" s="1"/>
  <c r="BB1959" i="19"/>
  <c r="BB1960" i="19"/>
  <c r="AZ1960" i="19"/>
  <c r="BD1960" i="19" s="1"/>
  <c r="BA1961" i="19"/>
  <c r="AZ1961" i="19"/>
  <c r="BD1961" i="19" s="1"/>
  <c r="BB1961" i="19"/>
  <c r="BA1962" i="19"/>
  <c r="AZ1962" i="19"/>
  <c r="BD1962" i="19" s="1"/>
  <c r="BB1962" i="19"/>
  <c r="BA1963" i="19"/>
  <c r="AZ1963" i="19"/>
  <c r="BD1963" i="19" s="1"/>
  <c r="BB1963" i="19"/>
  <c r="BA1964" i="19"/>
  <c r="BA1965" i="19"/>
  <c r="BB1964" i="19"/>
  <c r="AZ1964" i="19"/>
  <c r="BD1964" i="19" s="1"/>
  <c r="AZ1965" i="19"/>
  <c r="BD1965" i="19" s="1"/>
  <c r="BB1965" i="19"/>
  <c r="BA1966" i="19"/>
  <c r="BB1966" i="19"/>
  <c r="AZ1966" i="19"/>
  <c r="BD1966" i="19" s="1"/>
  <c r="BA1967" i="19"/>
  <c r="BA1968" i="19"/>
  <c r="AZ1967" i="19"/>
  <c r="BD1967" i="19" s="1"/>
  <c r="BB1967" i="19"/>
  <c r="AZ1968" i="19"/>
  <c r="BD1968" i="19" s="1"/>
  <c r="BB1968" i="19"/>
  <c r="BA1969" i="19"/>
  <c r="AZ1969" i="19"/>
  <c r="BD1969" i="19" s="1"/>
  <c r="BB1969" i="19"/>
  <c r="BA1970" i="19"/>
  <c r="AZ1970" i="19"/>
  <c r="BD1970" i="19" s="1"/>
  <c r="BB1970" i="19"/>
  <c r="BA1971" i="19"/>
  <c r="AZ1971" i="19"/>
  <c r="BD1971" i="19" s="1"/>
  <c r="BB1971" i="19"/>
  <c r="BA1972" i="19"/>
  <c r="BB1972" i="19"/>
  <c r="AZ1972" i="19"/>
  <c r="BD1972" i="19" s="1"/>
  <c r="BA1973" i="19"/>
  <c r="BB1973" i="19"/>
  <c r="AZ1973" i="19"/>
  <c r="BD1973" i="19" s="1"/>
  <c r="BA1974" i="19"/>
  <c r="BB1974" i="19"/>
  <c r="AZ1974" i="19"/>
  <c r="BD1974" i="19" s="1"/>
  <c r="BA1975" i="19"/>
  <c r="BA1976" i="19"/>
  <c r="AZ1975" i="19"/>
  <c r="BD1975" i="19" s="1"/>
  <c r="BB1975" i="19"/>
  <c r="BB1976" i="19"/>
  <c r="AZ1976" i="19"/>
  <c r="BD1976" i="19" s="1"/>
  <c r="BA1977" i="19"/>
  <c r="AZ1977" i="19"/>
  <c r="BD1977" i="19" s="1"/>
  <c r="BB1977" i="19"/>
  <c r="BA1978" i="19"/>
  <c r="BB1978" i="19"/>
  <c r="AZ1978" i="19"/>
  <c r="BD1978" i="19" s="1"/>
  <c r="BA1979" i="19"/>
  <c r="AZ1979" i="19"/>
  <c r="BD1979" i="19" s="1"/>
  <c r="BB1979" i="19"/>
  <c r="BA1980" i="19"/>
  <c r="BA1981" i="19"/>
  <c r="AZ1980" i="19"/>
  <c r="BD1980" i="19" s="1"/>
  <c r="BB1980" i="19"/>
  <c r="AZ1981" i="19"/>
  <c r="BD1981" i="19" s="1"/>
  <c r="BB1981" i="19"/>
  <c r="BA1982" i="19"/>
  <c r="AZ1982" i="19"/>
  <c r="BD1982" i="19" s="1"/>
  <c r="BB1982" i="19"/>
  <c r="BA1983" i="19"/>
  <c r="BA1984" i="19"/>
  <c r="AZ1983" i="19"/>
  <c r="BD1983" i="19" s="1"/>
  <c r="BB1983" i="19"/>
  <c r="BB1984" i="19"/>
  <c r="AZ1984" i="19"/>
  <c r="BD1984" i="19" s="1"/>
  <c r="BA1985" i="19"/>
  <c r="AZ1985" i="19"/>
  <c r="BD1985" i="19" s="1"/>
  <c r="BB1985" i="19"/>
  <c r="BA1986" i="19"/>
  <c r="BB1986" i="19"/>
  <c r="AZ1986" i="19"/>
  <c r="BD1986" i="19" s="1"/>
  <c r="BA1987" i="19"/>
  <c r="AZ1987" i="19"/>
  <c r="BD1987" i="19" s="1"/>
  <c r="BB1987" i="19"/>
  <c r="BA1988" i="19"/>
  <c r="BB1988" i="19"/>
  <c r="AZ1988" i="19"/>
  <c r="BD1988" i="19" s="1"/>
  <c r="BA1989" i="19"/>
  <c r="BB1989" i="19"/>
  <c r="AZ1989" i="19"/>
  <c r="BD1989" i="19" s="1"/>
  <c r="BA1990" i="19"/>
  <c r="AZ1990" i="19"/>
  <c r="BD1990" i="19" s="1"/>
  <c r="BB1990" i="19"/>
  <c r="BA1991" i="19"/>
  <c r="BA1992" i="19"/>
  <c r="AZ1991" i="19"/>
  <c r="BD1991" i="19" s="1"/>
  <c r="BB1991" i="19"/>
  <c r="AZ1992" i="19"/>
  <c r="BD1992" i="19" s="1"/>
  <c r="BB1992" i="19"/>
  <c r="BA1993" i="19"/>
  <c r="AZ1993" i="19"/>
  <c r="BD1993" i="19" s="1"/>
  <c r="BB1993" i="19"/>
  <c r="BA1994" i="19"/>
  <c r="BB1994" i="19"/>
  <c r="AZ1994" i="19"/>
  <c r="BD1994" i="19" s="1"/>
  <c r="BA1995" i="19"/>
  <c r="AZ1995" i="19"/>
  <c r="BD1995" i="19" s="1"/>
  <c r="BB1995" i="19"/>
  <c r="BA1996" i="19"/>
  <c r="BA1997" i="19"/>
  <c r="BB1996" i="19"/>
  <c r="AZ1996" i="19"/>
  <c r="BD1996" i="19" s="1"/>
  <c r="AZ1997" i="19"/>
  <c r="BD1997" i="19" s="1"/>
  <c r="BB1997" i="19"/>
  <c r="BA1998" i="19"/>
  <c r="BB1998" i="19"/>
  <c r="AZ1998" i="19"/>
  <c r="BD1998" i="19" s="1"/>
  <c r="BA1999" i="19"/>
  <c r="BA2000" i="19"/>
  <c r="AZ1999" i="19"/>
  <c r="BD1999" i="19" s="1"/>
  <c r="BB1999" i="19"/>
  <c r="BB2000" i="19"/>
  <c r="AZ2000" i="19"/>
  <c r="BD2000" i="19" s="1"/>
  <c r="BA2001" i="19"/>
  <c r="AZ2001" i="19"/>
  <c r="BD2001" i="19" s="1"/>
  <c r="BB2001" i="19"/>
  <c r="BA2002" i="19"/>
  <c r="AZ2002" i="19"/>
  <c r="BD2002" i="19" s="1"/>
  <c r="BB2002" i="19"/>
  <c r="BA2003" i="19"/>
  <c r="AZ2003" i="19"/>
  <c r="BD2003" i="19" s="1"/>
  <c r="BB2003" i="19"/>
  <c r="BA2004" i="19"/>
  <c r="AZ2004" i="19"/>
  <c r="BD2004" i="19" s="1"/>
  <c r="BB2004" i="19"/>
  <c r="BA2005" i="19"/>
  <c r="BB2005" i="19"/>
  <c r="AZ2005" i="19"/>
  <c r="BD2005" i="19" s="1"/>
  <c r="BA2006" i="19"/>
  <c r="BB2006" i="19"/>
  <c r="AZ2006" i="19"/>
  <c r="BD2006" i="19" s="1"/>
  <c r="BA2007" i="19"/>
  <c r="BA2008" i="19"/>
  <c r="AZ2007" i="19"/>
  <c r="BD2007" i="19" s="1"/>
  <c r="BB2007" i="19"/>
  <c r="BB2008" i="19"/>
  <c r="AZ2008" i="19"/>
  <c r="BD2008" i="19" s="1"/>
  <c r="BA2009" i="19"/>
  <c r="AZ2009" i="19"/>
  <c r="BD2009" i="19" s="1"/>
  <c r="BB2009" i="19"/>
  <c r="BA2010" i="19"/>
  <c r="AZ2010" i="19"/>
  <c r="BD2010" i="19" s="1"/>
  <c r="BB2010" i="19"/>
  <c r="BA2011" i="19"/>
  <c r="AZ2011" i="19"/>
  <c r="BD2011" i="19" s="1"/>
  <c r="BB2011" i="19"/>
  <c r="BA2012" i="19"/>
  <c r="BA2013" i="19"/>
  <c r="BB2012" i="19"/>
  <c r="AZ2012" i="19"/>
  <c r="BD2012" i="19" s="1"/>
  <c r="BB2013" i="19"/>
  <c r="AZ2013" i="19"/>
  <c r="BD2013" i="19" s="1"/>
  <c r="BA2014" i="19"/>
  <c r="AZ2014" i="19"/>
  <c r="BD2014" i="19" s="1"/>
  <c r="BB2014" i="19"/>
  <c r="BA2015" i="19"/>
  <c r="BA2016" i="19"/>
  <c r="AZ2015" i="19"/>
  <c r="BD2015" i="19" s="1"/>
  <c r="BB2015" i="19"/>
  <c r="AZ2016" i="19"/>
  <c r="BD2016" i="19" s="1"/>
  <c r="BB2016" i="19"/>
  <c r="BA2017" i="19"/>
  <c r="AZ2017" i="19"/>
  <c r="BD2017" i="19" s="1"/>
  <c r="BB2017" i="19"/>
  <c r="BA2018" i="19"/>
  <c r="AZ2018" i="19"/>
  <c r="BD2018" i="19" s="1"/>
  <c r="BB2018" i="19"/>
  <c r="BA2019" i="19"/>
  <c r="AZ2019" i="19"/>
  <c r="BD2019" i="19" s="1"/>
  <c r="BB2019" i="19"/>
  <c r="BA2020" i="19"/>
  <c r="BB2020" i="19"/>
  <c r="AZ2020" i="19"/>
  <c r="BD2020" i="19" s="1"/>
  <c r="BA2021" i="19"/>
  <c r="AZ2021" i="19"/>
  <c r="BD2021" i="19" s="1"/>
  <c r="BB2021" i="19"/>
  <c r="BA2022" i="19"/>
  <c r="AZ2022" i="19"/>
  <c r="BD2022" i="19" s="1"/>
  <c r="BB2022" i="19"/>
  <c r="BA2023" i="19"/>
  <c r="BA2024" i="19"/>
  <c r="AZ2023" i="19"/>
  <c r="BD2023" i="19" s="1"/>
  <c r="BB2023" i="19"/>
  <c r="BB2024" i="19"/>
  <c r="AZ2024" i="19"/>
  <c r="BD2024" i="19" s="1"/>
  <c r="BA2025" i="19"/>
  <c r="AZ2025" i="19"/>
  <c r="BD2025" i="19" s="1"/>
  <c r="BB2025" i="19"/>
  <c r="BA2026" i="19"/>
  <c r="AZ2026" i="19"/>
  <c r="BD2026" i="19" s="1"/>
  <c r="BB2026" i="19"/>
  <c r="BA2027" i="19"/>
  <c r="AZ2027" i="19"/>
  <c r="BD2027" i="19" s="1"/>
  <c r="BB2027" i="19"/>
  <c r="BA2028" i="19"/>
  <c r="BA2029" i="19"/>
  <c r="AZ2028" i="19"/>
  <c r="BD2028" i="19" s="1"/>
  <c r="BB2028" i="19"/>
  <c r="AZ2029" i="19"/>
  <c r="BD2029" i="19" s="1"/>
  <c r="BB2029" i="19"/>
  <c r="BA2030" i="19"/>
  <c r="AZ2030" i="19"/>
  <c r="BD2030" i="19" s="1"/>
  <c r="BB2030" i="19"/>
  <c r="BA2031" i="19"/>
  <c r="BA2032" i="19"/>
  <c r="AZ2031" i="19"/>
  <c r="BD2031" i="19" s="1"/>
  <c r="BB2031" i="19"/>
  <c r="AZ2032" i="19"/>
  <c r="BD2032" i="19" s="1"/>
  <c r="BB2032" i="19"/>
  <c r="BA2033" i="19"/>
  <c r="AZ2033" i="19"/>
  <c r="BD2033" i="19" s="1"/>
  <c r="BB2033" i="19"/>
  <c r="BA2034" i="19"/>
  <c r="BB2034" i="19"/>
  <c r="AZ2034" i="19"/>
  <c r="BD2034" i="19" s="1"/>
  <c r="BA2035" i="19"/>
  <c r="AZ2035" i="19"/>
  <c r="BD2035" i="19" s="1"/>
  <c r="BB2035" i="19"/>
  <c r="BA2036" i="19"/>
  <c r="BB2036" i="19"/>
  <c r="BA2037" i="19"/>
  <c r="AZ2036" i="19"/>
  <c r="BD2036" i="19" s="1"/>
  <c r="BB2037" i="19"/>
  <c r="AZ2037" i="19"/>
  <c r="BD2037" i="19" s="1"/>
  <c r="BA2038" i="19"/>
  <c r="AZ2038" i="19"/>
  <c r="BD2038" i="19" s="1"/>
  <c r="BB2038" i="19"/>
  <c r="BA2039" i="19"/>
  <c r="BA2040" i="19"/>
  <c r="AZ2039" i="19"/>
  <c r="BD2039" i="19" s="1"/>
  <c r="BB2039" i="19"/>
  <c r="BB2040" i="19"/>
  <c r="AZ2040" i="19"/>
  <c r="BD2040" i="19" s="1"/>
  <c r="BA2041" i="19"/>
  <c r="AZ2041" i="19"/>
  <c r="BD2041" i="19" s="1"/>
  <c r="BB2041" i="19"/>
  <c r="BA2042" i="19"/>
  <c r="BB2042" i="19"/>
  <c r="AZ2042" i="19"/>
  <c r="BD2042" i="19" s="1"/>
  <c r="BA2043" i="19"/>
  <c r="BA2044" i="19"/>
  <c r="AZ2043" i="19"/>
  <c r="BD2043" i="19" s="1"/>
  <c r="BB2043" i="19"/>
  <c r="BA2045" i="19"/>
  <c r="AZ2044" i="19"/>
  <c r="BD2044" i="19" s="1"/>
  <c r="BB2044" i="19"/>
  <c r="AZ2045" i="19"/>
  <c r="BD2045" i="19" s="1"/>
  <c r="BB2045" i="19"/>
  <c r="BA2046" i="19"/>
  <c r="BB2046" i="19"/>
  <c r="AZ2046" i="19"/>
  <c r="BD2046" i="19" s="1"/>
  <c r="BA2047" i="19"/>
  <c r="AZ2047" i="19"/>
  <c r="BD2047" i="19" s="1"/>
  <c r="BA2048" i="19"/>
  <c r="BB2047" i="19"/>
  <c r="BB2048" i="19"/>
  <c r="AZ2048" i="19"/>
  <c r="BD2048" i="19" s="1"/>
  <c r="BA2049" i="19"/>
  <c r="AZ2049" i="19"/>
  <c r="BD2049" i="19" s="1"/>
  <c r="BB2049" i="19"/>
  <c r="BA2050" i="19"/>
  <c r="AZ2050" i="19"/>
  <c r="BD2050" i="19" s="1"/>
  <c r="BB2050" i="19"/>
  <c r="BA2051" i="19"/>
  <c r="BA2052" i="19"/>
  <c r="AZ2051" i="19"/>
  <c r="BD2051" i="19" s="1"/>
  <c r="BB2051" i="19"/>
  <c r="BA2053" i="19"/>
  <c r="BB2052" i="19"/>
  <c r="AZ2052" i="19"/>
  <c r="BD2052" i="19" s="1"/>
  <c r="BB2053" i="19"/>
  <c r="AZ2053" i="19"/>
  <c r="BD2053" i="19" s="1"/>
  <c r="BA2054" i="19"/>
  <c r="BB2054" i="19"/>
  <c r="AZ2054" i="19"/>
  <c r="BD2054" i="19" s="1"/>
  <c r="BA2055" i="19"/>
  <c r="BA2056" i="19"/>
  <c r="AZ2055" i="19"/>
  <c r="BD2055" i="19" s="1"/>
  <c r="BB2055" i="19"/>
  <c r="AZ2056" i="19"/>
  <c r="BD2056" i="19" s="1"/>
  <c r="BB2056" i="19"/>
  <c r="BA2057" i="19"/>
  <c r="AZ2057" i="19"/>
  <c r="BD2057" i="19" s="1"/>
  <c r="BB2057" i="19"/>
  <c r="BA2058" i="19"/>
  <c r="BB2058" i="19"/>
  <c r="AZ2058" i="19"/>
  <c r="BD2058" i="19" s="1"/>
  <c r="BA2059" i="19"/>
  <c r="BA2060" i="19"/>
  <c r="AZ2059" i="19"/>
  <c r="BD2059" i="19" s="1"/>
  <c r="BB2059" i="19"/>
  <c r="BB2060" i="19"/>
  <c r="AZ2060" i="19"/>
  <c r="BD2060" i="19" s="1"/>
  <c r="BA2061" i="19"/>
  <c r="BB2061" i="19"/>
  <c r="AZ2061" i="19"/>
  <c r="BD2061" i="19" s="1"/>
  <c r="BA2062" i="19"/>
  <c r="AZ2062" i="19"/>
  <c r="BD2062" i="19" s="1"/>
  <c r="BB2062" i="19"/>
  <c r="BA2063" i="19"/>
  <c r="BA2064" i="19"/>
  <c r="AZ2063" i="19"/>
  <c r="BD2063" i="19" s="1"/>
  <c r="BB2063" i="19"/>
  <c r="BB2064" i="19"/>
  <c r="AZ2064" i="19"/>
  <c r="BD2064" i="19" s="1"/>
  <c r="BA2065" i="19"/>
  <c r="AZ2065" i="19"/>
  <c r="BD2065" i="19" s="1"/>
  <c r="BB2065" i="19"/>
  <c r="BA2066" i="19"/>
  <c r="AZ2066" i="19"/>
  <c r="BD2066" i="19" s="1"/>
  <c r="BB2066" i="19"/>
  <c r="BA2067" i="19"/>
  <c r="BA2068" i="19"/>
  <c r="AZ2067" i="19"/>
  <c r="BD2067" i="19" s="1"/>
  <c r="BB2067" i="19"/>
  <c r="BA2069" i="19"/>
  <c r="BB2068" i="19"/>
  <c r="AZ2068" i="19"/>
  <c r="BD2068" i="19" s="1"/>
  <c r="AZ2069" i="19"/>
  <c r="BD2069" i="19" s="1"/>
  <c r="BB2069" i="19"/>
  <c r="BA2070" i="19"/>
  <c r="BB2070" i="19"/>
  <c r="AZ2070" i="19"/>
  <c r="BD2070" i="19" s="1"/>
  <c r="BA2071" i="19"/>
  <c r="AZ2071" i="19"/>
  <c r="BD2071" i="19" s="1"/>
  <c r="BB2071" i="19"/>
  <c r="BA2072" i="19"/>
  <c r="AZ2072" i="19"/>
  <c r="BD2072" i="19" s="1"/>
  <c r="BB2072" i="19"/>
  <c r="BA2073" i="19"/>
  <c r="AZ2073" i="19"/>
  <c r="BD2073" i="19" s="1"/>
  <c r="BB2073" i="19"/>
  <c r="BA2074" i="19"/>
  <c r="AZ2074" i="19"/>
  <c r="BD2074" i="19" s="1"/>
  <c r="BB2074" i="19"/>
  <c r="BA2075" i="19"/>
  <c r="BA2076" i="19"/>
  <c r="AZ2075" i="19"/>
  <c r="BD2075" i="19" s="1"/>
  <c r="BB2075" i="19"/>
  <c r="BB2076" i="19"/>
  <c r="BA2077" i="19"/>
  <c r="AZ2076" i="19"/>
  <c r="BD2076" i="19" s="1"/>
  <c r="AZ2077" i="19"/>
  <c r="BD2077" i="19" s="1"/>
  <c r="BB2077" i="19"/>
  <c r="BA2078" i="19"/>
  <c r="AZ2078" i="19"/>
  <c r="BD2078" i="19" s="1"/>
  <c r="BB2078" i="19"/>
  <c r="BA2079" i="19"/>
  <c r="BA2080" i="19"/>
  <c r="AZ2079" i="19"/>
  <c r="BD2079" i="19" s="1"/>
  <c r="BB2079" i="19"/>
  <c r="BB2080" i="19"/>
  <c r="AZ2080" i="19"/>
  <c r="BD2080" i="19" s="1"/>
  <c r="BA2081" i="19"/>
  <c r="AZ2081" i="19"/>
  <c r="BD2081" i="19" s="1"/>
  <c r="BB2081" i="19"/>
  <c r="BA2082" i="19"/>
  <c r="BB2082" i="19"/>
  <c r="AZ2082" i="19"/>
  <c r="BD2082" i="19" s="1"/>
  <c r="BA2083" i="19"/>
  <c r="BA2084" i="19"/>
  <c r="AZ2083" i="19"/>
  <c r="BD2083" i="19" s="1"/>
  <c r="BB2083" i="19"/>
  <c r="BA2085" i="19"/>
  <c r="AZ2084" i="19"/>
  <c r="BD2084" i="19" s="1"/>
  <c r="BB2084" i="19"/>
  <c r="BB2085" i="19"/>
  <c r="AZ2085" i="19"/>
  <c r="BD2085" i="19" s="1"/>
  <c r="BA2086" i="19"/>
  <c r="BB2086" i="19"/>
  <c r="AZ2086" i="19"/>
  <c r="BD2086" i="19" s="1"/>
  <c r="BA2087" i="19"/>
  <c r="BA2088" i="19"/>
  <c r="AZ2087" i="19"/>
  <c r="BD2087" i="19" s="1"/>
  <c r="BB2087" i="19"/>
  <c r="BB2088" i="19"/>
  <c r="AZ2088" i="19"/>
  <c r="BD2088" i="19" s="1"/>
  <c r="BA2089" i="19"/>
  <c r="AZ2089" i="19"/>
  <c r="BD2089" i="19" s="1"/>
  <c r="BB2089" i="19"/>
  <c r="BA2090" i="19"/>
  <c r="AZ2090" i="19"/>
  <c r="BD2090" i="19" s="1"/>
  <c r="BB2090" i="19"/>
  <c r="BA2091" i="19"/>
  <c r="BA2092" i="19"/>
  <c r="AZ2091" i="19"/>
  <c r="BD2091" i="19" s="1"/>
  <c r="BB2091" i="19"/>
  <c r="BA2093" i="19"/>
  <c r="AZ2092" i="19"/>
  <c r="BD2092" i="19" s="1"/>
  <c r="BB2092" i="19"/>
  <c r="AZ2093" i="19"/>
  <c r="BD2093" i="19" s="1"/>
  <c r="BB2093" i="19"/>
  <c r="BA2094" i="19"/>
  <c r="AZ2094" i="19"/>
  <c r="BD2094" i="19" s="1"/>
  <c r="BB2094" i="19"/>
  <c r="BA2095" i="19"/>
  <c r="BA2096" i="19"/>
  <c r="AZ2095" i="19"/>
  <c r="BD2095" i="19" s="1"/>
  <c r="BB2095" i="19"/>
  <c r="BB2096" i="19"/>
  <c r="AZ2096" i="19"/>
  <c r="BD2096" i="19" s="1"/>
  <c r="BA2097" i="19"/>
  <c r="AZ2097" i="19"/>
  <c r="BD2097" i="19" s="1"/>
  <c r="BB2097" i="19"/>
  <c r="BA2098" i="19"/>
  <c r="AZ2098" i="19"/>
  <c r="BD2098" i="19" s="1"/>
  <c r="BB2098" i="19"/>
  <c r="BA2099" i="19"/>
  <c r="AZ2099" i="19"/>
  <c r="BD2099" i="19" s="1"/>
  <c r="BB2099" i="19"/>
  <c r="BA2100" i="19"/>
  <c r="BB2100" i="19"/>
  <c r="AZ2100" i="19"/>
  <c r="BD2100" i="19" s="1"/>
  <c r="BA2101" i="19"/>
  <c r="AZ2101" i="19"/>
  <c r="BD2101" i="19" s="1"/>
  <c r="BB2101" i="19"/>
  <c r="BA2102" i="19"/>
  <c r="BB2102" i="19"/>
  <c r="AZ2102" i="19"/>
  <c r="BD2102" i="19" s="1"/>
  <c r="BA2103" i="19"/>
  <c r="BA2104" i="19"/>
  <c r="AZ2103" i="19"/>
  <c r="BD2103" i="19" s="1"/>
  <c r="BB2103" i="19"/>
  <c r="AZ2104" i="19"/>
  <c r="BD2104" i="19" s="1"/>
  <c r="BB2104" i="19"/>
  <c r="BA2105" i="19"/>
  <c r="AZ2105" i="19"/>
  <c r="BD2105" i="19" s="1"/>
  <c r="BB2105" i="19"/>
  <c r="BA2106" i="19"/>
  <c r="AZ2106" i="19"/>
  <c r="BD2106" i="19" s="1"/>
  <c r="BB2106" i="19"/>
  <c r="BA2107" i="19"/>
  <c r="BA2108" i="19"/>
  <c r="AZ2107" i="19"/>
  <c r="BD2107" i="19" s="1"/>
  <c r="BB2107" i="19"/>
  <c r="BA2109" i="19"/>
  <c r="BB2108" i="19"/>
  <c r="AZ2108" i="19"/>
  <c r="BD2108" i="19" s="1"/>
  <c r="AZ2109" i="19"/>
  <c r="BD2109" i="19" s="1"/>
  <c r="BB2109" i="19"/>
  <c r="BA2110" i="19"/>
  <c r="AZ2110" i="19"/>
  <c r="BD2110" i="19" s="1"/>
  <c r="BB2110" i="19"/>
  <c r="BA2111" i="19"/>
  <c r="BA2112" i="19"/>
  <c r="AZ2111" i="19"/>
  <c r="BD2111" i="19" s="1"/>
  <c r="BB2111" i="19"/>
  <c r="BB2112" i="19"/>
  <c r="AZ2112" i="19"/>
  <c r="BD2112" i="19" s="1"/>
  <c r="BA2113" i="19"/>
  <c r="AZ2113" i="19"/>
  <c r="BD2113" i="19" s="1"/>
  <c r="BB2113" i="19"/>
  <c r="BA2114" i="19"/>
  <c r="AZ2114" i="19"/>
  <c r="BD2114" i="19" s="1"/>
  <c r="BB2114" i="19"/>
  <c r="BA2115" i="19"/>
  <c r="BA2116" i="19"/>
  <c r="AZ2115" i="19"/>
  <c r="BD2115" i="19" s="1"/>
  <c r="BB2115" i="19"/>
  <c r="BA2117" i="19"/>
  <c r="AZ2116" i="19"/>
  <c r="BD2116" i="19" s="1"/>
  <c r="BB2116" i="19"/>
  <c r="BB2117" i="19"/>
  <c r="AZ2117" i="19"/>
  <c r="BD2117" i="19" s="1"/>
  <c r="BA2118" i="19"/>
  <c r="AZ2118" i="19"/>
  <c r="BD2118" i="19" s="1"/>
  <c r="BB2118" i="19"/>
  <c r="BA2119" i="19"/>
  <c r="BA2120" i="19"/>
  <c r="AZ2119" i="19"/>
  <c r="BD2119" i="19" s="1"/>
  <c r="BB2119" i="19"/>
  <c r="BB2120" i="19"/>
  <c r="AZ2120" i="19"/>
  <c r="BD2120" i="19" s="1"/>
  <c r="BA2121" i="19"/>
  <c r="AZ2121" i="19"/>
  <c r="BD2121" i="19" s="1"/>
  <c r="BB2121" i="19"/>
  <c r="BA2122" i="19"/>
  <c r="BB2122" i="19"/>
  <c r="AZ2122" i="19"/>
  <c r="BD2122" i="19" s="1"/>
  <c r="BA2123" i="19"/>
  <c r="BA2124" i="19"/>
  <c r="AZ2123" i="19"/>
  <c r="BD2123" i="19" s="1"/>
  <c r="BB2123" i="19"/>
  <c r="AZ2124" i="19"/>
  <c r="BD2124" i="19" s="1"/>
  <c r="BB2124" i="19"/>
  <c r="BA2125" i="19"/>
  <c r="AZ2125" i="19"/>
  <c r="BD2125" i="19" s="1"/>
  <c r="BB2125" i="19"/>
  <c r="BA2126" i="19"/>
  <c r="BB2126" i="19"/>
  <c r="AZ2126" i="19"/>
  <c r="BD2126" i="19" s="1"/>
  <c r="BA2127" i="19"/>
  <c r="BA2128" i="19"/>
  <c r="AZ2127" i="19"/>
  <c r="BD2127" i="19" s="1"/>
  <c r="BB2127" i="19"/>
  <c r="AZ2128" i="19"/>
  <c r="BD2128" i="19" s="1"/>
  <c r="BB2128" i="19"/>
  <c r="BA2129" i="19"/>
  <c r="AZ2129" i="19"/>
  <c r="BD2129" i="19" s="1"/>
  <c r="BB2129" i="19"/>
  <c r="BA2130" i="19"/>
  <c r="AZ2130" i="19"/>
  <c r="BD2130" i="19" s="1"/>
  <c r="BB2130" i="19"/>
  <c r="BA2131" i="19"/>
  <c r="BA2132" i="19"/>
  <c r="AZ2131" i="19"/>
  <c r="BD2131" i="19" s="1"/>
  <c r="BB2131" i="19"/>
  <c r="BA2133" i="19"/>
  <c r="BB2132" i="19"/>
  <c r="AZ2132" i="19"/>
  <c r="BD2132" i="19" s="1"/>
  <c r="AZ2133" i="19"/>
  <c r="BD2133" i="19" s="1"/>
  <c r="BB2133" i="19"/>
  <c r="BA2134" i="19"/>
  <c r="AZ2134" i="19"/>
  <c r="BD2134" i="19" s="1"/>
  <c r="BB2134" i="19"/>
  <c r="BA2135" i="19"/>
  <c r="AZ2135" i="19"/>
  <c r="BD2135" i="19" s="1"/>
  <c r="BB2135" i="19"/>
  <c r="BA2136" i="19"/>
  <c r="BB2136" i="19"/>
  <c r="AZ2136" i="19"/>
  <c r="BD2136" i="19" s="1"/>
  <c r="BA2137" i="19"/>
  <c r="AZ2137" i="19"/>
  <c r="BD2137" i="19" s="1"/>
  <c r="BB2137" i="19"/>
  <c r="BA2138" i="19"/>
  <c r="BB2138" i="19"/>
  <c r="AZ2138" i="19"/>
  <c r="BD2138" i="19" s="1"/>
  <c r="BA2139" i="19"/>
  <c r="BA2140" i="19"/>
  <c r="AZ2139" i="19"/>
  <c r="BD2139" i="19" s="1"/>
  <c r="BB2139" i="19"/>
  <c r="BB2140" i="19"/>
  <c r="BA2141" i="19"/>
  <c r="AZ2140" i="19"/>
  <c r="BD2140" i="19" s="1"/>
  <c r="BB2141" i="19"/>
  <c r="AZ2141" i="19"/>
  <c r="BD2141" i="19" s="1"/>
  <c r="BA2142" i="19"/>
  <c r="BB2142" i="19"/>
  <c r="AZ2142" i="19"/>
  <c r="BD2142" i="19" s="1"/>
  <c r="BA2143" i="19"/>
  <c r="BA2144" i="19"/>
  <c r="AZ2143" i="19"/>
  <c r="BD2143" i="19" s="1"/>
  <c r="BB2143" i="19"/>
  <c r="AZ2144" i="19"/>
  <c r="BD2144" i="19" s="1"/>
  <c r="BB2144" i="19"/>
  <c r="BA2145" i="19"/>
  <c r="AZ2145" i="19"/>
  <c r="BD2145" i="19" s="1"/>
  <c r="BB2145" i="19"/>
  <c r="BA2146" i="19"/>
  <c r="BB2146" i="19"/>
  <c r="AZ2146" i="19"/>
  <c r="BD2146" i="19" s="1"/>
  <c r="BA2147" i="19"/>
  <c r="BA2148" i="19"/>
  <c r="AZ2147" i="19"/>
  <c r="BD2147" i="19" s="1"/>
  <c r="BB2147" i="19"/>
  <c r="BA2149" i="19"/>
  <c r="BB2148" i="19"/>
  <c r="AZ2148" i="19"/>
  <c r="BD2148" i="19" s="1"/>
  <c r="BB2149" i="19"/>
  <c r="AZ2149" i="19"/>
  <c r="BD2149" i="19" s="1"/>
  <c r="BA2150" i="19"/>
  <c r="AZ2150" i="19"/>
  <c r="BD2150" i="19" s="1"/>
  <c r="BB2150" i="19"/>
  <c r="BA2151" i="19"/>
  <c r="BA2152" i="19"/>
  <c r="AZ2151" i="19"/>
  <c r="BD2151" i="19" s="1"/>
  <c r="BB2151" i="19"/>
  <c r="BB2152" i="19"/>
  <c r="AZ2152" i="19"/>
  <c r="BD2152" i="19" s="1"/>
  <c r="BA2153" i="19"/>
  <c r="AZ2153" i="19"/>
  <c r="BD2153" i="19" s="1"/>
  <c r="BB2153" i="19"/>
  <c r="BA2154" i="19"/>
  <c r="AZ2154" i="19"/>
  <c r="BD2154" i="19" s="1"/>
  <c r="BB2154" i="19"/>
  <c r="BA2155" i="19"/>
  <c r="BA2156" i="19"/>
  <c r="AZ2155" i="19"/>
  <c r="BD2155" i="19" s="1"/>
  <c r="BB2155" i="19"/>
  <c r="BA2157" i="19"/>
  <c r="AZ2156" i="19"/>
  <c r="BD2156" i="19" s="1"/>
  <c r="BB2156" i="19"/>
  <c r="AZ2157" i="19"/>
  <c r="BD2157" i="19" s="1"/>
  <c r="BB2157" i="19"/>
  <c r="BA2158" i="19"/>
  <c r="AZ2158" i="19"/>
  <c r="BD2158" i="19" s="1"/>
  <c r="BB2158" i="19"/>
  <c r="BA2159" i="19"/>
  <c r="BA2160" i="19"/>
  <c r="AZ2159" i="19"/>
  <c r="BD2159" i="19" s="1"/>
  <c r="BB2159" i="19"/>
  <c r="BB2160" i="19"/>
  <c r="AZ2160" i="19"/>
  <c r="BD2160" i="19" s="1"/>
  <c r="BA2161" i="19"/>
  <c r="AZ2161" i="19"/>
  <c r="BD2161" i="19" s="1"/>
  <c r="BB2161" i="19"/>
  <c r="BA2162" i="19"/>
  <c r="AZ2162" i="19"/>
  <c r="BD2162" i="19" s="1"/>
  <c r="BB2162" i="19"/>
  <c r="BA2163" i="19"/>
  <c r="AZ2163" i="19"/>
  <c r="BD2163" i="19" s="1"/>
  <c r="BB2163" i="19"/>
  <c r="BA2164" i="19"/>
  <c r="BB2164" i="19"/>
  <c r="BA2165" i="19"/>
  <c r="AZ2164" i="19"/>
  <c r="BD2164" i="19" s="1"/>
  <c r="AZ2165" i="19"/>
  <c r="BD2165" i="19" s="1"/>
  <c r="BB2165" i="19"/>
  <c r="BA2166" i="19"/>
  <c r="BB2166" i="19"/>
  <c r="AZ2166" i="19"/>
  <c r="BD2166" i="19" s="1"/>
  <c r="BA2167" i="19"/>
  <c r="BA2168" i="19"/>
  <c r="AZ2167" i="19"/>
  <c r="BD2167" i="19" s="1"/>
  <c r="BB2167" i="19"/>
  <c r="AZ2168" i="19"/>
  <c r="BD2168" i="19" s="1"/>
  <c r="BB2168" i="19"/>
  <c r="BA2169" i="19"/>
  <c r="AZ2169" i="19"/>
  <c r="BD2169" i="19" s="1"/>
  <c r="BB2169" i="19"/>
  <c r="BA2170" i="19"/>
  <c r="AZ2170" i="19"/>
  <c r="BD2170" i="19" s="1"/>
  <c r="BB2170" i="19"/>
  <c r="BA2171" i="19"/>
  <c r="BA2172" i="19"/>
  <c r="AZ2171" i="19"/>
  <c r="BD2171" i="19" s="1"/>
  <c r="BB2171" i="19"/>
  <c r="BA2173" i="19"/>
  <c r="BB2172" i="19"/>
  <c r="AZ2172" i="19"/>
  <c r="BD2172" i="19" s="1"/>
  <c r="BB2173" i="19"/>
  <c r="AZ2173" i="19"/>
  <c r="BD2173" i="19" s="1"/>
  <c r="BA2174" i="19"/>
  <c r="AZ2174" i="19"/>
  <c r="BD2174" i="19" s="1"/>
  <c r="BB2174" i="19"/>
  <c r="BA2175" i="19"/>
  <c r="AZ2175" i="19"/>
  <c r="BD2175" i="19" s="1"/>
  <c r="BA2176" i="19"/>
  <c r="BB2175" i="19"/>
  <c r="BB2176" i="19"/>
  <c r="AZ2176" i="19"/>
  <c r="BD2176" i="19" s="1"/>
  <c r="BA2177" i="19"/>
  <c r="AZ2177" i="19"/>
  <c r="BD2177" i="19" s="1"/>
  <c r="BB2177" i="19"/>
  <c r="BA2178" i="19"/>
  <c r="BB2178" i="19"/>
  <c r="AZ2178" i="19"/>
  <c r="BD2178" i="19" s="1"/>
  <c r="BA2179" i="19"/>
  <c r="BA2180" i="19"/>
  <c r="AZ2179" i="19"/>
  <c r="BD2179" i="19" s="1"/>
  <c r="BB2179" i="19"/>
  <c r="BA2181" i="19"/>
  <c r="AZ2180" i="19"/>
  <c r="BD2180" i="19" s="1"/>
  <c r="BB2180" i="19"/>
  <c r="AZ2181" i="19"/>
  <c r="BD2181" i="19" s="1"/>
  <c r="BB2181" i="19"/>
  <c r="BA2182" i="19"/>
  <c r="BB2182" i="19"/>
  <c r="AZ2182" i="19"/>
  <c r="BD2182" i="19" s="1"/>
  <c r="BA2183" i="19"/>
  <c r="BA2184" i="19"/>
  <c r="AZ2183" i="19"/>
  <c r="BD2183" i="19" s="1"/>
  <c r="BB2183" i="19"/>
  <c r="BB2184" i="19"/>
  <c r="AZ2184" i="19"/>
  <c r="BD2184" i="19" s="1"/>
  <c r="BA2185" i="19"/>
  <c r="AZ2185" i="19"/>
  <c r="BD2185" i="19" s="1"/>
  <c r="BB2185" i="19"/>
  <c r="BA2186" i="19"/>
  <c r="AZ2186" i="19"/>
  <c r="BD2186" i="19" s="1"/>
  <c r="BB2186" i="19"/>
  <c r="BA2187" i="19"/>
  <c r="BA2188" i="19"/>
  <c r="AZ2187" i="19"/>
  <c r="BD2187" i="19" s="1"/>
  <c r="BB2187" i="19"/>
  <c r="BB2188" i="19"/>
  <c r="AZ2188" i="19"/>
  <c r="BD2188" i="19" s="1"/>
  <c r="BA2189" i="19"/>
  <c r="AZ2189" i="19"/>
  <c r="BD2189" i="19" s="1"/>
  <c r="BB2189" i="19"/>
  <c r="BA2190" i="19"/>
  <c r="AZ2190" i="19"/>
  <c r="BD2190" i="19" s="1"/>
  <c r="BB2190" i="19"/>
  <c r="BA2191" i="19"/>
  <c r="BA2192" i="19"/>
  <c r="AZ2191" i="19"/>
  <c r="BD2191" i="19" s="1"/>
  <c r="BB2191" i="19"/>
  <c r="AZ2192" i="19"/>
  <c r="BD2192" i="19" s="1"/>
  <c r="BB2192" i="19"/>
  <c r="BA2193" i="19"/>
  <c r="AZ2193" i="19"/>
  <c r="BD2193" i="19" s="1"/>
  <c r="BB2193" i="19"/>
  <c r="BA2194" i="19"/>
  <c r="AZ2194" i="19"/>
  <c r="BD2194" i="19" s="1"/>
  <c r="BB2194" i="19"/>
  <c r="BA2195" i="19"/>
  <c r="BA2196" i="19"/>
  <c r="AZ2195" i="19"/>
  <c r="BD2195" i="19" s="1"/>
  <c r="BB2195" i="19"/>
  <c r="BA2197" i="19"/>
  <c r="BB2196" i="19"/>
  <c r="AZ2196" i="19"/>
  <c r="BD2196" i="19" s="1"/>
  <c r="AZ2197" i="19"/>
  <c r="BD2197" i="19" s="1"/>
  <c r="BB2197" i="19"/>
  <c r="BA2198" i="19"/>
  <c r="AZ2198" i="19"/>
  <c r="BD2198" i="19" s="1"/>
  <c r="BB2198" i="19"/>
  <c r="BA2199" i="19"/>
  <c r="AZ2199" i="19"/>
  <c r="BD2199" i="19" s="1"/>
  <c r="BB2199" i="19"/>
  <c r="BA2200" i="19"/>
  <c r="BB2200" i="19"/>
  <c r="AZ2200" i="19"/>
  <c r="BD2200" i="19" s="1"/>
  <c r="BA2201" i="19"/>
  <c r="AZ2201" i="19"/>
  <c r="BD2201" i="19" s="1"/>
  <c r="BB2201" i="19"/>
  <c r="BA2202" i="19"/>
  <c r="BB2202" i="19"/>
  <c r="AZ2202" i="19"/>
  <c r="BD2202" i="19" s="1"/>
  <c r="BA2203" i="19"/>
  <c r="AZ2203" i="19"/>
  <c r="BD2203" i="19" s="1"/>
  <c r="BA2204" i="19"/>
  <c r="BB2203" i="19"/>
  <c r="AZ2204" i="19"/>
  <c r="BD2204" i="19" s="1"/>
  <c r="BB2204" i="19"/>
  <c r="BA2205" i="19"/>
  <c r="AZ2205" i="19"/>
  <c r="BD2205" i="19" s="1"/>
  <c r="BB2205" i="19"/>
  <c r="BA2206" i="19"/>
  <c r="BB2206" i="19"/>
  <c r="AZ2206" i="19"/>
  <c r="BD2206" i="19" s="1"/>
  <c r="BA2207" i="19"/>
  <c r="BA2208" i="19"/>
  <c r="AZ2207" i="19"/>
  <c r="BD2207" i="19" s="1"/>
  <c r="BB2207" i="19"/>
  <c r="BB2208" i="19"/>
  <c r="AZ2208" i="19"/>
  <c r="BD2208" i="19" s="1"/>
  <c r="BA2209" i="19"/>
  <c r="AZ2209" i="19"/>
  <c r="BD2209" i="19" s="1"/>
  <c r="BB2209" i="19"/>
  <c r="BA2210" i="19"/>
  <c r="AZ2210" i="19"/>
  <c r="BD2210" i="19" s="1"/>
  <c r="BB2210" i="19"/>
  <c r="BA2211" i="19"/>
  <c r="BA2212" i="19"/>
  <c r="AZ2211" i="19"/>
  <c r="BD2211" i="19" s="1"/>
  <c r="BB2211" i="19"/>
  <c r="BA2213" i="19"/>
  <c r="BB2212" i="19"/>
  <c r="AZ2212" i="19"/>
  <c r="BD2212" i="19" s="1"/>
  <c r="AZ2213" i="19"/>
  <c r="BD2213" i="19" s="1"/>
  <c r="BB2213" i="19"/>
  <c r="BA2214" i="19"/>
  <c r="AZ2214" i="19"/>
  <c r="BD2214" i="19" s="1"/>
  <c r="BB2214" i="19"/>
  <c r="BA2215" i="19"/>
  <c r="BA2216" i="19"/>
  <c r="AZ2215" i="19"/>
  <c r="BD2215" i="19" s="1"/>
  <c r="BB2215" i="19"/>
  <c r="AZ2216" i="19"/>
  <c r="BD2216" i="19" s="1"/>
  <c r="BB2216" i="19"/>
  <c r="BA2217" i="19"/>
  <c r="AZ2217" i="19"/>
  <c r="BD2217" i="19" s="1"/>
  <c r="BB2217" i="19"/>
  <c r="BA2218" i="19"/>
  <c r="AZ2218" i="19"/>
  <c r="BD2218" i="19" s="1"/>
  <c r="BB2218" i="19"/>
  <c r="BA2219" i="19"/>
  <c r="BA2220" i="19"/>
  <c r="AZ2219" i="19"/>
  <c r="BD2219" i="19" s="1"/>
  <c r="BB2219" i="19"/>
  <c r="BA2221" i="19"/>
  <c r="BB2220" i="19"/>
  <c r="AZ2220" i="19"/>
  <c r="BD2220" i="19" s="1"/>
  <c r="BB2221" i="19"/>
  <c r="AZ2221" i="19"/>
  <c r="BD2221" i="19" s="1"/>
  <c r="BA2222" i="19"/>
  <c r="AZ2222" i="19"/>
  <c r="BD2222" i="19" s="1"/>
  <c r="BB2222" i="19"/>
  <c r="BA2223" i="19"/>
  <c r="BA2224" i="19"/>
  <c r="AZ2223" i="19"/>
  <c r="BD2223" i="19" s="1"/>
  <c r="BB2223" i="19"/>
  <c r="BB2224" i="19"/>
  <c r="AZ2224" i="19"/>
  <c r="BD2224" i="19" s="1"/>
  <c r="BA2225" i="19"/>
  <c r="AZ2225" i="19"/>
  <c r="BD2225" i="19" s="1"/>
  <c r="BB2225" i="19"/>
  <c r="BA2226" i="19"/>
  <c r="BB2226" i="19"/>
  <c r="AZ2226" i="19"/>
  <c r="BD2226" i="19" s="1"/>
  <c r="BA2227" i="19"/>
  <c r="AZ2227" i="19"/>
  <c r="BD2227" i="19" s="1"/>
  <c r="BB2227" i="19"/>
  <c r="BA2228" i="19"/>
  <c r="AZ2228" i="19"/>
  <c r="BD2228" i="19" s="1"/>
  <c r="BB2228" i="19"/>
  <c r="BA2229" i="19"/>
  <c r="AZ2229" i="19"/>
  <c r="BD2229" i="19" s="1"/>
  <c r="BB2229" i="19"/>
  <c r="BA2230" i="19"/>
  <c r="AZ2230" i="19"/>
  <c r="BD2230" i="19" s="1"/>
  <c r="BB2230" i="19"/>
  <c r="BA2231" i="19"/>
  <c r="BA2232" i="19"/>
  <c r="AZ2231" i="19"/>
  <c r="BD2231" i="19" s="1"/>
  <c r="BB2231" i="19"/>
  <c r="BB2232" i="19"/>
  <c r="AZ2232" i="19"/>
  <c r="BD2232" i="19" s="1"/>
  <c r="BA2233" i="19"/>
  <c r="AZ2233" i="19"/>
  <c r="BD2233" i="19" s="1"/>
  <c r="BB2233" i="19"/>
  <c r="BA2234" i="19"/>
  <c r="BB2234" i="19"/>
  <c r="AZ2234" i="19"/>
  <c r="BD2234" i="19" s="1"/>
  <c r="BA2235" i="19"/>
  <c r="BA2236" i="19"/>
  <c r="AZ2235" i="19"/>
  <c r="BD2235" i="19" s="1"/>
  <c r="BB2235" i="19"/>
  <c r="AZ2236" i="19"/>
  <c r="BD2236" i="19" s="1"/>
  <c r="BA2237" i="19"/>
  <c r="BB2236" i="19"/>
  <c r="BB2237" i="19"/>
  <c r="AZ2237" i="19"/>
  <c r="BD2237" i="19" s="1"/>
  <c r="BA2238" i="19"/>
  <c r="BB2238" i="19"/>
  <c r="AZ2238" i="19"/>
  <c r="BD2238" i="19" s="1"/>
  <c r="BA2239" i="19"/>
  <c r="AZ2239" i="19"/>
  <c r="BD2239" i="19" s="1"/>
  <c r="BA2240" i="19"/>
  <c r="BB2239" i="19"/>
  <c r="AZ2240" i="19"/>
  <c r="BD2240" i="19" s="1"/>
  <c r="BB2240" i="19"/>
  <c r="BA2241" i="19"/>
  <c r="AZ2241" i="19"/>
  <c r="BD2241" i="19" s="1"/>
  <c r="BB2241" i="19"/>
  <c r="BA2242" i="19"/>
  <c r="BB2242" i="19"/>
  <c r="AZ2242" i="19"/>
  <c r="BD2242" i="19" s="1"/>
  <c r="BA2243" i="19"/>
  <c r="BA2244" i="19"/>
  <c r="AZ2243" i="19"/>
  <c r="BD2243" i="19" s="1"/>
  <c r="BB2243" i="19"/>
  <c r="AZ2244" i="19"/>
  <c r="BD2244" i="19" s="1"/>
  <c r="BA2245" i="19"/>
  <c r="BB2244" i="19"/>
  <c r="BB2245" i="19"/>
  <c r="AZ2245" i="19"/>
  <c r="BD2245" i="19" s="1"/>
  <c r="BA2246" i="19"/>
  <c r="AZ2246" i="19"/>
  <c r="BD2246" i="19" s="1"/>
  <c r="BB2246" i="19"/>
  <c r="BA2247" i="19"/>
  <c r="BA2248" i="19"/>
  <c r="AZ2247" i="19"/>
  <c r="BD2247" i="19" s="1"/>
  <c r="BB2247" i="19"/>
  <c r="AZ2248" i="19"/>
  <c r="BD2248" i="19" s="1"/>
  <c r="BB2248" i="19"/>
  <c r="BA2249" i="19"/>
  <c r="AZ2249" i="19"/>
  <c r="BD2249" i="19" s="1"/>
  <c r="BB2249" i="19"/>
  <c r="BA2250" i="19"/>
  <c r="BB2250" i="19"/>
  <c r="AZ2250" i="19"/>
  <c r="BD2250" i="19" s="1"/>
  <c r="BA2251" i="19"/>
  <c r="BA2252" i="19"/>
  <c r="AZ2251" i="19"/>
  <c r="BD2251" i="19" s="1"/>
  <c r="BB2251" i="19"/>
  <c r="AZ2252" i="19"/>
  <c r="BD2252" i="19" s="1"/>
  <c r="BB2252" i="19"/>
  <c r="BA2253" i="19"/>
  <c r="AZ2253" i="19"/>
  <c r="BD2253" i="19" s="1"/>
  <c r="BB2253" i="19"/>
  <c r="BA2254" i="19"/>
  <c r="AZ2254" i="19"/>
  <c r="BD2254" i="19" s="1"/>
  <c r="BB2254" i="19"/>
  <c r="BA2255" i="19"/>
  <c r="BA2256" i="19"/>
  <c r="AZ2255" i="19"/>
  <c r="BD2255" i="19" s="1"/>
  <c r="BB2255" i="19"/>
  <c r="AZ2256" i="19"/>
  <c r="BD2256" i="19" s="1"/>
  <c r="BB2256" i="19"/>
  <c r="BA2257" i="19"/>
  <c r="BB2257" i="19"/>
  <c r="AZ2257" i="19"/>
  <c r="BD2257" i="19" s="1"/>
  <c r="BA2258" i="19"/>
  <c r="AZ2258" i="19"/>
  <c r="BD2258" i="19" s="1"/>
  <c r="BB2258" i="19"/>
  <c r="BA2259" i="19"/>
  <c r="BA2260" i="19"/>
  <c r="AZ2259" i="19"/>
  <c r="BD2259" i="19" s="1"/>
  <c r="BB2259" i="19"/>
  <c r="AZ2260" i="19"/>
  <c r="BD2260" i="19" s="1"/>
  <c r="BA2261" i="19"/>
  <c r="BB2260" i="19"/>
  <c r="BB2261" i="19"/>
  <c r="AZ2261" i="19"/>
  <c r="BD2261" i="19" s="1"/>
  <c r="BA2262" i="19"/>
  <c r="AZ2262" i="19"/>
  <c r="BD2262" i="19" s="1"/>
  <c r="BB2262" i="19"/>
  <c r="BA2263" i="19"/>
  <c r="AZ2263" i="19"/>
  <c r="BD2263" i="19" s="1"/>
  <c r="BB2263" i="19"/>
  <c r="BA2264" i="19"/>
  <c r="AZ2264" i="19"/>
  <c r="BD2264" i="19" s="1"/>
  <c r="BB2264" i="19"/>
  <c r="BA2265" i="19"/>
  <c r="AZ2265" i="19"/>
  <c r="BD2265" i="19" s="1"/>
  <c r="BB2265" i="19"/>
  <c r="BA2266" i="19"/>
  <c r="AZ2266" i="19"/>
  <c r="BD2266" i="19" s="1"/>
  <c r="BB2266" i="19"/>
  <c r="BA2267" i="19"/>
  <c r="BA2268" i="19"/>
  <c r="AZ2267" i="19"/>
  <c r="BD2267" i="19" s="1"/>
  <c r="BB2267" i="19"/>
  <c r="AZ2268" i="19"/>
  <c r="BD2268" i="19" s="1"/>
  <c r="BB2268" i="19"/>
  <c r="BA2269" i="19"/>
  <c r="BB2269" i="19"/>
  <c r="AZ2269" i="19"/>
  <c r="BD2269" i="19" s="1"/>
  <c r="BA2270" i="19"/>
  <c r="BB2270" i="19"/>
  <c r="AZ2270" i="19"/>
  <c r="BD2270" i="19" s="1"/>
  <c r="BA2271" i="19"/>
  <c r="BA2272" i="19"/>
  <c r="AZ2271" i="19"/>
  <c r="BD2271" i="19" s="1"/>
  <c r="BB2271" i="19"/>
  <c r="AZ2272" i="19"/>
  <c r="BD2272" i="19" s="1"/>
  <c r="BB2272" i="19"/>
  <c r="BA2273" i="19"/>
  <c r="AZ2273" i="19"/>
  <c r="BD2273" i="19" s="1"/>
  <c r="BB2273" i="19"/>
  <c r="BA2274" i="19"/>
  <c r="BB2274" i="19"/>
  <c r="AZ2274" i="19"/>
  <c r="BD2274" i="19" s="1"/>
  <c r="BA2275" i="19"/>
  <c r="BA2276" i="19"/>
  <c r="AZ2275" i="19"/>
  <c r="BD2275" i="19" s="1"/>
  <c r="BB2275" i="19"/>
  <c r="AZ2276" i="19"/>
  <c r="BD2276" i="19" s="1"/>
  <c r="BA2277" i="19"/>
  <c r="BB2276" i="19"/>
  <c r="BB2277" i="19"/>
  <c r="AZ2277" i="19"/>
  <c r="BD2277" i="19" s="1"/>
  <c r="BA2278" i="19"/>
  <c r="AZ2278" i="19"/>
  <c r="BD2278" i="19" s="1"/>
  <c r="BB2278" i="19"/>
  <c r="BA2279" i="19"/>
  <c r="BA2280" i="19"/>
  <c r="AZ2279" i="19"/>
  <c r="BD2279" i="19" s="1"/>
  <c r="BB2279" i="19"/>
  <c r="AZ2280" i="19"/>
  <c r="BD2280" i="19" s="1"/>
  <c r="BB2280" i="19"/>
  <c r="BA2281" i="19"/>
  <c r="AZ2281" i="19"/>
  <c r="BD2281" i="19" s="1"/>
  <c r="BB2281" i="19"/>
  <c r="BA2282" i="19"/>
  <c r="AZ2282" i="19"/>
  <c r="BD2282" i="19" s="1"/>
  <c r="BB2282" i="19"/>
  <c r="BA2283" i="19"/>
  <c r="BA2284" i="19"/>
  <c r="AZ2283" i="19"/>
  <c r="BD2283" i="19" s="1"/>
  <c r="BB2283" i="19"/>
  <c r="AZ2284" i="19"/>
  <c r="BD2284" i="19" s="1"/>
  <c r="BA2285" i="19"/>
  <c r="BB2284" i="19"/>
  <c r="AZ2285" i="19"/>
  <c r="BD2285" i="19" s="1"/>
  <c r="BB2285" i="19"/>
  <c r="BA2286" i="19"/>
  <c r="BB2286" i="19"/>
  <c r="AZ2286" i="19"/>
  <c r="BD2286" i="19" s="1"/>
  <c r="BA2287" i="19"/>
  <c r="BA2288" i="19"/>
  <c r="AZ2287" i="19"/>
  <c r="BD2287" i="19" s="1"/>
  <c r="BB2287" i="19"/>
  <c r="AZ2288" i="19"/>
  <c r="BD2288" i="19" s="1"/>
  <c r="BB2288" i="19"/>
  <c r="BA2289" i="19"/>
  <c r="AZ2289" i="19"/>
  <c r="BD2289" i="19" s="1"/>
  <c r="BB2289" i="19"/>
  <c r="BA2290" i="19"/>
  <c r="AZ2290" i="19"/>
  <c r="BD2290" i="19" s="1"/>
  <c r="BB2290" i="19"/>
  <c r="BA2291" i="19"/>
  <c r="AZ2291" i="19"/>
  <c r="BD2291" i="19" s="1"/>
  <c r="BB2291" i="19"/>
  <c r="BA2292" i="19"/>
  <c r="AZ2292" i="19"/>
  <c r="BD2292" i="19" s="1"/>
  <c r="BB2292" i="19"/>
  <c r="BA2293" i="19"/>
  <c r="AZ2293" i="19"/>
  <c r="BD2293" i="19" s="1"/>
  <c r="BB2293" i="19"/>
  <c r="BA2294" i="19"/>
  <c r="AZ2294" i="19"/>
  <c r="BD2294" i="19" s="1"/>
  <c r="BB2294" i="19"/>
  <c r="BA2295" i="19"/>
  <c r="BA2296" i="19"/>
  <c r="AZ2295" i="19"/>
  <c r="BD2295" i="19" s="1"/>
  <c r="BB2295" i="19"/>
  <c r="AZ2296" i="19"/>
  <c r="BD2296" i="19" s="1"/>
  <c r="BB2296" i="19"/>
  <c r="BA2297" i="19"/>
  <c r="AZ2297" i="19"/>
  <c r="BD2297" i="19" s="1"/>
  <c r="BB2297" i="19"/>
  <c r="BA2298" i="19"/>
  <c r="AZ2298" i="19"/>
  <c r="BD2298" i="19" s="1"/>
  <c r="BB2298" i="19"/>
  <c r="BA2299" i="19"/>
  <c r="BA2300" i="19"/>
  <c r="AZ2299" i="19"/>
  <c r="BD2299" i="19" s="1"/>
  <c r="BB2299" i="19"/>
  <c r="AZ2300" i="19"/>
  <c r="BD2300" i="19" s="1"/>
  <c r="BA2301" i="19"/>
  <c r="BB2300" i="19"/>
  <c r="AZ2301" i="19"/>
  <c r="BD2301" i="19" s="1"/>
  <c r="BB2301" i="19"/>
  <c r="BA2302" i="19"/>
  <c r="BB2302" i="19"/>
  <c r="AZ2302" i="19"/>
  <c r="BD2302" i="19" s="1"/>
  <c r="BA2303" i="19"/>
  <c r="BA2304" i="19"/>
  <c r="AZ2303" i="19"/>
  <c r="BD2303" i="19" s="1"/>
  <c r="BB2303" i="19"/>
  <c r="AZ2304" i="19"/>
  <c r="BD2304" i="19" s="1"/>
  <c r="BB2304" i="19"/>
  <c r="BA2305" i="19"/>
  <c r="AZ2305" i="19"/>
  <c r="BD2305" i="19" s="1"/>
  <c r="BB2305" i="19"/>
  <c r="BA2306" i="19"/>
  <c r="BB2306" i="19"/>
  <c r="AZ2306" i="19"/>
  <c r="BD2306" i="19" s="1"/>
  <c r="BA2307" i="19"/>
  <c r="BA2308" i="19"/>
  <c r="AZ2307" i="19"/>
  <c r="BD2307" i="19" s="1"/>
  <c r="BB2307" i="19"/>
  <c r="AZ2308" i="19"/>
  <c r="BD2308" i="19" s="1"/>
  <c r="BA2309" i="19"/>
  <c r="BB2308" i="19"/>
  <c r="BB2309" i="19"/>
  <c r="AZ2309" i="19"/>
  <c r="BD2309" i="19" s="1"/>
  <c r="BA2310" i="19"/>
  <c r="AZ2310" i="19"/>
  <c r="BD2310" i="19" s="1"/>
  <c r="BB2310" i="19"/>
  <c r="BA2311" i="19"/>
  <c r="BA2312" i="19"/>
  <c r="AZ2311" i="19"/>
  <c r="BD2311" i="19" s="1"/>
  <c r="BB2311" i="19"/>
  <c r="AZ2312" i="19"/>
  <c r="BD2312" i="19" s="1"/>
  <c r="BB2312" i="19"/>
  <c r="BA2313" i="19"/>
  <c r="AZ2313" i="19"/>
  <c r="BD2313" i="19" s="1"/>
  <c r="BB2313" i="19"/>
  <c r="BA2314" i="19"/>
  <c r="AZ2314" i="19"/>
  <c r="BD2314" i="19" s="1"/>
  <c r="BB2314" i="19"/>
  <c r="BA2315" i="19"/>
  <c r="BA2316" i="19"/>
  <c r="AZ2315" i="19"/>
  <c r="BD2315" i="19" s="1"/>
  <c r="BB2315" i="19"/>
  <c r="AZ2316" i="19"/>
  <c r="BD2316" i="19" s="1"/>
  <c r="BB2316" i="19"/>
  <c r="BA2317" i="19"/>
  <c r="AZ2317" i="19"/>
  <c r="BD2317" i="19" s="1"/>
  <c r="BB2317" i="19"/>
  <c r="BA2318" i="19"/>
  <c r="AZ2318" i="19"/>
  <c r="BD2318" i="19" s="1"/>
  <c r="BB2318" i="19"/>
  <c r="BA2319" i="19"/>
  <c r="BA2320" i="19"/>
  <c r="AZ2319" i="19"/>
  <c r="BD2319" i="19" s="1"/>
  <c r="BB2319" i="19"/>
  <c r="AZ2320" i="19"/>
  <c r="BD2320" i="19" s="1"/>
  <c r="BB2320" i="19"/>
  <c r="BA2321" i="19"/>
  <c r="BB2321" i="19"/>
  <c r="AZ2321" i="19"/>
  <c r="BD2321" i="19" s="1"/>
  <c r="BA2322" i="19"/>
  <c r="AZ2322" i="19"/>
  <c r="BD2322" i="19" s="1"/>
  <c r="BB2322" i="19"/>
  <c r="BA2323" i="19"/>
  <c r="BA2324" i="19"/>
  <c r="AZ2323" i="19"/>
  <c r="BD2323" i="19" s="1"/>
  <c r="BB2323" i="19"/>
  <c r="AZ2324" i="19"/>
  <c r="BD2324" i="19" s="1"/>
  <c r="BA2325" i="19"/>
  <c r="BB2324" i="19"/>
  <c r="AZ2325" i="19"/>
  <c r="BD2325" i="19" s="1"/>
  <c r="BB2325" i="19"/>
  <c r="BA2326" i="19"/>
  <c r="AZ2326" i="19"/>
  <c r="BD2326" i="19" s="1"/>
  <c r="BB2326" i="19"/>
  <c r="BA2327" i="19"/>
  <c r="AZ2327" i="19"/>
  <c r="BD2327" i="19" s="1"/>
  <c r="BB2327" i="19"/>
  <c r="BA2328" i="19"/>
  <c r="AZ2328" i="19"/>
  <c r="BD2328" i="19" s="1"/>
  <c r="BB2328" i="19"/>
  <c r="BA2329" i="19"/>
  <c r="AZ2329" i="19"/>
  <c r="BD2329" i="19" s="1"/>
  <c r="BB2329" i="19"/>
  <c r="BA2330" i="19"/>
  <c r="BB2330" i="19"/>
  <c r="AZ2330" i="19"/>
  <c r="BD2330" i="19" s="1"/>
  <c r="BA2331" i="19"/>
  <c r="BA2332" i="19"/>
  <c r="AZ2331" i="19"/>
  <c r="BD2331" i="19" s="1"/>
  <c r="BB2331" i="19"/>
  <c r="AZ2332" i="19"/>
  <c r="BD2332" i="19" s="1"/>
  <c r="BA2333" i="19"/>
  <c r="BB2332" i="19"/>
  <c r="AZ2333" i="19"/>
  <c r="BD2333" i="19" s="1"/>
  <c r="BB2333" i="19"/>
  <c r="BA2334" i="19"/>
  <c r="BB2334" i="19"/>
  <c r="AZ2334" i="19"/>
  <c r="BD2334" i="19" s="1"/>
  <c r="BA2335" i="19"/>
  <c r="BA2336" i="19"/>
  <c r="AZ2335" i="19"/>
  <c r="BD2335" i="19" s="1"/>
  <c r="BB2335" i="19"/>
  <c r="AZ2336" i="19"/>
  <c r="BD2336" i="19" s="1"/>
  <c r="BB2336" i="19"/>
  <c r="BA2337" i="19"/>
  <c r="AZ2337" i="19"/>
  <c r="BD2337" i="19" s="1"/>
  <c r="BB2337" i="19"/>
  <c r="BA2338" i="19"/>
  <c r="AZ2338" i="19"/>
  <c r="BD2338" i="19" s="1"/>
  <c r="BB2338" i="19"/>
  <c r="BA2339" i="19"/>
  <c r="BA2340" i="19"/>
  <c r="AZ2339" i="19"/>
  <c r="BD2339" i="19" s="1"/>
  <c r="BB2339" i="19"/>
  <c r="AZ2340" i="19"/>
  <c r="BD2340" i="19" s="1"/>
  <c r="BA2341" i="19"/>
  <c r="BB2340" i="19"/>
  <c r="BB2341" i="19"/>
  <c r="AZ2341" i="19"/>
  <c r="BD2341" i="19" s="1"/>
  <c r="BA2342" i="19"/>
  <c r="AZ2342" i="19"/>
  <c r="BD2342" i="19" s="1"/>
  <c r="BB2342" i="19"/>
  <c r="BA2343" i="19"/>
  <c r="BA2344" i="19"/>
  <c r="AZ2343" i="19"/>
  <c r="BD2343" i="19" s="1"/>
  <c r="BB2343" i="19"/>
  <c r="AZ2344" i="19"/>
  <c r="BD2344" i="19" s="1"/>
  <c r="BB2344" i="19"/>
  <c r="BA2345" i="19"/>
  <c r="AZ2345" i="19"/>
  <c r="BD2345" i="19" s="1"/>
  <c r="BB2345" i="19"/>
  <c r="BA2346" i="19"/>
  <c r="AZ2346" i="19"/>
  <c r="BD2346" i="19" s="1"/>
  <c r="BB2346" i="19"/>
  <c r="BA2347" i="19"/>
  <c r="BA2348" i="19"/>
  <c r="AZ2347" i="19"/>
  <c r="BD2347" i="19" s="1"/>
  <c r="BB2347" i="19"/>
  <c r="AZ2348" i="19"/>
  <c r="BD2348" i="19" s="1"/>
  <c r="BA2349" i="19"/>
  <c r="BB2348" i="19"/>
  <c r="AZ2349" i="19"/>
  <c r="BD2349" i="19" s="1"/>
  <c r="BB2349" i="19"/>
  <c r="BA2350" i="19"/>
  <c r="AZ2350" i="19"/>
  <c r="BD2350" i="19" s="1"/>
  <c r="BB2350" i="19"/>
  <c r="BA2351" i="19"/>
  <c r="BA2352" i="19"/>
  <c r="AZ2351" i="19"/>
  <c r="BD2351" i="19" s="1"/>
  <c r="BB2351" i="19"/>
  <c r="AZ2352" i="19"/>
  <c r="BD2352" i="19" s="1"/>
  <c r="BB2352" i="19"/>
  <c r="BA2353" i="19"/>
  <c r="BB2353" i="19"/>
  <c r="AZ2353" i="19"/>
  <c r="BD2353" i="19" s="1"/>
  <c r="BA2354" i="19"/>
  <c r="AZ2354" i="19"/>
  <c r="BD2354" i="19" s="1"/>
  <c r="BB2354" i="19"/>
  <c r="BA2355" i="19"/>
  <c r="AZ2355" i="19"/>
  <c r="BD2355" i="19" s="1"/>
  <c r="BB2355" i="19"/>
  <c r="BA2356" i="19"/>
  <c r="AZ2356" i="19"/>
  <c r="BD2356" i="19" s="1"/>
  <c r="BB2356" i="19"/>
  <c r="BA2357" i="19"/>
  <c r="BB2357" i="19"/>
  <c r="AZ2357" i="19"/>
  <c r="BD2357" i="19" s="1"/>
  <c r="BA2358" i="19"/>
  <c r="AZ2358" i="19"/>
  <c r="BD2358" i="19" s="1"/>
  <c r="BB2358" i="19"/>
  <c r="BA2359" i="19"/>
  <c r="BA2360" i="19"/>
  <c r="AZ2359" i="19"/>
  <c r="BD2359" i="19" s="1"/>
  <c r="BB2359" i="19"/>
  <c r="AZ2360" i="19"/>
  <c r="BD2360" i="19" s="1"/>
  <c r="BB2360" i="19"/>
  <c r="BA2361" i="19"/>
  <c r="AZ2361" i="19"/>
  <c r="BD2361" i="19" s="1"/>
  <c r="BB2361" i="19"/>
  <c r="BA2362" i="19"/>
  <c r="AZ2362" i="19"/>
  <c r="BD2362" i="19" s="1"/>
  <c r="BB2362" i="19"/>
  <c r="BA2363" i="19"/>
  <c r="BA2364" i="19"/>
  <c r="AZ2363" i="19"/>
  <c r="BD2363" i="19" s="1"/>
  <c r="BB2363" i="19"/>
  <c r="AZ2364" i="19"/>
  <c r="BD2364" i="19" s="1"/>
  <c r="BA2365" i="19"/>
  <c r="BB2364" i="19"/>
  <c r="AZ2365" i="19"/>
  <c r="BD2365" i="19" s="1"/>
  <c r="BB2365" i="19"/>
  <c r="BA2366" i="19"/>
  <c r="BB2366" i="19"/>
  <c r="AZ2366" i="19"/>
  <c r="BD2366" i="19" s="1"/>
  <c r="Q18" i="19" l="1"/>
  <c r="P18" i="19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T3" i="19" a="1"/>
  <c r="T10" i="19" l="1"/>
  <c r="T54" i="19"/>
  <c r="T43" i="19"/>
  <c r="T93" i="19"/>
  <c r="T13" i="19"/>
  <c r="T34" i="19"/>
  <c r="T61" i="19"/>
  <c r="T51" i="19"/>
  <c r="T70" i="19"/>
  <c r="T57" i="19"/>
  <c r="T31" i="19"/>
  <c r="T40" i="19"/>
  <c r="T55" i="19"/>
  <c r="T60" i="19"/>
  <c r="T22" i="19"/>
  <c r="T4" i="19"/>
  <c r="T19" i="19"/>
  <c r="T79" i="19"/>
  <c r="T3" i="19"/>
  <c r="T30" i="19"/>
  <c r="T78" i="19"/>
  <c r="T47" i="19"/>
  <c r="T35" i="19"/>
  <c r="T17" i="19"/>
  <c r="T84" i="19"/>
  <c r="T66" i="19"/>
  <c r="T59" i="19"/>
  <c r="T65" i="19"/>
  <c r="T72" i="19"/>
  <c r="T77" i="19"/>
  <c r="T56" i="19"/>
  <c r="T67" i="19"/>
  <c r="T7" i="19"/>
  <c r="T74" i="19"/>
  <c r="T9" i="19"/>
  <c r="T20" i="19"/>
  <c r="T26" i="19"/>
  <c r="T24" i="19"/>
  <c r="T25" i="19"/>
  <c r="T12" i="19"/>
  <c r="T62" i="19"/>
  <c r="T83" i="19"/>
  <c r="T46" i="19"/>
  <c r="T33" i="19"/>
  <c r="T36" i="19"/>
  <c r="T53" i="19"/>
  <c r="T73" i="19"/>
  <c r="T71" i="19"/>
  <c r="T32" i="19"/>
  <c r="T38" i="19"/>
  <c r="T86" i="19"/>
  <c r="T68" i="19"/>
  <c r="T49" i="19"/>
  <c r="T52" i="19"/>
  <c r="T23" i="19"/>
  <c r="T42" i="19"/>
  <c r="T90" i="19"/>
  <c r="T18" i="19"/>
  <c r="T5" i="19"/>
  <c r="T41" i="19"/>
  <c r="T44" i="19"/>
  <c r="T28" i="19"/>
  <c r="T76" i="19"/>
  <c r="T39" i="19"/>
  <c r="T58" i="19"/>
  <c r="T21" i="19"/>
  <c r="T87" i="19"/>
  <c r="T48" i="19"/>
  <c r="T82" i="19"/>
  <c r="T11" i="19"/>
  <c r="T29" i="19"/>
  <c r="T50" i="19"/>
  <c r="T89" i="19"/>
  <c r="T63" i="19"/>
  <c r="T37" i="19"/>
  <c r="T16" i="19"/>
  <c r="T27" i="19"/>
  <c r="T85" i="19"/>
  <c r="T69" i="19"/>
  <c r="T14" i="19"/>
  <c r="T64" i="19"/>
  <c r="T88" i="19"/>
  <c r="T8" i="19"/>
  <c r="T15" i="19"/>
  <c r="T92" i="19"/>
  <c r="T45" i="19"/>
  <c r="T6" i="19"/>
  <c r="T80" i="19"/>
  <c r="T91" i="19"/>
  <c r="T75" i="19"/>
  <c r="T81" i="19"/>
  <c r="X8" i="16"/>
  <c r="Z8" i="16" s="1"/>
  <c r="X6" i="16"/>
  <c r="Z6" i="16" s="1"/>
  <c r="X7" i="16"/>
  <c r="Z7" i="16" s="1"/>
  <c r="Q67" i="14"/>
  <c r="Q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R69" i="14"/>
  <c r="R67" i="14"/>
  <c r="O3" i="14"/>
  <c r="W5" i="16"/>
  <c r="W4" i="16"/>
  <c r="V93" i="19"/>
  <c r="V57" i="19"/>
  <c r="V71" i="19"/>
  <c r="V24" i="19"/>
  <c r="V6" i="19"/>
  <c r="V89" i="19"/>
  <c r="V8" i="19"/>
  <c r="V85" i="19"/>
  <c r="V39" i="19"/>
  <c r="V37" i="19"/>
  <c r="V73" i="19"/>
  <c r="V48" i="19"/>
  <c r="V63" i="19"/>
  <c r="V32" i="19"/>
  <c r="V10" i="19"/>
  <c r="V31" i="19"/>
  <c r="V72" i="19"/>
  <c r="V67" i="19"/>
  <c r="V58" i="19"/>
  <c r="V92" i="19"/>
  <c r="V80" i="19"/>
  <c r="V36" i="19"/>
  <c r="V79" i="19"/>
  <c r="V69" i="19"/>
  <c r="V33" i="19"/>
  <c r="V61" i="19"/>
  <c r="V25" i="19"/>
  <c r="V47" i="19"/>
  <c r="V88" i="19"/>
  <c r="V87" i="19"/>
  <c r="V17" i="19"/>
  <c r="V55" i="19"/>
  <c r="V59" i="19"/>
  <c r="V7" i="19"/>
  <c r="V16" i="19"/>
  <c r="V20" i="19"/>
  <c r="V84" i="19"/>
  <c r="V52" i="19"/>
  <c r="V41" i="19"/>
  <c r="V54" i="19"/>
  <c r="V30" i="19"/>
  <c r="V27" i="19"/>
  <c r="V18" i="19"/>
  <c r="V51" i="19"/>
  <c r="V60" i="19"/>
  <c r="V12" i="19"/>
  <c r="V15" i="19"/>
  <c r="V56" i="19"/>
  <c r="V81" i="19"/>
  <c r="V70" i="19"/>
  <c r="V23" i="19"/>
  <c r="V62" i="19"/>
  <c r="V44" i="19"/>
  <c r="V50" i="19"/>
  <c r="V26" i="19"/>
  <c r="V35" i="19"/>
  <c r="V34" i="19"/>
  <c r="V22" i="19"/>
  <c r="V46" i="19"/>
  <c r="V74" i="19"/>
  <c r="V11" i="19"/>
  <c r="V43" i="19"/>
  <c r="V91" i="19"/>
  <c r="V40" i="19"/>
  <c r="V90" i="19"/>
  <c r="V78" i="19"/>
  <c r="V42" i="19"/>
  <c r="V14" i="19"/>
  <c r="V45" i="19"/>
  <c r="V86" i="19"/>
  <c r="V75" i="19"/>
  <c r="V28" i="19"/>
  <c r="V66" i="19"/>
  <c r="V64" i="19"/>
  <c r="V76" i="19"/>
  <c r="V49" i="19"/>
  <c r="V65" i="19"/>
  <c r="V4" i="19"/>
  <c r="V5" i="19"/>
  <c r="V3" i="19"/>
  <c r="V21" i="19"/>
  <c r="V77" i="19"/>
  <c r="V13" i="19"/>
  <c r="V19" i="19"/>
  <c r="V82" i="19"/>
  <c r="V68" i="19"/>
  <c r="V9" i="19"/>
  <c r="V29" i="19"/>
  <c r="V53" i="19"/>
  <c r="V38" i="19"/>
  <c r="V83" i="19"/>
  <c r="Q65" i="14" l="1"/>
  <c r="R65" i="14"/>
  <c r="R71" i="14"/>
  <c r="Q71" i="14"/>
  <c r="Q70" i="14"/>
  <c r="R70" i="14"/>
  <c r="Q68" i="14"/>
  <c r="R68" i="14"/>
  <c r="Q66" i="14"/>
  <c r="R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L34" i="14" l="1"/>
  <c r="R34" i="14" s="1"/>
  <c r="Q34" i="14"/>
  <c r="Q22" i="14"/>
  <c r="L22" i="14"/>
  <c r="R22" i="14" s="1"/>
  <c r="Q45" i="14"/>
  <c r="L45" i="14"/>
  <c r="R45" i="14" s="1"/>
  <c r="L40" i="14"/>
  <c r="R40" i="14" s="1"/>
  <c r="Q40" i="14"/>
  <c r="Q20" i="14"/>
  <c r="L20" i="14"/>
  <c r="R20" i="14" s="1"/>
  <c r="Q25" i="14"/>
  <c r="L25" i="14"/>
  <c r="R25" i="14" s="1"/>
  <c r="L61" i="14"/>
  <c r="R61" i="14" s="1"/>
  <c r="Q61" i="14"/>
  <c r="L31" i="14"/>
  <c r="R31" i="14" s="1"/>
  <c r="Q31" i="14"/>
  <c r="L24" i="14"/>
  <c r="R24" i="14" s="1"/>
  <c r="Q24" i="14"/>
  <c r="Q51" i="14"/>
  <c r="L51" i="14"/>
  <c r="R51" i="14" s="1"/>
  <c r="Q32" i="14"/>
  <c r="L32" i="14"/>
  <c r="R32" i="14" s="1"/>
  <c r="Q63" i="14"/>
  <c r="L63" i="14"/>
  <c r="R63" i="14" s="1"/>
  <c r="Q43" i="14"/>
  <c r="L43" i="14"/>
  <c r="R43" i="14" s="1"/>
  <c r="Q47" i="14"/>
  <c r="L47" i="14"/>
  <c r="R47" i="14" s="1"/>
  <c r="L37" i="14"/>
  <c r="R37" i="14" s="1"/>
  <c r="Q37" i="14"/>
  <c r="Q52" i="14"/>
  <c r="L52" i="14"/>
  <c r="R52" i="14" s="1"/>
  <c r="L21" i="14"/>
  <c r="R21" i="14" s="1"/>
  <c r="Q21" i="14"/>
  <c r="Q35" i="14"/>
  <c r="L35" i="14"/>
  <c r="R35" i="14" s="1"/>
  <c r="L62" i="14"/>
  <c r="R62" i="14" s="1"/>
  <c r="Q62" i="14"/>
  <c r="Q44" i="14"/>
  <c r="L44" i="14"/>
  <c r="R44" i="14" s="1"/>
  <c r="Q54" i="14"/>
  <c r="L54" i="14"/>
  <c r="R54" i="14" s="1"/>
  <c r="Q27" i="14"/>
  <c r="L27" i="14"/>
  <c r="R27" i="14" s="1"/>
  <c r="Q49" i="14"/>
  <c r="L49" i="14"/>
  <c r="R49" i="14" s="1"/>
  <c r="L64" i="14"/>
  <c r="R64" i="14" s="1"/>
  <c r="Q64" i="14"/>
  <c r="Q23" i="14"/>
  <c r="L23" i="14"/>
  <c r="R23" i="14" s="1"/>
  <c r="Q59" i="14"/>
  <c r="L59" i="14"/>
  <c r="R59" i="14" s="1"/>
  <c r="L56" i="14"/>
  <c r="R56" i="14" s="1"/>
  <c r="Q56" i="14"/>
  <c r="L30" i="14"/>
  <c r="R30" i="14" s="1"/>
  <c r="Q30" i="14"/>
  <c r="Q46" i="14"/>
  <c r="L46" i="14"/>
  <c r="R46" i="14" s="1"/>
  <c r="L38" i="14"/>
  <c r="R38" i="14" s="1"/>
  <c r="Q38" i="14"/>
  <c r="L48" i="14"/>
  <c r="R48" i="14" s="1"/>
  <c r="Q48" i="14"/>
  <c r="Q39" i="14"/>
  <c r="L39" i="14"/>
  <c r="R39" i="14" s="1"/>
  <c r="L53" i="14"/>
  <c r="R53" i="14" s="1"/>
  <c r="Q53" i="14"/>
  <c r="L18" i="14"/>
  <c r="R18" i="14" s="1"/>
  <c r="Q18" i="14"/>
  <c r="L55" i="14"/>
  <c r="R55" i="14" s="1"/>
  <c r="Q55" i="14"/>
  <c r="L26" i="14"/>
  <c r="R26" i="14" s="1"/>
  <c r="Q26" i="14"/>
  <c r="Q57" i="14"/>
  <c r="L57" i="14"/>
  <c r="R57" i="14" s="1"/>
  <c r="Q33" i="14"/>
  <c r="L33" i="14"/>
  <c r="R33" i="14" s="1"/>
  <c r="Q41" i="14"/>
  <c r="L41" i="14"/>
  <c r="R41" i="14" s="1"/>
  <c r="Q29" i="14"/>
  <c r="L29" i="14"/>
  <c r="R29" i="14" s="1"/>
  <c r="Q50" i="14"/>
  <c r="L50" i="14"/>
  <c r="R50" i="14" s="1"/>
  <c r="Q36" i="14"/>
  <c r="L36" i="14"/>
  <c r="R36" i="14" s="1"/>
  <c r="L28" i="14"/>
  <c r="R28" i="14" s="1"/>
  <c r="Q28" i="14"/>
  <c r="L19" i="14"/>
  <c r="R19" i="14" s="1"/>
  <c r="Q19" i="14"/>
  <c r="L58" i="14"/>
  <c r="R58" i="14" s="1"/>
  <c r="Q58" i="14"/>
  <c r="L60" i="14"/>
  <c r="R60" i="14" s="1"/>
  <c r="Q60" i="14"/>
  <c r="L42" i="14"/>
  <c r="R42" i="14" s="1"/>
  <c r="Q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Q15" i="14" l="1"/>
  <c r="Q17" i="14"/>
  <c r="Q16" i="14"/>
  <c r="Q14" i="14"/>
  <c r="Q12" i="14"/>
  <c r="Q10" i="14"/>
  <c r="Q9" i="14"/>
  <c r="Q6" i="14"/>
  <c r="Q8" i="14"/>
  <c r="Q13" i="14"/>
  <c r="Q7" i="14"/>
  <c r="Q11" i="14"/>
  <c r="L15" i="14"/>
  <c r="R15" i="14" s="1"/>
  <c r="L16" i="14"/>
  <c r="R16" i="14" s="1"/>
  <c r="L17" i="14"/>
  <c r="R17" i="14" s="1"/>
  <c r="L10" i="14"/>
  <c r="R10" i="14" s="1"/>
  <c r="L13" i="14"/>
  <c r="R13" i="14" s="1"/>
  <c r="L8" i="14"/>
  <c r="R8" i="14" s="1"/>
  <c r="L11" i="14"/>
  <c r="R11" i="14" s="1"/>
  <c r="L9" i="14"/>
  <c r="R9" i="14" s="1"/>
  <c r="L6" i="14"/>
  <c r="R6" i="14" s="1"/>
  <c r="L14" i="14"/>
  <c r="R14" i="14" s="1"/>
  <c r="L12" i="14"/>
  <c r="R12" i="14" s="1"/>
  <c r="L7" i="14"/>
  <c r="R7" i="14" s="1"/>
  <c r="Y8" i="16"/>
  <c r="Y6" i="16"/>
  <c r="Y7" i="16"/>
  <c r="Y5" i="16"/>
  <c r="L7" i="16"/>
  <c r="L8" i="16"/>
  <c r="Y4" i="16"/>
  <c r="L6" i="16"/>
  <c r="Q5" i="14" l="1"/>
  <c r="L5" i="14"/>
  <c r="R5" i="14" s="1"/>
  <c r="L3" i="14"/>
  <c r="R3" i="14" s="1"/>
  <c r="Q3" i="14"/>
  <c r="Q4" i="14"/>
  <c r="L4" i="14"/>
  <c r="R4" i="14" s="1"/>
  <c r="S3" i="14" a="1"/>
  <c r="S5" i="14" l="1"/>
  <c r="S67" i="14"/>
  <c r="S47" i="14"/>
  <c r="S65" i="14"/>
  <c r="S18" i="14"/>
  <c r="S20" i="14"/>
  <c r="S27" i="14"/>
  <c r="S15" i="14"/>
  <c r="S13" i="14"/>
  <c r="S59" i="14"/>
  <c r="S8" i="14"/>
  <c r="S68" i="14"/>
  <c r="S62" i="14"/>
  <c r="S19" i="14"/>
  <c r="S45" i="14"/>
  <c r="S37" i="14"/>
  <c r="S32" i="14"/>
  <c r="S64" i="14"/>
  <c r="S70" i="14"/>
  <c r="S28" i="14"/>
  <c r="S55" i="14"/>
  <c r="S4" i="14"/>
  <c r="S66" i="14"/>
  <c r="S24" i="14"/>
  <c r="S52" i="14"/>
  <c r="S51" i="14"/>
  <c r="S40" i="14"/>
  <c r="S54" i="14"/>
  <c r="S34" i="14"/>
  <c r="S44" i="14"/>
  <c r="S12" i="14"/>
  <c r="S3" i="14"/>
  <c r="S57" i="14"/>
  <c r="S58" i="14"/>
  <c r="S41" i="14"/>
  <c r="S49" i="14"/>
  <c r="S48" i="14"/>
  <c r="S71" i="14"/>
  <c r="S16" i="14"/>
  <c r="S7" i="14"/>
  <c r="S42" i="14"/>
  <c r="S33" i="14"/>
  <c r="S31" i="14"/>
  <c r="S30" i="14"/>
  <c r="S21" i="14"/>
  <c r="S25" i="14"/>
  <c r="S53" i="14"/>
  <c r="S69" i="14"/>
  <c r="S26" i="14"/>
  <c r="S60" i="14"/>
  <c r="S61" i="14"/>
  <c r="S39" i="14"/>
  <c r="S63" i="14"/>
  <c r="S14" i="14"/>
  <c r="S38" i="14"/>
  <c r="S11" i="14"/>
  <c r="S35" i="14"/>
  <c r="S23" i="14"/>
  <c r="S29" i="14"/>
  <c r="S9" i="14"/>
  <c r="S43" i="14"/>
  <c r="S10" i="14"/>
  <c r="S6" i="14"/>
  <c r="S22" i="14"/>
  <c r="S56" i="14"/>
  <c r="S17" i="14"/>
  <c r="S50" i="14"/>
  <c r="S36" i="14"/>
  <c r="S46" i="14"/>
  <c r="X35" i="14"/>
  <c r="W20" i="14"/>
  <c r="T15" i="14"/>
  <c r="W40" i="14"/>
  <c r="X71" i="14"/>
  <c r="X55" i="14"/>
  <c r="T8" i="14"/>
  <c r="T29" i="14"/>
  <c r="X26" i="14"/>
  <c r="T23" i="14"/>
  <c r="V67" i="14"/>
  <c r="W53" i="14"/>
  <c r="W51" i="14"/>
  <c r="W69" i="14"/>
  <c r="T3" i="14"/>
  <c r="T11" i="14"/>
  <c r="V66" i="14"/>
  <c r="W56" i="14"/>
  <c r="V36" i="14"/>
  <c r="W63" i="14"/>
  <c r="V3" i="14"/>
  <c r="V71" i="14"/>
  <c r="V39" i="14"/>
  <c r="W33" i="14"/>
  <c r="W49" i="14"/>
  <c r="X61" i="14"/>
  <c r="V24" i="14"/>
  <c r="X14" i="14"/>
  <c r="W60" i="14"/>
  <c r="T55" i="14"/>
  <c r="W17" i="14"/>
  <c r="V54" i="14"/>
  <c r="T9" i="14"/>
  <c r="T22" i="14"/>
  <c r="V41" i="14"/>
  <c r="X18" i="14"/>
  <c r="V62" i="14"/>
  <c r="W35" i="14"/>
  <c r="X28" i="14"/>
  <c r="X20" i="14"/>
  <c r="V8" i="14"/>
  <c r="V26" i="14"/>
  <c r="W27" i="14"/>
  <c r="V19" i="14"/>
  <c r="W47" i="14"/>
  <c r="X53" i="14"/>
  <c r="W8" i="14"/>
  <c r="V12" i="14"/>
  <c r="V43" i="14"/>
  <c r="X41" i="14"/>
  <c r="X29" i="14"/>
  <c r="T10" i="14"/>
  <c r="T42" i="14"/>
  <c r="X48" i="14"/>
  <c r="X24" i="14"/>
  <c r="X34" i="14"/>
  <c r="X69" i="14"/>
  <c r="V20" i="14"/>
  <c r="T13" i="14"/>
  <c r="V25" i="14"/>
  <c r="X49" i="14"/>
  <c r="X32" i="14"/>
  <c r="W6" i="14"/>
  <c r="X27" i="14"/>
  <c r="W15" i="14"/>
  <c r="W23" i="14"/>
  <c r="W70" i="14"/>
  <c r="X8" i="14"/>
  <c r="V49" i="14"/>
  <c r="X37" i="14"/>
  <c r="V44" i="14"/>
  <c r="W59" i="14"/>
  <c r="T12" i="14"/>
  <c r="X23" i="14"/>
  <c r="V38" i="14"/>
  <c r="X30" i="14"/>
  <c r="T38" i="14"/>
  <c r="T27" i="14"/>
  <c r="T37" i="14"/>
  <c r="V60" i="14"/>
  <c r="X46" i="14"/>
  <c r="W10" i="14"/>
  <c r="W65" i="14"/>
  <c r="W29" i="14"/>
  <c r="V31" i="14"/>
  <c r="T36" i="14"/>
  <c r="X31" i="14"/>
  <c r="W9" i="14"/>
  <c r="X58" i="14"/>
  <c r="T40" i="14"/>
  <c r="X11" i="14"/>
  <c r="T70" i="14"/>
  <c r="T49" i="14"/>
  <c r="T51" i="14"/>
  <c r="W52" i="14"/>
  <c r="T4" i="14"/>
  <c r="X54" i="14"/>
  <c r="X22" i="14"/>
  <c r="W66" i="14"/>
  <c r="X38" i="14"/>
  <c r="V70" i="14"/>
  <c r="V15" i="14"/>
  <c r="V51" i="14"/>
  <c r="V55" i="14"/>
  <c r="W50" i="14"/>
  <c r="W28" i="14"/>
  <c r="W3" i="14"/>
  <c r="T59" i="14"/>
  <c r="V28" i="14"/>
  <c r="X64" i="14"/>
  <c r="T41" i="14"/>
  <c r="X57" i="14"/>
  <c r="V33" i="14"/>
  <c r="T28" i="14"/>
  <c r="V9" i="14"/>
  <c r="V61" i="14"/>
  <c r="V29" i="14"/>
  <c r="V11" i="14"/>
  <c r="V34" i="14"/>
  <c r="V47" i="14"/>
  <c r="W41" i="14"/>
  <c r="X65" i="14"/>
  <c r="X36" i="14"/>
  <c r="X62" i="14"/>
  <c r="X13" i="14"/>
  <c r="V46" i="14"/>
  <c r="V4" i="14"/>
  <c r="X5" i="14"/>
  <c r="T44" i="14"/>
  <c r="W62" i="14"/>
  <c r="X56" i="14"/>
  <c r="V57" i="14"/>
  <c r="W37" i="14"/>
  <c r="W25" i="14"/>
  <c r="T33" i="14"/>
  <c r="W44" i="14"/>
  <c r="X16" i="14"/>
  <c r="X3" i="14"/>
  <c r="T53" i="14"/>
  <c r="T71" i="14"/>
  <c r="T35" i="14"/>
  <c r="X12" i="14"/>
  <c r="V22" i="14"/>
  <c r="W57" i="14"/>
  <c r="W42" i="14"/>
  <c r="X25" i="14"/>
  <c r="W19" i="14"/>
  <c r="W67" i="14"/>
  <c r="W32" i="14"/>
  <c r="V23" i="14"/>
  <c r="T18" i="14"/>
  <c r="X68" i="14"/>
  <c r="V5" i="14"/>
  <c r="X66" i="14"/>
  <c r="T56" i="14"/>
  <c r="W11" i="14"/>
  <c r="T57" i="14"/>
  <c r="W12" i="14"/>
  <c r="V35" i="14"/>
  <c r="X70" i="14"/>
  <c r="T47" i="14"/>
  <c r="V64" i="14"/>
  <c r="X59" i="14"/>
  <c r="T19" i="14"/>
  <c r="W71" i="14"/>
  <c r="T66" i="14"/>
  <c r="X67" i="14"/>
  <c r="V50" i="14"/>
  <c r="X52" i="14"/>
  <c r="W46" i="14"/>
  <c r="T46" i="14"/>
  <c r="W31" i="14"/>
  <c r="X42" i="14"/>
  <c r="V58" i="14"/>
  <c r="W18" i="14"/>
  <c r="T69" i="14"/>
  <c r="X60" i="14"/>
  <c r="X51" i="14"/>
  <c r="X10" i="14"/>
  <c r="T17" i="14"/>
  <c r="X47" i="14"/>
  <c r="W24" i="14"/>
  <c r="T16" i="14"/>
  <c r="W21" i="14"/>
  <c r="V48" i="14"/>
  <c r="W14" i="14"/>
  <c r="V69" i="14"/>
  <c r="V45" i="14"/>
  <c r="X7" i="14"/>
  <c r="W5" i="14"/>
  <c r="W58" i="14"/>
  <c r="T31" i="14"/>
  <c r="V18" i="14"/>
  <c r="V21" i="14"/>
  <c r="T52" i="14"/>
  <c r="T6" i="14"/>
  <c r="X4" i="14"/>
  <c r="V40" i="14"/>
  <c r="T50" i="14"/>
  <c r="X33" i="14"/>
  <c r="V37" i="14"/>
  <c r="T21" i="14"/>
  <c r="V52" i="14"/>
  <c r="W61" i="14"/>
  <c r="X21" i="14"/>
  <c r="V14" i="14"/>
  <c r="V56" i="14"/>
  <c r="T43" i="14"/>
  <c r="T60" i="14"/>
  <c r="V16" i="14"/>
  <c r="X15" i="14"/>
  <c r="W16" i="14"/>
  <c r="T54" i="14"/>
  <c r="T58" i="14"/>
  <c r="W38" i="14"/>
  <c r="X50" i="14"/>
  <c r="X17" i="14"/>
  <c r="W30" i="14"/>
  <c r="T26" i="14"/>
  <c r="W43" i="14"/>
  <c r="V17" i="14"/>
  <c r="X9" i="14"/>
  <c r="W45" i="14"/>
  <c r="W36" i="14"/>
  <c r="V10" i="14"/>
  <c r="T48" i="14"/>
  <c r="W34" i="14"/>
  <c r="W48" i="14"/>
  <c r="T5" i="14"/>
  <c r="V65" i="14"/>
  <c r="W7" i="14"/>
  <c r="T25" i="14"/>
  <c r="T65" i="14"/>
  <c r="T24" i="14"/>
  <c r="T61" i="14"/>
  <c r="V7" i="14"/>
  <c r="V32" i="14"/>
  <c r="X6" i="14"/>
  <c r="V42" i="14"/>
  <c r="T32" i="14"/>
  <c r="T45" i="14"/>
  <c r="V13" i="14"/>
  <c r="W64" i="14"/>
  <c r="T64" i="14"/>
  <c r="W26" i="14"/>
  <c r="T63" i="14"/>
  <c r="X39" i="14"/>
  <c r="V68" i="14"/>
  <c r="V59" i="14"/>
  <c r="W54" i="14"/>
  <c r="X19" i="14"/>
  <c r="X44" i="14"/>
  <c r="T62" i="14"/>
  <c r="X40" i="14"/>
  <c r="X63" i="14"/>
  <c r="V6" i="14"/>
  <c r="W13" i="14"/>
  <c r="T39" i="14"/>
  <c r="X43" i="14"/>
  <c r="W68" i="14"/>
  <c r="T67" i="14"/>
  <c r="V30" i="14"/>
  <c r="W39" i="14"/>
  <c r="T7" i="14"/>
  <c r="V27" i="14"/>
  <c r="T68" i="14"/>
  <c r="V63" i="14"/>
  <c r="T34" i="14"/>
  <c r="T30" i="14"/>
  <c r="W4" i="14"/>
  <c r="W22" i="14"/>
  <c r="T14" i="14"/>
  <c r="X45" i="14"/>
  <c r="W55" i="14"/>
  <c r="V53" i="14"/>
  <c r="T20" i="14"/>
  <c r="U52" i="14"/>
  <c r="U64" i="14"/>
  <c r="U8" i="14"/>
  <c r="U65" i="14"/>
  <c r="U36" i="14"/>
  <c r="U43" i="14"/>
  <c r="U14" i="14"/>
  <c r="U38" i="14"/>
  <c r="U11" i="14"/>
  <c r="U37" i="14"/>
  <c r="U5" i="14"/>
  <c r="U61" i="14"/>
  <c r="U12" i="14"/>
  <c r="U17" i="14"/>
  <c r="U29" i="14"/>
  <c r="U71" i="14"/>
  <c r="U50" i="14"/>
  <c r="U69" i="14"/>
  <c r="U57" i="14"/>
  <c r="U51" i="14"/>
  <c r="U70" i="14"/>
  <c r="U68" i="14"/>
  <c r="U18" i="14"/>
  <c r="U46" i="14"/>
  <c r="U10" i="14"/>
  <c r="U6" i="14"/>
  <c r="U22" i="14"/>
  <c r="U45" i="14"/>
  <c r="U56" i="14"/>
  <c r="U48" i="14"/>
  <c r="U3" i="14"/>
  <c r="U67" i="14"/>
  <c r="U21" i="14"/>
  <c r="U32" i="14"/>
  <c r="U53" i="14"/>
  <c r="U42" i="14"/>
  <c r="U58" i="14"/>
  <c r="U40" i="14"/>
  <c r="U28" i="14"/>
  <c r="U62" i="14"/>
  <c r="U20" i="14"/>
  <c r="U27" i="14"/>
  <c r="U15" i="14"/>
  <c r="U23" i="14"/>
  <c r="U44" i="14"/>
  <c r="U13" i="14"/>
  <c r="U39" i="14"/>
  <c r="U16" i="14"/>
  <c r="U59" i="14"/>
  <c r="U25" i="14"/>
  <c r="U26" i="14"/>
  <c r="U33" i="14"/>
  <c r="U41" i="14"/>
  <c r="U54" i="14"/>
  <c r="U55" i="14"/>
  <c r="U19" i="14"/>
  <c r="U47" i="14"/>
  <c r="U35" i="14"/>
  <c r="U60" i="14"/>
  <c r="U31" i="14"/>
  <c r="U49" i="14"/>
  <c r="U34" i="14"/>
  <c r="U4" i="14"/>
  <c r="U66" i="14"/>
  <c r="U24" i="14"/>
  <c r="U7" i="14"/>
  <c r="U63" i="14"/>
  <c r="U30" i="14"/>
  <c r="U9" i="14"/>
  <c r="I15" i="1"/>
  <c r="I16" i="1"/>
  <c r="Y2" i="14" a="1"/>
  <c r="I27" i="1"/>
  <c r="H24" i="1"/>
  <c r="H25" i="1"/>
  <c r="X6" i="19"/>
  <c r="W89" i="19"/>
  <c r="W71" i="19"/>
  <c r="X93" i="19"/>
  <c r="W66" i="19"/>
  <c r="Y83" i="19"/>
  <c r="X8" i="19"/>
  <c r="X3" i="19"/>
  <c r="X90" i="19"/>
  <c r="Y18" i="19"/>
  <c r="W52" i="19"/>
  <c r="U86" i="19"/>
  <c r="W54" i="19"/>
  <c r="X66" i="19"/>
  <c r="U71" i="19"/>
  <c r="U36" i="19"/>
  <c r="W70" i="19"/>
  <c r="Y56" i="19"/>
  <c r="X35" i="19"/>
  <c r="U67" i="19"/>
  <c r="X61" i="19"/>
  <c r="U62" i="19"/>
  <c r="Y64" i="19"/>
  <c r="X28" i="19"/>
  <c r="X10" i="19"/>
  <c r="X64" i="19"/>
  <c r="X73" i="19"/>
  <c r="X83" i="19"/>
  <c r="W28" i="19"/>
  <c r="U59" i="19"/>
  <c r="X91" i="19"/>
  <c r="X70" i="19"/>
  <c r="U31" i="19"/>
  <c r="W33" i="19"/>
  <c r="Y33" i="19"/>
  <c r="Y84" i="19"/>
  <c r="W29" i="19"/>
  <c r="Y39" i="19"/>
  <c r="U85" i="19"/>
  <c r="W46" i="19"/>
  <c r="Y46" i="19"/>
  <c r="W68" i="19"/>
  <c r="W81" i="19"/>
  <c r="W5" i="19"/>
  <c r="Y74" i="19"/>
  <c r="U72" i="19"/>
  <c r="U52" i="19"/>
  <c r="W27" i="19"/>
  <c r="Y22" i="19"/>
  <c r="W8" i="19"/>
  <c r="Y13" i="19"/>
  <c r="U73" i="19"/>
  <c r="X29" i="19"/>
  <c r="Y12" i="19"/>
  <c r="X92" i="19"/>
  <c r="X85" i="19"/>
  <c r="Y24" i="19"/>
  <c r="Y65" i="19"/>
  <c r="X32" i="19"/>
  <c r="U29" i="19"/>
  <c r="X60" i="19"/>
  <c r="U60" i="19"/>
  <c r="U69" i="19"/>
  <c r="W16" i="19"/>
  <c r="U93" i="19"/>
  <c r="U41" i="19"/>
  <c r="X52" i="19"/>
  <c r="Y60" i="19"/>
  <c r="W26" i="19"/>
  <c r="W62" i="19"/>
  <c r="W41" i="19"/>
  <c r="Y71" i="19"/>
  <c r="U75" i="19"/>
  <c r="X84" i="19"/>
  <c r="X80" i="19"/>
  <c r="W51" i="19"/>
  <c r="Y54" i="19"/>
  <c r="X17" i="19"/>
  <c r="Y40" i="19"/>
  <c r="Y57" i="19"/>
  <c r="Y55" i="19"/>
  <c r="X51" i="19"/>
  <c r="X37" i="19"/>
  <c r="X44" i="19"/>
  <c r="U45" i="19"/>
  <c r="U37" i="19"/>
  <c r="W58" i="19"/>
  <c r="X50" i="19"/>
  <c r="U28" i="19"/>
  <c r="Y3" i="19"/>
  <c r="W47" i="19"/>
  <c r="X76" i="19"/>
  <c r="U14" i="19"/>
  <c r="X65" i="19"/>
  <c r="Y90" i="19"/>
  <c r="X72" i="19"/>
  <c r="X82" i="19"/>
  <c r="W10" i="19"/>
  <c r="X26" i="19"/>
  <c r="U7" i="19"/>
  <c r="X14" i="19"/>
  <c r="X27" i="19"/>
  <c r="W48" i="19"/>
  <c r="W37" i="19"/>
  <c r="W83" i="19"/>
  <c r="U43" i="19"/>
  <c r="W4" i="19"/>
  <c r="U88" i="19"/>
  <c r="Y92" i="19"/>
  <c r="X58" i="19"/>
  <c r="X48" i="19"/>
  <c r="Y61" i="19"/>
  <c r="U54" i="19"/>
  <c r="X11" i="19"/>
  <c r="U83" i="19"/>
  <c r="W61" i="19"/>
  <c r="U90" i="19"/>
  <c r="X68" i="19"/>
  <c r="Y89" i="19"/>
  <c r="U76" i="19"/>
  <c r="W73" i="19"/>
  <c r="U53" i="19"/>
  <c r="W59" i="19"/>
  <c r="X77" i="19"/>
  <c r="U68" i="19"/>
  <c r="X87" i="19"/>
  <c r="Y52" i="19"/>
  <c r="U38" i="19"/>
  <c r="W35" i="19"/>
  <c r="U32" i="19"/>
  <c r="Y72" i="19"/>
  <c r="W9" i="19"/>
  <c r="Y29" i="19"/>
  <c r="Y9" i="19"/>
  <c r="X86" i="19"/>
  <c r="Y36" i="19"/>
  <c r="X56" i="19"/>
  <c r="W36" i="19"/>
  <c r="X53" i="19"/>
  <c r="U20" i="19"/>
  <c r="U64" i="19"/>
  <c r="X74" i="19"/>
  <c r="X55" i="19"/>
  <c r="W20" i="19"/>
  <c r="Y81" i="19"/>
  <c r="X43" i="19"/>
  <c r="X54" i="19"/>
  <c r="X71" i="19"/>
  <c r="U26" i="19"/>
  <c r="X47" i="19"/>
  <c r="U9" i="19"/>
  <c r="U8" i="19"/>
  <c r="W12" i="19"/>
  <c r="Y38" i="19"/>
  <c r="Y14" i="19"/>
  <c r="U81" i="19"/>
  <c r="X13" i="19"/>
  <c r="Y26" i="19"/>
  <c r="Y27" i="19"/>
  <c r="W74" i="19"/>
  <c r="Y82" i="19"/>
  <c r="U23" i="19"/>
  <c r="Y76" i="19"/>
  <c r="U34" i="19"/>
  <c r="W88" i="19"/>
  <c r="X46" i="19"/>
  <c r="Y48" i="19"/>
  <c r="W43" i="19"/>
  <c r="X39" i="19"/>
  <c r="X88" i="19"/>
  <c r="U47" i="19"/>
  <c r="W39" i="19"/>
  <c r="W84" i="19"/>
  <c r="X36" i="19"/>
  <c r="W13" i="19"/>
  <c r="U58" i="19"/>
  <c r="Y79" i="19"/>
  <c r="Y53" i="19"/>
  <c r="X12" i="19"/>
  <c r="X18" i="19"/>
  <c r="X19" i="19"/>
  <c r="U55" i="19"/>
  <c r="X41" i="19"/>
  <c r="Y31" i="19"/>
  <c r="W19" i="19"/>
  <c r="Y87" i="19"/>
  <c r="U79" i="19"/>
  <c r="X24" i="19"/>
  <c r="Y35" i="19"/>
  <c r="X40" i="19"/>
  <c r="U66" i="19"/>
  <c r="Y68" i="19"/>
  <c r="U48" i="19"/>
  <c r="U22" i="19"/>
  <c r="W49" i="19"/>
  <c r="Y91" i="19"/>
  <c r="Y93" i="19"/>
  <c r="W75" i="19"/>
  <c r="W22" i="19"/>
  <c r="U25" i="19"/>
  <c r="X89" i="19"/>
  <c r="U24" i="19"/>
  <c r="Y21" i="19"/>
  <c r="U30" i="19"/>
  <c r="Y17" i="19"/>
  <c r="W25" i="19"/>
  <c r="Y37" i="19"/>
  <c r="U65" i="19"/>
  <c r="Y47" i="19"/>
  <c r="Y63" i="19"/>
  <c r="U80" i="19"/>
  <c r="Y43" i="19"/>
  <c r="U11" i="19"/>
  <c r="U40" i="19"/>
  <c r="W23" i="19"/>
  <c r="Y49" i="19"/>
  <c r="Y10" i="19"/>
  <c r="W24" i="19"/>
  <c r="Y86" i="19"/>
  <c r="W3" i="19"/>
  <c r="U3" i="19"/>
  <c r="Y69" i="19"/>
  <c r="Y30" i="19"/>
  <c r="U49" i="19"/>
  <c r="W85" i="19"/>
  <c r="U44" i="19"/>
  <c r="X9" i="19"/>
  <c r="X4" i="19"/>
  <c r="Y6" i="19"/>
  <c r="X5" i="19"/>
  <c r="Y28" i="19"/>
  <c r="U74" i="19"/>
  <c r="Y70" i="19"/>
  <c r="Y23" i="19"/>
  <c r="W86" i="19"/>
  <c r="Y80" i="19"/>
  <c r="W56" i="19"/>
  <c r="X57" i="19"/>
  <c r="U84" i="19"/>
  <c r="Y77" i="19"/>
  <c r="U92" i="19"/>
  <c r="X63" i="19"/>
  <c r="U63" i="19"/>
  <c r="U5" i="19"/>
  <c r="W93" i="19"/>
  <c r="W63" i="19"/>
  <c r="X33" i="19"/>
  <c r="U18" i="19"/>
  <c r="U39" i="19"/>
  <c r="W92" i="19"/>
  <c r="W79" i="19"/>
  <c r="U50" i="19"/>
  <c r="U56" i="19"/>
  <c r="U16" i="19"/>
  <c r="Y88" i="19"/>
  <c r="X23" i="19"/>
  <c r="X20" i="19"/>
  <c r="Y15" i="19"/>
  <c r="X67" i="19"/>
  <c r="U57" i="19"/>
  <c r="U46" i="19"/>
  <c r="W14" i="19"/>
  <c r="U10" i="19"/>
  <c r="X75" i="19"/>
  <c r="X62" i="19"/>
  <c r="W53" i="19"/>
  <c r="X30" i="19"/>
  <c r="W44" i="19"/>
  <c r="I24" i="1"/>
  <c r="W57" i="19"/>
  <c r="X22" i="19"/>
  <c r="W30" i="19"/>
  <c r="X45" i="19"/>
  <c r="Y59" i="19"/>
  <c r="Y42" i="19"/>
  <c r="W11" i="19"/>
  <c r="W34" i="19"/>
  <c r="U61" i="19"/>
  <c r="Y25" i="19"/>
  <c r="U33" i="19"/>
  <c r="X31" i="19"/>
  <c r="W78" i="19"/>
  <c r="U4" i="19"/>
  <c r="Y44" i="19"/>
  <c r="Y85" i="19"/>
  <c r="U15" i="19"/>
  <c r="Y32" i="19"/>
  <c r="W69" i="19"/>
  <c r="W18" i="19"/>
  <c r="U82" i="19"/>
  <c r="W40" i="19"/>
  <c r="X15" i="19"/>
  <c r="W64" i="19"/>
  <c r="U12" i="19"/>
  <c r="I31" i="1"/>
  <c r="Z2" i="19" a="1"/>
  <c r="W6" i="19"/>
  <c r="W90" i="19"/>
  <c r="W31" i="19"/>
  <c r="U51" i="19"/>
  <c r="W7" i="19"/>
  <c r="Y7" i="19"/>
  <c r="W87" i="19"/>
  <c r="W15" i="19"/>
  <c r="Y51" i="19"/>
  <c r="X69" i="19"/>
  <c r="X38" i="19"/>
  <c r="W32" i="19"/>
  <c r="Y75" i="19"/>
  <c r="U35" i="19"/>
  <c r="W45" i="19"/>
  <c r="Y41" i="19"/>
  <c r="Y19" i="19"/>
  <c r="Y20" i="19"/>
  <c r="X79" i="19"/>
  <c r="W60" i="19"/>
  <c r="X21" i="19"/>
  <c r="W38" i="19"/>
  <c r="U87" i="19"/>
  <c r="Y58" i="19"/>
  <c r="W77" i="19"/>
  <c r="Y16" i="19"/>
  <c r="W91" i="19"/>
  <c r="U17" i="19"/>
  <c r="W21" i="19"/>
  <c r="Y5" i="19"/>
  <c r="Y66" i="19"/>
  <c r="U13" i="19"/>
  <c r="W50" i="19"/>
  <c r="U27" i="19"/>
  <c r="X7" i="19"/>
  <c r="W65" i="19"/>
  <c r="X78" i="19"/>
  <c r="Y62" i="19"/>
  <c r="Y78" i="19"/>
  <c r="W76" i="19"/>
  <c r="X42" i="19"/>
  <c r="U19" i="19"/>
  <c r="X81" i="19"/>
  <c r="U91" i="19"/>
  <c r="W72" i="19"/>
  <c r="X59" i="19"/>
  <c r="X16" i="19"/>
  <c r="Y34" i="19"/>
  <c r="X49" i="19"/>
  <c r="U6" i="19"/>
  <c r="Y73" i="19"/>
  <c r="W55" i="19"/>
  <c r="Y8" i="19"/>
  <c r="U89" i="19"/>
  <c r="U42" i="19"/>
  <c r="W42" i="19"/>
  <c r="Y4" i="19"/>
  <c r="Y50" i="19"/>
  <c r="U21" i="19"/>
  <c r="W67" i="19"/>
  <c r="U78" i="19"/>
  <c r="W82" i="19"/>
  <c r="U70" i="19"/>
  <c r="W17" i="19"/>
  <c r="X34" i="19"/>
  <c r="X25" i="19"/>
  <c r="Y67" i="19"/>
  <c r="Y45" i="19"/>
  <c r="U77" i="19"/>
  <c r="W80" i="19"/>
  <c r="Y11" i="19"/>
  <c r="T3" i="20" a="1"/>
  <c r="T3" i="22" a="1"/>
  <c r="I43" i="1"/>
  <c r="I32" i="1"/>
  <c r="AC5" i="19"/>
  <c r="H41" i="1"/>
  <c r="H40" i="1"/>
  <c r="I40" i="1" s="1"/>
  <c r="BC64" i="19"/>
  <c r="BC144" i="19"/>
  <c r="BC224" i="19"/>
  <c r="BC312" i="19"/>
  <c r="BC384" i="19"/>
  <c r="BC472" i="19"/>
  <c r="BC584" i="19"/>
  <c r="BC656" i="19"/>
  <c r="BC712" i="19"/>
  <c r="BC744" i="19"/>
  <c r="BC776" i="19"/>
  <c r="BC784" i="19"/>
  <c r="BC792" i="19"/>
  <c r="BC800" i="19"/>
  <c r="BC824" i="19"/>
  <c r="BC864" i="19"/>
  <c r="BC880" i="19"/>
  <c r="BC888" i="19"/>
  <c r="BC896" i="19"/>
  <c r="BC904" i="19"/>
  <c r="BC912" i="19"/>
  <c r="BC920" i="19"/>
  <c r="BC928" i="19"/>
  <c r="BC936" i="19"/>
  <c r="BC944" i="19"/>
  <c r="BC952" i="19"/>
  <c r="BC960" i="19"/>
  <c r="BC968" i="19"/>
  <c r="BC976" i="19"/>
  <c r="BC984" i="19"/>
  <c r="BC992" i="19"/>
  <c r="BC1000" i="19"/>
  <c r="BC1008" i="19"/>
  <c r="BC1016" i="19"/>
  <c r="BC1024" i="19"/>
  <c r="BC1032" i="19"/>
  <c r="BC1040" i="19"/>
  <c r="BC1048" i="19"/>
  <c r="BC1056" i="19"/>
  <c r="BC1064" i="19"/>
  <c r="BC1072" i="19"/>
  <c r="BC1080" i="19"/>
  <c r="BC1088" i="19"/>
  <c r="BC1096" i="19"/>
  <c r="BC1104" i="19"/>
  <c r="BC1112" i="19"/>
  <c r="BC1120" i="19"/>
  <c r="BC1128" i="19"/>
  <c r="BC1136" i="19"/>
  <c r="BC1144" i="19"/>
  <c r="BC1152" i="19"/>
  <c r="BC1160" i="19"/>
  <c r="BC1168" i="19"/>
  <c r="BC1176" i="19"/>
  <c r="BC1184" i="19"/>
  <c r="BC1192" i="19"/>
  <c r="BC1200" i="19"/>
  <c r="BC1208" i="19"/>
  <c r="BC1216" i="19"/>
  <c r="BC1224" i="19"/>
  <c r="BC1232" i="19"/>
  <c r="BC1240" i="19"/>
  <c r="BC1248" i="19"/>
  <c r="BC1256" i="19"/>
  <c r="BC1264" i="19"/>
  <c r="BC1272" i="19"/>
  <c r="BC1280" i="19"/>
  <c r="BC1288" i="19"/>
  <c r="BC1296" i="19"/>
  <c r="BC1304" i="19"/>
  <c r="BC1312" i="19"/>
  <c r="BC1320" i="19"/>
  <c r="BC1328" i="19"/>
  <c r="BC1336" i="19"/>
  <c r="BC1344" i="19"/>
  <c r="BC1352" i="19"/>
  <c r="BC1360" i="19"/>
  <c r="BC1368" i="19"/>
  <c r="BC1376" i="19"/>
  <c r="BC1384" i="19"/>
  <c r="BC1392" i="19"/>
  <c r="BC1400" i="19"/>
  <c r="BC1408" i="19"/>
  <c r="BC1416" i="19"/>
  <c r="BC1424" i="19"/>
  <c r="BC1432" i="19"/>
  <c r="BC1440" i="19"/>
  <c r="BC1448" i="19"/>
  <c r="BC1456" i="19"/>
  <c r="BC1464" i="19"/>
  <c r="BC1472" i="19"/>
  <c r="BC1480" i="19"/>
  <c r="BC1488" i="19"/>
  <c r="BC1496" i="19"/>
  <c r="BC1504" i="19"/>
  <c r="BC1512" i="19"/>
  <c r="BC1520" i="19"/>
  <c r="BC1528" i="19"/>
  <c r="BC1536" i="19"/>
  <c r="BC1544" i="19"/>
  <c r="BC1552" i="19"/>
  <c r="BC1560" i="19"/>
  <c r="BC1568" i="19"/>
  <c r="BC1576" i="19"/>
  <c r="BC1584" i="19"/>
  <c r="BC1592" i="19"/>
  <c r="BC1600" i="19"/>
  <c r="BC1608" i="19"/>
  <c r="BC1616" i="19"/>
  <c r="BC1624" i="19"/>
  <c r="BC1632" i="19"/>
  <c r="BC1640" i="19"/>
  <c r="BC1648" i="19"/>
  <c r="BC1656" i="19"/>
  <c r="BC1664" i="19"/>
  <c r="BC1672" i="19"/>
  <c r="BC1681" i="19"/>
  <c r="BC1695" i="19"/>
  <c r="BC1706" i="19"/>
  <c r="BC1720" i="19"/>
  <c r="BC1731" i="19"/>
  <c r="BC1745" i="19"/>
  <c r="BC1759" i="19"/>
  <c r="BC1770" i="19"/>
  <c r="BC1784" i="19"/>
  <c r="BC1795" i="19"/>
  <c r="BC1809" i="19"/>
  <c r="BC1823" i="19"/>
  <c r="BC1834" i="19"/>
  <c r="BC1848" i="19"/>
  <c r="BC1859" i="19"/>
  <c r="BC1873" i="19"/>
  <c r="BC1887" i="19"/>
  <c r="BC1898" i="19"/>
  <c r="BC1912" i="19"/>
  <c r="BC1923" i="19"/>
  <c r="BC1937" i="19"/>
  <c r="BC1951" i="19"/>
  <c r="BC1962" i="19"/>
  <c r="BC1976" i="19"/>
  <c r="BC1987" i="19"/>
  <c r="BC2001" i="19"/>
  <c r="BC2015" i="19"/>
  <c r="BC2026" i="19"/>
  <c r="BC2040" i="19"/>
  <c r="BC2051" i="19"/>
  <c r="BC2065" i="19"/>
  <c r="BC2079" i="19"/>
  <c r="BC2090" i="19"/>
  <c r="BC2104" i="19"/>
  <c r="BC2115" i="19"/>
  <c r="BC2129" i="19"/>
  <c r="BC2143" i="19"/>
  <c r="BC2154" i="19"/>
  <c r="BC2168" i="19"/>
  <c r="BC2179" i="19"/>
  <c r="BC2193" i="19"/>
  <c r="BC2207" i="19"/>
  <c r="BC2218" i="19"/>
  <c r="BC2232" i="19"/>
  <c r="BC2243" i="19"/>
  <c r="BC2257" i="19"/>
  <c r="BC2271" i="19"/>
  <c r="BC2282" i="19"/>
  <c r="BC2296" i="19"/>
  <c r="BC2307" i="19"/>
  <c r="BC2321" i="19"/>
  <c r="BC2335" i="19"/>
  <c r="BC2346" i="19"/>
  <c r="BC2360" i="19"/>
  <c r="BC32" i="19"/>
  <c r="BC112" i="19"/>
  <c r="BC192" i="19"/>
  <c r="BC280" i="19"/>
  <c r="BC360" i="19"/>
  <c r="BC424" i="19"/>
  <c r="BC512" i="19"/>
  <c r="BC600" i="19"/>
  <c r="BC808" i="19"/>
  <c r="BC9" i="19"/>
  <c r="BC89" i="19"/>
  <c r="BC161" i="19"/>
  <c r="BC233" i="19"/>
  <c r="BC297" i="19"/>
  <c r="BC361" i="19"/>
  <c r="BC441" i="19"/>
  <c r="BC505" i="19"/>
  <c r="BC585" i="19"/>
  <c r="BC657" i="19"/>
  <c r="BC721" i="19"/>
  <c r="BC761" i="19"/>
  <c r="BC777" i="19"/>
  <c r="BC785" i="19"/>
  <c r="BC793" i="19"/>
  <c r="BC825" i="19"/>
  <c r="BC857" i="19"/>
  <c r="BC865" i="19"/>
  <c r="BC873" i="19"/>
  <c r="BC881" i="19"/>
  <c r="BC889" i="19"/>
  <c r="BC897" i="19"/>
  <c r="BC905" i="19"/>
  <c r="BC913" i="19"/>
  <c r="BC921" i="19"/>
  <c r="BC929" i="19"/>
  <c r="BC937" i="19"/>
  <c r="BC945" i="19"/>
  <c r="BC953" i="19"/>
  <c r="BC961" i="19"/>
  <c r="BC969" i="19"/>
  <c r="BC977" i="19"/>
  <c r="BC985" i="19"/>
  <c r="BC993" i="19"/>
  <c r="BC1001" i="19"/>
  <c r="BC1009" i="19"/>
  <c r="BC1017" i="19"/>
  <c r="BC1025" i="19"/>
  <c r="BC1033" i="19"/>
  <c r="BC1041" i="19"/>
  <c r="BC1049" i="19"/>
  <c r="BC1057" i="19"/>
  <c r="BC1065" i="19"/>
  <c r="BC1073" i="19"/>
  <c r="BC1081" i="19"/>
  <c r="BC1089" i="19"/>
  <c r="BC1097" i="19"/>
  <c r="BC1105" i="19"/>
  <c r="BC1113" i="19"/>
  <c r="BC1121" i="19"/>
  <c r="BC1129" i="19"/>
  <c r="BC1137" i="19"/>
  <c r="BC1145" i="19"/>
  <c r="BC1153" i="19"/>
  <c r="BC1161" i="19"/>
  <c r="BC1169" i="19"/>
  <c r="BC1177" i="19"/>
  <c r="BC1185" i="19"/>
  <c r="BC1193" i="19"/>
  <c r="BC1201" i="19"/>
  <c r="BC1209" i="19"/>
  <c r="BC1217" i="19"/>
  <c r="BC1225" i="19"/>
  <c r="BC1233" i="19"/>
  <c r="BC1241" i="19"/>
  <c r="BC1249" i="19"/>
  <c r="BC1257" i="19"/>
  <c r="BC1265" i="19"/>
  <c r="BC1273" i="19"/>
  <c r="BC1281" i="19"/>
  <c r="BC1289" i="19"/>
  <c r="BC1297" i="19"/>
  <c r="BC1305" i="19"/>
  <c r="BC1313" i="19"/>
  <c r="BC1321" i="19"/>
  <c r="BC1329" i="19"/>
  <c r="BC1337" i="19"/>
  <c r="BC1345" i="19"/>
  <c r="BC1353" i="19"/>
  <c r="BC1361" i="19"/>
  <c r="BC1369" i="19"/>
  <c r="BC1377" i="19"/>
  <c r="BC1385" i="19"/>
  <c r="BC1393" i="19"/>
  <c r="BC1401" i="19"/>
  <c r="BC1409" i="19"/>
  <c r="BC1417" i="19"/>
  <c r="BC1425" i="19"/>
  <c r="BC1433" i="19"/>
  <c r="BC1441" i="19"/>
  <c r="BC1449" i="19"/>
  <c r="BC1457" i="19"/>
  <c r="BC1465" i="19"/>
  <c r="BC1473" i="19"/>
  <c r="BC1481" i="19"/>
  <c r="BC1489" i="19"/>
  <c r="BC1497" i="19"/>
  <c r="BC1505" i="19"/>
  <c r="BC1513" i="19"/>
  <c r="BC1521" i="19"/>
  <c r="BC1529" i="19"/>
  <c r="BC1537" i="19"/>
  <c r="BC1545" i="19"/>
  <c r="BC1553" i="19"/>
  <c r="BC1561" i="19"/>
  <c r="BC1569" i="19"/>
  <c r="BC1577" i="19"/>
  <c r="BC1585" i="19"/>
  <c r="BC1593" i="19"/>
  <c r="BC1601" i="19"/>
  <c r="BC1609" i="19"/>
  <c r="BC1617" i="19"/>
  <c r="BC1625" i="19"/>
  <c r="BC1633" i="19"/>
  <c r="BC1641" i="19"/>
  <c r="BC1649" i="19"/>
  <c r="BC1657" i="19"/>
  <c r="BC1665" i="19"/>
  <c r="BC1673" i="19"/>
  <c r="BC1682" i="19"/>
  <c r="BC1696" i="19"/>
  <c r="BC1707" i="19"/>
  <c r="BC1721" i="19"/>
  <c r="BC1735" i="19"/>
  <c r="BC1746" i="19"/>
  <c r="BC1760" i="19"/>
  <c r="BC1771" i="19"/>
  <c r="BC1785" i="19"/>
  <c r="BC1799" i="19"/>
  <c r="BC1810" i="19"/>
  <c r="BC1824" i="19"/>
  <c r="BC1835" i="19"/>
  <c r="BC1849" i="19"/>
  <c r="BC1863" i="19"/>
  <c r="BC1874" i="19"/>
  <c r="BC1888" i="19"/>
  <c r="BC1899" i="19"/>
  <c r="BC1913" i="19"/>
  <c r="BC1927" i="19"/>
  <c r="BC1938" i="19"/>
  <c r="BC1952" i="19"/>
  <c r="BC1963" i="19"/>
  <c r="BC1977" i="19"/>
  <c r="BC1991" i="19"/>
  <c r="BC2002" i="19"/>
  <c r="BC2016" i="19"/>
  <c r="BC2027" i="19"/>
  <c r="BC2041" i="19"/>
  <c r="BC2055" i="19"/>
  <c r="BC2066" i="19"/>
  <c r="BC2080" i="19"/>
  <c r="BC2091" i="19"/>
  <c r="BC2105" i="19"/>
  <c r="BC2119" i="19"/>
  <c r="BC2130" i="19"/>
  <c r="BC2144" i="19"/>
  <c r="BC2155" i="19"/>
  <c r="BC2169" i="19"/>
  <c r="BC2183" i="19"/>
  <c r="BC2194" i="19"/>
  <c r="BC2208" i="19"/>
  <c r="BC2219" i="19"/>
  <c r="BC2233" i="19"/>
  <c r="BC2247" i="19"/>
  <c r="BC2258" i="19"/>
  <c r="BC2272" i="19"/>
  <c r="BC2283" i="19"/>
  <c r="BC2297" i="19"/>
  <c r="BC2311" i="19"/>
  <c r="BC2322" i="19"/>
  <c r="BC2336" i="19"/>
  <c r="BC2347" i="19"/>
  <c r="BC2361" i="19"/>
  <c r="BC88" i="19"/>
  <c r="BC184" i="19"/>
  <c r="BC272" i="19"/>
  <c r="BC352" i="19"/>
  <c r="BC440" i="19"/>
  <c r="BC528" i="19"/>
  <c r="BC640" i="19"/>
  <c r="BC832" i="19"/>
  <c r="BC57" i="19"/>
  <c r="BC137" i="19"/>
  <c r="BC217" i="19"/>
  <c r="BC305" i="19"/>
  <c r="BC377" i="19"/>
  <c r="BC449" i="19"/>
  <c r="BC521" i="19"/>
  <c r="BC601" i="19"/>
  <c r="BC665" i="19"/>
  <c r="BC801" i="19"/>
  <c r="BC26" i="19"/>
  <c r="BC98" i="19"/>
  <c r="BC170" i="19"/>
  <c r="BC242" i="19"/>
  <c r="BC298" i="19"/>
  <c r="BC386" i="19"/>
  <c r="BC490" i="19"/>
  <c r="BC594" i="19"/>
  <c r="BC658" i="19"/>
  <c r="BC674" i="19"/>
  <c r="BC690" i="19"/>
  <c r="BC698" i="19"/>
  <c r="BC706" i="19"/>
  <c r="BC714" i="19"/>
  <c r="BC738" i="19"/>
  <c r="BC770" i="19"/>
  <c r="BC778" i="19"/>
  <c r="BC786" i="19"/>
  <c r="BC794" i="19"/>
  <c r="BC802" i="19"/>
  <c r="BC810" i="19"/>
  <c r="BC818" i="19"/>
  <c r="BC826" i="19"/>
  <c r="BC834" i="19"/>
  <c r="BC842" i="19"/>
  <c r="BC850" i="19"/>
  <c r="BC858" i="19"/>
  <c r="BC866" i="19"/>
  <c r="BC874" i="19"/>
  <c r="BC882" i="19"/>
  <c r="BC890" i="19"/>
  <c r="BC898" i="19"/>
  <c r="BC906" i="19"/>
  <c r="BC914" i="19"/>
  <c r="BC922" i="19"/>
  <c r="BC930" i="19"/>
  <c r="BC938" i="19"/>
  <c r="BC946" i="19"/>
  <c r="BC954" i="19"/>
  <c r="BC962" i="19"/>
  <c r="BC970" i="19"/>
  <c r="BC978" i="19"/>
  <c r="BC986" i="19"/>
  <c r="BC994" i="19"/>
  <c r="BC1002" i="19"/>
  <c r="BC1010" i="19"/>
  <c r="BC1018" i="19"/>
  <c r="BC1026" i="19"/>
  <c r="BC1034" i="19"/>
  <c r="BC1042" i="19"/>
  <c r="BC1050" i="19"/>
  <c r="BC1058" i="19"/>
  <c r="BC1066" i="19"/>
  <c r="BC1074" i="19"/>
  <c r="BC1082" i="19"/>
  <c r="BC1090" i="19"/>
  <c r="BC1098" i="19"/>
  <c r="BC1106" i="19"/>
  <c r="BC1114" i="19"/>
  <c r="BC1122" i="19"/>
  <c r="BC1130" i="19"/>
  <c r="BC1138" i="19"/>
  <c r="BC1146" i="19"/>
  <c r="BC1154" i="19"/>
  <c r="BC1162" i="19"/>
  <c r="BC1170" i="19"/>
  <c r="BC1178" i="19"/>
  <c r="BC1186" i="19"/>
  <c r="BC1194" i="19"/>
  <c r="BC1202" i="19"/>
  <c r="BC1210" i="19"/>
  <c r="BC1218" i="19"/>
  <c r="BC1226" i="19"/>
  <c r="BC1234" i="19"/>
  <c r="BC1242" i="19"/>
  <c r="BC1250" i="19"/>
  <c r="BC1258" i="19"/>
  <c r="BC1266" i="19"/>
  <c r="BC1274" i="19"/>
  <c r="BC1282" i="19"/>
  <c r="BC1290" i="19"/>
  <c r="BC1298" i="19"/>
  <c r="BC1306" i="19"/>
  <c r="BC1314" i="19"/>
  <c r="BC1322" i="19"/>
  <c r="BC1330" i="19"/>
  <c r="BC1338" i="19"/>
  <c r="BC1346" i="19"/>
  <c r="BC1354" i="19"/>
  <c r="BC1362" i="19"/>
  <c r="BC1370" i="19"/>
  <c r="BC1378" i="19"/>
  <c r="BC1386" i="19"/>
  <c r="BC1394" i="19"/>
  <c r="BC1402" i="19"/>
  <c r="BC1410" i="19"/>
  <c r="BC1418" i="19"/>
  <c r="BC1426" i="19"/>
  <c r="BC1434" i="19"/>
  <c r="BC1442" i="19"/>
  <c r="BC1450" i="19"/>
  <c r="BC1458" i="19"/>
  <c r="BC1466" i="19"/>
  <c r="BC1474" i="19"/>
  <c r="BC1482" i="19"/>
  <c r="BC1490" i="19"/>
  <c r="BC1498" i="19"/>
  <c r="BC1506" i="19"/>
  <c r="BC1514" i="19"/>
  <c r="BC1522" i="19"/>
  <c r="BC1530" i="19"/>
  <c r="BC1538" i="19"/>
  <c r="BC1546" i="19"/>
  <c r="BC1554" i="19"/>
  <c r="BC1562" i="19"/>
  <c r="BC1570" i="19"/>
  <c r="BC1578" i="19"/>
  <c r="BC1586" i="19"/>
  <c r="BC1594" i="19"/>
  <c r="BC1602" i="19"/>
  <c r="BC1610" i="19"/>
  <c r="BC1618" i="19"/>
  <c r="BC1626" i="19"/>
  <c r="BC1634" i="19"/>
  <c r="BC1642" i="19"/>
  <c r="BC1650" i="19"/>
  <c r="BC1658" i="19"/>
  <c r="BC1666" i="19"/>
  <c r="BC1674" i="19"/>
  <c r="BC1683" i="19"/>
  <c r="BC1697" i="19"/>
  <c r="BC1711" i="19"/>
  <c r="BC1722" i="19"/>
  <c r="BC1736" i="19"/>
  <c r="BC1747" i="19"/>
  <c r="BC1761" i="19"/>
  <c r="BC1775" i="19"/>
  <c r="BC1786" i="19"/>
  <c r="BC1800" i="19"/>
  <c r="BC1811" i="19"/>
  <c r="BC1825" i="19"/>
  <c r="BC1839" i="19"/>
  <c r="BC1850" i="19"/>
  <c r="BC1864" i="19"/>
  <c r="BC1875" i="19"/>
  <c r="BC1889" i="19"/>
  <c r="BC1903" i="19"/>
  <c r="BC1914" i="19"/>
  <c r="BC1928" i="19"/>
  <c r="BC1939" i="19"/>
  <c r="BC1953" i="19"/>
  <c r="BC1967" i="19"/>
  <c r="BC1978" i="19"/>
  <c r="BC1992" i="19"/>
  <c r="BC2003" i="19"/>
  <c r="BC2017" i="19"/>
  <c r="BC2031" i="19"/>
  <c r="BC2042" i="19"/>
  <c r="BC2056" i="19"/>
  <c r="BC2067" i="19"/>
  <c r="BC2081" i="19"/>
  <c r="BC2095" i="19"/>
  <c r="BC2106" i="19"/>
  <c r="BC2120" i="19"/>
  <c r="BC2131" i="19"/>
  <c r="BC2145" i="19"/>
  <c r="BC2159" i="19"/>
  <c r="BC2170" i="19"/>
  <c r="BC2184" i="19"/>
  <c r="BC2195" i="19"/>
  <c r="BC2209" i="19"/>
  <c r="BC2223" i="19"/>
  <c r="BC2234" i="19"/>
  <c r="BC2248" i="19"/>
  <c r="BC2259" i="19"/>
  <c r="BC2273" i="19"/>
  <c r="BC2287" i="19"/>
  <c r="BC2298" i="19"/>
  <c r="BC2312" i="19"/>
  <c r="BC2323" i="19"/>
  <c r="BC2337" i="19"/>
  <c r="BC2351" i="19"/>
  <c r="BC2362" i="19"/>
  <c r="BC120" i="19"/>
  <c r="BC240" i="19"/>
  <c r="BC368" i="19"/>
  <c r="BC496" i="19"/>
  <c r="BC616" i="19"/>
  <c r="BC816" i="19"/>
  <c r="BC33" i="19"/>
  <c r="BC113" i="19"/>
  <c r="BC193" i="19"/>
  <c r="BC273" i="19"/>
  <c r="BC385" i="19"/>
  <c r="BC457" i="19"/>
  <c r="BC537" i="19"/>
  <c r="BC617" i="19"/>
  <c r="BC705" i="19"/>
  <c r="BC809" i="19"/>
  <c r="BC66" i="19"/>
  <c r="BC138" i="19"/>
  <c r="BC218" i="19"/>
  <c r="BC314" i="19"/>
  <c r="BC394" i="19"/>
  <c r="BC482" i="19"/>
  <c r="BC586" i="19"/>
  <c r="BC722" i="19"/>
  <c r="BC43" i="19"/>
  <c r="BC115" i="19"/>
  <c r="BC187" i="19"/>
  <c r="BC251" i="19"/>
  <c r="BC347" i="19"/>
  <c r="BC443" i="19"/>
  <c r="BC523" i="19"/>
  <c r="BC611" i="19"/>
  <c r="BC707" i="19"/>
  <c r="BC819" i="19"/>
  <c r="BC907" i="19"/>
  <c r="BC955" i="19"/>
  <c r="BC995" i="19"/>
  <c r="BC1011" i="19"/>
  <c r="BC1019" i="19"/>
  <c r="BC1027" i="19"/>
  <c r="BC1035" i="19"/>
  <c r="BC1043" i="19"/>
  <c r="BC1051" i="19"/>
  <c r="BC1059" i="19"/>
  <c r="BC1075" i="19"/>
  <c r="BC1083" i="19"/>
  <c r="BC1091" i="19"/>
  <c r="BC1099" i="19"/>
  <c r="BC1107" i="19"/>
  <c r="BC1115" i="19"/>
  <c r="BC1123" i="19"/>
  <c r="BC1131" i="19"/>
  <c r="BC1139" i="19"/>
  <c r="BC1147" i="19"/>
  <c r="BC1155" i="19"/>
  <c r="BC1187" i="19"/>
  <c r="BC1195" i="19"/>
  <c r="BC1203" i="19"/>
  <c r="BC1211" i="19"/>
  <c r="BC1219" i="19"/>
  <c r="BC1227" i="19"/>
  <c r="BC1235" i="19"/>
  <c r="BC1243" i="19"/>
  <c r="BC1251" i="19"/>
  <c r="BC1259" i="19"/>
  <c r="BC1267" i="19"/>
  <c r="BC1275" i="19"/>
  <c r="BC1283" i="19"/>
  <c r="BC1291" i="19"/>
  <c r="BC1299" i="19"/>
  <c r="BC1307" i="19"/>
  <c r="BC1315" i="19"/>
  <c r="BC1323" i="19"/>
  <c r="BC1331" i="19"/>
  <c r="BC1339" i="19"/>
  <c r="BC1347" i="19"/>
  <c r="BC1355" i="19"/>
  <c r="BC1363" i="19"/>
  <c r="BC1371" i="19"/>
  <c r="BC1379" i="19"/>
  <c r="BC1387" i="19"/>
  <c r="BC1395" i="19"/>
  <c r="BC1403" i="19"/>
  <c r="BC1411" i="19"/>
  <c r="BC1419" i="19"/>
  <c r="BC1427" i="19"/>
  <c r="BC1435" i="19"/>
  <c r="BC1443" i="19"/>
  <c r="BC1451" i="19"/>
  <c r="BC1459" i="19"/>
  <c r="BC1467" i="19"/>
  <c r="BC1475" i="19"/>
  <c r="BC1483" i="19"/>
  <c r="BC1491" i="19"/>
  <c r="BC1499" i="19"/>
  <c r="BC1507" i="19"/>
  <c r="BC1515" i="19"/>
  <c r="BC1523" i="19"/>
  <c r="BC1531" i="19"/>
  <c r="BC1539" i="19"/>
  <c r="BC1547" i="19"/>
  <c r="BC1555" i="19"/>
  <c r="BC1563" i="19"/>
  <c r="BC1571" i="19"/>
  <c r="BC1579" i="19"/>
  <c r="BC1587" i="19"/>
  <c r="BC1595" i="19"/>
  <c r="BC1603" i="19"/>
  <c r="BC1611" i="19"/>
  <c r="BC1619" i="19"/>
  <c r="BC1627" i="19"/>
  <c r="BC1635" i="19"/>
  <c r="BC1643" i="19"/>
  <c r="BC1651" i="19"/>
  <c r="BC1659" i="19"/>
  <c r="BC1667" i="19"/>
  <c r="BC1675" i="19"/>
  <c r="BC1687" i="19"/>
  <c r="BC1698" i="19"/>
  <c r="BC1712" i="19"/>
  <c r="BC1723" i="19"/>
  <c r="BC1737" i="19"/>
  <c r="BC1751" i="19"/>
  <c r="BC1762" i="19"/>
  <c r="BC1776" i="19"/>
  <c r="BC1787" i="19"/>
  <c r="BC1801" i="19"/>
  <c r="BC1815" i="19"/>
  <c r="BC1826" i="19"/>
  <c r="BC1840" i="19"/>
  <c r="BC1851" i="19"/>
  <c r="BC1865" i="19"/>
  <c r="BC1879" i="19"/>
  <c r="BC1890" i="19"/>
  <c r="BC1904" i="19"/>
  <c r="BC1915" i="19"/>
  <c r="BC1929" i="19"/>
  <c r="BC1943" i="19"/>
  <c r="BC1954" i="19"/>
  <c r="BC1968" i="19"/>
  <c r="BC1979" i="19"/>
  <c r="BC1993" i="19"/>
  <c r="BC2007" i="19"/>
  <c r="BC2018" i="19"/>
  <c r="BC2032" i="19"/>
  <c r="BC2043" i="19"/>
  <c r="BC2057" i="19"/>
  <c r="BC2071" i="19"/>
  <c r="BC2082" i="19"/>
  <c r="BC2096" i="19"/>
  <c r="BC2107" i="19"/>
  <c r="BC2121" i="19"/>
  <c r="BC2135" i="19"/>
  <c r="BC2146" i="19"/>
  <c r="BC2160" i="19"/>
  <c r="BC2171" i="19"/>
  <c r="BC2185" i="19"/>
  <c r="BC2199" i="19"/>
  <c r="BC2210" i="19"/>
  <c r="BC2224" i="19"/>
  <c r="BC2235" i="19"/>
  <c r="BC2249" i="19"/>
  <c r="BC2263" i="19"/>
  <c r="BC2274" i="19"/>
  <c r="BC2288" i="19"/>
  <c r="BC2299" i="19"/>
  <c r="BC2313" i="19"/>
  <c r="BC2327" i="19"/>
  <c r="BC2338" i="19"/>
  <c r="BC2352" i="19"/>
  <c r="BC2363" i="19"/>
  <c r="BC72" i="19"/>
  <c r="BC160" i="19"/>
  <c r="BC232" i="19"/>
  <c r="BC320" i="19"/>
  <c r="BC408" i="19"/>
  <c r="BC464" i="19"/>
  <c r="BC552" i="19"/>
  <c r="BC648" i="19"/>
  <c r="BC736" i="19"/>
  <c r="BC840" i="19"/>
  <c r="BC17" i="19"/>
  <c r="BC97" i="19"/>
  <c r="BC153" i="19"/>
  <c r="BC225" i="19"/>
  <c r="BC281" i="19"/>
  <c r="BC353" i="19"/>
  <c r="BC409" i="19"/>
  <c r="BC489" i="19"/>
  <c r="BC553" i="19"/>
  <c r="BC625" i="19"/>
  <c r="BC697" i="19"/>
  <c r="BC745" i="19"/>
  <c r="BC769" i="19"/>
  <c r="BC833" i="19"/>
  <c r="BC42" i="19"/>
  <c r="BC114" i="19"/>
  <c r="BC178" i="19"/>
  <c r="BC250" i="19"/>
  <c r="BC330" i="19"/>
  <c r="BC410" i="19"/>
  <c r="BC498" i="19"/>
  <c r="BC578" i="19"/>
  <c r="BC626" i="19"/>
  <c r="BC666" i="19"/>
  <c r="BC682" i="19"/>
  <c r="BC730" i="19"/>
  <c r="BC11" i="19"/>
  <c r="BC51" i="19"/>
  <c r="BC83" i="19"/>
  <c r="BC123" i="19"/>
  <c r="BC155" i="19"/>
  <c r="BC219" i="19"/>
  <c r="BC267" i="19"/>
  <c r="BC339" i="19"/>
  <c r="BC419" i="19"/>
  <c r="BC483" i="19"/>
  <c r="BC547" i="19"/>
  <c r="BC603" i="19"/>
  <c r="BC667" i="19"/>
  <c r="BC731" i="19"/>
  <c r="BC787" i="19"/>
  <c r="BC851" i="19"/>
  <c r="BC915" i="19"/>
  <c r="BC947" i="19"/>
  <c r="BC987" i="19"/>
  <c r="BC1003" i="19"/>
  <c r="BC1067" i="19"/>
  <c r="BC236" i="19"/>
  <c r="BC508" i="19"/>
  <c r="BC748" i="19"/>
  <c r="BC924" i="19"/>
  <c r="BC1044" i="19"/>
  <c r="BC1108" i="19"/>
  <c r="BC1148" i="19"/>
  <c r="BC1156" i="19"/>
  <c r="BC1164" i="19"/>
  <c r="BC1172" i="19"/>
  <c r="BC1180" i="19"/>
  <c r="BC1188" i="19"/>
  <c r="BC1196" i="19"/>
  <c r="BC1228" i="19"/>
  <c r="BC1236" i="19"/>
  <c r="BC1244" i="19"/>
  <c r="BC1252" i="19"/>
  <c r="BC1260" i="19"/>
  <c r="BC1268" i="19"/>
  <c r="BC1276" i="19"/>
  <c r="BC1284" i="19"/>
  <c r="BC1292" i="19"/>
  <c r="BC1300" i="19"/>
  <c r="BC1308" i="19"/>
  <c r="BC1316" i="19"/>
  <c r="BC1324" i="19"/>
  <c r="BC1332" i="19"/>
  <c r="BC1340" i="19"/>
  <c r="BC1348" i="19"/>
  <c r="BC1356" i="19"/>
  <c r="BC1364" i="19"/>
  <c r="BC1372" i="19"/>
  <c r="BC1380" i="19"/>
  <c r="BC1388" i="19"/>
  <c r="BC1396" i="19"/>
  <c r="BC1404" i="19"/>
  <c r="BC1412" i="19"/>
  <c r="BC1420" i="19"/>
  <c r="BC1428" i="19"/>
  <c r="BC1436" i="19"/>
  <c r="BC1444" i="19"/>
  <c r="BC1452" i="19"/>
  <c r="BC1460" i="19"/>
  <c r="BC1468" i="19"/>
  <c r="BC1476" i="19"/>
  <c r="BC1484" i="19"/>
  <c r="BC1492" i="19"/>
  <c r="BC1500" i="19"/>
  <c r="BC1508" i="19"/>
  <c r="BC1516" i="19"/>
  <c r="BC1524" i="19"/>
  <c r="BC1532" i="19"/>
  <c r="BC1540" i="19"/>
  <c r="BC1548" i="19"/>
  <c r="BC1556" i="19"/>
  <c r="BC1564" i="19"/>
  <c r="BC1572" i="19"/>
  <c r="BC1580" i="19"/>
  <c r="BC1588" i="19"/>
  <c r="BC1596" i="19"/>
  <c r="BC1604" i="19"/>
  <c r="BC1612" i="19"/>
  <c r="BC1620" i="19"/>
  <c r="BC1628" i="19"/>
  <c r="BC1636" i="19"/>
  <c r="BC1644" i="19"/>
  <c r="BC1652" i="19"/>
  <c r="BC1660" i="19"/>
  <c r="BC1668" i="19"/>
  <c r="BC1676" i="19"/>
  <c r="BC1688" i="19"/>
  <c r="BC1699" i="19"/>
  <c r="BC1713" i="19"/>
  <c r="BC1727" i="19"/>
  <c r="BC1738" i="19"/>
  <c r="BC1752" i="19"/>
  <c r="BC1763" i="19"/>
  <c r="BC1777" i="19"/>
  <c r="BC1791" i="19"/>
  <c r="BC1802" i="19"/>
  <c r="BC1816" i="19"/>
  <c r="BC1827" i="19"/>
  <c r="BC1841" i="19"/>
  <c r="BC1855" i="19"/>
  <c r="BC1866" i="19"/>
  <c r="BC1880" i="19"/>
  <c r="BC1891" i="19"/>
  <c r="BC1905" i="19"/>
  <c r="BC1919" i="19"/>
  <c r="BC1930" i="19"/>
  <c r="BC1944" i="19"/>
  <c r="BC1955" i="19"/>
  <c r="BC1969" i="19"/>
  <c r="BC1983" i="19"/>
  <c r="BC1994" i="19"/>
  <c r="BC2008" i="19"/>
  <c r="BC2019" i="19"/>
  <c r="BC2033" i="19"/>
  <c r="BC2047" i="19"/>
  <c r="BC2058" i="19"/>
  <c r="BC2072" i="19"/>
  <c r="BC2083" i="19"/>
  <c r="BC2097" i="19"/>
  <c r="BC2111" i="19"/>
  <c r="BC2122" i="19"/>
  <c r="BC2136" i="19"/>
  <c r="BC2147" i="19"/>
  <c r="BC2161" i="19"/>
  <c r="BC2175" i="19"/>
  <c r="BC2186" i="19"/>
  <c r="BC2200" i="19"/>
  <c r="BC2211" i="19"/>
  <c r="BC2225" i="19"/>
  <c r="BC2239" i="19"/>
  <c r="BC2250" i="19"/>
  <c r="BC2264" i="19"/>
  <c r="BC2275" i="19"/>
  <c r="BC2289" i="19"/>
  <c r="BC2303" i="19"/>
  <c r="BC2314" i="19"/>
  <c r="BC2328" i="19"/>
  <c r="BC2339" i="19"/>
  <c r="BC2353" i="19"/>
  <c r="BC24" i="19"/>
  <c r="BC40" i="19"/>
  <c r="BC80" i="19"/>
  <c r="BC128" i="19"/>
  <c r="BC176" i="19"/>
  <c r="BC216" i="19"/>
  <c r="BC264" i="19"/>
  <c r="BC304" i="19"/>
  <c r="BC344" i="19"/>
  <c r="BC376" i="19"/>
  <c r="BC416" i="19"/>
  <c r="BC456" i="19"/>
  <c r="BC504" i="19"/>
  <c r="BC536" i="19"/>
  <c r="BC568" i="19"/>
  <c r="BC608" i="19"/>
  <c r="BC664" i="19"/>
  <c r="BC688" i="19"/>
  <c r="BC720" i="19"/>
  <c r="BC760" i="19"/>
  <c r="BC856" i="19"/>
  <c r="BC49" i="19"/>
  <c r="BC81" i="19"/>
  <c r="BC129" i="19"/>
  <c r="BC177" i="19"/>
  <c r="BC209" i="19"/>
  <c r="BC257" i="19"/>
  <c r="BC321" i="19"/>
  <c r="BC345" i="19"/>
  <c r="BC393" i="19"/>
  <c r="BC425" i="19"/>
  <c r="BC473" i="19"/>
  <c r="BC513" i="19"/>
  <c r="BC561" i="19"/>
  <c r="BC593" i="19"/>
  <c r="BC633" i="19"/>
  <c r="BC673" i="19"/>
  <c r="BC729" i="19"/>
  <c r="BC849" i="19"/>
  <c r="BC34" i="19"/>
  <c r="BC74" i="19"/>
  <c r="BC106" i="19"/>
  <c r="BC146" i="19"/>
  <c r="BC186" i="19"/>
  <c r="BC210" i="19"/>
  <c r="BC258" i="19"/>
  <c r="BC282" i="19"/>
  <c r="BC322" i="19"/>
  <c r="BC354" i="19"/>
  <c r="BC378" i="19"/>
  <c r="BC426" i="19"/>
  <c r="BC450" i="19"/>
  <c r="BC474" i="19"/>
  <c r="BC522" i="19"/>
  <c r="BC546" i="19"/>
  <c r="BC562" i="19"/>
  <c r="BC610" i="19"/>
  <c r="BC634" i="19"/>
  <c r="BC762" i="19"/>
  <c r="BC35" i="19"/>
  <c r="BC75" i="19"/>
  <c r="BC107" i="19"/>
  <c r="BC147" i="19"/>
  <c r="BC179" i="19"/>
  <c r="BC211" i="19"/>
  <c r="BC243" i="19"/>
  <c r="BC275" i="19"/>
  <c r="BC299" i="19"/>
  <c r="BC323" i="19"/>
  <c r="BC355" i="19"/>
  <c r="BC379" i="19"/>
  <c r="BC403" i="19"/>
  <c r="BC435" i="19"/>
  <c r="BC467" i="19"/>
  <c r="BC499" i="19"/>
  <c r="BC539" i="19"/>
  <c r="BC571" i="19"/>
  <c r="BC587" i="19"/>
  <c r="BC627" i="19"/>
  <c r="BC659" i="19"/>
  <c r="BC691" i="19"/>
  <c r="BC715" i="19"/>
  <c r="BC747" i="19"/>
  <c r="BC779" i="19"/>
  <c r="BC811" i="19"/>
  <c r="BC843" i="19"/>
  <c r="BC875" i="19"/>
  <c r="BC891" i="19"/>
  <c r="BC931" i="19"/>
  <c r="BC971" i="19"/>
  <c r="BC1179" i="19"/>
  <c r="BC20" i="19"/>
  <c r="BC44" i="19"/>
  <c r="BC68" i="19"/>
  <c r="BC92" i="19"/>
  <c r="BC116" i="19"/>
  <c r="BC140" i="19"/>
  <c r="BC164" i="19"/>
  <c r="BC188" i="19"/>
  <c r="BC212" i="19"/>
  <c r="BC244" i="19"/>
  <c r="BC268" i="19"/>
  <c r="BC292" i="19"/>
  <c r="BC316" i="19"/>
  <c r="BC340" i="19"/>
  <c r="BC364" i="19"/>
  <c r="BC388" i="19"/>
  <c r="BC404" i="19"/>
  <c r="BC428" i="19"/>
  <c r="BC452" i="19"/>
  <c r="BC476" i="19"/>
  <c r="BC500" i="19"/>
  <c r="BC532" i="19"/>
  <c r="BC556" i="19"/>
  <c r="BC580" i="19"/>
  <c r="BC604" i="19"/>
  <c r="BC620" i="19"/>
  <c r="BC652" i="19"/>
  <c r="BC676" i="19"/>
  <c r="BC700" i="19"/>
  <c r="BC724" i="19"/>
  <c r="BC756" i="19"/>
  <c r="BC780" i="19"/>
  <c r="BC796" i="19"/>
  <c r="BC820" i="19"/>
  <c r="BC844" i="19"/>
  <c r="BC868" i="19"/>
  <c r="BC892" i="19"/>
  <c r="BC908" i="19"/>
  <c r="BC940" i="19"/>
  <c r="BC964" i="19"/>
  <c r="BC988" i="19"/>
  <c r="BC1012" i="19"/>
  <c r="BC1036" i="19"/>
  <c r="BC1068" i="19"/>
  <c r="BC1092" i="19"/>
  <c r="BC1124" i="19"/>
  <c r="BC1220" i="19"/>
  <c r="BC5" i="19"/>
  <c r="BC13" i="19"/>
  <c r="BC21" i="19"/>
  <c r="BC29" i="19"/>
  <c r="BC37" i="19"/>
  <c r="BC45" i="19"/>
  <c r="BC53" i="19"/>
  <c r="BC61" i="19"/>
  <c r="BC69" i="19"/>
  <c r="BC77" i="19"/>
  <c r="BC85" i="19"/>
  <c r="BC93" i="19"/>
  <c r="BC101" i="19"/>
  <c r="BC109" i="19"/>
  <c r="BC117" i="19"/>
  <c r="BC125" i="19"/>
  <c r="BC133" i="19"/>
  <c r="BC141" i="19"/>
  <c r="BC149" i="19"/>
  <c r="BC157" i="19"/>
  <c r="BC165" i="19"/>
  <c r="BC173" i="19"/>
  <c r="BC181" i="19"/>
  <c r="BC189" i="19"/>
  <c r="BC197" i="19"/>
  <c r="BC205" i="19"/>
  <c r="BC213" i="19"/>
  <c r="BC221" i="19"/>
  <c r="BC229" i="19"/>
  <c r="BC237" i="19"/>
  <c r="BC245" i="19"/>
  <c r="BC253" i="19"/>
  <c r="BC261" i="19"/>
  <c r="BC269" i="19"/>
  <c r="BC277" i="19"/>
  <c r="BC285" i="19"/>
  <c r="BC293" i="19"/>
  <c r="BC301" i="19"/>
  <c r="BC309" i="19"/>
  <c r="BC317" i="19"/>
  <c r="BC325" i="19"/>
  <c r="BC333" i="19"/>
  <c r="BC341" i="19"/>
  <c r="BC349" i="19"/>
  <c r="BC357" i="19"/>
  <c r="BC365" i="19"/>
  <c r="BC373" i="19"/>
  <c r="BC381" i="19"/>
  <c r="BC389" i="19"/>
  <c r="BC397" i="19"/>
  <c r="BC405" i="19"/>
  <c r="BC413" i="19"/>
  <c r="BC421" i="19"/>
  <c r="BC429" i="19"/>
  <c r="BC437" i="19"/>
  <c r="BC445" i="19"/>
  <c r="BC453" i="19"/>
  <c r="BC461" i="19"/>
  <c r="BC469" i="19"/>
  <c r="BC477" i="19"/>
  <c r="BC485" i="19"/>
  <c r="BC493" i="19"/>
  <c r="BC501" i="19"/>
  <c r="BC509" i="19"/>
  <c r="BC517" i="19"/>
  <c r="BC525" i="19"/>
  <c r="BC533" i="19"/>
  <c r="BC541" i="19"/>
  <c r="BC549" i="19"/>
  <c r="BC557" i="19"/>
  <c r="BC565" i="19"/>
  <c r="BC573" i="19"/>
  <c r="BC581" i="19"/>
  <c r="BC589" i="19"/>
  <c r="BC597" i="19"/>
  <c r="BC605" i="19"/>
  <c r="BC613" i="19"/>
  <c r="BC621" i="19"/>
  <c r="BC629" i="19"/>
  <c r="BC637" i="19"/>
  <c r="BC645" i="19"/>
  <c r="BC653" i="19"/>
  <c r="BC661" i="19"/>
  <c r="BC669" i="19"/>
  <c r="BC677" i="19"/>
  <c r="BC685" i="19"/>
  <c r="BC693" i="19"/>
  <c r="BC701" i="19"/>
  <c r="BC709" i="19"/>
  <c r="BC717" i="19"/>
  <c r="BC725" i="19"/>
  <c r="BC733" i="19"/>
  <c r="BC741" i="19"/>
  <c r="BC749" i="19"/>
  <c r="BC757" i="19"/>
  <c r="BC765" i="19"/>
  <c r="BC773" i="19"/>
  <c r="BC781" i="19"/>
  <c r="BC789" i="19"/>
  <c r="BC797" i="19"/>
  <c r="BC805" i="19"/>
  <c r="BC813" i="19"/>
  <c r="BC821" i="19"/>
  <c r="BC829" i="19"/>
  <c r="BC837" i="19"/>
  <c r="BC845" i="19"/>
  <c r="BC853" i="19"/>
  <c r="BC861" i="19"/>
  <c r="BC869" i="19"/>
  <c r="BC877" i="19"/>
  <c r="BC885" i="19"/>
  <c r="BC893" i="19"/>
  <c r="BC901" i="19"/>
  <c r="BC909" i="19"/>
  <c r="BC917" i="19"/>
  <c r="BC925" i="19"/>
  <c r="BC933" i="19"/>
  <c r="BC941" i="19"/>
  <c r="BC949" i="19"/>
  <c r="BC957" i="19"/>
  <c r="BC965" i="19"/>
  <c r="BC973" i="19"/>
  <c r="BC981" i="19"/>
  <c r="BC989" i="19"/>
  <c r="BC997" i="19"/>
  <c r="BC1005" i="19"/>
  <c r="BC1013" i="19"/>
  <c r="BC1021" i="19"/>
  <c r="BC1029" i="19"/>
  <c r="BC1037" i="19"/>
  <c r="BC1045" i="19"/>
  <c r="BC1053" i="19"/>
  <c r="BC1061" i="19"/>
  <c r="BC1069" i="19"/>
  <c r="BC1077" i="19"/>
  <c r="BC1085" i="19"/>
  <c r="BC1093" i="19"/>
  <c r="BC1101" i="19"/>
  <c r="BC1109" i="19"/>
  <c r="BC1117" i="19"/>
  <c r="BC1125" i="19"/>
  <c r="BC1133" i="19"/>
  <c r="BC1141" i="19"/>
  <c r="BC1149" i="19"/>
  <c r="BC1157" i="19"/>
  <c r="BC1165" i="19"/>
  <c r="BC1173" i="19"/>
  <c r="BC1181" i="19"/>
  <c r="BC1189" i="19"/>
  <c r="BC1197" i="19"/>
  <c r="BC1205" i="19"/>
  <c r="BC1213" i="19"/>
  <c r="BC1221" i="19"/>
  <c r="BC1229" i="19"/>
  <c r="BC1237" i="19"/>
  <c r="BC1245" i="19"/>
  <c r="BC1253" i="19"/>
  <c r="BC1261" i="19"/>
  <c r="BC1269" i="19"/>
  <c r="BC1277" i="19"/>
  <c r="BC1285" i="19"/>
  <c r="BC1293" i="19"/>
  <c r="BC1301" i="19"/>
  <c r="BC1309" i="19"/>
  <c r="BC1317" i="19"/>
  <c r="BC1325" i="19"/>
  <c r="BC1333" i="19"/>
  <c r="BC1341" i="19"/>
  <c r="BC1349" i="19"/>
  <c r="BC1357" i="19"/>
  <c r="BC1365" i="19"/>
  <c r="BC1373" i="19"/>
  <c r="BC1381" i="19"/>
  <c r="BC1389" i="19"/>
  <c r="BC1397" i="19"/>
  <c r="BC1405" i="19"/>
  <c r="BC1413" i="19"/>
  <c r="BC1421" i="19"/>
  <c r="BC1429" i="19"/>
  <c r="BC1437" i="19"/>
  <c r="BC1445" i="19"/>
  <c r="BC1453" i="19"/>
  <c r="BC1461" i="19"/>
  <c r="BC1469" i="19"/>
  <c r="BC1477" i="19"/>
  <c r="BC1485" i="19"/>
  <c r="BC1493" i="19"/>
  <c r="BC1501" i="19"/>
  <c r="BC1509" i="19"/>
  <c r="BC1517" i="19"/>
  <c r="BC1525" i="19"/>
  <c r="BC1533" i="19"/>
  <c r="BC1541" i="19"/>
  <c r="BC1549" i="19"/>
  <c r="BC1557" i="19"/>
  <c r="BC1565" i="19"/>
  <c r="BC1573" i="19"/>
  <c r="BC1581" i="19"/>
  <c r="BC1589" i="19"/>
  <c r="BC1597" i="19"/>
  <c r="BC1605" i="19"/>
  <c r="BC1613" i="19"/>
  <c r="BC1621" i="19"/>
  <c r="BC1629" i="19"/>
  <c r="BC1637" i="19"/>
  <c r="BC1645" i="19"/>
  <c r="BC1653" i="19"/>
  <c r="BC1661" i="19"/>
  <c r="BC1669" i="19"/>
  <c r="BC1677" i="19"/>
  <c r="BC1689" i="19"/>
  <c r="BC1703" i="19"/>
  <c r="BC1714" i="19"/>
  <c r="BC1728" i="19"/>
  <c r="BC1739" i="19"/>
  <c r="BC1753" i="19"/>
  <c r="BC1767" i="19"/>
  <c r="BC1778" i="19"/>
  <c r="BC1792" i="19"/>
  <c r="BC1803" i="19"/>
  <c r="BC1817" i="19"/>
  <c r="BC1831" i="19"/>
  <c r="BC1842" i="19"/>
  <c r="BC1856" i="19"/>
  <c r="BC1867" i="19"/>
  <c r="BC1881" i="19"/>
  <c r="BC1895" i="19"/>
  <c r="BC1906" i="19"/>
  <c r="BC1920" i="19"/>
  <c r="BC1931" i="19"/>
  <c r="BC1945" i="19"/>
  <c r="BC1959" i="19"/>
  <c r="BC1970" i="19"/>
  <c r="BC1984" i="19"/>
  <c r="BC1995" i="19"/>
  <c r="BC2009" i="19"/>
  <c r="BC2023" i="19"/>
  <c r="BC2034" i="19"/>
  <c r="BC2048" i="19"/>
  <c r="BC2059" i="19"/>
  <c r="BC2073" i="19"/>
  <c r="BC2087" i="19"/>
  <c r="BC2098" i="19"/>
  <c r="BC2112" i="19"/>
  <c r="BC2123" i="19"/>
  <c r="BC2137" i="19"/>
  <c r="BC2151" i="19"/>
  <c r="BC2162" i="19"/>
  <c r="BC2176" i="19"/>
  <c r="BC2187" i="19"/>
  <c r="BC2201" i="19"/>
  <c r="BC2215" i="19"/>
  <c r="BC2226" i="19"/>
  <c r="BC2240" i="19"/>
  <c r="BC2251" i="19"/>
  <c r="BC2265" i="19"/>
  <c r="BC2279" i="19"/>
  <c r="BC2290" i="19"/>
  <c r="BC2304" i="19"/>
  <c r="BC2315" i="19"/>
  <c r="BC2329" i="19"/>
  <c r="BC2343" i="19"/>
  <c r="BC2354" i="19"/>
  <c r="BC8" i="19"/>
  <c r="BC48" i="19"/>
  <c r="BC96" i="19"/>
  <c r="BC152" i="19"/>
  <c r="BC200" i="19"/>
  <c r="BC248" i="19"/>
  <c r="BC296" i="19"/>
  <c r="BC336" i="19"/>
  <c r="BC400" i="19"/>
  <c r="BC432" i="19"/>
  <c r="BC488" i="19"/>
  <c r="BC544" i="19"/>
  <c r="BC576" i="19"/>
  <c r="BC624" i="19"/>
  <c r="BC680" i="19"/>
  <c r="BC704" i="19"/>
  <c r="BC752" i="19"/>
  <c r="BC872" i="19"/>
  <c r="BC41" i="19"/>
  <c r="BC73" i="19"/>
  <c r="BC121" i="19"/>
  <c r="BC169" i="19"/>
  <c r="BC201" i="19"/>
  <c r="BC249" i="19"/>
  <c r="BC289" i="19"/>
  <c r="BC329" i="19"/>
  <c r="BC369" i="19"/>
  <c r="BC417" i="19"/>
  <c r="BC481" i="19"/>
  <c r="BC529" i="19"/>
  <c r="BC569" i="19"/>
  <c r="BC609" i="19"/>
  <c r="BC649" i="19"/>
  <c r="BC689" i="19"/>
  <c r="BC737" i="19"/>
  <c r="BC841" i="19"/>
  <c r="BC10" i="19"/>
  <c r="BC58" i="19"/>
  <c r="BC90" i="19"/>
  <c r="BC122" i="19"/>
  <c r="BC154" i="19"/>
  <c r="BC194" i="19"/>
  <c r="BC226" i="19"/>
  <c r="BC266" i="19"/>
  <c r="BC290" i="19"/>
  <c r="BC338" i="19"/>
  <c r="BC362" i="19"/>
  <c r="BC402" i="19"/>
  <c r="BC434" i="19"/>
  <c r="BC458" i="19"/>
  <c r="BC506" i="19"/>
  <c r="BC530" i="19"/>
  <c r="BC554" i="19"/>
  <c r="BC602" i="19"/>
  <c r="BC642" i="19"/>
  <c r="BC746" i="19"/>
  <c r="BC27" i="19"/>
  <c r="BC59" i="19"/>
  <c r="BC91" i="19"/>
  <c r="BC131" i="19"/>
  <c r="BC163" i="19"/>
  <c r="BC203" i="19"/>
  <c r="BC235" i="19"/>
  <c r="BC283" i="19"/>
  <c r="BC307" i="19"/>
  <c r="BC331" i="19"/>
  <c r="BC371" i="19"/>
  <c r="BC395" i="19"/>
  <c r="BC427" i="19"/>
  <c r="BC459" i="19"/>
  <c r="BC491" i="19"/>
  <c r="BC515" i="19"/>
  <c r="BC555" i="19"/>
  <c r="BC579" i="19"/>
  <c r="BC619" i="19"/>
  <c r="BC643" i="19"/>
  <c r="BC675" i="19"/>
  <c r="BC699" i="19"/>
  <c r="BC739" i="19"/>
  <c r="BC763" i="19"/>
  <c r="BC795" i="19"/>
  <c r="BC827" i="19"/>
  <c r="BC859" i="19"/>
  <c r="BC883" i="19"/>
  <c r="BC923" i="19"/>
  <c r="BC963" i="19"/>
  <c r="BC1171" i="19"/>
  <c r="BC12" i="19"/>
  <c r="BC52" i="19"/>
  <c r="BC76" i="19"/>
  <c r="BC100" i="19"/>
  <c r="BC124" i="19"/>
  <c r="BC148" i="19"/>
  <c r="BC172" i="19"/>
  <c r="BC196" i="19"/>
  <c r="BC220" i="19"/>
  <c r="BC252" i="19"/>
  <c r="BC276" i="19"/>
  <c r="BC308" i="19"/>
  <c r="BC332" i="19"/>
  <c r="BC356" i="19"/>
  <c r="BC380" i="19"/>
  <c r="BC420" i="19"/>
  <c r="BC444" i="19"/>
  <c r="BC460" i="19"/>
  <c r="BC484" i="19"/>
  <c r="BC524" i="19"/>
  <c r="BC548" i="19"/>
  <c r="BC572" i="19"/>
  <c r="BC596" i="19"/>
  <c r="BC628" i="19"/>
  <c r="BC644" i="19"/>
  <c r="BC668" i="19"/>
  <c r="BC692" i="19"/>
  <c r="BC716" i="19"/>
  <c r="BC740" i="19"/>
  <c r="BC772" i="19"/>
  <c r="BC804" i="19"/>
  <c r="BC828" i="19"/>
  <c r="BC852" i="19"/>
  <c r="BC876" i="19"/>
  <c r="BC916" i="19"/>
  <c r="BC948" i="19"/>
  <c r="BC972" i="19"/>
  <c r="BC996" i="19"/>
  <c r="BC1020" i="19"/>
  <c r="BC1060" i="19"/>
  <c r="BC1084" i="19"/>
  <c r="BC1116" i="19"/>
  <c r="BC1140" i="19"/>
  <c r="BC1204" i="19"/>
  <c r="BC6" i="19"/>
  <c r="BC14" i="19"/>
  <c r="BC22" i="19"/>
  <c r="BC30" i="19"/>
  <c r="BC38" i="19"/>
  <c r="BC46" i="19"/>
  <c r="BC54" i="19"/>
  <c r="BC62" i="19"/>
  <c r="BC70" i="19"/>
  <c r="BC78" i="19"/>
  <c r="BC86" i="19"/>
  <c r="BC94" i="19"/>
  <c r="BC102" i="19"/>
  <c r="BC110" i="19"/>
  <c r="BC118" i="19"/>
  <c r="BC126" i="19"/>
  <c r="BC134" i="19"/>
  <c r="BC142" i="19"/>
  <c r="BC150" i="19"/>
  <c r="BC158" i="19"/>
  <c r="BC166" i="19"/>
  <c r="BC174" i="19"/>
  <c r="BC182" i="19"/>
  <c r="BC190" i="19"/>
  <c r="BC198" i="19"/>
  <c r="BC206" i="19"/>
  <c r="BC214" i="19"/>
  <c r="BC222" i="19"/>
  <c r="BC230" i="19"/>
  <c r="BC238" i="19"/>
  <c r="BC246" i="19"/>
  <c r="BC254" i="19"/>
  <c r="BC262" i="19"/>
  <c r="BC270" i="19"/>
  <c r="BC278" i="19"/>
  <c r="BC286" i="19"/>
  <c r="BC294" i="19"/>
  <c r="BC302" i="19"/>
  <c r="BC310" i="19"/>
  <c r="BC318" i="19"/>
  <c r="BC326" i="19"/>
  <c r="BC334" i="19"/>
  <c r="BC342" i="19"/>
  <c r="BC350" i="19"/>
  <c r="BC358" i="19"/>
  <c r="BC366" i="19"/>
  <c r="BC374" i="19"/>
  <c r="BC382" i="19"/>
  <c r="BC390" i="19"/>
  <c r="BC398" i="19"/>
  <c r="BC406" i="19"/>
  <c r="BC414" i="19"/>
  <c r="BC422" i="19"/>
  <c r="BC430" i="19"/>
  <c r="BC438" i="19"/>
  <c r="BC446" i="19"/>
  <c r="BC454" i="19"/>
  <c r="BC462" i="19"/>
  <c r="BC470" i="19"/>
  <c r="BC478" i="19"/>
  <c r="BC486" i="19"/>
  <c r="BC494" i="19"/>
  <c r="BC502" i="19"/>
  <c r="BC510" i="19"/>
  <c r="BC518" i="19"/>
  <c r="BC526" i="19"/>
  <c r="BC534" i="19"/>
  <c r="BC542" i="19"/>
  <c r="BC550" i="19"/>
  <c r="BC558" i="19"/>
  <c r="BC566" i="19"/>
  <c r="BC574" i="19"/>
  <c r="BC582" i="19"/>
  <c r="BC590" i="19"/>
  <c r="BC598" i="19"/>
  <c r="BC606" i="19"/>
  <c r="BC614" i="19"/>
  <c r="BC622" i="19"/>
  <c r="BC630" i="19"/>
  <c r="BC638" i="19"/>
  <c r="BC646" i="19"/>
  <c r="BC654" i="19"/>
  <c r="BC662" i="19"/>
  <c r="BC670" i="19"/>
  <c r="BC678" i="19"/>
  <c r="BC686" i="19"/>
  <c r="BC694" i="19"/>
  <c r="BC702" i="19"/>
  <c r="BC710" i="19"/>
  <c r="BC718" i="19"/>
  <c r="BC726" i="19"/>
  <c r="BC734" i="19"/>
  <c r="BC742" i="19"/>
  <c r="BC750" i="19"/>
  <c r="BC758" i="19"/>
  <c r="BC766" i="19"/>
  <c r="BC774" i="19"/>
  <c r="BC782" i="19"/>
  <c r="BC790" i="19"/>
  <c r="BC798" i="19"/>
  <c r="BC806" i="19"/>
  <c r="BC814" i="19"/>
  <c r="BC822" i="19"/>
  <c r="BC830" i="19"/>
  <c r="BC838" i="19"/>
  <c r="BC846" i="19"/>
  <c r="BC854" i="19"/>
  <c r="BC862" i="19"/>
  <c r="BC870" i="19"/>
  <c r="BC878" i="19"/>
  <c r="BC886" i="19"/>
  <c r="BC894" i="19"/>
  <c r="BC902" i="19"/>
  <c r="BC910" i="19"/>
  <c r="BC918" i="19"/>
  <c r="BC926" i="19"/>
  <c r="BC934" i="19"/>
  <c r="BC942" i="19"/>
  <c r="BC950" i="19"/>
  <c r="BC958" i="19"/>
  <c r="BC966" i="19"/>
  <c r="BC974" i="19"/>
  <c r="BC982" i="19"/>
  <c r="BC990" i="19"/>
  <c r="BC998" i="19"/>
  <c r="BC1006" i="19"/>
  <c r="BC1014" i="19"/>
  <c r="BC1022" i="19"/>
  <c r="BC1030" i="19"/>
  <c r="BC1038" i="19"/>
  <c r="BC1046" i="19"/>
  <c r="BC1054" i="19"/>
  <c r="BC1062" i="19"/>
  <c r="BC1070" i="19"/>
  <c r="BC1078" i="19"/>
  <c r="BC1086" i="19"/>
  <c r="BC1094" i="19"/>
  <c r="BC1102" i="19"/>
  <c r="BC1110" i="19"/>
  <c r="BC1118" i="19"/>
  <c r="BC1126" i="19"/>
  <c r="BC1134" i="19"/>
  <c r="BC1142" i="19"/>
  <c r="BC1150" i="19"/>
  <c r="BC1158" i="19"/>
  <c r="BC1166" i="19"/>
  <c r="BC1174" i="19"/>
  <c r="BC1182" i="19"/>
  <c r="BC1190" i="19"/>
  <c r="BC1198" i="19"/>
  <c r="BC1206" i="19"/>
  <c r="BC1214" i="19"/>
  <c r="BC1222" i="19"/>
  <c r="BC1230" i="19"/>
  <c r="BC1238" i="19"/>
  <c r="BC1246" i="19"/>
  <c r="BC1254" i="19"/>
  <c r="BC1262" i="19"/>
  <c r="BC1270" i="19"/>
  <c r="BC1278" i="19"/>
  <c r="BC1286" i="19"/>
  <c r="BC1294" i="19"/>
  <c r="BC1302" i="19"/>
  <c r="BC1310" i="19"/>
  <c r="BC1318" i="19"/>
  <c r="BC1326" i="19"/>
  <c r="BC1334" i="19"/>
  <c r="BC1342" i="19"/>
  <c r="BC1350" i="19"/>
  <c r="BC1358" i="19"/>
  <c r="BC1366" i="19"/>
  <c r="BC1374" i="19"/>
  <c r="BC1382" i="19"/>
  <c r="BC1390" i="19"/>
  <c r="BC1398" i="19"/>
  <c r="BC1406" i="19"/>
  <c r="BC1414" i="19"/>
  <c r="BC1422" i="19"/>
  <c r="BC1430" i="19"/>
  <c r="BC1438" i="19"/>
  <c r="BC1446" i="19"/>
  <c r="BC1454" i="19"/>
  <c r="BC1462" i="19"/>
  <c r="BC1470" i="19"/>
  <c r="BC1478" i="19"/>
  <c r="BC1486" i="19"/>
  <c r="BC1494" i="19"/>
  <c r="BC1502" i="19"/>
  <c r="BC1510" i="19"/>
  <c r="BC1518" i="19"/>
  <c r="BC1526" i="19"/>
  <c r="BC1534" i="19"/>
  <c r="BC1542" i="19"/>
  <c r="BC1550" i="19"/>
  <c r="BC1558" i="19"/>
  <c r="BC1566" i="19"/>
  <c r="BC1574" i="19"/>
  <c r="BC1582" i="19"/>
  <c r="BC1590" i="19"/>
  <c r="BC1598" i="19"/>
  <c r="BC1606" i="19"/>
  <c r="BC1614" i="19"/>
  <c r="BC1622" i="19"/>
  <c r="BC1630" i="19"/>
  <c r="BC1638" i="19"/>
  <c r="BC1646" i="19"/>
  <c r="BC1654" i="19"/>
  <c r="BC1662" i="19"/>
  <c r="BC1670" i="19"/>
  <c r="BC1679" i="19"/>
  <c r="BC1690" i="19"/>
  <c r="BC1704" i="19"/>
  <c r="BC1715" i="19"/>
  <c r="BC1729" i="19"/>
  <c r="BC1743" i="19"/>
  <c r="BC1754" i="19"/>
  <c r="BC1768" i="19"/>
  <c r="BC1779" i="19"/>
  <c r="BC1793" i="19"/>
  <c r="BC1807" i="19"/>
  <c r="BC1818" i="19"/>
  <c r="BC1832" i="19"/>
  <c r="BC1843" i="19"/>
  <c r="BC1857" i="19"/>
  <c r="BC1871" i="19"/>
  <c r="BC1882" i="19"/>
  <c r="BC1896" i="19"/>
  <c r="BC1907" i="19"/>
  <c r="BC1921" i="19"/>
  <c r="BC1935" i="19"/>
  <c r="BC1946" i="19"/>
  <c r="BC1960" i="19"/>
  <c r="BC1971" i="19"/>
  <c r="BC1985" i="19"/>
  <c r="BC1999" i="19"/>
  <c r="BC2010" i="19"/>
  <c r="BC2024" i="19"/>
  <c r="BC2035" i="19"/>
  <c r="BC2049" i="19"/>
  <c r="BC2063" i="19"/>
  <c r="BC2074" i="19"/>
  <c r="BC2088" i="19"/>
  <c r="BC2099" i="19"/>
  <c r="BC2113" i="19"/>
  <c r="BC2127" i="19"/>
  <c r="BC2138" i="19"/>
  <c r="BC2152" i="19"/>
  <c r="BC2163" i="19"/>
  <c r="BC2177" i="19"/>
  <c r="BC2191" i="19"/>
  <c r="BC2202" i="19"/>
  <c r="BC2216" i="19"/>
  <c r="BC2227" i="19"/>
  <c r="BC2241" i="19"/>
  <c r="BC2255" i="19"/>
  <c r="BC2266" i="19"/>
  <c r="BC2280" i="19"/>
  <c r="BC2291" i="19"/>
  <c r="BC2305" i="19"/>
  <c r="BC2319" i="19"/>
  <c r="BC2330" i="19"/>
  <c r="BC2344" i="19"/>
  <c r="BC2355" i="19"/>
  <c r="BC16" i="19"/>
  <c r="BC56" i="19"/>
  <c r="BC104" i="19"/>
  <c r="BC136" i="19"/>
  <c r="BC168" i="19"/>
  <c r="BC208" i="19"/>
  <c r="BC256" i="19"/>
  <c r="BC288" i="19"/>
  <c r="BC328" i="19"/>
  <c r="BC392" i="19"/>
  <c r="BC448" i="19"/>
  <c r="BC480" i="19"/>
  <c r="BC520" i="19"/>
  <c r="BC560" i="19"/>
  <c r="BC592" i="19"/>
  <c r="BC632" i="19"/>
  <c r="BC672" i="19"/>
  <c r="BC696" i="19"/>
  <c r="BC728" i="19"/>
  <c r="BC768" i="19"/>
  <c r="BC848" i="19"/>
  <c r="BC25" i="19"/>
  <c r="BC65" i="19"/>
  <c r="BC105" i="19"/>
  <c r="BC145" i="19"/>
  <c r="BC185" i="19"/>
  <c r="BC241" i="19"/>
  <c r="BC265" i="19"/>
  <c r="BC313" i="19"/>
  <c r="BC337" i="19"/>
  <c r="BC401" i="19"/>
  <c r="BC433" i="19"/>
  <c r="BC465" i="19"/>
  <c r="BC497" i="19"/>
  <c r="BC545" i="19"/>
  <c r="BC577" i="19"/>
  <c r="BC641" i="19"/>
  <c r="BC681" i="19"/>
  <c r="BC713" i="19"/>
  <c r="BC753" i="19"/>
  <c r="BC817" i="19"/>
  <c r="BC18" i="19"/>
  <c r="BC50" i="19"/>
  <c r="BC82" i="19"/>
  <c r="BC130" i="19"/>
  <c r="BC162" i="19"/>
  <c r="BC202" i="19"/>
  <c r="BC234" i="19"/>
  <c r="BC274" i="19"/>
  <c r="BC306" i="19"/>
  <c r="BC346" i="19"/>
  <c r="BC370" i="19"/>
  <c r="BC418" i="19"/>
  <c r="BC442" i="19"/>
  <c r="BC466" i="19"/>
  <c r="BC514" i="19"/>
  <c r="BC538" i="19"/>
  <c r="BC570" i="19"/>
  <c r="BC618" i="19"/>
  <c r="BC650" i="19"/>
  <c r="BC754" i="19"/>
  <c r="BC19" i="19"/>
  <c r="BC67" i="19"/>
  <c r="BC99" i="19"/>
  <c r="BC139" i="19"/>
  <c r="BC171" i="19"/>
  <c r="BC195" i="19"/>
  <c r="BC227" i="19"/>
  <c r="BC259" i="19"/>
  <c r="BC291" i="19"/>
  <c r="BC315" i="19"/>
  <c r="BC363" i="19"/>
  <c r="BC387" i="19"/>
  <c r="BC411" i="19"/>
  <c r="BC451" i="19"/>
  <c r="BC475" i="19"/>
  <c r="BC507" i="19"/>
  <c r="BC531" i="19"/>
  <c r="BC563" i="19"/>
  <c r="BC595" i="19"/>
  <c r="BC635" i="19"/>
  <c r="BC651" i="19"/>
  <c r="BC683" i="19"/>
  <c r="BC723" i="19"/>
  <c r="BC755" i="19"/>
  <c r="BC771" i="19"/>
  <c r="BC803" i="19"/>
  <c r="BC835" i="19"/>
  <c r="BC867" i="19"/>
  <c r="BC899" i="19"/>
  <c r="BC939" i="19"/>
  <c r="BC979" i="19"/>
  <c r="BC1163" i="19"/>
  <c r="BC4" i="19"/>
  <c r="BC28" i="19"/>
  <c r="BC36" i="19"/>
  <c r="BC60" i="19"/>
  <c r="BC84" i="19"/>
  <c r="BC108" i="19"/>
  <c r="BC132" i="19"/>
  <c r="BC156" i="19"/>
  <c r="BC180" i="19"/>
  <c r="BC204" i="19"/>
  <c r="BC228" i="19"/>
  <c r="BC260" i="19"/>
  <c r="BC284" i="19"/>
  <c r="BC300" i="19"/>
  <c r="BC324" i="19"/>
  <c r="BC348" i="19"/>
  <c r="BC372" i="19"/>
  <c r="BC396" i="19"/>
  <c r="BC412" i="19"/>
  <c r="BC436" i="19"/>
  <c r="BC468" i="19"/>
  <c r="BC492" i="19"/>
  <c r="BC516" i="19"/>
  <c r="BC540" i="19"/>
  <c r="BC564" i="19"/>
  <c r="BC588" i="19"/>
  <c r="BC612" i="19"/>
  <c r="BC636" i="19"/>
  <c r="BC660" i="19"/>
  <c r="BC684" i="19"/>
  <c r="BC708" i="19"/>
  <c r="BC732" i="19"/>
  <c r="BC764" i="19"/>
  <c r="BC788" i="19"/>
  <c r="BC812" i="19"/>
  <c r="BC836" i="19"/>
  <c r="BC860" i="19"/>
  <c r="BC884" i="19"/>
  <c r="BC900" i="19"/>
  <c r="BC932" i="19"/>
  <c r="BC956" i="19"/>
  <c r="BC980" i="19"/>
  <c r="BC1004" i="19"/>
  <c r="BC1028" i="19"/>
  <c r="BC1052" i="19"/>
  <c r="BC1076" i="19"/>
  <c r="BC1100" i="19"/>
  <c r="BC1132" i="19"/>
  <c r="BC1212" i="19"/>
  <c r="BC7" i="19"/>
  <c r="BC15" i="19"/>
  <c r="BC23" i="19"/>
  <c r="BC31" i="19"/>
  <c r="BC39" i="19"/>
  <c r="BC47" i="19"/>
  <c r="BC55" i="19"/>
  <c r="BC63" i="19"/>
  <c r="BC71" i="19"/>
  <c r="BC79" i="19"/>
  <c r="BC87" i="19"/>
  <c r="BC95" i="19"/>
  <c r="BC103" i="19"/>
  <c r="BC111" i="19"/>
  <c r="BC119" i="19"/>
  <c r="BC127" i="19"/>
  <c r="BC135" i="19"/>
  <c r="BC143" i="19"/>
  <c r="BC151" i="19"/>
  <c r="BC159" i="19"/>
  <c r="BC167" i="19"/>
  <c r="BC175" i="19"/>
  <c r="BC183" i="19"/>
  <c r="BC191" i="19"/>
  <c r="BC199" i="19"/>
  <c r="BC207" i="19"/>
  <c r="BC215" i="19"/>
  <c r="BC223" i="19"/>
  <c r="BC231" i="19"/>
  <c r="BC239" i="19"/>
  <c r="BC247" i="19"/>
  <c r="BC255" i="19"/>
  <c r="BC263" i="19"/>
  <c r="BC271" i="19"/>
  <c r="BC279" i="19"/>
  <c r="BC287" i="19"/>
  <c r="BC295" i="19"/>
  <c r="BC303" i="19"/>
  <c r="BC311" i="19"/>
  <c r="BC319" i="19"/>
  <c r="BC327" i="19"/>
  <c r="BC335" i="19"/>
  <c r="BC343" i="19"/>
  <c r="BC351" i="19"/>
  <c r="BC359" i="19"/>
  <c r="BC367" i="19"/>
  <c r="BC375" i="19"/>
  <c r="BC383" i="19"/>
  <c r="BC391" i="19"/>
  <c r="BC399" i="19"/>
  <c r="BC407" i="19"/>
  <c r="BC415" i="19"/>
  <c r="BC423" i="19"/>
  <c r="BC431" i="19"/>
  <c r="BC439" i="19"/>
  <c r="BC447" i="19"/>
  <c r="BC455" i="19"/>
  <c r="BC463" i="19"/>
  <c r="BC471" i="19"/>
  <c r="BC479" i="19"/>
  <c r="BC487" i="19"/>
  <c r="BC495" i="19"/>
  <c r="BC503" i="19"/>
  <c r="BC511" i="19"/>
  <c r="BC519" i="19"/>
  <c r="BC527" i="19"/>
  <c r="BC535" i="19"/>
  <c r="BC543" i="19"/>
  <c r="BC551" i="19"/>
  <c r="BC559" i="19"/>
  <c r="BC567" i="19"/>
  <c r="BC575" i="19"/>
  <c r="BC583" i="19"/>
  <c r="BC591" i="19"/>
  <c r="BC599" i="19"/>
  <c r="BC607" i="19"/>
  <c r="BC615" i="19"/>
  <c r="BC623" i="19"/>
  <c r="BC631" i="19"/>
  <c r="BC639" i="19"/>
  <c r="BC647" i="19"/>
  <c r="BC655" i="19"/>
  <c r="BC663" i="19"/>
  <c r="BC671" i="19"/>
  <c r="BC679" i="19"/>
  <c r="BC687" i="19"/>
  <c r="BC695" i="19"/>
  <c r="BC703" i="19"/>
  <c r="BC711" i="19"/>
  <c r="BC719" i="19"/>
  <c r="BC727" i="19"/>
  <c r="BC735" i="19"/>
  <c r="BC743" i="19"/>
  <c r="BC751" i="19"/>
  <c r="BC759" i="19"/>
  <c r="BC767" i="19"/>
  <c r="BC775" i="19"/>
  <c r="BC783" i="19"/>
  <c r="BC791" i="19"/>
  <c r="BC799" i="19"/>
  <c r="BC807" i="19"/>
  <c r="BC815" i="19"/>
  <c r="BC823" i="19"/>
  <c r="BC831" i="19"/>
  <c r="BC839" i="19"/>
  <c r="BC847" i="19"/>
  <c r="BC855" i="19"/>
  <c r="BC863" i="19"/>
  <c r="BC871" i="19"/>
  <c r="BC879" i="19"/>
  <c r="BC887" i="19"/>
  <c r="BC895" i="19"/>
  <c r="BC903" i="19"/>
  <c r="BC911" i="19"/>
  <c r="BC919" i="19"/>
  <c r="BC927" i="19"/>
  <c r="BC935" i="19"/>
  <c r="BC943" i="19"/>
  <c r="BC951" i="19"/>
  <c r="BC959" i="19"/>
  <c r="BC967" i="19"/>
  <c r="BC975" i="19"/>
  <c r="BC983" i="19"/>
  <c r="BC991" i="19"/>
  <c r="BC999" i="19"/>
  <c r="BC1007" i="19"/>
  <c r="BC1015" i="19"/>
  <c r="BC1023" i="19"/>
  <c r="BC1031" i="19"/>
  <c r="BC1039" i="19"/>
  <c r="BC1047" i="19"/>
  <c r="BC1055" i="19"/>
  <c r="BC1063" i="19"/>
  <c r="BC1071" i="19"/>
  <c r="BC1079" i="19"/>
  <c r="BC1087" i="19"/>
  <c r="BC1095" i="19"/>
  <c r="BC1103" i="19"/>
  <c r="BC1111" i="19"/>
  <c r="BC1119" i="19"/>
  <c r="BC1127" i="19"/>
  <c r="BC1135" i="19"/>
  <c r="BC1143" i="19"/>
  <c r="BC1151" i="19"/>
  <c r="BC1159" i="19"/>
  <c r="BC1167" i="19"/>
  <c r="BC1175" i="19"/>
  <c r="BC1183" i="19"/>
  <c r="BC1191" i="19"/>
  <c r="BC1199" i="19"/>
  <c r="BC1207" i="19"/>
  <c r="BC1215" i="19"/>
  <c r="BC1223" i="19"/>
  <c r="BC1231" i="19"/>
  <c r="BC1239" i="19"/>
  <c r="BC1247" i="19"/>
  <c r="BC1255" i="19"/>
  <c r="BC1263" i="19"/>
  <c r="BC1271" i="19"/>
  <c r="BC1279" i="19"/>
  <c r="BC1287" i="19"/>
  <c r="BC1295" i="19"/>
  <c r="BC1303" i="19"/>
  <c r="BC1311" i="19"/>
  <c r="BC1319" i="19"/>
  <c r="BC1327" i="19"/>
  <c r="BC1335" i="19"/>
  <c r="BC1343" i="19"/>
  <c r="BC1351" i="19"/>
  <c r="BC1359" i="19"/>
  <c r="BC1367" i="19"/>
  <c r="BC1375" i="19"/>
  <c r="BC1383" i="19"/>
  <c r="BC1391" i="19"/>
  <c r="BC1399" i="19"/>
  <c r="BC1407" i="19"/>
  <c r="BC1415" i="19"/>
  <c r="BC1423" i="19"/>
  <c r="BC1431" i="19"/>
  <c r="BC1439" i="19"/>
  <c r="BC1447" i="19"/>
  <c r="BC1455" i="19"/>
  <c r="BC1463" i="19"/>
  <c r="BC1471" i="19"/>
  <c r="BC1479" i="19"/>
  <c r="BC1487" i="19"/>
  <c r="BC1495" i="19"/>
  <c r="BC1503" i="19"/>
  <c r="BC1511" i="19"/>
  <c r="BC1519" i="19"/>
  <c r="BC1527" i="19"/>
  <c r="BC1535" i="19"/>
  <c r="BC1543" i="19"/>
  <c r="BC1551" i="19"/>
  <c r="BC1559" i="19"/>
  <c r="BC1567" i="19"/>
  <c r="BC1575" i="19"/>
  <c r="BC1583" i="19"/>
  <c r="BC1591" i="19"/>
  <c r="BC1599" i="19"/>
  <c r="BC1607" i="19"/>
  <c r="BC1615" i="19"/>
  <c r="BC1623" i="19"/>
  <c r="BC1631" i="19"/>
  <c r="BC1639" i="19"/>
  <c r="BC1647" i="19"/>
  <c r="BC1655" i="19"/>
  <c r="BC1663" i="19"/>
  <c r="BC1671" i="19"/>
  <c r="BC1680" i="19"/>
  <c r="BC1691" i="19"/>
  <c r="BC1705" i="19"/>
  <c r="BC1719" i="19"/>
  <c r="BC1730" i="19"/>
  <c r="BC1744" i="19"/>
  <c r="BC1755" i="19"/>
  <c r="BC1769" i="19"/>
  <c r="BC1783" i="19"/>
  <c r="BC1794" i="19"/>
  <c r="BC1808" i="19"/>
  <c r="BC1819" i="19"/>
  <c r="BC1833" i="19"/>
  <c r="BC1847" i="19"/>
  <c r="BC1858" i="19"/>
  <c r="BC1872" i="19"/>
  <c r="BC1883" i="19"/>
  <c r="BC1897" i="19"/>
  <c r="BC1911" i="19"/>
  <c r="BC1922" i="19"/>
  <c r="BC1936" i="19"/>
  <c r="BC1947" i="19"/>
  <c r="BC1961" i="19"/>
  <c r="BC1975" i="19"/>
  <c r="BC1986" i="19"/>
  <c r="BC2000" i="19"/>
  <c r="BC2011" i="19"/>
  <c r="BC2025" i="19"/>
  <c r="BC2039" i="19"/>
  <c r="BC2050" i="19"/>
  <c r="BC2064" i="19"/>
  <c r="BC2075" i="19"/>
  <c r="BC2089" i="19"/>
  <c r="BC2103" i="19"/>
  <c r="BC2114" i="19"/>
  <c r="BC2128" i="19"/>
  <c r="BC2139" i="19"/>
  <c r="BC2153" i="19"/>
  <c r="BC2167" i="19"/>
  <c r="BC2178" i="19"/>
  <c r="BC2192" i="19"/>
  <c r="BC2203" i="19"/>
  <c r="BC2217" i="19"/>
  <c r="BC2231" i="19"/>
  <c r="BC2242" i="19"/>
  <c r="BC2256" i="19"/>
  <c r="BC2267" i="19"/>
  <c r="BC2281" i="19"/>
  <c r="BC2295" i="19"/>
  <c r="BC2306" i="19"/>
  <c r="BC2320" i="19"/>
  <c r="BC2331" i="19"/>
  <c r="BC2345" i="19"/>
  <c r="BC2359" i="19"/>
  <c r="BC2" i="19"/>
  <c r="BC3" i="19"/>
  <c r="BC1684" i="19"/>
  <c r="BC1692" i="19"/>
  <c r="BC1700" i="19"/>
  <c r="BC1708" i="19"/>
  <c r="BC1716" i="19"/>
  <c r="BC1724" i="19"/>
  <c r="BC1732" i="19"/>
  <c r="BC1740" i="19"/>
  <c r="BC1748" i="19"/>
  <c r="BC1756" i="19"/>
  <c r="BC1764" i="19"/>
  <c r="BC1772" i="19"/>
  <c r="BC1780" i="19"/>
  <c r="BC1788" i="19"/>
  <c r="BC1796" i="19"/>
  <c r="BC1804" i="19"/>
  <c r="BC1812" i="19"/>
  <c r="BC1820" i="19"/>
  <c r="BC1828" i="19"/>
  <c r="BC1836" i="19"/>
  <c r="BC1844" i="19"/>
  <c r="BC1852" i="19"/>
  <c r="BC1860" i="19"/>
  <c r="BC1868" i="19"/>
  <c r="BC1876" i="19"/>
  <c r="BC1884" i="19"/>
  <c r="BC1892" i="19"/>
  <c r="BC1900" i="19"/>
  <c r="BC1908" i="19"/>
  <c r="BC1916" i="19"/>
  <c r="BC1924" i="19"/>
  <c r="BC1932" i="19"/>
  <c r="BC1940" i="19"/>
  <c r="BC1948" i="19"/>
  <c r="BC1956" i="19"/>
  <c r="BC1964" i="19"/>
  <c r="BC1972" i="19"/>
  <c r="BC1980" i="19"/>
  <c r="BC1988" i="19"/>
  <c r="BC1996" i="19"/>
  <c r="BC2004" i="19"/>
  <c r="BC2012" i="19"/>
  <c r="BC2020" i="19"/>
  <c r="BC2028" i="19"/>
  <c r="BC2036" i="19"/>
  <c r="BC2044" i="19"/>
  <c r="BC2052" i="19"/>
  <c r="BC2060" i="19"/>
  <c r="BC2068" i="19"/>
  <c r="BC2076" i="19"/>
  <c r="BC2084" i="19"/>
  <c r="BC2092" i="19"/>
  <c r="BC2100" i="19"/>
  <c r="BC2108" i="19"/>
  <c r="BC2116" i="19"/>
  <c r="BC2124" i="19"/>
  <c r="BC2132" i="19"/>
  <c r="BC2140" i="19"/>
  <c r="BC2148" i="19"/>
  <c r="BC2156" i="19"/>
  <c r="BC2164" i="19"/>
  <c r="BC2172" i="19"/>
  <c r="BC2180" i="19"/>
  <c r="BC2188" i="19"/>
  <c r="BC2196" i="19"/>
  <c r="BC2204" i="19"/>
  <c r="BC2212" i="19"/>
  <c r="BC2220" i="19"/>
  <c r="BC2228" i="19"/>
  <c r="BC2236" i="19"/>
  <c r="BC2244" i="19"/>
  <c r="BC2252" i="19"/>
  <c r="BC2260" i="19"/>
  <c r="BC2268" i="19"/>
  <c r="BC2276" i="19"/>
  <c r="BC2284" i="19"/>
  <c r="BC2292" i="19"/>
  <c r="BC2300" i="19"/>
  <c r="BC2308" i="19"/>
  <c r="BC2316" i="19"/>
  <c r="BC2324" i="19"/>
  <c r="BC2332" i="19"/>
  <c r="BC2340" i="19"/>
  <c r="BC2348" i="19"/>
  <c r="BC2356" i="19"/>
  <c r="BC2364" i="19"/>
  <c r="BC1685" i="19"/>
  <c r="BC1693" i="19"/>
  <c r="BC1701" i="19"/>
  <c r="BC1709" i="19"/>
  <c r="BC1717" i="19"/>
  <c r="BC1725" i="19"/>
  <c r="BC1733" i="19"/>
  <c r="BC1741" i="19"/>
  <c r="BC1749" i="19"/>
  <c r="BC1757" i="19"/>
  <c r="BC1765" i="19"/>
  <c r="BC1773" i="19"/>
  <c r="BC1781" i="19"/>
  <c r="BC1789" i="19"/>
  <c r="BC1797" i="19"/>
  <c r="BC1805" i="19"/>
  <c r="BC1813" i="19"/>
  <c r="BC1821" i="19"/>
  <c r="BC1829" i="19"/>
  <c r="BC1837" i="19"/>
  <c r="BC1845" i="19"/>
  <c r="BC1853" i="19"/>
  <c r="BC1861" i="19"/>
  <c r="BC1869" i="19"/>
  <c r="BC1877" i="19"/>
  <c r="BC1885" i="19"/>
  <c r="BC1893" i="19"/>
  <c r="BC1901" i="19"/>
  <c r="BC1909" i="19"/>
  <c r="BC1917" i="19"/>
  <c r="BC1925" i="19"/>
  <c r="BC1933" i="19"/>
  <c r="BC1941" i="19"/>
  <c r="BC1949" i="19"/>
  <c r="BC1957" i="19"/>
  <c r="BC1965" i="19"/>
  <c r="BC1973" i="19"/>
  <c r="BC1981" i="19"/>
  <c r="BC1989" i="19"/>
  <c r="BC1997" i="19"/>
  <c r="BC2005" i="19"/>
  <c r="BC2013" i="19"/>
  <c r="BC2021" i="19"/>
  <c r="BC2029" i="19"/>
  <c r="BC2037" i="19"/>
  <c r="BC2045" i="19"/>
  <c r="BC2053" i="19"/>
  <c r="BC2061" i="19"/>
  <c r="BC2069" i="19"/>
  <c r="BC2077" i="19"/>
  <c r="BC2085" i="19"/>
  <c r="BC2093" i="19"/>
  <c r="BC2101" i="19"/>
  <c r="BC2109" i="19"/>
  <c r="BC2117" i="19"/>
  <c r="BC2125" i="19"/>
  <c r="BC2133" i="19"/>
  <c r="BC2141" i="19"/>
  <c r="BC2149" i="19"/>
  <c r="BC2157" i="19"/>
  <c r="BC2165" i="19"/>
  <c r="BC2173" i="19"/>
  <c r="BC2181" i="19"/>
  <c r="BC2189" i="19"/>
  <c r="BC2197" i="19"/>
  <c r="BC2205" i="19"/>
  <c r="BC2213" i="19"/>
  <c r="BC2221" i="19"/>
  <c r="BC2229" i="19"/>
  <c r="BC2237" i="19"/>
  <c r="BC2245" i="19"/>
  <c r="BC2253" i="19"/>
  <c r="BC2261" i="19"/>
  <c r="BC2269" i="19"/>
  <c r="BC2277" i="19"/>
  <c r="BC2285" i="19"/>
  <c r="BC2293" i="19"/>
  <c r="BC2301" i="19"/>
  <c r="BC2309" i="19"/>
  <c r="BC2317" i="19"/>
  <c r="BC2325" i="19"/>
  <c r="BC2333" i="19"/>
  <c r="BC2341" i="19"/>
  <c r="BC2349" i="19"/>
  <c r="BC2357" i="19"/>
  <c r="BC2365" i="19"/>
  <c r="BC1678" i="19"/>
  <c r="BC1686" i="19"/>
  <c r="BC1694" i="19"/>
  <c r="BC1702" i="19"/>
  <c r="BC1710" i="19"/>
  <c r="BC1718" i="19"/>
  <c r="BC1726" i="19"/>
  <c r="BC1734" i="19"/>
  <c r="BC1742" i="19"/>
  <c r="BC1750" i="19"/>
  <c r="BC1758" i="19"/>
  <c r="BC1766" i="19"/>
  <c r="BC1774" i="19"/>
  <c r="BC1782" i="19"/>
  <c r="BC1790" i="19"/>
  <c r="BC1798" i="19"/>
  <c r="BC1806" i="19"/>
  <c r="BC1814" i="19"/>
  <c r="BC1822" i="19"/>
  <c r="BC1830" i="19"/>
  <c r="BC1838" i="19"/>
  <c r="BC1846" i="19"/>
  <c r="BC1854" i="19"/>
  <c r="BC1862" i="19"/>
  <c r="BC1870" i="19"/>
  <c r="BC1878" i="19"/>
  <c r="BC1886" i="19"/>
  <c r="BC1894" i="19"/>
  <c r="BC1902" i="19"/>
  <c r="BC1910" i="19"/>
  <c r="BC1918" i="19"/>
  <c r="BC1926" i="19"/>
  <c r="BC1934" i="19"/>
  <c r="BC1942" i="19"/>
  <c r="BC1950" i="19"/>
  <c r="BC1958" i="19"/>
  <c r="BC1966" i="19"/>
  <c r="BC1974" i="19"/>
  <c r="BC1982" i="19"/>
  <c r="BC1990" i="19"/>
  <c r="BC1998" i="19"/>
  <c r="BC2006" i="19"/>
  <c r="BC2014" i="19"/>
  <c r="BC2022" i="19"/>
  <c r="BC2030" i="19"/>
  <c r="BC2038" i="19"/>
  <c r="BC2046" i="19"/>
  <c r="BC2054" i="19"/>
  <c r="BC2062" i="19"/>
  <c r="BC2070" i="19"/>
  <c r="BC2078" i="19"/>
  <c r="BC2086" i="19"/>
  <c r="BC2094" i="19"/>
  <c r="BC2102" i="19"/>
  <c r="BC2110" i="19"/>
  <c r="BC2118" i="19"/>
  <c r="BC2126" i="19"/>
  <c r="BC2134" i="19"/>
  <c r="BC2142" i="19"/>
  <c r="BC2150" i="19"/>
  <c r="BC2158" i="19"/>
  <c r="BC2166" i="19"/>
  <c r="BC2174" i="19"/>
  <c r="BC2182" i="19"/>
  <c r="BC2190" i="19"/>
  <c r="BC2198" i="19"/>
  <c r="BC2206" i="19"/>
  <c r="BC2214" i="19"/>
  <c r="BC2222" i="19"/>
  <c r="BC2230" i="19"/>
  <c r="BC2238" i="19"/>
  <c r="BC2246" i="19"/>
  <c r="BC2254" i="19"/>
  <c r="BC2262" i="19"/>
  <c r="BC2270" i="19"/>
  <c r="BC2278" i="19"/>
  <c r="BC2286" i="19"/>
  <c r="BC2294" i="19"/>
  <c r="BC2302" i="19"/>
  <c r="BC2310" i="19"/>
  <c r="BC2318" i="19"/>
  <c r="BC2326" i="19"/>
  <c r="BC2334" i="19"/>
  <c r="BC2342" i="19"/>
  <c r="BC2350" i="19"/>
  <c r="BC2358" i="19"/>
  <c r="BC2366" i="19"/>
  <c r="AT7" i="19"/>
  <c r="AV7" i="19" s="1"/>
  <c r="AT11" i="19"/>
  <c r="AV11" i="19" s="1"/>
  <c r="AT9" i="19"/>
  <c r="AV9" i="19" s="1"/>
  <c r="AT2" i="19"/>
  <c r="AT10" i="19"/>
  <c r="AV10" i="19" s="1"/>
  <c r="AT13" i="19"/>
  <c r="AV13" i="19" s="1"/>
  <c r="AT6" i="19"/>
  <c r="AV6" i="19" s="1"/>
  <c r="AT3" i="19"/>
  <c r="AT4" i="19"/>
  <c r="AV4" i="19" s="1"/>
  <c r="AT8" i="19"/>
  <c r="AV8" i="19" s="1"/>
  <c r="AT12" i="19"/>
  <c r="AV12" i="19" s="1"/>
  <c r="AT5" i="19"/>
  <c r="AV5" i="19" s="1"/>
  <c r="AV2" i="19"/>
  <c r="AV3" i="19"/>
  <c r="Z2" i="19" l="1"/>
  <c r="Z65" i="19"/>
  <c r="Z3" i="19"/>
  <c r="Z92" i="19"/>
  <c r="Z60" i="19"/>
  <c r="Z63" i="19"/>
  <c r="Z62" i="19"/>
  <c r="Z91" i="19"/>
  <c r="Z23" i="19"/>
  <c r="Z80" i="19"/>
  <c r="Z49" i="19"/>
  <c r="Z8" i="19"/>
  <c r="Z44" i="19"/>
  <c r="Z81" i="19"/>
  <c r="Z26" i="19"/>
  <c r="Z83" i="19"/>
  <c r="Z87" i="19"/>
  <c r="Z35" i="19"/>
  <c r="Z86" i="19"/>
  <c r="Z78" i="19"/>
  <c r="Z53" i="19"/>
  <c r="Z54" i="19"/>
  <c r="Z58" i="19"/>
  <c r="Z55" i="19"/>
  <c r="Z85" i="19"/>
  <c r="Z39" i="19"/>
  <c r="Z15" i="19"/>
  <c r="Z24" i="19"/>
  <c r="Z47" i="19"/>
  <c r="Z51" i="19"/>
  <c r="Z37" i="19"/>
  <c r="Z33" i="19"/>
  <c r="Z75" i="19"/>
  <c r="Z59" i="19"/>
  <c r="Z21" i="19"/>
  <c r="Z12" i="19"/>
  <c r="Z20" i="19"/>
  <c r="Z22" i="19"/>
  <c r="Z74" i="19"/>
  <c r="Z29" i="19"/>
  <c r="Z50" i="19"/>
  <c r="Z67" i="19"/>
  <c r="Z34" i="19"/>
  <c r="Z6" i="19"/>
  <c r="Z57" i="19"/>
  <c r="Z32" i="19"/>
  <c r="Z68" i="19"/>
  <c r="Z52" i="19"/>
  <c r="Z42" i="19"/>
  <c r="Z17" i="19"/>
  <c r="Z82" i="19"/>
  <c r="Z36" i="19"/>
  <c r="Z4" i="19"/>
  <c r="Z43" i="19"/>
  <c r="Z11" i="19"/>
  <c r="Z69" i="19"/>
  <c r="Z9" i="19"/>
  <c r="Z13" i="19"/>
  <c r="Z16" i="19"/>
  <c r="Z73" i="19"/>
  <c r="Z41" i="19"/>
  <c r="Z5" i="19"/>
  <c r="Z38" i="19"/>
  <c r="Z30" i="19"/>
  <c r="Z48" i="19"/>
  <c r="Z46" i="19"/>
  <c r="Z28" i="19"/>
  <c r="Z40" i="19"/>
  <c r="Z77" i="19"/>
  <c r="Z79" i="19"/>
  <c r="Z18" i="19"/>
  <c r="Z56" i="19"/>
  <c r="Z93" i="19"/>
  <c r="Z10" i="19"/>
  <c r="Z72" i="19"/>
  <c r="Z31" i="19"/>
  <c r="Z66" i="19"/>
  <c r="Z14" i="19"/>
  <c r="Z71" i="19"/>
  <c r="Z84" i="19"/>
  <c r="Z7" i="19"/>
  <c r="Z19" i="19"/>
  <c r="Z27" i="19"/>
  <c r="Z64" i="19"/>
  <c r="Z45" i="19"/>
  <c r="Z90" i="19"/>
  <c r="Z89" i="19"/>
  <c r="Z76" i="19"/>
  <c r="Z61" i="19"/>
  <c r="Z88" i="19"/>
  <c r="Z25" i="19"/>
  <c r="Z70" i="19"/>
  <c r="Y31" i="14"/>
  <c r="Y9" i="14"/>
  <c r="Y51" i="14"/>
  <c r="Y36" i="14"/>
  <c r="Y14" i="14"/>
  <c r="Y63" i="14"/>
  <c r="Y41" i="14"/>
  <c r="Y19" i="14"/>
  <c r="Y68" i="14"/>
  <c r="Y61" i="14"/>
  <c r="Y17" i="14"/>
  <c r="Y66" i="14"/>
  <c r="Y37" i="14"/>
  <c r="Y71" i="14"/>
  <c r="Y49" i="14"/>
  <c r="Y5" i="14"/>
  <c r="Y32" i="14"/>
  <c r="Y10" i="14"/>
  <c r="Y59" i="14"/>
  <c r="Y30" i="14"/>
  <c r="Y15" i="14"/>
  <c r="Y64" i="14"/>
  <c r="Y20" i="14"/>
  <c r="Y25" i="14"/>
  <c r="Y3" i="14"/>
  <c r="Y23" i="14"/>
  <c r="Y57" i="14"/>
  <c r="Y62" i="14"/>
  <c r="Y28" i="14"/>
  <c r="Y11" i="14"/>
  <c r="Y38" i="14"/>
  <c r="Y58" i="14"/>
  <c r="Y70" i="14"/>
  <c r="Y48" i="14"/>
  <c r="Y26" i="14"/>
  <c r="Y4" i="14"/>
  <c r="Y46" i="14"/>
  <c r="Y24" i="14"/>
  <c r="Y2" i="14"/>
  <c r="Y44" i="14"/>
  <c r="Y29" i="14"/>
  <c r="Y7" i="14"/>
  <c r="Y56" i="14"/>
  <c r="Y34" i="14"/>
  <c r="Y12" i="14"/>
  <c r="Y39" i="14"/>
  <c r="Y22" i="14"/>
  <c r="Y27" i="14"/>
  <c r="Y54" i="14"/>
  <c r="Y42" i="14"/>
  <c r="Y47" i="14"/>
  <c r="Y35" i="14"/>
  <c r="Y45" i="14"/>
  <c r="Y65" i="14"/>
  <c r="Y50" i="14"/>
  <c r="Y33" i="14"/>
  <c r="Y21" i="14"/>
  <c r="Y69" i="14"/>
  <c r="Y52" i="14"/>
  <c r="Y8" i="14"/>
  <c r="Y13" i="14"/>
  <c r="Y40" i="14"/>
  <c r="Y18" i="14"/>
  <c r="Y67" i="14"/>
  <c r="Y16" i="14"/>
  <c r="Y6" i="14"/>
  <c r="Y55" i="14"/>
  <c r="Y60" i="14"/>
  <c r="Y43" i="14"/>
  <c r="Y53" i="14"/>
  <c r="AW5" i="19"/>
  <c r="AW2" i="19"/>
  <c r="AW13" i="19"/>
  <c r="AW11" i="19"/>
  <c r="AW3" i="19"/>
  <c r="AW12" i="19"/>
  <c r="AW7" i="19"/>
  <c r="AW6" i="19"/>
  <c r="AW4" i="19"/>
  <c r="AW9" i="19"/>
  <c r="AW8" i="19"/>
  <c r="AW10" i="19"/>
  <c r="T75" i="22"/>
  <c r="T85" i="22"/>
  <c r="T42" i="22"/>
  <c r="T83" i="22"/>
  <c r="T52" i="22"/>
  <c r="T28" i="22"/>
  <c r="T4" i="22"/>
  <c r="T6" i="22"/>
  <c r="T55" i="22"/>
  <c r="T32" i="22"/>
  <c r="T64" i="22"/>
  <c r="T80" i="22"/>
  <c r="T29" i="22"/>
  <c r="T22" i="22"/>
  <c r="T51" i="22"/>
  <c r="T39" i="22"/>
  <c r="T16" i="22"/>
  <c r="T48" i="22"/>
  <c r="T63" i="22"/>
  <c r="T24" i="22"/>
  <c r="T56" i="22"/>
  <c r="T35" i="22"/>
  <c r="T78" i="22"/>
  <c r="T13" i="22"/>
  <c r="T88" i="22"/>
  <c r="T92" i="22"/>
  <c r="T71" i="22"/>
  <c r="T37" i="22"/>
  <c r="T45" i="22"/>
  <c r="T15" i="22"/>
  <c r="T86" i="22"/>
  <c r="T62" i="22"/>
  <c r="T9" i="22"/>
  <c r="T50" i="22"/>
  <c r="T77" i="22"/>
  <c r="T54" i="22"/>
  <c r="T66" i="22"/>
  <c r="T30" i="22"/>
  <c r="T90" i="22"/>
  <c r="T67" i="22"/>
  <c r="T87" i="22"/>
  <c r="T7" i="22"/>
  <c r="T25" i="22"/>
  <c r="T41" i="22"/>
  <c r="T68" i="22"/>
  <c r="T19" i="22"/>
  <c r="T34" i="22"/>
  <c r="T59" i="22"/>
  <c r="T73" i="22"/>
  <c r="T3" i="22"/>
  <c r="T27" i="22"/>
  <c r="T76" i="22"/>
  <c r="T53" i="22"/>
  <c r="T31" i="22"/>
  <c r="T38" i="22"/>
  <c r="T5" i="22"/>
  <c r="T12" i="22"/>
  <c r="T21" i="22"/>
  <c r="T18" i="22"/>
  <c r="T8" i="22"/>
  <c r="T49" i="22"/>
  <c r="T47" i="22"/>
  <c r="T65" i="22"/>
  <c r="T60" i="22"/>
  <c r="T61" i="22"/>
  <c r="T82" i="22"/>
  <c r="T26" i="22"/>
  <c r="T79" i="22"/>
  <c r="T57" i="22"/>
  <c r="T74" i="22"/>
  <c r="T69" i="22"/>
  <c r="T89" i="22"/>
  <c r="T46" i="22"/>
  <c r="T14" i="22"/>
  <c r="T23" i="22"/>
  <c r="T17" i="22"/>
  <c r="T58" i="22"/>
  <c r="T43" i="22"/>
  <c r="T93" i="22"/>
  <c r="T20" i="22"/>
  <c r="T72" i="22"/>
  <c r="T40" i="22"/>
  <c r="T81" i="22"/>
  <c r="T84" i="22"/>
  <c r="T33" i="22"/>
  <c r="T10" i="22"/>
  <c r="T36" i="22"/>
  <c r="T44" i="22"/>
  <c r="T91" i="22"/>
  <c r="T11" i="22"/>
  <c r="T70" i="22"/>
  <c r="T78" i="20"/>
  <c r="T20" i="20"/>
  <c r="T41" i="20"/>
  <c r="T94" i="20"/>
  <c r="T36" i="20"/>
  <c r="T57" i="20"/>
  <c r="T70" i="20"/>
  <c r="T35" i="20"/>
  <c r="T11" i="20"/>
  <c r="T58" i="20"/>
  <c r="T15" i="20"/>
  <c r="T82" i="20"/>
  <c r="T10" i="20"/>
  <c r="T47" i="20"/>
  <c r="T84" i="20"/>
  <c r="T26" i="20"/>
  <c r="T63" i="20"/>
  <c r="T5" i="20"/>
  <c r="T42" i="20"/>
  <c r="T8" i="20"/>
  <c r="T50" i="20"/>
  <c r="T65" i="20"/>
  <c r="T91" i="20"/>
  <c r="T19" i="20"/>
  <c r="T45" i="20"/>
  <c r="T74" i="20"/>
  <c r="T16" i="20"/>
  <c r="T53" i="20"/>
  <c r="T90" i="20"/>
  <c r="T32" i="20"/>
  <c r="T69" i="20"/>
  <c r="T75" i="20"/>
  <c r="T89" i="20"/>
  <c r="T83" i="20"/>
  <c r="T85" i="20"/>
  <c r="T29" i="20"/>
  <c r="T73" i="20"/>
  <c r="T61" i="20"/>
  <c r="T43" i="20"/>
  <c r="T80" i="20"/>
  <c r="T22" i="20"/>
  <c r="T59" i="20"/>
  <c r="T96" i="20"/>
  <c r="T38" i="20"/>
  <c r="T13" i="20"/>
  <c r="T77" i="20"/>
  <c r="T21" i="20"/>
  <c r="T23" i="20"/>
  <c r="T62" i="20"/>
  <c r="T60" i="20"/>
  <c r="T3" i="20"/>
  <c r="T37" i="20"/>
  <c r="T12" i="20"/>
  <c r="T33" i="20"/>
  <c r="T86" i="20"/>
  <c r="T28" i="20"/>
  <c r="T49" i="20"/>
  <c r="T7" i="20"/>
  <c r="T46" i="20"/>
  <c r="T48" i="20"/>
  <c r="T54" i="20"/>
  <c r="T27" i="20"/>
  <c r="T95" i="20"/>
  <c r="T31" i="20"/>
  <c r="T24" i="20"/>
  <c r="T72" i="20"/>
  <c r="T76" i="20"/>
  <c r="T18" i="20"/>
  <c r="T55" i="20"/>
  <c r="T92" i="20"/>
  <c r="T34" i="20"/>
  <c r="T71" i="20"/>
  <c r="T79" i="20"/>
  <c r="T52" i="20"/>
  <c r="T87" i="20"/>
  <c r="T64" i="20"/>
  <c r="T25" i="20"/>
  <c r="T6" i="20"/>
  <c r="T40" i="20"/>
  <c r="T17" i="20"/>
  <c r="T56" i="20"/>
  <c r="T81" i="20"/>
  <c r="T68" i="20"/>
  <c r="T14" i="20"/>
  <c r="T51" i="20"/>
  <c r="T88" i="20"/>
  <c r="T30" i="20"/>
  <c r="T67" i="20"/>
  <c r="T9" i="20"/>
  <c r="T66" i="20"/>
  <c r="T93" i="20"/>
  <c r="T4" i="20"/>
  <c r="T39" i="20"/>
  <c r="T44" i="20"/>
  <c r="I41" i="1"/>
  <c r="Y75" i="22"/>
  <c r="U16" i="22"/>
  <c r="X9" i="22"/>
  <c r="X73" i="22"/>
  <c r="Y61" i="22"/>
  <c r="U72" i="22"/>
  <c r="Y57" i="20"/>
  <c r="Y65" i="20"/>
  <c r="Y61" i="20"/>
  <c r="W33" i="20"/>
  <c r="Y92" i="20"/>
  <c r="W88" i="20"/>
  <c r="U85" i="22"/>
  <c r="Y48" i="22"/>
  <c r="W50" i="22"/>
  <c r="Y3" i="22"/>
  <c r="X82" i="22"/>
  <c r="Y40" i="22"/>
  <c r="X70" i="20"/>
  <c r="X91" i="20"/>
  <c r="W43" i="20"/>
  <c r="W86" i="20"/>
  <c r="Y34" i="20"/>
  <c r="Y30" i="20"/>
  <c r="Y64" i="22"/>
  <c r="X71" i="22"/>
  <c r="Y25" i="22"/>
  <c r="U18" i="22"/>
  <c r="U23" i="22"/>
  <c r="W70" i="22"/>
  <c r="U26" i="20"/>
  <c r="Y75" i="20"/>
  <c r="Y23" i="20"/>
  <c r="W31" i="20"/>
  <c r="W17" i="20"/>
  <c r="U83" i="22"/>
  <c r="W24" i="22"/>
  <c r="W54" i="22"/>
  <c r="X76" i="22"/>
  <c r="X79" i="22"/>
  <c r="X84" i="22"/>
  <c r="U11" i="20"/>
  <c r="Y45" i="20"/>
  <c r="Y22" i="20"/>
  <c r="Y49" i="20"/>
  <c r="W79" i="20"/>
  <c r="U9" i="20"/>
  <c r="X29" i="22"/>
  <c r="X45" i="22"/>
  <c r="U68" i="22"/>
  <c r="W49" i="22"/>
  <c r="X58" i="22"/>
  <c r="Y20" i="20"/>
  <c r="X5" i="20"/>
  <c r="U83" i="20"/>
  <c r="Y60" i="20"/>
  <c r="W72" i="20"/>
  <c r="X81" i="20"/>
  <c r="X28" i="22"/>
  <c r="X35" i="22"/>
  <c r="X30" i="22"/>
  <c r="Y31" i="22"/>
  <c r="X74" i="22"/>
  <c r="X10" i="22"/>
  <c r="W15" i="20"/>
  <c r="U16" i="20"/>
  <c r="U96" i="20"/>
  <c r="Y46" i="20"/>
  <c r="Y87" i="20"/>
  <c r="U93" i="20"/>
  <c r="X51" i="22"/>
  <c r="X86" i="22"/>
  <c r="U34" i="22"/>
  <c r="W65" i="22"/>
  <c r="X93" i="22"/>
  <c r="X94" i="20"/>
  <c r="Y8" i="20"/>
  <c r="Y29" i="20"/>
  <c r="W37" i="20"/>
  <c r="W18" i="20"/>
  <c r="X14" i="20"/>
  <c r="W6" i="22"/>
  <c r="W13" i="22"/>
  <c r="X67" i="22"/>
  <c r="X5" i="22"/>
  <c r="U89" i="22"/>
  <c r="Y44" i="22"/>
  <c r="X10" i="20"/>
  <c r="X90" i="20"/>
  <c r="W13" i="20"/>
  <c r="Y54" i="20"/>
  <c r="Y25" i="20"/>
  <c r="X39" i="20"/>
  <c r="W48" i="20"/>
  <c r="X4" i="20"/>
  <c r="U62" i="22"/>
  <c r="Y59" i="22"/>
  <c r="U20" i="22"/>
  <c r="W36" i="20"/>
  <c r="Y73" i="20"/>
  <c r="W12" i="20"/>
  <c r="X51" i="20"/>
  <c r="U92" i="22"/>
  <c r="Y80" i="20"/>
  <c r="U67" i="20"/>
  <c r="U41" i="22"/>
  <c r="U17" i="22"/>
  <c r="U63" i="20"/>
  <c r="Y62" i="20"/>
  <c r="W52" i="22"/>
  <c r="W53" i="22"/>
  <c r="Y58" i="20"/>
  <c r="U59" i="20"/>
  <c r="Y66" i="20"/>
  <c r="X19" i="22"/>
  <c r="U43" i="22"/>
  <c r="X85" i="20"/>
  <c r="U76" i="20"/>
  <c r="Y4" i="22"/>
  <c r="W69" i="22"/>
  <c r="W53" i="20"/>
  <c r="W64" i="20"/>
  <c r="X59" i="22"/>
  <c r="Y36" i="20"/>
  <c r="Y12" i="20"/>
  <c r="Y55" i="22"/>
  <c r="X46" i="22"/>
  <c r="X32" i="20"/>
  <c r="Y6" i="20"/>
  <c r="X7" i="22"/>
  <c r="X11" i="22"/>
  <c r="W21" i="20"/>
  <c r="U42" i="22"/>
  <c r="W27" i="22"/>
  <c r="W35" i="20"/>
  <c r="W28" i="20"/>
  <c r="Y37" i="22"/>
  <c r="Y78" i="20"/>
  <c r="W24" i="20"/>
  <c r="X56" i="22"/>
  <c r="Y57" i="22"/>
  <c r="X58" i="20"/>
  <c r="X7" i="20"/>
  <c r="Y22" i="22"/>
  <c r="W19" i="22"/>
  <c r="Y41" i="20"/>
  <c r="U85" i="20"/>
  <c r="W68" i="20"/>
  <c r="W90" i="22"/>
  <c r="X36" i="22"/>
  <c r="Y38" i="20"/>
  <c r="U4" i="20"/>
  <c r="X62" i="22"/>
  <c r="W20" i="22"/>
  <c r="W73" i="20"/>
  <c r="U51" i="20"/>
  <c r="Y27" i="20"/>
  <c r="W92" i="22"/>
  <c r="Y11" i="22"/>
  <c r="U21" i="20"/>
  <c r="W42" i="22"/>
  <c r="Y27" i="22"/>
  <c r="U19" i="20"/>
  <c r="Y71" i="20"/>
  <c r="X37" i="22"/>
  <c r="U78" i="20"/>
  <c r="W62" i="20"/>
  <c r="U56" i="22"/>
  <c r="W57" i="22"/>
  <c r="U74" i="20"/>
  <c r="X66" i="20"/>
  <c r="U19" i="22"/>
  <c r="X41" i="20"/>
  <c r="X76" i="20"/>
  <c r="Y78" i="22"/>
  <c r="X82" i="20"/>
  <c r="U64" i="20"/>
  <c r="Y60" i="22"/>
  <c r="U12" i="20"/>
  <c r="X65" i="20"/>
  <c r="U40" i="22"/>
  <c r="U30" i="20"/>
  <c r="W23" i="22"/>
  <c r="U31" i="20"/>
  <c r="W76" i="22"/>
  <c r="X45" i="20"/>
  <c r="W29" i="22"/>
  <c r="U49" i="22"/>
  <c r="X60" i="20"/>
  <c r="Y81" i="20"/>
  <c r="U10" i="22"/>
  <c r="W96" i="20"/>
  <c r="Y86" i="22"/>
  <c r="W94" i="20"/>
  <c r="Y18" i="20"/>
  <c r="W5" i="22"/>
  <c r="X54" i="20"/>
  <c r="W9" i="22"/>
  <c r="X92" i="20"/>
  <c r="Y85" i="22"/>
  <c r="W3" i="22"/>
  <c r="X86" i="20"/>
  <c r="W71" i="22"/>
  <c r="Y23" i="22"/>
  <c r="W23" i="20"/>
  <c r="X54" i="22"/>
  <c r="U22" i="20"/>
  <c r="Y29" i="22"/>
  <c r="Y58" i="22"/>
  <c r="X83" i="20"/>
  <c r="U31" i="22"/>
  <c r="Y15" i="20"/>
  <c r="W87" i="20"/>
  <c r="Y93" i="22"/>
  <c r="U29" i="20"/>
  <c r="W14" i="20"/>
  <c r="U10" i="20"/>
  <c r="U25" i="20"/>
  <c r="U49" i="20"/>
  <c r="Y83" i="20"/>
  <c r="Y74" i="22"/>
  <c r="Y93" i="20"/>
  <c r="U94" i="20"/>
  <c r="Y67" i="22"/>
  <c r="Y90" i="20"/>
  <c r="X55" i="22"/>
  <c r="U88" i="22"/>
  <c r="Y87" i="22"/>
  <c r="X12" i="22"/>
  <c r="U46" i="22"/>
  <c r="X91" i="22"/>
  <c r="U47" i="20"/>
  <c r="W32" i="20"/>
  <c r="X77" i="20"/>
  <c r="W27" i="20"/>
  <c r="U6" i="20"/>
  <c r="X44" i="20"/>
  <c r="X32" i="22"/>
  <c r="X92" i="22"/>
  <c r="W7" i="22"/>
  <c r="W21" i="22"/>
  <c r="U14" i="22"/>
  <c r="W11" i="22"/>
  <c r="Y84" i="20"/>
  <c r="U69" i="20"/>
  <c r="X21" i="20"/>
  <c r="W95" i="20"/>
  <c r="Y40" i="20"/>
  <c r="Y42" i="22"/>
  <c r="U63" i="22"/>
  <c r="X77" i="22"/>
  <c r="X27" i="22"/>
  <c r="U26" i="22"/>
  <c r="Y81" i="22"/>
  <c r="Y35" i="20"/>
  <c r="Y19" i="20"/>
  <c r="W80" i="20"/>
  <c r="U28" i="20"/>
  <c r="U71" i="20"/>
  <c r="X67" i="20"/>
  <c r="U80" i="22"/>
  <c r="W37" i="22"/>
  <c r="X41" i="22"/>
  <c r="W8" i="22"/>
  <c r="X17" i="22"/>
  <c r="W78" i="20"/>
  <c r="X63" i="20"/>
  <c r="X89" i="20"/>
  <c r="U62" i="20"/>
  <c r="U24" i="20"/>
  <c r="X56" i="20"/>
  <c r="U52" i="22"/>
  <c r="W56" i="22"/>
  <c r="X66" i="22"/>
  <c r="Y53" i="22"/>
  <c r="X57" i="22"/>
  <c r="Y33" i="22"/>
  <c r="U58" i="20"/>
  <c r="W74" i="20"/>
  <c r="W59" i="20"/>
  <c r="U7" i="20"/>
  <c r="X52" i="20"/>
  <c r="U66" i="20"/>
  <c r="X22" i="22"/>
  <c r="Y15" i="22"/>
  <c r="Y19" i="22"/>
  <c r="U47" i="22"/>
  <c r="W43" i="22"/>
  <c r="W41" i="20"/>
  <c r="W42" i="20"/>
  <c r="Y85" i="20"/>
  <c r="X3" i="20"/>
  <c r="Y76" i="20"/>
  <c r="Y68" i="20"/>
  <c r="W4" i="22"/>
  <c r="W78" i="22"/>
  <c r="X90" i="22"/>
  <c r="Y38" i="22"/>
  <c r="U69" i="22"/>
  <c r="Y36" i="22"/>
  <c r="W82" i="20"/>
  <c r="U53" i="20"/>
  <c r="X38" i="20"/>
  <c r="Y64" i="20"/>
  <c r="W39" i="22"/>
  <c r="W60" i="22"/>
  <c r="U50" i="20"/>
  <c r="W55" i="20"/>
  <c r="Y21" i="22"/>
  <c r="X19" i="20"/>
  <c r="W71" i="20"/>
  <c r="U37" i="22"/>
  <c r="X78" i="20"/>
  <c r="Y89" i="20"/>
  <c r="U56" i="20"/>
  <c r="Y56" i="22"/>
  <c r="U57" i="22"/>
  <c r="X74" i="20"/>
  <c r="U52" i="20"/>
  <c r="W22" i="22"/>
  <c r="X47" i="22"/>
  <c r="Y42" i="20"/>
  <c r="U68" i="20"/>
  <c r="U78" i="22"/>
  <c r="X38" i="22"/>
  <c r="U36" i="22"/>
  <c r="W38" i="20"/>
  <c r="Y4" i="20"/>
  <c r="Y62" i="22"/>
  <c r="Y20" i="22"/>
  <c r="U73" i="20"/>
  <c r="U55" i="20"/>
  <c r="Y12" i="22"/>
  <c r="X47" i="20"/>
  <c r="U27" i="20"/>
  <c r="U32" i="22"/>
  <c r="X21" i="22"/>
  <c r="W84" i="20"/>
  <c r="Y95" i="20"/>
  <c r="U77" i="22"/>
  <c r="X81" i="22"/>
  <c r="W19" i="20"/>
  <c r="X71" i="20"/>
  <c r="X80" i="22"/>
  <c r="X8" i="22"/>
  <c r="X62" i="20"/>
  <c r="Y52" i="22"/>
  <c r="X53" i="22"/>
  <c r="Y74" i="20"/>
  <c r="W52" i="20"/>
  <c r="W15" i="22"/>
  <c r="Y43" i="22"/>
  <c r="U3" i="20"/>
  <c r="X4" i="22"/>
  <c r="W38" i="22"/>
  <c r="Y53" i="20"/>
  <c r="X64" i="20"/>
  <c r="W59" i="22"/>
  <c r="U36" i="20"/>
  <c r="X12" i="20"/>
  <c r="X6" i="20"/>
  <c r="Y7" i="22"/>
  <c r="X84" i="20"/>
  <c r="X40" i="20"/>
  <c r="Y77" i="22"/>
  <c r="U80" i="20"/>
  <c r="W67" i="20"/>
  <c r="W41" i="22"/>
  <c r="Y63" i="20"/>
  <c r="Y24" i="20"/>
  <c r="U66" i="22"/>
  <c r="W33" i="22"/>
  <c r="X59" i="20"/>
  <c r="U22" i="22"/>
  <c r="W47" i="22"/>
  <c r="W85" i="20"/>
  <c r="X68" i="20"/>
  <c r="Y90" i="22"/>
  <c r="X53" i="20"/>
  <c r="W4" i="20"/>
  <c r="Y50" i="20"/>
  <c r="X61" i="20"/>
  <c r="U91" i="20"/>
  <c r="X64" i="22"/>
  <c r="X26" i="20"/>
  <c r="U54" i="22"/>
  <c r="W84" i="22"/>
  <c r="X79" i="20"/>
  <c r="Y45" i="22"/>
  <c r="W83" i="20"/>
  <c r="Y28" i="22"/>
  <c r="X15" i="20"/>
  <c r="X46" i="20"/>
  <c r="X34" i="22"/>
  <c r="U8" i="20"/>
  <c r="Y6" i="22"/>
  <c r="X89" i="22"/>
  <c r="U90" i="20"/>
  <c r="U73" i="22"/>
  <c r="W61" i="20"/>
  <c r="Y88" i="20"/>
  <c r="Y50" i="22"/>
  <c r="W91" i="20"/>
  <c r="U64" i="22"/>
  <c r="W18" i="22"/>
  <c r="X31" i="20"/>
  <c r="Y24" i="22"/>
  <c r="Y84" i="22"/>
  <c r="Y79" i="20"/>
  <c r="W68" i="22"/>
  <c r="Y5" i="20"/>
  <c r="U81" i="20"/>
  <c r="W74" i="22"/>
  <c r="Y96" i="20"/>
  <c r="W86" i="22"/>
  <c r="Y94" i="20"/>
  <c r="U18" i="20"/>
  <c r="W89" i="22"/>
  <c r="W90" i="20"/>
  <c r="Y39" i="20"/>
  <c r="Y9" i="20"/>
  <c r="W60" i="20"/>
  <c r="U15" i="20"/>
  <c r="X87" i="20"/>
  <c r="U93" i="22"/>
  <c r="X6" i="22"/>
  <c r="Y89" i="22"/>
  <c r="U39" i="20"/>
  <c r="U55" i="22"/>
  <c r="Y88" i="22"/>
  <c r="U87" i="22"/>
  <c r="U12" i="22"/>
  <c r="W46" i="22"/>
  <c r="U91" i="22"/>
  <c r="Y47" i="20"/>
  <c r="U32" i="20"/>
  <c r="Y77" i="20"/>
  <c r="X27" i="20"/>
  <c r="W6" i="20"/>
  <c r="Y44" i="20"/>
  <c r="W32" i="22"/>
  <c r="U7" i="22"/>
  <c r="W14" i="22"/>
  <c r="U11" i="22"/>
  <c r="U84" i="20"/>
  <c r="W69" i="20"/>
  <c r="Y21" i="20"/>
  <c r="X95" i="20"/>
  <c r="U40" i="20"/>
  <c r="X42" i="22"/>
  <c r="Y63" i="22"/>
  <c r="W77" i="22"/>
  <c r="U27" i="22"/>
  <c r="X26" i="22"/>
  <c r="W81" i="22"/>
  <c r="X35" i="20"/>
  <c r="X28" i="20"/>
  <c r="Y80" i="22"/>
  <c r="Y8" i="22"/>
  <c r="X24" i="20"/>
  <c r="W66" i="22"/>
  <c r="X33" i="22"/>
  <c r="W7" i="20"/>
  <c r="X15" i="22"/>
  <c r="U41" i="20"/>
  <c r="W3" i="20"/>
  <c r="U90" i="22"/>
  <c r="U82" i="20"/>
  <c r="Y48" i="20"/>
  <c r="Y39" i="22"/>
  <c r="X60" i="22"/>
  <c r="X50" i="20"/>
  <c r="W51" i="20"/>
  <c r="X87" i="22"/>
  <c r="W91" i="22"/>
  <c r="U77" i="20"/>
  <c r="U44" i="20"/>
  <c r="Y92" i="22"/>
  <c r="Y14" i="22"/>
  <c r="X69" i="20"/>
  <c r="W40" i="20"/>
  <c r="W63" i="22"/>
  <c r="W26" i="22"/>
  <c r="X80" i="20"/>
  <c r="Y67" i="20"/>
  <c r="Y41" i="22"/>
  <c r="W17" i="22"/>
  <c r="W89" i="20"/>
  <c r="W56" i="20"/>
  <c r="Y66" i="22"/>
  <c r="U33" i="22"/>
  <c r="Y59" i="20"/>
  <c r="W66" i="20"/>
  <c r="Y47" i="22"/>
  <c r="U42" i="20"/>
  <c r="W76" i="20"/>
  <c r="X78" i="22"/>
  <c r="Y69" i="22"/>
  <c r="Y82" i="20"/>
  <c r="X48" i="20"/>
  <c r="X39" i="22"/>
  <c r="U60" i="22"/>
  <c r="W50" i="20"/>
  <c r="Y55" i="20"/>
  <c r="W44" i="20"/>
  <c r="X14" i="22"/>
  <c r="Y69" i="20"/>
  <c r="X63" i="22"/>
  <c r="Y26" i="22"/>
  <c r="U35" i="20"/>
  <c r="Y28" i="20"/>
  <c r="W80" i="22"/>
  <c r="Y17" i="22"/>
  <c r="U89" i="20"/>
  <c r="Y56" i="20"/>
  <c r="U53" i="22"/>
  <c r="W58" i="20"/>
  <c r="Y7" i="20"/>
  <c r="U15" i="22"/>
  <c r="X43" i="22"/>
  <c r="Y3" i="20"/>
  <c r="U4" i="22"/>
  <c r="U38" i="22"/>
  <c r="U38" i="20"/>
  <c r="U39" i="22"/>
  <c r="X36" i="20"/>
  <c r="Y51" i="20"/>
  <c r="X72" i="22"/>
  <c r="W82" i="22"/>
  <c r="W25" i="22"/>
  <c r="X23" i="20"/>
  <c r="W79" i="22"/>
  <c r="W9" i="20"/>
  <c r="U20" i="20"/>
  <c r="X72" i="20"/>
  <c r="W35" i="22"/>
  <c r="Y16" i="20"/>
  <c r="U87" i="20"/>
  <c r="W93" i="22"/>
  <c r="X29" i="20"/>
  <c r="W67" i="22"/>
  <c r="U44" i="22"/>
  <c r="W10" i="20"/>
  <c r="W39" i="20"/>
  <c r="Y16" i="22"/>
  <c r="Y33" i="20"/>
  <c r="W48" i="22"/>
  <c r="U43" i="20"/>
  <c r="X34" i="20"/>
  <c r="X25" i="22"/>
  <c r="Y26" i="20"/>
  <c r="Y83" i="22"/>
  <c r="U76" i="22"/>
  <c r="W45" i="20"/>
  <c r="U45" i="22"/>
  <c r="X20" i="20"/>
  <c r="U60" i="20"/>
  <c r="Y30" i="22"/>
  <c r="Y10" i="22"/>
  <c r="W46" i="20"/>
  <c r="Y65" i="22"/>
  <c r="X8" i="20"/>
  <c r="U6" i="22"/>
  <c r="X44" i="22"/>
  <c r="Y13" i="20"/>
  <c r="W22" i="20"/>
  <c r="W28" i="22"/>
  <c r="X96" i="20"/>
  <c r="X65" i="22"/>
  <c r="X18" i="20"/>
  <c r="U5" i="22"/>
  <c r="W25" i="20"/>
  <c r="W88" i="22"/>
  <c r="W63" i="20"/>
  <c r="X69" i="22"/>
  <c r="U48" i="20"/>
  <c r="U59" i="22"/>
  <c r="X20" i="22"/>
  <c r="X73" i="20"/>
  <c r="Y9" i="22"/>
  <c r="X33" i="20"/>
  <c r="W85" i="22"/>
  <c r="X3" i="22"/>
  <c r="U86" i="20"/>
  <c r="U71" i="22"/>
  <c r="U75" i="20"/>
  <c r="X83" i="22"/>
  <c r="W11" i="20"/>
  <c r="X68" i="22"/>
  <c r="W31" i="22"/>
  <c r="U65" i="22"/>
  <c r="U14" i="20"/>
  <c r="X13" i="20"/>
  <c r="W61" i="22"/>
  <c r="U70" i="20"/>
  <c r="U70" i="22"/>
  <c r="X11" i="20"/>
  <c r="Y72" i="20"/>
  <c r="Y51" i="22"/>
  <c r="U67" i="22"/>
  <c r="Y68" i="22"/>
  <c r="U35" i="22"/>
  <c r="U46" i="20"/>
  <c r="W29" i="20"/>
  <c r="Y10" i="20"/>
  <c r="W55" i="22"/>
  <c r="X88" i="22"/>
  <c r="W87" i="22"/>
  <c r="W12" i="22"/>
  <c r="Y46" i="22"/>
  <c r="Y91" i="22"/>
  <c r="W47" i="20"/>
  <c r="Y32" i="20"/>
  <c r="W77" i="20"/>
  <c r="Y32" i="22"/>
  <c r="U21" i="22"/>
  <c r="U95" i="20"/>
  <c r="U81" i="22"/>
  <c r="U8" i="22"/>
  <c r="X52" i="22"/>
  <c r="Y52" i="20"/>
  <c r="X42" i="20"/>
  <c r="W36" i="22"/>
  <c r="W62" i="22"/>
  <c r="X55" i="20"/>
  <c r="X75" i="22"/>
  <c r="W73" i="22"/>
  <c r="X57" i="20"/>
  <c r="X88" i="20"/>
  <c r="X48" i="22"/>
  <c r="W70" i="20"/>
  <c r="U34" i="20"/>
  <c r="X70" i="22"/>
  <c r="X24" i="22"/>
  <c r="X22" i="20"/>
  <c r="U5" i="20"/>
  <c r="U74" i="22"/>
  <c r="U51" i="22"/>
  <c r="X37" i="20"/>
  <c r="X25" i="20"/>
  <c r="Y72" i="22"/>
  <c r="Y82" i="22"/>
  <c r="W75" i="20"/>
  <c r="W49" i="20"/>
  <c r="Y35" i="22"/>
  <c r="W34" i="22"/>
  <c r="Y5" i="22"/>
  <c r="W45" i="22"/>
  <c r="W30" i="22"/>
  <c r="U86" i="22"/>
  <c r="W8" i="20"/>
  <c r="U54" i="20"/>
  <c r="I25" i="1"/>
  <c r="X16" i="22"/>
  <c r="U61" i="22"/>
  <c r="U92" i="20"/>
  <c r="U50" i="22"/>
  <c r="Y43" i="20"/>
  <c r="X18" i="22"/>
  <c r="X17" i="20"/>
  <c r="X49" i="20"/>
  <c r="U58" i="22"/>
  <c r="U30" i="22"/>
  <c r="W93" i="20"/>
  <c r="Y13" i="22"/>
  <c r="W57" i="20"/>
  <c r="X40" i="22"/>
  <c r="Y17" i="20"/>
  <c r="X9" i="20"/>
  <c r="U28" i="22"/>
  <c r="X93" i="20"/>
  <c r="U13" i="22"/>
  <c r="X49" i="22"/>
  <c r="U72" i="20"/>
  <c r="W10" i="22"/>
  <c r="Y34" i="22"/>
  <c r="Y37" i="20"/>
  <c r="W44" i="22"/>
  <c r="U75" i="22"/>
  <c r="W65" i="20"/>
  <c r="W30" i="20"/>
  <c r="U79" i="22"/>
  <c r="Y49" i="22"/>
  <c r="W16" i="20"/>
  <c r="U37" i="20"/>
  <c r="W54" i="20"/>
  <c r="W20" i="20"/>
  <c r="X31" i="22"/>
  <c r="W51" i="22"/>
  <c r="X13" i="22"/>
  <c r="U13" i="20"/>
  <c r="W75" i="22"/>
  <c r="W16" i="22"/>
  <c r="U9" i="22"/>
  <c r="Y73" i="22"/>
  <c r="X61" i="22"/>
  <c r="W72" i="22"/>
  <c r="U57" i="20"/>
  <c r="U65" i="20"/>
  <c r="U61" i="20"/>
  <c r="U33" i="20"/>
  <c r="W92" i="20"/>
  <c r="U88" i="20"/>
  <c r="X85" i="22"/>
  <c r="U48" i="22"/>
  <c r="X50" i="22"/>
  <c r="U3" i="22"/>
  <c r="U82" i="22"/>
  <c r="W40" i="22"/>
  <c r="Y70" i="20"/>
  <c r="Y91" i="20"/>
  <c r="X43" i="20"/>
  <c r="Y86" i="20"/>
  <c r="W34" i="20"/>
  <c r="X30" i="20"/>
  <c r="W64" i="22"/>
  <c r="Y71" i="22"/>
  <c r="U25" i="22"/>
  <c r="Y18" i="22"/>
  <c r="X23" i="22"/>
  <c r="Y70" i="22"/>
  <c r="W26" i="20"/>
  <c r="X75" i="20"/>
  <c r="U23" i="20"/>
  <c r="Y31" i="20"/>
  <c r="U17" i="20"/>
  <c r="W83" i="22"/>
  <c r="U24" i="22"/>
  <c r="Y54" i="22"/>
  <c r="Y76" i="22"/>
  <c r="Y79" i="22"/>
  <c r="U84" i="22"/>
  <c r="Y11" i="20"/>
  <c r="U45" i="20"/>
  <c r="U79" i="20"/>
  <c r="U29" i="22"/>
  <c r="W58" i="22"/>
  <c r="W5" i="20"/>
  <c r="W81" i="20"/>
  <c r="X16" i="20"/>
  <c r="Y14" i="20"/>
  <c r="V49" i="22"/>
  <c r="V83" i="20"/>
  <c r="V28" i="22"/>
  <c r="V74" i="22"/>
  <c r="V96" i="20"/>
  <c r="V51" i="22"/>
  <c r="V93" i="22"/>
  <c r="V37" i="20"/>
  <c r="V13" i="22"/>
  <c r="V44" i="22"/>
  <c r="V54" i="20"/>
  <c r="V88" i="22"/>
  <c r="V91" i="22"/>
  <c r="V27" i="20"/>
  <c r="V92" i="22"/>
  <c r="V11" i="22"/>
  <c r="V64" i="22"/>
  <c r="V23" i="22"/>
  <c r="V23" i="20"/>
  <c r="V24" i="22"/>
  <c r="V84" i="22"/>
  <c r="V49" i="20"/>
  <c r="V69" i="20"/>
  <c r="V29" i="22"/>
  <c r="V58" i="22"/>
  <c r="V60" i="20"/>
  <c r="V10" i="22"/>
  <c r="V46" i="20"/>
  <c r="V86" i="22"/>
  <c r="V94" i="20"/>
  <c r="V67" i="22"/>
  <c r="V10" i="20"/>
  <c r="V25" i="20"/>
  <c r="V87" i="22"/>
  <c r="V47" i="20"/>
  <c r="V6" i="20"/>
  <c r="V86" i="20"/>
  <c r="V71" i="22"/>
  <c r="V31" i="20"/>
  <c r="V11" i="20"/>
  <c r="V56" i="22"/>
  <c r="V33" i="22"/>
  <c r="V7" i="20"/>
  <c r="V15" i="22"/>
  <c r="V41" i="20"/>
  <c r="V90" i="22"/>
  <c r="V82" i="20"/>
  <c r="V64" i="20"/>
  <c r="V59" i="22"/>
  <c r="V50" i="20"/>
  <c r="V51" i="20"/>
  <c r="V65" i="20"/>
  <c r="V88" i="20"/>
  <c r="V3" i="22"/>
  <c r="V77" i="22"/>
  <c r="V71" i="20"/>
  <c r="V56" i="20"/>
  <c r="V45" i="22"/>
  <c r="V20" i="20"/>
  <c r="V72" i="20"/>
  <c r="V30" i="22"/>
  <c r="V15" i="20"/>
  <c r="V87" i="20"/>
  <c r="V34" i="22"/>
  <c r="V8" i="20"/>
  <c r="V14" i="20"/>
  <c r="V5" i="22"/>
  <c r="V90" i="20"/>
  <c r="V39" i="20"/>
  <c r="V32" i="20"/>
  <c r="V21" i="22"/>
  <c r="V34" i="20"/>
  <c r="V25" i="22"/>
  <c r="V26" i="20"/>
  <c r="V17" i="20"/>
  <c r="V9" i="20"/>
  <c r="V66" i="22"/>
  <c r="V58" i="20"/>
  <c r="V52" i="20"/>
  <c r="V19" i="22"/>
  <c r="V42" i="20"/>
  <c r="V68" i="20"/>
  <c r="V38" i="22"/>
  <c r="V53" i="20"/>
  <c r="V4" i="20"/>
  <c r="V60" i="22"/>
  <c r="V73" i="20"/>
  <c r="V61" i="20"/>
  <c r="V85" i="22"/>
  <c r="V27" i="22"/>
  <c r="V19" i="20"/>
  <c r="V89" i="20"/>
  <c r="V68" i="22"/>
  <c r="V5" i="20"/>
  <c r="V81" i="20"/>
  <c r="V31" i="22"/>
  <c r="V16" i="20"/>
  <c r="V93" i="20"/>
  <c r="V65" i="22"/>
  <c r="V29" i="20"/>
  <c r="V6" i="22"/>
  <c r="V13" i="20"/>
  <c r="V55" i="22"/>
  <c r="V77" i="20"/>
  <c r="V14" i="22"/>
  <c r="V30" i="20"/>
  <c r="V83" i="22"/>
  <c r="V84" i="20"/>
  <c r="V53" i="22"/>
  <c r="V74" i="20"/>
  <c r="V66" i="20"/>
  <c r="V47" i="22"/>
  <c r="V85" i="20"/>
  <c r="V4" i="22"/>
  <c r="V69" i="22"/>
  <c r="V38" i="20"/>
  <c r="V39" i="22"/>
  <c r="V16" i="22"/>
  <c r="V72" i="22"/>
  <c r="V40" i="22"/>
  <c r="V42" i="22"/>
  <c r="V80" i="22"/>
  <c r="V62" i="20"/>
  <c r="V52" i="22"/>
  <c r="V57" i="22"/>
  <c r="V59" i="20"/>
  <c r="V22" i="22"/>
  <c r="V43" i="22"/>
  <c r="V3" i="20"/>
  <c r="V78" i="22"/>
  <c r="V36" i="22"/>
  <c r="V48" i="20"/>
  <c r="V62" i="22"/>
  <c r="V36" i="20"/>
  <c r="V55" i="20"/>
  <c r="V9" i="22"/>
  <c r="V57" i="20"/>
  <c r="V92" i="20"/>
  <c r="V50" i="22"/>
  <c r="V21" i="20"/>
  <c r="V63" i="22"/>
  <c r="V81" i="22"/>
  <c r="V28" i="20"/>
  <c r="V37" i="22"/>
  <c r="V78" i="20"/>
  <c r="V24" i="20"/>
  <c r="V43" i="20"/>
  <c r="V35" i="22"/>
  <c r="V7" i="22"/>
  <c r="V70" i="22"/>
  <c r="V54" i="22"/>
  <c r="V79" i="20"/>
  <c r="V73" i="22"/>
  <c r="V95" i="20"/>
  <c r="V41" i="22"/>
  <c r="V12" i="22"/>
  <c r="V45" i="20"/>
  <c r="V61" i="22"/>
  <c r="V40" i="20"/>
  <c r="V8" i="22"/>
  <c r="V70" i="20"/>
  <c r="V46" i="22"/>
  <c r="V18" i="22"/>
  <c r="V12" i="20"/>
  <c r="V48" i="22"/>
  <c r="V80" i="20"/>
  <c r="V91" i="20"/>
  <c r="V18" i="20"/>
  <c r="V76" i="20"/>
  <c r="V35" i="20"/>
  <c r="V63" i="20"/>
  <c r="V44" i="20"/>
  <c r="V76" i="22"/>
  <c r="V75" i="22"/>
  <c r="V82" i="22"/>
  <c r="V67" i="20"/>
  <c r="V32" i="22"/>
  <c r="V75" i="20"/>
  <c r="V79" i="22"/>
  <c r="V20" i="22"/>
  <c r="V33" i="20"/>
  <c r="V26" i="22"/>
  <c r="V17" i="22"/>
  <c r="V89" i="22"/>
  <c r="V22" i="20"/>
  <c r="D31" i="1"/>
  <c r="D32" i="1"/>
  <c r="D43" i="1"/>
  <c r="I47" i="1"/>
  <c r="Z2" i="22" a="1"/>
  <c r="Z2" i="20" a="1"/>
  <c r="AC5" i="20"/>
  <c r="T3" i="24" a="1"/>
  <c r="T3" i="23" a="1"/>
  <c r="AS2350" i="20"/>
  <c r="AS2286" i="20"/>
  <c r="AS2222" i="20"/>
  <c r="AS2158" i="20"/>
  <c r="AS2094" i="20"/>
  <c r="AS2030" i="20"/>
  <c r="AS1966" i="20"/>
  <c r="AS1902" i="20"/>
  <c r="AS1838" i="20"/>
  <c r="AS1774" i="20"/>
  <c r="AS1710" i="20"/>
  <c r="AS1646" i="20"/>
  <c r="AS1582" i="20"/>
  <c r="AS1518" i="20"/>
  <c r="AS1454" i="20"/>
  <c r="AS1390" i="20"/>
  <c r="AS2341" i="20"/>
  <c r="AS2277" i="20"/>
  <c r="AS2213" i="20"/>
  <c r="AS2149" i="20"/>
  <c r="AS2085" i="20"/>
  <c r="AS2021" i="20"/>
  <c r="AS1957" i="20"/>
  <c r="AS1893" i="20"/>
  <c r="AS2299" i="20"/>
  <c r="AS2215" i="20"/>
  <c r="AS2129" i="20"/>
  <c r="AS2043" i="20"/>
  <c r="AS1959" i="20"/>
  <c r="AS1875" i="20"/>
  <c r="AS1802" i="20"/>
  <c r="AS1729" i="20"/>
  <c r="AS1656" i="20"/>
  <c r="AS1583" i="20"/>
  <c r="AS1509" i="20"/>
  <c r="AS1436" i="20"/>
  <c r="AS1363" i="20"/>
  <c r="AS1298" i="20"/>
  <c r="AS1234" i="20"/>
  <c r="AS1170" i="20"/>
  <c r="AS1106" i="20"/>
  <c r="AS1042" i="20"/>
  <c r="AS978" i="20"/>
  <c r="AS914" i="20"/>
  <c r="AS850" i="20"/>
  <c r="AS786" i="20"/>
  <c r="AS722" i="20"/>
  <c r="AS658" i="20"/>
  <c r="AS594" i="20"/>
  <c r="AS530" i="20"/>
  <c r="AS2320" i="20"/>
  <c r="AS2234" i="20"/>
  <c r="AS2148" i="20"/>
  <c r="AS2064" i="20"/>
  <c r="AS1978" i="20"/>
  <c r="AS1892" i="20"/>
  <c r="AS1819" i="20"/>
  <c r="AS1746" i="20"/>
  <c r="AS1673" i="20"/>
  <c r="AS1600" i="20"/>
  <c r="AS1527" i="20"/>
  <c r="AS1453" i="20"/>
  <c r="AS1380" i="20"/>
  <c r="AS1313" i="20"/>
  <c r="AS1249" i="20"/>
  <c r="AS1185" i="20"/>
  <c r="AS2307" i="20"/>
  <c r="AS2223" i="20"/>
  <c r="AS2137" i="20"/>
  <c r="AS2051" i="20"/>
  <c r="AS1967" i="20"/>
  <c r="AS1882" i="20"/>
  <c r="AS1809" i="20"/>
  <c r="AS1736" i="20"/>
  <c r="AS1663" i="20"/>
  <c r="AS1589" i="20"/>
  <c r="AS1516" i="20"/>
  <c r="AS1443" i="20"/>
  <c r="AS2338" i="20"/>
  <c r="AS2252" i="20"/>
  <c r="AS2168" i="20"/>
  <c r="AS2314" i="20"/>
  <c r="AS2144" i="20"/>
  <c r="AS2003" i="20"/>
  <c r="AS1869" i="20"/>
  <c r="AS1752" i="20"/>
  <c r="AS1634" i="20"/>
  <c r="AS1520" i="20"/>
  <c r="AS1402" i="20"/>
  <c r="AS1309" i="20"/>
  <c r="AS1223" i="20"/>
  <c r="AS1142" i="20"/>
  <c r="AS1069" i="20"/>
  <c r="AS996" i="20"/>
  <c r="AS923" i="20"/>
  <c r="AS849" i="20"/>
  <c r="AS776" i="20"/>
  <c r="AS2335" i="20"/>
  <c r="AS2163" i="20"/>
  <c r="AS2017" i="20"/>
  <c r="AS1881" i="20"/>
  <c r="AS1767" i="20"/>
  <c r="AS1649" i="20"/>
  <c r="AS1531" i="20"/>
  <c r="AS1413" i="20"/>
  <c r="AS1318" i="20"/>
  <c r="AS1232" i="20"/>
  <c r="AS1150" i="20"/>
  <c r="AS1077" i="20"/>
  <c r="AS1004" i="20"/>
  <c r="AS931" i="20"/>
  <c r="AS857" i="20"/>
  <c r="AS2204" i="20"/>
  <c r="AS2049" i="20"/>
  <c r="AS1912" i="20"/>
  <c r="AS1794" i="20"/>
  <c r="AS1676" i="20"/>
  <c r="AS1559" i="20"/>
  <c r="AS1441" i="20"/>
  <c r="AS1339" i="20"/>
  <c r="AS1253" i="20"/>
  <c r="AS1167" i="20"/>
  <c r="AS1094" i="20"/>
  <c r="AS1021" i="20"/>
  <c r="AS948" i="20"/>
  <c r="AS875" i="20"/>
  <c r="AS801" i="20"/>
  <c r="AS2347" i="20"/>
  <c r="AS2177" i="20"/>
  <c r="AS2028" i="20"/>
  <c r="AS1896" i="20"/>
  <c r="AS1777" i="20"/>
  <c r="AS1659" i="20"/>
  <c r="AS2196" i="20"/>
  <c r="AS2295" i="20"/>
  <c r="AS1939" i="20"/>
  <c r="AS1697" i="20"/>
  <c r="AS1497" i="20"/>
  <c r="AS1332" i="20"/>
  <c r="AS1195" i="20"/>
  <c r="AS1072" i="20"/>
  <c r="AS955" i="20"/>
  <c r="AS841" i="20"/>
  <c r="AS743" i="20"/>
  <c r="AS665" i="20"/>
  <c r="AS592" i="20"/>
  <c r="AS519" i="20"/>
  <c r="AS453" i="20"/>
  <c r="AS389" i="20"/>
  <c r="AS325" i="20"/>
  <c r="AS261" i="20"/>
  <c r="AS197" i="20"/>
  <c r="AS133" i="20"/>
  <c r="AS69" i="20"/>
  <c r="AS5" i="20"/>
  <c r="AS212" i="20"/>
  <c r="AS84" i="20"/>
  <c r="AS203" i="20"/>
  <c r="AS3" i="20"/>
  <c r="AS727" i="20"/>
  <c r="AS498" i="20"/>
  <c r="AS282" i="20"/>
  <c r="AS74" i="20"/>
  <c r="AS773" i="20"/>
  <c r="AS497" i="20"/>
  <c r="AS297" i="20"/>
  <c r="AS2231" i="20"/>
  <c r="AS1900" i="20"/>
  <c r="AS1667" i="20"/>
  <c r="AS1476" i="20"/>
  <c r="AS1311" i="20"/>
  <c r="AS1174" i="20"/>
  <c r="AS1055" i="20"/>
  <c r="AS937" i="20"/>
  <c r="AS827" i="20"/>
  <c r="AS729" i="20"/>
  <c r="AS2342" i="20"/>
  <c r="AS2278" i="20"/>
  <c r="AS2214" i="20"/>
  <c r="AS2150" i="20"/>
  <c r="AS2086" i="20"/>
  <c r="AS2022" i="20"/>
  <c r="AS1958" i="20"/>
  <c r="AS1894" i="20"/>
  <c r="AS1830" i="20"/>
  <c r="AS1766" i="20"/>
  <c r="AS1702" i="20"/>
  <c r="AS1638" i="20"/>
  <c r="AS1574" i="20"/>
  <c r="AS1510" i="20"/>
  <c r="AS1446" i="20"/>
  <c r="AS1382" i="20"/>
  <c r="AS2333" i="20"/>
  <c r="AS2269" i="20"/>
  <c r="AS2205" i="20"/>
  <c r="AS2141" i="20"/>
  <c r="AS2077" i="20"/>
  <c r="AS2013" i="20"/>
  <c r="AS1949" i="20"/>
  <c r="AS2364" i="20"/>
  <c r="AS2289" i="20"/>
  <c r="AS2203" i="20"/>
  <c r="AS2119" i="20"/>
  <c r="AS2033" i="20"/>
  <c r="AS1947" i="20"/>
  <c r="AS1866" i="20"/>
  <c r="AS1793" i="20"/>
  <c r="AS1720" i="20"/>
  <c r="AS1647" i="20"/>
  <c r="AS1573" i="20"/>
  <c r="AS1500" i="20"/>
  <c r="AS1427" i="20"/>
  <c r="AS1354" i="20"/>
  <c r="AS1290" i="20"/>
  <c r="AS1226" i="20"/>
  <c r="AS1162" i="20"/>
  <c r="AS1098" i="20"/>
  <c r="AS1034" i="20"/>
  <c r="AS970" i="20"/>
  <c r="AS906" i="20"/>
  <c r="AS842" i="20"/>
  <c r="AS778" i="20"/>
  <c r="AS714" i="20"/>
  <c r="AS650" i="20"/>
  <c r="AS586" i="20"/>
  <c r="AS522" i="20"/>
  <c r="AS2308" i="20"/>
  <c r="AS2224" i="20"/>
  <c r="AS2138" i="20"/>
  <c r="AS2052" i="20"/>
  <c r="AS1968" i="20"/>
  <c r="AS1883" i="20"/>
  <c r="AS1810" i="20"/>
  <c r="AS1737" i="20"/>
  <c r="AS1664" i="20"/>
  <c r="AS1591" i="20"/>
  <c r="AS1517" i="20"/>
  <c r="AS1444" i="20"/>
  <c r="AS1371" i="20"/>
  <c r="AS1305" i="20"/>
  <c r="AS1241" i="20"/>
  <c r="AS1177" i="20"/>
  <c r="AS2297" i="20"/>
  <c r="AS2211" i="20"/>
  <c r="AS2127" i="20"/>
  <c r="AS2041" i="20"/>
  <c r="AS1955" i="20"/>
  <c r="AS1873" i="20"/>
  <c r="AS1800" i="20"/>
  <c r="AS1727" i="20"/>
  <c r="AS1653" i="20"/>
  <c r="AS1580" i="20"/>
  <c r="AS1507" i="20"/>
  <c r="AS1434" i="20"/>
  <c r="AS2328" i="20"/>
  <c r="AS2242" i="20"/>
  <c r="AS2156" i="20"/>
  <c r="AS2292" i="20"/>
  <c r="AS2122" i="20"/>
  <c r="AS1985" i="20"/>
  <c r="AS1853" i="20"/>
  <c r="AS1739" i="20"/>
  <c r="AS1621" i="20"/>
  <c r="AS1504" i="20"/>
  <c r="AS1387" i="20"/>
  <c r="AS1299" i="20"/>
  <c r="AS1213" i="20"/>
  <c r="AS1133" i="20"/>
  <c r="AS1060" i="20"/>
  <c r="AS987" i="20"/>
  <c r="AS913" i="20"/>
  <c r="AS840" i="20"/>
  <c r="AS767" i="20"/>
  <c r="AS2313" i="20"/>
  <c r="AS2143" i="20"/>
  <c r="AS2002" i="20"/>
  <c r="AS1868" i="20"/>
  <c r="AS1751" i="20"/>
  <c r="AS1633" i="20"/>
  <c r="AS1515" i="20"/>
  <c r="AS1401" i="20"/>
  <c r="AS1308" i="20"/>
  <c r="AS1222" i="20"/>
  <c r="AS1141" i="20"/>
  <c r="AS1068" i="20"/>
  <c r="AS995" i="20"/>
  <c r="AS921" i="20"/>
  <c r="AS2354" i="20"/>
  <c r="AS2184" i="20"/>
  <c r="AS2034" i="20"/>
  <c r="AS1897" i="20"/>
  <c r="AS1778" i="20"/>
  <c r="AS1660" i="20"/>
  <c r="AS1543" i="20"/>
  <c r="AS1428" i="20"/>
  <c r="AS1327" i="20"/>
  <c r="AS1243" i="20"/>
  <c r="AS1158" i="20"/>
  <c r="AS1085" i="20"/>
  <c r="AS1012" i="20"/>
  <c r="AS939" i="20"/>
  <c r="AS865" i="20"/>
  <c r="AS792" i="20"/>
  <c r="AS2327" i="20"/>
  <c r="AS2155" i="20"/>
  <c r="AS2015" i="20"/>
  <c r="AS1879" i="20"/>
  <c r="AS1761" i="20"/>
  <c r="AS2346" i="20"/>
  <c r="AS2176" i="20"/>
  <c r="AS2236" i="20"/>
  <c r="AS1906" i="20"/>
  <c r="AS1668" i="20"/>
  <c r="AS1477" i="20"/>
  <c r="AS1312" i="20"/>
  <c r="AS1175" i="20"/>
  <c r="AS1056" i="20"/>
  <c r="AS942" i="20"/>
  <c r="AS828" i="20"/>
  <c r="AS732" i="20"/>
  <c r="AS656" i="20"/>
  <c r="AS583" i="20"/>
  <c r="AS510" i="20"/>
  <c r="AS445" i="20"/>
  <c r="AS381" i="20"/>
  <c r="AS317" i="20"/>
  <c r="AS253" i="20"/>
  <c r="AS189" i="20"/>
  <c r="AS125" i="20"/>
  <c r="AS61" i="20"/>
  <c r="AS324" i="20"/>
  <c r="AS196" i="20"/>
  <c r="AS76" i="20"/>
  <c r="AS179" i="20"/>
  <c r="AS1053" i="20"/>
  <c r="AS699" i="20"/>
  <c r="AS458" i="20"/>
  <c r="AS258" i="20"/>
  <c r="AS50" i="20"/>
  <c r="AS736" i="20"/>
  <c r="AS473" i="20"/>
  <c r="AS257" i="20"/>
  <c r="AS2172" i="20"/>
  <c r="AS1871" i="20"/>
  <c r="AS1640" i="20"/>
  <c r="AS1450" i="20"/>
  <c r="AS1293" i="20"/>
  <c r="AS1157" i="20"/>
  <c r="AS1043" i="20"/>
  <c r="AS925" i="20"/>
  <c r="AS815" i="20"/>
  <c r="AS719" i="20"/>
  <c r="AS2334" i="20"/>
  <c r="AS2270" i="20"/>
  <c r="AS2206" i="20"/>
  <c r="AS2142" i="20"/>
  <c r="AS2078" i="20"/>
  <c r="AS2014" i="20"/>
  <c r="AS1950" i="20"/>
  <c r="AS1886" i="20"/>
  <c r="AS1822" i="20"/>
  <c r="AS1758" i="20"/>
  <c r="AS1694" i="20"/>
  <c r="AS1630" i="20"/>
  <c r="AS1566" i="20"/>
  <c r="AS1502" i="20"/>
  <c r="AS1438" i="20"/>
  <c r="AS1374" i="20"/>
  <c r="AS2325" i="20"/>
  <c r="AS2261" i="20"/>
  <c r="AS2197" i="20"/>
  <c r="AS2133" i="20"/>
  <c r="AS2069" i="20"/>
  <c r="AS2005" i="20"/>
  <c r="AS1941" i="20"/>
  <c r="AS2363" i="20"/>
  <c r="AS2279" i="20"/>
  <c r="AS2193" i="20"/>
  <c r="AS2107" i="20"/>
  <c r="AS2023" i="20"/>
  <c r="AS1937" i="20"/>
  <c r="AS1857" i="20"/>
  <c r="AS1784" i="20"/>
  <c r="AS1711" i="20"/>
  <c r="AS1637" i="20"/>
  <c r="AS1564" i="20"/>
  <c r="AS1491" i="20"/>
  <c r="AS1418" i="20"/>
  <c r="AS1346" i="20"/>
  <c r="AS1282" i="20"/>
  <c r="AS1218" i="20"/>
  <c r="AS1154" i="20"/>
  <c r="AS1090" i="20"/>
  <c r="AS1026" i="20"/>
  <c r="AS962" i="20"/>
  <c r="AS898" i="20"/>
  <c r="AS834" i="20"/>
  <c r="AS770" i="20"/>
  <c r="AS706" i="20"/>
  <c r="AS642" i="20"/>
  <c r="AS578" i="20"/>
  <c r="AS514" i="20"/>
  <c r="AS2298" i="20"/>
  <c r="AS2212" i="20"/>
  <c r="AS2128" i="20"/>
  <c r="AS2042" i="20"/>
  <c r="AS1956" i="20"/>
  <c r="AS1874" i="20"/>
  <c r="AS1801" i="20"/>
  <c r="AS1728" i="20"/>
  <c r="AS1655" i="20"/>
  <c r="AS1581" i="20"/>
  <c r="AS1508" i="20"/>
  <c r="AS1435" i="20"/>
  <c r="AS1362" i="20"/>
  <c r="AS1297" i="20"/>
  <c r="AS1233" i="20"/>
  <c r="AS1169" i="20"/>
  <c r="AS2287" i="20"/>
  <c r="AS2201" i="20"/>
  <c r="AS2115" i="20"/>
  <c r="AS2031" i="20"/>
  <c r="AS1945" i="20"/>
  <c r="AS1864" i="20"/>
  <c r="AS1791" i="20"/>
  <c r="AS1717" i="20"/>
  <c r="AS1644" i="20"/>
  <c r="AS1571" i="20"/>
  <c r="AS1498" i="20"/>
  <c r="AS1425" i="20"/>
  <c r="AS2316" i="20"/>
  <c r="AS2232" i="20"/>
  <c r="AS2146" i="20"/>
  <c r="AS2272" i="20"/>
  <c r="AS2104" i="20"/>
  <c r="AS1970" i="20"/>
  <c r="AS1841" i="20"/>
  <c r="AS1723" i="20"/>
  <c r="AS1605" i="20"/>
  <c r="AS1488" i="20"/>
  <c r="AS1376" i="20"/>
  <c r="AS1287" i="20"/>
  <c r="AS1203" i="20"/>
  <c r="AS1124" i="20"/>
  <c r="AS1051" i="20"/>
  <c r="AS977" i="20"/>
  <c r="AS904" i="20"/>
  <c r="AS831" i="20"/>
  <c r="AS758" i="20"/>
  <c r="AS2291" i="20"/>
  <c r="AS2121" i="20"/>
  <c r="AS1984" i="20"/>
  <c r="AS1852" i="20"/>
  <c r="AS1735" i="20"/>
  <c r="AS1620" i="20"/>
  <c r="AS1503" i="20"/>
  <c r="AS1386" i="20"/>
  <c r="AS1296" i="20"/>
  <c r="AS1212" i="20"/>
  <c r="AS1132" i="20"/>
  <c r="AS1059" i="20"/>
  <c r="AS985" i="20"/>
  <c r="AS912" i="20"/>
  <c r="AS2332" i="20"/>
  <c r="AS2162" i="20"/>
  <c r="AS2016" i="20"/>
  <c r="AS1880" i="20"/>
  <c r="AS1762" i="20"/>
  <c r="AS1648" i="20"/>
  <c r="AS1530" i="20"/>
  <c r="AS1412" i="20"/>
  <c r="AS1317" i="20"/>
  <c r="AS1231" i="20"/>
  <c r="AS1149" i="20"/>
  <c r="AS1076" i="20"/>
  <c r="AS1003" i="20"/>
  <c r="AS929" i="20"/>
  <c r="AS856" i="20"/>
  <c r="AS783" i="20"/>
  <c r="AS2305" i="20"/>
  <c r="AS2135" i="20"/>
  <c r="AS1995" i="20"/>
  <c r="AS1863" i="20"/>
  <c r="AS1748" i="20"/>
  <c r="AS2324" i="20"/>
  <c r="AS2154" i="20"/>
  <c r="AS2175" i="20"/>
  <c r="AS1872" i="20"/>
  <c r="AS1641" i="20"/>
  <c r="AS1451" i="20"/>
  <c r="AS1294" i="20"/>
  <c r="AS1161" i="20"/>
  <c r="AS1044" i="20"/>
  <c r="AS926" i="20"/>
  <c r="AS816" i="20"/>
  <c r="AS720" i="20"/>
  <c r="AS647" i="20"/>
  <c r="AS574" i="20"/>
  <c r="AS501" i="20"/>
  <c r="AS437" i="20"/>
  <c r="AS373" i="20"/>
  <c r="AS309" i="20"/>
  <c r="AS245" i="20"/>
  <c r="AS181" i="20"/>
  <c r="AS117" i="20"/>
  <c r="AS53" i="20"/>
  <c r="AS300" i="20"/>
  <c r="AS180" i="20"/>
  <c r="AS60" i="20"/>
  <c r="AS155" i="20"/>
  <c r="AS951" i="20"/>
  <c r="AS671" i="20"/>
  <c r="AS434" i="20"/>
  <c r="AS234" i="20"/>
  <c r="AS34" i="20"/>
  <c r="AS697" i="20"/>
  <c r="AS449" i="20"/>
  <c r="AS241" i="20"/>
  <c r="AS2112" i="20"/>
  <c r="AS1842" i="20"/>
  <c r="AS1613" i="20"/>
  <c r="AS1424" i="20"/>
  <c r="AS1278" i="20"/>
  <c r="AS1144" i="20"/>
  <c r="AS1027" i="20"/>
  <c r="AS909" i="20"/>
  <c r="AS803" i="20"/>
  <c r="AS2294" i="20"/>
  <c r="AS2182" i="20"/>
  <c r="AS2070" i="20"/>
  <c r="AS1982" i="20"/>
  <c r="AS1870" i="20"/>
  <c r="AS1782" i="20"/>
  <c r="AS1670" i="20"/>
  <c r="AS1558" i="20"/>
  <c r="AS1470" i="20"/>
  <c r="AS1358" i="20"/>
  <c r="AS2285" i="20"/>
  <c r="AS2173" i="20"/>
  <c r="AS2061" i="20"/>
  <c r="AS1973" i="20"/>
  <c r="AS2343" i="20"/>
  <c r="AS2225" i="20"/>
  <c r="AS2075" i="20"/>
  <c r="AS1927" i="20"/>
  <c r="AS1820" i="20"/>
  <c r="AS1692" i="20"/>
  <c r="AS1592" i="20"/>
  <c r="AS1464" i="20"/>
  <c r="AS1338" i="20"/>
  <c r="AS1250" i="20"/>
  <c r="AS1138" i="20"/>
  <c r="AS1050" i="20"/>
  <c r="AS938" i="20"/>
  <c r="AS826" i="20"/>
  <c r="AS738" i="20"/>
  <c r="AS626" i="20"/>
  <c r="AS538" i="20"/>
  <c r="AS2266" i="20"/>
  <c r="AS2116" i="20"/>
  <c r="AS2000" i="20"/>
  <c r="AS1856" i="20"/>
  <c r="AS1755" i="20"/>
  <c r="AS1627" i="20"/>
  <c r="AS1499" i="20"/>
  <c r="AS1399" i="20"/>
  <c r="AS1281" i="20"/>
  <c r="AS1193" i="20"/>
  <c r="AS2255" i="20"/>
  <c r="AS2105" i="20"/>
  <c r="AS1987" i="20"/>
  <c r="AS1845" i="20"/>
  <c r="AS1745" i="20"/>
  <c r="AS1617" i="20"/>
  <c r="AS1489" i="20"/>
  <c r="AS2360" i="20"/>
  <c r="AS2210" i="20"/>
  <c r="AS2336" i="20"/>
  <c r="AS2056" i="20"/>
  <c r="AS1825" i="20"/>
  <c r="AS1666" i="20"/>
  <c r="AS1459" i="20"/>
  <c r="AS1319" i="20"/>
  <c r="AS1171" i="20"/>
  <c r="AS1041" i="20"/>
  <c r="AS941" i="20"/>
  <c r="AS813" i="20"/>
  <c r="AS2355" i="20"/>
  <c r="AS2068" i="20"/>
  <c r="AS1840" i="20"/>
  <c r="AS1677" i="20"/>
  <c r="AS1474" i="20"/>
  <c r="AS1328" i="20"/>
  <c r="AS1180" i="20"/>
  <c r="AS1049" i="20"/>
  <c r="AS949" i="20"/>
  <c r="AS2290" i="20"/>
  <c r="AS2067" i="20"/>
  <c r="AS1835" i="20"/>
  <c r="AS1632" i="20"/>
  <c r="AS1469" i="20"/>
  <c r="AS1295" i="20"/>
  <c r="AS1179" i="20"/>
  <c r="AS1048" i="20"/>
  <c r="AS920" i="20"/>
  <c r="AS820" i="20"/>
  <c r="AS2263" i="20"/>
  <c r="AS2048" i="20"/>
  <c r="AS1821" i="20"/>
  <c r="AS2304" i="20"/>
  <c r="AS2080" i="20"/>
  <c r="AS1815" i="20"/>
  <c r="AS1523" i="20"/>
  <c r="AS1246" i="20"/>
  <c r="AS1028" i="20"/>
  <c r="AS869" i="20"/>
  <c r="AS702" i="20"/>
  <c r="AS601" i="20"/>
  <c r="AS477" i="20"/>
  <c r="AS365" i="20"/>
  <c r="AS277" i="20"/>
  <c r="AS165" i="20"/>
  <c r="AS77" i="20"/>
  <c r="AS252" i="20"/>
  <c r="AS44" i="20"/>
  <c r="AS51" i="20"/>
  <c r="AS607" i="20"/>
  <c r="AS306" i="20"/>
  <c r="AS918" i="20"/>
  <c r="AS425" i="20"/>
  <c r="AS2344" i="20"/>
  <c r="AS1785" i="20"/>
  <c r="AS1496" i="20"/>
  <c r="AS1227" i="20"/>
  <c r="AS1011" i="20"/>
  <c r="AS852" i="20"/>
  <c r="AS701" i="20"/>
  <c r="AS628" i="20"/>
  <c r="AS555" i="20"/>
  <c r="AS484" i="20"/>
  <c r="AS420" i="20"/>
  <c r="AS356" i="20"/>
  <c r="AS260" i="20"/>
  <c r="AS124" i="20"/>
  <c r="AS235" i="20"/>
  <c r="AS43" i="20"/>
  <c r="AS708" i="20"/>
  <c r="AS466" i="20"/>
  <c r="AS266" i="20"/>
  <c r="AS26" i="20"/>
  <c r="AS633" i="20"/>
  <c r="AS369" i="20"/>
  <c r="AS2280" i="20"/>
  <c r="AS1928" i="20"/>
  <c r="AS1687" i="20"/>
  <c r="AS1495" i="20"/>
  <c r="AS1325" i="20"/>
  <c r="AS1188" i="20"/>
  <c r="AS1070" i="20"/>
  <c r="AS952" i="20"/>
  <c r="AS837" i="20"/>
  <c r="AS741" i="20"/>
  <c r="AS663" i="20"/>
  <c r="AS590" i="20"/>
  <c r="AS517" i="20"/>
  <c r="AS451" i="20"/>
  <c r="AS387" i="20"/>
  <c r="AS323" i="20"/>
  <c r="AS259" i="20"/>
  <c r="AS75" i="20"/>
  <c r="AS812" i="20"/>
  <c r="AS571" i="20"/>
  <c r="AS378" i="20"/>
  <c r="AS178" i="20"/>
  <c r="AS905" i="20"/>
  <c r="AS579" i="20"/>
  <c r="AS353" i="20"/>
  <c r="AS2323" i="20"/>
  <c r="AS1960" i="20"/>
  <c r="AS1714" i="20"/>
  <c r="AS1513" i="20"/>
  <c r="AS1342" i="20"/>
  <c r="AS1205" i="20"/>
  <c r="AS1081" i="20"/>
  <c r="AS346" i="20"/>
  <c r="AS481" i="20"/>
  <c r="AS2092" i="20"/>
  <c r="AS1831" i="20"/>
  <c r="AS1607" i="20"/>
  <c r="AS1420" i="20"/>
  <c r="AS1270" i="20"/>
  <c r="AS1137" i="20"/>
  <c r="AS963" i="20"/>
  <c r="AS281" i="20"/>
  <c r="AS2024" i="20"/>
  <c r="AS1769" i="20"/>
  <c r="AS1556" i="20"/>
  <c r="AS1370" i="20"/>
  <c r="AS1236" i="20"/>
  <c r="AS1108" i="20"/>
  <c r="AS990" i="20"/>
  <c r="AS2194" i="20"/>
  <c r="AS1877" i="20"/>
  <c r="AS1643" i="20"/>
  <c r="AS1975" i="20"/>
  <c r="AS1730" i="20"/>
  <c r="AS1505" i="20"/>
  <c r="AS956" i="20"/>
  <c r="AS678" i="20"/>
  <c r="AS487" i="20"/>
  <c r="AS318" i="20"/>
  <c r="AS145" i="20"/>
  <c r="AS17" i="20"/>
  <c r="AS271" i="20"/>
  <c r="AS1388" i="20"/>
  <c r="AS398" i="20"/>
  <c r="AS1369" i="20"/>
  <c r="AS415" i="20"/>
  <c r="AS1045" i="20"/>
  <c r="AS327" i="20"/>
  <c r="AS973" i="20"/>
  <c r="AS175" i="20"/>
  <c r="AS712" i="20"/>
  <c r="AS103" i="20"/>
  <c r="AS488" i="20"/>
  <c r="AS1483" i="20"/>
  <c r="AS944" i="20"/>
  <c r="AS677" i="20"/>
  <c r="AS399" i="20"/>
  <c r="AS48" i="20"/>
  <c r="AS480" i="20"/>
  <c r="AS1301" i="20"/>
  <c r="AS438" i="20"/>
  <c r="AS1163" i="20"/>
  <c r="AS304" i="20"/>
  <c r="AS872" i="20"/>
  <c r="AS152" i="20"/>
  <c r="AS613" i="20"/>
  <c r="AS23" i="20"/>
  <c r="AS319" i="20"/>
  <c r="AS1118" i="20"/>
  <c r="AS439" i="20"/>
  <c r="AS1230" i="20"/>
  <c r="AS264" i="20"/>
  <c r="AS1102" i="20"/>
  <c r="AS286" i="20"/>
  <c r="AS843" i="20"/>
  <c r="AS136" i="20"/>
  <c r="AS660" i="20"/>
  <c r="AS87" i="20"/>
  <c r="AS539" i="20"/>
  <c r="AS1552" i="20"/>
  <c r="AS350" i="20"/>
  <c r="AS587" i="20"/>
  <c r="AS1215" i="20"/>
  <c r="AS585" i="20"/>
  <c r="AS772" i="20"/>
  <c r="AS232" i="20"/>
  <c r="AS1061" i="20"/>
  <c r="AS928" i="20"/>
  <c r="AS200" i="20"/>
  <c r="AS222" i="20"/>
  <c r="AS713" i="20"/>
  <c r="AS566" i="20"/>
  <c r="AS447" i="20"/>
  <c r="AS1460" i="20"/>
  <c r="AS256" i="20"/>
  <c r="AS278" i="20"/>
  <c r="AS287" i="20"/>
  <c r="AS342" i="20"/>
  <c r="AS630" i="20"/>
  <c r="AS352" i="20"/>
  <c r="AS844" i="20"/>
  <c r="AS640" i="20"/>
  <c r="AS1017" i="20"/>
  <c r="AS311" i="20"/>
  <c r="AS126" i="20"/>
  <c r="AS614" i="20"/>
  <c r="AS471" i="20"/>
  <c r="AS360" i="20"/>
  <c r="AS7" i="20"/>
  <c r="AS1461" i="20"/>
  <c r="AS1795" i="20"/>
  <c r="AS1123" i="20"/>
  <c r="AS894" i="20"/>
  <c r="AS1749" i="20"/>
  <c r="AS1263" i="20"/>
  <c r="AS765" i="20"/>
  <c r="AS1732" i="20"/>
  <c r="AS1725" i="20"/>
  <c r="AS983" i="20"/>
  <c r="AS547" i="20"/>
  <c r="AS229" i="20"/>
  <c r="AS164" i="20"/>
  <c r="AS516" i="20"/>
  <c r="AS146" i="20"/>
  <c r="AS2039" i="20"/>
  <c r="AS1128" i="20"/>
  <c r="AS673" i="20"/>
  <c r="AS460" i="20"/>
  <c r="AS68" i="20"/>
  <c r="AS964" i="20"/>
  <c r="AS170" i="20"/>
  <c r="AS265" i="20"/>
  <c r="AS1612" i="20"/>
  <c r="AS1143" i="20"/>
  <c r="AS800" i="20"/>
  <c r="AS563" i="20"/>
  <c r="AS363" i="20"/>
  <c r="AS11" i="20"/>
  <c r="AS298" i="20"/>
  <c r="AS761" i="20"/>
  <c r="AS2153" i="20"/>
  <c r="AS1448" i="20"/>
  <c r="AS992" i="20"/>
  <c r="AS1741" i="20"/>
  <c r="AS1219" i="20"/>
  <c r="AS2258" i="20"/>
  <c r="AS1680" i="20"/>
  <c r="AS1183" i="20"/>
  <c r="AS2047" i="20"/>
  <c r="AS1876" i="20"/>
  <c r="AS830" i="20"/>
  <c r="AS254" i="20"/>
  <c r="AS144" i="20"/>
  <c r="AS223" i="20"/>
  <c r="AS593" i="20"/>
  <c r="AS960" i="20"/>
  <c r="AS821" i="20"/>
  <c r="AS270" i="20"/>
  <c r="AS745" i="20"/>
  <c r="AS1524" i="20"/>
  <c r="AS54" i="20"/>
  <c r="AS596" i="20"/>
  <c r="AS89" i="20"/>
  <c r="AS407" i="20"/>
  <c r="AS989" i="20"/>
  <c r="AS216" i="20"/>
  <c r="AS1948" i="20"/>
  <c r="AS638" i="20"/>
  <c r="AS221" i="20"/>
  <c r="AS148" i="20"/>
  <c r="AS130" i="20"/>
  <c r="AS2004" i="20"/>
  <c r="AS1116" i="20"/>
  <c r="AS664" i="20"/>
  <c r="AS452" i="20"/>
  <c r="AS188" i="20"/>
  <c r="AS891" i="20"/>
  <c r="AS787" i="20"/>
  <c r="AS2060" i="20"/>
  <c r="AS1403" i="20"/>
  <c r="AS1009" i="20"/>
  <c r="AS700" i="20"/>
  <c r="AS419" i="20"/>
  <c r="AS187" i="20"/>
  <c r="AS474" i="20"/>
  <c r="AS457" i="20"/>
  <c r="AS1832" i="20"/>
  <c r="AS1139" i="20"/>
  <c r="AS2322" i="20"/>
  <c r="AS1512" i="20"/>
  <c r="AS726" i="20"/>
  <c r="AS1651" i="20"/>
  <c r="AS1165" i="20"/>
  <c r="AS1760" i="20"/>
  <c r="AS1623" i="20"/>
  <c r="AS584" i="20"/>
  <c r="AS81" i="20"/>
  <c r="AS183" i="20"/>
  <c r="AS641" i="20"/>
  <c r="AS1433" i="20"/>
  <c r="AS168" i="20"/>
  <c r="AS207" i="20"/>
  <c r="AS748" i="20"/>
  <c r="AS495" i="20"/>
  <c r="AS1578" i="20"/>
  <c r="AS523" i="20"/>
  <c r="AS408" i="20"/>
  <c r="AS191" i="20"/>
  <c r="AS1280" i="20"/>
  <c r="AS36" i="20"/>
  <c r="AS1567" i="20"/>
  <c r="AS879" i="20"/>
  <c r="AS617" i="20"/>
  <c r="AS347" i="20"/>
  <c r="AS163" i="20"/>
  <c r="AS250" i="20"/>
  <c r="AS217" i="20"/>
  <c r="AS1585" i="20"/>
  <c r="AS2259" i="20"/>
  <c r="AS1492" i="20"/>
  <c r="AS1007" i="20"/>
  <c r="AS1284" i="20"/>
  <c r="AS1035" i="20"/>
  <c r="AS1731" i="20"/>
  <c r="AS1134" i="20"/>
  <c r="AS65" i="20"/>
  <c r="AS576" i="20"/>
  <c r="AS568" i="20"/>
  <c r="AS1089" i="20"/>
  <c r="AS102" i="20"/>
  <c r="AS531" i="20"/>
  <c r="AS110" i="20"/>
  <c r="AS871" i="20"/>
  <c r="AS1479" i="20"/>
  <c r="AS14" i="20"/>
  <c r="AS344" i="20"/>
  <c r="AS797" i="20"/>
  <c r="AS513" i="20"/>
  <c r="AS370" i="20"/>
  <c r="AS82" i="20"/>
  <c r="AS1744" i="20"/>
  <c r="AS1099" i="20"/>
  <c r="AS681" i="20"/>
  <c r="AS403" i="20"/>
  <c r="AS426" i="20"/>
  <c r="AS417" i="20"/>
  <c r="AS1110" i="20"/>
  <c r="AS1888" i="20"/>
  <c r="AS991" i="20"/>
  <c r="AS2091" i="20"/>
  <c r="AS1136" i="20"/>
  <c r="AS1703" i="20"/>
  <c r="AS1073" i="20"/>
  <c r="AS49" i="20"/>
  <c r="AS79" i="20"/>
  <c r="AS1437" i="20"/>
  <c r="AS725" i="20"/>
  <c r="AS95" i="20"/>
  <c r="AS326" i="20"/>
  <c r="AS603" i="20"/>
  <c r="AS1033" i="20"/>
  <c r="AS192" i="20"/>
  <c r="AS150" i="20"/>
  <c r="AS739" i="20"/>
  <c r="AS965" i="20"/>
  <c r="AS526" i="20"/>
  <c r="AS862" i="20"/>
  <c r="AS624" i="20"/>
  <c r="AS1357" i="20"/>
  <c r="AS2152" i="20"/>
  <c r="AS1153" i="20"/>
  <c r="AS1393" i="20"/>
  <c r="AS1908" i="20"/>
  <c r="AS1759" i="20"/>
  <c r="AS32" i="20"/>
  <c r="AS1551" i="20"/>
  <c r="AS559" i="20"/>
  <c r="AS703" i="20"/>
  <c r="AS502" i="20"/>
  <c r="AS424" i="20"/>
  <c r="AS15" i="20"/>
  <c r="AS135" i="20"/>
  <c r="AS1214" i="20"/>
  <c r="AS1268" i="20"/>
  <c r="AS2262" i="20"/>
  <c r="AS2174" i="20"/>
  <c r="AS2062" i="20"/>
  <c r="AS1974" i="20"/>
  <c r="AS1862" i="20"/>
  <c r="AS1750" i="20"/>
  <c r="AS1662" i="20"/>
  <c r="AS1550" i="20"/>
  <c r="AS1462" i="20"/>
  <c r="AS2365" i="20"/>
  <c r="AS2253" i="20"/>
  <c r="AS2165" i="20"/>
  <c r="AS2053" i="20"/>
  <c r="AS1965" i="20"/>
  <c r="AS2331" i="20"/>
  <c r="AS2183" i="20"/>
  <c r="AS2065" i="20"/>
  <c r="AS1915" i="20"/>
  <c r="AS1811" i="20"/>
  <c r="AS1683" i="20"/>
  <c r="AS1555" i="20"/>
  <c r="AS1455" i="20"/>
  <c r="AS1330" i="20"/>
  <c r="AS1242" i="20"/>
  <c r="AS1130" i="20"/>
  <c r="AS1018" i="20"/>
  <c r="AS930" i="20"/>
  <c r="AS818" i="20"/>
  <c r="AS730" i="20"/>
  <c r="AS618" i="20"/>
  <c r="AS506" i="20"/>
  <c r="AS2256" i="20"/>
  <c r="AS2106" i="20"/>
  <c r="AS1988" i="20"/>
  <c r="AS1847" i="20"/>
  <c r="AS1719" i="20"/>
  <c r="AS1618" i="20"/>
  <c r="AS1490" i="20"/>
  <c r="AS1389" i="20"/>
  <c r="AS1273" i="20"/>
  <c r="AS2361" i="20"/>
  <c r="AS2243" i="20"/>
  <c r="AS2095" i="20"/>
  <c r="AS1977" i="20"/>
  <c r="AS1836" i="20"/>
  <c r="AS1708" i="20"/>
  <c r="AS1608" i="20"/>
  <c r="AS1480" i="20"/>
  <c r="AS2348" i="20"/>
  <c r="AS2200" i="20"/>
  <c r="AS2250" i="20"/>
  <c r="AS2036" i="20"/>
  <c r="AS1812" i="20"/>
  <c r="AS1650" i="20"/>
  <c r="AS1447" i="20"/>
  <c r="AS1277" i="20"/>
  <c r="AS1160" i="20"/>
  <c r="AS1032" i="20"/>
  <c r="AS932" i="20"/>
  <c r="AS804" i="20"/>
  <c r="AS2271" i="20"/>
  <c r="AS2050" i="20"/>
  <c r="AS1824" i="20"/>
  <c r="AS1661" i="20"/>
  <c r="AS1458" i="20"/>
  <c r="AS1286" i="20"/>
  <c r="AS1168" i="20"/>
  <c r="AS1040" i="20"/>
  <c r="AS940" i="20"/>
  <c r="AS2268" i="20"/>
  <c r="AS1996" i="20"/>
  <c r="AS1823" i="20"/>
  <c r="AS1616" i="20"/>
  <c r="AS1457" i="20"/>
  <c r="AS1285" i="20"/>
  <c r="AS1140" i="20"/>
  <c r="AS1039" i="20"/>
  <c r="AS911" i="20"/>
  <c r="AS811" i="20"/>
  <c r="AS2241" i="20"/>
  <c r="AS1980" i="20"/>
  <c r="AS1805" i="20"/>
  <c r="AS2282" i="20"/>
  <c r="AS2345" i="20"/>
  <c r="AS1786" i="20"/>
  <c r="AS1432" i="20"/>
  <c r="AS1228" i="20"/>
  <c r="AS1015" i="20"/>
  <c r="AS853" i="20"/>
  <c r="AS693" i="20"/>
  <c r="AS565" i="20"/>
  <c r="AS469" i="20"/>
  <c r="AS357" i="20"/>
  <c r="AS269" i="20"/>
  <c r="AS157" i="20"/>
  <c r="AS45" i="20"/>
  <c r="AS236" i="20"/>
  <c r="AS28" i="20"/>
  <c r="AS27" i="20"/>
  <c r="AS580" i="20"/>
  <c r="AS210" i="20"/>
  <c r="AS873" i="20"/>
  <c r="AS401" i="20"/>
  <c r="AS2281" i="20"/>
  <c r="AS1753" i="20"/>
  <c r="AS1404" i="20"/>
  <c r="AS1207" i="20"/>
  <c r="AS998" i="20"/>
  <c r="AS839" i="20"/>
  <c r="AS692" i="20"/>
  <c r="AS619" i="20"/>
  <c r="AS545" i="20"/>
  <c r="AS476" i="20"/>
  <c r="AS412" i="20"/>
  <c r="AS348" i="20"/>
  <c r="AS244" i="20"/>
  <c r="AS108" i="20"/>
  <c r="AS195" i="20"/>
  <c r="AS19" i="20"/>
  <c r="AS680" i="20"/>
  <c r="AS442" i="20"/>
  <c r="AS226" i="20"/>
  <c r="AS1109" i="20"/>
  <c r="AS597" i="20"/>
  <c r="AS337" i="20"/>
  <c r="AS2217" i="20"/>
  <c r="AS1890" i="20"/>
  <c r="AS1658" i="20"/>
  <c r="AS1468" i="20"/>
  <c r="AS1310" i="20"/>
  <c r="AS1173" i="20"/>
  <c r="AS1054" i="20"/>
  <c r="AS936" i="20"/>
  <c r="AS825" i="20"/>
  <c r="AS728" i="20"/>
  <c r="AS654" i="20"/>
  <c r="AS581" i="20"/>
  <c r="AS508" i="20"/>
  <c r="AS443" i="20"/>
  <c r="AS379" i="20"/>
  <c r="AS315" i="20"/>
  <c r="AS243" i="20"/>
  <c r="AS59" i="20"/>
  <c r="AS775" i="20"/>
  <c r="AS552" i="20"/>
  <c r="AS362" i="20"/>
  <c r="AS154" i="20"/>
  <c r="AS861" i="20"/>
  <c r="AS551" i="20"/>
  <c r="AS329" i="20"/>
  <c r="AS2273" i="20"/>
  <c r="AS1922" i="20"/>
  <c r="AS1685" i="20"/>
  <c r="AS1493" i="20"/>
  <c r="AS1324" i="20"/>
  <c r="AS1187" i="20"/>
  <c r="AS1024" i="20"/>
  <c r="AS242" i="20"/>
  <c r="AS385" i="20"/>
  <c r="AS2058" i="20"/>
  <c r="AS1799" i="20"/>
  <c r="AS1584" i="20"/>
  <c r="AS1394" i="20"/>
  <c r="AS1252" i="20"/>
  <c r="AS1125" i="20"/>
  <c r="AS947" i="20"/>
  <c r="AS177" i="20"/>
  <c r="AS1986" i="20"/>
  <c r="AS1740" i="20"/>
  <c r="AS1533" i="20"/>
  <c r="AS1355" i="20"/>
  <c r="AS1216" i="20"/>
  <c r="AS1092" i="20"/>
  <c r="AS974" i="20"/>
  <c r="AS2131" i="20"/>
  <c r="AS1849" i="20"/>
  <c r="AS2300" i="20"/>
  <c r="AS1940" i="20"/>
  <c r="AS1698" i="20"/>
  <c r="AS1410" i="20"/>
  <c r="AS900" i="20"/>
  <c r="AS657" i="20"/>
  <c r="AS464" i="20"/>
  <c r="AS295" i="20"/>
  <c r="AS129" i="20"/>
  <c r="AS577" i="20"/>
  <c r="AS230" i="20"/>
  <c r="AS943" i="20"/>
  <c r="AS334" i="20"/>
  <c r="AS1046" i="20"/>
  <c r="AS351" i="20"/>
  <c r="AS883" i="20"/>
  <c r="AS263" i="20"/>
  <c r="AS807" i="20"/>
  <c r="AS120" i="20"/>
  <c r="AS639" i="20"/>
  <c r="AS55" i="20"/>
  <c r="AS406" i="20"/>
  <c r="AS1392" i="20"/>
  <c r="AS899" i="20"/>
  <c r="AS651" i="20"/>
  <c r="AS358" i="20"/>
  <c r="AS16" i="20"/>
  <c r="AS416" i="20"/>
  <c r="AS1107" i="20"/>
  <c r="AS374" i="20"/>
  <c r="AS988" i="20"/>
  <c r="AS240" i="20"/>
  <c r="AS104" i="20"/>
  <c r="AS494" i="20"/>
  <c r="AS1411" i="20"/>
  <c r="AS375" i="20"/>
  <c r="AS927" i="20"/>
  <c r="AS88" i="20"/>
  <c r="AS39" i="20"/>
  <c r="AS137" i="20"/>
  <c r="AS667" i="20"/>
  <c r="AS199" i="20"/>
  <c r="AS1506" i="20"/>
  <c r="AS855" i="20"/>
  <c r="AS1247" i="20"/>
  <c r="AS887" i="20"/>
  <c r="AS176" i="20"/>
  <c r="AS430" i="20"/>
  <c r="AS118" i="20"/>
  <c r="AS695" i="20"/>
  <c r="AS158" i="20"/>
  <c r="AS1334" i="20"/>
  <c r="AS1283" i="20"/>
  <c r="AS454" i="20"/>
  <c r="AS2296" i="20"/>
  <c r="AS2227" i="20"/>
  <c r="AS1429" i="20"/>
  <c r="AS2226" i="20"/>
  <c r="AS1587" i="20"/>
  <c r="AS993" i="20"/>
  <c r="AS2199" i="20"/>
  <c r="AS2240" i="20"/>
  <c r="AS1384" i="20"/>
  <c r="AS675" i="20"/>
  <c r="AS341" i="20"/>
  <c r="AS29" i="20"/>
  <c r="AS878" i="20"/>
  <c r="AS661" i="20"/>
  <c r="AS1696" i="20"/>
  <c r="AS779" i="20"/>
  <c r="AS527" i="20"/>
  <c r="AS204" i="20"/>
  <c r="AS616" i="20"/>
  <c r="AS835" i="20"/>
  <c r="AS2111" i="20"/>
  <c r="AS1423" i="20"/>
  <c r="AS1025" i="20"/>
  <c r="AS709" i="20"/>
  <c r="AS427" i="20"/>
  <c r="AS211" i="20"/>
  <c r="AS507" i="20"/>
  <c r="AS489" i="20"/>
  <c r="AS1860" i="20"/>
  <c r="AS1291" i="20"/>
  <c r="AS98" i="20"/>
  <c r="AS1992" i="20"/>
  <c r="AS1356" i="20"/>
  <c r="AS846" i="20"/>
  <c r="AS1484" i="20"/>
  <c r="AS1063" i="20"/>
  <c r="AS1788" i="20"/>
  <c r="AS1642" i="20"/>
  <c r="AS605" i="20"/>
  <c r="AS463" i="20"/>
  <c r="AS247" i="20"/>
  <c r="AS715" i="20"/>
  <c r="AS24" i="20"/>
  <c r="AS255" i="20"/>
  <c r="AS248" i="20"/>
  <c r="AS817" i="20"/>
  <c r="AS105" i="20"/>
  <c r="AS366" i="20"/>
  <c r="AS854" i="20"/>
  <c r="AS94" i="20"/>
  <c r="AS520" i="20"/>
  <c r="AS296" i="20"/>
  <c r="AS1197" i="20"/>
  <c r="AS2140" i="20"/>
  <c r="AS537" i="20"/>
  <c r="AS109" i="20"/>
  <c r="AS219" i="20"/>
  <c r="AS643" i="20"/>
  <c r="AS1594" i="20"/>
  <c r="AS953" i="20"/>
  <c r="AS518" i="20"/>
  <c r="AS316" i="20"/>
  <c r="AS131" i="20"/>
  <c r="AS354" i="20"/>
  <c r="AS233" i="20"/>
  <c r="AS1586" i="20"/>
  <c r="AS1127" i="20"/>
  <c r="AS789" i="20"/>
  <c r="AS553" i="20"/>
  <c r="AS291" i="20"/>
  <c r="AS689" i="20"/>
  <c r="AS66" i="20"/>
  <c r="AS249" i="20"/>
  <c r="AS1421" i="20"/>
  <c r="AS1052" i="20"/>
  <c r="AS1713" i="20"/>
  <c r="AS1020" i="20"/>
  <c r="AS1887" i="20"/>
  <c r="AS1302" i="20"/>
  <c r="AS933" i="20"/>
  <c r="AS1844" i="20"/>
  <c r="AS796" i="20"/>
  <c r="AS231" i="20"/>
  <c r="AS649" i="20"/>
  <c r="AS159" i="20"/>
  <c r="AS541" i="20"/>
  <c r="AS870" i="20"/>
  <c r="AS557" i="20"/>
  <c r="AS206" i="20"/>
  <c r="AS57" i="20"/>
  <c r="AS279" i="20"/>
  <c r="AS160" i="20"/>
  <c r="AS41" i="20"/>
  <c r="AS343" i="20"/>
  <c r="AS472" i="20"/>
  <c r="AS172" i="20"/>
  <c r="AS1239" i="20"/>
  <c r="AS777" i="20"/>
  <c r="AS544" i="20"/>
  <c r="AS283" i="20"/>
  <c r="AS662" i="20"/>
  <c r="AS679" i="20"/>
  <c r="AS2059" i="20"/>
  <c r="AS1395" i="20"/>
  <c r="AS1921" i="20"/>
  <c r="AS1323" i="20"/>
  <c r="AS615" i="20"/>
  <c r="AS1152" i="20"/>
  <c r="AS1976" i="20"/>
  <c r="AS1816" i="20"/>
  <c r="AS208" i="20"/>
  <c r="AS96" i="20"/>
  <c r="AS78" i="20"/>
  <c r="AS769" i="20"/>
  <c r="AS759" i="20"/>
  <c r="AS143" i="20"/>
  <c r="AS390" i="20"/>
  <c r="AS632" i="20"/>
  <c r="AS521" i="20"/>
  <c r="AS302" i="20"/>
  <c r="AS383" i="20"/>
  <c r="AS10" i="20"/>
  <c r="AS314" i="20"/>
  <c r="AS1540" i="20"/>
  <c r="AS863" i="20"/>
  <c r="AS467" i="20"/>
  <c r="AS907" i="20"/>
  <c r="AS18" i="20"/>
  <c r="AS1771" i="20"/>
  <c r="AS653" i="20"/>
  <c r="AS1652" i="20"/>
  <c r="AS515" i="20"/>
  <c r="AS1419" i="20"/>
  <c r="AS1943" i="20"/>
  <c r="AS1570" i="20"/>
  <c r="AS190" i="20"/>
  <c r="AS529" i="20"/>
  <c r="AS496" i="20"/>
  <c r="AS70" i="20"/>
  <c r="AS128" i="20"/>
  <c r="AS478" i="20"/>
  <c r="AS771" i="20"/>
  <c r="AS63" i="20"/>
  <c r="AS280" i="20"/>
  <c r="AS705" i="20"/>
  <c r="AS4" i="20"/>
  <c r="AS851" i="20"/>
  <c r="AS459" i="20"/>
  <c r="AS598" i="20"/>
  <c r="AS153" i="20"/>
  <c r="AS1220" i="20"/>
  <c r="AS1629" i="20"/>
  <c r="AS393" i="20"/>
  <c r="AS1006" i="20"/>
  <c r="AS2008" i="20"/>
  <c r="AS511" i="20"/>
  <c r="AS462" i="20"/>
  <c r="AS414" i="20"/>
  <c r="AS1597" i="20"/>
  <c r="AS47" i="20"/>
  <c r="AS391" i="20"/>
  <c r="AS503" i="20"/>
  <c r="AS368" i="20"/>
  <c r="AS621" i="20"/>
  <c r="AS2" i="20"/>
  <c r="AS2366" i="20"/>
  <c r="AS2254" i="20"/>
  <c r="AS2166" i="20"/>
  <c r="AS2054" i="20"/>
  <c r="AS1942" i="20"/>
  <c r="AS1854" i="20"/>
  <c r="AS1742" i="20"/>
  <c r="AS1654" i="20"/>
  <c r="AS1542" i="20"/>
  <c r="AS1430" i="20"/>
  <c r="AS2357" i="20"/>
  <c r="AS2245" i="20"/>
  <c r="AS2157" i="20"/>
  <c r="AS2045" i="20"/>
  <c r="AS1933" i="20"/>
  <c r="AS2321" i="20"/>
  <c r="AS2171" i="20"/>
  <c r="AS2055" i="20"/>
  <c r="AS1905" i="20"/>
  <c r="AS1775" i="20"/>
  <c r="AS1674" i="20"/>
  <c r="AS1546" i="20"/>
  <c r="AS1445" i="20"/>
  <c r="AS1322" i="20"/>
  <c r="AS1210" i="20"/>
  <c r="AS1122" i="20"/>
  <c r="AS1010" i="20"/>
  <c r="AS922" i="20"/>
  <c r="AS810" i="20"/>
  <c r="AS698" i="20"/>
  <c r="AS610" i="20"/>
  <c r="AS2362" i="20"/>
  <c r="AS2244" i="20"/>
  <c r="AS2096" i="20"/>
  <c r="AS1946" i="20"/>
  <c r="AS1837" i="20"/>
  <c r="AS1709" i="20"/>
  <c r="AS1609" i="20"/>
  <c r="AS1481" i="20"/>
  <c r="AS1353" i="20"/>
  <c r="AS1265" i="20"/>
  <c r="AS2351" i="20"/>
  <c r="AS2233" i="20"/>
  <c r="AS2083" i="20"/>
  <c r="AS1935" i="20"/>
  <c r="AS1827" i="20"/>
  <c r="AS1699" i="20"/>
  <c r="AS1599" i="20"/>
  <c r="AS1471" i="20"/>
  <c r="AS2306" i="20"/>
  <c r="AS2188" i="20"/>
  <c r="AS2228" i="20"/>
  <c r="AS2018" i="20"/>
  <c r="AS1796" i="20"/>
  <c r="AS1593" i="20"/>
  <c r="AS1431" i="20"/>
  <c r="AS1267" i="20"/>
  <c r="AS1151" i="20"/>
  <c r="AS1023" i="20"/>
  <c r="AS895" i="20"/>
  <c r="AS795" i="20"/>
  <c r="AS2249" i="20"/>
  <c r="AS2035" i="20"/>
  <c r="AS1808" i="20"/>
  <c r="AS1604" i="20"/>
  <c r="AS1442" i="20"/>
  <c r="AS1276" i="20"/>
  <c r="AS1159" i="20"/>
  <c r="AS1031" i="20"/>
  <c r="AS903" i="20"/>
  <c r="AS2248" i="20"/>
  <c r="AS1983" i="20"/>
  <c r="AS1807" i="20"/>
  <c r="AS1603" i="20"/>
  <c r="AS1396" i="20"/>
  <c r="AS1275" i="20"/>
  <c r="AS1131" i="20"/>
  <c r="AS1030" i="20"/>
  <c r="AS902" i="20"/>
  <c r="AS774" i="20"/>
  <c r="AS2219" i="20"/>
  <c r="AS1962" i="20"/>
  <c r="AS1789" i="20"/>
  <c r="AS2260" i="20"/>
  <c r="AS2123" i="20"/>
  <c r="AS1757" i="20"/>
  <c r="AS1405" i="20"/>
  <c r="AS1208" i="20"/>
  <c r="AS999" i="20"/>
  <c r="AS805" i="20"/>
  <c r="AS684" i="20"/>
  <c r="AS556" i="20"/>
  <c r="AS461" i="20"/>
  <c r="AS349" i="20"/>
  <c r="AS237" i="20"/>
  <c r="AS149" i="20"/>
  <c r="AS37" i="20"/>
  <c r="AS228" i="20"/>
  <c r="AS12" i="20"/>
  <c r="AS919" i="20"/>
  <c r="AS543" i="20"/>
  <c r="AS162" i="20"/>
  <c r="AS823" i="20"/>
  <c r="AS361" i="20"/>
  <c r="AS2072" i="20"/>
  <c r="AS1724" i="20"/>
  <c r="AS1383" i="20"/>
  <c r="AS1192" i="20"/>
  <c r="AS982" i="20"/>
  <c r="AS790" i="20"/>
  <c r="AS683" i="20"/>
  <c r="AS609" i="20"/>
  <c r="AS536" i="20"/>
  <c r="AS468" i="20"/>
  <c r="AS404" i="20"/>
  <c r="AS340" i="20"/>
  <c r="AS220" i="20"/>
  <c r="AS92" i="20"/>
  <c r="AS171" i="20"/>
  <c r="AS1065" i="20"/>
  <c r="AS644" i="20"/>
  <c r="AS418" i="20"/>
  <c r="AS202" i="20"/>
  <c r="AS889" i="20"/>
  <c r="AS569" i="20"/>
  <c r="AS305" i="20"/>
  <c r="AS2167" i="20"/>
  <c r="AS1861" i="20"/>
  <c r="AS1639" i="20"/>
  <c r="AS1449" i="20"/>
  <c r="AS1292" i="20"/>
  <c r="AS1156" i="20"/>
  <c r="AS1038" i="20"/>
  <c r="AS924" i="20"/>
  <c r="AS814" i="20"/>
  <c r="AS718" i="20"/>
  <c r="AS645" i="20"/>
  <c r="AS572" i="20"/>
  <c r="AS499" i="20"/>
  <c r="AS435" i="20"/>
  <c r="AS371" i="20"/>
  <c r="AS307" i="20"/>
  <c r="AS227" i="20"/>
  <c r="AS35" i="20"/>
  <c r="AS751" i="20"/>
  <c r="AS525" i="20"/>
  <c r="AS330" i="20"/>
  <c r="AS122" i="20"/>
  <c r="AS798" i="20"/>
  <c r="AS524" i="20"/>
  <c r="AS313" i="20"/>
  <c r="AS2216" i="20"/>
  <c r="AS1889" i="20"/>
  <c r="AS1657" i="20"/>
  <c r="AS1467" i="20"/>
  <c r="AS1304" i="20"/>
  <c r="AS1172" i="20"/>
  <c r="AS1008" i="20"/>
  <c r="AS186" i="20"/>
  <c r="AS289" i="20"/>
  <c r="AS2025" i="20"/>
  <c r="AS1770" i="20"/>
  <c r="AS1557" i="20"/>
  <c r="AS1377" i="20"/>
  <c r="AS1237" i="20"/>
  <c r="AS1080" i="20"/>
  <c r="AS934" i="20"/>
  <c r="AS2315" i="20"/>
  <c r="AS1953" i="20"/>
  <c r="AS1712" i="20"/>
  <c r="AS1511" i="20"/>
  <c r="AS1335" i="20"/>
  <c r="AS1198" i="20"/>
  <c r="AS1079" i="20"/>
  <c r="AS961" i="20"/>
  <c r="AS2090" i="20"/>
  <c r="AS1817" i="20"/>
  <c r="AS2239" i="20"/>
  <c r="AS1907" i="20"/>
  <c r="AS1669" i="20"/>
  <c r="AS1333" i="20"/>
  <c r="AS860" i="20"/>
  <c r="AS631" i="20"/>
  <c r="AS446" i="20"/>
  <c r="AS272" i="20"/>
  <c r="AS113" i="20"/>
  <c r="AS504" i="20"/>
  <c r="AS184" i="20"/>
  <c r="AS819" i="20"/>
  <c r="AS288" i="20"/>
  <c r="AS845" i="20"/>
  <c r="AS781" i="20"/>
  <c r="AS687" i="20"/>
  <c r="AS72" i="20"/>
  <c r="AS540" i="20"/>
  <c r="AS1316" i="20"/>
  <c r="AS294" i="20"/>
  <c r="AS310" i="20"/>
  <c r="AS56" i="20"/>
  <c r="AS1000" i="20"/>
  <c r="AS808" i="20"/>
  <c r="AS40" i="20"/>
  <c r="AS1164" i="20"/>
  <c r="AS22" i="20"/>
  <c r="AS2178" i="20"/>
  <c r="AS785" i="20"/>
  <c r="AS1588" i="20"/>
  <c r="AS1264" i="20"/>
  <c r="AS1022" i="20"/>
  <c r="AS1963" i="20"/>
  <c r="AS1385" i="20"/>
  <c r="AS893" i="20"/>
  <c r="AS1944" i="20"/>
  <c r="AS2076" i="20"/>
  <c r="AS1145" i="20"/>
  <c r="AS791" i="20"/>
  <c r="AS429" i="20"/>
  <c r="AS141" i="20"/>
  <c r="AS251" i="20"/>
  <c r="AS345" i="20"/>
  <c r="AS1365" i="20"/>
  <c r="AS969" i="20"/>
  <c r="AS600" i="20"/>
  <c r="AS332" i="20"/>
  <c r="AS147" i="20"/>
  <c r="AS386" i="20"/>
  <c r="AS542" i="20"/>
  <c r="AS1833" i="20"/>
  <c r="AS1272" i="20"/>
  <c r="AS908" i="20"/>
  <c r="AS636" i="20"/>
  <c r="AS491" i="20"/>
  <c r="AS299" i="20"/>
  <c r="AS717" i="20"/>
  <c r="AS90" i="20"/>
  <c r="AS273" i="20"/>
  <c r="AS1631" i="20"/>
  <c r="AS1155" i="20"/>
  <c r="AS193" i="20"/>
  <c r="AS1538" i="20"/>
  <c r="AS1036" i="20"/>
  <c r="AS1920" i="20"/>
  <c r="AS1320" i="20"/>
  <c r="AS945" i="20"/>
  <c r="AS2187" i="20"/>
  <c r="AS1262" i="20"/>
  <c r="AS423" i="20"/>
  <c r="AS97" i="20"/>
  <c r="AS724" i="20"/>
  <c r="AS782" i="20"/>
  <c r="AS121" i="20"/>
  <c r="AS448" i="20"/>
  <c r="AS1248" i="20"/>
  <c r="AS888" i="20"/>
  <c r="AS246" i="20"/>
  <c r="AS567" i="20"/>
  <c r="AS832" i="20"/>
  <c r="AS224" i="20"/>
  <c r="AS694" i="20"/>
  <c r="AS1348" i="20"/>
  <c r="AS1075" i="20"/>
  <c r="AS744" i="20"/>
  <c r="AS1135" i="20"/>
  <c r="AS1733" i="20"/>
  <c r="AS780" i="20"/>
  <c r="AS333" i="20"/>
  <c r="AS21" i="20"/>
  <c r="AS410" i="20"/>
  <c r="AS321" i="20"/>
  <c r="AS1344" i="20"/>
  <c r="AS766" i="20"/>
  <c r="AS388" i="20"/>
  <c r="AS52" i="20"/>
  <c r="AS589" i="20"/>
  <c r="AS505" i="20"/>
  <c r="AS1804" i="20"/>
  <c r="AS1259" i="20"/>
  <c r="AS892" i="20"/>
  <c r="AS627" i="20"/>
  <c r="AS355" i="20"/>
  <c r="AS1037" i="20"/>
  <c r="AS274" i="20"/>
  <c r="AS716" i="20"/>
  <c r="AS2108" i="20"/>
  <c r="AS1271" i="20"/>
  <c r="AS980" i="20"/>
  <c r="AS1954" i="20"/>
  <c r="AS1336" i="20"/>
  <c r="AS2195" i="20"/>
  <c r="AS1465" i="20"/>
  <c r="AS1047" i="20"/>
  <c r="AS2130" i="20"/>
  <c r="AS1196" i="20"/>
  <c r="AS400" i="20"/>
  <c r="AS112" i="20"/>
  <c r="AS723" i="20"/>
  <c r="AS73" i="20"/>
  <c r="AS384" i="20"/>
  <c r="AS793" i="20"/>
  <c r="AS784" i="20"/>
  <c r="AS668" i="20"/>
  <c r="AS1029" i="20"/>
  <c r="AS757" i="20"/>
  <c r="AS62" i="20"/>
  <c r="AS1147" i="20"/>
  <c r="AS648" i="20"/>
  <c r="AS470" i="20"/>
  <c r="AS115" i="20"/>
  <c r="AS1379" i="20"/>
  <c r="AS997" i="20"/>
  <c r="AS691" i="20"/>
  <c r="AS411" i="20"/>
  <c r="AS935" i="20"/>
  <c r="AS42" i="20"/>
  <c r="AS441" i="20"/>
  <c r="AS1803" i="20"/>
  <c r="AS809" i="20"/>
  <c r="AS1684" i="20"/>
  <c r="AS1184" i="20"/>
  <c r="AS1439" i="20"/>
  <c r="AS917" i="20"/>
  <c r="AS2079" i="20"/>
  <c r="AS382" i="20"/>
  <c r="AS376" i="20"/>
  <c r="AS622" i="20"/>
  <c r="AS320" i="20"/>
  <c r="AS1119" i="20"/>
  <c r="AS696" i="20"/>
  <c r="AS9" i="20"/>
  <c r="AS174" i="20"/>
  <c r="AS456" i="20"/>
  <c r="AS972" i="20"/>
  <c r="AS134" i="20"/>
  <c r="AS214" i="20"/>
  <c r="AS560" i="20"/>
  <c r="AS534" i="20"/>
  <c r="AS1994" i="20"/>
  <c r="AS981" i="20"/>
  <c r="AS608" i="20"/>
  <c r="AS139" i="20"/>
  <c r="AS218" i="20"/>
  <c r="AS652" i="20"/>
  <c r="AS1378" i="20"/>
  <c r="AS688" i="20"/>
  <c r="AS1166" i="20"/>
  <c r="AS1826" i="20"/>
  <c r="AS1019" i="20"/>
  <c r="AS2044" i="20"/>
  <c r="AS733" i="20"/>
  <c r="AS335" i="20"/>
  <c r="AS46" i="20"/>
  <c r="AS367" i="20"/>
  <c r="AS1062" i="20"/>
  <c r="AS623" i="20"/>
  <c r="AS1352" i="20"/>
  <c r="AS512" i="20"/>
  <c r="AS455" i="20"/>
  <c r="AS833" i="20"/>
  <c r="AS8" i="20"/>
  <c r="AS67" i="20"/>
  <c r="AS1083" i="20"/>
  <c r="AS672" i="20"/>
  <c r="AS267" i="20"/>
  <c r="AS194" i="20"/>
  <c r="AS1993" i="20"/>
  <c r="AS482" i="20"/>
  <c r="AS1440" i="20"/>
  <c r="AS2057" i="20"/>
  <c r="AS1120" i="20"/>
  <c r="AS1671" i="20"/>
  <c r="AS1624" i="20"/>
  <c r="AS312" i="20"/>
  <c r="AS31" i="20"/>
  <c r="AS1148" i="20"/>
  <c r="AS1001" i="20"/>
  <c r="AS550" i="20"/>
  <c r="AS1456" i="20"/>
  <c r="AS1176" i="20"/>
  <c r="AS328" i="20"/>
  <c r="AS612" i="20"/>
  <c r="AS432" i="20"/>
  <c r="AS2358" i="20"/>
  <c r="AS2246" i="20"/>
  <c r="AS2134" i="20"/>
  <c r="AS2046" i="20"/>
  <c r="AS1934" i="20"/>
  <c r="AS1846" i="20"/>
  <c r="AS1734" i="20"/>
  <c r="AS1622" i="20"/>
  <c r="AS1534" i="20"/>
  <c r="AS1422" i="20"/>
  <c r="AS2349" i="20"/>
  <c r="AS2237" i="20"/>
  <c r="AS2125" i="20"/>
  <c r="AS2037" i="20"/>
  <c r="AS1925" i="20"/>
  <c r="AS2311" i="20"/>
  <c r="AS2161" i="20"/>
  <c r="AS2011" i="20"/>
  <c r="AS1895" i="20"/>
  <c r="AS1765" i="20"/>
  <c r="AS1665" i="20"/>
  <c r="AS1537" i="20"/>
  <c r="AS1409" i="20"/>
  <c r="AS1314" i="20"/>
  <c r="AS1202" i="20"/>
  <c r="AS1114" i="20"/>
  <c r="AS1002" i="20"/>
  <c r="AS890" i="20"/>
  <c r="AS802" i="20"/>
  <c r="AS690" i="20"/>
  <c r="AS602" i="20"/>
  <c r="AS2352" i="20"/>
  <c r="AS2202" i="20"/>
  <c r="AS2084" i="20"/>
  <c r="AS1936" i="20"/>
  <c r="AS1828" i="20"/>
  <c r="AS1700" i="20"/>
  <c r="AS1572" i="20"/>
  <c r="AS1472" i="20"/>
  <c r="AS1345" i="20"/>
  <c r="AS1257" i="20"/>
  <c r="AS2339" i="20"/>
  <c r="AS2191" i="20"/>
  <c r="AS2073" i="20"/>
  <c r="AS1923" i="20"/>
  <c r="AS1818" i="20"/>
  <c r="AS1690" i="20"/>
  <c r="AS1562" i="20"/>
  <c r="AS2208" i="20"/>
  <c r="AS1952" i="20"/>
  <c r="AS1780" i="20"/>
  <c r="AS1577" i="20"/>
  <c r="AS1415" i="20"/>
  <c r="AS1255" i="20"/>
  <c r="AS1115" i="20"/>
  <c r="AS1014" i="20"/>
  <c r="AS886" i="20"/>
  <c r="AS1964" i="20"/>
  <c r="AS1121" i="20"/>
  <c r="AS396" i="20"/>
  <c r="AS604" i="20"/>
  <c r="AS142" i="20"/>
  <c r="AS595" i="20"/>
  <c r="AS659" i="20"/>
  <c r="AS836" i="20"/>
  <c r="AS848" i="20"/>
  <c r="AS1858" i="20"/>
  <c r="AS1596" i="20"/>
  <c r="AS127" i="20"/>
  <c r="AS166" i="20"/>
  <c r="AS676" i="20"/>
  <c r="AS182" i="20"/>
  <c r="AS1938" i="20"/>
  <c r="AS500" i="20"/>
  <c r="AS156" i="20"/>
  <c r="AS707" i="20"/>
  <c r="AS764" i="20"/>
  <c r="AS625" i="20"/>
  <c r="AS1565" i="20"/>
  <c r="AS1466" i="20"/>
  <c r="AS2303" i="20"/>
  <c r="AS64" i="20"/>
  <c r="AS238" i="20"/>
  <c r="AS30" i="20"/>
  <c r="AS1368" i="20"/>
  <c r="AS38" i="20"/>
  <c r="AS670" i="20"/>
  <c r="AS395" i="20"/>
  <c r="AS377" i="20"/>
  <c r="AS1859" i="20"/>
  <c r="AS1251" i="20"/>
  <c r="AS704" i="20"/>
  <c r="AS303" i="20"/>
  <c r="AS262" i="20"/>
  <c r="AS735" i="20"/>
  <c r="AS2326" i="20"/>
  <c r="AS2238" i="20"/>
  <c r="AS2126" i="20"/>
  <c r="AS2038" i="20"/>
  <c r="AS1926" i="20"/>
  <c r="AS1814" i="20"/>
  <c r="AS1726" i="20"/>
  <c r="AS1614" i="20"/>
  <c r="AS1526" i="20"/>
  <c r="AS1414" i="20"/>
  <c r="AS2317" i="20"/>
  <c r="AS2229" i="20"/>
  <c r="AS2117" i="20"/>
  <c r="AS2029" i="20"/>
  <c r="AS1917" i="20"/>
  <c r="AS2267" i="20"/>
  <c r="AS2151" i="20"/>
  <c r="AS2001" i="20"/>
  <c r="AS1884" i="20"/>
  <c r="AS1756" i="20"/>
  <c r="AS1628" i="20"/>
  <c r="AS1528" i="20"/>
  <c r="AS1400" i="20"/>
  <c r="AS1306" i="20"/>
  <c r="AS1194" i="20"/>
  <c r="AS1082" i="20"/>
  <c r="AS994" i="20"/>
  <c r="AS882" i="20"/>
  <c r="AS794" i="20"/>
  <c r="AS682" i="20"/>
  <c r="AS570" i="20"/>
  <c r="AS2340" i="20"/>
  <c r="AS2192" i="20"/>
  <c r="AS2074" i="20"/>
  <c r="AS1924" i="20"/>
  <c r="AS1792" i="20"/>
  <c r="AS1691" i="20"/>
  <c r="AS1563" i="20"/>
  <c r="AS1463" i="20"/>
  <c r="AS1337" i="20"/>
  <c r="AS1225" i="20"/>
  <c r="AS2329" i="20"/>
  <c r="AS2179" i="20"/>
  <c r="AS2063" i="20"/>
  <c r="AS1913" i="20"/>
  <c r="AS1781" i="20"/>
  <c r="AS1681" i="20"/>
  <c r="AS1553" i="20"/>
  <c r="AS1452" i="20"/>
  <c r="AS2284" i="20"/>
  <c r="AS2136" i="20"/>
  <c r="AS2186" i="20"/>
  <c r="AS1932" i="20"/>
  <c r="AS1768" i="20"/>
  <c r="AS1561" i="20"/>
  <c r="AS1364" i="20"/>
  <c r="AS1245" i="20"/>
  <c r="AS1105" i="20"/>
  <c r="AS1005" i="20"/>
  <c r="AS877" i="20"/>
  <c r="AS749" i="20"/>
  <c r="AS2207" i="20"/>
  <c r="AS1951" i="20"/>
  <c r="AS1779" i="20"/>
  <c r="AS1576" i="20"/>
  <c r="AS1375" i="20"/>
  <c r="AS1254" i="20"/>
  <c r="AS1113" i="20"/>
  <c r="AS1013" i="20"/>
  <c r="AS885" i="20"/>
  <c r="AS1575" i="20"/>
  <c r="AS1373" i="20"/>
  <c r="AS1221" i="20"/>
  <c r="AS1112" i="20"/>
  <c r="AS984" i="20"/>
  <c r="AS884" i="20"/>
  <c r="AS756" i="20"/>
  <c r="AS2114" i="20"/>
  <c r="AS1929" i="20"/>
  <c r="AS1716" i="20"/>
  <c r="AS2218" i="20"/>
  <c r="AS2040" i="20"/>
  <c r="AS1615" i="20"/>
  <c r="AS1367" i="20"/>
  <c r="AS1129" i="20"/>
  <c r="AS971" i="20"/>
  <c r="AS421" i="20"/>
  <c r="AS824" i="20"/>
  <c r="AS591" i="20"/>
  <c r="AS138" i="20"/>
  <c r="AS483" i="20"/>
  <c r="AS1611" i="20"/>
  <c r="AS1204" i="20"/>
  <c r="AS2012" i="20"/>
  <c r="AS422" i="20"/>
  <c r="AS1182" i="20"/>
  <c r="AS734" i="20"/>
  <c r="AS901" i="20"/>
  <c r="AS322" i="20"/>
  <c r="AS1126" i="20"/>
  <c r="AS2145" i="20"/>
  <c r="AS558" i="20"/>
  <c r="AS25" i="20"/>
  <c r="AS669" i="20"/>
  <c r="AS111" i="20"/>
  <c r="AS239" i="20"/>
  <c r="AS201" i="20"/>
  <c r="AS436" i="20"/>
  <c r="AS20" i="20"/>
  <c r="AS169" i="20"/>
  <c r="AS535" i="20"/>
  <c r="AS2026" i="20"/>
  <c r="AS1303" i="20"/>
  <c r="AS1787" i="20"/>
  <c r="AS549" i="20"/>
  <c r="AS486" i="20"/>
  <c r="AS1315" i="20"/>
  <c r="AS1229" i="20"/>
  <c r="AS58" i="20"/>
  <c r="AS331" i="20"/>
  <c r="AS1743" i="20"/>
  <c r="AS1288" i="20"/>
  <c r="AS1016" i="20"/>
  <c r="AS151" i="20"/>
  <c r="AS71" i="20"/>
  <c r="AS6" i="20"/>
  <c r="AS2318" i="20"/>
  <c r="AS2230" i="20"/>
  <c r="AS2118" i="20"/>
  <c r="AS2006" i="20"/>
  <c r="AS1918" i="20"/>
  <c r="AS1806" i="20"/>
  <c r="AS1718" i="20"/>
  <c r="AS1606" i="20"/>
  <c r="AS1494" i="20"/>
  <c r="AS1406" i="20"/>
  <c r="AS2309" i="20"/>
  <c r="AS2221" i="20"/>
  <c r="AS2109" i="20"/>
  <c r="AS1997" i="20"/>
  <c r="AS1909" i="20"/>
  <c r="AS2257" i="20"/>
  <c r="AS2139" i="20"/>
  <c r="AS1991" i="20"/>
  <c r="AS1848" i="20"/>
  <c r="AS1747" i="20"/>
  <c r="AS1619" i="20"/>
  <c r="AS1519" i="20"/>
  <c r="AS1391" i="20"/>
  <c r="AS1274" i="20"/>
  <c r="AS1186" i="20"/>
  <c r="AS1074" i="20"/>
  <c r="AS986" i="20"/>
  <c r="AS874" i="20"/>
  <c r="AS762" i="20"/>
  <c r="AS674" i="20"/>
  <c r="AS562" i="20"/>
  <c r="AS2330" i="20"/>
  <c r="AS2180" i="20"/>
  <c r="AS2032" i="20"/>
  <c r="AS1914" i="20"/>
  <c r="AS1783" i="20"/>
  <c r="AS1682" i="20"/>
  <c r="AS1554" i="20"/>
  <c r="AS1426" i="20"/>
  <c r="AS1329" i="20"/>
  <c r="AS1217" i="20"/>
  <c r="AS2319" i="20"/>
  <c r="AS2169" i="20"/>
  <c r="AS2019" i="20"/>
  <c r="AS1903" i="20"/>
  <c r="AS1772" i="20"/>
  <c r="AS1672" i="20"/>
  <c r="AS1544" i="20"/>
  <c r="AS1416" i="20"/>
  <c r="AS2274" i="20"/>
  <c r="AS2124" i="20"/>
  <c r="AS2164" i="20"/>
  <c r="AS1919" i="20"/>
  <c r="AS1707" i="20"/>
  <c r="AS1548" i="20"/>
  <c r="AS1351" i="20"/>
  <c r="AS1235" i="20"/>
  <c r="AS1096" i="20"/>
  <c r="AS968" i="20"/>
  <c r="AS868" i="20"/>
  <c r="AS740" i="20"/>
  <c r="AS2185" i="20"/>
  <c r="AS1931" i="20"/>
  <c r="AS1722" i="20"/>
  <c r="AS1560" i="20"/>
  <c r="AS1361" i="20"/>
  <c r="AS1244" i="20"/>
  <c r="AS1104" i="20"/>
  <c r="AS976" i="20"/>
  <c r="AS876" i="20"/>
  <c r="AS2120" i="20"/>
  <c r="AS1930" i="20"/>
  <c r="AS1721" i="20"/>
  <c r="AS1514" i="20"/>
  <c r="AS1360" i="20"/>
  <c r="AS1211" i="20"/>
  <c r="AS1103" i="20"/>
  <c r="AS975" i="20"/>
  <c r="AS847" i="20"/>
  <c r="AS747" i="20"/>
  <c r="AS2099" i="20"/>
  <c r="AS1911" i="20"/>
  <c r="AS1704" i="20"/>
  <c r="AS2132" i="20"/>
  <c r="AS2007" i="20"/>
  <c r="AS1595" i="20"/>
  <c r="AS1347" i="20"/>
  <c r="AS1117" i="20"/>
  <c r="AS910" i="20"/>
  <c r="AS768" i="20"/>
  <c r="AS629" i="20"/>
  <c r="AS528" i="20"/>
  <c r="AS413" i="20"/>
  <c r="AS301" i="20"/>
  <c r="AS213" i="20"/>
  <c r="AS101" i="20"/>
  <c r="AS13" i="20"/>
  <c r="AS132" i="20"/>
  <c r="AS123" i="20"/>
  <c r="AS788" i="20"/>
  <c r="AS394" i="20"/>
  <c r="AS106" i="20"/>
  <c r="AS606" i="20"/>
  <c r="AS225" i="20"/>
  <c r="AS1971" i="20"/>
  <c r="AS1568" i="20"/>
  <c r="AS1326" i="20"/>
  <c r="AS1100" i="20"/>
  <c r="AS896" i="20"/>
  <c r="AS753" i="20"/>
  <c r="AS655" i="20"/>
  <c r="AS582" i="20"/>
  <c r="AS509" i="20"/>
  <c r="AS444" i="20"/>
  <c r="AS380" i="20"/>
  <c r="AS308" i="20"/>
  <c r="AS561" i="20"/>
  <c r="AS114" i="20"/>
  <c r="AS750" i="20"/>
  <c r="AS465" i="20"/>
  <c r="AS209" i="20"/>
  <c r="AS2027" i="20"/>
  <c r="AS1776" i="20"/>
  <c r="AS1111" i="20"/>
  <c r="AS475" i="20"/>
  <c r="AS450" i="20"/>
  <c r="AS1256" i="20"/>
  <c r="AS1625" i="20"/>
  <c r="AS760" i="20"/>
  <c r="AS431" i="20"/>
  <c r="AS548" i="20"/>
  <c r="AS1529" i="20"/>
  <c r="AS1260" i="20"/>
  <c r="AS573" i="20"/>
  <c r="AS292" i="20"/>
  <c r="AS91" i="20"/>
  <c r="AS433" i="20"/>
  <c r="AS1224" i="20"/>
  <c r="AS339" i="20"/>
  <c r="AS185" i="20"/>
  <c r="AS2209" i="20"/>
  <c r="AS1269" i="20"/>
  <c r="AS532" i="20"/>
  <c r="AS915" i="20"/>
  <c r="AS575" i="20"/>
  <c r="AS392" i="20"/>
  <c r="AS86" i="20"/>
  <c r="AS290" i="20"/>
  <c r="AS599" i="20"/>
  <c r="AS1093" i="20"/>
  <c r="AS588" i="20"/>
  <c r="AS1579" i="20"/>
  <c r="AS336" i="20"/>
  <c r="AS806" i="20"/>
  <c r="AS1091" i="20"/>
  <c r="AS198" i="20"/>
  <c r="AS2310" i="20"/>
  <c r="AS2198" i="20"/>
  <c r="AS2110" i="20"/>
  <c r="AS1998" i="20"/>
  <c r="AS1910" i="20"/>
  <c r="AS1798" i="20"/>
  <c r="AS1686" i="20"/>
  <c r="AS1598" i="20"/>
  <c r="AS1486" i="20"/>
  <c r="AS1398" i="20"/>
  <c r="AS2301" i="20"/>
  <c r="AS2189" i="20"/>
  <c r="AS2101" i="20"/>
  <c r="AS1989" i="20"/>
  <c r="AS1901" i="20"/>
  <c r="AS2247" i="20"/>
  <c r="AS2097" i="20"/>
  <c r="AS1979" i="20"/>
  <c r="AS1839" i="20"/>
  <c r="AS1738" i="20"/>
  <c r="AS1610" i="20"/>
  <c r="AS1482" i="20"/>
  <c r="AS1381" i="20"/>
  <c r="AS1266" i="20"/>
  <c r="AS1178" i="20"/>
  <c r="AS1066" i="20"/>
  <c r="AS954" i="20"/>
  <c r="AS866" i="20"/>
  <c r="AS754" i="20"/>
  <c r="AS666" i="20"/>
  <c r="AS554" i="20"/>
  <c r="AS2288" i="20"/>
  <c r="AS2170" i="20"/>
  <c r="AS2020" i="20"/>
  <c r="AS1904" i="20"/>
  <c r="AS1773" i="20"/>
  <c r="AS1645" i="20"/>
  <c r="AS1545" i="20"/>
  <c r="AS1417" i="20"/>
  <c r="AS1321" i="20"/>
  <c r="AS1209" i="20"/>
  <c r="AS2275" i="20"/>
  <c r="AS2159" i="20"/>
  <c r="AS2009" i="20"/>
  <c r="AS1891" i="20"/>
  <c r="AS1763" i="20"/>
  <c r="AS1635" i="20"/>
  <c r="AS1535" i="20"/>
  <c r="AS1407" i="20"/>
  <c r="AS2264" i="20"/>
  <c r="AS2359" i="20"/>
  <c r="AS2089" i="20"/>
  <c r="AS1899" i="20"/>
  <c r="AS1695" i="20"/>
  <c r="AS1532" i="20"/>
  <c r="AS1341" i="20"/>
  <c r="AS1191" i="20"/>
  <c r="AS1087" i="20"/>
  <c r="AS959" i="20"/>
  <c r="AS859" i="20"/>
  <c r="AS731" i="20"/>
  <c r="AS2103" i="20"/>
  <c r="AS1916" i="20"/>
  <c r="AS1706" i="20"/>
  <c r="AS1547" i="20"/>
  <c r="AS1350" i="20"/>
  <c r="AS1200" i="20"/>
  <c r="AS1095" i="20"/>
  <c r="AS967" i="20"/>
  <c r="AS867" i="20"/>
  <c r="AS2100" i="20"/>
  <c r="AS1867" i="20"/>
  <c r="AS1705" i="20"/>
  <c r="AS1501" i="20"/>
  <c r="AS1349" i="20"/>
  <c r="AS1199" i="20"/>
  <c r="AS1067" i="20"/>
  <c r="AS966" i="20"/>
  <c r="AS838" i="20"/>
  <c r="AS737" i="20"/>
  <c r="AS2081" i="20"/>
  <c r="AS1850" i="20"/>
  <c r="AS1688" i="20"/>
  <c r="AS2113" i="20"/>
  <c r="AS1972" i="20"/>
  <c r="AS1569" i="20"/>
  <c r="AS1279" i="20"/>
  <c r="AS1101" i="20"/>
  <c r="AS897" i="20"/>
  <c r="AS755" i="20"/>
  <c r="AS620" i="20"/>
  <c r="AS493" i="20"/>
  <c r="AS405" i="20"/>
  <c r="AS293" i="20"/>
  <c r="AS205" i="20"/>
  <c r="AS93" i="20"/>
  <c r="AS284" i="20"/>
  <c r="AS116" i="20"/>
  <c r="AS99" i="20"/>
  <c r="AS763" i="20"/>
  <c r="AS1541" i="20"/>
  <c r="AS1084" i="20"/>
  <c r="AS880" i="20"/>
  <c r="AS742" i="20"/>
  <c r="AS646" i="20"/>
  <c r="AS372" i="20"/>
  <c r="AS799" i="20"/>
  <c r="AS1359" i="20"/>
  <c r="AS275" i="20"/>
  <c r="AS1238" i="20"/>
  <c r="AS1602" i="20"/>
  <c r="AS359" i="20"/>
  <c r="AS685" i="20"/>
  <c r="AS119" i="20"/>
  <c r="AS215" i="20"/>
  <c r="AS2337" i="20"/>
  <c r="AS402" i="20"/>
  <c r="AS1097" i="20"/>
  <c r="AS979" i="20"/>
  <c r="AS2251" i="20"/>
  <c r="AS167" i="20"/>
  <c r="AS479" i="20"/>
  <c r="AS80" i="20"/>
  <c r="AS686" i="20"/>
  <c r="AS916" i="20"/>
  <c r="AS2302" i="20"/>
  <c r="AS2190" i="20"/>
  <c r="AS2102" i="20"/>
  <c r="AS1990" i="20"/>
  <c r="AS1878" i="20"/>
  <c r="AS1790" i="20"/>
  <c r="AS1678" i="20"/>
  <c r="AS1590" i="20"/>
  <c r="AS1478" i="20"/>
  <c r="AS1366" i="20"/>
  <c r="AS2293" i="20"/>
  <c r="AS2181" i="20"/>
  <c r="AS2093" i="20"/>
  <c r="AS1981" i="20"/>
  <c r="AS2353" i="20"/>
  <c r="AS2235" i="20"/>
  <c r="AS2087" i="20"/>
  <c r="AS1969" i="20"/>
  <c r="AS1829" i="20"/>
  <c r="AS1701" i="20"/>
  <c r="AS1601" i="20"/>
  <c r="AS1473" i="20"/>
  <c r="AS1372" i="20"/>
  <c r="AS1258" i="20"/>
  <c r="AS1146" i="20"/>
  <c r="AS1058" i="20"/>
  <c r="AS946" i="20"/>
  <c r="AS858" i="20"/>
  <c r="AS746" i="20"/>
  <c r="AS634" i="20"/>
  <c r="AS546" i="20"/>
  <c r="AS2276" i="20"/>
  <c r="AS2160" i="20"/>
  <c r="AS2010" i="20"/>
  <c r="AS1865" i="20"/>
  <c r="AS1764" i="20"/>
  <c r="AS1636" i="20"/>
  <c r="AS1536" i="20"/>
  <c r="AS1408" i="20"/>
  <c r="AS1289" i="20"/>
  <c r="AS1201" i="20"/>
  <c r="AS2265" i="20"/>
  <c r="AS2147" i="20"/>
  <c r="AS1999" i="20"/>
  <c r="AS1855" i="20"/>
  <c r="AS1754" i="20"/>
  <c r="AS1626" i="20"/>
  <c r="AS1525" i="20"/>
  <c r="AS1397" i="20"/>
  <c r="AS2220" i="20"/>
  <c r="AS2356" i="20"/>
  <c r="AS2071" i="20"/>
  <c r="AS1885" i="20"/>
  <c r="AS1679" i="20"/>
  <c r="AS1475" i="20"/>
  <c r="AS1331" i="20"/>
  <c r="AS1181" i="20"/>
  <c r="AS1078" i="20"/>
  <c r="AS950" i="20"/>
  <c r="AS822" i="20"/>
  <c r="AS721" i="20"/>
  <c r="AS2088" i="20"/>
  <c r="AS1898" i="20"/>
  <c r="AS1693" i="20"/>
  <c r="AS1487" i="20"/>
  <c r="AS1340" i="20"/>
  <c r="AS1190" i="20"/>
  <c r="AS1086" i="20"/>
  <c r="AS958" i="20"/>
  <c r="AS2312" i="20"/>
  <c r="AS2082" i="20"/>
  <c r="AS1851" i="20"/>
  <c r="AS1689" i="20"/>
  <c r="AS1485" i="20"/>
  <c r="AS1307" i="20"/>
  <c r="AS1189" i="20"/>
  <c r="AS1057" i="20"/>
  <c r="AS957" i="20"/>
  <c r="AS829" i="20"/>
  <c r="AS2283" i="20"/>
  <c r="AS2066" i="20"/>
  <c r="AS1834" i="20"/>
  <c r="AS1675" i="20"/>
  <c r="AS2098" i="20"/>
  <c r="AS1843" i="20"/>
  <c r="AS1549" i="20"/>
  <c r="AS1261" i="20"/>
  <c r="AS1088" i="20"/>
  <c r="AS881" i="20"/>
  <c r="AS711" i="20"/>
  <c r="AS611" i="20"/>
  <c r="AS485" i="20"/>
  <c r="AS397" i="20"/>
  <c r="AS285" i="20"/>
  <c r="AS173" i="20"/>
  <c r="AS85" i="20"/>
  <c r="AS268" i="20"/>
  <c r="AS100" i="20"/>
  <c r="AS83" i="20"/>
  <c r="AS635" i="20"/>
  <c r="AS338" i="20"/>
  <c r="AS1064" i="20"/>
  <c r="AS533" i="20"/>
  <c r="AS161" i="20"/>
  <c r="AS1813" i="20"/>
  <c r="AS1522" i="20"/>
  <c r="AS1240" i="20"/>
  <c r="AS1071" i="20"/>
  <c r="AS864" i="20"/>
  <c r="AS710" i="20"/>
  <c r="AS637" i="20"/>
  <c r="AS564" i="20"/>
  <c r="AS492" i="20"/>
  <c r="AS428" i="20"/>
  <c r="AS364" i="20"/>
  <c r="AS276" i="20"/>
  <c r="AS140" i="20"/>
  <c r="AS490" i="20"/>
  <c r="AS409" i="20"/>
  <c r="AS1961" i="20"/>
  <c r="AS1715" i="20"/>
  <c r="AS1521" i="20"/>
  <c r="AS1343" i="20"/>
  <c r="AS1206" i="20"/>
  <c r="AS752" i="20"/>
  <c r="AS107" i="20"/>
  <c r="AS1539" i="20"/>
  <c r="AS1797" i="20"/>
  <c r="AS33" i="20"/>
  <c r="AS440" i="20"/>
  <c r="AS1300" i="20"/>
  <c r="C41" i="1"/>
  <c r="C40" i="1"/>
  <c r="I59" i="1"/>
  <c r="I48" i="1"/>
  <c r="H57" i="1"/>
  <c r="H56" i="1"/>
  <c r="AC5" i="22"/>
  <c r="BC340" i="22"/>
  <c r="BC676" i="22"/>
  <c r="BC451" i="22"/>
  <c r="BC621" i="22"/>
  <c r="BC460" i="22"/>
  <c r="BC436" i="22"/>
  <c r="BC419" i="22"/>
  <c r="BC868" i="22"/>
  <c r="BC817" i="22"/>
  <c r="BC818" i="22"/>
  <c r="BC28" i="22"/>
  <c r="BC203" i="22"/>
  <c r="BC186" i="22"/>
  <c r="BC276" i="22"/>
  <c r="BC195" i="22"/>
  <c r="BC283" i="22"/>
  <c r="BC307" i="22"/>
  <c r="BC226" i="22"/>
  <c r="BC291" i="22"/>
  <c r="BC251" i="22"/>
  <c r="BC636" i="22"/>
  <c r="BC42" i="22"/>
  <c r="BC275" i="22"/>
  <c r="BC637" i="22"/>
  <c r="BC1122" i="22"/>
  <c r="BC1247" i="22"/>
  <c r="BC1271" i="22"/>
  <c r="BC2063" i="22"/>
  <c r="BC2151" i="22"/>
  <c r="BC1233" i="22"/>
  <c r="BC1943" i="22"/>
  <c r="BC366" i="22"/>
  <c r="BC1944" i="22"/>
  <c r="BC705" i="22"/>
  <c r="BC358" i="22"/>
  <c r="BC111" i="22"/>
  <c r="BC928" i="22"/>
  <c r="BC749" i="22"/>
  <c r="BC585" i="22"/>
  <c r="BC724" i="22"/>
  <c r="BC866" i="22"/>
  <c r="BC493" i="22"/>
  <c r="BC463" i="22"/>
  <c r="BC913" i="22"/>
  <c r="BC1129" i="22"/>
  <c r="BC132" i="22"/>
  <c r="BC115" i="22"/>
  <c r="BC267" i="22"/>
  <c r="BC250" i="22"/>
  <c r="BC363" i="22"/>
  <c r="BC482" i="22"/>
  <c r="BC347" i="22"/>
  <c r="BC371" i="22"/>
  <c r="BC290" i="22"/>
  <c r="BC332" i="22"/>
  <c r="BC338" i="22"/>
  <c r="BC674" i="22"/>
  <c r="BC60" i="22"/>
  <c r="BC298" i="22"/>
  <c r="BC675" i="22"/>
  <c r="BC1041" i="22"/>
  <c r="BC1264" i="22"/>
  <c r="BC1288" i="22"/>
  <c r="BC1232" i="22"/>
  <c r="BC13" i="22"/>
  <c r="BC1250" i="22"/>
  <c r="BC53" i="22"/>
  <c r="BC539" i="22"/>
  <c r="BC21" i="22"/>
  <c r="BC819" i="22"/>
  <c r="BC446" i="22"/>
  <c r="BC175" i="22"/>
  <c r="BC282" i="22"/>
  <c r="BC852" i="22"/>
  <c r="BC1145" i="22"/>
  <c r="BC827" i="22"/>
  <c r="BC946" i="22"/>
  <c r="BC596" i="22"/>
  <c r="BC532" i="22"/>
  <c r="BC1208" i="22"/>
  <c r="BC44" i="22"/>
  <c r="BC196" i="22"/>
  <c r="BC179" i="22"/>
  <c r="BC354" i="22"/>
  <c r="BC562" i="22"/>
  <c r="BC427" i="22"/>
  <c r="BC547" i="22"/>
  <c r="BC411" i="22"/>
  <c r="BC435" i="22"/>
  <c r="BC561" i="22"/>
  <c r="BC396" i="22"/>
  <c r="BC356" i="22"/>
  <c r="BC701" i="22"/>
  <c r="BC83" i="22"/>
  <c r="BC380" i="22"/>
  <c r="BC713" i="22"/>
  <c r="BC1058" i="22"/>
  <c r="BC1385" i="22"/>
  <c r="BC1335" i="22"/>
  <c r="BC1249" i="22"/>
  <c r="BC499" i="22"/>
  <c r="BC1296" i="22"/>
  <c r="BC341" i="22"/>
  <c r="BC681" i="22"/>
  <c r="BC117" i="22"/>
  <c r="BC869" i="22"/>
  <c r="BC589" i="22"/>
  <c r="BC239" i="22"/>
  <c r="BC20" i="22"/>
  <c r="BC1043" i="22"/>
  <c r="BC50" i="22"/>
  <c r="BC1146" i="22"/>
  <c r="BC1082" i="22"/>
  <c r="BC947" i="22"/>
  <c r="BC597" i="22"/>
  <c r="BC43" i="22"/>
  <c r="BC108" i="22"/>
  <c r="BC306" i="22"/>
  <c r="BC484" i="22"/>
  <c r="BC418" i="22"/>
  <c r="BC36" i="22"/>
  <c r="BC546" i="22"/>
  <c r="BC650" i="22"/>
  <c r="BC754" i="22"/>
  <c r="BC522" i="22"/>
  <c r="BC661" i="22"/>
  <c r="BC497" i="22"/>
  <c r="BC379" i="22"/>
  <c r="BC842" i="22"/>
  <c r="BC106" i="22"/>
  <c r="BC403" i="22"/>
  <c r="BC740" i="22"/>
  <c r="BC1081" i="22"/>
  <c r="BC1418" i="22"/>
  <c r="BC1506" i="22"/>
  <c r="BC1289" i="22"/>
  <c r="BC577" i="22"/>
  <c r="BC1435" i="22"/>
  <c r="BC677" i="22"/>
  <c r="BC1008" i="22"/>
  <c r="BC261" i="22"/>
  <c r="BC987" i="22"/>
  <c r="BC717" i="22"/>
  <c r="BC303" i="22"/>
  <c r="BC130" i="22"/>
  <c r="BC26" i="22"/>
  <c r="BC114" i="22"/>
  <c r="BC220" i="22"/>
  <c r="BC11" i="22"/>
  <c r="BC1003" i="22"/>
  <c r="BC635" i="22"/>
  <c r="BC148" i="22"/>
  <c r="BC410" i="22"/>
  <c r="BC370" i="22"/>
  <c r="BC587" i="22"/>
  <c r="BC523" i="22"/>
  <c r="BC100" i="22"/>
  <c r="BC978" i="22"/>
  <c r="BC753" i="22"/>
  <c r="BC857" i="22"/>
  <c r="BC625" i="22"/>
  <c r="BC764" i="22"/>
  <c r="BC123" i="22"/>
  <c r="BC402" i="22"/>
  <c r="BC877" i="22"/>
  <c r="BC124" i="22"/>
  <c r="BC426" i="22"/>
  <c r="BC881" i="22"/>
  <c r="BC1104" i="22"/>
  <c r="BC1495" i="22"/>
  <c r="BC1546" i="22"/>
  <c r="BC1627" i="22"/>
  <c r="BC716" i="22"/>
  <c r="BC1471" i="22"/>
  <c r="BC883" i="22"/>
  <c r="BC1257" i="22"/>
  <c r="BC349" i="22"/>
  <c r="BC22" i="22"/>
  <c r="BC859" i="22"/>
  <c r="BC367" i="22"/>
  <c r="BC194" i="22"/>
  <c r="BC259" i="22"/>
  <c r="BC178" i="22"/>
  <c r="BC284" i="22"/>
  <c r="BC52" i="22"/>
  <c r="BC12" i="22"/>
  <c r="BC765" i="22"/>
  <c r="BC212" i="22"/>
  <c r="BC509" i="22"/>
  <c r="BC452" i="22"/>
  <c r="BC690" i="22"/>
  <c r="BC1083" i="22"/>
  <c r="BC146" i="22"/>
  <c r="BC3" i="22"/>
  <c r="BC853" i="22"/>
  <c r="BC1066" i="22"/>
  <c r="BC34" i="22"/>
  <c r="BC867" i="22"/>
  <c r="BC164" i="22"/>
  <c r="BC443" i="22"/>
  <c r="BC914" i="22"/>
  <c r="BC211" i="22"/>
  <c r="BC444" i="22"/>
  <c r="BC927" i="22"/>
  <c r="BC1121" i="22"/>
  <c r="BC1698" i="22"/>
  <c r="BC1626" i="22"/>
  <c r="BC1673" i="22"/>
  <c r="BC1027" i="22"/>
  <c r="BC1551" i="22"/>
  <c r="BC102" i="22"/>
  <c r="BC1437" i="22"/>
  <c r="BC453" i="22"/>
  <c r="BC70" i="22"/>
  <c r="BC1031" i="22"/>
  <c r="BC431" i="22"/>
  <c r="BC508" i="22"/>
  <c r="BC258" i="22"/>
  <c r="BC346" i="22"/>
  <c r="BC242" i="22"/>
  <c r="BC348" i="22"/>
  <c r="BC308" i="22"/>
  <c r="BC76" i="22"/>
  <c r="BC803" i="22"/>
  <c r="BC299" i="22"/>
  <c r="BC612" i="22"/>
  <c r="BC945" i="22"/>
  <c r="BC793" i="22"/>
  <c r="BC35" i="22"/>
  <c r="BC210" i="22"/>
  <c r="BC67" i="22"/>
  <c r="BC155" i="22"/>
  <c r="BC10" i="22"/>
  <c r="BC98" i="22"/>
  <c r="BC1185" i="22"/>
  <c r="BC187" i="22"/>
  <c r="BC571" i="22"/>
  <c r="BC965" i="22"/>
  <c r="BC234" i="22"/>
  <c r="BC473" i="22"/>
  <c r="BC967" i="22"/>
  <c r="BC1207" i="22"/>
  <c r="BC1738" i="22"/>
  <c r="BC1857" i="22"/>
  <c r="BC1753" i="22"/>
  <c r="BC1047" i="22"/>
  <c r="BC1754" i="22"/>
  <c r="BC174" i="22"/>
  <c r="BC1552" i="22"/>
  <c r="BC538" i="22"/>
  <c r="BC166" i="22"/>
  <c r="BC1234" i="22"/>
  <c r="BC515" i="22"/>
  <c r="BC66" i="22"/>
  <c r="BC322" i="22"/>
  <c r="BC387" i="22"/>
  <c r="BC521" i="22"/>
  <c r="BC412" i="22"/>
  <c r="BC372" i="22"/>
  <c r="BC140" i="22"/>
  <c r="BC841" i="22"/>
  <c r="BC714" i="22"/>
  <c r="BC715" i="22"/>
  <c r="BC983" i="22"/>
  <c r="BC896" i="22"/>
  <c r="BC99" i="22"/>
  <c r="BC235" i="22"/>
  <c r="BC131" i="22"/>
  <c r="BC219" i="22"/>
  <c r="BC74" i="22"/>
  <c r="BC162" i="22"/>
  <c r="BC227" i="22"/>
  <c r="BC228" i="22"/>
  <c r="BC601" i="22"/>
  <c r="BC1026" i="22"/>
  <c r="BC252" i="22"/>
  <c r="BC610" i="22"/>
  <c r="BC1042" i="22"/>
  <c r="BC1224" i="22"/>
  <c r="BC1841" i="22"/>
  <c r="BC1919" i="22"/>
  <c r="BC2071" i="22"/>
  <c r="BC1090" i="22"/>
  <c r="BC1815" i="22"/>
  <c r="BC294" i="22"/>
  <c r="BC1755" i="22"/>
  <c r="BC641" i="22"/>
  <c r="BC262" i="22"/>
  <c r="BC47" i="22"/>
  <c r="BC618" i="22"/>
  <c r="BC721" i="22"/>
  <c r="BC821" i="22"/>
  <c r="BC937" i="22"/>
  <c r="BC1095" i="22"/>
  <c r="BC1258" i="22"/>
  <c r="BC1483" i="22"/>
  <c r="BC1817" i="22"/>
  <c r="BC37" i="22"/>
  <c r="BC269" i="22"/>
  <c r="BC32" i="22"/>
  <c r="BC168" i="22"/>
  <c r="BC304" i="22"/>
  <c r="BC448" i="22"/>
  <c r="BC644" i="22"/>
  <c r="BC811" i="22"/>
  <c r="BC938" i="22"/>
  <c r="BC1096" i="22"/>
  <c r="BC1259" i="22"/>
  <c r="BC1487" i="22"/>
  <c r="BC1832" i="22"/>
  <c r="BC61" i="22"/>
  <c r="BC277" i="22"/>
  <c r="BC24" i="22"/>
  <c r="BC144" i="22"/>
  <c r="BC264" i="22"/>
  <c r="BC384" i="22"/>
  <c r="BC530" i="22"/>
  <c r="BC733" i="22"/>
  <c r="BC49" i="22"/>
  <c r="BC113" i="22"/>
  <c r="BC177" i="22"/>
  <c r="BC241" i="22"/>
  <c r="BC305" i="22"/>
  <c r="BC369" i="22"/>
  <c r="BC433" i="22"/>
  <c r="BC517" i="22"/>
  <c r="BC620" i="22"/>
  <c r="BC723" i="22"/>
  <c r="BC826" i="22"/>
  <c r="BC944" i="22"/>
  <c r="BC1097" i="22"/>
  <c r="BC1263" i="22"/>
  <c r="BC1488" i="22"/>
  <c r="BC1840" i="22"/>
  <c r="BC1818" i="22"/>
  <c r="BC2023" i="22"/>
  <c r="BC1339" i="22"/>
  <c r="BC1473" i="22"/>
  <c r="BC1639" i="22"/>
  <c r="BC1802" i="22"/>
  <c r="BC1999" i="22"/>
  <c r="BC454" i="22"/>
  <c r="BC518" i="22"/>
  <c r="BC582" i="22"/>
  <c r="BC646" i="22"/>
  <c r="BC710" i="22"/>
  <c r="BC774" i="22"/>
  <c r="BC838" i="22"/>
  <c r="BC907" i="22"/>
  <c r="BC995" i="22"/>
  <c r="BC1098" i="22"/>
  <c r="BC1201" i="22"/>
  <c r="BC1304" i="22"/>
  <c r="BC1425" i="22"/>
  <c r="BC1577" i="22"/>
  <c r="BC1743" i="22"/>
  <c r="BC1929" i="22"/>
  <c r="BC2144" i="22"/>
  <c r="BC527" i="22"/>
  <c r="BC591" i="22"/>
  <c r="BC655" i="22"/>
  <c r="BC719" i="22"/>
  <c r="BC783" i="22"/>
  <c r="BC847" i="22"/>
  <c r="BC920" i="22"/>
  <c r="BC1010" i="22"/>
  <c r="BC1113" i="22"/>
  <c r="BC1216" i="22"/>
  <c r="BC1319" i="22"/>
  <c r="BC1441" i="22"/>
  <c r="BC1601" i="22"/>
  <c r="BC1767" i="22"/>
  <c r="BC1955" i="22"/>
  <c r="BC2177" i="22"/>
  <c r="BC504" i="22"/>
  <c r="BC568" i="22"/>
  <c r="BC632" i="22"/>
  <c r="BC696" i="22"/>
  <c r="BC760" i="22"/>
  <c r="BC824" i="22"/>
  <c r="BC889" i="22"/>
  <c r="BC975" i="22"/>
  <c r="BC1075" i="22"/>
  <c r="BC1178" i="22"/>
  <c r="BC1281" i="22"/>
  <c r="BC1394" i="22"/>
  <c r="BC1545" i="22"/>
  <c r="BC1705" i="22"/>
  <c r="BC1881" i="22"/>
  <c r="BC2087" i="22"/>
  <c r="BC1858" i="22"/>
  <c r="BC1961" i="22"/>
  <c r="BC2064" i="22"/>
  <c r="BC2184" i="22"/>
  <c r="BC924" i="22"/>
  <c r="BC988" i="22"/>
  <c r="BC1052" i="22"/>
  <c r="BC1116" i="22"/>
  <c r="BC1180" i="22"/>
  <c r="BC1244" i="22"/>
  <c r="BC1308" i="22"/>
  <c r="BC1378" i="22"/>
  <c r="BC1464" i="22"/>
  <c r="BC1567" i="22"/>
  <c r="BC1667" i="22"/>
  <c r="BC1770" i="22"/>
  <c r="BC1873" i="22"/>
  <c r="BC1976" i="22"/>
  <c r="BC2079" i="22"/>
  <c r="BC2201" i="22"/>
  <c r="BC1029" i="22"/>
  <c r="BC1093" i="22"/>
  <c r="BC1157" i="22"/>
  <c r="BC1221" i="22"/>
  <c r="BC1285" i="22"/>
  <c r="BC1349" i="22"/>
  <c r="BC1433" i="22"/>
  <c r="BC1529" i="22"/>
  <c r="BC1632" i="22"/>
  <c r="BC1735" i="22"/>
  <c r="BC1835" i="22"/>
  <c r="BC1938" i="22"/>
  <c r="BC2041" i="22"/>
  <c r="BC2154" i="22"/>
  <c r="BC918" i="22"/>
  <c r="BC982" i="22"/>
  <c r="BC1046" i="22"/>
  <c r="BC1110" i="22"/>
  <c r="BC1174" i="22"/>
  <c r="BC1238" i="22"/>
  <c r="BC1302" i="22"/>
  <c r="BC1370" i="22"/>
  <c r="BC1456" i="22"/>
  <c r="BC1555" i="22"/>
  <c r="BC1658" i="22"/>
  <c r="BC1761" i="22"/>
  <c r="BC1864" i="22"/>
  <c r="BC1967" i="22"/>
  <c r="BC2067" i="22"/>
  <c r="BC2191" i="22"/>
  <c r="BC2247" i="22"/>
  <c r="BC2311" i="22"/>
  <c r="BC2232" i="22"/>
  <c r="BC2296" i="22"/>
  <c r="BC2360" i="22"/>
  <c r="BC2265" i="22"/>
  <c r="BC2329" i="22"/>
  <c r="BC2290" i="22"/>
  <c r="BC2354" i="22"/>
  <c r="BC2147" i="22"/>
  <c r="BC2211" i="22"/>
  <c r="BC2275" i="22"/>
  <c r="BC2339" i="22"/>
  <c r="BC1388" i="22"/>
  <c r="BC1452" i="22"/>
  <c r="BC1516" i="22"/>
  <c r="BC1580" i="22"/>
  <c r="BC1644" i="22"/>
  <c r="BC1708" i="22"/>
  <c r="BC1772" i="22"/>
  <c r="BC1836" i="22"/>
  <c r="BC1900" i="22"/>
  <c r="BC1964" i="22"/>
  <c r="BC2028" i="22"/>
  <c r="BC2092" i="22"/>
  <c r="BC2156" i="22"/>
  <c r="BC2220" i="22"/>
  <c r="BC2284" i="22"/>
  <c r="BC2348" i="22"/>
  <c r="BC1509" i="22"/>
  <c r="BC1573" i="22"/>
  <c r="BC1637" i="22"/>
  <c r="BC1701" i="22"/>
  <c r="BC1765" i="22"/>
  <c r="BC1829" i="22"/>
  <c r="BC1893" i="22"/>
  <c r="BC1957" i="22"/>
  <c r="BC2021" i="22"/>
  <c r="BC2085" i="22"/>
  <c r="BC2149" i="22"/>
  <c r="BC2213" i="22"/>
  <c r="BC2277" i="22"/>
  <c r="BC2341" i="22"/>
  <c r="BC1390" i="22"/>
  <c r="BC1454" i="22"/>
  <c r="BC1518" i="22"/>
  <c r="BC1582" i="22"/>
  <c r="BC1646" i="22"/>
  <c r="BC1710" i="22"/>
  <c r="BC1774" i="22"/>
  <c r="BC1838" i="22"/>
  <c r="BC1902" i="22"/>
  <c r="BC1966" i="22"/>
  <c r="BC2030" i="22"/>
  <c r="BC2094" i="22"/>
  <c r="BC2158" i="22"/>
  <c r="BC2222" i="22"/>
  <c r="BC2286" i="22"/>
  <c r="BC2350" i="22"/>
  <c r="BC141" i="22"/>
  <c r="BC741" i="22"/>
  <c r="BC118" i="22"/>
  <c r="BC318" i="22"/>
  <c r="BC578" i="22"/>
  <c r="BC1111" i="22"/>
  <c r="BC1472" i="22"/>
  <c r="BC1816" i="22"/>
  <c r="BC45" i="22"/>
  <c r="BC285" i="22"/>
  <c r="BC475" i="22"/>
  <c r="BC666" i="22"/>
  <c r="BC833" i="22"/>
  <c r="BC1170" i="22"/>
  <c r="BC86" i="22"/>
  <c r="BC182" i="22"/>
  <c r="BC278" i="22"/>
  <c r="BC374" i="22"/>
  <c r="BC466" i="22"/>
  <c r="BC603" i="22"/>
  <c r="BC745" i="22"/>
  <c r="BC873" i="22"/>
  <c r="BC1051" i="22"/>
  <c r="BC1274" i="22"/>
  <c r="BC55" i="22"/>
  <c r="BC119" i="22"/>
  <c r="BC183" i="22"/>
  <c r="BC247" i="22"/>
  <c r="BC311" i="22"/>
  <c r="BC375" i="22"/>
  <c r="BC439" i="22"/>
  <c r="BC529" i="22"/>
  <c r="BC629" i="22"/>
  <c r="BC732" i="22"/>
  <c r="BC835" i="22"/>
  <c r="BC955" i="22"/>
  <c r="BC1115" i="22"/>
  <c r="BC1275" i="22"/>
  <c r="BC1523" i="22"/>
  <c r="BC1890" i="22"/>
  <c r="BC69" i="22"/>
  <c r="BC293" i="22"/>
  <c r="BC48" i="22"/>
  <c r="BC192" i="22"/>
  <c r="BC320" i="22"/>
  <c r="BC468" i="22"/>
  <c r="BC669" i="22"/>
  <c r="BC825" i="22"/>
  <c r="BC957" i="22"/>
  <c r="BC1119" i="22"/>
  <c r="BC1282" i="22"/>
  <c r="BC1527" i="22"/>
  <c r="BC1891" i="22"/>
  <c r="BC93" i="22"/>
  <c r="BC301" i="22"/>
  <c r="BC40" i="22"/>
  <c r="BC160" i="22"/>
  <c r="BC280" i="22"/>
  <c r="BC400" i="22"/>
  <c r="BC555" i="22"/>
  <c r="BC761" i="22"/>
  <c r="BC57" i="22"/>
  <c r="BC121" i="22"/>
  <c r="BC185" i="22"/>
  <c r="BC249" i="22"/>
  <c r="BC313" i="22"/>
  <c r="BC377" i="22"/>
  <c r="BC441" i="22"/>
  <c r="BC531" i="22"/>
  <c r="BC634" i="22"/>
  <c r="BC737" i="22"/>
  <c r="BC837" i="22"/>
  <c r="BC959" i="22"/>
  <c r="BC1120" i="22"/>
  <c r="BC1283" i="22"/>
  <c r="BC1531" i="22"/>
  <c r="BC1907" i="22"/>
  <c r="BC1842" i="22"/>
  <c r="BC2048" i="22"/>
  <c r="BC1353" i="22"/>
  <c r="BC1496" i="22"/>
  <c r="BC1659" i="22"/>
  <c r="BC1819" i="22"/>
  <c r="BC2024" i="22"/>
  <c r="BC462" i="22"/>
  <c r="BC526" i="22"/>
  <c r="BC590" i="22"/>
  <c r="BC654" i="22"/>
  <c r="BC718" i="22"/>
  <c r="BC782" i="22"/>
  <c r="BC846" i="22"/>
  <c r="BC919" i="22"/>
  <c r="BC1009" i="22"/>
  <c r="BC1112" i="22"/>
  <c r="BC1215" i="22"/>
  <c r="BC1315" i="22"/>
  <c r="BC1440" i="22"/>
  <c r="BC1600" i="22"/>
  <c r="BC1763" i="22"/>
  <c r="BC1954" i="22"/>
  <c r="BC2176" i="22"/>
  <c r="BC535" i="22"/>
  <c r="BC599" i="22"/>
  <c r="BC663" i="22"/>
  <c r="BC727" i="22"/>
  <c r="BC791" i="22"/>
  <c r="BC855" i="22"/>
  <c r="BC930" i="22"/>
  <c r="BC1024" i="22"/>
  <c r="BC1127" i="22"/>
  <c r="BC1227" i="22"/>
  <c r="BC1330" i="22"/>
  <c r="BC1459" i="22"/>
  <c r="BC1624" i="22"/>
  <c r="BC1787" i="22"/>
  <c r="BC1983" i="22"/>
  <c r="BC2216" i="22"/>
  <c r="BC512" i="22"/>
  <c r="BC576" i="22"/>
  <c r="BC640" i="22"/>
  <c r="BC704" i="22"/>
  <c r="BC768" i="22"/>
  <c r="BC832" i="22"/>
  <c r="BC899" i="22"/>
  <c r="BC986" i="22"/>
  <c r="BC1089" i="22"/>
  <c r="BC1192" i="22"/>
  <c r="BC1295" i="22"/>
  <c r="BC1409" i="22"/>
  <c r="BC1562" i="22"/>
  <c r="BC1728" i="22"/>
  <c r="BC1906" i="22"/>
  <c r="BC2114" i="22"/>
  <c r="BC1872" i="22"/>
  <c r="BC1975" i="22"/>
  <c r="BC2075" i="22"/>
  <c r="BC2200" i="22"/>
  <c r="BC932" i="22"/>
  <c r="BC996" i="22"/>
  <c r="BC1060" i="22"/>
  <c r="BC1124" i="22"/>
  <c r="BC1188" i="22"/>
  <c r="BC1252" i="22"/>
  <c r="BC1316" i="22"/>
  <c r="BC1389" i="22"/>
  <c r="BC1475" i="22"/>
  <c r="BC1578" i="22"/>
  <c r="BC1681" i="22"/>
  <c r="BC1784" i="22"/>
  <c r="BC1887" i="22"/>
  <c r="BC1987" i="22"/>
  <c r="BC2090" i="22"/>
  <c r="BC2242" i="22"/>
  <c r="BC1037" i="22"/>
  <c r="BC1101" i="22"/>
  <c r="BC1165" i="22"/>
  <c r="BC1229" i="22"/>
  <c r="BC1293" i="22"/>
  <c r="BC1359" i="22"/>
  <c r="BC1443" i="22"/>
  <c r="BC1543" i="22"/>
  <c r="BC1643" i="22"/>
  <c r="BC1746" i="22"/>
  <c r="BC1849" i="22"/>
  <c r="BC1952" i="22"/>
  <c r="BC2055" i="22"/>
  <c r="BC2170" i="22"/>
  <c r="BC926" i="22"/>
  <c r="BC990" i="22"/>
  <c r="BC1054" i="22"/>
  <c r="BC1118" i="22"/>
  <c r="BC1182" i="22"/>
  <c r="BC1246" i="22"/>
  <c r="BC1310" i="22"/>
  <c r="BC1381" i="22"/>
  <c r="BC1466" i="22"/>
  <c r="BC1569" i="22"/>
  <c r="BC1672" i="22"/>
  <c r="BC1775" i="22"/>
  <c r="BC1875" i="22"/>
  <c r="BC1978" i="22"/>
  <c r="BC2081" i="22"/>
  <c r="BC2208" i="22"/>
  <c r="BC2255" i="22"/>
  <c r="BC2319" i="22"/>
  <c r="BC2240" i="22"/>
  <c r="BC2304" i="22"/>
  <c r="BC2209" i="22"/>
  <c r="BC2273" i="22"/>
  <c r="BC2337" i="22"/>
  <c r="BC2298" i="22"/>
  <c r="BC2362" i="22"/>
  <c r="BC2155" i="22"/>
  <c r="BC2219" i="22"/>
  <c r="BC2283" i="22"/>
  <c r="BC2347" i="22"/>
  <c r="BC1396" i="22"/>
  <c r="BC1460" i="22"/>
  <c r="BC1524" i="22"/>
  <c r="BC1588" i="22"/>
  <c r="BC1652" i="22"/>
  <c r="BC1716" i="22"/>
  <c r="BC1780" i="22"/>
  <c r="BC1844" i="22"/>
  <c r="BC1908" i="22"/>
  <c r="BC1972" i="22"/>
  <c r="BC2036" i="22"/>
  <c r="BC2100" i="22"/>
  <c r="BC2164" i="22"/>
  <c r="BC2228" i="22"/>
  <c r="BC2292" i="22"/>
  <c r="BC2356" i="22"/>
  <c r="BC1517" i="22"/>
  <c r="BC1581" i="22"/>
  <c r="BC1645" i="22"/>
  <c r="BC1709" i="22"/>
  <c r="BC1773" i="22"/>
  <c r="BC1837" i="22"/>
  <c r="BC1901" i="22"/>
  <c r="BC1965" i="22"/>
  <c r="BC2029" i="22"/>
  <c r="BC2093" i="22"/>
  <c r="BC2157" i="22"/>
  <c r="BC2221" i="22"/>
  <c r="BC2285" i="22"/>
  <c r="BC2349" i="22"/>
  <c r="BC1398" i="22"/>
  <c r="BC1462" i="22"/>
  <c r="BC1526" i="22"/>
  <c r="BC1590" i="22"/>
  <c r="BC1654" i="22"/>
  <c r="BC1718" i="22"/>
  <c r="BC1782" i="22"/>
  <c r="BC1846" i="22"/>
  <c r="BC1910" i="22"/>
  <c r="BC1974" i="22"/>
  <c r="BC2038" i="22"/>
  <c r="BC2102" i="22"/>
  <c r="BC2166" i="22"/>
  <c r="BC2230" i="22"/>
  <c r="BC2294" i="22"/>
  <c r="BC2358" i="22"/>
  <c r="BC1451" i="22"/>
  <c r="BC1792" i="22"/>
  <c r="BC1311" i="22"/>
  <c r="BC1586" i="22"/>
  <c r="BC1993" i="22"/>
  <c r="BC1272" i="22"/>
  <c r="BC1713" i="22"/>
  <c r="BC1336" i="22"/>
  <c r="BC652" i="22"/>
  <c r="BC1067" i="22"/>
  <c r="BC1273" i="22"/>
  <c r="BC1511" i="22"/>
  <c r="BC1866" i="22"/>
  <c r="BC237" i="22"/>
  <c r="BC805" i="22"/>
  <c r="BC150" i="22"/>
  <c r="BC342" i="22"/>
  <c r="BC628" i="22"/>
  <c r="BC1211" i="22"/>
  <c r="BC1512" i="22"/>
  <c r="BC1882" i="22"/>
  <c r="BC77" i="22"/>
  <c r="BC309" i="22"/>
  <c r="BC524" i="22"/>
  <c r="BC691" i="22"/>
  <c r="BC844" i="22"/>
  <c r="BC6" i="22"/>
  <c r="BC94" i="22"/>
  <c r="BC190" i="22"/>
  <c r="BC286" i="22"/>
  <c r="BC382" i="22"/>
  <c r="BC476" i="22"/>
  <c r="BC617" i="22"/>
  <c r="BC756" i="22"/>
  <c r="BC885" i="22"/>
  <c r="BC1071" i="22"/>
  <c r="BC1338" i="22"/>
  <c r="BC63" i="22"/>
  <c r="BC127" i="22"/>
  <c r="BC191" i="22"/>
  <c r="BC255" i="22"/>
  <c r="BC319" i="22"/>
  <c r="BC383" i="22"/>
  <c r="BC447" i="22"/>
  <c r="BC540" i="22"/>
  <c r="BC643" i="22"/>
  <c r="BC746" i="22"/>
  <c r="BC849" i="22"/>
  <c r="BC970" i="22"/>
  <c r="BC1135" i="22"/>
  <c r="BC1298" i="22"/>
  <c r="BC1563" i="22"/>
  <c r="BC1960" i="22"/>
  <c r="BC101" i="22"/>
  <c r="BC325" i="22"/>
  <c r="BC64" i="22"/>
  <c r="BC208" i="22"/>
  <c r="BC344" i="22"/>
  <c r="BC491" i="22"/>
  <c r="BC697" i="22"/>
  <c r="BC836" i="22"/>
  <c r="BC976" i="22"/>
  <c r="BC1136" i="22"/>
  <c r="BC1299" i="22"/>
  <c r="BC1570" i="22"/>
  <c r="BC1968" i="22"/>
  <c r="BC109" i="22"/>
  <c r="BC317" i="22"/>
  <c r="BC56" i="22"/>
  <c r="BC176" i="22"/>
  <c r="BC296" i="22"/>
  <c r="BC416" i="22"/>
  <c r="BC580" i="22"/>
  <c r="BC875" i="22"/>
  <c r="BC65" i="22"/>
  <c r="BC129" i="22"/>
  <c r="BC193" i="22"/>
  <c r="BC257" i="22"/>
  <c r="BC321" i="22"/>
  <c r="BC385" i="22"/>
  <c r="BC449" i="22"/>
  <c r="BC545" i="22"/>
  <c r="BC645" i="22"/>
  <c r="BC748" i="22"/>
  <c r="BC851" i="22"/>
  <c r="BC977" i="22"/>
  <c r="BC1143" i="22"/>
  <c r="BC1303" i="22"/>
  <c r="BC1571" i="22"/>
  <c r="BC1969" i="22"/>
  <c r="BC1867" i="22"/>
  <c r="BC2073" i="22"/>
  <c r="BC1371" i="22"/>
  <c r="BC1513" i="22"/>
  <c r="BC1679" i="22"/>
  <c r="BC1843" i="22"/>
  <c r="BC2049" i="22"/>
  <c r="BC470" i="22"/>
  <c r="BC534" i="22"/>
  <c r="BC598" i="22"/>
  <c r="BC662" i="22"/>
  <c r="BC726" i="22"/>
  <c r="BC790" i="22"/>
  <c r="BC854" i="22"/>
  <c r="BC929" i="22"/>
  <c r="BC1023" i="22"/>
  <c r="BC1123" i="22"/>
  <c r="BC1226" i="22"/>
  <c r="BC1329" i="22"/>
  <c r="BC1458" i="22"/>
  <c r="BC1623" i="22"/>
  <c r="BC1783" i="22"/>
  <c r="BC1979" i="22"/>
  <c r="BC2210" i="22"/>
  <c r="BC543" i="22"/>
  <c r="BC607" i="22"/>
  <c r="BC671" i="22"/>
  <c r="BC735" i="22"/>
  <c r="BC799" i="22"/>
  <c r="BC863" i="22"/>
  <c r="BC941" i="22"/>
  <c r="BC1035" i="22"/>
  <c r="BC1138" i="22"/>
  <c r="BC1241" i="22"/>
  <c r="BC1344" i="22"/>
  <c r="BC1481" i="22"/>
  <c r="BC1641" i="22"/>
  <c r="BC1807" i="22"/>
  <c r="BC2008" i="22"/>
  <c r="BC456" i="22"/>
  <c r="BC520" i="22"/>
  <c r="BC584" i="22"/>
  <c r="BC648" i="22"/>
  <c r="BC712" i="22"/>
  <c r="BC776" i="22"/>
  <c r="BC840" i="22"/>
  <c r="BC911" i="22"/>
  <c r="BC1000" i="22"/>
  <c r="BC1103" i="22"/>
  <c r="BC1203" i="22"/>
  <c r="BC1306" i="22"/>
  <c r="BC1427" i="22"/>
  <c r="BC1585" i="22"/>
  <c r="BC1751" i="22"/>
  <c r="BC1931" i="22"/>
  <c r="BC2146" i="22"/>
  <c r="BC1883" i="22"/>
  <c r="BC1986" i="22"/>
  <c r="BC2089" i="22"/>
  <c r="BC2234" i="22"/>
  <c r="BC940" i="22"/>
  <c r="BC1004" i="22"/>
  <c r="BC1068" i="22"/>
  <c r="BC1132" i="22"/>
  <c r="BC1196" i="22"/>
  <c r="BC1260" i="22"/>
  <c r="BC1324" i="22"/>
  <c r="BC1400" i="22"/>
  <c r="BC1489" i="22"/>
  <c r="BC1592" i="22"/>
  <c r="BC1695" i="22"/>
  <c r="BC1795" i="22"/>
  <c r="BC1898" i="22"/>
  <c r="BC2001" i="22"/>
  <c r="BC2105" i="22"/>
  <c r="BC981" i="22"/>
  <c r="BC1045" i="22"/>
  <c r="BC1109" i="22"/>
  <c r="BC1173" i="22"/>
  <c r="BC1237" i="22"/>
  <c r="BC1301" i="22"/>
  <c r="BC1369" i="22"/>
  <c r="BC1455" i="22"/>
  <c r="BC1554" i="22"/>
  <c r="BC1657" i="22"/>
  <c r="BC1760" i="22"/>
  <c r="BC1863" i="22"/>
  <c r="BC1963" i="22"/>
  <c r="BC2066" i="22"/>
  <c r="BC2186" i="22"/>
  <c r="BC934" i="22"/>
  <c r="BC998" i="22"/>
  <c r="BC1062" i="22"/>
  <c r="BC1126" i="22"/>
  <c r="BC1190" i="22"/>
  <c r="BC1254" i="22"/>
  <c r="BC1318" i="22"/>
  <c r="BC1392" i="22"/>
  <c r="BC1480" i="22"/>
  <c r="BC1583" i="22"/>
  <c r="BC1683" i="22"/>
  <c r="BC1786" i="22"/>
  <c r="BC1889" i="22"/>
  <c r="BC1992" i="22"/>
  <c r="BC2095" i="22"/>
  <c r="BC2258" i="22"/>
  <c r="BC2263" i="22"/>
  <c r="BC2327" i="22"/>
  <c r="BC2248" i="22"/>
  <c r="BC2312" i="22"/>
  <c r="BC2217" i="22"/>
  <c r="BC2281" i="22"/>
  <c r="BC2345" i="22"/>
  <c r="BC2306" i="22"/>
  <c r="BC2099" i="22"/>
  <c r="BC2163" i="22"/>
  <c r="BC2227" i="22"/>
  <c r="BC2291" i="22"/>
  <c r="BC2355" i="22"/>
  <c r="BC1404" i="22"/>
  <c r="BC1468" i="22"/>
  <c r="BC1532" i="22"/>
  <c r="BC1596" i="22"/>
  <c r="BC1660" i="22"/>
  <c r="BC1724" i="22"/>
  <c r="BC1788" i="22"/>
  <c r="BC1852" i="22"/>
  <c r="BC1916" i="22"/>
  <c r="BC1980" i="22"/>
  <c r="BC2044" i="22"/>
  <c r="BC2108" i="22"/>
  <c r="BC2172" i="22"/>
  <c r="BC2236" i="22"/>
  <c r="BC2300" i="22"/>
  <c r="BC2364" i="22"/>
  <c r="BC1525" i="22"/>
  <c r="BC1589" i="22"/>
  <c r="BC1653" i="22"/>
  <c r="BC1717" i="22"/>
  <c r="BC1781" i="22"/>
  <c r="BC1845" i="22"/>
  <c r="BC1909" i="22"/>
  <c r="BC1973" i="22"/>
  <c r="BC2037" i="22"/>
  <c r="BC2101" i="22"/>
  <c r="BC2165" i="22"/>
  <c r="BC2229" i="22"/>
  <c r="BC2293" i="22"/>
  <c r="BC2357" i="22"/>
  <c r="BC1406" i="22"/>
  <c r="BC1470" i="22"/>
  <c r="BC1534" i="22"/>
  <c r="BC1598" i="22"/>
  <c r="BC1662" i="22"/>
  <c r="BC1726" i="22"/>
  <c r="BC1790" i="22"/>
  <c r="BC1854" i="22"/>
  <c r="BC1918" i="22"/>
  <c r="BC1982" i="22"/>
  <c r="BC2046" i="22"/>
  <c r="BC2110" i="22"/>
  <c r="BC2174" i="22"/>
  <c r="BC2238" i="22"/>
  <c r="BC2302" i="22"/>
  <c r="BC2366" i="22"/>
  <c r="BC110" i="22"/>
  <c r="BC198" i="22"/>
  <c r="BC302" i="22"/>
  <c r="BC390" i="22"/>
  <c r="BC500" i="22"/>
  <c r="BC642" i="22"/>
  <c r="BC770" i="22"/>
  <c r="BC903" i="22"/>
  <c r="BC1091" i="22"/>
  <c r="BC7" i="22"/>
  <c r="BC71" i="22"/>
  <c r="BC135" i="22"/>
  <c r="BC199" i="22"/>
  <c r="BC263" i="22"/>
  <c r="BC327" i="22"/>
  <c r="BC391" i="22"/>
  <c r="BC457" i="22"/>
  <c r="BC554" i="22"/>
  <c r="BC657" i="22"/>
  <c r="BC757" i="22"/>
  <c r="BC860" i="22"/>
  <c r="BC992" i="22"/>
  <c r="BC1155" i="22"/>
  <c r="BC1321" i="22"/>
  <c r="BC1609" i="22"/>
  <c r="BC2019" i="22"/>
  <c r="BC125" i="22"/>
  <c r="BC365" i="22"/>
  <c r="BC80" i="22"/>
  <c r="BC224" i="22"/>
  <c r="BC360" i="22"/>
  <c r="BC516" i="22"/>
  <c r="BC722" i="22"/>
  <c r="BC850" i="22"/>
  <c r="BC993" i="22"/>
  <c r="BC1159" i="22"/>
  <c r="BC1322" i="22"/>
  <c r="BC1610" i="22"/>
  <c r="BC2035" i="22"/>
  <c r="BC133" i="22"/>
  <c r="BC357" i="22"/>
  <c r="BC72" i="22"/>
  <c r="BC184" i="22"/>
  <c r="BC312" i="22"/>
  <c r="BC424" i="22"/>
  <c r="BC605" i="22"/>
  <c r="BC9" i="22"/>
  <c r="BC73" i="22"/>
  <c r="BC137" i="22"/>
  <c r="BC201" i="22"/>
  <c r="BC265" i="22"/>
  <c r="BC329" i="22"/>
  <c r="BC393" i="22"/>
  <c r="BC459" i="22"/>
  <c r="BC556" i="22"/>
  <c r="BC659" i="22"/>
  <c r="BC762" i="22"/>
  <c r="BC865" i="22"/>
  <c r="BC994" i="22"/>
  <c r="BC1160" i="22"/>
  <c r="BC1323" i="22"/>
  <c r="BC1611" i="22"/>
  <c r="BC2043" i="22"/>
  <c r="BC1895" i="22"/>
  <c r="BC2098" i="22"/>
  <c r="BC1386" i="22"/>
  <c r="BC1536" i="22"/>
  <c r="BC1699" i="22"/>
  <c r="BC1871" i="22"/>
  <c r="BC2074" i="22"/>
  <c r="BC478" i="22"/>
  <c r="BC542" i="22"/>
  <c r="BC606" i="22"/>
  <c r="BC670" i="22"/>
  <c r="BC734" i="22"/>
  <c r="BC798" i="22"/>
  <c r="BC862" i="22"/>
  <c r="BC939" i="22"/>
  <c r="BC1034" i="22"/>
  <c r="BC1137" i="22"/>
  <c r="BC1240" i="22"/>
  <c r="BC1343" i="22"/>
  <c r="BC1474" i="22"/>
  <c r="BC1640" i="22"/>
  <c r="BC1803" i="22"/>
  <c r="BC2007" i="22"/>
  <c r="BC487" i="22"/>
  <c r="BC551" i="22"/>
  <c r="BC615" i="22"/>
  <c r="BC679" i="22"/>
  <c r="BC743" i="22"/>
  <c r="BC807" i="22"/>
  <c r="BC871" i="22"/>
  <c r="BC952" i="22"/>
  <c r="BC1049" i="22"/>
  <c r="BC1152" i="22"/>
  <c r="BC1255" i="22"/>
  <c r="BC1355" i="22"/>
  <c r="BC1498" i="22"/>
  <c r="BC1664" i="22"/>
  <c r="BC1827" i="22"/>
  <c r="BC2033" i="22"/>
  <c r="BC464" i="22"/>
  <c r="BC528" i="22"/>
  <c r="BC592" i="22"/>
  <c r="BC656" i="22"/>
  <c r="BC720" i="22"/>
  <c r="BC784" i="22"/>
  <c r="BC848" i="22"/>
  <c r="BC921" i="22"/>
  <c r="BC1011" i="22"/>
  <c r="BC1114" i="22"/>
  <c r="BC1217" i="22"/>
  <c r="BC1320" i="22"/>
  <c r="BC1447" i="22"/>
  <c r="BC1602" i="22"/>
  <c r="BC1768" i="22"/>
  <c r="BC1959" i="22"/>
  <c r="BC2178" i="22"/>
  <c r="BC1897" i="22"/>
  <c r="BC2000" i="22"/>
  <c r="BC2104" i="22"/>
  <c r="BC884" i="22"/>
  <c r="BC948" i="22"/>
  <c r="BC1012" i="22"/>
  <c r="BC1076" i="22"/>
  <c r="BC1140" i="22"/>
  <c r="BC1204" i="22"/>
  <c r="BC1268" i="22"/>
  <c r="BC1332" i="22"/>
  <c r="BC1410" i="22"/>
  <c r="BC1503" i="22"/>
  <c r="BC1603" i="22"/>
  <c r="BC1706" i="22"/>
  <c r="BC1809" i="22"/>
  <c r="BC1912" i="22"/>
  <c r="BC2015" i="22"/>
  <c r="BC2121" i="22"/>
  <c r="BC989" i="22"/>
  <c r="BC1053" i="22"/>
  <c r="BC1117" i="22"/>
  <c r="BC1181" i="22"/>
  <c r="BC1245" i="22"/>
  <c r="BC1309" i="22"/>
  <c r="BC1379" i="22"/>
  <c r="BC1465" i="22"/>
  <c r="BC1568" i="22"/>
  <c r="BC1671" i="22"/>
  <c r="BC1771" i="22"/>
  <c r="BC1874" i="22"/>
  <c r="BC1977" i="22"/>
  <c r="BC2080" i="22"/>
  <c r="BC2202" i="22"/>
  <c r="BC942" i="22"/>
  <c r="BC1006" i="22"/>
  <c r="BC1070" i="22"/>
  <c r="BC1134" i="22"/>
  <c r="BC1198" i="22"/>
  <c r="BC1262" i="22"/>
  <c r="BC1326" i="22"/>
  <c r="BC1402" i="22"/>
  <c r="BC1491" i="22"/>
  <c r="BC1594" i="22"/>
  <c r="BC1697" i="22"/>
  <c r="BC1800" i="22"/>
  <c r="BC1903" i="22"/>
  <c r="BC2003" i="22"/>
  <c r="BC2111" i="22"/>
  <c r="BC2207" i="22"/>
  <c r="BC2271" i="22"/>
  <c r="BC2335" i="22"/>
  <c r="BC2256" i="22"/>
  <c r="BC2320" i="22"/>
  <c r="BC2225" i="22"/>
  <c r="BC2289" i="22"/>
  <c r="BC2353" i="22"/>
  <c r="BC2314" i="22"/>
  <c r="BC2107" i="22"/>
  <c r="BC2171" i="22"/>
  <c r="BC2235" i="22"/>
  <c r="BC2299" i="22"/>
  <c r="BC2363" i="22"/>
  <c r="BC1412" i="22"/>
  <c r="BC1476" i="22"/>
  <c r="BC1540" i="22"/>
  <c r="BC1604" i="22"/>
  <c r="BC1668" i="22"/>
  <c r="BC1732" i="22"/>
  <c r="BC1796" i="22"/>
  <c r="BC1860" i="22"/>
  <c r="BC1924" i="22"/>
  <c r="BC1988" i="22"/>
  <c r="BC2052" i="22"/>
  <c r="BC2116" i="22"/>
  <c r="BC2180" i="22"/>
  <c r="BC2244" i="22"/>
  <c r="BC2308" i="22"/>
  <c r="BC1469" i="22"/>
  <c r="BC1533" i="22"/>
  <c r="BC1597" i="22"/>
  <c r="BC1661" i="22"/>
  <c r="BC1725" i="22"/>
  <c r="BC1789" i="22"/>
  <c r="BC1853" i="22"/>
  <c r="BC1917" i="22"/>
  <c r="BC1981" i="22"/>
  <c r="BC2045" i="22"/>
  <c r="BC2109" i="22"/>
  <c r="BC2173" i="22"/>
  <c r="BC2237" i="22"/>
  <c r="BC2301" i="22"/>
  <c r="BC2365" i="22"/>
  <c r="BC1414" i="22"/>
  <c r="BC1478" i="22"/>
  <c r="BC1542" i="22"/>
  <c r="BC1606" i="22"/>
  <c r="BC1670" i="22"/>
  <c r="BC1734" i="22"/>
  <c r="BC1798" i="22"/>
  <c r="BC1862" i="22"/>
  <c r="BC1926" i="22"/>
  <c r="BC1990" i="22"/>
  <c r="BC2054" i="22"/>
  <c r="BC2118" i="22"/>
  <c r="BC2182" i="22"/>
  <c r="BC2246" i="22"/>
  <c r="BC2310" i="22"/>
  <c r="BC1287" i="22"/>
  <c r="BC1535" i="22"/>
  <c r="BC1915" i="22"/>
  <c r="BC1362" i="22"/>
  <c r="BC1666" i="22"/>
  <c r="BC2129" i="22"/>
  <c r="BC1312" i="22"/>
  <c r="BC1794" i="22"/>
  <c r="BC85" i="22"/>
  <c r="BC780" i="22"/>
  <c r="BC1107" i="22"/>
  <c r="BC1313" i="22"/>
  <c r="BC1591" i="22"/>
  <c r="BC2010" i="22"/>
  <c r="BC429" i="22"/>
  <c r="BC1130" i="22"/>
  <c r="BC206" i="22"/>
  <c r="BC398" i="22"/>
  <c r="BC731" i="22"/>
  <c r="BC1297" i="22"/>
  <c r="BC1595" i="22"/>
  <c r="BC2018" i="22"/>
  <c r="BC149" i="22"/>
  <c r="BC373" i="22"/>
  <c r="BC563" i="22"/>
  <c r="BC730" i="22"/>
  <c r="BC901" i="22"/>
  <c r="BC30" i="22"/>
  <c r="BC126" i="22"/>
  <c r="BC214" i="22"/>
  <c r="BC310" i="22"/>
  <c r="BC406" i="22"/>
  <c r="BC514" i="22"/>
  <c r="BC653" i="22"/>
  <c r="BC795" i="22"/>
  <c r="BC936" i="22"/>
  <c r="BC1131" i="22"/>
  <c r="BC15" i="22"/>
  <c r="BC79" i="22"/>
  <c r="BC143" i="22"/>
  <c r="BC207" i="22"/>
  <c r="BC271" i="22"/>
  <c r="BC335" i="22"/>
  <c r="BC399" i="22"/>
  <c r="BC467" i="22"/>
  <c r="BC565" i="22"/>
  <c r="BC668" i="22"/>
  <c r="BC771" i="22"/>
  <c r="BC874" i="22"/>
  <c r="BC1015" i="22"/>
  <c r="BC1175" i="22"/>
  <c r="BC1346" i="22"/>
  <c r="BC1649" i="22"/>
  <c r="BC2096" i="22"/>
  <c r="BC157" i="22"/>
  <c r="BC389" i="22"/>
  <c r="BC96" i="22"/>
  <c r="BC240" i="22"/>
  <c r="BC376" i="22"/>
  <c r="BC541" i="22"/>
  <c r="BC747" i="22"/>
  <c r="BC861" i="22"/>
  <c r="BC1016" i="22"/>
  <c r="BC1179" i="22"/>
  <c r="BC1347" i="22"/>
  <c r="BC1650" i="22"/>
  <c r="BC2097" i="22"/>
  <c r="BC165" i="22"/>
  <c r="BC381" i="22"/>
  <c r="BC88" i="22"/>
  <c r="BC200" i="22"/>
  <c r="BC328" i="22"/>
  <c r="BC440" i="22"/>
  <c r="BC633" i="22"/>
  <c r="BC17" i="22"/>
  <c r="BC81" i="22"/>
  <c r="BC145" i="22"/>
  <c r="BC209" i="22"/>
  <c r="BC273" i="22"/>
  <c r="BC337" i="22"/>
  <c r="BC401" i="22"/>
  <c r="BC469" i="22"/>
  <c r="BC570" i="22"/>
  <c r="BC673" i="22"/>
  <c r="BC773" i="22"/>
  <c r="BC876" i="22"/>
  <c r="BC1017" i="22"/>
  <c r="BC1183" i="22"/>
  <c r="BC1351" i="22"/>
  <c r="BC1651" i="22"/>
  <c r="BC2119" i="22"/>
  <c r="BC1920" i="22"/>
  <c r="BC2130" i="22"/>
  <c r="BC1405" i="22"/>
  <c r="BC1559" i="22"/>
  <c r="BC1719" i="22"/>
  <c r="BC1896" i="22"/>
  <c r="BC2103" i="22"/>
  <c r="BC486" i="22"/>
  <c r="BC550" i="22"/>
  <c r="BC614" i="22"/>
  <c r="BC678" i="22"/>
  <c r="BC742" i="22"/>
  <c r="BC806" i="22"/>
  <c r="BC870" i="22"/>
  <c r="BC951" i="22"/>
  <c r="BC1048" i="22"/>
  <c r="BC1151" i="22"/>
  <c r="BC1251" i="22"/>
  <c r="BC1354" i="22"/>
  <c r="BC1497" i="22"/>
  <c r="BC1663" i="22"/>
  <c r="BC1826" i="22"/>
  <c r="BC2032" i="22"/>
  <c r="BC495" i="22"/>
  <c r="BC559" i="22"/>
  <c r="BC623" i="22"/>
  <c r="BC687" i="22"/>
  <c r="BC751" i="22"/>
  <c r="BC815" i="22"/>
  <c r="BC879" i="22"/>
  <c r="BC962" i="22"/>
  <c r="BC1063" i="22"/>
  <c r="BC1163" i="22"/>
  <c r="BC1266" i="22"/>
  <c r="BC1375" i="22"/>
  <c r="BC1521" i="22"/>
  <c r="BC1687" i="22"/>
  <c r="BC1855" i="22"/>
  <c r="BC2058" i="22"/>
  <c r="BC472" i="22"/>
  <c r="BC536" i="22"/>
  <c r="BC600" i="22"/>
  <c r="BC664" i="22"/>
  <c r="BC728" i="22"/>
  <c r="BC792" i="22"/>
  <c r="BC856" i="22"/>
  <c r="BC931" i="22"/>
  <c r="BC1025" i="22"/>
  <c r="BC1128" i="22"/>
  <c r="BC1231" i="22"/>
  <c r="BC1331" i="22"/>
  <c r="BC1461" i="22"/>
  <c r="BC1625" i="22"/>
  <c r="BC1791" i="22"/>
  <c r="BC1984" i="22"/>
  <c r="BC2218" i="22"/>
  <c r="BC1911" i="22"/>
  <c r="BC2011" i="22"/>
  <c r="BC2120" i="22"/>
  <c r="BC892" i="22"/>
  <c r="BC956" i="22"/>
  <c r="BC1020" i="22"/>
  <c r="BC1084" i="22"/>
  <c r="BC1148" i="22"/>
  <c r="BC1212" i="22"/>
  <c r="BC1276" i="22"/>
  <c r="BC1340" i="22"/>
  <c r="BC1421" i="22"/>
  <c r="BC1514" i="22"/>
  <c r="BC1617" i="22"/>
  <c r="BC1720" i="22"/>
  <c r="BC1823" i="22"/>
  <c r="BC1923" i="22"/>
  <c r="BC2026" i="22"/>
  <c r="BC2137" i="22"/>
  <c r="BC997" i="22"/>
  <c r="BC1061" i="22"/>
  <c r="BC1125" i="22"/>
  <c r="BC1189" i="22"/>
  <c r="BC1253" i="22"/>
  <c r="BC1317" i="22"/>
  <c r="BC1391" i="22"/>
  <c r="BC1479" i="22"/>
  <c r="BC1579" i="22"/>
  <c r="BC1682" i="22"/>
  <c r="BC1785" i="22"/>
  <c r="BC1888" i="22"/>
  <c r="BC1991" i="22"/>
  <c r="BC2091" i="22"/>
  <c r="BC2250" i="22"/>
  <c r="BC950" i="22"/>
  <c r="BC1014" i="22"/>
  <c r="BC1078" i="22"/>
  <c r="BC1142" i="22"/>
  <c r="BC1206" i="22"/>
  <c r="BC1270" i="22"/>
  <c r="BC1334" i="22"/>
  <c r="BC1413" i="22"/>
  <c r="BC1505" i="22"/>
  <c r="BC1608" i="22"/>
  <c r="BC1711" i="22"/>
  <c r="BC1811" i="22"/>
  <c r="BC1914" i="22"/>
  <c r="BC2017" i="22"/>
  <c r="BC2127" i="22"/>
  <c r="BC2215" i="22"/>
  <c r="BC2279" i="22"/>
  <c r="BC2343" i="22"/>
  <c r="BC2264" i="22"/>
  <c r="BC2328" i="22"/>
  <c r="BC2233" i="22"/>
  <c r="BC2297" i="22"/>
  <c r="BC2361" i="22"/>
  <c r="BC2322" i="22"/>
  <c r="BC2115" i="22"/>
  <c r="BC2179" i="22"/>
  <c r="BC2243" i="22"/>
  <c r="BC2307" i="22"/>
  <c r="BC1356" i="22"/>
  <c r="BC1420" i="22"/>
  <c r="BC1484" i="22"/>
  <c r="BC1548" i="22"/>
  <c r="BC1612" i="22"/>
  <c r="BC1676" i="22"/>
  <c r="BC1740" i="22"/>
  <c r="BC1804" i="22"/>
  <c r="BC1868" i="22"/>
  <c r="BC1932" i="22"/>
  <c r="BC1996" i="22"/>
  <c r="BC2060" i="22"/>
  <c r="BC2124" i="22"/>
  <c r="BC2188" i="22"/>
  <c r="BC2252" i="22"/>
  <c r="BC2316" i="22"/>
  <c r="BC1477" i="22"/>
  <c r="BC1541" i="22"/>
  <c r="BC1605" i="22"/>
  <c r="BC1669" i="22"/>
  <c r="BC1733" i="22"/>
  <c r="BC1797" i="22"/>
  <c r="BC1861" i="22"/>
  <c r="BC1925" i="22"/>
  <c r="BC1989" i="22"/>
  <c r="BC2053" i="22"/>
  <c r="BC2117" i="22"/>
  <c r="BC2181" i="22"/>
  <c r="BC2245" i="22"/>
  <c r="BC2309" i="22"/>
  <c r="BC1358" i="22"/>
  <c r="BC1422" i="22"/>
  <c r="BC1486" i="22"/>
  <c r="BC1550" i="22"/>
  <c r="BC1614" i="22"/>
  <c r="BC1678" i="22"/>
  <c r="BC1742" i="22"/>
  <c r="BC1806" i="22"/>
  <c r="BC1870" i="22"/>
  <c r="BC1934" i="22"/>
  <c r="BC1998" i="22"/>
  <c r="BC2062" i="22"/>
  <c r="BC2126" i="22"/>
  <c r="BC2190" i="22"/>
  <c r="BC2254" i="22"/>
  <c r="BC2318" i="22"/>
  <c r="BC933" i="22"/>
  <c r="BC404" i="22"/>
  <c r="BC90" i="22"/>
  <c r="BC685" i="22"/>
  <c r="BC324" i="22"/>
  <c r="BC51" i="22"/>
  <c r="BC557" i="22"/>
  <c r="BC116" i="22"/>
  <c r="BC699" i="22"/>
  <c r="BC204" i="22"/>
  <c r="BC665" i="22"/>
  <c r="BC960" i="22"/>
  <c r="BC386" i="22"/>
  <c r="BC172" i="22"/>
  <c r="BC979" i="22"/>
  <c r="BC548" i="22"/>
  <c r="BC266" i="22"/>
  <c r="BC1168" i="22"/>
  <c r="BC626" i="22"/>
  <c r="BC314" i="22"/>
  <c r="BC420" i="22"/>
  <c r="BC649" i="22"/>
  <c r="BC300" i="22"/>
  <c r="BC1065" i="22"/>
  <c r="BC483" i="22"/>
  <c r="BC138" i="22"/>
  <c r="BC725" i="22"/>
  <c r="BC331" i="22"/>
  <c r="BC58" i="22"/>
  <c r="BC18" i="22"/>
  <c r="BC274" i="22"/>
  <c r="BC471" i="22"/>
  <c r="BC739" i="22"/>
  <c r="BC1106" i="22"/>
  <c r="BC147" i="22"/>
  <c r="BC316" i="22"/>
  <c r="BC507" i="22"/>
  <c r="BC778" i="22"/>
  <c r="BC1248" i="22"/>
  <c r="BC1144" i="22"/>
  <c r="BC1307" i="22"/>
  <c r="BC1575" i="22"/>
  <c r="BC1985" i="22"/>
  <c r="BC1395" i="22"/>
  <c r="BC1712" i="22"/>
  <c r="BC1169" i="22"/>
  <c r="BC1397" i="22"/>
  <c r="BC1865" i="22"/>
  <c r="BC189" i="22"/>
  <c r="BC858" i="22"/>
  <c r="BC1147" i="22"/>
  <c r="BC1337" i="22"/>
  <c r="BC1634" i="22"/>
  <c r="BC2072" i="22"/>
  <c r="BC465" i="22"/>
  <c r="BC14" i="22"/>
  <c r="BC230" i="22"/>
  <c r="BC422" i="22"/>
  <c r="BC781" i="22"/>
  <c r="BC1314" i="22"/>
  <c r="BC1635" i="22"/>
  <c r="BC2088" i="22"/>
  <c r="BC173" i="22"/>
  <c r="BC397" i="22"/>
  <c r="BC588" i="22"/>
  <c r="BC755" i="22"/>
  <c r="BC915" i="22"/>
  <c r="BC38" i="22"/>
  <c r="BC134" i="22"/>
  <c r="BC222" i="22"/>
  <c r="BC326" i="22"/>
  <c r="BC414" i="22"/>
  <c r="BC525" i="22"/>
  <c r="BC667" i="22"/>
  <c r="BC809" i="22"/>
  <c r="BC954" i="22"/>
  <c r="BC1154" i="22"/>
  <c r="BC23" i="22"/>
  <c r="BC87" i="22"/>
  <c r="BC151" i="22"/>
  <c r="BC215" i="22"/>
  <c r="BC279" i="22"/>
  <c r="BC343" i="22"/>
  <c r="BC407" i="22"/>
  <c r="BC477" i="22"/>
  <c r="BC579" i="22"/>
  <c r="BC682" i="22"/>
  <c r="BC785" i="22"/>
  <c r="BC886" i="22"/>
  <c r="BC1032" i="22"/>
  <c r="BC1195" i="22"/>
  <c r="BC1377" i="22"/>
  <c r="BC1689" i="22"/>
  <c r="BC2183" i="22"/>
  <c r="BC181" i="22"/>
  <c r="BC421" i="22"/>
  <c r="BC112" i="22"/>
  <c r="BC256" i="22"/>
  <c r="BC392" i="22"/>
  <c r="BC569" i="22"/>
  <c r="BC772" i="22"/>
  <c r="BC890" i="22"/>
  <c r="BC1033" i="22"/>
  <c r="BC1199" i="22"/>
  <c r="BC1383" i="22"/>
  <c r="BC1690" i="22"/>
  <c r="BC2192" i="22"/>
  <c r="BC205" i="22"/>
  <c r="BC413" i="22"/>
  <c r="BC104" i="22"/>
  <c r="BC216" i="22"/>
  <c r="BC336" i="22"/>
  <c r="BC458" i="22"/>
  <c r="BC658" i="22"/>
  <c r="BC25" i="22"/>
  <c r="BC89" i="22"/>
  <c r="BC153" i="22"/>
  <c r="BC217" i="22"/>
  <c r="BC281" i="22"/>
  <c r="BC345" i="22"/>
  <c r="BC409" i="22"/>
  <c r="BC481" i="22"/>
  <c r="BC581" i="22"/>
  <c r="BC684" i="22"/>
  <c r="BC787" i="22"/>
  <c r="BC891" i="22"/>
  <c r="BC1040" i="22"/>
  <c r="BC1200" i="22"/>
  <c r="BC1384" i="22"/>
  <c r="BC1691" i="22"/>
  <c r="BC2193" i="22"/>
  <c r="BC1945" i="22"/>
  <c r="BC2162" i="22"/>
  <c r="BC1419" i="22"/>
  <c r="BC1576" i="22"/>
  <c r="BC1739" i="22"/>
  <c r="BC1921" i="22"/>
  <c r="BC2135" i="22"/>
  <c r="BC494" i="22"/>
  <c r="BC558" i="22"/>
  <c r="BC622" i="22"/>
  <c r="BC686" i="22"/>
  <c r="BC750" i="22"/>
  <c r="BC814" i="22"/>
  <c r="BC878" i="22"/>
  <c r="BC961" i="22"/>
  <c r="BC1059" i="22"/>
  <c r="BC1162" i="22"/>
  <c r="BC1265" i="22"/>
  <c r="BC1373" i="22"/>
  <c r="BC1520" i="22"/>
  <c r="BC1680" i="22"/>
  <c r="BC1851" i="22"/>
  <c r="BC2057" i="22"/>
  <c r="BC503" i="22"/>
  <c r="BC567" i="22"/>
  <c r="BC631" i="22"/>
  <c r="BC695" i="22"/>
  <c r="BC759" i="22"/>
  <c r="BC823" i="22"/>
  <c r="BC888" i="22"/>
  <c r="BC973" i="22"/>
  <c r="BC1074" i="22"/>
  <c r="BC1177" i="22"/>
  <c r="BC1280" i="22"/>
  <c r="BC1393" i="22"/>
  <c r="BC1538" i="22"/>
  <c r="BC1704" i="22"/>
  <c r="BC1880" i="22"/>
  <c r="BC2083" i="22"/>
  <c r="BC480" i="22"/>
  <c r="BC544" i="22"/>
  <c r="BC608" i="22"/>
  <c r="BC672" i="22"/>
  <c r="BC736" i="22"/>
  <c r="BC800" i="22"/>
  <c r="BC864" i="22"/>
  <c r="BC943" i="22"/>
  <c r="BC1039" i="22"/>
  <c r="BC1139" i="22"/>
  <c r="BC1242" i="22"/>
  <c r="BC1345" i="22"/>
  <c r="BC1482" i="22"/>
  <c r="BC1648" i="22"/>
  <c r="BC1808" i="22"/>
  <c r="BC2009" i="22"/>
  <c r="BC2226" i="22"/>
  <c r="BC1922" i="22"/>
  <c r="BC2025" i="22"/>
  <c r="BC2136" i="22"/>
  <c r="BC900" i="22"/>
  <c r="BC964" i="22"/>
  <c r="BC1028" i="22"/>
  <c r="BC1092" i="22"/>
  <c r="BC1156" i="22"/>
  <c r="BC1220" i="22"/>
  <c r="BC1284" i="22"/>
  <c r="BC1348" i="22"/>
  <c r="BC1432" i="22"/>
  <c r="BC1528" i="22"/>
  <c r="BC1631" i="22"/>
  <c r="BC1731" i="22"/>
  <c r="BC1834" i="22"/>
  <c r="BC1937" i="22"/>
  <c r="BC2040" i="22"/>
  <c r="BC2153" i="22"/>
  <c r="BC1005" i="22"/>
  <c r="BC1069" i="22"/>
  <c r="BC1133" i="22"/>
  <c r="BC1197" i="22"/>
  <c r="BC1261" i="22"/>
  <c r="BC1325" i="22"/>
  <c r="BC1401" i="22"/>
  <c r="BC1490" i="22"/>
  <c r="BC1593" i="22"/>
  <c r="BC1696" i="22"/>
  <c r="BC1799" i="22"/>
  <c r="BC1899" i="22"/>
  <c r="BC2002" i="22"/>
  <c r="BC2106" i="22"/>
  <c r="BC894" i="22"/>
  <c r="BC958" i="22"/>
  <c r="BC1022" i="22"/>
  <c r="BC1086" i="22"/>
  <c r="BC1150" i="22"/>
  <c r="BC1214" i="22"/>
  <c r="BC1278" i="22"/>
  <c r="BC1342" i="22"/>
  <c r="BC1424" i="22"/>
  <c r="BC1519" i="22"/>
  <c r="BC1619" i="22"/>
  <c r="BC1722" i="22"/>
  <c r="BC1825" i="22"/>
  <c r="BC1928" i="22"/>
  <c r="BC2031" i="22"/>
  <c r="BC2143" i="22"/>
  <c r="BC2223" i="22"/>
  <c r="BC2287" i="22"/>
  <c r="BC2351" i="22"/>
  <c r="BC2272" i="22"/>
  <c r="BC2336" i="22"/>
  <c r="BC2241" i="22"/>
  <c r="BC2305" i="22"/>
  <c r="BC2266" i="22"/>
  <c r="BC2330" i="22"/>
  <c r="BC2123" i="22"/>
  <c r="BC2187" i="22"/>
  <c r="BC2251" i="22"/>
  <c r="BC2315" i="22"/>
  <c r="BC1364" i="22"/>
  <c r="BC1428" i="22"/>
  <c r="BC1492" i="22"/>
  <c r="BC1556" i="22"/>
  <c r="BC1620" i="22"/>
  <c r="BC1684" i="22"/>
  <c r="BC1748" i="22"/>
  <c r="BC1812" i="22"/>
  <c r="BC1876" i="22"/>
  <c r="BC1940" i="22"/>
  <c r="BC2004" i="22"/>
  <c r="BC2068" i="22"/>
  <c r="BC2132" i="22"/>
  <c r="BC2196" i="22"/>
  <c r="BC2260" i="22"/>
  <c r="BC2324" i="22"/>
  <c r="BC1485" i="22"/>
  <c r="BC1549" i="22"/>
  <c r="BC1613" i="22"/>
  <c r="BC1677" i="22"/>
  <c r="BC1741" i="22"/>
  <c r="BC1805" i="22"/>
  <c r="BC1869" i="22"/>
  <c r="BC1933" i="22"/>
  <c r="BC1997" i="22"/>
  <c r="BC2061" i="22"/>
  <c r="BC2125" i="22"/>
  <c r="BC2189" i="22"/>
  <c r="BC2253" i="22"/>
  <c r="BC2317" i="22"/>
  <c r="BC1366" i="22"/>
  <c r="BC1430" i="22"/>
  <c r="BC1494" i="22"/>
  <c r="BC1558" i="22"/>
  <c r="BC1622" i="22"/>
  <c r="BC1686" i="22"/>
  <c r="BC1750" i="22"/>
  <c r="BC1814" i="22"/>
  <c r="BC1878" i="22"/>
  <c r="BC1942" i="22"/>
  <c r="BC2006" i="22"/>
  <c r="BC2070" i="22"/>
  <c r="BC2134" i="22"/>
  <c r="BC2198" i="22"/>
  <c r="BC2262" i="22"/>
  <c r="BC2326" i="22"/>
  <c r="BC2" i="22"/>
  <c r="BC260" i="22"/>
  <c r="BC450" i="22"/>
  <c r="BC154" i="22"/>
  <c r="BC788" i="22"/>
  <c r="BC388" i="22"/>
  <c r="BC92" i="22"/>
  <c r="BC660" i="22"/>
  <c r="BC180" i="22"/>
  <c r="BC802" i="22"/>
  <c r="BC268" i="22"/>
  <c r="BC700" i="22"/>
  <c r="BC1019" i="22"/>
  <c r="BC474" i="22"/>
  <c r="BC236" i="22"/>
  <c r="BC4" i="22"/>
  <c r="BC689" i="22"/>
  <c r="BC330" i="22"/>
  <c r="BC75" i="22"/>
  <c r="BC729" i="22"/>
  <c r="BC378" i="22"/>
  <c r="BC107" i="22"/>
  <c r="BC779" i="22"/>
  <c r="BC364" i="22"/>
  <c r="BC27" i="22"/>
  <c r="BC586" i="22"/>
  <c r="BC202" i="22"/>
  <c r="BC828" i="22"/>
  <c r="BC395" i="22"/>
  <c r="BC122" i="22"/>
  <c r="BC59" i="22"/>
  <c r="BC292" i="22"/>
  <c r="BC498" i="22"/>
  <c r="BC777" i="22"/>
  <c r="BC1225" i="22"/>
  <c r="BC170" i="22"/>
  <c r="BC339" i="22"/>
  <c r="BC537" i="22"/>
  <c r="BC813" i="22"/>
  <c r="BC1001" i="22"/>
  <c r="BC1161" i="22"/>
  <c r="BC1327" i="22"/>
  <c r="BC1615" i="22"/>
  <c r="BC2047" i="22"/>
  <c r="BC1429" i="22"/>
  <c r="BC1752" i="22"/>
  <c r="BC1186" i="22"/>
  <c r="BC1547" i="22"/>
  <c r="BC1935" i="22"/>
  <c r="BC333" i="22"/>
  <c r="BC949" i="22"/>
  <c r="BC1193" i="22"/>
  <c r="BC1365" i="22"/>
  <c r="BC1674" i="22"/>
  <c r="BC2160" i="22"/>
  <c r="BC549" i="22"/>
  <c r="BC54" i="22"/>
  <c r="BC254" i="22"/>
  <c r="BC455" i="22"/>
  <c r="BC845" i="22"/>
  <c r="BC1367" i="22"/>
  <c r="BC1675" i="22"/>
  <c r="BC2161" i="22"/>
  <c r="BC197" i="22"/>
  <c r="BC405" i="22"/>
  <c r="BC602" i="22"/>
  <c r="BC769" i="22"/>
  <c r="BC935" i="22"/>
  <c r="BC46" i="22"/>
  <c r="BC142" i="22"/>
  <c r="BC238" i="22"/>
  <c r="BC334" i="22"/>
  <c r="BC430" i="22"/>
  <c r="BC553" i="22"/>
  <c r="BC692" i="22"/>
  <c r="BC820" i="22"/>
  <c r="BC969" i="22"/>
  <c r="BC1171" i="22"/>
  <c r="BC31" i="22"/>
  <c r="BC95" i="22"/>
  <c r="BC159" i="22"/>
  <c r="BC223" i="22"/>
  <c r="BC287" i="22"/>
  <c r="BC351" i="22"/>
  <c r="BC415" i="22"/>
  <c r="BC490" i="22"/>
  <c r="BC593" i="22"/>
  <c r="BC693" i="22"/>
  <c r="BC796" i="22"/>
  <c r="BC904" i="22"/>
  <c r="BC1055" i="22"/>
  <c r="BC1218" i="22"/>
  <c r="BC1415" i="22"/>
  <c r="BC1729" i="22"/>
  <c r="BC1467" i="22"/>
  <c r="BC213" i="22"/>
  <c r="BC513" i="22"/>
  <c r="BC128" i="22"/>
  <c r="BC272" i="22"/>
  <c r="BC408" i="22"/>
  <c r="BC594" i="22"/>
  <c r="BC786" i="22"/>
  <c r="BC905" i="22"/>
  <c r="BC1056" i="22"/>
  <c r="BC1219" i="22"/>
  <c r="BC1416" i="22"/>
  <c r="BC1730" i="22"/>
  <c r="BC1507" i="22"/>
  <c r="BC221" i="22"/>
  <c r="BC485" i="22"/>
  <c r="BC120" i="22"/>
  <c r="BC232" i="22"/>
  <c r="BC352" i="22"/>
  <c r="BC479" i="22"/>
  <c r="BC683" i="22"/>
  <c r="BC33" i="22"/>
  <c r="BC97" i="22"/>
  <c r="BC161" i="22"/>
  <c r="BC225" i="22"/>
  <c r="BC289" i="22"/>
  <c r="BC353" i="22"/>
  <c r="BC417" i="22"/>
  <c r="BC492" i="22"/>
  <c r="BC595" i="22"/>
  <c r="BC698" i="22"/>
  <c r="BC801" i="22"/>
  <c r="BC906" i="22"/>
  <c r="BC1057" i="22"/>
  <c r="BC1223" i="22"/>
  <c r="BC1417" i="22"/>
  <c r="BC1737" i="22"/>
  <c r="BC1778" i="22"/>
  <c r="BC1970" i="22"/>
  <c r="BC2194" i="22"/>
  <c r="BC1439" i="22"/>
  <c r="BC1599" i="22"/>
  <c r="BC1762" i="22"/>
  <c r="BC1946" i="22"/>
  <c r="BC2167" i="22"/>
  <c r="BC502" i="22"/>
  <c r="BC566" i="22"/>
  <c r="BC630" i="22"/>
  <c r="BC694" i="22"/>
  <c r="BC758" i="22"/>
  <c r="BC822" i="22"/>
  <c r="BC887" i="22"/>
  <c r="BC971" i="22"/>
  <c r="BC1073" i="22"/>
  <c r="BC1176" i="22"/>
  <c r="BC1279" i="22"/>
  <c r="BC1387" i="22"/>
  <c r="BC1537" i="22"/>
  <c r="BC1703" i="22"/>
  <c r="BC1879" i="22"/>
  <c r="BC2082" i="22"/>
  <c r="BC511" i="22"/>
  <c r="BC575" i="22"/>
  <c r="BC639" i="22"/>
  <c r="BC703" i="22"/>
  <c r="BC767" i="22"/>
  <c r="BC831" i="22"/>
  <c r="BC898" i="22"/>
  <c r="BC985" i="22"/>
  <c r="BC1088" i="22"/>
  <c r="BC1191" i="22"/>
  <c r="BC1291" i="22"/>
  <c r="BC1408" i="22"/>
  <c r="BC1561" i="22"/>
  <c r="BC1727" i="22"/>
  <c r="BC1905" i="22"/>
  <c r="BC2113" i="22"/>
  <c r="BC488" i="22"/>
  <c r="BC552" i="22"/>
  <c r="BC616" i="22"/>
  <c r="BC680" i="22"/>
  <c r="BC744" i="22"/>
  <c r="BC808" i="22"/>
  <c r="BC872" i="22"/>
  <c r="BC953" i="22"/>
  <c r="BC1050" i="22"/>
  <c r="BC1153" i="22"/>
  <c r="BC1256" i="22"/>
  <c r="BC1361" i="22"/>
  <c r="BC1499" i="22"/>
  <c r="BC1665" i="22"/>
  <c r="BC1831" i="22"/>
  <c r="BC2034" i="22"/>
  <c r="BC1833" i="22"/>
  <c r="BC1936" i="22"/>
  <c r="BC2039" i="22"/>
  <c r="BC2152" i="22"/>
  <c r="BC908" i="22"/>
  <c r="BC972" i="22"/>
  <c r="BC1036" i="22"/>
  <c r="BC1100" i="22"/>
  <c r="BC1164" i="22"/>
  <c r="BC1228" i="22"/>
  <c r="BC1292" i="22"/>
  <c r="BC1357" i="22"/>
  <c r="BC1442" i="22"/>
  <c r="BC1539" i="22"/>
  <c r="BC1642" i="22"/>
  <c r="BC1745" i="22"/>
  <c r="BC1848" i="22"/>
  <c r="BC1951" i="22"/>
  <c r="BC2051" i="22"/>
  <c r="BC2169" i="22"/>
  <c r="BC1013" i="22"/>
  <c r="BC1077" i="22"/>
  <c r="BC1141" i="22"/>
  <c r="BC1205" i="22"/>
  <c r="BC1269" i="22"/>
  <c r="BC1333" i="22"/>
  <c r="BC1411" i="22"/>
  <c r="BC1504" i="22"/>
  <c r="BC1607" i="22"/>
  <c r="BC1707" i="22"/>
  <c r="BC1810" i="22"/>
  <c r="BC1913" i="22"/>
  <c r="BC2016" i="22"/>
  <c r="BC2122" i="22"/>
  <c r="BC902" i="22"/>
  <c r="BC966" i="22"/>
  <c r="BC1030" i="22"/>
  <c r="BC1094" i="22"/>
  <c r="BC1158" i="22"/>
  <c r="BC1222" i="22"/>
  <c r="BC1286" i="22"/>
  <c r="BC1350" i="22"/>
  <c r="BC1434" i="22"/>
  <c r="BC1530" i="22"/>
  <c r="BC1633" i="22"/>
  <c r="BC1736" i="22"/>
  <c r="BC1839" i="22"/>
  <c r="BC1939" i="22"/>
  <c r="BC2042" i="22"/>
  <c r="BC2159" i="22"/>
  <c r="BC2231" i="22"/>
  <c r="BC2295" i="22"/>
  <c r="BC2359" i="22"/>
  <c r="BC2280" i="22"/>
  <c r="BC2344" i="22"/>
  <c r="BC2249" i="22"/>
  <c r="BC2313" i="22"/>
  <c r="BC2274" i="22"/>
  <c r="BC2338" i="22"/>
  <c r="BC2131" i="22"/>
  <c r="BC2195" i="22"/>
  <c r="BC2259" i="22"/>
  <c r="BC2323" i="22"/>
  <c r="BC1372" i="22"/>
  <c r="BC1436" i="22"/>
  <c r="BC1500" i="22"/>
  <c r="BC1564" i="22"/>
  <c r="BC1628" i="22"/>
  <c r="BC1692" i="22"/>
  <c r="BC1756" i="22"/>
  <c r="BC1820" i="22"/>
  <c r="BC1884" i="22"/>
  <c r="BC1948" i="22"/>
  <c r="BC2012" i="22"/>
  <c r="BC2076" i="22"/>
  <c r="BC2140" i="22"/>
  <c r="BC2204" i="22"/>
  <c r="BC2268" i="22"/>
  <c r="BC2332" i="22"/>
  <c r="BC1493" i="22"/>
  <c r="BC1557" i="22"/>
  <c r="BC1621" i="22"/>
  <c r="BC1685" i="22"/>
  <c r="BC1749" i="22"/>
  <c r="BC1813" i="22"/>
  <c r="BC1877" i="22"/>
  <c r="BC1941" i="22"/>
  <c r="BC2005" i="22"/>
  <c r="BC2069" i="22"/>
  <c r="BC2133" i="22"/>
  <c r="BC2197" i="22"/>
  <c r="BC2261" i="22"/>
  <c r="BC2325" i="22"/>
  <c r="BC1374" i="22"/>
  <c r="BC1438" i="22"/>
  <c r="BC1502" i="22"/>
  <c r="BC1566" i="22"/>
  <c r="BC1630" i="22"/>
  <c r="BC1694" i="22"/>
  <c r="BC1758" i="22"/>
  <c r="BC1822" i="22"/>
  <c r="BC1886" i="22"/>
  <c r="BC1950" i="22"/>
  <c r="BC2014" i="22"/>
  <c r="BC2078" i="22"/>
  <c r="BC2142" i="22"/>
  <c r="BC2206" i="22"/>
  <c r="BC2270" i="22"/>
  <c r="BC2334" i="22"/>
  <c r="BC84" i="22"/>
  <c r="BC895" i="22"/>
  <c r="BC573" i="22"/>
  <c r="BC218" i="22"/>
  <c r="BC893" i="22"/>
  <c r="BC434" i="22"/>
  <c r="BC156" i="22"/>
  <c r="BC763" i="22"/>
  <c r="BC244" i="22"/>
  <c r="BC912" i="22"/>
  <c r="BC355" i="22"/>
  <c r="BC738" i="22"/>
  <c r="BC1105" i="22"/>
  <c r="BC611" i="22"/>
  <c r="BC323" i="22"/>
  <c r="BC68" i="22"/>
  <c r="BC789" i="22"/>
  <c r="BC394" i="22"/>
  <c r="BC139" i="22"/>
  <c r="BC829" i="22"/>
  <c r="BC442" i="22"/>
  <c r="BC171" i="22"/>
  <c r="BC882" i="22"/>
  <c r="BC428" i="22"/>
  <c r="BC91" i="22"/>
  <c r="BC651" i="22"/>
  <c r="BC243" i="22"/>
  <c r="BC1002" i="22"/>
  <c r="BC461" i="22"/>
  <c r="BC163" i="22"/>
  <c r="BC82" i="22"/>
  <c r="BC315" i="22"/>
  <c r="BC533" i="22"/>
  <c r="BC804" i="22"/>
  <c r="BC19" i="22"/>
  <c r="BC188" i="22"/>
  <c r="BC362" i="22"/>
  <c r="BC572" i="22"/>
  <c r="BC843" i="22"/>
  <c r="BC1018" i="22"/>
  <c r="BC1184" i="22"/>
  <c r="BC1352" i="22"/>
  <c r="BC1655" i="22"/>
  <c r="BC2128" i="22"/>
  <c r="BC1463" i="22"/>
  <c r="BC1793" i="22"/>
  <c r="BC1209" i="22"/>
  <c r="BC1587" i="22"/>
  <c r="BC1994" i="22"/>
  <c r="BC445" i="22"/>
  <c r="BC1007" i="22"/>
  <c r="BC1210" i="22"/>
  <c r="BC1399" i="22"/>
  <c r="BC1714" i="22"/>
  <c r="BC1363" i="22"/>
  <c r="BC613" i="22"/>
  <c r="BC78" i="22"/>
  <c r="BC270" i="22"/>
  <c r="BC489" i="22"/>
  <c r="BC917" i="22"/>
  <c r="BC1403" i="22"/>
  <c r="BC1715" i="22"/>
  <c r="BC1431" i="22"/>
  <c r="BC229" i="22"/>
  <c r="BC437" i="22"/>
  <c r="BC627" i="22"/>
  <c r="BC794" i="22"/>
  <c r="BC968" i="22"/>
  <c r="BC62" i="22"/>
  <c r="BC158" i="22"/>
  <c r="BC246" i="22"/>
  <c r="BC350" i="22"/>
  <c r="BC438" i="22"/>
  <c r="BC564" i="22"/>
  <c r="BC706" i="22"/>
  <c r="BC834" i="22"/>
  <c r="BC991" i="22"/>
  <c r="BC1194" i="22"/>
  <c r="BC39" i="22"/>
  <c r="BC103" i="22"/>
  <c r="BC167" i="22"/>
  <c r="BC231" i="22"/>
  <c r="BC295" i="22"/>
  <c r="BC359" i="22"/>
  <c r="BC423" i="22"/>
  <c r="BC501" i="22"/>
  <c r="BC604" i="22"/>
  <c r="BC707" i="22"/>
  <c r="BC810" i="22"/>
  <c r="BC922" i="22"/>
  <c r="BC1072" i="22"/>
  <c r="BC1235" i="22"/>
  <c r="BC1448" i="22"/>
  <c r="BC1769" i="22"/>
  <c r="BC5" i="22"/>
  <c r="BC245" i="22"/>
  <c r="BC16" i="22"/>
  <c r="BC152" i="22"/>
  <c r="BC288" i="22"/>
  <c r="BC432" i="22"/>
  <c r="BC619" i="22"/>
  <c r="BC797" i="22"/>
  <c r="BC923" i="22"/>
  <c r="BC1079" i="22"/>
  <c r="BC1239" i="22"/>
  <c r="BC1449" i="22"/>
  <c r="BC1776" i="22"/>
  <c r="BC29" i="22"/>
  <c r="BC253" i="22"/>
  <c r="BC8" i="22"/>
  <c r="BC136" i="22"/>
  <c r="BC248" i="22"/>
  <c r="BC368" i="22"/>
  <c r="BC505" i="22"/>
  <c r="BC708" i="22"/>
  <c r="BC41" i="22"/>
  <c r="BC105" i="22"/>
  <c r="BC169" i="22"/>
  <c r="BC233" i="22"/>
  <c r="BC297" i="22"/>
  <c r="BC361" i="22"/>
  <c r="BC425" i="22"/>
  <c r="BC506" i="22"/>
  <c r="BC609" i="22"/>
  <c r="BC709" i="22"/>
  <c r="BC812" i="22"/>
  <c r="BC925" i="22"/>
  <c r="BC1080" i="22"/>
  <c r="BC1243" i="22"/>
  <c r="BC1450" i="22"/>
  <c r="BC1777" i="22"/>
  <c r="BC1801" i="22"/>
  <c r="BC1995" i="22"/>
  <c r="BC1328" i="22"/>
  <c r="BC1457" i="22"/>
  <c r="BC1616" i="22"/>
  <c r="BC1779" i="22"/>
  <c r="BC1971" i="22"/>
  <c r="BC2199" i="22"/>
  <c r="BC510" i="22"/>
  <c r="BC574" i="22"/>
  <c r="BC638" i="22"/>
  <c r="BC702" i="22"/>
  <c r="BC766" i="22"/>
  <c r="BC830" i="22"/>
  <c r="BC897" i="22"/>
  <c r="BC984" i="22"/>
  <c r="BC1087" i="22"/>
  <c r="BC1187" i="22"/>
  <c r="BC1290" i="22"/>
  <c r="BC1407" i="22"/>
  <c r="BC1560" i="22"/>
  <c r="BC1723" i="22"/>
  <c r="BC1904" i="22"/>
  <c r="BC2112" i="22"/>
  <c r="BC519" i="22"/>
  <c r="BC583" i="22"/>
  <c r="BC647" i="22"/>
  <c r="BC711" i="22"/>
  <c r="BC775" i="22"/>
  <c r="BC839" i="22"/>
  <c r="BC909" i="22"/>
  <c r="BC999" i="22"/>
  <c r="BC1099" i="22"/>
  <c r="BC1202" i="22"/>
  <c r="BC1305" i="22"/>
  <c r="BC1426" i="22"/>
  <c r="BC1584" i="22"/>
  <c r="BC1744" i="22"/>
  <c r="BC1930" i="22"/>
  <c r="BC2145" i="22"/>
  <c r="BC496" i="22"/>
  <c r="BC560" i="22"/>
  <c r="BC624" i="22"/>
  <c r="BC688" i="22"/>
  <c r="BC752" i="22"/>
  <c r="BC816" i="22"/>
  <c r="BC880" i="22"/>
  <c r="BC963" i="22"/>
  <c r="BC1064" i="22"/>
  <c r="BC1167" i="22"/>
  <c r="BC1267" i="22"/>
  <c r="BC1376" i="22"/>
  <c r="BC1522" i="22"/>
  <c r="BC1688" i="22"/>
  <c r="BC1856" i="22"/>
  <c r="BC2059" i="22"/>
  <c r="BC1847" i="22"/>
  <c r="BC1947" i="22"/>
  <c r="BC2050" i="22"/>
  <c r="BC2168" i="22"/>
  <c r="BC916" i="22"/>
  <c r="BC980" i="22"/>
  <c r="BC1044" i="22"/>
  <c r="BC1108" i="22"/>
  <c r="BC1172" i="22"/>
  <c r="BC1236" i="22"/>
  <c r="BC1300" i="22"/>
  <c r="BC1368" i="22"/>
  <c r="BC1453" i="22"/>
  <c r="BC1553" i="22"/>
  <c r="BC1656" i="22"/>
  <c r="BC1759" i="22"/>
  <c r="BC1859" i="22"/>
  <c r="BC1962" i="22"/>
  <c r="BC2065" i="22"/>
  <c r="BC2185" i="22"/>
  <c r="BC1021" i="22"/>
  <c r="BC1085" i="22"/>
  <c r="BC1149" i="22"/>
  <c r="BC1213" i="22"/>
  <c r="BC1277" i="22"/>
  <c r="BC1341" i="22"/>
  <c r="BC1423" i="22"/>
  <c r="BC1515" i="22"/>
  <c r="BC1618" i="22"/>
  <c r="BC1721" i="22"/>
  <c r="BC1824" i="22"/>
  <c r="BC1927" i="22"/>
  <c r="BC2027" i="22"/>
  <c r="BC2138" i="22"/>
  <c r="BC910" i="22"/>
  <c r="BC974" i="22"/>
  <c r="BC1038" i="22"/>
  <c r="BC1102" i="22"/>
  <c r="BC1166" i="22"/>
  <c r="BC1230" i="22"/>
  <c r="BC1294" i="22"/>
  <c r="BC1360" i="22"/>
  <c r="BC1445" i="22"/>
  <c r="BC1544" i="22"/>
  <c r="BC1647" i="22"/>
  <c r="BC1747" i="22"/>
  <c r="BC1850" i="22"/>
  <c r="BC1953" i="22"/>
  <c r="BC2056" i="22"/>
  <c r="BC2175" i="22"/>
  <c r="BC2239" i="22"/>
  <c r="BC2303" i="22"/>
  <c r="BC2224" i="22"/>
  <c r="BC2288" i="22"/>
  <c r="BC2352" i="22"/>
  <c r="BC2257" i="22"/>
  <c r="BC2321" i="22"/>
  <c r="BC2282" i="22"/>
  <c r="BC2346" i="22"/>
  <c r="BC2139" i="22"/>
  <c r="BC2203" i="22"/>
  <c r="BC2267" i="22"/>
  <c r="BC2331" i="22"/>
  <c r="BC1380" i="22"/>
  <c r="BC1444" i="22"/>
  <c r="BC1508" i="22"/>
  <c r="BC1572" i="22"/>
  <c r="BC1636" i="22"/>
  <c r="BC1700" i="22"/>
  <c r="BC1764" i="22"/>
  <c r="BC1828" i="22"/>
  <c r="BC1892" i="22"/>
  <c r="BC1956" i="22"/>
  <c r="BC2020" i="22"/>
  <c r="BC2084" i="22"/>
  <c r="BC2148" i="22"/>
  <c r="BC2212" i="22"/>
  <c r="BC2276" i="22"/>
  <c r="BC2340" i="22"/>
  <c r="BC1501" i="22"/>
  <c r="BC1565" i="22"/>
  <c r="BC1629" i="22"/>
  <c r="BC1693" i="22"/>
  <c r="BC1757" i="22"/>
  <c r="BC1821" i="22"/>
  <c r="BC1885" i="22"/>
  <c r="BC1949" i="22"/>
  <c r="BC2013" i="22"/>
  <c r="BC2077" i="22"/>
  <c r="BC2141" i="22"/>
  <c r="BC2205" i="22"/>
  <c r="BC2269" i="22"/>
  <c r="BC2333" i="22"/>
  <c r="BC1382" i="22"/>
  <c r="BC1446" i="22"/>
  <c r="BC1510" i="22"/>
  <c r="BC1574" i="22"/>
  <c r="BC1638" i="22"/>
  <c r="BC1702" i="22"/>
  <c r="BC1766" i="22"/>
  <c r="BC1830" i="22"/>
  <c r="BC1894" i="22"/>
  <c r="BC1958" i="22"/>
  <c r="BC2022" i="22"/>
  <c r="BC2086" i="22"/>
  <c r="BC2150" i="22"/>
  <c r="BC2214" i="22"/>
  <c r="BC2278" i="22"/>
  <c r="BC2342" i="22"/>
  <c r="AT6" i="22"/>
  <c r="AV6" i="22" s="1"/>
  <c r="AT4" i="22"/>
  <c r="AV4" i="22" s="1"/>
  <c r="AT8" i="22"/>
  <c r="AV8" i="22" s="1"/>
  <c r="AT13" i="22"/>
  <c r="AV13" i="22" s="1"/>
  <c r="AT10" i="22"/>
  <c r="AV10" i="22" s="1"/>
  <c r="AT5" i="22"/>
  <c r="AV5" i="22" s="1"/>
  <c r="AT3" i="22"/>
  <c r="AV3" i="22" s="1"/>
  <c r="AT7" i="22"/>
  <c r="AV7" i="22" s="1"/>
  <c r="AT9" i="22"/>
  <c r="AV9" i="22" s="1"/>
  <c r="AT2" i="22"/>
  <c r="AV2" i="22" s="1"/>
  <c r="AT11" i="22"/>
  <c r="AV11" i="22" s="1"/>
  <c r="AT12" i="22"/>
  <c r="AV12" i="22" s="1"/>
  <c r="T48" i="24" l="1"/>
  <c r="T15" i="24"/>
  <c r="T55" i="24"/>
  <c r="T87" i="24"/>
  <c r="T16" i="24"/>
  <c r="T81" i="24"/>
  <c r="T57" i="24"/>
  <c r="T66" i="24"/>
  <c r="T35" i="24"/>
  <c r="T67" i="24"/>
  <c r="T26" i="24"/>
  <c r="T4" i="24"/>
  <c r="T44" i="24"/>
  <c r="T23" i="24"/>
  <c r="T65" i="24"/>
  <c r="T69" i="24"/>
  <c r="T32" i="24"/>
  <c r="T85" i="24"/>
  <c r="T83" i="24"/>
  <c r="T20" i="24"/>
  <c r="T64" i="24"/>
  <c r="T61" i="24"/>
  <c r="T46" i="24"/>
  <c r="T59" i="24"/>
  <c r="T50" i="24"/>
  <c r="T8" i="24"/>
  <c r="T86" i="24"/>
  <c r="T40" i="24"/>
  <c r="T73" i="24"/>
  <c r="T54" i="24"/>
  <c r="T88" i="24"/>
  <c r="T31" i="24"/>
  <c r="T74" i="24"/>
  <c r="T52" i="24"/>
  <c r="T45" i="24"/>
  <c r="T68" i="24"/>
  <c r="T11" i="24"/>
  <c r="T58" i="24"/>
  <c r="T76" i="24"/>
  <c r="T13" i="24"/>
  <c r="T5" i="24"/>
  <c r="T63" i="24"/>
  <c r="T56" i="24"/>
  <c r="T25" i="24"/>
  <c r="T78" i="24"/>
  <c r="T72" i="24"/>
  <c r="T22" i="24"/>
  <c r="T80" i="24"/>
  <c r="T24" i="24"/>
  <c r="T41" i="24"/>
  <c r="T7" i="24"/>
  <c r="T71" i="24"/>
  <c r="T3" i="24"/>
  <c r="T43" i="24"/>
  <c r="T75" i="24"/>
  <c r="T42" i="24"/>
  <c r="T60" i="24"/>
  <c r="T47" i="24"/>
  <c r="T51" i="24"/>
  <c r="T9" i="24"/>
  <c r="T18" i="24"/>
  <c r="T19" i="24"/>
  <c r="T28" i="24"/>
  <c r="T84" i="24"/>
  <c r="T14" i="24"/>
  <c r="T10" i="24"/>
  <c r="T91" i="24"/>
  <c r="T92" i="24"/>
  <c r="T37" i="24"/>
  <c r="T38" i="24"/>
  <c r="T39" i="24"/>
  <c r="T79" i="24"/>
  <c r="T33" i="24"/>
  <c r="T49" i="24"/>
  <c r="T29" i="24"/>
  <c r="T21" i="24"/>
  <c r="T90" i="24"/>
  <c r="T12" i="24"/>
  <c r="T89" i="24"/>
  <c r="T62" i="24"/>
  <c r="T93" i="24"/>
  <c r="T6" i="24"/>
  <c r="T70" i="24"/>
  <c r="T34" i="24"/>
  <c r="T82" i="24"/>
  <c r="T53" i="24"/>
  <c r="T77" i="24"/>
  <c r="T36" i="24"/>
  <c r="T30" i="24"/>
  <c r="T17" i="24"/>
  <c r="T27" i="24"/>
  <c r="Z71" i="20"/>
  <c r="Z60" i="20"/>
  <c r="Z78" i="20"/>
  <c r="Z24" i="20"/>
  <c r="Z68" i="20"/>
  <c r="Z39" i="20"/>
  <c r="Z58" i="20"/>
  <c r="Z94" i="20"/>
  <c r="Z64" i="20"/>
  <c r="Z11" i="20"/>
  <c r="Z52" i="20"/>
  <c r="Z18" i="20"/>
  <c r="Z26" i="20"/>
  <c r="Z23" i="20"/>
  <c r="Z91" i="20"/>
  <c r="Z31" i="20"/>
  <c r="Z62" i="20"/>
  <c r="Z54" i="20"/>
  <c r="Z42" i="20"/>
  <c r="Z80" i="20"/>
  <c r="Z92" i="20"/>
  <c r="Z86" i="20"/>
  <c r="Z15" i="20"/>
  <c r="Z48" i="20"/>
  <c r="Z51" i="20"/>
  <c r="Z81" i="20"/>
  <c r="Z55" i="20"/>
  <c r="Z3" i="20"/>
  <c r="Z25" i="20"/>
  <c r="Z38" i="20"/>
  <c r="Z22" i="20"/>
  <c r="Z10" i="20"/>
  <c r="Z33" i="20"/>
  <c r="Z12" i="20"/>
  <c r="Z73" i="20"/>
  <c r="Z35" i="20"/>
  <c r="Z2" i="20"/>
  <c r="Z44" i="20"/>
  <c r="Z28" i="20"/>
  <c r="Z53" i="20"/>
  <c r="Z83" i="20"/>
  <c r="Z70" i="20"/>
  <c r="Z43" i="20"/>
  <c r="Z4" i="20"/>
  <c r="Z49" i="20"/>
  <c r="Z21" i="20"/>
  <c r="Z88" i="20"/>
  <c r="Z29" i="20"/>
  <c r="Z61" i="20"/>
  <c r="Z75" i="20"/>
  <c r="Z40" i="20"/>
  <c r="Z14" i="20"/>
  <c r="Z46" i="20"/>
  <c r="Z5" i="20"/>
  <c r="Z89" i="20"/>
  <c r="Z93" i="20"/>
  <c r="Z36" i="20"/>
  <c r="Z67" i="20"/>
  <c r="Z72" i="20"/>
  <c r="Z87" i="20"/>
  <c r="Z16" i="20"/>
  <c r="Z79" i="20"/>
  <c r="Z32" i="20"/>
  <c r="Z63" i="20"/>
  <c r="Z9" i="20"/>
  <c r="Z34" i="20"/>
  <c r="Z65" i="20"/>
  <c r="Z96" i="20"/>
  <c r="Z45" i="20"/>
  <c r="Z47" i="20"/>
  <c r="Z20" i="20"/>
  <c r="Z50" i="20"/>
  <c r="Z8" i="20"/>
  <c r="Z17" i="20"/>
  <c r="Z56" i="20"/>
  <c r="Z57" i="20"/>
  <c r="Z7" i="20"/>
  <c r="Z59" i="20"/>
  <c r="Z84" i="20"/>
  <c r="Z19" i="20"/>
  <c r="Z27" i="20"/>
  <c r="Z90" i="20"/>
  <c r="Z41" i="20"/>
  <c r="Z13" i="20"/>
  <c r="Z66" i="20"/>
  <c r="Z82" i="20"/>
  <c r="Z95" i="20"/>
  <c r="Z74" i="20"/>
  <c r="Z69" i="20"/>
  <c r="Z6" i="20"/>
  <c r="Z76" i="20"/>
  <c r="Z77" i="20"/>
  <c r="Z85" i="20"/>
  <c r="Z37" i="20"/>
  <c r="Z30" i="20"/>
  <c r="Z51" i="22"/>
  <c r="Z7" i="22"/>
  <c r="Z67" i="22"/>
  <c r="Z31" i="22"/>
  <c r="Z29" i="22"/>
  <c r="Z34" i="22"/>
  <c r="Z43" i="22"/>
  <c r="Z54" i="22"/>
  <c r="Z38" i="22"/>
  <c r="Z18" i="22"/>
  <c r="Z48" i="22"/>
  <c r="Z53" i="22"/>
  <c r="Z62" i="22"/>
  <c r="Z25" i="22"/>
  <c r="Z37" i="22"/>
  <c r="Z74" i="22"/>
  <c r="Z66" i="22"/>
  <c r="Z8" i="22"/>
  <c r="Z42" i="22"/>
  <c r="Z17" i="22"/>
  <c r="Z22" i="22"/>
  <c r="Z76" i="22"/>
  <c r="Z45" i="22"/>
  <c r="Z24" i="22"/>
  <c r="Z49" i="22"/>
  <c r="Z28" i="22"/>
  <c r="Z13" i="22"/>
  <c r="Z47" i="22"/>
  <c r="Z78" i="22"/>
  <c r="Z92" i="22"/>
  <c r="Z3" i="22"/>
  <c r="Z63" i="22"/>
  <c r="Z83" i="22"/>
  <c r="Z5" i="22"/>
  <c r="Z39" i="22"/>
  <c r="Z46" i="22"/>
  <c r="Z77" i="22"/>
  <c r="Z88" i="22"/>
  <c r="Z86" i="22"/>
  <c r="Z21" i="22"/>
  <c r="Z60" i="22"/>
  <c r="Z64" i="22"/>
  <c r="Z32" i="22"/>
  <c r="Z41" i="22"/>
  <c r="Z65" i="22"/>
  <c r="Z82" i="22"/>
  <c r="Z89" i="22"/>
  <c r="Z9" i="22"/>
  <c r="Z44" i="22"/>
  <c r="Z93" i="22"/>
  <c r="Z72" i="22"/>
  <c r="Z69" i="22"/>
  <c r="Z19" i="22"/>
  <c r="Z11" i="22"/>
  <c r="Z16" i="22"/>
  <c r="Z23" i="22"/>
  <c r="Z35" i="22"/>
  <c r="Z27" i="22"/>
  <c r="Z59" i="22"/>
  <c r="Z20" i="22"/>
  <c r="Z56" i="22"/>
  <c r="Z33" i="22"/>
  <c r="Z70" i="22"/>
  <c r="Z75" i="22"/>
  <c r="Z80" i="22"/>
  <c r="Z58" i="22"/>
  <c r="Z73" i="22"/>
  <c r="Z36" i="22"/>
  <c r="Z55" i="22"/>
  <c r="Z10" i="22"/>
  <c r="Z30" i="22"/>
  <c r="Z40" i="22"/>
  <c r="Z2" i="22"/>
  <c r="Z52" i="22"/>
  <c r="Z84" i="22"/>
  <c r="Z71" i="22"/>
  <c r="Z61" i="22"/>
  <c r="Z57" i="22"/>
  <c r="Z14" i="22"/>
  <c r="Z90" i="22"/>
  <c r="Z85" i="22"/>
  <c r="Z4" i="22"/>
  <c r="Z68" i="22"/>
  <c r="Z50" i="22"/>
  <c r="Z26" i="22"/>
  <c r="Z91" i="22"/>
  <c r="Z81" i="22"/>
  <c r="Z12" i="22"/>
  <c r="Z6" i="22"/>
  <c r="Z15" i="22"/>
  <c r="Z87" i="22"/>
  <c r="Z79" i="22"/>
  <c r="AW7" i="22"/>
  <c r="AW2" i="22"/>
  <c r="AW11" i="22"/>
  <c r="AW4" i="22"/>
  <c r="AW12" i="22"/>
  <c r="AW5" i="22"/>
  <c r="AW3" i="22"/>
  <c r="AW6" i="22"/>
  <c r="AW8" i="22"/>
  <c r="AW13" i="22"/>
  <c r="AW9" i="22"/>
  <c r="AW10" i="22"/>
  <c r="T18" i="23"/>
  <c r="T82" i="23"/>
  <c r="T51" i="23"/>
  <c r="T20" i="23"/>
  <c r="T84" i="23"/>
  <c r="T53" i="23"/>
  <c r="T22" i="23"/>
  <c r="T86" i="23"/>
  <c r="T55" i="23"/>
  <c r="T32" i="23"/>
  <c r="T9" i="23"/>
  <c r="T73" i="23"/>
  <c r="T34" i="23"/>
  <c r="T3" i="23"/>
  <c r="T67" i="23"/>
  <c r="T5" i="23"/>
  <c r="T38" i="23"/>
  <c r="T7" i="23"/>
  <c r="T71" i="23"/>
  <c r="T25" i="23"/>
  <c r="T89" i="23"/>
  <c r="T75" i="23"/>
  <c r="T13" i="23"/>
  <c r="T46" i="23"/>
  <c r="T79" i="23"/>
  <c r="T56" i="23"/>
  <c r="T26" i="23"/>
  <c r="T90" i="23"/>
  <c r="T59" i="23"/>
  <c r="T28" i="23"/>
  <c r="T92" i="23"/>
  <c r="T61" i="23"/>
  <c r="T30" i="23"/>
  <c r="T94" i="23"/>
  <c r="T63" i="23"/>
  <c r="T40" i="23"/>
  <c r="T17" i="23"/>
  <c r="T81" i="23"/>
  <c r="T36" i="23"/>
  <c r="T48" i="23"/>
  <c r="T42" i="23"/>
  <c r="T77" i="23"/>
  <c r="T69" i="23"/>
  <c r="T11" i="23"/>
  <c r="T44" i="23"/>
  <c r="T15" i="23"/>
  <c r="T33" i="23"/>
  <c r="T10" i="23"/>
  <c r="T43" i="23"/>
  <c r="T76" i="23"/>
  <c r="T14" i="23"/>
  <c r="T47" i="23"/>
  <c r="T88" i="23"/>
  <c r="T50" i="23"/>
  <c r="T83" i="23"/>
  <c r="T21" i="23"/>
  <c r="T54" i="23"/>
  <c r="T87" i="23"/>
  <c r="T41" i="23"/>
  <c r="T58" i="23"/>
  <c r="T91" i="23"/>
  <c r="T29" i="23"/>
  <c r="T62" i="23"/>
  <c r="T8" i="23"/>
  <c r="T49" i="23"/>
  <c r="T66" i="23"/>
  <c r="T4" i="23"/>
  <c r="T70" i="23"/>
  <c r="T16" i="23"/>
  <c r="T57" i="23"/>
  <c r="T74" i="23"/>
  <c r="T45" i="23"/>
  <c r="T78" i="23"/>
  <c r="T24" i="23"/>
  <c r="T65" i="23"/>
  <c r="T85" i="23"/>
  <c r="T64" i="23"/>
  <c r="T27" i="23"/>
  <c r="T31" i="23"/>
  <c r="T35" i="23"/>
  <c r="T6" i="23"/>
  <c r="T80" i="23"/>
  <c r="T37" i="23"/>
  <c r="T12" i="23"/>
  <c r="T19" i="23"/>
  <c r="T52" i="23"/>
  <c r="T23" i="23"/>
  <c r="T60" i="23"/>
  <c r="T72" i="23"/>
  <c r="T68" i="23"/>
  <c r="T93" i="23"/>
  <c r="T39" i="23"/>
  <c r="V48" i="24"/>
  <c r="V35" i="24"/>
  <c r="V32" i="24"/>
  <c r="V50" i="24"/>
  <c r="V74" i="24"/>
  <c r="V5" i="24"/>
  <c r="V24" i="24"/>
  <c r="V60" i="24"/>
  <c r="V14" i="24"/>
  <c r="V33" i="24"/>
  <c r="V93" i="24"/>
  <c r="V30" i="24"/>
  <c r="V64" i="24"/>
  <c r="V73" i="24"/>
  <c r="V3" i="24"/>
  <c r="V23" i="24"/>
  <c r="V43" i="24"/>
  <c r="V53" i="24"/>
  <c r="V65" i="24"/>
  <c r="V75" i="24"/>
  <c r="V28" i="24"/>
  <c r="V77" i="24"/>
  <c r="V66" i="24"/>
  <c r="V42" i="24"/>
  <c r="V15" i="24"/>
  <c r="V67" i="24"/>
  <c r="V85" i="24"/>
  <c r="V8" i="24"/>
  <c r="V52" i="24"/>
  <c r="V63" i="24"/>
  <c r="V41" i="24"/>
  <c r="V47" i="24"/>
  <c r="V10" i="24"/>
  <c r="V49" i="24"/>
  <c r="V6" i="24"/>
  <c r="V17" i="24"/>
  <c r="V44" i="24"/>
  <c r="V11" i="24"/>
  <c r="V18" i="24"/>
  <c r="V37" i="24"/>
  <c r="V90" i="24"/>
  <c r="V61" i="24"/>
  <c r="V72" i="24"/>
  <c r="V19" i="24"/>
  <c r="V12" i="24"/>
  <c r="V46" i="24"/>
  <c r="V22" i="24"/>
  <c r="V39" i="24"/>
  <c r="V59" i="24"/>
  <c r="V13" i="24"/>
  <c r="V84" i="24"/>
  <c r="V36" i="24"/>
  <c r="V55" i="24"/>
  <c r="V26" i="24"/>
  <c r="V83" i="24"/>
  <c r="V86" i="24"/>
  <c r="V45" i="24"/>
  <c r="V56" i="24"/>
  <c r="V7" i="24"/>
  <c r="V51" i="24"/>
  <c r="V91" i="24"/>
  <c r="V29" i="24"/>
  <c r="V70" i="24"/>
  <c r="V27" i="24"/>
  <c r="V16" i="24"/>
  <c r="V78" i="24"/>
  <c r="V82" i="24"/>
  <c r="V81" i="24"/>
  <c r="V58" i="24"/>
  <c r="V38" i="24"/>
  <c r="V57" i="24"/>
  <c r="V76" i="24"/>
  <c r="V89" i="24"/>
  <c r="V69" i="24"/>
  <c r="V80" i="24"/>
  <c r="V62" i="24"/>
  <c r="V87" i="24"/>
  <c r="V4" i="24"/>
  <c r="V20" i="24"/>
  <c r="V40" i="24"/>
  <c r="V68" i="24"/>
  <c r="V25" i="24"/>
  <c r="V71" i="24"/>
  <c r="V9" i="24"/>
  <c r="V92" i="24"/>
  <c r="V21" i="24"/>
  <c r="V34" i="24"/>
  <c r="V54" i="24"/>
  <c r="V88" i="24"/>
  <c r="V31" i="24"/>
  <c r="V79" i="24"/>
  <c r="I56" i="1"/>
  <c r="U16" i="24"/>
  <c r="W16" i="24"/>
  <c r="Y16" i="24"/>
  <c r="X16" i="24"/>
  <c r="X44" i="24"/>
  <c r="W44" i="24"/>
  <c r="U44" i="24"/>
  <c r="Y44" i="24"/>
  <c r="W64" i="24"/>
  <c r="U64" i="24"/>
  <c r="X64" i="24"/>
  <c r="Y64" i="24"/>
  <c r="X73" i="24"/>
  <c r="U73" i="24"/>
  <c r="W73" i="24"/>
  <c r="Y73" i="24"/>
  <c r="W11" i="24"/>
  <c r="X11" i="24"/>
  <c r="Y11" i="24"/>
  <c r="U11" i="24"/>
  <c r="U78" i="24"/>
  <c r="X78" i="24"/>
  <c r="Y78" i="24"/>
  <c r="W78" i="24"/>
  <c r="Y3" i="24"/>
  <c r="U3" i="24"/>
  <c r="W3" i="24"/>
  <c r="X3" i="24"/>
  <c r="X18" i="24"/>
  <c r="Y18" i="24"/>
  <c r="U18" i="24"/>
  <c r="W18" i="24"/>
  <c r="X37" i="24"/>
  <c r="Y37" i="24"/>
  <c r="U37" i="24"/>
  <c r="W37" i="24"/>
  <c r="X90" i="24"/>
  <c r="W90" i="24"/>
  <c r="U90" i="24"/>
  <c r="Y90" i="24"/>
  <c r="W82" i="24"/>
  <c r="X82" i="24"/>
  <c r="U82" i="24"/>
  <c r="Y82" i="24"/>
  <c r="W55" i="23"/>
  <c r="X79" i="23"/>
  <c r="X42" i="23"/>
  <c r="U54" i="23"/>
  <c r="X78" i="23"/>
  <c r="U72" i="23"/>
  <c r="X32" i="23"/>
  <c r="W56" i="23"/>
  <c r="X76" i="23"/>
  <c r="U66" i="23"/>
  <c r="U80" i="23"/>
  <c r="W51" i="23"/>
  <c r="Y71" i="23"/>
  <c r="X63" i="23"/>
  <c r="X14" i="23"/>
  <c r="Y4" i="23"/>
  <c r="U37" i="23"/>
  <c r="U73" i="23"/>
  <c r="W90" i="23"/>
  <c r="X11" i="23"/>
  <c r="Y58" i="23"/>
  <c r="U85" i="23"/>
  <c r="X39" i="23"/>
  <c r="W34" i="23"/>
  <c r="W59" i="23"/>
  <c r="X44" i="23"/>
  <c r="X16" i="23"/>
  <c r="W19" i="23"/>
  <c r="Y3" i="23"/>
  <c r="W28" i="23"/>
  <c r="Y15" i="23"/>
  <c r="U29" i="23"/>
  <c r="U27" i="23"/>
  <c r="U22" i="23"/>
  <c r="X13" i="23"/>
  <c r="Y33" i="23"/>
  <c r="X62" i="23"/>
  <c r="X31" i="23"/>
  <c r="W86" i="23"/>
  <c r="X46" i="23"/>
  <c r="Y48" i="23"/>
  <c r="U21" i="23"/>
  <c r="X45" i="23"/>
  <c r="W60" i="23"/>
  <c r="Y94" i="23"/>
  <c r="X93" i="23"/>
  <c r="U34" i="23"/>
  <c r="X3" i="23"/>
  <c r="X15" i="23"/>
  <c r="Y29" i="23"/>
  <c r="W22" i="23"/>
  <c r="X33" i="23"/>
  <c r="W62" i="23"/>
  <c r="U86" i="23"/>
  <c r="W46" i="23"/>
  <c r="W21" i="23"/>
  <c r="U60" i="23"/>
  <c r="U94" i="23"/>
  <c r="Y93" i="23"/>
  <c r="D40" i="1"/>
  <c r="X28" i="24"/>
  <c r="Y28" i="24"/>
  <c r="W28" i="24"/>
  <c r="U28" i="24"/>
  <c r="Y38" i="23"/>
  <c r="Y30" i="23"/>
  <c r="U49" i="23"/>
  <c r="X7" i="23"/>
  <c r="W87" i="23"/>
  <c r="W68" i="23"/>
  <c r="Y69" i="23"/>
  <c r="U65" i="23"/>
  <c r="W25" i="23"/>
  <c r="Y47" i="23"/>
  <c r="X84" i="23"/>
  <c r="Y17" i="23"/>
  <c r="X88" i="23"/>
  <c r="U53" i="23"/>
  <c r="U50" i="23"/>
  <c r="W52" i="23"/>
  <c r="W36" i="23"/>
  <c r="U23" i="23"/>
  <c r="U61" i="23"/>
  <c r="U8" i="23"/>
  <c r="X92" i="23"/>
  <c r="U66" i="24"/>
  <c r="W66" i="24"/>
  <c r="Y66" i="24"/>
  <c r="X66" i="24"/>
  <c r="W59" i="24"/>
  <c r="U59" i="24"/>
  <c r="X59" i="24"/>
  <c r="Y59" i="24"/>
  <c r="W31" i="24"/>
  <c r="U31" i="24"/>
  <c r="X31" i="24"/>
  <c r="Y31" i="24"/>
  <c r="U13" i="24"/>
  <c r="W13" i="24"/>
  <c r="X13" i="24"/>
  <c r="Y13" i="24"/>
  <c r="U80" i="24"/>
  <c r="X80" i="24"/>
  <c r="W80" i="24"/>
  <c r="Y80" i="24"/>
  <c r="X84" i="24"/>
  <c r="Y84" i="24"/>
  <c r="U84" i="24"/>
  <c r="W84" i="24"/>
  <c r="W79" i="24"/>
  <c r="U79" i="24"/>
  <c r="X79" i="24"/>
  <c r="Y79" i="24"/>
  <c r="W36" i="24"/>
  <c r="U36" i="24"/>
  <c r="X36" i="24"/>
  <c r="Y36" i="24"/>
  <c r="X38" i="23"/>
  <c r="X30" i="23"/>
  <c r="Y49" i="23"/>
  <c r="Y7" i="23"/>
  <c r="U87" i="23"/>
  <c r="U68" i="23"/>
  <c r="X26" i="23"/>
  <c r="X41" i="23"/>
  <c r="X20" i="23"/>
  <c r="U40" i="23"/>
  <c r="X12" i="23"/>
  <c r="X17" i="23"/>
  <c r="Y64" i="23"/>
  <c r="X75" i="23"/>
  <c r="X57" i="23"/>
  <c r="Y67" i="23"/>
  <c r="Y23" i="23"/>
  <c r="Y10" i="23"/>
  <c r="Y35" i="23"/>
  <c r="W35" i="24"/>
  <c r="X35" i="24"/>
  <c r="Y35" i="24"/>
  <c r="U35" i="24"/>
  <c r="W74" i="24"/>
  <c r="Y74" i="24"/>
  <c r="X74" i="24"/>
  <c r="U74" i="24"/>
  <c r="Y24" i="24"/>
  <c r="U24" i="24"/>
  <c r="W24" i="24"/>
  <c r="X24" i="24"/>
  <c r="U14" i="24"/>
  <c r="X14" i="24"/>
  <c r="Y14" i="24"/>
  <c r="W14" i="24"/>
  <c r="X93" i="24"/>
  <c r="U93" i="24"/>
  <c r="Y93" i="24"/>
  <c r="W93" i="24"/>
  <c r="U38" i="23"/>
  <c r="W43" i="23"/>
  <c r="X82" i="23"/>
  <c r="U7" i="23"/>
  <c r="X87" i="23"/>
  <c r="Y9" i="23"/>
  <c r="U69" i="23"/>
  <c r="W20" i="23"/>
  <c r="W47" i="23"/>
  <c r="Y84" i="23"/>
  <c r="U88" i="23"/>
  <c r="U75" i="23"/>
  <c r="U81" i="23"/>
  <c r="Y57" i="23"/>
  <c r="X67" i="23"/>
  <c r="Y74" i="23"/>
  <c r="Y5" i="23"/>
  <c r="X8" i="23"/>
  <c r="X91" i="23"/>
  <c r="X67" i="24"/>
  <c r="W67" i="24"/>
  <c r="U67" i="24"/>
  <c r="Y67" i="24"/>
  <c r="X8" i="24"/>
  <c r="U8" i="24"/>
  <c r="Y8" i="24"/>
  <c r="W8" i="24"/>
  <c r="Y41" i="24"/>
  <c r="W41" i="24"/>
  <c r="X41" i="24"/>
  <c r="U41" i="24"/>
  <c r="Y49" i="24"/>
  <c r="X49" i="24"/>
  <c r="U49" i="24"/>
  <c r="W49" i="24"/>
  <c r="Y17" i="24"/>
  <c r="W17" i="24"/>
  <c r="X17" i="24"/>
  <c r="U17" i="24"/>
  <c r="W38" i="23"/>
  <c r="W49" i="23"/>
  <c r="W7" i="23"/>
  <c r="Y24" i="23"/>
  <c r="X9" i="23"/>
  <c r="W69" i="23"/>
  <c r="W65" i="23"/>
  <c r="U47" i="23"/>
  <c r="W84" i="23"/>
  <c r="U17" i="23"/>
  <c r="X53" i="23"/>
  <c r="W50" i="23"/>
  <c r="U67" i="23"/>
  <c r="X83" i="23"/>
  <c r="W23" i="23"/>
  <c r="U10" i="23"/>
  <c r="W35" i="23"/>
  <c r="X55" i="24"/>
  <c r="W55" i="24"/>
  <c r="Y55" i="24"/>
  <c r="U55" i="24"/>
  <c r="Y45" i="24"/>
  <c r="X45" i="24"/>
  <c r="U45" i="24"/>
  <c r="W45" i="24"/>
  <c r="U51" i="24"/>
  <c r="W51" i="24"/>
  <c r="Y51" i="24"/>
  <c r="X51" i="24"/>
  <c r="Y29" i="24"/>
  <c r="W29" i="24"/>
  <c r="U29" i="24"/>
  <c r="X29" i="24"/>
  <c r="U27" i="24"/>
  <c r="W27" i="24"/>
  <c r="X27" i="24"/>
  <c r="Y27" i="24"/>
  <c r="U79" i="23"/>
  <c r="X54" i="23"/>
  <c r="U32" i="23"/>
  <c r="W76" i="23"/>
  <c r="Y80" i="23"/>
  <c r="X71" i="23"/>
  <c r="W4" i="23"/>
  <c r="W73" i="23"/>
  <c r="W58" i="23"/>
  <c r="Y34" i="23"/>
  <c r="W16" i="23"/>
  <c r="U28" i="23"/>
  <c r="W15" i="23"/>
  <c r="Y22" i="23"/>
  <c r="U62" i="23"/>
  <c r="X86" i="23"/>
  <c r="Y21" i="23"/>
  <c r="W94" i="23"/>
  <c r="Y87" i="24"/>
  <c r="W87" i="24"/>
  <c r="U87" i="24"/>
  <c r="X87" i="24"/>
  <c r="X40" i="24"/>
  <c r="Y40" i="24"/>
  <c r="U40" i="24"/>
  <c r="W40" i="24"/>
  <c r="Y68" i="24"/>
  <c r="W68" i="24"/>
  <c r="U68" i="24"/>
  <c r="X68" i="24"/>
  <c r="X25" i="24"/>
  <c r="Y25" i="24"/>
  <c r="W25" i="24"/>
  <c r="U25" i="24"/>
  <c r="W71" i="24"/>
  <c r="Y71" i="24"/>
  <c r="U71" i="24"/>
  <c r="X71" i="24"/>
  <c r="U9" i="24"/>
  <c r="Y9" i="24"/>
  <c r="X9" i="24"/>
  <c r="W9" i="24"/>
  <c r="W92" i="24"/>
  <c r="U92" i="24"/>
  <c r="Y92" i="24"/>
  <c r="X92" i="24"/>
  <c r="Y21" i="24"/>
  <c r="X21" i="24"/>
  <c r="U21" i="24"/>
  <c r="W21" i="24"/>
  <c r="Y79" i="23"/>
  <c r="Y54" i="23"/>
  <c r="Y72" i="23"/>
  <c r="Y56" i="23"/>
  <c r="X80" i="23"/>
  <c r="U71" i="23"/>
  <c r="Y63" i="23"/>
  <c r="X4" i="23"/>
  <c r="Y73" i="23"/>
  <c r="Y11" i="23"/>
  <c r="W85" i="23"/>
  <c r="X34" i="23"/>
  <c r="U44" i="23"/>
  <c r="Y19" i="23"/>
  <c r="U3" i="23"/>
  <c r="U15" i="23"/>
  <c r="W27" i="23"/>
  <c r="U13" i="23"/>
  <c r="Y62" i="23"/>
  <c r="Y46" i="23"/>
  <c r="X21" i="23"/>
  <c r="Y60" i="23"/>
  <c r="W93" i="23"/>
  <c r="I57" i="1"/>
  <c r="W81" i="24"/>
  <c r="U81" i="24"/>
  <c r="X81" i="24"/>
  <c r="Y81" i="24"/>
  <c r="X23" i="24"/>
  <c r="Y23" i="24"/>
  <c r="W23" i="24"/>
  <c r="U23" i="24"/>
  <c r="U61" i="24"/>
  <c r="W61" i="24"/>
  <c r="Y61" i="24"/>
  <c r="X61" i="24"/>
  <c r="W54" i="24"/>
  <c r="Y54" i="24"/>
  <c r="X54" i="24"/>
  <c r="U54" i="24"/>
  <c r="X58" i="24"/>
  <c r="U58" i="24"/>
  <c r="W58" i="24"/>
  <c r="Y58" i="24"/>
  <c r="X72" i="24"/>
  <c r="U72" i="24"/>
  <c r="Y72" i="24"/>
  <c r="W72" i="24"/>
  <c r="U43" i="24"/>
  <c r="W43" i="24"/>
  <c r="Y43" i="24"/>
  <c r="X43" i="24"/>
  <c r="X19" i="24"/>
  <c r="U19" i="24"/>
  <c r="W19" i="24"/>
  <c r="Y19" i="24"/>
  <c r="Y38" i="24"/>
  <c r="U38" i="24"/>
  <c r="X38" i="24"/>
  <c r="W38" i="24"/>
  <c r="X12" i="24"/>
  <c r="W12" i="24"/>
  <c r="U12" i="24"/>
  <c r="Y12" i="24"/>
  <c r="W53" i="24"/>
  <c r="U53" i="24"/>
  <c r="X53" i="24"/>
  <c r="Y53" i="24"/>
  <c r="U55" i="23"/>
  <c r="W79" i="23"/>
  <c r="U42" i="23"/>
  <c r="W54" i="23"/>
  <c r="Y78" i="23"/>
  <c r="W72" i="23"/>
  <c r="Y32" i="23"/>
  <c r="U56" i="23"/>
  <c r="U76" i="23"/>
  <c r="W66" i="23"/>
  <c r="W80" i="23"/>
  <c r="U51" i="23"/>
  <c r="W71" i="23"/>
  <c r="W63" i="23"/>
  <c r="W14" i="23"/>
  <c r="U4" i="23"/>
  <c r="Y37" i="23"/>
  <c r="X73" i="23"/>
  <c r="U90" i="23"/>
  <c r="U11" i="23"/>
  <c r="U58" i="23"/>
  <c r="Y85" i="23"/>
  <c r="W39" i="23"/>
  <c r="U59" i="23"/>
  <c r="Y44" i="23"/>
  <c r="Y16" i="23"/>
  <c r="U19" i="23"/>
  <c r="X28" i="23"/>
  <c r="Y27" i="23"/>
  <c r="W13" i="23"/>
  <c r="Y31" i="23"/>
  <c r="X48" i="23"/>
  <c r="W45" i="23"/>
  <c r="W57" i="24"/>
  <c r="X57" i="24"/>
  <c r="Y57" i="24"/>
  <c r="U57" i="24"/>
  <c r="W77" i="24"/>
  <c r="U77" i="24"/>
  <c r="X77" i="24"/>
  <c r="Y77" i="24"/>
  <c r="W18" i="23"/>
  <c r="Y43" i="23"/>
  <c r="W82" i="23"/>
  <c r="U77" i="23"/>
  <c r="W24" i="23"/>
  <c r="U9" i="23"/>
  <c r="Y26" i="23"/>
  <c r="Y41" i="23"/>
  <c r="U20" i="23"/>
  <c r="W40" i="23"/>
  <c r="W70" i="23"/>
  <c r="Y89" i="23"/>
  <c r="X64" i="23"/>
  <c r="Y75" i="23"/>
  <c r="U57" i="23"/>
  <c r="W67" i="23"/>
  <c r="W74" i="23"/>
  <c r="W5" i="23"/>
  <c r="U35" i="23"/>
  <c r="U91" i="23"/>
  <c r="D41" i="1"/>
  <c r="Y42" i="24"/>
  <c r="U42" i="24"/>
  <c r="X42" i="24"/>
  <c r="W42" i="24"/>
  <c r="U62" i="24"/>
  <c r="X62" i="24"/>
  <c r="W62" i="24"/>
  <c r="Y62" i="24"/>
  <c r="U18" i="23"/>
  <c r="X43" i="23"/>
  <c r="U82" i="23"/>
  <c r="W77" i="23"/>
  <c r="U24" i="23"/>
  <c r="W9" i="23"/>
  <c r="Y65" i="23"/>
  <c r="Y25" i="23"/>
  <c r="Y70" i="23"/>
  <c r="U84" i="23"/>
  <c r="W88" i="23"/>
  <c r="Y81" i="23"/>
  <c r="U52" i="23"/>
  <c r="U36" i="23"/>
  <c r="U74" i="23"/>
  <c r="U5" i="23"/>
  <c r="Y8" i="23"/>
  <c r="W91" i="23"/>
  <c r="Y48" i="24"/>
  <c r="X48" i="24"/>
  <c r="W48" i="24"/>
  <c r="U48" i="24"/>
  <c r="X50" i="24"/>
  <c r="U50" i="24"/>
  <c r="Y50" i="24"/>
  <c r="W50" i="24"/>
  <c r="X5" i="24"/>
  <c r="Y5" i="24"/>
  <c r="U5" i="24"/>
  <c r="W5" i="24"/>
  <c r="W60" i="24"/>
  <c r="X60" i="24"/>
  <c r="Y60" i="24"/>
  <c r="U60" i="24"/>
  <c r="W33" i="24"/>
  <c r="U33" i="24"/>
  <c r="Y33" i="24"/>
  <c r="X33" i="24"/>
  <c r="X30" i="24"/>
  <c r="W30" i="24"/>
  <c r="U30" i="24"/>
  <c r="Y30" i="24"/>
  <c r="X18" i="23"/>
  <c r="X49" i="23"/>
  <c r="W6" i="23"/>
  <c r="X77" i="23"/>
  <c r="X24" i="23"/>
  <c r="U26" i="23"/>
  <c r="U41" i="23"/>
  <c r="X25" i="23"/>
  <c r="X40" i="23"/>
  <c r="U12" i="23"/>
  <c r="W17" i="23"/>
  <c r="W64" i="23"/>
  <c r="X50" i="23"/>
  <c r="Y36" i="23"/>
  <c r="X23" i="23"/>
  <c r="X10" i="23"/>
  <c r="U92" i="23"/>
  <c r="W15" i="24"/>
  <c r="U15" i="24"/>
  <c r="X15" i="24"/>
  <c r="Y15" i="24"/>
  <c r="W52" i="24"/>
  <c r="Y52" i="24"/>
  <c r="X52" i="24"/>
  <c r="U52" i="24"/>
  <c r="U63" i="24"/>
  <c r="X63" i="24"/>
  <c r="W63" i="24"/>
  <c r="Y63" i="24"/>
  <c r="U47" i="24"/>
  <c r="W47" i="24"/>
  <c r="X47" i="24"/>
  <c r="Y47" i="24"/>
  <c r="W10" i="24"/>
  <c r="Y10" i="24"/>
  <c r="U10" i="24"/>
  <c r="X10" i="24"/>
  <c r="Y6" i="24"/>
  <c r="W6" i="24"/>
  <c r="X6" i="24"/>
  <c r="U6" i="24"/>
  <c r="Y18" i="23"/>
  <c r="U43" i="23"/>
  <c r="U6" i="23"/>
  <c r="Y82" i="23"/>
  <c r="Y77" i="23"/>
  <c r="Y68" i="23"/>
  <c r="W41" i="23"/>
  <c r="Y20" i="23"/>
  <c r="Y40" i="23"/>
  <c r="W12" i="23"/>
  <c r="Y88" i="23"/>
  <c r="W75" i="23"/>
  <c r="W57" i="23"/>
  <c r="X36" i="23"/>
  <c r="X5" i="23"/>
  <c r="W8" i="23"/>
  <c r="Y91" i="23"/>
  <c r="W26" i="24"/>
  <c r="Y26" i="24"/>
  <c r="U26" i="24"/>
  <c r="X26" i="24"/>
  <c r="X86" i="24"/>
  <c r="W86" i="24"/>
  <c r="Y86" i="24"/>
  <c r="U86" i="24"/>
  <c r="X56" i="24"/>
  <c r="Y56" i="24"/>
  <c r="W56" i="24"/>
  <c r="U56" i="24"/>
  <c r="U7" i="24"/>
  <c r="W7" i="24"/>
  <c r="Y7" i="24"/>
  <c r="X7" i="24"/>
  <c r="W91" i="24"/>
  <c r="Y91" i="24"/>
  <c r="X91" i="24"/>
  <c r="U91" i="24"/>
  <c r="W70" i="24"/>
  <c r="X70" i="24"/>
  <c r="Y70" i="24"/>
  <c r="U70" i="24"/>
  <c r="Y55" i="23"/>
  <c r="Y42" i="23"/>
  <c r="X72" i="23"/>
  <c r="X56" i="23"/>
  <c r="Y66" i="23"/>
  <c r="Y51" i="23"/>
  <c r="U63" i="23"/>
  <c r="W37" i="23"/>
  <c r="Y90" i="23"/>
  <c r="X85" i="23"/>
  <c r="U39" i="23"/>
  <c r="W44" i="23"/>
  <c r="W3" i="23"/>
  <c r="X27" i="23"/>
  <c r="Y13" i="23"/>
  <c r="U31" i="23"/>
  <c r="W48" i="23"/>
  <c r="X60" i="23"/>
  <c r="U93" i="23"/>
  <c r="X4" i="24"/>
  <c r="W4" i="24"/>
  <c r="Y4" i="24"/>
  <c r="U4" i="24"/>
  <c r="U34" i="24"/>
  <c r="W34" i="24"/>
  <c r="Y34" i="24"/>
  <c r="X34" i="24"/>
  <c r="X55" i="23"/>
  <c r="W42" i="23"/>
  <c r="U78" i="23"/>
  <c r="W32" i="23"/>
  <c r="X66" i="23"/>
  <c r="X51" i="23"/>
  <c r="Y14" i="23"/>
  <c r="X37" i="23"/>
  <c r="X90" i="23"/>
  <c r="X58" i="23"/>
  <c r="Y39" i="23"/>
  <c r="X59" i="23"/>
  <c r="U16" i="23"/>
  <c r="Y28" i="23"/>
  <c r="X29" i="23"/>
  <c r="X22" i="23"/>
  <c r="W33" i="23"/>
  <c r="W31" i="23"/>
  <c r="U48" i="23"/>
  <c r="U45" i="23"/>
  <c r="X94" i="23"/>
  <c r="X65" i="24"/>
  <c r="Y65" i="24"/>
  <c r="U65" i="24"/>
  <c r="W65" i="24"/>
  <c r="W46" i="24"/>
  <c r="U46" i="24"/>
  <c r="Y46" i="24"/>
  <c r="X46" i="24"/>
  <c r="W88" i="24"/>
  <c r="X88" i="24"/>
  <c r="U88" i="24"/>
  <c r="Y88" i="24"/>
  <c r="W76" i="24"/>
  <c r="X76" i="24"/>
  <c r="U76" i="24"/>
  <c r="Y76" i="24"/>
  <c r="X22" i="24"/>
  <c r="Y22" i="24"/>
  <c r="U22" i="24"/>
  <c r="W22" i="24"/>
  <c r="Y75" i="24"/>
  <c r="W75" i="24"/>
  <c r="U75" i="24"/>
  <c r="X75" i="24"/>
  <c r="U39" i="24"/>
  <c r="Y39" i="24"/>
  <c r="W39" i="24"/>
  <c r="X39" i="24"/>
  <c r="U89" i="24"/>
  <c r="Y89" i="24"/>
  <c r="W89" i="24"/>
  <c r="X89" i="24"/>
  <c r="Y6" i="23"/>
  <c r="Y12" i="23"/>
  <c r="W81" i="23"/>
  <c r="U83" i="23"/>
  <c r="W10" i="23"/>
  <c r="D47" i="1"/>
  <c r="W69" i="24"/>
  <c r="Y69" i="24"/>
  <c r="X69" i="24"/>
  <c r="U69" i="24"/>
  <c r="X6" i="23"/>
  <c r="X69" i="23"/>
  <c r="X47" i="23"/>
  <c r="X89" i="23"/>
  <c r="Y53" i="23"/>
  <c r="Y50" i="23"/>
  <c r="Y83" i="23"/>
  <c r="Y61" i="23"/>
  <c r="Y92" i="23"/>
  <c r="W32" i="24"/>
  <c r="Y32" i="24"/>
  <c r="U32" i="24"/>
  <c r="X32" i="24"/>
  <c r="W30" i="23"/>
  <c r="X68" i="23"/>
  <c r="X65" i="23"/>
  <c r="U70" i="23"/>
  <c r="W89" i="23"/>
  <c r="W53" i="23"/>
  <c r="X52" i="23"/>
  <c r="W83" i="23"/>
  <c r="X61" i="23"/>
  <c r="X35" i="23"/>
  <c r="U85" i="24"/>
  <c r="Y85" i="24"/>
  <c r="W85" i="24"/>
  <c r="X85" i="24"/>
  <c r="U30" i="23"/>
  <c r="Y87" i="23"/>
  <c r="W26" i="23"/>
  <c r="U25" i="23"/>
  <c r="X70" i="23"/>
  <c r="U89" i="23"/>
  <c r="U64" i="23"/>
  <c r="X81" i="23"/>
  <c r="Y52" i="23"/>
  <c r="X74" i="23"/>
  <c r="W61" i="23"/>
  <c r="W92" i="23"/>
  <c r="W83" i="24"/>
  <c r="Y83" i="24"/>
  <c r="U83" i="24"/>
  <c r="X83" i="24"/>
  <c r="W78" i="23"/>
  <c r="U14" i="23"/>
  <c r="W11" i="23"/>
  <c r="Y59" i="23"/>
  <c r="X19" i="23"/>
  <c r="W29" i="23"/>
  <c r="U33" i="23"/>
  <c r="U46" i="23"/>
  <c r="Y45" i="23"/>
  <c r="D48" i="1"/>
  <c r="X20" i="24"/>
  <c r="W20" i="24"/>
  <c r="Y20" i="24"/>
  <c r="U20" i="24"/>
  <c r="Y76" i="23"/>
  <c r="Y86" i="23"/>
  <c r="V30" i="23"/>
  <c r="V82" i="23"/>
  <c r="V94" i="23"/>
  <c r="V51" i="23"/>
  <c r="V4" i="23"/>
  <c r="V20" i="23"/>
  <c r="V70" i="23"/>
  <c r="V17" i="23"/>
  <c r="V16" i="23"/>
  <c r="V15" i="23"/>
  <c r="V13" i="23"/>
  <c r="V83" i="23"/>
  <c r="V61" i="23"/>
  <c r="V55" i="23"/>
  <c r="V78" i="23"/>
  <c r="V24" i="23"/>
  <c r="V69" i="23"/>
  <c r="V11" i="23"/>
  <c r="V34" i="23"/>
  <c r="V75" i="23"/>
  <c r="V52" i="23"/>
  <c r="V92" i="23"/>
  <c r="V86" i="23"/>
  <c r="V45" i="23"/>
  <c r="V43" i="23"/>
  <c r="V7" i="23"/>
  <c r="V76" i="23"/>
  <c r="V71" i="23"/>
  <c r="V37" i="23"/>
  <c r="V25" i="23"/>
  <c r="V12" i="23"/>
  <c r="V88" i="23"/>
  <c r="V19" i="23"/>
  <c r="V29" i="23"/>
  <c r="V74" i="23"/>
  <c r="V10" i="23"/>
  <c r="V79" i="23"/>
  <c r="V72" i="23"/>
  <c r="V68" i="23"/>
  <c r="V41" i="23"/>
  <c r="V93" i="23"/>
  <c r="V58" i="23"/>
  <c r="V59" i="23"/>
  <c r="V91" i="23"/>
  <c r="V81" i="23"/>
  <c r="V67" i="23"/>
  <c r="V33" i="23"/>
  <c r="V46" i="23"/>
  <c r="V60" i="23"/>
  <c r="V18" i="23"/>
  <c r="V49" i="23"/>
  <c r="V66" i="23"/>
  <c r="V63" i="23"/>
  <c r="V40" i="23"/>
  <c r="V84" i="23"/>
  <c r="V3" i="23"/>
  <c r="V27" i="23"/>
  <c r="V23" i="23"/>
  <c r="V8" i="23"/>
  <c r="V42" i="23"/>
  <c r="V32" i="23"/>
  <c r="V77" i="23"/>
  <c r="V9" i="23"/>
  <c r="V65" i="23"/>
  <c r="V73" i="23"/>
  <c r="V85" i="23"/>
  <c r="V44" i="23"/>
  <c r="V64" i="23"/>
  <c r="V50" i="23"/>
  <c r="V62" i="23"/>
  <c r="V48" i="23"/>
  <c r="V38" i="23"/>
  <c r="V6" i="23"/>
  <c r="V80" i="23"/>
  <c r="V14" i="23"/>
  <c r="V47" i="23"/>
  <c r="V89" i="23"/>
  <c r="V28" i="23"/>
  <c r="V22" i="23"/>
  <c r="V36" i="23"/>
  <c r="V5" i="23"/>
  <c r="V35" i="23"/>
  <c r="V54" i="23"/>
  <c r="V56" i="23"/>
  <c r="V87" i="23"/>
  <c r="V26" i="23"/>
  <c r="V90" i="23"/>
  <c r="V39" i="23"/>
  <c r="V53" i="23"/>
  <c r="V57" i="23"/>
  <c r="V31" i="23"/>
  <c r="V21" i="23"/>
  <c r="C56" i="1"/>
  <c r="Z2" i="23" a="1"/>
  <c r="AC5" i="23"/>
  <c r="D59" i="1"/>
  <c r="C57" i="1"/>
  <c r="D57" i="1" s="1"/>
  <c r="D56" i="1"/>
  <c r="BC1998" i="23"/>
  <c r="BC1861" i="23"/>
  <c r="BC1884" i="23"/>
  <c r="BC2290" i="23"/>
  <c r="BC2344" i="23"/>
  <c r="BC1951" i="23"/>
  <c r="BC1642" i="23"/>
  <c r="BC1440" i="23"/>
  <c r="BC1226" i="23"/>
  <c r="BC1034" i="23"/>
  <c r="BC842" i="23"/>
  <c r="BC714" i="23"/>
  <c r="BC522" i="23"/>
  <c r="BC2242" i="23"/>
  <c r="BC1975" i="23"/>
  <c r="BC1872" i="23"/>
  <c r="BC1769" i="23"/>
  <c r="BC1666" i="23"/>
  <c r="BC1563" i="23"/>
  <c r="BC1463" i="23"/>
  <c r="BC1375" i="23"/>
  <c r="BC1305" i="23"/>
  <c r="BC1241" i="23"/>
  <c r="BC1177" i="23"/>
  <c r="BC1113" i="23"/>
  <c r="BC1049" i="23"/>
  <c r="BC985" i="23"/>
  <c r="BC921" i="23"/>
  <c r="BC2192" i="23"/>
  <c r="BC1960" i="23"/>
  <c r="BC1857" i="23"/>
  <c r="BC1754" i="23"/>
  <c r="BC1651" i="23"/>
  <c r="BC1551" i="23"/>
  <c r="BC1448" i="23"/>
  <c r="BC2120" i="23"/>
  <c r="BC2072" i="23"/>
  <c r="BC1906" i="23"/>
  <c r="BC1746" i="23"/>
  <c r="BC1583" i="23"/>
  <c r="BC1423" i="23"/>
  <c r="BC1319" i="23"/>
  <c r="BC1235" i="23"/>
  <c r="BC1149" i="23"/>
  <c r="BC1063" i="23"/>
  <c r="BC979" i="23"/>
  <c r="BC893" i="23"/>
  <c r="BC816" i="23"/>
  <c r="BC743" i="23"/>
  <c r="BC670" i="23"/>
  <c r="BC597" i="23"/>
  <c r="BC524" i="23"/>
  <c r="BC2071" i="23"/>
  <c r="BC1905" i="23"/>
  <c r="BC1739" i="23"/>
  <c r="BC1579" i="23"/>
  <c r="BC1421" i="23"/>
  <c r="BC1318" i="23"/>
  <c r="BC1232" i="23"/>
  <c r="BC1148" i="23"/>
  <c r="BC1062" i="23"/>
  <c r="BC976" i="23"/>
  <c r="BC892" i="23"/>
  <c r="BC815" i="23"/>
  <c r="BC2129" i="23"/>
  <c r="BC1944" i="23"/>
  <c r="BC1778" i="23"/>
  <c r="BC1618" i="23"/>
  <c r="BC1455" i="23"/>
  <c r="BC1339" i="23"/>
  <c r="BC1253" i="23"/>
  <c r="BC1167" i="23"/>
  <c r="BC1083" i="23"/>
  <c r="BC997" i="23"/>
  <c r="BC911" i="23"/>
  <c r="BC832" i="23"/>
  <c r="BC759" i="23"/>
  <c r="BC686" i="23"/>
  <c r="BC613" i="23"/>
  <c r="BC540" i="23"/>
  <c r="BC2096" i="23"/>
  <c r="BC1920" i="23"/>
  <c r="BC1760" i="23"/>
  <c r="BC1594" i="23"/>
  <c r="BC2151" i="23"/>
  <c r="BC2112" i="23"/>
  <c r="BC1736" i="23"/>
  <c r="BC1425" i="23"/>
  <c r="BC1270" i="23"/>
  <c r="BC1133" i="23"/>
  <c r="BC996" i="23"/>
  <c r="BC863" i="23"/>
  <c r="BC748" i="23"/>
  <c r="BC651" i="23"/>
  <c r="BC553" i="23"/>
  <c r="BC465" i="23"/>
  <c r="BC393" i="23"/>
  <c r="BC329" i="23"/>
  <c r="BC265" i="23"/>
  <c r="BC201" i="23"/>
  <c r="BC137" i="23"/>
  <c r="BC73" i="23"/>
  <c r="BC9" i="23"/>
  <c r="BC72" i="23"/>
  <c r="BC271" i="23"/>
  <c r="BC87" i="23"/>
  <c r="BC840" i="23"/>
  <c r="BC525" i="23"/>
  <c r="BC318" i="23"/>
  <c r="BC134" i="23"/>
  <c r="BC811" i="23"/>
  <c r="BC479" i="23"/>
  <c r="BC261" i="23"/>
  <c r="BC29" i="23"/>
  <c r="BC545" i="23"/>
  <c r="BC276" i="23"/>
  <c r="BC20" i="23"/>
  <c r="BC2033" i="23"/>
  <c r="BC1689" i="23"/>
  <c r="BC1400" i="23"/>
  <c r="BC1251" i="23"/>
  <c r="BC1112" i="23"/>
  <c r="BC980" i="23"/>
  <c r="BC846" i="23"/>
  <c r="BC735" i="23"/>
  <c r="BC637" i="23"/>
  <c r="BC539" i="23"/>
  <c r="BC455" i="23"/>
  <c r="BC384" i="23"/>
  <c r="BC320" i="23"/>
  <c r="BC256" i="23"/>
  <c r="BC192" i="23"/>
  <c r="BC56" i="23"/>
  <c r="BC231" i="23"/>
  <c r="BC31" i="23"/>
  <c r="BC744" i="23"/>
  <c r="BC425" i="23"/>
  <c r="BC190" i="23"/>
  <c r="BC1142" i="23"/>
  <c r="BC596" i="23"/>
  <c r="BC301" i="23"/>
  <c r="BC69" i="23"/>
  <c r="BC582" i="23"/>
  <c r="BC260" i="23"/>
  <c r="BC1325" i="23"/>
  <c r="BC1977" i="23"/>
  <c r="BC1648" i="23"/>
  <c r="BC1371" i="23"/>
  <c r="BC1230" i="23"/>
  <c r="BC1096" i="23"/>
  <c r="BC959" i="23"/>
  <c r="BC829" i="23"/>
  <c r="BC720" i="23"/>
  <c r="BC623" i="23"/>
  <c r="BC526" i="23"/>
  <c r="BC445" i="23"/>
  <c r="BC375" i="23"/>
  <c r="BC239" i="23"/>
  <c r="BC47" i="23"/>
  <c r="BC683" i="23"/>
  <c r="BC407" i="23"/>
  <c r="BC206" i="23"/>
  <c r="BC1124" i="23"/>
  <c r="BC620" i="23"/>
  <c r="BC349" i="23"/>
  <c r="BC125" i="23"/>
  <c r="BC717" i="23"/>
  <c r="BC380" i="23"/>
  <c r="BC108" i="23"/>
  <c r="BC968" i="23"/>
  <c r="BC1850" i="23"/>
  <c r="BC1521" i="23"/>
  <c r="BC1315" i="23"/>
  <c r="BC1176" i="23"/>
  <c r="BC907" i="23"/>
  <c r="BC904" i="23"/>
  <c r="BC900" i="23"/>
  <c r="BC140" i="23"/>
  <c r="BC1879" i="23"/>
  <c r="BC1547" i="23"/>
  <c r="BC1332" i="23"/>
  <c r="BC1195" i="23"/>
  <c r="BC990" i="23"/>
  <c r="BC971" i="23"/>
  <c r="BC2144" i="23"/>
  <c r="BC1752" i="23"/>
  <c r="BC1433" i="23"/>
  <c r="BC1278" i="23"/>
  <c r="BC1141" i="23"/>
  <c r="BC918" i="23"/>
  <c r="BC308" i="23"/>
  <c r="BC1994" i="23"/>
  <c r="BC1671" i="23"/>
  <c r="BC1384" i="23"/>
  <c r="BC1993" i="23"/>
  <c r="BC1664" i="23"/>
  <c r="BC1383" i="23"/>
  <c r="BC1238" i="23"/>
  <c r="BC1000" i="23"/>
  <c r="BC532" i="23"/>
  <c r="BC251" i="23"/>
  <c r="BC412" i="23"/>
  <c r="BC884" i="23"/>
  <c r="BC147" i="23"/>
  <c r="BC242" i="23"/>
  <c r="BC267" i="23"/>
  <c r="BC298" i="23"/>
  <c r="BC422" i="23"/>
  <c r="BC421" i="23"/>
  <c r="BC775" i="23"/>
  <c r="BC378" i="23"/>
  <c r="BC715" i="23"/>
  <c r="BC19" i="23"/>
  <c r="BC18" i="23"/>
  <c r="BC11" i="23"/>
  <c r="BC42" i="23"/>
  <c r="BC35" i="23"/>
  <c r="BC617" i="23"/>
  <c r="BC274" i="23"/>
  <c r="BC299" i="23"/>
  <c r="BC362" i="23"/>
  <c r="BC291" i="23"/>
  <c r="BC290" i="23"/>
  <c r="BC2126" i="23"/>
  <c r="BC1678" i="23"/>
  <c r="BC2309" i="23"/>
  <c r="BC1669" i="23"/>
  <c r="BC2012" i="23"/>
  <c r="BC1628" i="23"/>
  <c r="BC2131" i="23"/>
  <c r="BC2337" i="23"/>
  <c r="BC2209" i="23"/>
  <c r="BC2051" i="23"/>
  <c r="BC1848" i="23"/>
  <c r="BC1745" i="23"/>
  <c r="BC1539" i="23"/>
  <c r="BC1354" i="23"/>
  <c r="BC1290" i="23"/>
  <c r="BC1162" i="23"/>
  <c r="BC1098" i="23"/>
  <c r="BC970" i="23"/>
  <c r="BC906" i="23"/>
  <c r="BC778" i="23"/>
  <c r="BC650" i="23"/>
  <c r="BC586" i="23"/>
  <c r="BC458" i="23"/>
  <c r="BC2075" i="23"/>
  <c r="BC2063" i="23"/>
  <c r="BC2310" i="23"/>
  <c r="BC2246" i="23"/>
  <c r="BC2182" i="23"/>
  <c r="BC2118" i="23"/>
  <c r="BC2054" i="23"/>
  <c r="BC1990" i="23"/>
  <c r="BC1926" i="23"/>
  <c r="BC1862" i="23"/>
  <c r="BC1798" i="23"/>
  <c r="BC1734" i="23"/>
  <c r="BC1670" i="23"/>
  <c r="BC1606" i="23"/>
  <c r="BC1542" i="23"/>
  <c r="BC1478" i="23"/>
  <c r="BC1414" i="23"/>
  <c r="BC2365" i="23"/>
  <c r="BC2301" i="23"/>
  <c r="BC2237" i="23"/>
  <c r="BC2173" i="23"/>
  <c r="BC2109" i="23"/>
  <c r="BC2045" i="23"/>
  <c r="BC1981" i="23"/>
  <c r="BC1917" i="23"/>
  <c r="BC1853" i="23"/>
  <c r="BC1789" i="23"/>
  <c r="BC1725" i="23"/>
  <c r="BC1661" i="23"/>
  <c r="BC1597" i="23"/>
  <c r="BC1533" i="23"/>
  <c r="BC1469" i="23"/>
  <c r="BC2324" i="23"/>
  <c r="BC2260" i="23"/>
  <c r="BC2196" i="23"/>
  <c r="BC2132" i="23"/>
  <c r="BC2068" i="23"/>
  <c r="BC2004" i="23"/>
  <c r="BC1940" i="23"/>
  <c r="BC1876" i="23"/>
  <c r="BC1812" i="23"/>
  <c r="BC1748" i="23"/>
  <c r="BC1684" i="23"/>
  <c r="BC1620" i="23"/>
  <c r="BC1556" i="23"/>
  <c r="BC1492" i="23"/>
  <c r="BC1428" i="23"/>
  <c r="BC1364" i="23"/>
  <c r="BC2315" i="23"/>
  <c r="BC2251" i="23"/>
  <c r="BC2187" i="23"/>
  <c r="BC2123" i="23"/>
  <c r="BC2346" i="23"/>
  <c r="BC2282" i="23"/>
  <c r="BC2329" i="23"/>
  <c r="BC2265" i="23"/>
  <c r="BC2201" i="23"/>
  <c r="BC2336" i="23"/>
  <c r="BC2272" i="23"/>
  <c r="BC2208" i="23"/>
  <c r="BC2303" i="23"/>
  <c r="BC2239" i="23"/>
  <c r="BC2159" i="23"/>
  <c r="BC2040" i="23"/>
  <c r="BC1937" i="23"/>
  <c r="BC1834" i="23"/>
  <c r="BC1731" i="23"/>
  <c r="BC1631" i="23"/>
  <c r="BC1528" i="23"/>
  <c r="BC1429" i="23"/>
  <c r="BC1346" i="23"/>
  <c r="BC1282" i="23"/>
  <c r="BC1218" i="23"/>
  <c r="BC1154" i="23"/>
  <c r="BC1090" i="23"/>
  <c r="BC1026" i="23"/>
  <c r="BC962" i="23"/>
  <c r="BC898" i="23"/>
  <c r="BC834" i="23"/>
  <c r="BC770" i="23"/>
  <c r="BC706" i="23"/>
  <c r="BC642" i="23"/>
  <c r="BC578" i="23"/>
  <c r="BC514" i="23"/>
  <c r="BC450" i="23"/>
  <c r="BC2194" i="23"/>
  <c r="BC2064" i="23"/>
  <c r="BC1961" i="23"/>
  <c r="BC1858" i="23"/>
  <c r="BC1755" i="23"/>
  <c r="BC1655" i="23"/>
  <c r="BC1552" i="23"/>
  <c r="BC1449" i="23"/>
  <c r="BC1363" i="23"/>
  <c r="BC1297" i="23"/>
  <c r="BC1233" i="23"/>
  <c r="BC1169" i="23"/>
  <c r="BC1105" i="23"/>
  <c r="BC1041" i="23"/>
  <c r="BC977" i="23"/>
  <c r="BC913" i="23"/>
  <c r="BC2170" i="23"/>
  <c r="BC2049" i="23"/>
  <c r="BC1946" i="23"/>
  <c r="BC1843" i="23"/>
  <c r="BC1743" i="23"/>
  <c r="BC1640" i="23"/>
  <c r="BC1537" i="23"/>
  <c r="BC1437" i="23"/>
  <c r="BC2104" i="23"/>
  <c r="BC2055" i="23"/>
  <c r="BC1889" i="23"/>
  <c r="BC1723" i="23"/>
  <c r="BC1560" i="23"/>
  <c r="BC1409" i="23"/>
  <c r="BC1309" i="23"/>
  <c r="BC1223" i="23"/>
  <c r="BC1139" i="23"/>
  <c r="BC1053" i="23"/>
  <c r="BC967" i="23"/>
  <c r="BC883" i="23"/>
  <c r="BC807" i="23"/>
  <c r="BC734" i="23"/>
  <c r="BC661" i="23"/>
  <c r="BC588" i="23"/>
  <c r="BC515" i="23"/>
  <c r="BC2048" i="23"/>
  <c r="BC1888" i="23"/>
  <c r="BC1722" i="23"/>
  <c r="BC1559" i="23"/>
  <c r="BC1405" i="23"/>
  <c r="BC1308" i="23"/>
  <c r="BC1222" i="23"/>
  <c r="BC1136" i="23"/>
  <c r="BC1052" i="23"/>
  <c r="BC966" i="23"/>
  <c r="BC880" i="23"/>
  <c r="BC806" i="23"/>
  <c r="BC2097" i="23"/>
  <c r="BC1927" i="23"/>
  <c r="BC1761" i="23"/>
  <c r="BC1595" i="23"/>
  <c r="BC1434" i="23"/>
  <c r="BC1327" i="23"/>
  <c r="BC1243" i="23"/>
  <c r="BC1157" i="23"/>
  <c r="BC1071" i="23"/>
  <c r="BC987" i="23"/>
  <c r="BC901" i="23"/>
  <c r="BC823" i="23"/>
  <c r="BC750" i="23"/>
  <c r="BC677" i="23"/>
  <c r="BC604" i="23"/>
  <c r="BC531" i="23"/>
  <c r="BC2066" i="23"/>
  <c r="BC1903" i="23"/>
  <c r="BC1737" i="23"/>
  <c r="BC1571" i="23"/>
  <c r="BC2119" i="23"/>
  <c r="BC2034" i="23"/>
  <c r="BC1696" i="23"/>
  <c r="BC1401" i="23"/>
  <c r="BC1252" i="23"/>
  <c r="BC1118" i="23"/>
  <c r="BC981" i="23"/>
  <c r="BC847" i="23"/>
  <c r="BC736" i="23"/>
  <c r="BC638" i="23"/>
  <c r="BC541" i="23"/>
  <c r="BC456" i="23"/>
  <c r="BC385" i="23"/>
  <c r="BC321" i="23"/>
  <c r="BC257" i="23"/>
  <c r="BC193" i="23"/>
  <c r="BC129" i="23"/>
  <c r="BC65" i="23"/>
  <c r="BC176" i="23"/>
  <c r="BC64" i="23"/>
  <c r="BC247" i="23"/>
  <c r="BC63" i="23"/>
  <c r="BC799" i="23"/>
  <c r="BC500" i="23"/>
  <c r="BC294" i="23"/>
  <c r="BC102" i="23"/>
  <c r="BC766" i="23"/>
  <c r="BC452" i="23"/>
  <c r="BC221" i="23"/>
  <c r="BC13" i="23"/>
  <c r="BC509" i="23"/>
  <c r="BC244" i="23"/>
  <c r="BC1360" i="23"/>
  <c r="BC1978" i="23"/>
  <c r="BC1649" i="23"/>
  <c r="BC1373" i="23"/>
  <c r="BC1236" i="23"/>
  <c r="BC1099" i="23"/>
  <c r="BC960" i="23"/>
  <c r="BC830" i="23"/>
  <c r="BC721" i="23"/>
  <c r="BC625" i="23"/>
  <c r="BC527" i="23"/>
  <c r="BC446" i="23"/>
  <c r="BC376" i="23"/>
  <c r="BC312" i="23"/>
  <c r="BC248" i="23"/>
  <c r="BC184" i="23"/>
  <c r="BC40" i="23"/>
  <c r="BC207" i="23"/>
  <c r="BC7" i="23"/>
  <c r="BC694" i="23"/>
  <c r="BC398" i="23"/>
  <c r="BC166" i="23"/>
  <c r="BC952" i="23"/>
  <c r="BC535" i="23"/>
  <c r="BC269" i="23"/>
  <c r="BC45" i="23"/>
  <c r="BC520" i="23"/>
  <c r="BC220" i="23"/>
  <c r="BC1188" i="23"/>
  <c r="BC1931" i="23"/>
  <c r="BC1608" i="23"/>
  <c r="BC1352" i="23"/>
  <c r="BC1215" i="23"/>
  <c r="BC1078" i="23"/>
  <c r="BC941" i="23"/>
  <c r="BC813" i="23"/>
  <c r="BC709" i="23"/>
  <c r="BC611" i="23"/>
  <c r="BC513" i="23"/>
  <c r="BC436" i="23"/>
  <c r="BC367" i="23"/>
  <c r="BC215" i="23"/>
  <c r="BC23" i="23"/>
  <c r="BC657" i="23"/>
  <c r="BC382" i="23"/>
  <c r="BC174" i="23"/>
  <c r="BC939" i="23"/>
  <c r="BC583" i="23"/>
  <c r="BC309" i="23"/>
  <c r="BC85" i="23"/>
  <c r="BC667" i="23"/>
  <c r="BC356" i="23"/>
  <c r="BC84" i="23"/>
  <c r="BC917" i="23"/>
  <c r="BC1810" i="23"/>
  <c r="BC1481" i="23"/>
  <c r="BC1300" i="23"/>
  <c r="BC1163" i="23"/>
  <c r="BC731" i="23"/>
  <c r="BC729" i="23"/>
  <c r="BC867" i="23"/>
  <c r="BC68" i="23"/>
  <c r="BC1839" i="23"/>
  <c r="BC1507" i="23"/>
  <c r="BC1312" i="23"/>
  <c r="BC1175" i="23"/>
  <c r="BC919" i="23"/>
  <c r="BC630" i="23"/>
  <c r="BC2057" i="23"/>
  <c r="BC1712" i="23"/>
  <c r="BC1411" i="23"/>
  <c r="BC1260" i="23"/>
  <c r="BC1123" i="23"/>
  <c r="BC885" i="23"/>
  <c r="BC236" i="23"/>
  <c r="BC1954" i="23"/>
  <c r="BC1625" i="23"/>
  <c r="BC1292" i="23"/>
  <c r="BC1953" i="23"/>
  <c r="BC1624" i="23"/>
  <c r="BC1359" i="23"/>
  <c r="BC1220" i="23"/>
  <c r="BC899" i="23"/>
  <c r="BC486" i="23"/>
  <c r="BC219" i="23"/>
  <c r="BC346" i="23"/>
  <c r="BC764" i="23"/>
  <c r="BC83" i="23"/>
  <c r="BC146" i="23"/>
  <c r="BC171" i="23"/>
  <c r="BC202" i="23"/>
  <c r="BC323" i="23"/>
  <c r="BC322" i="23"/>
  <c r="BC726" i="23"/>
  <c r="BC314" i="23"/>
  <c r="BC568" i="23"/>
  <c r="BC950" i="23"/>
  <c r="BC865" i="23"/>
  <c r="BC864" i="23"/>
  <c r="BC931" i="23"/>
  <c r="BC916" i="23"/>
  <c r="BC243" i="23"/>
  <c r="BC178" i="23"/>
  <c r="BC203" i="23"/>
  <c r="BC266" i="23"/>
  <c r="BC195" i="23"/>
  <c r="BC194" i="23"/>
  <c r="BC2062" i="23"/>
  <c r="BC1550" i="23"/>
  <c r="BC2117" i="23"/>
  <c r="BC1541" i="23"/>
  <c r="BC2076" i="23"/>
  <c r="BC1500" i="23"/>
  <c r="BC2273" i="23"/>
  <c r="BC2046" i="23"/>
  <c r="BC1406" i="23"/>
  <c r="BC1653" i="23"/>
  <c r="BC2060" i="23"/>
  <c r="BC1548" i="23"/>
  <c r="BC2243" i="23"/>
  <c r="BC2115" i="23"/>
  <c r="BC2274" i="23"/>
  <c r="BC2328" i="23"/>
  <c r="BC2264" i="23"/>
  <c r="BC2359" i="23"/>
  <c r="BC2295" i="23"/>
  <c r="BC2231" i="23"/>
  <c r="BC2143" i="23"/>
  <c r="BC2026" i="23"/>
  <c r="BC1923" i="23"/>
  <c r="BC1823" i="23"/>
  <c r="BC1720" i="23"/>
  <c r="BC1617" i="23"/>
  <c r="BC1514" i="23"/>
  <c r="BC1418" i="23"/>
  <c r="BC1338" i="23"/>
  <c r="BC1274" i="23"/>
  <c r="BC1210" i="23"/>
  <c r="BC1146" i="23"/>
  <c r="BC1082" i="23"/>
  <c r="BC1018" i="23"/>
  <c r="BC954" i="23"/>
  <c r="BC890" i="23"/>
  <c r="BC826" i="23"/>
  <c r="BC762" i="23"/>
  <c r="BC698" i="23"/>
  <c r="BC634" i="23"/>
  <c r="BC570" i="23"/>
  <c r="BC506" i="23"/>
  <c r="BC442" i="23"/>
  <c r="BC2175" i="23"/>
  <c r="BC2050" i="23"/>
  <c r="BC1947" i="23"/>
  <c r="BC1847" i="23"/>
  <c r="BC1744" i="23"/>
  <c r="BC1641" i="23"/>
  <c r="BC1538" i="23"/>
  <c r="BC1439" i="23"/>
  <c r="BC1353" i="23"/>
  <c r="BC1289" i="23"/>
  <c r="BC1225" i="23"/>
  <c r="BC1161" i="23"/>
  <c r="BC1097" i="23"/>
  <c r="BC1033" i="23"/>
  <c r="BC969" i="23"/>
  <c r="BC905" i="23"/>
  <c r="BC2153" i="23"/>
  <c r="BC2035" i="23"/>
  <c r="BC1935" i="23"/>
  <c r="BC1832" i="23"/>
  <c r="BC1729" i="23"/>
  <c r="BC1626" i="23"/>
  <c r="BC1523" i="23"/>
  <c r="BC1426" i="23"/>
  <c r="BC2088" i="23"/>
  <c r="BC2032" i="23"/>
  <c r="BC1866" i="23"/>
  <c r="BC1703" i="23"/>
  <c r="BC1543" i="23"/>
  <c r="BC1393" i="23"/>
  <c r="BC1299" i="23"/>
  <c r="BC1213" i="23"/>
  <c r="BC1127" i="23"/>
  <c r="BC1043" i="23"/>
  <c r="BC957" i="23"/>
  <c r="BC871" i="23"/>
  <c r="BC798" i="23"/>
  <c r="BC725" i="23"/>
  <c r="BC652" i="23"/>
  <c r="BC579" i="23"/>
  <c r="BC505" i="23"/>
  <c r="BC2031" i="23"/>
  <c r="BC1865" i="23"/>
  <c r="BC1699" i="23"/>
  <c r="BC1536" i="23"/>
  <c r="BC1392" i="23"/>
  <c r="BC1296" i="23"/>
  <c r="BC1212" i="23"/>
  <c r="BC1126" i="23"/>
  <c r="BC1040" i="23"/>
  <c r="BC956" i="23"/>
  <c r="BC870" i="23"/>
  <c r="BC797" i="23"/>
  <c r="BC2067" i="23"/>
  <c r="BC1904" i="23"/>
  <c r="BC1738" i="23"/>
  <c r="BC1575" i="23"/>
  <c r="BC1419" i="23"/>
  <c r="BC1317" i="23"/>
  <c r="BC1231" i="23"/>
  <c r="BC1147" i="23"/>
  <c r="BC1061" i="23"/>
  <c r="BC975" i="23"/>
  <c r="BC891" i="23"/>
  <c r="BC814" i="23"/>
  <c r="BC741" i="23"/>
  <c r="BC668" i="23"/>
  <c r="BC595" i="23"/>
  <c r="BC521" i="23"/>
  <c r="BC2043" i="23"/>
  <c r="BC1880" i="23"/>
  <c r="BC1714" i="23"/>
  <c r="BC1554" i="23"/>
  <c r="BC2087" i="23"/>
  <c r="BC1979" i="23"/>
  <c r="BC1650" i="23"/>
  <c r="BC1381" i="23"/>
  <c r="BC1237" i="23"/>
  <c r="BC1100" i="23"/>
  <c r="BC963" i="23"/>
  <c r="BC831" i="23"/>
  <c r="BC724" i="23"/>
  <c r="BC627" i="23"/>
  <c r="BC528" i="23"/>
  <c r="BC447" i="23"/>
  <c r="BC377" i="23"/>
  <c r="BC313" i="23"/>
  <c r="BC249" i="23"/>
  <c r="BC185" i="23"/>
  <c r="BC121" i="23"/>
  <c r="BC57" i="23"/>
  <c r="BC160" i="23"/>
  <c r="BC48" i="23"/>
  <c r="BC223" i="23"/>
  <c r="BC39" i="23"/>
  <c r="BC756" i="23"/>
  <c r="BC471" i="23"/>
  <c r="BC270" i="23"/>
  <c r="BC78" i="23"/>
  <c r="BC705" i="23"/>
  <c r="BC424" i="23"/>
  <c r="BC189" i="23"/>
  <c r="BC1022" i="23"/>
  <c r="BC469" i="23"/>
  <c r="BC212" i="23"/>
  <c r="BC1173" i="23"/>
  <c r="BC1938" i="23"/>
  <c r="BC1609" i="23"/>
  <c r="BC1355" i="23"/>
  <c r="BC1216" i="23"/>
  <c r="BC1079" i="23"/>
  <c r="BC942" i="23"/>
  <c r="BC817" i="23"/>
  <c r="BC710" i="23"/>
  <c r="BC612" i="23"/>
  <c r="BC516" i="23"/>
  <c r="BC437" i="23"/>
  <c r="BC368" i="23"/>
  <c r="BC304" i="23"/>
  <c r="BC240" i="23"/>
  <c r="BC168" i="23"/>
  <c r="BC24" i="23"/>
  <c r="BC175" i="23"/>
  <c r="BC1059" i="23"/>
  <c r="BC646" i="23"/>
  <c r="BC366" i="23"/>
  <c r="BC142" i="23"/>
  <c r="BC855" i="23"/>
  <c r="BC499" i="23"/>
  <c r="BC245" i="23"/>
  <c r="BC5" i="23"/>
  <c r="BC487" i="23"/>
  <c r="BC196" i="23"/>
  <c r="BC1102" i="23"/>
  <c r="BC1891" i="23"/>
  <c r="BC1568" i="23"/>
  <c r="BC1334" i="23"/>
  <c r="BC1197" i="23"/>
  <c r="BC1060" i="23"/>
  <c r="BC926" i="23"/>
  <c r="BC800" i="23"/>
  <c r="BC696" i="23"/>
  <c r="BC599" i="23"/>
  <c r="BC501" i="23"/>
  <c r="BC427" i="23"/>
  <c r="BC351" i="23"/>
  <c r="BC191" i="23"/>
  <c r="BC1110" i="23"/>
  <c r="BC621" i="23"/>
  <c r="BC358" i="23"/>
  <c r="BC150" i="23"/>
  <c r="BC868" i="23"/>
  <c r="BC523" i="23"/>
  <c r="BC277" i="23"/>
  <c r="BC61" i="23"/>
  <c r="BC619" i="23"/>
  <c r="BC324" i="23"/>
  <c r="BC60" i="23"/>
  <c r="BC2146" i="23"/>
  <c r="BC1767" i="23"/>
  <c r="BC1443" i="23"/>
  <c r="BC1280" i="23"/>
  <c r="BC1143" i="23"/>
  <c r="BC548" i="23"/>
  <c r="BC547" i="23"/>
  <c r="BC781" i="23"/>
  <c r="BC1310" i="23"/>
  <c r="BC1799" i="23"/>
  <c r="BC1467" i="23"/>
  <c r="BC1294" i="23"/>
  <c r="BC1109" i="23"/>
  <c r="BC755" i="23"/>
  <c r="BC451" i="23"/>
  <c r="BC1995" i="23"/>
  <c r="BC1672" i="23"/>
  <c r="BC1387" i="23"/>
  <c r="BC1240" i="23"/>
  <c r="BC1108" i="23"/>
  <c r="BC854" i="23"/>
  <c r="BC172" i="23"/>
  <c r="BC1914" i="23"/>
  <c r="BC1585" i="23"/>
  <c r="BC1239" i="23"/>
  <c r="BC1913" i="23"/>
  <c r="BC1584" i="23"/>
  <c r="BC1342" i="23"/>
  <c r="BC1205" i="23"/>
  <c r="BC837" i="23"/>
  <c r="BC449" i="23"/>
  <c r="BC187" i="23"/>
  <c r="BC282" i="23"/>
  <c r="BC665" i="23"/>
  <c r="BC1068" i="23"/>
  <c r="BC50" i="23"/>
  <c r="BC75" i="23"/>
  <c r="BC106" i="23"/>
  <c r="BC227" i="23"/>
  <c r="BC226" i="23"/>
  <c r="BC676" i="23"/>
  <c r="BC250" i="23"/>
  <c r="BC477" i="23"/>
  <c r="BC763" i="23"/>
  <c r="BC702" i="23"/>
  <c r="BC701" i="23"/>
  <c r="BC739" i="23"/>
  <c r="BC639" i="23"/>
  <c r="BC51" i="23"/>
  <c r="BC82" i="23"/>
  <c r="BC107" i="23"/>
  <c r="BC170" i="23"/>
  <c r="BC67" i="23"/>
  <c r="BC98" i="23"/>
  <c r="BC1742" i="23"/>
  <c r="BC1989" i="23"/>
  <c r="BC2204" i="23"/>
  <c r="BC1372" i="23"/>
  <c r="BC2247" i="23"/>
  <c r="BC1982" i="23"/>
  <c r="BC1470" i="23"/>
  <c r="BC1973" i="23"/>
  <c r="BC2316" i="23"/>
  <c r="BC1868" i="23"/>
  <c r="BC2179" i="23"/>
  <c r="BC2230" i="23"/>
  <c r="BC1590" i="23"/>
  <c r="BC1837" i="23"/>
  <c r="BC2180" i="23"/>
  <c r="BC1540" i="23"/>
  <c r="BC2320" i="23"/>
  <c r="BC1706" i="23"/>
  <c r="BC882" i="23"/>
  <c r="BC434" i="23"/>
  <c r="BC1527" i="23"/>
  <c r="BC1217" i="23"/>
  <c r="BC1153" i="23"/>
  <c r="BC1089" i="23"/>
  <c r="BC1025" i="23"/>
  <c r="BC961" i="23"/>
  <c r="BC897" i="23"/>
  <c r="BC2137" i="23"/>
  <c r="BC2024" i="23"/>
  <c r="BC1921" i="23"/>
  <c r="BC1818" i="23"/>
  <c r="BC1715" i="23"/>
  <c r="BC1615" i="23"/>
  <c r="BC1512" i="23"/>
  <c r="BC1849" i="23"/>
  <c r="BC1683" i="23"/>
  <c r="BC1520" i="23"/>
  <c r="BC1379" i="23"/>
  <c r="BC1287" i="23"/>
  <c r="BC1203" i="23"/>
  <c r="BC1117" i="23"/>
  <c r="BC1031" i="23"/>
  <c r="BC947" i="23"/>
  <c r="BC862" i="23"/>
  <c r="BC789" i="23"/>
  <c r="BC716" i="23"/>
  <c r="BC643" i="23"/>
  <c r="BC569" i="23"/>
  <c r="BC496" i="23"/>
  <c r="BC2008" i="23"/>
  <c r="BC1842" i="23"/>
  <c r="BC1682" i="23"/>
  <c r="BC1519" i="23"/>
  <c r="BC1378" i="23"/>
  <c r="BC1286" i="23"/>
  <c r="BC1200" i="23"/>
  <c r="BC1116" i="23"/>
  <c r="BC1030" i="23"/>
  <c r="BC944" i="23"/>
  <c r="BC861" i="23"/>
  <c r="BC788" i="23"/>
  <c r="BC2047" i="23"/>
  <c r="BC1881" i="23"/>
  <c r="BC1721" i="23"/>
  <c r="BC1555" i="23"/>
  <c r="BC1403" i="23"/>
  <c r="BC1307" i="23"/>
  <c r="BC1221" i="23"/>
  <c r="BC1135" i="23"/>
  <c r="BC1051" i="23"/>
  <c r="BC965" i="23"/>
  <c r="BC879" i="23"/>
  <c r="BC805" i="23"/>
  <c r="BC732" i="23"/>
  <c r="BC659" i="23"/>
  <c r="BC585" i="23"/>
  <c r="BC512" i="23"/>
  <c r="BC2023" i="23"/>
  <c r="BC1863" i="23"/>
  <c r="BC1697" i="23"/>
  <c r="BC1531" i="23"/>
  <c r="BC2059" i="23"/>
  <c r="BC1939" i="23"/>
  <c r="BC1610" i="23"/>
  <c r="BC1357" i="23"/>
  <c r="BC1219" i="23"/>
  <c r="BC1080" i="23"/>
  <c r="BC948" i="23"/>
  <c r="BC819" i="23"/>
  <c r="BC711" i="23"/>
  <c r="BC614" i="23"/>
  <c r="BC517" i="23"/>
  <c r="BC438" i="23"/>
  <c r="BC369" i="23"/>
  <c r="BC305" i="23"/>
  <c r="BC241" i="23"/>
  <c r="BC177" i="23"/>
  <c r="BC113" i="23"/>
  <c r="BC49" i="23"/>
  <c r="BC144" i="23"/>
  <c r="BC32" i="23"/>
  <c r="BC199" i="23"/>
  <c r="BC15" i="23"/>
  <c r="BC708" i="23"/>
  <c r="BC444" i="23"/>
  <c r="BC254" i="23"/>
  <c r="BC54" i="23"/>
  <c r="BC681" i="23"/>
  <c r="BC381" i="23"/>
  <c r="BC165" i="23"/>
  <c r="BC838" i="23"/>
  <c r="BC432" i="23"/>
  <c r="BC180" i="23"/>
  <c r="BC1120" i="23"/>
  <c r="BC1895" i="23"/>
  <c r="BC1569" i="23"/>
  <c r="BC1335" i="23"/>
  <c r="BC1198" i="23"/>
  <c r="BC1064" i="23"/>
  <c r="BC927" i="23"/>
  <c r="BC801" i="23"/>
  <c r="BC699" i="23"/>
  <c r="BC600" i="23"/>
  <c r="BC502" i="23"/>
  <c r="BC428" i="23"/>
  <c r="BC360" i="23"/>
  <c r="BC296" i="23"/>
  <c r="BC232" i="23"/>
  <c r="BC152" i="23"/>
  <c r="BC8" i="23"/>
  <c r="BC151" i="23"/>
  <c r="BC991" i="23"/>
  <c r="BC598" i="23"/>
  <c r="BC326" i="23"/>
  <c r="BC118" i="23"/>
  <c r="BC827" i="23"/>
  <c r="BC461" i="23"/>
  <c r="BC205" i="23"/>
  <c r="BC1004" i="23"/>
  <c r="BC441" i="23"/>
  <c r="BC164" i="23"/>
  <c r="BC1054" i="23"/>
  <c r="BC1851" i="23"/>
  <c r="BC1522" i="23"/>
  <c r="BC1316" i="23"/>
  <c r="BC1182" i="23"/>
  <c r="BC1045" i="23"/>
  <c r="BC908" i="23"/>
  <c r="BC784" i="23"/>
  <c r="BC684" i="23"/>
  <c r="BC587" i="23"/>
  <c r="BC491" i="23"/>
  <c r="BC417" i="23"/>
  <c r="BC335" i="23"/>
  <c r="BC167" i="23"/>
  <c r="BC958" i="23"/>
  <c r="BC584" i="23"/>
  <c r="BC334" i="23"/>
  <c r="BC126" i="23"/>
  <c r="BC839" i="23"/>
  <c r="BC488" i="23"/>
  <c r="BC253" i="23"/>
  <c r="BC37" i="23"/>
  <c r="BC571" i="23"/>
  <c r="BC292" i="23"/>
  <c r="BC28" i="23"/>
  <c r="BC2080" i="23"/>
  <c r="BC1727" i="23"/>
  <c r="BC1415" i="23"/>
  <c r="BC1262" i="23"/>
  <c r="BC1128" i="23"/>
  <c r="BC350" i="23"/>
  <c r="BC415" i="23"/>
  <c r="BC680" i="23"/>
  <c r="BC2145" i="23"/>
  <c r="BC1753" i="23"/>
  <c r="BC1442" i="23"/>
  <c r="BC1279" i="23"/>
  <c r="BC1091" i="23"/>
  <c r="BC559" i="23"/>
  <c r="BC340" i="23"/>
  <c r="BC1955" i="23"/>
  <c r="BC1632" i="23"/>
  <c r="BC1368" i="23"/>
  <c r="BC1227" i="23"/>
  <c r="BC1088" i="23"/>
  <c r="BC793" i="23"/>
  <c r="BC100" i="23"/>
  <c r="BC1874" i="23"/>
  <c r="BC1545" i="23"/>
  <c r="BC1224" i="23"/>
  <c r="BC1867" i="23"/>
  <c r="BC1544" i="23"/>
  <c r="BC1324" i="23"/>
  <c r="BC1187" i="23"/>
  <c r="BC776" i="23"/>
  <c r="BC413" i="23"/>
  <c r="BC155" i="23"/>
  <c r="BC218" i="23"/>
  <c r="BC519" i="23"/>
  <c r="BC820" i="23"/>
  <c r="BC949" i="23"/>
  <c r="BC1035" i="23"/>
  <c r="BC10" i="23"/>
  <c r="BC131" i="23"/>
  <c r="BC130" i="23"/>
  <c r="BC628" i="23"/>
  <c r="BC186" i="23"/>
  <c r="BC404" i="23"/>
  <c r="BC566" i="23"/>
  <c r="BC556" i="23"/>
  <c r="BC555" i="23"/>
  <c r="BC592" i="23"/>
  <c r="BC457" i="23"/>
  <c r="BC878" i="23"/>
  <c r="BC1048" i="23"/>
  <c r="BC43" i="23"/>
  <c r="BC74" i="23"/>
  <c r="BC1003" i="23"/>
  <c r="BC99" i="23"/>
  <c r="BC1806" i="23"/>
  <c r="BC1358" i="23"/>
  <c r="BC1925" i="23"/>
  <c r="BC1477" i="23"/>
  <c r="BC1820" i="23"/>
  <c r="BC2259" i="23"/>
  <c r="BC2280" i="23"/>
  <c r="BC2174" i="23"/>
  <c r="BC1726" i="23"/>
  <c r="BC2229" i="23"/>
  <c r="BC1909" i="23"/>
  <c r="BC2252" i="23"/>
  <c r="BC1740" i="23"/>
  <c r="BC1420" i="23"/>
  <c r="BC2338" i="23"/>
  <c r="BC2294" i="23"/>
  <c r="BC1974" i="23"/>
  <c r="BC1654" i="23"/>
  <c r="BC2285" i="23"/>
  <c r="BC1901" i="23"/>
  <c r="BC1517" i="23"/>
  <c r="BC1988" i="23"/>
  <c r="BC2171" i="23"/>
  <c r="BC2085" i="23"/>
  <c r="BC1194" i="23"/>
  <c r="BC2010" i="23"/>
  <c r="BC935" i="23"/>
  <c r="BC2210" i="23"/>
  <c r="BC1659" i="23"/>
  <c r="BC1496" i="23"/>
  <c r="BC1362" i="23"/>
  <c r="BC1276" i="23"/>
  <c r="BC1190" i="23"/>
  <c r="BC1104" i="23"/>
  <c r="BC1020" i="23"/>
  <c r="BC2027" i="23"/>
  <c r="BC1864" i="23"/>
  <c r="BC1698" i="23"/>
  <c r="BC1535" i="23"/>
  <c r="BC1391" i="23"/>
  <c r="BC1295" i="23"/>
  <c r="BC1211" i="23"/>
  <c r="BC1125" i="23"/>
  <c r="BC1039" i="23"/>
  <c r="BC955" i="23"/>
  <c r="BC869" i="23"/>
  <c r="BC796" i="23"/>
  <c r="BC723" i="23"/>
  <c r="BC649" i="23"/>
  <c r="BC576" i="23"/>
  <c r="BC503" i="23"/>
  <c r="BC2003" i="23"/>
  <c r="BC1840" i="23"/>
  <c r="BC1674" i="23"/>
  <c r="BC1511" i="23"/>
  <c r="BC2042" i="23"/>
  <c r="BC1899" i="23"/>
  <c r="BC1570" i="23"/>
  <c r="BC1336" i="23"/>
  <c r="BC1204" i="23"/>
  <c r="BC1067" i="23"/>
  <c r="BC928" i="23"/>
  <c r="BC803" i="23"/>
  <c r="BC700" i="23"/>
  <c r="BC601" i="23"/>
  <c r="BC504" i="23"/>
  <c r="BC429" i="23"/>
  <c r="BC361" i="23"/>
  <c r="BC297" i="23"/>
  <c r="BC233" i="23"/>
  <c r="BC169" i="23"/>
  <c r="BC105" i="23"/>
  <c r="BC41" i="23"/>
  <c r="BC128" i="23"/>
  <c r="BC16" i="23"/>
  <c r="BC183" i="23"/>
  <c r="BC1077" i="23"/>
  <c r="BC671" i="23"/>
  <c r="BC416" i="23"/>
  <c r="BC230" i="23"/>
  <c r="BC30" i="23"/>
  <c r="BC645" i="23"/>
  <c r="BC357" i="23"/>
  <c r="BC141" i="23"/>
  <c r="BC765" i="23"/>
  <c r="BC396" i="23"/>
  <c r="BC148" i="23"/>
  <c r="BC1069" i="23"/>
  <c r="BC1855" i="23"/>
  <c r="BC1529" i="23"/>
  <c r="BC1320" i="23"/>
  <c r="BC1183" i="23"/>
  <c r="BC1046" i="23"/>
  <c r="BC909" i="23"/>
  <c r="BC785" i="23"/>
  <c r="BC685" i="23"/>
  <c r="BC589" i="23"/>
  <c r="BC492" i="23"/>
  <c r="BC419" i="23"/>
  <c r="BC352" i="23"/>
  <c r="BC288" i="23"/>
  <c r="BC224" i="23"/>
  <c r="BC136" i="23"/>
  <c r="BC343" i="23"/>
  <c r="BC127" i="23"/>
  <c r="BC920" i="23"/>
  <c r="BC561" i="23"/>
  <c r="BC302" i="23"/>
  <c r="BC86" i="23"/>
  <c r="BC782" i="23"/>
  <c r="BC443" i="23"/>
  <c r="BC181" i="23"/>
  <c r="BC822" i="23"/>
  <c r="BC405" i="23"/>
  <c r="BC132" i="23"/>
  <c r="BC983" i="23"/>
  <c r="BC1811" i="23"/>
  <c r="BC1482" i="23"/>
  <c r="BC1301" i="23"/>
  <c r="BC1164" i="23"/>
  <c r="BC1027" i="23"/>
  <c r="BC888" i="23"/>
  <c r="BC772" i="23"/>
  <c r="BC672" i="23"/>
  <c r="BC574" i="23"/>
  <c r="BC481" i="23"/>
  <c r="BC408" i="23"/>
  <c r="BC327" i="23"/>
  <c r="BC143" i="23"/>
  <c r="BC872" i="23"/>
  <c r="BC536" i="23"/>
  <c r="BC310" i="23"/>
  <c r="BC94" i="23"/>
  <c r="BC795" i="23"/>
  <c r="BC470" i="23"/>
  <c r="BC237" i="23"/>
  <c r="BC21" i="23"/>
  <c r="BC534" i="23"/>
  <c r="BC268" i="23"/>
  <c r="BC1343" i="23"/>
  <c r="BC2017" i="23"/>
  <c r="BC1687" i="23"/>
  <c r="BC1394" i="23"/>
  <c r="BC1247" i="23"/>
  <c r="BC1092" i="23"/>
  <c r="BC214" i="23"/>
  <c r="BC317" i="23"/>
  <c r="BC557" i="23"/>
  <c r="BC2058" i="23"/>
  <c r="BC1713" i="23"/>
  <c r="BC1413" i="23"/>
  <c r="BC1261" i="23"/>
  <c r="BC1056" i="23"/>
  <c r="BC389" i="23"/>
  <c r="BC204" i="23"/>
  <c r="BC1915" i="23"/>
  <c r="BC1586" i="23"/>
  <c r="BC1344" i="23"/>
  <c r="BC1207" i="23"/>
  <c r="BC1070" i="23"/>
  <c r="BC728" i="23"/>
  <c r="BC36" i="23"/>
  <c r="BC1831" i="23"/>
  <c r="BC1505" i="23"/>
  <c r="BC1206" i="23"/>
  <c r="BC1827" i="23"/>
  <c r="BC1504" i="23"/>
  <c r="BC1304" i="23"/>
  <c r="BC1172" i="23"/>
  <c r="BC727" i="23"/>
  <c r="BC379" i="23"/>
  <c r="BC123" i="23"/>
  <c r="BC154" i="23"/>
  <c r="BC440" i="23"/>
  <c r="BC664" i="23"/>
  <c r="BC751" i="23"/>
  <c r="BC804" i="23"/>
  <c r="BC849" i="23"/>
  <c r="BC3" i="23"/>
  <c r="BC1101" i="23"/>
  <c r="BC580" i="23"/>
  <c r="BC90" i="23"/>
  <c r="BC339" i="23"/>
  <c r="BC439" i="23"/>
  <c r="BC431" i="23"/>
  <c r="BC430" i="23"/>
  <c r="BC459" i="23"/>
  <c r="BC354" i="23"/>
  <c r="BC712" i="23"/>
  <c r="BC808" i="23"/>
  <c r="BC932" i="23"/>
  <c r="BC1015" i="23"/>
  <c r="BC791" i="23"/>
  <c r="BC737" i="23"/>
  <c r="BC2190" i="23"/>
  <c r="BC1614" i="23"/>
  <c r="BC2245" i="23"/>
  <c r="BC1605" i="23"/>
  <c r="BC2140" i="23"/>
  <c r="BC1564" i="23"/>
  <c r="BC2216" i="23"/>
  <c r="BC2238" i="23"/>
  <c r="BC1790" i="23"/>
  <c r="BC1534" i="23"/>
  <c r="BC2165" i="23"/>
  <c r="BC1845" i="23"/>
  <c r="BC1461" i="23"/>
  <c r="BC1996" i="23"/>
  <c r="BC1612" i="23"/>
  <c r="BC2257" i="23"/>
  <c r="BC2102" i="23"/>
  <c r="BC1846" i="23"/>
  <c r="BC1526" i="23"/>
  <c r="BC2349" i="23"/>
  <c r="BC2093" i="23"/>
  <c r="BC1709" i="23"/>
  <c r="BC2308" i="23"/>
  <c r="BC2052" i="23"/>
  <c r="BC1796" i="23"/>
  <c r="BC1604" i="23"/>
  <c r="BC2363" i="23"/>
  <c r="BC2107" i="23"/>
  <c r="BC2249" i="23"/>
  <c r="BC2287" i="23"/>
  <c r="BC1912" i="23"/>
  <c r="BC1503" i="23"/>
  <c r="BC1266" i="23"/>
  <c r="BC1010" i="23"/>
  <c r="BC754" i="23"/>
  <c r="BC562" i="23"/>
  <c r="BC2039" i="23"/>
  <c r="BC1730" i="23"/>
  <c r="BC1281" i="23"/>
  <c r="BC2226" i="23"/>
  <c r="BC2158" i="23"/>
  <c r="BC1902" i="23"/>
  <c r="BC1646" i="23"/>
  <c r="BC1390" i="23"/>
  <c r="BC2149" i="23"/>
  <c r="BC1893" i="23"/>
  <c r="BC1637" i="23"/>
  <c r="BC2364" i="23"/>
  <c r="BC2172" i="23"/>
  <c r="BC1916" i="23"/>
  <c r="BC1724" i="23"/>
  <c r="BC1532" i="23"/>
  <c r="BC2355" i="23"/>
  <c r="BC2099" i="23"/>
  <c r="BC2241" i="23"/>
  <c r="BC2248" i="23"/>
  <c r="BC2215" i="23"/>
  <c r="BC1695" i="23"/>
  <c r="BC1397" i="23"/>
  <c r="BC1130" i="23"/>
  <c r="BC938" i="23"/>
  <c r="BC746" i="23"/>
  <c r="BC554" i="23"/>
  <c r="BC2138" i="23"/>
  <c r="BC1719" i="23"/>
  <c r="BC1337" i="23"/>
  <c r="BC1145" i="23"/>
  <c r="BC953" i="23"/>
  <c r="BC1907" i="23"/>
  <c r="BC1601" i="23"/>
  <c r="BC2218" i="23"/>
  <c r="BC1663" i="23"/>
  <c r="BC1277" i="23"/>
  <c r="BC780" i="23"/>
  <c r="BC779" i="23"/>
  <c r="BC2342" i="23"/>
  <c r="BC2278" i="23"/>
  <c r="BC2214" i="23"/>
  <c r="BC2150" i="23"/>
  <c r="BC2086" i="23"/>
  <c r="BC2022" i="23"/>
  <c r="BC1958" i="23"/>
  <c r="BC1894" i="23"/>
  <c r="BC1830" i="23"/>
  <c r="BC1766" i="23"/>
  <c r="BC1702" i="23"/>
  <c r="BC1638" i="23"/>
  <c r="BC1574" i="23"/>
  <c r="BC1510" i="23"/>
  <c r="BC1446" i="23"/>
  <c r="BC1382" i="23"/>
  <c r="BC2333" i="23"/>
  <c r="BC2269" i="23"/>
  <c r="BC2205" i="23"/>
  <c r="BC2141" i="23"/>
  <c r="BC2077" i="23"/>
  <c r="BC2013" i="23"/>
  <c r="BC1949" i="23"/>
  <c r="BC1885" i="23"/>
  <c r="BC1821" i="23"/>
  <c r="BC1757" i="23"/>
  <c r="BC1693" i="23"/>
  <c r="BC1629" i="23"/>
  <c r="BC1565" i="23"/>
  <c r="BC1501" i="23"/>
  <c r="BC2356" i="23"/>
  <c r="BC2292" i="23"/>
  <c r="BC2228" i="23"/>
  <c r="BC2164" i="23"/>
  <c r="BC2100" i="23"/>
  <c r="BC2036" i="23"/>
  <c r="BC1972" i="23"/>
  <c r="BC1908" i="23"/>
  <c r="BC1844" i="23"/>
  <c r="BC1780" i="23"/>
  <c r="BC1716" i="23"/>
  <c r="BC1652" i="23"/>
  <c r="BC1588" i="23"/>
  <c r="BC1524" i="23"/>
  <c r="BC1460" i="23"/>
  <c r="BC1396" i="23"/>
  <c r="BC2347" i="23"/>
  <c r="BC2283" i="23"/>
  <c r="BC2219" i="23"/>
  <c r="BC2155" i="23"/>
  <c r="BC2091" i="23"/>
  <c r="BC2314" i="23"/>
  <c r="BC2361" i="23"/>
  <c r="BC2297" i="23"/>
  <c r="BC2233" i="23"/>
  <c r="BC2169" i="23"/>
  <c r="BC2304" i="23"/>
  <c r="BC2240" i="23"/>
  <c r="BC2335" i="23"/>
  <c r="BC2271" i="23"/>
  <c r="BC2207" i="23"/>
  <c r="BC2095" i="23"/>
  <c r="BC1987" i="23"/>
  <c r="BC1887" i="23"/>
  <c r="BC1784" i="23"/>
  <c r="BC1681" i="23"/>
  <c r="BC1578" i="23"/>
  <c r="BC1475" i="23"/>
  <c r="BC1386" i="23"/>
  <c r="BC1314" i="23"/>
  <c r="BC1250" i="23"/>
  <c r="BC1186" i="23"/>
  <c r="BC1122" i="23"/>
  <c r="BC1058" i="23"/>
  <c r="BC994" i="23"/>
  <c r="BC930" i="23"/>
  <c r="BC866" i="23"/>
  <c r="BC802" i="23"/>
  <c r="BC738" i="23"/>
  <c r="BC674" i="23"/>
  <c r="BC610" i="23"/>
  <c r="BC546" i="23"/>
  <c r="BC482" i="23"/>
  <c r="BC418" i="23"/>
  <c r="BC2122" i="23"/>
  <c r="BC2011" i="23"/>
  <c r="BC1911" i="23"/>
  <c r="BC1808" i="23"/>
  <c r="BC1705" i="23"/>
  <c r="BC1602" i="23"/>
  <c r="BC1499" i="23"/>
  <c r="BC1407" i="23"/>
  <c r="BC1329" i="23"/>
  <c r="BC1265" i="23"/>
  <c r="BC1201" i="23"/>
  <c r="BC1137" i="23"/>
  <c r="BC1073" i="23"/>
  <c r="BC1009" i="23"/>
  <c r="BC945" i="23"/>
  <c r="BC881" i="23"/>
  <c r="BC2105" i="23"/>
  <c r="BC1999" i="23"/>
  <c r="BC1896" i="23"/>
  <c r="BC1793" i="23"/>
  <c r="BC1690" i="23"/>
  <c r="BC1587" i="23"/>
  <c r="BC1487" i="23"/>
  <c r="BC2168" i="23"/>
  <c r="BC2167" i="23"/>
  <c r="BC1969" i="23"/>
  <c r="BC1803" i="23"/>
  <c r="BC1643" i="23"/>
  <c r="BC1480" i="23"/>
  <c r="BC1351" i="23"/>
  <c r="BC1267" i="23"/>
  <c r="BC1181" i="23"/>
  <c r="BC1095" i="23"/>
  <c r="BC1011" i="23"/>
  <c r="BC925" i="23"/>
  <c r="BC844" i="23"/>
  <c r="BC771" i="23"/>
  <c r="BC697" i="23"/>
  <c r="BC624" i="23"/>
  <c r="BC551" i="23"/>
  <c r="BC2162" i="23"/>
  <c r="BC1968" i="23"/>
  <c r="BC1802" i="23"/>
  <c r="BC1639" i="23"/>
  <c r="BC1479" i="23"/>
  <c r="BC1350" i="23"/>
  <c r="BC1264" i="23"/>
  <c r="BC1180" i="23"/>
  <c r="BC1094" i="23"/>
  <c r="BC1008" i="23"/>
  <c r="BC924" i="23"/>
  <c r="BC843" i="23"/>
  <c r="BC769" i="23"/>
  <c r="BC2007" i="23"/>
  <c r="BC1841" i="23"/>
  <c r="BC1675" i="23"/>
  <c r="BC1515" i="23"/>
  <c r="BC1377" i="23"/>
  <c r="BC1285" i="23"/>
  <c r="BC1199" i="23"/>
  <c r="BC1115" i="23"/>
  <c r="BC1029" i="23"/>
  <c r="BC943" i="23"/>
  <c r="BC860" i="23"/>
  <c r="BC787" i="23"/>
  <c r="BC713" i="23"/>
  <c r="BC640" i="23"/>
  <c r="BC567" i="23"/>
  <c r="BC2200" i="23"/>
  <c r="BC1983" i="23"/>
  <c r="BC1817" i="23"/>
  <c r="BC1657" i="23"/>
  <c r="BC1491" i="23"/>
  <c r="BC2019" i="23"/>
  <c r="BC1856" i="23"/>
  <c r="BC1530" i="23"/>
  <c r="BC1323" i="23"/>
  <c r="BC1184" i="23"/>
  <c r="BC1047" i="23"/>
  <c r="BC910" i="23"/>
  <c r="BC790" i="23"/>
  <c r="BC687" i="23"/>
  <c r="BC590" i="23"/>
  <c r="BC493" i="23"/>
  <c r="BC420" i="23"/>
  <c r="BC353" i="23"/>
  <c r="BC289" i="23"/>
  <c r="BC225" i="23"/>
  <c r="BC161" i="23"/>
  <c r="BC97" i="23"/>
  <c r="BC33" i="23"/>
  <c r="BC120" i="23"/>
  <c r="BC359" i="23"/>
  <c r="BC159" i="23"/>
  <c r="BC1006" i="23"/>
  <c r="BC635" i="23"/>
  <c r="BC390" i="23"/>
  <c r="BC198" i="23"/>
  <c r="BC1160" i="23"/>
  <c r="BC608" i="23"/>
  <c r="BC341" i="23"/>
  <c r="BC117" i="23"/>
  <c r="BC703" i="23"/>
  <c r="BC372" i="23"/>
  <c r="BC124" i="23"/>
  <c r="BC1016" i="23"/>
  <c r="BC1815" i="23"/>
  <c r="BC1483" i="23"/>
  <c r="BC1302" i="23"/>
  <c r="BC1165" i="23"/>
  <c r="BC1028" i="23"/>
  <c r="BC894" i="23"/>
  <c r="BC773" i="23"/>
  <c r="BC673" i="23"/>
  <c r="BC575" i="23"/>
  <c r="BC483" i="23"/>
  <c r="BC409" i="23"/>
  <c r="BC344" i="23"/>
  <c r="BC280" i="23"/>
  <c r="BC216" i="23"/>
  <c r="BC112" i="23"/>
  <c r="BC311" i="23"/>
  <c r="BC103" i="23"/>
  <c r="BC856" i="23"/>
  <c r="BC511" i="23"/>
  <c r="BC278" i="23"/>
  <c r="BC62" i="23"/>
  <c r="BC718" i="23"/>
  <c r="BC406" i="23"/>
  <c r="BC157" i="23"/>
  <c r="BC753" i="23"/>
  <c r="BC364" i="23"/>
  <c r="BC92" i="23"/>
  <c r="BC2178" i="23"/>
  <c r="BC1771" i="23"/>
  <c r="BC1445" i="23"/>
  <c r="BC1283" i="23"/>
  <c r="BC1144" i="23"/>
  <c r="BC1012" i="23"/>
  <c r="BC875" i="23"/>
  <c r="BC757" i="23"/>
  <c r="BC660" i="23"/>
  <c r="BC563" i="23"/>
  <c r="BC472" i="23"/>
  <c r="BC399" i="23"/>
  <c r="BC303" i="23"/>
  <c r="BC119" i="23"/>
  <c r="BC812" i="23"/>
  <c r="BC489" i="23"/>
  <c r="BC286" i="23"/>
  <c r="BC70" i="23"/>
  <c r="BC742" i="23"/>
  <c r="BC433" i="23"/>
  <c r="BC197" i="23"/>
  <c r="BC1037" i="23"/>
  <c r="BC497" i="23"/>
  <c r="BC228" i="23"/>
  <c r="BC1155" i="23"/>
  <c r="BC1970" i="23"/>
  <c r="BC1647" i="23"/>
  <c r="BC1370" i="23"/>
  <c r="BC1229" i="23"/>
  <c r="BC1044" i="23"/>
  <c r="BC110" i="23"/>
  <c r="BC229" i="23"/>
  <c r="BC423" i="23"/>
  <c r="BC2016" i="23"/>
  <c r="BC1673" i="23"/>
  <c r="BC1389" i="23"/>
  <c r="BC1246" i="23"/>
  <c r="BC1038" i="23"/>
  <c r="BC293" i="23"/>
  <c r="BC116" i="23"/>
  <c r="BC1875" i="23"/>
  <c r="BC1546" i="23"/>
  <c r="BC1326" i="23"/>
  <c r="BC1192" i="23"/>
  <c r="BC984" i="23"/>
  <c r="BC607" i="23"/>
  <c r="BC1259" i="23"/>
  <c r="BC1791" i="23"/>
  <c r="BC1465" i="23"/>
  <c r="BC1140" i="23"/>
  <c r="BC1787" i="23"/>
  <c r="BC1458" i="23"/>
  <c r="BC1291" i="23"/>
  <c r="BC1152" i="23"/>
  <c r="BC678" i="23"/>
  <c r="BC347" i="23"/>
  <c r="BC91" i="23"/>
  <c r="BC122" i="23"/>
  <c r="BC371" i="23"/>
  <c r="BC518" i="23"/>
  <c r="BC605" i="23"/>
  <c r="BC653" i="23"/>
  <c r="BC792" i="23"/>
  <c r="BC848" i="23"/>
  <c r="BC982" i="23"/>
  <c r="BC529" i="23"/>
  <c r="BC26" i="23"/>
  <c r="BC275" i="23"/>
  <c r="BC306" i="23"/>
  <c r="BC331" i="23"/>
  <c r="BC330" i="23"/>
  <c r="BC355" i="23"/>
  <c r="BC258" i="23"/>
  <c r="BC616" i="23"/>
  <c r="BC654" i="23"/>
  <c r="BC749" i="23"/>
  <c r="BC691" i="23"/>
  <c r="BC591" i="23"/>
  <c r="BC66" i="23"/>
  <c r="BC2318" i="23"/>
  <c r="BC1870" i="23"/>
  <c r="BC1422" i="23"/>
  <c r="BC2053" i="23"/>
  <c r="BC1733" i="23"/>
  <c r="BC2268" i="23"/>
  <c r="BC1756" i="23"/>
  <c r="BC1436" i="23"/>
  <c r="BC2195" i="23"/>
  <c r="BC2176" i="23"/>
  <c r="BC2302" i="23"/>
  <c r="BC1918" i="23"/>
  <c r="BC1662" i="23"/>
  <c r="BC2357" i="23"/>
  <c r="BC2101" i="23"/>
  <c r="BC1781" i="23"/>
  <c r="BC1525" i="23"/>
  <c r="BC2124" i="23"/>
  <c r="BC1804" i="23"/>
  <c r="BC1484" i="23"/>
  <c r="BC2307" i="23"/>
  <c r="BC2321" i="23"/>
  <c r="BC2358" i="23"/>
  <c r="BC2038" i="23"/>
  <c r="BC1782" i="23"/>
  <c r="BC1462" i="23"/>
  <c r="BC2221" i="23"/>
  <c r="BC2029" i="23"/>
  <c r="BC1773" i="23"/>
  <c r="BC1453" i="23"/>
  <c r="BC2116" i="23"/>
  <c r="BC1860" i="23"/>
  <c r="BC1668" i="23"/>
  <c r="BC1412" i="23"/>
  <c r="BC2235" i="23"/>
  <c r="BC2266" i="23"/>
  <c r="BC2185" i="23"/>
  <c r="BC2351" i="23"/>
  <c r="BC2127" i="23"/>
  <c r="BC1809" i="23"/>
  <c r="BC1408" i="23"/>
  <c r="BC1202" i="23"/>
  <c r="BC1074" i="23"/>
  <c r="BC818" i="23"/>
  <c r="BC626" i="23"/>
  <c r="BC2154" i="23"/>
  <c r="BC1833" i="23"/>
  <c r="BC1345" i="23"/>
  <c r="BC2073" i="23"/>
  <c r="BC2286" i="23"/>
  <c r="BC2094" i="23"/>
  <c r="BC1966" i="23"/>
  <c r="BC1774" i="23"/>
  <c r="BC1582" i="23"/>
  <c r="BC1454" i="23"/>
  <c r="BC2277" i="23"/>
  <c r="BC2021" i="23"/>
  <c r="BC1829" i="23"/>
  <c r="BC1701" i="23"/>
  <c r="BC1509" i="23"/>
  <c r="BC2236" i="23"/>
  <c r="BC2044" i="23"/>
  <c r="BC1852" i="23"/>
  <c r="BC1660" i="23"/>
  <c r="BC1468" i="23"/>
  <c r="BC2291" i="23"/>
  <c r="BC2322" i="23"/>
  <c r="BC2305" i="23"/>
  <c r="BC2312" i="23"/>
  <c r="BC2343" i="23"/>
  <c r="BC2111" i="23"/>
  <c r="BC1898" i="23"/>
  <c r="BC1489" i="23"/>
  <c r="BC1258" i="23"/>
  <c r="BC1002" i="23"/>
  <c r="BC810" i="23"/>
  <c r="BC618" i="23"/>
  <c r="BC426" i="23"/>
  <c r="BC2025" i="23"/>
  <c r="BC1616" i="23"/>
  <c r="BC1417" i="23"/>
  <c r="BC1209" i="23"/>
  <c r="BC1017" i="23"/>
  <c r="BC2121" i="23"/>
  <c r="BC1704" i="23"/>
  <c r="BC2191" i="23"/>
  <c r="BC1826" i="23"/>
  <c r="BC1367" i="23"/>
  <c r="BC1107" i="23"/>
  <c r="BC853" i="23"/>
  <c r="BC633" i="23"/>
  <c r="BC1991" i="23"/>
  <c r="BC852" i="23"/>
  <c r="BC2334" i="23"/>
  <c r="BC2270" i="23"/>
  <c r="BC2206" i="23"/>
  <c r="BC2142" i="23"/>
  <c r="BC2078" i="23"/>
  <c r="BC2014" i="23"/>
  <c r="BC1950" i="23"/>
  <c r="BC1886" i="23"/>
  <c r="BC1822" i="23"/>
  <c r="BC1758" i="23"/>
  <c r="BC1694" i="23"/>
  <c r="BC1630" i="23"/>
  <c r="BC1566" i="23"/>
  <c r="BC1502" i="23"/>
  <c r="BC1438" i="23"/>
  <c r="BC1374" i="23"/>
  <c r="BC2325" i="23"/>
  <c r="BC2261" i="23"/>
  <c r="BC2197" i="23"/>
  <c r="BC2133" i="23"/>
  <c r="BC2069" i="23"/>
  <c r="BC2005" i="23"/>
  <c r="BC1941" i="23"/>
  <c r="BC1877" i="23"/>
  <c r="BC1813" i="23"/>
  <c r="BC1749" i="23"/>
  <c r="BC1685" i="23"/>
  <c r="BC1621" i="23"/>
  <c r="BC1557" i="23"/>
  <c r="BC1493" i="23"/>
  <c r="BC2348" i="23"/>
  <c r="BC2284" i="23"/>
  <c r="BC2220" i="23"/>
  <c r="BC2156" i="23"/>
  <c r="BC2092" i="23"/>
  <c r="BC2028" i="23"/>
  <c r="BC1964" i="23"/>
  <c r="BC1900" i="23"/>
  <c r="BC1836" i="23"/>
  <c r="BC1772" i="23"/>
  <c r="BC1708" i="23"/>
  <c r="BC1644" i="23"/>
  <c r="BC1580" i="23"/>
  <c r="BC1516" i="23"/>
  <c r="BC1452" i="23"/>
  <c r="BC1388" i="23"/>
  <c r="BC2339" i="23"/>
  <c r="BC2275" i="23"/>
  <c r="BC2211" i="23"/>
  <c r="BC2147" i="23"/>
  <c r="BC2083" i="23"/>
  <c r="BC2306" i="23"/>
  <c r="BC2353" i="23"/>
  <c r="BC2289" i="23"/>
  <c r="BC2225" i="23"/>
  <c r="BC2360" i="23"/>
  <c r="BC2296" i="23"/>
  <c r="BC2232" i="23"/>
  <c r="BC2327" i="23"/>
  <c r="BC2263" i="23"/>
  <c r="BC2250" i="23"/>
  <c r="BC2079" i="23"/>
  <c r="BC1976" i="23"/>
  <c r="BC1873" i="23"/>
  <c r="BC1770" i="23"/>
  <c r="BC1667" i="23"/>
  <c r="BC1567" i="23"/>
  <c r="BC1464" i="23"/>
  <c r="BC1376" i="23"/>
  <c r="BC1306" i="23"/>
  <c r="BC1242" i="23"/>
  <c r="BC1178" i="23"/>
  <c r="BC1114" i="23"/>
  <c r="BC1050" i="23"/>
  <c r="BC986" i="23"/>
  <c r="BC922" i="23"/>
  <c r="BC858" i="23"/>
  <c r="BC794" i="23"/>
  <c r="BC730" i="23"/>
  <c r="BC666" i="23"/>
  <c r="BC602" i="23"/>
  <c r="BC538" i="23"/>
  <c r="BC474" i="23"/>
  <c r="BC410" i="23"/>
  <c r="BC2106" i="23"/>
  <c r="BC2000" i="23"/>
  <c r="BC1897" i="23"/>
  <c r="BC1794" i="23"/>
  <c r="BC1691" i="23"/>
  <c r="BC1591" i="23"/>
  <c r="BC1488" i="23"/>
  <c r="BC1395" i="23"/>
  <c r="BC1321" i="23"/>
  <c r="BC1257" i="23"/>
  <c r="BC1193" i="23"/>
  <c r="BC1129" i="23"/>
  <c r="BC1065" i="23"/>
  <c r="BC1001" i="23"/>
  <c r="BC937" i="23"/>
  <c r="BC873" i="23"/>
  <c r="BC2089" i="23"/>
  <c r="BC1985" i="23"/>
  <c r="BC1882" i="23"/>
  <c r="BC1779" i="23"/>
  <c r="BC1679" i="23"/>
  <c r="BC1576" i="23"/>
  <c r="BC1473" i="23"/>
  <c r="BC2152" i="23"/>
  <c r="BC2135" i="23"/>
  <c r="BC1952" i="23"/>
  <c r="BC1786" i="23"/>
  <c r="BC1623" i="23"/>
  <c r="BC1457" i="23"/>
  <c r="BC1341" i="23"/>
  <c r="BC1255" i="23"/>
  <c r="BC1171" i="23"/>
  <c r="BC1085" i="23"/>
  <c r="BC999" i="23"/>
  <c r="BC915" i="23"/>
  <c r="BC835" i="23"/>
  <c r="BC761" i="23"/>
  <c r="BC688" i="23"/>
  <c r="BC615" i="23"/>
  <c r="BC542" i="23"/>
  <c r="BC2130" i="23"/>
  <c r="BC1945" i="23"/>
  <c r="BC1785" i="23"/>
  <c r="BC1619" i="23"/>
  <c r="BC1456" i="23"/>
  <c r="BC1340" i="23"/>
  <c r="BC1254" i="23"/>
  <c r="BC1168" i="23"/>
  <c r="BC1084" i="23"/>
  <c r="BC998" i="23"/>
  <c r="BC912" i="23"/>
  <c r="BC833" i="23"/>
  <c r="BC2202" i="23"/>
  <c r="BC1984" i="23"/>
  <c r="BC1824" i="23"/>
  <c r="BC1658" i="23"/>
  <c r="BC1495" i="23"/>
  <c r="BC1361" i="23"/>
  <c r="BC1275" i="23"/>
  <c r="BC1189" i="23"/>
  <c r="BC1103" i="23"/>
  <c r="BC1019" i="23"/>
  <c r="BC933" i="23"/>
  <c r="BC851" i="23"/>
  <c r="BC777" i="23"/>
  <c r="BC704" i="23"/>
  <c r="BC631" i="23"/>
  <c r="BC558" i="23"/>
  <c r="BC2160" i="23"/>
  <c r="BC1963" i="23"/>
  <c r="BC1800" i="23"/>
  <c r="BC1634" i="23"/>
  <c r="BC1471" i="23"/>
  <c r="BC2002" i="23"/>
  <c r="BC1816" i="23"/>
  <c r="BC1490" i="23"/>
  <c r="BC1303" i="23"/>
  <c r="BC1166" i="23"/>
  <c r="BC1032" i="23"/>
  <c r="BC895" i="23"/>
  <c r="BC774" i="23"/>
  <c r="BC675" i="23"/>
  <c r="BC577" i="23"/>
  <c r="BC484" i="23"/>
  <c r="BC411" i="23"/>
  <c r="BC345" i="23"/>
  <c r="BC281" i="23"/>
  <c r="BC217" i="23"/>
  <c r="BC153" i="23"/>
  <c r="BC89" i="23"/>
  <c r="BC25" i="23"/>
  <c r="BC104" i="23"/>
  <c r="BC319" i="23"/>
  <c r="BC135" i="23"/>
  <c r="BC940" i="23"/>
  <c r="BC609" i="23"/>
  <c r="BC374" i="23"/>
  <c r="BC182" i="23"/>
  <c r="BC972" i="23"/>
  <c r="BC572" i="23"/>
  <c r="BC325" i="23"/>
  <c r="BC77" i="23"/>
  <c r="BC655" i="23"/>
  <c r="BC332" i="23"/>
  <c r="BC76" i="23"/>
  <c r="BC2183" i="23"/>
  <c r="BC1775" i="23"/>
  <c r="BC1447" i="23"/>
  <c r="BC1284" i="23"/>
  <c r="BC1150" i="23"/>
  <c r="BC1013" i="23"/>
  <c r="BC876" i="23"/>
  <c r="BC758" i="23"/>
  <c r="BC662" i="23"/>
  <c r="BC564" i="23"/>
  <c r="BC473" i="23"/>
  <c r="BC400" i="23"/>
  <c r="BC336" i="23"/>
  <c r="BC272" i="23"/>
  <c r="BC208" i="23"/>
  <c r="BC96" i="23"/>
  <c r="BC287" i="23"/>
  <c r="BC79" i="23"/>
  <c r="BC828" i="23"/>
  <c r="BC480" i="23"/>
  <c r="BC246" i="23"/>
  <c r="BC38" i="23"/>
  <c r="BC669" i="23"/>
  <c r="BC365" i="23"/>
  <c r="BC133" i="23"/>
  <c r="BC692" i="23"/>
  <c r="BC316" i="23"/>
  <c r="BC52" i="23"/>
  <c r="BC2081" i="23"/>
  <c r="BC1728" i="23"/>
  <c r="BC1416" i="23"/>
  <c r="BC1268" i="23"/>
  <c r="BC1131" i="23"/>
  <c r="BC992" i="23"/>
  <c r="BC857" i="23"/>
  <c r="BC745" i="23"/>
  <c r="BC647" i="23"/>
  <c r="BC550" i="23"/>
  <c r="BC463" i="23"/>
  <c r="BC391" i="23"/>
  <c r="BC279" i="23"/>
  <c r="BC95" i="23"/>
  <c r="BC767" i="23"/>
  <c r="BC462" i="23"/>
  <c r="BC262" i="23"/>
  <c r="BC46" i="23"/>
  <c r="BC693" i="23"/>
  <c r="BC397" i="23"/>
  <c r="BC173" i="23"/>
  <c r="BC809" i="23"/>
  <c r="BC460" i="23"/>
  <c r="BC188" i="23"/>
  <c r="BC1087" i="23"/>
  <c r="BC1930" i="23"/>
  <c r="BC1607" i="23"/>
  <c r="BC1348" i="23"/>
  <c r="BC1214" i="23"/>
  <c r="BC1024" i="23"/>
  <c r="BC22" i="23"/>
  <c r="BC101" i="23"/>
  <c r="BC348" i="23"/>
  <c r="BC1959" i="23"/>
  <c r="BC1633" i="23"/>
  <c r="BC1369" i="23"/>
  <c r="BC1228" i="23"/>
  <c r="BC1023" i="23"/>
  <c r="BC213" i="23"/>
  <c r="BC12" i="23"/>
  <c r="BC1835" i="23"/>
  <c r="BC1506" i="23"/>
  <c r="BC1311" i="23"/>
  <c r="BC1174" i="23"/>
  <c r="BC951" i="23"/>
  <c r="BC478" i="23"/>
  <c r="BC2114" i="23"/>
  <c r="BC1751" i="23"/>
  <c r="BC1432" i="23"/>
  <c r="BC2113" i="23"/>
  <c r="BC1747" i="23"/>
  <c r="BC1431" i="23"/>
  <c r="BC1271" i="23"/>
  <c r="BC1134" i="23"/>
  <c r="BC629" i="23"/>
  <c r="BC315" i="23"/>
  <c r="BC59" i="23"/>
  <c r="BC58" i="23"/>
  <c r="BC307" i="23"/>
  <c r="BC403" i="23"/>
  <c r="BC468" i="23"/>
  <c r="BC507" i="23"/>
  <c r="BC641" i="23"/>
  <c r="BC689" i="23"/>
  <c r="BC896" i="23"/>
  <c r="BC485" i="23"/>
  <c r="BC964" i="23"/>
  <c r="BC179" i="23"/>
  <c r="BC210" i="23"/>
  <c r="BC235" i="23"/>
  <c r="BC234" i="23"/>
  <c r="BC259" i="23"/>
  <c r="BC162" i="23"/>
  <c r="BC476" i="23"/>
  <c r="BC508" i="23"/>
  <c r="BC603" i="23"/>
  <c r="BC495" i="23"/>
  <c r="BC494" i="23"/>
  <c r="BC2" i="23"/>
  <c r="BC2254" i="23"/>
  <c r="BC1934" i="23"/>
  <c r="BC1486" i="23"/>
  <c r="BC2181" i="23"/>
  <c r="BC1797" i="23"/>
  <c r="BC2332" i="23"/>
  <c r="BC1948" i="23"/>
  <c r="BC1692" i="23"/>
  <c r="BC2323" i="23"/>
  <c r="BC2354" i="23"/>
  <c r="BC2311" i="23"/>
  <c r="BC2366" i="23"/>
  <c r="BC2110" i="23"/>
  <c r="BC1854" i="23"/>
  <c r="BC1598" i="23"/>
  <c r="BC2293" i="23"/>
  <c r="BC2037" i="23"/>
  <c r="BC1717" i="23"/>
  <c r="BC1589" i="23"/>
  <c r="BC2188" i="23"/>
  <c r="BC1932" i="23"/>
  <c r="BC1676" i="23"/>
  <c r="BC1356" i="23"/>
  <c r="BC2193" i="23"/>
  <c r="BC2166" i="23"/>
  <c r="BC1910" i="23"/>
  <c r="BC1718" i="23"/>
  <c r="BC1398" i="23"/>
  <c r="BC2157" i="23"/>
  <c r="BC1965" i="23"/>
  <c r="BC1645" i="23"/>
  <c r="BC1581" i="23"/>
  <c r="BC2244" i="23"/>
  <c r="BC1924" i="23"/>
  <c r="BC1732" i="23"/>
  <c r="BC1476" i="23"/>
  <c r="BC2299" i="23"/>
  <c r="BC2330" i="23"/>
  <c r="BC2313" i="23"/>
  <c r="BC2256" i="23"/>
  <c r="BC2223" i="23"/>
  <c r="BC2015" i="23"/>
  <c r="BC1603" i="23"/>
  <c r="BC1330" i="23"/>
  <c r="BC1138" i="23"/>
  <c r="BC946" i="23"/>
  <c r="BC690" i="23"/>
  <c r="BC498" i="23"/>
  <c r="BC1936" i="23"/>
  <c r="BC1627" i="23"/>
  <c r="BC1427" i="23"/>
  <c r="BC2009" i="23"/>
  <c r="BC2350" i="23"/>
  <c r="BC2222" i="23"/>
  <c r="BC2030" i="23"/>
  <c r="BC1838" i="23"/>
  <c r="BC1710" i="23"/>
  <c r="BC1518" i="23"/>
  <c r="BC2341" i="23"/>
  <c r="BC2213" i="23"/>
  <c r="BC1957" i="23"/>
  <c r="BC1765" i="23"/>
  <c r="BC1573" i="23"/>
  <c r="BC2300" i="23"/>
  <c r="BC2108" i="23"/>
  <c r="BC1980" i="23"/>
  <c r="BC1788" i="23"/>
  <c r="BC1596" i="23"/>
  <c r="BC1404" i="23"/>
  <c r="BC2227" i="23"/>
  <c r="BC2163" i="23"/>
  <c r="BC2258" i="23"/>
  <c r="BC2177" i="23"/>
  <c r="BC2279" i="23"/>
  <c r="BC2001" i="23"/>
  <c r="BC1795" i="23"/>
  <c r="BC1592" i="23"/>
  <c r="BC1322" i="23"/>
  <c r="BC1066" i="23"/>
  <c r="BC874" i="23"/>
  <c r="BC682" i="23"/>
  <c r="BC490" i="23"/>
  <c r="BC1922" i="23"/>
  <c r="BC1819" i="23"/>
  <c r="BC1513" i="23"/>
  <c r="BC1273" i="23"/>
  <c r="BC1081" i="23"/>
  <c r="BC889" i="23"/>
  <c r="BC1807" i="23"/>
  <c r="BC1498" i="23"/>
  <c r="BC1992" i="23"/>
  <c r="BC1497" i="23"/>
  <c r="BC1191" i="23"/>
  <c r="BC1021" i="23"/>
  <c r="BC707" i="23"/>
  <c r="BC560" i="23"/>
  <c r="BC1825" i="23"/>
  <c r="BC934" i="23"/>
  <c r="BC2326" i="23"/>
  <c r="BC2262" i="23"/>
  <c r="BC2198" i="23"/>
  <c r="BC2134" i="23"/>
  <c r="BC2070" i="23"/>
  <c r="BC2006" i="23"/>
  <c r="BC1942" i="23"/>
  <c r="BC1878" i="23"/>
  <c r="BC1814" i="23"/>
  <c r="BC1750" i="23"/>
  <c r="BC1686" i="23"/>
  <c r="BC1622" i="23"/>
  <c r="BC1558" i="23"/>
  <c r="BC1494" i="23"/>
  <c r="BC1430" i="23"/>
  <c r="BC1366" i="23"/>
  <c r="BC2317" i="23"/>
  <c r="BC2253" i="23"/>
  <c r="BC2189" i="23"/>
  <c r="BC2125" i="23"/>
  <c r="BC2061" i="23"/>
  <c r="BC1997" i="23"/>
  <c r="BC1933" i="23"/>
  <c r="BC1869" i="23"/>
  <c r="BC1805" i="23"/>
  <c r="BC1741" i="23"/>
  <c r="BC1677" i="23"/>
  <c r="BC1613" i="23"/>
  <c r="BC1549" i="23"/>
  <c r="BC1485" i="23"/>
  <c r="BC2340" i="23"/>
  <c r="BC2276" i="23"/>
  <c r="BC2212" i="23"/>
  <c r="BC2148" i="23"/>
  <c r="BC2084" i="23"/>
  <c r="BC2020" i="23"/>
  <c r="BC1956" i="23"/>
  <c r="BC1892" i="23"/>
  <c r="BC1828" i="23"/>
  <c r="BC1764" i="23"/>
  <c r="BC1700" i="23"/>
  <c r="BC1636" i="23"/>
  <c r="BC1572" i="23"/>
  <c r="BC1508" i="23"/>
  <c r="BC1444" i="23"/>
  <c r="BC1380" i="23"/>
  <c r="BC2331" i="23"/>
  <c r="BC2267" i="23"/>
  <c r="BC2203" i="23"/>
  <c r="BC2139" i="23"/>
  <c r="BC2362" i="23"/>
  <c r="BC2298" i="23"/>
  <c r="BC2345" i="23"/>
  <c r="BC2281" i="23"/>
  <c r="BC2217" i="23"/>
  <c r="BC2352" i="23"/>
  <c r="BC2288" i="23"/>
  <c r="BC2224" i="23"/>
  <c r="BC2319" i="23"/>
  <c r="BC2255" i="23"/>
  <c r="BC2199" i="23"/>
  <c r="BC2065" i="23"/>
  <c r="BC1962" i="23"/>
  <c r="BC1859" i="23"/>
  <c r="BC1759" i="23"/>
  <c r="BC1656" i="23"/>
  <c r="BC1553" i="23"/>
  <c r="BC1450" i="23"/>
  <c r="BC1365" i="23"/>
  <c r="BC1298" i="23"/>
  <c r="BC1234" i="23"/>
  <c r="BC1170" i="23"/>
  <c r="BC1106" i="23"/>
  <c r="BC1042" i="23"/>
  <c r="BC978" i="23"/>
  <c r="BC914" i="23"/>
  <c r="BC850" i="23"/>
  <c r="BC786" i="23"/>
  <c r="BC722" i="23"/>
  <c r="BC658" i="23"/>
  <c r="BC594" i="23"/>
  <c r="BC530" i="23"/>
  <c r="BC466" i="23"/>
  <c r="BC402" i="23"/>
  <c r="BC2090" i="23"/>
  <c r="BC1986" i="23"/>
  <c r="BC1883" i="23"/>
  <c r="BC1783" i="23"/>
  <c r="BC1680" i="23"/>
  <c r="BC1577" i="23"/>
  <c r="BC1474" i="23"/>
  <c r="BC1385" i="23"/>
  <c r="BC1313" i="23"/>
  <c r="BC1249" i="23"/>
  <c r="BC1185" i="23"/>
  <c r="BC1121" i="23"/>
  <c r="BC1057" i="23"/>
  <c r="BC993" i="23"/>
  <c r="BC929" i="23"/>
  <c r="BC2234" i="23"/>
  <c r="BC2074" i="23"/>
  <c r="BC1971" i="23"/>
  <c r="BC1871" i="23"/>
  <c r="BC1768" i="23"/>
  <c r="BC1665" i="23"/>
  <c r="BC1562" i="23"/>
  <c r="BC1459" i="23"/>
  <c r="BC2136" i="23"/>
  <c r="BC2103" i="23"/>
  <c r="BC1929" i="23"/>
  <c r="BC1763" i="23"/>
  <c r="BC1600" i="23"/>
  <c r="BC1441" i="23"/>
  <c r="BC1331" i="23"/>
  <c r="BC1245" i="23"/>
  <c r="BC1159" i="23"/>
  <c r="BC1075" i="23"/>
  <c r="BC989" i="23"/>
  <c r="BC903" i="23"/>
  <c r="BC825" i="23"/>
  <c r="BC752" i="23"/>
  <c r="BC679" i="23"/>
  <c r="BC606" i="23"/>
  <c r="BC533" i="23"/>
  <c r="BC2098" i="23"/>
  <c r="BC1928" i="23"/>
  <c r="BC1762" i="23"/>
  <c r="BC1599" i="23"/>
  <c r="BC1435" i="23"/>
  <c r="BC1328" i="23"/>
  <c r="BC1244" i="23"/>
  <c r="BC1158" i="23"/>
  <c r="BC1072" i="23"/>
  <c r="BC988" i="23"/>
  <c r="BC902" i="23"/>
  <c r="BC824" i="23"/>
  <c r="BC2161" i="23"/>
  <c r="BC1967" i="23"/>
  <c r="BC1801" i="23"/>
  <c r="BC1635" i="23"/>
  <c r="BC1472" i="23"/>
  <c r="BC1349" i="23"/>
  <c r="BC1263" i="23"/>
  <c r="BC1179" i="23"/>
  <c r="BC1093" i="23"/>
  <c r="BC1007" i="23"/>
  <c r="BC923" i="23"/>
  <c r="BC841" i="23"/>
  <c r="BC768" i="23"/>
  <c r="BC695" i="23"/>
  <c r="BC622" i="23"/>
  <c r="BC549" i="23"/>
  <c r="BC2128" i="23"/>
  <c r="BC1943" i="23"/>
  <c r="BC1777" i="23"/>
  <c r="BC1611" i="23"/>
  <c r="BC2186" i="23"/>
  <c r="BC2184" i="23"/>
  <c r="BC1776" i="23"/>
  <c r="BC1451" i="23"/>
  <c r="BC1288" i="23"/>
  <c r="BC1151" i="23"/>
  <c r="BC1014" i="23"/>
  <c r="BC877" i="23"/>
  <c r="BC760" i="23"/>
  <c r="BC663" i="23"/>
  <c r="BC565" i="23"/>
  <c r="BC475" i="23"/>
  <c r="BC401" i="23"/>
  <c r="BC337" i="23"/>
  <c r="BC273" i="23"/>
  <c r="BC209" i="23"/>
  <c r="BC145" i="23"/>
  <c r="BC81" i="23"/>
  <c r="BC17" i="23"/>
  <c r="BC88" i="23"/>
  <c r="BC295" i="23"/>
  <c r="BC111" i="23"/>
  <c r="BC887" i="23"/>
  <c r="BC573" i="23"/>
  <c r="BC342" i="23"/>
  <c r="BC158" i="23"/>
  <c r="BC886" i="23"/>
  <c r="BC510" i="23"/>
  <c r="BC285" i="23"/>
  <c r="BC53" i="23"/>
  <c r="BC593" i="23"/>
  <c r="BC300" i="23"/>
  <c r="BC44" i="23"/>
  <c r="BC2082" i="23"/>
  <c r="BC1735" i="23"/>
  <c r="BC1424" i="23"/>
  <c r="BC1269" i="23"/>
  <c r="BC1132" i="23"/>
  <c r="BC995" i="23"/>
  <c r="BC859" i="23"/>
  <c r="BC747" i="23"/>
  <c r="BC648" i="23"/>
  <c r="BC552" i="23"/>
  <c r="BC464" i="23"/>
  <c r="BC392" i="23"/>
  <c r="BC328" i="23"/>
  <c r="BC264" i="23"/>
  <c r="BC200" i="23"/>
  <c r="BC80" i="23"/>
  <c r="BC255" i="23"/>
  <c r="BC55" i="23"/>
  <c r="BC783" i="23"/>
  <c r="BC453" i="23"/>
  <c r="BC222" i="23"/>
  <c r="BC6" i="23"/>
  <c r="BC632" i="23"/>
  <c r="BC333" i="23"/>
  <c r="BC93" i="23"/>
  <c r="BC644" i="23"/>
  <c r="BC284" i="23"/>
  <c r="BC4" i="23"/>
  <c r="BC2018" i="23"/>
  <c r="BC1688" i="23"/>
  <c r="BC1399" i="23"/>
  <c r="BC1248" i="23"/>
  <c r="BC1111" i="23"/>
  <c r="BC974" i="23"/>
  <c r="BC845" i="23"/>
  <c r="BC733" i="23"/>
  <c r="BC636" i="23"/>
  <c r="BC537" i="23"/>
  <c r="BC454" i="23"/>
  <c r="BC383" i="23"/>
  <c r="BC263" i="23"/>
  <c r="BC71" i="23"/>
  <c r="BC719" i="23"/>
  <c r="BC435" i="23"/>
  <c r="BC238" i="23"/>
  <c r="BC14" i="23"/>
  <c r="BC656" i="23"/>
  <c r="BC373" i="23"/>
  <c r="BC149" i="23"/>
  <c r="BC740" i="23"/>
  <c r="BC414" i="23"/>
  <c r="BC156" i="23"/>
  <c r="BC1036" i="23"/>
  <c r="BC1890" i="23"/>
  <c r="BC1561" i="23"/>
  <c r="BC1333" i="23"/>
  <c r="BC1196" i="23"/>
  <c r="BC973" i="23"/>
  <c r="BC1076" i="23"/>
  <c r="BC1055" i="23"/>
  <c r="BC252" i="23"/>
  <c r="BC1919" i="23"/>
  <c r="BC1593" i="23"/>
  <c r="BC1347" i="23"/>
  <c r="BC1208" i="23"/>
  <c r="BC1005" i="23"/>
  <c r="BC109" i="23"/>
  <c r="BC1272" i="23"/>
  <c r="BC1792" i="23"/>
  <c r="BC1466" i="23"/>
  <c r="BC1293" i="23"/>
  <c r="BC1156" i="23"/>
  <c r="BC936" i="23"/>
  <c r="BC388" i="23"/>
  <c r="BC2056" i="23"/>
  <c r="BC1711" i="23"/>
  <c r="BC1410" i="23"/>
  <c r="BC2041" i="23"/>
  <c r="BC1707" i="23"/>
  <c r="BC1402" i="23"/>
  <c r="BC1256" i="23"/>
  <c r="BC1119" i="23"/>
  <c r="BC581" i="23"/>
  <c r="BC283" i="23"/>
  <c r="BC27" i="23"/>
  <c r="BC1086" i="23"/>
  <c r="BC211" i="23"/>
  <c r="BC338" i="23"/>
  <c r="BC363" i="23"/>
  <c r="BC394" i="23"/>
  <c r="BC544" i="23"/>
  <c r="BC543" i="23"/>
  <c r="BC836" i="23"/>
  <c r="BC448" i="23"/>
  <c r="BC821" i="23"/>
  <c r="BC115" i="23"/>
  <c r="BC114" i="23"/>
  <c r="BC139" i="23"/>
  <c r="BC138" i="23"/>
  <c r="BC163" i="23"/>
  <c r="BC34" i="23"/>
  <c r="BC370" i="23"/>
  <c r="BC395" i="23"/>
  <c r="BC467" i="23"/>
  <c r="BC387" i="23"/>
  <c r="BC386" i="23"/>
  <c r="AT4" i="23"/>
  <c r="AV4" i="23" s="1"/>
  <c r="AT8" i="23"/>
  <c r="AV8" i="23" s="1"/>
  <c r="AT12" i="23"/>
  <c r="AV12" i="23" s="1"/>
  <c r="AT9" i="23"/>
  <c r="AV9" i="23" s="1"/>
  <c r="AT2" i="23"/>
  <c r="AV2" i="23" s="1"/>
  <c r="AT3" i="23"/>
  <c r="AV3" i="23" s="1"/>
  <c r="AT6" i="23"/>
  <c r="AV6" i="23" s="1"/>
  <c r="AT7" i="23"/>
  <c r="AV7" i="23" s="1"/>
  <c r="AT5" i="23"/>
  <c r="AV5" i="23" s="1"/>
  <c r="AT13" i="23"/>
  <c r="AV13" i="23" s="1"/>
  <c r="AT10" i="23"/>
  <c r="AV10" i="23" s="1"/>
  <c r="AT11" i="23"/>
  <c r="AV11" i="23" s="1"/>
  <c r="Z73" i="23" l="1"/>
  <c r="Z68" i="23"/>
  <c r="Z87" i="23"/>
  <c r="Z17" i="23"/>
  <c r="Z39" i="23"/>
  <c r="Z41" i="23"/>
  <c r="Z34" i="23"/>
  <c r="Z26" i="23"/>
  <c r="Z12" i="23"/>
  <c r="Z67" i="23"/>
  <c r="Z59" i="23"/>
  <c r="Z78" i="23"/>
  <c r="Z79" i="23"/>
  <c r="Z64" i="23"/>
  <c r="Z91" i="23"/>
  <c r="Z56" i="23"/>
  <c r="Z30" i="23"/>
  <c r="Z20" i="23"/>
  <c r="Z71" i="23"/>
  <c r="Z63" i="23"/>
  <c r="Z86" i="23"/>
  <c r="Z44" i="23"/>
  <c r="Z9" i="23"/>
  <c r="Z31" i="23"/>
  <c r="Z75" i="23"/>
  <c r="Z92" i="23"/>
  <c r="Z81" i="23"/>
  <c r="Z19" i="23"/>
  <c r="Z66" i="23"/>
  <c r="Z10" i="23"/>
  <c r="Z83" i="23"/>
  <c r="Z43" i="23"/>
  <c r="Z29" i="23"/>
  <c r="Z57" i="23"/>
  <c r="Z74" i="23"/>
  <c r="Z90" i="23"/>
  <c r="Z58" i="23"/>
  <c r="Z35" i="23"/>
  <c r="Z16" i="23"/>
  <c r="Z53" i="23"/>
  <c r="Z88" i="23"/>
  <c r="Z37" i="23"/>
  <c r="Z23" i="23"/>
  <c r="Z61" i="23"/>
  <c r="Z82" i="23"/>
  <c r="Z51" i="23"/>
  <c r="Z80" i="23"/>
  <c r="Z22" i="23"/>
  <c r="Z46" i="23"/>
  <c r="Z60" i="23"/>
  <c r="Z25" i="23"/>
  <c r="Z24" i="23"/>
  <c r="Z69" i="23"/>
  <c r="Z76" i="23"/>
  <c r="Z2" i="23"/>
  <c r="Z72" i="23"/>
  <c r="Z4" i="23"/>
  <c r="Z54" i="23"/>
  <c r="Z47" i="23"/>
  <c r="Z70" i="23"/>
  <c r="Z38" i="23"/>
  <c r="Z14" i="23"/>
  <c r="Z84" i="23"/>
  <c r="Z77" i="23"/>
  <c r="Z89" i="23"/>
  <c r="Z55" i="23"/>
  <c r="Z15" i="23"/>
  <c r="Z93" i="23"/>
  <c r="Z5" i="23"/>
  <c r="Z49" i="23"/>
  <c r="Z18" i="23"/>
  <c r="Z8" i="23"/>
  <c r="Z6" i="23"/>
  <c r="Z85" i="23"/>
  <c r="Z42" i="23"/>
  <c r="Z65" i="23"/>
  <c r="Z3" i="23"/>
  <c r="Z45" i="23"/>
  <c r="Z48" i="23"/>
  <c r="Z7" i="23"/>
  <c r="Z94" i="23"/>
  <c r="Z40" i="23"/>
  <c r="Z21" i="23"/>
  <c r="Z28" i="23"/>
  <c r="Z11" i="23"/>
  <c r="Z62" i="23"/>
  <c r="Z50" i="23"/>
  <c r="Z52" i="23"/>
  <c r="Z27" i="23"/>
  <c r="Z36" i="23"/>
  <c r="Z32" i="23"/>
  <c r="Z13" i="23"/>
  <c r="Z33" i="23"/>
  <c r="AW2" i="23"/>
  <c r="AW9" i="23"/>
  <c r="AW4" i="23"/>
  <c r="AW6" i="23"/>
  <c r="AW10" i="23"/>
  <c r="AW12" i="23"/>
  <c r="AW7" i="23"/>
  <c r="AW3" i="23"/>
  <c r="AW5" i="23"/>
  <c r="AW8" i="23"/>
  <c r="AW11" i="23"/>
  <c r="AW13" i="23"/>
  <c r="D15" i="1" l="1"/>
  <c r="Z2" i="24" a="1"/>
  <c r="Z9" i="24"/>
  <c r="Z73" i="24"/>
  <c r="Z42" i="24"/>
  <c r="Z11" i="24"/>
  <c r="Z75" i="24"/>
  <c r="Z44" i="24"/>
  <c r="Z13" i="24"/>
  <c r="Z77" i="24"/>
  <c r="Z46" i="24"/>
  <c r="Z23" i="24"/>
  <c r="Z87" i="24"/>
  <c r="Z64" i="24"/>
  <c r="Z72" i="24"/>
  <c r="Z25" i="24"/>
  <c r="Z58" i="24"/>
  <c r="Z27" i="24"/>
  <c r="Z91" i="24"/>
  <c r="Z60" i="24"/>
  <c r="Z29" i="24"/>
  <c r="Z93" i="24"/>
  <c r="Z62" i="24"/>
  <c r="Z39" i="24"/>
  <c r="Z16" i="24"/>
  <c r="Z80" i="24"/>
  <c r="Z2" i="24"/>
  <c r="Z66" i="24"/>
  <c r="Z35" i="24"/>
  <c r="Z4" i="24"/>
  <c r="Z68" i="24"/>
  <c r="Z37" i="24"/>
  <c r="Z6" i="24"/>
  <c r="Z70" i="24"/>
  <c r="Z47" i="24"/>
  <c r="Z24" i="24"/>
  <c r="Z88" i="24"/>
  <c r="Z49" i="24"/>
  <c r="Z51" i="24"/>
  <c r="Z20" i="24"/>
  <c r="Z84" i="24"/>
  <c r="Z53" i="24"/>
  <c r="Z22" i="24"/>
  <c r="Z86" i="24"/>
  <c r="Z63" i="24"/>
  <c r="Z40" i="24"/>
  <c r="Z90" i="24"/>
  <c r="Z59" i="24"/>
  <c r="Z28" i="24"/>
  <c r="Z61" i="24"/>
  <c r="Z30" i="24"/>
  <c r="Z7" i="24"/>
  <c r="Z65" i="24"/>
  <c r="Z3" i="24"/>
  <c r="Z67" i="24"/>
  <c r="Z36" i="24"/>
  <c r="Z5" i="24"/>
  <c r="Z17" i="24"/>
  <c r="Z81" i="24"/>
  <c r="Z50" i="24"/>
  <c r="Z19" i="24"/>
  <c r="Z83" i="24"/>
  <c r="Z52" i="24"/>
  <c r="Z21" i="24"/>
  <c r="Z85" i="24"/>
  <c r="Z54" i="24"/>
  <c r="Z31" i="24"/>
  <c r="Z8" i="24"/>
  <c r="Z89" i="24"/>
  <c r="Z33" i="24"/>
  <c r="Z41" i="24"/>
  <c r="Z74" i="24"/>
  <c r="Z43" i="24"/>
  <c r="Z12" i="24"/>
  <c r="Z76" i="24"/>
  <c r="Z14" i="24"/>
  <c r="Z55" i="24"/>
  <c r="Z18" i="24"/>
  <c r="Z57" i="24"/>
  <c r="Z92" i="24"/>
  <c r="Z48" i="24"/>
  <c r="Z10" i="24"/>
  <c r="Z45" i="24"/>
  <c r="Z78" i="24"/>
  <c r="Z32" i="24"/>
  <c r="Z82" i="24"/>
  <c r="Z26" i="24"/>
  <c r="Z71" i="24"/>
  <c r="Z34" i="24"/>
  <c r="Z69" i="24"/>
  <c r="Z38" i="24"/>
  <c r="Z15" i="24"/>
  <c r="Z79" i="24"/>
  <c r="Z56" i="24"/>
  <c r="C24" i="1"/>
  <c r="C25" i="1"/>
  <c r="D16" i="1"/>
  <c r="D27" i="1"/>
  <c r="D25" i="1"/>
  <c r="D24" i="1"/>
  <c r="AU2" i="17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<sst xmlns="http://schemas.openxmlformats.org/spreadsheetml/2006/main" count="13962" uniqueCount="260">
  <si>
    <t>3M</t>
  </si>
  <si>
    <t>tenor</t>
  </si>
  <si>
    <t>1M</t>
  </si>
  <si>
    <t>6M</t>
  </si>
  <si>
    <t>Index</t>
  </si>
  <si>
    <t>ConvAdj Quote Object ID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</si>
  <si>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</si>
  <si>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</si>
  <si>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</si>
  <si>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</si>
  <si>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</si>
  <si>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</si>
  <si>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</si>
  <si>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</si>
  <si>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</si>
  <si>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</si>
  <si>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</si>
  <si>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</si>
  <si>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</si>
  <si>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</si>
  <si>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</si>
  <si>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</si>
  <si>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</si>
  <si>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</si>
  <si>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</si>
  <si>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</si>
  <si>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</si>
  <si>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</si>
  <si>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</si>
  <si>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</si>
  <si>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</si>
  <si>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</si>
  <si>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</si>
  <si>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</si>
  <si>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</si>
  <si>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</si>
  <si>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</si>
  <si>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</si>
  <si>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</si>
  <si>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</si>
  <si>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</si>
  <si>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</si>
  <si>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</si>
  <si>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</si>
  <si>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</si>
  <si>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</si>
  <si>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</si>
  <si>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</si>
  <si>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</si>
  <si>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</si>
  <si>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</si>
  <si>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</si>
  <si>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</si>
  <si>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</si>
  <si>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</si>
  <si>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</si>
  <si>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</si>
  <si>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</si>
  <si>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</si>
  <si>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</si>
  <si>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</si>
  <si>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</si>
  <si>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</si>
  <si>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</si>
  <si>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</si>
  <si>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</si>
  <si>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</si>
  <si>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</si>
  <si>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</si>
  <si>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</si>
  <si>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</si>
  <si>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</si>
  <si>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</si>
  <si>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</si>
  <si>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</si>
  <si>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</si>
  <si>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</si>
  <si>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</si>
  <si>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</si>
  <si>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</si>
  <si>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</si>
  <si>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</si>
  <si>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</si>
  <si>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</si>
  <si>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</si>
  <si>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</si>
  <si>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</si>
  <si>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</si>
  <si>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</si>
  <si>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</si>
  <si>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</si>
  <si>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</si>
  <si>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</si>
  <si>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</si>
  <si>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</si>
  <si>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</si>
  <si>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</si>
  <si>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</si>
  <si>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</si>
  <si>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</si>
  <si>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</si>
  <si>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</si>
  <si>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</si>
  <si>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</si>
  <si>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</si>
  <si>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</si>
  <si>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</si>
  <si>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</si>
  <si>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</si>
  <si>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</si>
  <si>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</si>
  <si>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</si>
  <si>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</si>
  <si>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</si>
  <si>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</si>
  <si>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</si>
  <si>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</si>
  <si>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</si>
  <si>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</si>
  <si>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</si>
  <si>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</si>
  <si>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</si>
  <si>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</si>
  <si>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</si>
  <si>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</si>
  <si>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</si>
  <si>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</si>
  <si>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</si>
  <si>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</si>
  <si>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</si>
  <si>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</si>
  <si>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</si>
  <si>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</si>
  <si>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</si>
  <si>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</si>
  <si>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</si>
  <si>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</si>
  <si>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</si>
  <si>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</si>
  <si>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</si>
  <si>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</si>
  <si>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</si>
  <si>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</si>
  <si>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</si>
  <si>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</si>
  <si>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</si>
  <si>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</si>
  <si>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</si>
  <si>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</si>
  <si>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</si>
  <si>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</si>
  <si>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</si>
  <si>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</si>
  <si>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</si>
  <si>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</si>
  <si>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</si>
  <si>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</si>
  <si>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</si>
  <si>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</si>
  <si>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</si>
  <si>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</si>
  <si>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</si>
  <si>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</si>
  <si>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</si>
  <si>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</si>
  <si>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</si>
  <si>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</si>
  <si>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</si>
  <si>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</si>
  <si>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</si>
  <si>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</si>
  <si>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</si>
  <si>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</si>
  <si>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</si>
  <si>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</si>
  <si>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</si>
  <si>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</si>
  <si>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</si>
  <si>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</si>
  <si>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</si>
  <si>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</si>
  <si>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</si>
  <si>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</si>
  <si>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</si>
  <si>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</si>
  <si>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</si>
  <si>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</si>
  <si>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</si>
  <si>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</si>
  <si>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</si>
  <si>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</si>
  <si>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</si>
  <si>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</si>
  <si>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</si>
  <si>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</si>
  <si>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</si>
  <si>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</si>
  <si>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</si>
  <si>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</si>
  <si>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</si>
  <si>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</si>
  <si>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</si>
  <si>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</si>
  <si>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1D</t>
  </si>
  <si>
    <t xml:space="preserve"> </t>
  </si>
  <si>
    <t>Quote Mx Live</t>
  </si>
  <si>
    <t>Market Quote</t>
  </si>
  <si>
    <t>Discount</t>
  </si>
  <si>
    <t>KrugerLogCubic</t>
  </si>
  <si>
    <t>Discount Factor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</si>
  <si>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</si>
  <si>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</si>
  <si>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</si>
  <si>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</si>
  <si>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</si>
  <si>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</si>
  <si>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</si>
  <si>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</si>
  <si>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</si>
  <si>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</si>
  <si>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</si>
  <si>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</si>
  <si>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</si>
  <si>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</si>
  <si>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</si>
  <si>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Mx_EURON</t>
  </si>
  <si>
    <t>BID</t>
  </si>
  <si>
    <t>ASK</t>
  </si>
  <si>
    <t>MID</t>
  </si>
  <si>
    <t>Fixing date</t>
  </si>
  <si>
    <t>FRA</t>
  </si>
  <si>
    <t>Value Date</t>
  </si>
  <si>
    <t>Convexity</t>
  </si>
  <si>
    <t>Pasted Value</t>
  </si>
  <si>
    <t>Diff (bps)</t>
  </si>
  <si>
    <t>LAST_QUOTE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</si>
  <si>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</si>
  <si>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</si>
  <si>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</si>
  <si>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</si>
  <si>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</si>
  <si>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</si>
  <si>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</si>
  <si>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</si>
  <si>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</si>
  <si>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</si>
  <si>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</si>
  <si>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</si>
  <si>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</si>
  <si>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</si>
  <si>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Reference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</si>
  <si>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</si>
  <si>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</si>
  <si>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</si>
  <si>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</si>
  <si>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</si>
  <si>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</si>
  <si>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</si>
  <si>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Actual/361</t>
  </si>
  <si>
    <t>FUT 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</si>
</sst>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"/>
    <numFmt numFmtId="175" formatCode="0.000000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80" fontId="9" fillId="0" borderId="0"/>
    <xf numFmtId="181" fontId="10" fillId="5" borderId="0">
      <alignment horizontal="center"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432">
    <xf numFmtId="0" fontId="0" fillId="0" borderId="0" xfId="0"/>
    <xf numFmtId="0" fontId="3" fillId="2" borderId="0" xfId="1" applyFont="1" applyFill="1" applyBorder="1"/>
    <xf numFmtId="0" fontId="3" fillId="2" borderId="2" xfId="1" applyFont="1" applyFill="1" applyBorder="1"/>
    <xf numFmtId="0" fontId="3" fillId="2" borderId="2" xfId="1" applyFont="1" applyFill="1" applyBorder="1" applyAlignment="1">
      <alignment horizontal="center"/>
    </xf>
    <xf numFmtId="165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7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0" fontId="6" fillId="0" borderId="6" xfId="0" applyFont="1" applyBorder="1"/>
    <xf numFmtId="168" fontId="6" fillId="0" borderId="6" xfId="0" applyNumberFormat="1" applyFont="1" applyBorder="1"/>
    <xf numFmtId="0" fontId="6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5" fontId="3" fillId="2" borderId="1" xfId="1" applyNumberFormat="1" applyFont="1" applyFill="1" applyBorder="1" applyAlignment="1">
      <alignment horizontal="right"/>
    </xf>
    <xf numFmtId="165" fontId="3" fillId="2" borderId="1" xfId="1" applyNumberFormat="1" applyFont="1" applyFill="1" applyBorder="1" applyAlignment="1">
      <alignment horizontal="right" vertical="center"/>
    </xf>
    <xf numFmtId="165" fontId="3" fillId="2" borderId="1" xfId="1" applyNumberFormat="1" applyFont="1" applyFill="1" applyBorder="1" applyAlignment="1">
      <alignment horizontal="center" vertical="center"/>
    </xf>
    <xf numFmtId="165" fontId="6" fillId="0" borderId="6" xfId="0" applyNumberFormat="1" applyFont="1" applyBorder="1"/>
    <xf numFmtId="165" fontId="6" fillId="0" borderId="1" xfId="0" applyNumberFormat="1" applyFont="1" applyBorder="1"/>
    <xf numFmtId="165" fontId="3" fillId="2" borderId="1" xfId="1" applyNumberFormat="1" applyFont="1" applyFill="1" applyBorder="1" applyAlignment="1">
      <alignment horizontal="center"/>
    </xf>
    <xf numFmtId="168" fontId="6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178" fontId="3" fillId="3" borderId="2" xfId="5" applyNumberFormat="1" applyFont="1" applyFill="1" applyBorder="1" applyAlignment="1"/>
    <xf numFmtId="178" fontId="3" fillId="3" borderId="14" xfId="5" applyNumberFormat="1" applyFont="1" applyFill="1" applyBorder="1" applyAlignment="1"/>
    <xf numFmtId="166" fontId="3" fillId="3" borderId="8" xfId="5" applyNumberFormat="1" applyFont="1" applyFill="1" applyBorder="1" applyAlignment="1">
      <alignment horizontal="center"/>
    </xf>
    <xf numFmtId="168" fontId="3" fillId="3" borderId="8" xfId="5" applyNumberFormat="1" applyFont="1" applyFill="1" applyBorder="1" applyAlignment="1">
      <alignment horizontal="center"/>
    </xf>
    <xf numFmtId="178" fontId="3" fillId="3" borderId="8" xfId="5" applyNumberFormat="1" applyFont="1" applyFill="1" applyBorder="1" applyAlignment="1">
      <alignment horizontal="center"/>
    </xf>
    <xf numFmtId="166" fontId="3" fillId="3" borderId="6" xfId="5" applyNumberFormat="1" applyFont="1" applyFill="1" applyBorder="1" applyAlignment="1">
      <alignment horizontal="center"/>
    </xf>
    <xf numFmtId="168" fontId="3" fillId="3" borderId="6" xfId="5" applyNumberFormat="1" applyFont="1" applyFill="1" applyBorder="1" applyAlignment="1">
      <alignment horizontal="center"/>
    </xf>
    <xf numFmtId="178" fontId="3" fillId="3" borderId="6" xfId="5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center"/>
    </xf>
    <xf numFmtId="168" fontId="3" fillId="3" borderId="1" xfId="5" applyNumberFormat="1" applyFont="1" applyFill="1" applyBorder="1" applyAlignment="1">
      <alignment horizontal="center"/>
    </xf>
    <xf numFmtId="178" fontId="3" fillId="3" borderId="1" xfId="5" applyNumberFormat="1" applyFont="1" applyFill="1" applyBorder="1" applyAlignment="1">
      <alignment horizontal="center"/>
    </xf>
    <xf numFmtId="177" fontId="3" fillId="3" borderId="2" xfId="5" applyNumberFormat="1" applyFont="1" applyFill="1" applyBorder="1" applyAlignment="1"/>
    <xf numFmtId="0" fontId="3" fillId="7" borderId="0" xfId="3" applyFont="1" applyFill="1"/>
    <xf numFmtId="0" fontId="3" fillId="7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178" fontId="3" fillId="3" borderId="14" xfId="5" applyNumberFormat="1" applyFont="1" applyFill="1" applyBorder="1" applyAlignment="1">
      <alignment vertical="center"/>
    </xf>
    <xf numFmtId="178" fontId="3" fillId="8" borderId="2" xfId="5" applyNumberFormat="1" applyFont="1" applyFill="1" applyBorder="1" applyAlignment="1"/>
    <xf numFmtId="178" fontId="3" fillId="8" borderId="14" xfId="5" applyNumberFormat="1" applyFont="1" applyFill="1" applyBorder="1" applyAlignment="1"/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2" xfId="4" applyFont="1" applyFill="1" applyBorder="1"/>
    <xf numFmtId="0" fontId="3" fillId="3" borderId="9" xfId="4" applyFont="1" applyFill="1" applyBorder="1"/>
    <xf numFmtId="0" fontId="3" fillId="3" borderId="10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6" fontId="3" fillId="3" borderId="12" xfId="4" applyNumberFormat="1" applyFont="1" applyFill="1" applyBorder="1"/>
    <xf numFmtId="0" fontId="3" fillId="2" borderId="7" xfId="3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7" borderId="0" xfId="4" applyFont="1" applyFill="1" applyBorder="1"/>
    <xf numFmtId="0" fontId="11" fillId="7" borderId="0" xfId="4" applyFont="1" applyFill="1" applyBorder="1"/>
    <xf numFmtId="0" fontId="3" fillId="7" borderId="4" xfId="4" applyFont="1" applyFill="1" applyBorder="1"/>
    <xf numFmtId="0" fontId="11" fillId="7" borderId="0" xfId="4" applyFont="1" applyFill="1" applyBorder="1" applyAlignment="1">
      <alignment horizontal="center"/>
    </xf>
    <xf numFmtId="166" fontId="3" fillId="3" borderId="8" xfId="5" applyNumberFormat="1" applyFont="1" applyFill="1" applyBorder="1" applyAlignment="1"/>
    <xf numFmtId="166" fontId="3" fillId="3" borderId="6" xfId="5" applyNumberFormat="1" applyFont="1" applyFill="1" applyBorder="1" applyAlignment="1"/>
    <xf numFmtId="166" fontId="3" fillId="3" borderId="1" xfId="5" applyNumberFormat="1" applyFont="1" applyFill="1" applyBorder="1" applyAlignment="1"/>
    <xf numFmtId="166" fontId="3" fillId="0" borderId="9" xfId="0" applyNumberFormat="1" applyFont="1" applyFill="1" applyBorder="1"/>
    <xf numFmtId="166" fontId="3" fillId="0" borderId="17" xfId="0" applyNumberFormat="1" applyFont="1" applyFill="1" applyBorder="1"/>
    <xf numFmtId="166" fontId="3" fillId="0" borderId="10" xfId="0" applyNumberFormat="1" applyFont="1" applyFill="1" applyBorder="1"/>
    <xf numFmtId="166" fontId="3" fillId="0" borderId="3" xfId="0" applyNumberFormat="1" applyFont="1" applyFill="1" applyBorder="1"/>
    <xf numFmtId="0" fontId="12" fillId="9" borderId="2" xfId="1" applyFont="1" applyFill="1" applyBorder="1" applyAlignment="1">
      <alignment horizontal="center" vertical="center" wrapText="1"/>
    </xf>
    <xf numFmtId="165" fontId="3" fillId="2" borderId="8" xfId="1" applyNumberFormat="1" applyFont="1" applyFill="1" applyBorder="1" applyAlignment="1"/>
    <xf numFmtId="0" fontId="3" fillId="2" borderId="8" xfId="1" applyNumberFormat="1" applyFont="1" applyFill="1" applyBorder="1" applyAlignment="1">
      <alignment horizontal="center" vertical="center"/>
    </xf>
    <xf numFmtId="165" fontId="3" fillId="2" borderId="8" xfId="1" applyNumberFormat="1" applyFont="1" applyFill="1" applyBorder="1" applyAlignment="1">
      <alignment horizontal="right"/>
    </xf>
    <xf numFmtId="165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7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5" fontId="3" fillId="2" borderId="6" xfId="1" applyNumberFormat="1" applyFont="1" applyFill="1" applyBorder="1" applyAlignment="1"/>
    <xf numFmtId="165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5" fontId="3" fillId="2" borderId="6" xfId="1" applyNumberFormat="1" applyFont="1" applyFill="1" applyBorder="1" applyAlignment="1">
      <alignment horizontal="right"/>
    </xf>
    <xf numFmtId="165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7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165" fontId="3" fillId="2" borderId="8" xfId="1" applyNumberFormat="1" applyFont="1" applyFill="1" applyBorder="1" applyAlignment="1">
      <alignment horizontal="center"/>
    </xf>
    <xf numFmtId="165" fontId="3" fillId="2" borderId="6" xfId="1" applyNumberFormat="1" applyFont="1" applyFill="1" applyBorder="1" applyAlignment="1">
      <alignment horizontal="center"/>
    </xf>
    <xf numFmtId="0" fontId="3" fillId="9" borderId="2" xfId="0" applyFont="1" applyFill="1" applyBorder="1"/>
    <xf numFmtId="166" fontId="6" fillId="0" borderId="6" xfId="0" applyNumberFormat="1" applyFont="1" applyBorder="1"/>
    <xf numFmtId="0" fontId="6" fillId="7" borderId="0" xfId="0" applyFont="1" applyFill="1"/>
    <xf numFmtId="0" fontId="3" fillId="7" borderId="0" xfId="1" applyFont="1" applyFill="1" applyBorder="1"/>
    <xf numFmtId="0" fontId="3" fillId="7" borderId="0" xfId="1" applyFont="1" applyFill="1" applyBorder="1" applyAlignment="1">
      <alignment horizontal="right" vertical="center"/>
    </xf>
    <xf numFmtId="0" fontId="3" fillId="7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right"/>
    </xf>
    <xf numFmtId="165" fontId="3" fillId="7" borderId="4" xfId="1" applyNumberFormat="1" applyFont="1" applyFill="1" applyBorder="1" applyAlignment="1"/>
    <xf numFmtId="0" fontId="3" fillId="7" borderId="0" xfId="1" applyNumberFormat="1" applyFont="1" applyFill="1" applyBorder="1" applyAlignment="1">
      <alignment horizontal="center"/>
    </xf>
    <xf numFmtId="0" fontId="6" fillId="7" borderId="0" xfId="0" applyFont="1" applyFill="1" applyBorder="1"/>
    <xf numFmtId="0" fontId="3" fillId="7" borderId="0" xfId="0" applyFont="1" applyFill="1"/>
    <xf numFmtId="0" fontId="3" fillId="7" borderId="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right"/>
    </xf>
    <xf numFmtId="0" fontId="3" fillId="2" borderId="6" xfId="1" applyFont="1" applyFill="1" applyBorder="1" applyAlignment="1">
      <alignment horizontal="center"/>
    </xf>
    <xf numFmtId="0" fontId="6" fillId="9" borderId="2" xfId="0" applyFont="1" applyFill="1" applyBorder="1"/>
    <xf numFmtId="168" fontId="6" fillId="3" borderId="2" xfId="0" applyNumberFormat="1" applyFont="1" applyFill="1" applyBorder="1"/>
    <xf numFmtId="0" fontId="6" fillId="3" borderId="2" xfId="0" applyFont="1" applyFill="1" applyBorder="1"/>
    <xf numFmtId="166" fontId="6" fillId="3" borderId="2" xfId="0" applyNumberFormat="1" applyFont="1" applyFill="1" applyBorder="1"/>
    <xf numFmtId="0" fontId="6" fillId="3" borderId="8" xfId="0" applyFont="1" applyFill="1" applyBorder="1"/>
    <xf numFmtId="168" fontId="6" fillId="3" borderId="8" xfId="0" applyNumberFormat="1" applyFont="1" applyFill="1" applyBorder="1"/>
    <xf numFmtId="0" fontId="6" fillId="3" borderId="6" xfId="0" applyFont="1" applyFill="1" applyBorder="1"/>
    <xf numFmtId="168" fontId="6" fillId="3" borderId="6" xfId="0" applyNumberFormat="1" applyFont="1" applyFill="1" applyBorder="1"/>
    <xf numFmtId="0" fontId="3" fillId="3" borderId="6" xfId="0" applyFont="1" applyFill="1" applyBorder="1"/>
    <xf numFmtId="0" fontId="3" fillId="3" borderId="1" xfId="0" applyFont="1" applyFill="1" applyBorder="1"/>
    <xf numFmtId="168" fontId="6" fillId="3" borderId="1" xfId="0" applyNumberFormat="1" applyFont="1" applyFill="1" applyBorder="1"/>
    <xf numFmtId="0" fontId="6" fillId="7" borderId="0" xfId="0" applyFont="1" applyFill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166" fontId="3" fillId="0" borderId="18" xfId="0" applyNumberFormat="1" applyFont="1" applyFill="1" applyBorder="1"/>
    <xf numFmtId="166" fontId="3" fillId="3" borderId="10" xfId="0" applyNumberFormat="1" applyFont="1" applyFill="1" applyBorder="1"/>
    <xf numFmtId="166" fontId="3" fillId="3" borderId="17" xfId="0" applyNumberFormat="1" applyFont="1" applyFill="1" applyBorder="1"/>
    <xf numFmtId="0" fontId="3" fillId="7" borderId="12" xfId="0" applyFont="1" applyFill="1" applyBorder="1"/>
    <xf numFmtId="0" fontId="6" fillId="3" borderId="1" xfId="0" applyFont="1" applyFill="1" applyBorder="1"/>
    <xf numFmtId="165" fontId="3" fillId="8" borderId="8" xfId="1" applyNumberFormat="1" applyFont="1" applyFill="1" applyBorder="1" applyAlignment="1">
      <alignment horizontal="right" vertical="center"/>
    </xf>
    <xf numFmtId="165" fontId="3" fillId="8" borderId="6" xfId="1" applyNumberFormat="1" applyFont="1" applyFill="1" applyBorder="1" applyAlignment="1">
      <alignment horizontal="right" vertical="center"/>
    </xf>
    <xf numFmtId="165" fontId="3" fillId="2" borderId="16" xfId="1" applyNumberFormat="1" applyFont="1" applyFill="1" applyBorder="1" applyAlignment="1"/>
    <xf numFmtId="165" fontId="3" fillId="8" borderId="16" xfId="1" applyNumberFormat="1" applyFont="1" applyFill="1" applyBorder="1" applyAlignment="1">
      <alignment horizontal="right" vertical="center"/>
    </xf>
    <xf numFmtId="0" fontId="3" fillId="2" borderId="16" xfId="1" applyNumberFormat="1" applyFont="1" applyFill="1" applyBorder="1" applyAlignment="1">
      <alignment horizontal="center" vertical="center"/>
    </xf>
    <xf numFmtId="165" fontId="3" fillId="2" borderId="16" xfId="1" applyNumberFormat="1" applyFont="1" applyFill="1" applyBorder="1" applyAlignment="1">
      <alignment horizontal="right"/>
    </xf>
    <xf numFmtId="165" fontId="3" fillId="2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/>
    <xf numFmtId="0" fontId="3" fillId="2" borderId="16" xfId="1" applyNumberFormat="1" applyFont="1" applyFill="1" applyBorder="1" applyAlignment="1">
      <alignment horizontal="left"/>
    </xf>
    <xf numFmtId="168" fontId="3" fillId="2" borderId="8" xfId="1" applyNumberFormat="1" applyFont="1" applyFill="1" applyBorder="1" applyAlignment="1">
      <alignment horizontal="center"/>
    </xf>
    <xf numFmtId="168" fontId="3" fillId="2" borderId="6" xfId="1" applyNumberFormat="1" applyFont="1" applyFill="1" applyBorder="1" applyAlignment="1">
      <alignment horizontal="center"/>
    </xf>
    <xf numFmtId="173" fontId="3" fillId="2" borderId="6" xfId="1" applyNumberFormat="1" applyFont="1" applyFill="1" applyBorder="1" applyAlignment="1">
      <alignment horizontal="center"/>
    </xf>
    <xf numFmtId="173" fontId="3" fillId="2" borderId="1" xfId="1" applyNumberFormat="1" applyFont="1" applyFill="1" applyBorder="1" applyAlignment="1">
      <alignment horizontal="center"/>
    </xf>
    <xf numFmtId="0" fontId="5" fillId="3" borderId="4" xfId="1" applyFont="1" applyFill="1" applyBorder="1"/>
    <xf numFmtId="173" fontId="3" fillId="3" borderId="4" xfId="1" applyNumberFormat="1" applyFont="1" applyFill="1" applyBorder="1" applyAlignment="1">
      <alignment horizontal="center"/>
    </xf>
    <xf numFmtId="170" fontId="3" fillId="4" borderId="9" xfId="1" applyNumberFormat="1" applyFont="1" applyFill="1" applyBorder="1" applyAlignment="1">
      <alignment horizontal="center"/>
    </xf>
    <xf numFmtId="3" fontId="3" fillId="4" borderId="10" xfId="1" applyNumberFormat="1" applyFont="1" applyFill="1" applyBorder="1" applyAlignment="1">
      <alignment horizontal="center"/>
    </xf>
    <xf numFmtId="0" fontId="3" fillId="2" borderId="10" xfId="3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69" fontId="3" fillId="2" borderId="0" xfId="3" applyNumberFormat="1" applyFont="1" applyFill="1" applyBorder="1" applyAlignment="1">
      <alignment horizontal="center"/>
    </xf>
    <xf numFmtId="171" fontId="3" fillId="2" borderId="8" xfId="1" applyNumberFormat="1" applyFont="1" applyFill="1" applyBorder="1" applyAlignment="1">
      <alignment horizontal="right"/>
    </xf>
    <xf numFmtId="172" fontId="3" fillId="2" borderId="8" xfId="1" applyNumberFormat="1" applyFont="1" applyFill="1" applyBorder="1" applyAlignment="1">
      <alignment horizontal="center"/>
    </xf>
    <xf numFmtId="172" fontId="3" fillId="2" borderId="6" xfId="1" applyNumberFormat="1" applyFont="1" applyFill="1" applyBorder="1" applyAlignment="1">
      <alignment horizontal="center"/>
    </xf>
    <xf numFmtId="168" fontId="3" fillId="2" borderId="6" xfId="1" applyNumberFormat="1" applyFont="1" applyFill="1" applyBorder="1" applyAlignment="1">
      <alignment horizontal="right"/>
    </xf>
    <xf numFmtId="0" fontId="3" fillId="2" borderId="10" xfId="1" applyFont="1" applyFill="1" applyBorder="1" applyAlignment="1">
      <alignment horizontal="left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6" xfId="1" applyFont="1" applyFill="1" applyBorder="1" applyAlignment="1">
      <alignment horizontal="left"/>
    </xf>
    <xf numFmtId="0" fontId="3" fillId="2" borderId="1" xfId="3" applyFont="1" applyFill="1" applyBorder="1"/>
    <xf numFmtId="0" fontId="3" fillId="9" borderId="8" xfId="1" applyFont="1" applyFill="1" applyBorder="1"/>
    <xf numFmtId="0" fontId="3" fillId="9" borderId="6" xfId="1" applyFont="1" applyFill="1" applyBorder="1"/>
    <xf numFmtId="0" fontId="3" fillId="9" borderId="1" xfId="1" applyFont="1" applyFill="1" applyBorder="1"/>
    <xf numFmtId="173" fontId="3" fillId="8" borderId="2" xfId="1" applyNumberFormat="1" applyFont="1" applyFill="1" applyBorder="1" applyAlignment="1">
      <alignment horizontal="center"/>
    </xf>
    <xf numFmtId="0" fontId="3" fillId="9" borderId="2" xfId="1" applyFont="1" applyFill="1" applyBorder="1"/>
    <xf numFmtId="169" fontId="3" fillId="7" borderId="0" xfId="3" applyNumberFormat="1" applyFont="1" applyFill="1" applyBorder="1" applyAlignment="1">
      <alignment horizontal="center"/>
    </xf>
    <xf numFmtId="0" fontId="6" fillId="7" borderId="7" xfId="0" applyFont="1" applyFill="1" applyBorder="1"/>
    <xf numFmtId="0" fontId="12" fillId="9" borderId="8" xfId="1" applyFont="1" applyFill="1" applyBorder="1" applyAlignment="1">
      <alignment horizontal="right"/>
    </xf>
    <xf numFmtId="0" fontId="12" fillId="9" borderId="1" xfId="1" applyFont="1" applyFill="1" applyBorder="1" applyAlignment="1">
      <alignment horizontal="right"/>
    </xf>
    <xf numFmtId="0" fontId="12" fillId="9" borderId="6" xfId="1" applyFont="1" applyFill="1" applyBorder="1" applyAlignment="1">
      <alignment horizontal="right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2" xfId="0" applyFont="1" applyFill="1" applyBorder="1"/>
    <xf numFmtId="166" fontId="3" fillId="8" borderId="15" xfId="0" applyNumberFormat="1" applyFont="1" applyFill="1" applyBorder="1"/>
    <xf numFmtId="175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166" fontId="6" fillId="0" borderId="1" xfId="0" applyNumberFormat="1" applyFont="1" applyBorder="1"/>
    <xf numFmtId="0" fontId="6" fillId="7" borderId="0" xfId="0" applyFont="1" applyFill="1" applyAlignment="1">
      <alignment horizontal="right" vertical="center"/>
    </xf>
    <xf numFmtId="0" fontId="6" fillId="7" borderId="0" xfId="0" applyFont="1" applyFill="1" applyAlignment="1">
      <alignment horizontal="right"/>
    </xf>
    <xf numFmtId="172" fontId="6" fillId="0" borderId="8" xfId="0" applyNumberFormat="1" applyFont="1" applyBorder="1"/>
    <xf numFmtId="172" fontId="6" fillId="0" borderId="6" xfId="0" applyNumberFormat="1" applyFont="1" applyBorder="1"/>
    <xf numFmtId="172" fontId="6" fillId="0" borderId="1" xfId="0" applyNumberFormat="1" applyFont="1" applyBorder="1"/>
    <xf numFmtId="166" fontId="3" fillId="7" borderId="0" xfId="0" applyNumberFormat="1" applyFont="1" applyFill="1" applyBorder="1"/>
    <xf numFmtId="166" fontId="3" fillId="8" borderId="10" xfId="0" applyNumberFormat="1" applyFont="1" applyFill="1" applyBorder="1"/>
    <xf numFmtId="166" fontId="3" fillId="8" borderId="3" xfId="0" applyNumberFormat="1" applyFont="1" applyFill="1" applyBorder="1"/>
    <xf numFmtId="167" fontId="3" fillId="3" borderId="8" xfId="1" applyNumberFormat="1" applyFont="1" applyFill="1" applyBorder="1" applyAlignment="1"/>
    <xf numFmtId="167" fontId="3" fillId="3" borderId="6" xfId="1" applyNumberFormat="1" applyFont="1" applyFill="1" applyBorder="1" applyAlignment="1"/>
    <xf numFmtId="167" fontId="3" fillId="3" borderId="16" xfId="1" applyNumberFormat="1" applyFont="1" applyFill="1" applyBorder="1" applyAlignment="1"/>
    <xf numFmtId="167" fontId="3" fillId="3" borderId="1" xfId="1" applyNumberFormat="1" applyFont="1" applyFill="1" applyBorder="1" applyAlignment="1"/>
    <xf numFmtId="0" fontId="13" fillId="3" borderId="6" xfId="0" applyFont="1" applyFill="1" applyBorder="1"/>
    <xf numFmtId="166" fontId="13" fillId="0" borderId="10" xfId="0" applyNumberFormat="1" applyFont="1" applyFill="1" applyBorder="1"/>
    <xf numFmtId="0" fontId="12" fillId="10" borderId="2" xfId="0" applyFont="1" applyFill="1" applyBorder="1"/>
    <xf numFmtId="0" fontId="12" fillId="9" borderId="2" xfId="0" applyFont="1" applyFill="1" applyBorder="1"/>
    <xf numFmtId="0" fontId="14" fillId="6" borderId="2" xfId="0" applyFont="1" applyFill="1" applyBorder="1"/>
    <xf numFmtId="0" fontId="14" fillId="9" borderId="2" xfId="0" applyFont="1" applyFill="1" applyBorder="1"/>
    <xf numFmtId="168" fontId="14" fillId="3" borderId="2" xfId="0" applyNumberFormat="1" applyFont="1" applyFill="1" applyBorder="1"/>
    <xf numFmtId="166" fontId="3" fillId="0" borderId="8" xfId="0" applyNumberFormat="1" applyFont="1" applyBorder="1" applyAlignment="1"/>
    <xf numFmtId="166" fontId="3" fillId="0" borderId="16" xfId="0" applyNumberFormat="1" applyFont="1" applyBorder="1" applyAlignment="1"/>
    <xf numFmtId="166" fontId="3" fillId="0" borderId="6" xfId="0" applyNumberFormat="1" applyFont="1" applyBorder="1" applyAlignment="1"/>
    <xf numFmtId="0" fontId="3" fillId="8" borderId="2" xfId="0" applyFont="1" applyFill="1" applyBorder="1" applyAlignment="1"/>
    <xf numFmtId="0" fontId="3" fillId="8" borderId="15" xfId="0" applyFont="1" applyFill="1" applyBorder="1" applyAlignment="1"/>
    <xf numFmtId="166" fontId="3" fillId="8" borderId="2" xfId="0" applyNumberFormat="1" applyFont="1" applyFill="1" applyBorder="1" applyAlignment="1"/>
    <xf numFmtId="0" fontId="3" fillId="8" borderId="6" xfId="0" applyFont="1" applyFill="1" applyBorder="1" applyAlignment="1"/>
    <xf numFmtId="0" fontId="3" fillId="8" borderId="10" xfId="0" applyFont="1" applyFill="1" applyBorder="1" applyAlignment="1"/>
    <xf numFmtId="0" fontId="3" fillId="3" borderId="18" xfId="0" applyFont="1" applyFill="1" applyBorder="1" applyAlignment="1"/>
    <xf numFmtId="166" fontId="3" fillId="3" borderId="18" xfId="0" applyNumberFormat="1" applyFont="1" applyFill="1" applyBorder="1" applyAlignment="1"/>
    <xf numFmtId="0" fontId="3" fillId="3" borderId="6" xfId="0" applyFont="1" applyFill="1" applyBorder="1" applyAlignment="1"/>
    <xf numFmtId="0" fontId="3" fillId="3" borderId="10" xfId="0" applyFont="1" applyFill="1" applyBorder="1" applyAlignment="1"/>
    <xf numFmtId="166" fontId="3" fillId="3" borderId="6" xfId="0" applyNumberFormat="1" applyFont="1" applyFill="1" applyBorder="1" applyAlignment="1"/>
    <xf numFmtId="0" fontId="3" fillId="3" borderId="16" xfId="0" applyFont="1" applyFill="1" applyBorder="1" applyAlignment="1"/>
    <xf numFmtId="0" fontId="3" fillId="3" borderId="17" xfId="0" applyFont="1" applyFill="1" applyBorder="1" applyAlignment="1"/>
    <xf numFmtId="166" fontId="3" fillId="3" borderId="16" xfId="0" applyNumberFormat="1" applyFont="1" applyFill="1" applyBorder="1" applyAlignment="1"/>
    <xf numFmtId="166" fontId="13" fillId="0" borderId="6" xfId="0" applyNumberFormat="1" applyFont="1" applyBorder="1" applyAlignment="1"/>
    <xf numFmtId="166" fontId="3" fillId="0" borderId="1" xfId="0" applyNumberFormat="1" applyFont="1" applyBorder="1" applyAlignment="1"/>
    <xf numFmtId="0" fontId="3" fillId="7" borderId="0" xfId="0" applyFont="1" applyFill="1" applyBorder="1" applyAlignment="1"/>
    <xf numFmtId="0" fontId="3" fillId="8" borderId="8" xfId="0" applyFont="1" applyFill="1" applyBorder="1" applyAlignment="1"/>
    <xf numFmtId="0" fontId="3" fillId="8" borderId="9" xfId="0" applyFont="1" applyFill="1" applyBorder="1" applyAlignment="1"/>
    <xf numFmtId="166" fontId="3" fillId="8" borderId="9" xfId="0" applyNumberFormat="1" applyFont="1" applyFill="1" applyBorder="1"/>
    <xf numFmtId="0" fontId="3" fillId="8" borderId="16" xfId="0" applyFont="1" applyFill="1" applyBorder="1" applyAlignment="1"/>
    <xf numFmtId="0" fontId="3" fillId="8" borderId="17" xfId="0" applyFont="1" applyFill="1" applyBorder="1" applyAlignment="1"/>
    <xf numFmtId="166" fontId="3" fillId="8" borderId="17" xfId="0" applyNumberFormat="1" applyFont="1" applyFill="1" applyBorder="1"/>
    <xf numFmtId="166" fontId="3" fillId="8" borderId="18" xfId="0" applyNumberFormat="1" applyFont="1" applyFill="1" applyBorder="1"/>
    <xf numFmtId="0" fontId="13" fillId="8" borderId="10" xfId="0" applyFont="1" applyFill="1" applyBorder="1" applyAlignment="1"/>
    <xf numFmtId="166" fontId="3" fillId="7" borderId="10" xfId="0" applyNumberFormat="1" applyFont="1" applyFill="1" applyBorder="1"/>
    <xf numFmtId="0" fontId="6" fillId="7" borderId="6" xfId="0" applyFont="1" applyFill="1" applyBorder="1"/>
    <xf numFmtId="166" fontId="3" fillId="7" borderId="3" xfId="0" applyNumberFormat="1" applyFont="1" applyFill="1" applyBorder="1"/>
    <xf numFmtId="0" fontId="3" fillId="9" borderId="15" xfId="0" applyFont="1" applyFill="1" applyBorder="1" applyAlignment="1">
      <alignment horizontal="centerContinuous" vertical="center"/>
    </xf>
    <xf numFmtId="0" fontId="3" fillId="9" borderId="13" xfId="0" applyFont="1" applyFill="1" applyBorder="1" applyAlignment="1">
      <alignment horizontal="centerContinuous" vertical="center"/>
    </xf>
    <xf numFmtId="0" fontId="15" fillId="9" borderId="2" xfId="0" applyFont="1" applyFill="1" applyBorder="1" applyAlignment="1">
      <alignment horizontal="centerContinuous" vertical="center"/>
    </xf>
    <xf numFmtId="0" fontId="15" fillId="9" borderId="13" xfId="0" applyFont="1" applyFill="1" applyBorder="1" applyAlignment="1">
      <alignment horizontal="centerContinuous" vertical="center"/>
    </xf>
    <xf numFmtId="0" fontId="15" fillId="9" borderId="15" xfId="0" applyFont="1" applyFill="1" applyBorder="1" applyAlignment="1">
      <alignment horizontal="centerContinuous" vertical="center"/>
    </xf>
    <xf numFmtId="0" fontId="15" fillId="7" borderId="0" xfId="0" applyFont="1" applyFill="1"/>
    <xf numFmtId="0" fontId="16" fillId="7" borderId="0" xfId="0" applyFont="1" applyFill="1"/>
    <xf numFmtId="0" fontId="15" fillId="9" borderId="2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 vertical="center"/>
    </xf>
    <xf numFmtId="0" fontId="15" fillId="7" borderId="0" xfId="0" applyFont="1" applyFill="1" applyBorder="1"/>
    <xf numFmtId="166" fontId="3" fillId="7" borderId="6" xfId="0" applyNumberFormat="1" applyFont="1" applyFill="1" applyBorder="1" applyAlignment="1"/>
    <xf numFmtId="166" fontId="3" fillId="7" borderId="1" xfId="0" applyNumberFormat="1" applyFont="1" applyFill="1" applyBorder="1" applyAlignment="1"/>
    <xf numFmtId="166" fontId="3" fillId="3" borderId="3" xfId="0" applyNumberFormat="1" applyFont="1" applyFill="1" applyBorder="1"/>
    <xf numFmtId="0" fontId="13" fillId="3" borderId="6" xfId="0" applyFont="1" applyFill="1" applyBorder="1" applyAlignment="1"/>
    <xf numFmtId="0" fontId="13" fillId="3" borderId="10" xfId="0" applyFont="1" applyFill="1" applyBorder="1" applyAlignment="1"/>
    <xf numFmtId="166" fontId="13" fillId="3" borderId="10" xfId="0" applyNumberFormat="1" applyFont="1" applyFill="1" applyBorder="1"/>
    <xf numFmtId="0" fontId="3" fillId="3" borderId="1" xfId="0" applyFont="1" applyFill="1" applyBorder="1" applyAlignment="1"/>
    <xf numFmtId="0" fontId="3" fillId="3" borderId="3" xfId="0" applyFont="1" applyFill="1" applyBorder="1" applyAlignment="1"/>
    <xf numFmtId="0" fontId="3" fillId="9" borderId="14" xfId="0" applyFont="1" applyFill="1" applyBorder="1" applyAlignment="1">
      <alignment horizontal="centerContinuous" vertical="center"/>
    </xf>
    <xf numFmtId="175" fontId="3" fillId="9" borderId="13" xfId="0" applyNumberFormat="1" applyFont="1" applyFill="1" applyBorder="1" applyAlignment="1">
      <alignment horizontal="centerContinuous" vertical="center"/>
    </xf>
    <xf numFmtId="0" fontId="3" fillId="9" borderId="14" xfId="0" applyFont="1" applyFill="1" applyBorder="1"/>
    <xf numFmtId="0" fontId="6" fillId="8" borderId="6" xfId="0" applyFont="1" applyFill="1" applyBorder="1"/>
    <xf numFmtId="0" fontId="6" fillId="8" borderId="1" xfId="0" applyFont="1" applyFill="1" applyBorder="1"/>
    <xf numFmtId="182" fontId="6" fillId="0" borderId="6" xfId="0" applyNumberFormat="1" applyFont="1" applyBorder="1"/>
    <xf numFmtId="182" fontId="6" fillId="0" borderId="1" xfId="0" applyNumberFormat="1" applyFont="1" applyBorder="1"/>
    <xf numFmtId="0" fontId="6" fillId="10" borderId="6" xfId="0" applyFont="1" applyFill="1" applyBorder="1"/>
    <xf numFmtId="0" fontId="3" fillId="10" borderId="6" xfId="0" applyFont="1" applyFill="1" applyBorder="1" applyAlignment="1"/>
    <xf numFmtId="0" fontId="3" fillId="10" borderId="10" xfId="0" applyFont="1" applyFill="1" applyBorder="1" applyAlignment="1"/>
    <xf numFmtId="0" fontId="3" fillId="10" borderId="10" xfId="0" applyFont="1" applyFill="1" applyBorder="1"/>
    <xf numFmtId="0" fontId="3" fillId="10" borderId="1" xfId="0" applyFont="1" applyFill="1" applyBorder="1" applyAlignment="1"/>
    <xf numFmtId="0" fontId="3" fillId="10" borderId="3" xfId="0" applyFont="1" applyFill="1" applyBorder="1" applyAlignment="1"/>
    <xf numFmtId="0" fontId="3" fillId="10" borderId="3" xfId="0" applyFont="1" applyFill="1" applyBorder="1"/>
    <xf numFmtId="0" fontId="3" fillId="10" borderId="10" xfId="0" applyNumberFormat="1" applyFont="1" applyFill="1" applyBorder="1"/>
    <xf numFmtId="0" fontId="3" fillId="10" borderId="3" xfId="0" applyNumberFormat="1" applyFont="1" applyFill="1" applyBorder="1"/>
    <xf numFmtId="178" fontId="3" fillId="10" borderId="10" xfId="0" applyNumberFormat="1" applyFont="1" applyFill="1" applyBorder="1"/>
    <xf numFmtId="178" fontId="3" fillId="10" borderId="3" xfId="0" applyNumberFormat="1" applyFont="1" applyFill="1" applyBorder="1"/>
    <xf numFmtId="0" fontId="6" fillId="3" borderId="2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left" vertical="center" wrapText="1"/>
    </xf>
    <xf numFmtId="166" fontId="6" fillId="0" borderId="6" xfId="0" applyNumberFormat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166" fontId="6" fillId="3" borderId="8" xfId="0" applyNumberFormat="1" applyFont="1" applyFill="1" applyBorder="1"/>
    <xf numFmtId="166" fontId="6" fillId="3" borderId="6" xfId="0" applyNumberFormat="1" applyFont="1" applyFill="1" applyBorder="1"/>
    <xf numFmtId="3" fontId="3" fillId="4" borderId="2" xfId="1" applyNumberFormat="1" applyFont="1" applyFill="1" applyBorder="1" applyAlignment="1">
      <alignment horizontal="center"/>
    </xf>
    <xf numFmtId="166" fontId="6" fillId="3" borderId="1" xfId="0" applyNumberFormat="1" applyFont="1" applyFill="1" applyBorder="1"/>
    <xf numFmtId="0" fontId="6" fillId="9" borderId="2" xfId="0" applyFont="1" applyFill="1" applyBorder="1" applyAlignment="1">
      <alignment horizontal="center" vertical="center"/>
    </xf>
    <xf numFmtId="166" fontId="6" fillId="7" borderId="0" xfId="0" applyNumberFormat="1" applyFont="1" applyFill="1"/>
    <xf numFmtId="0" fontId="6" fillId="10" borderId="8" xfId="0" applyFont="1" applyFill="1" applyBorder="1"/>
    <xf numFmtId="166" fontId="6" fillId="10" borderId="8" xfId="0" applyNumberFormat="1" applyFont="1" applyFill="1" applyBorder="1"/>
    <xf numFmtId="168" fontId="6" fillId="10" borderId="8" xfId="0" applyNumberFormat="1" applyFont="1" applyFill="1" applyBorder="1"/>
    <xf numFmtId="166" fontId="6" fillId="10" borderId="6" xfId="0" applyNumberFormat="1" applyFont="1" applyFill="1" applyBorder="1"/>
    <xf numFmtId="168" fontId="6" fillId="10" borderId="6" xfId="0" applyNumberFormat="1" applyFont="1" applyFill="1" applyBorder="1"/>
    <xf numFmtId="0" fontId="6" fillId="10" borderId="1" xfId="0" applyFont="1" applyFill="1" applyBorder="1"/>
    <xf numFmtId="166" fontId="6" fillId="10" borderId="1" xfId="0" applyNumberFormat="1" applyFont="1" applyFill="1" applyBorder="1"/>
    <xf numFmtId="168" fontId="6" fillId="10" borderId="1" xfId="0" applyNumberFormat="1" applyFont="1" applyFill="1" applyBorder="1"/>
    <xf numFmtId="0" fontId="6" fillId="7" borderId="0" xfId="0" applyNumberFormat="1" applyFont="1" applyFill="1"/>
    <xf numFmtId="166" fontId="3" fillId="8" borderId="6" xfId="0" applyNumberFormat="1" applyFont="1" applyFill="1" applyBorder="1"/>
    <xf numFmtId="166" fontId="3" fillId="10" borderId="10" xfId="0" applyNumberFormat="1" applyFont="1" applyFill="1" applyBorder="1"/>
    <xf numFmtId="166" fontId="3" fillId="10" borderId="3" xfId="0" applyNumberFormat="1" applyFont="1" applyFill="1" applyBorder="1"/>
    <xf numFmtId="0" fontId="0" fillId="7" borderId="0" xfId="0" applyFill="1"/>
    <xf numFmtId="166" fontId="3" fillId="8" borderId="9" xfId="0" applyNumberFormat="1" applyFont="1" applyFill="1" applyBorder="1" applyAlignment="1"/>
    <xf numFmtId="174" fontId="6" fillId="10" borderId="8" xfId="0" applyNumberFormat="1" applyFont="1" applyFill="1" applyBorder="1"/>
    <xf numFmtId="174" fontId="6" fillId="10" borderId="6" xfId="0" applyNumberFormat="1" applyFont="1" applyFill="1" applyBorder="1"/>
    <xf numFmtId="174" fontId="6" fillId="10" borderId="1" xfId="0" applyNumberFormat="1" applyFont="1" applyFill="1" applyBorder="1"/>
    <xf numFmtId="2" fontId="6" fillId="10" borderId="8" xfId="0" applyNumberFormat="1" applyFont="1" applyFill="1" applyBorder="1"/>
    <xf numFmtId="2" fontId="6" fillId="10" borderId="6" xfId="0" applyNumberFormat="1" applyFont="1" applyFill="1" applyBorder="1"/>
    <xf numFmtId="2" fontId="6" fillId="10" borderId="1" xfId="0" applyNumberFormat="1" applyFont="1" applyFill="1" applyBorder="1"/>
    <xf numFmtId="0" fontId="6" fillId="9" borderId="2" xfId="0" applyFont="1" applyFill="1" applyBorder="1" applyAlignment="1">
      <alignment horizontal="center" vertical="center" wrapText="1"/>
    </xf>
    <xf numFmtId="166" fontId="3" fillId="7" borderId="0" xfId="2" quotePrefix="1" applyNumberFormat="1" applyFont="1" applyFill="1" applyBorder="1" applyAlignment="1"/>
    <xf numFmtId="166" fontId="3" fillId="7" borderId="19" xfId="2" quotePrefix="1" applyNumberFormat="1" applyFont="1" applyFill="1" applyBorder="1" applyAlignment="1"/>
    <xf numFmtId="165" fontId="3" fillId="3" borderId="8" xfId="1" applyNumberFormat="1" applyFont="1" applyFill="1" applyBorder="1" applyAlignment="1"/>
    <xf numFmtId="0" fontId="3" fillId="3" borderId="8" xfId="1" applyNumberFormat="1" applyFont="1" applyFill="1" applyBorder="1" applyAlignment="1">
      <alignment horizontal="center" vertical="center"/>
    </xf>
    <xf numFmtId="165" fontId="3" fillId="3" borderId="8" xfId="1" applyNumberFormat="1" applyFont="1" applyFill="1" applyBorder="1" applyAlignment="1">
      <alignment horizontal="center"/>
    </xf>
    <xf numFmtId="165" fontId="3" fillId="3" borderId="8" xfId="1" applyNumberFormat="1" applyFont="1" applyFill="1" applyBorder="1" applyAlignment="1">
      <alignment horizontal="center" vertical="center"/>
    </xf>
    <xf numFmtId="0" fontId="3" fillId="3" borderId="8" xfId="1" applyNumberFormat="1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left"/>
    </xf>
    <xf numFmtId="165" fontId="3" fillId="3" borderId="6" xfId="1" applyNumberFormat="1" applyFont="1" applyFill="1" applyBorder="1" applyAlignment="1"/>
    <xf numFmtId="0" fontId="3" fillId="3" borderId="6" xfId="1" applyNumberFormat="1" applyFont="1" applyFill="1" applyBorder="1" applyAlignment="1">
      <alignment horizontal="center" vertical="center"/>
    </xf>
    <xf numFmtId="165" fontId="3" fillId="3" borderId="6" xfId="1" applyNumberFormat="1" applyFont="1" applyFill="1" applyBorder="1" applyAlignment="1">
      <alignment horizontal="center"/>
    </xf>
    <xf numFmtId="165" fontId="3" fillId="3" borderId="6" xfId="1" applyNumberFormat="1" applyFont="1" applyFill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/>
    </xf>
    <xf numFmtId="0" fontId="3" fillId="3" borderId="6" xfId="1" applyNumberFormat="1" applyFont="1" applyFill="1" applyBorder="1" applyAlignment="1">
      <alignment horizontal="left"/>
    </xf>
    <xf numFmtId="165" fontId="3" fillId="3" borderId="1" xfId="1" applyNumberFormat="1" applyFont="1" applyFill="1" applyBorder="1" applyAlignment="1"/>
    <xf numFmtId="0" fontId="3" fillId="3" borderId="1" xfId="1" applyNumberFormat="1" applyFont="1" applyFill="1" applyBorder="1" applyAlignment="1">
      <alignment horizontal="center" vertical="center"/>
    </xf>
    <xf numFmtId="165" fontId="3" fillId="3" borderId="1" xfId="1" applyNumberFormat="1" applyFont="1" applyFill="1" applyBorder="1" applyAlignment="1">
      <alignment horizontal="center"/>
    </xf>
    <xf numFmtId="165" fontId="3" fillId="3" borderId="1" xfId="1" applyNumberFormat="1" applyFont="1" applyFill="1" applyBorder="1" applyAlignment="1">
      <alignment horizontal="center" vertical="center"/>
    </xf>
    <xf numFmtId="0" fontId="3" fillId="3" borderId="1" xfId="1" applyNumberFormat="1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left"/>
    </xf>
    <xf numFmtId="15" fontId="3" fillId="3" borderId="8" xfId="1" quotePrefix="1" applyNumberFormat="1" applyFont="1" applyFill="1" applyBorder="1" applyAlignment="1">
      <alignment horizontal="center"/>
    </xf>
    <xf numFmtId="168" fontId="3" fillId="3" borderId="8" xfId="1" quotePrefix="1" applyNumberFormat="1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center"/>
    </xf>
    <xf numFmtId="165" fontId="3" fillId="3" borderId="8" xfId="2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left"/>
    </xf>
    <xf numFmtId="15" fontId="3" fillId="3" borderId="6" xfId="1" quotePrefix="1" applyNumberFormat="1" applyFont="1" applyFill="1" applyBorder="1" applyAlignment="1">
      <alignment horizontal="center"/>
    </xf>
    <xf numFmtId="168" fontId="3" fillId="3" borderId="6" xfId="1" quotePrefix="1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center"/>
    </xf>
    <xf numFmtId="165" fontId="3" fillId="3" borderId="6" xfId="2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left"/>
    </xf>
    <xf numFmtId="15" fontId="3" fillId="3" borderId="1" xfId="1" quotePrefix="1" applyNumberFormat="1" applyFont="1" applyFill="1" applyBorder="1" applyAlignment="1">
      <alignment horizontal="center"/>
    </xf>
    <xf numFmtId="168" fontId="3" fillId="3" borderId="1" xfId="1" quotePrefix="1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center"/>
    </xf>
    <xf numFmtId="165" fontId="3" fillId="3" borderId="1" xfId="2" applyNumberFormat="1" applyFont="1" applyFill="1" applyBorder="1" applyAlignment="1">
      <alignment horizontal="center"/>
    </xf>
    <xf numFmtId="0" fontId="12" fillId="9" borderId="2" xfId="1" applyFont="1" applyFill="1" applyBorder="1" applyAlignment="1">
      <alignment horizontal="centerContinuous" vertical="center" wrapText="1"/>
    </xf>
    <xf numFmtId="166" fontId="3" fillId="3" borderId="8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right"/>
    </xf>
    <xf numFmtId="166" fontId="3" fillId="3" borderId="6" xfId="2" applyNumberFormat="1" applyFont="1" applyFill="1" applyBorder="1" applyAlignment="1">
      <alignment horizontal="right"/>
    </xf>
    <xf numFmtId="0" fontId="3" fillId="3" borderId="6" xfId="2" applyNumberFormat="1" applyFont="1" applyFill="1" applyBorder="1" applyAlignment="1">
      <alignment horizontal="right"/>
    </xf>
    <xf numFmtId="166" fontId="3" fillId="3" borderId="1" xfId="2" applyNumberFormat="1" applyFont="1" applyFill="1" applyBorder="1" applyAlignment="1">
      <alignment horizontal="right"/>
    </xf>
    <xf numFmtId="0" fontId="3" fillId="3" borderId="1" xfId="2" applyNumberFormat="1" applyFont="1" applyFill="1" applyBorder="1" applyAlignment="1">
      <alignment horizontal="right"/>
    </xf>
    <xf numFmtId="183" fontId="6" fillId="0" borderId="6" xfId="0" applyNumberFormat="1" applyFont="1" applyBorder="1"/>
    <xf numFmtId="0" fontId="3" fillId="3" borderId="8" xfId="2" applyNumberFormat="1" applyFont="1" applyFill="1" applyBorder="1" applyAlignment="1">
      <alignment horizontal="center"/>
    </xf>
    <xf numFmtId="0" fontId="3" fillId="3" borderId="6" xfId="2" applyNumberFormat="1" applyFont="1" applyFill="1" applyBorder="1" applyAlignment="1">
      <alignment horizontal="center"/>
    </xf>
    <xf numFmtId="0" fontId="3" fillId="3" borderId="1" xfId="2" applyNumberFormat="1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8" xfId="1" applyFont="1" applyFill="1" applyBorder="1" applyAlignment="1">
      <alignment horizontal="center"/>
    </xf>
    <xf numFmtId="166" fontId="3" fillId="3" borderId="8" xfId="1" applyNumberFormat="1" applyFont="1" applyFill="1" applyBorder="1" applyAlignment="1">
      <alignment horizontal="right"/>
    </xf>
    <xf numFmtId="0" fontId="3" fillId="3" borderId="8" xfId="1" applyNumberFormat="1" applyFont="1" applyFill="1" applyBorder="1" applyAlignment="1"/>
    <xf numFmtId="0" fontId="3" fillId="3" borderId="6" xfId="1" applyFont="1" applyFill="1" applyBorder="1" applyAlignment="1">
      <alignment horizontal="center"/>
    </xf>
    <xf numFmtId="166" fontId="3" fillId="3" borderId="6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/>
    <xf numFmtId="0" fontId="6" fillId="3" borderId="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168" fontId="6" fillId="3" borderId="8" xfId="0" applyNumberFormat="1" applyFont="1" applyFill="1" applyBorder="1" applyAlignment="1">
      <alignment horizontal="center"/>
    </xf>
    <xf numFmtId="168" fontId="6" fillId="3" borderId="6" xfId="0" applyNumberFormat="1" applyFont="1" applyFill="1" applyBorder="1" applyAlignment="1">
      <alignment horizontal="center"/>
    </xf>
    <xf numFmtId="168" fontId="6" fillId="3" borderId="1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166" fontId="6" fillId="3" borderId="6" xfId="0" applyNumberFormat="1" applyFont="1" applyFill="1" applyBorder="1" applyAlignment="1">
      <alignment horizontal="center"/>
    </xf>
    <xf numFmtId="166" fontId="6" fillId="3" borderId="8" xfId="0" applyNumberFormat="1" applyFont="1" applyFill="1" applyBorder="1" applyAlignment="1">
      <alignment horizontal="center"/>
    </xf>
    <xf numFmtId="165" fontId="6" fillId="3" borderId="6" xfId="0" applyNumberFormat="1" applyFont="1" applyFill="1" applyBorder="1"/>
    <xf numFmtId="0" fontId="6" fillId="3" borderId="6" xfId="0" applyFont="1" applyFill="1" applyBorder="1" applyAlignment="1">
      <alignment horizontal="center"/>
    </xf>
    <xf numFmtId="165" fontId="6" fillId="3" borderId="8" xfId="0" applyNumberFormat="1" applyFont="1" applyFill="1" applyBorder="1"/>
    <xf numFmtId="165" fontId="6" fillId="3" borderId="8" xfId="0" applyNumberFormat="1" applyFont="1" applyFill="1" applyBorder="1" applyAlignment="1">
      <alignment horizontal="center"/>
    </xf>
    <xf numFmtId="165" fontId="6" fillId="3" borderId="6" xfId="0" applyNumberFormat="1" applyFont="1" applyFill="1" applyBorder="1" applyAlignment="1">
      <alignment horizontal="center"/>
    </xf>
    <xf numFmtId="165" fontId="6" fillId="3" borderId="1" xfId="0" applyNumberFormat="1" applyFont="1" applyFill="1" applyBorder="1"/>
    <xf numFmtId="165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166" fontId="3" fillId="3" borderId="6" xfId="0" applyNumberFormat="1" applyFont="1" applyFill="1" applyBorder="1" applyAlignment="1">
      <alignment horizontal="center"/>
    </xf>
    <xf numFmtId="166" fontId="3" fillId="3" borderId="1" xfId="0" applyNumberFormat="1" applyFont="1" applyFill="1" applyBorder="1" applyAlignment="1">
      <alignment horizontal="center"/>
    </xf>
    <xf numFmtId="167" fontId="3" fillId="3" borderId="11" xfId="1" applyNumberFormat="1" applyFont="1" applyFill="1" applyBorder="1" applyAlignment="1">
      <alignment horizontal="right"/>
    </xf>
    <xf numFmtId="167" fontId="3" fillId="3" borderId="7" xfId="1" applyNumberFormat="1" applyFont="1" applyFill="1" applyBorder="1" applyAlignment="1">
      <alignment horizontal="right"/>
    </xf>
    <xf numFmtId="167" fontId="3" fillId="3" borderId="5" xfId="1" applyNumberFormat="1" applyFont="1" applyFill="1" applyBorder="1" applyAlignment="1">
      <alignment horizontal="right"/>
    </xf>
    <xf numFmtId="0" fontId="3" fillId="3" borderId="9" xfId="1" applyNumberFormat="1" applyFont="1" applyFill="1" applyBorder="1" applyAlignment="1">
      <alignment horizontal="left"/>
    </xf>
    <xf numFmtId="0" fontId="3" fillId="3" borderId="10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left"/>
    </xf>
    <xf numFmtId="0" fontId="12" fillId="9" borderId="8" xfId="1" applyFont="1" applyFill="1" applyBorder="1" applyAlignment="1">
      <alignment horizontal="center" vertical="center" wrapText="1"/>
    </xf>
    <xf numFmtId="165" fontId="3" fillId="2" borderId="16" xfId="1" applyNumberFormat="1" applyFont="1" applyFill="1" applyBorder="1" applyAlignment="1">
      <alignment horizontal="center"/>
    </xf>
    <xf numFmtId="166" fontId="3" fillId="2" borderId="8" xfId="1" applyNumberFormat="1" applyFont="1" applyFill="1" applyBorder="1" applyAlignment="1"/>
    <xf numFmtId="166" fontId="3" fillId="2" borderId="6" xfId="1" applyNumberFormat="1" applyFont="1" applyFill="1" applyBorder="1" applyAlignment="1"/>
    <xf numFmtId="166" fontId="3" fillId="2" borderId="16" xfId="1" applyNumberFormat="1" applyFont="1" applyFill="1" applyBorder="1" applyAlignment="1"/>
    <xf numFmtId="166" fontId="3" fillId="2" borderId="1" xfId="1" applyNumberFormat="1" applyFont="1" applyFill="1" applyBorder="1" applyAlignment="1"/>
    <xf numFmtId="178" fontId="3" fillId="3" borderId="8" xfId="2" applyNumberFormat="1" applyFont="1" applyFill="1" applyBorder="1" applyAlignment="1">
      <alignment horizontal="right"/>
    </xf>
    <xf numFmtId="178" fontId="3" fillId="3" borderId="6" xfId="2" applyNumberFormat="1" applyFont="1" applyFill="1" applyBorder="1" applyAlignment="1">
      <alignment horizontal="right"/>
    </xf>
    <xf numFmtId="178" fontId="3" fillId="3" borderId="1" xfId="2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right" vertical="center"/>
    </xf>
    <xf numFmtId="0" fontId="6" fillId="3" borderId="12" xfId="0" applyFont="1" applyFill="1" applyBorder="1" applyAlignment="1">
      <alignment horizontal="right"/>
    </xf>
    <xf numFmtId="165" fontId="3" fillId="3" borderId="8" xfId="1" applyNumberFormat="1" applyFont="1" applyFill="1" applyBorder="1" applyAlignment="1">
      <alignment horizontal="right" vertical="center"/>
    </xf>
    <xf numFmtId="165" fontId="3" fillId="3" borderId="8" xfId="1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165" fontId="3" fillId="3" borderId="6" xfId="1" applyNumberFormat="1" applyFont="1" applyFill="1" applyBorder="1" applyAlignment="1">
      <alignment horizontal="right" vertical="center"/>
    </xf>
    <xf numFmtId="165" fontId="3" fillId="3" borderId="6" xfId="1" applyNumberFormat="1" applyFont="1" applyFill="1" applyBorder="1" applyAlignment="1">
      <alignment horizontal="right"/>
    </xf>
    <xf numFmtId="0" fontId="6" fillId="3" borderId="4" xfId="0" applyFont="1" applyFill="1" applyBorder="1" applyAlignment="1">
      <alignment horizontal="right"/>
    </xf>
    <xf numFmtId="165" fontId="3" fillId="3" borderId="1" xfId="1" applyNumberFormat="1" applyFont="1" applyFill="1" applyBorder="1" applyAlignment="1">
      <alignment horizontal="right" vertical="center"/>
    </xf>
    <xf numFmtId="165" fontId="3" fillId="3" borderId="1" xfId="1" applyNumberFormat="1" applyFont="1" applyFill="1" applyBorder="1" applyAlignment="1">
      <alignment horizontal="right"/>
    </xf>
    <xf numFmtId="0" fontId="3" fillId="3" borderId="1" xfId="1" applyNumberFormat="1" applyFont="1" applyFill="1" applyBorder="1" applyAlignment="1">
      <alignment horizontal="left"/>
    </xf>
    <xf numFmtId="0" fontId="3" fillId="3" borderId="1" xfId="1" applyNumberFormat="1" applyFont="1" applyFill="1" applyBorder="1" applyAlignment="1">
      <alignment horizontal="right"/>
    </xf>
    <xf numFmtId="166" fontId="3" fillId="3" borderId="1" xfId="1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/>
    </xf>
    <xf numFmtId="0" fontId="3" fillId="3" borderId="9" xfId="1" applyNumberFormat="1" applyFont="1" applyFill="1" applyBorder="1" applyAlignment="1">
      <alignment horizontal="center"/>
    </xf>
    <xf numFmtId="0" fontId="3" fillId="3" borderId="10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center"/>
    </xf>
    <xf numFmtId="166" fontId="3" fillId="3" borderId="6" xfId="0" applyNumberFormat="1" applyFont="1" applyFill="1" applyBorder="1" applyAlignment="1">
      <alignment horizontal="right"/>
    </xf>
    <xf numFmtId="166" fontId="3" fillId="3" borderId="1" xfId="0" applyNumberFormat="1" applyFont="1" applyFill="1" applyBorder="1" applyAlignment="1">
      <alignment horizontal="right"/>
    </xf>
    <xf numFmtId="0" fontId="3" fillId="9" borderId="8" xfId="0" applyFont="1" applyFill="1" applyBorder="1" applyAlignment="1">
      <alignment horizontal="center" vertical="center" wrapText="1"/>
    </xf>
    <xf numFmtId="175" fontId="3" fillId="9" borderId="8" xfId="0" applyNumberFormat="1" applyFont="1" applyFill="1" applyBorder="1" applyAlignment="1">
      <alignment horizontal="center" vertical="center" wrapText="1"/>
    </xf>
    <xf numFmtId="166" fontId="6" fillId="3" borderId="1" xfId="0" applyNumberFormat="1" applyFont="1" applyFill="1" applyBorder="1" applyAlignment="1">
      <alignment horizontal="center"/>
    </xf>
    <xf numFmtId="0" fontId="6" fillId="10" borderId="6" xfId="0" applyNumberFormat="1" applyFont="1" applyFill="1" applyBorder="1"/>
    <xf numFmtId="0" fontId="6" fillId="10" borderId="1" xfId="0" applyNumberFormat="1" applyFont="1" applyFill="1" applyBorder="1"/>
    <xf numFmtId="171" fontId="3" fillId="3" borderId="6" xfId="1" applyNumberFormat="1" applyFont="1" applyFill="1" applyBorder="1" applyAlignment="1">
      <alignment horizontal="right"/>
    </xf>
    <xf numFmtId="172" fontId="3" fillId="3" borderId="6" xfId="1" applyNumberFormat="1" applyFont="1" applyFill="1" applyBorder="1" applyAlignment="1">
      <alignment horizontal="center"/>
    </xf>
    <xf numFmtId="0" fontId="3" fillId="3" borderId="2" xfId="1" applyFont="1" applyFill="1" applyBorder="1"/>
    <xf numFmtId="0" fontId="6" fillId="11" borderId="0" xfId="0" applyFont="1" applyFill="1" applyBorder="1"/>
    <xf numFmtId="0" fontId="6" fillId="11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 wrapText="1"/>
    </xf>
    <xf numFmtId="166" fontId="6" fillId="11" borderId="0" xfId="0" applyNumberFormat="1" applyFont="1" applyFill="1" applyBorder="1"/>
    <xf numFmtId="168" fontId="6" fillId="11" borderId="0" xfId="0" applyNumberFormat="1" applyFont="1" applyFill="1" applyBorder="1"/>
    <xf numFmtId="0" fontId="6" fillId="11" borderId="0" xfId="0" applyNumberFormat="1" applyFont="1" applyFill="1" applyBorder="1"/>
    <xf numFmtId="0" fontId="3" fillId="11" borderId="0" xfId="0" applyFont="1" applyFill="1" applyBorder="1"/>
    <xf numFmtId="166" fontId="3" fillId="11" borderId="0" xfId="2" quotePrefix="1" applyNumberFormat="1" applyFont="1" applyFill="1" applyBorder="1" applyAlignment="1"/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wrapText="1"/>
    </xf>
    <xf numFmtId="3" fontId="3" fillId="11" borderId="0" xfId="1" applyNumberFormat="1" applyFont="1" applyFill="1" applyBorder="1" applyAlignment="1">
      <alignment horizontal="center"/>
    </xf>
    <xf numFmtId="0" fontId="3" fillId="7" borderId="0" xfId="0" applyNumberFormat="1" applyFont="1" applyFill="1" applyBorder="1"/>
    <xf numFmtId="166" fontId="13" fillId="7" borderId="0" xfId="0" applyNumberFormat="1" applyFont="1" applyFill="1" applyBorder="1"/>
    <xf numFmtId="0" fontId="6" fillId="3" borderId="11" xfId="0" applyFont="1" applyFill="1" applyBorder="1"/>
    <xf numFmtId="0" fontId="6" fillId="3" borderId="7" xfId="0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6" fillId="3" borderId="12" xfId="0" applyFont="1" applyFill="1" applyBorder="1"/>
    <xf numFmtId="0" fontId="6" fillId="3" borderId="9" xfId="0" applyFont="1" applyFill="1" applyBorder="1"/>
    <xf numFmtId="0" fontId="6" fillId="3" borderId="10" xfId="0" applyFont="1" applyFill="1" applyBorder="1"/>
    <xf numFmtId="0" fontId="6" fillId="3" borderId="3" xfId="0" applyFont="1" applyFill="1" applyBorder="1"/>
    <xf numFmtId="0" fontId="6" fillId="3" borderId="5" xfId="0" applyFont="1" applyFill="1" applyBorder="1"/>
    <xf numFmtId="0" fontId="6" fillId="3" borderId="4" xfId="0" applyFont="1" applyFill="1" applyBorder="1"/>
    <xf numFmtId="0" fontId="6" fillId="3" borderId="13" xfId="0" applyFont="1" applyFill="1" applyBorder="1"/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Invalid source.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  <tr r="AS44" s="17"/>
      </tp>
      <tp t="s">
        <v>#N/A Invalid source.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  <tr r="AS42" s="17"/>
      </tp>
      <tp t="s">
        <v>#N/A Invalid source.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  <tr r="AS43" s="17"/>
      </tp>
      <tp t="s">
        <v>#N/A Invalid source.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  <tr r="AS38" s="17"/>
      </tp>
      <tp t="s">
        <v>#N/A Invalid source.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  <tr r="AS32" s="17"/>
      </tp>
      <tp t="s">
        <v>#N/A Invalid source.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  <tr r="AS35" s="17"/>
      </tp>
      <tp t="s">
        <v>#N/A Invalid source.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  <tr r="AT38" s="17"/>
      </tp>
      <tp t="s">
        <v>#N/A Invalid source.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  <tr r="AT32" s="17"/>
      </tp>
      <tp t="s">
        <v>#N/A Invalid source.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  <tr r="AT35" s="17"/>
      </tp>
      <tp t="s">
        <v>#N/A Invalid source.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  <tr r="AT44" s="17"/>
      </tp>
      <tp t="s">
        <v>#N/A Invalid source.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  <tr r="AT42" s="17"/>
      </tp>
      <tp t="s">
        <v>#N/A Invalid source.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  <tr r="AT43" s="17"/>
      </tp>
      <tp t="s">
        <v>#N/A Paused at 15:53:14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Paused at 15:53:14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Paused at 15:53:14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tgetrtdserver">
      <tp t="s">
        <v>#N/A Paused at 16:08:07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Paused at 15:53:14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Paused at 15:53:14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</main>
    <main first="pldatasource.rtgetrtdserver">
      <tp>
        <v>8.2000000000000003E-2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3"/>
      </tp>
      <tp>
        <v>0.13200000000000001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3"/>
      </tp>
      <tp t="s">
        <v>#N/A Paused at 16:08:33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1" s="17"/>
      </tp>
      <tp t="s">
        <v>#N/A Paused at 16:08:33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8" s="17"/>
      </tp>
      <tp t="s">
        <v>#N/A Paused at 16:08:33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2" s="17"/>
      </tp>
      <tp t="s">
        <v>#N/A Paused at 16:08:33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9" s="17"/>
      </tp>
      <tp t="s">
        <v>#N/A Paused at 16:08:33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0" s="17"/>
      </tp>
      <tp t="s">
        <v>#N/A Paused at 16:15:27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17"/>
      </tp>
      <tp t="s">
        <v>#N/A Paused at 16:08:33</v>
        <stp/>
        <stp>_x0008_EURX1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" s="17"/>
      </tp>
      <tp t="s">
        <v>#N/A Paused at 16:08:33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17"/>
      </tp>
      <tp t="s">
        <v>#N/A Paused at 16:08:33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17"/>
      </tp>
      <tp t="s">
        <v>#N/A Paused at 16:08:33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17"/>
      </tp>
      <tp t="s">
        <v>#N/A Paused at 16:08:33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17"/>
      </tp>
      <tp t="s">
        <v>#N/A Paused at 16:08:33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17"/>
      </tp>
      <tp t="s">
        <v>#N/A Paused at 16:08:33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17"/>
      </tp>
      <tp t="s">
        <v>#N/A Paused at 16:08:33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" s="17"/>
      </tp>
      <tp t="s">
        <v>#N/A Invalid source.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  <tr r="AT5" s="17"/>
      </tp>
      <tp t="s">
        <v>#N/A Invalid source.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" s="17"/>
        <tr r="AD4" s="17"/>
        <tr r="AT4" s="17"/>
      </tp>
      <tp t="s">
        <v>#N/A Invalid source.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Paused at 15:53:14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Invalid source.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Paused at 15:53:14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Invalid source.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Paused at 15:53:14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Invalid source.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Paused at 15:53:14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Invalid source.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Paused at 15:53:14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Invalid source.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Paused at 15:53:14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Invalid source.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Paused at 15:53:14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Invalid source.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Paused at 15:53:14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Invalid source.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Paused at 15:53:14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Invalid source.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Paused at 15:53:14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Invalid source.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Paused at 15:53:14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Invalid source.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Paused at 15:53:14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Invalid source.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Paused at 15:53:14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Paused at 15:53:14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Invalid source.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Paused at 15:53:14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Invalid source.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Paused at 15:53:14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Invalid source.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Paused at 15:53:14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Invalid source.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Paused at 15:53:14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Invalid source.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Paused at 15:53:14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Invalid source.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Paused at 15:53:14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Invalid source.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Paused at 15:53:14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Invalid source.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Paused at 15:53:14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Invalid source.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Paused at 15:53:14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Invalid source.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Paused at 15:53:14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Invalid source.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Paused at 15:53:14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Invalid source.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Paused at 15:53:14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Invalid source.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>
        <v>4.2000000000000003E-2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>
        <v>0.247</v>
        <stp/>
        <stp>_x000E_EUR11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2"/>
      </tp>
      <tp>
        <v>0.24</v>
        <stp/>
        <stp>_x000E_EUR10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2"/>
      </tp>
      <tp>
        <v>0.19</v>
        <stp/>
        <stp>_x000E_EUR10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2"/>
      </tp>
      <tp>
        <v>-8.0000000000000002E-3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>
        <v>0.19700000000000001</v>
        <stp/>
        <stp>_x000E_EUR11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2"/>
      </tp>
      <tp t="s">
        <v>#N/A Invalid source.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15:53:14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Paused at 16:08:33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7"/>
      </tp>
      <tp t="s">
        <v>#N/A Paused at 16:08:33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7"/>
      </tp>
      <tp t="s">
        <v>#N/A Paused at 16:08:33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7"/>
      </tp>
      <tp t="s">
        <v>#N/A Paused at 16:08:33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7"/>
      </tp>
      <tp t="s">
        <v>#N/A Paused at 16:08:33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7"/>
      </tp>
      <tp t="s">
        <v>#N/A Paused at 16:15:27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7"/>
      </tp>
      <tp t="s">
        <v>#N/A Paused at 16:08:34</v>
        <stp/>
        <stp>_x0008_EURX1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7"/>
      </tp>
      <tp t="s">
        <v>#N/A Paused at 16:08:33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17"/>
      </tp>
      <tp t="s">
        <v>#N/A Paused at 16:08:33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7"/>
      </tp>
      <tp t="s">
        <v>#N/A Paused at 16:08:33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7"/>
      </tp>
      <tp t="s">
        <v>#N/A Paused at 16:08:33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17"/>
      </tp>
      <tp t="s">
        <v>#N/A Paused at 16:08:33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7"/>
      </tp>
      <tp t="s">
        <v>#N/A Paused at 16:08:33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7"/>
      </tp>
      <tp t="s">
        <v>#N/A Paused at 15:53:14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  <tr r="AS6" s="17"/>
      </tp>
      <tp t="s">
        <v>#N/A Invalid source.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" s="17"/>
        <tr r="AL5" s="17"/>
        <tr r="AC5" s="17"/>
        <tr r="T5" s="17"/>
        <tr r="AS5" s="17"/>
      </tp>
      <tp t="s">
        <v>#N/A Invalid source.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" s="17"/>
        <tr r="AL4" s="17"/>
        <tr r="AC4" s="17"/>
        <tr r="F4" s="17"/>
        <tr r="AS4" s="17"/>
      </tp>
      <tp>
        <v>0.129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3"/>
      </tp>
      <tp>
        <v>0.20400000000000001</v>
        <stp/>
        <stp>_x000E_EUR12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2"/>
      </tp>
      <tp>
        <v>-5.0000000000000001E-3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 t="s">
        <v>#N/A Paused at 15:53:14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Paused at 15:53:14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Paused at 15:53:14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Paused at 15:53:14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Paused at 15:53:14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Paused at 15:53:14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Paused at 15:53:14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Paused at 15:53:14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Paused at 15:53:14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Paused at 15:53:14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Paused at 15:53:14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>
        <v>0.125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3"/>
      </tp>
      <tp>
        <v>-3.0000000000000001E-3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>
        <v>4.7E-2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 t="s">
        <v>#N/A Paused at 16:08:33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17"/>
      </tp>
      <tp t="s">
        <v>#N/A Paused at 16:08:33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17"/>
      </tp>
      <tp>
        <v>7.4999999999999997E-2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3"/>
      </tp>
      <tp>
        <v>4.4999999999999998E-2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>
        <v>0.254</v>
        <stp/>
        <stp>_x000E_EUR12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2"/>
      </tp>
      <tp>
        <v>7.9000000000000001E-2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3"/>
      </tp>
    </main>
    <main first="pldatasource.rtgetrtdserver">
      <tp>
        <v>-2.1000000000000001E-2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 t="s">
        <v>#N/A Invalid source.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15:53:14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Paused at 15:53:14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>
        <v>-1.9E-2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Paused at 15:53:10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Paused at 15:53:10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Paused at 15:53:10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Paused at 15:53:10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Paused at 15:53:10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</main>
    <main first="pldatasource.rtgetrtdserver">
      <tp>
        <v>-1.6E-2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 t="s">
        <v>#N/A Paused at 15:53:10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Paused at 15:53:10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Paused at 15:53:10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Paused at 15:53:10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Paused at 15:53:10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Paused at 16:08:33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7"/>
      </tp>
      <tp t="s">
        <v>#N/A Paused at 16:08:33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7"/>
      </tp>
    </main>
    <main first="pldatasource.rtgetrtdserver">
      <tp t="s">
        <v>#N/A Paused at 16:16:47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17"/>
      </tp>
      <tp t="s">
        <v>#N/A Paused at 15:53:14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Paused at 15:53:10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Paused at 15:53:10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Paused at 15:53:10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Paused at 15:53:10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Paused at 15:53:10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Paused at 15:53:10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Paused at 15:53:10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Paused at 15:53:10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Paused at 15:53:10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 t="s">
        <v>#N/A Paused at 15:53:14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15:53:14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  <tr r="AT25" s="17"/>
      </tp>
      <tp t="s">
        <v>#N/A Paused at 15:53:14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15:53:14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15:53:14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  <tr r="AT28" s="17"/>
      </tp>
      <tp t="s">
        <v>#N/A Paused at 15:53:14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  <tr r="AT24" s="17"/>
      </tp>
      <tp t="s">
        <v>#N/A Paused at 15:53:14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15:53:14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  <tr r="AT26" s="17"/>
      </tp>
      <tp t="s">
        <v>#N/A Paused at 15:53:14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15:53:14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15:53:14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  <tr r="AT27" s="17"/>
      </tp>
      <tp t="s">
        <v>#N/A Paused at 15:53:14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  <tr r="AT23" s="17"/>
      </tp>
      <tp>
        <v>-2.7E-2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>
        <v>3.9E-2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3"/>
      </tp>
    </main>
    <main first="pldatasource.rtgetrtdserver">
      <tp t="s">
        <v>#N/A Paused at 15:53:14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  <tr r="AS23" s="17"/>
      </tp>
      <tp t="s">
        <v>#N/A Paused at 15:53:14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  <tr r="AS27" s="17"/>
      </tp>
      <tp t="s">
        <v>#N/A Paused at 15:53:14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Paused at 15:53:14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15:53:14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  <tr r="AS26" s="17"/>
      </tp>
      <tp t="s">
        <v>#N/A Paused at 15:53:14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15:53:14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  <tr r="AS25" s="17"/>
      </tp>
      <tp t="s">
        <v>#N/A Paused at 15:53:14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15:53:14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  <tr r="AS24" s="17"/>
      </tp>
      <tp t="s">
        <v>#N/A Paused at 15:53:14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  <tr r="AS28" s="17"/>
      </tp>
      <tp t="s">
        <v>#N/A Paused at 15:53:14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15:53:14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>
        <v>4.4999999999999998E-2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3"/>
      </tp>
      <tp>
        <v>-2.3E-2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</main>
    <main first="pldatasource.rtgetrtdserver">
      <tp t="s">
        <v>#N/A Paused at 16:16:47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7"/>
      </tp>
      <tp>
        <v>4.8000000000000001E-2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3"/>
      </tp>
      <tp>
        <v>-2.3E-2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Paused at 15:53:10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Paused at 15:53:10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Paused at 15:53:10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Paused at 15:53:10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Paused at 15:53:10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 t="s">
        <v>#N/A Paused at 15:53:14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Paused at 15:53:14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Paused at 15:53:14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Paused at 15:53:14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Paused at 15:53:14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Paused at 15:53:14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Paused at 15:53:14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Paused at 15:53:14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Paused at 15:53:14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Paused at 15:53:14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Paused at 15:53:14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Paused at 15:53:14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Paused at 15:53:14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Paused at 15:53:14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Paused at 15:53:14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Paused at 15:53:14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Paused at 15:53:14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Paused at 15:53:14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Paused at 15:53:14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Paused at 15:53:14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Paused at 15:53:14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Paused at 15:53:14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Paused at 15:53:14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Paused at 15:53:14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Paused at 15:53:14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Paused at 15:53:14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Paused at 15:53:14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Paused at 15:53:14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Paused at 15:53:14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Paused at 15:53:14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Paused at 15:53:14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Paused at 15:53:14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Paused at 15:53:14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Paused at 15:53:14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Paused at 15:53:14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Paused at 15:53:14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Paused at 15:53:14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Paused at 15:53:14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Paused at 15:53:14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Paused at 15:53:14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Paused at 15:53:14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Paused at 15:53:14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Paused at 15:53:14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Paused at 15:53:14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Paused at 15:53:14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Paused at 15:53:14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Paused at 15:53:14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Paused at 15:53:14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Paused at 15:53:14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Paused at 15:53:14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Paused at 15:53:14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>
        <v>9.8000000000000004E-2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3"/>
      </tp>
      <tp>
        <v>2.7E-2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Paused at 15:53:10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Paused at 15:53:10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Paused at 15:53:10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Paused at 15:53:10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Paused at 15:53:10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</main>
    <main first="pldatasource.rtgetrtdserver">
      <tp>
        <v>9.5000000000000001E-2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3"/>
      </tp>
      <tp>
        <v>2.7E-2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Paused at 15:53:10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Paused at 15:53:10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Paused at 15:53:10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Paused at 15:53:10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Paused at 15:53:10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>
        <v>8.8999999999999996E-2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3"/>
      </tp>
      <tp>
        <v>2.3E-2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Paused at 15:53:10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Paused at 15:53:10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Paused at 15:53:10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Paused at 15:53:10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Paused at 15:53:10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Paused at 15:53:10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</main>
    <main first="pldatasource.rtgetrtdserver">
      <tp t="s">
        <v>#N/A Paused at 15:53:10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Paused at 15:53:10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Paused at 15:53:10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Paused at 15:53:10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Paused at 15:53:10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Paused at 15:53:14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Paused at 15:53:14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Paused at 15:53:14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Paused at 15:53:14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Paused at 15:53:14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Paused at 15:53:14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Paused at 15:53:14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Paused at 15:53:14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Paused at 15:53:10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Paused at 15:53:10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Paused at 15:53:10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Paused at 15:53:10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Paused at 15:53:10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</main>
    <main first="pldatasource.rtgetrtdserver">
      <tp>
        <v>3.4000000000000002E-2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Paused at 15:53:10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Paused at 15:53:10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Paused at 15:53:10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Paused at 15:53:10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Paused at 15:53:10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  <tp t="s">
        <v>#N/A Paused at 15:53:10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Paused at 15:53:14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>
        <v>3.1E-2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Paused at 15:53:10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Paused at 15:53:10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Paused at 15:53:10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Paused at 15:53:10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Paused at 15:53:10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  <tp>
        <v>2.9000000000000001E-2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>
        <v>0.20100000000000001</v>
        <stp/>
        <stp>_x000D_EUR2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2"/>
      </tp>
      <tp t="s">
        <v>#N/A Paused at 15:53:10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Paused at 15:53:10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>
        <v>0.20500000000000002</v>
        <stp/>
        <stp>_x000D_EUR3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2"/>
      </tp>
    </main>
    <main first="pldatasource.rtgetrtdserver">
      <tp t="s">
        <v>#N/A Paused at 15:53:14</v>
        <stp/>
        <stp>_x0011_EUR_CURVE_3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7"/>
      </tp>
      <tp t="s">
        <v>#N/A Paused at 15:53:14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  <tp>
        <v>0.19600000000000001</v>
        <stp/>
        <stp>_x000D_EUR1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2"/>
      </tp>
    </main>
    <main first="pldatasource.rtgetrtdserver">
      <tp>
        <v>0.22</v>
        <stp/>
        <stp>_x000D_EUR6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2"/>
      </tp>
      <tp>
        <v>0.113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3"/>
      </tp>
      <tp t="s">
        <v>#N/A Paused at 15:53:14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Paused at 15:53:14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Paused at 15:53:14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Paused at 15:53:14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Paused at 15:53:14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Paused at 15:53:14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Paused at 15:53:14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Paused at 15:53:14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Paused at 15:53:14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Paused at 15:53:14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Paused at 15:53:14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Paused at 15:53:14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Paused at 15:53:14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Paused at 15:53:14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Paused at 15:53:14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Paused at 15:53:14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Paused at 15:53:14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Paused at 15:53:14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Paused at 15:53:14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Paused at 15:53:14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Paused at 15:53:14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Paused at 15:53:14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Paused at 15:53:14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Paused at 15:53:14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Paused at 15:53:14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Paused at 15:53:14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Paused at 15:53:14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Paused at 15:53:14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Paused at 15:53:14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Paused at 15:53:14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Paused at 15:53:14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Paused at 15:53:14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Paused at 15:53:14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Paused at 15:53:14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Paused at 15:53:14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Paused at 15:53:14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Paused at 15:53:14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Paused at 15:53:14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Paused at 15:53:14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Paused at 15:53:14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Paused at 15:53:14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Paused at 15:53:14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Paused at 15:53:14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Paused at 15:53:14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Paused at 15:53:14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Paused at 15:53:14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Paused at 15:53:14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Paused at 15:53:14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Paused at 15:53:14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Paused at 15:53:14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Paused at 15:53:14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Paused at 15:53:14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>
        <v>0.22500000000000001</v>
        <stp/>
        <stp>_x000D_EUR7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2"/>
      </tp>
      <tp>
        <v>0.11700000000000001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3"/>
      </tp>
      <tp>
        <v>3.5000000000000003E-2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Paused at 15:53:14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Paused at 15:53:10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Paused at 15:53:10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>
        <v>0.21</v>
        <stp/>
        <stp>_x000D_EUR4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2"/>
      </tp>
      <tp>
        <v>0.10300000000000001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3"/>
      </tp>
    </main>
    <main first="pldatasource.rtgetrtdserver">
      <tp>
        <v>0.215</v>
        <stp/>
        <stp>_x000D_EUR5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2"/>
      </tp>
      <tp>
        <v>0.108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3"/>
      </tp>
      <tp t="s">
        <v>#N/A Paused at 15:53:14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Paused at 15:53:14</v>
        <stp/>
        <stp>_x0011_EUR_CURVE_3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7"/>
      </tp>
      <tp t="s">
        <v>#N/A Paused at 15:53:14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>
        <v>0.23</v>
        <stp/>
        <stp>_x000D_EUR8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2"/>
      </tp>
      <tp>
        <v>0.11900000000000001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3"/>
      </tp>
      <tp>
        <v>3.6999999999999998E-2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Paused at 15:53:10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Paused at 15:53:10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</main>
    <main first="pldatasource.rtgetrtdserver">
      <tp>
        <v>0.23400000000000001</v>
        <stp/>
        <stp>_x000D_EUR9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2"/>
      </tp>
      <tp>
        <v>0.122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3"/>
      </tp>
      <tp>
        <v>3.9E-2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</main>
    <main first="pldatasource.rtgetrtdserver">
      <tp t="s">
        <v>#N/A Paused at 15:53:14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Paused at 15:53:14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Paused at 15:53:14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Paused at 15:53:14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Paused at 15:53:14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Paused at 15:53:14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Paused at 15:53:14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Paused at 15:53:14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Paused at 15:53:14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Paused at 15:53:14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Paused at 15:53:14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Paused at 15:53:14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Paused at 15:53:14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Paused at 15:53:14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Paused at 15:53:14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Paused at 15:53:14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Paused at 15:53:14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Paused at 15:53:14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Paused at 15:53:14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Paused at 15:53:14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Paused at 15:53:14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Paused at 15:53:14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Paused at 15:53:14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Paused at 15:53:14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Paused at 15:53:14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Paused at 15:53:14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Paused at 15:53:14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Paused at 15:53:14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Paused at 15:53:14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Paused at 15:53:14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Paused at 15:53:14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Paused at 15:53:14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Paused at 15:53:14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Paused at 15:53:14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Paused at 15:53:14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Paused at 15:53:14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Paused at 15:53:14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Paused at 15:53:14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Paused at 15:53:14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Paused at 15:53:14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Paused at 15:53:14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Paused at 15:53:14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Paused at 15:53:14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Paused at 15:53:14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Paused at 15:53:14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Paused at 15:53:14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Paused at 15:53:14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Paused at 15:53:14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Paused at 15:53:14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Paused at 15:53:14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Paused at 15:53:14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</main>
    <main first="pldatasource.rtgetrtdserver">
      <tp t="s">
        <v>#N/A Paused at 15:53:10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Paused at 15:53:10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Paused at 15:53:10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Paused at 15:53:10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Paused at 15:53:10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Paused at 15:53:10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Paused at 15:53:10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Paused at 15:53:10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Paused at 15:53:10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Paused at 15:53:10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Paused at 15:53:10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Paused at 15:53:10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Paused at 15:53:10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Paused at 15:53:10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Paused at 15:53:10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Paused at 15:53:10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Paused at 15:53:10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Paused at 15:53:10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Paused at 15:53:10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Paused at 15:53:10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Paused at 15:53:10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Paused at 15:53:10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Paused at 15:53:10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Paused at 15:53:10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Paused at 15:53:10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Paused at 15:53:10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Paused at 15:53:10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Paused at 15:53:10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Paused at 15:53:10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Paused at 15:53:10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Paused at 15:53:10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Paused at 15:53:10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Paused at 15:53:10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Paused at 15:53:10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Paused at 15:53:10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Paused at 15:53:10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Paused at 15:53:10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Paused at 15:53:10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Paused at 15:53:10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Paused at 15:53:10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Paused at 15:53:10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Paused at 15:53:10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Paused at 15:53:10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Paused at 15:53:10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Paused at 15:53:10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Paused at 15:53:10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Paused at 15:53:10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Paused at 15:53:10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Paused at 15:53:10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Paused at 15:53:10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Paused at 15:53:10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Paused at 15:53:14</v>
        <stp/>
        <stp>_x0011_EUR_CURVE_3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7"/>
      </tp>
      <tp t="s">
        <v>#N/A Paused at 15:53:14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>
        <v>0.18</v>
        <stp/>
        <stp>_x000D_EUR8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2"/>
      </tp>
      <tp>
        <v>6.9000000000000006E-2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3"/>
      </tp>
      <tp>
        <v>-1.3000000000000001E-2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>
        <v>0.184</v>
        <stp/>
        <stp>_x000D_EUR9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2"/>
      </tp>
      <tp>
        <v>7.2000000000000008E-2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3"/>
      </tp>
      <tp>
        <v>-1.0999999999999999E-2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 t="s">
        <v>#N/A Invalid source.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  <tr r="AS50" s="17"/>
      </tp>
      <tp t="s">
        <v>#N/A Invalid source.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  <tr r="AS51" s="17"/>
      </tp>
      <tp t="s">
        <v>#N/A Invalid source.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  <tr r="AT51" s="17"/>
      </tp>
      <tp t="s">
        <v>#N/A Paused at 15:53:14</v>
        <stp/>
        <stp>_x0011_EUR_CURVE_3M_1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8" s="17"/>
      </tp>
      <tp t="s">
        <v>#N/A Paused at 15:53:14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Paused at 15:53:10</v>
        <stp/>
        <stp>_x0012_EUR_CURVE_12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5" s="17"/>
      </tp>
      <tp t="s">
        <v>#N/A Paused at 15:53:10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Paused at 15:53:10</v>
        <stp/>
        <stp>_x0012_EUR_CURVE_12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2" s="17"/>
      </tp>
      <tp t="s">
        <v>#N/A Paused at 15:53:10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Paused at 15:53:10</v>
        <stp/>
        <stp>_x0012_EUR_CURVE_12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8" s="17"/>
      </tp>
      <tp t="s">
        <v>#N/A Paused at 15:53:10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Invalid source.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  <tr r="AT50" s="17"/>
      </tp>
      <tp t="s">
        <v>#N/A Paused at 15:53:14</v>
        <stp/>
        <stp>_x0011_EUR_CURVE_3M_1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5" s="17"/>
      </tp>
      <tp t="s">
        <v>#N/A Paused at 15:53:14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Invalid source.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  <tr r="AT49" s="17"/>
      </tp>
      <tp t="s">
        <v>#N/A Invalid source.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  <tr r="AS46" s="17"/>
      </tp>
      <tp>
        <v>0.14599999999999999</v>
        <stp/>
        <stp>_x000D_EUR1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2"/>
      </tp>
      <tp t="s">
        <v>#N/A Invalid source.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  <tr r="AT48" s="17"/>
      </tp>
      <tp t="s">
        <v>#N/A Invalid source.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  <tr r="AS47" s="17"/>
      </tp>
      <tp>
        <v>0.151</v>
        <stp/>
        <stp>_x000D_EUR2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2"/>
      </tp>
      <tp t="s">
        <v>#N/A Invalid source.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  <tr r="AT47" s="17"/>
      </tp>
      <tp t="s">
        <v>#N/A Invalid source.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  <tr r="AS48" s="17"/>
      </tp>
      <tp>
        <v>0.155</v>
        <stp/>
        <stp>_x000D_EUR3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2"/>
      </tp>
      <tp t="s">
        <v>#N/A Invalid source.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  <tr r="AT46" s="17"/>
      </tp>
      <tp t="s">
        <v>#N/A Invalid source.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  <tr r="AS49" s="17"/>
      </tp>
      <tp>
        <v>0.16</v>
        <stp/>
        <stp>_x000D_EUR4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2"/>
      </tp>
      <tp>
        <v>5.2999999999999999E-2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3"/>
      </tp>
      <tp t="s">
        <v>#N/A Invalid source.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  <tr r="AT45" s="17"/>
      </tp>
      <tp t="s">
        <v>#N/A Paused at 15:53:14</v>
        <stp/>
        <stp>_x0011_EUR_CURVE_3M_1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2" s="17"/>
      </tp>
      <tp t="s">
        <v>#N/A Paused at 15:53:14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>
        <v>0.16500000000000001</v>
        <stp/>
        <stp>_x000D_EUR5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2"/>
      </tp>
      <tp>
        <v>5.8000000000000003E-2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3"/>
      </tp>
      <tp t="s">
        <v>#N/A Invalid source.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  <tr r="AT41" s="17"/>
      </tp>
      <tp t="s">
        <v>#N/A Invalid source.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  <tr r="AS29" s="17"/>
      </tp>
      <tp>
        <v>0.17</v>
        <stp/>
        <stp>_x000D_EUR6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2"/>
      </tp>
      <tp>
        <v>6.3E-2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3"/>
      </tp>
      <tp t="s">
        <v>#N/A Invalid source.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  <tr r="AT29" s="17"/>
      </tp>
      <tp t="s">
        <v>#N/A Invalid source.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  <tr r="AS41" s="17"/>
      </tp>
      <tp>
        <v>0.17500000000000002</v>
        <stp/>
        <stp>_x000D_EUR7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2"/>
      </tp>
      <tp>
        <v>-1.4999999999999999E-2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>
        <v>6.7000000000000004E-2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3"/>
      </tp>
      <tp t="s">
        <v>#N/A Invalid source.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  <tr r="AS45" s="17"/>
      </tp>
    </main>
    <main first="pldatasource.rhistoryrtdserver">
      <tp t="s">
        <v>Paused at 15:23:45</v>
        <stp/>
        <stp>{64F03625-AB61-4CEE-B491-A4D3EAE874FC}_x0000_</stp>
        <tr r="F12" s="16"/>
      </tp>
    </main>
    <main first="pldatasource.rtgetrtdserver">
      <tp t="s">
        <v>#N/A Paused at 15:53:10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Paused at 15:53:10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Paused at 15:53:10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Paused at 15:53:10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Paused at 15:53:10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Paused at 15:53:10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Paused at 15:53:10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Paused at 15:53:10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Paused at 15:53:10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Paused at 15:53:14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Paused at 15:53:14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Paused at 15:53:14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Paused at 15:53:14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Paused at 15:53:14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Paused at 15:53:14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Paused at 15:53:14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Paused at 15:53:14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Paused at 15:53:14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Paused at 15:53:14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Paused at 15:53:14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Paused at 15:53:14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Paused at 15:53:14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Paused at 15:53:14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Paused at 15:53:14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Paused at 15:53:14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Paused at 15:53:14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Paused at 15:53:14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Invalid source.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  <tr r="AT102" s="17"/>
      </tp>
      <tp t="s">
        <v>#N/A Invalid source.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  <tr r="AS102" s="17"/>
      </tp>
      <tp t="s">
        <v>#N/A Invalid source.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  <tr r="AT101" s="17"/>
      </tp>
      <tp t="s">
        <v>#N/A Invalid source.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  <tr r="AT100" s="17"/>
      </tp>
      <tp t="s">
        <v>#N/A Invalid source.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  <tr r="AS100" s="17"/>
      </tp>
      <tp t="s">
        <v>#N/A Invalid source.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  <tr r="AS101" s="17"/>
      </tp>
      <tp t="s">
        <v>#N/A Invalid source.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  <tr r="AS94" s="17"/>
      </tp>
      <tp t="s">
        <v>#N/A Invalid source.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  <tr r="AT93" s="17"/>
      </tp>
      <tp t="s">
        <v>#N/A Invalid source.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  <tr r="AS95" s="17"/>
      </tp>
      <tp t="s">
        <v>#N/A Invalid source.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  <tr r="AT92" s="17"/>
      </tp>
      <tp t="s">
        <v>#N/A Invalid source.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  <tr r="AS92" s="17"/>
      </tp>
      <tp t="s">
        <v>#N/A Invalid source.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  <tr r="AT95" s="17"/>
      </tp>
      <tp t="s">
        <v>#N/A Invalid source.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  <tr r="AS93" s="17"/>
      </tp>
      <tp t="s">
        <v>#N/A Invalid source.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  <tr r="AT94" s="17"/>
      </tp>
      <tp t="s">
        <v>#N/A Invalid source.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  <tr r="AS98" s="17"/>
      </tp>
      <tp t="s">
        <v>#N/A Invalid source.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  <tr r="AT97" s="17"/>
      </tp>
      <tp t="s">
        <v>#N/A Invalid source.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  <tr r="AS99" s="17"/>
      </tp>
      <tp t="s">
        <v>#N/A Invalid source.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  <tr r="AT96" s="17"/>
      </tp>
      <tp t="s">
        <v>#N/A Invalid source.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  <tr r="AS96" s="17"/>
      </tp>
      <tp t="s">
        <v>#N/A Invalid source.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  <tr r="AT99" s="17"/>
      </tp>
      <tp t="s">
        <v>#N/A Invalid source.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  <tr r="AS97" s="17"/>
      </tp>
      <tp t="s">
        <v>#N/A Invalid source.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  <tr r="AT98" s="17"/>
      </tp>
      <tp t="s">
        <v>#N/A Invalid source.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  <tr r="AT91" s="17"/>
      </tp>
      <tp t="s">
        <v>#N/A Invalid source.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  <tr r="AT90" s="17"/>
      </tp>
      <tp t="s">
        <v>#N/A Invalid source.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  <tr r="AS90" s="17"/>
      </tp>
      <tp t="s">
        <v>#N/A Invalid source.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  <tr r="AS91" s="17"/>
      </tp>
      <tp t="s">
        <v>#N/A Invalid source.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  <tr r="AS84" s="17"/>
      </tp>
      <tp t="s">
        <v>#N/A Invalid source.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  <tr r="AT83" s="17"/>
      </tp>
      <tp t="s">
        <v>#N/A Invalid source.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  <tr r="AS85" s="17"/>
      </tp>
      <tp t="s">
        <v>#N/A Invalid source.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  <tr r="AT82" s="17"/>
      </tp>
      <tp t="s">
        <v>#N/A Invalid source.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  <tr r="AS82" s="17"/>
      </tp>
      <tp t="s">
        <v>#N/A Invalid source.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  <tr r="AT85" s="17"/>
      </tp>
      <tp t="s">
        <v>#N/A Invalid source.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  <tr r="AS83" s="17"/>
      </tp>
      <tp t="s">
        <v>#N/A Invalid source.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  <tr r="AT84" s="17"/>
      </tp>
      <tp t="s">
        <v>#N/A Invalid source.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  <tr r="AS88" s="17"/>
      </tp>
      <tp t="s">
        <v>#N/A Invalid source.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  <tr r="AT87" s="17"/>
      </tp>
      <tp t="s">
        <v>#N/A Invalid source.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  <tr r="AS89" s="17"/>
      </tp>
      <tp t="s">
        <v>#N/A Invalid source.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  <tr r="AT86" s="17"/>
      </tp>
      <tp t="s">
        <v>#N/A Invalid source.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  <tr r="AS86" s="17"/>
      </tp>
      <tp t="s">
        <v>#N/A Invalid source.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  <tr r="AT89" s="17"/>
      </tp>
      <tp t="s">
        <v>#N/A Invalid source.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  <tr r="AS87" s="17"/>
      </tp>
      <tp t="s">
        <v>#N/A Invalid source.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  <tr r="AT88" s="17"/>
      </tp>
      <tp t="s">
        <v>#N/A Invalid source.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  <tr r="AT81" s="17"/>
      </tp>
      <tp t="s">
        <v>#N/A Invalid source.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  <tr r="AT80" s="17"/>
      </tp>
      <tp t="s">
        <v>#N/A Invalid source.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  <tr r="AS80" s="17"/>
      </tp>
      <tp t="s">
        <v>#N/A Invalid source.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  <tr r="AS81" s="17"/>
      </tp>
      <tp t="s">
        <v>#N/A Invalid source.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  <tr r="AS74" s="17"/>
      </tp>
      <tp t="s">
        <v>#N/A Invalid source.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  <tr r="AT73" s="17"/>
      </tp>
      <tp t="s">
        <v>#N/A Invalid source.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  <tr r="AS75" s="17"/>
      </tp>
      <tp t="s">
        <v>#N/A Invalid source.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  <tr r="AT72" s="17"/>
      </tp>
      <tp t="s">
        <v>#N/A Invalid source.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  <tr r="AS72" s="17"/>
      </tp>
      <tp t="s">
        <v>#N/A Invalid source.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  <tr r="AT75" s="17"/>
      </tp>
      <tp t="s">
        <v>#N/A Invalid source.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  <tr r="AS73" s="17"/>
      </tp>
      <tp t="s">
        <v>#N/A Invalid source.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  <tr r="AT74" s="17"/>
      </tp>
      <tp t="s">
        <v>#N/A Invalid source.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  <tr r="AS78" s="17"/>
      </tp>
      <tp t="s">
        <v>#N/A Invalid source.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  <tr r="AT77" s="17"/>
      </tp>
      <tp t="s">
        <v>#N/A Invalid source.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  <tr r="AS79" s="17"/>
      </tp>
      <tp t="s">
        <v>#N/A Invalid source.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  <tr r="AT76" s="17"/>
      </tp>
      <tp t="s">
        <v>#N/A Invalid source.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  <tr r="AS76" s="17"/>
      </tp>
      <tp t="s">
        <v>#N/A Invalid source.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  <tr r="AT79" s="17"/>
      </tp>
      <tp t="s">
        <v>#N/A Invalid source.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  <tr r="AS77" s="17"/>
      </tp>
      <tp t="s">
        <v>#N/A Invalid source.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  <tr r="AT78" s="17"/>
      </tp>
      <tp t="s">
        <v>#N/A Invalid source.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  <tr r="AT71" s="17"/>
      </tp>
      <tp t="s">
        <v>#N/A Invalid source.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  <tr r="AT70" s="17"/>
      </tp>
      <tp t="s">
        <v>#N/A Invalid source.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  <tr r="AS70" s="17"/>
      </tp>
      <tp t="s">
        <v>#N/A Invalid source.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  <tr r="AS71" s="17"/>
      </tp>
      <tp t="s">
        <v>#N/A Invalid source.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  <tr r="AS64" s="17"/>
      </tp>
      <tp t="s">
        <v>#N/A Invalid source.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  <tr r="AT63" s="17"/>
      </tp>
      <tp t="s">
        <v>#N/A Invalid source.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  <tr r="AS65" s="17"/>
      </tp>
      <tp t="s">
        <v>#N/A Invalid source.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  <tr r="AT62" s="17"/>
      </tp>
      <tp t="s">
        <v>#N/A Invalid source.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  <tr r="AS62" s="17"/>
      </tp>
      <tp t="s">
        <v>#N/A Invalid source.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  <tr r="AT65" s="17"/>
      </tp>
      <tp t="s">
        <v>#N/A Invalid source.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  <tr r="AS63" s="17"/>
      </tp>
      <tp t="s">
        <v>#N/A Invalid source.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  <tr r="AT64" s="17"/>
      </tp>
      <tp t="s">
        <v>#N/A Invalid source.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  <tr r="AS68" s="17"/>
      </tp>
      <tp t="s">
        <v>#N/A Invalid source.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  <tr r="AT67" s="17"/>
      </tp>
      <tp t="s">
        <v>#N/A Invalid source.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  <tr r="AS69" s="17"/>
      </tp>
      <tp t="s">
        <v>#N/A Invalid source.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  <tr r="AT66" s="17"/>
      </tp>
      <tp t="s">
        <v>#N/A Invalid source.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  <tr r="AS66" s="17"/>
      </tp>
      <tp t="s">
        <v>#N/A Invalid source.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  <tr r="AT69" s="17"/>
      </tp>
      <tp t="s">
        <v>#N/A Invalid source.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  <tr r="AS67" s="17"/>
      </tp>
      <tp t="s">
        <v>#N/A Invalid source.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  <tr r="AT68" s="17"/>
      </tp>
      <tp t="s">
        <v>#N/A Invalid source.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  <tr r="AT61" s="17"/>
      </tp>
      <tp t="s">
        <v>#N/A Invalid source.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  <tr r="AT60" s="17"/>
      </tp>
      <tp t="s">
        <v>#N/A Invalid source.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  <tr r="AS60" s="17"/>
      </tp>
      <tp t="s">
        <v>#N/A Invalid source.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  <tr r="AS61" s="17"/>
      </tp>
      <tp t="s">
        <v>#N/A Invalid source.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  <tr r="AS54" s="17"/>
      </tp>
      <tp t="s">
        <v>#N/A Invalid source.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  <tr r="AT53" s="17"/>
      </tp>
      <tp t="s">
        <v>#N/A Invalid source.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  <tr r="AS55" s="17"/>
      </tp>
      <tp t="s">
        <v>#N/A Invalid source.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  <tr r="AT52" s="17"/>
      </tp>
      <tp t="s">
        <v>#N/A Invalid source.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  <tr r="AS52" s="17"/>
      </tp>
      <tp t="s">
        <v>#N/A Invalid source.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  <tr r="AT55" s="17"/>
      </tp>
      <tp t="s">
        <v>#N/A Invalid source.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  <tr r="AS53" s="17"/>
      </tp>
      <tp t="s">
        <v>#N/A Invalid source.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  <tr r="AT54" s="17"/>
      </tp>
      <tp t="s">
        <v>#N/A Invalid source.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  <tr r="AS58" s="17"/>
      </tp>
      <tp t="s">
        <v>#N/A Invalid source.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  <tr r="AT57" s="17"/>
      </tp>
      <tp t="s">
        <v>#N/A Invalid source.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  <tr r="AS59" s="17"/>
      </tp>
      <tp t="s">
        <v>#N/A Invalid source.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  <tr r="AT56" s="17"/>
      </tp>
      <tp t="s">
        <v>#N/A Invalid source.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  <tr r="AS56" s="17"/>
      </tp>
      <tp t="s">
        <v>#N/A Invalid source.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  <tr r="AT59" s="17"/>
      </tp>
      <tp t="s">
        <v>#N/A Invalid source.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  <tr r="AS57" s="17"/>
      </tp>
      <tp t="s">
        <v>#N/A Invalid source.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  <tr r="AT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3" s="17"/>
        <tr r="AT30" s="17"/>
        <tr r="AT36" s="17"/>
        <tr r="AT39" s="17"/>
        <tr r="AT40" s="17"/>
        <tr r="AT34" s="17"/>
        <tr r="AT37" s="17"/>
        <tr r="AT31" s="17"/>
        <tr r="AD40" s="17"/>
        <tr r="AD34" s="17"/>
        <tr r="AD37" s="17"/>
        <tr r="AD33" s="17"/>
        <tr r="AD31" s="17"/>
        <tr r="AD36" s="17"/>
        <tr r="AD30" s="17"/>
        <tr r="AD39" s="17"/>
        <tr r="U34" s="17"/>
        <tr r="U33" s="17"/>
        <tr r="U30" s="17"/>
        <tr r="U40" s="17"/>
        <tr r="U36" s="17"/>
        <tr r="U39" s="17"/>
        <tr r="U37" s="17"/>
        <tr r="U31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3" s="17"/>
        <tr r="AL40" s="17"/>
        <tr r="M36" s="17"/>
        <tr r="M31" s="17"/>
        <tr r="M37" s="17"/>
        <tr r="M40" s="17"/>
        <tr r="AL30" s="17"/>
        <tr r="M39" s="17"/>
        <tr r="AL36" s="17"/>
        <tr r="M30" s="17"/>
        <tr r="AL39" s="17"/>
        <tr r="M34" s="17"/>
        <tr r="AL37" s="17"/>
        <tr r="AL34" s="17"/>
        <tr r="AL31" s="17"/>
        <tr r="M33" s="17"/>
        <tr r="AS30" s="17"/>
        <tr r="AS36" s="17"/>
        <tr r="AS40" s="17"/>
        <tr r="AS33" s="17"/>
        <tr r="AS37" s="17"/>
        <tr r="AS34" s="17"/>
        <tr r="AS31" s="17"/>
        <tr r="AS39" s="17"/>
        <tr r="AC36" s="17"/>
        <tr r="AC30" s="17"/>
        <tr r="AC31" s="17"/>
        <tr r="AC40" s="17"/>
        <tr r="AC37" s="17"/>
        <tr r="AC34" s="17"/>
        <tr r="AC39" s="17"/>
        <tr r="AC33" s="17"/>
        <tr r="T39" s="17"/>
        <tr r="T37" s="17"/>
        <tr r="T30" s="17"/>
        <tr r="T34" s="17"/>
        <tr r="T36" s="17"/>
        <tr r="T31" s="17"/>
        <tr r="T33" s="17"/>
        <tr r="T40" s="17"/>
      </tp>
      <tp t="s">
        <v>#N/A Paused at 15:53:14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Paused at 15:53:14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Paused at 15:53:14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Paused at 15:53:14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Paused at 15:53:14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Paused at 15:53:14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Paused at 15:53:14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Paused at 15:53:14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Paused at 15:53:14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Paused at 15:53:14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Paused at 15:53:14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Paused at 15:53:14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Paused at 15:53:14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Paused at 15:53:14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Paused at 15:53:14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Paused at 15:53:14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Paused at 15:53:14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Paused at 15:53:14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Paused at 15:53:14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Paused at 15:53:14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Paused at 15:53:14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Paused at 15:53:14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Paused at 15:53:14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Invalid source.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Invalid source.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Invalid source.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Paused at 15:53:14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Paused at 15:53:14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Paused at 15:53:14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Invalid source.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Invalid source.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Invalid source.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Paused at 15:53:14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Paused at 15:53:14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Paused at 15:53:14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Paused at 15:53:14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Paused at 15:53:14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Paused at 15:53:14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Paused at 15:53:14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Paused at 15:53:14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Paused at 15:53:14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Paused at 15:53:14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Paused at 15:53:14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Paused at 15:53:14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Paused at 15:53:14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Paused at 15:53:14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Paused at 15:53:14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Paused at 15:53:14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Paused at 15:53:14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Paused at 15:53:14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Paused at 15:53:14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Paused at 15:53:14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Paused at 15:53:14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15:53:14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15:53:14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15:53:14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15:53:14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15:53:14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Paused at 15:53:14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EUR1M!$AQ$2:$AQ$2366</c:f>
              <c:numCache>
                <c:formatCode>ddd\,\ dd\-mmm\-yyyy</c:formatCode>
                <c:ptCount val="23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  <c:pt idx="512">
                  <c:v>42895</c:v>
                </c:pt>
                <c:pt idx="513">
                  <c:v>42902</c:v>
                </c:pt>
                <c:pt idx="514">
                  <c:v>42909</c:v>
                </c:pt>
                <c:pt idx="515">
                  <c:v>42916</c:v>
                </c:pt>
                <c:pt idx="516">
                  <c:v>42923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xVal>
          <c:yVal>
            <c:numRef>
              <c:f>EUR1M!$AS$2:$AS$256</c:f>
              <c:numCache>
                <c:formatCode>0.0000%</c:formatCode>
                <c:ptCount val="255"/>
                <c:pt idx="0">
                  <c:v>-5.7999999996782847E-4</c:v>
                </c:pt>
                <c:pt idx="1">
                  <c:v>-5.7878300989111509E-4</c:v>
                </c:pt>
                <c:pt idx="2">
                  <c:v>-5.8158158298862728E-4</c:v>
                </c:pt>
                <c:pt idx="3">
                  <c:v>-5.7915658697225579E-4</c:v>
                </c:pt>
                <c:pt idx="4">
                  <c:v>-5.7622978859539487E-4</c:v>
                </c:pt>
                <c:pt idx="5">
                  <c:v>-5.7628781878804602E-4</c:v>
                </c:pt>
                <c:pt idx="6">
                  <c:v>-5.7710811178024457E-4</c:v>
                </c:pt>
                <c:pt idx="7">
                  <c:v>-5.8289288311461074E-4</c:v>
                </c:pt>
                <c:pt idx="8">
                  <c:v>-5.8201137960293384E-4</c:v>
                </c:pt>
                <c:pt idx="9">
                  <c:v>-5.8548470753860826E-4</c:v>
                </c:pt>
                <c:pt idx="10">
                  <c:v>-5.8801505201522275E-4</c:v>
                </c:pt>
                <c:pt idx="11">
                  <c:v>-5.9015449278243537E-4</c:v>
                </c:pt>
                <c:pt idx="12">
                  <c:v>-5.9730496122303856E-4</c:v>
                </c:pt>
                <c:pt idx="13">
                  <c:v>-5.975053918374424E-4</c:v>
                </c:pt>
                <c:pt idx="14">
                  <c:v>-6.0405958768328105E-4</c:v>
                </c:pt>
                <c:pt idx="15">
                  <c:v>-6.0748218383377406E-4</c:v>
                </c:pt>
                <c:pt idx="16">
                  <c:v>-6.1254155564061108E-4</c:v>
                </c:pt>
                <c:pt idx="17">
                  <c:v>-6.2214393519319233E-4</c:v>
                </c:pt>
                <c:pt idx="18">
                  <c:v>-6.2566136687020588E-4</c:v>
                </c:pt>
                <c:pt idx="19">
                  <c:v>-6.4268809276590844E-4</c:v>
                </c:pt>
                <c:pt idx="20">
                  <c:v>-6.5117608068290898E-4</c:v>
                </c:pt>
                <c:pt idx="21">
                  <c:v>-6.6095981102722663E-4</c:v>
                </c:pt>
                <c:pt idx="22">
                  <c:v>-6.6696568887678054E-4</c:v>
                </c:pt>
                <c:pt idx="23">
                  <c:v>-6.6812189695827473E-4</c:v>
                </c:pt>
                <c:pt idx="24">
                  <c:v>-6.729863836581778E-4</c:v>
                </c:pt>
                <c:pt idx="25">
                  <c:v>-6.7456789708936031E-4</c:v>
                </c:pt>
                <c:pt idx="26">
                  <c:v>-6.7718959392907999E-4</c:v>
                </c:pt>
                <c:pt idx="27">
                  <c:v>-6.7819587745335252E-4</c:v>
                </c:pt>
                <c:pt idx="28">
                  <c:v>-6.7919249108098459E-4</c:v>
                </c:pt>
                <c:pt idx="29">
                  <c:v>-6.836371657944234E-4</c:v>
                </c:pt>
                <c:pt idx="30">
                  <c:v>-6.8507874200508486E-4</c:v>
                </c:pt>
                <c:pt idx="31">
                  <c:v>-6.8764951109180259E-4</c:v>
                </c:pt>
                <c:pt idx="32">
                  <c:v>-6.8847711752015317E-4</c:v>
                </c:pt>
                <c:pt idx="33">
                  <c:v>-6.8928352466649412E-4</c:v>
                </c:pt>
                <c:pt idx="34">
                  <c:v>-6.9330838852030914E-4</c:v>
                </c:pt>
                <c:pt idx="35">
                  <c:v>-6.9461002787531904E-4</c:v>
                </c:pt>
                <c:pt idx="36">
                  <c:v>-6.9718923910055963E-4</c:v>
                </c:pt>
                <c:pt idx="37">
                  <c:v>-6.9780941168134936E-4</c:v>
                </c:pt>
                <c:pt idx="38">
                  <c:v>-6.983950002701785E-4</c:v>
                </c:pt>
                <c:pt idx="39">
                  <c:v>-7.0200005427517413E-4</c:v>
                </c:pt>
                <c:pt idx="40">
                  <c:v>-7.0316175710974816E-4</c:v>
                </c:pt>
                <c:pt idx="41">
                  <c:v>-7.0580878036433353E-4</c:v>
                </c:pt>
                <c:pt idx="42">
                  <c:v>-7.0619276229255679E-4</c:v>
                </c:pt>
                <c:pt idx="43">
                  <c:v>-7.0652692019213339E-4</c:v>
                </c:pt>
                <c:pt idx="44">
                  <c:v>-7.074951186838358E-4</c:v>
                </c:pt>
                <c:pt idx="45">
                  <c:v>-7.0692381773019447E-4</c:v>
                </c:pt>
                <c:pt idx="46">
                  <c:v>-7.0394234266297161E-4</c:v>
                </c:pt>
                <c:pt idx="47">
                  <c:v>-7.0444992101875714E-4</c:v>
                </c:pt>
                <c:pt idx="48">
                  <c:v>-7.0493564081032208E-4</c:v>
                </c:pt>
                <c:pt idx="49">
                  <c:v>-7.025360526344192E-4</c:v>
                </c:pt>
                <c:pt idx="50">
                  <c:v>-7.016447651415768E-4</c:v>
                </c:pt>
                <c:pt idx="51">
                  <c:v>-6.9879906055851529E-4</c:v>
                </c:pt>
                <c:pt idx="52">
                  <c:v>-6.9877589519082295E-4</c:v>
                </c:pt>
                <c:pt idx="53">
                  <c:v>-6.9869662822633874E-4</c:v>
                </c:pt>
                <c:pt idx="54">
                  <c:v>-6.9533707939108526E-4</c:v>
                </c:pt>
                <c:pt idx="55">
                  <c:v>-6.9412580484590387E-4</c:v>
                </c:pt>
                <c:pt idx="56">
                  <c:v>-6.9155163017299202E-4</c:v>
                </c:pt>
                <c:pt idx="57">
                  <c:v>-6.9093196179800809E-4</c:v>
                </c:pt>
                <c:pt idx="58">
                  <c:v>-6.9021770622441068E-4</c:v>
                </c:pt>
                <c:pt idx="59">
                  <c:v>-6.8589819478426597E-4</c:v>
                </c:pt>
                <c:pt idx="60">
                  <c:v>-6.8436693248794965E-4</c:v>
                </c:pt>
                <c:pt idx="61">
                  <c:v>-6.8220004731581445E-4</c:v>
                </c:pt>
                <c:pt idx="62">
                  <c:v>-6.8091811630768828E-4</c:v>
                </c:pt>
                <c:pt idx="63">
                  <c:v>-6.7949886990265236E-4</c:v>
                </c:pt>
                <c:pt idx="64">
                  <c:v>-6.7422606828770881E-4</c:v>
                </c:pt>
                <c:pt idx="65">
                  <c:v>-6.7230395947293076E-4</c:v>
                </c:pt>
                <c:pt idx="66">
                  <c:v>-6.7033461405952011E-4</c:v>
                </c:pt>
                <c:pt idx="67">
                  <c:v>-6.723062181168693E-4</c:v>
                </c:pt>
                <c:pt idx="68">
                  <c:v>-6.7248997339947232E-4</c:v>
                </c:pt>
                <c:pt idx="69">
                  <c:v>-6.7427749539161752E-4</c:v>
                </c:pt>
                <c:pt idx="70">
                  <c:v>-6.750896225597991E-4</c:v>
                </c:pt>
                <c:pt idx="71">
                  <c:v>-6.7590960002306133E-4</c:v>
                </c:pt>
                <c:pt idx="72">
                  <c:v>-6.7780734016600896E-4</c:v>
                </c:pt>
                <c:pt idx="73">
                  <c:v>-6.7810660532934485E-4</c:v>
                </c:pt>
                <c:pt idx="74">
                  <c:v>-6.8012724175225969E-4</c:v>
                </c:pt>
                <c:pt idx="75">
                  <c:v>-6.8099432096735413E-4</c:v>
                </c:pt>
                <c:pt idx="76">
                  <c:v>-6.8186925046687108E-4</c:v>
                </c:pt>
                <c:pt idx="77">
                  <c:v>-6.8366908348299615E-4</c:v>
                </c:pt>
                <c:pt idx="78">
                  <c:v>-6.8409549222284594E-4</c:v>
                </c:pt>
                <c:pt idx="79">
                  <c:v>-6.863616521894933E-4</c:v>
                </c:pt>
                <c:pt idx="80">
                  <c:v>-6.872836833649032E-4</c:v>
                </c:pt>
                <c:pt idx="81">
                  <c:v>-6.8821356481807427E-4</c:v>
                </c:pt>
                <c:pt idx="82">
                  <c:v>-6.8989144749953546E-4</c:v>
                </c:pt>
                <c:pt idx="83">
                  <c:v>-6.9045663350108372E-4</c:v>
                </c:pt>
                <c:pt idx="84">
                  <c:v>-6.929807260998011E-4</c:v>
                </c:pt>
                <c:pt idx="85">
                  <c:v>-6.9395770915292587E-4</c:v>
                </c:pt>
                <c:pt idx="86">
                  <c:v>-6.9494254246249554E-4</c:v>
                </c:pt>
                <c:pt idx="87">
                  <c:v>-6.9647443161735545E-4</c:v>
                </c:pt>
                <c:pt idx="88">
                  <c:v>-6.9719002855551265E-4</c:v>
                </c:pt>
                <c:pt idx="89">
                  <c:v>-7.0599124206447144E-4</c:v>
                </c:pt>
                <c:pt idx="90">
                  <c:v>-7.0898557466311709E-4</c:v>
                </c:pt>
                <c:pt idx="91">
                  <c:v>-7.165850375963472E-4</c:v>
                </c:pt>
                <c:pt idx="92">
                  <c:v>-7.1735122665880779E-4</c:v>
                </c:pt>
                <c:pt idx="93">
                  <c:v>-7.181503564275772E-4</c:v>
                </c:pt>
                <c:pt idx="94">
                  <c:v>-7.275878136355523E-4</c:v>
                </c:pt>
                <c:pt idx="95">
                  <c:v>-7.3079422713155781E-4</c:v>
                </c:pt>
                <c:pt idx="96">
                  <c:v>-7.378858679092786E-4</c:v>
                </c:pt>
                <c:pt idx="97">
                  <c:v>-7.3920621307940748E-4</c:v>
                </c:pt>
                <c:pt idx="98">
                  <c:v>-7.405952505540863E-4</c:v>
                </c:pt>
                <c:pt idx="99">
                  <c:v>-7.5066894783945841E-4</c:v>
                </c:pt>
                <c:pt idx="100">
                  <c:v>-7.5408744100412934E-4</c:v>
                </c:pt>
                <c:pt idx="101">
                  <c:v>-7.6058127641331907E-4</c:v>
                </c:pt>
                <c:pt idx="102">
                  <c:v>-7.6249936149325181E-4</c:v>
                </c:pt>
                <c:pt idx="103">
                  <c:v>-7.6452470232386339E-4</c:v>
                </c:pt>
                <c:pt idx="104">
                  <c:v>-7.7523463582262672E-4</c:v>
                </c:pt>
                <c:pt idx="105">
                  <c:v>-7.7886520734346456E-4</c:v>
                </c:pt>
                <c:pt idx="106">
                  <c:v>-7.8467125440876122E-4</c:v>
                </c:pt>
                <c:pt idx="107">
                  <c:v>-7.8723066295874333E-4</c:v>
                </c:pt>
                <c:pt idx="108">
                  <c:v>-7.8993870256231194E-4</c:v>
                </c:pt>
                <c:pt idx="109">
                  <c:v>-8.0056120009031062E-4</c:v>
                </c:pt>
                <c:pt idx="110">
                  <c:v>-7.935999246355685E-4</c:v>
                </c:pt>
                <c:pt idx="111">
                  <c:v>-7.8654917277054537E-4</c:v>
                </c:pt>
                <c:pt idx="112">
                  <c:v>-7.6609347871958722E-4</c:v>
                </c:pt>
                <c:pt idx="113">
                  <c:v>-7.655200623195794E-4</c:v>
                </c:pt>
                <c:pt idx="114">
                  <c:v>-7.4995326169569054E-4</c:v>
                </c:pt>
                <c:pt idx="115">
                  <c:v>-7.4236564798102478E-4</c:v>
                </c:pt>
                <c:pt idx="116">
                  <c:v>-7.3468855671698918E-4</c:v>
                </c:pt>
                <c:pt idx="117">
                  <c:v>-7.1634677646828515E-4</c:v>
                </c:pt>
                <c:pt idx="118">
                  <c:v>-7.1384129361906992E-4</c:v>
                </c:pt>
                <c:pt idx="119">
                  <c:v>-6.9496093095189337E-4</c:v>
                </c:pt>
                <c:pt idx="120">
                  <c:v>-6.867469706706153E-4</c:v>
                </c:pt>
                <c:pt idx="121">
                  <c:v>-6.7844353158630355E-4</c:v>
                </c:pt>
                <c:pt idx="122">
                  <c:v>-6.6248969051108109E-4</c:v>
                </c:pt>
                <c:pt idx="123">
                  <c:v>-6.579195358088235E-4</c:v>
                </c:pt>
                <c:pt idx="124">
                  <c:v>-6.3558414758446702E-4</c:v>
                </c:pt>
                <c:pt idx="125">
                  <c:v>-6.2674383172645065E-4</c:v>
                </c:pt>
                <c:pt idx="126">
                  <c:v>-6.1083547950182367E-4</c:v>
                </c:pt>
                <c:pt idx="127">
                  <c:v>-6.0452216181769436E-4</c:v>
                </c:pt>
                <c:pt idx="128">
                  <c:v>-5.9775472759722318E-4</c:v>
                </c:pt>
                <c:pt idx="129">
                  <c:v>-5.7067090063027176E-4</c:v>
                </c:pt>
                <c:pt idx="130">
                  <c:v>-5.5890533249502994E-4</c:v>
                </c:pt>
                <c:pt idx="131">
                  <c:v>-5.5094612705121977E-4</c:v>
                </c:pt>
                <c:pt idx="132">
                  <c:v>-5.5032901352003449E-4</c:v>
                </c:pt>
                <c:pt idx="133">
                  <c:v>-5.4971189806710206E-4</c:v>
                </c:pt>
                <c:pt idx="134">
                  <c:v>-5.8005777128394657E-4</c:v>
                </c:pt>
                <c:pt idx="135">
                  <c:v>-5.9037663822164035E-4</c:v>
                </c:pt>
                <c:pt idx="136">
                  <c:v>-6.1827631086984849E-4</c:v>
                </c:pt>
                <c:pt idx="137">
                  <c:v>-6.2003354561634971E-4</c:v>
                </c:pt>
                <c:pt idx="138">
                  <c:v>-6.2194396282626069E-4</c:v>
                </c:pt>
                <c:pt idx="139">
                  <c:v>-6.5442736728027831E-4</c:v>
                </c:pt>
                <c:pt idx="140">
                  <c:v>-6.654587407440096E-4</c:v>
                </c:pt>
                <c:pt idx="141">
                  <c:v>-6.9029175673347839E-4</c:v>
                </c:pt>
                <c:pt idx="142">
                  <c:v>-6.9456975827580925E-4</c:v>
                </c:pt>
                <c:pt idx="143">
                  <c:v>-6.9916357300208744E-4</c:v>
                </c:pt>
                <c:pt idx="144">
                  <c:v>-7.3378446683643769E-4</c:v>
                </c:pt>
                <c:pt idx="145">
                  <c:v>-7.4552833260790245E-4</c:v>
                </c:pt>
                <c:pt idx="146">
                  <c:v>-7.6699237183876863E-4</c:v>
                </c:pt>
                <c:pt idx="147">
                  <c:v>-7.7393755545648868E-4</c:v>
                </c:pt>
                <c:pt idx="148">
                  <c:v>-8.1812896768842082E-4</c:v>
                </c:pt>
                <c:pt idx="149">
                  <c:v>-8.3058531063778633E-4</c:v>
                </c:pt>
                <c:pt idx="150">
                  <c:v>-8.4036030203238354E-4</c:v>
                </c:pt>
                <c:pt idx="151">
                  <c:v>-8.5085199090202245E-4</c:v>
                </c:pt>
                <c:pt idx="152">
                  <c:v>-8.9972832257437685E-4</c:v>
                </c:pt>
                <c:pt idx="153">
                  <c:v>-8.9773647195831856E-4</c:v>
                </c:pt>
                <c:pt idx="154">
                  <c:v>-8.9108159585859039E-4</c:v>
                </c:pt>
                <c:pt idx="155">
                  <c:v>-8.9135115386912434E-4</c:v>
                </c:pt>
                <c:pt idx="156">
                  <c:v>-8.915760786995788E-4</c:v>
                </c:pt>
                <c:pt idx="157">
                  <c:v>-8.8513842298268506E-4</c:v>
                </c:pt>
                <c:pt idx="158">
                  <c:v>-8.8293092378247562E-4</c:v>
                </c:pt>
                <c:pt idx="159">
                  <c:v>-8.773804764123322E-4</c:v>
                </c:pt>
                <c:pt idx="160">
                  <c:v>-8.7680171314316602E-4</c:v>
                </c:pt>
                <c:pt idx="161">
                  <c:v>-8.7612358406346169E-4</c:v>
                </c:pt>
                <c:pt idx="162">
                  <c:v>-8.6903898077879274E-4</c:v>
                </c:pt>
                <c:pt idx="163">
                  <c:v>-8.6661583213576421E-4</c:v>
                </c:pt>
                <c:pt idx="164">
                  <c:v>-8.6226130776558636E-4</c:v>
                </c:pt>
                <c:pt idx="165">
                  <c:v>-8.6078990441426639E-4</c:v>
                </c:pt>
                <c:pt idx="166">
                  <c:v>-8.5916154330440407E-4</c:v>
                </c:pt>
                <c:pt idx="167">
                  <c:v>-8.5142998968771916E-4</c:v>
                </c:pt>
                <c:pt idx="168">
                  <c:v>-8.4879119065939973E-4</c:v>
                </c:pt>
                <c:pt idx="169">
                  <c:v>-8.4572408402609647E-4</c:v>
                </c:pt>
                <c:pt idx="170">
                  <c:v>-8.4331572143866995E-4</c:v>
                </c:pt>
                <c:pt idx="171">
                  <c:v>-8.4068994980705217E-4</c:v>
                </c:pt>
                <c:pt idx="172">
                  <c:v>-8.3161123160998814E-4</c:v>
                </c:pt>
                <c:pt idx="173">
                  <c:v>-8.2849331598085934E-4</c:v>
                </c:pt>
                <c:pt idx="174">
                  <c:v>-8.2453232833952831E-4</c:v>
                </c:pt>
                <c:pt idx="175">
                  <c:v>-8.2053602346354336E-4</c:v>
                </c:pt>
                <c:pt idx="176">
                  <c:v>-8.0897980265380543E-4</c:v>
                </c:pt>
                <c:pt idx="177">
                  <c:v>-8.0419763093360678E-4</c:v>
                </c:pt>
                <c:pt idx="178">
                  <c:v>-8.0002473936890202E-4</c:v>
                </c:pt>
                <c:pt idx="179">
                  <c:v>-7.9581653036832486E-4</c:v>
                </c:pt>
                <c:pt idx="180">
                  <c:v>-7.9157300388225981E-4</c:v>
                </c:pt>
                <c:pt idx="181">
                  <c:v>-7.8162774603417152E-4</c:v>
                </c:pt>
                <c:pt idx="182">
                  <c:v>-7.7424572243122878E-4</c:v>
                </c:pt>
                <c:pt idx="183">
                  <c:v>-7.6982560800365298E-4</c:v>
                </c:pt>
                <c:pt idx="184">
                  <c:v>-7.653701758769671E-4</c:v>
                </c:pt>
                <c:pt idx="185">
                  <c:v>-7.6087942600706838E-4</c:v>
                </c:pt>
                <c:pt idx="186">
                  <c:v>-7.5265678453341879E-4</c:v>
                </c:pt>
                <c:pt idx="187">
                  <c:v>-7.425632483855695E-4</c:v>
                </c:pt>
                <c:pt idx="188">
                  <c:v>-7.3789590924556753E-4</c:v>
                </c:pt>
                <c:pt idx="189">
                  <c:v>-7.331932521308141E-4</c:v>
                </c:pt>
                <c:pt idx="190">
                  <c:v>-7.2484211051508532E-4</c:v>
                </c:pt>
                <c:pt idx="191">
                  <c:v>-7.2133226464557443E-4</c:v>
                </c:pt>
                <c:pt idx="192">
                  <c:v>-7.0846136812171667E-4</c:v>
                </c:pt>
                <c:pt idx="193">
                  <c:v>-7.038601098698844E-4</c:v>
                </c:pt>
                <c:pt idx="194">
                  <c:v>-6.9916587894872356E-4</c:v>
                </c:pt>
                <c:pt idx="195">
                  <c:v>-6.9913727033812934E-4</c:v>
                </c:pt>
                <c:pt idx="196">
                  <c:v>-6.9910866161310332E-4</c:v>
                </c:pt>
                <c:pt idx="197">
                  <c:v>-6.9049431520529225E-4</c:v>
                </c:pt>
                <c:pt idx="198">
                  <c:v>-6.8758703217677939E-4</c:v>
                </c:pt>
                <c:pt idx="199">
                  <c:v>-6.8002351467926826E-4</c:v>
                </c:pt>
                <c:pt idx="200">
                  <c:v>-6.7940948212261154E-4</c:v>
                </c:pt>
                <c:pt idx="201">
                  <c:v>-6.787576802201197E-4</c:v>
                </c:pt>
                <c:pt idx="202">
                  <c:v>-6.6976707367829137E-4</c:v>
                </c:pt>
                <c:pt idx="203">
                  <c:v>-6.6673437041042314E-4</c:v>
                </c:pt>
                <c:pt idx="204">
                  <c:v>-6.6005642044670253E-4</c:v>
                </c:pt>
                <c:pt idx="205">
                  <c:v>-6.5883118952766995E-4</c:v>
                </c:pt>
                <c:pt idx="206">
                  <c:v>-6.5752875716840902E-4</c:v>
                </c:pt>
                <c:pt idx="207">
                  <c:v>-6.4816188845290463E-4</c:v>
                </c:pt>
                <c:pt idx="208">
                  <c:v>-6.4500376426493509E-4</c:v>
                </c:pt>
                <c:pt idx="209">
                  <c:v>-6.3926459173221678E-4</c:v>
                </c:pt>
                <c:pt idx="210">
                  <c:v>-6.3740238789453119E-4</c:v>
                </c:pt>
                <c:pt idx="211">
                  <c:v>-6.2239520879717267E-4</c:v>
                </c:pt>
                <c:pt idx="212">
                  <c:v>-6.1985814384124538E-4</c:v>
                </c:pt>
                <c:pt idx="213">
                  <c:v>-6.1714808200657805E-4</c:v>
                </c:pt>
                <c:pt idx="214">
                  <c:v>-6.1243706662695457E-4</c:v>
                </c:pt>
                <c:pt idx="215">
                  <c:v>-6.089620472495838E-4</c:v>
                </c:pt>
                <c:pt idx="216">
                  <c:v>-6.1154437279098417E-4</c:v>
                </c:pt>
                <c:pt idx="217">
                  <c:v>-6.1414528099446031E-4</c:v>
                </c:pt>
                <c:pt idx="218">
                  <c:v>-6.2126590122391079E-4</c:v>
                </c:pt>
                <c:pt idx="219">
                  <c:v>-6.216400149503603E-4</c:v>
                </c:pt>
                <c:pt idx="220">
                  <c:v>-6.2742856150732607E-4</c:v>
                </c:pt>
                <c:pt idx="221">
                  <c:v>-6.3014096542612918E-4</c:v>
                </c:pt>
                <c:pt idx="222">
                  <c:v>-6.3287195191907841E-4</c:v>
                </c:pt>
                <c:pt idx="223">
                  <c:v>-6.3891932068516066E-4</c:v>
                </c:pt>
                <c:pt idx="224">
                  <c:v>-6.4000157248801333E-4</c:v>
                </c:pt>
                <c:pt idx="225">
                  <c:v>-6.4680562256569374E-4</c:v>
                </c:pt>
                <c:pt idx="226">
                  <c:v>-6.4964810424239516E-4</c:v>
                </c:pt>
                <c:pt idx="227">
                  <c:v>-6.5250916840398077E-4</c:v>
                </c:pt>
                <c:pt idx="228">
                  <c:v>-6.5742637283594529E-4</c:v>
                </c:pt>
                <c:pt idx="229">
                  <c:v>-6.5924430028758486E-4</c:v>
                </c:pt>
                <c:pt idx="230">
                  <c:v>-6.6709322601221643E-4</c:v>
                </c:pt>
                <c:pt idx="231">
                  <c:v>-6.7006578479800183E-4</c:v>
                </c:pt>
                <c:pt idx="232">
                  <c:v>-6.7305692597674494E-4</c:v>
                </c:pt>
                <c:pt idx="233">
                  <c:v>-6.7678705346463364E-4</c:v>
                </c:pt>
                <c:pt idx="234">
                  <c:v>-6.7962254868450533E-4</c:v>
                </c:pt>
                <c:pt idx="235">
                  <c:v>-6.8826246336517818E-4</c:v>
                </c:pt>
                <c:pt idx="236">
                  <c:v>-6.8879950606838948E-4</c:v>
                </c:pt>
                <c:pt idx="237">
                  <c:v>-6.9033994918350902E-4</c:v>
                </c:pt>
                <c:pt idx="238">
                  <c:v>-6.9038262405146655E-4</c:v>
                </c:pt>
                <c:pt idx="239">
                  <c:v>-6.9042983191174869E-4</c:v>
                </c:pt>
                <c:pt idx="240">
                  <c:v>-6.9208895433313334E-4</c:v>
                </c:pt>
                <c:pt idx="241">
                  <c:v>-6.9264839437710088E-4</c:v>
                </c:pt>
                <c:pt idx="242">
                  <c:v>-6.9399471112750115E-4</c:v>
                </c:pt>
                <c:pt idx="243">
                  <c:v>-6.9416396205543296E-4</c:v>
                </c:pt>
                <c:pt idx="244">
                  <c:v>-6.9434591222338946E-4</c:v>
                </c:pt>
                <c:pt idx="245">
                  <c:v>-6.9607222662191757E-4</c:v>
                </c:pt>
                <c:pt idx="246">
                  <c:v>-6.9665406398601267E-4</c:v>
                </c:pt>
                <c:pt idx="247">
                  <c:v>-6.9779675186065759E-4</c:v>
                </c:pt>
                <c:pt idx="248">
                  <c:v>-6.9809718159549727E-4</c:v>
                </c:pt>
                <c:pt idx="249">
                  <c:v>-6.984187737656089E-4</c:v>
                </c:pt>
                <c:pt idx="250">
                  <c:v>-7.0021228006779087E-4</c:v>
                </c:pt>
                <c:pt idx="251">
                  <c:v>-7.0081651472751706E-4</c:v>
                </c:pt>
                <c:pt idx="252">
                  <c:v>-7.0174607122795089E-4</c:v>
                </c:pt>
                <c:pt idx="253">
                  <c:v>-7.0218228250928938E-4</c:v>
                </c:pt>
                <c:pt idx="254">
                  <c:v>-7.0264841637208844E-4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EUR1M!$AQ$2:$AQ$266</c:f>
              <c:numCache>
                <c:formatCode>ddd\,\ dd\-mmm\-yyyy</c:formatCode>
                <c:ptCount val="2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</c:numCache>
            </c:numRef>
          </c:xVal>
          <c:yVal>
            <c:numRef>
              <c:f>EUR1M!$AT$2:$AT$266</c:f>
              <c:numCache>
                <c:formatCode>0.0000%</c:formatCode>
                <c:ptCount val="265"/>
                <c:pt idx="0">
                  <c:v>-5.9000000001585562E-4</c:v>
                </c:pt>
                <c:pt idx="1">
                  <c:v>-5.82628350836778E-4</c:v>
                </c:pt>
                <c:pt idx="2">
                  <c:v>-5.7129687931117834E-4</c:v>
                </c:pt>
                <c:pt idx="3">
                  <c:v>-5.6704936602258726E-4</c:v>
                </c:pt>
                <c:pt idx="4">
                  <c:v>-5.5103350379814842E-4</c:v>
                </c:pt>
                <c:pt idx="5">
                  <c:v>-5.4592785647988862E-4</c:v>
                </c:pt>
                <c:pt idx="6">
                  <c:v>-5.4175568011149977E-4</c:v>
                </c:pt>
                <c:pt idx="7">
                  <c:v>-5.4275651652682666E-4</c:v>
                </c:pt>
                <c:pt idx="8">
                  <c:v>-5.4007174504931298E-4</c:v>
                </c:pt>
                <c:pt idx="9">
                  <c:v>-5.4165665054561885E-4</c:v>
                </c:pt>
                <c:pt idx="10">
                  <c:v>-5.4411565299394837E-4</c:v>
                </c:pt>
                <c:pt idx="11">
                  <c:v>-5.4664592426112435E-4</c:v>
                </c:pt>
                <c:pt idx="12">
                  <c:v>-5.5858031413155707E-4</c:v>
                </c:pt>
                <c:pt idx="13">
                  <c:v>-5.5735181403148185E-4</c:v>
                </c:pt>
                <c:pt idx="14">
                  <c:v>-5.6474686040308697E-4</c:v>
                </c:pt>
                <c:pt idx="15">
                  <c:v>-5.7037055898856437E-4</c:v>
                </c:pt>
                <c:pt idx="16">
                  <c:v>-5.7712494109285473E-4</c:v>
                </c:pt>
                <c:pt idx="17">
                  <c:v>-5.967377612960123E-4</c:v>
                </c:pt>
                <c:pt idx="18">
                  <c:v>-5.9983061709880943E-4</c:v>
                </c:pt>
                <c:pt idx="19">
                  <c:v>-6.2524688832921171E-4</c:v>
                </c:pt>
                <c:pt idx="20">
                  <c:v>-6.4170669999687939E-4</c:v>
                </c:pt>
                <c:pt idx="21">
                  <c:v>-6.6156147101087924E-4</c:v>
                </c:pt>
                <c:pt idx="22">
                  <c:v>-6.6756321615193959E-4</c:v>
                </c:pt>
                <c:pt idx="23">
                  <c:v>-6.7355505364153875E-4</c:v>
                </c:pt>
                <c:pt idx="24">
                  <c:v>-7.0148431448881264E-4</c:v>
                </c:pt>
                <c:pt idx="25">
                  <c:v>-7.0974682973242115E-4</c:v>
                </c:pt>
                <c:pt idx="26">
                  <c:v>-7.20481679610252E-4</c:v>
                </c:pt>
                <c:pt idx="27">
                  <c:v>-7.25815716753897E-4</c:v>
                </c:pt>
                <c:pt idx="28">
                  <c:v>-7.3106318604863126E-4</c:v>
                </c:pt>
                <c:pt idx="29">
                  <c:v>-7.4685135002739236E-4</c:v>
                </c:pt>
                <c:pt idx="30">
                  <c:v>-7.5084488031707691E-4</c:v>
                </c:pt>
                <c:pt idx="31">
                  <c:v>-7.5269751836571828E-4</c:v>
                </c:pt>
                <c:pt idx="32">
                  <c:v>-7.5597576784297571E-4</c:v>
                </c:pt>
                <c:pt idx="33">
                  <c:v>-7.5901098632009457E-4</c:v>
                </c:pt>
                <c:pt idx="34">
                  <c:v>-7.6161779632923847E-4</c:v>
                </c:pt>
                <c:pt idx="35">
                  <c:v>-7.6131814954443421E-4</c:v>
                </c:pt>
                <c:pt idx="36">
                  <c:v>-7.5643328505565165E-4</c:v>
                </c:pt>
                <c:pt idx="37">
                  <c:v>-7.5698670954457703E-4</c:v>
                </c:pt>
                <c:pt idx="38">
                  <c:v>-7.5722910555328562E-4</c:v>
                </c:pt>
                <c:pt idx="39">
                  <c:v>-7.4900117735774146E-4</c:v>
                </c:pt>
                <c:pt idx="40">
                  <c:v>-7.4551311892468602E-4</c:v>
                </c:pt>
                <c:pt idx="41">
                  <c:v>-7.3722251831220831E-4</c:v>
                </c:pt>
                <c:pt idx="42">
                  <c:v>-7.3544761874738684E-4</c:v>
                </c:pt>
                <c:pt idx="43">
                  <c:v>-7.334509087610836E-4</c:v>
                </c:pt>
                <c:pt idx="44">
                  <c:v>-7.2014842901367158E-4</c:v>
                </c:pt>
                <c:pt idx="45">
                  <c:v>-7.1579808494675256E-4</c:v>
                </c:pt>
                <c:pt idx="46">
                  <c:v>-7.0849233984199799E-4</c:v>
                </c:pt>
                <c:pt idx="47">
                  <c:v>-7.0608128590318731E-4</c:v>
                </c:pt>
                <c:pt idx="48">
                  <c:v>-7.0367650160967565E-4</c:v>
                </c:pt>
                <c:pt idx="49">
                  <c:v>-6.9303984029922907E-4</c:v>
                </c:pt>
                <c:pt idx="50">
                  <c:v>-6.898387976502164E-4</c:v>
                </c:pt>
                <c:pt idx="51">
                  <c:v>-6.8520229519884106E-4</c:v>
                </c:pt>
                <c:pt idx="52">
                  <c:v>-6.8322223637493074E-4</c:v>
                </c:pt>
                <c:pt idx="53">
                  <c:v>-6.8129164604309683E-4</c:v>
                </c:pt>
                <c:pt idx="54">
                  <c:v>-6.7433040971121017E-4</c:v>
                </c:pt>
                <c:pt idx="55">
                  <c:v>-6.7235721871222915E-4</c:v>
                </c:pt>
                <c:pt idx="56">
                  <c:v>-6.6992327839435466E-4</c:v>
                </c:pt>
                <c:pt idx="57">
                  <c:v>-6.686427463808986E-4</c:v>
                </c:pt>
                <c:pt idx="58">
                  <c:v>-6.6744255298494112E-4</c:v>
                </c:pt>
                <c:pt idx="59">
                  <c:v>-6.6394840019718749E-4</c:v>
                </c:pt>
                <c:pt idx="60">
                  <c:v>-6.6307441458040585E-4</c:v>
                </c:pt>
                <c:pt idx="61">
                  <c:v>-6.6219933261199321E-4</c:v>
                </c:pt>
                <c:pt idx="62">
                  <c:v>-6.6167152229790194E-4</c:v>
                </c:pt>
                <c:pt idx="63">
                  <c:v>-6.612286984533734E-4</c:v>
                </c:pt>
                <c:pt idx="64">
                  <c:v>-6.6038111671584687E-4</c:v>
                </c:pt>
                <c:pt idx="65">
                  <c:v>-6.6026683968400945E-4</c:v>
                </c:pt>
                <c:pt idx="66">
                  <c:v>-6.6022440172286423E-4</c:v>
                </c:pt>
                <c:pt idx="67">
                  <c:v>-6.6020638025771072E-4</c:v>
                </c:pt>
                <c:pt idx="68">
                  <c:v>-6.6020085339269668E-4</c:v>
                </c:pt>
                <c:pt idx="69">
                  <c:v>-6.6017918889471616E-4</c:v>
                </c:pt>
                <c:pt idx="70">
                  <c:v>-6.6017206827728714E-4</c:v>
                </c:pt>
                <c:pt idx="71">
                  <c:v>-6.6016565880167022E-4</c:v>
                </c:pt>
                <c:pt idx="72">
                  <c:v>-6.6015807022673512E-4</c:v>
                </c:pt>
                <c:pt idx="73">
                  <c:v>-6.6015443593830036E-4</c:v>
                </c:pt>
                <c:pt idx="74">
                  <c:v>-6.6014532434488515E-4</c:v>
                </c:pt>
                <c:pt idx="75">
                  <c:v>-6.6014380761814095E-4</c:v>
                </c:pt>
                <c:pt idx="76">
                  <c:v>-6.6014320961915729E-4</c:v>
                </c:pt>
                <c:pt idx="77">
                  <c:v>-6.6014888030666019E-4</c:v>
                </c:pt>
                <c:pt idx="78">
                  <c:v>-6.6014791521111634E-4</c:v>
                </c:pt>
                <c:pt idx="79">
                  <c:v>-6.6015501892602302E-4</c:v>
                </c:pt>
                <c:pt idx="80">
                  <c:v>-6.6016054275941372E-4</c:v>
                </c:pt>
                <c:pt idx="81">
                  <c:v>-6.6016718743089342E-4</c:v>
                </c:pt>
                <c:pt idx="82">
                  <c:v>-6.6018893413816171E-4</c:v>
                </c:pt>
                <c:pt idx="83">
                  <c:v>-6.6019136391510592E-4</c:v>
                </c:pt>
                <c:pt idx="84">
                  <c:v>-6.6021821440553907E-4</c:v>
                </c:pt>
                <c:pt idx="85">
                  <c:v>-6.6023217716315585E-4</c:v>
                </c:pt>
                <c:pt idx="86">
                  <c:v>-6.6024745740556057E-4</c:v>
                </c:pt>
                <c:pt idx="87">
                  <c:v>-6.6028810403545579E-4</c:v>
                </c:pt>
                <c:pt idx="88">
                  <c:v>-6.6029459531015096E-4</c:v>
                </c:pt>
                <c:pt idx="89">
                  <c:v>-6.6316634802706775E-4</c:v>
                </c:pt>
                <c:pt idx="90">
                  <c:v>-6.6528600526776437E-4</c:v>
                </c:pt>
                <c:pt idx="91">
                  <c:v>-6.7376116291242101E-4</c:v>
                </c:pt>
                <c:pt idx="92">
                  <c:v>-6.7418808141206377E-4</c:v>
                </c:pt>
                <c:pt idx="93">
                  <c:v>-6.7464230439677247E-4</c:v>
                </c:pt>
                <c:pt idx="94">
                  <c:v>-6.8769955021037949E-4</c:v>
                </c:pt>
                <c:pt idx="95">
                  <c:v>-6.9268701838947635E-4</c:v>
                </c:pt>
                <c:pt idx="96">
                  <c:v>-7.0599605357460609E-4</c:v>
                </c:pt>
                <c:pt idx="97">
                  <c:v>-7.0742823902972263E-4</c:v>
                </c:pt>
                <c:pt idx="98">
                  <c:v>-7.0895230696484352E-4</c:v>
                </c:pt>
                <c:pt idx="99">
                  <c:v>-7.2620830769252619E-4</c:v>
                </c:pt>
                <c:pt idx="100">
                  <c:v>-7.319556274094426E-4</c:v>
                </c:pt>
                <c:pt idx="101">
                  <c:v>-7.4312593632118831E-4</c:v>
                </c:pt>
                <c:pt idx="102">
                  <c:v>-7.4571434043893547E-4</c:v>
                </c:pt>
                <c:pt idx="103">
                  <c:v>-7.4846889520390413E-4</c:v>
                </c:pt>
                <c:pt idx="104">
                  <c:v>-7.6275695103270838E-4</c:v>
                </c:pt>
                <c:pt idx="105">
                  <c:v>-7.6676284795785057E-4</c:v>
                </c:pt>
                <c:pt idx="106">
                  <c:v>-7.6870373703862396E-4</c:v>
                </c:pt>
                <c:pt idx="107">
                  <c:v>-7.7208497953881738E-4</c:v>
                </c:pt>
                <c:pt idx="108">
                  <c:v>-7.7568314831944645E-4</c:v>
                </c:pt>
                <c:pt idx="109">
                  <c:v>-7.8235795579306711E-4</c:v>
                </c:pt>
                <c:pt idx="110">
                  <c:v>-7.8231265040829001E-4</c:v>
                </c:pt>
                <c:pt idx="111">
                  <c:v>-7.8092400528007033E-4</c:v>
                </c:pt>
                <c:pt idx="112">
                  <c:v>-7.6718590312552237E-4</c:v>
                </c:pt>
                <c:pt idx="113">
                  <c:v>-7.6852108645200374E-4</c:v>
                </c:pt>
                <c:pt idx="114">
                  <c:v>-7.56339274840645E-4</c:v>
                </c:pt>
                <c:pt idx="115">
                  <c:v>-7.4842645859174439E-4</c:v>
                </c:pt>
                <c:pt idx="116">
                  <c:v>-7.3970273401569031E-4</c:v>
                </c:pt>
                <c:pt idx="117">
                  <c:v>-7.1634164452966109E-4</c:v>
                </c:pt>
                <c:pt idx="118">
                  <c:v>-7.1316710683782918E-4</c:v>
                </c:pt>
                <c:pt idx="119">
                  <c:v>-6.8696658845723846E-4</c:v>
                </c:pt>
                <c:pt idx="120">
                  <c:v>-6.7523579423456326E-4</c:v>
                </c:pt>
                <c:pt idx="121">
                  <c:v>-6.633340315098657E-4</c:v>
                </c:pt>
                <c:pt idx="122">
                  <c:v>-6.4070858548273546E-4</c:v>
                </c:pt>
                <c:pt idx="123">
                  <c:v>-6.3433055821692983E-4</c:v>
                </c:pt>
                <c:pt idx="124">
                  <c:v>-6.0484439865282624E-4</c:v>
                </c:pt>
                <c:pt idx="125">
                  <c:v>-5.9409777180041701E-4</c:v>
                </c:pt>
                <c:pt idx="126">
                  <c:v>-5.7858652241767191E-4</c:v>
                </c:pt>
                <c:pt idx="127">
                  <c:v>-5.7174477483060149E-4</c:v>
                </c:pt>
                <c:pt idx="128">
                  <c:v>-5.6487738091855785E-4</c:v>
                </c:pt>
                <c:pt idx="129">
                  <c:v>-5.4721184028437163E-4</c:v>
                </c:pt>
                <c:pt idx="130">
                  <c:v>-5.5372875298410158E-4</c:v>
                </c:pt>
                <c:pt idx="131">
                  <c:v>-5.4953789378304151E-4</c:v>
                </c:pt>
                <c:pt idx="132">
                  <c:v>-5.4579347473923678E-4</c:v>
                </c:pt>
                <c:pt idx="133">
                  <c:v>-5.4248205832473399E-4</c:v>
                </c:pt>
                <c:pt idx="134">
                  <c:v>-5.5455406845175779E-4</c:v>
                </c:pt>
                <c:pt idx="135">
                  <c:v>-5.6127438842968138E-4</c:v>
                </c:pt>
                <c:pt idx="136">
                  <c:v>-5.8553677357893593E-4</c:v>
                </c:pt>
                <c:pt idx="137">
                  <c:v>-5.867556215287395E-4</c:v>
                </c:pt>
                <c:pt idx="138">
                  <c:v>-5.8846515181635195E-4</c:v>
                </c:pt>
                <c:pt idx="139">
                  <c:v>-6.2451567801029414E-4</c:v>
                </c:pt>
                <c:pt idx="140">
                  <c:v>-6.3810981999013632E-4</c:v>
                </c:pt>
                <c:pt idx="141">
                  <c:v>-6.7033520425141546E-4</c:v>
                </c:pt>
                <c:pt idx="142">
                  <c:v>-6.761227983612117E-4</c:v>
                </c:pt>
                <c:pt idx="143">
                  <c:v>-6.8238540020388661E-4</c:v>
                </c:pt>
                <c:pt idx="144">
                  <c:v>-7.2994639711504265E-4</c:v>
                </c:pt>
                <c:pt idx="145">
                  <c:v>-7.4607876260754651E-4</c:v>
                </c:pt>
                <c:pt idx="146">
                  <c:v>-7.7605329799723688E-4</c:v>
                </c:pt>
                <c:pt idx="147">
                  <c:v>-7.8481906700331172E-4</c:v>
                </c:pt>
                <c:pt idx="148">
                  <c:v>-8.3861160443125219E-4</c:v>
                </c:pt>
                <c:pt idx="149">
                  <c:v>-8.5231813563547303E-4</c:v>
                </c:pt>
                <c:pt idx="150">
                  <c:v>-8.6174476865918948E-4</c:v>
                </c:pt>
                <c:pt idx="151">
                  <c:v>-8.7117802176184245E-4</c:v>
                </c:pt>
                <c:pt idx="152">
                  <c:v>-9.1397513748282496E-4</c:v>
                </c:pt>
                <c:pt idx="153">
                  <c:v>-9.199335597828975E-4</c:v>
                </c:pt>
                <c:pt idx="154">
                  <c:v>-9.2078244866728397E-4</c:v>
                </c:pt>
                <c:pt idx="155">
                  <c:v>-9.2579796777167433E-4</c:v>
                </c:pt>
                <c:pt idx="156">
                  <c:v>-9.303682463802607E-4</c:v>
                </c:pt>
                <c:pt idx="157">
                  <c:v>-9.3073314298351651E-4</c:v>
                </c:pt>
                <c:pt idx="158">
                  <c:v>-9.2887055748219944E-4</c:v>
                </c:pt>
                <c:pt idx="159">
                  <c:v>-9.1761454592351947E-4</c:v>
                </c:pt>
                <c:pt idx="160">
                  <c:v>-9.1810294469418796E-4</c:v>
                </c:pt>
                <c:pt idx="161">
                  <c:v>-9.1813213344060784E-4</c:v>
                </c:pt>
                <c:pt idx="162">
                  <c:v>-9.0093286077259427E-4</c:v>
                </c:pt>
                <c:pt idx="163">
                  <c:v>-8.9405622487704142E-4</c:v>
                </c:pt>
                <c:pt idx="164">
                  <c:v>-8.7765138766576268E-4</c:v>
                </c:pt>
                <c:pt idx="165">
                  <c:v>-8.7447052196307218E-4</c:v>
                </c:pt>
                <c:pt idx="166">
                  <c:v>-8.7091373529687185E-4</c:v>
                </c:pt>
                <c:pt idx="167">
                  <c:v>-8.4544164042093552E-4</c:v>
                </c:pt>
                <c:pt idx="168">
                  <c:v>-8.3676414540291252E-4</c:v>
                </c:pt>
                <c:pt idx="169">
                  <c:v>-8.2147092584613807E-4</c:v>
                </c:pt>
                <c:pt idx="170">
                  <c:v>-8.1640593927484462E-4</c:v>
                </c:pt>
                <c:pt idx="171">
                  <c:v>-8.1120541174566562E-4</c:v>
                </c:pt>
                <c:pt idx="172">
                  <c:v>-7.9261888425491227E-4</c:v>
                </c:pt>
                <c:pt idx="173">
                  <c:v>-7.8514113413648994E-4</c:v>
                </c:pt>
                <c:pt idx="174">
                  <c:v>-7.7821367144334996E-4</c:v>
                </c:pt>
                <c:pt idx="175">
                  <c:v>-7.7183188969477819E-4</c:v>
                </c:pt>
                <c:pt idx="176">
                  <c:v>-7.6336010295853204E-4</c:v>
                </c:pt>
                <c:pt idx="177">
                  <c:v>-7.5128588429981911E-4</c:v>
                </c:pt>
                <c:pt idx="178">
                  <c:v>-7.4727153672408616E-4</c:v>
                </c:pt>
                <c:pt idx="179">
                  <c:v>-7.4365511818428242E-4</c:v>
                </c:pt>
                <c:pt idx="180">
                  <c:v>-7.4041032155840994E-4</c:v>
                </c:pt>
                <c:pt idx="181">
                  <c:v>-7.3666983864114743E-4</c:v>
                </c:pt>
                <c:pt idx="182">
                  <c:v>-7.3060439454457761E-4</c:v>
                </c:pt>
                <c:pt idx="183">
                  <c:v>-7.2880628354930603E-4</c:v>
                </c:pt>
                <c:pt idx="184">
                  <c:v>-7.2721186156452042E-4</c:v>
                </c:pt>
                <c:pt idx="185">
                  <c:v>-7.2579145813654068E-4</c:v>
                </c:pt>
                <c:pt idx="186">
                  <c:v>-7.235671013330981E-4</c:v>
                </c:pt>
                <c:pt idx="187">
                  <c:v>-7.2123980504762235E-4</c:v>
                </c:pt>
                <c:pt idx="188">
                  <c:v>-7.2022762177663066E-4</c:v>
                </c:pt>
                <c:pt idx="189">
                  <c:v>-7.1920134488419655E-4</c:v>
                </c:pt>
                <c:pt idx="190">
                  <c:v>-7.1351387170868401E-4</c:v>
                </c:pt>
                <c:pt idx="191">
                  <c:v>-7.132675398163757E-4</c:v>
                </c:pt>
                <c:pt idx="192">
                  <c:v>-7.0945785447063697E-4</c:v>
                </c:pt>
                <c:pt idx="193">
                  <c:v>-7.0733227723770195E-4</c:v>
                </c:pt>
                <c:pt idx="194">
                  <c:v>-7.0067098898653841E-4</c:v>
                </c:pt>
                <c:pt idx="195">
                  <c:v>-7.0002660334786415E-4</c:v>
                </c:pt>
                <c:pt idx="196">
                  <c:v>-6.9929179038847309E-4</c:v>
                </c:pt>
                <c:pt idx="197">
                  <c:v>-6.8797755882908608E-4</c:v>
                </c:pt>
                <c:pt idx="198">
                  <c:v>-6.8345487812559286E-4</c:v>
                </c:pt>
                <c:pt idx="199">
                  <c:v>-6.7174514698246804E-4</c:v>
                </c:pt>
                <c:pt idx="200">
                  <c:v>-6.7002954931213998E-4</c:v>
                </c:pt>
                <c:pt idx="201">
                  <c:v>-6.6821188142847246E-4</c:v>
                </c:pt>
                <c:pt idx="202">
                  <c:v>-6.513552898259182E-4</c:v>
                </c:pt>
                <c:pt idx="203">
                  <c:v>-6.4558302272033075E-4</c:v>
                </c:pt>
                <c:pt idx="204">
                  <c:v>-6.3386140420815002E-4</c:v>
                </c:pt>
                <c:pt idx="205">
                  <c:v>-6.3120147013026595E-4</c:v>
                </c:pt>
                <c:pt idx="206">
                  <c:v>-6.2844190184666471E-4</c:v>
                </c:pt>
                <c:pt idx="207">
                  <c:v>-6.1254869208035134E-4</c:v>
                </c:pt>
                <c:pt idx="208">
                  <c:v>-6.0775245450164143E-4</c:v>
                </c:pt>
                <c:pt idx="209">
                  <c:v>-6.0157732687910425E-4</c:v>
                </c:pt>
                <c:pt idx="210">
                  <c:v>-5.9859484050517331E-4</c:v>
                </c:pt>
                <c:pt idx="211">
                  <c:v>-5.8634097990572706E-4</c:v>
                </c:pt>
                <c:pt idx="212">
                  <c:v>-5.8369084807763372E-4</c:v>
                </c:pt>
                <c:pt idx="213">
                  <c:v>-5.8107738685580861E-4</c:v>
                </c:pt>
                <c:pt idx="214">
                  <c:v>-5.8654632740215342E-4</c:v>
                </c:pt>
                <c:pt idx="215">
                  <c:v>-5.8821952400123223E-4</c:v>
                </c:pt>
                <c:pt idx="216">
                  <c:v>-5.9053389743812801E-4</c:v>
                </c:pt>
                <c:pt idx="217">
                  <c:v>-5.9326612830501446E-4</c:v>
                </c:pt>
                <c:pt idx="218">
                  <c:v>-6.0225172502537117E-4</c:v>
                </c:pt>
                <c:pt idx="219">
                  <c:v>-6.0276985710503155E-4</c:v>
                </c:pt>
                <c:pt idx="220">
                  <c:v>-6.1200139358819072E-4</c:v>
                </c:pt>
                <c:pt idx="221">
                  <c:v>-6.1651775210069815E-4</c:v>
                </c:pt>
                <c:pt idx="222">
                  <c:v>-6.2120645138019626E-4</c:v>
                </c:pt>
                <c:pt idx="223">
                  <c:v>-6.3011228422879539E-4</c:v>
                </c:pt>
                <c:pt idx="224">
                  <c:v>-6.3290190873176481E-4</c:v>
                </c:pt>
                <c:pt idx="225">
                  <c:v>-6.4592289745535325E-4</c:v>
                </c:pt>
                <c:pt idx="226">
                  <c:v>-6.5085157826683115E-4</c:v>
                </c:pt>
                <c:pt idx="227">
                  <c:v>-6.556834015283286E-4</c:v>
                </c:pt>
                <c:pt idx="228">
                  <c:v>-6.6233101023965846E-4</c:v>
                </c:pt>
                <c:pt idx="229">
                  <c:v>-6.657565079690802E-4</c:v>
                </c:pt>
                <c:pt idx="230">
                  <c:v>-6.7695908881093558E-4</c:v>
                </c:pt>
                <c:pt idx="231">
                  <c:v>-6.8034466122135484E-4</c:v>
                </c:pt>
                <c:pt idx="232">
                  <c:v>-6.833404967836465E-4</c:v>
                </c:pt>
                <c:pt idx="233">
                  <c:v>-6.8622681179963951E-4</c:v>
                </c:pt>
                <c:pt idx="234">
                  <c:v>-6.88171813986449E-4</c:v>
                </c:pt>
                <c:pt idx="235">
                  <c:v>-6.9091061331740379E-4</c:v>
                </c:pt>
                <c:pt idx="236">
                  <c:v>-6.9094342523703673E-4</c:v>
                </c:pt>
                <c:pt idx="237">
                  <c:v>-6.9075925112092244E-4</c:v>
                </c:pt>
                <c:pt idx="238">
                  <c:v>-6.9079888827330849E-4</c:v>
                </c:pt>
                <c:pt idx="239">
                  <c:v>-6.9083317887403035E-4</c:v>
                </c:pt>
                <c:pt idx="240">
                  <c:v>-6.9041434732265391E-4</c:v>
                </c:pt>
                <c:pt idx="241">
                  <c:v>-6.9020720342577988E-4</c:v>
                </c:pt>
                <c:pt idx="242">
                  <c:v>-6.8948265280780168E-4</c:v>
                </c:pt>
                <c:pt idx="243">
                  <c:v>-6.8943833804957499E-4</c:v>
                </c:pt>
                <c:pt idx="244">
                  <c:v>-6.8938650073158852E-4</c:v>
                </c:pt>
                <c:pt idx="245">
                  <c:v>-6.8827219395570509E-4</c:v>
                </c:pt>
                <c:pt idx="246">
                  <c:v>-6.8783674621203568E-4</c:v>
                </c:pt>
                <c:pt idx="247">
                  <c:v>-6.8666075982185253E-4</c:v>
                </c:pt>
                <c:pt idx="248">
                  <c:v>-6.8650703763217802E-4</c:v>
                </c:pt>
                <c:pt idx="249">
                  <c:v>-6.8634227195027344E-4</c:v>
                </c:pt>
                <c:pt idx="250">
                  <c:v>-6.8457176799779375E-4</c:v>
                </c:pt>
                <c:pt idx="251">
                  <c:v>-6.8392168538037917E-4</c:v>
                </c:pt>
                <c:pt idx="252">
                  <c:v>-6.8237954589787301E-4</c:v>
                </c:pt>
                <c:pt idx="253">
                  <c:v>-6.8209566357238516E-4</c:v>
                </c:pt>
                <c:pt idx="254">
                  <c:v>-6.8179617532983282E-4</c:v>
                </c:pt>
                <c:pt idx="255">
                  <c:v>-6.7941480329091592E-4</c:v>
                </c:pt>
                <c:pt idx="256">
                  <c:v>-6.7903327037210914E-4</c:v>
                </c:pt>
                <c:pt idx="257">
                  <c:v>-6.781617984601418E-4</c:v>
                </c:pt>
                <c:pt idx="258">
                  <c:v>-6.7630857029529756E-4</c:v>
                </c:pt>
                <c:pt idx="259">
                  <c:v>-6.7586748412218703E-4</c:v>
                </c:pt>
                <c:pt idx="260">
                  <c:v>-6.7355609778996239E-4</c:v>
                </c:pt>
                <c:pt idx="261">
                  <c:v>-6.7261129714824008E-4</c:v>
                </c:pt>
                <c:pt idx="262">
                  <c:v>-6.716592574251834E-4</c:v>
                </c:pt>
                <c:pt idx="263">
                  <c:v>-6.6969470070080139E-4</c:v>
                </c:pt>
                <c:pt idx="264">
                  <c:v>-6.6922837662874274E-4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275072"/>
        <c:axId val="604276992"/>
      </c:scatterChart>
      <c:valAx>
        <c:axId val="6042750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04276992"/>
        <c:crosses val="autoZero"/>
        <c:crossBetween val="midCat"/>
      </c:valAx>
      <c:valAx>
        <c:axId val="60427699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04275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</c:numCache>
            </c:numRef>
          </c:xVal>
          <c:yVal>
            <c:numRef>
              <c:f>EUR1M!$AS$2:$AS$513</c:f>
              <c:numCache>
                <c:formatCode>0.0000%</c:formatCode>
                <c:ptCount val="512"/>
                <c:pt idx="0">
                  <c:v>-5.7999999996782847E-4</c:v>
                </c:pt>
                <c:pt idx="1">
                  <c:v>-5.7878300989111509E-4</c:v>
                </c:pt>
                <c:pt idx="2">
                  <c:v>-5.8158158298862728E-4</c:v>
                </c:pt>
                <c:pt idx="3">
                  <c:v>-5.7915658697225579E-4</c:v>
                </c:pt>
                <c:pt idx="4">
                  <c:v>-5.7622978859539487E-4</c:v>
                </c:pt>
                <c:pt idx="5">
                  <c:v>-5.7628781878804602E-4</c:v>
                </c:pt>
                <c:pt idx="6">
                  <c:v>-5.7710811178024457E-4</c:v>
                </c:pt>
                <c:pt idx="7">
                  <c:v>-5.8289288311461074E-4</c:v>
                </c:pt>
                <c:pt idx="8">
                  <c:v>-5.8201137960293384E-4</c:v>
                </c:pt>
                <c:pt idx="9">
                  <c:v>-5.8548470753860826E-4</c:v>
                </c:pt>
                <c:pt idx="10">
                  <c:v>-5.8801505201522275E-4</c:v>
                </c:pt>
                <c:pt idx="11">
                  <c:v>-5.9015449278243537E-4</c:v>
                </c:pt>
                <c:pt idx="12">
                  <c:v>-5.9730496122303856E-4</c:v>
                </c:pt>
                <c:pt idx="13">
                  <c:v>-5.975053918374424E-4</c:v>
                </c:pt>
                <c:pt idx="14">
                  <c:v>-6.0405958768328105E-4</c:v>
                </c:pt>
                <c:pt idx="15">
                  <c:v>-6.0748218383377406E-4</c:v>
                </c:pt>
                <c:pt idx="16">
                  <c:v>-6.1254155564061108E-4</c:v>
                </c:pt>
                <c:pt idx="17">
                  <c:v>-6.2214393519319233E-4</c:v>
                </c:pt>
                <c:pt idx="18">
                  <c:v>-6.2566136687020588E-4</c:v>
                </c:pt>
                <c:pt idx="19">
                  <c:v>-6.4268809276590844E-4</c:v>
                </c:pt>
                <c:pt idx="20">
                  <c:v>-6.5117608068290898E-4</c:v>
                </c:pt>
                <c:pt idx="21">
                  <c:v>-6.6095981102722663E-4</c:v>
                </c:pt>
                <c:pt idx="22">
                  <c:v>-6.6696568887678054E-4</c:v>
                </c:pt>
                <c:pt idx="23">
                  <c:v>-6.6812189695827473E-4</c:v>
                </c:pt>
                <c:pt idx="24">
                  <c:v>-6.729863836581778E-4</c:v>
                </c:pt>
                <c:pt idx="25">
                  <c:v>-6.7456789708936031E-4</c:v>
                </c:pt>
                <c:pt idx="26">
                  <c:v>-6.7718959392907999E-4</c:v>
                </c:pt>
                <c:pt idx="27">
                  <c:v>-6.7819587745335252E-4</c:v>
                </c:pt>
                <c:pt idx="28">
                  <c:v>-6.7919249108098459E-4</c:v>
                </c:pt>
                <c:pt idx="29">
                  <c:v>-6.836371657944234E-4</c:v>
                </c:pt>
                <c:pt idx="30">
                  <c:v>-6.8507874200508486E-4</c:v>
                </c:pt>
                <c:pt idx="31">
                  <c:v>-6.8764951109180259E-4</c:v>
                </c:pt>
                <c:pt idx="32">
                  <c:v>-6.8847711752015317E-4</c:v>
                </c:pt>
                <c:pt idx="33">
                  <c:v>-6.8928352466649412E-4</c:v>
                </c:pt>
                <c:pt idx="34">
                  <c:v>-6.9330838852030914E-4</c:v>
                </c:pt>
                <c:pt idx="35">
                  <c:v>-6.9461002787531904E-4</c:v>
                </c:pt>
                <c:pt idx="36">
                  <c:v>-6.9718923910055963E-4</c:v>
                </c:pt>
                <c:pt idx="37">
                  <c:v>-6.9780941168134936E-4</c:v>
                </c:pt>
                <c:pt idx="38">
                  <c:v>-6.983950002701785E-4</c:v>
                </c:pt>
                <c:pt idx="39">
                  <c:v>-7.0200005427517413E-4</c:v>
                </c:pt>
                <c:pt idx="40">
                  <c:v>-7.0316175710974816E-4</c:v>
                </c:pt>
                <c:pt idx="41">
                  <c:v>-7.0580878036433353E-4</c:v>
                </c:pt>
                <c:pt idx="42">
                  <c:v>-7.0619276229255679E-4</c:v>
                </c:pt>
                <c:pt idx="43">
                  <c:v>-7.0652692019213339E-4</c:v>
                </c:pt>
                <c:pt idx="44">
                  <c:v>-7.074951186838358E-4</c:v>
                </c:pt>
                <c:pt idx="45">
                  <c:v>-7.0692381773019447E-4</c:v>
                </c:pt>
                <c:pt idx="46">
                  <c:v>-7.0394234266297161E-4</c:v>
                </c:pt>
                <c:pt idx="47">
                  <c:v>-7.0444992101875714E-4</c:v>
                </c:pt>
                <c:pt idx="48">
                  <c:v>-7.0493564081032208E-4</c:v>
                </c:pt>
                <c:pt idx="49">
                  <c:v>-7.025360526344192E-4</c:v>
                </c:pt>
                <c:pt idx="50">
                  <c:v>-7.016447651415768E-4</c:v>
                </c:pt>
                <c:pt idx="51">
                  <c:v>-6.9879906055851529E-4</c:v>
                </c:pt>
                <c:pt idx="52">
                  <c:v>-6.9877589519082295E-4</c:v>
                </c:pt>
                <c:pt idx="53">
                  <c:v>-6.9869662822633874E-4</c:v>
                </c:pt>
                <c:pt idx="54">
                  <c:v>-6.9533707939108526E-4</c:v>
                </c:pt>
                <c:pt idx="55">
                  <c:v>-6.9412580484590387E-4</c:v>
                </c:pt>
                <c:pt idx="56">
                  <c:v>-6.9155163017299202E-4</c:v>
                </c:pt>
                <c:pt idx="57">
                  <c:v>-6.9093196179800809E-4</c:v>
                </c:pt>
                <c:pt idx="58">
                  <c:v>-6.9021770622441068E-4</c:v>
                </c:pt>
                <c:pt idx="59">
                  <c:v>-6.8589819478426597E-4</c:v>
                </c:pt>
                <c:pt idx="60">
                  <c:v>-6.8436693248794965E-4</c:v>
                </c:pt>
                <c:pt idx="61">
                  <c:v>-6.8220004731581445E-4</c:v>
                </c:pt>
                <c:pt idx="62">
                  <c:v>-6.8091811630768828E-4</c:v>
                </c:pt>
                <c:pt idx="63">
                  <c:v>-6.7949886990265236E-4</c:v>
                </c:pt>
                <c:pt idx="64">
                  <c:v>-6.7422606828770881E-4</c:v>
                </c:pt>
                <c:pt idx="65">
                  <c:v>-6.7230395947293076E-4</c:v>
                </c:pt>
                <c:pt idx="66">
                  <c:v>-6.7033461405952011E-4</c:v>
                </c:pt>
                <c:pt idx="67">
                  <c:v>-6.723062181168693E-4</c:v>
                </c:pt>
                <c:pt idx="68">
                  <c:v>-6.7248997339947232E-4</c:v>
                </c:pt>
                <c:pt idx="69">
                  <c:v>-6.7427749539161752E-4</c:v>
                </c:pt>
                <c:pt idx="70">
                  <c:v>-6.750896225597991E-4</c:v>
                </c:pt>
                <c:pt idx="71">
                  <c:v>-6.7590960002306133E-4</c:v>
                </c:pt>
                <c:pt idx="72">
                  <c:v>-6.7780734016600896E-4</c:v>
                </c:pt>
                <c:pt idx="73">
                  <c:v>-6.7810660532934485E-4</c:v>
                </c:pt>
                <c:pt idx="74">
                  <c:v>-6.8012724175225969E-4</c:v>
                </c:pt>
                <c:pt idx="75">
                  <c:v>-6.8099432096735413E-4</c:v>
                </c:pt>
                <c:pt idx="76">
                  <c:v>-6.8186925046687108E-4</c:v>
                </c:pt>
                <c:pt idx="77">
                  <c:v>-6.8366908348299615E-4</c:v>
                </c:pt>
                <c:pt idx="78">
                  <c:v>-6.8409549222284594E-4</c:v>
                </c:pt>
                <c:pt idx="79">
                  <c:v>-6.863616521894933E-4</c:v>
                </c:pt>
                <c:pt idx="80">
                  <c:v>-6.872836833649032E-4</c:v>
                </c:pt>
                <c:pt idx="81">
                  <c:v>-6.8821356481807427E-4</c:v>
                </c:pt>
                <c:pt idx="82">
                  <c:v>-6.8989144749953546E-4</c:v>
                </c:pt>
                <c:pt idx="83">
                  <c:v>-6.9045663350108372E-4</c:v>
                </c:pt>
                <c:pt idx="84">
                  <c:v>-6.929807260998011E-4</c:v>
                </c:pt>
                <c:pt idx="85">
                  <c:v>-6.9395770915292587E-4</c:v>
                </c:pt>
                <c:pt idx="86">
                  <c:v>-6.9494254246249554E-4</c:v>
                </c:pt>
                <c:pt idx="87">
                  <c:v>-6.9647443161735545E-4</c:v>
                </c:pt>
                <c:pt idx="88">
                  <c:v>-6.9719002855551265E-4</c:v>
                </c:pt>
                <c:pt idx="89">
                  <c:v>-7.0599124206447144E-4</c:v>
                </c:pt>
                <c:pt idx="90">
                  <c:v>-7.0898557466311709E-4</c:v>
                </c:pt>
                <c:pt idx="91">
                  <c:v>-7.165850375963472E-4</c:v>
                </c:pt>
                <c:pt idx="92">
                  <c:v>-7.1735122665880779E-4</c:v>
                </c:pt>
                <c:pt idx="93">
                  <c:v>-7.181503564275772E-4</c:v>
                </c:pt>
                <c:pt idx="94">
                  <c:v>-7.275878136355523E-4</c:v>
                </c:pt>
                <c:pt idx="95">
                  <c:v>-7.3079422713155781E-4</c:v>
                </c:pt>
                <c:pt idx="96">
                  <c:v>-7.378858679092786E-4</c:v>
                </c:pt>
                <c:pt idx="97">
                  <c:v>-7.3920621307940748E-4</c:v>
                </c:pt>
                <c:pt idx="98">
                  <c:v>-7.405952505540863E-4</c:v>
                </c:pt>
                <c:pt idx="99">
                  <c:v>-7.5066894783945841E-4</c:v>
                </c:pt>
                <c:pt idx="100">
                  <c:v>-7.5408744100412934E-4</c:v>
                </c:pt>
                <c:pt idx="101">
                  <c:v>-7.6058127641331907E-4</c:v>
                </c:pt>
                <c:pt idx="102">
                  <c:v>-7.6249936149325181E-4</c:v>
                </c:pt>
                <c:pt idx="103">
                  <c:v>-7.6452470232386339E-4</c:v>
                </c:pt>
                <c:pt idx="104">
                  <c:v>-7.7523463582262672E-4</c:v>
                </c:pt>
                <c:pt idx="105">
                  <c:v>-7.7886520734346456E-4</c:v>
                </c:pt>
                <c:pt idx="106">
                  <c:v>-7.8467125440876122E-4</c:v>
                </c:pt>
                <c:pt idx="107">
                  <c:v>-7.8723066295874333E-4</c:v>
                </c:pt>
                <c:pt idx="108">
                  <c:v>-7.8993870256231194E-4</c:v>
                </c:pt>
                <c:pt idx="109">
                  <c:v>-8.0056120009031062E-4</c:v>
                </c:pt>
                <c:pt idx="110">
                  <c:v>-7.935999246355685E-4</c:v>
                </c:pt>
                <c:pt idx="111">
                  <c:v>-7.8654917277054537E-4</c:v>
                </c:pt>
                <c:pt idx="112">
                  <c:v>-7.6609347871958722E-4</c:v>
                </c:pt>
                <c:pt idx="113">
                  <c:v>-7.655200623195794E-4</c:v>
                </c:pt>
                <c:pt idx="114">
                  <c:v>-7.4995326169569054E-4</c:v>
                </c:pt>
                <c:pt idx="115">
                  <c:v>-7.4236564798102478E-4</c:v>
                </c:pt>
                <c:pt idx="116">
                  <c:v>-7.3468855671698918E-4</c:v>
                </c:pt>
                <c:pt idx="117">
                  <c:v>-7.1634677646828515E-4</c:v>
                </c:pt>
                <c:pt idx="118">
                  <c:v>-7.1384129361906992E-4</c:v>
                </c:pt>
                <c:pt idx="119">
                  <c:v>-6.9496093095189337E-4</c:v>
                </c:pt>
                <c:pt idx="120">
                  <c:v>-6.867469706706153E-4</c:v>
                </c:pt>
                <c:pt idx="121">
                  <c:v>-6.7844353158630355E-4</c:v>
                </c:pt>
                <c:pt idx="122">
                  <c:v>-6.6248969051108109E-4</c:v>
                </c:pt>
                <c:pt idx="123">
                  <c:v>-6.579195358088235E-4</c:v>
                </c:pt>
                <c:pt idx="124">
                  <c:v>-6.3558414758446702E-4</c:v>
                </c:pt>
                <c:pt idx="125">
                  <c:v>-6.2674383172645065E-4</c:v>
                </c:pt>
                <c:pt idx="126">
                  <c:v>-6.1083547950182367E-4</c:v>
                </c:pt>
                <c:pt idx="127">
                  <c:v>-6.0452216181769436E-4</c:v>
                </c:pt>
                <c:pt idx="128">
                  <c:v>-5.9775472759722318E-4</c:v>
                </c:pt>
                <c:pt idx="129">
                  <c:v>-5.7067090063027176E-4</c:v>
                </c:pt>
                <c:pt idx="130">
                  <c:v>-5.5890533249502994E-4</c:v>
                </c:pt>
                <c:pt idx="131">
                  <c:v>-5.5094612705121977E-4</c:v>
                </c:pt>
                <c:pt idx="132">
                  <c:v>-5.5032901352003449E-4</c:v>
                </c:pt>
                <c:pt idx="133">
                  <c:v>-5.4971189806710206E-4</c:v>
                </c:pt>
                <c:pt idx="134">
                  <c:v>-5.8005777128394657E-4</c:v>
                </c:pt>
                <c:pt idx="135">
                  <c:v>-5.9037663822164035E-4</c:v>
                </c:pt>
                <c:pt idx="136">
                  <c:v>-6.1827631086984849E-4</c:v>
                </c:pt>
                <c:pt idx="137">
                  <c:v>-6.2003354561634971E-4</c:v>
                </c:pt>
                <c:pt idx="138">
                  <c:v>-6.2194396282626069E-4</c:v>
                </c:pt>
                <c:pt idx="139">
                  <c:v>-6.5442736728027831E-4</c:v>
                </c:pt>
                <c:pt idx="140">
                  <c:v>-6.654587407440096E-4</c:v>
                </c:pt>
                <c:pt idx="141">
                  <c:v>-6.9029175673347839E-4</c:v>
                </c:pt>
                <c:pt idx="142">
                  <c:v>-6.9456975827580925E-4</c:v>
                </c:pt>
                <c:pt idx="143">
                  <c:v>-6.9916357300208744E-4</c:v>
                </c:pt>
                <c:pt idx="144">
                  <c:v>-7.3378446683643769E-4</c:v>
                </c:pt>
                <c:pt idx="145">
                  <c:v>-7.4552833260790245E-4</c:v>
                </c:pt>
                <c:pt idx="146">
                  <c:v>-7.6699237183876863E-4</c:v>
                </c:pt>
                <c:pt idx="147">
                  <c:v>-7.7393755545648868E-4</c:v>
                </c:pt>
                <c:pt idx="148">
                  <c:v>-8.1812896768842082E-4</c:v>
                </c:pt>
                <c:pt idx="149">
                  <c:v>-8.3058531063778633E-4</c:v>
                </c:pt>
                <c:pt idx="150">
                  <c:v>-8.4036030203238354E-4</c:v>
                </c:pt>
                <c:pt idx="151">
                  <c:v>-8.5085199090202245E-4</c:v>
                </c:pt>
                <c:pt idx="152">
                  <c:v>-8.9972832257437685E-4</c:v>
                </c:pt>
                <c:pt idx="153">
                  <c:v>-8.9773647195831856E-4</c:v>
                </c:pt>
                <c:pt idx="154">
                  <c:v>-8.9108159585859039E-4</c:v>
                </c:pt>
                <c:pt idx="155">
                  <c:v>-8.9135115386912434E-4</c:v>
                </c:pt>
                <c:pt idx="156">
                  <c:v>-8.915760786995788E-4</c:v>
                </c:pt>
                <c:pt idx="157">
                  <c:v>-8.8513842298268506E-4</c:v>
                </c:pt>
                <c:pt idx="158">
                  <c:v>-8.8293092378247562E-4</c:v>
                </c:pt>
                <c:pt idx="159">
                  <c:v>-8.773804764123322E-4</c:v>
                </c:pt>
                <c:pt idx="160">
                  <c:v>-8.7680171314316602E-4</c:v>
                </c:pt>
                <c:pt idx="161">
                  <c:v>-8.7612358406346169E-4</c:v>
                </c:pt>
                <c:pt idx="162">
                  <c:v>-8.6903898077879274E-4</c:v>
                </c:pt>
                <c:pt idx="163">
                  <c:v>-8.6661583213576421E-4</c:v>
                </c:pt>
                <c:pt idx="164">
                  <c:v>-8.6226130776558636E-4</c:v>
                </c:pt>
                <c:pt idx="165">
                  <c:v>-8.6078990441426639E-4</c:v>
                </c:pt>
                <c:pt idx="166">
                  <c:v>-8.5916154330440407E-4</c:v>
                </c:pt>
                <c:pt idx="167">
                  <c:v>-8.5142998968771916E-4</c:v>
                </c:pt>
                <c:pt idx="168">
                  <c:v>-8.4879119065939973E-4</c:v>
                </c:pt>
                <c:pt idx="169">
                  <c:v>-8.4572408402609647E-4</c:v>
                </c:pt>
                <c:pt idx="170">
                  <c:v>-8.4331572143866995E-4</c:v>
                </c:pt>
                <c:pt idx="171">
                  <c:v>-8.4068994980705217E-4</c:v>
                </c:pt>
                <c:pt idx="172">
                  <c:v>-8.3161123160998814E-4</c:v>
                </c:pt>
                <c:pt idx="173">
                  <c:v>-8.2849331598085934E-4</c:v>
                </c:pt>
                <c:pt idx="174">
                  <c:v>-8.2453232833952831E-4</c:v>
                </c:pt>
                <c:pt idx="175">
                  <c:v>-8.2053602346354336E-4</c:v>
                </c:pt>
                <c:pt idx="176">
                  <c:v>-8.0897980265380543E-4</c:v>
                </c:pt>
                <c:pt idx="177">
                  <c:v>-8.0419763093360678E-4</c:v>
                </c:pt>
                <c:pt idx="178">
                  <c:v>-8.0002473936890202E-4</c:v>
                </c:pt>
                <c:pt idx="179">
                  <c:v>-7.9581653036832486E-4</c:v>
                </c:pt>
                <c:pt idx="180">
                  <c:v>-7.9157300388225981E-4</c:v>
                </c:pt>
                <c:pt idx="181">
                  <c:v>-7.8162774603417152E-4</c:v>
                </c:pt>
                <c:pt idx="182">
                  <c:v>-7.7424572243122878E-4</c:v>
                </c:pt>
                <c:pt idx="183">
                  <c:v>-7.6982560800365298E-4</c:v>
                </c:pt>
                <c:pt idx="184">
                  <c:v>-7.653701758769671E-4</c:v>
                </c:pt>
                <c:pt idx="185">
                  <c:v>-7.6087942600706838E-4</c:v>
                </c:pt>
                <c:pt idx="186">
                  <c:v>-7.5265678453341879E-4</c:v>
                </c:pt>
                <c:pt idx="187">
                  <c:v>-7.425632483855695E-4</c:v>
                </c:pt>
                <c:pt idx="188">
                  <c:v>-7.3789590924556753E-4</c:v>
                </c:pt>
                <c:pt idx="189">
                  <c:v>-7.331932521308141E-4</c:v>
                </c:pt>
                <c:pt idx="190">
                  <c:v>-7.2484211051508532E-4</c:v>
                </c:pt>
                <c:pt idx="191">
                  <c:v>-7.2133226464557443E-4</c:v>
                </c:pt>
                <c:pt idx="192">
                  <c:v>-7.0846136812171667E-4</c:v>
                </c:pt>
                <c:pt idx="193">
                  <c:v>-7.038601098698844E-4</c:v>
                </c:pt>
                <c:pt idx="194">
                  <c:v>-6.9916587894872356E-4</c:v>
                </c:pt>
                <c:pt idx="195">
                  <c:v>-6.9913727033812934E-4</c:v>
                </c:pt>
                <c:pt idx="196">
                  <c:v>-6.9910866161310332E-4</c:v>
                </c:pt>
                <c:pt idx="197">
                  <c:v>-6.9049431520529225E-4</c:v>
                </c:pt>
                <c:pt idx="198">
                  <c:v>-6.8758703217677939E-4</c:v>
                </c:pt>
                <c:pt idx="199">
                  <c:v>-6.8002351467926826E-4</c:v>
                </c:pt>
                <c:pt idx="200">
                  <c:v>-6.7940948212261154E-4</c:v>
                </c:pt>
                <c:pt idx="201">
                  <c:v>-6.787576802201197E-4</c:v>
                </c:pt>
                <c:pt idx="202">
                  <c:v>-6.6976707367829137E-4</c:v>
                </c:pt>
                <c:pt idx="203">
                  <c:v>-6.6673437041042314E-4</c:v>
                </c:pt>
                <c:pt idx="204">
                  <c:v>-6.6005642044670253E-4</c:v>
                </c:pt>
                <c:pt idx="205">
                  <c:v>-6.5883118952766995E-4</c:v>
                </c:pt>
                <c:pt idx="206">
                  <c:v>-6.5752875716840902E-4</c:v>
                </c:pt>
                <c:pt idx="207">
                  <c:v>-6.4816188845290463E-4</c:v>
                </c:pt>
                <c:pt idx="208">
                  <c:v>-6.4500376426493509E-4</c:v>
                </c:pt>
                <c:pt idx="209">
                  <c:v>-6.3926459173221678E-4</c:v>
                </c:pt>
                <c:pt idx="210">
                  <c:v>-6.3740238789453119E-4</c:v>
                </c:pt>
                <c:pt idx="211">
                  <c:v>-6.2239520879717267E-4</c:v>
                </c:pt>
                <c:pt idx="212">
                  <c:v>-6.1985814384124538E-4</c:v>
                </c:pt>
                <c:pt idx="213">
                  <c:v>-6.1714808200657805E-4</c:v>
                </c:pt>
                <c:pt idx="214">
                  <c:v>-6.1243706662695457E-4</c:v>
                </c:pt>
                <c:pt idx="215">
                  <c:v>-6.089620472495838E-4</c:v>
                </c:pt>
                <c:pt idx="216">
                  <c:v>-6.1154437279098417E-4</c:v>
                </c:pt>
                <c:pt idx="217">
                  <c:v>-6.1414528099446031E-4</c:v>
                </c:pt>
                <c:pt idx="218">
                  <c:v>-6.2126590122391079E-4</c:v>
                </c:pt>
                <c:pt idx="219">
                  <c:v>-6.216400149503603E-4</c:v>
                </c:pt>
                <c:pt idx="220">
                  <c:v>-6.2742856150732607E-4</c:v>
                </c:pt>
                <c:pt idx="221">
                  <c:v>-6.3014096542612918E-4</c:v>
                </c:pt>
                <c:pt idx="222">
                  <c:v>-6.3287195191907841E-4</c:v>
                </c:pt>
                <c:pt idx="223">
                  <c:v>-6.3891932068516066E-4</c:v>
                </c:pt>
                <c:pt idx="224">
                  <c:v>-6.4000157248801333E-4</c:v>
                </c:pt>
                <c:pt idx="225">
                  <c:v>-6.4680562256569374E-4</c:v>
                </c:pt>
                <c:pt idx="226">
                  <c:v>-6.4964810424239516E-4</c:v>
                </c:pt>
                <c:pt idx="227">
                  <c:v>-6.5250916840398077E-4</c:v>
                </c:pt>
                <c:pt idx="228">
                  <c:v>-6.5742637283594529E-4</c:v>
                </c:pt>
                <c:pt idx="229">
                  <c:v>-6.5924430028758486E-4</c:v>
                </c:pt>
                <c:pt idx="230">
                  <c:v>-6.6709322601221643E-4</c:v>
                </c:pt>
                <c:pt idx="231">
                  <c:v>-6.7006578479800183E-4</c:v>
                </c:pt>
                <c:pt idx="232">
                  <c:v>-6.7305692597674494E-4</c:v>
                </c:pt>
                <c:pt idx="233">
                  <c:v>-6.7678705346463364E-4</c:v>
                </c:pt>
                <c:pt idx="234">
                  <c:v>-6.7962254868450533E-4</c:v>
                </c:pt>
                <c:pt idx="235">
                  <c:v>-6.8826246336517818E-4</c:v>
                </c:pt>
                <c:pt idx="236">
                  <c:v>-6.8879950606838948E-4</c:v>
                </c:pt>
                <c:pt idx="237">
                  <c:v>-6.9033994918350902E-4</c:v>
                </c:pt>
                <c:pt idx="238">
                  <c:v>-6.9038262405146655E-4</c:v>
                </c:pt>
                <c:pt idx="239">
                  <c:v>-6.9042983191174869E-4</c:v>
                </c:pt>
                <c:pt idx="240">
                  <c:v>-6.9208895433313334E-4</c:v>
                </c:pt>
                <c:pt idx="241">
                  <c:v>-6.9264839437710088E-4</c:v>
                </c:pt>
                <c:pt idx="242">
                  <c:v>-6.9399471112750115E-4</c:v>
                </c:pt>
                <c:pt idx="243">
                  <c:v>-6.9416396205543296E-4</c:v>
                </c:pt>
                <c:pt idx="244">
                  <c:v>-6.9434591222338946E-4</c:v>
                </c:pt>
                <c:pt idx="245">
                  <c:v>-6.9607222662191757E-4</c:v>
                </c:pt>
                <c:pt idx="246">
                  <c:v>-6.9665406398601267E-4</c:v>
                </c:pt>
                <c:pt idx="247">
                  <c:v>-6.9779675186065759E-4</c:v>
                </c:pt>
                <c:pt idx="248">
                  <c:v>-6.9809718159549727E-4</c:v>
                </c:pt>
                <c:pt idx="249">
                  <c:v>-6.984187737656089E-4</c:v>
                </c:pt>
                <c:pt idx="250">
                  <c:v>-7.0021228006779087E-4</c:v>
                </c:pt>
                <c:pt idx="251">
                  <c:v>-7.0081651472751706E-4</c:v>
                </c:pt>
                <c:pt idx="252">
                  <c:v>-7.0174607122795089E-4</c:v>
                </c:pt>
                <c:pt idx="253">
                  <c:v>-7.0218228250928938E-4</c:v>
                </c:pt>
                <c:pt idx="254">
                  <c:v>-7.0264841637208844E-4</c:v>
                </c:pt>
                <c:pt idx="255">
                  <c:v>-7.0450911450830255E-4</c:v>
                </c:pt>
                <c:pt idx="256">
                  <c:v>-7.0507583934675822E-4</c:v>
                </c:pt>
                <c:pt idx="257">
                  <c:v>-7.0572524330136943E-4</c:v>
                </c:pt>
                <c:pt idx="258">
                  <c:v>-7.0641926463319016E-4</c:v>
                </c:pt>
                <c:pt idx="259">
                  <c:v>-7.064413063638486E-4</c:v>
                </c:pt>
                <c:pt idx="260">
                  <c:v>-7.0654874282993774E-4</c:v>
                </c:pt>
                <c:pt idx="261">
                  <c:v>-7.0659144015694508E-4</c:v>
                </c:pt>
                <c:pt idx="262">
                  <c:v>-7.0663413748262016E-4</c:v>
                </c:pt>
                <c:pt idx="263">
                  <c:v>-7.0671814473885486E-4</c:v>
                </c:pt>
                <c:pt idx="264">
                  <c:v>-7.0674018705565729E-4</c:v>
                </c:pt>
                <c:pt idx="265">
                  <c:v>-7.0684762410433422E-4</c:v>
                </c:pt>
                <c:pt idx="266">
                  <c:v>-7.0689032143000929E-4</c:v>
                </c:pt>
                <c:pt idx="267">
                  <c:v>-7.069330187543521E-4</c:v>
                </c:pt>
                <c:pt idx="268">
                  <c:v>-7.0701702483577655E-4</c:v>
                </c:pt>
                <c:pt idx="269">
                  <c:v>-7.0703906773844096E-4</c:v>
                </c:pt>
                <c:pt idx="270">
                  <c:v>-7.0714650537473389E-4</c:v>
                </c:pt>
                <c:pt idx="271">
                  <c:v>-7.071892026990767E-4</c:v>
                </c:pt>
                <c:pt idx="272">
                  <c:v>-7.0723190002075498E-4</c:v>
                </c:pt>
                <c:pt idx="273">
                  <c:v>-7.0731590492895124E-4</c:v>
                </c:pt>
                <c:pt idx="274">
                  <c:v>-7.0733794841735685E-4</c:v>
                </c:pt>
                <c:pt idx="275">
                  <c:v>-7.0744538663847223E-4</c:v>
                </c:pt>
                <c:pt idx="276">
                  <c:v>-7.0748808395748597E-4</c:v>
                </c:pt>
                <c:pt idx="277">
                  <c:v>-7.0753078128316105E-4</c:v>
                </c:pt>
                <c:pt idx="278">
                  <c:v>-7.0755282527737722E-4</c:v>
                </c:pt>
                <c:pt idx="279">
                  <c:v>-7.0763682908724763E-4</c:v>
                </c:pt>
                <c:pt idx="280">
                  <c:v>-7.0776492079738956E-4</c:v>
                </c:pt>
                <c:pt idx="281">
                  <c:v>-7.0780761803668213E-4</c:v>
                </c:pt>
                <c:pt idx="282">
                  <c:v>-7.0789162050348289E-4</c:v>
                </c:pt>
                <c:pt idx="283">
                  <c:v>-7.079136650828266E-4</c:v>
                </c:pt>
                <c:pt idx="284">
                  <c:v>-7.0793570974553484E-4</c:v>
                </c:pt>
                <c:pt idx="285">
                  <c:v>-7.0806380145567677E-4</c:v>
                </c:pt>
                <c:pt idx="286">
                  <c:v>-7.0810649869368001E-4</c:v>
                </c:pt>
                <c:pt idx="287">
                  <c:v>-7.0819049998585831E-4</c:v>
                </c:pt>
                <c:pt idx="288">
                  <c:v>-7.0821254514977228E-4</c:v>
                </c:pt>
                <c:pt idx="289">
                  <c:v>-7.0823459040253271E-4</c:v>
                </c:pt>
                <c:pt idx="290">
                  <c:v>-7.0836268210880675E-4</c:v>
                </c:pt>
                <c:pt idx="291">
                  <c:v>-7.0840537934165288E-4</c:v>
                </c:pt>
                <c:pt idx="292">
                  <c:v>-7.0848937945369988E-4</c:v>
                </c:pt>
                <c:pt idx="293">
                  <c:v>-7.0851142520672594E-4</c:v>
                </c:pt>
                <c:pt idx="294">
                  <c:v>-7.0853347104663758E-4</c:v>
                </c:pt>
                <c:pt idx="295">
                  <c:v>-7.0866156274775451E-4</c:v>
                </c:pt>
                <c:pt idx="296">
                  <c:v>-7.0870425998446852E-4</c:v>
                </c:pt>
                <c:pt idx="297">
                  <c:v>-7.0878825891548564E-4</c:v>
                </c:pt>
                <c:pt idx="298">
                  <c:v>-7.088103052586836E-4</c:v>
                </c:pt>
                <c:pt idx="299">
                  <c:v>-7.0887365304604026E-4</c:v>
                </c:pt>
                <c:pt idx="300">
                  <c:v>-7.089604433841237E-4</c:v>
                </c:pt>
                <c:pt idx="301">
                  <c:v>-7.0900314061825916E-4</c:v>
                </c:pt>
                <c:pt idx="302">
                  <c:v>-6.9152034284511194E-4</c:v>
                </c:pt>
                <c:pt idx="303">
                  <c:v>-6.9099339176662E-4</c:v>
                </c:pt>
                <c:pt idx="304">
                  <c:v>-6.9043102154207848E-4</c:v>
                </c:pt>
                <c:pt idx="305">
                  <c:v>-6.716175791394146E-4</c:v>
                </c:pt>
                <c:pt idx="306">
                  <c:v>-6.6529280406541836E-4</c:v>
                </c:pt>
                <c:pt idx="307">
                  <c:v>-6.4994843234441907E-4</c:v>
                </c:pt>
                <c:pt idx="308">
                  <c:v>-6.4811293464528408E-4</c:v>
                </c:pt>
                <c:pt idx="309">
                  <c:v>-6.4615759539493069E-4</c:v>
                </c:pt>
                <c:pt idx="310">
                  <c:v>-6.2678106064016593E-4</c:v>
                </c:pt>
                <c:pt idx="311">
                  <c:v>-6.2026858749489051E-4</c:v>
                </c:pt>
                <c:pt idx="312">
                  <c:v>-6.0714226981587165E-4</c:v>
                </c:pt>
                <c:pt idx="313">
                  <c:v>-6.0395965254228523E-4</c:v>
                </c:pt>
                <c:pt idx="314">
                  <c:v>-6.005702827385146E-4</c:v>
                </c:pt>
                <c:pt idx="315">
                  <c:v>-5.8063064905368488E-4</c:v>
                </c:pt>
                <c:pt idx="316">
                  <c:v>-5.7393047562470656E-4</c:v>
                </c:pt>
                <c:pt idx="317">
                  <c:v>-5.6310184073048543E-4</c:v>
                </c:pt>
                <c:pt idx="318">
                  <c:v>-5.5853353047460863E-4</c:v>
                </c:pt>
                <c:pt idx="319">
                  <c:v>-5.5366906809359924E-4</c:v>
                </c:pt>
                <c:pt idx="320">
                  <c:v>-5.3316632870992556E-4</c:v>
                </c:pt>
                <c:pt idx="321">
                  <c:v>-5.2627845272680237E-4</c:v>
                </c:pt>
                <c:pt idx="322">
                  <c:v>-5.2016945365052081E-4</c:v>
                </c:pt>
                <c:pt idx="323">
                  <c:v>-5.1183455301959113E-4</c:v>
                </c:pt>
                <c:pt idx="324">
                  <c:v>-5.0545393554517334E-4</c:v>
                </c:pt>
                <c:pt idx="325">
                  <c:v>-5.0348319644655248E-4</c:v>
                </c:pt>
                <c:pt idx="326">
                  <c:v>-5.026947587793984E-4</c:v>
                </c:pt>
                <c:pt idx="327">
                  <c:v>-5.0190632105495681E-4</c:v>
                </c:pt>
                <c:pt idx="328">
                  <c:v>-5.0032875009542455E-4</c:v>
                </c:pt>
                <c:pt idx="329">
                  <c:v>-4.9993487939372565E-4</c:v>
                </c:pt>
                <c:pt idx="330">
                  <c:v>-4.9796413168001763E-4</c:v>
                </c:pt>
                <c:pt idx="331">
                  <c:v>-4.9717569364915448E-4</c:v>
                </c:pt>
                <c:pt idx="332">
                  <c:v>-4.9638725556500063E-4</c:v>
                </c:pt>
                <c:pt idx="333">
                  <c:v>-4.9480969913168193E-4</c:v>
                </c:pt>
                <c:pt idx="334">
                  <c:v>-4.9441582061728094E-4</c:v>
                </c:pt>
                <c:pt idx="335">
                  <c:v>-4.9244506437551294E-4</c:v>
                </c:pt>
                <c:pt idx="336">
                  <c:v>-4.9165662597960846E-4</c:v>
                </c:pt>
                <c:pt idx="337">
                  <c:v>-4.9086818753307782E-4</c:v>
                </c:pt>
                <c:pt idx="338">
                  <c:v>-4.8929064546260337E-4</c:v>
                </c:pt>
                <c:pt idx="339">
                  <c:v>-4.8889675921583923E-4</c:v>
                </c:pt>
                <c:pt idx="340">
                  <c:v>-4.8692599453037388E-4</c:v>
                </c:pt>
                <c:pt idx="341">
                  <c:v>-4.8613755577209261E-4</c:v>
                </c:pt>
                <c:pt idx="342">
                  <c:v>-4.8534911696318517E-4</c:v>
                </c:pt>
                <c:pt idx="343">
                  <c:v>-4.8377158908569085E-4</c:v>
                </c:pt>
                <c:pt idx="344">
                  <c:v>-4.8337769519326846E-4</c:v>
                </c:pt>
                <c:pt idx="345">
                  <c:v>-4.8101238123953566E-4</c:v>
                </c:pt>
                <c:pt idx="346">
                  <c:v>-4.8022394314536834E-4</c:v>
                </c:pt>
                <c:pt idx="347">
                  <c:v>-4.7864643039498912E-4</c:v>
                </c:pt>
                <c:pt idx="348">
                  <c:v>-4.7825253000219337E-4</c:v>
                </c:pt>
                <c:pt idx="349">
                  <c:v>-4.7785862854827918E-4</c:v>
                </c:pt>
                <c:pt idx="350">
                  <c:v>-4.7549331346641657E-4</c:v>
                </c:pt>
                <c:pt idx="351">
                  <c:v>-4.7470487500222264E-4</c:v>
                </c:pt>
                <c:pt idx="352">
                  <c:v>-4.7312737609293202E-4</c:v>
                </c:pt>
                <c:pt idx="353">
                  <c:v>-4.7273346820961293E-4</c:v>
                </c:pt>
                <c:pt idx="354">
                  <c:v>-4.7233955928087157E-4</c:v>
                </c:pt>
                <c:pt idx="355">
                  <c:v>-4.6997424307474697E-4</c:v>
                </c:pt>
                <c:pt idx="356">
                  <c:v>-4.6918580423408E-4</c:v>
                </c:pt>
                <c:pt idx="357">
                  <c:v>-4.6760831899553523E-4</c:v>
                </c:pt>
                <c:pt idx="358">
                  <c:v>-4.6721440370919853E-4</c:v>
                </c:pt>
                <c:pt idx="359">
                  <c:v>-4.6682048738717761E-4</c:v>
                </c:pt>
                <c:pt idx="360">
                  <c:v>-4.6445517005679103E-4</c:v>
                </c:pt>
                <c:pt idx="361">
                  <c:v>-4.6366673084222962E-4</c:v>
                </c:pt>
                <c:pt idx="362">
                  <c:v>-4.6208925911006565E-4</c:v>
                </c:pt>
                <c:pt idx="363">
                  <c:v>-4.6169533650344818E-4</c:v>
                </c:pt>
                <c:pt idx="364">
                  <c:v>-4.6130141287106531E-4</c:v>
                </c:pt>
                <c:pt idx="365">
                  <c:v>-4.5933060723246655E-4</c:v>
                </c:pt>
                <c:pt idx="366">
                  <c:v>-4.585421666623013E-4</c:v>
                </c:pt>
                <c:pt idx="367">
                  <c:v>-4.5775372603884534E-4</c:v>
                </c:pt>
                <c:pt idx="368">
                  <c:v>-4.4272864452896132E-4</c:v>
                </c:pt>
                <c:pt idx="369">
                  <c:v>-4.4190090135378957E-4</c:v>
                </c:pt>
                <c:pt idx="370">
                  <c:v>-4.2981856733259605E-4</c:v>
                </c:pt>
                <c:pt idx="371">
                  <c:v>-4.2417992995824605E-4</c:v>
                </c:pt>
                <c:pt idx="372">
                  <c:v>-4.1852409065201712E-4</c:v>
                </c:pt>
                <c:pt idx="373">
                  <c:v>-4.0526735175114292E-4</c:v>
                </c:pt>
                <c:pt idx="374">
                  <c:v>-4.0340916505223682E-4</c:v>
                </c:pt>
                <c:pt idx="375">
                  <c:v>-3.899868642514015E-4</c:v>
                </c:pt>
                <c:pt idx="376">
                  <c:v>-3.8422781282898555E-4</c:v>
                </c:pt>
                <c:pt idx="377">
                  <c:v>-3.7845155930149588E-4</c:v>
                </c:pt>
                <c:pt idx="378">
                  <c:v>-3.6701584035528367E-4</c:v>
                </c:pt>
                <c:pt idx="379">
                  <c:v>-3.6410171936032779E-4</c:v>
                </c:pt>
                <c:pt idx="380">
                  <c:v>-3.4931225920065145E-4</c:v>
                </c:pt>
                <c:pt idx="381">
                  <c:v>-3.4343279251247694E-4</c:v>
                </c:pt>
                <c:pt idx="382">
                  <c:v>-3.3753612354603391E-4</c:v>
                </c:pt>
                <c:pt idx="383">
                  <c:v>-3.2625655066897963E-4</c:v>
                </c:pt>
                <c:pt idx="384">
                  <c:v>-3.2233220235308724E-4</c:v>
                </c:pt>
                <c:pt idx="385">
                  <c:v>-3.0779474360453918E-4</c:v>
                </c:pt>
                <c:pt idx="386">
                  <c:v>-3.0179486041692627E-4</c:v>
                </c:pt>
                <c:pt idx="387">
                  <c:v>-2.9577777476719191E-4</c:v>
                </c:pt>
                <c:pt idx="388">
                  <c:v>-2.8814212931285721E-4</c:v>
                </c:pt>
                <c:pt idx="389">
                  <c:v>-2.8303966650046876E-4</c:v>
                </c:pt>
                <c:pt idx="390">
                  <c:v>-2.7912635948396997E-4</c:v>
                </c:pt>
                <c:pt idx="391">
                  <c:v>-2.7782192351698579E-4</c:v>
                </c:pt>
                <c:pt idx="392">
                  <c:v>-2.7521284075318874E-4</c:v>
                </c:pt>
                <c:pt idx="393">
                  <c:v>-2.7456072826656519E-4</c:v>
                </c:pt>
                <c:pt idx="394">
                  <c:v>-2.7390861474576157E-4</c:v>
                </c:pt>
                <c:pt idx="395">
                  <c:v>-2.6999530465559245E-4</c:v>
                </c:pt>
                <c:pt idx="396">
                  <c:v>-2.686908676636217E-4</c:v>
                </c:pt>
                <c:pt idx="397">
                  <c:v>-2.6608179657787321E-4</c:v>
                </c:pt>
                <c:pt idx="398">
                  <c:v>-2.6542967669546114E-4</c:v>
                </c:pt>
                <c:pt idx="399">
                  <c:v>-2.647775558122807E-4</c:v>
                </c:pt>
                <c:pt idx="400">
                  <c:v>-2.6086424264586263E-4</c:v>
                </c:pt>
                <c:pt idx="401">
                  <c:v>-2.5955980462761603E-4</c:v>
                </c:pt>
                <c:pt idx="402">
                  <c:v>-2.569507447577638E-4</c:v>
                </c:pt>
                <c:pt idx="403">
                  <c:v>-2.5629861771403473E-4</c:v>
                </c:pt>
                <c:pt idx="404">
                  <c:v>-2.5564648970131541E-4</c:v>
                </c:pt>
                <c:pt idx="405">
                  <c:v>-2.5042873441412594E-4</c:v>
                </c:pt>
                <c:pt idx="406">
                  <c:v>-2.4781968529407163E-4</c:v>
                </c:pt>
                <c:pt idx="407">
                  <c:v>-2.4716755131853896E-4</c:v>
                </c:pt>
                <c:pt idx="408">
                  <c:v>-2.4586311265645255E-4</c:v>
                </c:pt>
                <c:pt idx="409">
                  <c:v>-2.4260209708621398E-4</c:v>
                </c:pt>
                <c:pt idx="410">
                  <c:v>-2.4129765701799431E-4</c:v>
                </c:pt>
                <c:pt idx="411">
                  <c:v>-2.3868861818800789E-4</c:v>
                </c:pt>
                <c:pt idx="412">
                  <c:v>-2.3803647751396984E-4</c:v>
                </c:pt>
                <c:pt idx="413">
                  <c:v>-2.373843359391958E-4</c:v>
                </c:pt>
                <c:pt idx="414">
                  <c:v>-2.3347101354016304E-4</c:v>
                </c:pt>
                <c:pt idx="415">
                  <c:v>-2.3216657244437824E-4</c:v>
                </c:pt>
                <c:pt idx="416">
                  <c:v>-2.2955754343715029E-4</c:v>
                </c:pt>
                <c:pt idx="417">
                  <c:v>-2.2890539629408235E-4</c:v>
                </c:pt>
                <c:pt idx="418">
                  <c:v>-2.2825324828675223E-4</c:v>
                </c:pt>
                <c:pt idx="419">
                  <c:v>-2.2433992280760265E-4</c:v>
                </c:pt>
                <c:pt idx="420">
                  <c:v>-2.2303548069198847E-4</c:v>
                </c:pt>
                <c:pt idx="421">
                  <c:v>-2.2042646104755451E-4</c:v>
                </c:pt>
                <c:pt idx="422">
                  <c:v>-2.1977430766761952E-4</c:v>
                </c:pt>
                <c:pt idx="423">
                  <c:v>-2.1912215345682421E-4</c:v>
                </c:pt>
                <c:pt idx="424">
                  <c:v>-2.1520882489884714E-4</c:v>
                </c:pt>
                <c:pt idx="425">
                  <c:v>-2.139043817569571E-4</c:v>
                </c:pt>
                <c:pt idx="426">
                  <c:v>-2.1129537100953144E-4</c:v>
                </c:pt>
                <c:pt idx="427">
                  <c:v>-2.1064321162708732E-4</c:v>
                </c:pt>
                <c:pt idx="428">
                  <c:v>-2.0999105144425465E-4</c:v>
                </c:pt>
                <c:pt idx="429">
                  <c:v>-2.0738228330321155E-4</c:v>
                </c:pt>
                <c:pt idx="430">
                  <c:v>-2.0673011991696147E-4</c:v>
                </c:pt>
                <c:pt idx="431">
                  <c:v>-2.0542567357887239E-4</c:v>
                </c:pt>
                <c:pt idx="432">
                  <c:v>-2.0412122710803234E-4</c:v>
                </c:pt>
                <c:pt idx="433">
                  <c:v>-1.9721470760173228E-4</c:v>
                </c:pt>
                <c:pt idx="434">
                  <c:v>-1.7639074016988815E-4</c:v>
                </c:pt>
                <c:pt idx="435">
                  <c:v>-1.6941461463122157E-4</c:v>
                </c:pt>
                <c:pt idx="436">
                  <c:v>-1.624210875123782E-4</c:v>
                </c:pt>
                <c:pt idx="437">
                  <c:v>-1.554101587905191E-4</c:v>
                </c:pt>
                <c:pt idx="438">
                  <c:v>-1.4838182843424086E-4</c:v>
                </c:pt>
                <c:pt idx="439">
                  <c:v>-1.2719242726484073E-4</c:v>
                </c:pt>
                <c:pt idx="440">
                  <c:v>-1.200944900811177E-4</c:v>
                </c:pt>
                <c:pt idx="441">
                  <c:v>-1.1297915112023256E-4</c:v>
                </c:pt>
                <c:pt idx="442">
                  <c:v>-1.0584641035220927E-4</c:v>
                </c:pt>
                <c:pt idx="443">
                  <c:v>-9.86962677456444E-5</c:v>
                </c:pt>
                <c:pt idx="444">
                  <c:v>-7.7141428622061264E-5</c:v>
                </c:pt>
                <c:pt idx="445">
                  <c:v>-6.992167838440873E-5</c:v>
                </c:pt>
                <c:pt idx="446">
                  <c:v>-6.2684526162616797E-5</c:v>
                </c:pt>
                <c:pt idx="447">
                  <c:v>-5.5429971928136877E-5</c:v>
                </c:pt>
                <c:pt idx="448">
                  <c:v>-4.8158015653847788E-5</c:v>
                </c:pt>
                <c:pt idx="449">
                  <c:v>-2.6237734289510529E-5</c:v>
                </c:pt>
                <c:pt idx="450">
                  <c:v>-1.5129518181503904E-5</c:v>
                </c:pt>
                <c:pt idx="451">
                  <c:v>-6.2120009790657029E-6</c:v>
                </c:pt>
                <c:pt idx="452">
                  <c:v>-5.776109553157216E-7</c:v>
                </c:pt>
                <c:pt idx="453">
                  <c:v>3.1819483306281329E-7</c:v>
                </c:pt>
                <c:pt idx="454">
                  <c:v>5.6930310195079143E-6</c:v>
                </c:pt>
                <c:pt idx="455">
                  <c:v>7.4846436326134104E-6</c:v>
                </c:pt>
                <c:pt idx="456">
                  <c:v>1.1067870031376195E-5</c:v>
                </c:pt>
                <c:pt idx="457">
                  <c:v>1.1963676579407334E-5</c:v>
                </c:pt>
                <c:pt idx="458">
                  <c:v>1.2859483137694199E-5</c:v>
                </c:pt>
                <c:pt idx="459">
                  <c:v>1.8234325128528526E-5</c:v>
                </c:pt>
                <c:pt idx="460">
                  <c:v>2.3609172703688485E-5</c:v>
                </c:pt>
                <c:pt idx="461">
                  <c:v>2.4504979765360702E-5</c:v>
                </c:pt>
                <c:pt idx="462">
                  <c:v>2.5400786778171572E-5</c:v>
                </c:pt>
                <c:pt idx="463">
                  <c:v>2.6296593740038343E-5</c:v>
                </c:pt>
                <c:pt idx="464">
                  <c:v>3.0775632780264476E-5</c:v>
                </c:pt>
                <c:pt idx="465">
                  <c:v>3.2567249266400904E-5</c:v>
                </c:pt>
                <c:pt idx="466">
                  <c:v>3.615048669383922E-5</c:v>
                </c:pt>
                <c:pt idx="467">
                  <c:v>3.7046293590303758E-5</c:v>
                </c:pt>
                <c:pt idx="468">
                  <c:v>3.7942100377681566E-5</c:v>
                </c:pt>
                <c:pt idx="469">
                  <c:v>4.3316953974715761E-5</c:v>
                </c:pt>
                <c:pt idx="470">
                  <c:v>4.5108572397367652E-5</c:v>
                </c:pt>
                <c:pt idx="471">
                  <c:v>4.6004378770447829E-5</c:v>
                </c:pt>
                <c:pt idx="472">
                  <c:v>4.6900184982553318E-5</c:v>
                </c:pt>
                <c:pt idx="473">
                  <c:v>4.7795991025001427E-5</c:v>
                </c:pt>
                <c:pt idx="474">
                  <c:v>5.4962474449027354E-5</c:v>
                </c:pt>
                <c:pt idx="475">
                  <c:v>5.6754094384103837E-5</c:v>
                </c:pt>
                <c:pt idx="476">
                  <c:v>5.8545714590962916E-5</c:v>
                </c:pt>
                <c:pt idx="477">
                  <c:v>6.2128966528962604E-5</c:v>
                </c:pt>
                <c:pt idx="478">
                  <c:v>6.3024771793687443E-5</c:v>
                </c:pt>
                <c:pt idx="479">
                  <c:v>6.7503819632719342E-5</c:v>
                </c:pt>
                <c:pt idx="480">
                  <c:v>6.9295441443628647E-5</c:v>
                </c:pt>
                <c:pt idx="481">
                  <c:v>7.1087063518326943E-5</c:v>
                </c:pt>
                <c:pt idx="482">
                  <c:v>7.4670323966519181E-5</c:v>
                </c:pt>
                <c:pt idx="483">
                  <c:v>8.1836801604673326E-5</c:v>
                </c:pt>
                <c:pt idx="484">
                  <c:v>8.3628425557868979E-5</c:v>
                </c:pt>
                <c:pt idx="485">
                  <c:v>8.7211695385391863E-5</c:v>
                </c:pt>
                <c:pt idx="486">
                  <c:v>8.8107497383133244E-5</c:v>
                </c:pt>
                <c:pt idx="487">
                  <c:v>9.2586549320650136E-5</c:v>
                </c:pt>
                <c:pt idx="488">
                  <c:v>9.437817487523148E-5</c:v>
                </c:pt>
                <c:pt idx="489">
                  <c:v>9.6169800698930885E-5</c:v>
                </c:pt>
                <c:pt idx="490">
                  <c:v>9.9753080788078652E-5</c:v>
                </c:pt>
                <c:pt idx="491">
                  <c:v>1.0244053691140081E-4</c:v>
                </c:pt>
                <c:pt idx="492">
                  <c:v>1.0781539121356011E-4</c:v>
                </c:pt>
                <c:pt idx="493">
                  <c:v>1.2558987636523966E-4</c:v>
                </c:pt>
                <c:pt idx="494">
                  <c:v>1.2692914527434596E-4</c:v>
                </c:pt>
                <c:pt idx="495">
                  <c:v>1.2829702468150896E-4</c:v>
                </c:pt>
                <c:pt idx="496">
                  <c:v>1.4890151365329251E-4</c:v>
                </c:pt>
                <c:pt idx="497">
                  <c:v>1.5579697798185157E-4</c:v>
                </c:pt>
                <c:pt idx="498">
                  <c:v>1.7169288912781286E-4</c:v>
                </c:pt>
                <c:pt idx="499">
                  <c:v>1.7408094515142247E-4</c:v>
                </c:pt>
                <c:pt idx="500">
                  <c:v>1.7656527531663817E-4</c:v>
                </c:pt>
                <c:pt idx="501">
                  <c:v>1.9745642968435886E-4</c:v>
                </c:pt>
                <c:pt idx="502">
                  <c:v>2.0444744948355082E-4</c:v>
                </c:pt>
                <c:pt idx="503">
                  <c:v>2.1842425827791411E-4</c:v>
                </c:pt>
                <c:pt idx="504">
                  <c:v>2.2188073405843278E-4</c:v>
                </c:pt>
                <c:pt idx="505">
                  <c:v>2.255024142719834E-4</c:v>
                </c:pt>
                <c:pt idx="506">
                  <c:v>2.4668023764823534E-4</c:v>
                </c:pt>
                <c:pt idx="507">
                  <c:v>2.5376681412999394E-4</c:v>
                </c:pt>
                <c:pt idx="508">
                  <c:v>2.6578399188424066E-4</c:v>
                </c:pt>
                <c:pt idx="509">
                  <c:v>2.7032852025127285E-4</c:v>
                </c:pt>
                <c:pt idx="510">
                  <c:v>2.7510845000529527E-4</c:v>
                </c:pt>
                <c:pt idx="511">
                  <c:v>3.2538339108520355E-4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-5.9000000001585562E-4</c:v>
                </c:pt>
                <c:pt idx="1">
                  <c:v>-5.82628350836778E-4</c:v>
                </c:pt>
                <c:pt idx="2">
                  <c:v>-5.7129687931117834E-4</c:v>
                </c:pt>
                <c:pt idx="3">
                  <c:v>-5.6704936602258726E-4</c:v>
                </c:pt>
                <c:pt idx="4">
                  <c:v>-5.5103350379814842E-4</c:v>
                </c:pt>
                <c:pt idx="5">
                  <c:v>-5.4592785647988862E-4</c:v>
                </c:pt>
                <c:pt idx="6">
                  <c:v>-5.4175568011149977E-4</c:v>
                </c:pt>
                <c:pt idx="7">
                  <c:v>-5.4275651652682666E-4</c:v>
                </c:pt>
                <c:pt idx="8">
                  <c:v>-5.4007174504931298E-4</c:v>
                </c:pt>
                <c:pt idx="9">
                  <c:v>-5.4165665054561885E-4</c:v>
                </c:pt>
                <c:pt idx="10">
                  <c:v>-5.4411565299394837E-4</c:v>
                </c:pt>
                <c:pt idx="11">
                  <c:v>-5.4664592426112435E-4</c:v>
                </c:pt>
                <c:pt idx="12">
                  <c:v>-5.5858031413155707E-4</c:v>
                </c:pt>
                <c:pt idx="13">
                  <c:v>-5.5735181403148185E-4</c:v>
                </c:pt>
                <c:pt idx="14">
                  <c:v>-5.6474686040308697E-4</c:v>
                </c:pt>
                <c:pt idx="15">
                  <c:v>-5.7037055898856437E-4</c:v>
                </c:pt>
                <c:pt idx="16">
                  <c:v>-5.7712494109285473E-4</c:v>
                </c:pt>
                <c:pt idx="17">
                  <c:v>-5.967377612960123E-4</c:v>
                </c:pt>
                <c:pt idx="18">
                  <c:v>-5.9983061709880943E-4</c:v>
                </c:pt>
                <c:pt idx="19">
                  <c:v>-6.2524688832921171E-4</c:v>
                </c:pt>
                <c:pt idx="20">
                  <c:v>-6.4170669999687939E-4</c:v>
                </c:pt>
                <c:pt idx="21">
                  <c:v>-6.6156147101087924E-4</c:v>
                </c:pt>
                <c:pt idx="22">
                  <c:v>-6.6756321615193959E-4</c:v>
                </c:pt>
                <c:pt idx="23">
                  <c:v>-6.7355505364153875E-4</c:v>
                </c:pt>
                <c:pt idx="24">
                  <c:v>-7.0148431448881264E-4</c:v>
                </c:pt>
                <c:pt idx="25">
                  <c:v>-7.0974682973242115E-4</c:v>
                </c:pt>
                <c:pt idx="26">
                  <c:v>-7.20481679610252E-4</c:v>
                </c:pt>
                <c:pt idx="27">
                  <c:v>-7.25815716753897E-4</c:v>
                </c:pt>
                <c:pt idx="28">
                  <c:v>-7.3106318604863126E-4</c:v>
                </c:pt>
                <c:pt idx="29">
                  <c:v>-7.4685135002739236E-4</c:v>
                </c:pt>
                <c:pt idx="30">
                  <c:v>-7.5084488031707691E-4</c:v>
                </c:pt>
                <c:pt idx="31">
                  <c:v>-7.5269751836571828E-4</c:v>
                </c:pt>
                <c:pt idx="32">
                  <c:v>-7.5597576784297571E-4</c:v>
                </c:pt>
                <c:pt idx="33">
                  <c:v>-7.5901098632009457E-4</c:v>
                </c:pt>
                <c:pt idx="34">
                  <c:v>-7.6161779632923847E-4</c:v>
                </c:pt>
                <c:pt idx="35">
                  <c:v>-7.6131814954443421E-4</c:v>
                </c:pt>
                <c:pt idx="36">
                  <c:v>-7.5643328505565165E-4</c:v>
                </c:pt>
                <c:pt idx="37">
                  <c:v>-7.5698670954457703E-4</c:v>
                </c:pt>
                <c:pt idx="38">
                  <c:v>-7.5722910555328562E-4</c:v>
                </c:pt>
                <c:pt idx="39">
                  <c:v>-7.4900117735774146E-4</c:v>
                </c:pt>
                <c:pt idx="40">
                  <c:v>-7.4551311892468602E-4</c:v>
                </c:pt>
                <c:pt idx="41">
                  <c:v>-7.3722251831220831E-4</c:v>
                </c:pt>
                <c:pt idx="42">
                  <c:v>-7.3544761874738684E-4</c:v>
                </c:pt>
                <c:pt idx="43">
                  <c:v>-7.334509087610836E-4</c:v>
                </c:pt>
                <c:pt idx="44">
                  <c:v>-7.2014842901367158E-4</c:v>
                </c:pt>
                <c:pt idx="45">
                  <c:v>-7.1579808494675256E-4</c:v>
                </c:pt>
                <c:pt idx="46">
                  <c:v>-7.0849233984199799E-4</c:v>
                </c:pt>
                <c:pt idx="47">
                  <c:v>-7.0608128590318731E-4</c:v>
                </c:pt>
                <c:pt idx="48">
                  <c:v>-7.0367650160967565E-4</c:v>
                </c:pt>
                <c:pt idx="49">
                  <c:v>-6.9303984029922907E-4</c:v>
                </c:pt>
                <c:pt idx="50">
                  <c:v>-6.898387976502164E-4</c:v>
                </c:pt>
                <c:pt idx="51">
                  <c:v>-6.8520229519884106E-4</c:v>
                </c:pt>
                <c:pt idx="52">
                  <c:v>-6.8322223637493074E-4</c:v>
                </c:pt>
                <c:pt idx="53">
                  <c:v>-6.8129164604309683E-4</c:v>
                </c:pt>
                <c:pt idx="54">
                  <c:v>-6.7433040971121017E-4</c:v>
                </c:pt>
                <c:pt idx="55">
                  <c:v>-6.7235721871222915E-4</c:v>
                </c:pt>
                <c:pt idx="56">
                  <c:v>-6.6992327839435466E-4</c:v>
                </c:pt>
                <c:pt idx="57">
                  <c:v>-6.686427463808986E-4</c:v>
                </c:pt>
                <c:pt idx="58">
                  <c:v>-6.6744255298494112E-4</c:v>
                </c:pt>
                <c:pt idx="59">
                  <c:v>-6.6394840019718749E-4</c:v>
                </c:pt>
                <c:pt idx="60">
                  <c:v>-6.6307441458040585E-4</c:v>
                </c:pt>
                <c:pt idx="61">
                  <c:v>-6.6219933261199321E-4</c:v>
                </c:pt>
                <c:pt idx="62">
                  <c:v>-6.6167152229790194E-4</c:v>
                </c:pt>
                <c:pt idx="63">
                  <c:v>-6.612286984533734E-4</c:v>
                </c:pt>
                <c:pt idx="64">
                  <c:v>-6.6038111671584687E-4</c:v>
                </c:pt>
                <c:pt idx="65">
                  <c:v>-6.6026683968400945E-4</c:v>
                </c:pt>
                <c:pt idx="66">
                  <c:v>-6.6022440172286423E-4</c:v>
                </c:pt>
                <c:pt idx="67">
                  <c:v>-6.6020638025771072E-4</c:v>
                </c:pt>
                <c:pt idx="68">
                  <c:v>-6.6020085339269668E-4</c:v>
                </c:pt>
                <c:pt idx="69">
                  <c:v>-6.6017918889471616E-4</c:v>
                </c:pt>
                <c:pt idx="70">
                  <c:v>-6.6017206827728714E-4</c:v>
                </c:pt>
                <c:pt idx="71">
                  <c:v>-6.6016565880167022E-4</c:v>
                </c:pt>
                <c:pt idx="72">
                  <c:v>-6.6015807022673512E-4</c:v>
                </c:pt>
                <c:pt idx="73">
                  <c:v>-6.6015443593830036E-4</c:v>
                </c:pt>
                <c:pt idx="74">
                  <c:v>-6.6014532434488515E-4</c:v>
                </c:pt>
                <c:pt idx="75">
                  <c:v>-6.6014380761814095E-4</c:v>
                </c:pt>
                <c:pt idx="76">
                  <c:v>-6.6014320961915729E-4</c:v>
                </c:pt>
                <c:pt idx="77">
                  <c:v>-6.6014888030666019E-4</c:v>
                </c:pt>
                <c:pt idx="78">
                  <c:v>-6.6014791521111634E-4</c:v>
                </c:pt>
                <c:pt idx="79">
                  <c:v>-6.6015501892602302E-4</c:v>
                </c:pt>
                <c:pt idx="80">
                  <c:v>-6.6016054275941372E-4</c:v>
                </c:pt>
                <c:pt idx="81">
                  <c:v>-6.6016718743089342E-4</c:v>
                </c:pt>
                <c:pt idx="82">
                  <c:v>-6.6018893413816171E-4</c:v>
                </c:pt>
                <c:pt idx="83">
                  <c:v>-6.6019136391510592E-4</c:v>
                </c:pt>
                <c:pt idx="84">
                  <c:v>-6.6021821440553907E-4</c:v>
                </c:pt>
                <c:pt idx="85">
                  <c:v>-6.6023217716315585E-4</c:v>
                </c:pt>
                <c:pt idx="86">
                  <c:v>-6.6024745740556057E-4</c:v>
                </c:pt>
                <c:pt idx="87">
                  <c:v>-6.6028810403545579E-4</c:v>
                </c:pt>
                <c:pt idx="88">
                  <c:v>-6.6029459531015096E-4</c:v>
                </c:pt>
                <c:pt idx="89">
                  <c:v>-6.6316634802706775E-4</c:v>
                </c:pt>
                <c:pt idx="90">
                  <c:v>-6.6528600526776437E-4</c:v>
                </c:pt>
                <c:pt idx="91">
                  <c:v>-6.7376116291242101E-4</c:v>
                </c:pt>
                <c:pt idx="92">
                  <c:v>-6.7418808141206377E-4</c:v>
                </c:pt>
                <c:pt idx="93">
                  <c:v>-6.7464230439677247E-4</c:v>
                </c:pt>
                <c:pt idx="94">
                  <c:v>-6.8769955021037949E-4</c:v>
                </c:pt>
                <c:pt idx="95">
                  <c:v>-6.9268701838947635E-4</c:v>
                </c:pt>
                <c:pt idx="96">
                  <c:v>-7.0599605357460609E-4</c:v>
                </c:pt>
                <c:pt idx="97">
                  <c:v>-7.0742823902972263E-4</c:v>
                </c:pt>
                <c:pt idx="98">
                  <c:v>-7.0895230696484352E-4</c:v>
                </c:pt>
                <c:pt idx="99">
                  <c:v>-7.2620830769252619E-4</c:v>
                </c:pt>
                <c:pt idx="100">
                  <c:v>-7.319556274094426E-4</c:v>
                </c:pt>
                <c:pt idx="101">
                  <c:v>-7.4312593632118831E-4</c:v>
                </c:pt>
                <c:pt idx="102">
                  <c:v>-7.4571434043893547E-4</c:v>
                </c:pt>
                <c:pt idx="103">
                  <c:v>-7.4846889520390413E-4</c:v>
                </c:pt>
                <c:pt idx="104">
                  <c:v>-7.6275695103270838E-4</c:v>
                </c:pt>
                <c:pt idx="105">
                  <c:v>-7.6676284795785057E-4</c:v>
                </c:pt>
                <c:pt idx="106">
                  <c:v>-7.6870373703862396E-4</c:v>
                </c:pt>
                <c:pt idx="107">
                  <c:v>-7.7208497953881738E-4</c:v>
                </c:pt>
                <c:pt idx="108">
                  <c:v>-7.7568314831944645E-4</c:v>
                </c:pt>
                <c:pt idx="109">
                  <c:v>-7.8235795579306711E-4</c:v>
                </c:pt>
                <c:pt idx="110">
                  <c:v>-7.8231265040829001E-4</c:v>
                </c:pt>
                <c:pt idx="111">
                  <c:v>-7.8092400528007033E-4</c:v>
                </c:pt>
                <c:pt idx="112">
                  <c:v>-7.6718590312552237E-4</c:v>
                </c:pt>
                <c:pt idx="113">
                  <c:v>-7.6852108645200374E-4</c:v>
                </c:pt>
                <c:pt idx="114">
                  <c:v>-7.56339274840645E-4</c:v>
                </c:pt>
                <c:pt idx="115">
                  <c:v>-7.4842645859174439E-4</c:v>
                </c:pt>
                <c:pt idx="116">
                  <c:v>-7.3970273401569031E-4</c:v>
                </c:pt>
                <c:pt idx="117">
                  <c:v>-7.1634164452966109E-4</c:v>
                </c:pt>
                <c:pt idx="118">
                  <c:v>-7.1316710683782918E-4</c:v>
                </c:pt>
                <c:pt idx="119">
                  <c:v>-6.8696658845723846E-4</c:v>
                </c:pt>
                <c:pt idx="120">
                  <c:v>-6.7523579423456326E-4</c:v>
                </c:pt>
                <c:pt idx="121">
                  <c:v>-6.633340315098657E-4</c:v>
                </c:pt>
                <c:pt idx="122">
                  <c:v>-6.4070858548273546E-4</c:v>
                </c:pt>
                <c:pt idx="123">
                  <c:v>-6.3433055821692983E-4</c:v>
                </c:pt>
                <c:pt idx="124">
                  <c:v>-6.0484439865282624E-4</c:v>
                </c:pt>
                <c:pt idx="125">
                  <c:v>-5.9409777180041701E-4</c:v>
                </c:pt>
                <c:pt idx="126">
                  <c:v>-5.7858652241767191E-4</c:v>
                </c:pt>
                <c:pt idx="127">
                  <c:v>-5.7174477483060149E-4</c:v>
                </c:pt>
                <c:pt idx="128">
                  <c:v>-5.6487738091855785E-4</c:v>
                </c:pt>
                <c:pt idx="129">
                  <c:v>-5.4721184028437163E-4</c:v>
                </c:pt>
                <c:pt idx="130">
                  <c:v>-5.5372875298410158E-4</c:v>
                </c:pt>
                <c:pt idx="131">
                  <c:v>-5.4953789378304151E-4</c:v>
                </c:pt>
                <c:pt idx="132">
                  <c:v>-5.4579347473923678E-4</c:v>
                </c:pt>
                <c:pt idx="133">
                  <c:v>-5.4248205832473399E-4</c:v>
                </c:pt>
                <c:pt idx="134">
                  <c:v>-5.5455406845175779E-4</c:v>
                </c:pt>
                <c:pt idx="135">
                  <c:v>-5.6127438842968138E-4</c:v>
                </c:pt>
                <c:pt idx="136">
                  <c:v>-5.8553677357893593E-4</c:v>
                </c:pt>
                <c:pt idx="137">
                  <c:v>-5.867556215287395E-4</c:v>
                </c:pt>
                <c:pt idx="138">
                  <c:v>-5.8846515181635195E-4</c:v>
                </c:pt>
                <c:pt idx="139">
                  <c:v>-6.2451567801029414E-4</c:v>
                </c:pt>
                <c:pt idx="140">
                  <c:v>-6.3810981999013632E-4</c:v>
                </c:pt>
                <c:pt idx="141">
                  <c:v>-6.7033520425141546E-4</c:v>
                </c:pt>
                <c:pt idx="142">
                  <c:v>-6.761227983612117E-4</c:v>
                </c:pt>
                <c:pt idx="143">
                  <c:v>-6.8238540020388661E-4</c:v>
                </c:pt>
                <c:pt idx="144">
                  <c:v>-7.2994639711504265E-4</c:v>
                </c:pt>
                <c:pt idx="145">
                  <c:v>-7.4607876260754651E-4</c:v>
                </c:pt>
                <c:pt idx="146">
                  <c:v>-7.7605329799723688E-4</c:v>
                </c:pt>
                <c:pt idx="147">
                  <c:v>-7.8481906700331172E-4</c:v>
                </c:pt>
                <c:pt idx="148">
                  <c:v>-8.3861160443125219E-4</c:v>
                </c:pt>
                <c:pt idx="149">
                  <c:v>-8.5231813563547303E-4</c:v>
                </c:pt>
                <c:pt idx="150">
                  <c:v>-8.6174476865918948E-4</c:v>
                </c:pt>
                <c:pt idx="151">
                  <c:v>-8.7117802176184245E-4</c:v>
                </c:pt>
                <c:pt idx="152">
                  <c:v>-9.1397513748282496E-4</c:v>
                </c:pt>
                <c:pt idx="153">
                  <c:v>-9.199335597828975E-4</c:v>
                </c:pt>
                <c:pt idx="154">
                  <c:v>-9.2078244866728397E-4</c:v>
                </c:pt>
                <c:pt idx="155">
                  <c:v>-9.2579796777167433E-4</c:v>
                </c:pt>
                <c:pt idx="156">
                  <c:v>-9.303682463802607E-4</c:v>
                </c:pt>
                <c:pt idx="157">
                  <c:v>-9.3073314298351651E-4</c:v>
                </c:pt>
                <c:pt idx="158">
                  <c:v>-9.2887055748219944E-4</c:v>
                </c:pt>
                <c:pt idx="159">
                  <c:v>-9.1761454592351947E-4</c:v>
                </c:pt>
                <c:pt idx="160">
                  <c:v>-9.1810294469418796E-4</c:v>
                </c:pt>
                <c:pt idx="161">
                  <c:v>-9.1813213344060784E-4</c:v>
                </c:pt>
                <c:pt idx="162">
                  <c:v>-9.0093286077259427E-4</c:v>
                </c:pt>
                <c:pt idx="163">
                  <c:v>-8.9405622487704142E-4</c:v>
                </c:pt>
                <c:pt idx="164">
                  <c:v>-8.7765138766576268E-4</c:v>
                </c:pt>
                <c:pt idx="165">
                  <c:v>-8.7447052196307218E-4</c:v>
                </c:pt>
                <c:pt idx="166">
                  <c:v>-8.7091373529687185E-4</c:v>
                </c:pt>
                <c:pt idx="167">
                  <c:v>-8.4544164042093552E-4</c:v>
                </c:pt>
                <c:pt idx="168">
                  <c:v>-8.3676414540291252E-4</c:v>
                </c:pt>
                <c:pt idx="169">
                  <c:v>-8.2147092584613807E-4</c:v>
                </c:pt>
                <c:pt idx="170">
                  <c:v>-8.1640593927484462E-4</c:v>
                </c:pt>
                <c:pt idx="171">
                  <c:v>-8.1120541174566562E-4</c:v>
                </c:pt>
                <c:pt idx="172">
                  <c:v>-7.9261888425491227E-4</c:v>
                </c:pt>
                <c:pt idx="173">
                  <c:v>-7.8514113413648994E-4</c:v>
                </c:pt>
                <c:pt idx="174">
                  <c:v>-7.7821367144334996E-4</c:v>
                </c:pt>
                <c:pt idx="175">
                  <c:v>-7.7183188969477819E-4</c:v>
                </c:pt>
                <c:pt idx="176">
                  <c:v>-7.6336010295853204E-4</c:v>
                </c:pt>
                <c:pt idx="177">
                  <c:v>-7.5128588429981911E-4</c:v>
                </c:pt>
                <c:pt idx="178">
                  <c:v>-7.4727153672408616E-4</c:v>
                </c:pt>
                <c:pt idx="179">
                  <c:v>-7.4365511818428242E-4</c:v>
                </c:pt>
                <c:pt idx="180">
                  <c:v>-7.4041032155840994E-4</c:v>
                </c:pt>
                <c:pt idx="181">
                  <c:v>-7.3666983864114743E-4</c:v>
                </c:pt>
                <c:pt idx="182">
                  <c:v>-7.3060439454457761E-4</c:v>
                </c:pt>
                <c:pt idx="183">
                  <c:v>-7.2880628354930603E-4</c:v>
                </c:pt>
                <c:pt idx="184">
                  <c:v>-7.2721186156452042E-4</c:v>
                </c:pt>
                <c:pt idx="185">
                  <c:v>-7.2579145813654068E-4</c:v>
                </c:pt>
                <c:pt idx="186">
                  <c:v>-7.235671013330981E-4</c:v>
                </c:pt>
                <c:pt idx="187">
                  <c:v>-7.2123980504762235E-4</c:v>
                </c:pt>
                <c:pt idx="188">
                  <c:v>-7.2022762177663066E-4</c:v>
                </c:pt>
                <c:pt idx="189">
                  <c:v>-7.1920134488419655E-4</c:v>
                </c:pt>
                <c:pt idx="190">
                  <c:v>-7.1351387170868401E-4</c:v>
                </c:pt>
                <c:pt idx="191">
                  <c:v>-7.132675398163757E-4</c:v>
                </c:pt>
                <c:pt idx="192">
                  <c:v>-7.0945785447063697E-4</c:v>
                </c:pt>
                <c:pt idx="193">
                  <c:v>-7.0733227723770195E-4</c:v>
                </c:pt>
                <c:pt idx="194">
                  <c:v>-7.0067098898653841E-4</c:v>
                </c:pt>
                <c:pt idx="195">
                  <c:v>-7.0002660334786415E-4</c:v>
                </c:pt>
                <c:pt idx="196">
                  <c:v>-6.9929179038847309E-4</c:v>
                </c:pt>
                <c:pt idx="197">
                  <c:v>-6.8797755882908608E-4</c:v>
                </c:pt>
                <c:pt idx="198">
                  <c:v>-6.8345487812559286E-4</c:v>
                </c:pt>
                <c:pt idx="199">
                  <c:v>-6.7174514698246804E-4</c:v>
                </c:pt>
                <c:pt idx="200">
                  <c:v>-6.7002954931213998E-4</c:v>
                </c:pt>
                <c:pt idx="201">
                  <c:v>-6.6821188142847246E-4</c:v>
                </c:pt>
                <c:pt idx="202">
                  <c:v>-6.513552898259182E-4</c:v>
                </c:pt>
                <c:pt idx="203">
                  <c:v>-6.4558302272033075E-4</c:v>
                </c:pt>
                <c:pt idx="204">
                  <c:v>-6.3386140420815002E-4</c:v>
                </c:pt>
                <c:pt idx="205">
                  <c:v>-6.3120147013026595E-4</c:v>
                </c:pt>
                <c:pt idx="206">
                  <c:v>-6.2844190184666471E-4</c:v>
                </c:pt>
                <c:pt idx="207">
                  <c:v>-6.1254869208035134E-4</c:v>
                </c:pt>
                <c:pt idx="208">
                  <c:v>-6.0775245450164143E-4</c:v>
                </c:pt>
                <c:pt idx="209">
                  <c:v>-6.0157732687910425E-4</c:v>
                </c:pt>
                <c:pt idx="210">
                  <c:v>-5.9859484050517331E-4</c:v>
                </c:pt>
                <c:pt idx="211">
                  <c:v>-5.8634097990572706E-4</c:v>
                </c:pt>
                <c:pt idx="212">
                  <c:v>-5.8369084807763372E-4</c:v>
                </c:pt>
                <c:pt idx="213">
                  <c:v>-5.8107738685580861E-4</c:v>
                </c:pt>
                <c:pt idx="214">
                  <c:v>-5.8654632740215342E-4</c:v>
                </c:pt>
                <c:pt idx="215">
                  <c:v>-5.8821952400123223E-4</c:v>
                </c:pt>
                <c:pt idx="216">
                  <c:v>-5.9053389743812801E-4</c:v>
                </c:pt>
                <c:pt idx="217">
                  <c:v>-5.9326612830501446E-4</c:v>
                </c:pt>
                <c:pt idx="218">
                  <c:v>-6.0225172502537117E-4</c:v>
                </c:pt>
                <c:pt idx="219">
                  <c:v>-6.0276985710503155E-4</c:v>
                </c:pt>
                <c:pt idx="220">
                  <c:v>-6.1200139358819072E-4</c:v>
                </c:pt>
                <c:pt idx="221">
                  <c:v>-6.1651775210069815E-4</c:v>
                </c:pt>
                <c:pt idx="222">
                  <c:v>-6.2120645138019626E-4</c:v>
                </c:pt>
                <c:pt idx="223">
                  <c:v>-6.3011228422879539E-4</c:v>
                </c:pt>
                <c:pt idx="224">
                  <c:v>-6.3290190873176481E-4</c:v>
                </c:pt>
                <c:pt idx="225">
                  <c:v>-6.4592289745535325E-4</c:v>
                </c:pt>
                <c:pt idx="226">
                  <c:v>-6.5085157826683115E-4</c:v>
                </c:pt>
                <c:pt idx="227">
                  <c:v>-6.556834015283286E-4</c:v>
                </c:pt>
                <c:pt idx="228">
                  <c:v>-6.6233101023965846E-4</c:v>
                </c:pt>
                <c:pt idx="229">
                  <c:v>-6.657565079690802E-4</c:v>
                </c:pt>
                <c:pt idx="230">
                  <c:v>-6.7695908881093558E-4</c:v>
                </c:pt>
                <c:pt idx="231">
                  <c:v>-6.8034466122135484E-4</c:v>
                </c:pt>
                <c:pt idx="232">
                  <c:v>-6.833404967836465E-4</c:v>
                </c:pt>
                <c:pt idx="233">
                  <c:v>-6.8622681179963951E-4</c:v>
                </c:pt>
                <c:pt idx="234">
                  <c:v>-6.88171813986449E-4</c:v>
                </c:pt>
                <c:pt idx="235">
                  <c:v>-6.9091061331740379E-4</c:v>
                </c:pt>
                <c:pt idx="236">
                  <c:v>-6.9094342523703673E-4</c:v>
                </c:pt>
                <c:pt idx="237">
                  <c:v>-6.9075925112092244E-4</c:v>
                </c:pt>
                <c:pt idx="238">
                  <c:v>-6.9079888827330849E-4</c:v>
                </c:pt>
                <c:pt idx="239">
                  <c:v>-6.9083317887403035E-4</c:v>
                </c:pt>
                <c:pt idx="240">
                  <c:v>-6.9041434732265391E-4</c:v>
                </c:pt>
                <c:pt idx="241">
                  <c:v>-6.9020720342577988E-4</c:v>
                </c:pt>
                <c:pt idx="242">
                  <c:v>-6.8948265280780168E-4</c:v>
                </c:pt>
                <c:pt idx="243">
                  <c:v>-6.8943833804957499E-4</c:v>
                </c:pt>
                <c:pt idx="244">
                  <c:v>-6.8938650073158852E-4</c:v>
                </c:pt>
                <c:pt idx="245">
                  <c:v>-6.8827219395570509E-4</c:v>
                </c:pt>
                <c:pt idx="246">
                  <c:v>-6.8783674621203568E-4</c:v>
                </c:pt>
                <c:pt idx="247">
                  <c:v>-6.8666075982185253E-4</c:v>
                </c:pt>
                <c:pt idx="248">
                  <c:v>-6.8650703763217802E-4</c:v>
                </c:pt>
                <c:pt idx="249">
                  <c:v>-6.8634227195027344E-4</c:v>
                </c:pt>
                <c:pt idx="250">
                  <c:v>-6.8457176799779375E-4</c:v>
                </c:pt>
                <c:pt idx="251">
                  <c:v>-6.8392168538037917E-4</c:v>
                </c:pt>
                <c:pt idx="252">
                  <c:v>-6.8237954589787301E-4</c:v>
                </c:pt>
                <c:pt idx="253">
                  <c:v>-6.8209566357238516E-4</c:v>
                </c:pt>
                <c:pt idx="254">
                  <c:v>-6.8179617532983282E-4</c:v>
                </c:pt>
                <c:pt idx="255">
                  <c:v>-6.7941480329091592E-4</c:v>
                </c:pt>
                <c:pt idx="256">
                  <c:v>-6.7903327037210914E-4</c:v>
                </c:pt>
                <c:pt idx="257">
                  <c:v>-6.781617984601418E-4</c:v>
                </c:pt>
                <c:pt idx="258">
                  <c:v>-6.7630857029529756E-4</c:v>
                </c:pt>
                <c:pt idx="259">
                  <c:v>-6.7586748412218703E-4</c:v>
                </c:pt>
                <c:pt idx="260">
                  <c:v>-6.7355609778996239E-4</c:v>
                </c:pt>
                <c:pt idx="261">
                  <c:v>-6.7261129714824008E-4</c:v>
                </c:pt>
                <c:pt idx="262">
                  <c:v>-6.716592574251834E-4</c:v>
                </c:pt>
                <c:pt idx="263">
                  <c:v>-6.6969470070080139E-4</c:v>
                </c:pt>
                <c:pt idx="264">
                  <c:v>-6.6922837662874274E-4</c:v>
                </c:pt>
                <c:pt idx="265">
                  <c:v>-6.6679027033700322E-4</c:v>
                </c:pt>
                <c:pt idx="266">
                  <c:v>-6.6579467477234644E-4</c:v>
                </c:pt>
                <c:pt idx="267">
                  <c:v>-6.6479179967604551E-4</c:v>
                </c:pt>
                <c:pt idx="268">
                  <c:v>-6.6272526770258522E-4</c:v>
                </c:pt>
                <c:pt idx="269">
                  <c:v>-6.622335636238013E-4</c:v>
                </c:pt>
                <c:pt idx="270">
                  <c:v>-6.5966802897099441E-4</c:v>
                </c:pt>
                <c:pt idx="271">
                  <c:v>-6.5862135533523158E-4</c:v>
                </c:pt>
                <c:pt idx="272">
                  <c:v>-6.5756736171351804E-4</c:v>
                </c:pt>
                <c:pt idx="273">
                  <c:v>-6.5539828922114851E-4</c:v>
                </c:pt>
                <c:pt idx="274">
                  <c:v>-6.5488106304123852E-4</c:v>
                </c:pt>
                <c:pt idx="275">
                  <c:v>-6.5218739163208639E-4</c:v>
                </c:pt>
                <c:pt idx="276">
                  <c:v>-6.5108935676638779E-4</c:v>
                </c:pt>
                <c:pt idx="277">
                  <c:v>-6.4998396146709325E-4</c:v>
                </c:pt>
                <c:pt idx="278">
                  <c:v>-6.4944720311943917E-4</c:v>
                </c:pt>
                <c:pt idx="279">
                  <c:v>-6.4716889278011952E-4</c:v>
                </c:pt>
                <c:pt idx="280">
                  <c:v>-6.4375308278913183E-4</c:v>
                </c:pt>
                <c:pt idx="281">
                  <c:v>-6.4259969119399624E-4</c:v>
                </c:pt>
                <c:pt idx="282">
                  <c:v>-6.4023000454372834E-4</c:v>
                </c:pt>
                <c:pt idx="283">
                  <c:v>-6.3966376728827323E-4</c:v>
                </c:pt>
                <c:pt idx="284">
                  <c:v>-6.3909507069567328E-4</c:v>
                </c:pt>
                <c:pt idx="285">
                  <c:v>-6.3552366027794867E-4</c:v>
                </c:pt>
                <c:pt idx="286">
                  <c:v>-6.3431832096829603E-4</c:v>
                </c:pt>
                <c:pt idx="287">
                  <c:v>-6.3184443146659748E-4</c:v>
                </c:pt>
                <c:pt idx="288">
                  <c:v>-6.3125225947799346E-4</c:v>
                </c:pt>
                <c:pt idx="289">
                  <c:v>-6.3065761460573953E-4</c:v>
                </c:pt>
                <c:pt idx="290">
                  <c:v>-6.2692975424340257E-4</c:v>
                </c:pt>
                <c:pt idx="291">
                  <c:v>-6.2567218404059111E-4</c:v>
                </c:pt>
                <c:pt idx="292">
                  <c:v>-6.2309352621404588E-4</c:v>
                </c:pt>
                <c:pt idx="293">
                  <c:v>-6.2247527746431275E-4</c:v>
                </c:pt>
                <c:pt idx="294">
                  <c:v>-6.2185454228947908E-4</c:v>
                </c:pt>
                <c:pt idx="295">
                  <c:v>-6.1796938244402589E-4</c:v>
                </c:pt>
                <c:pt idx="296">
                  <c:v>-6.1665929817199218E-4</c:v>
                </c:pt>
                <c:pt idx="297">
                  <c:v>-6.1397530647721123E-4</c:v>
                </c:pt>
                <c:pt idx="298">
                  <c:v>-6.1333083896414342E-4</c:v>
                </c:pt>
                <c:pt idx="299">
                  <c:v>-6.1130235750353739E-4</c:v>
                </c:pt>
                <c:pt idx="300">
                  <c:v>-6.0864056260353985E-4</c:v>
                </c:pt>
                <c:pt idx="301">
                  <c:v>-6.0727768107719565E-4</c:v>
                </c:pt>
                <c:pt idx="302">
                  <c:v>-6.0448778991695207E-4</c:v>
                </c:pt>
                <c:pt idx="303">
                  <c:v>-6.0381696165567877E-4</c:v>
                </c:pt>
                <c:pt idx="304">
                  <c:v>-6.0314361988317842E-4</c:v>
                </c:pt>
                <c:pt idx="305">
                  <c:v>-5.9894131239796218E-4</c:v>
                </c:pt>
                <c:pt idx="306">
                  <c:v>-5.9752535042448349E-4</c:v>
                </c:pt>
                <c:pt idx="307">
                  <c:v>-5.9462899413599178E-4</c:v>
                </c:pt>
                <c:pt idx="308">
                  <c:v>-5.9393166316465407E-4</c:v>
                </c:pt>
                <c:pt idx="309">
                  <c:v>-5.9323180514517324E-4</c:v>
                </c:pt>
                <c:pt idx="310">
                  <c:v>-5.8886964946721027E-4</c:v>
                </c:pt>
                <c:pt idx="311">
                  <c:v>-5.8740032384732663E-4</c:v>
                </c:pt>
                <c:pt idx="312">
                  <c:v>-5.8439693670314153E-4</c:v>
                </c:pt>
                <c:pt idx="313">
                  <c:v>-5.8367296108183253E-4</c:v>
                </c:pt>
                <c:pt idx="314">
                  <c:v>-5.8294644488620132E-4</c:v>
                </c:pt>
                <c:pt idx="315">
                  <c:v>-5.7842359140349779E-4</c:v>
                </c:pt>
                <c:pt idx="316">
                  <c:v>-5.769006189314923E-4</c:v>
                </c:pt>
                <c:pt idx="317">
                  <c:v>-5.7378963513755497E-4</c:v>
                </c:pt>
                <c:pt idx="318">
                  <c:v>-5.7303887295676037E-4</c:v>
                </c:pt>
                <c:pt idx="319">
                  <c:v>-5.7228555667269033E-4</c:v>
                </c:pt>
                <c:pt idx="320">
                  <c:v>-5.6760115576035984E-4</c:v>
                </c:pt>
                <c:pt idx="321">
                  <c:v>-5.6602425322793692E-4</c:v>
                </c:pt>
                <c:pt idx="322">
                  <c:v>-5.6525299561949183E-4</c:v>
                </c:pt>
                <c:pt idx="323">
                  <c:v>-5.6202741628028074E-4</c:v>
                </c:pt>
                <c:pt idx="324">
                  <c:v>-5.6124715802852165E-4</c:v>
                </c:pt>
                <c:pt idx="325">
                  <c:v>-5.5723315880085167E-4</c:v>
                </c:pt>
                <c:pt idx="326">
                  <c:v>-5.556059369329347E-4</c:v>
                </c:pt>
                <c:pt idx="327">
                  <c:v>-5.5397095007503339E-4</c:v>
                </c:pt>
                <c:pt idx="328">
                  <c:v>-5.506366085145098E-4</c:v>
                </c:pt>
                <c:pt idx="329">
                  <c:v>-5.4982926643760846E-4</c:v>
                </c:pt>
                <c:pt idx="330">
                  <c:v>-5.456793386522385E-4</c:v>
                </c:pt>
                <c:pt idx="331">
                  <c:v>-5.4399764048085331E-4</c:v>
                </c:pt>
                <c:pt idx="332">
                  <c:v>-5.4230813686251267E-4</c:v>
                </c:pt>
                <c:pt idx="333">
                  <c:v>-5.3886446705786462E-4</c:v>
                </c:pt>
                <c:pt idx="334">
                  <c:v>-5.3802989933744944E-4</c:v>
                </c:pt>
                <c:pt idx="335">
                  <c:v>-5.3374333472833158E-4</c:v>
                </c:pt>
                <c:pt idx="336">
                  <c:v>-5.320068770306996E-4</c:v>
                </c:pt>
                <c:pt idx="337">
                  <c:v>-5.3026257342514427E-4</c:v>
                </c:pt>
                <c:pt idx="338">
                  <c:v>-5.2670900927753728E-4</c:v>
                </c:pt>
                <c:pt idx="339">
                  <c:v>-5.2584707412299666E-4</c:v>
                </c:pt>
                <c:pt idx="340">
                  <c:v>-5.2142316443770653E-4</c:v>
                </c:pt>
                <c:pt idx="341">
                  <c:v>-5.1963166398838467E-4</c:v>
                </c:pt>
                <c:pt idx="342">
                  <c:v>-5.1783227716351021E-4</c:v>
                </c:pt>
                <c:pt idx="343">
                  <c:v>-5.1416825248326581E-4</c:v>
                </c:pt>
                <c:pt idx="344">
                  <c:v>-5.1327880813376297E-4</c:v>
                </c:pt>
                <c:pt idx="345">
                  <c:v>-5.0777392501280636E-4</c:v>
                </c:pt>
                <c:pt idx="346">
                  <c:v>-5.059231237934266E-4</c:v>
                </c:pt>
                <c:pt idx="347">
                  <c:v>-5.0215467403762085E-4</c:v>
                </c:pt>
                <c:pt idx="348">
                  <c:v>-5.0124021394107321E-4</c:v>
                </c:pt>
                <c:pt idx="349">
                  <c:v>-5.0032311867058193E-4</c:v>
                </c:pt>
                <c:pt idx="350">
                  <c:v>-4.9465158995939506E-4</c:v>
                </c:pt>
                <c:pt idx="351">
                  <c:v>-4.9274515927897765E-4</c:v>
                </c:pt>
                <c:pt idx="352">
                  <c:v>-4.88865150075119E-4</c:v>
                </c:pt>
                <c:pt idx="353">
                  <c:v>-4.8792291086702244E-4</c:v>
                </c:pt>
                <c:pt idx="354">
                  <c:v>-4.869780229852946E-4</c:v>
                </c:pt>
                <c:pt idx="355">
                  <c:v>-4.8113899891716864E-4</c:v>
                </c:pt>
                <c:pt idx="356">
                  <c:v>-4.7917665552229285E-4</c:v>
                </c:pt>
                <c:pt idx="357">
                  <c:v>-4.7518452040479729E-4</c:v>
                </c:pt>
                <c:pt idx="358">
                  <c:v>-4.7421436042471843E-4</c:v>
                </c:pt>
                <c:pt idx="359">
                  <c:v>-4.7324153828590571E-4</c:v>
                </c:pt>
                <c:pt idx="360">
                  <c:v>-4.672341690722142E-4</c:v>
                </c:pt>
                <c:pt idx="361">
                  <c:v>-4.6521562969656643E-4</c:v>
                </c:pt>
                <c:pt idx="362">
                  <c:v>-4.6111080210131666E-4</c:v>
                </c:pt>
                <c:pt idx="363">
                  <c:v>-4.6011257972780606E-4</c:v>
                </c:pt>
                <c:pt idx="364">
                  <c:v>-4.5911168171724489E-4</c:v>
                </c:pt>
                <c:pt idx="365">
                  <c:v>-4.5399042374105747E-4</c:v>
                </c:pt>
                <c:pt idx="366">
                  <c:v>-4.5191946082123735E-4</c:v>
                </c:pt>
                <c:pt idx="367">
                  <c:v>-4.4984040920237334E-4</c:v>
                </c:pt>
                <c:pt idx="368">
                  <c:v>-4.4561558584871319E-4</c:v>
                </c:pt>
                <c:pt idx="369">
                  <c:v>-4.4458647038675235E-4</c:v>
                </c:pt>
                <c:pt idx="370">
                  <c:v>-4.393236183335425E-4</c:v>
                </c:pt>
                <c:pt idx="371">
                  <c:v>-4.3719591313484685E-4</c:v>
                </c:pt>
                <c:pt idx="372">
                  <c:v>-4.3506007877081032E-4</c:v>
                </c:pt>
                <c:pt idx="373">
                  <c:v>-4.3072139578992363E-4</c:v>
                </c:pt>
                <c:pt idx="374">
                  <c:v>-4.296639213515859E-4</c:v>
                </c:pt>
                <c:pt idx="375">
                  <c:v>-4.2425876714435873E-4</c:v>
                </c:pt>
                <c:pt idx="376">
                  <c:v>-4.2207403638672147E-4</c:v>
                </c:pt>
                <c:pt idx="377">
                  <c:v>-4.1988113599744636E-4</c:v>
                </c:pt>
                <c:pt idx="378">
                  <c:v>-4.1542802652269617E-4</c:v>
                </c:pt>
                <c:pt idx="379">
                  <c:v>-4.1434205161604244E-4</c:v>
                </c:pt>
                <c:pt idx="380">
                  <c:v>-4.0879388720105325E-4</c:v>
                </c:pt>
                <c:pt idx="381">
                  <c:v>-4.0655184760174379E-4</c:v>
                </c:pt>
                <c:pt idx="382">
                  <c:v>-4.0430159790050268E-4</c:v>
                </c:pt>
                <c:pt idx="383">
                  <c:v>-3.9857454405419065E-4</c:v>
                </c:pt>
                <c:pt idx="384">
                  <c:v>-3.9745855542658304E-4</c:v>
                </c:pt>
                <c:pt idx="385">
                  <c:v>-3.9292699549520194E-4</c:v>
                </c:pt>
                <c:pt idx="386">
                  <c:v>-3.9062736376083151E-4</c:v>
                </c:pt>
                <c:pt idx="387">
                  <c:v>-3.8831948145423567E-4</c:v>
                </c:pt>
                <c:pt idx="388">
                  <c:v>-3.8363581791447943E-4</c:v>
                </c:pt>
                <c:pt idx="389">
                  <c:v>-3.8249241779670713E-4</c:v>
                </c:pt>
                <c:pt idx="390">
                  <c:v>-3.7545713104483107E-4</c:v>
                </c:pt>
                <c:pt idx="391">
                  <c:v>-3.7309546684643498E-4</c:v>
                </c:pt>
                <c:pt idx="392">
                  <c:v>-3.6830258059944952E-4</c:v>
                </c:pt>
                <c:pt idx="393">
                  <c:v>-3.6713301223123551E-4</c:v>
                </c:pt>
                <c:pt idx="394">
                  <c:v>-3.6596068745978297E-4</c:v>
                </c:pt>
                <c:pt idx="395">
                  <c:v>-3.5875110646435289E-4</c:v>
                </c:pt>
                <c:pt idx="396">
                  <c:v>-3.5633126323146358E-4</c:v>
                </c:pt>
                <c:pt idx="397">
                  <c:v>-3.5142171551669969E-4</c:v>
                </c:pt>
                <c:pt idx="398">
                  <c:v>-3.502230946338114E-4</c:v>
                </c:pt>
                <c:pt idx="399">
                  <c:v>-3.4902170391105979E-4</c:v>
                </c:pt>
                <c:pt idx="400">
                  <c:v>-3.4163697870810559E-4</c:v>
                </c:pt>
                <c:pt idx="401">
                  <c:v>-3.3915867312799491E-4</c:v>
                </c:pt>
                <c:pt idx="402">
                  <c:v>-3.3413189646992373E-4</c:v>
                </c:pt>
                <c:pt idx="403">
                  <c:v>-3.3290408181868569E-4</c:v>
                </c:pt>
                <c:pt idx="404">
                  <c:v>-3.3167348389568702E-4</c:v>
                </c:pt>
                <c:pt idx="405">
                  <c:v>-3.2157571323605311E-4</c:v>
                </c:pt>
                <c:pt idx="406">
                  <c:v>-3.1643114002752077E-4</c:v>
                </c:pt>
                <c:pt idx="407">
                  <c:v>-3.1517399040739691E-4</c:v>
                </c:pt>
                <c:pt idx="408">
                  <c:v>-3.1260744711575361E-4</c:v>
                </c:pt>
                <c:pt idx="409">
                  <c:v>-3.0617648049418596E-4</c:v>
                </c:pt>
                <c:pt idx="410">
                  <c:v>-3.0358040020795859E-4</c:v>
                </c:pt>
                <c:pt idx="411">
                  <c:v>-2.9831746271549974E-4</c:v>
                </c:pt>
                <c:pt idx="412">
                  <c:v>-2.9703083697651955E-4</c:v>
                </c:pt>
                <c:pt idx="413">
                  <c:v>-2.9574140113487074E-4</c:v>
                </c:pt>
                <c:pt idx="414">
                  <c:v>-2.8782614329860771E-4</c:v>
                </c:pt>
                <c:pt idx="415">
                  <c:v>-2.8517075064446001E-4</c:v>
                </c:pt>
                <c:pt idx="416">
                  <c:v>-2.7978888098598924E-4</c:v>
                </c:pt>
                <c:pt idx="417">
                  <c:v>-2.7847263804017808E-4</c:v>
                </c:pt>
                <c:pt idx="418">
                  <c:v>-2.7715357158963536E-4</c:v>
                </c:pt>
                <c:pt idx="419">
                  <c:v>-2.6905976946176296E-4</c:v>
                </c:pt>
                <c:pt idx="420">
                  <c:v>-2.663447810805523E-4</c:v>
                </c:pt>
                <c:pt idx="421">
                  <c:v>-2.6084341124388288E-4</c:v>
                </c:pt>
                <c:pt idx="422">
                  <c:v>-2.594974100625369E-4</c:v>
                </c:pt>
                <c:pt idx="423">
                  <c:v>-2.5814857197816658E-4</c:v>
                </c:pt>
                <c:pt idx="424">
                  <c:v>-2.4987537547094263E-4</c:v>
                </c:pt>
                <c:pt idx="425">
                  <c:v>-2.47100508006105E-4</c:v>
                </c:pt>
                <c:pt idx="426">
                  <c:v>-2.414790698201941E-4</c:v>
                </c:pt>
                <c:pt idx="427">
                  <c:v>-2.4010316942907339E-4</c:v>
                </c:pt>
                <c:pt idx="428">
                  <c:v>-2.3872441874907684E-4</c:v>
                </c:pt>
                <c:pt idx="429">
                  <c:v>-2.3314057427373532E-4</c:v>
                </c:pt>
                <c:pt idx="430">
                  <c:v>-2.317489736542682E-4</c:v>
                </c:pt>
                <c:pt idx="431">
                  <c:v>-2.2891828763297158E-4</c:v>
                </c:pt>
                <c:pt idx="432">
                  <c:v>-2.2607898678425213E-4</c:v>
                </c:pt>
                <c:pt idx="433">
                  <c:v>-2.2323106532273762E-4</c:v>
                </c:pt>
                <c:pt idx="434">
                  <c:v>-2.1463551945766213E-4</c:v>
                </c:pt>
                <c:pt idx="435">
                  <c:v>-2.1175305772978627E-4</c:v>
                </c:pt>
                <c:pt idx="436">
                  <c:v>-2.0886194648081106E-4</c:v>
                </c:pt>
                <c:pt idx="437">
                  <c:v>-2.0596217992108201E-4</c:v>
                </c:pt>
                <c:pt idx="438">
                  <c:v>-2.0305375227379154E-4</c:v>
                </c:pt>
                <c:pt idx="439">
                  <c:v>-1.9427644496424916E-4</c:v>
                </c:pt>
                <c:pt idx="440">
                  <c:v>-1.9133331512869285E-4</c:v>
                </c:pt>
                <c:pt idx="441">
                  <c:v>-1.8838149529013367E-4</c:v>
                </c:pt>
                <c:pt idx="442">
                  <c:v>-1.8542097966462682E-4</c:v>
                </c:pt>
                <c:pt idx="443">
                  <c:v>-1.8245176246965502E-4</c:v>
                </c:pt>
                <c:pt idx="444">
                  <c:v>-1.7349184362707476E-4</c:v>
                </c:pt>
                <c:pt idx="445">
                  <c:v>-1.7048776232193267E-4</c:v>
                </c:pt>
                <c:pt idx="446">
                  <c:v>-1.6747495052760186E-4</c:v>
                </c:pt>
                <c:pt idx="447">
                  <c:v>-1.6445340246584728E-4</c:v>
                </c:pt>
                <c:pt idx="448">
                  <c:v>-1.6142311235415159E-4</c:v>
                </c:pt>
                <c:pt idx="449">
                  <c:v>-1.5227973187283337E-4</c:v>
                </c:pt>
                <c:pt idx="450">
                  <c:v>-1.4453516266284497E-4</c:v>
                </c:pt>
                <c:pt idx="451">
                  <c:v>-1.3830485490922746E-4</c:v>
                </c:pt>
                <c:pt idx="452">
                  <c:v>-1.3677734615288872E-4</c:v>
                </c:pt>
                <c:pt idx="453">
                  <c:v>-1.3524692032113934E-4</c:v>
                </c:pt>
                <c:pt idx="454">
                  <c:v>-1.2587950440335141E-4</c:v>
                </c:pt>
                <c:pt idx="455">
                  <c:v>-1.2273941131328705E-4</c:v>
                </c:pt>
                <c:pt idx="456">
                  <c:v>-1.1638562294398596E-4</c:v>
                </c:pt>
                <c:pt idx="457">
                  <c:v>-1.1482737052453951E-4</c:v>
                </c:pt>
                <c:pt idx="458">
                  <c:v>-1.1326618769999072E-4</c:v>
                </c:pt>
                <c:pt idx="459">
                  <c:v>-1.0371342611693555E-4</c:v>
                </c:pt>
                <c:pt idx="460">
                  <c:v>-9.3983336308817964E-5</c:v>
                </c:pt>
                <c:pt idx="461">
                  <c:v>-9.239566320275744E-5</c:v>
                </c:pt>
                <c:pt idx="462">
                  <c:v>-9.0805047328663079E-5</c:v>
                </c:pt>
                <c:pt idx="463">
                  <c:v>-8.9211487258739064E-5</c:v>
                </c:pt>
                <c:pt idx="464">
                  <c:v>-8.1113457446252963E-5</c:v>
                </c:pt>
                <c:pt idx="465">
                  <c:v>-7.7849355182935831E-5</c:v>
                </c:pt>
                <c:pt idx="466">
                  <c:v>-7.1246897522298468E-5</c:v>
                </c:pt>
                <c:pt idx="467">
                  <c:v>-6.9626736358963104E-5</c:v>
                </c:pt>
                <c:pt idx="468">
                  <c:v>-6.8003618168868422E-5</c:v>
                </c:pt>
                <c:pt idx="469">
                  <c:v>-5.8077614338381706E-5</c:v>
                </c:pt>
                <c:pt idx="470">
                  <c:v>-5.475108233368809E-5</c:v>
                </c:pt>
                <c:pt idx="471">
                  <c:v>-5.3107199150304041E-5</c:v>
                </c:pt>
                <c:pt idx="472">
                  <c:v>-5.1460348496939455E-5</c:v>
                </c:pt>
                <c:pt idx="473">
                  <c:v>-4.9810528945767475E-5</c:v>
                </c:pt>
                <c:pt idx="474">
                  <c:v>-3.6317975720123741E-5</c:v>
                </c:pt>
                <c:pt idx="475">
                  <c:v>-3.2933233796050843E-5</c:v>
                </c:pt>
                <c:pt idx="476">
                  <c:v>-2.9539512625298414E-5</c:v>
                </c:pt>
                <c:pt idx="477">
                  <c:v>-2.2678630590966531E-5</c:v>
                </c:pt>
                <c:pt idx="478">
                  <c:v>-2.0993015711596514E-5</c:v>
                </c:pt>
                <c:pt idx="479">
                  <c:v>-1.2436015659922361E-5</c:v>
                </c:pt>
                <c:pt idx="480">
                  <c:v>-8.988297548917501E-6</c:v>
                </c:pt>
                <c:pt idx="481">
                  <c:v>-5.531559700955313E-6</c:v>
                </c:pt>
                <c:pt idx="482">
                  <c:v>1.4556847852120747E-6</c:v>
                </c:pt>
                <c:pt idx="483">
                  <c:v>1.5398605827776635E-5</c:v>
                </c:pt>
                <c:pt idx="484">
                  <c:v>1.8918643811538516E-5</c:v>
                </c:pt>
                <c:pt idx="485">
                  <c:v>2.6032820966415127E-5</c:v>
                </c:pt>
                <c:pt idx="486">
                  <c:v>2.7781493216884022E-5</c:v>
                </c:pt>
                <c:pt idx="487">
                  <c:v>3.6654939699509725E-5</c:v>
                </c:pt>
                <c:pt idx="488">
                  <c:v>4.0229460562812847E-5</c:v>
                </c:pt>
                <c:pt idx="489">
                  <c:v>4.3813082156951566E-5</c:v>
                </c:pt>
                <c:pt idx="490">
                  <c:v>5.1054762402746867E-5</c:v>
                </c:pt>
                <c:pt idx="491">
                  <c:v>5.6499387430393583E-5</c:v>
                </c:pt>
                <c:pt idx="492">
                  <c:v>6.7352097065994052E-5</c:v>
                </c:pt>
                <c:pt idx="493">
                  <c:v>7.4661095618660581E-5</c:v>
                </c:pt>
                <c:pt idx="494">
                  <c:v>7.6468687856823259E-5</c:v>
                </c:pt>
                <c:pt idx="495">
                  <c:v>7.8279209550520396E-5</c:v>
                </c:pt>
                <c:pt idx="496">
                  <c:v>8.9174340428006677E-5</c:v>
                </c:pt>
                <c:pt idx="497">
                  <c:v>9.2798635911090483E-5</c:v>
                </c:pt>
                <c:pt idx="498">
                  <c:v>1.0000138767002848E-4</c:v>
                </c:pt>
                <c:pt idx="499">
                  <c:v>1.0182394746371948E-4</c:v>
                </c:pt>
                <c:pt idx="500">
                  <c:v>1.0364835073056565E-4</c:v>
                </c:pt>
                <c:pt idx="501">
                  <c:v>1.1446191156958624E-4</c:v>
                </c:pt>
                <c:pt idx="502">
                  <c:v>1.1805808627470575E-4</c:v>
                </c:pt>
                <c:pt idx="503">
                  <c:v>1.2518380154540927E-4</c:v>
                </c:pt>
                <c:pt idx="504">
                  <c:v>1.2700245328400861E-4</c:v>
                </c:pt>
                <c:pt idx="505">
                  <c:v>1.2882063571475048E-4</c:v>
                </c:pt>
                <c:pt idx="506">
                  <c:v>1.3954281053759729E-4</c:v>
                </c:pt>
                <c:pt idx="507">
                  <c:v>1.4310758173582513E-4</c:v>
                </c:pt>
                <c:pt idx="508">
                  <c:v>1.5018687105839879E-4</c:v>
                </c:pt>
                <c:pt idx="509">
                  <c:v>1.5198200634253256E-4</c:v>
                </c:pt>
                <c:pt idx="510">
                  <c:v>1.5377308545731189E-4</c:v>
                </c:pt>
                <c:pt idx="511">
                  <c:v>1.7848245810593623E-4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749568"/>
        <c:axId val="730751744"/>
      </c:scatterChart>
      <c:valAx>
        <c:axId val="7307495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30751744"/>
        <c:crosses val="autoZero"/>
        <c:crossBetween val="midCat"/>
      </c:valAx>
      <c:valAx>
        <c:axId val="7307517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30749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EUR1M!$AQ$2:$AQ$2366</c:f>
              <c:numCache>
                <c:formatCode>ddd\,\ dd\-mmm\-yyyy</c:formatCode>
                <c:ptCount val="23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  <c:pt idx="512">
                  <c:v>42895</c:v>
                </c:pt>
                <c:pt idx="513">
                  <c:v>42902</c:v>
                </c:pt>
                <c:pt idx="514">
                  <c:v>42909</c:v>
                </c:pt>
                <c:pt idx="515">
                  <c:v>42916</c:v>
                </c:pt>
                <c:pt idx="516">
                  <c:v>42923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cat>
          <c:val>
            <c:numRef>
              <c:f>EUR1M!$AS$2:$AS$2366</c:f>
              <c:numCache>
                <c:formatCode>0.0000%</c:formatCode>
                <c:ptCount val="2365"/>
                <c:pt idx="0">
                  <c:v>-5.7999999996782847E-4</c:v>
                </c:pt>
                <c:pt idx="1">
                  <c:v>-5.7878300989111509E-4</c:v>
                </c:pt>
                <c:pt idx="2">
                  <c:v>-5.8158158298862728E-4</c:v>
                </c:pt>
                <c:pt idx="3">
                  <c:v>-5.7915658697225579E-4</c:v>
                </c:pt>
                <c:pt idx="4">
                  <c:v>-5.7622978859539487E-4</c:v>
                </c:pt>
                <c:pt idx="5">
                  <c:v>-5.7628781878804602E-4</c:v>
                </c:pt>
                <c:pt idx="6">
                  <c:v>-5.7710811178024457E-4</c:v>
                </c:pt>
                <c:pt idx="7">
                  <c:v>-5.8289288311461074E-4</c:v>
                </c:pt>
                <c:pt idx="8">
                  <c:v>-5.8201137960293384E-4</c:v>
                </c:pt>
                <c:pt idx="9">
                  <c:v>-5.8548470753860826E-4</c:v>
                </c:pt>
                <c:pt idx="10">
                  <c:v>-5.8801505201522275E-4</c:v>
                </c:pt>
                <c:pt idx="11">
                  <c:v>-5.9015449278243537E-4</c:v>
                </c:pt>
                <c:pt idx="12">
                  <c:v>-5.9730496122303856E-4</c:v>
                </c:pt>
                <c:pt idx="13">
                  <c:v>-5.975053918374424E-4</c:v>
                </c:pt>
                <c:pt idx="14">
                  <c:v>-6.0405958768328105E-4</c:v>
                </c:pt>
                <c:pt idx="15">
                  <c:v>-6.0748218383377406E-4</c:v>
                </c:pt>
                <c:pt idx="16">
                  <c:v>-6.1254155564061108E-4</c:v>
                </c:pt>
                <c:pt idx="17">
                  <c:v>-6.2214393519319233E-4</c:v>
                </c:pt>
                <c:pt idx="18">
                  <c:v>-6.2566136687020588E-4</c:v>
                </c:pt>
                <c:pt idx="19">
                  <c:v>-6.4268809276590844E-4</c:v>
                </c:pt>
                <c:pt idx="20">
                  <c:v>-6.5117608068290898E-4</c:v>
                </c:pt>
                <c:pt idx="21">
                  <c:v>-6.6095981102722663E-4</c:v>
                </c:pt>
                <c:pt idx="22">
                  <c:v>-6.6696568887678054E-4</c:v>
                </c:pt>
                <c:pt idx="23">
                  <c:v>-6.6812189695827473E-4</c:v>
                </c:pt>
                <c:pt idx="24">
                  <c:v>-6.729863836581778E-4</c:v>
                </c:pt>
                <c:pt idx="25">
                  <c:v>-6.7456789708936031E-4</c:v>
                </c:pt>
                <c:pt idx="26">
                  <c:v>-6.7718959392907999E-4</c:v>
                </c:pt>
                <c:pt idx="27">
                  <c:v>-6.7819587745335252E-4</c:v>
                </c:pt>
                <c:pt idx="28">
                  <c:v>-6.7919249108098459E-4</c:v>
                </c:pt>
                <c:pt idx="29">
                  <c:v>-6.836371657944234E-4</c:v>
                </c:pt>
                <c:pt idx="30">
                  <c:v>-6.8507874200508486E-4</c:v>
                </c:pt>
                <c:pt idx="31">
                  <c:v>-6.8764951109180259E-4</c:v>
                </c:pt>
                <c:pt idx="32">
                  <c:v>-6.8847711752015317E-4</c:v>
                </c:pt>
                <c:pt idx="33">
                  <c:v>-6.8928352466649412E-4</c:v>
                </c:pt>
                <c:pt idx="34">
                  <c:v>-6.9330838852030914E-4</c:v>
                </c:pt>
                <c:pt idx="35">
                  <c:v>-6.9461002787531904E-4</c:v>
                </c:pt>
                <c:pt idx="36">
                  <c:v>-6.9718923910055963E-4</c:v>
                </c:pt>
                <c:pt idx="37">
                  <c:v>-6.9780941168134936E-4</c:v>
                </c:pt>
                <c:pt idx="38">
                  <c:v>-6.983950002701785E-4</c:v>
                </c:pt>
                <c:pt idx="39">
                  <c:v>-7.0200005427517413E-4</c:v>
                </c:pt>
                <c:pt idx="40">
                  <c:v>-7.0316175710974816E-4</c:v>
                </c:pt>
                <c:pt idx="41">
                  <c:v>-7.0580878036433353E-4</c:v>
                </c:pt>
                <c:pt idx="42">
                  <c:v>-7.0619276229255679E-4</c:v>
                </c:pt>
                <c:pt idx="43">
                  <c:v>-7.0652692019213339E-4</c:v>
                </c:pt>
                <c:pt idx="44">
                  <c:v>-7.074951186838358E-4</c:v>
                </c:pt>
                <c:pt idx="45">
                  <c:v>-7.0692381773019447E-4</c:v>
                </c:pt>
                <c:pt idx="46">
                  <c:v>-7.0394234266297161E-4</c:v>
                </c:pt>
                <c:pt idx="47">
                  <c:v>-7.0444992101875714E-4</c:v>
                </c:pt>
                <c:pt idx="48">
                  <c:v>-7.0493564081032208E-4</c:v>
                </c:pt>
                <c:pt idx="49">
                  <c:v>-7.025360526344192E-4</c:v>
                </c:pt>
                <c:pt idx="50">
                  <c:v>-7.016447651415768E-4</c:v>
                </c:pt>
                <c:pt idx="51">
                  <c:v>-6.9879906055851529E-4</c:v>
                </c:pt>
                <c:pt idx="52">
                  <c:v>-6.9877589519082295E-4</c:v>
                </c:pt>
                <c:pt idx="53">
                  <c:v>-6.9869662822633874E-4</c:v>
                </c:pt>
                <c:pt idx="54">
                  <c:v>-6.9533707939108526E-4</c:v>
                </c:pt>
                <c:pt idx="55">
                  <c:v>-6.9412580484590387E-4</c:v>
                </c:pt>
                <c:pt idx="56">
                  <c:v>-6.9155163017299202E-4</c:v>
                </c:pt>
                <c:pt idx="57">
                  <c:v>-6.9093196179800809E-4</c:v>
                </c:pt>
                <c:pt idx="58">
                  <c:v>-6.9021770622441068E-4</c:v>
                </c:pt>
                <c:pt idx="59">
                  <c:v>-6.8589819478426597E-4</c:v>
                </c:pt>
                <c:pt idx="60">
                  <c:v>-6.8436693248794965E-4</c:v>
                </c:pt>
                <c:pt idx="61">
                  <c:v>-6.8220004731581445E-4</c:v>
                </c:pt>
                <c:pt idx="62">
                  <c:v>-6.8091811630768828E-4</c:v>
                </c:pt>
                <c:pt idx="63">
                  <c:v>-6.7949886990265236E-4</c:v>
                </c:pt>
                <c:pt idx="64">
                  <c:v>-6.7422606828770881E-4</c:v>
                </c:pt>
                <c:pt idx="65">
                  <c:v>-6.7230395947293076E-4</c:v>
                </c:pt>
                <c:pt idx="66">
                  <c:v>-6.7033461405952011E-4</c:v>
                </c:pt>
                <c:pt idx="67">
                  <c:v>-6.723062181168693E-4</c:v>
                </c:pt>
                <c:pt idx="68">
                  <c:v>-6.7248997339947232E-4</c:v>
                </c:pt>
                <c:pt idx="69">
                  <c:v>-6.7427749539161752E-4</c:v>
                </c:pt>
                <c:pt idx="70">
                  <c:v>-6.750896225597991E-4</c:v>
                </c:pt>
                <c:pt idx="71">
                  <c:v>-6.7590960002306133E-4</c:v>
                </c:pt>
                <c:pt idx="72">
                  <c:v>-6.7780734016600896E-4</c:v>
                </c:pt>
                <c:pt idx="73">
                  <c:v>-6.7810660532934485E-4</c:v>
                </c:pt>
                <c:pt idx="74">
                  <c:v>-6.8012724175225969E-4</c:v>
                </c:pt>
                <c:pt idx="75">
                  <c:v>-6.8099432096735413E-4</c:v>
                </c:pt>
                <c:pt idx="76">
                  <c:v>-6.8186925046687108E-4</c:v>
                </c:pt>
                <c:pt idx="77">
                  <c:v>-6.8366908348299615E-4</c:v>
                </c:pt>
                <c:pt idx="78">
                  <c:v>-6.8409549222284594E-4</c:v>
                </c:pt>
                <c:pt idx="79">
                  <c:v>-6.863616521894933E-4</c:v>
                </c:pt>
                <c:pt idx="80">
                  <c:v>-6.872836833649032E-4</c:v>
                </c:pt>
                <c:pt idx="81">
                  <c:v>-6.8821356481807427E-4</c:v>
                </c:pt>
                <c:pt idx="82">
                  <c:v>-6.8989144749953546E-4</c:v>
                </c:pt>
                <c:pt idx="83">
                  <c:v>-6.9045663350108372E-4</c:v>
                </c:pt>
                <c:pt idx="84">
                  <c:v>-6.929807260998011E-4</c:v>
                </c:pt>
                <c:pt idx="85">
                  <c:v>-6.9395770915292587E-4</c:v>
                </c:pt>
                <c:pt idx="86">
                  <c:v>-6.9494254246249554E-4</c:v>
                </c:pt>
                <c:pt idx="87">
                  <c:v>-6.9647443161735545E-4</c:v>
                </c:pt>
                <c:pt idx="88">
                  <c:v>-6.9719002855551265E-4</c:v>
                </c:pt>
                <c:pt idx="89">
                  <c:v>-7.0599124206447144E-4</c:v>
                </c:pt>
                <c:pt idx="90">
                  <c:v>-7.0898557466311709E-4</c:v>
                </c:pt>
                <c:pt idx="91">
                  <c:v>-7.165850375963472E-4</c:v>
                </c:pt>
                <c:pt idx="92">
                  <c:v>-7.1735122665880779E-4</c:v>
                </c:pt>
                <c:pt idx="93">
                  <c:v>-7.181503564275772E-4</c:v>
                </c:pt>
                <c:pt idx="94">
                  <c:v>-7.275878136355523E-4</c:v>
                </c:pt>
                <c:pt idx="95">
                  <c:v>-7.3079422713155781E-4</c:v>
                </c:pt>
                <c:pt idx="96">
                  <c:v>-7.378858679092786E-4</c:v>
                </c:pt>
                <c:pt idx="97">
                  <c:v>-7.3920621307940748E-4</c:v>
                </c:pt>
                <c:pt idx="98">
                  <c:v>-7.405952505540863E-4</c:v>
                </c:pt>
                <c:pt idx="99">
                  <c:v>-7.5066894783945841E-4</c:v>
                </c:pt>
                <c:pt idx="100">
                  <c:v>-7.5408744100412934E-4</c:v>
                </c:pt>
                <c:pt idx="101">
                  <c:v>-7.6058127641331907E-4</c:v>
                </c:pt>
                <c:pt idx="102">
                  <c:v>-7.6249936149325181E-4</c:v>
                </c:pt>
                <c:pt idx="103">
                  <c:v>-7.6452470232386339E-4</c:v>
                </c:pt>
                <c:pt idx="104">
                  <c:v>-7.7523463582262672E-4</c:v>
                </c:pt>
                <c:pt idx="105">
                  <c:v>-7.7886520734346456E-4</c:v>
                </c:pt>
                <c:pt idx="106">
                  <c:v>-7.8467125440876122E-4</c:v>
                </c:pt>
                <c:pt idx="107">
                  <c:v>-7.8723066295874333E-4</c:v>
                </c:pt>
                <c:pt idx="108">
                  <c:v>-7.8993870256231194E-4</c:v>
                </c:pt>
                <c:pt idx="109">
                  <c:v>-8.0056120009031062E-4</c:v>
                </c:pt>
                <c:pt idx="110">
                  <c:v>-7.935999246355685E-4</c:v>
                </c:pt>
                <c:pt idx="111">
                  <c:v>-7.8654917277054537E-4</c:v>
                </c:pt>
                <c:pt idx="112">
                  <c:v>-7.6609347871958722E-4</c:v>
                </c:pt>
                <c:pt idx="113">
                  <c:v>-7.655200623195794E-4</c:v>
                </c:pt>
                <c:pt idx="114">
                  <c:v>-7.4995326169569054E-4</c:v>
                </c:pt>
                <c:pt idx="115">
                  <c:v>-7.4236564798102478E-4</c:v>
                </c:pt>
                <c:pt idx="116">
                  <c:v>-7.3468855671698918E-4</c:v>
                </c:pt>
                <c:pt idx="117">
                  <c:v>-7.1634677646828515E-4</c:v>
                </c:pt>
                <c:pt idx="118">
                  <c:v>-7.1384129361906992E-4</c:v>
                </c:pt>
                <c:pt idx="119">
                  <c:v>-6.9496093095189337E-4</c:v>
                </c:pt>
                <c:pt idx="120">
                  <c:v>-6.867469706706153E-4</c:v>
                </c:pt>
                <c:pt idx="121">
                  <c:v>-6.7844353158630355E-4</c:v>
                </c:pt>
                <c:pt idx="122">
                  <c:v>-6.6248969051108109E-4</c:v>
                </c:pt>
                <c:pt idx="123">
                  <c:v>-6.579195358088235E-4</c:v>
                </c:pt>
                <c:pt idx="124">
                  <c:v>-6.3558414758446702E-4</c:v>
                </c:pt>
                <c:pt idx="125">
                  <c:v>-6.2674383172645065E-4</c:v>
                </c:pt>
                <c:pt idx="126">
                  <c:v>-6.1083547950182367E-4</c:v>
                </c:pt>
                <c:pt idx="127">
                  <c:v>-6.0452216181769436E-4</c:v>
                </c:pt>
                <c:pt idx="128">
                  <c:v>-5.9775472759722318E-4</c:v>
                </c:pt>
                <c:pt idx="129">
                  <c:v>-5.7067090063027176E-4</c:v>
                </c:pt>
                <c:pt idx="130">
                  <c:v>-5.5890533249502994E-4</c:v>
                </c:pt>
                <c:pt idx="131">
                  <c:v>-5.5094612705121977E-4</c:v>
                </c:pt>
                <c:pt idx="132">
                  <c:v>-5.5032901352003449E-4</c:v>
                </c:pt>
                <c:pt idx="133">
                  <c:v>-5.4971189806710206E-4</c:v>
                </c:pt>
                <c:pt idx="134">
                  <c:v>-5.8005777128394657E-4</c:v>
                </c:pt>
                <c:pt idx="135">
                  <c:v>-5.9037663822164035E-4</c:v>
                </c:pt>
                <c:pt idx="136">
                  <c:v>-6.1827631086984849E-4</c:v>
                </c:pt>
                <c:pt idx="137">
                  <c:v>-6.2003354561634971E-4</c:v>
                </c:pt>
                <c:pt idx="138">
                  <c:v>-6.2194396282626069E-4</c:v>
                </c:pt>
                <c:pt idx="139">
                  <c:v>-6.5442736728027831E-4</c:v>
                </c:pt>
                <c:pt idx="140">
                  <c:v>-6.654587407440096E-4</c:v>
                </c:pt>
                <c:pt idx="141">
                  <c:v>-6.9029175673347839E-4</c:v>
                </c:pt>
                <c:pt idx="142">
                  <c:v>-6.9456975827580925E-4</c:v>
                </c:pt>
                <c:pt idx="143">
                  <c:v>-6.9916357300208744E-4</c:v>
                </c:pt>
                <c:pt idx="144">
                  <c:v>-7.3378446683643769E-4</c:v>
                </c:pt>
                <c:pt idx="145">
                  <c:v>-7.4552833260790245E-4</c:v>
                </c:pt>
                <c:pt idx="146">
                  <c:v>-7.6699237183876863E-4</c:v>
                </c:pt>
                <c:pt idx="147">
                  <c:v>-7.7393755545648868E-4</c:v>
                </c:pt>
                <c:pt idx="148">
                  <c:v>-8.1812896768842082E-4</c:v>
                </c:pt>
                <c:pt idx="149">
                  <c:v>-8.3058531063778633E-4</c:v>
                </c:pt>
                <c:pt idx="150">
                  <c:v>-8.4036030203238354E-4</c:v>
                </c:pt>
                <c:pt idx="151">
                  <c:v>-8.5085199090202245E-4</c:v>
                </c:pt>
                <c:pt idx="152">
                  <c:v>-8.9972832257437685E-4</c:v>
                </c:pt>
                <c:pt idx="153">
                  <c:v>-8.9773647195831856E-4</c:v>
                </c:pt>
                <c:pt idx="154">
                  <c:v>-8.9108159585859039E-4</c:v>
                </c:pt>
                <c:pt idx="155">
                  <c:v>-8.9135115386912434E-4</c:v>
                </c:pt>
                <c:pt idx="156">
                  <c:v>-8.915760786995788E-4</c:v>
                </c:pt>
                <c:pt idx="157">
                  <c:v>-8.8513842298268506E-4</c:v>
                </c:pt>
                <c:pt idx="158">
                  <c:v>-8.8293092378247562E-4</c:v>
                </c:pt>
                <c:pt idx="159">
                  <c:v>-8.773804764123322E-4</c:v>
                </c:pt>
                <c:pt idx="160">
                  <c:v>-8.7680171314316602E-4</c:v>
                </c:pt>
                <c:pt idx="161">
                  <c:v>-8.7612358406346169E-4</c:v>
                </c:pt>
                <c:pt idx="162">
                  <c:v>-8.6903898077879274E-4</c:v>
                </c:pt>
                <c:pt idx="163">
                  <c:v>-8.6661583213576421E-4</c:v>
                </c:pt>
                <c:pt idx="164">
                  <c:v>-8.6226130776558636E-4</c:v>
                </c:pt>
                <c:pt idx="165">
                  <c:v>-8.6078990441426639E-4</c:v>
                </c:pt>
                <c:pt idx="166">
                  <c:v>-8.5916154330440407E-4</c:v>
                </c:pt>
                <c:pt idx="167">
                  <c:v>-8.5142998968771916E-4</c:v>
                </c:pt>
                <c:pt idx="168">
                  <c:v>-8.4879119065939973E-4</c:v>
                </c:pt>
                <c:pt idx="169">
                  <c:v>-8.4572408402609647E-4</c:v>
                </c:pt>
                <c:pt idx="170">
                  <c:v>-8.4331572143866995E-4</c:v>
                </c:pt>
                <c:pt idx="171">
                  <c:v>-8.4068994980705217E-4</c:v>
                </c:pt>
                <c:pt idx="172">
                  <c:v>-8.3161123160998814E-4</c:v>
                </c:pt>
                <c:pt idx="173">
                  <c:v>-8.2849331598085934E-4</c:v>
                </c:pt>
                <c:pt idx="174">
                  <c:v>-8.2453232833952831E-4</c:v>
                </c:pt>
                <c:pt idx="175">
                  <c:v>-8.2053602346354336E-4</c:v>
                </c:pt>
                <c:pt idx="176">
                  <c:v>-8.0897980265380543E-4</c:v>
                </c:pt>
                <c:pt idx="177">
                  <c:v>-8.0419763093360678E-4</c:v>
                </c:pt>
                <c:pt idx="178">
                  <c:v>-8.0002473936890202E-4</c:v>
                </c:pt>
                <c:pt idx="179">
                  <c:v>-7.9581653036832486E-4</c:v>
                </c:pt>
                <c:pt idx="180">
                  <c:v>-7.9157300388225981E-4</c:v>
                </c:pt>
                <c:pt idx="181">
                  <c:v>-7.8162774603417152E-4</c:v>
                </c:pt>
                <c:pt idx="182">
                  <c:v>-7.7424572243122878E-4</c:v>
                </c:pt>
                <c:pt idx="183">
                  <c:v>-7.6982560800365298E-4</c:v>
                </c:pt>
                <c:pt idx="184">
                  <c:v>-7.653701758769671E-4</c:v>
                </c:pt>
                <c:pt idx="185">
                  <c:v>-7.6087942600706838E-4</c:v>
                </c:pt>
                <c:pt idx="186">
                  <c:v>-7.5265678453341879E-4</c:v>
                </c:pt>
                <c:pt idx="187">
                  <c:v>-7.425632483855695E-4</c:v>
                </c:pt>
                <c:pt idx="188">
                  <c:v>-7.3789590924556753E-4</c:v>
                </c:pt>
                <c:pt idx="189">
                  <c:v>-7.331932521308141E-4</c:v>
                </c:pt>
                <c:pt idx="190">
                  <c:v>-7.2484211051508532E-4</c:v>
                </c:pt>
                <c:pt idx="191">
                  <c:v>-7.2133226464557443E-4</c:v>
                </c:pt>
                <c:pt idx="192">
                  <c:v>-7.0846136812171667E-4</c:v>
                </c:pt>
                <c:pt idx="193">
                  <c:v>-7.038601098698844E-4</c:v>
                </c:pt>
                <c:pt idx="194">
                  <c:v>-6.9916587894872356E-4</c:v>
                </c:pt>
                <c:pt idx="195">
                  <c:v>-6.9913727033812934E-4</c:v>
                </c:pt>
                <c:pt idx="196">
                  <c:v>-6.9910866161310332E-4</c:v>
                </c:pt>
                <c:pt idx="197">
                  <c:v>-6.9049431520529225E-4</c:v>
                </c:pt>
                <c:pt idx="198">
                  <c:v>-6.8758703217677939E-4</c:v>
                </c:pt>
                <c:pt idx="199">
                  <c:v>-6.8002351467926826E-4</c:v>
                </c:pt>
                <c:pt idx="200">
                  <c:v>-6.7940948212261154E-4</c:v>
                </c:pt>
                <c:pt idx="201">
                  <c:v>-6.787576802201197E-4</c:v>
                </c:pt>
                <c:pt idx="202">
                  <c:v>-6.6976707367829137E-4</c:v>
                </c:pt>
                <c:pt idx="203">
                  <c:v>-6.6673437041042314E-4</c:v>
                </c:pt>
                <c:pt idx="204">
                  <c:v>-6.6005642044670253E-4</c:v>
                </c:pt>
                <c:pt idx="205">
                  <c:v>-6.5883118952766995E-4</c:v>
                </c:pt>
                <c:pt idx="206">
                  <c:v>-6.5752875716840902E-4</c:v>
                </c:pt>
                <c:pt idx="207">
                  <c:v>-6.4816188845290463E-4</c:v>
                </c:pt>
                <c:pt idx="208">
                  <c:v>-6.4500376426493509E-4</c:v>
                </c:pt>
                <c:pt idx="209">
                  <c:v>-6.3926459173221678E-4</c:v>
                </c:pt>
                <c:pt idx="210">
                  <c:v>-6.3740238789453119E-4</c:v>
                </c:pt>
                <c:pt idx="211">
                  <c:v>-6.2239520879717267E-4</c:v>
                </c:pt>
                <c:pt idx="212">
                  <c:v>-6.1985814384124538E-4</c:v>
                </c:pt>
                <c:pt idx="213">
                  <c:v>-6.1714808200657805E-4</c:v>
                </c:pt>
                <c:pt idx="214">
                  <c:v>-6.1243706662695457E-4</c:v>
                </c:pt>
                <c:pt idx="215">
                  <c:v>-6.089620472495838E-4</c:v>
                </c:pt>
                <c:pt idx="216">
                  <c:v>-6.1154437279098417E-4</c:v>
                </c:pt>
                <c:pt idx="217">
                  <c:v>-6.1414528099446031E-4</c:v>
                </c:pt>
                <c:pt idx="218">
                  <c:v>-6.2126590122391079E-4</c:v>
                </c:pt>
                <c:pt idx="219">
                  <c:v>-6.216400149503603E-4</c:v>
                </c:pt>
                <c:pt idx="220">
                  <c:v>-6.2742856150732607E-4</c:v>
                </c:pt>
                <c:pt idx="221">
                  <c:v>-6.3014096542612918E-4</c:v>
                </c:pt>
                <c:pt idx="222">
                  <c:v>-6.3287195191907841E-4</c:v>
                </c:pt>
                <c:pt idx="223">
                  <c:v>-6.3891932068516066E-4</c:v>
                </c:pt>
                <c:pt idx="224">
                  <c:v>-6.4000157248801333E-4</c:v>
                </c:pt>
                <c:pt idx="225">
                  <c:v>-6.4680562256569374E-4</c:v>
                </c:pt>
                <c:pt idx="226">
                  <c:v>-6.4964810424239516E-4</c:v>
                </c:pt>
                <c:pt idx="227">
                  <c:v>-6.5250916840398077E-4</c:v>
                </c:pt>
                <c:pt idx="228">
                  <c:v>-6.5742637283594529E-4</c:v>
                </c:pt>
                <c:pt idx="229">
                  <c:v>-6.5924430028758486E-4</c:v>
                </c:pt>
                <c:pt idx="230">
                  <c:v>-6.6709322601221643E-4</c:v>
                </c:pt>
                <c:pt idx="231">
                  <c:v>-6.7006578479800183E-4</c:v>
                </c:pt>
                <c:pt idx="232">
                  <c:v>-6.7305692597674494E-4</c:v>
                </c:pt>
                <c:pt idx="233">
                  <c:v>-6.7678705346463364E-4</c:v>
                </c:pt>
                <c:pt idx="234">
                  <c:v>-6.7962254868450533E-4</c:v>
                </c:pt>
                <c:pt idx="235">
                  <c:v>-6.8826246336517818E-4</c:v>
                </c:pt>
                <c:pt idx="236">
                  <c:v>-6.8879950606838948E-4</c:v>
                </c:pt>
                <c:pt idx="237">
                  <c:v>-6.9033994918350902E-4</c:v>
                </c:pt>
                <c:pt idx="238">
                  <c:v>-6.9038262405146655E-4</c:v>
                </c:pt>
                <c:pt idx="239">
                  <c:v>-6.9042983191174869E-4</c:v>
                </c:pt>
                <c:pt idx="240">
                  <c:v>-6.9208895433313334E-4</c:v>
                </c:pt>
                <c:pt idx="241">
                  <c:v>-6.9264839437710088E-4</c:v>
                </c:pt>
                <c:pt idx="242">
                  <c:v>-6.9399471112750115E-4</c:v>
                </c:pt>
                <c:pt idx="243">
                  <c:v>-6.9416396205543296E-4</c:v>
                </c:pt>
                <c:pt idx="244">
                  <c:v>-6.9434591222338946E-4</c:v>
                </c:pt>
                <c:pt idx="245">
                  <c:v>-6.9607222662191757E-4</c:v>
                </c:pt>
                <c:pt idx="246">
                  <c:v>-6.9665406398601267E-4</c:v>
                </c:pt>
                <c:pt idx="247">
                  <c:v>-6.9779675186065759E-4</c:v>
                </c:pt>
                <c:pt idx="248">
                  <c:v>-6.9809718159549727E-4</c:v>
                </c:pt>
                <c:pt idx="249">
                  <c:v>-6.984187737656089E-4</c:v>
                </c:pt>
                <c:pt idx="250">
                  <c:v>-7.0021228006779087E-4</c:v>
                </c:pt>
                <c:pt idx="251">
                  <c:v>-7.0081651472751706E-4</c:v>
                </c:pt>
                <c:pt idx="252">
                  <c:v>-7.0174607122795089E-4</c:v>
                </c:pt>
                <c:pt idx="253">
                  <c:v>-7.0218228250928938E-4</c:v>
                </c:pt>
                <c:pt idx="254">
                  <c:v>-7.0264841637208844E-4</c:v>
                </c:pt>
                <c:pt idx="255">
                  <c:v>-7.0450911450830255E-4</c:v>
                </c:pt>
                <c:pt idx="256">
                  <c:v>-7.0507583934675822E-4</c:v>
                </c:pt>
                <c:pt idx="257">
                  <c:v>-7.0572524330136943E-4</c:v>
                </c:pt>
                <c:pt idx="258">
                  <c:v>-7.0641926463319016E-4</c:v>
                </c:pt>
                <c:pt idx="259">
                  <c:v>-7.064413063638486E-4</c:v>
                </c:pt>
                <c:pt idx="260">
                  <c:v>-7.0654874282993774E-4</c:v>
                </c:pt>
                <c:pt idx="261">
                  <c:v>-7.0659144015694508E-4</c:v>
                </c:pt>
                <c:pt idx="262">
                  <c:v>-7.0663413748262016E-4</c:v>
                </c:pt>
                <c:pt idx="263">
                  <c:v>-7.0671814473885486E-4</c:v>
                </c:pt>
                <c:pt idx="264">
                  <c:v>-7.0674018705565729E-4</c:v>
                </c:pt>
                <c:pt idx="265">
                  <c:v>-7.0684762410433422E-4</c:v>
                </c:pt>
                <c:pt idx="266">
                  <c:v>-7.0689032143000929E-4</c:v>
                </c:pt>
                <c:pt idx="267">
                  <c:v>-7.069330187543521E-4</c:v>
                </c:pt>
                <c:pt idx="268">
                  <c:v>-7.0701702483577655E-4</c:v>
                </c:pt>
                <c:pt idx="269">
                  <c:v>-7.0703906773844096E-4</c:v>
                </c:pt>
                <c:pt idx="270">
                  <c:v>-7.0714650537473389E-4</c:v>
                </c:pt>
                <c:pt idx="271">
                  <c:v>-7.071892026990767E-4</c:v>
                </c:pt>
                <c:pt idx="272">
                  <c:v>-7.0723190002075498E-4</c:v>
                </c:pt>
                <c:pt idx="273">
                  <c:v>-7.0731590492895124E-4</c:v>
                </c:pt>
                <c:pt idx="274">
                  <c:v>-7.0733794841735685E-4</c:v>
                </c:pt>
                <c:pt idx="275">
                  <c:v>-7.0744538663847223E-4</c:v>
                </c:pt>
                <c:pt idx="276">
                  <c:v>-7.0748808395748597E-4</c:v>
                </c:pt>
                <c:pt idx="277">
                  <c:v>-7.0753078128316105E-4</c:v>
                </c:pt>
                <c:pt idx="278">
                  <c:v>-7.0755282527737722E-4</c:v>
                </c:pt>
                <c:pt idx="279">
                  <c:v>-7.0763682908724763E-4</c:v>
                </c:pt>
                <c:pt idx="280">
                  <c:v>-7.0776492079738956E-4</c:v>
                </c:pt>
                <c:pt idx="281">
                  <c:v>-7.0780761803668213E-4</c:v>
                </c:pt>
                <c:pt idx="282">
                  <c:v>-7.0789162050348289E-4</c:v>
                </c:pt>
                <c:pt idx="283">
                  <c:v>-7.079136650828266E-4</c:v>
                </c:pt>
                <c:pt idx="284">
                  <c:v>-7.0793570974553484E-4</c:v>
                </c:pt>
                <c:pt idx="285">
                  <c:v>-7.0806380145567677E-4</c:v>
                </c:pt>
                <c:pt idx="286">
                  <c:v>-7.0810649869368001E-4</c:v>
                </c:pt>
                <c:pt idx="287">
                  <c:v>-7.0819049998585831E-4</c:v>
                </c:pt>
                <c:pt idx="288">
                  <c:v>-7.0821254514977228E-4</c:v>
                </c:pt>
                <c:pt idx="289">
                  <c:v>-7.0823459040253271E-4</c:v>
                </c:pt>
                <c:pt idx="290">
                  <c:v>-7.0836268210880675E-4</c:v>
                </c:pt>
                <c:pt idx="291">
                  <c:v>-7.0840537934165288E-4</c:v>
                </c:pt>
                <c:pt idx="292">
                  <c:v>-7.0848937945369988E-4</c:v>
                </c:pt>
                <c:pt idx="293">
                  <c:v>-7.0851142520672594E-4</c:v>
                </c:pt>
                <c:pt idx="294">
                  <c:v>-7.0853347104663758E-4</c:v>
                </c:pt>
                <c:pt idx="295">
                  <c:v>-7.0866156274775451E-4</c:v>
                </c:pt>
                <c:pt idx="296">
                  <c:v>-7.0870425998446852E-4</c:v>
                </c:pt>
                <c:pt idx="297">
                  <c:v>-7.0878825891548564E-4</c:v>
                </c:pt>
                <c:pt idx="298">
                  <c:v>-7.088103052586836E-4</c:v>
                </c:pt>
                <c:pt idx="299">
                  <c:v>-7.0887365304604026E-4</c:v>
                </c:pt>
                <c:pt idx="300">
                  <c:v>-7.089604433841237E-4</c:v>
                </c:pt>
                <c:pt idx="301">
                  <c:v>-7.0900314061825916E-4</c:v>
                </c:pt>
                <c:pt idx="302">
                  <c:v>-6.9152034284511194E-4</c:v>
                </c:pt>
                <c:pt idx="303">
                  <c:v>-6.9099339176662E-4</c:v>
                </c:pt>
                <c:pt idx="304">
                  <c:v>-6.9043102154207848E-4</c:v>
                </c:pt>
                <c:pt idx="305">
                  <c:v>-6.716175791394146E-4</c:v>
                </c:pt>
                <c:pt idx="306">
                  <c:v>-6.6529280406541836E-4</c:v>
                </c:pt>
                <c:pt idx="307">
                  <c:v>-6.4994843234441907E-4</c:v>
                </c:pt>
                <c:pt idx="308">
                  <c:v>-6.4811293464528408E-4</c:v>
                </c:pt>
                <c:pt idx="309">
                  <c:v>-6.4615759539493069E-4</c:v>
                </c:pt>
                <c:pt idx="310">
                  <c:v>-6.2678106064016593E-4</c:v>
                </c:pt>
                <c:pt idx="311">
                  <c:v>-6.2026858749489051E-4</c:v>
                </c:pt>
                <c:pt idx="312">
                  <c:v>-6.0714226981587165E-4</c:v>
                </c:pt>
                <c:pt idx="313">
                  <c:v>-6.0395965254228523E-4</c:v>
                </c:pt>
                <c:pt idx="314">
                  <c:v>-6.005702827385146E-4</c:v>
                </c:pt>
                <c:pt idx="315">
                  <c:v>-5.8063064905368488E-4</c:v>
                </c:pt>
                <c:pt idx="316">
                  <c:v>-5.7393047562470656E-4</c:v>
                </c:pt>
                <c:pt idx="317">
                  <c:v>-5.6310184073048543E-4</c:v>
                </c:pt>
                <c:pt idx="318">
                  <c:v>-5.5853353047460863E-4</c:v>
                </c:pt>
                <c:pt idx="319">
                  <c:v>-5.5366906809359924E-4</c:v>
                </c:pt>
                <c:pt idx="320">
                  <c:v>-5.3316632870992556E-4</c:v>
                </c:pt>
                <c:pt idx="321">
                  <c:v>-5.2627845272680237E-4</c:v>
                </c:pt>
                <c:pt idx="322">
                  <c:v>-5.2016945365052081E-4</c:v>
                </c:pt>
                <c:pt idx="323">
                  <c:v>-5.1183455301959113E-4</c:v>
                </c:pt>
                <c:pt idx="324">
                  <c:v>-5.0545393554517334E-4</c:v>
                </c:pt>
                <c:pt idx="325">
                  <c:v>-5.0348319644655248E-4</c:v>
                </c:pt>
                <c:pt idx="326">
                  <c:v>-5.026947587793984E-4</c:v>
                </c:pt>
                <c:pt idx="327">
                  <c:v>-5.0190632105495681E-4</c:v>
                </c:pt>
                <c:pt idx="328">
                  <c:v>-5.0032875009542455E-4</c:v>
                </c:pt>
                <c:pt idx="329">
                  <c:v>-4.9993487939372565E-4</c:v>
                </c:pt>
                <c:pt idx="330">
                  <c:v>-4.9796413168001763E-4</c:v>
                </c:pt>
                <c:pt idx="331">
                  <c:v>-4.9717569364915448E-4</c:v>
                </c:pt>
                <c:pt idx="332">
                  <c:v>-4.9638725556500063E-4</c:v>
                </c:pt>
                <c:pt idx="333">
                  <c:v>-4.9480969913168193E-4</c:v>
                </c:pt>
                <c:pt idx="334">
                  <c:v>-4.9441582061728094E-4</c:v>
                </c:pt>
                <c:pt idx="335">
                  <c:v>-4.9244506437551294E-4</c:v>
                </c:pt>
                <c:pt idx="336">
                  <c:v>-4.9165662597960846E-4</c:v>
                </c:pt>
                <c:pt idx="337">
                  <c:v>-4.9086818753307782E-4</c:v>
                </c:pt>
                <c:pt idx="338">
                  <c:v>-4.8929064546260337E-4</c:v>
                </c:pt>
                <c:pt idx="339">
                  <c:v>-4.8889675921583923E-4</c:v>
                </c:pt>
                <c:pt idx="340">
                  <c:v>-4.8692599453037388E-4</c:v>
                </c:pt>
                <c:pt idx="341">
                  <c:v>-4.8613755577209261E-4</c:v>
                </c:pt>
                <c:pt idx="342">
                  <c:v>-4.8534911696318517E-4</c:v>
                </c:pt>
                <c:pt idx="343">
                  <c:v>-4.8377158908569085E-4</c:v>
                </c:pt>
                <c:pt idx="344">
                  <c:v>-4.8337769519326846E-4</c:v>
                </c:pt>
                <c:pt idx="345">
                  <c:v>-4.8101238123953566E-4</c:v>
                </c:pt>
                <c:pt idx="346">
                  <c:v>-4.8022394314536834E-4</c:v>
                </c:pt>
                <c:pt idx="347">
                  <c:v>-4.7864643039498912E-4</c:v>
                </c:pt>
                <c:pt idx="348">
                  <c:v>-4.7825253000219337E-4</c:v>
                </c:pt>
                <c:pt idx="349">
                  <c:v>-4.7785862854827918E-4</c:v>
                </c:pt>
                <c:pt idx="350">
                  <c:v>-4.7549331346641657E-4</c:v>
                </c:pt>
                <c:pt idx="351">
                  <c:v>-4.7470487500222264E-4</c:v>
                </c:pt>
                <c:pt idx="352">
                  <c:v>-4.7312737609293202E-4</c:v>
                </c:pt>
                <c:pt idx="353">
                  <c:v>-4.7273346820961293E-4</c:v>
                </c:pt>
                <c:pt idx="354">
                  <c:v>-4.7233955928087157E-4</c:v>
                </c:pt>
                <c:pt idx="355">
                  <c:v>-4.6997424307474697E-4</c:v>
                </c:pt>
                <c:pt idx="356">
                  <c:v>-4.6918580423408E-4</c:v>
                </c:pt>
                <c:pt idx="357">
                  <c:v>-4.6760831899553523E-4</c:v>
                </c:pt>
                <c:pt idx="358">
                  <c:v>-4.6721440370919853E-4</c:v>
                </c:pt>
                <c:pt idx="359">
                  <c:v>-4.6682048738717761E-4</c:v>
                </c:pt>
                <c:pt idx="360">
                  <c:v>-4.6445517005679103E-4</c:v>
                </c:pt>
                <c:pt idx="361">
                  <c:v>-4.6366673084222962E-4</c:v>
                </c:pt>
                <c:pt idx="362">
                  <c:v>-4.6208925911006565E-4</c:v>
                </c:pt>
                <c:pt idx="363">
                  <c:v>-4.6169533650344818E-4</c:v>
                </c:pt>
                <c:pt idx="364">
                  <c:v>-4.6130141287106531E-4</c:v>
                </c:pt>
                <c:pt idx="365">
                  <c:v>-4.5933060723246655E-4</c:v>
                </c:pt>
                <c:pt idx="366">
                  <c:v>-4.585421666623013E-4</c:v>
                </c:pt>
                <c:pt idx="367">
                  <c:v>-4.5775372603884534E-4</c:v>
                </c:pt>
                <c:pt idx="368">
                  <c:v>-4.4272864452896132E-4</c:v>
                </c:pt>
                <c:pt idx="369">
                  <c:v>-4.4190090135378957E-4</c:v>
                </c:pt>
                <c:pt idx="370">
                  <c:v>-4.2981856733259605E-4</c:v>
                </c:pt>
                <c:pt idx="371">
                  <c:v>-4.2417992995824605E-4</c:v>
                </c:pt>
                <c:pt idx="372">
                  <c:v>-4.1852409065201712E-4</c:v>
                </c:pt>
                <c:pt idx="373">
                  <c:v>-4.0526735175114292E-4</c:v>
                </c:pt>
                <c:pt idx="374">
                  <c:v>-4.0340916505223682E-4</c:v>
                </c:pt>
                <c:pt idx="375">
                  <c:v>-3.899868642514015E-4</c:v>
                </c:pt>
                <c:pt idx="376">
                  <c:v>-3.8422781282898555E-4</c:v>
                </c:pt>
                <c:pt idx="377">
                  <c:v>-3.7845155930149588E-4</c:v>
                </c:pt>
                <c:pt idx="378">
                  <c:v>-3.6701584035528367E-4</c:v>
                </c:pt>
                <c:pt idx="379">
                  <c:v>-3.6410171936032779E-4</c:v>
                </c:pt>
                <c:pt idx="380">
                  <c:v>-3.4931225920065145E-4</c:v>
                </c:pt>
                <c:pt idx="381">
                  <c:v>-3.4343279251247694E-4</c:v>
                </c:pt>
                <c:pt idx="382">
                  <c:v>-3.3753612354603391E-4</c:v>
                </c:pt>
                <c:pt idx="383">
                  <c:v>-3.2625655066897963E-4</c:v>
                </c:pt>
                <c:pt idx="384">
                  <c:v>-3.2233220235308724E-4</c:v>
                </c:pt>
                <c:pt idx="385">
                  <c:v>-3.0779474360453918E-4</c:v>
                </c:pt>
                <c:pt idx="386">
                  <c:v>-3.0179486041692627E-4</c:v>
                </c:pt>
                <c:pt idx="387">
                  <c:v>-2.9577777476719191E-4</c:v>
                </c:pt>
                <c:pt idx="388">
                  <c:v>-2.8814212931285721E-4</c:v>
                </c:pt>
                <c:pt idx="389">
                  <c:v>-2.8303966650046876E-4</c:v>
                </c:pt>
                <c:pt idx="390">
                  <c:v>-2.7912635948396997E-4</c:v>
                </c:pt>
                <c:pt idx="391">
                  <c:v>-2.7782192351698579E-4</c:v>
                </c:pt>
                <c:pt idx="392">
                  <c:v>-2.7521284075318874E-4</c:v>
                </c:pt>
                <c:pt idx="393">
                  <c:v>-2.7456072826656519E-4</c:v>
                </c:pt>
                <c:pt idx="394">
                  <c:v>-2.7390861474576157E-4</c:v>
                </c:pt>
                <c:pt idx="395">
                  <c:v>-2.6999530465559245E-4</c:v>
                </c:pt>
                <c:pt idx="396">
                  <c:v>-2.686908676636217E-4</c:v>
                </c:pt>
                <c:pt idx="397">
                  <c:v>-2.6608179657787321E-4</c:v>
                </c:pt>
                <c:pt idx="398">
                  <c:v>-2.6542967669546114E-4</c:v>
                </c:pt>
                <c:pt idx="399">
                  <c:v>-2.647775558122807E-4</c:v>
                </c:pt>
                <c:pt idx="400">
                  <c:v>-2.6086424264586263E-4</c:v>
                </c:pt>
                <c:pt idx="401">
                  <c:v>-2.5955980462761603E-4</c:v>
                </c:pt>
                <c:pt idx="402">
                  <c:v>-2.569507447577638E-4</c:v>
                </c:pt>
                <c:pt idx="403">
                  <c:v>-2.5629861771403473E-4</c:v>
                </c:pt>
                <c:pt idx="404">
                  <c:v>-2.5564648970131541E-4</c:v>
                </c:pt>
                <c:pt idx="405">
                  <c:v>-2.5042873441412594E-4</c:v>
                </c:pt>
                <c:pt idx="406">
                  <c:v>-2.4781968529407163E-4</c:v>
                </c:pt>
                <c:pt idx="407">
                  <c:v>-2.4716755131853896E-4</c:v>
                </c:pt>
                <c:pt idx="408">
                  <c:v>-2.4586311265645255E-4</c:v>
                </c:pt>
                <c:pt idx="409">
                  <c:v>-2.4260209708621398E-4</c:v>
                </c:pt>
                <c:pt idx="410">
                  <c:v>-2.4129765701799431E-4</c:v>
                </c:pt>
                <c:pt idx="411">
                  <c:v>-2.3868861818800789E-4</c:v>
                </c:pt>
                <c:pt idx="412">
                  <c:v>-2.3803647751396984E-4</c:v>
                </c:pt>
                <c:pt idx="413">
                  <c:v>-2.373843359391958E-4</c:v>
                </c:pt>
                <c:pt idx="414">
                  <c:v>-2.3347101354016304E-4</c:v>
                </c:pt>
                <c:pt idx="415">
                  <c:v>-2.3216657244437824E-4</c:v>
                </c:pt>
                <c:pt idx="416">
                  <c:v>-2.2955754343715029E-4</c:v>
                </c:pt>
                <c:pt idx="417">
                  <c:v>-2.2890539629408235E-4</c:v>
                </c:pt>
                <c:pt idx="418">
                  <c:v>-2.2825324828675223E-4</c:v>
                </c:pt>
                <c:pt idx="419">
                  <c:v>-2.2433992280760265E-4</c:v>
                </c:pt>
                <c:pt idx="420">
                  <c:v>-2.2303548069198847E-4</c:v>
                </c:pt>
                <c:pt idx="421">
                  <c:v>-2.2042646104755451E-4</c:v>
                </c:pt>
                <c:pt idx="422">
                  <c:v>-2.1977430766761952E-4</c:v>
                </c:pt>
                <c:pt idx="423">
                  <c:v>-2.1912215345682421E-4</c:v>
                </c:pt>
                <c:pt idx="424">
                  <c:v>-2.1520882489884714E-4</c:v>
                </c:pt>
                <c:pt idx="425">
                  <c:v>-2.139043817569571E-4</c:v>
                </c:pt>
                <c:pt idx="426">
                  <c:v>-2.1129537100953144E-4</c:v>
                </c:pt>
                <c:pt idx="427">
                  <c:v>-2.1064321162708732E-4</c:v>
                </c:pt>
                <c:pt idx="428">
                  <c:v>-2.0999105144425465E-4</c:v>
                </c:pt>
                <c:pt idx="429">
                  <c:v>-2.0738228330321155E-4</c:v>
                </c:pt>
                <c:pt idx="430">
                  <c:v>-2.0673011991696147E-4</c:v>
                </c:pt>
                <c:pt idx="431">
                  <c:v>-2.0542567357887239E-4</c:v>
                </c:pt>
                <c:pt idx="432">
                  <c:v>-2.0412122710803234E-4</c:v>
                </c:pt>
                <c:pt idx="433">
                  <c:v>-1.9721470760173228E-4</c:v>
                </c:pt>
                <c:pt idx="434">
                  <c:v>-1.7639074016988815E-4</c:v>
                </c:pt>
                <c:pt idx="435">
                  <c:v>-1.6941461463122157E-4</c:v>
                </c:pt>
                <c:pt idx="436">
                  <c:v>-1.624210875123782E-4</c:v>
                </c:pt>
                <c:pt idx="437">
                  <c:v>-1.554101587905191E-4</c:v>
                </c:pt>
                <c:pt idx="438">
                  <c:v>-1.4838182843424086E-4</c:v>
                </c:pt>
                <c:pt idx="439">
                  <c:v>-1.2719242726484073E-4</c:v>
                </c:pt>
                <c:pt idx="440">
                  <c:v>-1.200944900811177E-4</c:v>
                </c:pt>
                <c:pt idx="441">
                  <c:v>-1.1297915112023256E-4</c:v>
                </c:pt>
                <c:pt idx="442">
                  <c:v>-1.0584641035220927E-4</c:v>
                </c:pt>
                <c:pt idx="443">
                  <c:v>-9.86962677456444E-5</c:v>
                </c:pt>
                <c:pt idx="444">
                  <c:v>-7.7141428622061264E-5</c:v>
                </c:pt>
                <c:pt idx="445">
                  <c:v>-6.992167838440873E-5</c:v>
                </c:pt>
                <c:pt idx="446">
                  <c:v>-6.2684526162616797E-5</c:v>
                </c:pt>
                <c:pt idx="447">
                  <c:v>-5.5429971928136877E-5</c:v>
                </c:pt>
                <c:pt idx="448">
                  <c:v>-4.8158015653847788E-5</c:v>
                </c:pt>
                <c:pt idx="449">
                  <c:v>-2.6237734289510529E-5</c:v>
                </c:pt>
                <c:pt idx="450">
                  <c:v>-1.5129518181503904E-5</c:v>
                </c:pt>
                <c:pt idx="451">
                  <c:v>-6.2120009790657029E-6</c:v>
                </c:pt>
                <c:pt idx="452">
                  <c:v>-5.776109553157216E-7</c:v>
                </c:pt>
                <c:pt idx="453">
                  <c:v>3.1819483306281329E-7</c:v>
                </c:pt>
                <c:pt idx="454">
                  <c:v>5.6930310195079143E-6</c:v>
                </c:pt>
                <c:pt idx="455">
                  <c:v>7.4846436326134104E-6</c:v>
                </c:pt>
                <c:pt idx="456">
                  <c:v>1.1067870031376195E-5</c:v>
                </c:pt>
                <c:pt idx="457">
                  <c:v>1.1963676579407334E-5</c:v>
                </c:pt>
                <c:pt idx="458">
                  <c:v>1.2859483137694199E-5</c:v>
                </c:pt>
                <c:pt idx="459">
                  <c:v>1.8234325128528526E-5</c:v>
                </c:pt>
                <c:pt idx="460">
                  <c:v>2.3609172703688485E-5</c:v>
                </c:pt>
                <c:pt idx="461">
                  <c:v>2.4504979765360702E-5</c:v>
                </c:pt>
                <c:pt idx="462">
                  <c:v>2.5400786778171572E-5</c:v>
                </c:pt>
                <c:pt idx="463">
                  <c:v>2.6296593740038343E-5</c:v>
                </c:pt>
                <c:pt idx="464">
                  <c:v>3.0775632780264476E-5</c:v>
                </c:pt>
                <c:pt idx="465">
                  <c:v>3.2567249266400904E-5</c:v>
                </c:pt>
                <c:pt idx="466">
                  <c:v>3.615048669383922E-5</c:v>
                </c:pt>
                <c:pt idx="467">
                  <c:v>3.7046293590303758E-5</c:v>
                </c:pt>
                <c:pt idx="468">
                  <c:v>3.7942100377681566E-5</c:v>
                </c:pt>
                <c:pt idx="469">
                  <c:v>4.3316953974715761E-5</c:v>
                </c:pt>
                <c:pt idx="470">
                  <c:v>4.5108572397367652E-5</c:v>
                </c:pt>
                <c:pt idx="471">
                  <c:v>4.6004378770447829E-5</c:v>
                </c:pt>
                <c:pt idx="472">
                  <c:v>4.6900184982553318E-5</c:v>
                </c:pt>
                <c:pt idx="473">
                  <c:v>4.7795991025001427E-5</c:v>
                </c:pt>
                <c:pt idx="474">
                  <c:v>5.4962474449027354E-5</c:v>
                </c:pt>
                <c:pt idx="475">
                  <c:v>5.6754094384103837E-5</c:v>
                </c:pt>
                <c:pt idx="476">
                  <c:v>5.8545714590962916E-5</c:v>
                </c:pt>
                <c:pt idx="477">
                  <c:v>6.2128966528962604E-5</c:v>
                </c:pt>
                <c:pt idx="478">
                  <c:v>6.3024771793687443E-5</c:v>
                </c:pt>
                <c:pt idx="479">
                  <c:v>6.7503819632719342E-5</c:v>
                </c:pt>
                <c:pt idx="480">
                  <c:v>6.9295441443628647E-5</c:v>
                </c:pt>
                <c:pt idx="481">
                  <c:v>7.1087063518326943E-5</c:v>
                </c:pt>
                <c:pt idx="482">
                  <c:v>7.4670323966519181E-5</c:v>
                </c:pt>
                <c:pt idx="483">
                  <c:v>8.1836801604673326E-5</c:v>
                </c:pt>
                <c:pt idx="484">
                  <c:v>8.3628425557868979E-5</c:v>
                </c:pt>
                <c:pt idx="485">
                  <c:v>8.7211695385391863E-5</c:v>
                </c:pt>
                <c:pt idx="486">
                  <c:v>8.8107497383133244E-5</c:v>
                </c:pt>
                <c:pt idx="487">
                  <c:v>9.2586549320650136E-5</c:v>
                </c:pt>
                <c:pt idx="488">
                  <c:v>9.437817487523148E-5</c:v>
                </c:pt>
                <c:pt idx="489">
                  <c:v>9.6169800698930885E-5</c:v>
                </c:pt>
                <c:pt idx="490">
                  <c:v>9.9753080788078652E-5</c:v>
                </c:pt>
                <c:pt idx="491">
                  <c:v>1.0244053691140081E-4</c:v>
                </c:pt>
                <c:pt idx="492">
                  <c:v>1.0781539121356011E-4</c:v>
                </c:pt>
                <c:pt idx="493">
                  <c:v>1.2558987636523966E-4</c:v>
                </c:pt>
                <c:pt idx="494">
                  <c:v>1.2692914527434596E-4</c:v>
                </c:pt>
                <c:pt idx="495">
                  <c:v>1.2829702468150896E-4</c:v>
                </c:pt>
                <c:pt idx="496">
                  <c:v>1.4890151365329251E-4</c:v>
                </c:pt>
                <c:pt idx="497">
                  <c:v>1.5579697798185157E-4</c:v>
                </c:pt>
                <c:pt idx="498">
                  <c:v>1.7169288912781286E-4</c:v>
                </c:pt>
                <c:pt idx="499">
                  <c:v>1.7408094515142247E-4</c:v>
                </c:pt>
                <c:pt idx="500">
                  <c:v>1.7656527531663817E-4</c:v>
                </c:pt>
                <c:pt idx="501">
                  <c:v>1.9745642968435886E-4</c:v>
                </c:pt>
                <c:pt idx="502">
                  <c:v>2.0444744948355082E-4</c:v>
                </c:pt>
                <c:pt idx="503">
                  <c:v>2.1842425827791411E-4</c:v>
                </c:pt>
                <c:pt idx="504">
                  <c:v>2.2188073405843278E-4</c:v>
                </c:pt>
                <c:pt idx="505">
                  <c:v>2.255024142719834E-4</c:v>
                </c:pt>
                <c:pt idx="506">
                  <c:v>2.4668023764823534E-4</c:v>
                </c:pt>
                <c:pt idx="507">
                  <c:v>2.5376681412999394E-4</c:v>
                </c:pt>
                <c:pt idx="508">
                  <c:v>2.6578399188424066E-4</c:v>
                </c:pt>
                <c:pt idx="509">
                  <c:v>2.7032852025127285E-4</c:v>
                </c:pt>
                <c:pt idx="510">
                  <c:v>2.7510845000529527E-4</c:v>
                </c:pt>
                <c:pt idx="511">
                  <c:v>3.2538339108520355E-4</c:v>
                </c:pt>
                <c:pt idx="512">
                  <c:v>3.4088639082077802E-4</c:v>
                </c:pt>
                <c:pt idx="513">
                  <c:v>3.5638941125205566E-4</c:v>
                </c:pt>
                <c:pt idx="514">
                  <c:v>3.7189245237645799E-4</c:v>
                </c:pt>
                <c:pt idx="515">
                  <c:v>3.873955141991421E-4</c:v>
                </c:pt>
                <c:pt idx="516">
                  <c:v>4.0289859671495084E-4</c:v>
                </c:pt>
                <c:pt idx="517">
                  <c:v>4.1840169992904142E-4</c:v>
                </c:pt>
                <c:pt idx="518">
                  <c:v>4.3390482383625658E-4</c:v>
                </c:pt>
                <c:pt idx="519">
                  <c:v>4.4940796843917497E-4</c:v>
                </c:pt>
                <c:pt idx="520">
                  <c:v>4.6491113374037515E-4</c:v>
                </c:pt>
                <c:pt idx="521">
                  <c:v>5.2671350413073656E-4</c:v>
                </c:pt>
                <c:pt idx="522">
                  <c:v>5.8929155429957112E-4</c:v>
                </c:pt>
                <c:pt idx="523">
                  <c:v>6.5264529678910413E-4</c:v>
                </c:pt>
                <c:pt idx="524">
                  <c:v>7.1677474428854008E-4</c:v>
                </c:pt>
                <c:pt idx="525">
                  <c:v>7.5531757168531826E-4</c:v>
                </c:pt>
                <c:pt idx="526">
                  <c:v>7.7425489645170425E-4</c:v>
                </c:pt>
                <c:pt idx="527">
                  <c:v>7.9319225210177301E-4</c:v>
                </c:pt>
                <c:pt idx="528">
                  <c:v>8.1348322935576034E-4</c:v>
                </c:pt>
                <c:pt idx="529">
                  <c:v>8.3106705603233004E-4</c:v>
                </c:pt>
                <c:pt idx="530">
                  <c:v>8.5000450432055408E-4</c:v>
                </c:pt>
                <c:pt idx="531">
                  <c:v>8.6894198348214644E-4</c:v>
                </c:pt>
                <c:pt idx="532">
                  <c:v>8.8787949352742146E-4</c:v>
                </c:pt>
                <c:pt idx="533">
                  <c:v>9.0681703445380068E-4</c:v>
                </c:pt>
                <c:pt idx="534">
                  <c:v>9.7691915487979446E-4</c:v>
                </c:pt>
                <c:pt idx="535">
                  <c:v>1.04779441647236E-3</c:v>
                </c:pt>
                <c:pt idx="536">
                  <c:v>1.1269893004805067E-3</c:v>
                </c:pt>
                <c:pt idx="537">
                  <c:v>1.1941414121455218E-3</c:v>
                </c:pt>
                <c:pt idx="538">
                  <c:v>1.2359161726838153E-3</c:v>
                </c:pt>
                <c:pt idx="539">
                  <c:v>1.2582763797013858E-3</c:v>
                </c:pt>
                <c:pt idx="540">
                  <c:v>1.2806366297683914E-3</c:v>
                </c:pt>
                <c:pt idx="541">
                  <c:v>1.3061959930859115E-3</c:v>
                </c:pt>
                <c:pt idx="542">
                  <c:v>1.325357259048129E-3</c:v>
                </c:pt>
                <c:pt idx="543">
                  <c:v>1.3477176382608608E-3</c:v>
                </c:pt>
                <c:pt idx="544">
                  <c:v>1.3700780605281849E-3</c:v>
                </c:pt>
                <c:pt idx="545">
                  <c:v>1.3924385258397868E-3</c:v>
                </c:pt>
                <c:pt idx="546">
                  <c:v>1.4099992096037817E-3</c:v>
                </c:pt>
                <c:pt idx="547">
                  <c:v>1.4654806051472846E-3</c:v>
                </c:pt>
                <c:pt idx="548">
                  <c:v>1.5214190856606611E-3</c:v>
                </c:pt>
                <c:pt idx="549">
                  <c:v>1.5778146571020025E-3</c:v>
                </c:pt>
                <c:pt idx="550">
                  <c:v>1.6415931683774754E-3</c:v>
                </c:pt>
                <c:pt idx="551">
                  <c:v>1.6640500961869861E-3</c:v>
                </c:pt>
                <c:pt idx="552">
                  <c:v>1.6882385590815691E-3</c:v>
                </c:pt>
                <c:pt idx="553">
                  <c:v>1.7124270723513403E-3</c:v>
                </c:pt>
                <c:pt idx="554">
                  <c:v>1.7487056897245168E-3</c:v>
                </c:pt>
                <c:pt idx="555">
                  <c:v>1.7728942106280954E-3</c:v>
                </c:pt>
                <c:pt idx="556">
                  <c:v>1.7970827802846756E-3</c:v>
                </c:pt>
                <c:pt idx="557">
                  <c:v>1.8212713986915929E-3</c:v>
                </c:pt>
                <c:pt idx="558">
                  <c:v>1.8541132103729169E-3</c:v>
                </c:pt>
                <c:pt idx="559">
                  <c:v>1.9998683840077355E-3</c:v>
                </c:pt>
                <c:pt idx="560">
                  <c:v>2.1471601821332342E-3</c:v>
                </c:pt>
                <c:pt idx="561">
                  <c:v>2.2959886669154436E-3</c:v>
                </c:pt>
                <c:pt idx="562">
                  <c:v>2.4310055215632786E-3</c:v>
                </c:pt>
                <c:pt idx="563">
                  <c:v>2.5569160042087091E-3</c:v>
                </c:pt>
                <c:pt idx="564">
                  <c:v>2.5883411965690328E-3</c:v>
                </c:pt>
                <c:pt idx="565">
                  <c:v>2.6197664712048763E-3</c:v>
                </c:pt>
                <c:pt idx="566">
                  <c:v>2.6511918281215685E-3</c:v>
                </c:pt>
                <c:pt idx="567">
                  <c:v>2.6893814345544088E-3</c:v>
                </c:pt>
                <c:pt idx="568">
                  <c:v>2.7208076819866408E-3</c:v>
                </c:pt>
                <c:pt idx="569">
                  <c:v>2.7522340199258692E-3</c:v>
                </c:pt>
                <c:pt idx="570">
                  <c:v>2.7836604483769379E-3</c:v>
                </c:pt>
                <c:pt idx="571">
                  <c:v>2.8150869673350021E-3</c:v>
                </c:pt>
                <c:pt idx="572">
                  <c:v>2.8465135768024848E-3</c:v>
                </c:pt>
                <c:pt idx="573">
                  <c:v>2.8779402767793857E-3</c:v>
                </c:pt>
                <c:pt idx="574">
                  <c:v>2.9093670672657042E-3</c:v>
                </c:pt>
                <c:pt idx="575">
                  <c:v>2.9340237429034133E-3</c:v>
                </c:pt>
                <c:pt idx="576">
                  <c:v>2.9654499226099418E-3</c:v>
                </c:pt>
                <c:pt idx="577">
                  <c:v>2.9968761845946545E-3</c:v>
                </c:pt>
                <c:pt idx="578">
                  <c:v>3.0283025288628806E-3</c:v>
                </c:pt>
                <c:pt idx="579">
                  <c:v>3.059728955409291E-3</c:v>
                </c:pt>
                <c:pt idx="580">
                  <c:v>3.0979297109104665E-3</c:v>
                </c:pt>
                <c:pt idx="581">
                  <c:v>3.1293571349724015E-3</c:v>
                </c:pt>
                <c:pt idx="582">
                  <c:v>3.1607846495461771E-3</c:v>
                </c:pt>
                <c:pt idx="583">
                  <c:v>3.1922122546366376E-3</c:v>
                </c:pt>
                <c:pt idx="584">
                  <c:v>3.2168623223673976E-3</c:v>
                </c:pt>
                <c:pt idx="585">
                  <c:v>3.2482892426042298E-3</c:v>
                </c:pt>
                <c:pt idx="586">
                  <c:v>3.2797162451245754E-3</c:v>
                </c:pt>
                <c:pt idx="587">
                  <c:v>3.3111433299257698E-3</c:v>
                </c:pt>
                <c:pt idx="588">
                  <c:v>3.3425704970104775E-3</c:v>
                </c:pt>
                <c:pt idx="589">
                  <c:v>3.3807797859280505E-3</c:v>
                </c:pt>
                <c:pt idx="590">
                  <c:v>3.4122080246062388E-3</c:v>
                </c:pt>
                <c:pt idx="591">
                  <c:v>3.4436363538011125E-3</c:v>
                </c:pt>
                <c:pt idx="592">
                  <c:v>3.4772928719301044E-3</c:v>
                </c:pt>
                <c:pt idx="593">
                  <c:v>3.508721083720634E-3</c:v>
                </c:pt>
                <c:pt idx="594">
                  <c:v>3.540149383285951E-3</c:v>
                </c:pt>
                <c:pt idx="595">
                  <c:v>3.5715777706210594E-3</c:v>
                </c:pt>
                <c:pt idx="596">
                  <c:v>3.6030062457284573E-3</c:v>
                </c:pt>
                <c:pt idx="597">
                  <c:v>3.6253821972733113E-3</c:v>
                </c:pt>
                <c:pt idx="598">
                  <c:v>3.6568095515579885E-3</c:v>
                </c:pt>
                <c:pt idx="599">
                  <c:v>3.6882369826383788E-3</c:v>
                </c:pt>
                <c:pt idx="600">
                  <c:v>3.7196644905173365E-3</c:v>
                </c:pt>
                <c:pt idx="601">
                  <c:v>3.753356469800477E-3</c:v>
                </c:pt>
                <c:pt idx="602">
                  <c:v>3.7915789395959187E-3</c:v>
                </c:pt>
                <c:pt idx="603">
                  <c:v>3.8230080291118407E-3</c:v>
                </c:pt>
                <c:pt idx="604">
                  <c:v>3.856702807039496E-3</c:v>
                </c:pt>
                <c:pt idx="605">
                  <c:v>3.8858664714680469E-3</c:v>
                </c:pt>
                <c:pt idx="606">
                  <c:v>3.9172958243083311E-3</c:v>
                </c:pt>
                <c:pt idx="607">
                  <c:v>3.9487252649209048E-3</c:v>
                </c:pt>
                <c:pt idx="608">
                  <c:v>3.9801547933082659E-3</c:v>
                </c:pt>
                <c:pt idx="609">
                  <c:v>4.0115844094729125E-3</c:v>
                </c:pt>
                <c:pt idx="610">
                  <c:v>4.0430141134098485E-3</c:v>
                </c:pt>
                <c:pt idx="611">
                  <c:v>4.2480531197383598E-3</c:v>
                </c:pt>
                <c:pt idx="612">
                  <c:v>4.4547459582480742E-3</c:v>
                </c:pt>
                <c:pt idx="613">
                  <c:v>4.6630927199237115E-3</c:v>
                </c:pt>
                <c:pt idx="614">
                  <c:v>4.8544567892666781E-3</c:v>
                </c:pt>
                <c:pt idx="615">
                  <c:v>5.0105406343481373E-3</c:v>
                </c:pt>
                <c:pt idx="616">
                  <c:v>5.0495168232919663E-3</c:v>
                </c:pt>
                <c:pt idx="617">
                  <c:v>5.0884931472128248E-3</c:v>
                </c:pt>
                <c:pt idx="618">
                  <c:v>5.1274696061057168E-3</c:v>
                </c:pt>
                <c:pt idx="619">
                  <c:v>5.1664461999781364E-3</c:v>
                </c:pt>
                <c:pt idx="620">
                  <c:v>5.2054229288250875E-3</c:v>
                </c:pt>
                <c:pt idx="621">
                  <c:v>5.2443997926490682E-3</c:v>
                </c:pt>
                <c:pt idx="622">
                  <c:v>5.2833767914525764E-3</c:v>
                </c:pt>
                <c:pt idx="623">
                  <c:v>5.3223539252306162E-3</c:v>
                </c:pt>
                <c:pt idx="624">
                  <c:v>5.3613311939881836E-3</c:v>
                </c:pt>
                <c:pt idx="625">
                  <c:v>5.4003085977227805E-3</c:v>
                </c:pt>
                <c:pt idx="626">
                  <c:v>5.439286136439403E-3</c:v>
                </c:pt>
                <c:pt idx="627">
                  <c:v>5.478263810133055E-3</c:v>
                </c:pt>
                <c:pt idx="628">
                  <c:v>5.5172416188062345E-3</c:v>
                </c:pt>
                <c:pt idx="629">
                  <c:v>5.5562195624614397E-3</c:v>
                </c:pt>
                <c:pt idx="630">
                  <c:v>5.5951976410961723E-3</c:v>
                </c:pt>
                <c:pt idx="631">
                  <c:v>5.6341758547154286E-3</c:v>
                </c:pt>
                <c:pt idx="632">
                  <c:v>5.6731542033117144E-3</c:v>
                </c:pt>
                <c:pt idx="633">
                  <c:v>5.7121326868925237E-3</c:v>
                </c:pt>
                <c:pt idx="634">
                  <c:v>5.7511113054578566E-3</c:v>
                </c:pt>
                <c:pt idx="635">
                  <c:v>5.7900900590052151E-3</c:v>
                </c:pt>
                <c:pt idx="636">
                  <c:v>5.8205751740797642E-3</c:v>
                </c:pt>
                <c:pt idx="637">
                  <c:v>5.8680479710510047E-3</c:v>
                </c:pt>
                <c:pt idx="638">
                  <c:v>5.9070271295494359E-3</c:v>
                </c:pt>
                <c:pt idx="639">
                  <c:v>5.9460064230348886E-3</c:v>
                </c:pt>
                <c:pt idx="640">
                  <c:v>5.9849858515073628E-3</c:v>
                </c:pt>
                <c:pt idx="641">
                  <c:v>6.0239654149618627E-3</c:v>
                </c:pt>
                <c:pt idx="642">
                  <c:v>6.062945113405882E-3</c:v>
                </c:pt>
                <c:pt idx="643">
                  <c:v>6.101924946834425E-3</c:v>
                </c:pt>
                <c:pt idx="644">
                  <c:v>6.1436367902199408E-3</c:v>
                </c:pt>
                <c:pt idx="645">
                  <c:v>6.1826162361180723E-3</c:v>
                </c:pt>
                <c:pt idx="646">
                  <c:v>6.2215958127838592E-3</c:v>
                </c:pt>
                <c:pt idx="647">
                  <c:v>6.2605755202198793E-3</c:v>
                </c:pt>
                <c:pt idx="648">
                  <c:v>6.2995553584235539E-3</c:v>
                </c:pt>
                <c:pt idx="649">
                  <c:v>6.3300155357810207E-3</c:v>
                </c:pt>
                <c:pt idx="650">
                  <c:v>6.3775154271364463E-3</c:v>
                </c:pt>
                <c:pt idx="651">
                  <c:v>6.4164956576482426E-3</c:v>
                </c:pt>
                <c:pt idx="652">
                  <c:v>6.4554760189302722E-3</c:v>
                </c:pt>
                <c:pt idx="653">
                  <c:v>6.4972994570183795E-3</c:v>
                </c:pt>
                <c:pt idx="654">
                  <c:v>6.5334371338101891E-3</c:v>
                </c:pt>
                <c:pt idx="655">
                  <c:v>6.5752622672160532E-3</c:v>
                </c:pt>
                <c:pt idx="656">
                  <c:v>6.6113987717736173E-3</c:v>
                </c:pt>
                <c:pt idx="657">
                  <c:v>6.6503797869171283E-3</c:v>
                </c:pt>
                <c:pt idx="658">
                  <c:v>6.6893609328308725E-3</c:v>
                </c:pt>
                <c:pt idx="659">
                  <c:v>6.7477696689177691E-3</c:v>
                </c:pt>
                <c:pt idx="660">
                  <c:v>6.7867504092093967E-3</c:v>
                </c:pt>
                <c:pt idx="661">
                  <c:v>6.8257312760531264E-3</c:v>
                </c:pt>
                <c:pt idx="662">
                  <c:v>6.9180503692174581E-3</c:v>
                </c:pt>
                <c:pt idx="663">
                  <c:v>7.075481924926675E-3</c:v>
                </c:pt>
                <c:pt idx="664">
                  <c:v>7.2338149217099357E-3</c:v>
                </c:pt>
                <c:pt idx="665">
                  <c:v>7.3930493963584561E-3</c:v>
                </c:pt>
                <c:pt idx="666">
                  <c:v>7.5500371693291157E-3</c:v>
                </c:pt>
                <c:pt idx="667">
                  <c:v>7.5930032030759875E-3</c:v>
                </c:pt>
                <c:pt idx="668">
                  <c:v>7.6359693905665438E-3</c:v>
                </c:pt>
                <c:pt idx="669">
                  <c:v>7.678935731803449E-3</c:v>
                </c:pt>
                <c:pt idx="670">
                  <c:v>7.7250541330290308E-3</c:v>
                </c:pt>
                <c:pt idx="671">
                  <c:v>7.7680217170024305E-3</c:v>
                </c:pt>
                <c:pt idx="672">
                  <c:v>7.8109894598474552E-3</c:v>
                </c:pt>
                <c:pt idx="673">
                  <c:v>7.8539573615666845E-3</c:v>
                </c:pt>
                <c:pt idx="674">
                  <c:v>7.8969254221601184E-3</c:v>
                </c:pt>
                <c:pt idx="675">
                  <c:v>7.9398936416303339E-3</c:v>
                </c:pt>
                <c:pt idx="676">
                  <c:v>7.9828620199773326E-3</c:v>
                </c:pt>
                <c:pt idx="677">
                  <c:v>8.0258305572011145E-3</c:v>
                </c:pt>
                <c:pt idx="678">
                  <c:v>8.068799253301678E-3</c:v>
                </c:pt>
                <c:pt idx="679">
                  <c:v>8.1086076001843921E-3</c:v>
                </c:pt>
                <c:pt idx="680">
                  <c:v>8.1515756326391298E-3</c:v>
                </c:pt>
                <c:pt idx="681">
                  <c:v>8.194543818842881E-3</c:v>
                </c:pt>
                <c:pt idx="682">
                  <c:v>8.2375121587956457E-3</c:v>
                </c:pt>
                <c:pt idx="683">
                  <c:v>8.2804806525054175E-3</c:v>
                </c:pt>
                <c:pt idx="684">
                  <c:v>8.3266147663587572E-3</c:v>
                </c:pt>
                <c:pt idx="685">
                  <c:v>8.3695845746174294E-3</c:v>
                </c:pt>
                <c:pt idx="686">
                  <c:v>8.4125545417580404E-3</c:v>
                </c:pt>
                <c:pt idx="687">
                  <c:v>8.455524667780592E-3</c:v>
                </c:pt>
                <c:pt idx="688">
                  <c:v>8.4953254273294476E-3</c:v>
                </c:pt>
                <c:pt idx="689">
                  <c:v>8.5382948435546169E-3</c:v>
                </c:pt>
                <c:pt idx="690">
                  <c:v>8.5812644135394578E-3</c:v>
                </c:pt>
                <c:pt idx="691">
                  <c:v>8.6242341372759768E-3</c:v>
                </c:pt>
                <c:pt idx="692">
                  <c:v>8.6798995822985215E-3</c:v>
                </c:pt>
                <c:pt idx="693">
                  <c:v>8.7133487604830525E-3</c:v>
                </c:pt>
                <c:pt idx="694">
                  <c:v>8.7563199986998106E-3</c:v>
                </c:pt>
                <c:pt idx="695">
                  <c:v>8.7992913958062462E-3</c:v>
                </c:pt>
                <c:pt idx="696">
                  <c:v>8.8422629517971984E-3</c:v>
                </c:pt>
                <c:pt idx="697">
                  <c:v>8.8852346666778281E-3</c:v>
                </c:pt>
                <c:pt idx="698">
                  <c:v>8.9282065404481317E-3</c:v>
                </c:pt>
                <c:pt idx="699">
                  <c:v>8.9711785731081128E-3</c:v>
                </c:pt>
                <c:pt idx="700">
                  <c:v>9.0141507646577679E-3</c:v>
                </c:pt>
                <c:pt idx="701">
                  <c:v>9.0475737348619644E-3</c:v>
                </c:pt>
                <c:pt idx="702">
                  <c:v>9.0905429637484179E-3</c:v>
                </c:pt>
                <c:pt idx="703">
                  <c:v>9.1335123361400775E-3</c:v>
                </c:pt>
                <c:pt idx="704">
                  <c:v>9.1764818520340928E-3</c:v>
                </c:pt>
                <c:pt idx="705">
                  <c:v>9.2417664740630356E-3</c:v>
                </c:pt>
                <c:pt idx="706">
                  <c:v>9.271987250685303E-3</c:v>
                </c:pt>
                <c:pt idx="707">
                  <c:v>9.3149605544833175E-3</c:v>
                </c:pt>
                <c:pt idx="708">
                  <c:v>9.3579340171761633E-3</c:v>
                </c:pt>
                <c:pt idx="709">
                  <c:v>9.4009076387638422E-3</c:v>
                </c:pt>
                <c:pt idx="710">
                  <c:v>9.4406881026660727E-3</c:v>
                </c:pt>
                <c:pt idx="711">
                  <c:v>9.4836609016386575E-3</c:v>
                </c:pt>
                <c:pt idx="712">
                  <c:v>9.5266338543789075E-3</c:v>
                </c:pt>
                <c:pt idx="713">
                  <c:v>9.5696069608868228E-3</c:v>
                </c:pt>
                <c:pt idx="714">
                  <c:v>9.621835241958766E-3</c:v>
                </c:pt>
                <c:pt idx="715">
                  <c:v>9.6860966401124769E-3</c:v>
                </c:pt>
                <c:pt idx="716">
                  <c:v>9.7504934262560381E-3</c:v>
                </c:pt>
                <c:pt idx="717">
                  <c:v>9.8150256026302389E-3</c:v>
                </c:pt>
                <c:pt idx="718">
                  <c:v>9.8763445248382098E-3</c:v>
                </c:pt>
                <c:pt idx="719">
                  <c:v>9.923042108523461E-3</c:v>
                </c:pt>
                <c:pt idx="720">
                  <c:v>9.9666146299330904E-3</c:v>
                </c:pt>
                <c:pt idx="721">
                  <c:v>1.0010187309424268E-2</c:v>
                </c:pt>
                <c:pt idx="722">
                  <c:v>1.0053760146999657E-2</c:v>
                </c:pt>
                <c:pt idx="723">
                  <c:v>1.0100587160181534E-2</c:v>
                </c:pt>
                <c:pt idx="724">
                  <c:v>1.0144161549878022E-2</c:v>
                </c:pt>
                <c:pt idx="725">
                  <c:v>1.0187736102935448E-2</c:v>
                </c:pt>
                <c:pt idx="726">
                  <c:v>1.0231310819351233E-2</c:v>
                </c:pt>
                <c:pt idx="727">
                  <c:v>1.0274885699127954E-2</c:v>
                </c:pt>
                <c:pt idx="728">
                  <c:v>1.0318460742265615E-2</c:v>
                </c:pt>
                <c:pt idx="729">
                  <c:v>1.0362035948766791E-2</c:v>
                </c:pt>
                <c:pt idx="730">
                  <c:v>1.0405611318631484E-2</c:v>
                </c:pt>
                <c:pt idx="731">
                  <c:v>1.0445922799034335E-2</c:v>
                </c:pt>
                <c:pt idx="732">
                  <c:v>1.0489497217475829E-2</c:v>
                </c:pt>
                <c:pt idx="733">
                  <c:v>1.053307179400953E-2</c:v>
                </c:pt>
                <c:pt idx="734">
                  <c:v>1.0576646528630107E-2</c:v>
                </c:pt>
                <c:pt idx="735">
                  <c:v>1.0620221421345555E-2</c:v>
                </c:pt>
                <c:pt idx="736">
                  <c:v>1.0667066968456059E-2</c:v>
                </c:pt>
                <c:pt idx="737">
                  <c:v>1.0710643481873103E-2</c:v>
                </c:pt>
                <c:pt idx="738">
                  <c:v>1.0754220158658819E-2</c:v>
                </c:pt>
                <c:pt idx="739">
                  <c:v>1.0797796998813208E-2</c:v>
                </c:pt>
                <c:pt idx="740">
                  <c:v>1.0838098256300555E-2</c:v>
                </c:pt>
                <c:pt idx="741">
                  <c:v>1.0881674097571903E-2</c:v>
                </c:pt>
                <c:pt idx="742">
                  <c:v>1.0925250096938122E-2</c:v>
                </c:pt>
                <c:pt idx="743">
                  <c:v>1.0968826254401876E-2</c:v>
                </c:pt>
                <c:pt idx="744">
                  <c:v>1.1015683650117833E-2</c:v>
                </c:pt>
                <c:pt idx="745">
                  <c:v>1.1059261470491999E-2</c:v>
                </c:pt>
                <c:pt idx="746">
                  <c:v>1.1102839454237415E-2</c:v>
                </c:pt>
                <c:pt idx="747">
                  <c:v>1.1146417601356663E-2</c:v>
                </c:pt>
                <c:pt idx="748">
                  <c:v>1.1189995911849743E-2</c:v>
                </c:pt>
                <c:pt idx="749">
                  <c:v>1.1233574385716651E-2</c:v>
                </c:pt>
                <c:pt idx="750">
                  <c:v>1.1277153022957391E-2</c:v>
                </c:pt>
                <c:pt idx="751">
                  <c:v>1.1320731823577119E-2</c:v>
                </c:pt>
                <c:pt idx="752">
                  <c:v>1.1364310787568098E-2</c:v>
                </c:pt>
                <c:pt idx="753">
                  <c:v>1.1398010348508323E-2</c:v>
                </c:pt>
                <c:pt idx="754">
                  <c:v>1.1441585459065325E-2</c:v>
                </c:pt>
                <c:pt idx="755">
                  <c:v>1.1485160717175726E-2</c:v>
                </c:pt>
                <c:pt idx="756">
                  <c:v>1.1528736122836669E-2</c:v>
                </c:pt>
                <c:pt idx="757">
                  <c:v>1.1582208058194919E-2</c:v>
                </c:pt>
                <c:pt idx="758">
                  <c:v>1.1625788002457246E-2</c:v>
                </c:pt>
                <c:pt idx="759">
                  <c:v>1.1682577516509949E-2</c:v>
                </c:pt>
                <c:pt idx="760">
                  <c:v>1.1712948381121444E-2</c:v>
                </c:pt>
                <c:pt idx="761">
                  <c:v>1.1756528815525892E-2</c:v>
                </c:pt>
                <c:pt idx="762">
                  <c:v>1.179680328512589E-2</c:v>
                </c:pt>
                <c:pt idx="763">
                  <c:v>1.1840382604620281E-2</c:v>
                </c:pt>
                <c:pt idx="764">
                  <c:v>1.188396208222553E-2</c:v>
                </c:pt>
                <c:pt idx="765">
                  <c:v>1.1927541717936307E-2</c:v>
                </c:pt>
                <c:pt idx="766">
                  <c:v>1.1962221924143993E-2</c:v>
                </c:pt>
                <c:pt idx="767">
                  <c:v>1.1920055815516039E-2</c:v>
                </c:pt>
                <c:pt idx="768">
                  <c:v>1.1877422756378859E-2</c:v>
                </c:pt>
                <c:pt idx="769">
                  <c:v>1.1834322751871566E-2</c:v>
                </c:pt>
                <c:pt idx="770">
                  <c:v>1.1788410847426434E-2</c:v>
                </c:pt>
                <c:pt idx="771">
                  <c:v>1.1804715188178605E-2</c:v>
                </c:pt>
                <c:pt idx="772">
                  <c:v>1.184622600877816E-2</c:v>
                </c:pt>
                <c:pt idx="773">
                  <c:v>1.1887736972830965E-2</c:v>
                </c:pt>
                <c:pt idx="774">
                  <c:v>1.1929248080339683E-2</c:v>
                </c:pt>
                <c:pt idx="775">
                  <c:v>1.1973923487263755E-2</c:v>
                </c:pt>
                <c:pt idx="776">
                  <c:v>1.2015436274340012E-2</c:v>
                </c:pt>
                <c:pt idx="777">
                  <c:v>1.2056949209661555E-2</c:v>
                </c:pt>
                <c:pt idx="778">
                  <c:v>1.2098462293225807E-2</c:v>
                </c:pt>
                <c:pt idx="779">
                  <c:v>1.2139975525035348E-2</c:v>
                </c:pt>
                <c:pt idx="780">
                  <c:v>1.2181488905087594E-2</c:v>
                </c:pt>
                <c:pt idx="781">
                  <c:v>1.2223002433387708E-2</c:v>
                </c:pt>
                <c:pt idx="782">
                  <c:v>1.2264516109933109E-2</c:v>
                </c:pt>
                <c:pt idx="783">
                  <c:v>1.2306029934723796E-2</c:v>
                </c:pt>
                <c:pt idx="784">
                  <c:v>1.2344367045568738E-2</c:v>
                </c:pt>
                <c:pt idx="785">
                  <c:v>1.2385879731116489E-2</c:v>
                </c:pt>
                <c:pt idx="786">
                  <c:v>1.2427392560125483E-2</c:v>
                </c:pt>
                <c:pt idx="787">
                  <c:v>1.246890553259572E-2</c:v>
                </c:pt>
                <c:pt idx="788">
                  <c:v>1.2513601282400375E-2</c:v>
                </c:pt>
                <c:pt idx="789">
                  <c:v>1.2555115996683413E-2</c:v>
                </c:pt>
                <c:pt idx="790">
                  <c:v>1.2596630859216897E-2</c:v>
                </c:pt>
                <c:pt idx="791">
                  <c:v>1.2638145870000823E-2</c:v>
                </c:pt>
                <c:pt idx="792">
                  <c:v>1.2676472546884199E-2</c:v>
                </c:pt>
                <c:pt idx="793">
                  <c:v>1.2717986380135216E-2</c:v>
                </c:pt>
                <c:pt idx="794">
                  <c:v>1.275950035685014E-2</c:v>
                </c:pt>
                <c:pt idx="795">
                  <c:v>1.2801014477028971E-2</c:v>
                </c:pt>
                <c:pt idx="796">
                  <c:v>1.2842528740674375E-2</c:v>
                </c:pt>
                <c:pt idx="797">
                  <c:v>1.2887239047999811E-2</c:v>
                </c:pt>
                <c:pt idx="798">
                  <c:v>1.2928755096554896E-2</c:v>
                </c:pt>
                <c:pt idx="799">
                  <c:v>1.2970271293363006E-2</c:v>
                </c:pt>
                <c:pt idx="800">
                  <c:v>1.3011787638429294E-2</c:v>
                </c:pt>
                <c:pt idx="801">
                  <c:v>1.3053304131751185E-2</c:v>
                </c:pt>
                <c:pt idx="802">
                  <c:v>1.3094820773328675E-2</c:v>
                </c:pt>
                <c:pt idx="803">
                  <c:v>1.3136337563161769E-2</c:v>
                </c:pt>
                <c:pt idx="804">
                  <c:v>1.317785450125562E-2</c:v>
                </c:pt>
                <c:pt idx="805">
                  <c:v>1.3209748206140277E-2</c:v>
                </c:pt>
                <c:pt idx="806">
                  <c:v>1.3251260834138252E-2</c:v>
                </c:pt>
                <c:pt idx="807">
                  <c:v>1.3292773596034837E-2</c:v>
                </c:pt>
                <c:pt idx="808">
                  <c:v>1.333428649182717E-2</c:v>
                </c:pt>
                <c:pt idx="809">
                  <c:v>1.3385441415602731E-2</c:v>
                </c:pt>
                <c:pt idx="810">
                  <c:v>1.3439824514062337E-2</c:v>
                </c:pt>
                <c:pt idx="811">
                  <c:v>1.3468477219162243E-2</c:v>
                </c:pt>
                <c:pt idx="812">
                  <c:v>1.3509995343337007E-2</c:v>
                </c:pt>
                <c:pt idx="813">
                  <c:v>1.3551513615772526E-2</c:v>
                </c:pt>
                <c:pt idx="814">
                  <c:v>1.3589810019547066E-2</c:v>
                </c:pt>
                <c:pt idx="815">
                  <c:v>1.3631327009139937E-2</c:v>
                </c:pt>
                <c:pt idx="816">
                  <c:v>1.3672844142210039E-2</c:v>
                </c:pt>
                <c:pt idx="817">
                  <c:v>1.3714361418754706E-2</c:v>
                </c:pt>
                <c:pt idx="818">
                  <c:v>1.3759107201907922E-2</c:v>
                </c:pt>
                <c:pt idx="819">
                  <c:v>1.3633940163563623E-2</c:v>
                </c:pt>
                <c:pt idx="820">
                  <c:v>1.3507978848819834E-2</c:v>
                </c:pt>
                <c:pt idx="821">
                  <c:v>1.3381223283513951E-2</c:v>
                </c:pt>
                <c:pt idx="822">
                  <c:v>1.325367349365356E-2</c:v>
                </c:pt>
                <c:pt idx="823">
                  <c:v>1.3217520485010681E-2</c:v>
                </c:pt>
                <c:pt idx="824">
                  <c:v>1.3255512916499512E-2</c:v>
                </c:pt>
                <c:pt idx="825">
                  <c:v>1.3293505468140232E-2</c:v>
                </c:pt>
                <c:pt idx="826">
                  <c:v>1.3331498139938169E-2</c:v>
                </c:pt>
                <c:pt idx="827">
                  <c:v>1.3372452973569862E-2</c:v>
                </c:pt>
                <c:pt idx="828">
                  <c:v>1.3410447306746275E-2</c:v>
                </c:pt>
                <c:pt idx="829">
                  <c:v>1.3448441764086593E-2</c:v>
                </c:pt>
                <c:pt idx="830">
                  <c:v>1.3486436345593393E-2</c:v>
                </c:pt>
                <c:pt idx="831">
                  <c:v>1.3524431051264101E-2</c:v>
                </c:pt>
                <c:pt idx="832">
                  <c:v>1.356242588110129E-2</c:v>
                </c:pt>
                <c:pt idx="833">
                  <c:v>1.3600420835102385E-2</c:v>
                </c:pt>
                <c:pt idx="834">
                  <c:v>1.3638415913269964E-2</c:v>
                </c:pt>
                <c:pt idx="835">
                  <c:v>1.3676411115606605E-2</c:v>
                </c:pt>
                <c:pt idx="836">
                  <c:v>1.3711431466412627E-2</c:v>
                </c:pt>
                <c:pt idx="837">
                  <c:v>1.374942545992397E-2</c:v>
                </c:pt>
                <c:pt idx="838">
                  <c:v>1.3787419573589865E-2</c:v>
                </c:pt>
                <c:pt idx="839">
                  <c:v>1.3825413807412978E-2</c:v>
                </c:pt>
                <c:pt idx="840">
                  <c:v>1.3866388989802532E-2</c:v>
                </c:pt>
                <c:pt idx="841">
                  <c:v>1.3904384937148389E-2</c:v>
                </c:pt>
                <c:pt idx="842">
                  <c:v>1.3942381008663306E-2</c:v>
                </c:pt>
                <c:pt idx="843">
                  <c:v>1.3980377204347288E-2</c:v>
                </c:pt>
                <c:pt idx="844">
                  <c:v>1.4015386778926775E-2</c:v>
                </c:pt>
                <c:pt idx="845">
                  <c:v>1.405338173370918E-2</c:v>
                </c:pt>
                <c:pt idx="846">
                  <c:v>1.4091376808654132E-2</c:v>
                </c:pt>
                <c:pt idx="847">
                  <c:v>1.4129372003758967E-2</c:v>
                </c:pt>
                <c:pt idx="848">
                  <c:v>1.4167367319026347E-2</c:v>
                </c:pt>
                <c:pt idx="849">
                  <c:v>1.4208356986053047E-2</c:v>
                </c:pt>
                <c:pt idx="850">
                  <c:v>1.4246354050938511E-2</c:v>
                </c:pt>
                <c:pt idx="851">
                  <c:v>1.4284351240000775E-2</c:v>
                </c:pt>
                <c:pt idx="852">
                  <c:v>1.4333775400535003E-2</c:v>
                </c:pt>
                <c:pt idx="853">
                  <c:v>1.4371775901380411E-2</c:v>
                </c:pt>
                <c:pt idx="854">
                  <c:v>1.440977653442068E-2</c:v>
                </c:pt>
                <c:pt idx="855">
                  <c:v>1.4447777299658234E-2</c:v>
                </c:pt>
                <c:pt idx="856">
                  <c:v>1.4485778197093071E-2</c:v>
                </c:pt>
                <c:pt idx="857">
                  <c:v>1.4511752219258338E-2</c:v>
                </c:pt>
                <c:pt idx="858">
                  <c:v>1.4549747212015884E-2</c:v>
                </c:pt>
                <c:pt idx="859">
                  <c:v>1.4587742320926035E-2</c:v>
                </c:pt>
                <c:pt idx="860">
                  <c:v>1.4625737545994303E-2</c:v>
                </c:pt>
                <c:pt idx="861">
                  <c:v>1.4663732887220688E-2</c:v>
                </c:pt>
                <c:pt idx="862">
                  <c:v>1.4713786357876528E-2</c:v>
                </c:pt>
                <c:pt idx="863">
                  <c:v>1.4751788180706884E-2</c:v>
                </c:pt>
                <c:pt idx="864">
                  <c:v>1.4789790135736943E-2</c:v>
                </c:pt>
                <c:pt idx="865">
                  <c:v>1.482779222296913E-2</c:v>
                </c:pt>
                <c:pt idx="866">
                  <c:v>1.4856731762928455E-2</c:v>
                </c:pt>
                <c:pt idx="867">
                  <c:v>1.4894729378507776E-2</c:v>
                </c:pt>
                <c:pt idx="868">
                  <c:v>1.4932727114257638E-2</c:v>
                </c:pt>
                <c:pt idx="869">
                  <c:v>1.497072497017804E-2</c:v>
                </c:pt>
                <c:pt idx="870">
                  <c:v>1.5020205921769114E-2</c:v>
                </c:pt>
                <c:pt idx="871">
                  <c:v>1.4847360954195477E-2</c:v>
                </c:pt>
                <c:pt idx="872">
                  <c:v>1.4673624161468113E-2</c:v>
                </c:pt>
                <c:pt idx="873">
                  <c:v>1.4498995584933949E-2</c:v>
                </c:pt>
                <c:pt idx="874">
                  <c:v>1.4327775362609858E-2</c:v>
                </c:pt>
                <c:pt idx="875">
                  <c:v>1.4237310310132034E-2</c:v>
                </c:pt>
                <c:pt idx="876">
                  <c:v>1.4271220079377089E-2</c:v>
                </c:pt>
                <c:pt idx="877">
                  <c:v>1.4305129950702988E-2</c:v>
                </c:pt>
                <c:pt idx="878">
                  <c:v>1.4339039924114727E-2</c:v>
                </c:pt>
                <c:pt idx="879">
                  <c:v>1.4372949999604812E-2</c:v>
                </c:pt>
                <c:pt idx="880">
                  <c:v>1.4406860177180736E-2</c:v>
                </c:pt>
                <c:pt idx="881">
                  <c:v>1.4440770456837504E-2</c:v>
                </c:pt>
                <c:pt idx="882">
                  <c:v>1.4474680838577614E-2</c:v>
                </c:pt>
                <c:pt idx="883">
                  <c:v>1.4508591322401065E-2</c:v>
                </c:pt>
                <c:pt idx="884">
                  <c:v>1.4542501908310357E-2</c:v>
                </c:pt>
                <c:pt idx="885">
                  <c:v>1.457641259630299E-2</c:v>
                </c:pt>
                <c:pt idx="886">
                  <c:v>1.4610323386378965E-2</c:v>
                </c:pt>
                <c:pt idx="887">
                  <c:v>1.4644234278538282E-2</c:v>
                </c:pt>
                <c:pt idx="888">
                  <c:v>1.4678145272785936E-2</c:v>
                </c:pt>
                <c:pt idx="889">
                  <c:v>1.4712056369116933E-2</c:v>
                </c:pt>
                <c:pt idx="890">
                  <c:v>1.4745967567533769E-2</c:v>
                </c:pt>
                <c:pt idx="891">
                  <c:v>1.4779878868038943E-2</c:v>
                </c:pt>
                <c:pt idx="892">
                  <c:v>1.4813790270627458E-2</c:v>
                </c:pt>
                <c:pt idx="893">
                  <c:v>1.4847701775301814E-2</c:v>
                </c:pt>
                <c:pt idx="894">
                  <c:v>1.4881613382067005E-2</c:v>
                </c:pt>
                <c:pt idx="895">
                  <c:v>1.4915525090918036E-2</c:v>
                </c:pt>
                <c:pt idx="896">
                  <c:v>1.4941240241602129E-2</c:v>
                </c:pt>
                <c:pt idx="897">
                  <c:v>1.4983348814880115E-2</c:v>
                </c:pt>
                <c:pt idx="898">
                  <c:v>1.501726082999616E-2</c:v>
                </c:pt>
                <c:pt idx="899">
                  <c:v>1.5051172947198044E-2</c:v>
                </c:pt>
                <c:pt idx="900">
                  <c:v>1.5085085166488266E-2</c:v>
                </c:pt>
                <c:pt idx="901">
                  <c:v>1.5118997487869323E-2</c:v>
                </c:pt>
                <c:pt idx="902">
                  <c:v>1.5152909911338719E-2</c:v>
                </c:pt>
                <c:pt idx="903">
                  <c:v>1.5186822436896452E-2</c:v>
                </c:pt>
                <c:pt idx="904">
                  <c:v>1.5222835681226267E-2</c:v>
                </c:pt>
                <c:pt idx="905">
                  <c:v>1.5256746983606633E-2</c:v>
                </c:pt>
                <c:pt idx="906">
                  <c:v>1.5290658384888533E-2</c:v>
                </c:pt>
                <c:pt idx="907">
                  <c:v>1.532456988506423E-2</c:v>
                </c:pt>
                <c:pt idx="908">
                  <c:v>1.5358481484136301E-2</c:v>
                </c:pt>
                <c:pt idx="909">
                  <c:v>1.5384140599910636E-2</c:v>
                </c:pt>
                <c:pt idx="910">
                  <c:v>1.541804802614883E-2</c:v>
                </c:pt>
                <c:pt idx="911">
                  <c:v>1.545195554170415E-2</c:v>
                </c:pt>
                <c:pt idx="912">
                  <c:v>1.5485863146570886E-2</c:v>
                </c:pt>
                <c:pt idx="913">
                  <c:v>1.5528040962962907E-2</c:v>
                </c:pt>
                <c:pt idx="914">
                  <c:v>1.5561953155420964E-2</c:v>
                </c:pt>
                <c:pt idx="915">
                  <c:v>1.5595865446777974E-2</c:v>
                </c:pt>
                <c:pt idx="916">
                  <c:v>1.5632539403911128E-2</c:v>
                </c:pt>
                <c:pt idx="917">
                  <c:v>1.5663690326191432E-2</c:v>
                </c:pt>
                <c:pt idx="918">
                  <c:v>1.5697602914247884E-2</c:v>
                </c:pt>
                <c:pt idx="919">
                  <c:v>1.5731515601203287E-2</c:v>
                </c:pt>
                <c:pt idx="920">
                  <c:v>1.5782039029192951E-2</c:v>
                </c:pt>
                <c:pt idx="921">
                  <c:v>1.581595047610751E-2</c:v>
                </c:pt>
                <c:pt idx="922">
                  <c:v>1.5732412861343019E-2</c:v>
                </c:pt>
                <c:pt idx="923">
                  <c:v>1.5555310405249103E-2</c:v>
                </c:pt>
                <c:pt idx="924">
                  <c:v>1.5377406141631583E-2</c:v>
                </c:pt>
                <c:pt idx="925">
                  <c:v>1.5198700107366771E-2</c:v>
                </c:pt>
                <c:pt idx="926">
                  <c:v>1.5046738783720315E-2</c:v>
                </c:pt>
                <c:pt idx="927">
                  <c:v>1.5077085589210171E-2</c:v>
                </c:pt>
                <c:pt idx="928">
                  <c:v>1.5107432471350712E-2</c:v>
                </c:pt>
                <c:pt idx="929">
                  <c:v>1.5137779430136611E-2</c:v>
                </c:pt>
                <c:pt idx="930">
                  <c:v>1.517061361963766E-2</c:v>
                </c:pt>
                <c:pt idx="931">
                  <c:v>1.5200962016514495E-2</c:v>
                </c:pt>
                <c:pt idx="932">
                  <c:v>1.523131049259507E-2</c:v>
                </c:pt>
                <c:pt idx="933">
                  <c:v>1.5261659047884544E-2</c:v>
                </c:pt>
                <c:pt idx="934">
                  <c:v>1.5292007682380334E-2</c:v>
                </c:pt>
                <c:pt idx="935">
                  <c:v>1.5322356396085025E-2</c:v>
                </c:pt>
                <c:pt idx="936">
                  <c:v>1.5352705188998611E-2</c:v>
                </c:pt>
                <c:pt idx="937">
                  <c:v>1.5383054061118517E-2</c:v>
                </c:pt>
                <c:pt idx="938">
                  <c:v>1.541340301244732E-2</c:v>
                </c:pt>
                <c:pt idx="939">
                  <c:v>1.5441253233706043E-2</c:v>
                </c:pt>
                <c:pt idx="940">
                  <c:v>1.5471601035633498E-2</c:v>
                </c:pt>
                <c:pt idx="941">
                  <c:v>1.5501948914216968E-2</c:v>
                </c:pt>
                <c:pt idx="942">
                  <c:v>1.5532296869445794E-2</c:v>
                </c:pt>
                <c:pt idx="943">
                  <c:v>1.5565148957219643E-2</c:v>
                </c:pt>
                <c:pt idx="944">
                  <c:v>1.559549838380183E-2</c:v>
                </c:pt>
                <c:pt idx="945">
                  <c:v>1.5625847889592915E-2</c:v>
                </c:pt>
                <c:pt idx="946">
                  <c:v>1.5656197474595478E-2</c:v>
                </c:pt>
                <c:pt idx="947">
                  <c:v>1.5686547138806937E-2</c:v>
                </c:pt>
                <c:pt idx="948">
                  <c:v>1.5714386210507136E-2</c:v>
                </c:pt>
                <c:pt idx="949">
                  <c:v>1.5744734702298757E-2</c:v>
                </c:pt>
                <c:pt idx="950">
                  <c:v>1.5775083270741064E-2</c:v>
                </c:pt>
                <c:pt idx="951">
                  <c:v>1.5815491808603064E-2</c:v>
                </c:pt>
                <c:pt idx="952">
                  <c:v>1.5838296648026062E-2</c:v>
                </c:pt>
                <c:pt idx="953">
                  <c:v>1.5868646787503798E-2</c:v>
                </c:pt>
                <c:pt idx="954">
                  <c:v>1.5898997006193013E-2</c:v>
                </c:pt>
                <c:pt idx="955">
                  <c:v>1.5929347304093702E-2</c:v>
                </c:pt>
                <c:pt idx="956">
                  <c:v>1.5959697681205868E-2</c:v>
                </c:pt>
                <c:pt idx="957">
                  <c:v>1.599004813753209E-2</c:v>
                </c:pt>
                <c:pt idx="958">
                  <c:v>1.6020398673067208E-2</c:v>
                </c:pt>
                <c:pt idx="959">
                  <c:v>1.6050749287818956E-2</c:v>
                </c:pt>
                <c:pt idx="960">
                  <c:v>1.6081099981779607E-2</c:v>
                </c:pt>
                <c:pt idx="961">
                  <c:v>1.6103866853214615E-2</c:v>
                </c:pt>
                <c:pt idx="962">
                  <c:v>1.6134213614569872E-2</c:v>
                </c:pt>
                <c:pt idx="963">
                  <c:v>1.6164560447465042E-2</c:v>
                </c:pt>
                <c:pt idx="964">
                  <c:v>1.6194907351894421E-2</c:v>
                </c:pt>
                <c:pt idx="965">
                  <c:v>1.6242991284028667E-2</c:v>
                </c:pt>
                <c:pt idx="966">
                  <c:v>1.6263205809036067E-2</c:v>
                </c:pt>
                <c:pt idx="967">
                  <c:v>1.6293557057495099E-2</c:v>
                </c:pt>
                <c:pt idx="968">
                  <c:v>1.6323908385168184E-2</c:v>
                </c:pt>
                <c:pt idx="969">
                  <c:v>1.6351720635340072E-2</c:v>
                </c:pt>
                <c:pt idx="970">
                  <c:v>1.6382070736868037E-2</c:v>
                </c:pt>
                <c:pt idx="971">
                  <c:v>1.6412420915052017E-2</c:v>
                </c:pt>
                <c:pt idx="972">
                  <c:v>1.6442771169892012E-2</c:v>
                </c:pt>
                <c:pt idx="973">
                  <c:v>1.6473121501388022E-2</c:v>
                </c:pt>
                <c:pt idx="974">
                  <c:v>1.6408294482251142E-2</c:v>
                </c:pt>
                <c:pt idx="975">
                  <c:v>1.6210060630790796E-2</c:v>
                </c:pt>
                <c:pt idx="976">
                  <c:v>1.6011037070307117E-2</c:v>
                </c:pt>
                <c:pt idx="977">
                  <c:v>1.5811223841461764E-2</c:v>
                </c:pt>
                <c:pt idx="978">
                  <c:v>1.5608365808678748E-2</c:v>
                </c:pt>
                <c:pt idx="979">
                  <c:v>1.5635202050725994E-2</c:v>
                </c:pt>
                <c:pt idx="980">
                  <c:v>1.5662038352706631E-2</c:v>
                </c:pt>
                <c:pt idx="981">
                  <c:v>1.5688874714628653E-2</c:v>
                </c:pt>
                <c:pt idx="982">
                  <c:v>1.5717970997767033E-2</c:v>
                </c:pt>
                <c:pt idx="983">
                  <c:v>1.5744808655785533E-2</c:v>
                </c:pt>
                <c:pt idx="984">
                  <c:v>1.5771646375741584E-2</c:v>
                </c:pt>
                <c:pt idx="985">
                  <c:v>1.5798484157637765E-2</c:v>
                </c:pt>
                <c:pt idx="986">
                  <c:v>1.5825322001471499E-2</c:v>
                </c:pt>
                <c:pt idx="987">
                  <c:v>1.5852159907242785E-2</c:v>
                </c:pt>
                <c:pt idx="988">
                  <c:v>1.5878997874954202E-2</c:v>
                </c:pt>
                <c:pt idx="989">
                  <c:v>1.5905835904605748E-2</c:v>
                </c:pt>
                <c:pt idx="990">
                  <c:v>1.5932673996197428E-2</c:v>
                </c:pt>
                <c:pt idx="991">
                  <c:v>1.5957241630419894E-2</c:v>
                </c:pt>
                <c:pt idx="992">
                  <c:v>1.598407865165985E-2</c:v>
                </c:pt>
                <c:pt idx="993">
                  <c:v>1.6010915732843856E-2</c:v>
                </c:pt>
                <c:pt idx="994">
                  <c:v>1.6037752873961253E-2</c:v>
                </c:pt>
                <c:pt idx="995">
                  <c:v>1.60645900750227E-2</c:v>
                </c:pt>
                <c:pt idx="996">
                  <c:v>1.6093703846474759E-2</c:v>
                </c:pt>
                <c:pt idx="997">
                  <c:v>1.6120542371644769E-2</c:v>
                </c:pt>
                <c:pt idx="998">
                  <c:v>1.6147380958757489E-2</c:v>
                </c:pt>
                <c:pt idx="999">
                  <c:v>1.617421960781034E-2</c:v>
                </c:pt>
                <c:pt idx="1000">
                  <c:v>1.619877697941341E-2</c:v>
                </c:pt>
                <c:pt idx="1001">
                  <c:v>1.6225614540109845E-2</c:v>
                </c:pt>
                <c:pt idx="1002">
                  <c:v>1.625245216075033E-2</c:v>
                </c:pt>
                <c:pt idx="1003">
                  <c:v>1.6279289841329536E-2</c:v>
                </c:pt>
                <c:pt idx="1004">
                  <c:v>1.6315273493536786E-2</c:v>
                </c:pt>
                <c:pt idx="1005">
                  <c:v>1.6335252802883081E-2</c:v>
                </c:pt>
                <c:pt idx="1006">
                  <c:v>1.6362091885522002E-2</c:v>
                </c:pt>
                <c:pt idx="1007">
                  <c:v>1.6388931030103634E-2</c:v>
                </c:pt>
                <c:pt idx="1008">
                  <c:v>1.6415770236627974E-2</c:v>
                </c:pt>
                <c:pt idx="1009">
                  <c:v>1.6442609505095022E-2</c:v>
                </c:pt>
                <c:pt idx="1010">
                  <c:v>1.6469448835504781E-2</c:v>
                </c:pt>
                <c:pt idx="1011">
                  <c:v>1.6496288227852089E-2</c:v>
                </c:pt>
                <c:pt idx="1012">
                  <c:v>1.6523127682147264E-2</c:v>
                </c:pt>
                <c:pt idx="1013">
                  <c:v>1.6543075998984538E-2</c:v>
                </c:pt>
                <c:pt idx="1014">
                  <c:v>1.6569911863452295E-2</c:v>
                </c:pt>
                <c:pt idx="1015">
                  <c:v>1.6596747783861013E-2</c:v>
                </c:pt>
                <c:pt idx="1016">
                  <c:v>1.6623583760210701E-2</c:v>
                </c:pt>
                <c:pt idx="1017">
                  <c:v>1.6657325882761202E-2</c:v>
                </c:pt>
                <c:pt idx="1018">
                  <c:v>1.6684165708712631E-2</c:v>
                </c:pt>
                <c:pt idx="1019">
                  <c:v>1.6711005596606768E-2</c:v>
                </c:pt>
                <c:pt idx="1020">
                  <c:v>1.6737845546446195E-2</c:v>
                </c:pt>
                <c:pt idx="1021">
                  <c:v>1.676468555822833E-2</c:v>
                </c:pt>
                <c:pt idx="1022">
                  <c:v>1.678921716118964E-2</c:v>
                </c:pt>
                <c:pt idx="1023">
                  <c:v>1.6816056040604543E-2</c:v>
                </c:pt>
                <c:pt idx="1024">
                  <c:v>1.6842894979963496E-2</c:v>
                </c:pt>
                <c:pt idx="1025">
                  <c:v>1.6869733979266499E-2</c:v>
                </c:pt>
                <c:pt idx="1026">
                  <c:v>1.6824300798732459E-2</c:v>
                </c:pt>
                <c:pt idx="1027">
                  <c:v>1.6589558766092007E-2</c:v>
                </c:pt>
                <c:pt idx="1028">
                  <c:v>1.6353988812207731E-2</c:v>
                </c:pt>
                <c:pt idx="1029">
                  <c:v>1.6117590987583755E-2</c:v>
                </c:pt>
                <c:pt idx="1030">
                  <c:v>1.5879603790092567E-2</c:v>
                </c:pt>
                <c:pt idx="1031">
                  <c:v>1.5864248757639032E-2</c:v>
                </c:pt>
                <c:pt idx="1032">
                  <c:v>1.5887398389442531E-2</c:v>
                </c:pt>
                <c:pt idx="1033">
                  <c:v>1.5910548065842356E-2</c:v>
                </c:pt>
                <c:pt idx="1034">
                  <c:v>1.5933697786843837E-2</c:v>
                </c:pt>
                <c:pt idx="1035">
                  <c:v>1.5958854670917195E-2</c:v>
                </c:pt>
                <c:pt idx="1036">
                  <c:v>1.5982005510598619E-2</c:v>
                </c:pt>
                <c:pt idx="1037">
                  <c:v>1.6005156396369631E-2</c:v>
                </c:pt>
                <c:pt idx="1038">
                  <c:v>1.6028307328230223E-2</c:v>
                </c:pt>
                <c:pt idx="1039">
                  <c:v>1.605145830617782E-2</c:v>
                </c:pt>
                <c:pt idx="1040">
                  <c:v>1.607460933022016E-2</c:v>
                </c:pt>
                <c:pt idx="1041">
                  <c:v>1.6097760400346925E-2</c:v>
                </c:pt>
                <c:pt idx="1042">
                  <c:v>1.6120911516565851E-2</c:v>
                </c:pt>
                <c:pt idx="1043">
                  <c:v>1.6142047282857064E-2</c:v>
                </c:pt>
                <c:pt idx="1044">
                  <c:v>1.6165197449861779E-2</c:v>
                </c:pt>
                <c:pt idx="1045">
                  <c:v>1.618834766146815E-2</c:v>
                </c:pt>
                <c:pt idx="1046">
                  <c:v>1.6211497917673512E-2</c:v>
                </c:pt>
                <c:pt idx="1047">
                  <c:v>1.6234648218483194E-2</c:v>
                </c:pt>
                <c:pt idx="1048">
                  <c:v>1.6259819181750363E-2</c:v>
                </c:pt>
                <c:pt idx="1049">
                  <c:v>1.6282970620596377E-2</c:v>
                </c:pt>
                <c:pt idx="1050">
                  <c:v>1.6306122105531975E-2</c:v>
                </c:pt>
                <c:pt idx="1051">
                  <c:v>1.6329273636557156E-2</c:v>
                </c:pt>
                <c:pt idx="1052">
                  <c:v>1.6350400391537789E-2</c:v>
                </c:pt>
                <c:pt idx="1053">
                  <c:v>1.6373550959952077E-2</c:v>
                </c:pt>
                <c:pt idx="1054">
                  <c:v>1.639670157296802E-2</c:v>
                </c:pt>
                <c:pt idx="1055">
                  <c:v>1.6419852230588283E-2</c:v>
                </c:pt>
                <c:pt idx="1056">
                  <c:v>1.6445031983042292E-2</c:v>
                </c:pt>
                <c:pt idx="1057">
                  <c:v>1.6468183790610134E-2</c:v>
                </c:pt>
                <c:pt idx="1058">
                  <c:v>1.649133564427014E-2</c:v>
                </c:pt>
                <c:pt idx="1059">
                  <c:v>1.6514487544019726E-2</c:v>
                </c:pt>
                <c:pt idx="1060">
                  <c:v>1.6537639489861478E-2</c:v>
                </c:pt>
                <c:pt idx="1061">
                  <c:v>1.6560791481795387E-2</c:v>
                </c:pt>
                <c:pt idx="1062">
                  <c:v>1.6583943519818883E-2</c:v>
                </c:pt>
                <c:pt idx="1063">
                  <c:v>1.6607095603934544E-2</c:v>
                </c:pt>
                <c:pt idx="1064">
                  <c:v>1.6630247734139784E-2</c:v>
                </c:pt>
                <c:pt idx="1065">
                  <c:v>1.6649322774293651E-2</c:v>
                </c:pt>
                <c:pt idx="1066">
                  <c:v>1.6672472848650453E-2</c:v>
                </c:pt>
                <c:pt idx="1067">
                  <c:v>1.6695622966125867E-2</c:v>
                </c:pt>
                <c:pt idx="1068">
                  <c:v>1.6718773126711627E-2</c:v>
                </c:pt>
                <c:pt idx="1069">
                  <c:v>1.6746009076545852E-2</c:v>
                </c:pt>
                <c:pt idx="1070">
                  <c:v>1.676916148330149E-2</c:v>
                </c:pt>
                <c:pt idx="1071">
                  <c:v>1.6800496073230926E-2</c:v>
                </c:pt>
                <c:pt idx="1072">
                  <c:v>1.6815466435091828E-2</c:v>
                </c:pt>
                <c:pt idx="1073">
                  <c:v>1.6838618980123954E-2</c:v>
                </c:pt>
                <c:pt idx="1074">
                  <c:v>1.6859723199781129E-2</c:v>
                </c:pt>
                <c:pt idx="1075">
                  <c:v>1.6882874749450494E-2</c:v>
                </c:pt>
                <c:pt idx="1076">
                  <c:v>1.6906026343724179E-2</c:v>
                </c:pt>
                <c:pt idx="1077">
                  <c:v>1.6929177982604848E-2</c:v>
                </c:pt>
                <c:pt idx="1078">
                  <c:v>1.6954382396674749E-2</c:v>
                </c:pt>
                <c:pt idx="1079">
                  <c:v>1.6721683691819977E-2</c:v>
                </c:pt>
                <c:pt idx="1080">
                  <c:v>1.648823716183951E-2</c:v>
                </c:pt>
                <c:pt idx="1081">
                  <c:v>1.6254042851956526E-2</c:v>
                </c:pt>
                <c:pt idx="1082">
                  <c:v>1.6019100807536029E-2</c:v>
                </c:pt>
                <c:pt idx="1083">
                  <c:v>1.5927739517805684E-2</c:v>
                </c:pt>
                <c:pt idx="1084">
                  <c:v>1.5947557157478975E-2</c:v>
                </c:pt>
                <c:pt idx="1085">
                  <c:v>1.5967374829835457E-2</c:v>
                </c:pt>
                <c:pt idx="1086">
                  <c:v>1.5987192534877792E-2</c:v>
                </c:pt>
                <c:pt idx="1087">
                  <c:v>1.6008781603791624E-2</c:v>
                </c:pt>
                <c:pt idx="1088">
                  <c:v>1.6028600257768911E-2</c:v>
                </c:pt>
                <c:pt idx="1089">
                  <c:v>1.6048418945525632E-2</c:v>
                </c:pt>
                <c:pt idx="1090">
                  <c:v>1.6068237667056624E-2</c:v>
                </c:pt>
                <c:pt idx="1091">
                  <c:v>1.6088056422364466E-2</c:v>
                </c:pt>
                <c:pt idx="1092">
                  <c:v>1.6107875211449164E-2</c:v>
                </c:pt>
                <c:pt idx="1093">
                  <c:v>1.6127694034308134E-2</c:v>
                </c:pt>
                <c:pt idx="1094">
                  <c:v>1.6147512890943957E-2</c:v>
                </c:pt>
                <c:pt idx="1095">
                  <c:v>1.6167331781354054E-2</c:v>
                </c:pt>
                <c:pt idx="1096">
                  <c:v>1.6185371382996472E-2</c:v>
                </c:pt>
                <c:pt idx="1097">
                  <c:v>1.6205189447580537E-2</c:v>
                </c:pt>
                <c:pt idx="1098">
                  <c:v>1.6225007544847792E-2</c:v>
                </c:pt>
                <c:pt idx="1099">
                  <c:v>1.6244825674798236E-2</c:v>
                </c:pt>
                <c:pt idx="1100">
                  <c:v>1.626642674007021E-2</c:v>
                </c:pt>
                <c:pt idx="1101">
                  <c:v>1.6286245833141422E-2</c:v>
                </c:pt>
                <c:pt idx="1102">
                  <c:v>1.6306064959989486E-2</c:v>
                </c:pt>
                <c:pt idx="1103">
                  <c:v>1.6325884120616977E-2</c:v>
                </c:pt>
                <c:pt idx="1104">
                  <c:v>1.634391681484626E-2</c:v>
                </c:pt>
                <c:pt idx="1105">
                  <c:v>1.6363735140914493E-2</c:v>
                </c:pt>
                <c:pt idx="1106">
                  <c:v>1.6383553499665915E-2</c:v>
                </c:pt>
                <c:pt idx="1107">
                  <c:v>1.6403371891105856E-2</c:v>
                </c:pt>
                <c:pt idx="1108">
                  <c:v>1.6423190315231651E-2</c:v>
                </c:pt>
                <c:pt idx="1109">
                  <c:v>1.6444799793693256E-2</c:v>
                </c:pt>
                <c:pt idx="1110">
                  <c:v>1.6464619190758714E-2</c:v>
                </c:pt>
                <c:pt idx="1111">
                  <c:v>1.6484438621603606E-2</c:v>
                </c:pt>
                <c:pt idx="1112">
                  <c:v>1.651067762085083E-2</c:v>
                </c:pt>
                <c:pt idx="1113">
                  <c:v>1.6530498946660609E-2</c:v>
                </c:pt>
                <c:pt idx="1114">
                  <c:v>1.6550320308431926E-2</c:v>
                </c:pt>
                <c:pt idx="1115">
                  <c:v>1.6570141706164776E-2</c:v>
                </c:pt>
                <c:pt idx="1116">
                  <c:v>1.6589963139856743E-2</c:v>
                </c:pt>
                <c:pt idx="1117">
                  <c:v>1.6600792391466994E-2</c:v>
                </c:pt>
                <c:pt idx="1118">
                  <c:v>1.6620609314812143E-2</c:v>
                </c:pt>
                <c:pt idx="1119">
                  <c:v>1.6640426268664323E-2</c:v>
                </c:pt>
                <c:pt idx="1120">
                  <c:v>1.6660243253020672E-2</c:v>
                </c:pt>
                <c:pt idx="1121">
                  <c:v>1.668186209741376E-2</c:v>
                </c:pt>
                <c:pt idx="1122">
                  <c:v>1.6708892497176595E-2</c:v>
                </c:pt>
                <c:pt idx="1123">
                  <c:v>1.672871418258963E-2</c:v>
                </c:pt>
                <c:pt idx="1124">
                  <c:v>1.6748535903964201E-2</c:v>
                </c:pt>
                <c:pt idx="1125">
                  <c:v>1.6768357661300311E-2</c:v>
                </c:pt>
                <c:pt idx="1126">
                  <c:v>1.6782758829035238E-2</c:v>
                </c:pt>
                <c:pt idx="1127">
                  <c:v>1.6802577878873848E-2</c:v>
                </c:pt>
                <c:pt idx="1128">
                  <c:v>1.6822396961403641E-2</c:v>
                </c:pt>
                <c:pt idx="1129">
                  <c:v>1.6842216076619287E-2</c:v>
                </c:pt>
                <c:pt idx="1130">
                  <c:v>1.6867466987394216E-2</c:v>
                </c:pt>
                <c:pt idx="1131">
                  <c:v>1.6692366017268385E-2</c:v>
                </c:pt>
                <c:pt idx="1132">
                  <c:v>1.6516735601910654E-2</c:v>
                </c:pt>
                <c:pt idx="1133">
                  <c:v>1.6340575766939321E-2</c:v>
                </c:pt>
                <c:pt idx="1134">
                  <c:v>1.6172977189066629E-2</c:v>
                </c:pt>
                <c:pt idx="1135">
                  <c:v>1.6037521122393983E-2</c:v>
                </c:pt>
                <c:pt idx="1136">
                  <c:v>1.605483019891274E-2</c:v>
                </c:pt>
                <c:pt idx="1137">
                  <c:v>1.6072139300363553E-2</c:v>
                </c:pt>
                <c:pt idx="1138">
                  <c:v>1.6089448426746422E-2</c:v>
                </c:pt>
                <c:pt idx="1139">
                  <c:v>1.6111547696278095E-2</c:v>
                </c:pt>
                <c:pt idx="1140">
                  <c:v>1.6128859201544964E-2</c:v>
                </c:pt>
                <c:pt idx="1141">
                  <c:v>1.6146170734239591E-2</c:v>
                </c:pt>
                <c:pt idx="1142">
                  <c:v>1.6163482294366815E-2</c:v>
                </c:pt>
                <c:pt idx="1143">
                  <c:v>1.6180793881921802E-2</c:v>
                </c:pt>
                <c:pt idx="1144">
                  <c:v>1.6198105496911808E-2</c:v>
                </c:pt>
                <c:pt idx="1145">
                  <c:v>1.6215417139329575E-2</c:v>
                </c:pt>
                <c:pt idx="1146">
                  <c:v>1.623272880917994E-2</c:v>
                </c:pt>
                <c:pt idx="1147">
                  <c:v>1.6245231686233375E-2</c:v>
                </c:pt>
                <c:pt idx="1148">
                  <c:v>1.626254106195546E-2</c:v>
                </c:pt>
                <c:pt idx="1149">
                  <c:v>1.6279850462614931E-2</c:v>
                </c:pt>
                <c:pt idx="1150">
                  <c:v>1.6297159888206458E-2</c:v>
                </c:pt>
                <c:pt idx="1151">
                  <c:v>1.6314469338732707E-2</c:v>
                </c:pt>
                <c:pt idx="1152">
                  <c:v>1.6336599404337709E-2</c:v>
                </c:pt>
                <c:pt idx="1153">
                  <c:v>1.6353911266206597E-2</c:v>
                </c:pt>
                <c:pt idx="1154">
                  <c:v>1.6371223155508086E-2</c:v>
                </c:pt>
                <c:pt idx="1155">
                  <c:v>1.638853507224218E-2</c:v>
                </c:pt>
                <c:pt idx="1156">
                  <c:v>1.6401016965376769E-2</c:v>
                </c:pt>
                <c:pt idx="1157">
                  <c:v>1.6418326565511343E-2</c:v>
                </c:pt>
                <c:pt idx="1158">
                  <c:v>1.6435636190577974E-2</c:v>
                </c:pt>
                <c:pt idx="1159">
                  <c:v>1.645294584057666E-2</c:v>
                </c:pt>
                <c:pt idx="1160">
                  <c:v>1.6470255515515397E-2</c:v>
                </c:pt>
                <c:pt idx="1161">
                  <c:v>1.6492407148697458E-2</c:v>
                </c:pt>
                <c:pt idx="1162">
                  <c:v>1.6509719257452492E-2</c:v>
                </c:pt>
                <c:pt idx="1163">
                  <c:v>1.6527031393640132E-2</c:v>
                </c:pt>
                <c:pt idx="1164">
                  <c:v>1.6545200122343173E-2</c:v>
                </c:pt>
                <c:pt idx="1165">
                  <c:v>1.6562511519888634E-2</c:v>
                </c:pt>
                <c:pt idx="1166">
                  <c:v>1.6579822944035316E-2</c:v>
                </c:pt>
                <c:pt idx="1167">
                  <c:v>1.659713439478322E-2</c:v>
                </c:pt>
                <c:pt idx="1168">
                  <c:v>1.6614445872127348E-2</c:v>
                </c:pt>
                <c:pt idx="1169">
                  <c:v>1.6625276241845541E-2</c:v>
                </c:pt>
                <c:pt idx="1170">
                  <c:v>1.6642584567612455E-2</c:v>
                </c:pt>
                <c:pt idx="1171">
                  <c:v>1.6659892916652184E-2</c:v>
                </c:pt>
                <c:pt idx="1172">
                  <c:v>1.6677201288959012E-2</c:v>
                </c:pt>
                <c:pt idx="1173">
                  <c:v>1.669613298781971E-2</c:v>
                </c:pt>
                <c:pt idx="1174">
                  <c:v>1.6718315294797781E-2</c:v>
                </c:pt>
                <c:pt idx="1175">
                  <c:v>1.6735626958340466E-2</c:v>
                </c:pt>
                <c:pt idx="1176">
                  <c:v>1.6754564875875001E-2</c:v>
                </c:pt>
                <c:pt idx="1177">
                  <c:v>1.67702503652295E-2</c:v>
                </c:pt>
                <c:pt idx="1178">
                  <c:v>1.6787562108575849E-2</c:v>
                </c:pt>
                <c:pt idx="1179">
                  <c:v>1.6804873878518423E-2</c:v>
                </c:pt>
                <c:pt idx="1180">
                  <c:v>1.6822185675062218E-2</c:v>
                </c:pt>
                <c:pt idx="1181">
                  <c:v>1.6839497498207234E-2</c:v>
                </c:pt>
                <c:pt idx="1182">
                  <c:v>1.6856809347950974E-2</c:v>
                </c:pt>
                <c:pt idx="1183">
                  <c:v>1.6654146895691002E-2</c:v>
                </c:pt>
                <c:pt idx="1184">
                  <c:v>1.6450927251985548E-2</c:v>
                </c:pt>
                <c:pt idx="1185">
                  <c:v>1.624715044711289E-2</c:v>
                </c:pt>
                <c:pt idx="1186">
                  <c:v>1.6051559860579726E-2</c:v>
                </c:pt>
                <c:pt idx="1187">
                  <c:v>1.5932124161280314E-2</c:v>
                </c:pt>
                <c:pt idx="1188">
                  <c:v>1.5946870905758359E-2</c:v>
                </c:pt>
                <c:pt idx="1189">
                  <c:v>1.5961617669538464E-2</c:v>
                </c:pt>
                <c:pt idx="1190">
                  <c:v>1.5976364452623126E-2</c:v>
                </c:pt>
                <c:pt idx="1191">
                  <c:v>1.5991111255009849E-2</c:v>
                </c:pt>
                <c:pt idx="1192">
                  <c:v>1.6005858076701129E-2</c:v>
                </c:pt>
                <c:pt idx="1193">
                  <c:v>1.602060491769447E-2</c:v>
                </c:pt>
                <c:pt idx="1194">
                  <c:v>1.6035351777992368E-2</c:v>
                </c:pt>
                <c:pt idx="1195">
                  <c:v>1.6050098657592327E-2</c:v>
                </c:pt>
                <c:pt idx="1196">
                  <c:v>1.6064845556494345E-2</c:v>
                </c:pt>
                <c:pt idx="1197">
                  <c:v>1.6079592474700921E-2</c:v>
                </c:pt>
                <c:pt idx="1198">
                  <c:v>1.6094339412209557E-2</c:v>
                </c:pt>
                <c:pt idx="1199">
                  <c:v>1.6109086369022751E-2</c:v>
                </c:pt>
                <c:pt idx="1200">
                  <c:v>1.6123833345140504E-2</c:v>
                </c:pt>
                <c:pt idx="1201">
                  <c:v>1.6138580340557818E-2</c:v>
                </c:pt>
                <c:pt idx="1202">
                  <c:v>1.6153327355282188E-2</c:v>
                </c:pt>
                <c:pt idx="1203">
                  <c:v>1.616807438930612E-2</c:v>
                </c:pt>
                <c:pt idx="1204">
                  <c:v>1.6182821442637108E-2</c:v>
                </c:pt>
                <c:pt idx="1205">
                  <c:v>1.6197568515270155E-2</c:v>
                </c:pt>
                <c:pt idx="1206">
                  <c:v>1.6212315607205263E-2</c:v>
                </c:pt>
                <c:pt idx="1207">
                  <c:v>1.6227062718447427E-2</c:v>
                </c:pt>
                <c:pt idx="1208">
                  <c:v>1.6237551601793607E-2</c:v>
                </c:pt>
                <c:pt idx="1209">
                  <c:v>1.6256556998835436E-2</c:v>
                </c:pt>
                <c:pt idx="1210">
                  <c:v>1.6271304167986278E-2</c:v>
                </c:pt>
                <c:pt idx="1211">
                  <c:v>1.6286051356441678E-2</c:v>
                </c:pt>
                <c:pt idx="1212">
                  <c:v>1.6300798564199137E-2</c:v>
                </c:pt>
                <c:pt idx="1213">
                  <c:v>1.6315545791261155E-2</c:v>
                </c:pt>
                <c:pt idx="1214">
                  <c:v>1.6330293037625232E-2</c:v>
                </c:pt>
                <c:pt idx="1215">
                  <c:v>1.6345040303293867E-2</c:v>
                </c:pt>
                <c:pt idx="1216">
                  <c:v>1.6360469378446214E-2</c:v>
                </c:pt>
                <c:pt idx="1217">
                  <c:v>1.6375216014082691E-2</c:v>
                </c:pt>
                <c:pt idx="1218">
                  <c:v>1.6389962668421632E-2</c:v>
                </c:pt>
                <c:pt idx="1219">
                  <c:v>1.640470934146045E-2</c:v>
                </c:pt>
                <c:pt idx="1220">
                  <c:v>1.6419456033196573E-2</c:v>
                </c:pt>
                <c:pt idx="1221">
                  <c:v>1.6429918400947065E-2</c:v>
                </c:pt>
                <c:pt idx="1222">
                  <c:v>1.6444663107537037E-2</c:v>
                </c:pt>
                <c:pt idx="1223">
                  <c:v>1.64594078310135E-2</c:v>
                </c:pt>
                <c:pt idx="1224">
                  <c:v>1.6474152571379311E-2</c:v>
                </c:pt>
                <c:pt idx="1225">
                  <c:v>1.6493189772375381E-2</c:v>
                </c:pt>
                <c:pt idx="1226">
                  <c:v>1.6507936576310785E-2</c:v>
                </c:pt>
                <c:pt idx="1227">
                  <c:v>1.6524115783917992E-2</c:v>
                </c:pt>
                <c:pt idx="1228">
                  <c:v>1.6537430240281231E-2</c:v>
                </c:pt>
                <c:pt idx="1229">
                  <c:v>1.6552177100316277E-2</c:v>
                </c:pt>
                <c:pt idx="1230">
                  <c:v>1.656692397905378E-2</c:v>
                </c:pt>
                <c:pt idx="1231">
                  <c:v>1.6588662302741142E-2</c:v>
                </c:pt>
                <c:pt idx="1232">
                  <c:v>1.6603408548874654E-2</c:v>
                </c:pt>
                <c:pt idx="1233">
                  <c:v>1.6618154813111019E-2</c:v>
                </c:pt>
                <c:pt idx="1234">
                  <c:v>1.6514665744797732E-2</c:v>
                </c:pt>
                <c:pt idx="1235">
                  <c:v>1.6319594265257843E-2</c:v>
                </c:pt>
                <c:pt idx="1236">
                  <c:v>1.6124025054854978E-2</c:v>
                </c:pt>
                <c:pt idx="1237">
                  <c:v>1.5927958138807673E-2</c:v>
                </c:pt>
                <c:pt idx="1238">
                  <c:v>1.5760054643395804E-2</c:v>
                </c:pt>
                <c:pt idx="1239">
                  <c:v>1.5772581309151157E-2</c:v>
                </c:pt>
                <c:pt idx="1240">
                  <c:v>1.5785107987968061E-2</c:v>
                </c:pt>
                <c:pt idx="1241">
                  <c:v>1.5797634679843853E-2</c:v>
                </c:pt>
                <c:pt idx="1242">
                  <c:v>1.5811403210239661E-2</c:v>
                </c:pt>
                <c:pt idx="1243">
                  <c:v>1.5823930479201186E-2</c:v>
                </c:pt>
                <c:pt idx="1244">
                  <c:v>1.5836457761659012E-2</c:v>
                </c:pt>
                <c:pt idx="1245">
                  <c:v>1.5848985057613139E-2</c:v>
                </c:pt>
                <c:pt idx="1246">
                  <c:v>1.5861512367063568E-2</c:v>
                </c:pt>
                <c:pt idx="1247">
                  <c:v>1.5874039690007717E-2</c:v>
                </c:pt>
                <c:pt idx="1248">
                  <c:v>1.5886567026448171E-2</c:v>
                </c:pt>
                <c:pt idx="1249">
                  <c:v>1.5899094376382344E-2</c:v>
                </c:pt>
                <c:pt idx="1250">
                  <c:v>1.5911621739812819E-2</c:v>
                </c:pt>
                <c:pt idx="1251">
                  <c:v>1.592290231686988E-2</c:v>
                </c:pt>
                <c:pt idx="1252">
                  <c:v>1.5935429152396097E-2</c:v>
                </c:pt>
                <c:pt idx="1253">
                  <c:v>1.594795600098653E-2</c:v>
                </c:pt>
                <c:pt idx="1254">
                  <c:v>1.596048286263585E-2</c:v>
                </c:pt>
                <c:pt idx="1255">
                  <c:v>1.5974258759396811E-2</c:v>
                </c:pt>
                <c:pt idx="1256">
                  <c:v>1.5986786203799931E-2</c:v>
                </c:pt>
                <c:pt idx="1257">
                  <c:v>1.5999313661696778E-2</c:v>
                </c:pt>
                <c:pt idx="1258">
                  <c:v>1.6011841133092501E-2</c:v>
                </c:pt>
                <c:pt idx="1259">
                  <c:v>1.6024368617981948E-2</c:v>
                </c:pt>
                <c:pt idx="1260">
                  <c:v>1.6035644306773733E-2</c:v>
                </c:pt>
                <c:pt idx="1261">
                  <c:v>1.6048171259837929E-2</c:v>
                </c:pt>
                <c:pt idx="1262">
                  <c:v>1.6060698225963677E-2</c:v>
                </c:pt>
                <c:pt idx="1263">
                  <c:v>1.6078239698156901E-2</c:v>
                </c:pt>
                <c:pt idx="1264">
                  <c:v>1.6087006244860799E-2</c:v>
                </c:pt>
                <c:pt idx="1265">
                  <c:v>1.6099533810722894E-2</c:v>
                </c:pt>
                <c:pt idx="1266">
                  <c:v>1.6112061390081287E-2</c:v>
                </c:pt>
                <c:pt idx="1267">
                  <c:v>1.6124588982935985E-2</c:v>
                </c:pt>
                <c:pt idx="1268">
                  <c:v>1.6137116589281825E-2</c:v>
                </c:pt>
                <c:pt idx="1269">
                  <c:v>1.6149644209129121E-2</c:v>
                </c:pt>
                <c:pt idx="1270">
                  <c:v>1.6162171842470142E-2</c:v>
                </c:pt>
                <c:pt idx="1271">
                  <c:v>1.6174699489304882E-2</c:v>
                </c:pt>
                <c:pt idx="1272">
                  <c:v>1.6187227149638505E-2</c:v>
                </c:pt>
                <c:pt idx="1273">
                  <c:v>1.6197236698532361E-2</c:v>
                </c:pt>
                <c:pt idx="1274">
                  <c:v>1.6209763256979436E-2</c:v>
                </c:pt>
                <c:pt idx="1275">
                  <c:v>1.6222289828048138E-2</c:v>
                </c:pt>
                <c:pt idx="1276">
                  <c:v>1.6234816411743982E-2</c:v>
                </c:pt>
                <c:pt idx="1277">
                  <c:v>1.6249865653730499E-2</c:v>
                </c:pt>
                <c:pt idx="1278">
                  <c:v>1.6262393395036767E-2</c:v>
                </c:pt>
                <c:pt idx="1279">
                  <c:v>1.6274921149839337E-2</c:v>
                </c:pt>
                <c:pt idx="1280">
                  <c:v>1.6287448918138207E-2</c:v>
                </c:pt>
                <c:pt idx="1281">
                  <c:v>1.6299976699930802E-2</c:v>
                </c:pt>
                <c:pt idx="1282">
                  <c:v>1.6311240290988849E-2</c:v>
                </c:pt>
                <c:pt idx="1283">
                  <c:v>1.6323767531369882E-2</c:v>
                </c:pt>
                <c:pt idx="1284">
                  <c:v>1.6336294784807137E-2</c:v>
                </c:pt>
                <c:pt idx="1285">
                  <c:v>1.6348822051308609E-2</c:v>
                </c:pt>
                <c:pt idx="1286">
                  <c:v>1.6305904065749617E-2</c:v>
                </c:pt>
                <c:pt idx="1287">
                  <c:v>1.6119655336670265E-2</c:v>
                </c:pt>
                <c:pt idx="1288">
                  <c:v>1.5932962553842304E-2</c:v>
                </c:pt>
                <c:pt idx="1289">
                  <c:v>1.5745825738750479E-2</c:v>
                </c:pt>
                <c:pt idx="1290">
                  <c:v>1.5558100163075572E-2</c:v>
                </c:pt>
                <c:pt idx="1291">
                  <c:v>1.5539363333494371E-2</c:v>
                </c:pt>
                <c:pt idx="1292">
                  <c:v>1.554991018601104E-2</c:v>
                </c:pt>
                <c:pt idx="1293">
                  <c:v>1.5560457047784304E-2</c:v>
                </c:pt>
                <c:pt idx="1294">
                  <c:v>1.5571003918816828E-2</c:v>
                </c:pt>
                <c:pt idx="1295">
                  <c:v>1.5582641240652985E-2</c:v>
                </c:pt>
                <c:pt idx="1296">
                  <c:v>1.559318858724394E-2</c:v>
                </c:pt>
                <c:pt idx="1297">
                  <c:v>1.5603735943398858E-2</c:v>
                </c:pt>
                <c:pt idx="1298">
                  <c:v>1.5614283309122895E-2</c:v>
                </c:pt>
                <c:pt idx="1299">
                  <c:v>1.5624830684413475E-2</c:v>
                </c:pt>
                <c:pt idx="1300">
                  <c:v>1.5635378069270595E-2</c:v>
                </c:pt>
                <c:pt idx="1301">
                  <c:v>1.5645925463691677E-2</c:v>
                </c:pt>
                <c:pt idx="1302">
                  <c:v>1.5656472867684457E-2</c:v>
                </c:pt>
                <c:pt idx="1303">
                  <c:v>1.5665926174698974E-2</c:v>
                </c:pt>
                <c:pt idx="1304">
                  <c:v>1.5676473138308111E-2</c:v>
                </c:pt>
                <c:pt idx="1305">
                  <c:v>1.5687020111173844E-2</c:v>
                </c:pt>
                <c:pt idx="1306">
                  <c:v>1.5697567093298836E-2</c:v>
                </c:pt>
                <c:pt idx="1307">
                  <c:v>1.5708114084683089E-2</c:v>
                </c:pt>
                <c:pt idx="1308">
                  <c:v>1.5719757492525611E-2</c:v>
                </c:pt>
                <c:pt idx="1309">
                  <c:v>1.5730304963484178E-2</c:v>
                </c:pt>
                <c:pt idx="1310">
                  <c:v>1.5740852444011869E-2</c:v>
                </c:pt>
                <c:pt idx="1311">
                  <c:v>1.5751399934103519E-2</c:v>
                </c:pt>
                <c:pt idx="1312">
                  <c:v>1.5760849180461278E-2</c:v>
                </c:pt>
                <c:pt idx="1313">
                  <c:v>1.5771396227390433E-2</c:v>
                </c:pt>
                <c:pt idx="1314">
                  <c:v>1.5781943283576183E-2</c:v>
                </c:pt>
                <c:pt idx="1315">
                  <c:v>1.5792490349021193E-2</c:v>
                </c:pt>
                <c:pt idx="1316">
                  <c:v>1.5804137528062465E-2</c:v>
                </c:pt>
                <c:pt idx="1317">
                  <c:v>1.5814685075555942E-2</c:v>
                </c:pt>
                <c:pt idx="1318">
                  <c:v>1.5825232632615958E-2</c:v>
                </c:pt>
                <c:pt idx="1319">
                  <c:v>1.5835780199242516E-2</c:v>
                </c:pt>
                <c:pt idx="1320">
                  <c:v>1.5846327775435615E-2</c:v>
                </c:pt>
                <c:pt idx="1321">
                  <c:v>1.5856875361197835E-2</c:v>
                </c:pt>
                <c:pt idx="1322">
                  <c:v>1.5867422956526593E-2</c:v>
                </c:pt>
                <c:pt idx="1323">
                  <c:v>1.5877970561419319E-2</c:v>
                </c:pt>
                <c:pt idx="1324">
                  <c:v>1.588851817587858E-2</c:v>
                </c:pt>
                <c:pt idx="1325">
                  <c:v>1.589575316874901E-2</c:v>
                </c:pt>
                <c:pt idx="1326">
                  <c:v>1.5906299403597286E-2</c:v>
                </c:pt>
                <c:pt idx="1327">
                  <c:v>1.5916845647087223E-2</c:v>
                </c:pt>
                <c:pt idx="1328">
                  <c:v>1.5927391899215961E-2</c:v>
                </c:pt>
                <c:pt idx="1329">
                  <c:v>1.5941256391691066E-2</c:v>
                </c:pt>
                <c:pt idx="1330">
                  <c:v>1.5951804063557312E-2</c:v>
                </c:pt>
                <c:pt idx="1331">
                  <c:v>1.5966780876789852E-2</c:v>
                </c:pt>
                <c:pt idx="1332">
                  <c:v>1.597289943598169E-2</c:v>
                </c:pt>
                <c:pt idx="1333">
                  <c:v>1.5983447136544982E-2</c:v>
                </c:pt>
                <c:pt idx="1334">
                  <c:v>1.5992886351485325E-2</c:v>
                </c:pt>
                <c:pt idx="1335">
                  <c:v>1.600343360208889E-2</c:v>
                </c:pt>
                <c:pt idx="1336">
                  <c:v>1.6013980861951715E-2</c:v>
                </c:pt>
                <c:pt idx="1337">
                  <c:v>1.6024528131071136E-2</c:v>
                </c:pt>
                <c:pt idx="1338">
                  <c:v>1.6007685562085198E-2</c:v>
                </c:pt>
                <c:pt idx="1339">
                  <c:v>1.5818490972637302E-2</c:v>
                </c:pt>
                <c:pt idx="1340">
                  <c:v>1.5628875004221558E-2</c:v>
                </c:pt>
                <c:pt idx="1341">
                  <c:v>1.5438837677556874E-2</c:v>
                </c:pt>
                <c:pt idx="1342">
                  <c:v>1.5249336095130239E-2</c:v>
                </c:pt>
                <c:pt idx="1343">
                  <c:v>1.5199135995770163E-2</c:v>
                </c:pt>
                <c:pt idx="1344">
                  <c:v>1.5207802958605576E-2</c:v>
                </c:pt>
                <c:pt idx="1345">
                  <c:v>1.5216469927694654E-2</c:v>
                </c:pt>
                <c:pt idx="1346">
                  <c:v>1.5225136903032066E-2</c:v>
                </c:pt>
                <c:pt idx="1347">
                  <c:v>1.5234745167147583E-2</c:v>
                </c:pt>
                <c:pt idx="1348">
                  <c:v>1.5243412522081995E-2</c:v>
                </c:pt>
                <c:pt idx="1349">
                  <c:v>1.5252079883480913E-2</c:v>
                </c:pt>
                <c:pt idx="1350">
                  <c:v>1.526074725133918E-2</c:v>
                </c:pt>
                <c:pt idx="1351">
                  <c:v>1.5269414625656796E-2</c:v>
                </c:pt>
                <c:pt idx="1352">
                  <c:v>1.5278082006438919E-2</c:v>
                </c:pt>
                <c:pt idx="1353">
                  <c:v>1.5286749393677811E-2</c:v>
                </c:pt>
                <c:pt idx="1354">
                  <c:v>1.5295416787378632E-2</c:v>
                </c:pt>
                <c:pt idx="1355">
                  <c:v>1.5304084187538803E-2</c:v>
                </c:pt>
                <c:pt idx="1356">
                  <c:v>1.5311807000277788E-2</c:v>
                </c:pt>
                <c:pt idx="1357">
                  <c:v>1.532047404438952E-2</c:v>
                </c:pt>
                <c:pt idx="1358">
                  <c:v>1.5329141094749588E-2</c:v>
                </c:pt>
                <c:pt idx="1359">
                  <c:v>1.5337808151363319E-2</c:v>
                </c:pt>
                <c:pt idx="1360">
                  <c:v>1.5347421285250519E-2</c:v>
                </c:pt>
                <c:pt idx="1361">
                  <c:v>1.5356088724171942E-2</c:v>
                </c:pt>
                <c:pt idx="1362">
                  <c:v>1.536475616955787E-2</c:v>
                </c:pt>
                <c:pt idx="1363">
                  <c:v>1.5373423621400571E-2</c:v>
                </c:pt>
                <c:pt idx="1364">
                  <c:v>1.538114352820763E-2</c:v>
                </c:pt>
                <c:pt idx="1365">
                  <c:v>1.5389810622332689E-2</c:v>
                </c:pt>
                <c:pt idx="1366">
                  <c:v>1.5398477722706083E-2</c:v>
                </c:pt>
                <c:pt idx="1367">
                  <c:v>1.5407144829335806E-2</c:v>
                </c:pt>
                <c:pt idx="1368">
                  <c:v>1.5415811942213864E-2</c:v>
                </c:pt>
                <c:pt idx="1369">
                  <c:v>1.5425428468141777E-2</c:v>
                </c:pt>
                <c:pt idx="1370">
                  <c:v>1.5434095965210235E-2</c:v>
                </c:pt>
                <c:pt idx="1371">
                  <c:v>1.5442763468738041E-2</c:v>
                </c:pt>
                <c:pt idx="1372">
                  <c:v>1.5451430978730356E-2</c:v>
                </c:pt>
                <c:pt idx="1373">
                  <c:v>1.5460098495179439E-2</c:v>
                </c:pt>
                <c:pt idx="1374">
                  <c:v>1.5468766018090451E-2</c:v>
                </c:pt>
                <c:pt idx="1375">
                  <c:v>1.5477433547463391E-2</c:v>
                </c:pt>
                <c:pt idx="1376">
                  <c:v>1.5486101083293102E-2</c:v>
                </c:pt>
                <c:pt idx="1377">
                  <c:v>1.5491911655761532E-2</c:v>
                </c:pt>
                <c:pt idx="1378">
                  <c:v>1.5500578084587538E-2</c:v>
                </c:pt>
                <c:pt idx="1379">
                  <c:v>1.550924451925173E-2</c:v>
                </c:pt>
                <c:pt idx="1380">
                  <c:v>1.5517910959745545E-2</c:v>
                </c:pt>
                <c:pt idx="1381">
                  <c:v>1.5529438859362832E-2</c:v>
                </c:pt>
                <c:pt idx="1382">
                  <c:v>1.5541924084722578E-2</c:v>
                </c:pt>
                <c:pt idx="1383">
                  <c:v>1.5546774015014421E-2</c:v>
                </c:pt>
                <c:pt idx="1384">
                  <c:v>1.5555441602531818E-2</c:v>
                </c:pt>
                <c:pt idx="1385">
                  <c:v>1.5564109196508564E-2</c:v>
                </c:pt>
                <c:pt idx="1386">
                  <c:v>1.5571821043129042E-2</c:v>
                </c:pt>
                <c:pt idx="1387">
                  <c:v>1.5580488274794746E-2</c:v>
                </c:pt>
                <c:pt idx="1388">
                  <c:v>1.5589155512714115E-2</c:v>
                </c:pt>
                <c:pt idx="1389">
                  <c:v>1.5597822756884483E-2</c:v>
                </c:pt>
                <c:pt idx="1390">
                  <c:v>1.5607447263305738E-2</c:v>
                </c:pt>
                <c:pt idx="1391">
                  <c:v>1.5413468978518636E-2</c:v>
                </c:pt>
                <c:pt idx="1392">
                  <c:v>1.5219085791031777E-2</c:v>
                </c:pt>
                <c:pt idx="1393">
                  <c:v>1.5024297721257223E-2</c:v>
                </c:pt>
                <c:pt idx="1394">
                  <c:v>1.4829104789650866E-2</c:v>
                </c:pt>
                <c:pt idx="1395">
                  <c:v>1.4748454552168333E-2</c:v>
                </c:pt>
                <c:pt idx="1396">
                  <c:v>1.4755313865360442E-2</c:v>
                </c:pt>
                <c:pt idx="1397">
                  <c:v>1.4762173182466753E-2</c:v>
                </c:pt>
                <c:pt idx="1398">
                  <c:v>1.4769032503489932E-2</c:v>
                </c:pt>
                <c:pt idx="1399">
                  <c:v>1.4776684912136039E-2</c:v>
                </c:pt>
                <c:pt idx="1400">
                  <c:v>1.4783544522713663E-2</c:v>
                </c:pt>
                <c:pt idx="1401">
                  <c:v>1.4790404137339661E-2</c:v>
                </c:pt>
                <c:pt idx="1402">
                  <c:v>1.4797263756011455E-2</c:v>
                </c:pt>
                <c:pt idx="1403">
                  <c:v>1.4804123378729044E-2</c:v>
                </c:pt>
                <c:pt idx="1404">
                  <c:v>1.4810983005492429E-2</c:v>
                </c:pt>
                <c:pt idx="1405">
                  <c:v>1.481784263630161E-2</c:v>
                </c:pt>
                <c:pt idx="1406">
                  <c:v>1.4824702271161744E-2</c:v>
                </c:pt>
                <c:pt idx="1407">
                  <c:v>1.4831561910065098E-2</c:v>
                </c:pt>
                <c:pt idx="1408">
                  <c:v>1.4837625929106757E-2</c:v>
                </c:pt>
                <c:pt idx="1409">
                  <c:v>1.4844485293207477E-2</c:v>
                </c:pt>
                <c:pt idx="1410">
                  <c:v>1.4851344661225063E-2</c:v>
                </c:pt>
                <c:pt idx="1411">
                  <c:v>1.4858204033154188E-2</c:v>
                </c:pt>
                <c:pt idx="1412">
                  <c:v>1.4865860165294582E-2</c:v>
                </c:pt>
                <c:pt idx="1413">
                  <c:v>1.4872719828477867E-2</c:v>
                </c:pt>
                <c:pt idx="1414">
                  <c:v>1.4879579495712105E-2</c:v>
                </c:pt>
                <c:pt idx="1415">
                  <c:v>1.4886439166989561E-2</c:v>
                </c:pt>
                <c:pt idx="1416">
                  <c:v>1.4892500951555476E-2</c:v>
                </c:pt>
                <c:pt idx="1417">
                  <c:v>1.4899360346983137E-2</c:v>
                </c:pt>
                <c:pt idx="1418">
                  <c:v>1.4906219746327665E-2</c:v>
                </c:pt>
                <c:pt idx="1419">
                  <c:v>1.4913079149591724E-2</c:v>
                </c:pt>
                <c:pt idx="1420">
                  <c:v>1.491993855676732E-2</c:v>
                </c:pt>
                <c:pt idx="1421">
                  <c:v>1.492759727964695E-2</c:v>
                </c:pt>
                <c:pt idx="1422">
                  <c:v>1.4934456979252714E-2</c:v>
                </c:pt>
                <c:pt idx="1423">
                  <c:v>1.4941316682906852E-2</c:v>
                </c:pt>
                <c:pt idx="1424">
                  <c:v>1.4950756910356654E-2</c:v>
                </c:pt>
                <c:pt idx="1425">
                  <c:v>1.4957617192788483E-2</c:v>
                </c:pt>
                <c:pt idx="1426">
                  <c:v>1.4964477479532012E-2</c:v>
                </c:pt>
                <c:pt idx="1427">
                  <c:v>1.4971337770582401E-2</c:v>
                </c:pt>
                <c:pt idx="1428">
                  <c:v>1.4978198065942069E-2</c:v>
                </c:pt>
                <c:pt idx="1429">
                  <c:v>1.498105020044882E-2</c:v>
                </c:pt>
                <c:pt idx="1430">
                  <c:v>1.4987909076116246E-2</c:v>
                </c:pt>
                <c:pt idx="1431">
                  <c:v>1.4994767955432182E-2</c:v>
                </c:pt>
                <c:pt idx="1432">
                  <c:v>1.5001626838405193E-2</c:v>
                </c:pt>
                <c:pt idx="1433">
                  <c:v>1.5010091129334491E-2</c:v>
                </c:pt>
                <c:pt idx="1434">
                  <c:v>1.5019359928561052E-2</c:v>
                </c:pt>
                <c:pt idx="1435">
                  <c:v>1.5026220254078414E-2</c:v>
                </c:pt>
                <c:pt idx="1436">
                  <c:v>1.5033080583902635E-2</c:v>
                </c:pt>
                <c:pt idx="1437">
                  <c:v>1.5039940918036137E-2</c:v>
                </c:pt>
                <c:pt idx="1438">
                  <c:v>1.5044388481303628E-2</c:v>
                </c:pt>
                <c:pt idx="1439">
                  <c:v>1.5051247963445924E-2</c:v>
                </c:pt>
                <c:pt idx="1440">
                  <c:v>1.5058107449505087E-2</c:v>
                </c:pt>
                <c:pt idx="1441">
                  <c:v>1.5064966939475788E-2</c:v>
                </c:pt>
                <c:pt idx="1442">
                  <c:v>1.5074242653323468E-2</c:v>
                </c:pt>
                <c:pt idx="1443">
                  <c:v>1.4910736285096831E-2</c:v>
                </c:pt>
                <c:pt idx="1444">
                  <c:v>1.4746906444503726E-2</c:v>
                </c:pt>
                <c:pt idx="1445">
                  <c:v>1.4582753146172453E-2</c:v>
                </c:pt>
                <c:pt idx="1446">
                  <c:v>1.4428417011512984E-2</c:v>
                </c:pt>
                <c:pt idx="1447">
                  <c:v>1.4300123494748185E-2</c:v>
                </c:pt>
                <c:pt idx="1448">
                  <c:v>1.4305446318657822E-2</c:v>
                </c:pt>
                <c:pt idx="1449">
                  <c:v>1.4310769144928237E-2</c:v>
                </c:pt>
                <c:pt idx="1450">
                  <c:v>1.4316091973554101E-2</c:v>
                </c:pt>
                <c:pt idx="1451">
                  <c:v>1.4323409837252141E-2</c:v>
                </c:pt>
                <c:pt idx="1452">
                  <c:v>1.4328733306183269E-2</c:v>
                </c:pt>
                <c:pt idx="1453">
                  <c:v>1.4334056777708685E-2</c:v>
                </c:pt>
                <c:pt idx="1454">
                  <c:v>1.433938025182839E-2</c:v>
                </c:pt>
                <c:pt idx="1455">
                  <c:v>1.4344703728544805E-2</c:v>
                </c:pt>
                <c:pt idx="1456">
                  <c:v>1.4350027207853087E-2</c:v>
                </c:pt>
                <c:pt idx="1457">
                  <c:v>1.4355350689755656E-2</c:v>
                </c:pt>
                <c:pt idx="1458">
                  <c:v>1.4360674174252516E-2</c:v>
                </c:pt>
                <c:pt idx="1459">
                  <c:v>1.4363997537323314E-2</c:v>
                </c:pt>
                <c:pt idx="1460">
                  <c:v>1.436932038953298E-2</c:v>
                </c:pt>
                <c:pt idx="1461">
                  <c:v>1.437464324410076E-2</c:v>
                </c:pt>
                <c:pt idx="1462">
                  <c:v>1.4379966101029318E-2</c:v>
                </c:pt>
                <c:pt idx="1463">
                  <c:v>1.4385288960313325E-2</c:v>
                </c:pt>
                <c:pt idx="1464">
                  <c:v>1.4392615135718566E-2</c:v>
                </c:pt>
                <c:pt idx="1465">
                  <c:v>1.4397938638375444E-2</c:v>
                </c:pt>
                <c:pt idx="1466">
                  <c:v>1.4403262143629031E-2</c:v>
                </c:pt>
                <c:pt idx="1467">
                  <c:v>1.4408585651474485E-2</c:v>
                </c:pt>
                <c:pt idx="1468">
                  <c:v>1.4411903292110395E-2</c:v>
                </c:pt>
                <c:pt idx="1469">
                  <c:v>1.4417226165543084E-2</c:v>
                </c:pt>
                <c:pt idx="1470">
                  <c:v>1.4422549041333887E-2</c:v>
                </c:pt>
                <c:pt idx="1471">
                  <c:v>1.4427871919485469E-2</c:v>
                </c:pt>
                <c:pt idx="1472">
                  <c:v>1.4433194799995164E-2</c:v>
                </c:pt>
                <c:pt idx="1473">
                  <c:v>1.4440526753036956E-2</c:v>
                </c:pt>
                <c:pt idx="1474">
                  <c:v>1.4445850279044851E-2</c:v>
                </c:pt>
                <c:pt idx="1475">
                  <c:v>1.4451173807647036E-2</c:v>
                </c:pt>
                <c:pt idx="1476">
                  <c:v>1.4456587443597846E-2</c:v>
                </c:pt>
                <c:pt idx="1477">
                  <c:v>1.446191076389991E-2</c:v>
                </c:pt>
                <c:pt idx="1478">
                  <c:v>1.4467234086712466E-2</c:v>
                </c:pt>
                <c:pt idx="1479">
                  <c:v>1.4472557412045506E-2</c:v>
                </c:pt>
                <c:pt idx="1480">
                  <c:v>1.4477880739891535E-2</c:v>
                </c:pt>
                <c:pt idx="1481">
                  <c:v>1.4481189890587755E-2</c:v>
                </c:pt>
                <c:pt idx="1482">
                  <c:v>1.448651258082115E-2</c:v>
                </c:pt>
                <c:pt idx="1483">
                  <c:v>1.4491835273331343E-2</c:v>
                </c:pt>
                <c:pt idx="1484">
                  <c:v>1.4497157968126607E-2</c:v>
                </c:pt>
                <c:pt idx="1485">
                  <c:v>1.4502480665198669E-2</c:v>
                </c:pt>
                <c:pt idx="1486">
                  <c:v>1.4509820759802949E-2</c:v>
                </c:pt>
                <c:pt idx="1487">
                  <c:v>1.4515816861977046E-2</c:v>
                </c:pt>
                <c:pt idx="1488">
                  <c:v>1.4520467453232322E-2</c:v>
                </c:pt>
                <c:pt idx="1489">
                  <c:v>1.4525790803722738E-2</c:v>
                </c:pt>
                <c:pt idx="1490">
                  <c:v>1.4531114156726144E-2</c:v>
                </c:pt>
                <c:pt idx="1491">
                  <c:v>1.4536437512245037E-2</c:v>
                </c:pt>
                <c:pt idx="1492">
                  <c:v>1.4541760870279419E-2</c:v>
                </c:pt>
                <c:pt idx="1493">
                  <c:v>1.4547084230831786E-2</c:v>
                </c:pt>
                <c:pt idx="1494">
                  <c:v>1.4552493820988981E-2</c:v>
                </c:pt>
                <c:pt idx="1495">
                  <c:v>1.4395399181467615E-2</c:v>
                </c:pt>
                <c:pt idx="1496">
                  <c:v>1.4238010673457997E-2</c:v>
                </c:pt>
                <c:pt idx="1497">
                  <c:v>1.4080328308945378E-2</c:v>
                </c:pt>
                <c:pt idx="1498">
                  <c:v>1.392235209994595E-2</c:v>
                </c:pt>
                <c:pt idx="1499">
                  <c:v>1.3856850664699875E-2</c:v>
                </c:pt>
                <c:pt idx="1500">
                  <c:v>1.3860862722325354E-2</c:v>
                </c:pt>
                <c:pt idx="1501">
                  <c:v>1.3864874781332954E-2</c:v>
                </c:pt>
                <c:pt idx="1502">
                  <c:v>1.386888684172783E-2</c:v>
                </c:pt>
                <c:pt idx="1503">
                  <c:v>1.3872898903504828E-2</c:v>
                </c:pt>
                <c:pt idx="1504">
                  <c:v>1.3876910966666524E-2</c:v>
                </c:pt>
                <c:pt idx="1505">
                  <c:v>1.3880923031212918E-2</c:v>
                </c:pt>
                <c:pt idx="1506">
                  <c:v>1.388493509714659E-2</c:v>
                </c:pt>
                <c:pt idx="1507">
                  <c:v>1.3888947164459804E-2</c:v>
                </c:pt>
                <c:pt idx="1508">
                  <c:v>1.3892959233162873E-2</c:v>
                </c:pt>
                <c:pt idx="1509">
                  <c:v>1.3896971303245484E-2</c:v>
                </c:pt>
                <c:pt idx="1510">
                  <c:v>1.3900983374715374E-2</c:v>
                </c:pt>
                <c:pt idx="1511">
                  <c:v>1.3905550471790817E-2</c:v>
                </c:pt>
                <c:pt idx="1512">
                  <c:v>1.3909007521809246E-2</c:v>
                </c:pt>
                <c:pt idx="1513">
                  <c:v>1.3913019597430652E-2</c:v>
                </c:pt>
                <c:pt idx="1514">
                  <c:v>1.3917031674439338E-2</c:v>
                </c:pt>
                <c:pt idx="1515">
                  <c:v>1.3921043752827562E-2</c:v>
                </c:pt>
                <c:pt idx="1516">
                  <c:v>1.3925055832603065E-2</c:v>
                </c:pt>
                <c:pt idx="1517">
                  <c:v>1.3929067913765846E-2</c:v>
                </c:pt>
                <c:pt idx="1518">
                  <c:v>1.3933079996310747E-2</c:v>
                </c:pt>
                <c:pt idx="1519">
                  <c:v>1.3937092080237766E-2</c:v>
                </c:pt>
                <c:pt idx="1520">
                  <c:v>1.3939435077931415E-2</c:v>
                </c:pt>
                <c:pt idx="1521">
                  <c:v>1.3945116252251063E-2</c:v>
                </c:pt>
                <c:pt idx="1522">
                  <c:v>1.3949128340332179E-2</c:v>
                </c:pt>
                <c:pt idx="1523">
                  <c:v>1.3953140429800573E-2</c:v>
                </c:pt>
                <c:pt idx="1524">
                  <c:v>1.395826663530351E-2</c:v>
                </c:pt>
                <c:pt idx="1525">
                  <c:v>1.396116461288888E-2</c:v>
                </c:pt>
                <c:pt idx="1526">
                  <c:v>1.3965176706508793E-2</c:v>
                </c:pt>
                <c:pt idx="1527">
                  <c:v>1.3969188801513405E-2</c:v>
                </c:pt>
                <c:pt idx="1528">
                  <c:v>1.3974920368208207E-2</c:v>
                </c:pt>
                <c:pt idx="1529">
                  <c:v>1.397893246657529E-2</c:v>
                </c:pt>
                <c:pt idx="1530">
                  <c:v>1.3982944566327073E-2</c:v>
                </c:pt>
                <c:pt idx="1531">
                  <c:v>1.3986956667463553E-2</c:v>
                </c:pt>
                <c:pt idx="1532">
                  <c:v>1.3990968769982154E-2</c:v>
                </c:pt>
                <c:pt idx="1533">
                  <c:v>1.3993305515533587E-2</c:v>
                </c:pt>
                <c:pt idx="1534">
                  <c:v>1.3997317152887323E-2</c:v>
                </c:pt>
                <c:pt idx="1535">
                  <c:v>1.4001328791491487E-2</c:v>
                </c:pt>
                <c:pt idx="1536">
                  <c:v>1.4005340431343223E-2</c:v>
                </c:pt>
                <c:pt idx="1537">
                  <c:v>1.4011029303353373E-2</c:v>
                </c:pt>
                <c:pt idx="1538">
                  <c:v>1.4015041414182746E-2</c:v>
                </c:pt>
                <c:pt idx="1539">
                  <c:v>1.4019053526391659E-2</c:v>
                </c:pt>
                <c:pt idx="1540">
                  <c:v>1.402306563998785E-2</c:v>
                </c:pt>
                <c:pt idx="1541">
                  <c:v>1.4027077754968741E-2</c:v>
                </c:pt>
                <c:pt idx="1542">
                  <c:v>1.4031103120957233E-2</c:v>
                </c:pt>
                <c:pt idx="1543">
                  <c:v>1.4035115082504213E-2</c:v>
                </c:pt>
                <c:pt idx="1544">
                  <c:v>1.4039127045388788E-2</c:v>
                </c:pt>
                <c:pt idx="1545">
                  <c:v>1.404313900961629E-2</c:v>
                </c:pt>
                <c:pt idx="1546">
                  <c:v>1.3998738189644621E-2</c:v>
                </c:pt>
                <c:pt idx="1547">
                  <c:v>1.3888337902219145E-2</c:v>
                </c:pt>
                <c:pt idx="1548">
                  <c:v>1.3777739761991141E-2</c:v>
                </c:pt>
                <c:pt idx="1549">
                  <c:v>1.3666943774623175E-2</c:v>
                </c:pt>
                <c:pt idx="1550">
                  <c:v>1.3555471177603806E-2</c:v>
                </c:pt>
                <c:pt idx="1551">
                  <c:v>1.3558602182384583E-2</c:v>
                </c:pt>
                <c:pt idx="1552">
                  <c:v>1.3561733187980707E-2</c:v>
                </c:pt>
                <c:pt idx="1553">
                  <c:v>1.3564864194392179E-2</c:v>
                </c:pt>
                <c:pt idx="1554">
                  <c:v>1.3568474441589888E-2</c:v>
                </c:pt>
                <c:pt idx="1555">
                  <c:v>1.3571605567645096E-2</c:v>
                </c:pt>
                <c:pt idx="1556">
                  <c:v>1.3574736694546079E-2</c:v>
                </c:pt>
                <c:pt idx="1557">
                  <c:v>1.3577867822290259E-2</c:v>
                </c:pt>
                <c:pt idx="1558">
                  <c:v>1.3580998950877636E-2</c:v>
                </c:pt>
                <c:pt idx="1559">
                  <c:v>1.3584130080308208E-2</c:v>
                </c:pt>
                <c:pt idx="1560">
                  <c:v>1.3587261210581975E-2</c:v>
                </c:pt>
                <c:pt idx="1561">
                  <c:v>1.3590392341698941E-2</c:v>
                </c:pt>
                <c:pt idx="1562">
                  <c:v>1.3593523473661681E-2</c:v>
                </c:pt>
                <c:pt idx="1563">
                  <c:v>1.3596174303388331E-2</c:v>
                </c:pt>
                <c:pt idx="1564">
                  <c:v>1.3599305318776622E-2</c:v>
                </c:pt>
                <c:pt idx="1565">
                  <c:v>1.3602436334980261E-2</c:v>
                </c:pt>
                <c:pt idx="1566">
                  <c:v>1.3605567352001913E-2</c:v>
                </c:pt>
                <c:pt idx="1567">
                  <c:v>1.3608698369836247E-2</c:v>
                </c:pt>
                <c:pt idx="1568">
                  <c:v>1.3612310283129777E-2</c:v>
                </c:pt>
                <c:pt idx="1569">
                  <c:v>1.3615441420989737E-2</c:v>
                </c:pt>
                <c:pt idx="1570">
                  <c:v>1.3618572559695469E-2</c:v>
                </c:pt>
                <c:pt idx="1571">
                  <c:v>1.3621703699244401E-2</c:v>
                </c:pt>
                <c:pt idx="1572">
                  <c:v>1.3624353471256789E-2</c:v>
                </c:pt>
                <c:pt idx="1573">
                  <c:v>1.362748449398854E-2</c:v>
                </c:pt>
                <c:pt idx="1574">
                  <c:v>1.3630615517535638E-2</c:v>
                </c:pt>
                <c:pt idx="1575">
                  <c:v>1.3633746541900749E-2</c:v>
                </c:pt>
                <c:pt idx="1576">
                  <c:v>1.3638805078063561E-2</c:v>
                </c:pt>
                <c:pt idx="1577">
                  <c:v>1.3640490554247686E-2</c:v>
                </c:pt>
                <c:pt idx="1578">
                  <c:v>1.3643621699698991E-2</c:v>
                </c:pt>
                <c:pt idx="1579">
                  <c:v>1.3646752845996072E-2</c:v>
                </c:pt>
                <c:pt idx="1580">
                  <c:v>1.3649883993133769E-2</c:v>
                </c:pt>
                <c:pt idx="1581">
                  <c:v>1.3653015141114664E-2</c:v>
                </c:pt>
                <c:pt idx="1582">
                  <c:v>1.3656146289938756E-2</c:v>
                </c:pt>
                <c:pt idx="1583">
                  <c:v>1.3659277439606043E-2</c:v>
                </c:pt>
                <c:pt idx="1584">
                  <c:v>1.3662408590119107E-2</c:v>
                </c:pt>
                <c:pt idx="1585">
                  <c:v>1.3664091078901779E-2</c:v>
                </c:pt>
                <c:pt idx="1586">
                  <c:v>1.3667221874550224E-2</c:v>
                </c:pt>
                <c:pt idx="1587">
                  <c:v>1.3670352670963773E-2</c:v>
                </c:pt>
                <c:pt idx="1588">
                  <c:v>1.3673483468133858E-2</c:v>
                </c:pt>
                <c:pt idx="1589">
                  <c:v>1.3678064355327211E-2</c:v>
                </c:pt>
                <c:pt idx="1590">
                  <c:v>1.3681195510896874E-2</c:v>
                </c:pt>
                <c:pt idx="1591">
                  <c:v>1.3684326667312313E-2</c:v>
                </c:pt>
                <c:pt idx="1592">
                  <c:v>1.3689393035015485E-2</c:v>
                </c:pt>
                <c:pt idx="1593">
                  <c:v>1.36905889826702E-2</c:v>
                </c:pt>
                <c:pt idx="1594">
                  <c:v>1.3693236159857847E-2</c:v>
                </c:pt>
                <c:pt idx="1595">
                  <c:v>1.3696367200540571E-2</c:v>
                </c:pt>
                <c:pt idx="1596">
                  <c:v>1.3699498242043973E-2</c:v>
                </c:pt>
                <c:pt idx="1597">
                  <c:v>1.3702629284360057E-2</c:v>
                </c:pt>
                <c:pt idx="1598">
                  <c:v>1.3682957565657039E-2</c:v>
                </c:pt>
                <c:pt idx="1599">
                  <c:v>1.3604496543642082E-2</c:v>
                </c:pt>
                <c:pt idx="1600">
                  <c:v>1.3525900324073324E-2</c:v>
                </c:pt>
                <c:pt idx="1601">
                  <c:v>1.344716890969954E-2</c:v>
                </c:pt>
                <c:pt idx="1602">
                  <c:v>1.3368261439867801E-2</c:v>
                </c:pt>
                <c:pt idx="1603">
                  <c:v>1.3358764699492376E-2</c:v>
                </c:pt>
                <c:pt idx="1604">
                  <c:v>1.3361294606890617E-2</c:v>
                </c:pt>
                <c:pt idx="1605">
                  <c:v>1.3363824514821765E-2</c:v>
                </c:pt>
                <c:pt idx="1606">
                  <c:v>1.3366354423280491E-2</c:v>
                </c:pt>
                <c:pt idx="1607">
                  <c:v>1.3369313189769166E-2</c:v>
                </c:pt>
                <c:pt idx="1608">
                  <c:v>1.3371843193245563E-2</c:v>
                </c:pt>
                <c:pt idx="1609">
                  <c:v>1.337437319726862E-2</c:v>
                </c:pt>
                <c:pt idx="1610">
                  <c:v>1.337690320184865E-2</c:v>
                </c:pt>
                <c:pt idx="1611">
                  <c:v>1.3379433206975339E-2</c:v>
                </c:pt>
                <c:pt idx="1612">
                  <c:v>1.3381963212651268E-2</c:v>
                </c:pt>
                <c:pt idx="1613">
                  <c:v>1.3384493218881591E-2</c:v>
                </c:pt>
                <c:pt idx="1614">
                  <c:v>1.3387023225658575E-2</c:v>
                </c:pt>
                <c:pt idx="1615">
                  <c:v>1.3389123623419152E-2</c:v>
                </c:pt>
                <c:pt idx="1616">
                  <c:v>1.3391653537206949E-2</c:v>
                </c:pt>
                <c:pt idx="1617">
                  <c:v>1.3394183451530317E-2</c:v>
                </c:pt>
                <c:pt idx="1618">
                  <c:v>1.3396713366386592E-2</c:v>
                </c:pt>
                <c:pt idx="1619">
                  <c:v>1.3399243281775775E-2</c:v>
                </c:pt>
                <c:pt idx="1620">
                  <c:v>1.3402203277898306E-2</c:v>
                </c:pt>
                <c:pt idx="1621">
                  <c:v>1.3404733288527692E-2</c:v>
                </c:pt>
                <c:pt idx="1622">
                  <c:v>1.3407263299711472E-2</c:v>
                </c:pt>
                <c:pt idx="1623">
                  <c:v>1.340979331144449E-2</c:v>
                </c:pt>
                <c:pt idx="1624">
                  <c:v>1.3411892866709962E-2</c:v>
                </c:pt>
                <c:pt idx="1625">
                  <c:v>1.3414422785293922E-2</c:v>
                </c:pt>
                <c:pt idx="1626">
                  <c:v>1.3416952704410789E-2</c:v>
                </c:pt>
                <c:pt idx="1627">
                  <c:v>1.3419482624063228E-2</c:v>
                </c:pt>
                <c:pt idx="1628">
                  <c:v>1.3422443378373939E-2</c:v>
                </c:pt>
                <c:pt idx="1629">
                  <c:v>1.34249733934127E-2</c:v>
                </c:pt>
                <c:pt idx="1630">
                  <c:v>1.34275034090007E-2</c:v>
                </c:pt>
                <c:pt idx="1631">
                  <c:v>1.3430033425137936E-2</c:v>
                </c:pt>
                <c:pt idx="1632">
                  <c:v>1.343256344182699E-2</c:v>
                </c:pt>
                <c:pt idx="1633">
                  <c:v>1.3435093459065283E-2</c:v>
                </c:pt>
                <c:pt idx="1634">
                  <c:v>1.3437623476857969E-2</c:v>
                </c:pt>
                <c:pt idx="1635">
                  <c:v>1.3440153495199895E-2</c:v>
                </c:pt>
                <c:pt idx="1636">
                  <c:v>1.3442683514091058E-2</c:v>
                </c:pt>
                <c:pt idx="1637">
                  <c:v>1.3443918541768327E-2</c:v>
                </c:pt>
                <c:pt idx="1638">
                  <c:v>1.3446448278331413E-2</c:v>
                </c:pt>
                <c:pt idx="1639">
                  <c:v>1.3448978015396953E-2</c:v>
                </c:pt>
                <c:pt idx="1640">
                  <c:v>1.3451507752956384E-2</c:v>
                </c:pt>
                <c:pt idx="1641">
                  <c:v>1.3455333616803497E-2</c:v>
                </c:pt>
                <c:pt idx="1642">
                  <c:v>1.3459592461688581E-2</c:v>
                </c:pt>
                <c:pt idx="1643">
                  <c:v>1.3460393661743968E-2</c:v>
                </c:pt>
                <c:pt idx="1644">
                  <c:v>1.3462923685039352E-2</c:v>
                </c:pt>
                <c:pt idx="1645">
                  <c:v>1.3465453708886551E-2</c:v>
                </c:pt>
                <c:pt idx="1646">
                  <c:v>1.3467551198653283E-2</c:v>
                </c:pt>
                <c:pt idx="1647">
                  <c:v>1.3470081128958533E-2</c:v>
                </c:pt>
                <c:pt idx="1648">
                  <c:v>1.3472611059796691E-2</c:v>
                </c:pt>
                <c:pt idx="1649">
                  <c:v>1.347514099117042E-2</c:v>
                </c:pt>
                <c:pt idx="1650">
                  <c:v>1.3470678514251681E-2</c:v>
                </c:pt>
                <c:pt idx="1651">
                  <c:v>1.3421183998325951E-2</c:v>
                </c:pt>
                <c:pt idx="1652">
                  <c:v>1.3371606729341621E-2</c:v>
                </c:pt>
                <c:pt idx="1653">
                  <c:v>1.3321946708358491E-2</c:v>
                </c:pt>
                <c:pt idx="1654">
                  <c:v>1.3272299739305993E-2</c:v>
                </c:pt>
                <c:pt idx="1655">
                  <c:v>1.3259122655796318E-2</c:v>
                </c:pt>
                <c:pt idx="1656">
                  <c:v>1.3261285148274737E-2</c:v>
                </c:pt>
                <c:pt idx="1657">
                  <c:v>1.3263447641139514E-2</c:v>
                </c:pt>
                <c:pt idx="1658">
                  <c:v>1.3265610134393313E-2</c:v>
                </c:pt>
                <c:pt idx="1659">
                  <c:v>1.3268171501895238E-2</c:v>
                </c:pt>
                <c:pt idx="1660">
                  <c:v>1.3270334075620494E-2</c:v>
                </c:pt>
                <c:pt idx="1661">
                  <c:v>1.3272496649750588E-2</c:v>
                </c:pt>
                <c:pt idx="1662">
                  <c:v>1.3274659224280361E-2</c:v>
                </c:pt>
                <c:pt idx="1663">
                  <c:v>1.3276821799212395E-2</c:v>
                </c:pt>
                <c:pt idx="1664">
                  <c:v>1.3278984374549265E-2</c:v>
                </c:pt>
                <c:pt idx="1665">
                  <c:v>1.3281146950285816E-2</c:v>
                </c:pt>
                <c:pt idx="1666">
                  <c:v>1.3283309526424626E-2</c:v>
                </c:pt>
                <c:pt idx="1667">
                  <c:v>1.3285472102965695E-2</c:v>
                </c:pt>
                <c:pt idx="1668">
                  <c:v>1.3287235088364824E-2</c:v>
                </c:pt>
                <c:pt idx="1669">
                  <c:v>1.3289397585900531E-2</c:v>
                </c:pt>
                <c:pt idx="1670">
                  <c:v>1.3291560083827925E-2</c:v>
                </c:pt>
                <c:pt idx="1671">
                  <c:v>1.3293722582144341E-2</c:v>
                </c:pt>
                <c:pt idx="1672">
                  <c:v>1.329628499170492E-2</c:v>
                </c:pt>
                <c:pt idx="1673">
                  <c:v>1.3298447570659542E-2</c:v>
                </c:pt>
                <c:pt idx="1674">
                  <c:v>1.3300610150019E-2</c:v>
                </c:pt>
                <c:pt idx="1675">
                  <c:v>1.330277272977814E-2</c:v>
                </c:pt>
                <c:pt idx="1676">
                  <c:v>1.3304535079564417E-2</c:v>
                </c:pt>
                <c:pt idx="1677">
                  <c:v>1.330669758021763E-2</c:v>
                </c:pt>
                <c:pt idx="1678">
                  <c:v>1.3308860081259866E-2</c:v>
                </c:pt>
                <c:pt idx="1679">
                  <c:v>1.3311022582688459E-2</c:v>
                </c:pt>
                <c:pt idx="1680">
                  <c:v>1.3313185084511403E-2</c:v>
                </c:pt>
                <c:pt idx="1681">
                  <c:v>1.3315748216780414E-2</c:v>
                </c:pt>
                <c:pt idx="1682">
                  <c:v>1.3317910799355364E-2</c:v>
                </c:pt>
                <c:pt idx="1683">
                  <c:v>1.3320073382335153E-2</c:v>
                </c:pt>
                <c:pt idx="1684">
                  <c:v>1.3322235965714623E-2</c:v>
                </c:pt>
                <c:pt idx="1685">
                  <c:v>1.3324398549496351E-2</c:v>
                </c:pt>
                <c:pt idx="1686">
                  <c:v>1.3326561133680338E-2</c:v>
                </c:pt>
                <c:pt idx="1687">
                  <c:v>1.3328723718266584E-2</c:v>
                </c:pt>
                <c:pt idx="1688">
                  <c:v>1.3330886303255088E-2</c:v>
                </c:pt>
                <c:pt idx="1689">
                  <c:v>1.3332246365688308E-2</c:v>
                </c:pt>
                <c:pt idx="1690">
                  <c:v>1.3334408791325482E-2</c:v>
                </c:pt>
                <c:pt idx="1691">
                  <c:v>1.3336571217337528E-2</c:v>
                </c:pt>
                <c:pt idx="1692">
                  <c:v>1.3338733643727204E-2</c:v>
                </c:pt>
                <c:pt idx="1693">
                  <c:v>1.3340896070491753E-2</c:v>
                </c:pt>
                <c:pt idx="1694">
                  <c:v>1.334386182163871E-2</c:v>
                </c:pt>
                <c:pt idx="1695">
                  <c:v>1.3346024409440448E-2</c:v>
                </c:pt>
                <c:pt idx="1696">
                  <c:v>1.3348186997649603E-2</c:v>
                </c:pt>
                <c:pt idx="1697">
                  <c:v>1.3350349586258437E-2</c:v>
                </c:pt>
                <c:pt idx="1698">
                  <c:v>1.3352110183831201E-2</c:v>
                </c:pt>
                <c:pt idx="1699">
                  <c:v>1.3354272693045566E-2</c:v>
                </c:pt>
                <c:pt idx="1700">
                  <c:v>1.3356435202651618E-2</c:v>
                </c:pt>
                <c:pt idx="1701">
                  <c:v>1.3358597712644027E-2</c:v>
                </c:pt>
                <c:pt idx="1702">
                  <c:v>1.3362276177207765E-2</c:v>
                </c:pt>
                <c:pt idx="1703">
                  <c:v>1.3346498530978256E-2</c:v>
                </c:pt>
                <c:pt idx="1704">
                  <c:v>1.3330693442806695E-2</c:v>
                </c:pt>
                <c:pt idx="1705">
                  <c:v>1.3314860912809354E-2</c:v>
                </c:pt>
                <c:pt idx="1706">
                  <c:v>1.3299108312901708E-2</c:v>
                </c:pt>
                <c:pt idx="1707">
                  <c:v>1.3287065457242342E-2</c:v>
                </c:pt>
                <c:pt idx="1708">
                  <c:v>1.3289098492955453E-2</c:v>
                </c:pt>
                <c:pt idx="1709">
                  <c:v>1.3291131529014955E-2</c:v>
                </c:pt>
                <c:pt idx="1710">
                  <c:v>1.3293164565418181E-2</c:v>
                </c:pt>
                <c:pt idx="1711">
                  <c:v>1.3296369566006499E-2</c:v>
                </c:pt>
                <c:pt idx="1712">
                  <c:v>1.3298402828328646E-2</c:v>
                </c:pt>
                <c:pt idx="1713">
                  <c:v>1.3300436091033516E-2</c:v>
                </c:pt>
                <c:pt idx="1714">
                  <c:v>1.3302469354111422E-2</c:v>
                </c:pt>
                <c:pt idx="1715">
                  <c:v>1.3304502617569628E-2</c:v>
                </c:pt>
                <c:pt idx="1716">
                  <c:v>1.3306535881408137E-2</c:v>
                </c:pt>
                <c:pt idx="1717">
                  <c:v>1.3308569145624526E-2</c:v>
                </c:pt>
                <c:pt idx="1718">
                  <c:v>1.3310602410216371E-2</c:v>
                </c:pt>
                <c:pt idx="1719">
                  <c:v>1.3311461908514843E-2</c:v>
                </c:pt>
                <c:pt idx="1720">
                  <c:v>1.3313494948357985E-2</c:v>
                </c:pt>
                <c:pt idx="1721">
                  <c:v>1.3315527988544851E-2</c:v>
                </c:pt>
                <c:pt idx="1722">
                  <c:v>1.3317561029075442E-2</c:v>
                </c:pt>
                <c:pt idx="1723">
                  <c:v>1.3319594069947094E-2</c:v>
                </c:pt>
                <c:pt idx="1724">
                  <c:v>1.3322802005729561E-2</c:v>
                </c:pt>
                <c:pt idx="1725">
                  <c:v>1.3324835272973831E-2</c:v>
                </c:pt>
                <c:pt idx="1726">
                  <c:v>1.3326868540593558E-2</c:v>
                </c:pt>
                <c:pt idx="1727">
                  <c:v>1.3328901808596008E-2</c:v>
                </c:pt>
                <c:pt idx="1728">
                  <c:v>1.3329759279482545E-2</c:v>
                </c:pt>
                <c:pt idx="1729">
                  <c:v>1.3331792322421876E-2</c:v>
                </c:pt>
                <c:pt idx="1730">
                  <c:v>1.3333825365704932E-2</c:v>
                </c:pt>
                <c:pt idx="1731">
                  <c:v>1.3335858409331713E-2</c:v>
                </c:pt>
                <c:pt idx="1732">
                  <c:v>1.333789145330222E-2</c:v>
                </c:pt>
                <c:pt idx="1733">
                  <c:v>1.3341101424546184E-2</c:v>
                </c:pt>
                <c:pt idx="1734">
                  <c:v>1.3343134695196214E-2</c:v>
                </c:pt>
                <c:pt idx="1735">
                  <c:v>1.3345167966224123E-2</c:v>
                </c:pt>
                <c:pt idx="1736">
                  <c:v>1.3347099142365926E-2</c:v>
                </c:pt>
                <c:pt idx="1737">
                  <c:v>1.3349132338834613E-2</c:v>
                </c:pt>
                <c:pt idx="1738">
                  <c:v>1.3351165535670506E-2</c:v>
                </c:pt>
                <c:pt idx="1739">
                  <c:v>1.3353198732873606E-2</c:v>
                </c:pt>
                <c:pt idx="1740">
                  <c:v>1.3355231930443912E-2</c:v>
                </c:pt>
                <c:pt idx="1741">
                  <c:v>1.3355693538896445E-2</c:v>
                </c:pt>
                <c:pt idx="1742">
                  <c:v>1.3357726435533186E-2</c:v>
                </c:pt>
                <c:pt idx="1743">
                  <c:v>1.3359759332486818E-2</c:v>
                </c:pt>
                <c:pt idx="1744">
                  <c:v>1.3361792229765903E-2</c:v>
                </c:pt>
                <c:pt idx="1745">
                  <c:v>1.3364218301104703E-2</c:v>
                </c:pt>
                <c:pt idx="1746">
                  <c:v>1.3367431123569584E-2</c:v>
                </c:pt>
                <c:pt idx="1747">
                  <c:v>1.3369464323707836E-2</c:v>
                </c:pt>
                <c:pt idx="1748">
                  <c:v>1.3371890992064777E-2</c:v>
                </c:pt>
                <c:pt idx="1749">
                  <c:v>1.3373530725088456E-2</c:v>
                </c:pt>
                <c:pt idx="1750">
                  <c:v>1.3375563926328327E-2</c:v>
                </c:pt>
                <c:pt idx="1751">
                  <c:v>1.3377597127935403E-2</c:v>
                </c:pt>
                <c:pt idx="1752">
                  <c:v>1.3379630329909686E-2</c:v>
                </c:pt>
                <c:pt idx="1753">
                  <c:v>1.3381663532248678E-2</c:v>
                </c:pt>
                <c:pt idx="1754">
                  <c:v>1.3383696734957373E-2</c:v>
                </c:pt>
                <c:pt idx="1755">
                  <c:v>1.337220662256583E-2</c:v>
                </c:pt>
                <c:pt idx="1756">
                  <c:v>1.3360696611693923E-2</c:v>
                </c:pt>
                <c:pt idx="1757">
                  <c:v>1.3349166702401605E-2</c:v>
                </c:pt>
                <c:pt idx="1758">
                  <c:v>1.3337258255113164E-2</c:v>
                </c:pt>
                <c:pt idx="1759">
                  <c:v>1.3331840431713426E-2</c:v>
                </c:pt>
                <c:pt idx="1760">
                  <c:v>1.3333782607578559E-2</c:v>
                </c:pt>
                <c:pt idx="1761">
                  <c:v>1.3335724783780922E-2</c:v>
                </c:pt>
                <c:pt idx="1762">
                  <c:v>1.333766696031552E-2</c:v>
                </c:pt>
                <c:pt idx="1763">
                  <c:v>1.3339609137187347E-2</c:v>
                </c:pt>
                <c:pt idx="1764">
                  <c:v>1.3341551314391409E-2</c:v>
                </c:pt>
                <c:pt idx="1765">
                  <c:v>1.3343493491932701E-2</c:v>
                </c:pt>
                <c:pt idx="1766">
                  <c:v>1.3345435669806227E-2</c:v>
                </c:pt>
                <c:pt idx="1767">
                  <c:v>1.3347377848016984E-2</c:v>
                </c:pt>
                <c:pt idx="1768">
                  <c:v>1.3349320026562472E-2</c:v>
                </c:pt>
                <c:pt idx="1769">
                  <c:v>1.3351262205442693E-2</c:v>
                </c:pt>
                <c:pt idx="1770">
                  <c:v>1.3353204384660144E-2</c:v>
                </c:pt>
                <c:pt idx="1771">
                  <c:v>1.3355146564207332E-2</c:v>
                </c:pt>
                <c:pt idx="1772">
                  <c:v>1.335708874409175E-2</c:v>
                </c:pt>
                <c:pt idx="1773">
                  <c:v>1.33590309243109E-2</c:v>
                </c:pt>
                <c:pt idx="1774">
                  <c:v>1.336097310486728E-2</c:v>
                </c:pt>
                <c:pt idx="1775">
                  <c:v>1.3362915285753396E-2</c:v>
                </c:pt>
                <c:pt idx="1776">
                  <c:v>1.3364857466979241E-2</c:v>
                </c:pt>
                <c:pt idx="1777">
                  <c:v>1.3366799648539818E-2</c:v>
                </c:pt>
                <c:pt idx="1778">
                  <c:v>1.3368741830435127E-2</c:v>
                </c:pt>
                <c:pt idx="1779">
                  <c:v>1.337068401266267E-2</c:v>
                </c:pt>
                <c:pt idx="1780">
                  <c:v>1.3371465269230987E-2</c:v>
                </c:pt>
                <c:pt idx="1781">
                  <c:v>1.337456837812695E-2</c:v>
                </c:pt>
                <c:pt idx="1782">
                  <c:v>1.3376510561356192E-2</c:v>
                </c:pt>
                <c:pt idx="1783">
                  <c:v>1.3378452744925162E-2</c:v>
                </c:pt>
                <c:pt idx="1784">
                  <c:v>1.3380394928831363E-2</c:v>
                </c:pt>
                <c:pt idx="1785">
                  <c:v>1.3382337113069798E-2</c:v>
                </c:pt>
                <c:pt idx="1786">
                  <c:v>1.3384279297642965E-2</c:v>
                </c:pt>
                <c:pt idx="1787">
                  <c:v>1.3386221482550864E-2</c:v>
                </c:pt>
                <c:pt idx="1788">
                  <c:v>1.3388053543435476E-2</c:v>
                </c:pt>
                <c:pt idx="1789">
                  <c:v>1.338999565685008E-2</c:v>
                </c:pt>
                <c:pt idx="1790">
                  <c:v>1.3391937770584429E-2</c:v>
                </c:pt>
                <c:pt idx="1791">
                  <c:v>1.3393879884646256E-2</c:v>
                </c:pt>
                <c:pt idx="1792">
                  <c:v>1.3395821999030407E-2</c:v>
                </c:pt>
                <c:pt idx="1793">
                  <c:v>1.3396600390962148E-2</c:v>
                </c:pt>
                <c:pt idx="1794">
                  <c:v>1.3398542289221485E-2</c:v>
                </c:pt>
                <c:pt idx="1795">
                  <c:v>1.3400484187772017E-2</c:v>
                </c:pt>
                <c:pt idx="1796">
                  <c:v>1.3402426086616601E-2</c:v>
                </c:pt>
                <c:pt idx="1797">
                  <c:v>1.3405532575819529E-2</c:v>
                </c:pt>
                <c:pt idx="1798">
                  <c:v>1.3407862994183617E-2</c:v>
                </c:pt>
                <c:pt idx="1799">
                  <c:v>1.340941680880897E-2</c:v>
                </c:pt>
                <c:pt idx="1800">
                  <c:v>1.3411358925787174E-2</c:v>
                </c:pt>
                <c:pt idx="1801">
                  <c:v>1.3413301043090282E-2</c:v>
                </c:pt>
                <c:pt idx="1802">
                  <c:v>1.3415964326191521E-2</c:v>
                </c:pt>
                <c:pt idx="1803">
                  <c:v>1.3417906371969046E-2</c:v>
                </c:pt>
                <c:pt idx="1804">
                  <c:v>1.3419848418058322E-2</c:v>
                </c:pt>
                <c:pt idx="1805">
                  <c:v>1.3421790464462013E-2</c:v>
                </c:pt>
                <c:pt idx="1806">
                  <c:v>1.3422269037486405E-2</c:v>
                </c:pt>
                <c:pt idx="1807">
                  <c:v>1.3420965880067012E-2</c:v>
                </c:pt>
                <c:pt idx="1808">
                  <c:v>1.3419658124686895E-2</c:v>
                </c:pt>
                <c:pt idx="1809">
                  <c:v>1.3418345771351215E-2</c:v>
                </c:pt>
                <c:pt idx="1810">
                  <c:v>1.341710456974976E-2</c:v>
                </c:pt>
                <c:pt idx="1811">
                  <c:v>1.3419026253441935E-2</c:v>
                </c:pt>
                <c:pt idx="1812">
                  <c:v>1.342094793744053E-2</c:v>
                </c:pt>
                <c:pt idx="1813">
                  <c:v>1.3422869621745548E-2</c:v>
                </c:pt>
                <c:pt idx="1814">
                  <c:v>1.3425178797016503E-2</c:v>
                </c:pt>
                <c:pt idx="1815">
                  <c:v>1.3427100553587154E-2</c:v>
                </c:pt>
                <c:pt idx="1816">
                  <c:v>1.342902231047755E-2</c:v>
                </c:pt>
                <c:pt idx="1817">
                  <c:v>1.3430944067682533E-2</c:v>
                </c:pt>
                <c:pt idx="1818">
                  <c:v>1.3432865825207261E-2</c:v>
                </c:pt>
                <c:pt idx="1819">
                  <c:v>1.3434787583046575E-2</c:v>
                </c:pt>
                <c:pt idx="1820">
                  <c:v>1.3436709341205633E-2</c:v>
                </c:pt>
                <c:pt idx="1821">
                  <c:v>1.3438631099681858E-2</c:v>
                </c:pt>
                <c:pt idx="1822">
                  <c:v>1.3440552858477827E-2</c:v>
                </c:pt>
                <c:pt idx="1823">
                  <c:v>1.3442086481702198E-2</c:v>
                </c:pt>
                <c:pt idx="1824">
                  <c:v>1.3444008169385846E-2</c:v>
                </c:pt>
                <c:pt idx="1825">
                  <c:v>1.3445929857381245E-2</c:v>
                </c:pt>
                <c:pt idx="1826">
                  <c:v>1.34478515456804E-2</c:v>
                </c:pt>
                <c:pt idx="1827">
                  <c:v>1.3450161657212575E-2</c:v>
                </c:pt>
                <c:pt idx="1828">
                  <c:v>1.3452083417911537E-2</c:v>
                </c:pt>
                <c:pt idx="1829">
                  <c:v>1.3454005178930244E-2</c:v>
                </c:pt>
                <c:pt idx="1830">
                  <c:v>1.3455926940263537E-2</c:v>
                </c:pt>
                <c:pt idx="1831">
                  <c:v>1.3457848701916575E-2</c:v>
                </c:pt>
                <c:pt idx="1832">
                  <c:v>1.3459381681942162E-2</c:v>
                </c:pt>
                <c:pt idx="1833">
                  <c:v>1.3461303372396927E-2</c:v>
                </c:pt>
                <c:pt idx="1834">
                  <c:v>1.3463225063155448E-2</c:v>
                </c:pt>
                <c:pt idx="1835">
                  <c:v>1.3466702843390695E-2</c:v>
                </c:pt>
                <c:pt idx="1836">
                  <c:v>1.3467457514946985E-2</c:v>
                </c:pt>
                <c:pt idx="1837">
                  <c:v>1.3469379278505595E-2</c:v>
                </c:pt>
                <c:pt idx="1838">
                  <c:v>1.3471301042381371E-2</c:v>
                </c:pt>
                <c:pt idx="1839">
                  <c:v>1.347322280657689E-2</c:v>
                </c:pt>
                <c:pt idx="1840">
                  <c:v>1.3475144571089576E-2</c:v>
                </c:pt>
                <c:pt idx="1841">
                  <c:v>1.3477066335916849E-2</c:v>
                </c:pt>
                <c:pt idx="1842">
                  <c:v>1.3478988101066446E-2</c:v>
                </c:pt>
                <c:pt idx="1843">
                  <c:v>1.3480909866530628E-2</c:v>
                </c:pt>
                <c:pt idx="1844">
                  <c:v>1.3482831632311976E-2</c:v>
                </c:pt>
                <c:pt idx="1845">
                  <c:v>1.348358429833052E-2</c:v>
                </c:pt>
                <c:pt idx="1846">
                  <c:v>1.3485505848854931E-2</c:v>
                </c:pt>
                <c:pt idx="1847">
                  <c:v>1.3487427399664829E-2</c:v>
                </c:pt>
                <c:pt idx="1848">
                  <c:v>1.3489348950763067E-2</c:v>
                </c:pt>
                <c:pt idx="1849">
                  <c:v>1.3492440465989096E-2</c:v>
                </c:pt>
                <c:pt idx="1850">
                  <c:v>1.3494362233678597E-2</c:v>
                </c:pt>
                <c:pt idx="1851">
                  <c:v>1.3496284001685262E-2</c:v>
                </c:pt>
                <c:pt idx="1852">
                  <c:v>1.3498205770006514E-2</c:v>
                </c:pt>
                <c:pt idx="1853">
                  <c:v>1.3499737246003285E-2</c:v>
                </c:pt>
                <c:pt idx="1854">
                  <c:v>1.3501658942914219E-2</c:v>
                </c:pt>
                <c:pt idx="1855">
                  <c:v>1.3503580640128909E-2</c:v>
                </c:pt>
                <c:pt idx="1856">
                  <c:v>1.3505502337650022E-2</c:v>
                </c:pt>
                <c:pt idx="1857">
                  <c:v>1.3507424035482885E-2</c:v>
                </c:pt>
                <c:pt idx="1858">
                  <c:v>1.3512612916800794E-2</c:v>
                </c:pt>
                <c:pt idx="1859">
                  <c:v>1.3521253153896908E-2</c:v>
                </c:pt>
                <c:pt idx="1860">
                  <c:v>1.3529902579240603E-2</c:v>
                </c:pt>
                <c:pt idx="1861">
                  <c:v>1.3538561192849933E-2</c:v>
                </c:pt>
                <c:pt idx="1862">
                  <c:v>1.3546834028876908E-2</c:v>
                </c:pt>
                <c:pt idx="1863">
                  <c:v>1.354879639422446E-2</c:v>
                </c:pt>
                <c:pt idx="1864">
                  <c:v>1.3550758759894421E-2</c:v>
                </c:pt>
                <c:pt idx="1865">
                  <c:v>1.3552721125886791E-2</c:v>
                </c:pt>
                <c:pt idx="1866">
                  <c:v>1.3555078753467266E-2</c:v>
                </c:pt>
                <c:pt idx="1867">
                  <c:v>1.3557041193974138E-2</c:v>
                </c:pt>
                <c:pt idx="1868">
                  <c:v>1.3559003634811067E-2</c:v>
                </c:pt>
                <c:pt idx="1869">
                  <c:v>1.3560966075983213E-2</c:v>
                </c:pt>
                <c:pt idx="1870">
                  <c:v>1.3562928517485418E-2</c:v>
                </c:pt>
                <c:pt idx="1871">
                  <c:v>1.356489095931768E-2</c:v>
                </c:pt>
                <c:pt idx="1872">
                  <c:v>1.356685340148258E-2</c:v>
                </c:pt>
                <c:pt idx="1873">
                  <c:v>1.3568815843974961E-2</c:v>
                </c:pt>
                <c:pt idx="1874">
                  <c:v>1.3570778286802558E-2</c:v>
                </c:pt>
                <c:pt idx="1875">
                  <c:v>1.3572344803428393E-2</c:v>
                </c:pt>
                <c:pt idx="1876">
                  <c:v>1.3574307172945943E-2</c:v>
                </c:pt>
                <c:pt idx="1877">
                  <c:v>1.3576269542783237E-2</c:v>
                </c:pt>
                <c:pt idx="1878">
                  <c:v>1.357823191294294E-2</c:v>
                </c:pt>
                <c:pt idx="1879">
                  <c:v>1.3580194283419722E-2</c:v>
                </c:pt>
                <c:pt idx="1880">
                  <c:v>1.3582552950717412E-2</c:v>
                </c:pt>
                <c:pt idx="1881">
                  <c:v>1.3584515395863153E-2</c:v>
                </c:pt>
                <c:pt idx="1882">
                  <c:v>1.3586477841338955E-2</c:v>
                </c:pt>
                <c:pt idx="1883">
                  <c:v>1.3588440287147391E-2</c:v>
                </c:pt>
                <c:pt idx="1884">
                  <c:v>1.3590006140621114E-2</c:v>
                </c:pt>
                <c:pt idx="1885">
                  <c:v>1.3591968513024355E-2</c:v>
                </c:pt>
                <c:pt idx="1886">
                  <c:v>1.3593930885747341E-2</c:v>
                </c:pt>
                <c:pt idx="1887">
                  <c:v>1.359589325879007E-2</c:v>
                </c:pt>
                <c:pt idx="1888">
                  <c:v>1.3599443290438953E-2</c:v>
                </c:pt>
                <c:pt idx="1889">
                  <c:v>1.3600214968949873E-2</c:v>
                </c:pt>
                <c:pt idx="1890">
                  <c:v>1.3602177417073877E-2</c:v>
                </c:pt>
                <c:pt idx="1891">
                  <c:v>1.3604139865533098E-2</c:v>
                </c:pt>
                <c:pt idx="1892">
                  <c:v>1.3606102314322376E-2</c:v>
                </c:pt>
                <c:pt idx="1893">
                  <c:v>1.3608064763441714E-2</c:v>
                </c:pt>
                <c:pt idx="1894">
                  <c:v>1.3610027212893687E-2</c:v>
                </c:pt>
                <c:pt idx="1895">
                  <c:v>1.3611989662675721E-2</c:v>
                </c:pt>
                <c:pt idx="1896">
                  <c:v>1.361395211279039E-2</c:v>
                </c:pt>
                <c:pt idx="1897">
                  <c:v>1.3615119467551944E-2</c:v>
                </c:pt>
                <c:pt idx="1898">
                  <c:v>1.3617081769919439E-2</c:v>
                </c:pt>
                <c:pt idx="1899">
                  <c:v>1.361904407259565E-2</c:v>
                </c:pt>
                <c:pt idx="1900">
                  <c:v>1.3621006375580582E-2</c:v>
                </c:pt>
                <c:pt idx="1901">
                  <c:v>1.3623764368327513E-2</c:v>
                </c:pt>
                <c:pt idx="1902">
                  <c:v>1.362572682043027E-2</c:v>
                </c:pt>
                <c:pt idx="1903">
                  <c:v>1.3629281451133528E-2</c:v>
                </c:pt>
                <c:pt idx="1904">
                  <c:v>1.362965172562596E-2</c:v>
                </c:pt>
                <c:pt idx="1905">
                  <c:v>1.3631614178721472E-2</c:v>
                </c:pt>
                <c:pt idx="1906">
                  <c:v>1.3633178407513213E-2</c:v>
                </c:pt>
                <c:pt idx="1907">
                  <c:v>1.363514078696948E-2</c:v>
                </c:pt>
                <c:pt idx="1908">
                  <c:v>1.3637103166742826E-2</c:v>
                </c:pt>
                <c:pt idx="1909">
                  <c:v>1.363906554683858E-2</c:v>
                </c:pt>
                <c:pt idx="1910">
                  <c:v>1.3643413218190804E-2</c:v>
                </c:pt>
                <c:pt idx="1911">
                  <c:v>1.3659293566780478E-2</c:v>
                </c:pt>
                <c:pt idx="1912">
                  <c:v>1.3675192308824653E-2</c:v>
                </c:pt>
                <c:pt idx="1913">
                  <c:v>1.3691109444392951E-2</c:v>
                </c:pt>
                <c:pt idx="1914">
                  <c:v>1.3706505739207842E-2</c:v>
                </c:pt>
                <c:pt idx="1915">
                  <c:v>1.3712654183382966E-2</c:v>
                </c:pt>
                <c:pt idx="1916">
                  <c:v>1.3714697933650655E-2</c:v>
                </c:pt>
                <c:pt idx="1917">
                  <c:v>1.3716741684267397E-2</c:v>
                </c:pt>
                <c:pt idx="1918">
                  <c:v>1.3718785435230529E-2</c:v>
                </c:pt>
                <c:pt idx="1919">
                  <c:v>1.3721236551895865E-2</c:v>
                </c:pt>
                <c:pt idx="1920">
                  <c:v>1.3723280381435025E-2</c:v>
                </c:pt>
                <c:pt idx="1921">
                  <c:v>1.3725324211337764E-2</c:v>
                </c:pt>
                <c:pt idx="1922">
                  <c:v>1.3727368041596348E-2</c:v>
                </c:pt>
                <c:pt idx="1923">
                  <c:v>1.3729411872218511E-2</c:v>
                </c:pt>
                <c:pt idx="1924">
                  <c:v>1.373145570319652E-2</c:v>
                </c:pt>
                <c:pt idx="1925">
                  <c:v>1.373349953453553E-2</c:v>
                </c:pt>
                <c:pt idx="1926">
                  <c:v>1.3735543366232963E-2</c:v>
                </c:pt>
                <c:pt idx="1927">
                  <c:v>1.373758719828882E-2</c:v>
                </c:pt>
                <c:pt idx="1928">
                  <c:v>1.3739222963987885E-2</c:v>
                </c:pt>
                <c:pt idx="1929">
                  <c:v>1.3741266718774625E-2</c:v>
                </c:pt>
                <c:pt idx="1930">
                  <c:v>1.3743310473913084E-2</c:v>
                </c:pt>
                <c:pt idx="1931">
                  <c:v>1.3745354229395268E-2</c:v>
                </c:pt>
                <c:pt idx="1932">
                  <c:v>1.3747806363962495E-2</c:v>
                </c:pt>
                <c:pt idx="1933">
                  <c:v>1.3749850198174046E-2</c:v>
                </c:pt>
                <c:pt idx="1934">
                  <c:v>1.3751894032746599E-2</c:v>
                </c:pt>
                <c:pt idx="1935">
                  <c:v>1.3753937867677575E-2</c:v>
                </c:pt>
                <c:pt idx="1936">
                  <c:v>1.3755573012028677E-2</c:v>
                </c:pt>
                <c:pt idx="1937">
                  <c:v>1.3757616769597192E-2</c:v>
                </c:pt>
                <c:pt idx="1938">
                  <c:v>1.3759660527514761E-2</c:v>
                </c:pt>
                <c:pt idx="1939">
                  <c:v>1.376170428577872E-2</c:v>
                </c:pt>
                <c:pt idx="1940">
                  <c:v>1.3763748044391733E-2</c:v>
                </c:pt>
                <c:pt idx="1941">
                  <c:v>1.376620088480836E-2</c:v>
                </c:pt>
                <c:pt idx="1942">
                  <c:v>1.3768244722253454E-2</c:v>
                </c:pt>
                <c:pt idx="1943">
                  <c:v>1.3770288560059549E-2</c:v>
                </c:pt>
                <c:pt idx="1944">
                  <c:v>1.3772332398224067E-2</c:v>
                </c:pt>
                <c:pt idx="1945">
                  <c:v>1.3774376236749587E-2</c:v>
                </c:pt>
                <c:pt idx="1946">
                  <c:v>1.377642007563095E-2</c:v>
                </c:pt>
                <c:pt idx="1947">
                  <c:v>1.3778463914873315E-2</c:v>
                </c:pt>
                <c:pt idx="1948">
                  <c:v>1.3780507754476683E-2</c:v>
                </c:pt>
                <c:pt idx="1949">
                  <c:v>1.3781322527479021E-2</c:v>
                </c:pt>
                <c:pt idx="1950">
                  <c:v>1.3783366133120874E-2</c:v>
                </c:pt>
                <c:pt idx="1951">
                  <c:v>1.3785409739085326E-2</c:v>
                </c:pt>
                <c:pt idx="1952">
                  <c:v>1.3787453345378089E-2</c:v>
                </c:pt>
                <c:pt idx="1953">
                  <c:v>1.3790726957872441E-2</c:v>
                </c:pt>
                <c:pt idx="1954">
                  <c:v>1.3794411371511066E-2</c:v>
                </c:pt>
                <c:pt idx="1955">
                  <c:v>1.3794814641748988E-2</c:v>
                </c:pt>
                <c:pt idx="1956">
                  <c:v>1.3796858484222317E-2</c:v>
                </c:pt>
                <c:pt idx="1957">
                  <c:v>1.3798902327059227E-2</c:v>
                </c:pt>
                <c:pt idx="1958">
                  <c:v>1.3800535758869081E-2</c:v>
                </c:pt>
                <c:pt idx="1959">
                  <c:v>1.3802579524090142E-2</c:v>
                </c:pt>
                <c:pt idx="1960">
                  <c:v>1.3804623289654927E-2</c:v>
                </c:pt>
                <c:pt idx="1961">
                  <c:v>1.3806667055568767E-2</c:v>
                </c:pt>
                <c:pt idx="1962">
                  <c:v>1.3809121546622699E-2</c:v>
                </c:pt>
                <c:pt idx="1963">
                  <c:v>1.3825093148931792E-2</c:v>
                </c:pt>
                <c:pt idx="1964">
                  <c:v>1.3841082549553387E-2</c:v>
                </c:pt>
                <c:pt idx="1965">
                  <c:v>1.3857089748554525E-2</c:v>
                </c:pt>
                <c:pt idx="1966">
                  <c:v>1.3873114746009987E-2</c:v>
                </c:pt>
                <c:pt idx="1967">
                  <c:v>1.3880781835348799E-2</c:v>
                </c:pt>
                <c:pt idx="1968">
                  <c:v>1.3882904335388524E-2</c:v>
                </c:pt>
                <c:pt idx="1969">
                  <c:v>1.3885026835801284E-2</c:v>
                </c:pt>
                <c:pt idx="1970">
                  <c:v>1.3887149336589744E-2</c:v>
                </c:pt>
                <c:pt idx="1971">
                  <c:v>1.3889691284126333E-2</c:v>
                </c:pt>
                <c:pt idx="1972">
                  <c:v>1.3891813867541172E-2</c:v>
                </c:pt>
                <c:pt idx="1973">
                  <c:v>1.3893936451345377E-2</c:v>
                </c:pt>
                <c:pt idx="1974">
                  <c:v>1.3896059035536368E-2</c:v>
                </c:pt>
                <c:pt idx="1975">
                  <c:v>1.3898181620114147E-2</c:v>
                </c:pt>
                <c:pt idx="1976">
                  <c:v>1.3900304205078713E-2</c:v>
                </c:pt>
                <c:pt idx="1977">
                  <c:v>1.3902426790432645E-2</c:v>
                </c:pt>
                <c:pt idx="1978">
                  <c:v>1.3904549376170788E-2</c:v>
                </c:pt>
                <c:pt idx="1979">
                  <c:v>1.3906671962300873E-2</c:v>
                </c:pt>
                <c:pt idx="1980">
                  <c:v>1.3908374365100507E-2</c:v>
                </c:pt>
                <c:pt idx="1981">
                  <c:v>1.3910496870013667E-2</c:v>
                </c:pt>
                <c:pt idx="1982">
                  <c:v>1.3912619375302526E-2</c:v>
                </c:pt>
                <c:pt idx="1983">
                  <c:v>1.3914741880964421E-2</c:v>
                </c:pt>
                <c:pt idx="1984">
                  <c:v>1.3917284898755692E-2</c:v>
                </c:pt>
                <c:pt idx="1985">
                  <c:v>1.3919407487203923E-2</c:v>
                </c:pt>
                <c:pt idx="1986">
                  <c:v>1.3921530076046677E-2</c:v>
                </c:pt>
                <c:pt idx="1987">
                  <c:v>1.392365266527364E-2</c:v>
                </c:pt>
                <c:pt idx="1988">
                  <c:v>1.3925354414906721E-2</c:v>
                </c:pt>
                <c:pt idx="1989">
                  <c:v>1.3927476922820148E-2</c:v>
                </c:pt>
                <c:pt idx="1990">
                  <c:v>1.3929599431109274E-2</c:v>
                </c:pt>
                <c:pt idx="1991">
                  <c:v>1.3931721939768771E-2</c:v>
                </c:pt>
                <c:pt idx="1992">
                  <c:v>1.3933844448809296E-2</c:v>
                </c:pt>
                <c:pt idx="1993">
                  <c:v>1.3936388208783741E-2</c:v>
                </c:pt>
                <c:pt idx="1994">
                  <c:v>1.3938510800720795E-2</c:v>
                </c:pt>
                <c:pt idx="1995">
                  <c:v>1.3940633393052371E-2</c:v>
                </c:pt>
                <c:pt idx="1996">
                  <c:v>1.3943902287030243E-2</c:v>
                </c:pt>
                <c:pt idx="1997">
                  <c:v>1.3946025044587853E-2</c:v>
                </c:pt>
                <c:pt idx="1998">
                  <c:v>1.3948147802557256E-2</c:v>
                </c:pt>
                <c:pt idx="1999">
                  <c:v>1.3950270560938451E-2</c:v>
                </c:pt>
                <c:pt idx="2000">
                  <c:v>1.3952393319731436E-2</c:v>
                </c:pt>
                <c:pt idx="2001">
                  <c:v>1.3952406479547097E-2</c:v>
                </c:pt>
                <c:pt idx="2002">
                  <c:v>1.3954528827895591E-2</c:v>
                </c:pt>
                <c:pt idx="2003">
                  <c:v>1.3956651176595232E-2</c:v>
                </c:pt>
                <c:pt idx="2004">
                  <c:v>1.3958773525643167E-2</c:v>
                </c:pt>
                <c:pt idx="2005">
                  <c:v>1.3961740316736915E-2</c:v>
                </c:pt>
                <c:pt idx="2006">
                  <c:v>1.3965129881163628E-2</c:v>
                </c:pt>
                <c:pt idx="2007">
                  <c:v>1.3967252642846425E-2</c:v>
                </c:pt>
                <c:pt idx="2008">
                  <c:v>1.396937540493859E-2</c:v>
                </c:pt>
                <c:pt idx="2009">
                  <c:v>1.3971498167447392E-2</c:v>
                </c:pt>
                <c:pt idx="2010">
                  <c:v>1.3972352892192674E-2</c:v>
                </c:pt>
                <c:pt idx="2011">
                  <c:v>1.3974475408408793E-2</c:v>
                </c:pt>
                <c:pt idx="2012">
                  <c:v>1.3976597925000611E-2</c:v>
                </c:pt>
                <c:pt idx="2013">
                  <c:v>1.3978720441968129E-2</c:v>
                </c:pt>
                <c:pt idx="2014">
                  <c:v>1.3982111986168279E-2</c:v>
                </c:pt>
                <c:pt idx="2015">
                  <c:v>1.3990452681531743E-2</c:v>
                </c:pt>
                <c:pt idx="2016">
                  <c:v>1.3998801062432262E-2</c:v>
                </c:pt>
                <c:pt idx="2017">
                  <c:v>1.4007157128898905E-2</c:v>
                </c:pt>
                <c:pt idx="2018">
                  <c:v>1.4013796584457339E-2</c:v>
                </c:pt>
                <c:pt idx="2019">
                  <c:v>1.4020835095175599E-2</c:v>
                </c:pt>
                <c:pt idx="2020">
                  <c:v>1.402299381763239E-2</c:v>
                </c:pt>
                <c:pt idx="2021">
                  <c:v>1.4025152540475538E-2</c:v>
                </c:pt>
                <c:pt idx="2022">
                  <c:v>1.4027311263710374E-2</c:v>
                </c:pt>
                <c:pt idx="2023">
                  <c:v>1.4030752446036618E-2</c:v>
                </c:pt>
                <c:pt idx="2024">
                  <c:v>1.4032911422406421E-2</c:v>
                </c:pt>
                <c:pt idx="2025">
                  <c:v>1.4035070399200126E-2</c:v>
                </c:pt>
                <c:pt idx="2026">
                  <c:v>1.4037229376422581E-2</c:v>
                </c:pt>
                <c:pt idx="2027">
                  <c:v>1.4039388354068937E-2</c:v>
                </c:pt>
                <c:pt idx="2028">
                  <c:v>1.4041547332146466E-2</c:v>
                </c:pt>
                <c:pt idx="2029">
                  <c:v>1.4043706310645474E-2</c:v>
                </c:pt>
                <c:pt idx="2030">
                  <c:v>1.4045865289575653E-2</c:v>
                </c:pt>
                <c:pt idx="2031">
                  <c:v>1.4046739790263274E-2</c:v>
                </c:pt>
                <c:pt idx="2032">
                  <c:v>1.4048898517375008E-2</c:v>
                </c:pt>
                <c:pt idx="2033">
                  <c:v>1.4051057244875764E-2</c:v>
                </c:pt>
                <c:pt idx="2034">
                  <c:v>1.4053215972760214E-2</c:v>
                </c:pt>
                <c:pt idx="2035">
                  <c:v>1.4055374701039014E-2</c:v>
                </c:pt>
                <c:pt idx="2036">
                  <c:v>1.4058819172107143E-2</c:v>
                </c:pt>
                <c:pt idx="2037">
                  <c:v>1.4060978154024023E-2</c:v>
                </c:pt>
                <c:pt idx="2038">
                  <c:v>1.406313713636723E-2</c:v>
                </c:pt>
                <c:pt idx="2039">
                  <c:v>1.4065296119134339E-2</c:v>
                </c:pt>
                <c:pt idx="2040">
                  <c:v>1.4066168348236374E-2</c:v>
                </c:pt>
                <c:pt idx="2041">
                  <c:v>1.4068327078838649E-2</c:v>
                </c:pt>
                <c:pt idx="2042">
                  <c:v>1.4070485809829947E-2</c:v>
                </c:pt>
                <c:pt idx="2043">
                  <c:v>1.4072644541204937E-2</c:v>
                </c:pt>
                <c:pt idx="2044">
                  <c:v>1.4074803272974279E-2</c:v>
                </c:pt>
                <c:pt idx="2045">
                  <c:v>1.4078250024714059E-2</c:v>
                </c:pt>
                <c:pt idx="2046">
                  <c:v>1.4080409010470293E-2</c:v>
                </c:pt>
                <c:pt idx="2047">
                  <c:v>1.4082567996652853E-2</c:v>
                </c:pt>
                <c:pt idx="2048">
                  <c:v>1.4084605785539273E-2</c:v>
                </c:pt>
                <c:pt idx="2049">
                  <c:v>1.4086764688185927E-2</c:v>
                </c:pt>
                <c:pt idx="2050">
                  <c:v>1.4088923591244751E-2</c:v>
                </c:pt>
                <c:pt idx="2051">
                  <c:v>1.4091082494723239E-2</c:v>
                </c:pt>
                <c:pt idx="2052">
                  <c:v>1.4093241398608902E-2</c:v>
                </c:pt>
                <c:pt idx="2053">
                  <c:v>1.4093680308365299E-2</c:v>
                </c:pt>
                <c:pt idx="2054">
                  <c:v>1.4095838875073532E-2</c:v>
                </c:pt>
                <c:pt idx="2055">
                  <c:v>1.4097997442141479E-2</c:v>
                </c:pt>
                <c:pt idx="2056">
                  <c:v>1.4100156009571992E-2</c:v>
                </c:pt>
                <c:pt idx="2057">
                  <c:v>1.410274488516609E-2</c:v>
                </c:pt>
                <c:pt idx="2058">
                  <c:v>1.4106194830628416E-2</c:v>
                </c:pt>
                <c:pt idx="2059">
                  <c:v>1.4108784291499371E-2</c:v>
                </c:pt>
                <c:pt idx="2060">
                  <c:v>1.411051264461477E-2</c:v>
                </c:pt>
                <c:pt idx="2061">
                  <c:v>1.4112671552224954E-2</c:v>
                </c:pt>
                <c:pt idx="2062">
                  <c:v>1.4114830460252303E-2</c:v>
                </c:pt>
                <c:pt idx="2063">
                  <c:v>1.4116989368691824E-2</c:v>
                </c:pt>
                <c:pt idx="2064">
                  <c:v>1.4119148277543514E-2</c:v>
                </c:pt>
                <c:pt idx="2065">
                  <c:v>1.4121307186812371E-2</c:v>
                </c:pt>
                <c:pt idx="2066">
                  <c:v>1.4123466096493398E-2</c:v>
                </c:pt>
                <c:pt idx="2067">
                  <c:v>1.4103014557748372E-2</c:v>
                </c:pt>
                <c:pt idx="2068">
                  <c:v>1.408253600097803E-2</c:v>
                </c:pt>
                <c:pt idx="2069">
                  <c:v>1.4062030426324756E-2</c:v>
                </c:pt>
                <c:pt idx="2070">
                  <c:v>1.4041575782902698E-2</c:v>
                </c:pt>
                <c:pt idx="2071">
                  <c:v>1.4030625027290911E-2</c:v>
                </c:pt>
                <c:pt idx="2072">
                  <c:v>1.403266023940225E-2</c:v>
                </c:pt>
                <c:pt idx="2073">
                  <c:v>1.4034695451880796E-2</c:v>
                </c:pt>
                <c:pt idx="2074">
                  <c:v>1.4036730664724051E-2</c:v>
                </c:pt>
                <c:pt idx="2075">
                  <c:v>1.4038765877934511E-2</c:v>
                </c:pt>
                <c:pt idx="2076">
                  <c:v>1.4040801091517174E-2</c:v>
                </c:pt>
                <c:pt idx="2077">
                  <c:v>1.4042836305464546E-2</c:v>
                </c:pt>
                <c:pt idx="2078">
                  <c:v>1.4044871519779123E-2</c:v>
                </c:pt>
                <c:pt idx="2079">
                  <c:v>1.4046906734463405E-2</c:v>
                </c:pt>
                <c:pt idx="2080">
                  <c:v>1.4048941949514893E-2</c:v>
                </c:pt>
                <c:pt idx="2081">
                  <c:v>1.4050977164931089E-2</c:v>
                </c:pt>
                <c:pt idx="2082">
                  <c:v>1.4053012380719487E-2</c:v>
                </c:pt>
                <c:pt idx="2083">
                  <c:v>1.4055047596872594E-2</c:v>
                </c:pt>
                <c:pt idx="2084">
                  <c:v>1.4057082813395405E-2</c:v>
                </c:pt>
                <c:pt idx="2085">
                  <c:v>1.4059118030282924E-2</c:v>
                </c:pt>
                <c:pt idx="2086">
                  <c:v>1.4061153247540148E-2</c:v>
                </c:pt>
                <c:pt idx="2087">
                  <c:v>1.4063188465167076E-2</c:v>
                </c:pt>
                <c:pt idx="2088">
                  <c:v>1.4065223683158712E-2</c:v>
                </c:pt>
                <c:pt idx="2089">
                  <c:v>1.4067258901520052E-2</c:v>
                </c:pt>
                <c:pt idx="2090">
                  <c:v>1.4069294120251097E-2</c:v>
                </c:pt>
                <c:pt idx="2091">
                  <c:v>1.407132933934685E-2</c:v>
                </c:pt>
                <c:pt idx="2092">
                  <c:v>1.4072103619274608E-2</c:v>
                </c:pt>
                <c:pt idx="2093">
                  <c:v>1.4075399778639974E-2</c:v>
                </c:pt>
                <c:pt idx="2094">
                  <c:v>1.4077434998839844E-2</c:v>
                </c:pt>
                <c:pt idx="2095">
                  <c:v>1.407947021940692E-2</c:v>
                </c:pt>
                <c:pt idx="2096">
                  <c:v>1.4081505440341202E-2</c:v>
                </c:pt>
                <c:pt idx="2097">
                  <c:v>1.4083540661642691E-2</c:v>
                </c:pt>
                <c:pt idx="2098">
                  <c:v>1.4085575883313883E-2</c:v>
                </c:pt>
                <c:pt idx="2099">
                  <c:v>1.4087611105349784E-2</c:v>
                </c:pt>
                <c:pt idx="2100">
                  <c:v>1.4089516094110311E-2</c:v>
                </c:pt>
                <c:pt idx="2101">
                  <c:v>1.4091551237302345E-2</c:v>
                </c:pt>
                <c:pt idx="2102">
                  <c:v>1.4093586380845067E-2</c:v>
                </c:pt>
                <c:pt idx="2103">
                  <c:v>1.409562152474879E-2</c:v>
                </c:pt>
                <c:pt idx="2104">
                  <c:v>1.409765666900578E-2</c:v>
                </c:pt>
                <c:pt idx="2105">
                  <c:v>1.4098427791040853E-2</c:v>
                </c:pt>
                <c:pt idx="2106">
                  <c:v>1.4101726958592447E-2</c:v>
                </c:pt>
                <c:pt idx="2107">
                  <c:v>1.4103762103922125E-2</c:v>
                </c:pt>
                <c:pt idx="2108">
                  <c:v>1.4105797249605071E-2</c:v>
                </c:pt>
                <c:pt idx="2109">
                  <c:v>1.4108254092516925E-2</c:v>
                </c:pt>
                <c:pt idx="2110">
                  <c:v>1.4110289318652047E-2</c:v>
                </c:pt>
                <c:pt idx="2111">
                  <c:v>1.4111902688794128E-2</c:v>
                </c:pt>
                <c:pt idx="2112">
                  <c:v>1.4113937835903029E-2</c:v>
                </c:pt>
                <c:pt idx="2113">
                  <c:v>1.4115972983367774E-2</c:v>
                </c:pt>
                <c:pt idx="2114">
                  <c:v>1.4118748950311399E-2</c:v>
                </c:pt>
                <c:pt idx="2115">
                  <c:v>1.4120784018891719E-2</c:v>
                </c:pt>
                <c:pt idx="2116">
                  <c:v>1.4122819087821092E-2</c:v>
                </c:pt>
                <c:pt idx="2117">
                  <c:v>1.4124854157091526E-2</c:v>
                </c:pt>
                <c:pt idx="2118">
                  <c:v>1.4112815852001115E-2</c:v>
                </c:pt>
                <c:pt idx="2119">
                  <c:v>1.4080999447854986E-2</c:v>
                </c:pt>
                <c:pt idx="2120">
                  <c:v>1.4049143869762189E-2</c:v>
                </c:pt>
                <c:pt idx="2121">
                  <c:v>1.4017249118032156E-2</c:v>
                </c:pt>
                <c:pt idx="2122">
                  <c:v>1.3984910712387055E-2</c:v>
                </c:pt>
                <c:pt idx="2123">
                  <c:v>1.3986771895762473E-2</c:v>
                </c:pt>
                <c:pt idx="2124">
                  <c:v>1.3988633079422996E-2</c:v>
                </c:pt>
                <c:pt idx="2125">
                  <c:v>1.3990494263373954E-2</c:v>
                </c:pt>
                <c:pt idx="2126">
                  <c:v>1.3992760217424157E-2</c:v>
                </c:pt>
                <c:pt idx="2127">
                  <c:v>1.3994621474276025E-2</c:v>
                </c:pt>
                <c:pt idx="2128">
                  <c:v>1.3996482731424431E-2</c:v>
                </c:pt>
                <c:pt idx="2129">
                  <c:v>1.3998343988871951E-2</c:v>
                </c:pt>
                <c:pt idx="2130">
                  <c:v>1.4000205246618588E-2</c:v>
                </c:pt>
                <c:pt idx="2131">
                  <c:v>1.400206650466434E-2</c:v>
                </c:pt>
                <c:pt idx="2132">
                  <c:v>1.4003927763006629E-2</c:v>
                </c:pt>
                <c:pt idx="2133">
                  <c:v>1.4005789021645456E-2</c:v>
                </c:pt>
                <c:pt idx="2134">
                  <c:v>1.4007650280583398E-2</c:v>
                </c:pt>
                <c:pt idx="2135">
                  <c:v>1.400910611872952E-2</c:v>
                </c:pt>
                <c:pt idx="2136">
                  <c:v>1.4010967305851274E-2</c:v>
                </c:pt>
                <c:pt idx="2137">
                  <c:v>1.4012828493260798E-2</c:v>
                </c:pt>
                <c:pt idx="2138">
                  <c:v>1.4014689680963421E-2</c:v>
                </c:pt>
                <c:pt idx="2139">
                  <c:v>1.4016550868948485E-2</c:v>
                </c:pt>
                <c:pt idx="2140">
                  <c:v>1.4018817840464111E-2</c:v>
                </c:pt>
                <c:pt idx="2141">
                  <c:v>1.4020679101488126E-2</c:v>
                </c:pt>
                <c:pt idx="2142">
                  <c:v>1.4022540362808679E-2</c:v>
                </c:pt>
                <c:pt idx="2143">
                  <c:v>1.4024401624428346E-2</c:v>
                </c:pt>
                <c:pt idx="2144">
                  <c:v>1.4025856813203674E-2</c:v>
                </c:pt>
                <c:pt idx="2145">
                  <c:v>1.4027718002923351E-2</c:v>
                </c:pt>
                <c:pt idx="2146">
                  <c:v>1.4029579192925468E-2</c:v>
                </c:pt>
                <c:pt idx="2147">
                  <c:v>1.4031440383220684E-2</c:v>
                </c:pt>
                <c:pt idx="2148">
                  <c:v>1.4034927131347144E-2</c:v>
                </c:pt>
                <c:pt idx="2149">
                  <c:v>1.4035569200401993E-2</c:v>
                </c:pt>
                <c:pt idx="2150">
                  <c:v>1.4037430464105155E-2</c:v>
                </c:pt>
                <c:pt idx="2151">
                  <c:v>1.4039291728107433E-2</c:v>
                </c:pt>
                <c:pt idx="2152">
                  <c:v>1.4041152992408826E-2</c:v>
                </c:pt>
                <c:pt idx="2153">
                  <c:v>1.4043014257006757E-2</c:v>
                </c:pt>
                <c:pt idx="2154">
                  <c:v>1.4044875521903803E-2</c:v>
                </c:pt>
                <c:pt idx="2155">
                  <c:v>1.4046736787097386E-2</c:v>
                </c:pt>
                <c:pt idx="2156">
                  <c:v>1.4048598052592664E-2</c:v>
                </c:pt>
                <c:pt idx="2157">
                  <c:v>1.4049238321771629E-2</c:v>
                </c:pt>
                <c:pt idx="2158">
                  <c:v>1.4051099370004292E-2</c:v>
                </c:pt>
                <c:pt idx="2159">
                  <c:v>1.4052960418505313E-2</c:v>
                </c:pt>
                <c:pt idx="2160">
                  <c:v>1.405482146727469E-2</c:v>
                </c:pt>
                <c:pt idx="2161">
                  <c:v>1.4057904384522261E-2</c:v>
                </c:pt>
                <c:pt idx="2162">
                  <c:v>1.4059765651801918E-2</c:v>
                </c:pt>
                <c:pt idx="2163">
                  <c:v>1.4063256903669798E-2</c:v>
                </c:pt>
                <c:pt idx="2164">
                  <c:v>1.4063488187258576E-2</c:v>
                </c:pt>
                <c:pt idx="2165">
                  <c:v>1.4065349455435579E-2</c:v>
                </c:pt>
                <c:pt idx="2166">
                  <c:v>1.4066803053577992E-2</c:v>
                </c:pt>
                <c:pt idx="2167">
                  <c:v>1.4068664249636598E-2</c:v>
                </c:pt>
                <c:pt idx="2168">
                  <c:v>1.4070525445985638E-2</c:v>
                </c:pt>
                <c:pt idx="2169">
                  <c:v>1.4072386642622448E-2</c:v>
                </c:pt>
                <c:pt idx="2170">
                  <c:v>1.4059853144101775E-2</c:v>
                </c:pt>
                <c:pt idx="2171">
                  <c:v>1.400986772578376E-2</c:v>
                </c:pt>
                <c:pt idx="2172">
                  <c:v>1.3959824146224761E-2</c:v>
                </c:pt>
                <c:pt idx="2173">
                  <c:v>1.3909722406172565E-2</c:v>
                </c:pt>
                <c:pt idx="2174">
                  <c:v>1.3859427989987516E-2</c:v>
                </c:pt>
                <c:pt idx="2175">
                  <c:v>1.385338488259702E-2</c:v>
                </c:pt>
                <c:pt idx="2176">
                  <c:v>1.3854987534978491E-2</c:v>
                </c:pt>
                <c:pt idx="2177">
                  <c:v>1.3856590187570461E-2</c:v>
                </c:pt>
                <c:pt idx="2178">
                  <c:v>1.3858192840380923E-2</c:v>
                </c:pt>
                <c:pt idx="2179">
                  <c:v>1.386017667092386E-2</c:v>
                </c:pt>
                <c:pt idx="2180">
                  <c:v>1.3861779385842059E-2</c:v>
                </c:pt>
                <c:pt idx="2181">
                  <c:v>1.3863382100987176E-2</c:v>
                </c:pt>
                <c:pt idx="2182">
                  <c:v>1.3864984816348892E-2</c:v>
                </c:pt>
                <c:pt idx="2183">
                  <c:v>1.3866587531937523E-2</c:v>
                </c:pt>
                <c:pt idx="2184">
                  <c:v>1.3868190247740176E-2</c:v>
                </c:pt>
                <c:pt idx="2185">
                  <c:v>1.3869792963769745E-2</c:v>
                </c:pt>
                <c:pt idx="2186">
                  <c:v>1.3871395680018495E-2</c:v>
                </c:pt>
                <c:pt idx="2187">
                  <c:v>1.38726167252754E-2</c:v>
                </c:pt>
                <c:pt idx="2188">
                  <c:v>1.3874219380222819E-2</c:v>
                </c:pt>
                <c:pt idx="2189">
                  <c:v>1.3875822035380736E-2</c:v>
                </c:pt>
                <c:pt idx="2190">
                  <c:v>1.3877424690757145E-2</c:v>
                </c:pt>
                <c:pt idx="2191">
                  <c:v>1.3879027346341388E-2</c:v>
                </c:pt>
                <c:pt idx="2192">
                  <c:v>1.3881011982142121E-2</c:v>
                </c:pt>
                <c:pt idx="2193">
                  <c:v>1.3882614699935441E-2</c:v>
                </c:pt>
                <c:pt idx="2194">
                  <c:v>1.3884217417950519E-2</c:v>
                </c:pt>
                <c:pt idx="2195">
                  <c:v>1.3885820136187353E-2</c:v>
                </c:pt>
                <c:pt idx="2196">
                  <c:v>1.3887040627489355E-2</c:v>
                </c:pt>
                <c:pt idx="2197">
                  <c:v>1.3888643284357904E-2</c:v>
                </c:pt>
                <c:pt idx="2198">
                  <c:v>1.3890245941442281E-2</c:v>
                </c:pt>
                <c:pt idx="2199">
                  <c:v>1.3891848598742484E-2</c:v>
                </c:pt>
                <c:pt idx="2200">
                  <c:v>1.3893833730679855E-2</c:v>
                </c:pt>
                <c:pt idx="2201">
                  <c:v>1.3895436450242082E-2</c:v>
                </c:pt>
                <c:pt idx="2202">
                  <c:v>1.3897039170026066E-2</c:v>
                </c:pt>
                <c:pt idx="2203">
                  <c:v>1.3898641890029232E-2</c:v>
                </c:pt>
                <c:pt idx="2204">
                  <c:v>1.3900244610254154E-2</c:v>
                </c:pt>
                <c:pt idx="2205">
                  <c:v>1.3901847330698257E-2</c:v>
                </c:pt>
                <c:pt idx="2206">
                  <c:v>1.3903450051364117E-2</c:v>
                </c:pt>
                <c:pt idx="2207">
                  <c:v>1.3905052772251736E-2</c:v>
                </c:pt>
                <c:pt idx="2208">
                  <c:v>1.3906655493361113E-2</c:v>
                </c:pt>
                <c:pt idx="2209">
                  <c:v>1.390710916832516E-2</c:v>
                </c:pt>
                <c:pt idx="2210">
                  <c:v>1.3908711704186314E-2</c:v>
                </c:pt>
                <c:pt idx="2211">
                  <c:v>1.3910314240244455E-2</c:v>
                </c:pt>
                <c:pt idx="2212">
                  <c:v>1.3911916776502433E-2</c:v>
                </c:pt>
                <c:pt idx="2213">
                  <c:v>1.3914669102213739E-2</c:v>
                </c:pt>
                <c:pt idx="2214">
                  <c:v>1.3917805345502845E-2</c:v>
                </c:pt>
                <c:pt idx="2215">
                  <c:v>1.3917874547305033E-2</c:v>
                </c:pt>
                <c:pt idx="2216">
                  <c:v>1.3919477270178161E-2</c:v>
                </c:pt>
                <c:pt idx="2217">
                  <c:v>1.3921079993278202E-2</c:v>
                </c:pt>
                <c:pt idx="2218">
                  <c:v>1.3922299128024562E-2</c:v>
                </c:pt>
                <c:pt idx="2219">
                  <c:v>1.3923901789596016E-2</c:v>
                </c:pt>
                <c:pt idx="2220">
                  <c:v>1.3925504451385962E-2</c:v>
                </c:pt>
                <c:pt idx="2221">
                  <c:v>1.3927107113391735E-2</c:v>
                </c:pt>
                <c:pt idx="2222">
                  <c:v>1.3919457403022499E-2</c:v>
                </c:pt>
                <c:pt idx="2223">
                  <c:v>1.3853564682663726E-2</c:v>
                </c:pt>
                <c:pt idx="2224">
                  <c:v>1.3787598495933903E-2</c:v>
                </c:pt>
                <c:pt idx="2225">
                  <c:v>1.3721558844070747E-2</c:v>
                </c:pt>
                <c:pt idx="2226">
                  <c:v>1.3655737952414704E-2</c:v>
                </c:pt>
                <c:pt idx="2227">
                  <c:v>1.3637104657686194E-2</c:v>
                </c:pt>
                <c:pt idx="2228">
                  <c:v>1.3638380292888996E-2</c:v>
                </c:pt>
                <c:pt idx="2229">
                  <c:v>1.363965592822769E-2</c:v>
                </c:pt>
                <c:pt idx="2230">
                  <c:v>1.3640931563702274E-2</c:v>
                </c:pt>
                <c:pt idx="2231">
                  <c:v>1.3642556710819971E-2</c:v>
                </c:pt>
                <c:pt idx="2232">
                  <c:v>1.3643832394889317E-2</c:v>
                </c:pt>
                <c:pt idx="2233">
                  <c:v>1.3645108079097908E-2</c:v>
                </c:pt>
                <c:pt idx="2234">
                  <c:v>1.3646383763450899E-2</c:v>
                </c:pt>
                <c:pt idx="2235">
                  <c:v>1.3647659447940556E-2</c:v>
                </c:pt>
                <c:pt idx="2236">
                  <c:v>1.3648935132569456E-2</c:v>
                </c:pt>
                <c:pt idx="2237">
                  <c:v>1.3650210817340178E-2</c:v>
                </c:pt>
                <c:pt idx="2238">
                  <c:v>1.3651486502252721E-2</c:v>
                </c:pt>
                <c:pt idx="2239">
                  <c:v>1.365276218730193E-2</c:v>
                </c:pt>
                <c:pt idx="2240">
                  <c:v>1.3653687925887503E-2</c:v>
                </c:pt>
                <c:pt idx="2241">
                  <c:v>1.3654963562851563E-2</c:v>
                </c:pt>
                <c:pt idx="2242">
                  <c:v>1.3656239199951514E-2</c:v>
                </c:pt>
                <c:pt idx="2243">
                  <c:v>1.3657514837187357E-2</c:v>
                </c:pt>
                <c:pt idx="2244">
                  <c:v>1.3659140614654675E-2</c:v>
                </c:pt>
                <c:pt idx="2245">
                  <c:v>1.3660416300544501E-2</c:v>
                </c:pt>
                <c:pt idx="2246">
                  <c:v>1.3661691986573571E-2</c:v>
                </c:pt>
                <c:pt idx="2247">
                  <c:v>1.3662967672741885E-2</c:v>
                </c:pt>
                <c:pt idx="2248">
                  <c:v>1.3663893025388951E-2</c:v>
                </c:pt>
                <c:pt idx="2249">
                  <c:v>1.3665168663437477E-2</c:v>
                </c:pt>
                <c:pt idx="2250">
                  <c:v>1.3666444301621894E-2</c:v>
                </c:pt>
                <c:pt idx="2251">
                  <c:v>1.3667719939936873E-2</c:v>
                </c:pt>
                <c:pt idx="2252">
                  <c:v>1.3668995578393073E-2</c:v>
                </c:pt>
                <c:pt idx="2253">
                  <c:v>1.3670621792704242E-2</c:v>
                </c:pt>
                <c:pt idx="2254">
                  <c:v>1.3671897479852417E-2</c:v>
                </c:pt>
                <c:pt idx="2255">
                  <c:v>1.3673173167144993E-2</c:v>
                </c:pt>
                <c:pt idx="2256">
                  <c:v>1.3674448854574233E-2</c:v>
                </c:pt>
                <c:pt idx="2257">
                  <c:v>1.3675724542142716E-2</c:v>
                </c:pt>
                <c:pt idx="2258">
                  <c:v>1.3677000229853022E-2</c:v>
                </c:pt>
                <c:pt idx="2259">
                  <c:v>1.3678275917702572E-2</c:v>
                </c:pt>
                <c:pt idx="2260">
                  <c:v>1.3679551605691363E-2</c:v>
                </c:pt>
                <c:pt idx="2261">
                  <c:v>1.3679774444570787E-2</c:v>
                </c:pt>
                <c:pt idx="2262">
                  <c:v>1.3681049987462097E-2</c:v>
                </c:pt>
                <c:pt idx="2263">
                  <c:v>1.3682325530481876E-2</c:v>
                </c:pt>
                <c:pt idx="2264">
                  <c:v>1.3683601073624414E-2</c:v>
                </c:pt>
                <c:pt idx="2265">
                  <c:v>1.3685578890612504E-2</c:v>
                </c:pt>
                <c:pt idx="2266">
                  <c:v>1.368720573657144E-2</c:v>
                </c:pt>
                <c:pt idx="2267">
                  <c:v>1.3688481425540093E-2</c:v>
                </c:pt>
                <c:pt idx="2268">
                  <c:v>1.3689757114650571E-2</c:v>
                </c:pt>
                <c:pt idx="2269">
                  <c:v>1.3691032803897711E-2</c:v>
                </c:pt>
                <c:pt idx="2270">
                  <c:v>1.3691957093716844E-2</c:v>
                </c:pt>
                <c:pt idx="2271">
                  <c:v>1.3693232734746985E-2</c:v>
                </c:pt>
                <c:pt idx="2272">
                  <c:v>1.3694508375910353E-2</c:v>
                </c:pt>
                <c:pt idx="2273">
                  <c:v>1.3695784017206947E-2</c:v>
                </c:pt>
                <c:pt idx="2274">
                  <c:v>1.3697411252245275E-2</c:v>
                </c:pt>
                <c:pt idx="2275">
                  <c:v>1.3616640484106921E-2</c:v>
                </c:pt>
                <c:pt idx="2276">
                  <c:v>1.3535782994533372E-2</c:v>
                </c:pt>
                <c:pt idx="2277">
                  <c:v>1.3454838785350264E-2</c:v>
                </c:pt>
                <c:pt idx="2278">
                  <c:v>1.3373807858367765E-2</c:v>
                </c:pt>
                <c:pt idx="2279">
                  <c:v>1.3339251288202902E-2</c:v>
                </c:pt>
                <c:pt idx="2280">
                  <c:v>1.3340140375569298E-2</c:v>
                </c:pt>
                <c:pt idx="2281">
                  <c:v>1.3341029463002307E-2</c:v>
                </c:pt>
                <c:pt idx="2282">
                  <c:v>1.3341918550504595E-2</c:v>
                </c:pt>
                <c:pt idx="2283">
                  <c:v>1.3343118322742712E-2</c:v>
                </c:pt>
                <c:pt idx="2284">
                  <c:v>1.3344007443318586E-2</c:v>
                </c:pt>
                <c:pt idx="2285">
                  <c:v>1.3344896563956347E-2</c:v>
                </c:pt>
                <c:pt idx="2286">
                  <c:v>1.3345785684663727E-2</c:v>
                </c:pt>
                <c:pt idx="2287">
                  <c:v>1.3346674805440731E-2</c:v>
                </c:pt>
                <c:pt idx="2288">
                  <c:v>1.3347563926284778E-2</c:v>
                </c:pt>
                <c:pt idx="2289">
                  <c:v>1.3348453047198446E-2</c:v>
                </c:pt>
                <c:pt idx="2290">
                  <c:v>1.3349342168179158E-2</c:v>
                </c:pt>
                <c:pt idx="2291">
                  <c:v>1.3350231289229492E-2</c:v>
                </c:pt>
                <c:pt idx="2292">
                  <c:v>1.3350809429124588E-2</c:v>
                </c:pt>
                <c:pt idx="2293">
                  <c:v>1.3351698517348964E-2</c:v>
                </c:pt>
                <c:pt idx="2294">
                  <c:v>1.3352587605637289E-2</c:v>
                </c:pt>
                <c:pt idx="2295">
                  <c:v>1.3353476693992228E-2</c:v>
                </c:pt>
                <c:pt idx="2296">
                  <c:v>1.3354676895489382E-2</c:v>
                </c:pt>
                <c:pt idx="2297">
                  <c:v>1.3355566016947132E-2</c:v>
                </c:pt>
                <c:pt idx="2298">
                  <c:v>1.3356455138471925E-2</c:v>
                </c:pt>
                <c:pt idx="2299">
                  <c:v>1.3357344260063759E-2</c:v>
                </c:pt>
                <c:pt idx="2300">
                  <c:v>1.3357922136758127E-2</c:v>
                </c:pt>
                <c:pt idx="2301">
                  <c:v>1.3358811225510081E-2</c:v>
                </c:pt>
                <c:pt idx="2302">
                  <c:v>1.335970031432332E-2</c:v>
                </c:pt>
                <c:pt idx="2303">
                  <c:v>1.3360589403205836E-2</c:v>
                </c:pt>
                <c:pt idx="2304">
                  <c:v>1.3361478492154966E-2</c:v>
                </c:pt>
                <c:pt idx="2305">
                  <c:v>1.3362678991048465E-2</c:v>
                </c:pt>
                <c:pt idx="2306">
                  <c:v>1.336356811311476E-2</c:v>
                </c:pt>
                <c:pt idx="2307">
                  <c:v>1.3364457235250676E-2</c:v>
                </c:pt>
                <c:pt idx="2308">
                  <c:v>1.3366096434600619E-2</c:v>
                </c:pt>
                <c:pt idx="2309">
                  <c:v>1.3366985622877567E-2</c:v>
                </c:pt>
                <c:pt idx="2310">
                  <c:v>1.336787481123203E-2</c:v>
                </c:pt>
                <c:pt idx="2311">
                  <c:v>1.3368763999651893E-2</c:v>
                </c:pt>
                <c:pt idx="2312">
                  <c:v>1.3369653188151694E-2</c:v>
                </c:pt>
                <c:pt idx="2313">
                  <c:v>1.3369295640729301E-2</c:v>
                </c:pt>
                <c:pt idx="2314">
                  <c:v>1.3370184697336945E-2</c:v>
                </c:pt>
                <c:pt idx="2315">
                  <c:v>1.3371073754010743E-2</c:v>
                </c:pt>
                <c:pt idx="2316">
                  <c:v>1.3371962810747939E-2</c:v>
                </c:pt>
                <c:pt idx="2317">
                  <c:v>1.3372851867551288E-2</c:v>
                </c:pt>
                <c:pt idx="2318">
                  <c:v>1.3374988320645058E-2</c:v>
                </c:pt>
                <c:pt idx="2319">
                  <c:v>1.3375877509648698E-2</c:v>
                </c:pt>
                <c:pt idx="2320">
                  <c:v>1.3377078640992319E-2</c:v>
                </c:pt>
                <c:pt idx="2321">
                  <c:v>1.3377655887871563E-2</c:v>
                </c:pt>
                <c:pt idx="2322">
                  <c:v>1.3377609117347866E-2</c:v>
                </c:pt>
                <c:pt idx="2323">
                  <c:v>1.3378498207557321E-2</c:v>
                </c:pt>
                <c:pt idx="2324">
                  <c:v>1.337938729782806E-2</c:v>
                </c:pt>
                <c:pt idx="2325">
                  <c:v>1.3380276388165413E-2</c:v>
                </c:pt>
                <c:pt idx="2326">
                  <c:v>1.3381916727470966E-2</c:v>
                </c:pt>
                <c:pt idx="2327">
                  <c:v>1.3289874820117675E-2</c:v>
                </c:pt>
                <c:pt idx="2328">
                  <c:v>1.3197737485503291E-2</c:v>
                </c:pt>
                <c:pt idx="2329">
                  <c:v>1.3105504725978434E-2</c:v>
                </c:pt>
                <c:pt idx="2330">
                  <c:v>1.301786318811462E-2</c:v>
                </c:pt>
                <c:pt idx="2331">
                  <c:v>1.2960567364505848E-2</c:v>
                </c:pt>
                <c:pt idx="2332">
                  <c:v>1.2961016819723892E-2</c:v>
                </c:pt>
                <c:pt idx="2333">
                  <c:v>1.2961466274959421E-2</c:v>
                </c:pt>
                <c:pt idx="2334">
                  <c:v>1.2961915730212437E-2</c:v>
                </c:pt>
                <c:pt idx="2335">
                  <c:v>1.2962365185485436E-2</c:v>
                </c:pt>
                <c:pt idx="2336">
                  <c:v>1.2962814640775921E-2</c:v>
                </c:pt>
                <c:pt idx="2337">
                  <c:v>1.2963264096083893E-2</c:v>
                </c:pt>
                <c:pt idx="2338">
                  <c:v>1.296371355140935E-2</c:v>
                </c:pt>
                <c:pt idx="2339">
                  <c:v>1.2964163006754792E-2</c:v>
                </c:pt>
                <c:pt idx="2340">
                  <c:v>1.2964612462117719E-2</c:v>
                </c:pt>
                <c:pt idx="2341">
                  <c:v>1.2965061917495635E-2</c:v>
                </c:pt>
                <c:pt idx="2342">
                  <c:v>1.2965511372896033E-2</c:v>
                </c:pt>
                <c:pt idx="2343">
                  <c:v>1.2965960828311418E-2</c:v>
                </c:pt>
                <c:pt idx="2344">
                  <c:v>1.2966410283741792E-2</c:v>
                </c:pt>
                <c:pt idx="2345">
                  <c:v>1.2966859739194647E-2</c:v>
                </c:pt>
                <c:pt idx="2346">
                  <c:v>1.2967309194664989E-2</c:v>
                </c:pt>
                <c:pt idx="2347">
                  <c:v>1.2967758650152816E-2</c:v>
                </c:pt>
                <c:pt idx="2348">
                  <c:v>1.2968208105655632E-2</c:v>
                </c:pt>
                <c:pt idx="2349">
                  <c:v>1.296865756118093E-2</c:v>
                </c:pt>
                <c:pt idx="2350">
                  <c:v>1.2969107016723713E-2</c:v>
                </c:pt>
                <c:pt idx="2351">
                  <c:v>1.2969556472281485E-2</c:v>
                </c:pt>
                <c:pt idx="2352">
                  <c:v>1.2969208999728856E-2</c:v>
                </c:pt>
                <c:pt idx="2353">
                  <c:v>1.2970455383454482E-2</c:v>
                </c:pt>
                <c:pt idx="2354">
                  <c:v>1.297090483906721E-2</c:v>
                </c:pt>
                <c:pt idx="2355">
                  <c:v>1.2971354294694926E-2</c:v>
                </c:pt>
                <c:pt idx="2356">
                  <c:v>1.2971803750347621E-2</c:v>
                </c:pt>
                <c:pt idx="2357">
                  <c:v>1.2972253206015305E-2</c:v>
                </c:pt>
                <c:pt idx="2358">
                  <c:v>1.2972702661700475E-2</c:v>
                </c:pt>
                <c:pt idx="2359">
                  <c:v>1.2973152117403131E-2</c:v>
                </c:pt>
                <c:pt idx="2360">
                  <c:v>1.2973399998650111E-2</c:v>
                </c:pt>
                <c:pt idx="2361">
                  <c:v>1.2973849438201493E-2</c:v>
                </c:pt>
                <c:pt idx="2362">
                  <c:v>1.2974298877770924E-2</c:v>
                </c:pt>
                <c:pt idx="2363">
                  <c:v>1.2974748317355829E-2</c:v>
                </c:pt>
                <c:pt idx="2364">
                  <c:v>1.2975197756961361E-2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EUR1M!$AT$2:$AT$2366</c:f>
              <c:numCache>
                <c:formatCode>0.0000%</c:formatCode>
                <c:ptCount val="2365"/>
                <c:pt idx="0">
                  <c:v>-5.9000000001585562E-4</c:v>
                </c:pt>
                <c:pt idx="1">
                  <c:v>-5.82628350836778E-4</c:v>
                </c:pt>
                <c:pt idx="2">
                  <c:v>-5.7129687931117834E-4</c:v>
                </c:pt>
                <c:pt idx="3">
                  <c:v>-5.6704936602258726E-4</c:v>
                </c:pt>
                <c:pt idx="4">
                  <c:v>-5.5103350379814842E-4</c:v>
                </c:pt>
                <c:pt idx="5">
                  <c:v>-5.4592785647988862E-4</c:v>
                </c:pt>
                <c:pt idx="6">
                  <c:v>-5.4175568011149977E-4</c:v>
                </c:pt>
                <c:pt idx="7">
                  <c:v>-5.4275651652682666E-4</c:v>
                </c:pt>
                <c:pt idx="8">
                  <c:v>-5.4007174504931298E-4</c:v>
                </c:pt>
                <c:pt idx="9">
                  <c:v>-5.4165665054561885E-4</c:v>
                </c:pt>
                <c:pt idx="10">
                  <c:v>-5.4411565299394837E-4</c:v>
                </c:pt>
                <c:pt idx="11">
                  <c:v>-5.4664592426112435E-4</c:v>
                </c:pt>
                <c:pt idx="12">
                  <c:v>-5.5858031413155707E-4</c:v>
                </c:pt>
                <c:pt idx="13">
                  <c:v>-5.5735181403148185E-4</c:v>
                </c:pt>
                <c:pt idx="14">
                  <c:v>-5.6474686040308697E-4</c:v>
                </c:pt>
                <c:pt idx="15">
                  <c:v>-5.7037055898856437E-4</c:v>
                </c:pt>
                <c:pt idx="16">
                  <c:v>-5.7712494109285473E-4</c:v>
                </c:pt>
                <c:pt idx="17">
                  <c:v>-5.967377612960123E-4</c:v>
                </c:pt>
                <c:pt idx="18">
                  <c:v>-5.9983061709880943E-4</c:v>
                </c:pt>
                <c:pt idx="19">
                  <c:v>-6.2524688832921171E-4</c:v>
                </c:pt>
                <c:pt idx="20">
                  <c:v>-6.4170669999687939E-4</c:v>
                </c:pt>
                <c:pt idx="21">
                  <c:v>-6.6156147101087924E-4</c:v>
                </c:pt>
                <c:pt idx="22">
                  <c:v>-6.6756321615193959E-4</c:v>
                </c:pt>
                <c:pt idx="23">
                  <c:v>-6.7355505364153875E-4</c:v>
                </c:pt>
                <c:pt idx="24">
                  <c:v>-7.0148431448881264E-4</c:v>
                </c:pt>
                <c:pt idx="25">
                  <c:v>-7.0974682973242115E-4</c:v>
                </c:pt>
                <c:pt idx="26">
                  <c:v>-7.20481679610252E-4</c:v>
                </c:pt>
                <c:pt idx="27">
                  <c:v>-7.25815716753897E-4</c:v>
                </c:pt>
                <c:pt idx="28">
                  <c:v>-7.3106318604863126E-4</c:v>
                </c:pt>
                <c:pt idx="29">
                  <c:v>-7.4685135002739236E-4</c:v>
                </c:pt>
                <c:pt idx="30">
                  <c:v>-7.5084488031707691E-4</c:v>
                </c:pt>
                <c:pt idx="31">
                  <c:v>-7.5269751836571828E-4</c:v>
                </c:pt>
                <c:pt idx="32">
                  <c:v>-7.5597576784297571E-4</c:v>
                </c:pt>
                <c:pt idx="33">
                  <c:v>-7.5901098632009457E-4</c:v>
                </c:pt>
                <c:pt idx="34">
                  <c:v>-7.6161779632923847E-4</c:v>
                </c:pt>
                <c:pt idx="35">
                  <c:v>-7.6131814954443421E-4</c:v>
                </c:pt>
                <c:pt idx="36">
                  <c:v>-7.5643328505565165E-4</c:v>
                </c:pt>
                <c:pt idx="37">
                  <c:v>-7.5698670954457703E-4</c:v>
                </c:pt>
                <c:pt idx="38">
                  <c:v>-7.5722910555328562E-4</c:v>
                </c:pt>
                <c:pt idx="39">
                  <c:v>-7.4900117735774146E-4</c:v>
                </c:pt>
                <c:pt idx="40">
                  <c:v>-7.4551311892468602E-4</c:v>
                </c:pt>
                <c:pt idx="41">
                  <c:v>-7.3722251831220831E-4</c:v>
                </c:pt>
                <c:pt idx="42">
                  <c:v>-7.3544761874738684E-4</c:v>
                </c:pt>
                <c:pt idx="43">
                  <c:v>-7.334509087610836E-4</c:v>
                </c:pt>
                <c:pt idx="44">
                  <c:v>-7.2014842901367158E-4</c:v>
                </c:pt>
                <c:pt idx="45">
                  <c:v>-7.1579808494675256E-4</c:v>
                </c:pt>
                <c:pt idx="46">
                  <c:v>-7.0849233984199799E-4</c:v>
                </c:pt>
                <c:pt idx="47">
                  <c:v>-7.0608128590318731E-4</c:v>
                </c:pt>
                <c:pt idx="48">
                  <c:v>-7.0367650160967565E-4</c:v>
                </c:pt>
                <c:pt idx="49">
                  <c:v>-6.9303984029922907E-4</c:v>
                </c:pt>
                <c:pt idx="50">
                  <c:v>-6.898387976502164E-4</c:v>
                </c:pt>
                <c:pt idx="51">
                  <c:v>-6.8520229519884106E-4</c:v>
                </c:pt>
                <c:pt idx="52">
                  <c:v>-6.8322223637493074E-4</c:v>
                </c:pt>
                <c:pt idx="53">
                  <c:v>-6.8129164604309683E-4</c:v>
                </c:pt>
                <c:pt idx="54">
                  <c:v>-6.7433040971121017E-4</c:v>
                </c:pt>
                <c:pt idx="55">
                  <c:v>-6.7235721871222915E-4</c:v>
                </c:pt>
                <c:pt idx="56">
                  <c:v>-6.6992327839435466E-4</c:v>
                </c:pt>
                <c:pt idx="57">
                  <c:v>-6.686427463808986E-4</c:v>
                </c:pt>
                <c:pt idx="58">
                  <c:v>-6.6744255298494112E-4</c:v>
                </c:pt>
                <c:pt idx="59">
                  <c:v>-6.6394840019718749E-4</c:v>
                </c:pt>
                <c:pt idx="60">
                  <c:v>-6.6307441458040585E-4</c:v>
                </c:pt>
                <c:pt idx="61">
                  <c:v>-6.6219933261199321E-4</c:v>
                </c:pt>
                <c:pt idx="62">
                  <c:v>-6.6167152229790194E-4</c:v>
                </c:pt>
                <c:pt idx="63">
                  <c:v>-6.612286984533734E-4</c:v>
                </c:pt>
                <c:pt idx="64">
                  <c:v>-6.6038111671584687E-4</c:v>
                </c:pt>
                <c:pt idx="65">
                  <c:v>-6.6026683968400945E-4</c:v>
                </c:pt>
                <c:pt idx="66">
                  <c:v>-6.6022440172286423E-4</c:v>
                </c:pt>
                <c:pt idx="67">
                  <c:v>-6.6020638025771072E-4</c:v>
                </c:pt>
                <c:pt idx="68">
                  <c:v>-6.6020085339269668E-4</c:v>
                </c:pt>
                <c:pt idx="69">
                  <c:v>-6.6017918889471616E-4</c:v>
                </c:pt>
                <c:pt idx="70">
                  <c:v>-6.6017206827728714E-4</c:v>
                </c:pt>
                <c:pt idx="71">
                  <c:v>-6.6016565880167022E-4</c:v>
                </c:pt>
                <c:pt idx="72">
                  <c:v>-6.6015807022673512E-4</c:v>
                </c:pt>
                <c:pt idx="73">
                  <c:v>-6.6015443593830036E-4</c:v>
                </c:pt>
                <c:pt idx="74">
                  <c:v>-6.6014532434488515E-4</c:v>
                </c:pt>
                <c:pt idx="75">
                  <c:v>-6.6014380761814095E-4</c:v>
                </c:pt>
                <c:pt idx="76">
                  <c:v>-6.6014320961915729E-4</c:v>
                </c:pt>
                <c:pt idx="77">
                  <c:v>-6.6014888030666019E-4</c:v>
                </c:pt>
                <c:pt idx="78">
                  <c:v>-6.6014791521111634E-4</c:v>
                </c:pt>
                <c:pt idx="79">
                  <c:v>-6.6015501892602302E-4</c:v>
                </c:pt>
                <c:pt idx="80">
                  <c:v>-6.6016054275941372E-4</c:v>
                </c:pt>
                <c:pt idx="81">
                  <c:v>-6.6016718743089342E-4</c:v>
                </c:pt>
                <c:pt idx="82">
                  <c:v>-6.6018893413816171E-4</c:v>
                </c:pt>
                <c:pt idx="83">
                  <c:v>-6.6019136391510592E-4</c:v>
                </c:pt>
                <c:pt idx="84">
                  <c:v>-6.6021821440553907E-4</c:v>
                </c:pt>
                <c:pt idx="85">
                  <c:v>-6.6023217716315585E-4</c:v>
                </c:pt>
                <c:pt idx="86">
                  <c:v>-6.6024745740556057E-4</c:v>
                </c:pt>
                <c:pt idx="87">
                  <c:v>-6.6028810403545579E-4</c:v>
                </c:pt>
                <c:pt idx="88">
                  <c:v>-6.6029459531015096E-4</c:v>
                </c:pt>
                <c:pt idx="89">
                  <c:v>-6.6316634802706775E-4</c:v>
                </c:pt>
                <c:pt idx="90">
                  <c:v>-6.6528600526776437E-4</c:v>
                </c:pt>
                <c:pt idx="91">
                  <c:v>-6.7376116291242101E-4</c:v>
                </c:pt>
                <c:pt idx="92">
                  <c:v>-6.7418808141206377E-4</c:v>
                </c:pt>
                <c:pt idx="93">
                  <c:v>-6.7464230439677247E-4</c:v>
                </c:pt>
                <c:pt idx="94">
                  <c:v>-6.8769955021037949E-4</c:v>
                </c:pt>
                <c:pt idx="95">
                  <c:v>-6.9268701838947635E-4</c:v>
                </c:pt>
                <c:pt idx="96">
                  <c:v>-7.0599605357460609E-4</c:v>
                </c:pt>
                <c:pt idx="97">
                  <c:v>-7.0742823902972263E-4</c:v>
                </c:pt>
                <c:pt idx="98">
                  <c:v>-7.0895230696484352E-4</c:v>
                </c:pt>
                <c:pt idx="99">
                  <c:v>-7.2620830769252619E-4</c:v>
                </c:pt>
                <c:pt idx="100">
                  <c:v>-7.319556274094426E-4</c:v>
                </c:pt>
                <c:pt idx="101">
                  <c:v>-7.4312593632118831E-4</c:v>
                </c:pt>
                <c:pt idx="102">
                  <c:v>-7.4571434043893547E-4</c:v>
                </c:pt>
                <c:pt idx="103">
                  <c:v>-7.4846889520390413E-4</c:v>
                </c:pt>
                <c:pt idx="104">
                  <c:v>-7.6275695103270838E-4</c:v>
                </c:pt>
                <c:pt idx="105">
                  <c:v>-7.6676284795785057E-4</c:v>
                </c:pt>
                <c:pt idx="106">
                  <c:v>-7.6870373703862396E-4</c:v>
                </c:pt>
                <c:pt idx="107">
                  <c:v>-7.7208497953881738E-4</c:v>
                </c:pt>
                <c:pt idx="108">
                  <c:v>-7.7568314831944645E-4</c:v>
                </c:pt>
                <c:pt idx="109">
                  <c:v>-7.8235795579306711E-4</c:v>
                </c:pt>
                <c:pt idx="110">
                  <c:v>-7.8231265040829001E-4</c:v>
                </c:pt>
                <c:pt idx="111">
                  <c:v>-7.8092400528007033E-4</c:v>
                </c:pt>
                <c:pt idx="112">
                  <c:v>-7.6718590312552237E-4</c:v>
                </c:pt>
                <c:pt idx="113">
                  <c:v>-7.6852108645200374E-4</c:v>
                </c:pt>
                <c:pt idx="114">
                  <c:v>-7.56339274840645E-4</c:v>
                </c:pt>
                <c:pt idx="115">
                  <c:v>-7.4842645859174439E-4</c:v>
                </c:pt>
                <c:pt idx="116">
                  <c:v>-7.3970273401569031E-4</c:v>
                </c:pt>
                <c:pt idx="117">
                  <c:v>-7.1634164452966109E-4</c:v>
                </c:pt>
                <c:pt idx="118">
                  <c:v>-7.1316710683782918E-4</c:v>
                </c:pt>
                <c:pt idx="119">
                  <c:v>-6.8696658845723846E-4</c:v>
                </c:pt>
                <c:pt idx="120">
                  <c:v>-6.7523579423456326E-4</c:v>
                </c:pt>
                <c:pt idx="121">
                  <c:v>-6.633340315098657E-4</c:v>
                </c:pt>
                <c:pt idx="122">
                  <c:v>-6.4070858548273546E-4</c:v>
                </c:pt>
                <c:pt idx="123">
                  <c:v>-6.3433055821692983E-4</c:v>
                </c:pt>
                <c:pt idx="124">
                  <c:v>-6.0484439865282624E-4</c:v>
                </c:pt>
                <c:pt idx="125">
                  <c:v>-5.9409777180041701E-4</c:v>
                </c:pt>
                <c:pt idx="126">
                  <c:v>-5.7858652241767191E-4</c:v>
                </c:pt>
                <c:pt idx="127">
                  <c:v>-5.7174477483060149E-4</c:v>
                </c:pt>
                <c:pt idx="128">
                  <c:v>-5.6487738091855785E-4</c:v>
                </c:pt>
                <c:pt idx="129">
                  <c:v>-5.4721184028437163E-4</c:v>
                </c:pt>
                <c:pt idx="130">
                  <c:v>-5.5372875298410158E-4</c:v>
                </c:pt>
                <c:pt idx="131">
                  <c:v>-5.4953789378304151E-4</c:v>
                </c:pt>
                <c:pt idx="132">
                  <c:v>-5.4579347473923678E-4</c:v>
                </c:pt>
                <c:pt idx="133">
                  <c:v>-5.4248205832473399E-4</c:v>
                </c:pt>
                <c:pt idx="134">
                  <c:v>-5.5455406845175779E-4</c:v>
                </c:pt>
                <c:pt idx="135">
                  <c:v>-5.6127438842968138E-4</c:v>
                </c:pt>
                <c:pt idx="136">
                  <c:v>-5.8553677357893593E-4</c:v>
                </c:pt>
                <c:pt idx="137">
                  <c:v>-5.867556215287395E-4</c:v>
                </c:pt>
                <c:pt idx="138">
                  <c:v>-5.8846515181635195E-4</c:v>
                </c:pt>
                <c:pt idx="139">
                  <c:v>-6.2451567801029414E-4</c:v>
                </c:pt>
                <c:pt idx="140">
                  <c:v>-6.3810981999013632E-4</c:v>
                </c:pt>
                <c:pt idx="141">
                  <c:v>-6.7033520425141546E-4</c:v>
                </c:pt>
                <c:pt idx="142">
                  <c:v>-6.761227983612117E-4</c:v>
                </c:pt>
                <c:pt idx="143">
                  <c:v>-6.8238540020388661E-4</c:v>
                </c:pt>
                <c:pt idx="144">
                  <c:v>-7.2994639711504265E-4</c:v>
                </c:pt>
                <c:pt idx="145">
                  <c:v>-7.4607876260754651E-4</c:v>
                </c:pt>
                <c:pt idx="146">
                  <c:v>-7.7605329799723688E-4</c:v>
                </c:pt>
                <c:pt idx="147">
                  <c:v>-7.8481906700331172E-4</c:v>
                </c:pt>
                <c:pt idx="148">
                  <c:v>-8.3861160443125219E-4</c:v>
                </c:pt>
                <c:pt idx="149">
                  <c:v>-8.5231813563547303E-4</c:v>
                </c:pt>
                <c:pt idx="150">
                  <c:v>-8.6174476865918948E-4</c:v>
                </c:pt>
                <c:pt idx="151">
                  <c:v>-8.7117802176184245E-4</c:v>
                </c:pt>
                <c:pt idx="152">
                  <c:v>-9.1397513748282496E-4</c:v>
                </c:pt>
                <c:pt idx="153">
                  <c:v>-9.199335597828975E-4</c:v>
                </c:pt>
                <c:pt idx="154">
                  <c:v>-9.2078244866728397E-4</c:v>
                </c:pt>
                <c:pt idx="155">
                  <c:v>-9.2579796777167433E-4</c:v>
                </c:pt>
                <c:pt idx="156">
                  <c:v>-9.303682463802607E-4</c:v>
                </c:pt>
                <c:pt idx="157">
                  <c:v>-9.3073314298351651E-4</c:v>
                </c:pt>
                <c:pt idx="158">
                  <c:v>-9.2887055748219944E-4</c:v>
                </c:pt>
                <c:pt idx="159">
                  <c:v>-9.1761454592351947E-4</c:v>
                </c:pt>
                <c:pt idx="160">
                  <c:v>-9.1810294469418796E-4</c:v>
                </c:pt>
                <c:pt idx="161">
                  <c:v>-9.1813213344060784E-4</c:v>
                </c:pt>
                <c:pt idx="162">
                  <c:v>-9.0093286077259427E-4</c:v>
                </c:pt>
                <c:pt idx="163">
                  <c:v>-8.9405622487704142E-4</c:v>
                </c:pt>
                <c:pt idx="164">
                  <c:v>-8.7765138766576268E-4</c:v>
                </c:pt>
                <c:pt idx="165">
                  <c:v>-8.7447052196307218E-4</c:v>
                </c:pt>
                <c:pt idx="166">
                  <c:v>-8.7091373529687185E-4</c:v>
                </c:pt>
                <c:pt idx="167">
                  <c:v>-8.4544164042093552E-4</c:v>
                </c:pt>
                <c:pt idx="168">
                  <c:v>-8.3676414540291252E-4</c:v>
                </c:pt>
                <c:pt idx="169">
                  <c:v>-8.2147092584613807E-4</c:v>
                </c:pt>
                <c:pt idx="170">
                  <c:v>-8.1640593927484462E-4</c:v>
                </c:pt>
                <c:pt idx="171">
                  <c:v>-8.1120541174566562E-4</c:v>
                </c:pt>
                <c:pt idx="172">
                  <c:v>-7.9261888425491227E-4</c:v>
                </c:pt>
                <c:pt idx="173">
                  <c:v>-7.8514113413648994E-4</c:v>
                </c:pt>
                <c:pt idx="174">
                  <c:v>-7.7821367144334996E-4</c:v>
                </c:pt>
                <c:pt idx="175">
                  <c:v>-7.7183188969477819E-4</c:v>
                </c:pt>
                <c:pt idx="176">
                  <c:v>-7.6336010295853204E-4</c:v>
                </c:pt>
                <c:pt idx="177">
                  <c:v>-7.5128588429981911E-4</c:v>
                </c:pt>
                <c:pt idx="178">
                  <c:v>-7.4727153672408616E-4</c:v>
                </c:pt>
                <c:pt idx="179">
                  <c:v>-7.4365511818428242E-4</c:v>
                </c:pt>
                <c:pt idx="180">
                  <c:v>-7.4041032155840994E-4</c:v>
                </c:pt>
                <c:pt idx="181">
                  <c:v>-7.3666983864114743E-4</c:v>
                </c:pt>
                <c:pt idx="182">
                  <c:v>-7.3060439454457761E-4</c:v>
                </c:pt>
                <c:pt idx="183">
                  <c:v>-7.2880628354930603E-4</c:v>
                </c:pt>
                <c:pt idx="184">
                  <c:v>-7.2721186156452042E-4</c:v>
                </c:pt>
                <c:pt idx="185">
                  <c:v>-7.2579145813654068E-4</c:v>
                </c:pt>
                <c:pt idx="186">
                  <c:v>-7.235671013330981E-4</c:v>
                </c:pt>
                <c:pt idx="187">
                  <c:v>-7.2123980504762235E-4</c:v>
                </c:pt>
                <c:pt idx="188">
                  <c:v>-7.2022762177663066E-4</c:v>
                </c:pt>
                <c:pt idx="189">
                  <c:v>-7.1920134488419655E-4</c:v>
                </c:pt>
                <c:pt idx="190">
                  <c:v>-7.1351387170868401E-4</c:v>
                </c:pt>
                <c:pt idx="191">
                  <c:v>-7.132675398163757E-4</c:v>
                </c:pt>
                <c:pt idx="192">
                  <c:v>-7.0945785447063697E-4</c:v>
                </c:pt>
                <c:pt idx="193">
                  <c:v>-7.0733227723770195E-4</c:v>
                </c:pt>
                <c:pt idx="194">
                  <c:v>-7.0067098898653841E-4</c:v>
                </c:pt>
                <c:pt idx="195">
                  <c:v>-7.0002660334786415E-4</c:v>
                </c:pt>
                <c:pt idx="196">
                  <c:v>-6.9929179038847309E-4</c:v>
                </c:pt>
                <c:pt idx="197">
                  <c:v>-6.8797755882908608E-4</c:v>
                </c:pt>
                <c:pt idx="198">
                  <c:v>-6.8345487812559286E-4</c:v>
                </c:pt>
                <c:pt idx="199">
                  <c:v>-6.7174514698246804E-4</c:v>
                </c:pt>
                <c:pt idx="200">
                  <c:v>-6.7002954931213998E-4</c:v>
                </c:pt>
                <c:pt idx="201">
                  <c:v>-6.6821188142847246E-4</c:v>
                </c:pt>
                <c:pt idx="202">
                  <c:v>-6.513552898259182E-4</c:v>
                </c:pt>
                <c:pt idx="203">
                  <c:v>-6.4558302272033075E-4</c:v>
                </c:pt>
                <c:pt idx="204">
                  <c:v>-6.3386140420815002E-4</c:v>
                </c:pt>
                <c:pt idx="205">
                  <c:v>-6.3120147013026595E-4</c:v>
                </c:pt>
                <c:pt idx="206">
                  <c:v>-6.2844190184666471E-4</c:v>
                </c:pt>
                <c:pt idx="207">
                  <c:v>-6.1254869208035134E-4</c:v>
                </c:pt>
                <c:pt idx="208">
                  <c:v>-6.0775245450164143E-4</c:v>
                </c:pt>
                <c:pt idx="209">
                  <c:v>-6.0157732687910425E-4</c:v>
                </c:pt>
                <c:pt idx="210">
                  <c:v>-5.9859484050517331E-4</c:v>
                </c:pt>
                <c:pt idx="211">
                  <c:v>-5.8634097990572706E-4</c:v>
                </c:pt>
                <c:pt idx="212">
                  <c:v>-5.8369084807763372E-4</c:v>
                </c:pt>
                <c:pt idx="213">
                  <c:v>-5.8107738685580861E-4</c:v>
                </c:pt>
                <c:pt idx="214">
                  <c:v>-5.8654632740215342E-4</c:v>
                </c:pt>
                <c:pt idx="215">
                  <c:v>-5.8821952400123223E-4</c:v>
                </c:pt>
                <c:pt idx="216">
                  <c:v>-5.9053389743812801E-4</c:v>
                </c:pt>
                <c:pt idx="217">
                  <c:v>-5.9326612830501446E-4</c:v>
                </c:pt>
                <c:pt idx="218">
                  <c:v>-6.0225172502537117E-4</c:v>
                </c:pt>
                <c:pt idx="219">
                  <c:v>-6.0276985710503155E-4</c:v>
                </c:pt>
                <c:pt idx="220">
                  <c:v>-6.1200139358819072E-4</c:v>
                </c:pt>
                <c:pt idx="221">
                  <c:v>-6.1651775210069815E-4</c:v>
                </c:pt>
                <c:pt idx="222">
                  <c:v>-6.2120645138019626E-4</c:v>
                </c:pt>
                <c:pt idx="223">
                  <c:v>-6.3011228422879539E-4</c:v>
                </c:pt>
                <c:pt idx="224">
                  <c:v>-6.3290190873176481E-4</c:v>
                </c:pt>
                <c:pt idx="225">
                  <c:v>-6.4592289745535325E-4</c:v>
                </c:pt>
                <c:pt idx="226">
                  <c:v>-6.5085157826683115E-4</c:v>
                </c:pt>
                <c:pt idx="227">
                  <c:v>-6.556834015283286E-4</c:v>
                </c:pt>
                <c:pt idx="228">
                  <c:v>-6.6233101023965846E-4</c:v>
                </c:pt>
                <c:pt idx="229">
                  <c:v>-6.657565079690802E-4</c:v>
                </c:pt>
                <c:pt idx="230">
                  <c:v>-6.7695908881093558E-4</c:v>
                </c:pt>
                <c:pt idx="231">
                  <c:v>-6.8034466122135484E-4</c:v>
                </c:pt>
                <c:pt idx="232">
                  <c:v>-6.833404967836465E-4</c:v>
                </c:pt>
                <c:pt idx="233">
                  <c:v>-6.8622681179963951E-4</c:v>
                </c:pt>
                <c:pt idx="234">
                  <c:v>-6.88171813986449E-4</c:v>
                </c:pt>
                <c:pt idx="235">
                  <c:v>-6.9091061331740379E-4</c:v>
                </c:pt>
                <c:pt idx="236">
                  <c:v>-6.9094342523703673E-4</c:v>
                </c:pt>
                <c:pt idx="237">
                  <c:v>-6.9075925112092244E-4</c:v>
                </c:pt>
                <c:pt idx="238">
                  <c:v>-6.9079888827330849E-4</c:v>
                </c:pt>
                <c:pt idx="239">
                  <c:v>-6.9083317887403035E-4</c:v>
                </c:pt>
                <c:pt idx="240">
                  <c:v>-6.9041434732265391E-4</c:v>
                </c:pt>
                <c:pt idx="241">
                  <c:v>-6.9020720342577988E-4</c:v>
                </c:pt>
                <c:pt idx="242">
                  <c:v>-6.8948265280780168E-4</c:v>
                </c:pt>
                <c:pt idx="243">
                  <c:v>-6.8943833804957499E-4</c:v>
                </c:pt>
                <c:pt idx="244">
                  <c:v>-6.8938650073158852E-4</c:v>
                </c:pt>
                <c:pt idx="245">
                  <c:v>-6.8827219395570509E-4</c:v>
                </c:pt>
                <c:pt idx="246">
                  <c:v>-6.8783674621203568E-4</c:v>
                </c:pt>
                <c:pt idx="247">
                  <c:v>-6.8666075982185253E-4</c:v>
                </c:pt>
                <c:pt idx="248">
                  <c:v>-6.8650703763217802E-4</c:v>
                </c:pt>
                <c:pt idx="249">
                  <c:v>-6.8634227195027344E-4</c:v>
                </c:pt>
                <c:pt idx="250">
                  <c:v>-6.8457176799779375E-4</c:v>
                </c:pt>
                <c:pt idx="251">
                  <c:v>-6.8392168538037917E-4</c:v>
                </c:pt>
                <c:pt idx="252">
                  <c:v>-6.8237954589787301E-4</c:v>
                </c:pt>
                <c:pt idx="253">
                  <c:v>-6.8209566357238516E-4</c:v>
                </c:pt>
                <c:pt idx="254">
                  <c:v>-6.8179617532983282E-4</c:v>
                </c:pt>
                <c:pt idx="255">
                  <c:v>-6.7941480329091592E-4</c:v>
                </c:pt>
                <c:pt idx="256">
                  <c:v>-6.7903327037210914E-4</c:v>
                </c:pt>
                <c:pt idx="257">
                  <c:v>-6.781617984601418E-4</c:v>
                </c:pt>
                <c:pt idx="258">
                  <c:v>-6.7630857029529756E-4</c:v>
                </c:pt>
                <c:pt idx="259">
                  <c:v>-6.7586748412218703E-4</c:v>
                </c:pt>
                <c:pt idx="260">
                  <c:v>-6.7355609778996239E-4</c:v>
                </c:pt>
                <c:pt idx="261">
                  <c:v>-6.7261129714824008E-4</c:v>
                </c:pt>
                <c:pt idx="262">
                  <c:v>-6.716592574251834E-4</c:v>
                </c:pt>
                <c:pt idx="263">
                  <c:v>-6.6969470070080139E-4</c:v>
                </c:pt>
                <c:pt idx="264">
                  <c:v>-6.6922837662874274E-4</c:v>
                </c:pt>
                <c:pt idx="265">
                  <c:v>-6.6679027033700322E-4</c:v>
                </c:pt>
                <c:pt idx="266">
                  <c:v>-6.6579467477234644E-4</c:v>
                </c:pt>
                <c:pt idx="267">
                  <c:v>-6.6479179967604551E-4</c:v>
                </c:pt>
                <c:pt idx="268">
                  <c:v>-6.6272526770258522E-4</c:v>
                </c:pt>
                <c:pt idx="269">
                  <c:v>-6.622335636238013E-4</c:v>
                </c:pt>
                <c:pt idx="270">
                  <c:v>-6.5966802897099441E-4</c:v>
                </c:pt>
                <c:pt idx="271">
                  <c:v>-6.5862135533523158E-4</c:v>
                </c:pt>
                <c:pt idx="272">
                  <c:v>-6.5756736171351804E-4</c:v>
                </c:pt>
                <c:pt idx="273">
                  <c:v>-6.5539828922114851E-4</c:v>
                </c:pt>
                <c:pt idx="274">
                  <c:v>-6.5488106304123852E-4</c:v>
                </c:pt>
                <c:pt idx="275">
                  <c:v>-6.5218739163208639E-4</c:v>
                </c:pt>
                <c:pt idx="276">
                  <c:v>-6.5108935676638779E-4</c:v>
                </c:pt>
                <c:pt idx="277">
                  <c:v>-6.4998396146709325E-4</c:v>
                </c:pt>
                <c:pt idx="278">
                  <c:v>-6.4944720311943917E-4</c:v>
                </c:pt>
                <c:pt idx="279">
                  <c:v>-6.4716889278011952E-4</c:v>
                </c:pt>
                <c:pt idx="280">
                  <c:v>-6.4375308278913183E-4</c:v>
                </c:pt>
                <c:pt idx="281">
                  <c:v>-6.4259969119399624E-4</c:v>
                </c:pt>
                <c:pt idx="282">
                  <c:v>-6.4023000454372834E-4</c:v>
                </c:pt>
                <c:pt idx="283">
                  <c:v>-6.3966376728827323E-4</c:v>
                </c:pt>
                <c:pt idx="284">
                  <c:v>-6.3909507069567328E-4</c:v>
                </c:pt>
                <c:pt idx="285">
                  <c:v>-6.3552366027794867E-4</c:v>
                </c:pt>
                <c:pt idx="286">
                  <c:v>-6.3431832096829603E-4</c:v>
                </c:pt>
                <c:pt idx="287">
                  <c:v>-6.3184443146659748E-4</c:v>
                </c:pt>
                <c:pt idx="288">
                  <c:v>-6.3125225947799346E-4</c:v>
                </c:pt>
                <c:pt idx="289">
                  <c:v>-6.3065761460573953E-4</c:v>
                </c:pt>
                <c:pt idx="290">
                  <c:v>-6.2692975424340257E-4</c:v>
                </c:pt>
                <c:pt idx="291">
                  <c:v>-6.2567218404059111E-4</c:v>
                </c:pt>
                <c:pt idx="292">
                  <c:v>-6.2309352621404588E-4</c:v>
                </c:pt>
                <c:pt idx="293">
                  <c:v>-6.2247527746431275E-4</c:v>
                </c:pt>
                <c:pt idx="294">
                  <c:v>-6.2185454228947908E-4</c:v>
                </c:pt>
                <c:pt idx="295">
                  <c:v>-6.1796938244402589E-4</c:v>
                </c:pt>
                <c:pt idx="296">
                  <c:v>-6.1665929817199218E-4</c:v>
                </c:pt>
                <c:pt idx="297">
                  <c:v>-6.1397530647721123E-4</c:v>
                </c:pt>
                <c:pt idx="298">
                  <c:v>-6.1333083896414342E-4</c:v>
                </c:pt>
                <c:pt idx="299">
                  <c:v>-6.1130235750353739E-4</c:v>
                </c:pt>
                <c:pt idx="300">
                  <c:v>-6.0864056260353985E-4</c:v>
                </c:pt>
                <c:pt idx="301">
                  <c:v>-6.0727768107719565E-4</c:v>
                </c:pt>
                <c:pt idx="302">
                  <c:v>-6.0448778991695207E-4</c:v>
                </c:pt>
                <c:pt idx="303">
                  <c:v>-6.0381696165567877E-4</c:v>
                </c:pt>
                <c:pt idx="304">
                  <c:v>-6.0314361988317842E-4</c:v>
                </c:pt>
                <c:pt idx="305">
                  <c:v>-5.9894131239796218E-4</c:v>
                </c:pt>
                <c:pt idx="306">
                  <c:v>-5.9752535042448349E-4</c:v>
                </c:pt>
                <c:pt idx="307">
                  <c:v>-5.9462899413599178E-4</c:v>
                </c:pt>
                <c:pt idx="308">
                  <c:v>-5.9393166316465407E-4</c:v>
                </c:pt>
                <c:pt idx="309">
                  <c:v>-5.9323180514517324E-4</c:v>
                </c:pt>
                <c:pt idx="310">
                  <c:v>-5.8886964946721027E-4</c:v>
                </c:pt>
                <c:pt idx="311">
                  <c:v>-5.8740032384732663E-4</c:v>
                </c:pt>
                <c:pt idx="312">
                  <c:v>-5.8439693670314153E-4</c:v>
                </c:pt>
                <c:pt idx="313">
                  <c:v>-5.8367296108183253E-4</c:v>
                </c:pt>
                <c:pt idx="314">
                  <c:v>-5.8294644488620132E-4</c:v>
                </c:pt>
                <c:pt idx="315">
                  <c:v>-5.7842359140349779E-4</c:v>
                </c:pt>
                <c:pt idx="316">
                  <c:v>-5.769006189314923E-4</c:v>
                </c:pt>
                <c:pt idx="317">
                  <c:v>-5.7378963513755497E-4</c:v>
                </c:pt>
                <c:pt idx="318">
                  <c:v>-5.7303887295676037E-4</c:v>
                </c:pt>
                <c:pt idx="319">
                  <c:v>-5.7228555667269033E-4</c:v>
                </c:pt>
                <c:pt idx="320">
                  <c:v>-5.6760115576035984E-4</c:v>
                </c:pt>
                <c:pt idx="321">
                  <c:v>-5.6602425322793692E-4</c:v>
                </c:pt>
                <c:pt idx="322">
                  <c:v>-5.6525299561949183E-4</c:v>
                </c:pt>
                <c:pt idx="323">
                  <c:v>-5.6202741628028074E-4</c:v>
                </c:pt>
                <c:pt idx="324">
                  <c:v>-5.6124715802852165E-4</c:v>
                </c:pt>
                <c:pt idx="325">
                  <c:v>-5.5723315880085167E-4</c:v>
                </c:pt>
                <c:pt idx="326">
                  <c:v>-5.556059369329347E-4</c:v>
                </c:pt>
                <c:pt idx="327">
                  <c:v>-5.5397095007503339E-4</c:v>
                </c:pt>
                <c:pt idx="328">
                  <c:v>-5.506366085145098E-4</c:v>
                </c:pt>
                <c:pt idx="329">
                  <c:v>-5.4982926643760846E-4</c:v>
                </c:pt>
                <c:pt idx="330">
                  <c:v>-5.456793386522385E-4</c:v>
                </c:pt>
                <c:pt idx="331">
                  <c:v>-5.4399764048085331E-4</c:v>
                </c:pt>
                <c:pt idx="332">
                  <c:v>-5.4230813686251267E-4</c:v>
                </c:pt>
                <c:pt idx="333">
                  <c:v>-5.3886446705786462E-4</c:v>
                </c:pt>
                <c:pt idx="334">
                  <c:v>-5.3802989933744944E-4</c:v>
                </c:pt>
                <c:pt idx="335">
                  <c:v>-5.3374333472833158E-4</c:v>
                </c:pt>
                <c:pt idx="336">
                  <c:v>-5.320068770306996E-4</c:v>
                </c:pt>
                <c:pt idx="337">
                  <c:v>-5.3026257342514427E-4</c:v>
                </c:pt>
                <c:pt idx="338">
                  <c:v>-5.2670900927753728E-4</c:v>
                </c:pt>
                <c:pt idx="339">
                  <c:v>-5.2584707412299666E-4</c:v>
                </c:pt>
                <c:pt idx="340">
                  <c:v>-5.2142316443770653E-4</c:v>
                </c:pt>
                <c:pt idx="341">
                  <c:v>-5.1963166398838467E-4</c:v>
                </c:pt>
                <c:pt idx="342">
                  <c:v>-5.1783227716351021E-4</c:v>
                </c:pt>
                <c:pt idx="343">
                  <c:v>-5.1416825248326581E-4</c:v>
                </c:pt>
                <c:pt idx="344">
                  <c:v>-5.1327880813376297E-4</c:v>
                </c:pt>
                <c:pt idx="345">
                  <c:v>-5.0777392501280636E-4</c:v>
                </c:pt>
                <c:pt idx="346">
                  <c:v>-5.059231237934266E-4</c:v>
                </c:pt>
                <c:pt idx="347">
                  <c:v>-5.0215467403762085E-4</c:v>
                </c:pt>
                <c:pt idx="348">
                  <c:v>-5.0124021394107321E-4</c:v>
                </c:pt>
                <c:pt idx="349">
                  <c:v>-5.0032311867058193E-4</c:v>
                </c:pt>
                <c:pt idx="350">
                  <c:v>-4.9465158995939506E-4</c:v>
                </c:pt>
                <c:pt idx="351">
                  <c:v>-4.9274515927897765E-4</c:v>
                </c:pt>
                <c:pt idx="352">
                  <c:v>-4.88865150075119E-4</c:v>
                </c:pt>
                <c:pt idx="353">
                  <c:v>-4.8792291086702244E-4</c:v>
                </c:pt>
                <c:pt idx="354">
                  <c:v>-4.869780229852946E-4</c:v>
                </c:pt>
                <c:pt idx="355">
                  <c:v>-4.8113899891716864E-4</c:v>
                </c:pt>
                <c:pt idx="356">
                  <c:v>-4.7917665552229285E-4</c:v>
                </c:pt>
                <c:pt idx="357">
                  <c:v>-4.7518452040479729E-4</c:v>
                </c:pt>
                <c:pt idx="358">
                  <c:v>-4.7421436042471843E-4</c:v>
                </c:pt>
                <c:pt idx="359">
                  <c:v>-4.7324153828590571E-4</c:v>
                </c:pt>
                <c:pt idx="360">
                  <c:v>-4.672341690722142E-4</c:v>
                </c:pt>
                <c:pt idx="361">
                  <c:v>-4.6521562969656643E-4</c:v>
                </c:pt>
                <c:pt idx="362">
                  <c:v>-4.6111080210131666E-4</c:v>
                </c:pt>
                <c:pt idx="363">
                  <c:v>-4.6011257972780606E-4</c:v>
                </c:pt>
                <c:pt idx="364">
                  <c:v>-4.5911168171724489E-4</c:v>
                </c:pt>
                <c:pt idx="365">
                  <c:v>-4.5399042374105747E-4</c:v>
                </c:pt>
                <c:pt idx="366">
                  <c:v>-4.5191946082123735E-4</c:v>
                </c:pt>
                <c:pt idx="367">
                  <c:v>-4.4984040920237334E-4</c:v>
                </c:pt>
                <c:pt idx="368">
                  <c:v>-4.4561558584871319E-4</c:v>
                </c:pt>
                <c:pt idx="369">
                  <c:v>-4.4458647038675235E-4</c:v>
                </c:pt>
                <c:pt idx="370">
                  <c:v>-4.393236183335425E-4</c:v>
                </c:pt>
                <c:pt idx="371">
                  <c:v>-4.3719591313484685E-4</c:v>
                </c:pt>
                <c:pt idx="372">
                  <c:v>-4.3506007877081032E-4</c:v>
                </c:pt>
                <c:pt idx="373">
                  <c:v>-4.3072139578992363E-4</c:v>
                </c:pt>
                <c:pt idx="374">
                  <c:v>-4.296639213515859E-4</c:v>
                </c:pt>
                <c:pt idx="375">
                  <c:v>-4.2425876714435873E-4</c:v>
                </c:pt>
                <c:pt idx="376">
                  <c:v>-4.2207403638672147E-4</c:v>
                </c:pt>
                <c:pt idx="377">
                  <c:v>-4.1988113599744636E-4</c:v>
                </c:pt>
                <c:pt idx="378">
                  <c:v>-4.1542802652269617E-4</c:v>
                </c:pt>
                <c:pt idx="379">
                  <c:v>-4.1434205161604244E-4</c:v>
                </c:pt>
                <c:pt idx="380">
                  <c:v>-4.0879388720105325E-4</c:v>
                </c:pt>
                <c:pt idx="381">
                  <c:v>-4.0655184760174379E-4</c:v>
                </c:pt>
                <c:pt idx="382">
                  <c:v>-4.0430159790050268E-4</c:v>
                </c:pt>
                <c:pt idx="383">
                  <c:v>-3.9857454405419065E-4</c:v>
                </c:pt>
                <c:pt idx="384">
                  <c:v>-3.9745855542658304E-4</c:v>
                </c:pt>
                <c:pt idx="385">
                  <c:v>-3.9292699549520194E-4</c:v>
                </c:pt>
                <c:pt idx="386">
                  <c:v>-3.9062736376083151E-4</c:v>
                </c:pt>
                <c:pt idx="387">
                  <c:v>-3.8831948145423567E-4</c:v>
                </c:pt>
                <c:pt idx="388">
                  <c:v>-3.8363581791447943E-4</c:v>
                </c:pt>
                <c:pt idx="389">
                  <c:v>-3.8249241779670713E-4</c:v>
                </c:pt>
                <c:pt idx="390">
                  <c:v>-3.7545713104483107E-4</c:v>
                </c:pt>
                <c:pt idx="391">
                  <c:v>-3.7309546684643498E-4</c:v>
                </c:pt>
                <c:pt idx="392">
                  <c:v>-3.6830258059944952E-4</c:v>
                </c:pt>
                <c:pt idx="393">
                  <c:v>-3.6713301223123551E-4</c:v>
                </c:pt>
                <c:pt idx="394">
                  <c:v>-3.6596068745978297E-4</c:v>
                </c:pt>
                <c:pt idx="395">
                  <c:v>-3.5875110646435289E-4</c:v>
                </c:pt>
                <c:pt idx="396">
                  <c:v>-3.5633126323146358E-4</c:v>
                </c:pt>
                <c:pt idx="397">
                  <c:v>-3.5142171551669969E-4</c:v>
                </c:pt>
                <c:pt idx="398">
                  <c:v>-3.502230946338114E-4</c:v>
                </c:pt>
                <c:pt idx="399">
                  <c:v>-3.4902170391105979E-4</c:v>
                </c:pt>
                <c:pt idx="400">
                  <c:v>-3.4163697870810559E-4</c:v>
                </c:pt>
                <c:pt idx="401">
                  <c:v>-3.3915867312799491E-4</c:v>
                </c:pt>
                <c:pt idx="402">
                  <c:v>-3.3413189646992373E-4</c:v>
                </c:pt>
                <c:pt idx="403">
                  <c:v>-3.3290408181868569E-4</c:v>
                </c:pt>
                <c:pt idx="404">
                  <c:v>-3.3167348389568702E-4</c:v>
                </c:pt>
                <c:pt idx="405">
                  <c:v>-3.2157571323605311E-4</c:v>
                </c:pt>
                <c:pt idx="406">
                  <c:v>-3.1643114002752077E-4</c:v>
                </c:pt>
                <c:pt idx="407">
                  <c:v>-3.1517399040739691E-4</c:v>
                </c:pt>
                <c:pt idx="408">
                  <c:v>-3.1260744711575361E-4</c:v>
                </c:pt>
                <c:pt idx="409">
                  <c:v>-3.0617648049418596E-4</c:v>
                </c:pt>
                <c:pt idx="410">
                  <c:v>-3.0358040020795859E-4</c:v>
                </c:pt>
                <c:pt idx="411">
                  <c:v>-2.9831746271549974E-4</c:v>
                </c:pt>
                <c:pt idx="412">
                  <c:v>-2.9703083697651955E-4</c:v>
                </c:pt>
                <c:pt idx="413">
                  <c:v>-2.9574140113487074E-4</c:v>
                </c:pt>
                <c:pt idx="414">
                  <c:v>-2.8782614329860771E-4</c:v>
                </c:pt>
                <c:pt idx="415">
                  <c:v>-2.8517075064446001E-4</c:v>
                </c:pt>
                <c:pt idx="416">
                  <c:v>-2.7978888098598924E-4</c:v>
                </c:pt>
                <c:pt idx="417">
                  <c:v>-2.7847263804017808E-4</c:v>
                </c:pt>
                <c:pt idx="418">
                  <c:v>-2.7715357158963536E-4</c:v>
                </c:pt>
                <c:pt idx="419">
                  <c:v>-2.6905976946176296E-4</c:v>
                </c:pt>
                <c:pt idx="420">
                  <c:v>-2.663447810805523E-4</c:v>
                </c:pt>
                <c:pt idx="421">
                  <c:v>-2.6084341124388288E-4</c:v>
                </c:pt>
                <c:pt idx="422">
                  <c:v>-2.594974100625369E-4</c:v>
                </c:pt>
                <c:pt idx="423">
                  <c:v>-2.5814857197816658E-4</c:v>
                </c:pt>
                <c:pt idx="424">
                  <c:v>-2.4987537547094263E-4</c:v>
                </c:pt>
                <c:pt idx="425">
                  <c:v>-2.47100508006105E-4</c:v>
                </c:pt>
                <c:pt idx="426">
                  <c:v>-2.414790698201941E-4</c:v>
                </c:pt>
                <c:pt idx="427">
                  <c:v>-2.4010316942907339E-4</c:v>
                </c:pt>
                <c:pt idx="428">
                  <c:v>-2.3872441874907684E-4</c:v>
                </c:pt>
                <c:pt idx="429">
                  <c:v>-2.3314057427373532E-4</c:v>
                </c:pt>
                <c:pt idx="430">
                  <c:v>-2.317489736542682E-4</c:v>
                </c:pt>
                <c:pt idx="431">
                  <c:v>-2.2891828763297158E-4</c:v>
                </c:pt>
                <c:pt idx="432">
                  <c:v>-2.2607898678425213E-4</c:v>
                </c:pt>
                <c:pt idx="433">
                  <c:v>-2.2323106532273762E-4</c:v>
                </c:pt>
                <c:pt idx="434">
                  <c:v>-2.1463551945766213E-4</c:v>
                </c:pt>
                <c:pt idx="435">
                  <c:v>-2.1175305772978627E-4</c:v>
                </c:pt>
                <c:pt idx="436">
                  <c:v>-2.0886194648081106E-4</c:v>
                </c:pt>
                <c:pt idx="437">
                  <c:v>-2.0596217992108201E-4</c:v>
                </c:pt>
                <c:pt idx="438">
                  <c:v>-2.0305375227379154E-4</c:v>
                </c:pt>
                <c:pt idx="439">
                  <c:v>-1.9427644496424916E-4</c:v>
                </c:pt>
                <c:pt idx="440">
                  <c:v>-1.9133331512869285E-4</c:v>
                </c:pt>
                <c:pt idx="441">
                  <c:v>-1.8838149529013367E-4</c:v>
                </c:pt>
                <c:pt idx="442">
                  <c:v>-1.8542097966462682E-4</c:v>
                </c:pt>
                <c:pt idx="443">
                  <c:v>-1.8245176246965502E-4</c:v>
                </c:pt>
                <c:pt idx="444">
                  <c:v>-1.7349184362707476E-4</c:v>
                </c:pt>
                <c:pt idx="445">
                  <c:v>-1.7048776232193267E-4</c:v>
                </c:pt>
                <c:pt idx="446">
                  <c:v>-1.6747495052760186E-4</c:v>
                </c:pt>
                <c:pt idx="447">
                  <c:v>-1.6445340246584728E-4</c:v>
                </c:pt>
                <c:pt idx="448">
                  <c:v>-1.6142311235415159E-4</c:v>
                </c:pt>
                <c:pt idx="449">
                  <c:v>-1.5227973187283337E-4</c:v>
                </c:pt>
                <c:pt idx="450">
                  <c:v>-1.4453516266284497E-4</c:v>
                </c:pt>
                <c:pt idx="451">
                  <c:v>-1.3830485490922746E-4</c:v>
                </c:pt>
                <c:pt idx="452">
                  <c:v>-1.3677734615288872E-4</c:v>
                </c:pt>
                <c:pt idx="453">
                  <c:v>-1.3524692032113934E-4</c:v>
                </c:pt>
                <c:pt idx="454">
                  <c:v>-1.2587950440335141E-4</c:v>
                </c:pt>
                <c:pt idx="455">
                  <c:v>-1.2273941131328705E-4</c:v>
                </c:pt>
                <c:pt idx="456">
                  <c:v>-1.1638562294398596E-4</c:v>
                </c:pt>
                <c:pt idx="457">
                  <c:v>-1.1482737052453951E-4</c:v>
                </c:pt>
                <c:pt idx="458">
                  <c:v>-1.1326618769999072E-4</c:v>
                </c:pt>
                <c:pt idx="459">
                  <c:v>-1.0371342611693555E-4</c:v>
                </c:pt>
                <c:pt idx="460">
                  <c:v>-9.3983336308817964E-5</c:v>
                </c:pt>
                <c:pt idx="461">
                  <c:v>-9.239566320275744E-5</c:v>
                </c:pt>
                <c:pt idx="462">
                  <c:v>-9.0805047328663079E-5</c:v>
                </c:pt>
                <c:pt idx="463">
                  <c:v>-8.9211487258739064E-5</c:v>
                </c:pt>
                <c:pt idx="464">
                  <c:v>-8.1113457446252963E-5</c:v>
                </c:pt>
                <c:pt idx="465">
                  <c:v>-7.7849355182935831E-5</c:v>
                </c:pt>
                <c:pt idx="466">
                  <c:v>-7.1246897522298468E-5</c:v>
                </c:pt>
                <c:pt idx="467">
                  <c:v>-6.9626736358963104E-5</c:v>
                </c:pt>
                <c:pt idx="468">
                  <c:v>-6.8003618168868422E-5</c:v>
                </c:pt>
                <c:pt idx="469">
                  <c:v>-5.8077614338381706E-5</c:v>
                </c:pt>
                <c:pt idx="470">
                  <c:v>-5.475108233368809E-5</c:v>
                </c:pt>
                <c:pt idx="471">
                  <c:v>-5.3107199150304041E-5</c:v>
                </c:pt>
                <c:pt idx="472">
                  <c:v>-5.1460348496939455E-5</c:v>
                </c:pt>
                <c:pt idx="473">
                  <c:v>-4.9810528945767475E-5</c:v>
                </c:pt>
                <c:pt idx="474">
                  <c:v>-3.6317975720123741E-5</c:v>
                </c:pt>
                <c:pt idx="475">
                  <c:v>-3.2933233796050843E-5</c:v>
                </c:pt>
                <c:pt idx="476">
                  <c:v>-2.9539512625298414E-5</c:v>
                </c:pt>
                <c:pt idx="477">
                  <c:v>-2.2678630590966531E-5</c:v>
                </c:pt>
                <c:pt idx="478">
                  <c:v>-2.0993015711596514E-5</c:v>
                </c:pt>
                <c:pt idx="479">
                  <c:v>-1.2436015659922361E-5</c:v>
                </c:pt>
                <c:pt idx="480">
                  <c:v>-8.988297548917501E-6</c:v>
                </c:pt>
                <c:pt idx="481">
                  <c:v>-5.531559700955313E-6</c:v>
                </c:pt>
                <c:pt idx="482">
                  <c:v>1.4556847852120747E-6</c:v>
                </c:pt>
                <c:pt idx="483">
                  <c:v>1.5398605827776635E-5</c:v>
                </c:pt>
                <c:pt idx="484">
                  <c:v>1.8918643811538516E-5</c:v>
                </c:pt>
                <c:pt idx="485">
                  <c:v>2.6032820966415127E-5</c:v>
                </c:pt>
                <c:pt idx="486">
                  <c:v>2.7781493216884022E-5</c:v>
                </c:pt>
                <c:pt idx="487">
                  <c:v>3.6654939699509725E-5</c:v>
                </c:pt>
                <c:pt idx="488">
                  <c:v>4.0229460562812847E-5</c:v>
                </c:pt>
                <c:pt idx="489">
                  <c:v>4.3813082156951566E-5</c:v>
                </c:pt>
                <c:pt idx="490">
                  <c:v>5.1054762402746867E-5</c:v>
                </c:pt>
                <c:pt idx="491">
                  <c:v>5.6499387430393583E-5</c:v>
                </c:pt>
                <c:pt idx="492">
                  <c:v>6.7352097065994052E-5</c:v>
                </c:pt>
                <c:pt idx="493">
                  <c:v>7.4661095618660581E-5</c:v>
                </c:pt>
                <c:pt idx="494">
                  <c:v>7.6468687856823259E-5</c:v>
                </c:pt>
                <c:pt idx="495">
                  <c:v>7.8279209550520396E-5</c:v>
                </c:pt>
                <c:pt idx="496">
                  <c:v>8.9174340428006677E-5</c:v>
                </c:pt>
                <c:pt idx="497">
                  <c:v>9.2798635911090483E-5</c:v>
                </c:pt>
                <c:pt idx="498">
                  <c:v>1.0000138767002848E-4</c:v>
                </c:pt>
                <c:pt idx="499">
                  <c:v>1.0182394746371948E-4</c:v>
                </c:pt>
                <c:pt idx="500">
                  <c:v>1.0364835073056565E-4</c:v>
                </c:pt>
                <c:pt idx="501">
                  <c:v>1.1446191156958624E-4</c:v>
                </c:pt>
                <c:pt idx="502">
                  <c:v>1.1805808627470575E-4</c:v>
                </c:pt>
                <c:pt idx="503">
                  <c:v>1.2518380154540927E-4</c:v>
                </c:pt>
                <c:pt idx="504">
                  <c:v>1.2700245328400861E-4</c:v>
                </c:pt>
                <c:pt idx="505">
                  <c:v>1.2882063571475048E-4</c:v>
                </c:pt>
                <c:pt idx="506">
                  <c:v>1.3954281053759729E-4</c:v>
                </c:pt>
                <c:pt idx="507">
                  <c:v>1.4310758173582513E-4</c:v>
                </c:pt>
                <c:pt idx="508">
                  <c:v>1.5018687105839879E-4</c:v>
                </c:pt>
                <c:pt idx="509">
                  <c:v>1.5198200634253256E-4</c:v>
                </c:pt>
                <c:pt idx="510">
                  <c:v>1.5377308545731189E-4</c:v>
                </c:pt>
                <c:pt idx="511">
                  <c:v>1.7848245810593623E-4</c:v>
                </c:pt>
                <c:pt idx="512">
                  <c:v>2.0323560233704815E-4</c:v>
                </c:pt>
                <c:pt idx="513">
                  <c:v>2.2833553997505458E-4</c:v>
                </c:pt>
                <c:pt idx="514">
                  <c:v>2.537830918188682E-4</c:v>
                </c:pt>
                <c:pt idx="515">
                  <c:v>2.7957907870350185E-4</c:v>
                </c:pt>
                <c:pt idx="516">
                  <c:v>3.0572432149491137E-4</c:v>
                </c:pt>
                <c:pt idx="517">
                  <c:v>3.3221964110804575E-4</c:v>
                </c:pt>
                <c:pt idx="518">
                  <c:v>3.5906585849653264E-4</c:v>
                </c:pt>
                <c:pt idx="519">
                  <c:v>3.8626379464494265E-4</c:v>
                </c:pt>
                <c:pt idx="520">
                  <c:v>4.1381427058683948E-4</c:v>
                </c:pt>
                <c:pt idx="521">
                  <c:v>4.4171810738930845E-4</c:v>
                </c:pt>
                <c:pt idx="522">
                  <c:v>4.6997612616842796E-4</c:v>
                </c:pt>
                <c:pt idx="523">
                  <c:v>4.9858914806090492E-4</c:v>
                </c:pt>
                <c:pt idx="524">
                  <c:v>5.2755799427048962E-4</c:v>
                </c:pt>
                <c:pt idx="525">
                  <c:v>5.5688348601898221E-4</c:v>
                </c:pt>
                <c:pt idx="526">
                  <c:v>5.8656644458233314E-4</c:v>
                </c:pt>
                <c:pt idx="527">
                  <c:v>6.1660769127259312E-4</c:v>
                </c:pt>
                <c:pt idx="528">
                  <c:v>6.4921313080695819E-4</c:v>
                </c:pt>
                <c:pt idx="529">
                  <c:v>6.7776833450637934E-4</c:v>
                </c:pt>
                <c:pt idx="530">
                  <c:v>7.0888937388029335E-4</c:v>
                </c:pt>
                <c:pt idx="531">
                  <c:v>7.403719870547851E-4</c:v>
                </c:pt>
                <c:pt idx="532">
                  <c:v>7.7221699555592746E-4</c:v>
                </c:pt>
                <c:pt idx="533">
                  <c:v>8.0442522094589352E-4</c:v>
                </c:pt>
                <c:pt idx="534">
                  <c:v>8.3699748484100667E-4</c:v>
                </c:pt>
                <c:pt idx="535">
                  <c:v>8.6993460888595473E-4</c:v>
                </c:pt>
                <c:pt idx="536">
                  <c:v>9.0806704221225629E-4</c:v>
                </c:pt>
                <c:pt idx="537">
                  <c:v>9.3934662251854428E-4</c:v>
                </c:pt>
                <c:pt idx="538">
                  <c:v>9.7094335914799644E-4</c:v>
                </c:pt>
                <c:pt idx="539">
                  <c:v>1.0053481412241802E-3</c:v>
                </c:pt>
                <c:pt idx="540">
                  <c:v>1.0401218923801693E-3</c:v>
                </c:pt>
                <c:pt idx="541">
                  <c:v>1.0803597574246286E-3</c:v>
                </c:pt>
                <c:pt idx="542">
                  <c:v>1.1107795896552054E-3</c:v>
                </c:pt>
                <c:pt idx="543">
                  <c:v>1.1466651797495309E-3</c:v>
                </c:pt>
                <c:pt idx="544">
                  <c:v>1.1829230268742186E-3</c:v>
                </c:pt>
                <c:pt idx="545">
                  <c:v>1.2195539531226296E-3</c:v>
                </c:pt>
                <c:pt idx="546">
                  <c:v>1.2485348068585239E-3</c:v>
                </c:pt>
                <c:pt idx="547">
                  <c:v>1.285833473510919E-3</c:v>
                </c:pt>
                <c:pt idx="548">
                  <c:v>1.3235074939456557E-3</c:v>
                </c:pt>
                <c:pt idx="549">
                  <c:v>1.3615576900681348E-3</c:v>
                </c:pt>
                <c:pt idx="550">
                  <c:v>1.4111216338105748E-3</c:v>
                </c:pt>
                <c:pt idx="551">
                  <c:v>1.4472202158911257E-3</c:v>
                </c:pt>
                <c:pt idx="552">
                  <c:v>1.4864857187995948E-3</c:v>
                </c:pt>
                <c:pt idx="553">
                  <c:v>1.5261308793372698E-3</c:v>
                </c:pt>
                <c:pt idx="554">
                  <c:v>1.5862889902562571E-3</c:v>
                </c:pt>
                <c:pt idx="555">
                  <c:v>1.6268866698183615E-3</c:v>
                </c:pt>
                <c:pt idx="556">
                  <c:v>1.6678668797158736E-3</c:v>
                </c:pt>
                <c:pt idx="557">
                  <c:v>1.7092304425094795E-3</c:v>
                </c:pt>
                <c:pt idx="558">
                  <c:v>1.7660562408507794E-3</c:v>
                </c:pt>
                <c:pt idx="559">
                  <c:v>1.8083201627790274E-3</c:v>
                </c:pt>
                <c:pt idx="560">
                  <c:v>1.8509262040558837E-3</c:v>
                </c:pt>
                <c:pt idx="561">
                  <c:v>1.8938301571951918E-3</c:v>
                </c:pt>
                <c:pt idx="562">
                  <c:v>1.9276732286970244E-3</c:v>
                </c:pt>
                <c:pt idx="563">
                  <c:v>1.9709986129026191E-3</c:v>
                </c:pt>
                <c:pt idx="564">
                  <c:v>2.0144989829606885E-3</c:v>
                </c:pt>
                <c:pt idx="565">
                  <c:v>2.0581670609089997E-3</c:v>
                </c:pt>
                <c:pt idx="566">
                  <c:v>2.1019984532220093E-3</c:v>
                </c:pt>
                <c:pt idx="567">
                  <c:v>2.1554795306766295E-3</c:v>
                </c:pt>
                <c:pt idx="568">
                  <c:v>2.1996570075072893E-3</c:v>
                </c:pt>
                <c:pt idx="569">
                  <c:v>2.2439836953112228E-3</c:v>
                </c:pt>
                <c:pt idx="570">
                  <c:v>2.2884552004005924E-3</c:v>
                </c:pt>
                <c:pt idx="571">
                  <c:v>2.3330671290148915E-3</c:v>
                </c:pt>
                <c:pt idx="572">
                  <c:v>2.3778150873403222E-3</c:v>
                </c:pt>
                <c:pt idx="573">
                  <c:v>2.4226946814855732E-3</c:v>
                </c:pt>
                <c:pt idx="574">
                  <c:v>2.467701517489086E-3</c:v>
                </c:pt>
                <c:pt idx="575">
                  <c:v>2.503105169940234E-3</c:v>
                </c:pt>
                <c:pt idx="576">
                  <c:v>2.5483280491149785E-3</c:v>
                </c:pt>
                <c:pt idx="577">
                  <c:v>2.5936659099725645E-3</c:v>
                </c:pt>
                <c:pt idx="578">
                  <c:v>2.6391143582573662E-3</c:v>
                </c:pt>
                <c:pt idx="579">
                  <c:v>2.6846689996604667E-3</c:v>
                </c:pt>
                <c:pt idx="580">
                  <c:v>2.740168542513547E-3</c:v>
                </c:pt>
                <c:pt idx="581">
                  <c:v>2.785943035032384E-3</c:v>
                </c:pt>
                <c:pt idx="582">
                  <c:v>2.8318096152826011E-3</c:v>
                </c:pt>
                <c:pt idx="583">
                  <c:v>2.8777638886801071E-3</c:v>
                </c:pt>
                <c:pt idx="584">
                  <c:v>2.9138812980074036E-3</c:v>
                </c:pt>
                <c:pt idx="585">
                  <c:v>2.9599808139506578E-3</c:v>
                </c:pt>
                <c:pt idx="586">
                  <c:v>3.0061557610165934E-3</c:v>
                </c:pt>
                <c:pt idx="587">
                  <c:v>3.0524017443687157E-3</c:v>
                </c:pt>
                <c:pt idx="588">
                  <c:v>3.0987143691119101E-3</c:v>
                </c:pt>
                <c:pt idx="589">
                  <c:v>3.1550849793243237E-3</c:v>
                </c:pt>
                <c:pt idx="590">
                  <c:v>3.2015300503134888E-3</c:v>
                </c:pt>
                <c:pt idx="591">
                  <c:v>3.2480276551635516E-3</c:v>
                </c:pt>
                <c:pt idx="592">
                  <c:v>3.2978823268897672E-3</c:v>
                </c:pt>
                <c:pt idx="593">
                  <c:v>3.344474583177881E-3</c:v>
                </c:pt>
                <c:pt idx="594">
                  <c:v>3.3911058670246796E-3</c:v>
                </c:pt>
                <c:pt idx="595">
                  <c:v>3.4377717829861543E-3</c:v>
                </c:pt>
                <c:pt idx="596">
                  <c:v>3.4844679355433561E-3</c:v>
                </c:pt>
                <c:pt idx="597">
                  <c:v>3.5177650714454268E-3</c:v>
                </c:pt>
                <c:pt idx="598">
                  <c:v>3.5645018900949082E-3</c:v>
                </c:pt>
                <c:pt idx="599">
                  <c:v>3.6112569892957475E-3</c:v>
                </c:pt>
                <c:pt idx="600">
                  <c:v>3.6580259734155162E-3</c:v>
                </c:pt>
                <c:pt idx="601">
                  <c:v>3.7081653325846788E-3</c:v>
                </c:pt>
                <c:pt idx="602">
                  <c:v>3.7650336613753721E-3</c:v>
                </c:pt>
                <c:pt idx="603">
                  <c:v>3.8118183895469171E-3</c:v>
                </c:pt>
                <c:pt idx="604">
                  <c:v>3.8619594656993687E-3</c:v>
                </c:pt>
                <c:pt idx="605">
                  <c:v>3.9053686592477321E-3</c:v>
                </c:pt>
                <c:pt idx="606">
                  <c:v>3.9521254083577095E-3</c:v>
                </c:pt>
                <c:pt idx="607">
                  <c:v>3.9988640385738017E-3</c:v>
                </c:pt>
                <c:pt idx="608">
                  <c:v>4.0455801535002611E-3</c:v>
                </c:pt>
                <c:pt idx="609">
                  <c:v>4.0922693566763924E-3</c:v>
                </c:pt>
                <c:pt idx="610">
                  <c:v>4.1389272515640618E-3</c:v>
                </c:pt>
                <c:pt idx="611">
                  <c:v>4.1855560706874351E-3</c:v>
                </c:pt>
                <c:pt idx="612">
                  <c:v>4.232184815997353E-3</c:v>
                </c:pt>
                <c:pt idx="613">
                  <c:v>4.2788498140680642E-3</c:v>
                </c:pt>
                <c:pt idx="614">
                  <c:v>4.3154681854765406E-3</c:v>
                </c:pt>
                <c:pt idx="615">
                  <c:v>4.3724371481329571E-3</c:v>
                </c:pt>
                <c:pt idx="616">
                  <c:v>4.4194176050976752E-3</c:v>
                </c:pt>
                <c:pt idx="617">
                  <c:v>4.4665298199544901E-3</c:v>
                </c:pt>
                <c:pt idx="618">
                  <c:v>4.5137728638589003E-3</c:v>
                </c:pt>
                <c:pt idx="619">
                  <c:v>4.5611458079464207E-3</c:v>
                </c:pt>
                <c:pt idx="620">
                  <c:v>4.6086477233500678E-3</c:v>
                </c:pt>
                <c:pt idx="621">
                  <c:v>4.6562776811828743E-3</c:v>
                </c:pt>
                <c:pt idx="622">
                  <c:v>4.704034752555375E-3</c:v>
                </c:pt>
                <c:pt idx="623">
                  <c:v>4.7519180085606183E-3</c:v>
                </c:pt>
                <c:pt idx="624">
                  <c:v>4.799926520279163E-3</c:v>
                </c:pt>
                <c:pt idx="625">
                  <c:v>4.8480593587865717E-3</c:v>
                </c:pt>
                <c:pt idx="626">
                  <c:v>4.896315595143419E-3</c:v>
                </c:pt>
                <c:pt idx="627">
                  <c:v>4.9446943003927935E-3</c:v>
                </c:pt>
                <c:pt idx="628">
                  <c:v>4.9931945455777837E-3</c:v>
                </c:pt>
                <c:pt idx="629">
                  <c:v>5.0418154017140004E-3</c:v>
                </c:pt>
                <c:pt idx="630">
                  <c:v>5.0905559398195521E-3</c:v>
                </c:pt>
                <c:pt idx="631">
                  <c:v>5.1394152308900654E-3</c:v>
                </c:pt>
                <c:pt idx="632">
                  <c:v>5.1883923459111747E-3</c:v>
                </c:pt>
                <c:pt idx="633">
                  <c:v>5.2374863558635187E-3</c:v>
                </c:pt>
                <c:pt idx="634">
                  <c:v>5.286696331707752E-3</c:v>
                </c:pt>
                <c:pt idx="635">
                  <c:v>5.336021344387043E-3</c:v>
                </c:pt>
                <c:pt idx="636">
                  <c:v>5.3747188495712681E-3</c:v>
                </c:pt>
                <c:pt idx="637">
                  <c:v>5.4350127639984924E-3</c:v>
                </c:pt>
                <c:pt idx="638">
                  <c:v>5.4846773127645299E-3</c:v>
                </c:pt>
                <c:pt idx="639">
                  <c:v>5.5344531820383791E-3</c:v>
                </c:pt>
                <c:pt idx="640">
                  <c:v>5.5843394427057547E-3</c:v>
                </c:pt>
                <c:pt idx="641">
                  <c:v>5.634335165634885E-3</c:v>
                </c:pt>
                <c:pt idx="642">
                  <c:v>5.6844394216840066E-3</c:v>
                </c:pt>
                <c:pt idx="643">
                  <c:v>5.734651281701364E-3</c:v>
                </c:pt>
                <c:pt idx="644">
                  <c:v>5.7885158757567841E-3</c:v>
                </c:pt>
                <c:pt idx="645">
                  <c:v>5.8389469094903331E-3</c:v>
                </c:pt>
                <c:pt idx="646">
                  <c:v>5.8894826844976015E-3</c:v>
                </c:pt>
                <c:pt idx="647">
                  <c:v>5.9401222715373889E-3</c:v>
                </c:pt>
                <c:pt idx="648">
                  <c:v>5.99086474135818E-3</c:v>
                </c:pt>
                <c:pt idx="649">
                  <c:v>6.0306386785421596E-3</c:v>
                </c:pt>
                <c:pt idx="650">
                  <c:v>6.0926546122567812E-3</c:v>
                </c:pt>
                <c:pt idx="651">
                  <c:v>6.1437001547619413E-3</c:v>
                </c:pt>
                <c:pt idx="652">
                  <c:v>6.1948448629002249E-3</c:v>
                </c:pt>
                <c:pt idx="653">
                  <c:v>6.2498111891740038E-3</c:v>
                </c:pt>
                <c:pt idx="654">
                  <c:v>6.2974280587684145E-3</c:v>
                </c:pt>
                <c:pt idx="655">
                  <c:v>6.3526035321614938E-3</c:v>
                </c:pt>
                <c:pt idx="656">
                  <c:v>6.4003967651298094E-3</c:v>
                </c:pt>
                <c:pt idx="657">
                  <c:v>6.4520233613252929E-3</c:v>
                </c:pt>
                <c:pt idx="658">
                  <c:v>6.5037435470104822E-3</c:v>
                </c:pt>
                <c:pt idx="659">
                  <c:v>6.5814324013127035E-3</c:v>
                </c:pt>
                <c:pt idx="660">
                  <c:v>6.63338158958382E-3</c:v>
                </c:pt>
                <c:pt idx="661">
                  <c:v>6.6854211051978751E-3</c:v>
                </c:pt>
                <c:pt idx="662">
                  <c:v>6.7413442418404815E-3</c:v>
                </c:pt>
                <c:pt idx="663">
                  <c:v>6.7935562825701071E-3</c:v>
                </c:pt>
                <c:pt idx="664">
                  <c:v>6.8458176237163847E-3</c:v>
                </c:pt>
                <c:pt idx="665">
                  <c:v>6.8981001403678821E-3</c:v>
                </c:pt>
                <c:pt idx="666">
                  <c:v>6.9465770935339677E-3</c:v>
                </c:pt>
                <c:pt idx="667">
                  <c:v>6.9988221941690298E-3</c:v>
                </c:pt>
                <c:pt idx="668">
                  <c:v>7.051028502080392E-3</c:v>
                </c:pt>
                <c:pt idx="669">
                  <c:v>7.1031932933349751E-3</c:v>
                </c:pt>
                <c:pt idx="670">
                  <c:v>7.1591036869550302E-3</c:v>
                </c:pt>
                <c:pt idx="671">
                  <c:v>7.211174711701249E-3</c:v>
                </c:pt>
                <c:pt idx="672">
                  <c:v>7.2631958596402679E-3</c:v>
                </c:pt>
                <c:pt idx="673">
                  <c:v>7.3151644065718655E-3</c:v>
                </c:pt>
                <c:pt idx="674">
                  <c:v>7.3670776282442505E-3</c:v>
                </c:pt>
                <c:pt idx="675">
                  <c:v>7.4189328003566373E-3</c:v>
                </c:pt>
                <c:pt idx="676">
                  <c:v>7.4707271985669848E-3</c:v>
                </c:pt>
                <c:pt idx="677">
                  <c:v>7.5224580984791E-3</c:v>
                </c:pt>
                <c:pt idx="678">
                  <c:v>7.5741227756477977E-3</c:v>
                </c:pt>
                <c:pt idx="679">
                  <c:v>7.6219584903984838E-3</c:v>
                </c:pt>
                <c:pt idx="680">
                  <c:v>7.673486805317431E-3</c:v>
                </c:pt>
                <c:pt idx="681">
                  <c:v>7.7249409127269075E-3</c:v>
                </c:pt>
                <c:pt idx="682">
                  <c:v>7.7763180880863203E-3</c:v>
                </c:pt>
                <c:pt idx="683">
                  <c:v>7.8276156068177727E-3</c:v>
                </c:pt>
                <c:pt idx="684">
                  <c:v>7.8825675864397718E-3</c:v>
                </c:pt>
                <c:pt idx="685">
                  <c:v>7.933692416099836E-3</c:v>
                </c:pt>
                <c:pt idx="686">
                  <c:v>7.9847292257995504E-3</c:v>
                </c:pt>
                <c:pt idx="687">
                  <c:v>8.035675290673415E-3</c:v>
                </c:pt>
                <c:pt idx="688">
                  <c:v>8.0828129875492039E-3</c:v>
                </c:pt>
                <c:pt idx="689">
                  <c:v>8.1335753477924655E-3</c:v>
                </c:pt>
                <c:pt idx="690">
                  <c:v>8.184238978086178E-3</c:v>
                </c:pt>
                <c:pt idx="691">
                  <c:v>8.2348011534980614E-3</c:v>
                </c:pt>
                <c:pt idx="692">
                  <c:v>8.3000153274008261E-3</c:v>
                </c:pt>
                <c:pt idx="693">
                  <c:v>8.3392934406111684E-3</c:v>
                </c:pt>
                <c:pt idx="694">
                  <c:v>8.3895279917751489E-3</c:v>
                </c:pt>
                <c:pt idx="695">
                  <c:v>8.4396499975983395E-3</c:v>
                </c:pt>
                <c:pt idx="696">
                  <c:v>8.489656732812989E-3</c:v>
                </c:pt>
                <c:pt idx="697">
                  <c:v>8.5395454721152418E-3</c:v>
                </c:pt>
                <c:pt idx="698">
                  <c:v>8.5893134901496755E-3</c:v>
                </c:pt>
                <c:pt idx="699">
                  <c:v>8.6389580615247614E-3</c:v>
                </c:pt>
                <c:pt idx="700">
                  <c:v>8.6884764608025616E-3</c:v>
                </c:pt>
                <c:pt idx="701">
                  <c:v>8.7269959686004615E-3</c:v>
                </c:pt>
                <c:pt idx="702">
                  <c:v>8.7762790985146388E-3</c:v>
                </c:pt>
                <c:pt idx="703">
                  <c:v>8.8254284534320226E-3</c:v>
                </c:pt>
                <c:pt idx="704">
                  <c:v>8.8744413081268524E-3</c:v>
                </c:pt>
                <c:pt idx="705">
                  <c:v>8.9484231080719304E-3</c:v>
                </c:pt>
                <c:pt idx="706">
                  <c:v>8.9827846126981411E-3</c:v>
                </c:pt>
                <c:pt idx="707">
                  <c:v>9.0313434915566936E-3</c:v>
                </c:pt>
                <c:pt idx="708">
                  <c:v>9.0797543933265976E-3</c:v>
                </c:pt>
                <c:pt idx="709">
                  <c:v>9.1280145921985995E-3</c:v>
                </c:pt>
                <c:pt idx="710">
                  <c:v>9.172581583696271E-3</c:v>
                </c:pt>
                <c:pt idx="711">
                  <c:v>9.2205423600786318E-3</c:v>
                </c:pt>
                <c:pt idx="712">
                  <c:v>9.2683444483210309E-3</c:v>
                </c:pt>
                <c:pt idx="713">
                  <c:v>9.3159851225959045E-3</c:v>
                </c:pt>
                <c:pt idx="714">
                  <c:v>9.3669596131267813E-3</c:v>
                </c:pt>
                <c:pt idx="715">
                  <c:v>9.4142561777940947E-3</c:v>
                </c:pt>
                <c:pt idx="716">
                  <c:v>9.4613749452728216E-3</c:v>
                </c:pt>
                <c:pt idx="717">
                  <c:v>9.508306872291027E-3</c:v>
                </c:pt>
                <c:pt idx="718">
                  <c:v>9.5515952465907716E-3</c:v>
                </c:pt>
                <c:pt idx="719">
                  <c:v>9.5981404377480928E-3</c:v>
                </c:pt>
                <c:pt idx="720">
                  <c:v>9.6444767363514927E-3</c:v>
                </c:pt>
                <c:pt idx="721">
                  <c:v>9.690601063487847E-3</c:v>
                </c:pt>
                <c:pt idx="722">
                  <c:v>9.7365103433082467E-3</c:v>
                </c:pt>
                <c:pt idx="723">
                  <c:v>9.7855781900676557E-3</c:v>
                </c:pt>
                <c:pt idx="724">
                  <c:v>9.8310333083692549E-3</c:v>
                </c:pt>
                <c:pt idx="725">
                  <c:v>9.8762639314664922E-3</c:v>
                </c:pt>
                <c:pt idx="726">
                  <c:v>9.921266983198106E-3</c:v>
                </c:pt>
                <c:pt idx="727">
                  <c:v>9.9660393873718927E-3</c:v>
                </c:pt>
                <c:pt idx="728">
                  <c:v>1.0010578067764706E-2</c:v>
                </c:pt>
                <c:pt idx="729">
                  <c:v>1.0054879948109561E-2</c:v>
                </c:pt>
                <c:pt idx="730">
                  <c:v>1.0098941952121425E-2</c:v>
                </c:pt>
                <c:pt idx="731">
                  <c:v>1.0139509200444152E-2</c:v>
                </c:pt>
                <c:pt idx="732">
                  <c:v>1.0183098827930337E-2</c:v>
                </c:pt>
                <c:pt idx="733">
                  <c:v>1.0226439571551005E-2</c:v>
                </c:pt>
                <c:pt idx="734">
                  <c:v>1.0269528355068225E-2</c:v>
                </c:pt>
                <c:pt idx="735">
                  <c:v>1.0312362102220085E-2</c:v>
                </c:pt>
                <c:pt idx="736">
                  <c:v>1.0358104296810533E-2</c:v>
                </c:pt>
                <c:pt idx="737">
                  <c:v>1.0400401027681829E-2</c:v>
                </c:pt>
                <c:pt idx="738">
                  <c:v>1.0442433270784666E-2</c:v>
                </c:pt>
                <c:pt idx="739">
                  <c:v>1.0484197949563259E-2</c:v>
                </c:pt>
                <c:pt idx="740">
                  <c:v>1.0522597621312357E-2</c:v>
                </c:pt>
                <c:pt idx="741">
                  <c:v>1.0563836547199834E-2</c:v>
                </c:pt>
                <c:pt idx="742">
                  <c:v>1.0604798902126511E-2</c:v>
                </c:pt>
                <c:pt idx="743">
                  <c:v>1.0645481609625307E-2</c:v>
                </c:pt>
                <c:pt idx="744">
                  <c:v>1.068890019736087E-2</c:v>
                </c:pt>
                <c:pt idx="745">
                  <c:v>1.072899488112493E-2</c:v>
                </c:pt>
                <c:pt idx="746">
                  <c:v>1.0768800463988351E-2</c:v>
                </c:pt>
                <c:pt idx="747">
                  <c:v>1.0808313869214848E-2</c:v>
                </c:pt>
                <c:pt idx="748">
                  <c:v>1.0847532020039774E-2</c:v>
                </c:pt>
                <c:pt idx="749">
                  <c:v>1.0886451839680424E-2</c:v>
                </c:pt>
                <c:pt idx="750">
                  <c:v>1.0925070251336055E-2</c:v>
                </c:pt>
                <c:pt idx="751">
                  <c:v>1.0963384178195599E-2</c:v>
                </c:pt>
                <c:pt idx="752">
                  <c:v>1.1001390543422206E-2</c:v>
                </c:pt>
                <c:pt idx="753">
                  <c:v>1.1030575211845901E-2</c:v>
                </c:pt>
                <c:pt idx="754">
                  <c:v>1.1068021723120554E-2</c:v>
                </c:pt>
                <c:pt idx="755">
                  <c:v>1.110515211906701E-2</c:v>
                </c:pt>
                <c:pt idx="756">
                  <c:v>1.1141963323377484E-2</c:v>
                </c:pt>
                <c:pt idx="757">
                  <c:v>1.1186701254801916E-2</c:v>
                </c:pt>
                <c:pt idx="758">
                  <c:v>1.1222797635886066E-2</c:v>
                </c:pt>
                <c:pt idx="759">
                  <c:v>1.1269353730130556E-2</c:v>
                </c:pt>
                <c:pt idx="760">
                  <c:v>1.1294000021504562E-2</c:v>
                </c:pt>
                <c:pt idx="761">
                  <c:v>1.1329099872156346E-2</c:v>
                </c:pt>
                <c:pt idx="762">
                  <c:v>1.1361228195505113E-2</c:v>
                </c:pt>
                <c:pt idx="763">
                  <c:v>1.1395671867419743E-2</c:v>
                </c:pt>
                <c:pt idx="764">
                  <c:v>1.142977128210898E-2</c:v>
                </c:pt>
                <c:pt idx="765">
                  <c:v>1.1463523362791328E-2</c:v>
                </c:pt>
                <c:pt idx="766">
                  <c:v>1.1499462655819796E-2</c:v>
                </c:pt>
                <c:pt idx="767">
                  <c:v>1.1532501954690763E-2</c:v>
                </c:pt>
                <c:pt idx="768">
                  <c:v>1.1565256484862787E-2</c:v>
                </c:pt>
                <c:pt idx="769">
                  <c:v>1.1597786875177167E-2</c:v>
                </c:pt>
                <c:pt idx="770">
                  <c:v>1.1627663365485041E-2</c:v>
                </c:pt>
                <c:pt idx="771">
                  <c:v>1.1659931196998485E-2</c:v>
                </c:pt>
                <c:pt idx="772">
                  <c:v>1.1692115710535411E-2</c:v>
                </c:pt>
                <c:pt idx="773">
                  <c:v>1.1724217117361491E-2</c:v>
                </c:pt>
                <c:pt idx="774">
                  <c:v>1.1756235377580637E-2</c:v>
                </c:pt>
                <c:pt idx="775">
                  <c:v>1.179063703691639E-2</c:v>
                </c:pt>
                <c:pt idx="776">
                  <c:v>1.1822483979821137E-2</c:v>
                </c:pt>
                <c:pt idx="777">
                  <c:v>1.1854247653656825E-2</c:v>
                </c:pt>
                <c:pt idx="778">
                  <c:v>1.1885928018506997E-2</c:v>
                </c:pt>
                <c:pt idx="779">
                  <c:v>1.1917525034455194E-2</c:v>
                </c:pt>
                <c:pt idx="780">
                  <c:v>1.1949038661592696E-2</c:v>
                </c:pt>
                <c:pt idx="781">
                  <c:v>1.1980468860005625E-2</c:v>
                </c:pt>
                <c:pt idx="782">
                  <c:v>1.20118155897801E-2</c:v>
                </c:pt>
                <c:pt idx="783">
                  <c:v>1.204307881100998E-2</c:v>
                </c:pt>
                <c:pt idx="784">
                  <c:v>1.2071836139739389E-2</c:v>
                </c:pt>
                <c:pt idx="785">
                  <c:v>1.2102937154383042E-2</c:v>
                </c:pt>
                <c:pt idx="786">
                  <c:v>1.2133954543749326E-2</c:v>
                </c:pt>
                <c:pt idx="787">
                  <c:v>1.2164888267952811E-2</c:v>
                </c:pt>
                <c:pt idx="788">
                  <c:v>1.2198140892278027E-2</c:v>
                </c:pt>
                <c:pt idx="789">
                  <c:v>1.2228902224226804E-2</c:v>
                </c:pt>
                <c:pt idx="790">
                  <c:v>1.2259579768308614E-2</c:v>
                </c:pt>
                <c:pt idx="791">
                  <c:v>1.2290173484619894E-2</c:v>
                </c:pt>
                <c:pt idx="792">
                  <c:v>1.2318300515823388E-2</c:v>
                </c:pt>
                <c:pt idx="793">
                  <c:v>1.2348731411642611E-2</c:v>
                </c:pt>
                <c:pt idx="794">
                  <c:v>1.2379078363170315E-2</c:v>
                </c:pt>
                <c:pt idx="795">
                  <c:v>1.2409341330542389E-2</c:v>
                </c:pt>
                <c:pt idx="796">
                  <c:v>1.2439520273884064E-2</c:v>
                </c:pt>
                <c:pt idx="797">
                  <c:v>1.2471973165256042E-2</c:v>
                </c:pt>
                <c:pt idx="798">
                  <c:v>1.2501978970167757E-2</c:v>
                </c:pt>
                <c:pt idx="799">
                  <c:v>1.2531900628178414E-2</c:v>
                </c:pt>
                <c:pt idx="800">
                  <c:v>1.2561738099402494E-2</c:v>
                </c:pt>
                <c:pt idx="801">
                  <c:v>1.2591491343954488E-2</c:v>
                </c:pt>
                <c:pt idx="802">
                  <c:v>1.2621160321954036E-2</c:v>
                </c:pt>
                <c:pt idx="803">
                  <c:v>1.2650744993518202E-2</c:v>
                </c:pt>
                <c:pt idx="804">
                  <c:v>1.2680245318771786E-2</c:v>
                </c:pt>
                <c:pt idx="805">
                  <c:v>1.2702705534708108E-2</c:v>
                </c:pt>
                <c:pt idx="806">
                  <c:v>1.2732052039577153E-2</c:v>
                </c:pt>
                <c:pt idx="807">
                  <c:v>1.2761314088855105E-2</c:v>
                </c:pt>
                <c:pt idx="808">
                  <c:v>1.279049164273381E-2</c:v>
                </c:pt>
                <c:pt idx="809">
                  <c:v>1.2826480354640698E-2</c:v>
                </c:pt>
                <c:pt idx="810">
                  <c:v>1.2864642050201118E-2</c:v>
                </c:pt>
                <c:pt idx="811">
                  <c:v>1.2884382549166212E-2</c:v>
                </c:pt>
                <c:pt idx="812">
                  <c:v>1.2913206668417637E-2</c:v>
                </c:pt>
                <c:pt idx="813">
                  <c:v>1.294194608250231E-2</c:v>
                </c:pt>
                <c:pt idx="814">
                  <c:v>1.2968327703515747E-2</c:v>
                </c:pt>
                <c:pt idx="815">
                  <c:v>1.2996902617153694E-2</c:v>
                </c:pt>
                <c:pt idx="816">
                  <c:v>1.3025392709686834E-2</c:v>
                </c:pt>
                <c:pt idx="817">
                  <c:v>1.3053797941269707E-2</c:v>
                </c:pt>
                <c:pt idx="818">
                  <c:v>1.3084371180220447E-2</c:v>
                </c:pt>
                <c:pt idx="819">
                  <c:v>1.3112596187148251E-2</c:v>
                </c:pt>
                <c:pt idx="820">
                  <c:v>1.3140704073404182E-2</c:v>
                </c:pt>
                <c:pt idx="821">
                  <c:v>1.3168662381648202E-2</c:v>
                </c:pt>
                <c:pt idx="822">
                  <c:v>1.3196438348006115E-2</c:v>
                </c:pt>
                <c:pt idx="823">
                  <c:v>1.3221808049002526E-2</c:v>
                </c:pt>
                <c:pt idx="824">
                  <c:v>1.3249155139826385E-2</c:v>
                </c:pt>
                <c:pt idx="825">
                  <c:v>1.3276270487878605E-2</c:v>
                </c:pt>
                <c:pt idx="826">
                  <c:v>1.3303152696193976E-2</c:v>
                </c:pt>
                <c:pt idx="827">
                  <c:v>1.333192927926774E-2</c:v>
                </c:pt>
                <c:pt idx="828">
                  <c:v>1.3358325016886611E-2</c:v>
                </c:pt>
                <c:pt idx="829">
                  <c:v>1.3384483317233058E-2</c:v>
                </c:pt>
                <c:pt idx="830">
                  <c:v>1.3410402783246549E-2</c:v>
                </c:pt>
                <c:pt idx="831">
                  <c:v>1.3436082017879445E-2</c:v>
                </c:pt>
                <c:pt idx="832">
                  <c:v>1.3461519624073793E-2</c:v>
                </c:pt>
                <c:pt idx="833">
                  <c:v>1.3486714204784533E-2</c:v>
                </c:pt>
                <c:pt idx="834">
                  <c:v>1.3511664362964027E-2</c:v>
                </c:pt>
                <c:pt idx="835">
                  <c:v>1.353636870157237E-2</c:v>
                </c:pt>
                <c:pt idx="836">
                  <c:v>1.3558844764243183E-2</c:v>
                </c:pt>
                <c:pt idx="837">
                  <c:v>1.358307023671923E-2</c:v>
                </c:pt>
                <c:pt idx="838">
                  <c:v>1.3607045806118379E-2</c:v>
                </c:pt>
                <c:pt idx="839">
                  <c:v>1.3630770075518051E-2</c:v>
                </c:pt>
                <c:pt idx="840">
                  <c:v>1.365615420479978E-2</c:v>
                </c:pt>
                <c:pt idx="841">
                  <c:v>1.367935428830055E-2</c:v>
                </c:pt>
                <c:pt idx="842">
                  <c:v>1.370229877305657E-2</c:v>
                </c:pt>
                <c:pt idx="843">
                  <c:v>1.3724986262053722E-2</c:v>
                </c:pt>
                <c:pt idx="844">
                  <c:v>1.3745573030516489E-2</c:v>
                </c:pt>
                <c:pt idx="845">
                  <c:v>1.3767760164798304E-2</c:v>
                </c:pt>
                <c:pt idx="846">
                  <c:v>1.3789686220761155E-2</c:v>
                </c:pt>
                <c:pt idx="847">
                  <c:v>1.3811349801527761E-2</c:v>
                </c:pt>
                <c:pt idx="848">
                  <c:v>1.3832749510231501E-2</c:v>
                </c:pt>
                <c:pt idx="849">
                  <c:v>1.3855636053725496E-2</c:v>
                </c:pt>
                <c:pt idx="850">
                  <c:v>1.3876485456858489E-2</c:v>
                </c:pt>
                <c:pt idx="851">
                  <c:v>1.3897066688441999E-2</c:v>
                </c:pt>
                <c:pt idx="852">
                  <c:v>1.3923640714474737E-2</c:v>
                </c:pt>
                <c:pt idx="853">
                  <c:v>1.3943605129325739E-2</c:v>
                </c:pt>
                <c:pt idx="854">
                  <c:v>1.396329676378937E-2</c:v>
                </c:pt>
                <c:pt idx="855">
                  <c:v>1.3982714220755326E-2</c:v>
                </c:pt>
                <c:pt idx="856">
                  <c:v>1.4001856103130258E-2</c:v>
                </c:pt>
                <c:pt idx="857">
                  <c:v>1.4014327244555638E-2</c:v>
                </c:pt>
                <c:pt idx="858">
                  <c:v>1.4032990850697574E-2</c:v>
                </c:pt>
                <c:pt idx="859">
                  <c:v>1.4051375129908268E-2</c:v>
                </c:pt>
                <c:pt idx="860">
                  <c:v>1.4069478685531139E-2</c:v>
                </c:pt>
                <c:pt idx="861">
                  <c:v>1.4087300120909601E-2</c:v>
                </c:pt>
                <c:pt idx="862">
                  <c:v>1.4110842095092351E-2</c:v>
                </c:pt>
                <c:pt idx="863">
                  <c:v>1.41280158376392E-2</c:v>
                </c:pt>
                <c:pt idx="864">
                  <c:v>1.4144902829260014E-2</c:v>
                </c:pt>
                <c:pt idx="865">
                  <c:v>1.4161501672970448E-2</c:v>
                </c:pt>
                <c:pt idx="866">
                  <c:v>1.417355053798186E-2</c:v>
                </c:pt>
                <c:pt idx="867">
                  <c:v>1.4189629682408444E-2</c:v>
                </c:pt>
                <c:pt idx="868">
                  <c:v>1.4205416819803141E-2</c:v>
                </c:pt>
                <c:pt idx="869">
                  <c:v>1.4220910553517818E-2</c:v>
                </c:pt>
                <c:pt idx="870">
                  <c:v>1.4240929513439082E-2</c:v>
                </c:pt>
                <c:pt idx="871">
                  <c:v>1.4255760478787405E-2</c:v>
                </c:pt>
                <c:pt idx="872">
                  <c:v>1.4270366162919546E-2</c:v>
                </c:pt>
                <c:pt idx="873">
                  <c:v>1.4284818467932281E-2</c:v>
                </c:pt>
                <c:pt idx="874">
                  <c:v>1.4295260485931858E-2</c:v>
                </c:pt>
                <c:pt idx="875">
                  <c:v>1.4313552681206043E-2</c:v>
                </c:pt>
                <c:pt idx="876">
                  <c:v>1.4327948102625943E-2</c:v>
                </c:pt>
                <c:pt idx="877">
                  <c:v>1.4342379845843911E-2</c:v>
                </c:pt>
                <c:pt idx="878">
                  <c:v>1.435684933203063E-2</c:v>
                </c:pt>
                <c:pt idx="879">
                  <c:v>1.4371357982369271E-2</c:v>
                </c:pt>
                <c:pt idx="880">
                  <c:v>1.4385907218048E-2</c:v>
                </c:pt>
                <c:pt idx="881">
                  <c:v>1.4400498460259981E-2</c:v>
                </c:pt>
                <c:pt idx="882">
                  <c:v>1.4415133130210867E-2</c:v>
                </c:pt>
                <c:pt idx="883">
                  <c:v>1.4429812649111307E-2</c:v>
                </c:pt>
                <c:pt idx="884">
                  <c:v>1.4444538438179444E-2</c:v>
                </c:pt>
                <c:pt idx="885">
                  <c:v>1.4459311918643414E-2</c:v>
                </c:pt>
                <c:pt idx="886">
                  <c:v>1.4474134511738845E-2</c:v>
                </c:pt>
                <c:pt idx="887">
                  <c:v>1.4489007638706364E-2</c:v>
                </c:pt>
                <c:pt idx="888">
                  <c:v>1.4503932720801582E-2</c:v>
                </c:pt>
                <c:pt idx="889">
                  <c:v>1.4518911179280114E-2</c:v>
                </c:pt>
                <c:pt idx="890">
                  <c:v>1.453394443541256E-2</c:v>
                </c:pt>
                <c:pt idx="891">
                  <c:v>1.4549033910474518E-2</c:v>
                </c:pt>
                <c:pt idx="892">
                  <c:v>1.4564181025754075E-2</c:v>
                </c:pt>
                <c:pt idx="893">
                  <c:v>1.4579387202541816E-2</c:v>
                </c:pt>
                <c:pt idx="894">
                  <c:v>1.4594653862138318E-2</c:v>
                </c:pt>
                <c:pt idx="895">
                  <c:v>1.4609982425856649E-2</c:v>
                </c:pt>
                <c:pt idx="896">
                  <c:v>1.4621170195264956E-2</c:v>
                </c:pt>
                <c:pt idx="897">
                  <c:v>1.464083095094354E-2</c:v>
                </c:pt>
                <c:pt idx="898">
                  <c:v>1.4656353754975704E-2</c:v>
                </c:pt>
                <c:pt idx="899">
                  <c:v>1.4671944148459404E-2</c:v>
                </c:pt>
                <c:pt idx="900">
                  <c:v>1.4687603552750172E-2</c:v>
                </c:pt>
                <c:pt idx="901">
                  <c:v>1.4703333389216033E-2</c:v>
                </c:pt>
                <c:pt idx="902">
                  <c:v>1.4719135079222512E-2</c:v>
                </c:pt>
                <c:pt idx="903">
                  <c:v>1.4735010044160113E-2</c:v>
                </c:pt>
                <c:pt idx="904">
                  <c:v>1.4751795660867029E-2</c:v>
                </c:pt>
                <c:pt idx="905">
                  <c:v>1.4767826198239404E-2</c:v>
                </c:pt>
                <c:pt idx="906">
                  <c:v>1.4783934372375893E-2</c:v>
                </c:pt>
                <c:pt idx="907">
                  <c:v>1.4800121604632432E-2</c:v>
                </c:pt>
                <c:pt idx="908">
                  <c:v>1.4816389316367536E-2</c:v>
                </c:pt>
                <c:pt idx="909">
                  <c:v>1.4828300137013719E-2</c:v>
                </c:pt>
                <c:pt idx="910">
                  <c:v>1.484471285532672E-2</c:v>
                </c:pt>
                <c:pt idx="911">
                  <c:v>1.4861209999988492E-2</c:v>
                </c:pt>
                <c:pt idx="912">
                  <c:v>1.4877792992185057E-2</c:v>
                </c:pt>
                <c:pt idx="913">
                  <c:v>1.4898984815589543E-2</c:v>
                </c:pt>
                <c:pt idx="914">
                  <c:v>1.491576525335918E-2</c:v>
                </c:pt>
                <c:pt idx="915">
                  <c:v>1.4932636120418679E-2</c:v>
                </c:pt>
                <c:pt idx="916">
                  <c:v>1.4951129339295099E-2</c:v>
                </c:pt>
                <c:pt idx="917">
                  <c:v>1.4966654828194592E-2</c:v>
                </c:pt>
                <c:pt idx="918">
                  <c:v>1.4983805511824006E-2</c:v>
                </c:pt>
                <c:pt idx="919">
                  <c:v>1.5001052310577023E-2</c:v>
                </c:pt>
                <c:pt idx="920">
                  <c:v>1.5026787174864609E-2</c:v>
                </c:pt>
                <c:pt idx="921">
                  <c:v>1.5044279676589056E-2</c:v>
                </c:pt>
                <c:pt idx="922">
                  <c:v>1.5063452486630421E-2</c:v>
                </c:pt>
                <c:pt idx="923">
                  <c:v>1.5081123101245842E-2</c:v>
                </c:pt>
                <c:pt idx="924">
                  <c:v>1.5098811524111622E-2</c:v>
                </c:pt>
                <c:pt idx="925">
                  <c:v>1.5116463789678311E-2</c:v>
                </c:pt>
                <c:pt idx="926">
                  <c:v>1.5132464495396292E-2</c:v>
                </c:pt>
                <c:pt idx="927">
                  <c:v>1.5149903570143231E-2</c:v>
                </c:pt>
                <c:pt idx="928">
                  <c:v>1.5167204735097251E-2</c:v>
                </c:pt>
                <c:pt idx="929">
                  <c:v>1.5184367560053147E-2</c:v>
                </c:pt>
                <c:pt idx="930">
                  <c:v>1.5202915941502753E-2</c:v>
                </c:pt>
                <c:pt idx="931">
                  <c:v>1.52197915267597E-2</c:v>
                </c:pt>
                <c:pt idx="932">
                  <c:v>1.5236527445547286E-2</c:v>
                </c:pt>
                <c:pt idx="933">
                  <c:v>1.525312326762129E-2</c:v>
                </c:pt>
                <c:pt idx="934">
                  <c:v>1.5269578562752953E-2</c:v>
                </c:pt>
                <c:pt idx="935">
                  <c:v>1.5285892900700626E-2</c:v>
                </c:pt>
                <c:pt idx="936">
                  <c:v>1.5302065851235553E-2</c:v>
                </c:pt>
                <c:pt idx="937">
                  <c:v>1.5318096984128979E-2</c:v>
                </c:pt>
                <c:pt idx="938">
                  <c:v>1.533398586914957E-2</c:v>
                </c:pt>
                <c:pt idx="939">
                  <c:v>1.5348292464583579E-2</c:v>
                </c:pt>
                <c:pt idx="940">
                  <c:v>1.5363905156227098E-2</c:v>
                </c:pt>
                <c:pt idx="941">
                  <c:v>1.5379374345516617E-2</c:v>
                </c:pt>
                <c:pt idx="942">
                  <c:v>1.5394699602278905E-2</c:v>
                </c:pt>
                <c:pt idx="943">
                  <c:v>1.5411281518509378E-2</c:v>
                </c:pt>
                <c:pt idx="944">
                  <c:v>1.5426307881726312E-2</c:v>
                </c:pt>
                <c:pt idx="945">
                  <c:v>1.544118898557484E-2</c:v>
                </c:pt>
                <c:pt idx="946">
                  <c:v>1.5455924399846837E-2</c:v>
                </c:pt>
                <c:pt idx="947">
                  <c:v>1.5470513694349647E-2</c:v>
                </c:pt>
                <c:pt idx="948">
                  <c:v>1.5483604470162504E-2</c:v>
                </c:pt>
                <c:pt idx="949">
                  <c:v>1.5497910154495642E-2</c:v>
                </c:pt>
                <c:pt idx="950">
                  <c:v>1.5512068464987649E-2</c:v>
                </c:pt>
                <c:pt idx="951">
                  <c:v>1.5531361863689995E-2</c:v>
                </c:pt>
                <c:pt idx="952">
                  <c:v>1.5541253313567462E-2</c:v>
                </c:pt>
                <c:pt idx="953">
                  <c:v>1.5554956855458369E-2</c:v>
                </c:pt>
                <c:pt idx="954">
                  <c:v>1.5568511266280493E-2</c:v>
                </c:pt>
                <c:pt idx="955">
                  <c:v>1.5581916115869541E-2</c:v>
                </c:pt>
                <c:pt idx="956">
                  <c:v>1.5595170974053486E-2</c:v>
                </c:pt>
                <c:pt idx="957">
                  <c:v>1.5608275410670615E-2</c:v>
                </c:pt>
                <c:pt idx="958">
                  <c:v>1.5621228995564375E-2</c:v>
                </c:pt>
                <c:pt idx="959">
                  <c:v>1.5634031298575629E-2</c:v>
                </c:pt>
                <c:pt idx="960">
                  <c:v>1.5646681889555557E-2</c:v>
                </c:pt>
                <c:pt idx="961">
                  <c:v>1.565551702042026E-2</c:v>
                </c:pt>
                <c:pt idx="962">
                  <c:v>1.5667894077368176E-2</c:v>
                </c:pt>
                <c:pt idx="963">
                  <c:v>1.5680118242719563E-2</c:v>
                </c:pt>
                <c:pt idx="964">
                  <c:v>1.5692189086444128E-2</c:v>
                </c:pt>
                <c:pt idx="965">
                  <c:v>1.5712347766659512E-2</c:v>
                </c:pt>
                <c:pt idx="966">
                  <c:v>1.5719375394843086E-2</c:v>
                </c:pt>
                <c:pt idx="967">
                  <c:v>1.5730951957725586E-2</c:v>
                </c:pt>
                <c:pt idx="968">
                  <c:v>1.5742373367517715E-2</c:v>
                </c:pt>
                <c:pt idx="969">
                  <c:v>1.5752503257425943E-2</c:v>
                </c:pt>
                <c:pt idx="970">
                  <c:v>1.5763623764610379E-2</c:v>
                </c:pt>
                <c:pt idx="971">
                  <c:v>1.5774587865608147E-2</c:v>
                </c:pt>
                <c:pt idx="972">
                  <c:v>1.5785395130357927E-2</c:v>
                </c:pt>
                <c:pt idx="973">
                  <c:v>1.5796045128795733E-2</c:v>
                </c:pt>
                <c:pt idx="974">
                  <c:v>1.5807619525426454E-2</c:v>
                </c:pt>
                <c:pt idx="975">
                  <c:v>1.5817942820708291E-2</c:v>
                </c:pt>
                <c:pt idx="976">
                  <c:v>1.5828107522132082E-2</c:v>
                </c:pt>
                <c:pt idx="977">
                  <c:v>1.5838113199623787E-2</c:v>
                </c:pt>
                <c:pt idx="978">
                  <c:v>1.5846921074484044E-2</c:v>
                </c:pt>
                <c:pt idx="979">
                  <c:v>1.5856618444026083E-2</c:v>
                </c:pt>
                <c:pt idx="980">
                  <c:v>1.5866155536960136E-2</c:v>
                </c:pt>
                <c:pt idx="981">
                  <c:v>1.5875531923264852E-2</c:v>
                </c:pt>
                <c:pt idx="982">
                  <c:v>1.5885741175857677E-2</c:v>
                </c:pt>
                <c:pt idx="983">
                  <c:v>1.5894783678483064E-2</c:v>
                </c:pt>
                <c:pt idx="984">
                  <c:v>1.5903664146802478E-2</c:v>
                </c:pt>
                <c:pt idx="985">
                  <c:v>1.5912382150780561E-2</c:v>
                </c:pt>
                <c:pt idx="986">
                  <c:v>1.5920937260389678E-2</c:v>
                </c:pt>
                <c:pt idx="987">
                  <c:v>1.5929329045612523E-2</c:v>
                </c:pt>
                <c:pt idx="988">
                  <c:v>1.5937557076429205E-2</c:v>
                </c:pt>
                <c:pt idx="989">
                  <c:v>1.5945620922835305E-2</c:v>
                </c:pt>
                <c:pt idx="990">
                  <c:v>1.5953520154821241E-2</c:v>
                </c:pt>
                <c:pt idx="991">
                  <c:v>1.5960362320414312E-2</c:v>
                </c:pt>
                <c:pt idx="992">
                  <c:v>1.5967942553796632E-2</c:v>
                </c:pt>
                <c:pt idx="993">
                  <c:v>1.5975356920693073E-2</c:v>
                </c:pt>
                <c:pt idx="994">
                  <c:v>1.5982604991154226E-2</c:v>
                </c:pt>
                <c:pt idx="995">
                  <c:v>1.598968633523068E-2</c:v>
                </c:pt>
                <c:pt idx="996">
                  <c:v>1.5997434564455099E-2</c:v>
                </c:pt>
                <c:pt idx="997">
                  <c:v>1.6004169455886744E-2</c:v>
                </c:pt>
                <c:pt idx="998">
                  <c:v>1.6010736293084631E-2</c:v>
                </c:pt>
                <c:pt idx="999">
                  <c:v>1.6017134646093341E-2</c:v>
                </c:pt>
                <c:pt idx="1000">
                  <c:v>1.6022577112154046E-2</c:v>
                </c:pt>
                <c:pt idx="1001">
                  <c:v>1.6028649069397716E-2</c:v>
                </c:pt>
                <c:pt idx="1002">
                  <c:v>1.6034551290802668E-2</c:v>
                </c:pt>
                <c:pt idx="1003">
                  <c:v>1.6040283346475448E-2</c:v>
                </c:pt>
                <c:pt idx="1004">
                  <c:v>1.6048795246548231E-2</c:v>
                </c:pt>
                <c:pt idx="1005">
                  <c:v>1.6051962519831875E-2</c:v>
                </c:pt>
                <c:pt idx="1006">
                  <c:v>1.6057169445476076E-2</c:v>
                </c:pt>
                <c:pt idx="1007">
                  <c:v>1.6062204447568753E-2</c:v>
                </c:pt>
                <c:pt idx="1008">
                  <c:v>1.6067067096221521E-2</c:v>
                </c:pt>
                <c:pt idx="1009">
                  <c:v>1.6071756961551158E-2</c:v>
                </c:pt>
                <c:pt idx="1010">
                  <c:v>1.6076273613679592E-2</c:v>
                </c:pt>
                <c:pt idx="1011">
                  <c:v>1.6080616622736493E-2</c:v>
                </c:pt>
                <c:pt idx="1012">
                  <c:v>1.6084785558859262E-2</c:v>
                </c:pt>
                <c:pt idx="1013">
                  <c:v>1.6086887187718127E-2</c:v>
                </c:pt>
                <c:pt idx="1014">
                  <c:v>1.6090743758078334E-2</c:v>
                </c:pt>
                <c:pt idx="1015">
                  <c:v>1.6094425081433057E-2</c:v>
                </c:pt>
                <c:pt idx="1016">
                  <c:v>1.6097930728028929E-2</c:v>
                </c:pt>
                <c:pt idx="1017">
                  <c:v>1.6103004100834942E-2</c:v>
                </c:pt>
                <c:pt idx="1018">
                  <c:v>1.6106119572669005E-2</c:v>
                </c:pt>
                <c:pt idx="1019">
                  <c:v>1.610905796273962E-2</c:v>
                </c:pt>
                <c:pt idx="1020">
                  <c:v>1.6111818841251235E-2</c:v>
                </c:pt>
                <c:pt idx="1021">
                  <c:v>1.6114401778397982E-2</c:v>
                </c:pt>
                <c:pt idx="1022">
                  <c:v>1.6116289200448719E-2</c:v>
                </c:pt>
                <c:pt idx="1023">
                  <c:v>1.6118527673407712E-2</c:v>
                </c:pt>
                <c:pt idx="1024">
                  <c:v>1.6120586954372129E-2</c:v>
                </c:pt>
                <c:pt idx="1025">
                  <c:v>1.6122466613600395E-2</c:v>
                </c:pt>
                <c:pt idx="1026">
                  <c:v>1.6124632413830994E-2</c:v>
                </c:pt>
                <c:pt idx="1027">
                  <c:v>1.6126148820702034E-2</c:v>
                </c:pt>
                <c:pt idx="1028">
                  <c:v>1.6127521593206736E-2</c:v>
                </c:pt>
                <c:pt idx="1029">
                  <c:v>1.612877952364784E-2</c:v>
                </c:pt>
                <c:pt idx="1030">
                  <c:v>1.6129511680716746E-2</c:v>
                </c:pt>
                <c:pt idx="1031">
                  <c:v>1.6130627679897813E-2</c:v>
                </c:pt>
                <c:pt idx="1032">
                  <c:v>1.6131691433455053E-2</c:v>
                </c:pt>
                <c:pt idx="1033">
                  <c:v>1.6132703343594734E-2</c:v>
                </c:pt>
                <c:pt idx="1034">
                  <c:v>1.6133663798020059E-2</c:v>
                </c:pt>
                <c:pt idx="1035">
                  <c:v>1.6134994977216439E-2</c:v>
                </c:pt>
                <c:pt idx="1036">
                  <c:v>1.6135850136530121E-2</c:v>
                </c:pt>
                <c:pt idx="1037">
                  <c:v>1.6136655028675315E-2</c:v>
                </c:pt>
                <c:pt idx="1038">
                  <c:v>1.6137410041367681E-2</c:v>
                </c:pt>
                <c:pt idx="1039">
                  <c:v>1.6138115562333202E-2</c:v>
                </c:pt>
                <c:pt idx="1040">
                  <c:v>1.6138771979287543E-2</c:v>
                </c:pt>
                <c:pt idx="1041">
                  <c:v>1.6139379679954106E-2</c:v>
                </c:pt>
                <c:pt idx="1042">
                  <c:v>1.6139939052061448E-2</c:v>
                </c:pt>
                <c:pt idx="1043">
                  <c:v>1.6140056351357401E-2</c:v>
                </c:pt>
                <c:pt idx="1044">
                  <c:v>1.6140523572248711E-2</c:v>
                </c:pt>
                <c:pt idx="1045">
                  <c:v>1.6140943602174218E-2</c:v>
                </c:pt>
                <c:pt idx="1046">
                  <c:v>1.6141316828831798E-2</c:v>
                </c:pt>
                <c:pt idx="1047">
                  <c:v>1.6141643639932646E-2</c:v>
                </c:pt>
                <c:pt idx="1048">
                  <c:v>1.6142302097402784E-2</c:v>
                </c:pt>
                <c:pt idx="1049">
                  <c:v>1.6142534025850846E-2</c:v>
                </c:pt>
                <c:pt idx="1050">
                  <c:v>1.6142720727542373E-2</c:v>
                </c:pt>
                <c:pt idx="1051">
                  <c:v>1.6142862590200768E-2</c:v>
                </c:pt>
                <c:pt idx="1052">
                  <c:v>1.6142595031959139E-2</c:v>
                </c:pt>
                <c:pt idx="1053">
                  <c:v>1.6142651491641402E-2</c:v>
                </c:pt>
                <c:pt idx="1054">
                  <c:v>1.6142664249747973E-2</c:v>
                </c:pt>
                <c:pt idx="1055">
                  <c:v>1.614263369398472E-2</c:v>
                </c:pt>
                <c:pt idx="1056">
                  <c:v>1.6142912888572686E-2</c:v>
                </c:pt>
                <c:pt idx="1057">
                  <c:v>1.6142793859373287E-2</c:v>
                </c:pt>
                <c:pt idx="1058">
                  <c:v>1.6142632705253557E-2</c:v>
                </c:pt>
                <c:pt idx="1059">
                  <c:v>1.61424298139498E-2</c:v>
                </c:pt>
                <c:pt idx="1060">
                  <c:v>1.6142185573193149E-2</c:v>
                </c:pt>
                <c:pt idx="1061">
                  <c:v>1.6141900370717319E-2</c:v>
                </c:pt>
                <c:pt idx="1062">
                  <c:v>1.6141574594253451E-2</c:v>
                </c:pt>
                <c:pt idx="1063">
                  <c:v>1.6141208631537833E-2</c:v>
                </c:pt>
                <c:pt idx="1064">
                  <c:v>1.6140802870301611E-2</c:v>
                </c:pt>
                <c:pt idx="1065">
                  <c:v>1.6139704388375056E-2</c:v>
                </c:pt>
                <c:pt idx="1066">
                  <c:v>1.6139225747614925E-2</c:v>
                </c:pt>
                <c:pt idx="1067">
                  <c:v>1.6138708419616555E-2</c:v>
                </c:pt>
                <c:pt idx="1068">
                  <c:v>1.6138152792078093E-2</c:v>
                </c:pt>
                <c:pt idx="1069">
                  <c:v>1.6138190657063636E-2</c:v>
                </c:pt>
                <c:pt idx="1070">
                  <c:v>1.6137554247155638E-2</c:v>
                </c:pt>
                <c:pt idx="1071">
                  <c:v>1.6138119395892808E-2</c:v>
                </c:pt>
                <c:pt idx="1072">
                  <c:v>1.6136170561960827E-2</c:v>
                </c:pt>
                <c:pt idx="1073">
                  <c:v>1.6135424062151762E-2</c:v>
                </c:pt>
                <c:pt idx="1074">
                  <c:v>1.6134339161260058E-2</c:v>
                </c:pt>
                <c:pt idx="1075">
                  <c:v>1.6133523748520062E-2</c:v>
                </c:pt>
                <c:pt idx="1076">
                  <c:v>1.6132673163970601E-2</c:v>
                </c:pt>
                <c:pt idx="1077">
                  <c:v>1.6131787795338859E-2</c:v>
                </c:pt>
                <c:pt idx="1078">
                  <c:v>1.6131160500464835E-2</c:v>
                </c:pt>
                <c:pt idx="1079">
                  <c:v>1.6130204289764537E-2</c:v>
                </c:pt>
                <c:pt idx="1080">
                  <c:v>1.6129214484332084E-2</c:v>
                </c:pt>
                <c:pt idx="1081">
                  <c:v>1.6128191471908922E-2</c:v>
                </c:pt>
                <c:pt idx="1082">
                  <c:v>1.6127135640231351E-2</c:v>
                </c:pt>
                <c:pt idx="1083">
                  <c:v>1.6125766830089816E-2</c:v>
                </c:pt>
                <c:pt idx="1084">
                  <c:v>1.6124648829035415E-2</c:v>
                </c:pt>
                <c:pt idx="1085">
                  <c:v>1.6123499145662912E-2</c:v>
                </c:pt>
                <c:pt idx="1086">
                  <c:v>1.6122318167691496E-2</c:v>
                </c:pt>
                <c:pt idx="1087">
                  <c:v>1.6121377763887893E-2</c:v>
                </c:pt>
                <c:pt idx="1088">
                  <c:v>1.6120133159202774E-2</c:v>
                </c:pt>
                <c:pt idx="1089">
                  <c:v>1.6118858449437935E-2</c:v>
                </c:pt>
                <c:pt idx="1090">
                  <c:v>1.611755402233225E-2</c:v>
                </c:pt>
                <c:pt idx="1091">
                  <c:v>1.611622026562717E-2</c:v>
                </c:pt>
                <c:pt idx="1092">
                  <c:v>1.611485756705899E-2</c:v>
                </c:pt>
                <c:pt idx="1093">
                  <c:v>1.611346631437174E-2</c:v>
                </c:pt>
                <c:pt idx="1094">
                  <c:v>1.6112046895299138E-2</c:v>
                </c:pt>
                <c:pt idx="1095">
                  <c:v>1.6110599697587793E-2</c:v>
                </c:pt>
                <c:pt idx="1096">
                  <c:v>1.6108872483957093E-2</c:v>
                </c:pt>
                <c:pt idx="1097">
                  <c:v>1.6107372855064028E-2</c:v>
                </c:pt>
                <c:pt idx="1098">
                  <c:v>1.6105846584234307E-2</c:v>
                </c:pt>
                <c:pt idx="1099">
                  <c:v>1.6104294059195112E-2</c:v>
                </c:pt>
                <c:pt idx="1100">
                  <c:v>1.6102960600284683E-2</c:v>
                </c:pt>
                <c:pt idx="1101">
                  <c:v>1.6101354873252052E-2</c:v>
                </c:pt>
                <c:pt idx="1102">
                  <c:v>1.6099724081755373E-2</c:v>
                </c:pt>
                <c:pt idx="1103">
                  <c:v>1.6098068613533509E-2</c:v>
                </c:pt>
                <c:pt idx="1104">
                  <c:v>1.609615119108998E-2</c:v>
                </c:pt>
                <c:pt idx="1105">
                  <c:v>1.6094449282939571E-2</c:v>
                </c:pt>
                <c:pt idx="1106">
                  <c:v>1.6092723834630007E-2</c:v>
                </c:pt>
                <c:pt idx="1107">
                  <c:v>1.6090975233885807E-2</c:v>
                </c:pt>
                <c:pt idx="1108">
                  <c:v>1.6089203868420832E-2</c:v>
                </c:pt>
                <c:pt idx="1109">
                  <c:v>1.6087639306389158E-2</c:v>
                </c:pt>
                <c:pt idx="1110">
                  <c:v>1.6085821957792387E-2</c:v>
                </c:pt>
                <c:pt idx="1111">
                  <c:v>1.608398303438658E-2</c:v>
                </c:pt>
                <c:pt idx="1112">
                  <c:v>1.6082303446308576E-2</c:v>
                </c:pt>
                <c:pt idx="1113">
                  <c:v>1.6080416538800758E-2</c:v>
                </c:pt>
                <c:pt idx="1114">
                  <c:v>1.6078509328687283E-2</c:v>
                </c:pt>
                <c:pt idx="1115">
                  <c:v>1.6076582203740392E-2</c:v>
                </c:pt>
                <c:pt idx="1116">
                  <c:v>1.6074635551734738E-2</c:v>
                </c:pt>
                <c:pt idx="1117">
                  <c:v>1.6071585793041101E-2</c:v>
                </c:pt>
                <c:pt idx="1118">
                  <c:v>1.6069608243291431E-2</c:v>
                </c:pt>
                <c:pt idx="1119">
                  <c:v>1.6067612195381616E-2</c:v>
                </c:pt>
                <c:pt idx="1120">
                  <c:v>1.6065598036998679E-2</c:v>
                </c:pt>
                <c:pt idx="1121">
                  <c:v>1.6063777750589783E-2</c:v>
                </c:pt>
                <c:pt idx="1122">
                  <c:v>1.6062567286743764E-2</c:v>
                </c:pt>
                <c:pt idx="1123">
                  <c:v>1.6060494802961598E-2</c:v>
                </c:pt>
                <c:pt idx="1124">
                  <c:v>1.6058405894301006E-2</c:v>
                </c:pt>
                <c:pt idx="1125">
                  <c:v>1.6056300948531804E-2</c:v>
                </c:pt>
                <c:pt idx="1126">
                  <c:v>1.6053565140875747E-2</c:v>
                </c:pt>
                <c:pt idx="1127">
                  <c:v>1.6051432744656147E-2</c:v>
                </c:pt>
                <c:pt idx="1128">
                  <c:v>1.6049285393511248E-2</c:v>
                </c:pt>
                <c:pt idx="1129">
                  <c:v>1.6047123475160241E-2</c:v>
                </c:pt>
                <c:pt idx="1130">
                  <c:v>1.604554923505833E-2</c:v>
                </c:pt>
                <c:pt idx="1131">
                  <c:v>1.6043356209835092E-2</c:v>
                </c:pt>
                <c:pt idx="1132">
                  <c:v>1.6041149861894383E-2</c:v>
                </c:pt>
                <c:pt idx="1133">
                  <c:v>1.6038930579010856E-2</c:v>
                </c:pt>
                <c:pt idx="1134">
                  <c:v>1.6036108945370664E-2</c:v>
                </c:pt>
                <c:pt idx="1135">
                  <c:v>1.6033867765827381E-2</c:v>
                </c:pt>
                <c:pt idx="1136">
                  <c:v>1.6031614733096333E-2</c:v>
                </c:pt>
                <c:pt idx="1137">
                  <c:v>1.6029350234891382E-2</c:v>
                </c:pt>
                <c:pt idx="1138">
                  <c:v>1.6027074658929052E-2</c:v>
                </c:pt>
                <c:pt idx="1139">
                  <c:v>1.6025364962950081E-2</c:v>
                </c:pt>
                <c:pt idx="1140">
                  <c:v>1.6023065992982959E-2</c:v>
                </c:pt>
                <c:pt idx="1141">
                  <c:v>1.6020757190219437E-2</c:v>
                </c:pt>
                <c:pt idx="1142">
                  <c:v>1.6018438942426921E-2</c:v>
                </c:pt>
                <c:pt idx="1143">
                  <c:v>1.6016111637367946E-2</c:v>
                </c:pt>
                <c:pt idx="1144">
                  <c:v>1.6013775662814762E-2</c:v>
                </c:pt>
                <c:pt idx="1145">
                  <c:v>1.6011431406527488E-2</c:v>
                </c:pt>
                <c:pt idx="1146">
                  <c:v>1.6009079256278369E-2</c:v>
                </c:pt>
                <c:pt idx="1147">
                  <c:v>1.6006159949172982E-2</c:v>
                </c:pt>
                <c:pt idx="1148">
                  <c:v>1.6003794919949854E-2</c:v>
                </c:pt>
                <c:pt idx="1149">
                  <c:v>1.6001423077824484E-2</c:v>
                </c:pt>
                <c:pt idx="1150">
                  <c:v>1.5999044810516061E-2</c:v>
                </c:pt>
                <c:pt idx="1151">
                  <c:v>1.5996660505725124E-2</c:v>
                </c:pt>
                <c:pt idx="1152">
                  <c:v>1.5994822296345745E-2</c:v>
                </c:pt>
                <c:pt idx="1153">
                  <c:v>1.599242574575141E-2</c:v>
                </c:pt>
                <c:pt idx="1154">
                  <c:v>1.5990024403310151E-2</c:v>
                </c:pt>
                <c:pt idx="1155">
                  <c:v>1.5987618656777256E-2</c:v>
                </c:pt>
                <c:pt idx="1156">
                  <c:v>1.5984661989549842E-2</c:v>
                </c:pt>
                <c:pt idx="1157">
                  <c:v>1.5982249601844245E-2</c:v>
                </c:pt>
                <c:pt idx="1158">
                  <c:v>1.5979833890637174E-2</c:v>
                </c:pt>
                <c:pt idx="1159">
                  <c:v>1.5977415243645154E-2</c:v>
                </c:pt>
                <c:pt idx="1160">
                  <c:v>1.5974994048571389E-2</c:v>
                </c:pt>
                <c:pt idx="1161">
                  <c:v>1.5973113406423683E-2</c:v>
                </c:pt>
                <c:pt idx="1162">
                  <c:v>1.5970687688607977E-2</c:v>
                </c:pt>
                <c:pt idx="1163">
                  <c:v>1.5968260668796187E-2</c:v>
                </c:pt>
                <c:pt idx="1164">
                  <c:v>1.5965305460618473E-2</c:v>
                </c:pt>
                <c:pt idx="1165">
                  <c:v>1.5962877063505077E-2</c:v>
                </c:pt>
                <c:pt idx="1166">
                  <c:v>1.59604485553555E-2</c:v>
                </c:pt>
                <c:pt idx="1167">
                  <c:v>1.5958020323919575E-2</c:v>
                </c:pt>
                <c:pt idx="1168">
                  <c:v>1.5955592756929649E-2</c:v>
                </c:pt>
                <c:pt idx="1169">
                  <c:v>1.5952445851129062E-2</c:v>
                </c:pt>
                <c:pt idx="1170">
                  <c:v>1.5950020675754253E-2</c:v>
                </c:pt>
                <c:pt idx="1171">
                  <c:v>1.5947597216900658E-2</c:v>
                </c:pt>
                <c:pt idx="1172">
                  <c:v>1.5945175862235317E-2</c:v>
                </c:pt>
                <c:pt idx="1173">
                  <c:v>1.5942937337724731E-2</c:v>
                </c:pt>
                <c:pt idx="1174">
                  <c:v>1.5941063021894519E-2</c:v>
                </c:pt>
                <c:pt idx="1175">
                  <c:v>1.5938650962777079E-2</c:v>
                </c:pt>
                <c:pt idx="1176">
                  <c:v>1.5936423593306322E-2</c:v>
                </c:pt>
                <c:pt idx="1177">
                  <c:v>1.5933838531386191E-2</c:v>
                </c:pt>
                <c:pt idx="1178">
                  <c:v>1.5931438934584929E-2</c:v>
                </c:pt>
                <c:pt idx="1179">
                  <c:v>1.5929044267365411E-2</c:v>
                </c:pt>
                <c:pt idx="1180">
                  <c:v>1.5926654917462479E-2</c:v>
                </c:pt>
                <c:pt idx="1181">
                  <c:v>1.5924271272615975E-2</c:v>
                </c:pt>
                <c:pt idx="1182">
                  <c:v>1.5921893720560742E-2</c:v>
                </c:pt>
                <c:pt idx="1183">
                  <c:v>1.5919520831845224E-2</c:v>
                </c:pt>
                <c:pt idx="1184">
                  <c:v>1.5917143889722096E-2</c:v>
                </c:pt>
                <c:pt idx="1185">
                  <c:v>1.5914752309258429E-2</c:v>
                </c:pt>
                <c:pt idx="1186">
                  <c:v>1.59118075381177E-2</c:v>
                </c:pt>
                <c:pt idx="1187">
                  <c:v>1.59098827583809E-2</c:v>
                </c:pt>
                <c:pt idx="1188">
                  <c:v>1.5907388354899632E-2</c:v>
                </c:pt>
                <c:pt idx="1189">
                  <c:v>1.5904852034483441E-2</c:v>
                </c:pt>
                <c:pt idx="1190">
                  <c:v>1.5902273930550603E-2</c:v>
                </c:pt>
                <c:pt idx="1191">
                  <c:v>1.589965417652689E-2</c:v>
                </c:pt>
                <c:pt idx="1192">
                  <c:v>1.5896992905833074E-2</c:v>
                </c:pt>
                <c:pt idx="1193">
                  <c:v>1.5894290251889931E-2</c:v>
                </c:pt>
                <c:pt idx="1194">
                  <c:v>1.5891546348123231E-2</c:v>
                </c:pt>
                <c:pt idx="1195">
                  <c:v>1.5888761327953749E-2</c:v>
                </c:pt>
                <c:pt idx="1196">
                  <c:v>1.5885935324807254E-2</c:v>
                </c:pt>
                <c:pt idx="1197">
                  <c:v>1.588306847210702E-2</c:v>
                </c:pt>
                <c:pt idx="1198">
                  <c:v>1.5880160903276319E-2</c:v>
                </c:pt>
                <c:pt idx="1199">
                  <c:v>1.5877212751740921E-2</c:v>
                </c:pt>
                <c:pt idx="1200">
                  <c:v>1.5874224150921601E-2</c:v>
                </c:pt>
                <c:pt idx="1201">
                  <c:v>1.5871195234249125E-2</c:v>
                </c:pt>
                <c:pt idx="1202">
                  <c:v>1.5868126135144267E-2</c:v>
                </c:pt>
                <c:pt idx="1203">
                  <c:v>1.5865016987035296E-2</c:v>
                </c:pt>
                <c:pt idx="1204">
                  <c:v>1.5861867923347983E-2</c:v>
                </c:pt>
                <c:pt idx="1205">
                  <c:v>1.58586790775056E-2</c:v>
                </c:pt>
                <c:pt idx="1206">
                  <c:v>1.5855450582938913E-2</c:v>
                </c:pt>
                <c:pt idx="1207">
                  <c:v>1.5852182573068696E-2</c:v>
                </c:pt>
                <c:pt idx="1208">
                  <c:v>1.5848547159430553E-2</c:v>
                </c:pt>
                <c:pt idx="1209">
                  <c:v>1.5845528541140741E-2</c:v>
                </c:pt>
                <c:pt idx="1210">
                  <c:v>1.5842142785934543E-2</c:v>
                </c:pt>
                <c:pt idx="1211">
                  <c:v>1.583871804913789E-2</c:v>
                </c:pt>
                <c:pt idx="1212">
                  <c:v>1.5835254464179049E-2</c:v>
                </c:pt>
                <c:pt idx="1213">
                  <c:v>1.583175216448629E-2</c:v>
                </c:pt>
                <c:pt idx="1214">
                  <c:v>1.5828211283487881E-2</c:v>
                </c:pt>
                <c:pt idx="1215">
                  <c:v>1.5824631954609591E-2</c:v>
                </c:pt>
                <c:pt idx="1216">
                  <c:v>1.5820409024697706E-2</c:v>
                </c:pt>
                <c:pt idx="1217">
                  <c:v>1.5816750631741389E-2</c:v>
                </c:pt>
                <c:pt idx="1218">
                  <c:v>1.5813054202356874E-2</c:v>
                </c:pt>
                <c:pt idx="1219">
                  <c:v>1.5809319869972908E-2</c:v>
                </c:pt>
                <c:pt idx="1220">
                  <c:v>1.5805547768000198E-2</c:v>
                </c:pt>
                <c:pt idx="1221">
                  <c:v>1.58015232261174E-2</c:v>
                </c:pt>
                <c:pt idx="1222">
                  <c:v>1.579768449538697E-2</c:v>
                </c:pt>
                <c:pt idx="1223">
                  <c:v>1.5793808371550786E-2</c:v>
                </c:pt>
                <c:pt idx="1224">
                  <c:v>1.5789894988010707E-2</c:v>
                </c:pt>
                <c:pt idx="1225">
                  <c:v>1.5786125384242129E-2</c:v>
                </c:pt>
                <c:pt idx="1226">
                  <c:v>1.5782129466671103E-2</c:v>
                </c:pt>
                <c:pt idx="1227">
                  <c:v>1.5778150885301101E-2</c:v>
                </c:pt>
                <c:pt idx="1228">
                  <c:v>1.5774027258099947E-2</c:v>
                </c:pt>
                <c:pt idx="1229">
                  <c:v>1.5769921233949585E-2</c:v>
                </c:pt>
                <c:pt idx="1230">
                  <c:v>1.5765778774454158E-2</c:v>
                </c:pt>
                <c:pt idx="1231">
                  <c:v>1.5759154147520604E-2</c:v>
                </c:pt>
                <c:pt idx="1232">
                  <c:v>1.5754921361628149E-2</c:v>
                </c:pt>
                <c:pt idx="1233">
                  <c:v>1.575065260890085E-2</c:v>
                </c:pt>
                <c:pt idx="1234">
                  <c:v>1.5746381545694174E-2</c:v>
                </c:pt>
                <c:pt idx="1235">
                  <c:v>1.5742038531771488E-2</c:v>
                </c:pt>
                <c:pt idx="1236">
                  <c:v>1.573765995929657E-2</c:v>
                </c:pt>
                <c:pt idx="1237">
                  <c:v>1.5733245961695595E-2</c:v>
                </c:pt>
                <c:pt idx="1238">
                  <c:v>1.572877401237438E-2</c:v>
                </c:pt>
                <c:pt idx="1239">
                  <c:v>1.5724292260420825E-2</c:v>
                </c:pt>
                <c:pt idx="1240">
                  <c:v>1.5719775475562692E-2</c:v>
                </c:pt>
                <c:pt idx="1241">
                  <c:v>1.5715223791215926E-2</c:v>
                </c:pt>
                <c:pt idx="1242">
                  <c:v>1.5710649266710751E-2</c:v>
                </c:pt>
                <c:pt idx="1243">
                  <c:v>1.5706025520300489E-2</c:v>
                </c:pt>
                <c:pt idx="1244">
                  <c:v>1.5701367282742219E-2</c:v>
                </c:pt>
                <c:pt idx="1245">
                  <c:v>1.569667468746986E-2</c:v>
                </c:pt>
                <c:pt idx="1246">
                  <c:v>1.5691947867907001E-2</c:v>
                </c:pt>
                <c:pt idx="1247">
                  <c:v>1.5687186957477242E-2</c:v>
                </c:pt>
                <c:pt idx="1248">
                  <c:v>1.5682392089609327E-2</c:v>
                </c:pt>
                <c:pt idx="1249">
                  <c:v>1.5677563397732013E-2</c:v>
                </c:pt>
                <c:pt idx="1250">
                  <c:v>1.5672701015268894E-2</c:v>
                </c:pt>
                <c:pt idx="1251">
                  <c:v>1.5667816828191405E-2</c:v>
                </c:pt>
                <c:pt idx="1252">
                  <c:v>1.5662890055156531E-2</c:v>
                </c:pt>
                <c:pt idx="1253">
                  <c:v>1.5657929983672325E-2</c:v>
                </c:pt>
                <c:pt idx="1254">
                  <c:v>1.5652936747152069E-2</c:v>
                </c:pt>
                <c:pt idx="1255">
                  <c:v>1.5647888414141602E-2</c:v>
                </c:pt>
                <c:pt idx="1256">
                  <c:v>1.564282669013908E-2</c:v>
                </c:pt>
                <c:pt idx="1257">
                  <c:v>1.5637732209544279E-2</c:v>
                </c:pt>
                <c:pt idx="1258">
                  <c:v>1.5632605105780798E-2</c:v>
                </c:pt>
                <c:pt idx="1259">
                  <c:v>1.5627445512279965E-2</c:v>
                </c:pt>
                <c:pt idx="1260">
                  <c:v>1.5622288333843493E-2</c:v>
                </c:pt>
                <c:pt idx="1261">
                  <c:v>1.5617066677845237E-2</c:v>
                </c:pt>
                <c:pt idx="1262">
                  <c:v>1.5611812924175794E-2</c:v>
                </c:pt>
                <c:pt idx="1263">
                  <c:v>1.5606356587053123E-2</c:v>
                </c:pt>
                <c:pt idx="1264">
                  <c:v>1.5601164868621262E-2</c:v>
                </c:pt>
                <c:pt idx="1265">
                  <c:v>1.5595813138653691E-2</c:v>
                </c:pt>
                <c:pt idx="1266">
                  <c:v>1.5590429852937137E-2</c:v>
                </c:pt>
                <c:pt idx="1267">
                  <c:v>1.5585015144900355E-2</c:v>
                </c:pt>
                <c:pt idx="1268">
                  <c:v>1.5579569147969517E-2</c:v>
                </c:pt>
                <c:pt idx="1269">
                  <c:v>1.5574091995573372E-2</c:v>
                </c:pt>
                <c:pt idx="1270">
                  <c:v>1.5568583821138099E-2</c:v>
                </c:pt>
                <c:pt idx="1271">
                  <c:v>1.5563044758095022E-2</c:v>
                </c:pt>
                <c:pt idx="1272">
                  <c:v>1.5557474939867743E-2</c:v>
                </c:pt>
                <c:pt idx="1273">
                  <c:v>1.5552007959724582E-2</c:v>
                </c:pt>
                <c:pt idx="1274">
                  <c:v>1.5546381850832713E-2</c:v>
                </c:pt>
                <c:pt idx="1275">
                  <c:v>1.554072537042313E-2</c:v>
                </c:pt>
                <c:pt idx="1276">
                  <c:v>1.5535038651911869E-2</c:v>
                </c:pt>
                <c:pt idx="1277">
                  <c:v>1.5529169190941047E-2</c:v>
                </c:pt>
                <c:pt idx="1278">
                  <c:v>1.5523417643589114E-2</c:v>
                </c:pt>
                <c:pt idx="1279">
                  <c:v>1.5517636275049082E-2</c:v>
                </c:pt>
                <c:pt idx="1280">
                  <c:v>1.5511825218741965E-2</c:v>
                </c:pt>
                <c:pt idx="1281">
                  <c:v>1.5505984608101675E-2</c:v>
                </c:pt>
                <c:pt idx="1282">
                  <c:v>1.5500202806686403E-2</c:v>
                </c:pt>
                <c:pt idx="1283">
                  <c:v>1.5494305821967203E-2</c:v>
                </c:pt>
                <c:pt idx="1284">
                  <c:v>1.5488379674818198E-2</c:v>
                </c:pt>
                <c:pt idx="1285">
                  <c:v>1.5482424498663327E-2</c:v>
                </c:pt>
                <c:pt idx="1286">
                  <c:v>1.5476342909792893E-2</c:v>
                </c:pt>
                <c:pt idx="1287">
                  <c:v>1.5470327775103198E-2</c:v>
                </c:pt>
                <c:pt idx="1288">
                  <c:v>1.5464284020063541E-2</c:v>
                </c:pt>
                <c:pt idx="1289">
                  <c:v>1.5458211778105253E-2</c:v>
                </c:pt>
                <c:pt idx="1290">
                  <c:v>1.5452217852449657E-2</c:v>
                </c:pt>
                <c:pt idx="1291">
                  <c:v>1.5446091304058385E-2</c:v>
                </c:pt>
                <c:pt idx="1292">
                  <c:v>1.5439936660596842E-2</c:v>
                </c:pt>
                <c:pt idx="1293">
                  <c:v>1.5433754055486304E-2</c:v>
                </c:pt>
                <c:pt idx="1294">
                  <c:v>1.5427543622142714E-2</c:v>
                </c:pt>
                <c:pt idx="1295">
                  <c:v>1.5421187572924841E-2</c:v>
                </c:pt>
                <c:pt idx="1296">
                  <c:v>1.5414919658468994E-2</c:v>
                </c:pt>
                <c:pt idx="1297">
                  <c:v>1.5408624324509061E-2</c:v>
                </c:pt>
                <c:pt idx="1298">
                  <c:v>1.5402301704463479E-2</c:v>
                </c:pt>
                <c:pt idx="1299">
                  <c:v>1.5395951931763577E-2</c:v>
                </c:pt>
                <c:pt idx="1300">
                  <c:v>1.5389575139832953E-2</c:v>
                </c:pt>
                <c:pt idx="1301">
                  <c:v>1.53831714620952E-2</c:v>
                </c:pt>
                <c:pt idx="1302">
                  <c:v>1.5376741031981648E-2</c:v>
                </c:pt>
                <c:pt idx="1303">
                  <c:v>1.5370419465766894E-2</c:v>
                </c:pt>
                <c:pt idx="1304">
                  <c:v>1.5363938088145623E-2</c:v>
                </c:pt>
                <c:pt idx="1305">
                  <c:v>1.5357430349904E-2</c:v>
                </c:pt>
                <c:pt idx="1306">
                  <c:v>1.5350896384452639E-2</c:v>
                </c:pt>
                <c:pt idx="1307">
                  <c:v>1.534433632521548E-2</c:v>
                </c:pt>
                <c:pt idx="1308">
                  <c:v>1.5337604123176286E-2</c:v>
                </c:pt>
                <c:pt idx="1309">
                  <c:v>1.5330990162321161E-2</c:v>
                </c:pt>
                <c:pt idx="1310">
                  <c:v>1.5324350516494467E-2</c:v>
                </c:pt>
                <c:pt idx="1311">
                  <c:v>1.5317685319109486E-2</c:v>
                </c:pt>
                <c:pt idx="1312">
                  <c:v>1.5311149291803439E-2</c:v>
                </c:pt>
                <c:pt idx="1313">
                  <c:v>1.5304435471599653E-2</c:v>
                </c:pt>
                <c:pt idx="1314">
                  <c:v>1.5297696491532342E-2</c:v>
                </c:pt>
                <c:pt idx="1315">
                  <c:v>1.5290932485014785E-2</c:v>
                </c:pt>
                <c:pt idx="1316">
                  <c:v>1.5283980728754681E-2</c:v>
                </c:pt>
                <c:pt idx="1317">
                  <c:v>1.5277165023964451E-2</c:v>
                </c:pt>
                <c:pt idx="1318">
                  <c:v>1.5270324701591408E-2</c:v>
                </c:pt>
                <c:pt idx="1319">
                  <c:v>1.5263459895053995E-2</c:v>
                </c:pt>
                <c:pt idx="1320">
                  <c:v>1.5256570737783536E-2</c:v>
                </c:pt>
                <c:pt idx="1321">
                  <c:v>1.5249657363195895E-2</c:v>
                </c:pt>
                <c:pt idx="1322">
                  <c:v>1.5242719904714664E-2</c:v>
                </c:pt>
                <c:pt idx="1323">
                  <c:v>1.5235758495768597E-2</c:v>
                </c:pt>
                <c:pt idx="1324">
                  <c:v>1.522877326977613E-2</c:v>
                </c:pt>
                <c:pt idx="1325">
                  <c:v>1.5222306651705431E-2</c:v>
                </c:pt>
                <c:pt idx="1326">
                  <c:v>1.5215280097706785E-2</c:v>
                </c:pt>
                <c:pt idx="1327">
                  <c:v>1.5208230100900444E-2</c:v>
                </c:pt>
                <c:pt idx="1328">
                  <c:v>1.520115679468256E-2</c:v>
                </c:pt>
                <c:pt idx="1329">
                  <c:v>1.5193494553892045E-2</c:v>
                </c:pt>
                <c:pt idx="1330">
                  <c:v>1.5186369227485726E-2</c:v>
                </c:pt>
                <c:pt idx="1331">
                  <c:v>1.5178448605919468E-2</c:v>
                </c:pt>
                <c:pt idx="1332">
                  <c:v>1.5172050058814297E-2</c:v>
                </c:pt>
                <c:pt idx="1333">
                  <c:v>1.5164856483393796E-2</c:v>
                </c:pt>
                <c:pt idx="1334">
                  <c:v>1.5157838779227717E-2</c:v>
                </c:pt>
                <c:pt idx="1335">
                  <c:v>1.5150602261040369E-2</c:v>
                </c:pt>
                <c:pt idx="1336">
                  <c:v>1.5143343518129626E-2</c:v>
                </c:pt>
                <c:pt idx="1337">
                  <c:v>1.513606268389811E-2</c:v>
                </c:pt>
                <c:pt idx="1338">
                  <c:v>1.5128554032237673E-2</c:v>
                </c:pt>
                <c:pt idx="1339">
                  <c:v>1.5121227561140774E-2</c:v>
                </c:pt>
                <c:pt idx="1340">
                  <c:v>1.5113879407731156E-2</c:v>
                </c:pt>
                <c:pt idx="1341">
                  <c:v>1.5106509705432413E-2</c:v>
                </c:pt>
                <c:pt idx="1342">
                  <c:v>1.509933181243639E-2</c:v>
                </c:pt>
                <c:pt idx="1343">
                  <c:v>1.5091921231972449E-2</c:v>
                </c:pt>
                <c:pt idx="1344">
                  <c:v>1.5084489494072706E-2</c:v>
                </c:pt>
                <c:pt idx="1345">
                  <c:v>1.5077036732158433E-2</c:v>
                </c:pt>
                <c:pt idx="1346">
                  <c:v>1.5069563079634918E-2</c:v>
                </c:pt>
                <c:pt idx="1347">
                  <c:v>1.5061846436385367E-2</c:v>
                </c:pt>
                <c:pt idx="1348">
                  <c:v>1.5054329627573847E-2</c:v>
                </c:pt>
                <c:pt idx="1349">
                  <c:v>1.5046792337215545E-2</c:v>
                </c:pt>
                <c:pt idx="1350">
                  <c:v>1.5039234698734057E-2</c:v>
                </c:pt>
                <c:pt idx="1351">
                  <c:v>1.5031656845540083E-2</c:v>
                </c:pt>
                <c:pt idx="1352">
                  <c:v>1.5024058911052064E-2</c:v>
                </c:pt>
                <c:pt idx="1353">
                  <c:v>1.5016441028688434E-2</c:v>
                </c:pt>
                <c:pt idx="1354">
                  <c:v>1.5008803331862476E-2</c:v>
                </c:pt>
                <c:pt idx="1355">
                  <c:v>1.5001145953995204E-2</c:v>
                </c:pt>
                <c:pt idx="1356">
                  <c:v>1.4993706921314853E-2</c:v>
                </c:pt>
                <c:pt idx="1357">
                  <c:v>1.4986012277190319E-2</c:v>
                </c:pt>
                <c:pt idx="1358">
                  <c:v>1.497829834337594E-2</c:v>
                </c:pt>
                <c:pt idx="1359">
                  <c:v>1.4970565253279666E-2</c:v>
                </c:pt>
                <c:pt idx="1360">
                  <c:v>1.4962568518524601E-2</c:v>
                </c:pt>
                <c:pt idx="1361">
                  <c:v>1.4954795856111548E-2</c:v>
                </c:pt>
                <c:pt idx="1362">
                  <c:v>1.494700444656046E-2</c:v>
                </c:pt>
                <c:pt idx="1363">
                  <c:v>1.4939194423282041E-2</c:v>
                </c:pt>
                <c:pt idx="1364">
                  <c:v>1.493161712784552E-2</c:v>
                </c:pt>
                <c:pt idx="1365">
                  <c:v>1.4923771901622196E-2</c:v>
                </c:pt>
                <c:pt idx="1366">
                  <c:v>1.4915908452964644E-2</c:v>
                </c:pt>
                <c:pt idx="1367">
                  <c:v>1.4908026915280814E-2</c:v>
                </c:pt>
                <c:pt idx="1368">
                  <c:v>1.4900127421978659E-2</c:v>
                </c:pt>
                <c:pt idx="1369">
                  <c:v>1.489195086651989E-2</c:v>
                </c:pt>
                <c:pt idx="1370">
                  <c:v>1.4884014282732299E-2</c:v>
                </c:pt>
                <c:pt idx="1371">
                  <c:v>1.4876060152518461E-2</c:v>
                </c:pt>
                <c:pt idx="1372">
                  <c:v>1.4868088609291657E-2</c:v>
                </c:pt>
                <c:pt idx="1373">
                  <c:v>1.4860099786465165E-2</c:v>
                </c:pt>
                <c:pt idx="1374">
                  <c:v>1.4852093817449688E-2</c:v>
                </c:pt>
                <c:pt idx="1375">
                  <c:v>1.4844070835650772E-2</c:v>
                </c:pt>
                <c:pt idx="1376">
                  <c:v>1.4836030974486854E-2</c:v>
                </c:pt>
                <c:pt idx="1377">
                  <c:v>1.4828788785318394E-2</c:v>
                </c:pt>
                <c:pt idx="1378">
                  <c:v>1.4820720090460426E-2</c:v>
                </c:pt>
                <c:pt idx="1379">
                  <c:v>1.4812634889368934E-2</c:v>
                </c:pt>
                <c:pt idx="1380">
                  <c:v>1.4804533315431507E-2</c:v>
                </c:pt>
                <c:pt idx="1381">
                  <c:v>1.4795583147458486E-2</c:v>
                </c:pt>
                <c:pt idx="1382">
                  <c:v>1.4786327059372186E-2</c:v>
                </c:pt>
                <c:pt idx="1383">
                  <c:v>1.4779290530388811E-2</c:v>
                </c:pt>
                <c:pt idx="1384">
                  <c:v>1.4771120437005047E-2</c:v>
                </c:pt>
                <c:pt idx="1385">
                  <c:v>1.4762934664929388E-2</c:v>
                </c:pt>
                <c:pt idx="1386">
                  <c:v>1.475501821281E-2</c:v>
                </c:pt>
                <c:pt idx="1387">
                  <c:v>1.4746802909500367E-2</c:v>
                </c:pt>
                <c:pt idx="1388">
                  <c:v>1.4738572318632848E-2</c:v>
                </c:pt>
                <c:pt idx="1389">
                  <c:v>1.4730326573604735E-2</c:v>
                </c:pt>
                <c:pt idx="1390">
                  <c:v>1.4721775293446695E-2</c:v>
                </c:pt>
                <c:pt idx="1391">
                  <c:v>1.4713498250769636E-2</c:v>
                </c:pt>
                <c:pt idx="1392">
                  <c:v>1.4705206463252391E-2</c:v>
                </c:pt>
                <c:pt idx="1393">
                  <c:v>1.4696900064290188E-2</c:v>
                </c:pt>
                <c:pt idx="1394">
                  <c:v>1.4688579187293729E-2</c:v>
                </c:pt>
                <c:pt idx="1395">
                  <c:v>1.4680541336421271E-2</c:v>
                </c:pt>
                <c:pt idx="1396">
                  <c:v>1.4672193247441179E-2</c:v>
                </c:pt>
                <c:pt idx="1397">
                  <c:v>1.4663831071489497E-2</c:v>
                </c:pt>
                <c:pt idx="1398">
                  <c:v>1.4655454941960855E-2</c:v>
                </c:pt>
                <c:pt idx="1399">
                  <c:v>1.4646762300909158E-2</c:v>
                </c:pt>
                <c:pt idx="1400">
                  <c:v>1.463835735717719E-2</c:v>
                </c:pt>
                <c:pt idx="1401">
                  <c:v>1.4629938869229153E-2</c:v>
                </c:pt>
                <c:pt idx="1402">
                  <c:v>1.4621506970475746E-2</c:v>
                </c:pt>
                <c:pt idx="1403">
                  <c:v>1.461306179430962E-2</c:v>
                </c:pt>
                <c:pt idx="1404">
                  <c:v>1.4604603474136323E-2</c:v>
                </c:pt>
                <c:pt idx="1405">
                  <c:v>1.4596132143358817E-2</c:v>
                </c:pt>
                <c:pt idx="1406">
                  <c:v>1.4587647935377493E-2</c:v>
                </c:pt>
                <c:pt idx="1407">
                  <c:v>1.457915098358758E-2</c:v>
                </c:pt>
                <c:pt idx="1408">
                  <c:v>1.4570955547122288E-2</c:v>
                </c:pt>
                <c:pt idx="1409">
                  <c:v>1.4562434732372509E-2</c:v>
                </c:pt>
                <c:pt idx="1410">
                  <c:v>1.4553901564783978E-2</c:v>
                </c:pt>
                <c:pt idx="1411">
                  <c:v>1.4545356177748658E-2</c:v>
                </c:pt>
                <c:pt idx="1412">
                  <c:v>1.4536479736551105E-2</c:v>
                </c:pt>
                <c:pt idx="1413">
                  <c:v>1.4527909123320373E-2</c:v>
                </c:pt>
                <c:pt idx="1414">
                  <c:v>1.4519326700073451E-2</c:v>
                </c:pt>
                <c:pt idx="1415">
                  <c:v>1.4510732600213305E-2</c:v>
                </c:pt>
                <c:pt idx="1416">
                  <c:v>1.4502450619636953E-2</c:v>
                </c:pt>
                <c:pt idx="1417">
                  <c:v>1.4493834717162812E-2</c:v>
                </c:pt>
                <c:pt idx="1418">
                  <c:v>1.4485207528982968E-2</c:v>
                </c:pt>
                <c:pt idx="1419">
                  <c:v>1.447656918849205E-2</c:v>
                </c:pt>
                <c:pt idx="1420">
                  <c:v>1.4467919829071363E-2</c:v>
                </c:pt>
                <c:pt idx="1421">
                  <c:v>1.4458930262341126E-2</c:v>
                </c:pt>
                <c:pt idx="1422">
                  <c:v>1.4450258161275485E-2</c:v>
                </c:pt>
                <c:pt idx="1423">
                  <c:v>1.4441575450758462E-2</c:v>
                </c:pt>
                <c:pt idx="1424">
                  <c:v>1.4430973679003308E-2</c:v>
                </c:pt>
                <c:pt idx="1425">
                  <c:v>1.4422266536377007E-2</c:v>
                </c:pt>
                <c:pt idx="1426">
                  <c:v>1.4413549222202253E-2</c:v>
                </c:pt>
                <c:pt idx="1427">
                  <c:v>1.4404821869882638E-2</c:v>
                </c:pt>
                <c:pt idx="1428">
                  <c:v>1.4396084612829022E-2</c:v>
                </c:pt>
                <c:pt idx="1429">
                  <c:v>1.4389027784252724E-2</c:v>
                </c:pt>
                <c:pt idx="1430">
                  <c:v>1.4380276257780647E-2</c:v>
                </c:pt>
                <c:pt idx="1431">
                  <c:v>1.437151517998027E-2</c:v>
                </c:pt>
                <c:pt idx="1432">
                  <c:v>1.436274468422776E-2</c:v>
                </c:pt>
                <c:pt idx="1433">
                  <c:v>1.4353281023351094E-2</c:v>
                </c:pt>
                <c:pt idx="1434">
                  <c:v>1.4343460541621703E-2</c:v>
                </c:pt>
                <c:pt idx="1435">
                  <c:v>1.4334657686701554E-2</c:v>
                </c:pt>
                <c:pt idx="1436">
                  <c:v>1.4325845994266442E-2</c:v>
                </c:pt>
                <c:pt idx="1437">
                  <c:v>1.4317025597719959E-2</c:v>
                </c:pt>
                <c:pt idx="1438">
                  <c:v>1.4309237790748774E-2</c:v>
                </c:pt>
                <c:pt idx="1439">
                  <c:v>1.4300403214083879E-2</c:v>
                </c:pt>
                <c:pt idx="1440">
                  <c:v>1.4291560305262685E-2</c:v>
                </c:pt>
                <c:pt idx="1441">
                  <c:v>1.4282709197669163E-2</c:v>
                </c:pt>
                <c:pt idx="1442">
                  <c:v>1.42727977223046E-2</c:v>
                </c:pt>
                <c:pt idx="1443">
                  <c:v>1.4263928607349416E-2</c:v>
                </c:pt>
                <c:pt idx="1444">
                  <c:v>1.425505595668917E-2</c:v>
                </c:pt>
                <c:pt idx="1445">
                  <c:v>1.4246184153159773E-2</c:v>
                </c:pt>
                <c:pt idx="1446">
                  <c:v>1.4238370749622753E-2</c:v>
                </c:pt>
                <c:pt idx="1447">
                  <c:v>1.4229512145833567E-2</c:v>
                </c:pt>
                <c:pt idx="1448">
                  <c:v>1.4220666096372625E-2</c:v>
                </c:pt>
                <c:pt idx="1449">
                  <c:v>1.421183309296925E-2</c:v>
                </c:pt>
                <c:pt idx="1450">
                  <c:v>1.4203013345269078E-2</c:v>
                </c:pt>
                <c:pt idx="1451">
                  <c:v>1.4193162939352437E-2</c:v>
                </c:pt>
                <c:pt idx="1452">
                  <c:v>1.4184372284675527E-2</c:v>
                </c:pt>
                <c:pt idx="1453">
                  <c:v>1.4175595561867609E-2</c:v>
                </c:pt>
                <c:pt idx="1454">
                  <c:v>1.4166832980598541E-2</c:v>
                </c:pt>
                <c:pt idx="1455">
                  <c:v>1.4158084750538178E-2</c:v>
                </c:pt>
                <c:pt idx="1456">
                  <c:v>1.4149351081356379E-2</c:v>
                </c:pt>
                <c:pt idx="1457">
                  <c:v>1.4140632182723E-2</c:v>
                </c:pt>
                <c:pt idx="1458">
                  <c:v>1.4131928264303055E-2</c:v>
                </c:pt>
                <c:pt idx="1459">
                  <c:v>1.4124266714879319E-2</c:v>
                </c:pt>
                <c:pt idx="1460">
                  <c:v>1.4115591054934207E-2</c:v>
                </c:pt>
                <c:pt idx="1461">
                  <c:v>1.4106930956818253E-2</c:v>
                </c:pt>
                <c:pt idx="1462">
                  <c:v>1.4098286630182422E-2</c:v>
                </c:pt>
                <c:pt idx="1463">
                  <c:v>1.4089658284669682E-2</c:v>
                </c:pt>
                <c:pt idx="1464">
                  <c:v>1.4080031079678177E-2</c:v>
                </c:pt>
                <c:pt idx="1465">
                  <c:v>1.4071437893433177E-2</c:v>
                </c:pt>
                <c:pt idx="1466">
                  <c:v>1.4062861364728977E-2</c:v>
                </c:pt>
                <c:pt idx="1467">
                  <c:v>1.4054301703230592E-2</c:v>
                </c:pt>
                <c:pt idx="1468">
                  <c:v>1.4046763611461621E-2</c:v>
                </c:pt>
                <c:pt idx="1469">
                  <c:v>1.4038235555184464E-2</c:v>
                </c:pt>
                <c:pt idx="1470">
                  <c:v>1.4029724947525857E-2</c:v>
                </c:pt>
                <c:pt idx="1471">
                  <c:v>1.4021231998126105E-2</c:v>
                </c:pt>
                <c:pt idx="1472">
                  <c:v>1.4012756916622848E-2</c:v>
                </c:pt>
                <c:pt idx="1473">
                  <c:v>1.4003309686570539E-2</c:v>
                </c:pt>
                <c:pt idx="1474">
                  <c:v>1.3994873966012088E-2</c:v>
                </c:pt>
                <c:pt idx="1475">
                  <c:v>1.3986456789943218E-2</c:v>
                </c:pt>
                <c:pt idx="1476">
                  <c:v>1.3977186928292584E-2</c:v>
                </c:pt>
                <c:pt idx="1477">
                  <c:v>1.3968809146137073E-2</c:v>
                </c:pt>
                <c:pt idx="1478">
                  <c:v>1.3960450551480652E-2</c:v>
                </c:pt>
                <c:pt idx="1479">
                  <c:v>1.395211135397062E-2</c:v>
                </c:pt>
                <c:pt idx="1480">
                  <c:v>1.3943791763254276E-2</c:v>
                </c:pt>
                <c:pt idx="1481">
                  <c:v>1.3936456726210401E-2</c:v>
                </c:pt>
                <c:pt idx="1482">
                  <c:v>1.3928173597654935E-2</c:v>
                </c:pt>
                <c:pt idx="1483">
                  <c:v>1.3919910657000474E-2</c:v>
                </c:pt>
                <c:pt idx="1484">
                  <c:v>1.3911668113875196E-2</c:v>
                </c:pt>
                <c:pt idx="1485">
                  <c:v>1.3903446177907277E-2</c:v>
                </c:pt>
                <c:pt idx="1486">
                  <c:v>1.3894297701912417E-2</c:v>
                </c:pt>
                <c:pt idx="1487">
                  <c:v>1.3885806866459047E-2</c:v>
                </c:pt>
                <c:pt idx="1488">
                  <c:v>1.387796603982222E-2</c:v>
                </c:pt>
                <c:pt idx="1489">
                  <c:v>1.3869832344375055E-2</c:v>
                </c:pt>
                <c:pt idx="1490">
                  <c:v>1.3861720352182083E-2</c:v>
                </c:pt>
                <c:pt idx="1491">
                  <c:v>1.3853630272888107E-2</c:v>
                </c:pt>
                <c:pt idx="1492">
                  <c:v>1.3845562316137927E-2</c:v>
                </c:pt>
                <c:pt idx="1493">
                  <c:v>1.383751669157135E-2</c:v>
                </c:pt>
                <c:pt idx="1494">
                  <c:v>1.3828654682670687E-2</c:v>
                </c:pt>
                <c:pt idx="1495">
                  <c:v>1.3820656280268353E-2</c:v>
                </c:pt>
                <c:pt idx="1496">
                  <c:v>1.3812680852891772E-2</c:v>
                </c:pt>
                <c:pt idx="1497">
                  <c:v>1.3804728610174545E-2</c:v>
                </c:pt>
                <c:pt idx="1498">
                  <c:v>1.3796799761750272E-2</c:v>
                </c:pt>
                <c:pt idx="1499">
                  <c:v>1.3788894517249975E-2</c:v>
                </c:pt>
                <c:pt idx="1500">
                  <c:v>1.3781013086312414E-2</c:v>
                </c:pt>
                <c:pt idx="1501">
                  <c:v>1.3773155678563452E-2</c:v>
                </c:pt>
                <c:pt idx="1502">
                  <c:v>1.3765322503636691E-2</c:v>
                </c:pt>
                <c:pt idx="1503">
                  <c:v>1.3757513771165731E-2</c:v>
                </c:pt>
                <c:pt idx="1504">
                  <c:v>1.3749729690781594E-2</c:v>
                </c:pt>
                <c:pt idx="1505">
                  <c:v>1.3741970472112725E-2</c:v>
                </c:pt>
                <c:pt idx="1506">
                  <c:v>1.3734236324790145E-2</c:v>
                </c:pt>
                <c:pt idx="1507">
                  <c:v>1.3726527458444876E-2</c:v>
                </c:pt>
                <c:pt idx="1508">
                  <c:v>1.3718844082705363E-2</c:v>
                </c:pt>
                <c:pt idx="1509">
                  <c:v>1.3711186407200048E-2</c:v>
                </c:pt>
                <c:pt idx="1510">
                  <c:v>1.3703554641562534E-2</c:v>
                </c:pt>
                <c:pt idx="1511">
                  <c:v>1.369566855780241E-2</c:v>
                </c:pt>
                <c:pt idx="1512">
                  <c:v>1.3688369678386629E-2</c:v>
                </c:pt>
                <c:pt idx="1513">
                  <c:v>1.3680816900110282E-2</c:v>
                </c:pt>
                <c:pt idx="1514">
                  <c:v>1.3673290870205194E-2</c:v>
                </c:pt>
                <c:pt idx="1515">
                  <c:v>1.3665791798304967E-2</c:v>
                </c:pt>
                <c:pt idx="1516">
                  <c:v>1.3658319894032888E-2</c:v>
                </c:pt>
                <c:pt idx="1517">
                  <c:v>1.3650875367017401E-2</c:v>
                </c:pt>
                <c:pt idx="1518">
                  <c:v>1.3643458426881789E-2</c:v>
                </c:pt>
                <c:pt idx="1519">
                  <c:v>1.3636069283251921E-2</c:v>
                </c:pt>
                <c:pt idx="1520">
                  <c:v>1.3629505154762862E-2</c:v>
                </c:pt>
                <c:pt idx="1521">
                  <c:v>1.3621375224010291E-2</c:v>
                </c:pt>
                <c:pt idx="1522">
                  <c:v>1.361407072765284E-2</c:v>
                </c:pt>
                <c:pt idx="1523">
                  <c:v>1.3606794866296854E-2</c:v>
                </c:pt>
                <c:pt idx="1524">
                  <c:v>1.3599031571852101E-2</c:v>
                </c:pt>
                <c:pt idx="1525">
                  <c:v>1.3592329887097902E-2</c:v>
                </c:pt>
                <c:pt idx="1526">
                  <c:v>1.3585141188501508E-2</c:v>
                </c:pt>
                <c:pt idx="1527">
                  <c:v>1.3577981963402305E-2</c:v>
                </c:pt>
                <c:pt idx="1528">
                  <c:v>1.356780604205288E-2</c:v>
                </c:pt>
                <c:pt idx="1529">
                  <c:v>1.3560719268165159E-2</c:v>
                </c:pt>
                <c:pt idx="1530">
                  <c:v>1.3553662686482303E-2</c:v>
                </c:pt>
                <c:pt idx="1531">
                  <c:v>1.3546636506625021E-2</c:v>
                </c:pt>
                <c:pt idx="1532">
                  <c:v>1.3539640938216597E-2</c:v>
                </c:pt>
                <c:pt idx="1533">
                  <c:v>1.353339847052913E-2</c:v>
                </c:pt>
                <c:pt idx="1534">
                  <c:v>1.3526458837315338E-2</c:v>
                </c:pt>
                <c:pt idx="1535">
                  <c:v>1.3519550395576665E-2</c:v>
                </c:pt>
                <c:pt idx="1536">
                  <c:v>1.3512673354922582E-2</c:v>
                </c:pt>
                <c:pt idx="1537">
                  <c:v>1.3505129604616681E-2</c:v>
                </c:pt>
                <c:pt idx="1538">
                  <c:v>1.3498322106931124E-2</c:v>
                </c:pt>
                <c:pt idx="1539">
                  <c:v>1.3491546688034223E-2</c:v>
                </c:pt>
                <c:pt idx="1540">
                  <c:v>1.3484803557544112E-2</c:v>
                </c:pt>
                <c:pt idx="1541">
                  <c:v>1.3478092925086652E-2</c:v>
                </c:pt>
                <c:pt idx="1542">
                  <c:v>1.3470685618936606E-2</c:v>
                </c:pt>
                <c:pt idx="1543">
                  <c:v>1.3464043208128551E-2</c:v>
                </c:pt>
                <c:pt idx="1544">
                  <c:v>1.3457433937816177E-2</c:v>
                </c:pt>
                <c:pt idx="1545">
                  <c:v>1.3450858017615808E-2</c:v>
                </c:pt>
                <c:pt idx="1546">
                  <c:v>1.3444102320856036E-2</c:v>
                </c:pt>
                <c:pt idx="1547">
                  <c:v>1.3437595917929927E-2</c:v>
                </c:pt>
                <c:pt idx="1548">
                  <c:v>1.3431123510305875E-2</c:v>
                </c:pt>
                <c:pt idx="1549">
                  <c:v>1.3424685307602009E-2</c:v>
                </c:pt>
                <c:pt idx="1550">
                  <c:v>1.3418486004692198E-2</c:v>
                </c:pt>
                <c:pt idx="1551">
                  <c:v>1.3412114587008084E-2</c:v>
                </c:pt>
                <c:pt idx="1552">
                  <c:v>1.3405777986712941E-2</c:v>
                </c:pt>
                <c:pt idx="1553">
                  <c:v>1.3399476413425759E-2</c:v>
                </c:pt>
                <c:pt idx="1554">
                  <c:v>1.3393014704527742E-2</c:v>
                </c:pt>
                <c:pt idx="1555">
                  <c:v>1.3386786133317974E-2</c:v>
                </c:pt>
                <c:pt idx="1556">
                  <c:v>1.3380593234350143E-2</c:v>
                </c:pt>
                <c:pt idx="1557">
                  <c:v>1.3374436217244953E-2</c:v>
                </c:pt>
                <c:pt idx="1558">
                  <c:v>1.33683152916128E-2</c:v>
                </c:pt>
                <c:pt idx="1559">
                  <c:v>1.3362230667069234E-2</c:v>
                </c:pt>
                <c:pt idx="1560">
                  <c:v>1.3356182553234961E-2</c:v>
                </c:pt>
                <c:pt idx="1561">
                  <c:v>1.3350171159722956E-2</c:v>
                </c:pt>
                <c:pt idx="1562">
                  <c:v>1.3344196696151346E-2</c:v>
                </c:pt>
                <c:pt idx="1563">
                  <c:v>1.3338433280125628E-2</c:v>
                </c:pt>
                <c:pt idx="1564">
                  <c:v>1.3332530838185086E-2</c:v>
                </c:pt>
                <c:pt idx="1565">
                  <c:v>1.3326665938571125E-2</c:v>
                </c:pt>
                <c:pt idx="1566">
                  <c:v>1.3320838790897405E-2</c:v>
                </c:pt>
                <c:pt idx="1567">
                  <c:v>1.331504960477492E-2</c:v>
                </c:pt>
                <c:pt idx="1568">
                  <c:v>1.3309137181948583E-2</c:v>
                </c:pt>
                <c:pt idx="1569">
                  <c:v>1.3303427097200324E-2</c:v>
                </c:pt>
                <c:pt idx="1570">
                  <c:v>1.3297755619319444E-2</c:v>
                </c:pt>
                <c:pt idx="1571">
                  <c:v>1.3292122957916338E-2</c:v>
                </c:pt>
                <c:pt idx="1572">
                  <c:v>1.3286680433730602E-2</c:v>
                </c:pt>
                <c:pt idx="1573">
                  <c:v>1.3281123418706464E-2</c:v>
                </c:pt>
                <c:pt idx="1574">
                  <c:v>1.3275605832497206E-2</c:v>
                </c:pt>
                <c:pt idx="1575">
                  <c:v>1.3270127884716487E-2</c:v>
                </c:pt>
                <c:pt idx="1576">
                  <c:v>1.3264129095666204E-2</c:v>
                </c:pt>
                <c:pt idx="1577">
                  <c:v>1.3259153874097209E-2</c:v>
                </c:pt>
                <c:pt idx="1578">
                  <c:v>1.3253798797307464E-2</c:v>
                </c:pt>
                <c:pt idx="1579">
                  <c:v>1.3248484213922477E-2</c:v>
                </c:pt>
                <c:pt idx="1580">
                  <c:v>1.3243210333557798E-2</c:v>
                </c:pt>
                <c:pt idx="1581">
                  <c:v>1.3237977365831557E-2</c:v>
                </c:pt>
                <c:pt idx="1582">
                  <c:v>1.3232785520359308E-2</c:v>
                </c:pt>
                <c:pt idx="1583">
                  <c:v>1.3227635006756597E-2</c:v>
                </c:pt>
                <c:pt idx="1584">
                  <c:v>1.3222526034638976E-2</c:v>
                </c:pt>
                <c:pt idx="1585">
                  <c:v>1.3217807075532091E-2</c:v>
                </c:pt>
                <c:pt idx="1586">
                  <c:v>1.3212773328552847E-2</c:v>
                </c:pt>
                <c:pt idx="1587">
                  <c:v>1.3207781702140637E-2</c:v>
                </c:pt>
                <c:pt idx="1588">
                  <c:v>1.3202832405902079E-2</c:v>
                </c:pt>
                <c:pt idx="1589">
                  <c:v>1.3197611632899873E-2</c:v>
                </c:pt>
                <c:pt idx="1590">
                  <c:v>1.319275631163741E-2</c:v>
                </c:pt>
                <c:pt idx="1591">
                  <c:v>1.3187943999171474E-2</c:v>
                </c:pt>
                <c:pt idx="1592">
                  <c:v>1.3182795055349012E-2</c:v>
                </c:pt>
                <c:pt idx="1593">
                  <c:v>1.3178449239109423E-2</c:v>
                </c:pt>
                <c:pt idx="1594">
                  <c:v>1.3173856959037167E-2</c:v>
                </c:pt>
                <c:pt idx="1595">
                  <c:v>1.3169215797883105E-2</c:v>
                </c:pt>
                <c:pt idx="1596">
                  <c:v>1.3164618676972495E-2</c:v>
                </c:pt>
                <c:pt idx="1597">
                  <c:v>1.3160065805918997E-2</c:v>
                </c:pt>
                <c:pt idx="1598">
                  <c:v>1.3155479666127713E-2</c:v>
                </c:pt>
                <c:pt idx="1599">
                  <c:v>1.3151018970276309E-2</c:v>
                </c:pt>
                <c:pt idx="1600">
                  <c:v>1.3146603169776857E-2</c:v>
                </c:pt>
                <c:pt idx="1601">
                  <c:v>1.3142232474255224E-2</c:v>
                </c:pt>
                <c:pt idx="1602">
                  <c:v>1.3137972534863707E-2</c:v>
                </c:pt>
                <c:pt idx="1603">
                  <c:v>1.3133689564783779E-2</c:v>
                </c:pt>
                <c:pt idx="1604">
                  <c:v>1.3129452311843259E-2</c:v>
                </c:pt>
                <c:pt idx="1605">
                  <c:v>1.3125260985653142E-2</c:v>
                </c:pt>
                <c:pt idx="1606">
                  <c:v>1.3121115795835081E-2</c:v>
                </c:pt>
                <c:pt idx="1607">
                  <c:v>1.3116967244215516E-2</c:v>
                </c:pt>
                <c:pt idx="1608">
                  <c:v>1.3112918152838488E-2</c:v>
                </c:pt>
                <c:pt idx="1609">
                  <c:v>1.3108915843392048E-2</c:v>
                </c:pt>
                <c:pt idx="1610">
                  <c:v>1.3104960525491744E-2</c:v>
                </c:pt>
                <c:pt idx="1611">
                  <c:v>1.3101052408763445E-2</c:v>
                </c:pt>
                <c:pt idx="1612">
                  <c:v>1.3097191702822699E-2</c:v>
                </c:pt>
                <c:pt idx="1613">
                  <c:v>1.3093378617295372E-2</c:v>
                </c:pt>
                <c:pt idx="1614">
                  <c:v>1.3089613361799594E-2</c:v>
                </c:pt>
                <c:pt idx="1615">
                  <c:v>1.3085919810258417E-2</c:v>
                </c:pt>
                <c:pt idx="1616">
                  <c:v>1.3082247512893552E-2</c:v>
                </c:pt>
                <c:pt idx="1617">
                  <c:v>1.3078623657653665E-2</c:v>
                </c:pt>
                <c:pt idx="1618">
                  <c:v>1.3075048454165739E-2</c:v>
                </c:pt>
                <c:pt idx="1619">
                  <c:v>1.3071522112038103E-2</c:v>
                </c:pt>
                <c:pt idx="1620">
                  <c:v>1.3068037998378587E-2</c:v>
                </c:pt>
                <c:pt idx="1621">
                  <c:v>1.3064613422550511E-2</c:v>
                </c:pt>
                <c:pt idx="1622">
                  <c:v>1.3061238353740276E-2</c:v>
                </c:pt>
                <c:pt idx="1623">
                  <c:v>1.3057913001571166E-2</c:v>
                </c:pt>
                <c:pt idx="1624">
                  <c:v>1.3054630658503541E-2</c:v>
                </c:pt>
                <c:pt idx="1625">
                  <c:v>1.3051401886541747E-2</c:v>
                </c:pt>
                <c:pt idx="1626">
                  <c:v>1.304822344327583E-2</c:v>
                </c:pt>
                <c:pt idx="1627">
                  <c:v>1.304509553832478E-2</c:v>
                </c:pt>
                <c:pt idx="1628">
                  <c:v>1.3042039327268422E-2</c:v>
                </c:pt>
                <c:pt idx="1629">
                  <c:v>1.3039016677099552E-2</c:v>
                </c:pt>
                <c:pt idx="1630">
                  <c:v>1.3036045210958021E-2</c:v>
                </c:pt>
                <c:pt idx="1631">
                  <c:v>1.3033125138474853E-2</c:v>
                </c:pt>
                <c:pt idx="1632">
                  <c:v>1.3030256669278487E-2</c:v>
                </c:pt>
                <c:pt idx="1633">
                  <c:v>1.3027440012992214E-2</c:v>
                </c:pt>
                <c:pt idx="1634">
                  <c:v>1.3024675379249633E-2</c:v>
                </c:pt>
                <c:pt idx="1635">
                  <c:v>1.3021962977684346E-2</c:v>
                </c:pt>
                <c:pt idx="1636">
                  <c:v>1.3019303017919637E-2</c:v>
                </c:pt>
                <c:pt idx="1637">
                  <c:v>1.3016536279716487E-2</c:v>
                </c:pt>
                <c:pt idx="1638">
                  <c:v>1.301397073401489E-2</c:v>
                </c:pt>
                <c:pt idx="1639">
                  <c:v>1.3011458208293128E-2</c:v>
                </c:pt>
                <c:pt idx="1640">
                  <c:v>1.3008998912157819E-2</c:v>
                </c:pt>
                <c:pt idx="1641">
                  <c:v>1.3006797183275659E-2</c:v>
                </c:pt>
                <c:pt idx="1642">
                  <c:v>1.3004748588056003E-2</c:v>
                </c:pt>
                <c:pt idx="1643">
                  <c:v>1.3002169279179585E-2</c:v>
                </c:pt>
                <c:pt idx="1644">
                  <c:v>1.2999936400618826E-2</c:v>
                </c:pt>
                <c:pt idx="1645">
                  <c:v>1.2997757850561056E-2</c:v>
                </c:pt>
                <c:pt idx="1646">
                  <c:v>1.2995546422016169E-2</c:v>
                </c:pt>
                <c:pt idx="1647">
                  <c:v>1.2993473304285352E-2</c:v>
                </c:pt>
                <c:pt idx="1648">
                  <c:v>1.2991455127001394E-2</c:v>
                </c:pt>
                <c:pt idx="1649">
                  <c:v>1.2989492099796607E-2</c:v>
                </c:pt>
                <c:pt idx="1650">
                  <c:v>1.2987687365124534E-2</c:v>
                </c:pt>
                <c:pt idx="1651">
                  <c:v>1.2985839188472815E-2</c:v>
                </c:pt>
                <c:pt idx="1652">
                  <c:v>1.2984046807795389E-2</c:v>
                </c:pt>
                <c:pt idx="1653">
                  <c:v>1.2982310432731011E-2</c:v>
                </c:pt>
                <c:pt idx="1654">
                  <c:v>1.2980511552091123E-2</c:v>
                </c:pt>
                <c:pt idx="1655">
                  <c:v>1.297888382765322E-2</c:v>
                </c:pt>
                <c:pt idx="1656">
                  <c:v>1.2977312720731327E-2</c:v>
                </c:pt>
                <c:pt idx="1657">
                  <c:v>1.2975798440960418E-2</c:v>
                </c:pt>
                <c:pt idx="1658">
                  <c:v>1.2974341197980799E-2</c:v>
                </c:pt>
                <c:pt idx="1659">
                  <c:v>1.2973080040146549E-2</c:v>
                </c:pt>
                <c:pt idx="1660">
                  <c:v>1.2971741574359312E-2</c:v>
                </c:pt>
                <c:pt idx="1661">
                  <c:v>1.2970460791336447E-2</c:v>
                </c:pt>
                <c:pt idx="1662">
                  <c:v>1.2969237900724448E-2</c:v>
                </c:pt>
                <c:pt idx="1663">
                  <c:v>1.2968073112169807E-2</c:v>
                </c:pt>
                <c:pt idx="1664">
                  <c:v>1.2966966635324177E-2</c:v>
                </c:pt>
                <c:pt idx="1665">
                  <c:v>1.2965918679834048E-2</c:v>
                </c:pt>
                <c:pt idx="1666">
                  <c:v>1.2964929455351076E-2</c:v>
                </c:pt>
                <c:pt idx="1667">
                  <c:v>1.296399917152433E-2</c:v>
                </c:pt>
                <c:pt idx="1668">
                  <c:v>1.2962951912391496E-2</c:v>
                </c:pt>
                <c:pt idx="1669">
                  <c:v>1.2962135910378869E-2</c:v>
                </c:pt>
                <c:pt idx="1670">
                  <c:v>1.296137946086251E-2</c:v>
                </c:pt>
                <c:pt idx="1671">
                  <c:v>1.2960682773496046E-2</c:v>
                </c:pt>
                <c:pt idx="1672">
                  <c:v>1.2960239200116557E-2</c:v>
                </c:pt>
                <c:pt idx="1673">
                  <c:v>1.295966696296341E-2</c:v>
                </c:pt>
                <c:pt idx="1674">
                  <c:v>1.2959155134048675E-2</c:v>
                </c:pt>
                <c:pt idx="1675">
                  <c:v>1.2958703923034318E-2</c:v>
                </c:pt>
                <c:pt idx="1676">
                  <c:v>1.2958103106514685E-2</c:v>
                </c:pt>
                <c:pt idx="1677">
                  <c:v>1.2957769394651208E-2</c:v>
                </c:pt>
                <c:pt idx="1678">
                  <c:v>1.2957496912481048E-2</c:v>
                </c:pt>
                <c:pt idx="1679">
                  <c:v>1.2957285869668489E-2</c:v>
                </c:pt>
                <c:pt idx="1680">
                  <c:v>1.2957136475867159E-2</c:v>
                </c:pt>
                <c:pt idx="1681">
                  <c:v>1.2957281373773994E-2</c:v>
                </c:pt>
                <c:pt idx="1682">
                  <c:v>1.2957260358553463E-2</c:v>
                </c:pt>
                <c:pt idx="1683">
                  <c:v>1.2957301638529029E-2</c:v>
                </c:pt>
                <c:pt idx="1684">
                  <c:v>1.2957405423365239E-2</c:v>
                </c:pt>
                <c:pt idx="1685">
                  <c:v>1.2957571922739526E-2</c:v>
                </c:pt>
                <c:pt idx="1686">
                  <c:v>1.29578013463087E-2</c:v>
                </c:pt>
                <c:pt idx="1687">
                  <c:v>1.2958093903750198E-2</c:v>
                </c:pt>
                <c:pt idx="1688">
                  <c:v>1.2958449804731143E-2</c:v>
                </c:pt>
                <c:pt idx="1689">
                  <c:v>1.295833264565493E-2</c:v>
                </c:pt>
                <c:pt idx="1690">
                  <c:v>1.2958806685408587E-2</c:v>
                </c:pt>
                <c:pt idx="1691">
                  <c:v>1.2959344663170237E-2</c:v>
                </c:pt>
                <c:pt idx="1692">
                  <c:v>1.2959946788590106E-2</c:v>
                </c:pt>
                <c:pt idx="1693">
                  <c:v>1.2960613271340474E-2</c:v>
                </c:pt>
                <c:pt idx="1694">
                  <c:v>1.2961927166693393E-2</c:v>
                </c:pt>
                <c:pt idx="1695">
                  <c:v>1.2962732343333594E-2</c:v>
                </c:pt>
                <c:pt idx="1696">
                  <c:v>1.2963602540927576E-2</c:v>
                </c:pt>
                <c:pt idx="1697">
                  <c:v>1.2964537969147621E-2</c:v>
                </c:pt>
                <c:pt idx="1698">
                  <c:v>1.2965228380826588E-2</c:v>
                </c:pt>
                <c:pt idx="1699">
                  <c:v>1.2966290154010629E-2</c:v>
                </c:pt>
                <c:pt idx="1700">
                  <c:v>1.2967417769523593E-2</c:v>
                </c:pt>
                <c:pt idx="1701">
                  <c:v>1.2968611437040423E-2</c:v>
                </c:pt>
                <c:pt idx="1702">
                  <c:v>1.2971048864971671E-2</c:v>
                </c:pt>
                <c:pt idx="1703">
                  <c:v>1.2972396936805228E-2</c:v>
                </c:pt>
                <c:pt idx="1704">
                  <c:v>1.2973797964409461E-2</c:v>
                </c:pt>
                <c:pt idx="1705">
                  <c:v>1.2975238311356628E-2</c:v>
                </c:pt>
                <c:pt idx="1706">
                  <c:v>1.2975686126554642E-2</c:v>
                </c:pt>
                <c:pt idx="1707">
                  <c:v>1.2977163393889768E-2</c:v>
                </c:pt>
                <c:pt idx="1708">
                  <c:v>1.2978643678693835E-2</c:v>
                </c:pt>
                <c:pt idx="1709">
                  <c:v>1.2980126071211906E-2</c:v>
                </c:pt>
                <c:pt idx="1710">
                  <c:v>1.2981610581952907E-2</c:v>
                </c:pt>
                <c:pt idx="1711">
                  <c:v>1.2984118552485734E-2</c:v>
                </c:pt>
                <c:pt idx="1712">
                  <c:v>1.2985607953669936E-2</c:v>
                </c:pt>
                <c:pt idx="1713">
                  <c:v>1.2987099507069515E-2</c:v>
                </c:pt>
                <c:pt idx="1714">
                  <c:v>1.2988593223185161E-2</c:v>
                </c:pt>
                <c:pt idx="1715">
                  <c:v>1.2990089112519986E-2</c:v>
                </c:pt>
                <c:pt idx="1716">
                  <c:v>1.2991587185574685E-2</c:v>
                </c:pt>
                <c:pt idx="1717">
                  <c:v>1.2993087452847522E-2</c:v>
                </c:pt>
                <c:pt idx="1718">
                  <c:v>1.2994589924844037E-2</c:v>
                </c:pt>
                <c:pt idx="1719">
                  <c:v>1.2995068230750917E-2</c:v>
                </c:pt>
                <c:pt idx="1720">
                  <c:v>1.2996574501131342E-2</c:v>
                </c:pt>
                <c:pt idx="1721">
                  <c:v>1.2998083005226313E-2</c:v>
                </c:pt>
                <c:pt idx="1722">
                  <c:v>1.2999593753536764E-2</c:v>
                </c:pt>
                <c:pt idx="1723">
                  <c:v>1.3001106756560965E-2</c:v>
                </c:pt>
                <c:pt idx="1724">
                  <c:v>1.300365164403239E-2</c:v>
                </c:pt>
                <c:pt idx="1725">
                  <c:v>1.3005169843106726E-2</c:v>
                </c:pt>
                <c:pt idx="1726">
                  <c:v>1.3006690330912689E-2</c:v>
                </c:pt>
                <c:pt idx="1727">
                  <c:v>1.3008213117950975E-2</c:v>
                </c:pt>
                <c:pt idx="1728">
                  <c:v>1.3008705959870248E-2</c:v>
                </c:pt>
                <c:pt idx="1729">
                  <c:v>1.30102327116699E-2</c:v>
                </c:pt>
                <c:pt idx="1730">
                  <c:v>1.3011761791684506E-2</c:v>
                </c:pt>
                <c:pt idx="1731">
                  <c:v>1.3013293210407006E-2</c:v>
                </c:pt>
                <c:pt idx="1732">
                  <c:v>1.3014826978346328E-2</c:v>
                </c:pt>
                <c:pt idx="1733">
                  <c:v>1.3017398712088412E-2</c:v>
                </c:pt>
                <c:pt idx="1734">
                  <c:v>1.3018937887774711E-2</c:v>
                </c:pt>
                <c:pt idx="1735">
                  <c:v>1.3020479446701282E-2</c:v>
                </c:pt>
                <c:pt idx="1736">
                  <c:v>1.3021898214984062E-2</c:v>
                </c:pt>
                <c:pt idx="1737">
                  <c:v>1.3023444687539076E-2</c:v>
                </c:pt>
                <c:pt idx="1738">
                  <c:v>1.3024993575489474E-2</c:v>
                </c:pt>
                <c:pt idx="1739">
                  <c:v>1.3026544889346847E-2</c:v>
                </c:pt>
                <c:pt idx="1740">
                  <c:v>1.3028098639600305E-2</c:v>
                </c:pt>
                <c:pt idx="1741">
                  <c:v>1.3028266754425224E-2</c:v>
                </c:pt>
                <c:pt idx="1742">
                  <c:v>1.3029824478246584E-2</c:v>
                </c:pt>
                <c:pt idx="1743">
                  <c:v>1.3031384666587962E-2</c:v>
                </c:pt>
                <c:pt idx="1744">
                  <c:v>1.3032947329952384E-2</c:v>
                </c:pt>
                <c:pt idx="1745">
                  <c:v>1.3034860388931101E-2</c:v>
                </c:pt>
                <c:pt idx="1746">
                  <c:v>1.3037472893613344E-2</c:v>
                </c:pt>
                <c:pt idx="1747">
                  <c:v>1.3039043992704169E-2</c:v>
                </c:pt>
                <c:pt idx="1748">
                  <c:v>1.3040966357211142E-2</c:v>
                </c:pt>
                <c:pt idx="1749">
                  <c:v>1.3042193762609067E-2</c:v>
                </c:pt>
                <c:pt idx="1750">
                  <c:v>1.3043772454426339E-2</c:v>
                </c:pt>
                <c:pt idx="1751">
                  <c:v>1.3045353698154794E-2</c:v>
                </c:pt>
                <c:pt idx="1752">
                  <c:v>1.3046937504293532E-2</c:v>
                </c:pt>
                <c:pt idx="1753">
                  <c:v>1.3048523883344154E-2</c:v>
                </c:pt>
                <c:pt idx="1754">
                  <c:v>1.3050112845810757E-2</c:v>
                </c:pt>
                <c:pt idx="1755">
                  <c:v>1.3051704402192443E-2</c:v>
                </c:pt>
                <c:pt idx="1756">
                  <c:v>1.3053298562985816E-2</c:v>
                </c:pt>
                <c:pt idx="1757">
                  <c:v>1.305489533869747E-2</c:v>
                </c:pt>
                <c:pt idx="1758">
                  <c:v>1.3055441417145187E-2</c:v>
                </c:pt>
                <c:pt idx="1759">
                  <c:v>1.3058096776874528E-2</c:v>
                </c:pt>
                <c:pt idx="1760">
                  <c:v>1.3059701460340634E-2</c:v>
                </c:pt>
                <c:pt idx="1761">
                  <c:v>1.3061308800728921E-2</c:v>
                </c:pt>
                <c:pt idx="1762">
                  <c:v>1.3062918808535995E-2</c:v>
                </c:pt>
                <c:pt idx="1763">
                  <c:v>1.3064531494263454E-2</c:v>
                </c:pt>
                <c:pt idx="1764">
                  <c:v>1.3066146868415396E-2</c:v>
                </c:pt>
                <c:pt idx="1765">
                  <c:v>1.306776494149342E-2</c:v>
                </c:pt>
                <c:pt idx="1766">
                  <c:v>1.3069385723994131E-2</c:v>
                </c:pt>
                <c:pt idx="1767">
                  <c:v>1.3071009226421626E-2</c:v>
                </c:pt>
                <c:pt idx="1768">
                  <c:v>1.3072635459277504E-2</c:v>
                </c:pt>
                <c:pt idx="1769">
                  <c:v>1.3074264433060867E-2</c:v>
                </c:pt>
                <c:pt idx="1770">
                  <c:v>1.3075896158270817E-2</c:v>
                </c:pt>
                <c:pt idx="1771">
                  <c:v>1.307753064541145E-2</c:v>
                </c:pt>
                <c:pt idx="1772">
                  <c:v>1.3079167904986866E-2</c:v>
                </c:pt>
                <c:pt idx="1773">
                  <c:v>1.3080807947488671E-2</c:v>
                </c:pt>
                <c:pt idx="1774">
                  <c:v>1.3082450783428456E-2</c:v>
                </c:pt>
                <c:pt idx="1775">
                  <c:v>1.3084096423300329E-2</c:v>
                </c:pt>
                <c:pt idx="1776">
                  <c:v>1.3085744877608385E-2</c:v>
                </c:pt>
                <c:pt idx="1777">
                  <c:v>1.3087396156854225E-2</c:v>
                </c:pt>
                <c:pt idx="1778">
                  <c:v>1.3089050271536951E-2</c:v>
                </c:pt>
                <c:pt idx="1779">
                  <c:v>1.3090707232155663E-2</c:v>
                </c:pt>
                <c:pt idx="1780">
                  <c:v>1.3091296820453673E-2</c:v>
                </c:pt>
                <c:pt idx="1781">
                  <c:v>1.3094029733219936E-2</c:v>
                </c:pt>
                <c:pt idx="1782">
                  <c:v>1.3095695294663701E-2</c:v>
                </c:pt>
                <c:pt idx="1783">
                  <c:v>1.309736374404985E-2</c:v>
                </c:pt>
                <c:pt idx="1784">
                  <c:v>1.3099035091879985E-2</c:v>
                </c:pt>
                <c:pt idx="1785">
                  <c:v>1.3100709348658202E-2</c:v>
                </c:pt>
                <c:pt idx="1786">
                  <c:v>1.3102386524881104E-2</c:v>
                </c:pt>
                <c:pt idx="1787">
                  <c:v>1.3104066631050293E-2</c:v>
                </c:pt>
                <c:pt idx="1788">
                  <c:v>1.3105631384576157E-2</c:v>
                </c:pt>
                <c:pt idx="1789">
                  <c:v>1.3107317531413795E-2</c:v>
                </c:pt>
                <c:pt idx="1790">
                  <c:v>1.3109006640338781E-2</c:v>
                </c:pt>
                <c:pt idx="1791">
                  <c:v>1.3110698721848529E-2</c:v>
                </c:pt>
                <c:pt idx="1792">
                  <c:v>1.3112393786445601E-2</c:v>
                </c:pt>
                <c:pt idx="1793">
                  <c:v>1.3113011025345869E-2</c:v>
                </c:pt>
                <c:pt idx="1794">
                  <c:v>1.3114711255699518E-2</c:v>
                </c:pt>
                <c:pt idx="1795">
                  <c:v>1.3116414498043825E-2</c:v>
                </c:pt>
                <c:pt idx="1796">
                  <c:v>1.3118120762870396E-2</c:v>
                </c:pt>
                <c:pt idx="1797">
                  <c:v>1.3120914223273944E-2</c:v>
                </c:pt>
                <c:pt idx="1798">
                  <c:v>1.3122989146437392E-2</c:v>
                </c:pt>
                <c:pt idx="1799">
                  <c:v>1.3124343647143988E-2</c:v>
                </c:pt>
                <c:pt idx="1800">
                  <c:v>1.3126062954470174E-2</c:v>
                </c:pt>
                <c:pt idx="1801">
                  <c:v>1.3127785339391313E-2</c:v>
                </c:pt>
                <c:pt idx="1802">
                  <c:v>1.3130135188553105E-2</c:v>
                </c:pt>
                <c:pt idx="1803">
                  <c:v>1.313186524978871E-2</c:v>
                </c:pt>
                <c:pt idx="1804">
                  <c:v>1.3133598425250526E-2</c:v>
                </c:pt>
                <c:pt idx="1805">
                  <c:v>1.313533472543682E-2</c:v>
                </c:pt>
                <c:pt idx="1806">
                  <c:v>1.313743830792936E-2</c:v>
                </c:pt>
                <c:pt idx="1807">
                  <c:v>1.3139181178283206E-2</c:v>
                </c:pt>
                <c:pt idx="1808">
                  <c:v>1.3140927205740015E-2</c:v>
                </c:pt>
                <c:pt idx="1809">
                  <c:v>1.3142676400792044E-2</c:v>
                </c:pt>
                <c:pt idx="1810">
                  <c:v>1.3144063464784139E-2</c:v>
                </c:pt>
                <c:pt idx="1811">
                  <c:v>1.3145818733842241E-2</c:v>
                </c:pt>
                <c:pt idx="1812">
                  <c:v>1.3147577201126026E-2</c:v>
                </c:pt>
                <c:pt idx="1813">
                  <c:v>1.3149338877147088E-2</c:v>
                </c:pt>
                <c:pt idx="1814">
                  <c:v>1.3151470257647653E-2</c:v>
                </c:pt>
                <c:pt idx="1815">
                  <c:v>1.3153238678840362E-2</c:v>
                </c:pt>
                <c:pt idx="1816">
                  <c:v>1.3155010341143676E-2</c:v>
                </c:pt>
                <c:pt idx="1817">
                  <c:v>1.3156785255055004E-2</c:v>
                </c:pt>
                <c:pt idx="1818">
                  <c:v>1.3158563431082073E-2</c:v>
                </c:pt>
                <c:pt idx="1819">
                  <c:v>1.3160344879717132E-2</c:v>
                </c:pt>
                <c:pt idx="1820">
                  <c:v>1.3162129611467906E-2</c:v>
                </c:pt>
                <c:pt idx="1821">
                  <c:v>1.3163917636834383E-2</c:v>
                </c:pt>
                <c:pt idx="1822">
                  <c:v>1.3165708966313971E-2</c:v>
                </c:pt>
                <c:pt idx="1823">
                  <c:v>1.3167134427636284E-2</c:v>
                </c:pt>
                <c:pt idx="1824">
                  <c:v>1.3168932092730401E-2</c:v>
                </c:pt>
                <c:pt idx="1825">
                  <c:v>1.3170733092565001E-2</c:v>
                </c:pt>
                <c:pt idx="1826">
                  <c:v>1.3172537437633025E-2</c:v>
                </c:pt>
                <c:pt idx="1827">
                  <c:v>1.3174715542990692E-2</c:v>
                </c:pt>
                <c:pt idx="1828">
                  <c:v>1.317652691768738E-2</c:v>
                </c:pt>
                <c:pt idx="1829">
                  <c:v>1.3178341670009988E-2</c:v>
                </c:pt>
                <c:pt idx="1830">
                  <c:v>1.3180159810453349E-2</c:v>
                </c:pt>
                <c:pt idx="1831">
                  <c:v>1.3181981349527763E-2</c:v>
                </c:pt>
                <c:pt idx="1832">
                  <c:v>1.3183434346109912E-2</c:v>
                </c:pt>
                <c:pt idx="1833">
                  <c:v>1.3185262401867348E-2</c:v>
                </c:pt>
                <c:pt idx="1834">
                  <c:v>1.3187093886873669E-2</c:v>
                </c:pt>
                <c:pt idx="1835">
                  <c:v>1.3190420607988095E-2</c:v>
                </c:pt>
                <c:pt idx="1836">
                  <c:v>1.3191140391811075E-2</c:v>
                </c:pt>
                <c:pt idx="1837">
                  <c:v>1.3192982543161248E-2</c:v>
                </c:pt>
                <c:pt idx="1838">
                  <c:v>1.3194828166644967E-2</c:v>
                </c:pt>
                <c:pt idx="1839">
                  <c:v>1.3196677272762225E-2</c:v>
                </c:pt>
                <c:pt idx="1840">
                  <c:v>1.3198529872020741E-2</c:v>
                </c:pt>
                <c:pt idx="1841">
                  <c:v>1.3200385974912771E-2</c:v>
                </c:pt>
                <c:pt idx="1842">
                  <c:v>1.3202245591946035E-2</c:v>
                </c:pt>
                <c:pt idx="1843">
                  <c:v>1.3204108733617945E-2</c:v>
                </c:pt>
                <c:pt idx="1844">
                  <c:v>1.3205975410431068E-2</c:v>
                </c:pt>
                <c:pt idx="1845">
                  <c:v>1.3206717520018214E-2</c:v>
                </c:pt>
                <c:pt idx="1846">
                  <c:v>1.3208590328089694E-2</c:v>
                </c:pt>
                <c:pt idx="1847">
                  <c:v>1.3210466700136005E-2</c:v>
                </c:pt>
                <c:pt idx="1848">
                  <c:v>1.3212346646654462E-2</c:v>
                </c:pt>
                <c:pt idx="1849">
                  <c:v>1.321536218916859E-2</c:v>
                </c:pt>
                <c:pt idx="1850">
                  <c:v>1.3217250297359677E-2</c:v>
                </c:pt>
                <c:pt idx="1851">
                  <c:v>1.3219142014199624E-2</c:v>
                </c:pt>
                <c:pt idx="1852">
                  <c:v>1.3221037350191004E-2</c:v>
                </c:pt>
                <c:pt idx="1853">
                  <c:v>1.322255762442559E-2</c:v>
                </c:pt>
                <c:pt idx="1854">
                  <c:v>1.322445989948573E-2</c:v>
                </c:pt>
                <c:pt idx="1855">
                  <c:v>1.3226365824309028E-2</c:v>
                </c:pt>
                <c:pt idx="1856">
                  <c:v>1.3228275409393753E-2</c:v>
                </c:pt>
                <c:pt idx="1857">
                  <c:v>1.3230188665238174E-2</c:v>
                </c:pt>
                <c:pt idx="1858">
                  <c:v>1.3232485956416623E-2</c:v>
                </c:pt>
                <c:pt idx="1859">
                  <c:v>1.3234406920511513E-2</c:v>
                </c:pt>
                <c:pt idx="1860">
                  <c:v>1.323633158776805E-2</c:v>
                </c:pt>
                <c:pt idx="1861">
                  <c:v>1.3238259968691381E-2</c:v>
                </c:pt>
                <c:pt idx="1862">
                  <c:v>1.3239810373470995E-2</c:v>
                </c:pt>
                <c:pt idx="1863">
                  <c:v>1.3241745874427835E-2</c:v>
                </c:pt>
                <c:pt idx="1864">
                  <c:v>1.3243685119648241E-2</c:v>
                </c:pt>
                <c:pt idx="1865">
                  <c:v>1.3245628119643804E-2</c:v>
                </c:pt>
                <c:pt idx="1866">
                  <c:v>1.3247957945827567E-2</c:v>
                </c:pt>
                <c:pt idx="1867">
                  <c:v>1.3249908829266877E-2</c:v>
                </c:pt>
                <c:pt idx="1868">
                  <c:v>1.325186349988579E-2</c:v>
                </c:pt>
                <c:pt idx="1869">
                  <c:v>1.3253821968179137E-2</c:v>
                </c:pt>
                <c:pt idx="1870">
                  <c:v>1.3255784244649481E-2</c:v>
                </c:pt>
                <c:pt idx="1871">
                  <c:v>1.3257750339801972E-2</c:v>
                </c:pt>
                <c:pt idx="1872">
                  <c:v>1.3259720264134016E-2</c:v>
                </c:pt>
                <c:pt idx="1873">
                  <c:v>1.3261694028148181E-2</c:v>
                </c:pt>
                <c:pt idx="1874">
                  <c:v>1.3263671642347033E-2</c:v>
                </c:pt>
                <c:pt idx="1875">
                  <c:v>1.3265266942278586E-2</c:v>
                </c:pt>
                <c:pt idx="1876">
                  <c:v>1.3267251937838509E-2</c:v>
                </c:pt>
                <c:pt idx="1877">
                  <c:v>1.3269240814182126E-2</c:v>
                </c:pt>
                <c:pt idx="1878">
                  <c:v>1.3271233581810371E-2</c:v>
                </c:pt>
                <c:pt idx="1879">
                  <c:v>1.3273230251224177E-2</c:v>
                </c:pt>
                <c:pt idx="1880">
                  <c:v>1.3275618769505573E-2</c:v>
                </c:pt>
                <c:pt idx="1881">
                  <c:v>1.3277623629043315E-2</c:v>
                </c:pt>
                <c:pt idx="1882">
                  <c:v>1.327963242277596E-2</c:v>
                </c:pt>
                <c:pt idx="1883">
                  <c:v>1.3281645161206076E-2</c:v>
                </c:pt>
                <c:pt idx="1884">
                  <c:v>1.328327249266259E-2</c:v>
                </c:pt>
                <c:pt idx="1885">
                  <c:v>1.3285292793330683E-2</c:v>
                </c:pt>
                <c:pt idx="1886">
                  <c:v>1.3287317069293536E-2</c:v>
                </c:pt>
                <c:pt idx="1887">
                  <c:v>1.3289345331054747E-2</c:v>
                </c:pt>
                <c:pt idx="1888">
                  <c:v>1.3292941063066339E-2</c:v>
                </c:pt>
                <c:pt idx="1889">
                  <c:v>1.3293805018577418E-2</c:v>
                </c:pt>
                <c:pt idx="1890">
                  <c:v>1.3295845663951388E-2</c:v>
                </c:pt>
                <c:pt idx="1891">
                  <c:v>1.3297890338038205E-2</c:v>
                </c:pt>
                <c:pt idx="1892">
                  <c:v>1.3299939051340436E-2</c:v>
                </c:pt>
                <c:pt idx="1893">
                  <c:v>1.3301991814360647E-2</c:v>
                </c:pt>
                <c:pt idx="1894">
                  <c:v>1.3304048637596249E-2</c:v>
                </c:pt>
                <c:pt idx="1895">
                  <c:v>1.3306109531552384E-2</c:v>
                </c:pt>
                <c:pt idx="1896">
                  <c:v>1.3308174506731621E-2</c:v>
                </c:pt>
                <c:pt idx="1897">
                  <c:v>1.3309455426965841E-2</c:v>
                </c:pt>
                <c:pt idx="1898">
                  <c:v>1.3311527855172816E-2</c:v>
                </c:pt>
                <c:pt idx="1899">
                  <c:v>1.3313604394281756E-2</c:v>
                </c:pt>
                <c:pt idx="1900">
                  <c:v>1.3315685054791847E-2</c:v>
                </c:pt>
                <c:pt idx="1901">
                  <c:v>1.3318560968525479E-2</c:v>
                </c:pt>
                <c:pt idx="1902">
                  <c:v>1.3320650651576595E-2</c:v>
                </c:pt>
                <c:pt idx="1903">
                  <c:v>1.3324330275692782E-2</c:v>
                </c:pt>
                <c:pt idx="1904">
                  <c:v>1.3324842492386541E-2</c:v>
                </c:pt>
                <c:pt idx="1905">
                  <c:v>1.3326944671150509E-2</c:v>
                </c:pt>
                <c:pt idx="1906">
                  <c:v>1.3328653572801663E-2</c:v>
                </c:pt>
                <c:pt idx="1907">
                  <c:v>1.3330763755795338E-2</c:v>
                </c:pt>
                <c:pt idx="1908">
                  <c:v>1.3332878145117633E-2</c:v>
                </c:pt>
                <c:pt idx="1909">
                  <c:v>1.3334996751266814E-2</c:v>
                </c:pt>
                <c:pt idx="1910">
                  <c:v>1.3337518568616511E-2</c:v>
                </c:pt>
                <c:pt idx="1911">
                  <c:v>1.3339646022357427E-2</c:v>
                </c:pt>
                <c:pt idx="1912">
                  <c:v>1.3341777725349616E-2</c:v>
                </c:pt>
                <c:pt idx="1913">
                  <c:v>1.3343913688095647E-2</c:v>
                </c:pt>
                <c:pt idx="1914">
                  <c:v>1.3345653401996671E-2</c:v>
                </c:pt>
                <c:pt idx="1915">
                  <c:v>1.3347797529648098E-2</c:v>
                </c:pt>
                <c:pt idx="1916">
                  <c:v>1.334994594764094E-2</c:v>
                </c:pt>
                <c:pt idx="1917">
                  <c:v>1.3352098666473466E-2</c:v>
                </c:pt>
                <c:pt idx="1918">
                  <c:v>1.3354255696649275E-2</c:v>
                </c:pt>
                <c:pt idx="1919">
                  <c:v>1.3356819507548771E-2</c:v>
                </c:pt>
                <c:pt idx="1920">
                  <c:v>1.3358985582640965E-2</c:v>
                </c:pt>
                <c:pt idx="1921">
                  <c:v>1.3361156001502375E-2</c:v>
                </c:pt>
                <c:pt idx="1922">
                  <c:v>1.3363330774640724E-2</c:v>
                </c:pt>
                <c:pt idx="1923">
                  <c:v>1.3365509912553421E-2</c:v>
                </c:pt>
                <c:pt idx="1924">
                  <c:v>1.3367693425743033E-2</c:v>
                </c:pt>
                <c:pt idx="1925">
                  <c:v>1.3369881324714707E-2</c:v>
                </c:pt>
                <c:pt idx="1926">
                  <c:v>1.3372073619971005E-2</c:v>
                </c:pt>
                <c:pt idx="1927">
                  <c:v>1.337427032200934E-2</c:v>
                </c:pt>
                <c:pt idx="1928">
                  <c:v>1.3376065432618489E-2</c:v>
                </c:pt>
                <c:pt idx="1929">
                  <c:v>1.337827058067198E-2</c:v>
                </c:pt>
                <c:pt idx="1930">
                  <c:v>1.3380480166093278E-2</c:v>
                </c:pt>
                <c:pt idx="1931">
                  <c:v>1.3382694199377987E-2</c:v>
                </c:pt>
                <c:pt idx="1932">
                  <c:v>1.3385320301560066E-2</c:v>
                </c:pt>
                <c:pt idx="1933">
                  <c:v>1.3387543664854829E-2</c:v>
                </c:pt>
                <c:pt idx="1934">
                  <c:v>1.3389771508452173E-2</c:v>
                </c:pt>
                <c:pt idx="1935">
                  <c:v>1.3392003842854664E-2</c:v>
                </c:pt>
                <c:pt idx="1936">
                  <c:v>1.3393831451335991E-2</c:v>
                </c:pt>
                <c:pt idx="1937">
                  <c:v>1.3396072392347413E-2</c:v>
                </c:pt>
                <c:pt idx="1938">
                  <c:v>1.3398317854736774E-2</c:v>
                </c:pt>
                <c:pt idx="1939">
                  <c:v>1.3400567849010336E-2</c:v>
                </c:pt>
                <c:pt idx="1940">
                  <c:v>1.340282238566104E-2</c:v>
                </c:pt>
                <c:pt idx="1941">
                  <c:v>1.3405492744254385E-2</c:v>
                </c:pt>
                <c:pt idx="1942">
                  <c:v>1.3407756808341562E-2</c:v>
                </c:pt>
                <c:pt idx="1943">
                  <c:v>1.341002544725184E-2</c:v>
                </c:pt>
                <c:pt idx="1944">
                  <c:v>1.3412298671490365E-2</c:v>
                </c:pt>
                <c:pt idx="1945">
                  <c:v>1.3414576491551967E-2</c:v>
                </c:pt>
                <c:pt idx="1946">
                  <c:v>1.3416858917944368E-2</c:v>
                </c:pt>
                <c:pt idx="1947">
                  <c:v>1.3419145961167559E-2</c:v>
                </c:pt>
                <c:pt idx="1948">
                  <c:v>1.3421437631726684E-2</c:v>
                </c:pt>
                <c:pt idx="1949">
                  <c:v>1.3422490336795052E-2</c:v>
                </c:pt>
                <c:pt idx="1950">
                  <c:v>1.3424790037858918E-2</c:v>
                </c:pt>
                <c:pt idx="1951">
                  <c:v>1.342709439495263E-2</c:v>
                </c:pt>
                <c:pt idx="1952">
                  <c:v>1.3429403418573507E-2</c:v>
                </c:pt>
                <c:pt idx="1953">
                  <c:v>1.3432965762127935E-2</c:v>
                </c:pt>
                <c:pt idx="1954">
                  <c:v>1.3436952673285723E-2</c:v>
                </c:pt>
                <c:pt idx="1955">
                  <c:v>1.3437609773218456E-2</c:v>
                </c:pt>
                <c:pt idx="1956">
                  <c:v>1.3439938840541975E-2</c:v>
                </c:pt>
                <c:pt idx="1957">
                  <c:v>1.3442272629727107E-2</c:v>
                </c:pt>
                <c:pt idx="1958">
                  <c:v>1.3444192764924701E-2</c:v>
                </c:pt>
                <c:pt idx="1959">
                  <c:v>1.344653560221154E-2</c:v>
                </c:pt>
                <c:pt idx="1960">
                  <c:v>1.3448883191915506E-2</c:v>
                </c:pt>
                <c:pt idx="1961">
                  <c:v>1.345123554454819E-2</c:v>
                </c:pt>
                <c:pt idx="1962">
                  <c:v>1.3454012771107453E-2</c:v>
                </c:pt>
                <c:pt idx="1963">
                  <c:v>1.3456374326677904E-2</c:v>
                </c:pt>
                <c:pt idx="1964">
                  <c:v>1.3458735961722847E-2</c:v>
                </c:pt>
                <c:pt idx="1965">
                  <c:v>1.3461092959811164E-2</c:v>
                </c:pt>
                <c:pt idx="1966">
                  <c:v>1.3463440592474915E-2</c:v>
                </c:pt>
                <c:pt idx="1967">
                  <c:v>1.3465357207693707E-2</c:v>
                </c:pt>
                <c:pt idx="1968">
                  <c:v>1.3467675849545557E-2</c:v>
                </c:pt>
                <c:pt idx="1969">
                  <c:v>1.346997828753782E-2</c:v>
                </c:pt>
                <c:pt idx="1970">
                  <c:v>1.3472264478883389E-2</c:v>
                </c:pt>
                <c:pt idx="1971">
                  <c:v>1.3474947130594656E-2</c:v>
                </c:pt>
                <c:pt idx="1972">
                  <c:v>1.3477199614082128E-2</c:v>
                </c:pt>
                <c:pt idx="1973">
                  <c:v>1.347943571887765E-2</c:v>
                </c:pt>
                <c:pt idx="1974">
                  <c:v>1.3481655402197378E-2</c:v>
                </c:pt>
                <c:pt idx="1975">
                  <c:v>1.3483858621239424E-2</c:v>
                </c:pt>
                <c:pt idx="1976">
                  <c:v>1.3486045333209632E-2</c:v>
                </c:pt>
                <c:pt idx="1977">
                  <c:v>1.3488215495313847E-2</c:v>
                </c:pt>
                <c:pt idx="1978">
                  <c:v>1.3490369064757911E-2</c:v>
                </c:pt>
                <c:pt idx="1979">
                  <c:v>1.3492505998742514E-2</c:v>
                </c:pt>
                <c:pt idx="1980">
                  <c:v>1.3494223412019224E-2</c:v>
                </c:pt>
                <c:pt idx="1981">
                  <c:v>1.349632806585177E-2</c:v>
                </c:pt>
                <c:pt idx="1982">
                  <c:v>1.3498415959520393E-2</c:v>
                </c:pt>
                <c:pt idx="1983">
                  <c:v>1.3500487050224663E-2</c:v>
                </c:pt>
                <c:pt idx="1984">
                  <c:v>1.3502939639014271E-2</c:v>
                </c:pt>
                <c:pt idx="1985">
                  <c:v>1.3504975861572578E-2</c:v>
                </c:pt>
                <c:pt idx="1986">
                  <c:v>1.3506995149112338E-2</c:v>
                </c:pt>
                <c:pt idx="1987">
                  <c:v>1.3508997458834235E-2</c:v>
                </c:pt>
                <c:pt idx="1988">
                  <c:v>1.3510588961588077E-2</c:v>
                </c:pt>
                <c:pt idx="1989">
                  <c:v>1.3512558335878389E-2</c:v>
                </c:pt>
                <c:pt idx="1990">
                  <c:v>1.3514510607659957E-2</c:v>
                </c:pt>
                <c:pt idx="1991">
                  <c:v>1.3516445734137683E-2</c:v>
                </c:pt>
                <c:pt idx="1992">
                  <c:v>1.3518363672521794E-2</c:v>
                </c:pt>
                <c:pt idx="1993">
                  <c:v>1.3520652386590039E-2</c:v>
                </c:pt>
                <c:pt idx="1994">
                  <c:v>1.3522534653368608E-2</c:v>
                </c:pt>
                <c:pt idx="1995">
                  <c:v>1.3524399599978653E-2</c:v>
                </c:pt>
                <c:pt idx="1996">
                  <c:v>1.3527278048927565E-2</c:v>
                </c:pt>
                <c:pt idx="1997">
                  <c:v>1.3529103378323078E-2</c:v>
                </c:pt>
                <c:pt idx="1998">
                  <c:v>1.3530911245643167E-2</c:v>
                </c:pt>
                <c:pt idx="1999">
                  <c:v>1.3532701608095398E-2</c:v>
                </c:pt>
                <c:pt idx="2000">
                  <c:v>1.3534474422880069E-2</c:v>
                </c:pt>
                <c:pt idx="2001">
                  <c:v>1.3534337667712011E-2</c:v>
                </c:pt>
                <c:pt idx="2002">
                  <c:v>1.3536081244740483E-2</c:v>
                </c:pt>
                <c:pt idx="2003">
                  <c:v>1.3537807164270634E-2</c:v>
                </c:pt>
                <c:pt idx="2004">
                  <c:v>1.3539515383513834E-2</c:v>
                </c:pt>
                <c:pt idx="2005">
                  <c:v>1.3541953347471214E-2</c:v>
                </c:pt>
                <c:pt idx="2006">
                  <c:v>1.3544740413904613E-2</c:v>
                </c:pt>
                <c:pt idx="2007">
                  <c:v>1.3546389196685221E-2</c:v>
                </c:pt>
                <c:pt idx="2008">
                  <c:v>1.3548020089420023E-2</c:v>
                </c:pt>
                <c:pt idx="2009">
                  <c:v>1.354963304930931E-2</c:v>
                </c:pt>
                <c:pt idx="2010">
                  <c:v>1.3550125895386955E-2</c:v>
                </c:pt>
                <c:pt idx="2011">
                  <c:v>1.355170655436666E-2</c:v>
                </c:pt>
                <c:pt idx="2012">
                  <c:v>1.3553269163299575E-2</c:v>
                </c:pt>
                <c:pt idx="2013">
                  <c:v>1.3554813679393263E-2</c:v>
                </c:pt>
                <c:pt idx="2014">
                  <c:v>1.3557427358202161E-2</c:v>
                </c:pt>
                <c:pt idx="2015">
                  <c:v>1.355893182229486E-2</c:v>
                </c:pt>
                <c:pt idx="2016">
                  <c:v>1.356041805395866E-2</c:v>
                </c:pt>
                <c:pt idx="2017">
                  <c:v>1.356188601040839E-2</c:v>
                </c:pt>
                <c:pt idx="2018">
                  <c:v>1.3562263369588656E-2</c:v>
                </c:pt>
                <c:pt idx="2019">
                  <c:v>1.3563698430029802E-2</c:v>
                </c:pt>
                <c:pt idx="2020">
                  <c:v>1.3565115098097991E-2</c:v>
                </c:pt>
                <c:pt idx="2021">
                  <c:v>1.356651333099812E-2</c:v>
                </c:pt>
                <c:pt idx="2022">
                  <c:v>1.3567893085940419E-2</c:v>
                </c:pt>
                <c:pt idx="2023">
                  <c:v>1.3570307572888494E-2</c:v>
                </c:pt>
                <c:pt idx="2024">
                  <c:v>1.3571646404506185E-2</c:v>
                </c:pt>
                <c:pt idx="2025">
                  <c:v>1.3572966618529138E-2</c:v>
                </c:pt>
                <c:pt idx="2026">
                  <c:v>1.3574268172167338E-2</c:v>
                </c:pt>
                <c:pt idx="2027">
                  <c:v>1.3575551022623504E-2</c:v>
                </c:pt>
                <c:pt idx="2028">
                  <c:v>1.35768151271052E-2</c:v>
                </c:pt>
                <c:pt idx="2029">
                  <c:v>1.3578060442812725E-2</c:v>
                </c:pt>
                <c:pt idx="2030">
                  <c:v>1.3579286926951217E-2</c:v>
                </c:pt>
                <c:pt idx="2031">
                  <c:v>1.3579472311814555E-2</c:v>
                </c:pt>
                <c:pt idx="2032">
                  <c:v>1.3580664933687814E-2</c:v>
                </c:pt>
                <c:pt idx="2033">
                  <c:v>1.3581838606907759E-2</c:v>
                </c:pt>
                <c:pt idx="2034">
                  <c:v>1.3582993288687284E-2</c:v>
                </c:pt>
                <c:pt idx="2035">
                  <c:v>1.3584128936228623E-2</c:v>
                </c:pt>
                <c:pt idx="2036">
                  <c:v>1.3586247972281676E-2</c:v>
                </c:pt>
                <c:pt idx="2037">
                  <c:v>1.3587341437168797E-2</c:v>
                </c:pt>
                <c:pt idx="2038">
                  <c:v>1.3588415728118329E-2</c:v>
                </c:pt>
                <c:pt idx="2039">
                  <c:v>1.3589470802342681E-2</c:v>
                </c:pt>
                <c:pt idx="2040">
                  <c:v>1.3589520162808455E-2</c:v>
                </c:pt>
                <c:pt idx="2041">
                  <c:v>1.3590540706367449E-2</c:v>
                </c:pt>
                <c:pt idx="2042">
                  <c:v>1.3591541916167849E-2</c:v>
                </c:pt>
                <c:pt idx="2043">
                  <c:v>1.3592523749417218E-2</c:v>
                </c:pt>
                <c:pt idx="2044">
                  <c:v>1.359348616332845E-2</c:v>
                </c:pt>
                <c:pt idx="2045">
                  <c:v>1.3595395299930955E-2</c:v>
                </c:pt>
                <c:pt idx="2046">
                  <c:v>1.3596314658820578E-2</c:v>
                </c:pt>
                <c:pt idx="2047">
                  <c:v>1.3597214458626153E-2</c:v>
                </c:pt>
                <c:pt idx="2048">
                  <c:v>1.3597901153177827E-2</c:v>
                </c:pt>
                <c:pt idx="2049">
                  <c:v>1.3598760271541777E-2</c:v>
                </c:pt>
                <c:pt idx="2050">
                  <c:v>1.3599599700118425E-2</c:v>
                </c:pt>
                <c:pt idx="2051">
                  <c:v>1.3600419396126995E-2</c:v>
                </c:pt>
                <c:pt idx="2052">
                  <c:v>1.360121931676922E-2</c:v>
                </c:pt>
                <c:pt idx="2053">
                  <c:v>1.3600755249123837E-2</c:v>
                </c:pt>
                <c:pt idx="2054">
                  <c:v>1.3601521062636441E-2</c:v>
                </c:pt>
                <c:pt idx="2055">
                  <c:v>1.3602266987629643E-2</c:v>
                </c:pt>
                <c:pt idx="2056">
                  <c:v>1.360299298132623E-2</c:v>
                </c:pt>
                <c:pt idx="2057">
                  <c:v>1.3604004638227437E-2</c:v>
                </c:pt>
                <c:pt idx="2058">
                  <c:v>1.3605601161621184E-2</c:v>
                </c:pt>
                <c:pt idx="2059">
                  <c:v>1.3606563765879381E-2</c:v>
                </c:pt>
                <c:pt idx="2060">
                  <c:v>1.3606901633761159E-2</c:v>
                </c:pt>
                <c:pt idx="2061">
                  <c:v>1.3607521650494114E-2</c:v>
                </c:pt>
                <c:pt idx="2062">
                  <c:v>1.3608121463945522E-2</c:v>
                </c:pt>
                <c:pt idx="2063">
                  <c:v>1.3608701031327108E-2</c:v>
                </c:pt>
                <c:pt idx="2064">
                  <c:v>1.3609260309845606E-2</c:v>
                </c:pt>
                <c:pt idx="2065">
                  <c:v>1.360979925671274E-2</c:v>
                </c:pt>
                <c:pt idx="2066">
                  <c:v>1.3610317829132745E-2</c:v>
                </c:pt>
                <c:pt idx="2067">
                  <c:v>1.3610815984324842E-2</c:v>
                </c:pt>
                <c:pt idx="2068">
                  <c:v>1.3611293679488268E-2</c:v>
                </c:pt>
                <c:pt idx="2069">
                  <c:v>1.3611750871837247E-2</c:v>
                </c:pt>
                <c:pt idx="2070">
                  <c:v>1.3611327187426157E-2</c:v>
                </c:pt>
                <c:pt idx="2071">
                  <c:v>1.3612603576928783E-2</c:v>
                </c:pt>
                <c:pt idx="2072">
                  <c:v>1.3612999004092297E-2</c:v>
                </c:pt>
                <c:pt idx="2073">
                  <c:v>1.3613373757280778E-2</c:v>
                </c:pt>
                <c:pt idx="2074">
                  <c:v>1.3613727793705954E-2</c:v>
                </c:pt>
                <c:pt idx="2075">
                  <c:v>1.3614061070572059E-2</c:v>
                </c:pt>
                <c:pt idx="2076">
                  <c:v>1.3614373545093317E-2</c:v>
                </c:pt>
                <c:pt idx="2077">
                  <c:v>1.3614665174486451E-2</c:v>
                </c:pt>
                <c:pt idx="2078">
                  <c:v>1.3614935915950699E-2</c:v>
                </c:pt>
                <c:pt idx="2079">
                  <c:v>1.3615185726702783E-2</c:v>
                </c:pt>
                <c:pt idx="2080">
                  <c:v>1.3615414563951933E-2</c:v>
                </c:pt>
                <c:pt idx="2081">
                  <c:v>1.3615622384909876E-2</c:v>
                </c:pt>
                <c:pt idx="2082">
                  <c:v>1.3615809146793334E-2</c:v>
                </c:pt>
                <c:pt idx="2083">
                  <c:v>1.3615974806804043E-2</c:v>
                </c:pt>
                <c:pt idx="2084">
                  <c:v>1.3616119322156228E-2</c:v>
                </c:pt>
                <c:pt idx="2085">
                  <c:v>1.3616242650064114E-2</c:v>
                </c:pt>
                <c:pt idx="2086">
                  <c:v>1.3616344747734432E-2</c:v>
                </c:pt>
                <c:pt idx="2087">
                  <c:v>1.3616425572381408E-2</c:v>
                </c:pt>
                <c:pt idx="2088">
                  <c:v>1.3616485081224261E-2</c:v>
                </c:pt>
                <c:pt idx="2089">
                  <c:v>1.3616523231459732E-2</c:v>
                </c:pt>
                <c:pt idx="2090">
                  <c:v>1.3616539980309539E-2</c:v>
                </c:pt>
                <c:pt idx="2091">
                  <c:v>1.3616535284985409E-2</c:v>
                </c:pt>
                <c:pt idx="2092">
                  <c:v>1.3615747673681818E-2</c:v>
                </c:pt>
                <c:pt idx="2093">
                  <c:v>1.3616461390659751E-2</c:v>
                </c:pt>
                <c:pt idx="2094">
                  <c:v>1.3616392106081676E-2</c:v>
                </c:pt>
                <c:pt idx="2095">
                  <c:v>1.3616301206184067E-2</c:v>
                </c:pt>
                <c:pt idx="2096">
                  <c:v>1.3616188648166161E-2</c:v>
                </c:pt>
                <c:pt idx="2097">
                  <c:v>1.3616054389249677E-2</c:v>
                </c:pt>
                <c:pt idx="2098">
                  <c:v>1.3615898386648839E-2</c:v>
                </c:pt>
                <c:pt idx="2099">
                  <c:v>1.3615720597572878E-2</c:v>
                </c:pt>
                <c:pt idx="2100">
                  <c:v>1.3615249688236191E-2</c:v>
                </c:pt>
                <c:pt idx="2101">
                  <c:v>1.3615026644647431E-2</c:v>
                </c:pt>
                <c:pt idx="2102">
                  <c:v>1.3614781683996957E-2</c:v>
                </c:pt>
                <c:pt idx="2103">
                  <c:v>1.361451476350093E-2</c:v>
                </c:pt>
                <c:pt idx="2104">
                  <c:v>1.3614225840372926E-2</c:v>
                </c:pt>
                <c:pt idx="2105">
                  <c:v>1.3613214767209669E-2</c:v>
                </c:pt>
                <c:pt idx="2106">
                  <c:v>1.3613581815085634E-2</c:v>
                </c:pt>
                <c:pt idx="2107">
                  <c:v>1.3613226627358661E-2</c:v>
                </c:pt>
                <c:pt idx="2108">
                  <c:v>1.3612849265861772E-2</c:v>
                </c:pt>
                <c:pt idx="2109">
                  <c:v>1.3612676363652931E-2</c:v>
                </c:pt>
                <c:pt idx="2110">
                  <c:v>1.3612252916383183E-2</c:v>
                </c:pt>
                <c:pt idx="2111">
                  <c:v>1.3611583710923508E-2</c:v>
                </c:pt>
                <c:pt idx="2112">
                  <c:v>1.361111722651112E-2</c:v>
                </c:pt>
                <c:pt idx="2113">
                  <c:v>1.3610628354414766E-2</c:v>
                </c:pt>
                <c:pt idx="2114">
                  <c:v>1.3609596984973216E-2</c:v>
                </c:pt>
                <c:pt idx="2115">
                  <c:v>1.360905197929263E-2</c:v>
                </c:pt>
                <c:pt idx="2116">
                  <c:v>1.3608484437031443E-2</c:v>
                </c:pt>
                <c:pt idx="2117">
                  <c:v>1.3607894315418534E-2</c:v>
                </c:pt>
                <c:pt idx="2118">
                  <c:v>1.3607492830071373E-2</c:v>
                </c:pt>
                <c:pt idx="2119">
                  <c:v>1.3606855774550779E-2</c:v>
                </c:pt>
                <c:pt idx="2120">
                  <c:v>1.360619600741437E-2</c:v>
                </c:pt>
                <c:pt idx="2121">
                  <c:v>1.3605513485878308E-2</c:v>
                </c:pt>
                <c:pt idx="2122">
                  <c:v>1.3604603519612013E-2</c:v>
                </c:pt>
                <c:pt idx="2123">
                  <c:v>1.3603877023439459E-2</c:v>
                </c:pt>
                <c:pt idx="2124">
                  <c:v>1.3603127648445401E-2</c:v>
                </c:pt>
                <c:pt idx="2125">
                  <c:v>1.3602355351845397E-2</c:v>
                </c:pt>
                <c:pt idx="2126">
                  <c:v>1.3601758064884775E-2</c:v>
                </c:pt>
                <c:pt idx="2127">
                  <c:v>1.3600938118549431E-2</c:v>
                </c:pt>
                <c:pt idx="2128">
                  <c:v>1.3600095118345593E-2</c:v>
                </c:pt>
                <c:pt idx="2129">
                  <c:v>1.3599229021494581E-2</c:v>
                </c:pt>
                <c:pt idx="2130">
                  <c:v>1.3598339785207397E-2</c:v>
                </c:pt>
                <c:pt idx="2131">
                  <c:v>1.359742736671051E-2</c:v>
                </c:pt>
                <c:pt idx="2132">
                  <c:v>1.3596491723222663E-2</c:v>
                </c:pt>
                <c:pt idx="2133">
                  <c:v>1.359553281196001E-2</c:v>
                </c:pt>
                <c:pt idx="2134">
                  <c:v>1.359455059014387E-2</c:v>
                </c:pt>
                <c:pt idx="2135">
                  <c:v>1.3593362286028032E-2</c:v>
                </c:pt>
                <c:pt idx="2136">
                  <c:v>1.3592335028322466E-2</c:v>
                </c:pt>
                <c:pt idx="2137">
                  <c:v>1.3591284335658926E-2</c:v>
                </c:pt>
                <c:pt idx="2138">
                  <c:v>1.3590210165260963E-2</c:v>
                </c:pt>
                <c:pt idx="2139">
                  <c:v>1.3589112474352127E-2</c:v>
                </c:pt>
                <c:pt idx="2140">
                  <c:v>1.3588165341960773E-2</c:v>
                </c:pt>
                <c:pt idx="2141">
                  <c:v>1.358701874843871E-2</c:v>
                </c:pt>
                <c:pt idx="2142">
                  <c:v>1.3585848502125953E-2</c:v>
                </c:pt>
                <c:pt idx="2143">
                  <c:v>1.3584654560243818E-2</c:v>
                </c:pt>
                <c:pt idx="2144">
                  <c:v>1.3583269714886548E-2</c:v>
                </c:pt>
                <c:pt idx="2145">
                  <c:v>1.358203000256708E-2</c:v>
                </c:pt>
                <c:pt idx="2146">
                  <c:v>1.3580766470293604E-2</c:v>
                </c:pt>
                <c:pt idx="2147">
                  <c:v>1.3579479075287004E-2</c:v>
                </c:pt>
                <c:pt idx="2148">
                  <c:v>1.3578807371291364E-2</c:v>
                </c:pt>
                <c:pt idx="2149">
                  <c:v>1.3576990906395522E-2</c:v>
                </c:pt>
                <c:pt idx="2150">
                  <c:v>1.3575629897734911E-2</c:v>
                </c:pt>
                <c:pt idx="2151">
                  <c:v>1.3574244851275452E-2</c:v>
                </c:pt>
                <c:pt idx="2152">
                  <c:v>1.3572835724246198E-2</c:v>
                </c:pt>
                <c:pt idx="2153">
                  <c:v>1.3571402473868462E-2</c:v>
                </c:pt>
                <c:pt idx="2154">
                  <c:v>1.3569945057366141E-2</c:v>
                </c:pt>
                <c:pt idx="2155">
                  <c:v>1.3568463431957974E-2</c:v>
                </c:pt>
                <c:pt idx="2156">
                  <c:v>1.356695755487043E-2</c:v>
                </c:pt>
                <c:pt idx="2157">
                  <c:v>1.3564994522364022E-2</c:v>
                </c:pt>
                <c:pt idx="2158">
                  <c:v>1.3563445413771191E-2</c:v>
                </c:pt>
                <c:pt idx="2159">
                  <c:v>1.356187193706512E-2</c:v>
                </c:pt>
                <c:pt idx="2160">
                  <c:v>1.3560274049477159E-2</c:v>
                </c:pt>
                <c:pt idx="2161">
                  <c:v>1.3559062897057789E-2</c:v>
                </c:pt>
                <c:pt idx="2162">
                  <c:v>1.3557410611588055E-2</c:v>
                </c:pt>
                <c:pt idx="2163">
                  <c:v>1.3556265097498204E-2</c:v>
                </c:pt>
                <c:pt idx="2164">
                  <c:v>1.3554032344536148E-2</c:v>
                </c:pt>
                <c:pt idx="2165">
                  <c:v>1.3552306277404343E-2</c:v>
                </c:pt>
                <c:pt idx="2166">
                  <c:v>1.3550427758905137E-2</c:v>
                </c:pt>
                <c:pt idx="2167">
                  <c:v>1.3548654126349646E-2</c:v>
                </c:pt>
                <c:pt idx="2168">
                  <c:v>1.3546855732790242E-2</c:v>
                </c:pt>
                <c:pt idx="2169">
                  <c:v>1.3545032535442481E-2</c:v>
                </c:pt>
                <c:pt idx="2170">
                  <c:v>1.3543304894686433E-2</c:v>
                </c:pt>
                <c:pt idx="2171">
                  <c:v>1.3541430109311747E-2</c:v>
                </c:pt>
                <c:pt idx="2172">
                  <c:v>1.3539530387850317E-2</c:v>
                </c:pt>
                <c:pt idx="2173">
                  <c:v>1.3537605687533772E-2</c:v>
                </c:pt>
                <c:pt idx="2174">
                  <c:v>1.3535542994934424E-2</c:v>
                </c:pt>
                <c:pt idx="2175">
                  <c:v>1.3533570076665669E-2</c:v>
                </c:pt>
                <c:pt idx="2176">
                  <c:v>1.3531572055213381E-2</c:v>
                </c:pt>
                <c:pt idx="2177">
                  <c:v>1.3529548887795784E-2</c:v>
                </c:pt>
                <c:pt idx="2178">
                  <c:v>1.3527500531647085E-2</c:v>
                </c:pt>
                <c:pt idx="2179">
                  <c:v>1.3525530534328693E-2</c:v>
                </c:pt>
                <c:pt idx="2180">
                  <c:v>1.3523429784365031E-2</c:v>
                </c:pt>
                <c:pt idx="2181">
                  <c:v>1.3521303713360621E-2</c:v>
                </c:pt>
                <c:pt idx="2182">
                  <c:v>1.3519152278547093E-2</c:v>
                </c:pt>
                <c:pt idx="2183">
                  <c:v>1.3516975437145763E-2</c:v>
                </c:pt>
                <c:pt idx="2184">
                  <c:v>1.3514773146393421E-2</c:v>
                </c:pt>
                <c:pt idx="2185">
                  <c:v>1.3512545363513959E-2</c:v>
                </c:pt>
                <c:pt idx="2186">
                  <c:v>1.351029204573643E-2</c:v>
                </c:pt>
                <c:pt idx="2187">
                  <c:v>1.3507924776107849E-2</c:v>
                </c:pt>
                <c:pt idx="2188">
                  <c:v>1.3505622180233878E-2</c:v>
                </c:pt>
                <c:pt idx="2189">
                  <c:v>1.350329392515448E-2</c:v>
                </c:pt>
                <c:pt idx="2190">
                  <c:v>1.3500939968098535E-2</c:v>
                </c:pt>
                <c:pt idx="2191">
                  <c:v>1.3498560266294923E-2</c:v>
                </c:pt>
                <c:pt idx="2192">
                  <c:v>1.349623351107228E-2</c:v>
                </c:pt>
                <c:pt idx="2193">
                  <c:v>1.3493800251437208E-2</c:v>
                </c:pt>
                <c:pt idx="2194">
                  <c:v>1.349134111474422E-2</c:v>
                </c:pt>
                <c:pt idx="2195">
                  <c:v>1.3488856058224948E-2</c:v>
                </c:pt>
                <c:pt idx="2196">
                  <c:v>1.348627408920855E-2</c:v>
                </c:pt>
                <c:pt idx="2197">
                  <c:v>1.3483739020794694E-2</c:v>
                </c:pt>
                <c:pt idx="2198">
                  <c:v>1.3481177908256647E-2</c:v>
                </c:pt>
                <c:pt idx="2199">
                  <c:v>1.3478590708828619E-2</c:v>
                </c:pt>
                <c:pt idx="2200">
                  <c:v>1.3476040481284641E-2</c:v>
                </c:pt>
                <c:pt idx="2201">
                  <c:v>1.3473399007653847E-2</c:v>
                </c:pt>
                <c:pt idx="2202">
                  <c:v>1.3470731314810445E-2</c:v>
                </c:pt>
                <c:pt idx="2203">
                  <c:v>1.3468037359993801E-2</c:v>
                </c:pt>
                <c:pt idx="2204">
                  <c:v>1.3465317100435546E-2</c:v>
                </c:pt>
                <c:pt idx="2205">
                  <c:v>1.3462570493364735E-2</c:v>
                </c:pt>
                <c:pt idx="2206">
                  <c:v>1.3459797496023308E-2</c:v>
                </c:pt>
                <c:pt idx="2207">
                  <c:v>1.3456998065632584E-2</c:v>
                </c:pt>
                <c:pt idx="2208">
                  <c:v>1.3454172159437084E-2</c:v>
                </c:pt>
                <c:pt idx="2209">
                  <c:v>1.3451183541141847E-2</c:v>
                </c:pt>
                <c:pt idx="2210">
                  <c:v>1.3448310578633953E-2</c:v>
                </c:pt>
                <c:pt idx="2211">
                  <c:v>1.344541102409748E-2</c:v>
                </c:pt>
                <c:pt idx="2212">
                  <c:v>1.3442484834760928E-2</c:v>
                </c:pt>
                <c:pt idx="2213">
                  <c:v>1.3439643994489886E-2</c:v>
                </c:pt>
                <c:pt idx="2214">
                  <c:v>1.3436796915568141E-2</c:v>
                </c:pt>
                <c:pt idx="2215">
                  <c:v>1.3433645901043446E-2</c:v>
                </c:pt>
                <c:pt idx="2216">
                  <c:v>1.34306066488026E-2</c:v>
                </c:pt>
                <c:pt idx="2217">
                  <c:v>1.3427540535864863E-2</c:v>
                </c:pt>
                <c:pt idx="2218">
                  <c:v>1.3424420531399583E-2</c:v>
                </c:pt>
                <c:pt idx="2219">
                  <c:v>1.3421302613331854E-2</c:v>
                </c:pt>
                <c:pt idx="2220">
                  <c:v>1.3418157710305856E-2</c:v>
                </c:pt>
                <c:pt idx="2221">
                  <c:v>1.3414985779561128E-2</c:v>
                </c:pt>
                <c:pt idx="2222">
                  <c:v>1.3411805563958783E-2</c:v>
                </c:pt>
                <c:pt idx="2223">
                  <c:v>1.3408577388791603E-2</c:v>
                </c:pt>
                <c:pt idx="2224">
                  <c:v>1.3405322053582466E-2</c:v>
                </c:pt>
                <c:pt idx="2225">
                  <c:v>1.3402039515568159E-2</c:v>
                </c:pt>
                <c:pt idx="2226">
                  <c:v>1.3398719213360444E-2</c:v>
                </c:pt>
                <c:pt idx="2227">
                  <c:v>1.3395384218291007E-2</c:v>
                </c:pt>
                <c:pt idx="2228">
                  <c:v>1.3392021896174278E-2</c:v>
                </c:pt>
                <c:pt idx="2229">
                  <c:v>1.3388632204241802E-2</c:v>
                </c:pt>
                <c:pt idx="2230">
                  <c:v>1.3385215099735781E-2</c:v>
                </c:pt>
                <c:pt idx="2231">
                  <c:v>1.3381770633895744E-2</c:v>
                </c:pt>
                <c:pt idx="2232">
                  <c:v>1.3378296478913983E-2</c:v>
                </c:pt>
                <c:pt idx="2233">
                  <c:v>1.3374794779031668E-2</c:v>
                </c:pt>
                <c:pt idx="2234">
                  <c:v>1.33712654914959E-2</c:v>
                </c:pt>
                <c:pt idx="2235">
                  <c:v>1.3367708573540889E-2</c:v>
                </c:pt>
                <c:pt idx="2236">
                  <c:v>1.336412398240858E-2</c:v>
                </c:pt>
                <c:pt idx="2237">
                  <c:v>1.3360511675338339E-2</c:v>
                </c:pt>
                <c:pt idx="2238">
                  <c:v>1.335687160957469E-2</c:v>
                </c:pt>
                <c:pt idx="2239">
                  <c:v>1.335320374235442E-2</c:v>
                </c:pt>
                <c:pt idx="2240">
                  <c:v>1.3349526956010216E-2</c:v>
                </c:pt>
                <c:pt idx="2241">
                  <c:v>1.3345805491071339E-2</c:v>
                </c:pt>
                <c:pt idx="2242">
                  <c:v>1.3342056100454691E-2</c:v>
                </c:pt>
                <c:pt idx="2243">
                  <c:v>1.3338278741391818E-2</c:v>
                </c:pt>
                <c:pt idx="2244">
                  <c:v>1.3334445887864093E-2</c:v>
                </c:pt>
                <c:pt idx="2245">
                  <c:v>1.3330610313979785E-2</c:v>
                </c:pt>
                <c:pt idx="2246">
                  <c:v>1.3326746639337625E-2</c:v>
                </c:pt>
                <c:pt idx="2247">
                  <c:v>1.3322854821171825E-2</c:v>
                </c:pt>
                <c:pt idx="2248">
                  <c:v>1.3318970923023699E-2</c:v>
                </c:pt>
                <c:pt idx="2249">
                  <c:v>1.3315024855439006E-2</c:v>
                </c:pt>
                <c:pt idx="2250">
                  <c:v>1.3311050520122159E-2</c:v>
                </c:pt>
                <c:pt idx="2251">
                  <c:v>1.3307047874318023E-2</c:v>
                </c:pt>
                <c:pt idx="2252">
                  <c:v>1.3303016875266138E-2</c:v>
                </c:pt>
                <c:pt idx="2253">
                  <c:v>1.3298910503917721E-2</c:v>
                </c:pt>
                <c:pt idx="2254">
                  <c:v>1.3294820483938249E-2</c:v>
                </c:pt>
                <c:pt idx="2255">
                  <c:v>1.329070197839906E-2</c:v>
                </c:pt>
                <c:pt idx="2256">
                  <c:v>1.3286554944534363E-2</c:v>
                </c:pt>
                <c:pt idx="2257">
                  <c:v>1.328237933959384E-2</c:v>
                </c:pt>
                <c:pt idx="2258">
                  <c:v>1.3278175120824588E-2</c:v>
                </c:pt>
                <c:pt idx="2259">
                  <c:v>1.3273942245471135E-2</c:v>
                </c:pt>
                <c:pt idx="2260">
                  <c:v>1.3269680670778003E-2</c:v>
                </c:pt>
                <c:pt idx="2261">
                  <c:v>1.3265583453565861E-2</c:v>
                </c:pt>
                <c:pt idx="2262">
                  <c:v>1.3261271006592055E-2</c:v>
                </c:pt>
                <c:pt idx="2263">
                  <c:v>1.3256929744202482E-2</c:v>
                </c:pt>
                <c:pt idx="2264">
                  <c:v>1.3252559623657043E-2</c:v>
                </c:pt>
                <c:pt idx="2265">
                  <c:v>1.3248014289268362E-2</c:v>
                </c:pt>
                <c:pt idx="2266">
                  <c:v>1.3243506142382974E-2</c:v>
                </c:pt>
                <c:pt idx="2267">
                  <c:v>1.3239042475256733E-2</c:v>
                </c:pt>
                <c:pt idx="2268">
                  <c:v>1.3234549766767627E-2</c:v>
                </c:pt>
                <c:pt idx="2269">
                  <c:v>1.3230027974173074E-2</c:v>
                </c:pt>
                <c:pt idx="2270">
                  <c:v>1.3225561748292591E-2</c:v>
                </c:pt>
                <c:pt idx="2271">
                  <c:v>1.3220983914473905E-2</c:v>
                </c:pt>
                <c:pt idx="2272">
                  <c:v>1.3216376872363433E-2</c:v>
                </c:pt>
                <c:pt idx="2273">
                  <c:v>1.3211740579211373E-2</c:v>
                </c:pt>
                <c:pt idx="2274">
                  <c:v>1.320698125333165E-2</c:v>
                </c:pt>
                <c:pt idx="2275">
                  <c:v>1.3202284058337397E-2</c:v>
                </c:pt>
                <c:pt idx="2276">
                  <c:v>1.3197557479990619E-2</c:v>
                </c:pt>
                <c:pt idx="2277">
                  <c:v>1.3192801475533259E-2</c:v>
                </c:pt>
                <c:pt idx="2278">
                  <c:v>1.3188016002222736E-2</c:v>
                </c:pt>
                <c:pt idx="2279">
                  <c:v>1.3183306154492591E-2</c:v>
                </c:pt>
                <c:pt idx="2280">
                  <c:v>1.3178463907092208E-2</c:v>
                </c:pt>
                <c:pt idx="2281">
                  <c:v>1.3173592066659801E-2</c:v>
                </c:pt>
                <c:pt idx="2282">
                  <c:v>1.3168690590456222E-2</c:v>
                </c:pt>
                <c:pt idx="2283">
                  <c:v>1.3163645106686257E-2</c:v>
                </c:pt>
                <c:pt idx="2284">
                  <c:v>1.3158681922551612E-2</c:v>
                </c:pt>
                <c:pt idx="2285">
                  <c:v>1.3153688970332197E-2</c:v>
                </c:pt>
                <c:pt idx="2286">
                  <c:v>1.314866620727769E-2</c:v>
                </c:pt>
                <c:pt idx="2287">
                  <c:v>1.3143613590648088E-2</c:v>
                </c:pt>
                <c:pt idx="2288">
                  <c:v>1.3138531077695649E-2</c:v>
                </c:pt>
                <c:pt idx="2289">
                  <c:v>1.313341862567779E-2</c:v>
                </c:pt>
                <c:pt idx="2290">
                  <c:v>1.3128276191846769E-2</c:v>
                </c:pt>
                <c:pt idx="2291">
                  <c:v>1.3123103733454848E-2</c:v>
                </c:pt>
                <c:pt idx="2292">
                  <c:v>1.3118036456718052E-2</c:v>
                </c:pt>
                <c:pt idx="2293">
                  <c:v>1.3112806165781699E-2</c:v>
                </c:pt>
                <c:pt idx="2294">
                  <c:v>1.3107545726132486E-2</c:v>
                </c:pt>
                <c:pt idx="2295">
                  <c:v>1.3102255095028603E-2</c:v>
                </c:pt>
                <c:pt idx="2296">
                  <c:v>1.3096789577111904E-2</c:v>
                </c:pt>
                <c:pt idx="2297">
                  <c:v>1.3091436073757734E-2</c:v>
                </c:pt>
                <c:pt idx="2298">
                  <c:v>1.3086052246647155E-2</c:v>
                </c:pt>
                <c:pt idx="2299">
                  <c:v>1.3080638053029846E-2</c:v>
                </c:pt>
                <c:pt idx="2300">
                  <c:v>1.3075347571632534E-2</c:v>
                </c:pt>
                <c:pt idx="2301">
                  <c:v>1.3069874894187983E-2</c:v>
                </c:pt>
                <c:pt idx="2302">
                  <c:v>1.3064371726096091E-2</c:v>
                </c:pt>
                <c:pt idx="2303">
                  <c:v>1.305883802460972E-2</c:v>
                </c:pt>
                <c:pt idx="2304">
                  <c:v>1.305327374698706E-2</c:v>
                </c:pt>
                <c:pt idx="2305">
                  <c:v>1.3047512801272781E-2</c:v>
                </c:pt>
                <c:pt idx="2306">
                  <c:v>1.3041884845385652E-2</c:v>
                </c:pt>
                <c:pt idx="2307">
                  <c:v>1.3036226181076912E-2</c:v>
                </c:pt>
                <c:pt idx="2308">
                  <c:v>1.3029373580080163E-2</c:v>
                </c:pt>
                <c:pt idx="2309">
                  <c:v>1.3023644145555771E-2</c:v>
                </c:pt>
                <c:pt idx="2310">
                  <c:v>1.3017883860133786E-2</c:v>
                </c:pt>
                <c:pt idx="2311">
                  <c:v>1.3012092681067794E-2</c:v>
                </c:pt>
                <c:pt idx="2312">
                  <c:v>1.3006270565621073E-2</c:v>
                </c:pt>
                <c:pt idx="2313">
                  <c:v>1.3001160713447832E-2</c:v>
                </c:pt>
                <c:pt idx="2314">
                  <c:v>1.2995286321823658E-2</c:v>
                </c:pt>
                <c:pt idx="2315">
                  <c:v>1.2989380881918297E-2</c:v>
                </c:pt>
                <c:pt idx="2316">
                  <c:v>1.298344435098801E-2</c:v>
                </c:pt>
                <c:pt idx="2317">
                  <c:v>1.2977476686305594E-2</c:v>
                </c:pt>
                <c:pt idx="2318">
                  <c:v>1.2970685815715558E-2</c:v>
                </c:pt>
                <c:pt idx="2319">
                  <c:v>1.2964645948987589E-2</c:v>
                </c:pt>
                <c:pt idx="2320">
                  <c:v>1.2958371291449651E-2</c:v>
                </c:pt>
                <c:pt idx="2321">
                  <c:v>1.2952472337988333E-2</c:v>
                </c:pt>
                <c:pt idx="2322">
                  <c:v>1.2946962382648586E-2</c:v>
                </c:pt>
                <c:pt idx="2323">
                  <c:v>1.2940804550764184E-2</c:v>
                </c:pt>
                <c:pt idx="2324">
                  <c:v>1.2934615281898765E-2</c:v>
                </c:pt>
                <c:pt idx="2325">
                  <c:v>1.2928394533329168E-2</c:v>
                </c:pt>
                <c:pt idx="2326">
                  <c:v>1.2920810327498311E-2</c:v>
                </c:pt>
                <c:pt idx="2327">
                  <c:v>1.2914517008962012E-2</c:v>
                </c:pt>
                <c:pt idx="2328">
                  <c:v>1.2908192068258328E-2</c:v>
                </c:pt>
                <c:pt idx="2329">
                  <c:v>1.2901835462658939E-2</c:v>
                </c:pt>
                <c:pt idx="2330">
                  <c:v>1.2896130940883212E-2</c:v>
                </c:pt>
                <c:pt idx="2331">
                  <c:v>1.2889027085847271E-2</c:v>
                </c:pt>
                <c:pt idx="2332">
                  <c:v>1.2882575229170856E-2</c:v>
                </c:pt>
                <c:pt idx="2333">
                  <c:v>1.287609153667546E-2</c:v>
                </c:pt>
                <c:pt idx="2334">
                  <c:v>1.2869575965630264E-2</c:v>
                </c:pt>
                <c:pt idx="2335">
                  <c:v>1.2863028473301952E-2</c:v>
                </c:pt>
                <c:pt idx="2336">
                  <c:v>1.2856449016964699E-2</c:v>
                </c:pt>
                <c:pt idx="2337">
                  <c:v>1.2849837553895183E-2</c:v>
                </c:pt>
                <c:pt idx="2338">
                  <c:v>1.2843194041355088E-2</c:v>
                </c:pt>
                <c:pt idx="2339">
                  <c:v>1.2836518436616096E-2</c:v>
                </c:pt>
                <c:pt idx="2340">
                  <c:v>1.2829810696964872E-2</c:v>
                </c:pt>
                <c:pt idx="2341">
                  <c:v>1.282307077965561E-2</c:v>
                </c:pt>
                <c:pt idx="2342">
                  <c:v>1.2816298641974977E-2</c:v>
                </c:pt>
                <c:pt idx="2343">
                  <c:v>1.2809494241187158E-2</c:v>
                </c:pt>
                <c:pt idx="2344">
                  <c:v>1.2802657534573825E-2</c:v>
                </c:pt>
                <c:pt idx="2345">
                  <c:v>1.279578847940166E-2</c:v>
                </c:pt>
                <c:pt idx="2346">
                  <c:v>1.2788887032949836E-2</c:v>
                </c:pt>
                <c:pt idx="2347">
                  <c:v>1.2781953152492531E-2</c:v>
                </c:pt>
                <c:pt idx="2348">
                  <c:v>1.2774986795301424E-2</c:v>
                </c:pt>
                <c:pt idx="2349">
                  <c:v>1.2767987918660684E-2</c:v>
                </c:pt>
                <c:pt idx="2350">
                  <c:v>1.2760956479839491E-2</c:v>
                </c:pt>
                <c:pt idx="2351">
                  <c:v>1.275389243611702E-2</c:v>
                </c:pt>
                <c:pt idx="2352">
                  <c:v>1.2747647415049848E-2</c:v>
                </c:pt>
                <c:pt idx="2353">
                  <c:v>1.2739666363067448E-2</c:v>
                </c:pt>
                <c:pt idx="2354">
                  <c:v>1.2732504248301191E-2</c:v>
                </c:pt>
                <c:pt idx="2355">
                  <c:v>1.2725309357740355E-2</c:v>
                </c:pt>
                <c:pt idx="2356">
                  <c:v>1.2718081648664115E-2</c:v>
                </c:pt>
                <c:pt idx="2357">
                  <c:v>1.271082107835414E-2</c:v>
                </c:pt>
                <c:pt idx="2358">
                  <c:v>1.2703527604089604E-2</c:v>
                </c:pt>
                <c:pt idx="2359">
                  <c:v>1.2696201183147182E-2</c:v>
                </c:pt>
                <c:pt idx="2360">
                  <c:v>1.268809309189217E-2</c:v>
                </c:pt>
                <c:pt idx="2361">
                  <c:v>1.2680698551062195E-2</c:v>
                </c:pt>
                <c:pt idx="2362">
                  <c:v>1.2673270933356788E-2</c:v>
                </c:pt>
                <c:pt idx="2363">
                  <c:v>1.2665810196059151E-2</c:v>
                </c:pt>
                <c:pt idx="2364">
                  <c:v>1.2658316296449907E-2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72608"/>
        <c:axId val="730774528"/>
      </c:lineChart>
      <c:dateAx>
        <c:axId val="7307726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30774528"/>
        <c:crosses val="autoZero"/>
        <c:auto val="1"/>
        <c:lblOffset val="100"/>
        <c:baseTimeUnit val="days"/>
      </c:dateAx>
      <c:valAx>
        <c:axId val="73077452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30772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  <c:pt idx="512">
                  <c:v>42895</c:v>
                </c:pt>
                <c:pt idx="513">
                  <c:v>42902</c:v>
                </c:pt>
                <c:pt idx="514">
                  <c:v>42909</c:v>
                </c:pt>
                <c:pt idx="515">
                  <c:v>42916</c:v>
                </c:pt>
                <c:pt idx="516">
                  <c:v>42923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-1.3599999999995259E-4</c:v>
                </c:pt>
                <c:pt idx="1">
                  <c:v>-1.4114906664344906E-4</c:v>
                </c:pt>
                <c:pt idx="2">
                  <c:v>-1.3576389614783116E-4</c:v>
                </c:pt>
                <c:pt idx="3">
                  <c:v>-1.2840988700060134E-4</c:v>
                </c:pt>
                <c:pt idx="4">
                  <c:v>-1.1863595186060704E-4</c:v>
                </c:pt>
                <c:pt idx="5">
                  <c:v>-1.1545715745594923E-4</c:v>
                </c:pt>
                <c:pt idx="6">
                  <c:v>-1.1035511408946412E-4</c:v>
                </c:pt>
                <c:pt idx="7">
                  <c:v>-1.053002578775975E-4</c:v>
                </c:pt>
                <c:pt idx="8">
                  <c:v>-9.8098572946549899E-5</c:v>
                </c:pt>
                <c:pt idx="9">
                  <c:v>-8.5552708213406617E-5</c:v>
                </c:pt>
                <c:pt idx="10">
                  <c:v>-8.0733790486810776E-5</c:v>
                </c:pt>
                <c:pt idx="11">
                  <c:v>-7.8136585444040264E-5</c:v>
                </c:pt>
                <c:pt idx="12">
                  <c:v>-7.5815470234439161E-5</c:v>
                </c:pt>
                <c:pt idx="13">
                  <c:v>-7.1707299342615755E-5</c:v>
                </c:pt>
                <c:pt idx="14">
                  <c:v>-6.9291916667100025E-5</c:v>
                </c:pt>
                <c:pt idx="15">
                  <c:v>-6.8351256820128284E-5</c:v>
                </c:pt>
                <c:pt idx="16">
                  <c:v>-6.7710359686069395E-5</c:v>
                </c:pt>
                <c:pt idx="17">
                  <c:v>-6.7347375431241871E-5</c:v>
                </c:pt>
                <c:pt idx="18">
                  <c:v>-6.4904197159318792E-5</c:v>
                </c:pt>
                <c:pt idx="19">
                  <c:v>-6.8674567879357525E-5</c:v>
                </c:pt>
                <c:pt idx="20">
                  <c:v>-6.9701148003309399E-5</c:v>
                </c:pt>
                <c:pt idx="21">
                  <c:v>-7.1005640582918431E-5</c:v>
                </c:pt>
                <c:pt idx="22">
                  <c:v>-7.2588045341449444E-5</c:v>
                </c:pt>
                <c:pt idx="23">
                  <c:v>-6.7319736618412328E-5</c:v>
                </c:pt>
                <c:pt idx="24">
                  <c:v>-6.3933948041369163E-5</c:v>
                </c:pt>
                <c:pt idx="25">
                  <c:v>-6.1889279442588389E-5</c:v>
                </c:pt>
                <c:pt idx="26">
                  <c:v>-5.9892153285964639E-5</c:v>
                </c:pt>
                <c:pt idx="27">
                  <c:v>-5.7942569644048561E-5</c:v>
                </c:pt>
                <c:pt idx="28">
                  <c:v>-5.2859172107059944E-5</c:v>
                </c:pt>
                <c:pt idx="29">
                  <c:v>-5.0619661619300949E-5</c:v>
                </c:pt>
                <c:pt idx="30">
                  <c:v>-4.8907791581837728E-5</c:v>
                </c:pt>
                <c:pt idx="31">
                  <c:v>-4.7243464461803512E-5</c:v>
                </c:pt>
                <c:pt idx="32">
                  <c:v>-4.5626680316543741E-5</c:v>
                </c:pt>
                <c:pt idx="33">
                  <c:v>-4.0678629715748478E-5</c:v>
                </c:pt>
                <c:pt idx="34">
                  <c:v>-3.9634974646666258E-5</c:v>
                </c:pt>
                <c:pt idx="35">
                  <c:v>-3.8255906229812531E-5</c:v>
                </c:pt>
                <c:pt idx="36">
                  <c:v>-3.6924381117469487E-5</c:v>
                </c:pt>
                <c:pt idx="37">
                  <c:v>-3.5640399356121669E-5</c:v>
                </c:pt>
                <c:pt idx="38">
                  <c:v>-3.0778131197290244E-5</c:v>
                </c:pt>
                <c:pt idx="39">
                  <c:v>-3.0979906742988483E-5</c:v>
                </c:pt>
                <c:pt idx="40">
                  <c:v>-2.9933642408687945E-5</c:v>
                </c:pt>
                <c:pt idx="41">
                  <c:v>-2.8934921682133783E-5</c:v>
                </c:pt>
                <c:pt idx="42">
                  <c:v>-2.798374459938411E-5</c:v>
                </c:pt>
                <c:pt idx="43">
                  <c:v>-2.9055903517051827E-5</c:v>
                </c:pt>
                <c:pt idx="44">
                  <c:v>-2.8572153026583816E-5</c:v>
                </c:pt>
                <c:pt idx="45">
                  <c:v>-2.8646130133198227E-5</c:v>
                </c:pt>
                <c:pt idx="46">
                  <c:v>-2.8722321573746242E-5</c:v>
                </c:pt>
                <c:pt idx="47">
                  <c:v>-2.8800727344317949E-5</c:v>
                </c:pt>
                <c:pt idx="48">
                  <c:v>-3.2670737142445788E-5</c:v>
                </c:pt>
                <c:pt idx="49">
                  <c:v>-2.9136493758555439E-5</c:v>
                </c:pt>
                <c:pt idx="50">
                  <c:v>-2.9225971191844213E-5</c:v>
                </c:pt>
                <c:pt idx="51">
                  <c:v>-2.9317662956894416E-5</c:v>
                </c:pt>
                <c:pt idx="52">
                  <c:v>-2.9411569055009355E-5</c:v>
                </c:pt>
                <c:pt idx="53">
                  <c:v>-3.3510844179148754E-5</c:v>
                </c:pt>
                <c:pt idx="54">
                  <c:v>-2.9809336757263587E-5</c:v>
                </c:pt>
                <c:pt idx="55">
                  <c:v>-2.9914314510275762E-5</c:v>
                </c:pt>
                <c:pt idx="56">
                  <c:v>-3.0021506593746064E-5</c:v>
                </c:pt>
                <c:pt idx="57">
                  <c:v>-3.0130913008977796E-5</c:v>
                </c:pt>
                <c:pt idx="58">
                  <c:v>-3.4457144674133932E-5</c:v>
                </c:pt>
                <c:pt idx="59">
                  <c:v>-3.0590681968838311E-5</c:v>
                </c:pt>
                <c:pt idx="60">
                  <c:v>-3.0711160032450756E-5</c:v>
                </c:pt>
                <c:pt idx="61">
                  <c:v>-3.0833852426521318E-5</c:v>
                </c:pt>
                <c:pt idx="62">
                  <c:v>-3.0958759149746704E-5</c:v>
                </c:pt>
                <c:pt idx="63">
                  <c:v>-3.5509638548315638E-5</c:v>
                </c:pt>
                <c:pt idx="64">
                  <c:v>-2.917493204825903E-5</c:v>
                </c:pt>
                <c:pt idx="65">
                  <c:v>-2.9295649131182265E-5</c:v>
                </c:pt>
                <c:pt idx="66">
                  <c:v>-2.9418604877865361E-5</c:v>
                </c:pt>
                <c:pt idx="67">
                  <c:v>-2.9001811305023579E-5</c:v>
                </c:pt>
                <c:pt idx="68">
                  <c:v>-2.8603997198531991E-5</c:v>
                </c:pt>
                <c:pt idx="69">
                  <c:v>-2.7524431736890822E-5</c:v>
                </c:pt>
                <c:pt idx="70">
                  <c:v>-2.7202535552897187E-5</c:v>
                </c:pt>
                <c:pt idx="71">
                  <c:v>-2.6899618859849455E-5</c:v>
                </c:pt>
                <c:pt idx="72">
                  <c:v>-2.66156816660926E-5</c:v>
                </c:pt>
                <c:pt idx="73">
                  <c:v>-2.635072397162662E-5</c:v>
                </c:pt>
                <c:pt idx="74">
                  <c:v>-2.566972793448298E-5</c:v>
                </c:pt>
                <c:pt idx="75">
                  <c:v>-2.5480688280222997E-5</c:v>
                </c:pt>
                <c:pt idx="76">
                  <c:v>-2.5310628143261458E-5</c:v>
                </c:pt>
                <c:pt idx="77">
                  <c:v>-2.5159547527551256E-5</c:v>
                </c:pt>
                <c:pt idx="78">
                  <c:v>-2.5027446432213963E-5</c:v>
                </c:pt>
                <c:pt idx="79">
                  <c:v>-2.474502029962341E-5</c:v>
                </c:pt>
                <c:pt idx="80">
                  <c:v>-2.4688837309495059E-5</c:v>
                </c:pt>
                <c:pt idx="81">
                  <c:v>-2.4651633848523806E-5</c:v>
                </c:pt>
                <c:pt idx="82">
                  <c:v>-2.4633409916270438E-5</c:v>
                </c:pt>
                <c:pt idx="83">
                  <c:v>-2.2616339097673232E-5</c:v>
                </c:pt>
                <c:pt idx="84">
                  <c:v>-2.4750309484098425E-5</c:v>
                </c:pt>
                <c:pt idx="85">
                  <c:v>-2.4826983197630532E-5</c:v>
                </c:pt>
                <c:pt idx="86">
                  <c:v>-2.4180832163122687E-5</c:v>
                </c:pt>
                <c:pt idx="87">
                  <c:v>-2.20343924844993E-5</c:v>
                </c:pt>
                <c:pt idx="88">
                  <c:v>-2.2871621887474099E-5</c:v>
                </c:pt>
                <c:pt idx="89">
                  <c:v>-2.513912649613976E-5</c:v>
                </c:pt>
                <c:pt idx="90">
                  <c:v>-2.542559770637153E-5</c:v>
                </c:pt>
                <c:pt idx="91">
                  <c:v>-2.573222674765983E-5</c:v>
                </c:pt>
                <c:pt idx="92">
                  <c:v>-2.6059013616094742E-5</c:v>
                </c:pt>
                <c:pt idx="93">
                  <c:v>-2.4658052214544839E-5</c:v>
                </c:pt>
                <c:pt idx="94">
                  <c:v>-2.7567739259642714E-5</c:v>
                </c:pt>
                <c:pt idx="95">
                  <c:v>-2.7995315183440201E-5</c:v>
                </c:pt>
                <c:pt idx="96">
                  <c:v>-2.8443048899629495E-5</c:v>
                </c:pt>
                <c:pt idx="97">
                  <c:v>-2.891094040039076E-5</c:v>
                </c:pt>
                <c:pt idx="98">
                  <c:v>-2.7411200435011022E-5</c:v>
                </c:pt>
                <c:pt idx="99">
                  <c:v>-3.0984084111874075E-5</c:v>
                </c:pt>
                <c:pt idx="100">
                  <c:v>-3.1552764426452001E-5</c:v>
                </c:pt>
                <c:pt idx="101">
                  <c:v>-3.2141602478682912E-5</c:v>
                </c:pt>
                <c:pt idx="102">
                  <c:v>-3.2750598258140364E-5</c:v>
                </c:pt>
                <c:pt idx="103">
                  <c:v>-3.113106446033053E-5</c:v>
                </c:pt>
                <c:pt idx="104">
                  <c:v>-3.5388158469248317E-5</c:v>
                </c:pt>
                <c:pt idx="105">
                  <c:v>-3.6097942743647067E-5</c:v>
                </c:pt>
                <c:pt idx="106">
                  <c:v>-3.6827884684885887E-5</c:v>
                </c:pt>
                <c:pt idx="107">
                  <c:v>-3.7577984282972757E-5</c:v>
                </c:pt>
                <c:pt idx="108">
                  <c:v>-3.9635753270253271E-5</c:v>
                </c:pt>
                <c:pt idx="109">
                  <c:v>-4.0779958994435041E-5</c:v>
                </c:pt>
                <c:pt idx="110">
                  <c:v>-3.771318010533605E-5</c:v>
                </c:pt>
                <c:pt idx="111">
                  <c:v>-3.4616965839057883E-5</c:v>
                </c:pt>
                <c:pt idx="112">
                  <c:v>-3.1491316126090922E-5</c:v>
                </c:pt>
                <c:pt idx="113">
                  <c:v>-2.5842445351727631E-5</c:v>
                </c:pt>
                <c:pt idx="114">
                  <c:v>-1.8694361391076743E-5</c:v>
                </c:pt>
                <c:pt idx="115">
                  <c:v>-1.5421533375955484E-5</c:v>
                </c:pt>
                <c:pt idx="116">
                  <c:v>-1.2119269480579206E-5</c:v>
                </c:pt>
                <c:pt idx="117">
                  <c:v>-8.7875696315283758E-6</c:v>
                </c:pt>
                <c:pt idx="118">
                  <c:v>-3.2438759742178034E-6</c:v>
                </c:pt>
                <c:pt idx="119">
                  <c:v>4.8335908206399774E-6</c:v>
                </c:pt>
                <c:pt idx="120">
                  <c:v>8.3124715814967338E-6</c:v>
                </c:pt>
                <c:pt idx="121">
                  <c:v>1.1820788758266982E-5</c:v>
                </c:pt>
                <c:pt idx="122">
                  <c:v>1.5358542427411301E-5</c:v>
                </c:pt>
                <c:pt idx="123">
                  <c:v>2.0766376873412575E-5</c:v>
                </c:pt>
                <c:pt idx="124">
                  <c:v>2.9803923658598627E-5</c:v>
                </c:pt>
                <c:pt idx="125">
                  <c:v>3.3488861011244786E-5</c:v>
                </c:pt>
                <c:pt idx="126">
                  <c:v>3.7203235346307807E-5</c:v>
                </c:pt>
                <c:pt idx="127">
                  <c:v>4.0947046750674708E-5</c:v>
                </c:pt>
                <c:pt idx="128">
                  <c:v>4.6188339740139293E-5</c:v>
                </c:pt>
                <c:pt idx="129">
                  <c:v>5.5565272993762918E-5</c:v>
                </c:pt>
                <c:pt idx="130">
                  <c:v>5.9486026867416033E-5</c:v>
                </c:pt>
                <c:pt idx="131">
                  <c:v>6.343654177778112E-5</c:v>
                </c:pt>
                <c:pt idx="132">
                  <c:v>6.4619643634264523E-5</c:v>
                </c:pt>
                <c:pt idx="133">
                  <c:v>6.5802745842115205E-5</c:v>
                </c:pt>
                <c:pt idx="134">
                  <c:v>6.9352054594074618E-5</c:v>
                </c:pt>
                <c:pt idx="135">
                  <c:v>7.0535158218813893E-5</c:v>
                </c:pt>
                <c:pt idx="136">
                  <c:v>7.1718262197555707E-5</c:v>
                </c:pt>
                <c:pt idx="137">
                  <c:v>7.2901366530300074E-5</c:v>
                </c:pt>
                <c:pt idx="138">
                  <c:v>7.408447121529014E-5</c:v>
                </c:pt>
                <c:pt idx="139">
                  <c:v>7.7633787396910836E-5</c:v>
                </c:pt>
                <c:pt idx="140">
                  <c:v>7.881689349703264E-5</c:v>
                </c:pt>
                <c:pt idx="141">
                  <c:v>7.9999999952913838E-5</c:v>
                </c:pt>
                <c:pt idx="142">
                  <c:v>8.0715612761484852E-5</c:v>
                </c:pt>
                <c:pt idx="143">
                  <c:v>8.1428034613106645E-5</c:v>
                </c:pt>
                <c:pt idx="144">
                  <c:v>8.3546154413978826E-5</c:v>
                </c:pt>
                <c:pt idx="145">
                  <c:v>8.4245812422870626E-5</c:v>
                </c:pt>
                <c:pt idx="146">
                  <c:v>8.4942279467785855E-5</c:v>
                </c:pt>
                <c:pt idx="147">
                  <c:v>8.5635555545210843E-5</c:v>
                </c:pt>
                <c:pt idx="148">
                  <c:v>8.8531292192000464E-5</c:v>
                </c:pt>
                <c:pt idx="149">
                  <c:v>8.9054071381331745E-5</c:v>
                </c:pt>
                <c:pt idx="150">
                  <c:v>8.9728201624827489E-5</c:v>
                </c:pt>
                <c:pt idx="151">
                  <c:v>9.0399140890291973E-5</c:v>
                </c:pt>
                <c:pt idx="152">
                  <c:v>9.3050988141971078E-5</c:v>
                </c:pt>
                <c:pt idx="153">
                  <c:v>9.3705972493561969E-5</c:v>
                </c:pt>
                <c:pt idx="154">
                  <c:v>9.4357765858337419E-5</c:v>
                </c:pt>
                <c:pt idx="155">
                  <c:v>9.5006368232783747E-5</c:v>
                </c:pt>
                <c:pt idx="156">
                  <c:v>9.5651779615144139E-5</c:v>
                </c:pt>
                <c:pt idx="157">
                  <c:v>9.7568867806195907E-5</c:v>
                </c:pt>
                <c:pt idx="158">
                  <c:v>9.8201515210549886E-5</c:v>
                </c:pt>
                <c:pt idx="159">
                  <c:v>9.8830971616668985E-5</c:v>
                </c:pt>
                <c:pt idx="160">
                  <c:v>9.9457237023674796E-5</c:v>
                </c:pt>
                <c:pt idx="161">
                  <c:v>1.000803114271752E-4</c:v>
                </c:pt>
                <c:pt idx="162">
                  <c:v>1.0193038861576572E-4</c:v>
                </c:pt>
                <c:pt idx="163">
                  <c:v>1.0254069899821724E-4</c:v>
                </c:pt>
                <c:pt idx="164">
                  <c:v>1.0314781837277128E-4</c:v>
                </c:pt>
                <c:pt idx="165">
                  <c:v>1.0375174673591417E-4</c:v>
                </c:pt>
                <c:pt idx="166">
                  <c:v>1.0435248408676749E-4</c:v>
                </c:pt>
                <c:pt idx="167">
                  <c:v>1.0613555005417059E-4</c:v>
                </c:pt>
                <c:pt idx="168">
                  <c:v>1.0672352334268936E-4</c:v>
                </c:pt>
                <c:pt idx="169">
                  <c:v>1.0730830561276963E-4</c:v>
                </c:pt>
                <c:pt idx="170">
                  <c:v>1.0788989686177614E-4</c:v>
                </c:pt>
                <c:pt idx="171">
                  <c:v>1.0846829708883048E-4</c:v>
                </c:pt>
                <c:pt idx="172">
                  <c:v>1.1018435162246898E-4</c:v>
                </c:pt>
                <c:pt idx="173">
                  <c:v>1.1049342618374425E-4</c:v>
                </c:pt>
                <c:pt idx="174">
                  <c:v>1.1105220129525861E-4</c:v>
                </c:pt>
                <c:pt idx="175">
                  <c:v>1.116077499183632E-4</c:v>
                </c:pt>
                <c:pt idx="176">
                  <c:v>1.12160072053058E-4</c:v>
                </c:pt>
                <c:pt idx="177">
                  <c:v>1.1407679284104455E-4</c:v>
                </c:pt>
                <c:pt idx="178">
                  <c:v>1.1433709567310046E-4</c:v>
                </c:pt>
                <c:pt idx="179">
                  <c:v>1.1487328534265373E-4</c:v>
                </c:pt>
                <c:pt idx="180">
                  <c:v>1.1540624851402725E-4</c:v>
                </c:pt>
                <c:pt idx="181">
                  <c:v>1.1593598518810921E-4</c:v>
                </c:pt>
                <c:pt idx="182">
                  <c:v>1.1781287324784929E-4</c:v>
                </c:pt>
                <c:pt idx="183">
                  <c:v>1.1802266687332974E-4</c:v>
                </c:pt>
                <c:pt idx="184">
                  <c:v>1.1853627103608488E-4</c:v>
                </c:pt>
                <c:pt idx="185">
                  <c:v>1.1904664869266668E-4</c:v>
                </c:pt>
                <c:pt idx="186">
                  <c:v>1.1955379984307513E-4</c:v>
                </c:pt>
                <c:pt idx="187">
                  <c:v>1.2139259240016045E-4</c:v>
                </c:pt>
                <c:pt idx="188">
                  <c:v>1.2155013934744829E-4</c:v>
                </c:pt>
                <c:pt idx="189">
                  <c:v>1.2204115794300918E-4</c:v>
                </c:pt>
                <c:pt idx="190">
                  <c:v>1.2252895002529129E-4</c:v>
                </c:pt>
                <c:pt idx="191">
                  <c:v>1.2301351559074192E-4</c:v>
                </c:pt>
                <c:pt idx="192">
                  <c:v>1.2518574878369557E-4</c:v>
                </c:pt>
                <c:pt idx="193">
                  <c:v>1.2566656235699926E-4</c:v>
                </c:pt>
                <c:pt idx="194">
                  <c:v>1.2614421955340398E-4</c:v>
                </c:pt>
                <c:pt idx="195">
                  <c:v>1.2661872036943424E-4</c:v>
                </c:pt>
                <c:pt idx="196">
                  <c:v>1.2787001332760061E-4</c:v>
                </c:pt>
                <c:pt idx="197">
                  <c:v>1.2848515982546633E-4</c:v>
                </c:pt>
                <c:pt idx="198">
                  <c:v>1.289438787300667E-4</c:v>
                </c:pt>
                <c:pt idx="199">
                  <c:v>1.2939944125081715E-4</c:v>
                </c:pt>
                <c:pt idx="200">
                  <c:v>1.298518473833733E-4</c:v>
                </c:pt>
                <c:pt idx="201">
                  <c:v>1.3114568852507299E-4</c:v>
                </c:pt>
                <c:pt idx="202">
                  <c:v>1.3162990802731062E-4</c:v>
                </c:pt>
                <c:pt idx="203">
                  <c:v>1.3206653221020659E-4</c:v>
                </c:pt>
                <c:pt idx="204">
                  <c:v>1.3249999999969506E-4</c:v>
                </c:pt>
                <c:pt idx="205">
                  <c:v>1.3351529256971193E-4</c:v>
                </c:pt>
                <c:pt idx="206">
                  <c:v>1.3566180005066724E-4</c:v>
                </c:pt>
                <c:pt idx="207">
                  <c:v>1.3758283236773596E-4</c:v>
                </c:pt>
                <c:pt idx="208">
                  <c:v>1.3860130969890329E-4</c:v>
                </c:pt>
                <c:pt idx="209">
                  <c:v>1.3962042398403844E-4</c:v>
                </c:pt>
                <c:pt idx="210">
                  <c:v>1.406401752231414E-4</c:v>
                </c:pt>
                <c:pt idx="211">
                  <c:v>1.4574848574642004E-4</c:v>
                </c:pt>
                <c:pt idx="212">
                  <c:v>1.467720587214942E-4</c:v>
                </c:pt>
                <c:pt idx="213">
                  <c:v>1.4723788782485973E-4</c:v>
                </c:pt>
                <c:pt idx="214">
                  <c:v>1.4826354225393968E-4</c:v>
                </c:pt>
                <c:pt idx="215">
                  <c:v>1.5134436925843777E-4</c:v>
                </c:pt>
                <c:pt idx="216">
                  <c:v>1.5237259950048724E-4</c:v>
                </c:pt>
                <c:pt idx="217">
                  <c:v>1.5340147369687711E-4</c:v>
                </c:pt>
                <c:pt idx="218">
                  <c:v>1.5443099184760738E-4</c:v>
                </c:pt>
                <c:pt idx="219">
                  <c:v>1.5546115395443489E-4</c:v>
                </c:pt>
                <c:pt idx="220">
                  <c:v>1.5855550401062241E-4</c:v>
                </c:pt>
                <c:pt idx="221">
                  <c:v>1.5958824194447412E-4</c:v>
                </c:pt>
                <c:pt idx="222">
                  <c:v>1.6062162383530148E-4</c:v>
                </c:pt>
                <c:pt idx="223">
                  <c:v>1.616556496839829E-4</c:v>
                </c:pt>
                <c:pt idx="224">
                  <c:v>1.626903194931537E-4</c:v>
                </c:pt>
                <c:pt idx="225">
                  <c:v>1.6579819267657461E-4</c:v>
                </c:pt>
                <c:pt idx="226">
                  <c:v>1.6683543832594585E-4</c:v>
                </c:pt>
                <c:pt idx="227">
                  <c:v>1.6787332793580644E-4</c:v>
                </c:pt>
                <c:pt idx="228">
                  <c:v>1.6891186150791315E-4</c:v>
                </c:pt>
                <c:pt idx="229">
                  <c:v>1.6995103904314448E-4</c:v>
                </c:pt>
                <c:pt idx="230">
                  <c:v>1.7307243542758594E-4</c:v>
                </c:pt>
                <c:pt idx="231">
                  <c:v>1.7411418881795084E-4</c:v>
                </c:pt>
                <c:pt idx="232">
                  <c:v>1.7515658617231876E-4</c:v>
                </c:pt>
                <c:pt idx="233">
                  <c:v>1.7619962749156808E-4</c:v>
                </c:pt>
                <c:pt idx="234">
                  <c:v>1.7724331277833407E-4</c:v>
                </c:pt>
                <c:pt idx="235">
                  <c:v>1.8090730311173448E-4</c:v>
                </c:pt>
                <c:pt idx="236">
                  <c:v>1.8195253292747725E-4</c:v>
                </c:pt>
                <c:pt idx="237">
                  <c:v>1.8299839971977846E-4</c:v>
                </c:pt>
                <c:pt idx="238">
                  <c:v>1.8404490348516265E-4</c:v>
                </c:pt>
                <c:pt idx="239">
                  <c:v>1.861387125285893E-4</c:v>
                </c:pt>
                <c:pt idx="240">
                  <c:v>1.8823728831402175E-4</c:v>
                </c:pt>
                <c:pt idx="241">
                  <c:v>1.8928697696393596E-4</c:v>
                </c:pt>
                <c:pt idx="242">
                  <c:v>1.9033730259388412E-4</c:v>
                </c:pt>
                <c:pt idx="243">
                  <c:v>1.9138826520125957E-4</c:v>
                </c:pt>
                <c:pt idx="244">
                  <c:v>1.934718919769468E-4</c:v>
                </c:pt>
                <c:pt idx="245">
                  <c:v>1.955984854328386E-4</c:v>
                </c:pt>
                <c:pt idx="246">
                  <c:v>1.9665263294299035E-4</c:v>
                </c:pt>
                <c:pt idx="247">
                  <c:v>1.9770741743491382E-4</c:v>
                </c:pt>
                <c:pt idx="248">
                  <c:v>1.9876283890947781E-4</c:v>
                </c:pt>
                <c:pt idx="249">
                  <c:v>2.0083561993370806E-4</c:v>
                </c:pt>
                <c:pt idx="250">
                  <c:v>2.029908946436968E-4</c:v>
                </c:pt>
                <c:pt idx="251">
                  <c:v>2.0404950103841452E-4</c:v>
                </c:pt>
                <c:pt idx="252">
                  <c:v>2.0510874441837936E-4</c:v>
                </c:pt>
                <c:pt idx="253">
                  <c:v>2.0616862478532909E-4</c:v>
                </c:pt>
                <c:pt idx="254">
                  <c:v>2.082298965774536E-4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-1.099999999956812E-5</c:v>
                </c:pt>
                <c:pt idx="1">
                  <c:v>-1.1600643051385587E-5</c:v>
                </c:pt>
                <c:pt idx="2">
                  <c:v>-1.2271771414269109E-5</c:v>
                </c:pt>
                <c:pt idx="3">
                  <c:v>-1.4162929011701678E-5</c:v>
                </c:pt>
                <c:pt idx="4">
                  <c:v>-1.5567831726346156E-5</c:v>
                </c:pt>
                <c:pt idx="5">
                  <c:v>-1.6518946376862534E-5</c:v>
                </c:pt>
                <c:pt idx="6">
                  <c:v>-1.7509601771970512E-5</c:v>
                </c:pt>
                <c:pt idx="7">
                  <c:v>-1.8533656260569366E-5</c:v>
                </c:pt>
                <c:pt idx="8">
                  <c:v>-2.1090785226359317E-5</c:v>
                </c:pt>
                <c:pt idx="9">
                  <c:v>-2.2831189975113872E-5</c:v>
                </c:pt>
                <c:pt idx="10">
                  <c:v>-2.3920273027985225E-5</c:v>
                </c:pt>
                <c:pt idx="11">
                  <c:v>-2.5000000000163783E-5</c:v>
                </c:pt>
                <c:pt idx="12">
                  <c:v>-2.6056113704479557E-5</c:v>
                </c:pt>
                <c:pt idx="13">
                  <c:v>-2.82214973581874E-5</c:v>
                </c:pt>
                <c:pt idx="14">
                  <c:v>-2.9949150304090562E-5</c:v>
                </c:pt>
                <c:pt idx="15">
                  <c:v>-3.0837865187948807E-5</c:v>
                </c:pt>
                <c:pt idx="16">
                  <c:v>-3.1692181651607839E-5</c:v>
                </c:pt>
                <c:pt idx="17">
                  <c:v>-3.2511856922743682E-5</c:v>
                </c:pt>
                <c:pt idx="18">
                  <c:v>-3.3834191329905541E-5</c:v>
                </c:pt>
                <c:pt idx="19">
                  <c:v>-3.5440242359492487E-5</c:v>
                </c:pt>
                <c:pt idx="20">
                  <c:v>-3.608402179924984E-5</c:v>
                </c:pt>
                <c:pt idx="21">
                  <c:v>-4.608350199398614E-5</c:v>
                </c:pt>
                <c:pt idx="22">
                  <c:v>-4.6656174025955479E-5</c:v>
                </c:pt>
                <c:pt idx="23">
                  <c:v>-4.6899932344979954E-5</c:v>
                </c:pt>
                <c:pt idx="24">
                  <c:v>-4.77689175906375E-5</c:v>
                </c:pt>
                <c:pt idx="25">
                  <c:v>-4.7691521110977511E-5</c:v>
                </c:pt>
                <c:pt idx="26">
                  <c:v>-4.7469596606986506E-5</c:v>
                </c:pt>
                <c:pt idx="27">
                  <c:v>-4.7103380749347543E-5</c:v>
                </c:pt>
                <c:pt idx="28">
                  <c:v>-4.5879782782707888E-5</c:v>
                </c:pt>
                <c:pt idx="29">
                  <c:v>-4.4228021348334962E-5</c:v>
                </c:pt>
                <c:pt idx="30">
                  <c:v>-4.3171582961129914E-5</c:v>
                </c:pt>
                <c:pt idx="31">
                  <c:v>-4.1988883775586579E-5</c:v>
                </c:pt>
                <c:pt idx="32">
                  <c:v>-4.0685697322923289E-5</c:v>
                </c:pt>
                <c:pt idx="33">
                  <c:v>-3.8250375573306214E-5</c:v>
                </c:pt>
                <c:pt idx="34">
                  <c:v>-3.4411234192990982E-5</c:v>
                </c:pt>
                <c:pt idx="35">
                  <c:v>-3.2619899140959191E-5</c:v>
                </c:pt>
                <c:pt idx="36">
                  <c:v>-3.0759328917418436E-5</c:v>
                </c:pt>
                <c:pt idx="37">
                  <c:v>-2.8840834054879295E-5</c:v>
                </c:pt>
                <c:pt idx="38">
                  <c:v>-2.5702622094925004E-5</c:v>
                </c:pt>
                <c:pt idx="39">
                  <c:v>-2.0841504487440659E-5</c:v>
                </c:pt>
                <c:pt idx="40">
                  <c:v>-1.8830730080460938E-5</c:v>
                </c:pt>
                <c:pt idx="41">
                  <c:v>-1.6846505666989273E-5</c:v>
                </c:pt>
                <c:pt idx="42">
                  <c:v>-1.4905678946782695E-5</c:v>
                </c:pt>
                <c:pt idx="43">
                  <c:v>-1.362939399933778E-5</c:v>
                </c:pt>
                <c:pt idx="44">
                  <c:v>-2.4767046956786704E-5</c:v>
                </c:pt>
                <c:pt idx="45">
                  <c:v>-2.3276215546725009E-5</c:v>
                </c:pt>
                <c:pt idx="46">
                  <c:v>-2.1837157385829403E-5</c:v>
                </c:pt>
                <c:pt idx="47">
                  <c:v>-2.0449668397778833E-5</c:v>
                </c:pt>
                <c:pt idx="48">
                  <c:v>-1.7460715444144699E-5</c:v>
                </c:pt>
                <c:pt idx="49">
                  <c:v>-1.5401240042854589E-5</c:v>
                </c:pt>
                <c:pt idx="50">
                  <c:v>-1.4258453183364109E-5</c:v>
                </c:pt>
                <c:pt idx="51">
                  <c:v>-1.3159961490104228E-5</c:v>
                </c:pt>
                <c:pt idx="52">
                  <c:v>-1.2103544367628293E-5</c:v>
                </c:pt>
                <c:pt idx="53">
                  <c:v>-9.4169625875885131E-6</c:v>
                </c:pt>
                <c:pt idx="54">
                  <c:v>-8.2441271344384894E-6</c:v>
                </c:pt>
                <c:pt idx="55">
                  <c:v>-7.3546913676616672E-6</c:v>
                </c:pt>
                <c:pt idx="56">
                  <c:v>-6.4879570476941834E-6</c:v>
                </c:pt>
                <c:pt idx="57">
                  <c:v>-5.6396870573571797E-6</c:v>
                </c:pt>
                <c:pt idx="58">
                  <c:v>-3.194944167100984E-6</c:v>
                </c:pt>
                <c:pt idx="59">
                  <c:v>-2.3364254305182341E-6</c:v>
                </c:pt>
                <c:pt idx="60">
                  <c:v>-1.5068377067845271E-6</c:v>
                </c:pt>
                <c:pt idx="61">
                  <c:v>-6.6424202964075218E-7</c:v>
                </c:pt>
                <c:pt idx="62">
                  <c:v>1.9761524764398386E-7</c:v>
                </c:pt>
                <c:pt idx="63">
                  <c:v>2.5127843635628932E-6</c:v>
                </c:pt>
                <c:pt idx="64">
                  <c:v>3.2831996418273242E-6</c:v>
                </c:pt>
                <c:pt idx="65">
                  <c:v>4.3697040798949131E-6</c:v>
                </c:pt>
                <c:pt idx="66">
                  <c:v>5.5213835587114391E-6</c:v>
                </c:pt>
                <c:pt idx="67">
                  <c:v>6.7379890941468841E-6</c:v>
                </c:pt>
                <c:pt idx="68">
                  <c:v>8.009743945904789E-6</c:v>
                </c:pt>
                <c:pt idx="69">
                  <c:v>1.2092248284887333E-5</c:v>
                </c:pt>
                <c:pt idx="70">
                  <c:v>1.3519385285990224E-5</c:v>
                </c:pt>
                <c:pt idx="71">
                  <c:v>1.4967505037575294E-5</c:v>
                </c:pt>
                <c:pt idx="72">
                  <c:v>1.6428838816834628E-5</c:v>
                </c:pt>
                <c:pt idx="73">
                  <c:v>1.7895306094994658E-5</c:v>
                </c:pt>
                <c:pt idx="74">
                  <c:v>2.2240026563226577E-5</c:v>
                </c:pt>
                <c:pt idx="75">
                  <c:v>2.3639986436089308E-5</c:v>
                </c:pt>
                <c:pt idx="76">
                  <c:v>2.5000000070107831E-5</c:v>
                </c:pt>
                <c:pt idx="77">
                  <c:v>2.6327597480574768E-5</c:v>
                </c:pt>
                <c:pt idx="78">
                  <c:v>2.7625131609946371E-5</c:v>
                </c:pt>
                <c:pt idx="79">
                  <c:v>3.1279831036554645E-5</c:v>
                </c:pt>
                <c:pt idx="80">
                  <c:v>3.2417446657600498E-5</c:v>
                </c:pt>
                <c:pt idx="81">
                  <c:v>3.3514170353196194E-5</c:v>
                </c:pt>
                <c:pt idx="82">
                  <c:v>3.4569697284110958E-5</c:v>
                </c:pt>
                <c:pt idx="83">
                  <c:v>3.5229568102757014E-5</c:v>
                </c:pt>
                <c:pt idx="84">
                  <c:v>3.8374791965650322E-5</c:v>
                </c:pt>
                <c:pt idx="85">
                  <c:v>3.9220813887180247E-5</c:v>
                </c:pt>
                <c:pt idx="86">
                  <c:v>3.9829643364333712E-5</c:v>
                </c:pt>
                <c:pt idx="87">
                  <c:v>9.2610846803553001E-5</c:v>
                </c:pt>
                <c:pt idx="88">
                  <c:v>9.4062959183385152E-5</c:v>
                </c:pt>
                <c:pt idx="89">
                  <c:v>9.7532960859854668E-5</c:v>
                </c:pt>
                <c:pt idx="90">
                  <c:v>9.8068800609817046E-5</c:v>
                </c:pt>
                <c:pt idx="91">
                  <c:v>9.8562678710841268E-5</c:v>
                </c:pt>
                <c:pt idx="92">
                  <c:v>9.9014712158036587E-5</c:v>
                </c:pt>
                <c:pt idx="93">
                  <c:v>9.7645906324066243E-5</c:v>
                </c:pt>
                <c:pt idx="94">
                  <c:v>1.0040777928664531E-4</c:v>
                </c:pt>
                <c:pt idx="95">
                  <c:v>1.0065338437508618E-4</c:v>
                </c:pt>
                <c:pt idx="96">
                  <c:v>1.0085847077772917E-4</c:v>
                </c:pt>
                <c:pt idx="97">
                  <c:v>1.0102336348938796E-4</c:v>
                </c:pt>
                <c:pt idx="98">
                  <c:v>9.9244737390755526E-5</c:v>
                </c:pt>
                <c:pt idx="99">
                  <c:v>1.0128853736268223E-4</c:v>
                </c:pt>
                <c:pt idx="100">
                  <c:v>1.0125837657142642E-4</c:v>
                </c:pt>
                <c:pt idx="101">
                  <c:v>1.011905960710836E-4</c:v>
                </c:pt>
                <c:pt idx="102">
                  <c:v>1.0108572885877845E-4</c:v>
                </c:pt>
                <c:pt idx="103">
                  <c:v>9.8960271090878059E-5</c:v>
                </c:pt>
                <c:pt idx="104">
                  <c:v>1.0030709284572141E-4</c:v>
                </c:pt>
                <c:pt idx="105">
                  <c:v>1.0002582703681702E-4</c:v>
                </c:pt>
                <c:pt idx="106">
                  <c:v>9.9711296500418342E-5</c:v>
                </c:pt>
                <c:pt idx="107">
                  <c:v>9.9364242232485622E-5</c:v>
                </c:pt>
                <c:pt idx="108">
                  <c:v>1.0002133018091456E-4</c:v>
                </c:pt>
                <c:pt idx="109">
                  <c:v>1.0784084424236116E-4</c:v>
                </c:pt>
                <c:pt idx="110">
                  <c:v>1.073433249539853E-4</c:v>
                </c:pt>
                <c:pt idx="111">
                  <c:v>1.0681835182901406E-4</c:v>
                </c:pt>
                <c:pt idx="112">
                  <c:v>1.0626687386224323E-4</c:v>
                </c:pt>
                <c:pt idx="113">
                  <c:v>1.0345157207476607E-4</c:v>
                </c:pt>
                <c:pt idx="114">
                  <c:v>1.0381593343771587E-4</c:v>
                </c:pt>
                <c:pt idx="115">
                  <c:v>1.0314720614330683E-4</c:v>
                </c:pt>
                <c:pt idx="116">
                  <c:v>1.0245829195152669E-4</c:v>
                </c:pt>
                <c:pt idx="117">
                  <c:v>1.0175034784905581E-4</c:v>
                </c:pt>
                <c:pt idx="118">
                  <c:v>9.8820375273394559E-5</c:v>
                </c:pt>
                <c:pt idx="119">
                  <c:v>9.8752451984458588E-5</c:v>
                </c:pt>
                <c:pt idx="120">
                  <c:v>9.7967753057752162E-5</c:v>
                </c:pt>
                <c:pt idx="121">
                  <c:v>9.7171590099582488E-5</c:v>
                </c:pt>
                <c:pt idx="122">
                  <c:v>9.636532808764565E-5</c:v>
                </c:pt>
                <c:pt idx="123">
                  <c:v>9.3407410003339041E-5</c:v>
                </c:pt>
                <c:pt idx="124">
                  <c:v>9.306762887568324E-5</c:v>
                </c:pt>
                <c:pt idx="125">
                  <c:v>9.2232386115510408E-5</c:v>
                </c:pt>
                <c:pt idx="126">
                  <c:v>9.1395858095612837E-5</c:v>
                </c:pt>
                <c:pt idx="127">
                  <c:v>9.0559617776013638E-5</c:v>
                </c:pt>
                <c:pt idx="128">
                  <c:v>8.7662618257199738E-5</c:v>
                </c:pt>
                <c:pt idx="129">
                  <c:v>8.8292140509529726E-5</c:v>
                </c:pt>
                <c:pt idx="130">
                  <c:v>1.3494968171418227E-4</c:v>
                </c:pt>
                <c:pt idx="131">
                  <c:v>1.3414338300023274E-4</c:v>
                </c:pt>
                <c:pt idx="132">
                  <c:v>1.3334919902187157E-4</c:v>
                </c:pt>
                <c:pt idx="133">
                  <c:v>1.3256895780254565E-4</c:v>
                </c:pt>
                <c:pt idx="134">
                  <c:v>1.3033062153719802E-4</c:v>
                </c:pt>
                <c:pt idx="135">
                  <c:v>1.2962503238174333E-4</c:v>
                </c:pt>
                <c:pt idx="136">
                  <c:v>1.2894297669157503E-4</c:v>
                </c:pt>
                <c:pt idx="137">
                  <c:v>1.2828646272486824E-4</c:v>
                </c:pt>
                <c:pt idx="138">
                  <c:v>1.276575287790659E-4</c:v>
                </c:pt>
                <c:pt idx="139">
                  <c:v>1.2595704062174723E-4</c:v>
                </c:pt>
                <c:pt idx="140">
                  <c:v>1.2545941051671214E-4</c:v>
                </c:pt>
                <c:pt idx="141">
                  <c:v>1.2500000250705587E-4</c:v>
                </c:pt>
                <c:pt idx="142">
                  <c:v>1.2456841290607514E-4</c:v>
                </c:pt>
                <c:pt idx="143">
                  <c:v>1.2415288428621089E-4</c:v>
                </c:pt>
                <c:pt idx="144">
                  <c:v>1.230044422379378E-4</c:v>
                </c:pt>
                <c:pt idx="145">
                  <c:v>1.2265492496215676E-4</c:v>
                </c:pt>
                <c:pt idx="146">
                  <c:v>1.223223418740542E-4</c:v>
                </c:pt>
                <c:pt idx="147">
                  <c:v>1.2200686131018364E-4</c:v>
                </c:pt>
                <c:pt idx="148">
                  <c:v>1.1963311736381979E-4</c:v>
                </c:pt>
                <c:pt idx="149">
                  <c:v>1.2069174116377383E-4</c:v>
                </c:pt>
                <c:pt idx="150">
                  <c:v>1.2048229321555797E-4</c:v>
                </c:pt>
                <c:pt idx="151">
                  <c:v>1.2029106733998411E-4</c:v>
                </c:pt>
                <c:pt idx="152">
                  <c:v>7.6984632349831562E-5</c:v>
                </c:pt>
                <c:pt idx="153">
                  <c:v>7.6886748857750599E-5</c:v>
                </c:pt>
                <c:pt idx="154">
                  <c:v>7.6807964909594091E-5</c:v>
                </c:pt>
                <c:pt idx="155">
                  <c:v>7.6748419435108855E-5</c:v>
                </c:pt>
                <c:pt idx="156">
                  <c:v>7.6708249258473262E-5</c:v>
                </c:pt>
                <c:pt idx="157">
                  <c:v>7.6705327256492228E-5</c:v>
                </c:pt>
                <c:pt idx="158">
                  <c:v>7.6743984508836482E-5</c:v>
                </c:pt>
                <c:pt idx="159">
                  <c:v>7.6802669675452815E-5</c:v>
                </c:pt>
                <c:pt idx="160">
                  <c:v>7.6881506976096586E-5</c:v>
                </c:pt>
                <c:pt idx="161">
                  <c:v>7.6980618531982047E-5</c:v>
                </c:pt>
                <c:pt idx="162">
                  <c:v>7.7400788424706839E-5</c:v>
                </c:pt>
                <c:pt idx="163">
                  <c:v>7.7582176191930746E-5</c:v>
                </c:pt>
                <c:pt idx="164">
                  <c:v>7.7784417307213971E-5</c:v>
                </c:pt>
                <c:pt idx="165">
                  <c:v>7.8007621286469361E-5</c:v>
                </c:pt>
                <c:pt idx="166">
                  <c:v>7.8251895545311783E-5</c:v>
                </c:pt>
                <c:pt idx="167">
                  <c:v>7.9112182651918856E-5</c:v>
                </c:pt>
                <c:pt idx="168">
                  <c:v>7.944177017842043E-5</c:v>
                </c:pt>
                <c:pt idx="169">
                  <c:v>7.9792933554600308E-5</c:v>
                </c:pt>
                <c:pt idx="170">
                  <c:v>8.0165767592528793E-5</c:v>
                </c:pt>
                <c:pt idx="171">
                  <c:v>8.0560365005735016E-5</c:v>
                </c:pt>
                <c:pt idx="172">
                  <c:v>1.0759069272426612E-4</c:v>
                </c:pt>
                <c:pt idx="173">
                  <c:v>1.0875092378181961E-4</c:v>
                </c:pt>
                <c:pt idx="174">
                  <c:v>1.0924441840121091E-4</c:v>
                </c:pt>
                <c:pt idx="175">
                  <c:v>1.0976027921039133E-4</c:v>
                </c:pt>
                <c:pt idx="176">
                  <c:v>1.1029858463196263E-4</c:v>
                </c:pt>
                <c:pt idx="177">
                  <c:v>1.1143730399377515E-4</c:v>
                </c:pt>
                <c:pt idx="178">
                  <c:v>1.1267774655809859E-4</c:v>
                </c:pt>
                <c:pt idx="179">
                  <c:v>1.1332937704544577E-4</c:v>
                </c:pt>
                <c:pt idx="180">
                  <c:v>1.1400387807913859E-4</c:v>
                </c:pt>
                <c:pt idx="181">
                  <c:v>1.1470131321189569E-4</c:v>
                </c:pt>
                <c:pt idx="182">
                  <c:v>1.163930944039069E-4</c:v>
                </c:pt>
                <c:pt idx="183">
                  <c:v>1.1772159152823036E-4</c:v>
                </c:pt>
                <c:pt idx="184">
                  <c:v>1.1853457616073371E-4</c:v>
                </c:pt>
                <c:pt idx="185">
                  <c:v>1.1937083162383288E-4</c:v>
                </c:pt>
                <c:pt idx="186">
                  <c:v>1.2023040660480433E-4</c:v>
                </c:pt>
                <c:pt idx="187">
                  <c:v>1.2247905676478896E-4</c:v>
                </c:pt>
                <c:pt idx="188">
                  <c:v>1.2390280113372398E-4</c:v>
                </c:pt>
                <c:pt idx="189">
                  <c:v>1.2487962968954491E-4</c:v>
                </c:pt>
                <c:pt idx="190">
                  <c:v>1.2588002528790554E-4</c:v>
                </c:pt>
                <c:pt idx="191">
                  <c:v>1.2690402175152826E-4</c:v>
                </c:pt>
                <c:pt idx="192">
                  <c:v>1.2933398525019746E-4</c:v>
                </c:pt>
                <c:pt idx="193">
                  <c:v>1.5512354194560291E-4</c:v>
                </c:pt>
                <c:pt idx="194">
                  <c:v>1.5628321247303538E-4</c:v>
                </c:pt>
                <c:pt idx="195">
                  <c:v>1.5746645821268501E-4</c:v>
                </c:pt>
                <c:pt idx="196">
                  <c:v>1.5754845078499115E-4</c:v>
                </c:pt>
                <c:pt idx="197">
                  <c:v>1.624355506545528E-4</c:v>
                </c:pt>
                <c:pt idx="198">
                  <c:v>1.637369222945681E-4</c:v>
                </c:pt>
                <c:pt idx="199">
                  <c:v>1.650619545393632E-4</c:v>
                </c:pt>
                <c:pt idx="200">
                  <c:v>1.6641065434771943E-4</c:v>
                </c:pt>
                <c:pt idx="201">
                  <c:v>1.6677094584539184E-4</c:v>
                </c:pt>
                <c:pt idx="202">
                  <c:v>1.7204219569662103E-4</c:v>
                </c:pt>
                <c:pt idx="203">
                  <c:v>1.7350926500005255E-4</c:v>
                </c:pt>
                <c:pt idx="204">
                  <c:v>1.7499999999462994E-4</c:v>
                </c:pt>
                <c:pt idx="205">
                  <c:v>1.7650909148553032E-4</c:v>
                </c:pt>
                <c:pt idx="206">
                  <c:v>1.7711725117871817E-4</c:v>
                </c:pt>
                <c:pt idx="207">
                  <c:v>1.8267437245823439E-4</c:v>
                </c:pt>
                <c:pt idx="208">
                  <c:v>1.8424742985214394E-4</c:v>
                </c:pt>
                <c:pt idx="209">
                  <c:v>1.8583298076618496E-4</c:v>
                </c:pt>
                <c:pt idx="210">
                  <c:v>1.8743092218276305E-4</c:v>
                </c:pt>
                <c:pt idx="211">
                  <c:v>1.9560278718918104E-4</c:v>
                </c:pt>
                <c:pt idx="212">
                  <c:v>1.9727283306034008E-4</c:v>
                </c:pt>
                <c:pt idx="213">
                  <c:v>1.9938899540845528E-4</c:v>
                </c:pt>
                <c:pt idx="214">
                  <c:v>1.8406550900254101E-4</c:v>
                </c:pt>
                <c:pt idx="215">
                  <c:v>1.8919914446652127E-4</c:v>
                </c:pt>
                <c:pt idx="216">
                  <c:v>1.9093281423514472E-4</c:v>
                </c:pt>
                <c:pt idx="217">
                  <c:v>1.9267751263935535E-4</c:v>
                </c:pt>
                <c:pt idx="218">
                  <c:v>1.9443311743671721E-4</c:v>
                </c:pt>
                <c:pt idx="219">
                  <c:v>1.961995050302735E-4</c:v>
                </c:pt>
                <c:pt idx="220">
                  <c:v>2.0156210826734693E-4</c:v>
                </c:pt>
                <c:pt idx="221">
                  <c:v>2.0337036393474624E-4</c:v>
                </c:pt>
                <c:pt idx="222">
                  <c:v>2.0518876405709196E-4</c:v>
                </c:pt>
                <c:pt idx="223">
                  <c:v>2.0701717689273349E-4</c:v>
                </c:pt>
                <c:pt idx="224">
                  <c:v>2.0885546934462103E-4</c:v>
                </c:pt>
                <c:pt idx="225">
                  <c:v>2.1442827306376974E-4</c:v>
                </c:pt>
                <c:pt idx="226">
                  <c:v>2.1630472586262753E-4</c:v>
                </c:pt>
                <c:pt idx="227">
                  <c:v>2.1819037242986928E-4</c:v>
                </c:pt>
                <c:pt idx="228">
                  <c:v>2.2008507152902193E-4</c:v>
                </c:pt>
                <c:pt idx="229">
                  <c:v>2.2198868055942891E-4</c:v>
                </c:pt>
                <c:pt idx="230">
                  <c:v>2.2775152090237749E-4</c:v>
                </c:pt>
                <c:pt idx="231">
                  <c:v>2.2968931653270905E-4</c:v>
                </c:pt>
                <c:pt idx="232">
                  <c:v>2.3163528874684623E-4</c:v>
                </c:pt>
                <c:pt idx="233">
                  <c:v>2.3358928680207401E-4</c:v>
                </c:pt>
                <c:pt idx="234">
                  <c:v>2.3555115859764285E-4</c:v>
                </c:pt>
                <c:pt idx="235">
                  <c:v>2.0455472386025366E-4</c:v>
                </c:pt>
                <c:pt idx="236">
                  <c:v>2.0654837209718605E-4</c:v>
                </c:pt>
                <c:pt idx="237">
                  <c:v>2.0854903115473812E-4</c:v>
                </c:pt>
                <c:pt idx="238">
                  <c:v>2.1055654163259086E-4</c:v>
                </c:pt>
                <c:pt idx="239">
                  <c:v>2.131590090131147E-4</c:v>
                </c:pt>
                <c:pt idx="240">
                  <c:v>2.1865186275473448E-4</c:v>
                </c:pt>
                <c:pt idx="241">
                  <c:v>2.2069119234341167E-4</c:v>
                </c:pt>
                <c:pt idx="242">
                  <c:v>2.2273638875650641E-4</c:v>
                </c:pt>
                <c:pt idx="243">
                  <c:v>2.2478728319773745E-4</c:v>
                </c:pt>
                <c:pt idx="244">
                  <c:v>2.2744927863181159E-4</c:v>
                </c:pt>
                <c:pt idx="245">
                  <c:v>2.3304441827863505E-4</c:v>
                </c:pt>
                <c:pt idx="246">
                  <c:v>2.3512122389046655E-4</c:v>
                </c:pt>
                <c:pt idx="247">
                  <c:v>2.3720268654574454E-4</c:v>
                </c:pt>
                <c:pt idx="248">
                  <c:v>2.3928862804614343E-4</c:v>
                </c:pt>
                <c:pt idx="249">
                  <c:v>2.4199470674314105E-4</c:v>
                </c:pt>
                <c:pt idx="250">
                  <c:v>2.476735715778203E-4</c:v>
                </c:pt>
                <c:pt idx="251">
                  <c:v>2.4977918736216034E-4</c:v>
                </c:pt>
                <c:pt idx="252">
                  <c:v>2.5188818461638704E-4</c:v>
                </c:pt>
                <c:pt idx="253">
                  <c:v>2.5400037574273705E-4</c:v>
                </c:pt>
                <c:pt idx="254">
                  <c:v>2.5673531852794953E-4</c:v>
                </c:pt>
                <c:pt idx="255">
                  <c:v>2.6247728007773406E-4</c:v>
                </c:pt>
                <c:pt idx="256">
                  <c:v>2.6460257964276641E-4</c:v>
                </c:pt>
                <c:pt idx="257">
                  <c:v>1.9511634250117237E-4</c:v>
                </c:pt>
                <c:pt idx="258">
                  <c:v>1.9724548631373375E-4</c:v>
                </c:pt>
                <c:pt idx="259">
                  <c:v>2.0151790713491302E-4</c:v>
                </c:pt>
                <c:pt idx="260">
                  <c:v>2.0577650549437877E-4</c:v>
                </c:pt>
                <c:pt idx="261">
                  <c:v>2.0791186281925349E-4</c:v>
                </c:pt>
                <c:pt idx="262">
                  <c:v>2.1004785307522707E-4</c:v>
                </c:pt>
                <c:pt idx="263">
                  <c:v>2.1218426987348039E-4</c:v>
                </c:pt>
                <c:pt idx="264">
                  <c:v>2.1645606746490325E-4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42187</c:v>
                </c:pt>
                <c:pt idx="1">
                  <c:v>42219</c:v>
                </c:pt>
                <c:pt idx="2">
                  <c:v>42249</c:v>
                </c:pt>
                <c:pt idx="3">
                  <c:v>42279</c:v>
                </c:pt>
                <c:pt idx="4">
                  <c:v>42310</c:v>
                </c:pt>
                <c:pt idx="5">
                  <c:v>42340</c:v>
                </c:pt>
                <c:pt idx="6">
                  <c:v>42373</c:v>
                </c:pt>
                <c:pt idx="7">
                  <c:v>42402</c:v>
                </c:pt>
                <c:pt idx="8">
                  <c:v>42431</c:v>
                </c:pt>
                <c:pt idx="9">
                  <c:v>42464</c:v>
                </c:pt>
                <c:pt idx="10">
                  <c:v>42492</c:v>
                </c:pt>
                <c:pt idx="11">
                  <c:v>42523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-1.9999999999999998E-5</c:v>
                </c:pt>
                <c:pt idx="1">
                  <c:v>1.9999999999999998E-5</c:v>
                </c:pt>
                <c:pt idx="2">
                  <c:v>1.9999999999999998E-5</c:v>
                </c:pt>
                <c:pt idx="3">
                  <c:v>3.9999999999999996E-5</c:v>
                </c:pt>
                <c:pt idx="4">
                  <c:v>6.0000000000000008E-5</c:v>
                </c:pt>
                <c:pt idx="5">
                  <c:v>9.0000000000000006E-5</c:v>
                </c:pt>
                <c:pt idx="6">
                  <c:v>1.0000000000000003E-4</c:v>
                </c:pt>
                <c:pt idx="7">
                  <c:v>1.1999999999999999E-4</c:v>
                </c:pt>
                <c:pt idx="8">
                  <c:v>1.3999999999999999E-4</c:v>
                </c:pt>
                <c:pt idx="9">
                  <c:v>1.7000000000000001E-4</c:v>
                </c:pt>
                <c:pt idx="10">
                  <c:v>1.9999999999999998E-4</c:v>
                </c:pt>
                <c:pt idx="11">
                  <c:v>2.1999999999999998E-4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758144"/>
        <c:axId val="770759680"/>
      </c:scatterChart>
      <c:valAx>
        <c:axId val="7707581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70759680"/>
        <c:crosses val="autoZero"/>
        <c:crossBetween val="midCat"/>
      </c:valAx>
      <c:valAx>
        <c:axId val="7707596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7075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25134972222222224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-1.3599999999995259E-4</c:v>
                </c:pt>
                <c:pt idx="1">
                  <c:v>-1.4114906664344906E-4</c:v>
                </c:pt>
                <c:pt idx="2">
                  <c:v>-1.3576389614783116E-4</c:v>
                </c:pt>
                <c:pt idx="3">
                  <c:v>-1.2840988700060134E-4</c:v>
                </c:pt>
                <c:pt idx="4">
                  <c:v>-1.1863595186060704E-4</c:v>
                </c:pt>
                <c:pt idx="5">
                  <c:v>-1.1545715745594923E-4</c:v>
                </c:pt>
                <c:pt idx="6">
                  <c:v>-1.1035511408946412E-4</c:v>
                </c:pt>
                <c:pt idx="7">
                  <c:v>-1.053002578775975E-4</c:v>
                </c:pt>
                <c:pt idx="8">
                  <c:v>-9.8098572946549899E-5</c:v>
                </c:pt>
                <c:pt idx="9">
                  <c:v>-8.5552708213406617E-5</c:v>
                </c:pt>
                <c:pt idx="10">
                  <c:v>-8.0733790486810776E-5</c:v>
                </c:pt>
                <c:pt idx="11">
                  <c:v>-7.8136585444040264E-5</c:v>
                </c:pt>
                <c:pt idx="12">
                  <c:v>-7.5815470234439161E-5</c:v>
                </c:pt>
                <c:pt idx="13">
                  <c:v>-7.1707299342615755E-5</c:v>
                </c:pt>
                <c:pt idx="14">
                  <c:v>-6.9291916667100025E-5</c:v>
                </c:pt>
                <c:pt idx="15">
                  <c:v>-6.8351256820128284E-5</c:v>
                </c:pt>
                <c:pt idx="16">
                  <c:v>-6.7710359686069395E-5</c:v>
                </c:pt>
                <c:pt idx="17">
                  <c:v>-6.7347375431241871E-5</c:v>
                </c:pt>
                <c:pt idx="18">
                  <c:v>-6.4904197159318792E-5</c:v>
                </c:pt>
                <c:pt idx="19">
                  <c:v>-6.8674567879357525E-5</c:v>
                </c:pt>
                <c:pt idx="20">
                  <c:v>-6.9701148003309399E-5</c:v>
                </c:pt>
                <c:pt idx="21">
                  <c:v>-7.1005640582918431E-5</c:v>
                </c:pt>
                <c:pt idx="22">
                  <c:v>-7.2588045341449444E-5</c:v>
                </c:pt>
                <c:pt idx="23">
                  <c:v>-6.7319736618412328E-5</c:v>
                </c:pt>
                <c:pt idx="24">
                  <c:v>-6.3933948041369163E-5</c:v>
                </c:pt>
                <c:pt idx="25">
                  <c:v>-6.1889279442588389E-5</c:v>
                </c:pt>
                <c:pt idx="26">
                  <c:v>-5.9892153285964639E-5</c:v>
                </c:pt>
                <c:pt idx="27">
                  <c:v>-5.7942569644048561E-5</c:v>
                </c:pt>
                <c:pt idx="28">
                  <c:v>-5.2859172107059944E-5</c:v>
                </c:pt>
                <c:pt idx="29">
                  <c:v>-5.0619661619300949E-5</c:v>
                </c:pt>
                <c:pt idx="30">
                  <c:v>-4.8907791581837728E-5</c:v>
                </c:pt>
                <c:pt idx="31">
                  <c:v>-4.7243464461803512E-5</c:v>
                </c:pt>
                <c:pt idx="32">
                  <c:v>-4.5626680316543741E-5</c:v>
                </c:pt>
                <c:pt idx="33">
                  <c:v>-4.0678629715748478E-5</c:v>
                </c:pt>
                <c:pt idx="34">
                  <c:v>-3.9634974646666258E-5</c:v>
                </c:pt>
                <c:pt idx="35">
                  <c:v>-3.8255906229812531E-5</c:v>
                </c:pt>
                <c:pt idx="36">
                  <c:v>-3.6924381117469487E-5</c:v>
                </c:pt>
                <c:pt idx="37">
                  <c:v>-3.5640399356121669E-5</c:v>
                </c:pt>
                <c:pt idx="38">
                  <c:v>-3.0778131197290244E-5</c:v>
                </c:pt>
                <c:pt idx="39">
                  <c:v>-3.0979906742988483E-5</c:v>
                </c:pt>
                <c:pt idx="40">
                  <c:v>-2.9933642408687945E-5</c:v>
                </c:pt>
                <c:pt idx="41">
                  <c:v>-2.8934921682133783E-5</c:v>
                </c:pt>
                <c:pt idx="42">
                  <c:v>-2.798374459938411E-5</c:v>
                </c:pt>
                <c:pt idx="43">
                  <c:v>-2.9055903517051827E-5</c:v>
                </c:pt>
                <c:pt idx="44">
                  <c:v>-2.8572153026583816E-5</c:v>
                </c:pt>
                <c:pt idx="45">
                  <c:v>-2.8646130133198227E-5</c:v>
                </c:pt>
                <c:pt idx="46">
                  <c:v>-2.8722321573746242E-5</c:v>
                </c:pt>
                <c:pt idx="47">
                  <c:v>-2.8800727344317949E-5</c:v>
                </c:pt>
                <c:pt idx="48">
                  <c:v>-3.2670737142445788E-5</c:v>
                </c:pt>
                <c:pt idx="49">
                  <c:v>-2.9136493758555439E-5</c:v>
                </c:pt>
                <c:pt idx="50">
                  <c:v>-2.9225971191844213E-5</c:v>
                </c:pt>
                <c:pt idx="51">
                  <c:v>-2.9317662956894416E-5</c:v>
                </c:pt>
                <c:pt idx="52">
                  <c:v>-2.9411569055009355E-5</c:v>
                </c:pt>
                <c:pt idx="53">
                  <c:v>-3.3510844179148754E-5</c:v>
                </c:pt>
                <c:pt idx="54">
                  <c:v>-2.9809336757263587E-5</c:v>
                </c:pt>
                <c:pt idx="55">
                  <c:v>-2.9914314510275762E-5</c:v>
                </c:pt>
                <c:pt idx="56">
                  <c:v>-3.0021506593746064E-5</c:v>
                </c:pt>
                <c:pt idx="57">
                  <c:v>-3.0130913008977796E-5</c:v>
                </c:pt>
                <c:pt idx="58">
                  <c:v>-3.4457144674133932E-5</c:v>
                </c:pt>
                <c:pt idx="59">
                  <c:v>-3.0590681968838311E-5</c:v>
                </c:pt>
                <c:pt idx="60">
                  <c:v>-3.0711160032450756E-5</c:v>
                </c:pt>
                <c:pt idx="61">
                  <c:v>-3.0833852426521318E-5</c:v>
                </c:pt>
                <c:pt idx="62">
                  <c:v>-3.0958759149746704E-5</c:v>
                </c:pt>
                <c:pt idx="63">
                  <c:v>-3.5509638548315638E-5</c:v>
                </c:pt>
                <c:pt idx="64">
                  <c:v>-2.917493204825903E-5</c:v>
                </c:pt>
                <c:pt idx="65">
                  <c:v>-2.9295649131182265E-5</c:v>
                </c:pt>
                <c:pt idx="66">
                  <c:v>-2.9418604877865361E-5</c:v>
                </c:pt>
                <c:pt idx="67">
                  <c:v>-2.9001811305023579E-5</c:v>
                </c:pt>
                <c:pt idx="68">
                  <c:v>-2.8603997198531991E-5</c:v>
                </c:pt>
                <c:pt idx="69">
                  <c:v>-2.7524431736890822E-5</c:v>
                </c:pt>
                <c:pt idx="70">
                  <c:v>-2.7202535552897187E-5</c:v>
                </c:pt>
                <c:pt idx="71">
                  <c:v>-2.6899618859849455E-5</c:v>
                </c:pt>
                <c:pt idx="72">
                  <c:v>-2.66156816660926E-5</c:v>
                </c:pt>
                <c:pt idx="73">
                  <c:v>-2.635072397162662E-5</c:v>
                </c:pt>
                <c:pt idx="74">
                  <c:v>-2.566972793448298E-5</c:v>
                </c:pt>
                <c:pt idx="75">
                  <c:v>-2.5480688280222997E-5</c:v>
                </c:pt>
                <c:pt idx="76">
                  <c:v>-2.5310628143261458E-5</c:v>
                </c:pt>
                <c:pt idx="77">
                  <c:v>-2.5159547527551256E-5</c:v>
                </c:pt>
                <c:pt idx="78">
                  <c:v>-2.5027446432213963E-5</c:v>
                </c:pt>
                <c:pt idx="79">
                  <c:v>-2.474502029962341E-5</c:v>
                </c:pt>
                <c:pt idx="80">
                  <c:v>-2.4688837309495059E-5</c:v>
                </c:pt>
                <c:pt idx="81">
                  <c:v>-2.4651633848523806E-5</c:v>
                </c:pt>
                <c:pt idx="82">
                  <c:v>-2.4633409916270438E-5</c:v>
                </c:pt>
                <c:pt idx="83">
                  <c:v>-2.2616339097673232E-5</c:v>
                </c:pt>
                <c:pt idx="84">
                  <c:v>-2.4750309484098425E-5</c:v>
                </c:pt>
                <c:pt idx="85">
                  <c:v>-2.4826983197630532E-5</c:v>
                </c:pt>
                <c:pt idx="86">
                  <c:v>-2.4180832163122687E-5</c:v>
                </c:pt>
                <c:pt idx="87">
                  <c:v>-2.20343924844993E-5</c:v>
                </c:pt>
                <c:pt idx="88">
                  <c:v>-2.2871621887474099E-5</c:v>
                </c:pt>
                <c:pt idx="89">
                  <c:v>-2.513912649613976E-5</c:v>
                </c:pt>
                <c:pt idx="90">
                  <c:v>-2.542559770637153E-5</c:v>
                </c:pt>
                <c:pt idx="91">
                  <c:v>-2.573222674765983E-5</c:v>
                </c:pt>
                <c:pt idx="92">
                  <c:v>-2.6059013616094742E-5</c:v>
                </c:pt>
                <c:pt idx="93">
                  <c:v>-2.4658052214544839E-5</c:v>
                </c:pt>
                <c:pt idx="94">
                  <c:v>-2.7567739259642714E-5</c:v>
                </c:pt>
                <c:pt idx="95">
                  <c:v>-2.7995315183440201E-5</c:v>
                </c:pt>
                <c:pt idx="96">
                  <c:v>-2.8443048899629495E-5</c:v>
                </c:pt>
                <c:pt idx="97">
                  <c:v>-2.891094040039076E-5</c:v>
                </c:pt>
                <c:pt idx="98">
                  <c:v>-2.7411200435011022E-5</c:v>
                </c:pt>
                <c:pt idx="99">
                  <c:v>-3.0984084111874075E-5</c:v>
                </c:pt>
                <c:pt idx="100">
                  <c:v>-3.1552764426452001E-5</c:v>
                </c:pt>
                <c:pt idx="101">
                  <c:v>-3.2141602478682912E-5</c:v>
                </c:pt>
                <c:pt idx="102">
                  <c:v>-3.2750598258140364E-5</c:v>
                </c:pt>
                <c:pt idx="103">
                  <c:v>-3.113106446033053E-5</c:v>
                </c:pt>
                <c:pt idx="104">
                  <c:v>-3.5388158469248317E-5</c:v>
                </c:pt>
                <c:pt idx="105">
                  <c:v>-3.6097942743647067E-5</c:v>
                </c:pt>
                <c:pt idx="106">
                  <c:v>-3.6827884684885887E-5</c:v>
                </c:pt>
                <c:pt idx="107">
                  <c:v>-3.7577984282972757E-5</c:v>
                </c:pt>
                <c:pt idx="108">
                  <c:v>-3.9635753270253271E-5</c:v>
                </c:pt>
                <c:pt idx="109">
                  <c:v>-4.0779958994435041E-5</c:v>
                </c:pt>
                <c:pt idx="110">
                  <c:v>-3.771318010533605E-5</c:v>
                </c:pt>
                <c:pt idx="111">
                  <c:v>-3.4616965839057883E-5</c:v>
                </c:pt>
                <c:pt idx="112">
                  <c:v>-3.1491316126090922E-5</c:v>
                </c:pt>
                <c:pt idx="113">
                  <c:v>-2.5842445351727631E-5</c:v>
                </c:pt>
                <c:pt idx="114">
                  <c:v>-1.8694361391076743E-5</c:v>
                </c:pt>
                <c:pt idx="115">
                  <c:v>-1.5421533375955484E-5</c:v>
                </c:pt>
                <c:pt idx="116">
                  <c:v>-1.2119269480579206E-5</c:v>
                </c:pt>
                <c:pt idx="117">
                  <c:v>-8.7875696315283758E-6</c:v>
                </c:pt>
                <c:pt idx="118">
                  <c:v>-3.2438759742178034E-6</c:v>
                </c:pt>
                <c:pt idx="119">
                  <c:v>4.8335908206399774E-6</c:v>
                </c:pt>
                <c:pt idx="120">
                  <c:v>8.3124715814967338E-6</c:v>
                </c:pt>
                <c:pt idx="121">
                  <c:v>1.1820788758266982E-5</c:v>
                </c:pt>
                <c:pt idx="122">
                  <c:v>1.5358542427411301E-5</c:v>
                </c:pt>
                <c:pt idx="123">
                  <c:v>2.0766376873412575E-5</c:v>
                </c:pt>
                <c:pt idx="124">
                  <c:v>2.9803923658598627E-5</c:v>
                </c:pt>
                <c:pt idx="125">
                  <c:v>3.3488861011244786E-5</c:v>
                </c:pt>
                <c:pt idx="126">
                  <c:v>3.7203235346307807E-5</c:v>
                </c:pt>
                <c:pt idx="127">
                  <c:v>4.0947046750674708E-5</c:v>
                </c:pt>
                <c:pt idx="128">
                  <c:v>4.6188339740139293E-5</c:v>
                </c:pt>
                <c:pt idx="129">
                  <c:v>5.5565272993762918E-5</c:v>
                </c:pt>
                <c:pt idx="130">
                  <c:v>5.9486026867416033E-5</c:v>
                </c:pt>
                <c:pt idx="131">
                  <c:v>6.343654177778112E-5</c:v>
                </c:pt>
                <c:pt idx="132">
                  <c:v>6.4619643634264523E-5</c:v>
                </c:pt>
                <c:pt idx="133">
                  <c:v>6.5802745842115205E-5</c:v>
                </c:pt>
                <c:pt idx="134">
                  <c:v>6.9352054594074618E-5</c:v>
                </c:pt>
                <c:pt idx="135">
                  <c:v>7.0535158218813893E-5</c:v>
                </c:pt>
                <c:pt idx="136">
                  <c:v>7.1718262197555707E-5</c:v>
                </c:pt>
                <c:pt idx="137">
                  <c:v>7.2901366530300074E-5</c:v>
                </c:pt>
                <c:pt idx="138">
                  <c:v>7.408447121529014E-5</c:v>
                </c:pt>
                <c:pt idx="139">
                  <c:v>7.7633787396910836E-5</c:v>
                </c:pt>
                <c:pt idx="140">
                  <c:v>7.881689349703264E-5</c:v>
                </c:pt>
                <c:pt idx="141">
                  <c:v>7.9999999952913838E-5</c:v>
                </c:pt>
                <c:pt idx="142">
                  <c:v>8.0715612761484852E-5</c:v>
                </c:pt>
                <c:pt idx="143">
                  <c:v>8.1428034613106645E-5</c:v>
                </c:pt>
                <c:pt idx="144">
                  <c:v>8.3546154413978826E-5</c:v>
                </c:pt>
                <c:pt idx="145">
                  <c:v>8.4245812422870626E-5</c:v>
                </c:pt>
                <c:pt idx="146">
                  <c:v>8.4942279467785855E-5</c:v>
                </c:pt>
                <c:pt idx="147">
                  <c:v>8.5635555545210843E-5</c:v>
                </c:pt>
                <c:pt idx="148">
                  <c:v>8.8531292192000464E-5</c:v>
                </c:pt>
                <c:pt idx="149">
                  <c:v>8.9054071381331745E-5</c:v>
                </c:pt>
                <c:pt idx="150">
                  <c:v>8.9728201624827489E-5</c:v>
                </c:pt>
                <c:pt idx="151">
                  <c:v>9.0399140890291973E-5</c:v>
                </c:pt>
                <c:pt idx="152">
                  <c:v>9.3050988141971078E-5</c:v>
                </c:pt>
                <c:pt idx="153">
                  <c:v>9.3705972493561969E-5</c:v>
                </c:pt>
                <c:pt idx="154">
                  <c:v>9.4357765858337419E-5</c:v>
                </c:pt>
                <c:pt idx="155">
                  <c:v>9.5006368232783747E-5</c:v>
                </c:pt>
                <c:pt idx="156">
                  <c:v>9.5651779615144139E-5</c:v>
                </c:pt>
                <c:pt idx="157">
                  <c:v>9.7568867806195907E-5</c:v>
                </c:pt>
                <c:pt idx="158">
                  <c:v>9.8201515210549886E-5</c:v>
                </c:pt>
                <c:pt idx="159">
                  <c:v>9.8830971616668985E-5</c:v>
                </c:pt>
                <c:pt idx="160">
                  <c:v>9.9457237023674796E-5</c:v>
                </c:pt>
                <c:pt idx="161">
                  <c:v>1.000803114271752E-4</c:v>
                </c:pt>
                <c:pt idx="162">
                  <c:v>1.0193038861576572E-4</c:v>
                </c:pt>
                <c:pt idx="163">
                  <c:v>1.0254069899821724E-4</c:v>
                </c:pt>
                <c:pt idx="164">
                  <c:v>1.0314781837277128E-4</c:v>
                </c:pt>
                <c:pt idx="165">
                  <c:v>1.0375174673591417E-4</c:v>
                </c:pt>
                <c:pt idx="166">
                  <c:v>1.0435248408676749E-4</c:v>
                </c:pt>
                <c:pt idx="167">
                  <c:v>1.0613555005417059E-4</c:v>
                </c:pt>
                <c:pt idx="168">
                  <c:v>1.0672352334268936E-4</c:v>
                </c:pt>
                <c:pt idx="169">
                  <c:v>1.0730830561276963E-4</c:v>
                </c:pt>
                <c:pt idx="170">
                  <c:v>1.0788989686177614E-4</c:v>
                </c:pt>
                <c:pt idx="171">
                  <c:v>1.0846829708883048E-4</c:v>
                </c:pt>
                <c:pt idx="172">
                  <c:v>1.1018435162246898E-4</c:v>
                </c:pt>
                <c:pt idx="173">
                  <c:v>1.1049342618374425E-4</c:v>
                </c:pt>
                <c:pt idx="174">
                  <c:v>1.1105220129525861E-4</c:v>
                </c:pt>
                <c:pt idx="175">
                  <c:v>1.116077499183632E-4</c:v>
                </c:pt>
                <c:pt idx="176">
                  <c:v>1.12160072053058E-4</c:v>
                </c:pt>
                <c:pt idx="177">
                  <c:v>1.1407679284104455E-4</c:v>
                </c:pt>
                <c:pt idx="178">
                  <c:v>1.1433709567310046E-4</c:v>
                </c:pt>
                <c:pt idx="179">
                  <c:v>1.1487328534265373E-4</c:v>
                </c:pt>
                <c:pt idx="180">
                  <c:v>1.1540624851402725E-4</c:v>
                </c:pt>
                <c:pt idx="181">
                  <c:v>1.1593598518810921E-4</c:v>
                </c:pt>
                <c:pt idx="182">
                  <c:v>1.1781287324784929E-4</c:v>
                </c:pt>
                <c:pt idx="183">
                  <c:v>1.1802266687332974E-4</c:v>
                </c:pt>
                <c:pt idx="184">
                  <c:v>1.1853627103608488E-4</c:v>
                </c:pt>
                <c:pt idx="185">
                  <c:v>1.1904664869266668E-4</c:v>
                </c:pt>
                <c:pt idx="186">
                  <c:v>1.1955379984307513E-4</c:v>
                </c:pt>
                <c:pt idx="187">
                  <c:v>1.2139259240016045E-4</c:v>
                </c:pt>
                <c:pt idx="188">
                  <c:v>1.2155013934744829E-4</c:v>
                </c:pt>
                <c:pt idx="189">
                  <c:v>1.2204115794300918E-4</c:v>
                </c:pt>
                <c:pt idx="190">
                  <c:v>1.2252895002529129E-4</c:v>
                </c:pt>
                <c:pt idx="191">
                  <c:v>1.2301351559074192E-4</c:v>
                </c:pt>
                <c:pt idx="192">
                  <c:v>1.2518574878369557E-4</c:v>
                </c:pt>
                <c:pt idx="193">
                  <c:v>1.2566656235699926E-4</c:v>
                </c:pt>
                <c:pt idx="194">
                  <c:v>1.2614421955340398E-4</c:v>
                </c:pt>
                <c:pt idx="195">
                  <c:v>1.2661872036943424E-4</c:v>
                </c:pt>
                <c:pt idx="196">
                  <c:v>1.2787001332760061E-4</c:v>
                </c:pt>
                <c:pt idx="197">
                  <c:v>1.2848515982546633E-4</c:v>
                </c:pt>
                <c:pt idx="198">
                  <c:v>1.289438787300667E-4</c:v>
                </c:pt>
                <c:pt idx="199">
                  <c:v>1.2939944125081715E-4</c:v>
                </c:pt>
                <c:pt idx="200">
                  <c:v>1.298518473833733E-4</c:v>
                </c:pt>
                <c:pt idx="201">
                  <c:v>1.3114568852507299E-4</c:v>
                </c:pt>
                <c:pt idx="202">
                  <c:v>1.3162990802731062E-4</c:v>
                </c:pt>
                <c:pt idx="203">
                  <c:v>1.3206653221020659E-4</c:v>
                </c:pt>
                <c:pt idx="204">
                  <c:v>1.3249999999969506E-4</c:v>
                </c:pt>
                <c:pt idx="205">
                  <c:v>1.3351529256971193E-4</c:v>
                </c:pt>
                <c:pt idx="206">
                  <c:v>1.3566180005066724E-4</c:v>
                </c:pt>
                <c:pt idx="207">
                  <c:v>1.3758283236773596E-4</c:v>
                </c:pt>
                <c:pt idx="208">
                  <c:v>1.3860130969890329E-4</c:v>
                </c:pt>
                <c:pt idx="209">
                  <c:v>1.3962042398403844E-4</c:v>
                </c:pt>
                <c:pt idx="210">
                  <c:v>1.406401752231414E-4</c:v>
                </c:pt>
                <c:pt idx="211">
                  <c:v>1.4574848574642004E-4</c:v>
                </c:pt>
                <c:pt idx="212">
                  <c:v>1.467720587214942E-4</c:v>
                </c:pt>
                <c:pt idx="213">
                  <c:v>1.4723788782485973E-4</c:v>
                </c:pt>
                <c:pt idx="214">
                  <c:v>1.4826354225393968E-4</c:v>
                </c:pt>
                <c:pt idx="215">
                  <c:v>1.5134436925843777E-4</c:v>
                </c:pt>
                <c:pt idx="216">
                  <c:v>1.5237259950048724E-4</c:v>
                </c:pt>
                <c:pt idx="217">
                  <c:v>1.5340147369687711E-4</c:v>
                </c:pt>
                <c:pt idx="218">
                  <c:v>1.5443099184760738E-4</c:v>
                </c:pt>
                <c:pt idx="219">
                  <c:v>1.5546115395443489E-4</c:v>
                </c:pt>
                <c:pt idx="220">
                  <c:v>1.5855550401062241E-4</c:v>
                </c:pt>
                <c:pt idx="221">
                  <c:v>1.5958824194447412E-4</c:v>
                </c:pt>
                <c:pt idx="222">
                  <c:v>1.6062162383530148E-4</c:v>
                </c:pt>
                <c:pt idx="223">
                  <c:v>1.616556496839829E-4</c:v>
                </c:pt>
                <c:pt idx="224">
                  <c:v>1.626903194931537E-4</c:v>
                </c:pt>
                <c:pt idx="225">
                  <c:v>1.6579819267657461E-4</c:v>
                </c:pt>
                <c:pt idx="226">
                  <c:v>1.6683543832594585E-4</c:v>
                </c:pt>
                <c:pt idx="227">
                  <c:v>1.6787332793580644E-4</c:v>
                </c:pt>
                <c:pt idx="228">
                  <c:v>1.6891186150791315E-4</c:v>
                </c:pt>
                <c:pt idx="229">
                  <c:v>1.6995103904314448E-4</c:v>
                </c:pt>
                <c:pt idx="230">
                  <c:v>1.7307243542758594E-4</c:v>
                </c:pt>
                <c:pt idx="231">
                  <c:v>1.7411418881795084E-4</c:v>
                </c:pt>
                <c:pt idx="232">
                  <c:v>1.7515658617231876E-4</c:v>
                </c:pt>
                <c:pt idx="233">
                  <c:v>1.7619962749156808E-4</c:v>
                </c:pt>
                <c:pt idx="234">
                  <c:v>1.7724331277833407E-4</c:v>
                </c:pt>
                <c:pt idx="235">
                  <c:v>1.8090730311173448E-4</c:v>
                </c:pt>
                <c:pt idx="236">
                  <c:v>1.8195253292747725E-4</c:v>
                </c:pt>
                <c:pt idx="237">
                  <c:v>1.8299839971977846E-4</c:v>
                </c:pt>
                <c:pt idx="238">
                  <c:v>1.8404490348516265E-4</c:v>
                </c:pt>
                <c:pt idx="239">
                  <c:v>1.861387125285893E-4</c:v>
                </c:pt>
                <c:pt idx="240">
                  <c:v>1.8823728831402175E-4</c:v>
                </c:pt>
                <c:pt idx="241">
                  <c:v>1.8928697696393596E-4</c:v>
                </c:pt>
                <c:pt idx="242">
                  <c:v>1.9033730259388412E-4</c:v>
                </c:pt>
                <c:pt idx="243">
                  <c:v>1.9138826520125957E-4</c:v>
                </c:pt>
                <c:pt idx="244">
                  <c:v>1.934718919769468E-4</c:v>
                </c:pt>
                <c:pt idx="245">
                  <c:v>1.955984854328386E-4</c:v>
                </c:pt>
                <c:pt idx="246">
                  <c:v>1.9665263294299035E-4</c:v>
                </c:pt>
                <c:pt idx="247">
                  <c:v>1.9770741743491382E-4</c:v>
                </c:pt>
                <c:pt idx="248">
                  <c:v>1.9876283890947781E-4</c:v>
                </c:pt>
                <c:pt idx="249">
                  <c:v>2.0083561993370806E-4</c:v>
                </c:pt>
                <c:pt idx="250">
                  <c:v>2.029908946436968E-4</c:v>
                </c:pt>
                <c:pt idx="251">
                  <c:v>2.0404950103841452E-4</c:v>
                </c:pt>
                <c:pt idx="252">
                  <c:v>2.0510874441837936E-4</c:v>
                </c:pt>
                <c:pt idx="253">
                  <c:v>2.0616862478532909E-4</c:v>
                </c:pt>
                <c:pt idx="254">
                  <c:v>2.082298965774536E-4</c:v>
                </c:pt>
                <c:pt idx="255">
                  <c:v>2.1041451612210818E-4</c:v>
                </c:pt>
                <c:pt idx="256">
                  <c:v>2.1147758142832677E-4</c:v>
                </c:pt>
                <c:pt idx="257">
                  <c:v>2.1254128372239913E-4</c:v>
                </c:pt>
                <c:pt idx="258">
                  <c:v>2.1360562300606298E-4</c:v>
                </c:pt>
                <c:pt idx="259">
                  <c:v>2.1565472208591362E-4</c:v>
                </c:pt>
                <c:pt idx="260">
                  <c:v>2.1786935004966656E-4</c:v>
                </c:pt>
                <c:pt idx="261">
                  <c:v>2.189368742891078E-4</c:v>
                </c:pt>
                <c:pt idx="262">
                  <c:v>2.2000503552335377E-4</c:v>
                </c:pt>
                <c:pt idx="263">
                  <c:v>2.2107383374892899E-4</c:v>
                </c:pt>
                <c:pt idx="264">
                  <c:v>2.2311009663511752E-4</c:v>
                </c:pt>
                <c:pt idx="265">
                  <c:v>2.2535539660014601E-4</c:v>
                </c:pt>
                <c:pt idx="266">
                  <c:v>2.264273798014826E-4</c:v>
                </c:pt>
                <c:pt idx="267">
                  <c:v>2.2749999999936168E-4</c:v>
                </c:pt>
                <c:pt idx="268">
                  <c:v>2.2950974311824302E-4</c:v>
                </c:pt>
                <c:pt idx="269">
                  <c:v>2.3416541981628115E-4</c:v>
                </c:pt>
                <c:pt idx="270">
                  <c:v>2.3710035852403632E-4</c:v>
                </c:pt>
                <c:pt idx="271">
                  <c:v>2.3900785173872185E-4</c:v>
                </c:pt>
                <c:pt idx="272">
                  <c:v>2.4091928070947628E-4</c:v>
                </c:pt>
                <c:pt idx="273">
                  <c:v>2.4283464544238168E-4</c:v>
                </c:pt>
                <c:pt idx="274">
                  <c:v>2.4742940767922953E-4</c:v>
                </c:pt>
                <c:pt idx="275">
                  <c:v>2.5053546211281039E-4</c:v>
                </c:pt>
                <c:pt idx="276">
                  <c:v>2.5247050574422653E-4</c:v>
                </c:pt>
                <c:pt idx="277">
                  <c:v>2.5440948517341727E-4</c:v>
                </c:pt>
                <c:pt idx="278">
                  <c:v>2.5635240040472706E-4</c:v>
                </c:pt>
                <c:pt idx="279">
                  <c:v>2.6088214695412507E-4</c:v>
                </c:pt>
                <c:pt idx="280">
                  <c:v>2.6416341947801118E-4</c:v>
                </c:pt>
                <c:pt idx="281">
                  <c:v>2.6612601381201614E-4</c:v>
                </c:pt>
                <c:pt idx="282">
                  <c:v>2.6809254398550155E-4</c:v>
                </c:pt>
                <c:pt idx="283">
                  <c:v>2.7006301000281175E-4</c:v>
                </c:pt>
                <c:pt idx="284">
                  <c:v>2.7452363962831417E-4</c:v>
                </c:pt>
                <c:pt idx="285">
                  <c:v>2.7798423263454856E-4</c:v>
                </c:pt>
                <c:pt idx="286">
                  <c:v>2.7997437796221394E-4</c:v>
                </c:pt>
                <c:pt idx="287">
                  <c:v>2.8196845917019666E-4</c:v>
                </c:pt>
                <c:pt idx="288">
                  <c:v>2.8396647626457874E-4</c:v>
                </c:pt>
                <c:pt idx="289">
                  <c:v>2.8835388771975706E-4</c:v>
                </c:pt>
                <c:pt idx="290">
                  <c:v>2.9199790362513647E-4</c:v>
                </c:pt>
                <c:pt idx="291">
                  <c:v>2.9401560024014037E-4</c:v>
                </c:pt>
                <c:pt idx="292">
                  <c:v>2.9603723277803618E-4</c:v>
                </c:pt>
                <c:pt idx="293">
                  <c:v>2.9806280124490612E-4</c:v>
                </c:pt>
                <c:pt idx="294">
                  <c:v>3.0237289327022485E-4</c:v>
                </c:pt>
                <c:pt idx="295">
                  <c:v>3.0620443452029249E-4</c:v>
                </c:pt>
                <c:pt idx="296">
                  <c:v>3.0824968272239513E-4</c:v>
                </c:pt>
                <c:pt idx="297">
                  <c:v>3.1029886688909548E-4</c:v>
                </c:pt>
                <c:pt idx="298">
                  <c:v>3.1235198702821338E-4</c:v>
                </c:pt>
                <c:pt idx="299">
                  <c:v>3.165806583555038E-4</c:v>
                </c:pt>
                <c:pt idx="300">
                  <c:v>3.2060382742268254E-4</c:v>
                </c:pt>
                <c:pt idx="301">
                  <c:v>3.2267662751251302E-4</c:v>
                </c:pt>
                <c:pt idx="302">
                  <c:v>3.2475336361125352E-4</c:v>
                </c:pt>
                <c:pt idx="303">
                  <c:v>3.2683403572498631E-4</c:v>
                </c:pt>
                <c:pt idx="304">
                  <c:v>3.3097718507349021E-4</c:v>
                </c:pt>
                <c:pt idx="305">
                  <c:v>3.3519608445843201E-4</c:v>
                </c:pt>
                <c:pt idx="306">
                  <c:v>3.3729643674270142E-4</c:v>
                </c:pt>
                <c:pt idx="307">
                  <c:v>3.394007250810622E-4</c:v>
                </c:pt>
                <c:pt idx="308">
                  <c:v>3.4150894947698984E-4</c:v>
                </c:pt>
                <c:pt idx="309">
                  <c:v>3.4556247555269433E-4</c:v>
                </c:pt>
                <c:pt idx="310">
                  <c:v>3.4998120778581435E-4</c:v>
                </c:pt>
                <c:pt idx="311">
                  <c:v>3.5210911257557833E-4</c:v>
                </c:pt>
                <c:pt idx="312">
                  <c:v>3.5424095346287714E-4</c:v>
                </c:pt>
                <c:pt idx="313">
                  <c:v>3.5637673045379293E-4</c:v>
                </c:pt>
                <c:pt idx="314">
                  <c:v>3.6033653195053928E-4</c:v>
                </c:pt>
                <c:pt idx="315">
                  <c:v>3.649591995909071E-4</c:v>
                </c:pt>
                <c:pt idx="316">
                  <c:v>3.6711465719982769E-4</c:v>
                </c:pt>
                <c:pt idx="317">
                  <c:v>3.6927405095233334E-4</c:v>
                </c:pt>
                <c:pt idx="318">
                  <c:v>3.7143738085363711E-4</c:v>
                </c:pt>
                <c:pt idx="319">
                  <c:v>3.7529935644910932E-4</c:v>
                </c:pt>
                <c:pt idx="320">
                  <c:v>3.8013006208585366E-4</c:v>
                </c:pt>
                <c:pt idx="321">
                  <c:v>3.8231307283367519E-4</c:v>
                </c:pt>
                <c:pt idx="322">
                  <c:v>3.8369394043541026E-4</c:v>
                </c:pt>
                <c:pt idx="323">
                  <c:v>3.8589446360832042E-4</c:v>
                </c:pt>
                <c:pt idx="324">
                  <c:v>3.8809896621779113E-4</c:v>
                </c:pt>
                <c:pt idx="325">
                  <c:v>3.9473635072705539E-4</c:v>
                </c:pt>
                <c:pt idx="326">
                  <c:v>3.9695677114601419E-4</c:v>
                </c:pt>
                <c:pt idx="327">
                  <c:v>3.9918117103403489E-4</c:v>
                </c:pt>
                <c:pt idx="328">
                  <c:v>4.0140955039814495E-4</c:v>
                </c:pt>
                <c:pt idx="329">
                  <c:v>4.036419092453717E-4</c:v>
                </c:pt>
                <c:pt idx="330">
                  <c:v>4.1036286274987631E-4</c:v>
                </c:pt>
                <c:pt idx="331">
                  <c:v>4.1261113959457262E-4</c:v>
                </c:pt>
                <c:pt idx="332">
                  <c:v>4.1486339595576548E-4</c:v>
                </c:pt>
                <c:pt idx="333">
                  <c:v>4.1711963184048225E-4</c:v>
                </c:pt>
                <c:pt idx="334">
                  <c:v>4.1843302544270974E-4</c:v>
                </c:pt>
                <c:pt idx="335">
                  <c:v>4.2237320886707839E-4</c:v>
                </c:pt>
                <c:pt idx="336">
                  <c:v>4.2368660421384448E-4</c:v>
                </c:pt>
                <c:pt idx="337">
                  <c:v>4.2499999999630594E-4</c:v>
                </c:pt>
                <c:pt idx="338">
                  <c:v>4.2753688382283182E-4</c:v>
                </c:pt>
                <c:pt idx="339">
                  <c:v>4.300780397423667E-4</c:v>
                </c:pt>
                <c:pt idx="340">
                  <c:v>4.3954846315827237E-4</c:v>
                </c:pt>
                <c:pt idx="341">
                  <c:v>4.4028538451310387E-4</c:v>
                </c:pt>
                <c:pt idx="342">
                  <c:v>4.4284790102066244E-4</c:v>
                </c:pt>
                <c:pt idx="343">
                  <c:v>4.454146896704214E-4</c:v>
                </c:pt>
                <c:pt idx="344">
                  <c:v>4.4798575047028664E-4</c:v>
                </c:pt>
                <c:pt idx="345">
                  <c:v>4.5747979644430162E-4</c:v>
                </c:pt>
                <c:pt idx="346">
                  <c:v>4.6005831853406138E-4</c:v>
                </c:pt>
                <c:pt idx="347">
                  <c:v>4.6264106641136715E-4</c:v>
                </c:pt>
                <c:pt idx="348">
                  <c:v>4.6522804008490755E-4</c:v>
                </c:pt>
                <c:pt idx="349">
                  <c:v>4.7119691928701999E-4</c:v>
                </c:pt>
                <c:pt idx="350">
                  <c:v>4.7561819290041924E-4</c:v>
                </c:pt>
                <c:pt idx="351">
                  <c:v>4.7822629567764372E-4</c:v>
                </c:pt>
                <c:pt idx="352">
                  <c:v>4.8083862430062848E-4</c:v>
                </c:pt>
                <c:pt idx="353">
                  <c:v>4.8345517877806222E-4</c:v>
                </c:pt>
                <c:pt idx="354">
                  <c:v>4.8931875588345607E-4</c:v>
                </c:pt>
                <c:pt idx="355">
                  <c:v>4.939636554043233E-4</c:v>
                </c:pt>
                <c:pt idx="356">
                  <c:v>4.9660133928172581E-4</c:v>
                </c:pt>
                <c:pt idx="357">
                  <c:v>4.9924324906570959E-4</c:v>
                </c:pt>
                <c:pt idx="358">
                  <c:v>5.0188938476322545E-4</c:v>
                </c:pt>
                <c:pt idx="359">
                  <c:v>5.076432576045745E-4</c:v>
                </c:pt>
                <c:pt idx="360">
                  <c:v>5.1251618686759786E-4</c:v>
                </c:pt>
                <c:pt idx="361">
                  <c:v>5.1518345226484277E-4</c:v>
                </c:pt>
                <c:pt idx="362">
                  <c:v>5.1785494362862087E-4</c:v>
                </c:pt>
                <c:pt idx="363">
                  <c:v>5.2053066096588321E-4</c:v>
                </c:pt>
                <c:pt idx="364">
                  <c:v>5.2617042735953736E-4</c:v>
                </c:pt>
                <c:pt idx="365">
                  <c:v>5.3127579023397504E-4</c:v>
                </c:pt>
                <c:pt idx="366">
                  <c:v>5.3397263757420216E-4</c:v>
                </c:pt>
                <c:pt idx="367">
                  <c:v>5.3667371094091442E-4</c:v>
                </c:pt>
                <c:pt idx="368">
                  <c:v>5.3937901034280082E-4</c:v>
                </c:pt>
                <c:pt idx="369">
                  <c:v>5.4490026808897123E-4</c:v>
                </c:pt>
                <c:pt idx="370">
                  <c:v>5.502424684810731E-4</c:v>
                </c:pt>
                <c:pt idx="371">
                  <c:v>5.5296889819176644E-4</c:v>
                </c:pt>
                <c:pt idx="372">
                  <c:v>5.5569955399063493E-4</c:v>
                </c:pt>
                <c:pt idx="373">
                  <c:v>5.5843443588636705E-4</c:v>
                </c:pt>
                <c:pt idx="374">
                  <c:v>5.6383278276411644E-4</c:v>
                </c:pt>
                <c:pt idx="375">
                  <c:v>5.6941622461778954E-4</c:v>
                </c:pt>
                <c:pt idx="376">
                  <c:v>5.7217223713164648E-4</c:v>
                </c:pt>
                <c:pt idx="377">
                  <c:v>5.7493247579623727E-4</c:v>
                </c:pt>
                <c:pt idx="378">
                  <c:v>5.7769694062025036E-4</c:v>
                </c:pt>
                <c:pt idx="379">
                  <c:v>5.8296797438937809E-4</c:v>
                </c:pt>
                <c:pt idx="380">
                  <c:v>5.887970616869076E-4</c:v>
                </c:pt>
                <c:pt idx="381">
                  <c:v>5.9158265744183882E-4</c:v>
                </c:pt>
                <c:pt idx="382">
                  <c:v>5.9437247941006245E-4</c:v>
                </c:pt>
                <c:pt idx="383">
                  <c:v>5.9716652760026707E-4</c:v>
                </c:pt>
                <c:pt idx="384">
                  <c:v>6.0230584600147604E-4</c:v>
                </c:pt>
                <c:pt idx="385">
                  <c:v>6.0838498276596573E-4</c:v>
                </c:pt>
                <c:pt idx="386">
                  <c:v>6.1006775710489326E-4</c:v>
                </c:pt>
                <c:pt idx="387">
                  <c:v>6.1177333887219021E-4</c:v>
                </c:pt>
                <c:pt idx="388">
                  <c:v>6.1462188263838868E-4</c:v>
                </c:pt>
                <c:pt idx="389">
                  <c:v>6.1747474654616497E-4</c:v>
                </c:pt>
                <c:pt idx="390">
                  <c:v>6.2712191729531091E-4</c:v>
                </c:pt>
                <c:pt idx="391">
                  <c:v>6.2892940377157203E-4</c:v>
                </c:pt>
                <c:pt idx="392">
                  <c:v>6.31803868524905E-4</c:v>
                </c:pt>
                <c:pt idx="393">
                  <c:v>6.3468265347399466E-4</c:v>
                </c:pt>
                <c:pt idx="394">
                  <c:v>6.3756575862861098E-4</c:v>
                </c:pt>
                <c:pt idx="395">
                  <c:v>6.4721284729804638E-4</c:v>
                </c:pt>
                <c:pt idx="396">
                  <c:v>6.4914138149951839E-4</c:v>
                </c:pt>
                <c:pt idx="397">
                  <c:v>6.5204608782654105E-4</c:v>
                </c:pt>
                <c:pt idx="398">
                  <c:v>6.5495511441504561E-4</c:v>
                </c:pt>
                <c:pt idx="399">
                  <c:v>6.5786846127657839E-4</c:v>
                </c:pt>
                <c:pt idx="400">
                  <c:v>6.6751314471473705E-4</c:v>
                </c:pt>
                <c:pt idx="401">
                  <c:v>6.6956505162796276E-4</c:v>
                </c:pt>
                <c:pt idx="402">
                  <c:v>6.7249999998963972E-4</c:v>
                </c:pt>
                <c:pt idx="403">
                  <c:v>6.7602271750466514E-4</c:v>
                </c:pt>
                <c:pt idx="404">
                  <c:v>6.7955093015203971E-4</c:v>
                </c:pt>
                <c:pt idx="405">
                  <c:v>6.9371873235191117E-4</c:v>
                </c:pt>
                <c:pt idx="406">
                  <c:v>6.9727442087685887E-4</c:v>
                </c:pt>
                <c:pt idx="407">
                  <c:v>7.0083560462208538E-4</c:v>
                </c:pt>
                <c:pt idx="408">
                  <c:v>7.0692130475984518E-4</c:v>
                </c:pt>
                <c:pt idx="409">
                  <c:v>7.1760880514606972E-4</c:v>
                </c:pt>
                <c:pt idx="410">
                  <c:v>7.1872395214978013E-4</c:v>
                </c:pt>
                <c:pt idx="411">
                  <c:v>7.2231810752043657E-4</c:v>
                </c:pt>
                <c:pt idx="412">
                  <c:v>7.2591775821262416E-4</c:v>
                </c:pt>
                <c:pt idx="413">
                  <c:v>7.2952290424233013E-4</c:v>
                </c:pt>
                <c:pt idx="414">
                  <c:v>7.427365304329542E-4</c:v>
                </c:pt>
                <c:pt idx="415">
                  <c:v>7.4399844203387744E-4</c:v>
                </c:pt>
                <c:pt idx="416">
                  <c:v>7.4763106497410803E-4</c:v>
                </c:pt>
                <c:pt idx="417">
                  <c:v>7.5126918334156301E-4</c:v>
                </c:pt>
                <c:pt idx="418">
                  <c:v>7.5491279714956505E-4</c:v>
                </c:pt>
                <c:pt idx="419">
                  <c:v>7.703594403611323E-4</c:v>
                </c:pt>
                <c:pt idx="420">
                  <c:v>7.7178003503909707E-4</c:v>
                </c:pt>
                <c:pt idx="421">
                  <c:v>7.7321329834667551E-4</c:v>
                </c:pt>
                <c:pt idx="422">
                  <c:v>7.7688988512303325E-4</c:v>
                </c:pt>
                <c:pt idx="423">
                  <c:v>7.8057196744563129E-4</c:v>
                </c:pt>
                <c:pt idx="424">
                  <c:v>7.9379094088519945E-4</c:v>
                </c:pt>
                <c:pt idx="425">
                  <c:v>7.9535525251639427E-4</c:v>
                </c:pt>
                <c:pt idx="426">
                  <c:v>7.9906481280378472E-4</c:v>
                </c:pt>
                <c:pt idx="427">
                  <c:v>8.0277986872978602E-4</c:v>
                </c:pt>
                <c:pt idx="428">
                  <c:v>8.0650042031038538E-4</c:v>
                </c:pt>
                <c:pt idx="429">
                  <c:v>8.1358694535041669E-4</c:v>
                </c:pt>
                <c:pt idx="430">
                  <c:v>8.1529579693130389E-4</c:v>
                </c:pt>
                <c:pt idx="431">
                  <c:v>8.2518561356081932E-4</c:v>
                </c:pt>
                <c:pt idx="432">
                  <c:v>8.2694807959776369E-4</c:v>
                </c:pt>
                <c:pt idx="433">
                  <c:v>8.3072464726938471E-4</c:v>
                </c:pt>
                <c:pt idx="434">
                  <c:v>8.4591066561555579E-4</c:v>
                </c:pt>
                <c:pt idx="435">
                  <c:v>8.4778920526140666E-4</c:v>
                </c:pt>
                <c:pt idx="436">
                  <c:v>8.4969084792882107E-4</c:v>
                </c:pt>
                <c:pt idx="437">
                  <c:v>8.5350076062875365E-4</c:v>
                </c:pt>
                <c:pt idx="438">
                  <c:v>8.5731623088938997E-4</c:v>
                </c:pt>
                <c:pt idx="439">
                  <c:v>8.7237003395057827E-4</c:v>
                </c:pt>
                <c:pt idx="440">
                  <c:v>8.7441012317768241E-4</c:v>
                </c:pt>
                <c:pt idx="441">
                  <c:v>8.7647694613483763E-4</c:v>
                </c:pt>
                <c:pt idx="442">
                  <c:v>8.8032576208303345E-4</c:v>
                </c:pt>
                <c:pt idx="443">
                  <c:v>8.8418013570150833E-4</c:v>
                </c:pt>
                <c:pt idx="444">
                  <c:v>8.9909574670289118E-4</c:v>
                </c:pt>
                <c:pt idx="445">
                  <c:v>9.0130034260305081E-4</c:v>
                </c:pt>
                <c:pt idx="446">
                  <c:v>9.0353536940133376E-4</c:v>
                </c:pt>
                <c:pt idx="447">
                  <c:v>9.074230893738013E-4</c:v>
                </c:pt>
                <c:pt idx="448">
                  <c:v>9.1131636712791955E-4</c:v>
                </c:pt>
                <c:pt idx="449">
                  <c:v>9.2608780926598249E-4</c:v>
                </c:pt>
                <c:pt idx="450">
                  <c:v>9.3146243109327835E-4</c:v>
                </c:pt>
                <c:pt idx="451">
                  <c:v>9.3532729738115389E-4</c:v>
                </c:pt>
                <c:pt idx="452">
                  <c:v>9.3919754050018369E-4</c:v>
                </c:pt>
                <c:pt idx="453">
                  <c:v>9.4593479620753063E-4</c:v>
                </c:pt>
                <c:pt idx="454">
                  <c:v>9.5473228160758916E-4</c:v>
                </c:pt>
                <c:pt idx="455">
                  <c:v>9.5862940912219826E-4</c:v>
                </c:pt>
                <c:pt idx="456">
                  <c:v>9.625319135635373E-4</c:v>
                </c:pt>
                <c:pt idx="457">
                  <c:v>9.6643979494898363E-4</c:v>
                </c:pt>
                <c:pt idx="458">
                  <c:v>9.7296157603868154E-4</c:v>
                </c:pt>
                <c:pt idx="459">
                  <c:v>9.8212509024202927E-4</c:v>
                </c:pt>
                <c:pt idx="460">
                  <c:v>9.8605985658521385E-4</c:v>
                </c:pt>
                <c:pt idx="461">
                  <c:v>9.8999999996808173E-4</c:v>
                </c:pt>
                <c:pt idx="462">
                  <c:v>9.9809214866094956E-4</c:v>
                </c:pt>
                <c:pt idx="463">
                  <c:v>1.0165450005012963E-3</c:v>
                </c:pt>
                <c:pt idx="464">
                  <c:v>1.0306253675033178E-3</c:v>
                </c:pt>
                <c:pt idx="465">
                  <c:v>1.0387998287433985E-3</c:v>
                </c:pt>
                <c:pt idx="466">
                  <c:v>1.0452095497538788E-3</c:v>
                </c:pt>
                <c:pt idx="467">
                  <c:v>1.0516303538579323E-3</c:v>
                </c:pt>
                <c:pt idx="468">
                  <c:v>1.0677823450905405E-3</c:v>
                </c:pt>
                <c:pt idx="469">
                  <c:v>1.0774244022872792E-3</c:v>
                </c:pt>
                <c:pt idx="470">
                  <c:v>1.083900622672462E-3</c:v>
                </c:pt>
                <c:pt idx="471">
                  <c:v>1.0903879264787821E-3</c:v>
                </c:pt>
                <c:pt idx="472">
                  <c:v>1.0968863137618473E-3</c:v>
                </c:pt>
                <c:pt idx="473">
                  <c:v>1.0986792615035885E-3</c:v>
                </c:pt>
                <c:pt idx="474">
                  <c:v>1.118383419953517E-3</c:v>
                </c:pt>
                <c:pt idx="475">
                  <c:v>1.124973883468219E-3</c:v>
                </c:pt>
                <c:pt idx="476">
                  <c:v>1.1315755524256487E-3</c:v>
                </c:pt>
                <c:pt idx="477">
                  <c:v>1.1381884268811461E-3</c:v>
                </c:pt>
                <c:pt idx="478">
                  <c:v>1.1448125068918087E-3</c:v>
                </c:pt>
                <c:pt idx="479">
                  <c:v>1.1647519808125825E-3</c:v>
                </c:pt>
                <c:pt idx="480">
                  <c:v>1.1714208836034578E-3</c:v>
                </c:pt>
                <c:pt idx="481">
                  <c:v>1.1781009922323489E-3</c:v>
                </c:pt>
                <c:pt idx="482">
                  <c:v>1.1847923067537175E-3</c:v>
                </c:pt>
                <c:pt idx="483">
                  <c:v>1.2184169697540335E-3</c:v>
                </c:pt>
                <c:pt idx="484">
                  <c:v>1.2251755208319444E-3</c:v>
                </c:pt>
                <c:pt idx="485">
                  <c:v>1.2319452782028916E-3</c:v>
                </c:pt>
                <c:pt idx="486">
                  <c:v>1.2387262419248509E-3</c:v>
                </c:pt>
                <c:pt idx="487">
                  <c:v>1.2591363717686509E-3</c:v>
                </c:pt>
                <c:pt idx="488">
                  <c:v>1.2659621614691436E-3</c:v>
                </c:pt>
                <c:pt idx="489">
                  <c:v>1.2727991578087693E-3</c:v>
                </c:pt>
                <c:pt idx="490">
                  <c:v>1.2796473608455042E-3</c:v>
                </c:pt>
                <c:pt idx="491">
                  <c:v>1.297339383313896E-3</c:v>
                </c:pt>
                <c:pt idx="492">
                  <c:v>1.3175512901349947E-3</c:v>
                </c:pt>
                <c:pt idx="493">
                  <c:v>1.3244265490432716E-3</c:v>
                </c:pt>
                <c:pt idx="494">
                  <c:v>1.3313128934145308E-3</c:v>
                </c:pt>
                <c:pt idx="495">
                  <c:v>1.3448456128224145E-3</c:v>
                </c:pt>
                <c:pt idx="496">
                  <c:v>1.3589691267006281E-3</c:v>
                </c:pt>
                <c:pt idx="497">
                  <c:v>1.3659108992660957E-3</c:v>
                </c:pt>
                <c:pt idx="498">
                  <c:v>1.3728637576455691E-3</c:v>
                </c:pt>
                <c:pt idx="499">
                  <c:v>1.3798277018998693E-3</c:v>
                </c:pt>
                <c:pt idx="500">
                  <c:v>1.3928834952160532E-3</c:v>
                </c:pt>
                <c:pt idx="501">
                  <c:v>1.407794338841789E-3</c:v>
                </c:pt>
                <c:pt idx="502">
                  <c:v>1.414813713355602E-3</c:v>
                </c:pt>
                <c:pt idx="503">
                  <c:v>1.4218441740996097E-3</c:v>
                </c:pt>
                <c:pt idx="504">
                  <c:v>1.4288857211337644E-3</c:v>
                </c:pt>
                <c:pt idx="505">
                  <c:v>1.4414530504779767E-3</c:v>
                </c:pt>
                <c:pt idx="506">
                  <c:v>1.4571627733665469E-3</c:v>
                </c:pt>
                <c:pt idx="507">
                  <c:v>1.4642597527498471E-3</c:v>
                </c:pt>
                <c:pt idx="508">
                  <c:v>1.4713678187821377E-3</c:v>
                </c:pt>
                <c:pt idx="509">
                  <c:v>1.478486971525108E-3</c:v>
                </c:pt>
                <c:pt idx="510">
                  <c:v>1.4905542988132988E-3</c:v>
                </c:pt>
                <c:pt idx="511">
                  <c:v>1.5401872606499343E-3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-1.099999999956812E-5</c:v>
                </c:pt>
                <c:pt idx="1">
                  <c:v>-1.1600643051385587E-5</c:v>
                </c:pt>
                <c:pt idx="2">
                  <c:v>-1.2271771414269109E-5</c:v>
                </c:pt>
                <c:pt idx="3">
                  <c:v>-1.4162929011701678E-5</c:v>
                </c:pt>
                <c:pt idx="4">
                  <c:v>-1.5567831726346156E-5</c:v>
                </c:pt>
                <c:pt idx="5">
                  <c:v>-1.6518946376862534E-5</c:v>
                </c:pt>
                <c:pt idx="6">
                  <c:v>-1.7509601771970512E-5</c:v>
                </c:pt>
                <c:pt idx="7">
                  <c:v>-1.8533656260569366E-5</c:v>
                </c:pt>
                <c:pt idx="8">
                  <c:v>-2.1090785226359317E-5</c:v>
                </c:pt>
                <c:pt idx="9">
                  <c:v>-2.2831189975113872E-5</c:v>
                </c:pt>
                <c:pt idx="10">
                  <c:v>-2.3920273027985225E-5</c:v>
                </c:pt>
                <c:pt idx="11">
                  <c:v>-2.5000000000163783E-5</c:v>
                </c:pt>
                <c:pt idx="12">
                  <c:v>-2.6056113704479557E-5</c:v>
                </c:pt>
                <c:pt idx="13">
                  <c:v>-2.82214973581874E-5</c:v>
                </c:pt>
                <c:pt idx="14">
                  <c:v>-2.9949150304090562E-5</c:v>
                </c:pt>
                <c:pt idx="15">
                  <c:v>-3.0837865187948807E-5</c:v>
                </c:pt>
                <c:pt idx="16">
                  <c:v>-3.1692181651607839E-5</c:v>
                </c:pt>
                <c:pt idx="17">
                  <c:v>-3.2511856922743682E-5</c:v>
                </c:pt>
                <c:pt idx="18">
                  <c:v>-3.3834191329905541E-5</c:v>
                </c:pt>
                <c:pt idx="19">
                  <c:v>-3.5440242359492487E-5</c:v>
                </c:pt>
                <c:pt idx="20">
                  <c:v>-3.608402179924984E-5</c:v>
                </c:pt>
                <c:pt idx="21">
                  <c:v>-4.608350199398614E-5</c:v>
                </c:pt>
                <c:pt idx="22">
                  <c:v>-4.6656174025955479E-5</c:v>
                </c:pt>
                <c:pt idx="23">
                  <c:v>-4.6899932344979954E-5</c:v>
                </c:pt>
                <c:pt idx="24">
                  <c:v>-4.77689175906375E-5</c:v>
                </c:pt>
                <c:pt idx="25">
                  <c:v>-4.7691521110977511E-5</c:v>
                </c:pt>
                <c:pt idx="26">
                  <c:v>-4.7469596606986506E-5</c:v>
                </c:pt>
                <c:pt idx="27">
                  <c:v>-4.7103380749347543E-5</c:v>
                </c:pt>
                <c:pt idx="28">
                  <c:v>-4.5879782782707888E-5</c:v>
                </c:pt>
                <c:pt idx="29">
                  <c:v>-4.4228021348334962E-5</c:v>
                </c:pt>
                <c:pt idx="30">
                  <c:v>-4.3171582961129914E-5</c:v>
                </c:pt>
                <c:pt idx="31">
                  <c:v>-4.1988883775586579E-5</c:v>
                </c:pt>
                <c:pt idx="32">
                  <c:v>-4.0685697322923289E-5</c:v>
                </c:pt>
                <c:pt idx="33">
                  <c:v>-3.8250375573306214E-5</c:v>
                </c:pt>
                <c:pt idx="34">
                  <c:v>-3.4411234192990982E-5</c:v>
                </c:pt>
                <c:pt idx="35">
                  <c:v>-3.2619899140959191E-5</c:v>
                </c:pt>
                <c:pt idx="36">
                  <c:v>-3.0759328917418436E-5</c:v>
                </c:pt>
                <c:pt idx="37">
                  <c:v>-2.8840834054879295E-5</c:v>
                </c:pt>
                <c:pt idx="38">
                  <c:v>-2.5702622094925004E-5</c:v>
                </c:pt>
                <c:pt idx="39">
                  <c:v>-2.0841504487440659E-5</c:v>
                </c:pt>
                <c:pt idx="40">
                  <c:v>-1.8830730080460938E-5</c:v>
                </c:pt>
                <c:pt idx="41">
                  <c:v>-1.6846505666989273E-5</c:v>
                </c:pt>
                <c:pt idx="42">
                  <c:v>-1.4905678946782695E-5</c:v>
                </c:pt>
                <c:pt idx="43">
                  <c:v>-1.362939399933778E-5</c:v>
                </c:pt>
                <c:pt idx="44">
                  <c:v>-2.4767046956786704E-5</c:v>
                </c:pt>
                <c:pt idx="45">
                  <c:v>-2.3276215546725009E-5</c:v>
                </c:pt>
                <c:pt idx="46">
                  <c:v>-2.1837157385829403E-5</c:v>
                </c:pt>
                <c:pt idx="47">
                  <c:v>-2.0449668397778833E-5</c:v>
                </c:pt>
                <c:pt idx="48">
                  <c:v>-1.7460715444144699E-5</c:v>
                </c:pt>
                <c:pt idx="49">
                  <c:v>-1.5401240042854589E-5</c:v>
                </c:pt>
                <c:pt idx="50">
                  <c:v>-1.4258453183364109E-5</c:v>
                </c:pt>
                <c:pt idx="51">
                  <c:v>-1.3159961490104228E-5</c:v>
                </c:pt>
                <c:pt idx="52">
                  <c:v>-1.2103544367628293E-5</c:v>
                </c:pt>
                <c:pt idx="53">
                  <c:v>-9.4169625875885131E-6</c:v>
                </c:pt>
                <c:pt idx="54">
                  <c:v>-8.2441271344384894E-6</c:v>
                </c:pt>
                <c:pt idx="55">
                  <c:v>-7.3546913676616672E-6</c:v>
                </c:pt>
                <c:pt idx="56">
                  <c:v>-6.4879570476941834E-6</c:v>
                </c:pt>
                <c:pt idx="57">
                  <c:v>-5.6396870573571797E-6</c:v>
                </c:pt>
                <c:pt idx="58">
                  <c:v>-3.194944167100984E-6</c:v>
                </c:pt>
                <c:pt idx="59">
                  <c:v>-2.3364254305182341E-6</c:v>
                </c:pt>
                <c:pt idx="60">
                  <c:v>-1.5068377067845271E-6</c:v>
                </c:pt>
                <c:pt idx="61">
                  <c:v>-6.6424202964075218E-7</c:v>
                </c:pt>
                <c:pt idx="62">
                  <c:v>1.9761524764398386E-7</c:v>
                </c:pt>
                <c:pt idx="63">
                  <c:v>2.5127843635628932E-6</c:v>
                </c:pt>
                <c:pt idx="64">
                  <c:v>3.2831996418273242E-6</c:v>
                </c:pt>
                <c:pt idx="65">
                  <c:v>4.3697040798949131E-6</c:v>
                </c:pt>
                <c:pt idx="66">
                  <c:v>5.5213835587114391E-6</c:v>
                </c:pt>
                <c:pt idx="67">
                  <c:v>6.7379890941468841E-6</c:v>
                </c:pt>
                <c:pt idx="68">
                  <c:v>8.009743945904789E-6</c:v>
                </c:pt>
                <c:pt idx="69">
                  <c:v>1.2092248284887333E-5</c:v>
                </c:pt>
                <c:pt idx="70">
                  <c:v>1.3519385285990224E-5</c:v>
                </c:pt>
                <c:pt idx="71">
                  <c:v>1.4967505037575294E-5</c:v>
                </c:pt>
                <c:pt idx="72">
                  <c:v>1.6428838816834628E-5</c:v>
                </c:pt>
                <c:pt idx="73">
                  <c:v>1.7895306094994658E-5</c:v>
                </c:pt>
                <c:pt idx="74">
                  <c:v>2.2240026563226577E-5</c:v>
                </c:pt>
                <c:pt idx="75">
                  <c:v>2.3639986436089308E-5</c:v>
                </c:pt>
                <c:pt idx="76">
                  <c:v>2.5000000070107831E-5</c:v>
                </c:pt>
                <c:pt idx="77">
                  <c:v>2.6327597480574768E-5</c:v>
                </c:pt>
                <c:pt idx="78">
                  <c:v>2.7625131609946371E-5</c:v>
                </c:pt>
                <c:pt idx="79">
                  <c:v>3.1279831036554645E-5</c:v>
                </c:pt>
                <c:pt idx="80">
                  <c:v>3.2417446657600498E-5</c:v>
                </c:pt>
                <c:pt idx="81">
                  <c:v>3.3514170353196194E-5</c:v>
                </c:pt>
                <c:pt idx="82">
                  <c:v>3.4569697284110958E-5</c:v>
                </c:pt>
                <c:pt idx="83">
                  <c:v>3.5229568102757014E-5</c:v>
                </c:pt>
                <c:pt idx="84">
                  <c:v>3.8374791965650322E-5</c:v>
                </c:pt>
                <c:pt idx="85">
                  <c:v>3.9220813887180247E-5</c:v>
                </c:pt>
                <c:pt idx="86">
                  <c:v>3.9829643364333712E-5</c:v>
                </c:pt>
                <c:pt idx="87">
                  <c:v>9.2610846803553001E-5</c:v>
                </c:pt>
                <c:pt idx="88">
                  <c:v>9.4062959183385152E-5</c:v>
                </c:pt>
                <c:pt idx="89">
                  <c:v>9.7532960859854668E-5</c:v>
                </c:pt>
                <c:pt idx="90">
                  <c:v>9.8068800609817046E-5</c:v>
                </c:pt>
                <c:pt idx="91">
                  <c:v>9.8562678710841268E-5</c:v>
                </c:pt>
                <c:pt idx="92">
                  <c:v>9.9014712158036587E-5</c:v>
                </c:pt>
                <c:pt idx="93">
                  <c:v>9.7645906324066243E-5</c:v>
                </c:pt>
                <c:pt idx="94">
                  <c:v>1.0040777928664531E-4</c:v>
                </c:pt>
                <c:pt idx="95">
                  <c:v>1.0065338437508618E-4</c:v>
                </c:pt>
                <c:pt idx="96">
                  <c:v>1.0085847077772917E-4</c:v>
                </c:pt>
                <c:pt idx="97">
                  <c:v>1.0102336348938796E-4</c:v>
                </c:pt>
                <c:pt idx="98">
                  <c:v>9.9244737390755526E-5</c:v>
                </c:pt>
                <c:pt idx="99">
                  <c:v>1.0128853736268223E-4</c:v>
                </c:pt>
                <c:pt idx="100">
                  <c:v>1.0125837657142642E-4</c:v>
                </c:pt>
                <c:pt idx="101">
                  <c:v>1.011905960710836E-4</c:v>
                </c:pt>
                <c:pt idx="102">
                  <c:v>1.0108572885877845E-4</c:v>
                </c:pt>
                <c:pt idx="103">
                  <c:v>9.8960271090878059E-5</c:v>
                </c:pt>
                <c:pt idx="104">
                  <c:v>1.0030709284572141E-4</c:v>
                </c:pt>
                <c:pt idx="105">
                  <c:v>1.0002582703681702E-4</c:v>
                </c:pt>
                <c:pt idx="106">
                  <c:v>9.9711296500418342E-5</c:v>
                </c:pt>
                <c:pt idx="107">
                  <c:v>9.9364242232485622E-5</c:v>
                </c:pt>
                <c:pt idx="108">
                  <c:v>1.0002133018091456E-4</c:v>
                </c:pt>
                <c:pt idx="109">
                  <c:v>1.0784084424236116E-4</c:v>
                </c:pt>
                <c:pt idx="110">
                  <c:v>1.073433249539853E-4</c:v>
                </c:pt>
                <c:pt idx="111">
                  <c:v>1.0681835182901406E-4</c:v>
                </c:pt>
                <c:pt idx="112">
                  <c:v>1.0626687386224323E-4</c:v>
                </c:pt>
                <c:pt idx="113">
                  <c:v>1.0345157207476607E-4</c:v>
                </c:pt>
                <c:pt idx="114">
                  <c:v>1.0381593343771587E-4</c:v>
                </c:pt>
                <c:pt idx="115">
                  <c:v>1.0314720614330683E-4</c:v>
                </c:pt>
                <c:pt idx="116">
                  <c:v>1.0245829195152669E-4</c:v>
                </c:pt>
                <c:pt idx="117">
                  <c:v>1.0175034784905581E-4</c:v>
                </c:pt>
                <c:pt idx="118">
                  <c:v>9.8820375273394559E-5</c:v>
                </c:pt>
                <c:pt idx="119">
                  <c:v>9.8752451984458588E-5</c:v>
                </c:pt>
                <c:pt idx="120">
                  <c:v>9.7967753057752162E-5</c:v>
                </c:pt>
                <c:pt idx="121">
                  <c:v>9.7171590099582488E-5</c:v>
                </c:pt>
                <c:pt idx="122">
                  <c:v>9.636532808764565E-5</c:v>
                </c:pt>
                <c:pt idx="123">
                  <c:v>9.3407410003339041E-5</c:v>
                </c:pt>
                <c:pt idx="124">
                  <c:v>9.306762887568324E-5</c:v>
                </c:pt>
                <c:pt idx="125">
                  <c:v>9.2232386115510408E-5</c:v>
                </c:pt>
                <c:pt idx="126">
                  <c:v>9.1395858095612837E-5</c:v>
                </c:pt>
                <c:pt idx="127">
                  <c:v>9.0559617776013638E-5</c:v>
                </c:pt>
                <c:pt idx="128">
                  <c:v>8.7662618257199738E-5</c:v>
                </c:pt>
                <c:pt idx="129">
                  <c:v>8.8292140509529726E-5</c:v>
                </c:pt>
                <c:pt idx="130">
                  <c:v>1.3494968171418227E-4</c:v>
                </c:pt>
                <c:pt idx="131">
                  <c:v>1.3414338300023274E-4</c:v>
                </c:pt>
                <c:pt idx="132">
                  <c:v>1.3334919902187157E-4</c:v>
                </c:pt>
                <c:pt idx="133">
                  <c:v>1.3256895780254565E-4</c:v>
                </c:pt>
                <c:pt idx="134">
                  <c:v>1.3033062153719802E-4</c:v>
                </c:pt>
                <c:pt idx="135">
                  <c:v>1.2962503238174333E-4</c:v>
                </c:pt>
                <c:pt idx="136">
                  <c:v>1.2894297669157503E-4</c:v>
                </c:pt>
                <c:pt idx="137">
                  <c:v>1.2828646272486824E-4</c:v>
                </c:pt>
                <c:pt idx="138">
                  <c:v>1.276575287790659E-4</c:v>
                </c:pt>
                <c:pt idx="139">
                  <c:v>1.2595704062174723E-4</c:v>
                </c:pt>
                <c:pt idx="140">
                  <c:v>1.2545941051671214E-4</c:v>
                </c:pt>
                <c:pt idx="141">
                  <c:v>1.2500000250705587E-4</c:v>
                </c:pt>
                <c:pt idx="142">
                  <c:v>1.2456841290607514E-4</c:v>
                </c:pt>
                <c:pt idx="143">
                  <c:v>1.2415288428621089E-4</c:v>
                </c:pt>
                <c:pt idx="144">
                  <c:v>1.230044422379378E-4</c:v>
                </c:pt>
                <c:pt idx="145">
                  <c:v>1.2265492496215676E-4</c:v>
                </c:pt>
                <c:pt idx="146">
                  <c:v>1.223223418740542E-4</c:v>
                </c:pt>
                <c:pt idx="147">
                  <c:v>1.2200686131018364E-4</c:v>
                </c:pt>
                <c:pt idx="148">
                  <c:v>1.1963311736381979E-4</c:v>
                </c:pt>
                <c:pt idx="149">
                  <c:v>1.2069174116377383E-4</c:v>
                </c:pt>
                <c:pt idx="150">
                  <c:v>1.2048229321555797E-4</c:v>
                </c:pt>
                <c:pt idx="151">
                  <c:v>1.2029106733998411E-4</c:v>
                </c:pt>
                <c:pt idx="152">
                  <c:v>7.6984632349831562E-5</c:v>
                </c:pt>
                <c:pt idx="153">
                  <c:v>7.6886748857750599E-5</c:v>
                </c:pt>
                <c:pt idx="154">
                  <c:v>7.6807964909594091E-5</c:v>
                </c:pt>
                <c:pt idx="155">
                  <c:v>7.6748419435108855E-5</c:v>
                </c:pt>
                <c:pt idx="156">
                  <c:v>7.6708249258473262E-5</c:v>
                </c:pt>
                <c:pt idx="157">
                  <c:v>7.6705327256492228E-5</c:v>
                </c:pt>
                <c:pt idx="158">
                  <c:v>7.6743984508836482E-5</c:v>
                </c:pt>
                <c:pt idx="159">
                  <c:v>7.6802669675452815E-5</c:v>
                </c:pt>
                <c:pt idx="160">
                  <c:v>7.6881506976096586E-5</c:v>
                </c:pt>
                <c:pt idx="161">
                  <c:v>7.6980618531982047E-5</c:v>
                </c:pt>
                <c:pt idx="162">
                  <c:v>7.7400788424706839E-5</c:v>
                </c:pt>
                <c:pt idx="163">
                  <c:v>7.7582176191930746E-5</c:v>
                </c:pt>
                <c:pt idx="164">
                  <c:v>7.7784417307213971E-5</c:v>
                </c:pt>
                <c:pt idx="165">
                  <c:v>7.8007621286469361E-5</c:v>
                </c:pt>
                <c:pt idx="166">
                  <c:v>7.8251895545311783E-5</c:v>
                </c:pt>
                <c:pt idx="167">
                  <c:v>7.9112182651918856E-5</c:v>
                </c:pt>
                <c:pt idx="168">
                  <c:v>7.944177017842043E-5</c:v>
                </c:pt>
                <c:pt idx="169">
                  <c:v>7.9792933554600308E-5</c:v>
                </c:pt>
                <c:pt idx="170">
                  <c:v>8.0165767592528793E-5</c:v>
                </c:pt>
                <c:pt idx="171">
                  <c:v>8.0560365005735016E-5</c:v>
                </c:pt>
                <c:pt idx="172">
                  <c:v>1.0759069272426612E-4</c:v>
                </c:pt>
                <c:pt idx="173">
                  <c:v>1.0875092378181961E-4</c:v>
                </c:pt>
                <c:pt idx="174">
                  <c:v>1.0924441840121091E-4</c:v>
                </c:pt>
                <c:pt idx="175">
                  <c:v>1.0976027921039133E-4</c:v>
                </c:pt>
                <c:pt idx="176">
                  <c:v>1.1029858463196263E-4</c:v>
                </c:pt>
                <c:pt idx="177">
                  <c:v>1.1143730399377515E-4</c:v>
                </c:pt>
                <c:pt idx="178">
                  <c:v>1.1267774655809859E-4</c:v>
                </c:pt>
                <c:pt idx="179">
                  <c:v>1.1332937704544577E-4</c:v>
                </c:pt>
                <c:pt idx="180">
                  <c:v>1.1400387807913859E-4</c:v>
                </c:pt>
                <c:pt idx="181">
                  <c:v>1.1470131321189569E-4</c:v>
                </c:pt>
                <c:pt idx="182">
                  <c:v>1.163930944039069E-4</c:v>
                </c:pt>
                <c:pt idx="183">
                  <c:v>1.1772159152823036E-4</c:v>
                </c:pt>
                <c:pt idx="184">
                  <c:v>1.1853457616073371E-4</c:v>
                </c:pt>
                <c:pt idx="185">
                  <c:v>1.1937083162383288E-4</c:v>
                </c:pt>
                <c:pt idx="186">
                  <c:v>1.2023040660480433E-4</c:v>
                </c:pt>
                <c:pt idx="187">
                  <c:v>1.2247905676478896E-4</c:v>
                </c:pt>
                <c:pt idx="188">
                  <c:v>1.2390280113372398E-4</c:v>
                </c:pt>
                <c:pt idx="189">
                  <c:v>1.2487962968954491E-4</c:v>
                </c:pt>
                <c:pt idx="190">
                  <c:v>1.2588002528790554E-4</c:v>
                </c:pt>
                <c:pt idx="191">
                  <c:v>1.2690402175152826E-4</c:v>
                </c:pt>
                <c:pt idx="192">
                  <c:v>1.2933398525019746E-4</c:v>
                </c:pt>
                <c:pt idx="193">
                  <c:v>1.5512354194560291E-4</c:v>
                </c:pt>
                <c:pt idx="194">
                  <c:v>1.5628321247303538E-4</c:v>
                </c:pt>
                <c:pt idx="195">
                  <c:v>1.5746645821268501E-4</c:v>
                </c:pt>
                <c:pt idx="196">
                  <c:v>1.5754845078499115E-4</c:v>
                </c:pt>
                <c:pt idx="197">
                  <c:v>1.624355506545528E-4</c:v>
                </c:pt>
                <c:pt idx="198">
                  <c:v>1.637369222945681E-4</c:v>
                </c:pt>
                <c:pt idx="199">
                  <c:v>1.650619545393632E-4</c:v>
                </c:pt>
                <c:pt idx="200">
                  <c:v>1.6641065434771943E-4</c:v>
                </c:pt>
                <c:pt idx="201">
                  <c:v>1.6677094584539184E-4</c:v>
                </c:pt>
                <c:pt idx="202">
                  <c:v>1.7204219569662103E-4</c:v>
                </c:pt>
                <c:pt idx="203">
                  <c:v>1.7350926500005255E-4</c:v>
                </c:pt>
                <c:pt idx="204">
                  <c:v>1.7499999999462994E-4</c:v>
                </c:pt>
                <c:pt idx="205">
                  <c:v>1.7650909148553032E-4</c:v>
                </c:pt>
                <c:pt idx="206">
                  <c:v>1.7711725117871817E-4</c:v>
                </c:pt>
                <c:pt idx="207">
                  <c:v>1.8267437245823439E-4</c:v>
                </c:pt>
                <c:pt idx="208">
                  <c:v>1.8424742985214394E-4</c:v>
                </c:pt>
                <c:pt idx="209">
                  <c:v>1.8583298076618496E-4</c:v>
                </c:pt>
                <c:pt idx="210">
                  <c:v>1.8743092218276305E-4</c:v>
                </c:pt>
                <c:pt idx="211">
                  <c:v>1.9560278718918104E-4</c:v>
                </c:pt>
                <c:pt idx="212">
                  <c:v>1.9727283306034008E-4</c:v>
                </c:pt>
                <c:pt idx="213">
                  <c:v>1.9938899540845528E-4</c:v>
                </c:pt>
                <c:pt idx="214">
                  <c:v>1.8406550900254101E-4</c:v>
                </c:pt>
                <c:pt idx="215">
                  <c:v>1.8919914446652127E-4</c:v>
                </c:pt>
                <c:pt idx="216">
                  <c:v>1.9093281423514472E-4</c:v>
                </c:pt>
                <c:pt idx="217">
                  <c:v>1.9267751263935535E-4</c:v>
                </c:pt>
                <c:pt idx="218">
                  <c:v>1.9443311743671721E-4</c:v>
                </c:pt>
                <c:pt idx="219">
                  <c:v>1.961995050302735E-4</c:v>
                </c:pt>
                <c:pt idx="220">
                  <c:v>2.0156210826734693E-4</c:v>
                </c:pt>
                <c:pt idx="221">
                  <c:v>2.0337036393474624E-4</c:v>
                </c:pt>
                <c:pt idx="222">
                  <c:v>2.0518876405709196E-4</c:v>
                </c:pt>
                <c:pt idx="223">
                  <c:v>2.0701717689273349E-4</c:v>
                </c:pt>
                <c:pt idx="224">
                  <c:v>2.0885546934462103E-4</c:v>
                </c:pt>
                <c:pt idx="225">
                  <c:v>2.1442827306376974E-4</c:v>
                </c:pt>
                <c:pt idx="226">
                  <c:v>2.1630472586262753E-4</c:v>
                </c:pt>
                <c:pt idx="227">
                  <c:v>2.1819037242986928E-4</c:v>
                </c:pt>
                <c:pt idx="228">
                  <c:v>2.2008507152902193E-4</c:v>
                </c:pt>
                <c:pt idx="229">
                  <c:v>2.2198868055942891E-4</c:v>
                </c:pt>
                <c:pt idx="230">
                  <c:v>2.2775152090237749E-4</c:v>
                </c:pt>
                <c:pt idx="231">
                  <c:v>2.2968931653270905E-4</c:v>
                </c:pt>
                <c:pt idx="232">
                  <c:v>2.3163528874684623E-4</c:v>
                </c:pt>
                <c:pt idx="233">
                  <c:v>2.3358928680207401E-4</c:v>
                </c:pt>
                <c:pt idx="234">
                  <c:v>2.3555115859764285E-4</c:v>
                </c:pt>
                <c:pt idx="235">
                  <c:v>2.0455472386025366E-4</c:v>
                </c:pt>
                <c:pt idx="236">
                  <c:v>2.0654837209718605E-4</c:v>
                </c:pt>
                <c:pt idx="237">
                  <c:v>2.0854903115473812E-4</c:v>
                </c:pt>
                <c:pt idx="238">
                  <c:v>2.1055654163259086E-4</c:v>
                </c:pt>
                <c:pt idx="239">
                  <c:v>2.131590090131147E-4</c:v>
                </c:pt>
                <c:pt idx="240">
                  <c:v>2.1865186275473448E-4</c:v>
                </c:pt>
                <c:pt idx="241">
                  <c:v>2.2069119234341167E-4</c:v>
                </c:pt>
                <c:pt idx="242">
                  <c:v>2.2273638875650641E-4</c:v>
                </c:pt>
                <c:pt idx="243">
                  <c:v>2.2478728319773745E-4</c:v>
                </c:pt>
                <c:pt idx="244">
                  <c:v>2.2744927863181159E-4</c:v>
                </c:pt>
                <c:pt idx="245">
                  <c:v>2.3304441827863505E-4</c:v>
                </c:pt>
                <c:pt idx="246">
                  <c:v>2.3512122389046655E-4</c:v>
                </c:pt>
                <c:pt idx="247">
                  <c:v>2.3720268654574454E-4</c:v>
                </c:pt>
                <c:pt idx="248">
                  <c:v>2.3928862804614343E-4</c:v>
                </c:pt>
                <c:pt idx="249">
                  <c:v>2.4199470674314105E-4</c:v>
                </c:pt>
                <c:pt idx="250">
                  <c:v>2.476735715778203E-4</c:v>
                </c:pt>
                <c:pt idx="251">
                  <c:v>2.4977918736216034E-4</c:v>
                </c:pt>
                <c:pt idx="252">
                  <c:v>2.5188818461638704E-4</c:v>
                </c:pt>
                <c:pt idx="253">
                  <c:v>2.5400037574273705E-4</c:v>
                </c:pt>
                <c:pt idx="254">
                  <c:v>2.5673531852794953E-4</c:v>
                </c:pt>
                <c:pt idx="255">
                  <c:v>2.6247728007773406E-4</c:v>
                </c:pt>
                <c:pt idx="256">
                  <c:v>2.6460257964276641E-4</c:v>
                </c:pt>
                <c:pt idx="257">
                  <c:v>1.9511634250117237E-4</c:v>
                </c:pt>
                <c:pt idx="258">
                  <c:v>1.9724548631373375E-4</c:v>
                </c:pt>
                <c:pt idx="259">
                  <c:v>2.0151790713491302E-4</c:v>
                </c:pt>
                <c:pt idx="260">
                  <c:v>2.0577650549437877E-4</c:v>
                </c:pt>
                <c:pt idx="261">
                  <c:v>2.0791186281925349E-4</c:v>
                </c:pt>
                <c:pt idx="262">
                  <c:v>2.1004785307522707E-4</c:v>
                </c:pt>
                <c:pt idx="263">
                  <c:v>2.1218426987348039E-4</c:v>
                </c:pt>
                <c:pt idx="264">
                  <c:v>2.1645606746490325E-4</c:v>
                </c:pt>
                <c:pt idx="265">
                  <c:v>2.2073002767488404E-4</c:v>
                </c:pt>
                <c:pt idx="266">
                  <c:v>2.22865434329864E-4</c:v>
                </c:pt>
                <c:pt idx="267">
                  <c:v>2.2500000098720727E-4</c:v>
                </c:pt>
                <c:pt idx="268">
                  <c:v>2.27133472146076E-4</c:v>
                </c:pt>
                <c:pt idx="269">
                  <c:v>2.3138853637309155E-4</c:v>
                </c:pt>
                <c:pt idx="270">
                  <c:v>2.3565663830500986E-4</c:v>
                </c:pt>
                <c:pt idx="271">
                  <c:v>2.377835667470755E-4</c:v>
                </c:pt>
                <c:pt idx="272">
                  <c:v>2.3990828957518875E-4</c:v>
                </c:pt>
                <c:pt idx="273">
                  <c:v>2.4203047306673491E-4</c:v>
                </c:pt>
                <c:pt idx="274">
                  <c:v>2.4623702465031982E-4</c:v>
                </c:pt>
                <c:pt idx="275">
                  <c:v>2.5048706850977248E-4</c:v>
                </c:pt>
                <c:pt idx="276">
                  <c:v>2.5259147877755632E-4</c:v>
                </c:pt>
                <c:pt idx="277">
                  <c:v>2.5469130495397286E-4</c:v>
                </c:pt>
                <c:pt idx="278">
                  <c:v>2.5678619917467594E-4</c:v>
                </c:pt>
                <c:pt idx="279">
                  <c:v>2.6090121237825812E-4</c:v>
                </c:pt>
                <c:pt idx="280">
                  <c:v>2.6510942856646744E-4</c:v>
                </c:pt>
                <c:pt idx="281">
                  <c:v>2.6717437437906926E-4</c:v>
                </c:pt>
                <c:pt idx="282">
                  <c:v>2.6923225864206518E-4</c:v>
                </c:pt>
                <c:pt idx="283">
                  <c:v>2.7128271935372223E-4</c:v>
                </c:pt>
                <c:pt idx="284">
                  <c:v>2.7526303867583514E-4</c:v>
                </c:pt>
                <c:pt idx="285">
                  <c:v>2.7940301593930235E-4</c:v>
                </c:pt>
                <c:pt idx="286">
                  <c:v>2.8141085815961472E-4</c:v>
                </c:pt>
                <c:pt idx="287">
                  <c:v>2.8340906239386561E-4</c:v>
                </c:pt>
                <c:pt idx="288">
                  <c:v>2.8539725250032865E-4</c:v>
                </c:pt>
                <c:pt idx="289">
                  <c:v>2.8919969581480884E-4</c:v>
                </c:pt>
                <c:pt idx="290">
                  <c:v>2.9324227811032978E-4</c:v>
                </c:pt>
                <c:pt idx="291">
                  <c:v>2.9517468474677571E-4</c:v>
                </c:pt>
                <c:pt idx="292">
                  <c:v>2.970947779850944E-4</c:v>
                </c:pt>
                <c:pt idx="293">
                  <c:v>2.990021675400904E-4</c:v>
                </c:pt>
                <c:pt idx="294">
                  <c:v>3.0258362924867962E-4</c:v>
                </c:pt>
                <c:pt idx="295">
                  <c:v>3.0649681261333325E-4</c:v>
                </c:pt>
                <c:pt idx="296">
                  <c:v>3.0833475883637487E-4</c:v>
                </c:pt>
                <c:pt idx="297">
                  <c:v>3.101576172684E-4</c:v>
                </c:pt>
                <c:pt idx="298">
                  <c:v>3.1196498348856389E-4</c:v>
                </c:pt>
                <c:pt idx="299">
                  <c:v>3.1528253769007514E-4</c:v>
                </c:pt>
                <c:pt idx="300">
                  <c:v>3.1903136713200942E-4</c:v>
                </c:pt>
                <c:pt idx="301">
                  <c:v>3.2075513528196791E-4</c:v>
                </c:pt>
                <c:pt idx="302">
                  <c:v>3.2246094227588563E-4</c:v>
                </c:pt>
                <c:pt idx="303">
                  <c:v>3.241483695555311E-4</c:v>
                </c:pt>
                <c:pt idx="304">
                  <c:v>3.2715937324085905E-4</c:v>
                </c:pt>
                <c:pt idx="305">
                  <c:v>3.3070583963551209E-4</c:v>
                </c:pt>
                <c:pt idx="306">
                  <c:v>3.3229501925210894E-4</c:v>
                </c:pt>
                <c:pt idx="307">
                  <c:v>3.3386326537898154E-4</c:v>
                </c:pt>
                <c:pt idx="308">
                  <c:v>3.3541014532138032E-4</c:v>
                </c:pt>
                <c:pt idx="309">
                  <c:v>3.3807234158686884E-4</c:v>
                </c:pt>
                <c:pt idx="310">
                  <c:v>3.4137527858524308E-4</c:v>
                </c:pt>
                <c:pt idx="311">
                  <c:v>3.4280876644235528E-4</c:v>
                </c:pt>
                <c:pt idx="312">
                  <c:v>3.4421824951522009E-4</c:v>
                </c:pt>
                <c:pt idx="313">
                  <c:v>3.456032809690945E-4</c:v>
                </c:pt>
                <c:pt idx="314">
                  <c:v>3.4787490225218054E-4</c:v>
                </c:pt>
                <c:pt idx="315">
                  <c:v>3.5088988321202203E-4</c:v>
                </c:pt>
                <c:pt idx="316">
                  <c:v>3.5214588336460065E-4</c:v>
                </c:pt>
                <c:pt idx="317">
                  <c:v>3.5337470848104488E-4</c:v>
                </c:pt>
                <c:pt idx="318">
                  <c:v>3.5457589759009355E-4</c:v>
                </c:pt>
                <c:pt idx="319">
                  <c:v>3.5641576893415984E-4</c:v>
                </c:pt>
                <c:pt idx="320">
                  <c:v>3.5909500386363416E-4</c:v>
                </c:pt>
                <c:pt idx="321">
                  <c:v>3.601510277024436E-4</c:v>
                </c:pt>
                <c:pt idx="322">
                  <c:v>3.6091586591873977E-4</c:v>
                </c:pt>
                <c:pt idx="323">
                  <c:v>3.6192947273304578E-4</c:v>
                </c:pt>
                <c:pt idx="324">
                  <c:v>3.629118518289187E-4</c:v>
                </c:pt>
                <c:pt idx="325">
                  <c:v>3.6566679804820278E-4</c:v>
                </c:pt>
                <c:pt idx="326">
                  <c:v>3.6651943130275219E-4</c:v>
                </c:pt>
                <c:pt idx="327">
                  <c:v>3.6733840914741407E-4</c:v>
                </c:pt>
                <c:pt idx="328">
                  <c:v>3.681232399209712E-4</c:v>
                </c:pt>
                <c:pt idx="329">
                  <c:v>3.688734299198839E-4</c:v>
                </c:pt>
                <c:pt idx="330">
                  <c:v>3.7091118762839088E-4</c:v>
                </c:pt>
                <c:pt idx="331">
                  <c:v>3.7151783668377671E-4</c:v>
                </c:pt>
                <c:pt idx="332">
                  <c:v>3.7208734583570215E-4</c:v>
                </c:pt>
                <c:pt idx="333">
                  <c:v>3.7261920913899142E-4</c:v>
                </c:pt>
                <c:pt idx="334">
                  <c:v>3.7311295875337242E-4</c:v>
                </c:pt>
                <c:pt idx="335">
                  <c:v>3.743625993746835E-4</c:v>
                </c:pt>
                <c:pt idx="336">
                  <c:v>3.7470104811097296E-4</c:v>
                </c:pt>
                <c:pt idx="337">
                  <c:v>3.7500000008360061E-4</c:v>
                </c:pt>
                <c:pt idx="338">
                  <c:v>3.7525944553773205E-4</c:v>
                </c:pt>
                <c:pt idx="339">
                  <c:v>3.7548041381086175E-4</c:v>
                </c:pt>
                <c:pt idx="340">
                  <c:v>3.756677401486765E-4</c:v>
                </c:pt>
                <c:pt idx="341">
                  <c:v>3.7600564310300835E-4</c:v>
                </c:pt>
                <c:pt idx="342">
                  <c:v>3.7605391702501099E-4</c:v>
                </c:pt>
                <c:pt idx="343">
                  <c:v>3.7607166682312586E-4</c:v>
                </c:pt>
                <c:pt idx="344">
                  <c:v>3.760602562275805E-4</c:v>
                </c:pt>
                <c:pt idx="345">
                  <c:v>5.7082995670744495E-4</c:v>
                </c:pt>
                <c:pt idx="346">
                  <c:v>5.7071160517278548E-4</c:v>
                </c:pt>
                <c:pt idx="347">
                  <c:v>5.7057239057728176E-4</c:v>
                </c:pt>
                <c:pt idx="348">
                  <c:v>5.7041373457937712E-4</c:v>
                </c:pt>
                <c:pt idx="349">
                  <c:v>5.6543564417877595E-4</c:v>
                </c:pt>
                <c:pt idx="350">
                  <c:v>5.6961350779106544E-4</c:v>
                </c:pt>
                <c:pt idx="351">
                  <c:v>5.6937934770148627E-4</c:v>
                </c:pt>
                <c:pt idx="352">
                  <c:v>5.6913450297785999E-4</c:v>
                </c:pt>
                <c:pt idx="353">
                  <c:v>5.6888047088423852E-4</c:v>
                </c:pt>
                <c:pt idx="354">
                  <c:v>5.6390677062676149E-4</c:v>
                </c:pt>
                <c:pt idx="355">
                  <c:v>5.6780279205979835E-4</c:v>
                </c:pt>
                <c:pt idx="356">
                  <c:v>5.6752566005462807E-4</c:v>
                </c:pt>
                <c:pt idx="357">
                  <c:v>5.6724855105800935E-4</c:v>
                </c:pt>
                <c:pt idx="358">
                  <c:v>5.6697303793091407E-4</c:v>
                </c:pt>
                <c:pt idx="359">
                  <c:v>5.6219632596936201E-4</c:v>
                </c:pt>
                <c:pt idx="360">
                  <c:v>5.6591877938784029E-4</c:v>
                </c:pt>
                <c:pt idx="361">
                  <c:v>5.6567521656054225E-4</c:v>
                </c:pt>
                <c:pt idx="362">
                  <c:v>5.6544291358368753E-4</c:v>
                </c:pt>
                <c:pt idx="363">
                  <c:v>5.6522351892125016E-4</c:v>
                </c:pt>
                <c:pt idx="364">
                  <c:v>5.6083399013288047E-4</c:v>
                </c:pt>
                <c:pt idx="365">
                  <c:v>5.6450837070060771E-4</c:v>
                </c:pt>
                <c:pt idx="366">
                  <c:v>5.6437862257879595E-4</c:v>
                </c:pt>
                <c:pt idx="367">
                  <c:v>5.6427190036077658E-4</c:v>
                </c:pt>
                <c:pt idx="368">
                  <c:v>5.6418992811439457E-4</c:v>
                </c:pt>
                <c:pt idx="369">
                  <c:v>5.6037482263481431E-4</c:v>
                </c:pt>
                <c:pt idx="370">
                  <c:v>5.6414439821280652E-4</c:v>
                </c:pt>
                <c:pt idx="371">
                  <c:v>5.6421241485903474E-4</c:v>
                </c:pt>
                <c:pt idx="372">
                  <c:v>5.643157526999278E-4</c:v>
                </c:pt>
                <c:pt idx="373">
                  <c:v>5.6445621140893936E-4</c:v>
                </c:pt>
                <c:pt idx="374">
                  <c:v>5.6139926345464837E-4</c:v>
                </c:pt>
                <c:pt idx="375">
                  <c:v>5.6542562650409365E-4</c:v>
                </c:pt>
                <c:pt idx="376">
                  <c:v>5.6577906275305696E-4</c:v>
                </c:pt>
                <c:pt idx="377">
                  <c:v>5.6618064476591774E-4</c:v>
                </c:pt>
                <c:pt idx="378">
                  <c:v>5.6663224783303357E-4</c:v>
                </c:pt>
                <c:pt idx="379">
                  <c:v>5.6451313485792788E-4</c:v>
                </c:pt>
                <c:pt idx="380">
                  <c:v>5.6897675460002147E-4</c:v>
                </c:pt>
                <c:pt idx="381">
                  <c:v>5.6970697043651458E-4</c:v>
                </c:pt>
                <c:pt idx="382">
                  <c:v>5.7049868595487646E-4</c:v>
                </c:pt>
                <c:pt idx="383">
                  <c:v>5.7135385207279549E-4</c:v>
                </c:pt>
                <c:pt idx="384">
                  <c:v>5.7034764426630276E-4</c:v>
                </c:pt>
                <c:pt idx="385">
                  <c:v>5.7544841914515109E-4</c:v>
                </c:pt>
                <c:pt idx="386">
                  <c:v>5.7752757545237823E-4</c:v>
                </c:pt>
                <c:pt idx="387">
                  <c:v>5.7966001667786315E-4</c:v>
                </c:pt>
                <c:pt idx="388">
                  <c:v>5.8090345480721339E-4</c:v>
                </c:pt>
                <c:pt idx="389">
                  <c:v>5.8222498097215691E-4</c:v>
                </c:pt>
                <c:pt idx="390">
                  <c:v>5.860531732001554E-4</c:v>
                </c:pt>
                <c:pt idx="391">
                  <c:v>5.8833368301325351E-4</c:v>
                </c:pt>
                <c:pt idx="392">
                  <c:v>5.9007703380586918E-4</c:v>
                </c:pt>
                <c:pt idx="393">
                  <c:v>5.9191110375600431E-4</c:v>
                </c:pt>
                <c:pt idx="394">
                  <c:v>5.9383803672918845E-4</c:v>
                </c:pt>
                <c:pt idx="395">
                  <c:v>5.9999578526723923E-4</c:v>
                </c:pt>
                <c:pt idx="396">
                  <c:v>6.0251766285990271E-4</c:v>
                </c:pt>
                <c:pt idx="397">
                  <c:v>6.0494145566813984E-4</c:v>
                </c:pt>
                <c:pt idx="398">
                  <c:v>6.0747120675497257E-4</c:v>
                </c:pt>
                <c:pt idx="399">
                  <c:v>6.1010913735604078E-4</c:v>
                </c:pt>
                <c:pt idx="400">
                  <c:v>6.1894157211516765E-4</c:v>
                </c:pt>
                <c:pt idx="401">
                  <c:v>6.2178746643137828E-4</c:v>
                </c:pt>
                <c:pt idx="402">
                  <c:v>6.2500000000120792E-4</c:v>
                </c:pt>
                <c:pt idx="403">
                  <c:v>6.2833362605019261E-4</c:v>
                </c:pt>
                <c:pt idx="404">
                  <c:v>6.3178740185509952E-4</c:v>
                </c:pt>
                <c:pt idx="405">
                  <c:v>6.467717677258733E-4</c:v>
                </c:pt>
                <c:pt idx="406">
                  <c:v>6.5080199352163248E-4</c:v>
                </c:pt>
                <c:pt idx="407">
                  <c:v>6.5494255147413583E-4</c:v>
                </c:pt>
                <c:pt idx="408">
                  <c:v>6.600817929811988E-4</c:v>
                </c:pt>
                <c:pt idx="409">
                  <c:v>4.7616127585825931E-4</c:v>
                </c:pt>
                <c:pt idx="410">
                  <c:v>4.7760705287824834E-4</c:v>
                </c:pt>
                <c:pt idx="411">
                  <c:v>4.8237348387747403E-4</c:v>
                </c:pt>
                <c:pt idx="412">
                  <c:v>4.8723815064466436E-4</c:v>
                </c:pt>
                <c:pt idx="413">
                  <c:v>4.9219926985077933E-4</c:v>
                </c:pt>
                <c:pt idx="414">
                  <c:v>5.1112269614805134E-4</c:v>
                </c:pt>
                <c:pt idx="415">
                  <c:v>5.1297211385481489E-4</c:v>
                </c:pt>
                <c:pt idx="416">
                  <c:v>5.1838825469197047E-4</c:v>
                </c:pt>
                <c:pt idx="417">
                  <c:v>5.238898536159553E-4</c:v>
                </c:pt>
                <c:pt idx="418">
                  <c:v>5.2947502916733669E-4</c:v>
                </c:pt>
                <c:pt idx="419">
                  <c:v>5.5402812564360297E-4</c:v>
                </c:pt>
                <c:pt idx="420">
                  <c:v>5.5628811510189204E-4</c:v>
                </c:pt>
                <c:pt idx="421">
                  <c:v>5.5858772380812383E-4</c:v>
                </c:pt>
                <c:pt idx="422">
                  <c:v>5.6463406330742316E-4</c:v>
                </c:pt>
                <c:pt idx="423">
                  <c:v>5.7075041662280057E-4</c:v>
                </c:pt>
                <c:pt idx="424">
                  <c:v>5.9325493574734992E-4</c:v>
                </c:pt>
                <c:pt idx="425">
                  <c:v>5.9587588497400645E-4</c:v>
                </c:pt>
                <c:pt idx="426">
                  <c:v>6.0231212234906906E-4</c:v>
                </c:pt>
                <c:pt idx="427">
                  <c:v>6.0880620135517205E-4</c:v>
                </c:pt>
                <c:pt idx="428">
                  <c:v>6.1535604420548395E-4</c:v>
                </c:pt>
                <c:pt idx="429">
                  <c:v>6.2772361623119157E-4</c:v>
                </c:pt>
                <c:pt idx="430">
                  <c:v>6.3066383315014344E-4</c:v>
                </c:pt>
                <c:pt idx="431">
                  <c:v>6.4886801168118069E-4</c:v>
                </c:pt>
                <c:pt idx="432">
                  <c:v>6.5192111616546654E-4</c:v>
                </c:pt>
                <c:pt idx="433">
                  <c:v>6.5880666214783771E-4</c:v>
                </c:pt>
                <c:pt idx="434">
                  <c:v>6.8719968669725992E-4</c:v>
                </c:pt>
                <c:pt idx="435">
                  <c:v>6.9047644062791846E-4</c:v>
                </c:pt>
                <c:pt idx="436">
                  <c:v>6.9378866682330857E-4</c:v>
                </c:pt>
                <c:pt idx="437">
                  <c:v>7.0088016468684703E-4</c:v>
                </c:pt>
                <c:pt idx="438">
                  <c:v>7.0799804264130612E-4</c:v>
                </c:pt>
                <c:pt idx="439">
                  <c:v>7.3680185047318399E-4</c:v>
                </c:pt>
                <c:pt idx="440">
                  <c:v>7.4033619784419358E-4</c:v>
                </c:pt>
                <c:pt idx="441">
                  <c:v>7.4390186065434927E-4</c:v>
                </c:pt>
                <c:pt idx="442">
                  <c:v>7.5112905662771511E-4</c:v>
                </c:pt>
                <c:pt idx="443">
                  <c:v>7.5836617941191513E-4</c:v>
                </c:pt>
                <c:pt idx="444">
                  <c:v>7.8713062906841003E-4</c:v>
                </c:pt>
                <c:pt idx="445">
                  <c:v>7.9086060399458091E-4</c:v>
                </c:pt>
                <c:pt idx="446">
                  <c:v>7.9461594581489302E-4</c:v>
                </c:pt>
                <c:pt idx="447">
                  <c:v>8.0186158098000549E-4</c:v>
                </c:pt>
                <c:pt idx="448">
                  <c:v>8.0909999434353424E-4</c:v>
                </c:pt>
                <c:pt idx="449">
                  <c:v>8.3737443787594676E-4</c:v>
                </c:pt>
                <c:pt idx="450">
                  <c:v>8.4774106544355493E-4</c:v>
                </c:pt>
                <c:pt idx="451">
                  <c:v>8.5480910893230512E-4</c:v>
                </c:pt>
                <c:pt idx="452">
                  <c:v>8.6185244546978788E-4</c:v>
                </c:pt>
                <c:pt idx="453">
                  <c:v>8.7508005631433588E-4</c:v>
                </c:pt>
                <c:pt idx="454">
                  <c:v>8.8972802143294993E-4</c:v>
                </c:pt>
                <c:pt idx="455">
                  <c:v>8.9660967757179818E-4</c:v>
                </c:pt>
                <c:pt idx="456">
                  <c:v>9.0345127239811816E-4</c:v>
                </c:pt>
                <c:pt idx="457">
                  <c:v>9.1025019879651693E-4</c:v>
                </c:pt>
                <c:pt idx="458">
                  <c:v>9.227002084686392E-4</c:v>
                </c:pt>
                <c:pt idx="459">
                  <c:v>9.3696659738211525E-4</c:v>
                </c:pt>
                <c:pt idx="460">
                  <c:v>9.4351259446563034E-4</c:v>
                </c:pt>
                <c:pt idx="461">
                  <c:v>9.4999999215511261E-4</c:v>
                </c:pt>
                <c:pt idx="462">
                  <c:v>9.5642627926191374E-4</c:v>
                </c:pt>
                <c:pt idx="463">
                  <c:v>9.6793023344591482E-4</c:v>
                </c:pt>
                <c:pt idx="464">
                  <c:v>9.814870288209392E-4</c:v>
                </c:pt>
                <c:pt idx="465">
                  <c:v>9.8758320608393225E-4</c:v>
                </c:pt>
                <c:pt idx="466">
                  <c:v>9.9360896528163348E-4</c:v>
                </c:pt>
                <c:pt idx="467">
                  <c:v>9.9956458511284586E-4</c:v>
                </c:pt>
                <c:pt idx="468">
                  <c:v>1.0100905995480177E-3</c:v>
                </c:pt>
                <c:pt idx="469">
                  <c:v>1.0226989689240842E-3</c:v>
                </c:pt>
                <c:pt idx="470">
                  <c:v>1.0283139197301333E-3</c:v>
                </c:pt>
                <c:pt idx="471">
                  <c:v>1.0338627856499233E-3</c:v>
                </c:pt>
                <c:pt idx="472">
                  <c:v>1.0393462641047058E-3</c:v>
                </c:pt>
                <c:pt idx="473">
                  <c:v>1.0426329463156156E-3</c:v>
                </c:pt>
                <c:pt idx="474">
                  <c:v>1.0585903140329263E-3</c:v>
                </c:pt>
                <c:pt idx="475">
                  <c:v>1.0637833263660423E-3</c:v>
                </c:pt>
                <c:pt idx="476">
                  <c:v>1.0689145155169803E-3</c:v>
                </c:pt>
                <c:pt idx="477">
                  <c:v>1.0739846300438789E-3</c:v>
                </c:pt>
                <c:pt idx="478">
                  <c:v>1.078994424760971E-3</c:v>
                </c:pt>
                <c:pt idx="479">
                  <c:v>1.0936695321241217E-3</c:v>
                </c:pt>
                <c:pt idx="480">
                  <c:v>1.098445720976891E-3</c:v>
                </c:pt>
                <c:pt idx="481">
                  <c:v>1.1031654580079813E-3</c:v>
                </c:pt>
                <c:pt idx="482">
                  <c:v>1.1078295355989381E-3</c:v>
                </c:pt>
                <c:pt idx="483">
                  <c:v>1.1303432034318081E-3</c:v>
                </c:pt>
                <c:pt idx="484">
                  <c:v>1.1346903149140203E-3</c:v>
                </c:pt>
                <c:pt idx="485">
                  <c:v>1.1389874888941868E-3</c:v>
                </c:pt>
                <c:pt idx="486">
                  <c:v>1.1432355678315969E-3</c:v>
                </c:pt>
                <c:pt idx="487">
                  <c:v>1.1556937528822088E-3</c:v>
                </c:pt>
                <c:pt idx="488">
                  <c:v>1.1597540014397978E-3</c:v>
                </c:pt>
                <c:pt idx="489">
                  <c:v>1.1637694611460775E-3</c:v>
                </c:pt>
                <c:pt idx="490">
                  <c:v>1.1677410120197436E-3</c:v>
                </c:pt>
                <c:pt idx="491">
                  <c:v>1.1764979399149175E-3</c:v>
                </c:pt>
                <c:pt idx="492">
                  <c:v>1.1885481144480181E-3</c:v>
                </c:pt>
                <c:pt idx="493">
                  <c:v>1.1922676022787951E-3</c:v>
                </c:pt>
                <c:pt idx="494">
                  <c:v>1.1959500137484601E-3</c:v>
                </c:pt>
                <c:pt idx="495">
                  <c:v>1.2027068477027864E-3</c:v>
                </c:pt>
                <c:pt idx="496">
                  <c:v>1.2103273956404446E-3</c:v>
                </c:pt>
                <c:pt idx="497">
                  <c:v>1.2138383541904219E-3</c:v>
                </c:pt>
                <c:pt idx="498">
                  <c:v>1.2173178512669728E-3</c:v>
                </c:pt>
                <c:pt idx="499">
                  <c:v>1.2207668443528859E-3</c:v>
                </c:pt>
                <c:pt idx="500">
                  <c:v>1.2272360533685817E-3</c:v>
                </c:pt>
                <c:pt idx="501">
                  <c:v>1.234277143095242E-3</c:v>
                </c:pt>
                <c:pt idx="502">
                  <c:v>1.2375881951217109E-3</c:v>
                </c:pt>
                <c:pt idx="503">
                  <c:v>1.2408746180485502E-3</c:v>
                </c:pt>
                <c:pt idx="504">
                  <c:v>1.2441374126891055E-3</c:v>
                </c:pt>
                <c:pt idx="505">
                  <c:v>1.2504051480046172E-3</c:v>
                </c:pt>
                <c:pt idx="506">
                  <c:v>1.2569725413403216E-3</c:v>
                </c:pt>
                <c:pt idx="507">
                  <c:v>1.2601324234250086E-3</c:v>
                </c:pt>
                <c:pt idx="508">
                  <c:v>1.2632748121055787E-3</c:v>
                </c:pt>
                <c:pt idx="509">
                  <c:v>1.2664007515250653E-3</c:v>
                </c:pt>
                <c:pt idx="510">
                  <c:v>1.2725482699313098E-3</c:v>
                </c:pt>
                <c:pt idx="511">
                  <c:v>1.2940141041053123E-3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42187</c:v>
                </c:pt>
                <c:pt idx="1">
                  <c:v>42219</c:v>
                </c:pt>
                <c:pt idx="2">
                  <c:v>42249</c:v>
                </c:pt>
                <c:pt idx="3">
                  <c:v>42279</c:v>
                </c:pt>
                <c:pt idx="4">
                  <c:v>42310</c:v>
                </c:pt>
                <c:pt idx="5">
                  <c:v>42340</c:v>
                </c:pt>
                <c:pt idx="6">
                  <c:v>42373</c:v>
                </c:pt>
                <c:pt idx="7">
                  <c:v>42402</c:v>
                </c:pt>
                <c:pt idx="8">
                  <c:v>42431</c:v>
                </c:pt>
                <c:pt idx="9">
                  <c:v>42464</c:v>
                </c:pt>
                <c:pt idx="10">
                  <c:v>42492</c:v>
                </c:pt>
                <c:pt idx="11">
                  <c:v>42523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-1.9999999999999998E-5</c:v>
                </c:pt>
                <c:pt idx="1">
                  <c:v>1.9999999999999998E-5</c:v>
                </c:pt>
                <c:pt idx="2">
                  <c:v>1.9999999999999998E-5</c:v>
                </c:pt>
                <c:pt idx="3">
                  <c:v>3.9999999999999996E-5</c:v>
                </c:pt>
                <c:pt idx="4">
                  <c:v>6.0000000000000008E-5</c:v>
                </c:pt>
                <c:pt idx="5">
                  <c:v>9.0000000000000006E-5</c:v>
                </c:pt>
                <c:pt idx="6">
                  <c:v>1.0000000000000003E-4</c:v>
                </c:pt>
                <c:pt idx="7">
                  <c:v>1.1999999999999999E-4</c:v>
                </c:pt>
                <c:pt idx="8">
                  <c:v>1.3999999999999999E-4</c:v>
                </c:pt>
                <c:pt idx="9">
                  <c:v>1.7000000000000001E-4</c:v>
                </c:pt>
                <c:pt idx="10">
                  <c:v>1.9999999999999998E-4</c:v>
                </c:pt>
                <c:pt idx="11">
                  <c:v>2.1999999999999998E-4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1030272"/>
        <c:axId val="731031808"/>
      </c:scatterChart>
      <c:valAx>
        <c:axId val="7310302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31031808"/>
        <c:crosses val="autoZero"/>
        <c:crossBetween val="midCat"/>
      </c:valAx>
      <c:valAx>
        <c:axId val="7310318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31030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  <c:pt idx="512">
                  <c:v>42895</c:v>
                </c:pt>
                <c:pt idx="513">
                  <c:v>42902</c:v>
                </c:pt>
                <c:pt idx="514">
                  <c:v>42909</c:v>
                </c:pt>
                <c:pt idx="515">
                  <c:v>42916</c:v>
                </c:pt>
                <c:pt idx="516">
                  <c:v>42923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-1.3599999999995259E-4</c:v>
                </c:pt>
                <c:pt idx="1">
                  <c:v>-1.4114906664344906E-4</c:v>
                </c:pt>
                <c:pt idx="2">
                  <c:v>-1.3576389614783116E-4</c:v>
                </c:pt>
                <c:pt idx="3">
                  <c:v>-1.2840988700060134E-4</c:v>
                </c:pt>
                <c:pt idx="4">
                  <c:v>-1.1863595186060704E-4</c:v>
                </c:pt>
                <c:pt idx="5">
                  <c:v>-1.1545715745594923E-4</c:v>
                </c:pt>
                <c:pt idx="6">
                  <c:v>-1.1035511408946412E-4</c:v>
                </c:pt>
                <c:pt idx="7">
                  <c:v>-1.053002578775975E-4</c:v>
                </c:pt>
                <c:pt idx="8">
                  <c:v>-9.8098572946549899E-5</c:v>
                </c:pt>
                <c:pt idx="9">
                  <c:v>-8.5552708213406617E-5</c:v>
                </c:pt>
                <c:pt idx="10">
                  <c:v>-8.0733790486810776E-5</c:v>
                </c:pt>
                <c:pt idx="11">
                  <c:v>-7.8136585444040264E-5</c:v>
                </c:pt>
                <c:pt idx="12">
                  <c:v>-7.5815470234439161E-5</c:v>
                </c:pt>
                <c:pt idx="13">
                  <c:v>-7.1707299342615755E-5</c:v>
                </c:pt>
                <c:pt idx="14">
                  <c:v>-6.9291916667100025E-5</c:v>
                </c:pt>
                <c:pt idx="15">
                  <c:v>-6.8351256820128284E-5</c:v>
                </c:pt>
                <c:pt idx="16">
                  <c:v>-6.7710359686069395E-5</c:v>
                </c:pt>
                <c:pt idx="17">
                  <c:v>-6.7347375431241871E-5</c:v>
                </c:pt>
                <c:pt idx="18">
                  <c:v>-6.4904197159318792E-5</c:v>
                </c:pt>
                <c:pt idx="19">
                  <c:v>-6.8674567879357525E-5</c:v>
                </c:pt>
                <c:pt idx="20">
                  <c:v>-6.9701148003309399E-5</c:v>
                </c:pt>
                <c:pt idx="21">
                  <c:v>-7.1005640582918431E-5</c:v>
                </c:pt>
                <c:pt idx="22">
                  <c:v>-7.2588045341449444E-5</c:v>
                </c:pt>
                <c:pt idx="23">
                  <c:v>-6.7319736618412328E-5</c:v>
                </c:pt>
                <c:pt idx="24">
                  <c:v>-6.3933948041369163E-5</c:v>
                </c:pt>
                <c:pt idx="25">
                  <c:v>-6.1889279442588389E-5</c:v>
                </c:pt>
                <c:pt idx="26">
                  <c:v>-5.9892153285964639E-5</c:v>
                </c:pt>
                <c:pt idx="27">
                  <c:v>-5.7942569644048561E-5</c:v>
                </c:pt>
                <c:pt idx="28">
                  <c:v>-5.2859172107059944E-5</c:v>
                </c:pt>
                <c:pt idx="29">
                  <c:v>-5.0619661619300949E-5</c:v>
                </c:pt>
                <c:pt idx="30">
                  <c:v>-4.8907791581837728E-5</c:v>
                </c:pt>
                <c:pt idx="31">
                  <c:v>-4.7243464461803512E-5</c:v>
                </c:pt>
                <c:pt idx="32">
                  <c:v>-4.5626680316543741E-5</c:v>
                </c:pt>
                <c:pt idx="33">
                  <c:v>-4.0678629715748478E-5</c:v>
                </c:pt>
                <c:pt idx="34">
                  <c:v>-3.9634974646666258E-5</c:v>
                </c:pt>
                <c:pt idx="35">
                  <c:v>-3.8255906229812531E-5</c:v>
                </c:pt>
                <c:pt idx="36">
                  <c:v>-3.6924381117469487E-5</c:v>
                </c:pt>
                <c:pt idx="37">
                  <c:v>-3.5640399356121669E-5</c:v>
                </c:pt>
                <c:pt idx="38">
                  <c:v>-3.0778131197290244E-5</c:v>
                </c:pt>
                <c:pt idx="39">
                  <c:v>-3.0979906742988483E-5</c:v>
                </c:pt>
                <c:pt idx="40">
                  <c:v>-2.9933642408687945E-5</c:v>
                </c:pt>
                <c:pt idx="41">
                  <c:v>-2.8934921682133783E-5</c:v>
                </c:pt>
                <c:pt idx="42">
                  <c:v>-2.798374459938411E-5</c:v>
                </c:pt>
                <c:pt idx="43">
                  <c:v>-2.9055903517051827E-5</c:v>
                </c:pt>
                <c:pt idx="44">
                  <c:v>-2.8572153026583816E-5</c:v>
                </c:pt>
                <c:pt idx="45">
                  <c:v>-2.8646130133198227E-5</c:v>
                </c:pt>
                <c:pt idx="46">
                  <c:v>-2.8722321573746242E-5</c:v>
                </c:pt>
                <c:pt idx="47">
                  <c:v>-2.8800727344317949E-5</c:v>
                </c:pt>
                <c:pt idx="48">
                  <c:v>-3.2670737142445788E-5</c:v>
                </c:pt>
                <c:pt idx="49">
                  <c:v>-2.9136493758555439E-5</c:v>
                </c:pt>
                <c:pt idx="50">
                  <c:v>-2.9225971191844213E-5</c:v>
                </c:pt>
                <c:pt idx="51">
                  <c:v>-2.9317662956894416E-5</c:v>
                </c:pt>
                <c:pt idx="52">
                  <c:v>-2.9411569055009355E-5</c:v>
                </c:pt>
                <c:pt idx="53">
                  <c:v>-3.3510844179148754E-5</c:v>
                </c:pt>
                <c:pt idx="54">
                  <c:v>-2.9809336757263587E-5</c:v>
                </c:pt>
                <c:pt idx="55">
                  <c:v>-2.9914314510275762E-5</c:v>
                </c:pt>
                <c:pt idx="56">
                  <c:v>-3.0021506593746064E-5</c:v>
                </c:pt>
                <c:pt idx="57">
                  <c:v>-3.0130913008977796E-5</c:v>
                </c:pt>
                <c:pt idx="58">
                  <c:v>-3.4457144674133932E-5</c:v>
                </c:pt>
                <c:pt idx="59">
                  <c:v>-3.0590681968838311E-5</c:v>
                </c:pt>
                <c:pt idx="60">
                  <c:v>-3.0711160032450756E-5</c:v>
                </c:pt>
                <c:pt idx="61">
                  <c:v>-3.0833852426521318E-5</c:v>
                </c:pt>
                <c:pt idx="62">
                  <c:v>-3.0958759149746704E-5</c:v>
                </c:pt>
                <c:pt idx="63">
                  <c:v>-3.5509638548315638E-5</c:v>
                </c:pt>
                <c:pt idx="64">
                  <c:v>-2.917493204825903E-5</c:v>
                </c:pt>
                <c:pt idx="65">
                  <c:v>-2.9295649131182265E-5</c:v>
                </c:pt>
                <c:pt idx="66">
                  <c:v>-2.9418604877865361E-5</c:v>
                </c:pt>
                <c:pt idx="67">
                  <c:v>-2.9001811305023579E-5</c:v>
                </c:pt>
                <c:pt idx="68">
                  <c:v>-2.8603997198531991E-5</c:v>
                </c:pt>
                <c:pt idx="69">
                  <c:v>-2.7524431736890822E-5</c:v>
                </c:pt>
                <c:pt idx="70">
                  <c:v>-2.7202535552897187E-5</c:v>
                </c:pt>
                <c:pt idx="71">
                  <c:v>-2.6899618859849455E-5</c:v>
                </c:pt>
                <c:pt idx="72">
                  <c:v>-2.66156816660926E-5</c:v>
                </c:pt>
                <c:pt idx="73">
                  <c:v>-2.635072397162662E-5</c:v>
                </c:pt>
                <c:pt idx="74">
                  <c:v>-2.566972793448298E-5</c:v>
                </c:pt>
                <c:pt idx="75">
                  <c:v>-2.5480688280222997E-5</c:v>
                </c:pt>
                <c:pt idx="76">
                  <c:v>-2.5310628143261458E-5</c:v>
                </c:pt>
                <c:pt idx="77">
                  <c:v>-2.5159547527551256E-5</c:v>
                </c:pt>
                <c:pt idx="78">
                  <c:v>-2.5027446432213963E-5</c:v>
                </c:pt>
                <c:pt idx="79">
                  <c:v>-2.474502029962341E-5</c:v>
                </c:pt>
                <c:pt idx="80">
                  <c:v>-2.4688837309495059E-5</c:v>
                </c:pt>
                <c:pt idx="81">
                  <c:v>-2.4651633848523806E-5</c:v>
                </c:pt>
                <c:pt idx="82">
                  <c:v>-2.4633409916270438E-5</c:v>
                </c:pt>
                <c:pt idx="83">
                  <c:v>-2.2616339097673232E-5</c:v>
                </c:pt>
                <c:pt idx="84">
                  <c:v>-2.4750309484098425E-5</c:v>
                </c:pt>
                <c:pt idx="85">
                  <c:v>-2.4826983197630532E-5</c:v>
                </c:pt>
                <c:pt idx="86">
                  <c:v>-2.4180832163122687E-5</c:v>
                </c:pt>
                <c:pt idx="87">
                  <c:v>-2.20343924844993E-5</c:v>
                </c:pt>
                <c:pt idx="88">
                  <c:v>-2.2871621887474099E-5</c:v>
                </c:pt>
                <c:pt idx="89">
                  <c:v>-2.513912649613976E-5</c:v>
                </c:pt>
                <c:pt idx="90">
                  <c:v>-2.542559770637153E-5</c:v>
                </c:pt>
                <c:pt idx="91">
                  <c:v>-2.573222674765983E-5</c:v>
                </c:pt>
                <c:pt idx="92">
                  <c:v>-2.6059013616094742E-5</c:v>
                </c:pt>
                <c:pt idx="93">
                  <c:v>-2.4658052214544839E-5</c:v>
                </c:pt>
                <c:pt idx="94">
                  <c:v>-2.7567739259642714E-5</c:v>
                </c:pt>
                <c:pt idx="95">
                  <c:v>-2.7995315183440201E-5</c:v>
                </c:pt>
                <c:pt idx="96">
                  <c:v>-2.8443048899629495E-5</c:v>
                </c:pt>
                <c:pt idx="97">
                  <c:v>-2.891094040039076E-5</c:v>
                </c:pt>
                <c:pt idx="98">
                  <c:v>-2.7411200435011022E-5</c:v>
                </c:pt>
                <c:pt idx="99">
                  <c:v>-3.0984084111874075E-5</c:v>
                </c:pt>
                <c:pt idx="100">
                  <c:v>-3.1552764426452001E-5</c:v>
                </c:pt>
                <c:pt idx="101">
                  <c:v>-3.2141602478682912E-5</c:v>
                </c:pt>
                <c:pt idx="102">
                  <c:v>-3.2750598258140364E-5</c:v>
                </c:pt>
                <c:pt idx="103">
                  <c:v>-3.113106446033053E-5</c:v>
                </c:pt>
                <c:pt idx="104">
                  <c:v>-3.5388158469248317E-5</c:v>
                </c:pt>
                <c:pt idx="105">
                  <c:v>-3.6097942743647067E-5</c:v>
                </c:pt>
                <c:pt idx="106">
                  <c:v>-3.6827884684885887E-5</c:v>
                </c:pt>
                <c:pt idx="107">
                  <c:v>-3.7577984282972757E-5</c:v>
                </c:pt>
                <c:pt idx="108">
                  <c:v>-3.9635753270253271E-5</c:v>
                </c:pt>
                <c:pt idx="109">
                  <c:v>-4.0779958994435041E-5</c:v>
                </c:pt>
                <c:pt idx="110">
                  <c:v>-3.771318010533605E-5</c:v>
                </c:pt>
                <c:pt idx="111">
                  <c:v>-3.4616965839057883E-5</c:v>
                </c:pt>
                <c:pt idx="112">
                  <c:v>-3.1491316126090922E-5</c:v>
                </c:pt>
                <c:pt idx="113">
                  <c:v>-2.5842445351727631E-5</c:v>
                </c:pt>
                <c:pt idx="114">
                  <c:v>-1.8694361391076743E-5</c:v>
                </c:pt>
                <c:pt idx="115">
                  <c:v>-1.5421533375955484E-5</c:v>
                </c:pt>
                <c:pt idx="116">
                  <c:v>-1.2119269480579206E-5</c:v>
                </c:pt>
                <c:pt idx="117">
                  <c:v>-8.7875696315283758E-6</c:v>
                </c:pt>
                <c:pt idx="118">
                  <c:v>-3.2438759742178034E-6</c:v>
                </c:pt>
                <c:pt idx="119">
                  <c:v>4.8335908206399774E-6</c:v>
                </c:pt>
                <c:pt idx="120">
                  <c:v>8.3124715814967338E-6</c:v>
                </c:pt>
                <c:pt idx="121">
                  <c:v>1.1820788758266982E-5</c:v>
                </c:pt>
                <c:pt idx="122">
                  <c:v>1.5358542427411301E-5</c:v>
                </c:pt>
                <c:pt idx="123">
                  <c:v>2.0766376873412575E-5</c:v>
                </c:pt>
                <c:pt idx="124">
                  <c:v>2.9803923658598627E-5</c:v>
                </c:pt>
                <c:pt idx="125">
                  <c:v>3.3488861011244786E-5</c:v>
                </c:pt>
                <c:pt idx="126">
                  <c:v>3.7203235346307807E-5</c:v>
                </c:pt>
                <c:pt idx="127">
                  <c:v>4.0947046750674708E-5</c:v>
                </c:pt>
                <c:pt idx="128">
                  <c:v>4.6188339740139293E-5</c:v>
                </c:pt>
                <c:pt idx="129">
                  <c:v>5.5565272993762918E-5</c:v>
                </c:pt>
                <c:pt idx="130">
                  <c:v>5.9486026867416033E-5</c:v>
                </c:pt>
                <c:pt idx="131">
                  <c:v>6.343654177778112E-5</c:v>
                </c:pt>
                <c:pt idx="132">
                  <c:v>6.4619643634264523E-5</c:v>
                </c:pt>
                <c:pt idx="133">
                  <c:v>6.5802745842115205E-5</c:v>
                </c:pt>
                <c:pt idx="134">
                  <c:v>6.9352054594074618E-5</c:v>
                </c:pt>
                <c:pt idx="135">
                  <c:v>7.0535158218813893E-5</c:v>
                </c:pt>
                <c:pt idx="136">
                  <c:v>7.1718262197555707E-5</c:v>
                </c:pt>
                <c:pt idx="137">
                  <c:v>7.2901366530300074E-5</c:v>
                </c:pt>
                <c:pt idx="138">
                  <c:v>7.408447121529014E-5</c:v>
                </c:pt>
                <c:pt idx="139">
                  <c:v>7.7633787396910836E-5</c:v>
                </c:pt>
                <c:pt idx="140">
                  <c:v>7.881689349703264E-5</c:v>
                </c:pt>
                <c:pt idx="141">
                  <c:v>7.9999999952913838E-5</c:v>
                </c:pt>
                <c:pt idx="142">
                  <c:v>8.0715612761484852E-5</c:v>
                </c:pt>
                <c:pt idx="143">
                  <c:v>8.1428034613106645E-5</c:v>
                </c:pt>
                <c:pt idx="144">
                  <c:v>8.3546154413978826E-5</c:v>
                </c:pt>
                <c:pt idx="145">
                  <c:v>8.4245812422870626E-5</c:v>
                </c:pt>
                <c:pt idx="146">
                  <c:v>8.4942279467785855E-5</c:v>
                </c:pt>
                <c:pt idx="147">
                  <c:v>8.5635555545210843E-5</c:v>
                </c:pt>
                <c:pt idx="148">
                  <c:v>8.8531292192000464E-5</c:v>
                </c:pt>
                <c:pt idx="149">
                  <c:v>8.9054071381331745E-5</c:v>
                </c:pt>
                <c:pt idx="150">
                  <c:v>8.9728201624827489E-5</c:v>
                </c:pt>
                <c:pt idx="151">
                  <c:v>9.0399140890291973E-5</c:v>
                </c:pt>
                <c:pt idx="152">
                  <c:v>9.3050988141971078E-5</c:v>
                </c:pt>
                <c:pt idx="153">
                  <c:v>9.3705972493561969E-5</c:v>
                </c:pt>
                <c:pt idx="154">
                  <c:v>9.4357765858337419E-5</c:v>
                </c:pt>
                <c:pt idx="155">
                  <c:v>9.5006368232783747E-5</c:v>
                </c:pt>
                <c:pt idx="156">
                  <c:v>9.5651779615144139E-5</c:v>
                </c:pt>
                <c:pt idx="157">
                  <c:v>9.7568867806195907E-5</c:v>
                </c:pt>
                <c:pt idx="158">
                  <c:v>9.8201515210549886E-5</c:v>
                </c:pt>
                <c:pt idx="159">
                  <c:v>9.8830971616668985E-5</c:v>
                </c:pt>
                <c:pt idx="160">
                  <c:v>9.9457237023674796E-5</c:v>
                </c:pt>
                <c:pt idx="161">
                  <c:v>1.000803114271752E-4</c:v>
                </c:pt>
                <c:pt idx="162">
                  <c:v>1.0193038861576572E-4</c:v>
                </c:pt>
                <c:pt idx="163">
                  <c:v>1.0254069899821724E-4</c:v>
                </c:pt>
                <c:pt idx="164">
                  <c:v>1.0314781837277128E-4</c:v>
                </c:pt>
                <c:pt idx="165">
                  <c:v>1.0375174673591417E-4</c:v>
                </c:pt>
                <c:pt idx="166">
                  <c:v>1.0435248408676749E-4</c:v>
                </c:pt>
                <c:pt idx="167">
                  <c:v>1.0613555005417059E-4</c:v>
                </c:pt>
                <c:pt idx="168">
                  <c:v>1.0672352334268936E-4</c:v>
                </c:pt>
                <c:pt idx="169">
                  <c:v>1.0730830561276963E-4</c:v>
                </c:pt>
                <c:pt idx="170">
                  <c:v>1.0788989686177614E-4</c:v>
                </c:pt>
                <c:pt idx="171">
                  <c:v>1.0846829708883048E-4</c:v>
                </c:pt>
                <c:pt idx="172">
                  <c:v>1.1018435162246898E-4</c:v>
                </c:pt>
                <c:pt idx="173">
                  <c:v>1.1049342618374425E-4</c:v>
                </c:pt>
                <c:pt idx="174">
                  <c:v>1.1105220129525861E-4</c:v>
                </c:pt>
                <c:pt idx="175">
                  <c:v>1.116077499183632E-4</c:v>
                </c:pt>
                <c:pt idx="176">
                  <c:v>1.12160072053058E-4</c:v>
                </c:pt>
                <c:pt idx="177">
                  <c:v>1.1407679284104455E-4</c:v>
                </c:pt>
                <c:pt idx="178">
                  <c:v>1.1433709567310046E-4</c:v>
                </c:pt>
                <c:pt idx="179">
                  <c:v>1.1487328534265373E-4</c:v>
                </c:pt>
                <c:pt idx="180">
                  <c:v>1.1540624851402725E-4</c:v>
                </c:pt>
                <c:pt idx="181">
                  <c:v>1.1593598518810921E-4</c:v>
                </c:pt>
                <c:pt idx="182">
                  <c:v>1.1781287324784929E-4</c:v>
                </c:pt>
                <c:pt idx="183">
                  <c:v>1.1802266687332974E-4</c:v>
                </c:pt>
                <c:pt idx="184">
                  <c:v>1.1853627103608488E-4</c:v>
                </c:pt>
                <c:pt idx="185">
                  <c:v>1.1904664869266668E-4</c:v>
                </c:pt>
                <c:pt idx="186">
                  <c:v>1.1955379984307513E-4</c:v>
                </c:pt>
                <c:pt idx="187">
                  <c:v>1.2139259240016045E-4</c:v>
                </c:pt>
                <c:pt idx="188">
                  <c:v>1.2155013934744829E-4</c:v>
                </c:pt>
                <c:pt idx="189">
                  <c:v>1.2204115794300918E-4</c:v>
                </c:pt>
                <c:pt idx="190">
                  <c:v>1.2252895002529129E-4</c:v>
                </c:pt>
                <c:pt idx="191">
                  <c:v>1.2301351559074192E-4</c:v>
                </c:pt>
                <c:pt idx="192">
                  <c:v>1.2518574878369557E-4</c:v>
                </c:pt>
                <c:pt idx="193">
                  <c:v>1.2566656235699926E-4</c:v>
                </c:pt>
                <c:pt idx="194">
                  <c:v>1.2614421955340398E-4</c:v>
                </c:pt>
                <c:pt idx="195">
                  <c:v>1.2661872036943424E-4</c:v>
                </c:pt>
                <c:pt idx="196">
                  <c:v>1.2787001332760061E-4</c:v>
                </c:pt>
                <c:pt idx="197">
                  <c:v>1.2848515982546633E-4</c:v>
                </c:pt>
                <c:pt idx="198">
                  <c:v>1.289438787300667E-4</c:v>
                </c:pt>
                <c:pt idx="199">
                  <c:v>1.2939944125081715E-4</c:v>
                </c:pt>
                <c:pt idx="200">
                  <c:v>1.298518473833733E-4</c:v>
                </c:pt>
                <c:pt idx="201">
                  <c:v>1.3114568852507299E-4</c:v>
                </c:pt>
                <c:pt idx="202">
                  <c:v>1.3162990802731062E-4</c:v>
                </c:pt>
                <c:pt idx="203">
                  <c:v>1.3206653221020659E-4</c:v>
                </c:pt>
                <c:pt idx="204">
                  <c:v>1.3249999999969506E-4</c:v>
                </c:pt>
                <c:pt idx="205">
                  <c:v>1.3351529256971193E-4</c:v>
                </c:pt>
                <c:pt idx="206">
                  <c:v>1.3566180005066724E-4</c:v>
                </c:pt>
                <c:pt idx="207">
                  <c:v>1.3758283236773596E-4</c:v>
                </c:pt>
                <c:pt idx="208">
                  <c:v>1.3860130969890329E-4</c:v>
                </c:pt>
                <c:pt idx="209">
                  <c:v>1.3962042398403844E-4</c:v>
                </c:pt>
                <c:pt idx="210">
                  <c:v>1.406401752231414E-4</c:v>
                </c:pt>
                <c:pt idx="211">
                  <c:v>1.4574848574642004E-4</c:v>
                </c:pt>
                <c:pt idx="212">
                  <c:v>1.467720587214942E-4</c:v>
                </c:pt>
                <c:pt idx="213">
                  <c:v>1.4723788782485973E-4</c:v>
                </c:pt>
                <c:pt idx="214">
                  <c:v>1.4826354225393968E-4</c:v>
                </c:pt>
                <c:pt idx="215">
                  <c:v>1.5134436925843777E-4</c:v>
                </c:pt>
                <c:pt idx="216">
                  <c:v>1.5237259950048724E-4</c:v>
                </c:pt>
                <c:pt idx="217">
                  <c:v>1.5340147369687711E-4</c:v>
                </c:pt>
                <c:pt idx="218">
                  <c:v>1.5443099184760738E-4</c:v>
                </c:pt>
                <c:pt idx="219">
                  <c:v>1.5546115395443489E-4</c:v>
                </c:pt>
                <c:pt idx="220">
                  <c:v>1.5855550401062241E-4</c:v>
                </c:pt>
                <c:pt idx="221">
                  <c:v>1.5958824194447412E-4</c:v>
                </c:pt>
                <c:pt idx="222">
                  <c:v>1.6062162383530148E-4</c:v>
                </c:pt>
                <c:pt idx="223">
                  <c:v>1.616556496839829E-4</c:v>
                </c:pt>
                <c:pt idx="224">
                  <c:v>1.626903194931537E-4</c:v>
                </c:pt>
                <c:pt idx="225">
                  <c:v>1.6579819267657461E-4</c:v>
                </c:pt>
                <c:pt idx="226">
                  <c:v>1.6683543832594585E-4</c:v>
                </c:pt>
                <c:pt idx="227">
                  <c:v>1.6787332793580644E-4</c:v>
                </c:pt>
                <c:pt idx="228">
                  <c:v>1.6891186150791315E-4</c:v>
                </c:pt>
                <c:pt idx="229">
                  <c:v>1.6995103904314448E-4</c:v>
                </c:pt>
                <c:pt idx="230">
                  <c:v>1.7307243542758594E-4</c:v>
                </c:pt>
                <c:pt idx="231">
                  <c:v>1.7411418881795084E-4</c:v>
                </c:pt>
                <c:pt idx="232">
                  <c:v>1.7515658617231876E-4</c:v>
                </c:pt>
                <c:pt idx="233">
                  <c:v>1.7619962749156808E-4</c:v>
                </c:pt>
                <c:pt idx="234">
                  <c:v>1.7724331277833407E-4</c:v>
                </c:pt>
                <c:pt idx="235">
                  <c:v>1.8090730311173448E-4</c:v>
                </c:pt>
                <c:pt idx="236">
                  <c:v>1.8195253292747725E-4</c:v>
                </c:pt>
                <c:pt idx="237">
                  <c:v>1.8299839971977846E-4</c:v>
                </c:pt>
                <c:pt idx="238">
                  <c:v>1.8404490348516265E-4</c:v>
                </c:pt>
                <c:pt idx="239">
                  <c:v>1.861387125285893E-4</c:v>
                </c:pt>
                <c:pt idx="240">
                  <c:v>1.8823728831402175E-4</c:v>
                </c:pt>
                <c:pt idx="241">
                  <c:v>1.8928697696393596E-4</c:v>
                </c:pt>
                <c:pt idx="242">
                  <c:v>1.9033730259388412E-4</c:v>
                </c:pt>
                <c:pt idx="243">
                  <c:v>1.9138826520125957E-4</c:v>
                </c:pt>
                <c:pt idx="244">
                  <c:v>1.934718919769468E-4</c:v>
                </c:pt>
                <c:pt idx="245">
                  <c:v>1.955984854328386E-4</c:v>
                </c:pt>
                <c:pt idx="246">
                  <c:v>1.9665263294299035E-4</c:v>
                </c:pt>
                <c:pt idx="247">
                  <c:v>1.9770741743491382E-4</c:v>
                </c:pt>
                <c:pt idx="248">
                  <c:v>1.9876283890947781E-4</c:v>
                </c:pt>
                <c:pt idx="249">
                  <c:v>2.0083561993370806E-4</c:v>
                </c:pt>
                <c:pt idx="250">
                  <c:v>2.029908946436968E-4</c:v>
                </c:pt>
                <c:pt idx="251">
                  <c:v>2.0404950103841452E-4</c:v>
                </c:pt>
                <c:pt idx="252">
                  <c:v>2.0510874441837936E-4</c:v>
                </c:pt>
                <c:pt idx="253">
                  <c:v>2.0616862478532909E-4</c:v>
                </c:pt>
                <c:pt idx="254">
                  <c:v>2.082298965774536E-4</c:v>
                </c:pt>
                <c:pt idx="255">
                  <c:v>2.1041451612210818E-4</c:v>
                </c:pt>
                <c:pt idx="256">
                  <c:v>2.1147758142832677E-4</c:v>
                </c:pt>
                <c:pt idx="257">
                  <c:v>2.1254128372239913E-4</c:v>
                </c:pt>
                <c:pt idx="258">
                  <c:v>2.1360562300606298E-4</c:v>
                </c:pt>
                <c:pt idx="259">
                  <c:v>2.1565472208591362E-4</c:v>
                </c:pt>
                <c:pt idx="260">
                  <c:v>2.1786935004966656E-4</c:v>
                </c:pt>
                <c:pt idx="261">
                  <c:v>2.189368742891078E-4</c:v>
                </c:pt>
                <c:pt idx="262">
                  <c:v>2.2000503552335377E-4</c:v>
                </c:pt>
                <c:pt idx="263">
                  <c:v>2.2107383374892899E-4</c:v>
                </c:pt>
                <c:pt idx="264">
                  <c:v>2.2311009663511752E-4</c:v>
                </c:pt>
                <c:pt idx="265">
                  <c:v>2.2535539660014601E-4</c:v>
                </c:pt>
                <c:pt idx="266">
                  <c:v>2.264273798014826E-4</c:v>
                </c:pt>
                <c:pt idx="267">
                  <c:v>2.2749999999936168E-4</c:v>
                </c:pt>
                <c:pt idx="268">
                  <c:v>2.2950974311824302E-4</c:v>
                </c:pt>
                <c:pt idx="269">
                  <c:v>2.3416541981628115E-4</c:v>
                </c:pt>
                <c:pt idx="270">
                  <c:v>2.3710035852403632E-4</c:v>
                </c:pt>
                <c:pt idx="271">
                  <c:v>2.3900785173872185E-4</c:v>
                </c:pt>
                <c:pt idx="272">
                  <c:v>2.4091928070947628E-4</c:v>
                </c:pt>
                <c:pt idx="273">
                  <c:v>2.4283464544238168E-4</c:v>
                </c:pt>
                <c:pt idx="274">
                  <c:v>2.4742940767922953E-4</c:v>
                </c:pt>
                <c:pt idx="275">
                  <c:v>2.5053546211281039E-4</c:v>
                </c:pt>
                <c:pt idx="276">
                  <c:v>2.5247050574422653E-4</c:v>
                </c:pt>
                <c:pt idx="277">
                  <c:v>2.5440948517341727E-4</c:v>
                </c:pt>
                <c:pt idx="278">
                  <c:v>2.5635240040472706E-4</c:v>
                </c:pt>
                <c:pt idx="279">
                  <c:v>2.6088214695412507E-4</c:v>
                </c:pt>
                <c:pt idx="280">
                  <c:v>2.6416341947801118E-4</c:v>
                </c:pt>
                <c:pt idx="281">
                  <c:v>2.6612601381201614E-4</c:v>
                </c:pt>
                <c:pt idx="282">
                  <c:v>2.6809254398550155E-4</c:v>
                </c:pt>
                <c:pt idx="283">
                  <c:v>2.7006301000281175E-4</c:v>
                </c:pt>
                <c:pt idx="284">
                  <c:v>2.7452363962831417E-4</c:v>
                </c:pt>
                <c:pt idx="285">
                  <c:v>2.7798423263454856E-4</c:v>
                </c:pt>
                <c:pt idx="286">
                  <c:v>2.7997437796221394E-4</c:v>
                </c:pt>
                <c:pt idx="287">
                  <c:v>2.8196845917019666E-4</c:v>
                </c:pt>
                <c:pt idx="288">
                  <c:v>2.8396647626457874E-4</c:v>
                </c:pt>
                <c:pt idx="289">
                  <c:v>2.8835388771975706E-4</c:v>
                </c:pt>
                <c:pt idx="290">
                  <c:v>2.9199790362513647E-4</c:v>
                </c:pt>
                <c:pt idx="291">
                  <c:v>2.9401560024014037E-4</c:v>
                </c:pt>
                <c:pt idx="292">
                  <c:v>2.9603723277803618E-4</c:v>
                </c:pt>
                <c:pt idx="293">
                  <c:v>2.9806280124490612E-4</c:v>
                </c:pt>
                <c:pt idx="294">
                  <c:v>3.0237289327022485E-4</c:v>
                </c:pt>
                <c:pt idx="295">
                  <c:v>3.0620443452029249E-4</c:v>
                </c:pt>
                <c:pt idx="296">
                  <c:v>3.0824968272239513E-4</c:v>
                </c:pt>
                <c:pt idx="297">
                  <c:v>3.1029886688909548E-4</c:v>
                </c:pt>
                <c:pt idx="298">
                  <c:v>3.1235198702821338E-4</c:v>
                </c:pt>
                <c:pt idx="299">
                  <c:v>3.165806583555038E-4</c:v>
                </c:pt>
                <c:pt idx="300">
                  <c:v>3.2060382742268254E-4</c:v>
                </c:pt>
                <c:pt idx="301">
                  <c:v>3.2267662751251302E-4</c:v>
                </c:pt>
                <c:pt idx="302">
                  <c:v>3.2475336361125352E-4</c:v>
                </c:pt>
                <c:pt idx="303">
                  <c:v>3.2683403572498631E-4</c:v>
                </c:pt>
                <c:pt idx="304">
                  <c:v>3.3097718507349021E-4</c:v>
                </c:pt>
                <c:pt idx="305">
                  <c:v>3.3519608445843201E-4</c:v>
                </c:pt>
                <c:pt idx="306">
                  <c:v>3.3729643674270142E-4</c:v>
                </c:pt>
                <c:pt idx="307">
                  <c:v>3.394007250810622E-4</c:v>
                </c:pt>
                <c:pt idx="308">
                  <c:v>3.4150894947698984E-4</c:v>
                </c:pt>
                <c:pt idx="309">
                  <c:v>3.4556247555269433E-4</c:v>
                </c:pt>
                <c:pt idx="310">
                  <c:v>3.4998120778581435E-4</c:v>
                </c:pt>
                <c:pt idx="311">
                  <c:v>3.5210911257557833E-4</c:v>
                </c:pt>
                <c:pt idx="312">
                  <c:v>3.5424095346287714E-4</c:v>
                </c:pt>
                <c:pt idx="313">
                  <c:v>3.5637673045379293E-4</c:v>
                </c:pt>
                <c:pt idx="314">
                  <c:v>3.6033653195053928E-4</c:v>
                </c:pt>
                <c:pt idx="315">
                  <c:v>3.649591995909071E-4</c:v>
                </c:pt>
                <c:pt idx="316">
                  <c:v>3.6711465719982769E-4</c:v>
                </c:pt>
                <c:pt idx="317">
                  <c:v>3.6927405095233334E-4</c:v>
                </c:pt>
                <c:pt idx="318">
                  <c:v>3.7143738085363711E-4</c:v>
                </c:pt>
                <c:pt idx="319">
                  <c:v>3.7529935644910932E-4</c:v>
                </c:pt>
                <c:pt idx="320">
                  <c:v>3.8013006208585366E-4</c:v>
                </c:pt>
                <c:pt idx="321">
                  <c:v>3.8231307283367519E-4</c:v>
                </c:pt>
                <c:pt idx="322">
                  <c:v>3.8369394043541026E-4</c:v>
                </c:pt>
                <c:pt idx="323">
                  <c:v>3.8589446360832042E-4</c:v>
                </c:pt>
                <c:pt idx="324">
                  <c:v>3.8809896621779113E-4</c:v>
                </c:pt>
                <c:pt idx="325">
                  <c:v>3.9473635072705539E-4</c:v>
                </c:pt>
                <c:pt idx="326">
                  <c:v>3.9695677114601419E-4</c:v>
                </c:pt>
                <c:pt idx="327">
                  <c:v>3.9918117103403489E-4</c:v>
                </c:pt>
                <c:pt idx="328">
                  <c:v>4.0140955039814495E-4</c:v>
                </c:pt>
                <c:pt idx="329">
                  <c:v>4.036419092453717E-4</c:v>
                </c:pt>
                <c:pt idx="330">
                  <c:v>4.1036286274987631E-4</c:v>
                </c:pt>
                <c:pt idx="331">
                  <c:v>4.1261113959457262E-4</c:v>
                </c:pt>
                <c:pt idx="332">
                  <c:v>4.1486339595576548E-4</c:v>
                </c:pt>
                <c:pt idx="333">
                  <c:v>4.1711963184048225E-4</c:v>
                </c:pt>
                <c:pt idx="334">
                  <c:v>4.1843302544270974E-4</c:v>
                </c:pt>
                <c:pt idx="335">
                  <c:v>4.2237320886707839E-4</c:v>
                </c:pt>
                <c:pt idx="336">
                  <c:v>4.2368660421384448E-4</c:v>
                </c:pt>
                <c:pt idx="337">
                  <c:v>4.2499999999630594E-4</c:v>
                </c:pt>
                <c:pt idx="338">
                  <c:v>4.2753688382283182E-4</c:v>
                </c:pt>
                <c:pt idx="339">
                  <c:v>4.300780397423667E-4</c:v>
                </c:pt>
                <c:pt idx="340">
                  <c:v>4.3954846315827237E-4</c:v>
                </c:pt>
                <c:pt idx="341">
                  <c:v>4.4028538451310387E-4</c:v>
                </c:pt>
                <c:pt idx="342">
                  <c:v>4.4284790102066244E-4</c:v>
                </c:pt>
                <c:pt idx="343">
                  <c:v>4.454146896704214E-4</c:v>
                </c:pt>
                <c:pt idx="344">
                  <c:v>4.4798575047028664E-4</c:v>
                </c:pt>
                <c:pt idx="345">
                  <c:v>4.5747979644430162E-4</c:v>
                </c:pt>
                <c:pt idx="346">
                  <c:v>4.6005831853406138E-4</c:v>
                </c:pt>
                <c:pt idx="347">
                  <c:v>4.6264106641136715E-4</c:v>
                </c:pt>
                <c:pt idx="348">
                  <c:v>4.6522804008490755E-4</c:v>
                </c:pt>
                <c:pt idx="349">
                  <c:v>4.7119691928701999E-4</c:v>
                </c:pt>
                <c:pt idx="350">
                  <c:v>4.7561819290041924E-4</c:v>
                </c:pt>
                <c:pt idx="351">
                  <c:v>4.7822629567764372E-4</c:v>
                </c:pt>
                <c:pt idx="352">
                  <c:v>4.8083862430062848E-4</c:v>
                </c:pt>
                <c:pt idx="353">
                  <c:v>4.8345517877806222E-4</c:v>
                </c:pt>
                <c:pt idx="354">
                  <c:v>4.8931875588345607E-4</c:v>
                </c:pt>
                <c:pt idx="355">
                  <c:v>4.939636554043233E-4</c:v>
                </c:pt>
                <c:pt idx="356">
                  <c:v>4.9660133928172581E-4</c:v>
                </c:pt>
                <c:pt idx="357">
                  <c:v>4.9924324906570959E-4</c:v>
                </c:pt>
                <c:pt idx="358">
                  <c:v>5.0188938476322545E-4</c:v>
                </c:pt>
                <c:pt idx="359">
                  <c:v>5.076432576045745E-4</c:v>
                </c:pt>
                <c:pt idx="360">
                  <c:v>5.1251618686759786E-4</c:v>
                </c:pt>
                <c:pt idx="361">
                  <c:v>5.1518345226484277E-4</c:v>
                </c:pt>
                <c:pt idx="362">
                  <c:v>5.1785494362862087E-4</c:v>
                </c:pt>
                <c:pt idx="363">
                  <c:v>5.2053066096588321E-4</c:v>
                </c:pt>
                <c:pt idx="364">
                  <c:v>5.2617042735953736E-4</c:v>
                </c:pt>
                <c:pt idx="365">
                  <c:v>5.3127579023397504E-4</c:v>
                </c:pt>
                <c:pt idx="366">
                  <c:v>5.3397263757420216E-4</c:v>
                </c:pt>
                <c:pt idx="367">
                  <c:v>5.3667371094091442E-4</c:v>
                </c:pt>
                <c:pt idx="368">
                  <c:v>5.3937901034280082E-4</c:v>
                </c:pt>
                <c:pt idx="369">
                  <c:v>5.4490026808897123E-4</c:v>
                </c:pt>
                <c:pt idx="370">
                  <c:v>5.502424684810731E-4</c:v>
                </c:pt>
                <c:pt idx="371">
                  <c:v>5.5296889819176644E-4</c:v>
                </c:pt>
                <c:pt idx="372">
                  <c:v>5.5569955399063493E-4</c:v>
                </c:pt>
                <c:pt idx="373">
                  <c:v>5.5843443588636705E-4</c:v>
                </c:pt>
                <c:pt idx="374">
                  <c:v>5.6383278276411644E-4</c:v>
                </c:pt>
                <c:pt idx="375">
                  <c:v>5.6941622461778954E-4</c:v>
                </c:pt>
                <c:pt idx="376">
                  <c:v>5.7217223713164648E-4</c:v>
                </c:pt>
                <c:pt idx="377">
                  <c:v>5.7493247579623727E-4</c:v>
                </c:pt>
                <c:pt idx="378">
                  <c:v>5.7769694062025036E-4</c:v>
                </c:pt>
                <c:pt idx="379">
                  <c:v>5.8296797438937809E-4</c:v>
                </c:pt>
                <c:pt idx="380">
                  <c:v>5.887970616869076E-4</c:v>
                </c:pt>
                <c:pt idx="381">
                  <c:v>5.9158265744183882E-4</c:v>
                </c:pt>
                <c:pt idx="382">
                  <c:v>5.9437247941006245E-4</c:v>
                </c:pt>
                <c:pt idx="383">
                  <c:v>5.9716652760026707E-4</c:v>
                </c:pt>
                <c:pt idx="384">
                  <c:v>6.0230584600147604E-4</c:v>
                </c:pt>
                <c:pt idx="385">
                  <c:v>6.0838498276596573E-4</c:v>
                </c:pt>
                <c:pt idx="386">
                  <c:v>6.1006775710489326E-4</c:v>
                </c:pt>
                <c:pt idx="387">
                  <c:v>6.1177333887219021E-4</c:v>
                </c:pt>
                <c:pt idx="388">
                  <c:v>6.1462188263838868E-4</c:v>
                </c:pt>
                <c:pt idx="389">
                  <c:v>6.1747474654616497E-4</c:v>
                </c:pt>
                <c:pt idx="390">
                  <c:v>6.2712191729531091E-4</c:v>
                </c:pt>
                <c:pt idx="391">
                  <c:v>6.2892940377157203E-4</c:v>
                </c:pt>
                <c:pt idx="392">
                  <c:v>6.31803868524905E-4</c:v>
                </c:pt>
                <c:pt idx="393">
                  <c:v>6.3468265347399466E-4</c:v>
                </c:pt>
                <c:pt idx="394">
                  <c:v>6.3756575862861098E-4</c:v>
                </c:pt>
                <c:pt idx="395">
                  <c:v>6.4721284729804638E-4</c:v>
                </c:pt>
                <c:pt idx="396">
                  <c:v>6.4914138149951839E-4</c:v>
                </c:pt>
                <c:pt idx="397">
                  <c:v>6.5204608782654105E-4</c:v>
                </c:pt>
                <c:pt idx="398">
                  <c:v>6.5495511441504561E-4</c:v>
                </c:pt>
                <c:pt idx="399">
                  <c:v>6.5786846127657839E-4</c:v>
                </c:pt>
                <c:pt idx="400">
                  <c:v>6.6751314471473705E-4</c:v>
                </c:pt>
                <c:pt idx="401">
                  <c:v>6.6956505162796276E-4</c:v>
                </c:pt>
                <c:pt idx="402">
                  <c:v>6.7249999998963972E-4</c:v>
                </c:pt>
                <c:pt idx="403">
                  <c:v>6.7602271750466514E-4</c:v>
                </c:pt>
                <c:pt idx="404">
                  <c:v>6.7955093015203971E-4</c:v>
                </c:pt>
                <c:pt idx="405">
                  <c:v>6.9371873235191117E-4</c:v>
                </c:pt>
                <c:pt idx="406">
                  <c:v>6.9727442087685887E-4</c:v>
                </c:pt>
                <c:pt idx="407">
                  <c:v>7.0083560462208538E-4</c:v>
                </c:pt>
                <c:pt idx="408">
                  <c:v>7.0692130475984518E-4</c:v>
                </c:pt>
                <c:pt idx="409">
                  <c:v>7.1760880514606972E-4</c:v>
                </c:pt>
                <c:pt idx="410">
                  <c:v>7.1872395214978013E-4</c:v>
                </c:pt>
                <c:pt idx="411">
                  <c:v>7.2231810752043657E-4</c:v>
                </c:pt>
                <c:pt idx="412">
                  <c:v>7.2591775821262416E-4</c:v>
                </c:pt>
                <c:pt idx="413">
                  <c:v>7.2952290424233013E-4</c:v>
                </c:pt>
                <c:pt idx="414">
                  <c:v>7.427365304329542E-4</c:v>
                </c:pt>
                <c:pt idx="415">
                  <c:v>7.4399844203387744E-4</c:v>
                </c:pt>
                <c:pt idx="416">
                  <c:v>7.4763106497410803E-4</c:v>
                </c:pt>
                <c:pt idx="417">
                  <c:v>7.5126918334156301E-4</c:v>
                </c:pt>
                <c:pt idx="418">
                  <c:v>7.5491279714956505E-4</c:v>
                </c:pt>
                <c:pt idx="419">
                  <c:v>7.703594403611323E-4</c:v>
                </c:pt>
                <c:pt idx="420">
                  <c:v>7.7178003503909707E-4</c:v>
                </c:pt>
                <c:pt idx="421">
                  <c:v>7.7321329834667551E-4</c:v>
                </c:pt>
                <c:pt idx="422">
                  <c:v>7.7688988512303325E-4</c:v>
                </c:pt>
                <c:pt idx="423">
                  <c:v>7.8057196744563129E-4</c:v>
                </c:pt>
                <c:pt idx="424">
                  <c:v>7.9379094088519945E-4</c:v>
                </c:pt>
                <c:pt idx="425">
                  <c:v>7.9535525251639427E-4</c:v>
                </c:pt>
                <c:pt idx="426">
                  <c:v>7.9906481280378472E-4</c:v>
                </c:pt>
                <c:pt idx="427">
                  <c:v>8.0277986872978602E-4</c:v>
                </c:pt>
                <c:pt idx="428">
                  <c:v>8.0650042031038538E-4</c:v>
                </c:pt>
                <c:pt idx="429">
                  <c:v>8.1358694535041669E-4</c:v>
                </c:pt>
                <c:pt idx="430">
                  <c:v>8.1529579693130389E-4</c:v>
                </c:pt>
                <c:pt idx="431">
                  <c:v>8.2518561356081932E-4</c:v>
                </c:pt>
                <c:pt idx="432">
                  <c:v>8.2694807959776369E-4</c:v>
                </c:pt>
                <c:pt idx="433">
                  <c:v>8.3072464726938471E-4</c:v>
                </c:pt>
                <c:pt idx="434">
                  <c:v>8.4591066561555579E-4</c:v>
                </c:pt>
                <c:pt idx="435">
                  <c:v>8.4778920526140666E-4</c:v>
                </c:pt>
                <c:pt idx="436">
                  <c:v>8.4969084792882107E-4</c:v>
                </c:pt>
                <c:pt idx="437">
                  <c:v>8.5350076062875365E-4</c:v>
                </c:pt>
                <c:pt idx="438">
                  <c:v>8.5731623088938997E-4</c:v>
                </c:pt>
                <c:pt idx="439">
                  <c:v>8.7237003395057827E-4</c:v>
                </c:pt>
                <c:pt idx="440">
                  <c:v>8.7441012317768241E-4</c:v>
                </c:pt>
                <c:pt idx="441">
                  <c:v>8.7647694613483763E-4</c:v>
                </c:pt>
                <c:pt idx="442">
                  <c:v>8.8032576208303345E-4</c:v>
                </c:pt>
                <c:pt idx="443">
                  <c:v>8.8418013570150833E-4</c:v>
                </c:pt>
                <c:pt idx="444">
                  <c:v>8.9909574670289118E-4</c:v>
                </c:pt>
                <c:pt idx="445">
                  <c:v>9.0130034260305081E-4</c:v>
                </c:pt>
                <c:pt idx="446">
                  <c:v>9.0353536940133376E-4</c:v>
                </c:pt>
                <c:pt idx="447">
                  <c:v>9.074230893738013E-4</c:v>
                </c:pt>
                <c:pt idx="448">
                  <c:v>9.1131636712791955E-4</c:v>
                </c:pt>
                <c:pt idx="449">
                  <c:v>9.2608780926598249E-4</c:v>
                </c:pt>
                <c:pt idx="450">
                  <c:v>9.3146243109327835E-4</c:v>
                </c:pt>
                <c:pt idx="451">
                  <c:v>9.3532729738115389E-4</c:v>
                </c:pt>
                <c:pt idx="452">
                  <c:v>9.3919754050018369E-4</c:v>
                </c:pt>
                <c:pt idx="453">
                  <c:v>9.4593479620753063E-4</c:v>
                </c:pt>
                <c:pt idx="454">
                  <c:v>9.5473228160758916E-4</c:v>
                </c:pt>
                <c:pt idx="455">
                  <c:v>9.5862940912219826E-4</c:v>
                </c:pt>
                <c:pt idx="456">
                  <c:v>9.625319135635373E-4</c:v>
                </c:pt>
                <c:pt idx="457">
                  <c:v>9.6643979494898363E-4</c:v>
                </c:pt>
                <c:pt idx="458">
                  <c:v>9.7296157603868154E-4</c:v>
                </c:pt>
                <c:pt idx="459">
                  <c:v>9.8212509024202927E-4</c:v>
                </c:pt>
                <c:pt idx="460">
                  <c:v>9.8605985658521385E-4</c:v>
                </c:pt>
                <c:pt idx="461">
                  <c:v>9.8999999996808173E-4</c:v>
                </c:pt>
                <c:pt idx="462">
                  <c:v>9.9809214866094956E-4</c:v>
                </c:pt>
                <c:pt idx="463">
                  <c:v>1.0165450005012963E-3</c:v>
                </c:pt>
                <c:pt idx="464">
                  <c:v>1.0306253675033178E-3</c:v>
                </c:pt>
                <c:pt idx="465">
                  <c:v>1.0387998287433985E-3</c:v>
                </c:pt>
                <c:pt idx="466">
                  <c:v>1.0452095497538788E-3</c:v>
                </c:pt>
                <c:pt idx="467">
                  <c:v>1.0516303538579323E-3</c:v>
                </c:pt>
                <c:pt idx="468">
                  <c:v>1.0677823450905405E-3</c:v>
                </c:pt>
                <c:pt idx="469">
                  <c:v>1.0774244022872792E-3</c:v>
                </c:pt>
                <c:pt idx="470">
                  <c:v>1.083900622672462E-3</c:v>
                </c:pt>
                <c:pt idx="471">
                  <c:v>1.0903879264787821E-3</c:v>
                </c:pt>
                <c:pt idx="472">
                  <c:v>1.0968863137618473E-3</c:v>
                </c:pt>
                <c:pt idx="473">
                  <c:v>1.0986792615035885E-3</c:v>
                </c:pt>
                <c:pt idx="474">
                  <c:v>1.118383419953517E-3</c:v>
                </c:pt>
                <c:pt idx="475">
                  <c:v>1.124973883468219E-3</c:v>
                </c:pt>
                <c:pt idx="476">
                  <c:v>1.1315755524256487E-3</c:v>
                </c:pt>
                <c:pt idx="477">
                  <c:v>1.1381884268811461E-3</c:v>
                </c:pt>
                <c:pt idx="478">
                  <c:v>1.1448125068918087E-3</c:v>
                </c:pt>
                <c:pt idx="479">
                  <c:v>1.1647519808125825E-3</c:v>
                </c:pt>
                <c:pt idx="480">
                  <c:v>1.1714208836034578E-3</c:v>
                </c:pt>
                <c:pt idx="481">
                  <c:v>1.1781009922323489E-3</c:v>
                </c:pt>
                <c:pt idx="482">
                  <c:v>1.1847923067537175E-3</c:v>
                </c:pt>
                <c:pt idx="483">
                  <c:v>1.2184169697540335E-3</c:v>
                </c:pt>
                <c:pt idx="484">
                  <c:v>1.2251755208319444E-3</c:v>
                </c:pt>
                <c:pt idx="485">
                  <c:v>1.2319452782028916E-3</c:v>
                </c:pt>
                <c:pt idx="486">
                  <c:v>1.2387262419248509E-3</c:v>
                </c:pt>
                <c:pt idx="487">
                  <c:v>1.2591363717686509E-3</c:v>
                </c:pt>
                <c:pt idx="488">
                  <c:v>1.2659621614691436E-3</c:v>
                </c:pt>
                <c:pt idx="489">
                  <c:v>1.2727991578087693E-3</c:v>
                </c:pt>
                <c:pt idx="490">
                  <c:v>1.2796473608455042E-3</c:v>
                </c:pt>
                <c:pt idx="491">
                  <c:v>1.297339383313896E-3</c:v>
                </c:pt>
                <c:pt idx="492">
                  <c:v>1.3175512901349947E-3</c:v>
                </c:pt>
                <c:pt idx="493">
                  <c:v>1.3244265490432716E-3</c:v>
                </c:pt>
                <c:pt idx="494">
                  <c:v>1.3313128934145308E-3</c:v>
                </c:pt>
                <c:pt idx="495">
                  <c:v>1.3448456128224145E-3</c:v>
                </c:pt>
                <c:pt idx="496">
                  <c:v>1.3589691267006281E-3</c:v>
                </c:pt>
                <c:pt idx="497">
                  <c:v>1.3659108992660957E-3</c:v>
                </c:pt>
                <c:pt idx="498">
                  <c:v>1.3728637576455691E-3</c:v>
                </c:pt>
                <c:pt idx="499">
                  <c:v>1.3798277018998693E-3</c:v>
                </c:pt>
                <c:pt idx="500">
                  <c:v>1.3928834952160532E-3</c:v>
                </c:pt>
                <c:pt idx="501">
                  <c:v>1.407794338841789E-3</c:v>
                </c:pt>
                <c:pt idx="502">
                  <c:v>1.414813713355602E-3</c:v>
                </c:pt>
                <c:pt idx="503">
                  <c:v>1.4218441740996097E-3</c:v>
                </c:pt>
                <c:pt idx="504">
                  <c:v>1.4288857211337644E-3</c:v>
                </c:pt>
                <c:pt idx="505">
                  <c:v>1.4414530504779767E-3</c:v>
                </c:pt>
                <c:pt idx="506">
                  <c:v>1.4571627733665469E-3</c:v>
                </c:pt>
                <c:pt idx="507">
                  <c:v>1.4642597527498471E-3</c:v>
                </c:pt>
                <c:pt idx="508">
                  <c:v>1.4713678187821377E-3</c:v>
                </c:pt>
                <c:pt idx="509">
                  <c:v>1.478486971525108E-3</c:v>
                </c:pt>
                <c:pt idx="510">
                  <c:v>1.4905542988132988E-3</c:v>
                </c:pt>
                <c:pt idx="511">
                  <c:v>1.5401872606499343E-3</c:v>
                </c:pt>
                <c:pt idx="512">
                  <c:v>1.5903519566360473E-3</c:v>
                </c:pt>
                <c:pt idx="513">
                  <c:v>1.6369893018574929E-3</c:v>
                </c:pt>
                <c:pt idx="514">
                  <c:v>1.6594999885474924E-3</c:v>
                </c:pt>
                <c:pt idx="515">
                  <c:v>1.6771753305560096E-3</c:v>
                </c:pt>
                <c:pt idx="516">
                  <c:v>1.7045217586977679E-3</c:v>
                </c:pt>
                <c:pt idx="517">
                  <c:v>1.7270328421588939E-3</c:v>
                </c:pt>
                <c:pt idx="518">
                  <c:v>1.7495440578801805E-3</c:v>
                </c:pt>
                <c:pt idx="519">
                  <c:v>1.7720554058599264E-3</c:v>
                </c:pt>
                <c:pt idx="520">
                  <c:v>1.7945668861006831E-3</c:v>
                </c:pt>
                <c:pt idx="521">
                  <c:v>1.8170784986024503E-3</c:v>
                </c:pt>
                <c:pt idx="522">
                  <c:v>1.8395902433669289E-3</c:v>
                </c:pt>
                <c:pt idx="523">
                  <c:v>1.8621021203932687E-3</c:v>
                </c:pt>
                <c:pt idx="524">
                  <c:v>1.8797753956655905E-3</c:v>
                </c:pt>
                <c:pt idx="525">
                  <c:v>1.9022871542055172E-3</c:v>
                </c:pt>
                <c:pt idx="526">
                  <c:v>1.9247990407880752E-3</c:v>
                </c:pt>
                <c:pt idx="527">
                  <c:v>1.9473110554132649E-3</c:v>
                </c:pt>
                <c:pt idx="528">
                  <c:v>1.9698231980810857E-3</c:v>
                </c:pt>
                <c:pt idx="529">
                  <c:v>1.9971761601158683E-3</c:v>
                </c:pt>
                <c:pt idx="530">
                  <c:v>2.0196889630041486E-3</c:v>
                </c:pt>
                <c:pt idx="531">
                  <c:v>2.0422018981619428E-3</c:v>
                </c:pt>
                <c:pt idx="532">
                  <c:v>2.0647149655884018E-3</c:v>
                </c:pt>
                <c:pt idx="533">
                  <c:v>2.0872281652860756E-3</c:v>
                </c:pt>
                <c:pt idx="534">
                  <c:v>2.1097414972549647E-3</c:v>
                </c:pt>
                <c:pt idx="535">
                  <c:v>2.1322549614959194E-3</c:v>
                </c:pt>
                <c:pt idx="536">
                  <c:v>2.1547685580089399E-3</c:v>
                </c:pt>
                <c:pt idx="537">
                  <c:v>2.170823603466765E-3</c:v>
                </c:pt>
                <c:pt idx="538">
                  <c:v>2.1933368810360676E-3</c:v>
                </c:pt>
                <c:pt idx="539">
                  <c:v>2.2158502852489548E-3</c:v>
                </c:pt>
                <c:pt idx="540">
                  <c:v>2.2383638161045383E-3</c:v>
                </c:pt>
                <c:pt idx="541">
                  <c:v>2.2608774736063708E-3</c:v>
                </c:pt>
                <c:pt idx="542">
                  <c:v>2.283391257752676E-3</c:v>
                </c:pt>
                <c:pt idx="543">
                  <c:v>2.3059051685443421E-3</c:v>
                </c:pt>
                <c:pt idx="544">
                  <c:v>2.3284192059840336E-3</c:v>
                </c:pt>
                <c:pt idx="545">
                  <c:v>2.3509333700699742E-3</c:v>
                </c:pt>
                <c:pt idx="546">
                  <c:v>2.3718316811769239E-3</c:v>
                </c:pt>
                <c:pt idx="547">
                  <c:v>2.3943459405200698E-3</c:v>
                </c:pt>
                <c:pt idx="548">
                  <c:v>2.4168603251050551E-3</c:v>
                </c:pt>
                <c:pt idx="549">
                  <c:v>2.4393748349318799E-3</c:v>
                </c:pt>
                <c:pt idx="550">
                  <c:v>2.4699727982887575E-3</c:v>
                </c:pt>
                <c:pt idx="551">
                  <c:v>2.5609888994883576E-3</c:v>
                </c:pt>
                <c:pt idx="552">
                  <c:v>2.652871940265956E-3</c:v>
                </c:pt>
                <c:pt idx="553">
                  <c:v>2.7456219828747336E-3</c:v>
                </c:pt>
                <c:pt idx="554">
                  <c:v>2.8670168178409898E-3</c:v>
                </c:pt>
                <c:pt idx="555">
                  <c:v>2.9639995679477558E-3</c:v>
                </c:pt>
                <c:pt idx="556">
                  <c:v>3.0618780535367927E-3</c:v>
                </c:pt>
                <c:pt idx="557">
                  <c:v>3.1606523409295536E-3</c:v>
                </c:pt>
                <c:pt idx="558">
                  <c:v>3.2805829586051551E-3</c:v>
                </c:pt>
                <c:pt idx="559">
                  <c:v>3.3805546373422151E-3</c:v>
                </c:pt>
                <c:pt idx="560">
                  <c:v>3.4814126194595276E-3</c:v>
                </c:pt>
                <c:pt idx="561">
                  <c:v>3.5831569732989467E-3</c:v>
                </c:pt>
                <c:pt idx="562">
                  <c:v>3.6857877678035849E-3</c:v>
                </c:pt>
                <c:pt idx="563">
                  <c:v>3.7693920952063882E-3</c:v>
                </c:pt>
                <c:pt idx="564">
                  <c:v>3.8035307956781365E-3</c:v>
                </c:pt>
                <c:pt idx="565">
                  <c:v>3.8376697936996955E-3</c:v>
                </c:pt>
                <c:pt idx="566">
                  <c:v>3.8718090892736721E-3</c:v>
                </c:pt>
                <c:pt idx="567">
                  <c:v>3.9059486824052797E-3</c:v>
                </c:pt>
                <c:pt idx="568">
                  <c:v>3.9400885730945176E-3</c:v>
                </c:pt>
                <c:pt idx="569">
                  <c:v>3.9742287613448619E-3</c:v>
                </c:pt>
                <c:pt idx="570">
                  <c:v>4.0083692471597878E-3</c:v>
                </c:pt>
                <c:pt idx="571">
                  <c:v>4.0425100305401642E-3</c:v>
                </c:pt>
                <c:pt idx="572">
                  <c:v>4.0766511114903358E-3</c:v>
                </c:pt>
                <c:pt idx="573">
                  <c:v>4.1107924900111708E-3</c:v>
                </c:pt>
                <c:pt idx="574">
                  <c:v>4.1449341661070139E-3</c:v>
                </c:pt>
                <c:pt idx="575">
                  <c:v>4.1790761397796023E-3</c:v>
                </c:pt>
                <c:pt idx="576">
                  <c:v>4.2107550505014607E-3</c:v>
                </c:pt>
                <c:pt idx="577">
                  <c:v>4.244897197327238E-3</c:v>
                </c:pt>
                <c:pt idx="578">
                  <c:v>4.2790396384977834E-3</c:v>
                </c:pt>
                <c:pt idx="579">
                  <c:v>4.315647010287812E-3</c:v>
                </c:pt>
                <c:pt idx="580">
                  <c:v>4.3497904718823605E-3</c:v>
                </c:pt>
                <c:pt idx="581">
                  <c:v>4.3839342310701629E-3</c:v>
                </c:pt>
                <c:pt idx="582">
                  <c:v>4.4180782878520891E-3</c:v>
                </c:pt>
                <c:pt idx="583">
                  <c:v>4.4522226422324829E-3</c:v>
                </c:pt>
                <c:pt idx="584">
                  <c:v>4.4863672942113452E-3</c:v>
                </c:pt>
                <c:pt idx="585">
                  <c:v>4.520512243793887E-3</c:v>
                </c:pt>
                <c:pt idx="586">
                  <c:v>4.5546574909818482E-3</c:v>
                </c:pt>
                <c:pt idx="587">
                  <c:v>4.5888030357769654E-3</c:v>
                </c:pt>
                <c:pt idx="588">
                  <c:v>4.6229488781835831E-3</c:v>
                </c:pt>
                <c:pt idx="589">
                  <c:v>4.6521568845223626E-3</c:v>
                </c:pt>
                <c:pt idx="590">
                  <c:v>4.6863023944041515E-3</c:v>
                </c:pt>
                <c:pt idx="591">
                  <c:v>4.7204481954281619E-3</c:v>
                </c:pt>
                <c:pt idx="592">
                  <c:v>4.7594723245287796E-3</c:v>
                </c:pt>
                <c:pt idx="593">
                  <c:v>4.7936187494324045E-3</c:v>
                </c:pt>
                <c:pt idx="594">
                  <c:v>4.82776546548358E-3</c:v>
                </c:pt>
                <c:pt idx="595">
                  <c:v>4.8619124726867469E-3</c:v>
                </c:pt>
                <c:pt idx="596">
                  <c:v>4.8960597710427933E-3</c:v>
                </c:pt>
                <c:pt idx="597">
                  <c:v>4.9277345251072932E-3</c:v>
                </c:pt>
                <c:pt idx="598">
                  <c:v>4.9618819162287652E-3</c:v>
                </c:pt>
                <c:pt idx="599">
                  <c:v>4.9960295952718344E-3</c:v>
                </c:pt>
                <c:pt idx="600">
                  <c:v>5.0301775622382961E-3</c:v>
                </c:pt>
                <c:pt idx="601">
                  <c:v>5.0717504677191471E-3</c:v>
                </c:pt>
                <c:pt idx="602">
                  <c:v>5.1349663985205034E-3</c:v>
                </c:pt>
                <c:pt idx="603">
                  <c:v>5.2203638860723687E-3</c:v>
                </c:pt>
                <c:pt idx="604">
                  <c:v>5.3062476891407862E-3</c:v>
                </c:pt>
                <c:pt idx="605">
                  <c:v>5.3926178396228501E-3</c:v>
                </c:pt>
                <c:pt idx="606">
                  <c:v>5.4719555549212883E-3</c:v>
                </c:pt>
                <c:pt idx="607">
                  <c:v>5.5598115130711364E-3</c:v>
                </c:pt>
                <c:pt idx="608">
                  <c:v>5.6481592326323568E-3</c:v>
                </c:pt>
                <c:pt idx="609">
                  <c:v>5.7369987464173837E-3</c:v>
                </c:pt>
                <c:pt idx="610">
                  <c:v>5.8317649322877597E-3</c:v>
                </c:pt>
                <c:pt idx="611">
                  <c:v>5.9210538472199564E-3</c:v>
                </c:pt>
                <c:pt idx="612">
                  <c:v>6.0108293379135744E-3</c:v>
                </c:pt>
                <c:pt idx="613">
                  <c:v>6.1010914377141144E-3</c:v>
                </c:pt>
                <c:pt idx="614">
                  <c:v>6.1918401801495399E-3</c:v>
                </c:pt>
                <c:pt idx="615">
                  <c:v>6.2612846155742632E-3</c:v>
                </c:pt>
                <c:pt idx="616">
                  <c:v>6.3018137613363411E-3</c:v>
                </c:pt>
                <c:pt idx="617">
                  <c:v>6.3423433262066462E-3</c:v>
                </c:pt>
                <c:pt idx="618">
                  <c:v>6.3828733101895206E-3</c:v>
                </c:pt>
                <c:pt idx="619">
                  <c:v>6.4234037132893116E-3</c:v>
                </c:pt>
                <c:pt idx="620">
                  <c:v>6.4639345355086229E-3</c:v>
                </c:pt>
                <c:pt idx="621">
                  <c:v>6.504465776853539E-3</c:v>
                </c:pt>
                <c:pt idx="622">
                  <c:v>6.544997437328403E-3</c:v>
                </c:pt>
                <c:pt idx="623">
                  <c:v>6.5855295169375593E-3</c:v>
                </c:pt>
                <c:pt idx="624">
                  <c:v>6.6260620156844835E-3</c:v>
                </c:pt>
                <c:pt idx="625">
                  <c:v>6.6665949335743893E-3</c:v>
                </c:pt>
                <c:pt idx="626">
                  <c:v>6.7071282706116196E-3</c:v>
                </c:pt>
                <c:pt idx="627">
                  <c:v>6.7476620267987834E-3</c:v>
                </c:pt>
                <c:pt idx="628">
                  <c:v>6.7852369824598774E-3</c:v>
                </c:pt>
                <c:pt idx="629">
                  <c:v>6.8257707814162981E-3</c:v>
                </c:pt>
                <c:pt idx="630">
                  <c:v>6.8663049949720615E-3</c:v>
                </c:pt>
                <c:pt idx="631">
                  <c:v>6.9098012431492847E-3</c:v>
                </c:pt>
                <c:pt idx="632">
                  <c:v>6.9503370951582242E-3</c:v>
                </c:pt>
                <c:pt idx="633">
                  <c:v>6.9908733663449005E-3</c:v>
                </c:pt>
                <c:pt idx="634">
                  <c:v>7.0314100567127882E-3</c:v>
                </c:pt>
                <c:pt idx="635">
                  <c:v>7.071947166266232E-3</c:v>
                </c:pt>
                <c:pt idx="636">
                  <c:v>7.1124846950113138E-3</c:v>
                </c:pt>
                <c:pt idx="637">
                  <c:v>7.1530226429497709E-3</c:v>
                </c:pt>
                <c:pt idx="638">
                  <c:v>7.1935610100876853E-3</c:v>
                </c:pt>
                <c:pt idx="639">
                  <c:v>7.2340997964285333E-3</c:v>
                </c:pt>
                <c:pt idx="640">
                  <c:v>7.2746390019775278E-3</c:v>
                </c:pt>
                <c:pt idx="641">
                  <c:v>7.3122087089009333E-3</c:v>
                </c:pt>
                <c:pt idx="642">
                  <c:v>7.3527478979870152E-3</c:v>
                </c:pt>
                <c:pt idx="643">
                  <c:v>7.3932875017295374E-3</c:v>
                </c:pt>
                <c:pt idx="644">
                  <c:v>7.4396189851802068E-3</c:v>
                </c:pt>
                <c:pt idx="645">
                  <c:v>7.4801594774831625E-3</c:v>
                </c:pt>
                <c:pt idx="646">
                  <c:v>7.5325985819103894E-3</c:v>
                </c:pt>
                <c:pt idx="647">
                  <c:v>7.5612417060979273E-3</c:v>
                </c:pt>
                <c:pt idx="648">
                  <c:v>7.6017834424185202E-3</c:v>
                </c:pt>
                <c:pt idx="649">
                  <c:v>7.639348707650484E-3</c:v>
                </c:pt>
                <c:pt idx="650">
                  <c:v>7.6798903819383924E-3</c:v>
                </c:pt>
                <c:pt idx="651">
                  <c:v>7.7204324663506796E-3</c:v>
                </c:pt>
                <c:pt idx="652">
                  <c:v>7.7609749608908984E-3</c:v>
                </c:pt>
                <c:pt idx="653">
                  <c:v>7.8044983443231195E-3</c:v>
                </c:pt>
                <c:pt idx="654">
                  <c:v>7.8843206543499633E-3</c:v>
                </c:pt>
                <c:pt idx="655">
                  <c:v>7.9605081477389684E-3</c:v>
                </c:pt>
                <c:pt idx="656">
                  <c:v>8.0369668667554656E-3</c:v>
                </c:pt>
                <c:pt idx="657">
                  <c:v>8.1136968275490849E-3</c:v>
                </c:pt>
                <c:pt idx="658">
                  <c:v>8.1713130168586529E-3</c:v>
                </c:pt>
                <c:pt idx="659">
                  <c:v>8.2945727122198439E-3</c:v>
                </c:pt>
                <c:pt idx="660">
                  <c:v>8.373370908179292E-3</c:v>
                </c:pt>
                <c:pt idx="661">
                  <c:v>8.452449285724804E-3</c:v>
                </c:pt>
                <c:pt idx="662">
                  <c:v>8.5366243599813516E-3</c:v>
                </c:pt>
                <c:pt idx="663">
                  <c:v>8.6158796401174919E-3</c:v>
                </c:pt>
                <c:pt idx="664">
                  <c:v>8.6954121324424871E-3</c:v>
                </c:pt>
                <c:pt idx="665">
                  <c:v>8.7752218537559424E-3</c:v>
                </c:pt>
                <c:pt idx="666">
                  <c:v>8.8553088209182874E-3</c:v>
                </c:pt>
                <c:pt idx="667">
                  <c:v>8.8994872867682213E-3</c:v>
                </c:pt>
                <c:pt idx="668">
                  <c:v>8.9436662502705103E-3</c:v>
                </c:pt>
                <c:pt idx="669">
                  <c:v>8.9878457114286291E-3</c:v>
                </c:pt>
                <c:pt idx="670">
                  <c:v>9.0320256702486577E-3</c:v>
                </c:pt>
                <c:pt idx="671">
                  <c:v>9.0762061267375509E-3</c:v>
                </c:pt>
                <c:pt idx="672">
                  <c:v>9.1203870808987814E-3</c:v>
                </c:pt>
                <c:pt idx="673">
                  <c:v>9.164568532739302E-3</c:v>
                </c:pt>
                <c:pt idx="674">
                  <c:v>9.2087504822643239E-3</c:v>
                </c:pt>
                <c:pt idx="675">
                  <c:v>9.2529329294807981E-3</c:v>
                </c:pt>
                <c:pt idx="676">
                  <c:v>9.2971158743922026E-3</c:v>
                </c:pt>
                <c:pt idx="677">
                  <c:v>9.3412993170054869E-3</c:v>
                </c:pt>
                <c:pt idx="678">
                  <c:v>9.3854832573249947E-3</c:v>
                </c:pt>
                <c:pt idx="679">
                  <c:v>9.4263883321753037E-3</c:v>
                </c:pt>
                <c:pt idx="680">
                  <c:v>9.4705720741055169E-3</c:v>
                </c:pt>
                <c:pt idx="681">
                  <c:v>9.5147563083355594E-3</c:v>
                </c:pt>
                <c:pt idx="682">
                  <c:v>9.5589410348724552E-3</c:v>
                </c:pt>
                <c:pt idx="683">
                  <c:v>9.6031262537205984E-3</c:v>
                </c:pt>
                <c:pt idx="684">
                  <c:v>9.6505973514063922E-3</c:v>
                </c:pt>
                <c:pt idx="685">
                  <c:v>9.6947847758328161E-3</c:v>
                </c:pt>
                <c:pt idx="686">
                  <c:v>9.7389726980106461E-3</c:v>
                </c:pt>
                <c:pt idx="687">
                  <c:v>9.7831611179468314E-3</c:v>
                </c:pt>
                <c:pt idx="688">
                  <c:v>9.8273500356457176E-3</c:v>
                </c:pt>
                <c:pt idx="689">
                  <c:v>9.8715394511133866E-3</c:v>
                </c:pt>
                <c:pt idx="690">
                  <c:v>9.9157293643550512E-3</c:v>
                </c:pt>
                <c:pt idx="691">
                  <c:v>9.9599197753767934E-3</c:v>
                </c:pt>
                <c:pt idx="692">
                  <c:v>9.9975202525941498E-3</c:v>
                </c:pt>
                <c:pt idx="693">
                  <c:v>1.0041709131333398E-2</c:v>
                </c:pt>
                <c:pt idx="694">
                  <c:v>1.0085898497020906E-2</c:v>
                </c:pt>
                <c:pt idx="695">
                  <c:v>1.0130088349659339E-2</c:v>
                </c:pt>
                <c:pt idx="696">
                  <c:v>1.0174278689256688E-2</c:v>
                </c:pt>
                <c:pt idx="697">
                  <c:v>1.0221771013370171E-2</c:v>
                </c:pt>
                <c:pt idx="698">
                  <c:v>1.0262660829345904E-2</c:v>
                </c:pt>
                <c:pt idx="699">
                  <c:v>1.0306852629849317E-2</c:v>
                </c:pt>
                <c:pt idx="700">
                  <c:v>1.0351044917332075E-2</c:v>
                </c:pt>
                <c:pt idx="701">
                  <c:v>1.0395237691799508E-2</c:v>
                </c:pt>
                <c:pt idx="702">
                  <c:v>1.0439430953256945E-2</c:v>
                </c:pt>
                <c:pt idx="703">
                  <c:v>1.0483624701709715E-2</c:v>
                </c:pt>
                <c:pt idx="704">
                  <c:v>1.0527818937164035E-2</c:v>
                </c:pt>
                <c:pt idx="705">
                  <c:v>1.0578637799718186E-2</c:v>
                </c:pt>
                <c:pt idx="706">
                  <c:v>1.0616200683227918E-2</c:v>
                </c:pt>
                <c:pt idx="707">
                  <c:v>1.0653721760781562E-2</c:v>
                </c:pt>
                <c:pt idx="708">
                  <c:v>1.0691201031173995E-2</c:v>
                </c:pt>
                <c:pt idx="709">
                  <c:v>1.0728638493199225E-2</c:v>
                </c:pt>
                <c:pt idx="710">
                  <c:v>1.0763332335259466E-2</c:v>
                </c:pt>
                <c:pt idx="711">
                  <c:v>1.0800615895412513E-2</c:v>
                </c:pt>
                <c:pt idx="712">
                  <c:v>1.0837857176345436E-2</c:v>
                </c:pt>
                <c:pt idx="713">
                  <c:v>1.0875056176862704E-2</c:v>
                </c:pt>
                <c:pt idx="714">
                  <c:v>1.0915198635751846E-2</c:v>
                </c:pt>
                <c:pt idx="715">
                  <c:v>1.0952385222351424E-2</c:v>
                </c:pt>
                <c:pt idx="716">
                  <c:v>1.0989529992187039E-2</c:v>
                </c:pt>
                <c:pt idx="717">
                  <c:v>1.102663294406573E-2</c:v>
                </c:pt>
                <c:pt idx="718">
                  <c:v>1.1063694076793669E-2</c:v>
                </c:pt>
                <c:pt idx="719">
                  <c:v>1.1106398647377769E-2</c:v>
                </c:pt>
                <c:pt idx="720">
                  <c:v>1.1150048224638257E-2</c:v>
                </c:pt>
                <c:pt idx="721">
                  <c:v>1.1193698287426886E-2</c:v>
                </c:pt>
                <c:pt idx="722">
                  <c:v>1.1237348835750605E-2</c:v>
                </c:pt>
                <c:pt idx="723">
                  <c:v>1.1280999869612019E-2</c:v>
                </c:pt>
                <c:pt idx="724">
                  <c:v>1.1324651389018083E-2</c:v>
                </c:pt>
                <c:pt idx="725">
                  <c:v>1.1368303393974009E-2</c:v>
                </c:pt>
                <c:pt idx="726">
                  <c:v>1.1411955884485007E-2</c:v>
                </c:pt>
                <c:pt idx="727">
                  <c:v>1.1455608860557165E-2</c:v>
                </c:pt>
                <c:pt idx="728">
                  <c:v>1.149926232219569E-2</c:v>
                </c:pt>
                <c:pt idx="729">
                  <c:v>1.154291626940406E-2</c:v>
                </c:pt>
                <c:pt idx="730">
                  <c:v>1.1586570702190095E-2</c:v>
                </c:pt>
                <c:pt idx="731">
                  <c:v>1.1626919820343423E-2</c:v>
                </c:pt>
                <c:pt idx="732">
                  <c:v>1.1670573779127934E-2</c:v>
                </c:pt>
                <c:pt idx="733">
                  <c:v>1.1714228218212198E-2</c:v>
                </c:pt>
                <c:pt idx="734">
                  <c:v>1.1757883137601491E-2</c:v>
                </c:pt>
                <c:pt idx="735">
                  <c:v>1.1801538537299323E-2</c:v>
                </c:pt>
                <c:pt idx="736">
                  <c:v>1.1848507496324871E-2</c:v>
                </c:pt>
                <c:pt idx="737">
                  <c:v>1.1892165328299665E-2</c:v>
                </c:pt>
                <c:pt idx="738">
                  <c:v>1.1935823645894695E-2</c:v>
                </c:pt>
                <c:pt idx="739">
                  <c:v>1.197948244911605E-2</c:v>
                </c:pt>
                <c:pt idx="740">
                  <c:v>1.202314173796807E-2</c:v>
                </c:pt>
                <c:pt idx="741">
                  <c:v>1.2066801512455969E-2</c:v>
                </c:pt>
                <c:pt idx="742">
                  <c:v>1.211046177258583E-2</c:v>
                </c:pt>
                <c:pt idx="743">
                  <c:v>1.2154122518362865E-2</c:v>
                </c:pt>
                <c:pt idx="744">
                  <c:v>1.2191133967021983E-2</c:v>
                </c:pt>
                <c:pt idx="745">
                  <c:v>1.2234792656908411E-2</c:v>
                </c:pt>
                <c:pt idx="746">
                  <c:v>1.2278451821867264E-2</c:v>
                </c:pt>
                <c:pt idx="747">
                  <c:v>1.2322111461903873E-2</c:v>
                </c:pt>
                <c:pt idx="748">
                  <c:v>1.2365771577023565E-2</c:v>
                </c:pt>
                <c:pt idx="749">
                  <c:v>1.2409432167230783E-2</c:v>
                </c:pt>
                <c:pt idx="750">
                  <c:v>1.2453093232530854E-2</c:v>
                </c:pt>
                <c:pt idx="751">
                  <c:v>1.2500090258871784E-2</c:v>
                </c:pt>
                <c:pt idx="752">
                  <c:v>1.2540416788431763E-2</c:v>
                </c:pt>
                <c:pt idx="753">
                  <c:v>1.2584079279042371E-2</c:v>
                </c:pt>
                <c:pt idx="754">
                  <c:v>1.2627742244767148E-2</c:v>
                </c:pt>
                <c:pt idx="755">
                  <c:v>1.2671405685610537E-2</c:v>
                </c:pt>
                <c:pt idx="756">
                  <c:v>1.2715069601576978E-2</c:v>
                </c:pt>
                <c:pt idx="757">
                  <c:v>1.2765423955205331E-2</c:v>
                </c:pt>
                <c:pt idx="758">
                  <c:v>1.2788868861095055E-2</c:v>
                </c:pt>
                <c:pt idx="759">
                  <c:v>1.2808823891053931E-2</c:v>
                </c:pt>
                <c:pt idx="760">
                  <c:v>1.2828650345565995E-2</c:v>
                </c:pt>
                <c:pt idx="761">
                  <c:v>1.2848348222681502E-2</c:v>
                </c:pt>
                <c:pt idx="762">
                  <c:v>1.2866784142366128E-2</c:v>
                </c:pt>
                <c:pt idx="763">
                  <c:v>1.2885976507878358E-2</c:v>
                </c:pt>
                <c:pt idx="764">
                  <c:v>1.2905038877404741E-2</c:v>
                </c:pt>
                <c:pt idx="765">
                  <c:v>1.2923971249072495E-2</c:v>
                </c:pt>
                <c:pt idx="766">
                  <c:v>1.2944908879985428E-2</c:v>
                </c:pt>
                <c:pt idx="767">
                  <c:v>1.2963835252502467E-2</c:v>
                </c:pt>
                <c:pt idx="768">
                  <c:v>1.2982633034333581E-2</c:v>
                </c:pt>
                <c:pt idx="769">
                  <c:v>1.3001302223631554E-2</c:v>
                </c:pt>
                <c:pt idx="770">
                  <c:v>1.3019842818560459E-2</c:v>
                </c:pt>
                <c:pt idx="771">
                  <c:v>1.3055101919455948E-2</c:v>
                </c:pt>
                <c:pt idx="772">
                  <c:v>1.309708187496428E-2</c:v>
                </c:pt>
                <c:pt idx="773">
                  <c:v>1.3139062279343985E-2</c:v>
                </c:pt>
                <c:pt idx="774">
                  <c:v>1.3181043132601147E-2</c:v>
                </c:pt>
                <c:pt idx="775">
                  <c:v>1.322302443474011E-2</c:v>
                </c:pt>
                <c:pt idx="776">
                  <c:v>1.3265006185766089E-2</c:v>
                </c:pt>
                <c:pt idx="777">
                  <c:v>1.3306988385682558E-2</c:v>
                </c:pt>
                <c:pt idx="778">
                  <c:v>1.3348971034496466E-2</c:v>
                </c:pt>
                <c:pt idx="779">
                  <c:v>1.3390954132210423E-2</c:v>
                </c:pt>
                <c:pt idx="780">
                  <c:v>1.3432937678829641E-2</c:v>
                </c:pt>
                <c:pt idx="781">
                  <c:v>1.347492167436107E-2</c:v>
                </c:pt>
                <c:pt idx="782">
                  <c:v>1.3516906118807319E-2</c:v>
                </c:pt>
                <c:pt idx="783">
                  <c:v>1.3558891012173597E-2</c:v>
                </c:pt>
                <c:pt idx="784">
                  <c:v>1.3597620878029298E-2</c:v>
                </c:pt>
                <c:pt idx="785">
                  <c:v>1.3639605051642138E-2</c:v>
                </c:pt>
                <c:pt idx="786">
                  <c:v>1.3681589669292751E-2</c:v>
                </c:pt>
                <c:pt idx="787">
                  <c:v>1.372357473098553E-2</c:v>
                </c:pt>
                <c:pt idx="788">
                  <c:v>1.3768822212977504E-2</c:v>
                </c:pt>
                <c:pt idx="789">
                  <c:v>1.381080979996563E-2</c:v>
                </c:pt>
                <c:pt idx="790">
                  <c:v>1.3852797835908542E-2</c:v>
                </c:pt>
                <c:pt idx="791">
                  <c:v>1.3894786320809718E-2</c:v>
                </c:pt>
                <c:pt idx="792">
                  <c:v>1.3936775254673498E-2</c:v>
                </c:pt>
                <c:pt idx="793">
                  <c:v>1.3978764637506837E-2</c:v>
                </c:pt>
                <c:pt idx="794">
                  <c:v>1.4020754469313208E-2</c:v>
                </c:pt>
                <c:pt idx="795">
                  <c:v>1.4062744750096086E-2</c:v>
                </c:pt>
                <c:pt idx="796">
                  <c:v>1.4101460268909448E-2</c:v>
                </c:pt>
                <c:pt idx="797">
                  <c:v>1.4140173128724065E-2</c:v>
                </c:pt>
                <c:pt idx="798">
                  <c:v>1.4182161394682424E-2</c:v>
                </c:pt>
                <c:pt idx="799">
                  <c:v>1.4224150099842348E-2</c:v>
                </c:pt>
                <c:pt idx="800">
                  <c:v>1.4266139244208276E-2</c:v>
                </c:pt>
                <c:pt idx="801">
                  <c:v>1.4308128827783761E-2</c:v>
                </c:pt>
                <c:pt idx="802">
                  <c:v>1.4353403944672305E-2</c:v>
                </c:pt>
                <c:pt idx="803">
                  <c:v>1.4392109312584722E-2</c:v>
                </c:pt>
                <c:pt idx="804">
                  <c:v>1.4434100213819079E-2</c:v>
                </c:pt>
                <c:pt idx="805">
                  <c:v>1.4466222387371152E-2</c:v>
                </c:pt>
                <c:pt idx="806">
                  <c:v>1.4518083333976861E-2</c:v>
                </c:pt>
                <c:pt idx="807">
                  <c:v>1.4560075552910057E-2</c:v>
                </c:pt>
                <c:pt idx="808">
                  <c:v>1.4602068211086561E-2</c:v>
                </c:pt>
                <c:pt idx="809">
                  <c:v>1.4650655826430086E-2</c:v>
                </c:pt>
                <c:pt idx="810">
                  <c:v>1.4647898591083957E-2</c:v>
                </c:pt>
                <c:pt idx="811">
                  <c:v>1.462698329143697E-2</c:v>
                </c:pt>
                <c:pt idx="812">
                  <c:v>1.4605768830238796E-2</c:v>
                </c:pt>
                <c:pt idx="813">
                  <c:v>1.4584255212336866E-2</c:v>
                </c:pt>
                <c:pt idx="814">
                  <c:v>1.4565105826636377E-2</c:v>
                </c:pt>
                <c:pt idx="815">
                  <c:v>1.454233355671695E-2</c:v>
                </c:pt>
                <c:pt idx="816">
                  <c:v>1.4519258874579178E-2</c:v>
                </c:pt>
                <c:pt idx="817">
                  <c:v>1.4495881785498842E-2</c:v>
                </c:pt>
                <c:pt idx="818">
                  <c:v>1.447219994675477E-2</c:v>
                </c:pt>
                <c:pt idx="819">
                  <c:v>1.4448891494279701E-2</c:v>
                </c:pt>
                <c:pt idx="820">
                  <c:v>1.4425283920956541E-2</c:v>
                </c:pt>
                <c:pt idx="821">
                  <c:v>1.4401377232179236E-2</c:v>
                </c:pt>
                <c:pt idx="822">
                  <c:v>1.4377171433413849E-2</c:v>
                </c:pt>
                <c:pt idx="823">
                  <c:v>1.4388454984723676E-2</c:v>
                </c:pt>
                <c:pt idx="824">
                  <c:v>1.4426516073501752E-2</c:v>
                </c:pt>
                <c:pt idx="825">
                  <c:v>1.4464577531133472E-2</c:v>
                </c:pt>
                <c:pt idx="826">
                  <c:v>1.4502639357621442E-2</c:v>
                </c:pt>
                <c:pt idx="827">
                  <c:v>1.4540701552970874E-2</c:v>
                </c:pt>
                <c:pt idx="828">
                  <c:v>1.4578764117183509E-2</c:v>
                </c:pt>
                <c:pt idx="829">
                  <c:v>1.4616827050264555E-2</c:v>
                </c:pt>
                <c:pt idx="830">
                  <c:v>1.4654890352216624E-2</c:v>
                </c:pt>
                <c:pt idx="831">
                  <c:v>1.4692954023043188E-2</c:v>
                </c:pt>
                <c:pt idx="832">
                  <c:v>1.4731018062748595E-2</c:v>
                </c:pt>
                <c:pt idx="833">
                  <c:v>1.4769082471335446E-2</c:v>
                </c:pt>
                <c:pt idx="834">
                  <c:v>1.480714724880809E-2</c:v>
                </c:pt>
                <c:pt idx="835">
                  <c:v>1.4845212395170001E-2</c:v>
                </c:pt>
                <c:pt idx="836">
                  <c:v>1.4880251783040812E-2</c:v>
                </c:pt>
                <c:pt idx="837">
                  <c:v>1.4918316068405811E-2</c:v>
                </c:pt>
                <c:pt idx="838">
                  <c:v>1.4956380718644656E-2</c:v>
                </c:pt>
                <c:pt idx="839">
                  <c:v>1.4997476669579823E-2</c:v>
                </c:pt>
                <c:pt idx="840">
                  <c:v>1.5035543660440201E-2</c:v>
                </c:pt>
                <c:pt idx="841">
                  <c:v>1.5073611020211567E-2</c:v>
                </c:pt>
                <c:pt idx="842">
                  <c:v>1.5111678748897397E-2</c:v>
                </c:pt>
                <c:pt idx="843">
                  <c:v>1.5149746846500299E-2</c:v>
                </c:pt>
                <c:pt idx="844">
                  <c:v>1.5187815313025484E-2</c:v>
                </c:pt>
                <c:pt idx="845">
                  <c:v>1.5225884148474691E-2</c:v>
                </c:pt>
                <c:pt idx="846">
                  <c:v>1.5263953352853134E-2</c:v>
                </c:pt>
                <c:pt idx="847">
                  <c:v>1.5302022926162548E-2</c:v>
                </c:pt>
                <c:pt idx="848">
                  <c:v>1.5340092868408149E-2</c:v>
                </c:pt>
                <c:pt idx="849">
                  <c:v>1.5375115954009509E-2</c:v>
                </c:pt>
                <c:pt idx="850">
                  <c:v>1.5413184983018226E-2</c:v>
                </c:pt>
                <c:pt idx="851">
                  <c:v>1.5451254376947346E-2</c:v>
                </c:pt>
                <c:pt idx="852">
                  <c:v>1.5494762702568306E-2</c:v>
                </c:pt>
                <c:pt idx="853">
                  <c:v>1.5532832878482013E-2</c:v>
                </c:pt>
                <c:pt idx="854">
                  <c:v>1.5570903419325785E-2</c:v>
                </c:pt>
                <c:pt idx="855">
                  <c:v>1.5608974325104013E-2</c:v>
                </c:pt>
                <c:pt idx="856">
                  <c:v>1.5647045595820211E-2</c:v>
                </c:pt>
                <c:pt idx="857">
                  <c:v>1.5682056692239321E-2</c:v>
                </c:pt>
                <c:pt idx="858">
                  <c:v>1.5720127009585028E-2</c:v>
                </c:pt>
                <c:pt idx="859">
                  <c:v>1.5758197687852693E-2</c:v>
                </c:pt>
                <c:pt idx="860">
                  <c:v>1.5796268727046758E-2</c:v>
                </c:pt>
                <c:pt idx="861">
                  <c:v>1.5834340127169E-2</c:v>
                </c:pt>
                <c:pt idx="862">
                  <c:v>1.5847173622885482E-2</c:v>
                </c:pt>
                <c:pt idx="863">
                  <c:v>1.5811815139744952E-2</c:v>
                </c:pt>
                <c:pt idx="864">
                  <c:v>1.5776146008991569E-2</c:v>
                </c:pt>
                <c:pt idx="865">
                  <c:v>1.5740166239092475E-2</c:v>
                </c:pt>
                <c:pt idx="866">
                  <c:v>1.5707980425228422E-2</c:v>
                </c:pt>
                <c:pt idx="867">
                  <c:v>1.5670605301741754E-2</c:v>
                </c:pt>
                <c:pt idx="868">
                  <c:v>1.5632916171991463E-2</c:v>
                </c:pt>
                <c:pt idx="869">
                  <c:v>1.5594913044920715E-2</c:v>
                </c:pt>
                <c:pt idx="870">
                  <c:v>1.5550220915942275E-2</c:v>
                </c:pt>
                <c:pt idx="871">
                  <c:v>1.5512333124282594E-2</c:v>
                </c:pt>
                <c:pt idx="872">
                  <c:v>1.5474134756094939E-2</c:v>
                </c:pt>
                <c:pt idx="873">
                  <c:v>1.5435625820447708E-2</c:v>
                </c:pt>
                <c:pt idx="874">
                  <c:v>1.5396806326479677E-2</c:v>
                </c:pt>
                <c:pt idx="875">
                  <c:v>1.538904888265411E-2</c:v>
                </c:pt>
                <c:pt idx="876">
                  <c:v>1.5423033054222272E-2</c:v>
                </c:pt>
                <c:pt idx="877">
                  <c:v>1.5457017519781352E-2</c:v>
                </c:pt>
                <c:pt idx="878">
                  <c:v>1.549100227933309E-2</c:v>
                </c:pt>
                <c:pt idx="879">
                  <c:v>1.5524987332882696E-2</c:v>
                </c:pt>
                <c:pt idx="880">
                  <c:v>1.5558972680429302E-2</c:v>
                </c:pt>
                <c:pt idx="881">
                  <c:v>1.5592958321978123E-2</c:v>
                </c:pt>
                <c:pt idx="882">
                  <c:v>1.5626944257530029E-2</c:v>
                </c:pt>
                <c:pt idx="883">
                  <c:v>1.5660930487089358E-2</c:v>
                </c:pt>
                <c:pt idx="884">
                  <c:v>1.5694917010656985E-2</c:v>
                </c:pt>
                <c:pt idx="885">
                  <c:v>1.5728903828235514E-2</c:v>
                </c:pt>
                <c:pt idx="886">
                  <c:v>1.5762890939828422E-2</c:v>
                </c:pt>
                <c:pt idx="887">
                  <c:v>1.5796878345437446E-2</c:v>
                </c:pt>
                <c:pt idx="888">
                  <c:v>1.5828090844336208E-2</c:v>
                </c:pt>
                <c:pt idx="889">
                  <c:v>1.586207732405465E-2</c:v>
                </c:pt>
                <c:pt idx="890">
                  <c:v>1.5896064094587496E-2</c:v>
                </c:pt>
                <c:pt idx="891">
                  <c:v>1.5932830908089436E-2</c:v>
                </c:pt>
                <c:pt idx="892">
                  <c:v>1.5966819783819006E-2</c:v>
                </c:pt>
                <c:pt idx="893">
                  <c:v>1.6000808953580331E-2</c:v>
                </c:pt>
                <c:pt idx="894">
                  <c:v>1.6034798417376019E-2</c:v>
                </c:pt>
                <c:pt idx="895">
                  <c:v>1.6068788175208674E-2</c:v>
                </c:pt>
                <c:pt idx="896">
                  <c:v>1.6102778227080037E-2</c:v>
                </c:pt>
                <c:pt idx="897">
                  <c:v>1.6136768572994453E-2</c:v>
                </c:pt>
                <c:pt idx="898">
                  <c:v>1.6170759212951916E-2</c:v>
                </c:pt>
                <c:pt idx="899">
                  <c:v>1.6204750146957644E-2</c:v>
                </c:pt>
                <c:pt idx="900">
                  <c:v>1.6238741375012505E-2</c:v>
                </c:pt>
                <c:pt idx="901">
                  <c:v>1.6267142864345274E-2</c:v>
                </c:pt>
                <c:pt idx="902">
                  <c:v>1.6301131569731453E-2</c:v>
                </c:pt>
                <c:pt idx="903">
                  <c:v>1.6335120562756877E-2</c:v>
                </c:pt>
                <c:pt idx="904">
                  <c:v>1.6373965478425845E-2</c:v>
                </c:pt>
                <c:pt idx="905">
                  <c:v>1.6407955087825776E-2</c:v>
                </c:pt>
                <c:pt idx="906">
                  <c:v>1.6441944984872059E-2</c:v>
                </c:pt>
                <c:pt idx="907">
                  <c:v>1.6475935169566469E-2</c:v>
                </c:pt>
                <c:pt idx="908">
                  <c:v>1.650992564191256E-2</c:v>
                </c:pt>
                <c:pt idx="909">
                  <c:v>1.6541108980571862E-2</c:v>
                </c:pt>
                <c:pt idx="910">
                  <c:v>1.6575098447497365E-2</c:v>
                </c:pt>
                <c:pt idx="911">
                  <c:v>1.6609088198872187E-2</c:v>
                </c:pt>
                <c:pt idx="912">
                  <c:v>1.6643078234698124E-2</c:v>
                </c:pt>
                <c:pt idx="913">
                  <c:v>1.6682696319884904E-2</c:v>
                </c:pt>
                <c:pt idx="914">
                  <c:v>1.6653320518020348E-2</c:v>
                </c:pt>
                <c:pt idx="915">
                  <c:v>1.6615227248031751E-2</c:v>
                </c:pt>
                <c:pt idx="916">
                  <c:v>1.6576859950271621E-2</c:v>
                </c:pt>
                <c:pt idx="917">
                  <c:v>1.6538218632945301E-2</c:v>
                </c:pt>
                <c:pt idx="918">
                  <c:v>1.65112687361996E-2</c:v>
                </c:pt>
                <c:pt idx="919">
                  <c:v>1.6469793718180054E-2</c:v>
                </c:pt>
                <c:pt idx="920">
                  <c:v>1.6404046980968638E-2</c:v>
                </c:pt>
                <c:pt idx="921">
                  <c:v>1.6361844347144119E-2</c:v>
                </c:pt>
                <c:pt idx="922">
                  <c:v>1.6318812175604158E-2</c:v>
                </c:pt>
                <c:pt idx="923">
                  <c:v>1.6276836059698378E-2</c:v>
                </c:pt>
                <c:pt idx="924">
                  <c:v>1.6234580071981652E-2</c:v>
                </c:pt>
                <c:pt idx="925">
                  <c:v>1.619204422149197E-2</c:v>
                </c:pt>
                <c:pt idx="926">
                  <c:v>1.6159691685213296E-2</c:v>
                </c:pt>
                <c:pt idx="927">
                  <c:v>1.6189998354955788E-2</c:v>
                </c:pt>
                <c:pt idx="928">
                  <c:v>1.6220305258459116E-2</c:v>
                </c:pt>
                <c:pt idx="929">
                  <c:v>1.6250612395725023E-2</c:v>
                </c:pt>
                <c:pt idx="930">
                  <c:v>1.6280919766755237E-2</c:v>
                </c:pt>
                <c:pt idx="931">
                  <c:v>1.6311227371552373E-2</c:v>
                </c:pt>
                <c:pt idx="932">
                  <c:v>1.6341535210117296E-2</c:v>
                </c:pt>
                <c:pt idx="933">
                  <c:v>1.6371843282452614E-2</c:v>
                </c:pt>
                <c:pt idx="934">
                  <c:v>1.6402151588559195E-2</c:v>
                </c:pt>
                <c:pt idx="935">
                  <c:v>1.6432460128439644E-2</c:v>
                </c:pt>
                <c:pt idx="936">
                  <c:v>1.6462768902095699E-2</c:v>
                </c:pt>
                <c:pt idx="937">
                  <c:v>1.6493077909528236E-2</c:v>
                </c:pt>
                <c:pt idx="938">
                  <c:v>1.6523387150740722E-2</c:v>
                </c:pt>
                <c:pt idx="939">
                  <c:v>1.65511517060766E-2</c:v>
                </c:pt>
                <c:pt idx="940">
                  <c:v>1.6581460006320638E-2</c:v>
                </c:pt>
                <c:pt idx="941">
                  <c:v>1.6611768537797725E-2</c:v>
                </c:pt>
                <c:pt idx="942">
                  <c:v>1.6642077300507874E-2</c:v>
                </c:pt>
                <c:pt idx="943">
                  <c:v>1.6674936863547613E-2</c:v>
                </c:pt>
                <c:pt idx="944">
                  <c:v>1.6705247507471956E-2</c:v>
                </c:pt>
                <c:pt idx="945">
                  <c:v>1.6735558385186682E-2</c:v>
                </c:pt>
                <c:pt idx="946">
                  <c:v>1.6765869496695261E-2</c:v>
                </c:pt>
                <c:pt idx="947">
                  <c:v>1.6796180841999429E-2</c:v>
                </c:pt>
                <c:pt idx="948">
                  <c:v>1.6826492421099189E-2</c:v>
                </c:pt>
                <c:pt idx="949">
                  <c:v>1.6856804233999757E-2</c:v>
                </c:pt>
                <c:pt idx="950">
                  <c:v>1.6887116280699388E-2</c:v>
                </c:pt>
                <c:pt idx="951">
                  <c:v>1.6917428561202433E-2</c:v>
                </c:pt>
                <c:pt idx="952">
                  <c:v>1.6942614433303582E-2</c:v>
                </c:pt>
                <c:pt idx="953">
                  <c:v>1.6972924298429781E-2</c:v>
                </c:pt>
                <c:pt idx="954">
                  <c:v>1.7003234392260147E-2</c:v>
                </c:pt>
                <c:pt idx="955">
                  <c:v>1.7033544714794679E-2</c:v>
                </c:pt>
                <c:pt idx="956">
                  <c:v>1.7063855266036043E-2</c:v>
                </c:pt>
                <c:pt idx="957">
                  <c:v>1.7096736490478503E-2</c:v>
                </c:pt>
                <c:pt idx="958">
                  <c:v>1.712447705464637E-2</c:v>
                </c:pt>
                <c:pt idx="959">
                  <c:v>1.7154788292017997E-2</c:v>
                </c:pt>
                <c:pt idx="960">
                  <c:v>1.7185099758103561E-2</c:v>
                </c:pt>
                <c:pt idx="961">
                  <c:v>1.7215411452905727E-2</c:v>
                </c:pt>
                <c:pt idx="962">
                  <c:v>1.7245723376423605E-2</c:v>
                </c:pt>
                <c:pt idx="963">
                  <c:v>1.7276035528659861E-2</c:v>
                </c:pt>
                <c:pt idx="964">
                  <c:v>1.7306347909618047E-2</c:v>
                </c:pt>
                <c:pt idx="965">
                  <c:v>1.7330273917348166E-2</c:v>
                </c:pt>
                <c:pt idx="966">
                  <c:v>1.7279571305958769E-2</c:v>
                </c:pt>
                <c:pt idx="967">
                  <c:v>1.7228587971819111E-2</c:v>
                </c:pt>
                <c:pt idx="968">
                  <c:v>1.7177323925870871E-2</c:v>
                </c:pt>
                <c:pt idx="969">
                  <c:v>1.7131340295646606E-2</c:v>
                </c:pt>
                <c:pt idx="970">
                  <c:v>1.7078655290902682E-2</c:v>
                </c:pt>
                <c:pt idx="971">
                  <c:v>1.7025686543975602E-2</c:v>
                </c:pt>
                <c:pt idx="972">
                  <c:v>1.6972434066230342E-2</c:v>
                </c:pt>
                <c:pt idx="973">
                  <c:v>1.6918897869095999E-2</c:v>
                </c:pt>
                <c:pt idx="974">
                  <c:v>1.6863845322496355E-2</c:v>
                </c:pt>
                <c:pt idx="975">
                  <c:v>1.6810616605299818E-2</c:v>
                </c:pt>
                <c:pt idx="976">
                  <c:v>1.6757107265989907E-2</c:v>
                </c:pt>
                <c:pt idx="977">
                  <c:v>1.6703317316051347E-2</c:v>
                </c:pt>
                <c:pt idx="978">
                  <c:v>1.6649246767026216E-2</c:v>
                </c:pt>
                <c:pt idx="979">
                  <c:v>1.6675859635865299E-2</c:v>
                </c:pt>
                <c:pt idx="980">
                  <c:v>1.6702472684932388E-2</c:v>
                </c:pt>
                <c:pt idx="981">
                  <c:v>1.672908591423183E-2</c:v>
                </c:pt>
                <c:pt idx="982">
                  <c:v>1.6755699323760146E-2</c:v>
                </c:pt>
                <c:pt idx="983">
                  <c:v>1.6782312913523421E-2</c:v>
                </c:pt>
                <c:pt idx="984">
                  <c:v>1.6808926683519045E-2</c:v>
                </c:pt>
                <c:pt idx="985">
                  <c:v>1.6835540633750496E-2</c:v>
                </c:pt>
                <c:pt idx="986">
                  <c:v>1.686215476421864E-2</c:v>
                </c:pt>
                <c:pt idx="987">
                  <c:v>1.6888769074924349E-2</c:v>
                </c:pt>
                <c:pt idx="988">
                  <c:v>1.6915383565868494E-2</c:v>
                </c:pt>
                <c:pt idx="989">
                  <c:v>1.6941998237052804E-2</c:v>
                </c:pt>
                <c:pt idx="990">
                  <c:v>1.6968613088478159E-2</c:v>
                </c:pt>
                <c:pt idx="991">
                  <c:v>1.6992926552258432E-2</c:v>
                </c:pt>
                <c:pt idx="992">
                  <c:v>1.7019540496729959E-2</c:v>
                </c:pt>
                <c:pt idx="993">
                  <c:v>1.7046154619479101E-2</c:v>
                </c:pt>
                <c:pt idx="994">
                  <c:v>1.7072768920506732E-2</c:v>
                </c:pt>
                <c:pt idx="995">
                  <c:v>1.7099383399813733E-2</c:v>
                </c:pt>
                <c:pt idx="996">
                  <c:v>1.7128305982165956E-2</c:v>
                </c:pt>
                <c:pt idx="997">
                  <c:v>1.7154922095315078E-2</c:v>
                </c:pt>
                <c:pt idx="998">
                  <c:v>1.7181538388713929E-2</c:v>
                </c:pt>
                <c:pt idx="999">
                  <c:v>1.7208154862365981E-2</c:v>
                </c:pt>
                <c:pt idx="1000">
                  <c:v>1.7234771516271237E-2</c:v>
                </c:pt>
                <c:pt idx="1001">
                  <c:v>1.7261388350431436E-2</c:v>
                </c:pt>
                <c:pt idx="1002">
                  <c:v>1.7288005364847446E-2</c:v>
                </c:pt>
                <c:pt idx="1003">
                  <c:v>1.7314622559520133E-2</c:v>
                </c:pt>
                <c:pt idx="1004">
                  <c:v>1.7336603735268241E-2</c:v>
                </c:pt>
                <c:pt idx="1005">
                  <c:v>1.7363218704757877E-2</c:v>
                </c:pt>
                <c:pt idx="1006">
                  <c:v>1.7389833850572245E-2</c:v>
                </c:pt>
                <c:pt idx="1007">
                  <c:v>1.7416449172713122E-2</c:v>
                </c:pt>
                <c:pt idx="1008">
                  <c:v>1.7445387854793933E-2</c:v>
                </c:pt>
                <c:pt idx="1009">
                  <c:v>1.7469680345977956E-2</c:v>
                </c:pt>
                <c:pt idx="1010">
                  <c:v>1.7496296197103689E-2</c:v>
                </c:pt>
                <c:pt idx="1011">
                  <c:v>1.7522912224560372E-2</c:v>
                </c:pt>
                <c:pt idx="1012">
                  <c:v>1.7549528428349781E-2</c:v>
                </c:pt>
                <c:pt idx="1013">
                  <c:v>1.7576144808471028E-2</c:v>
                </c:pt>
                <c:pt idx="1014">
                  <c:v>1.7602761364926778E-2</c:v>
                </c:pt>
                <c:pt idx="1015">
                  <c:v>1.7629378097718806E-2</c:v>
                </c:pt>
                <c:pt idx="1016">
                  <c:v>1.7655995006847114E-2</c:v>
                </c:pt>
                <c:pt idx="1017">
                  <c:v>1.7687282212622401E-2</c:v>
                </c:pt>
                <c:pt idx="1018">
                  <c:v>1.7621791900900057E-2</c:v>
                </c:pt>
                <c:pt idx="1019">
                  <c:v>1.7556009210517299E-2</c:v>
                </c:pt>
                <c:pt idx="1020">
                  <c:v>1.7489934156191919E-2</c:v>
                </c:pt>
                <c:pt idx="1021">
                  <c:v>1.7423566752703401E-2</c:v>
                </c:pt>
                <c:pt idx="1022">
                  <c:v>1.7362984653338607E-2</c:v>
                </c:pt>
                <c:pt idx="1023">
                  <c:v>1.7295049902696973E-2</c:v>
                </c:pt>
                <c:pt idx="1024">
                  <c:v>1.7226819657798584E-2</c:v>
                </c:pt>
                <c:pt idx="1025">
                  <c:v>1.7158293933906835E-2</c:v>
                </c:pt>
                <c:pt idx="1026">
                  <c:v>1.7087345019746666E-2</c:v>
                </c:pt>
                <c:pt idx="1027">
                  <c:v>1.7019223835348086E-2</c:v>
                </c:pt>
                <c:pt idx="1028">
                  <c:v>1.6950810407082139E-2</c:v>
                </c:pt>
                <c:pt idx="1029">
                  <c:v>1.6882104750254843E-2</c:v>
                </c:pt>
                <c:pt idx="1030">
                  <c:v>1.6813106880231299E-2</c:v>
                </c:pt>
                <c:pt idx="1031">
                  <c:v>1.6822732689985794E-2</c:v>
                </c:pt>
                <c:pt idx="1032">
                  <c:v>1.6845490397523383E-2</c:v>
                </c:pt>
                <c:pt idx="1033">
                  <c:v>1.6868248236850333E-2</c:v>
                </c:pt>
                <c:pt idx="1034">
                  <c:v>1.6891006207967511E-2</c:v>
                </c:pt>
                <c:pt idx="1035">
                  <c:v>1.6913764310874924E-2</c:v>
                </c:pt>
                <c:pt idx="1036">
                  <c:v>1.6936522545572565E-2</c:v>
                </c:pt>
                <c:pt idx="1037">
                  <c:v>1.6959280912063047E-2</c:v>
                </c:pt>
                <c:pt idx="1038">
                  <c:v>1.6982039410346365E-2</c:v>
                </c:pt>
                <c:pt idx="1039">
                  <c:v>1.7004798040424256E-2</c:v>
                </c:pt>
                <c:pt idx="1040">
                  <c:v>1.7027556802295857E-2</c:v>
                </c:pt>
                <c:pt idx="1041">
                  <c:v>1.7050315695962031E-2</c:v>
                </c:pt>
                <c:pt idx="1042">
                  <c:v>1.7073074721424518E-2</c:v>
                </c:pt>
                <c:pt idx="1043">
                  <c:v>1.7093802966388488E-2</c:v>
                </c:pt>
                <c:pt idx="1044">
                  <c:v>1.7116561166995167E-2</c:v>
                </c:pt>
                <c:pt idx="1045">
                  <c:v>1.7139319497959989E-2</c:v>
                </c:pt>
                <c:pt idx="1046">
                  <c:v>1.716207795928559E-2</c:v>
                </c:pt>
                <c:pt idx="1047">
                  <c:v>1.7184836550971087E-2</c:v>
                </c:pt>
                <c:pt idx="1048">
                  <c:v>1.7209631641956769E-2</c:v>
                </c:pt>
                <c:pt idx="1049">
                  <c:v>1.7232391590011695E-2</c:v>
                </c:pt>
                <c:pt idx="1050">
                  <c:v>1.7255151669868147E-2</c:v>
                </c:pt>
                <c:pt idx="1051">
                  <c:v>1.7277911881528728E-2</c:v>
                </c:pt>
                <c:pt idx="1052">
                  <c:v>1.7300672224991709E-2</c:v>
                </c:pt>
                <c:pt idx="1053">
                  <c:v>1.7323432700259687E-2</c:v>
                </c:pt>
                <c:pt idx="1054">
                  <c:v>1.7346193307331802E-2</c:v>
                </c:pt>
                <c:pt idx="1055">
                  <c:v>1.7368954046211523E-2</c:v>
                </c:pt>
                <c:pt idx="1056">
                  <c:v>1.738966974250818E-2</c:v>
                </c:pt>
                <c:pt idx="1057">
                  <c:v>1.7412429637843611E-2</c:v>
                </c:pt>
                <c:pt idx="1058">
                  <c:v>1.7435189663547727E-2</c:v>
                </c:pt>
                <c:pt idx="1059">
                  <c:v>1.7457949819623165E-2</c:v>
                </c:pt>
                <c:pt idx="1060">
                  <c:v>1.7480710106069035E-2</c:v>
                </c:pt>
                <c:pt idx="1061">
                  <c:v>1.7503470522884472E-2</c:v>
                </c:pt>
                <c:pt idx="1062">
                  <c:v>1.7526231070072982E-2</c:v>
                </c:pt>
                <c:pt idx="1063">
                  <c:v>1.7548991747634569E-2</c:v>
                </c:pt>
                <c:pt idx="1064">
                  <c:v>1.7571752555570107E-2</c:v>
                </c:pt>
                <c:pt idx="1065">
                  <c:v>1.7594513493878718E-2</c:v>
                </c:pt>
                <c:pt idx="1066">
                  <c:v>1.7615218425298451E-2</c:v>
                </c:pt>
                <c:pt idx="1067">
                  <c:v>1.7637978503070251E-2</c:v>
                </c:pt>
                <c:pt idx="1068">
                  <c:v>1.76607387097798E-2</c:v>
                </c:pt>
                <c:pt idx="1069">
                  <c:v>1.7687618230550668E-2</c:v>
                </c:pt>
                <c:pt idx="1070">
                  <c:v>1.7646717978947749E-2</c:v>
                </c:pt>
                <c:pt idx="1071">
                  <c:v>1.7580128737879619E-2</c:v>
                </c:pt>
                <c:pt idx="1072">
                  <c:v>1.7513278384087005E-2</c:v>
                </c:pt>
                <c:pt idx="1073">
                  <c:v>1.7446166930930526E-2</c:v>
                </c:pt>
                <c:pt idx="1074">
                  <c:v>1.7385139159442547E-2</c:v>
                </c:pt>
                <c:pt idx="1075">
                  <c:v>1.73165532659426E-2</c:v>
                </c:pt>
                <c:pt idx="1076">
                  <c:v>1.72477034643016E-2</c:v>
                </c:pt>
                <c:pt idx="1077">
                  <c:v>1.7178589768279087E-2</c:v>
                </c:pt>
                <c:pt idx="1078">
                  <c:v>1.7106693645972226E-2</c:v>
                </c:pt>
                <c:pt idx="1079">
                  <c:v>1.7038015880129233E-2</c:v>
                </c:pt>
                <c:pt idx="1080">
                  <c:v>1.6969077109907266E-2</c:v>
                </c:pt>
                <c:pt idx="1081">
                  <c:v>1.6899877349083121E-2</c:v>
                </c:pt>
                <c:pt idx="1082">
                  <c:v>1.6830416611485741E-2</c:v>
                </c:pt>
                <c:pt idx="1083">
                  <c:v>1.681160302056494E-2</c:v>
                </c:pt>
                <c:pt idx="1084">
                  <c:v>1.6830914667183297E-2</c:v>
                </c:pt>
                <c:pt idx="1085">
                  <c:v>1.6850226408701395E-2</c:v>
                </c:pt>
                <c:pt idx="1086">
                  <c:v>1.6869538245118363E-2</c:v>
                </c:pt>
                <c:pt idx="1087">
                  <c:v>1.6888850176435075E-2</c:v>
                </c:pt>
                <c:pt idx="1088">
                  <c:v>1.6908162202653263E-2</c:v>
                </c:pt>
                <c:pt idx="1089">
                  <c:v>1.6927474323771192E-2</c:v>
                </c:pt>
                <c:pt idx="1090">
                  <c:v>1.6946786539791467E-2</c:v>
                </c:pt>
                <c:pt idx="1091">
                  <c:v>1.6966098850713218E-2</c:v>
                </c:pt>
                <c:pt idx="1092">
                  <c:v>1.6985411256537318E-2</c:v>
                </c:pt>
                <c:pt idx="1093">
                  <c:v>1.7004723757264632E-2</c:v>
                </c:pt>
                <c:pt idx="1094">
                  <c:v>1.7024036352894296E-2</c:v>
                </c:pt>
                <c:pt idx="1095">
                  <c:v>1.7043349043428913E-2</c:v>
                </c:pt>
                <c:pt idx="1096">
                  <c:v>1.7060878645719993E-2</c:v>
                </c:pt>
                <c:pt idx="1097">
                  <c:v>1.7080190605494625E-2</c:v>
                </c:pt>
                <c:pt idx="1098">
                  <c:v>1.7099502659138788E-2</c:v>
                </c:pt>
                <c:pt idx="1099">
                  <c:v>1.7120600754611696E-2</c:v>
                </c:pt>
                <c:pt idx="1100">
                  <c:v>1.7139913919671949E-2</c:v>
                </c:pt>
                <c:pt idx="1101">
                  <c:v>1.7159227179638022E-2</c:v>
                </c:pt>
                <c:pt idx="1102">
                  <c:v>1.7178540534511656E-2</c:v>
                </c:pt>
                <c:pt idx="1103">
                  <c:v>1.7197853984292851E-2</c:v>
                </c:pt>
                <c:pt idx="1104">
                  <c:v>1.7217167528980736E-2</c:v>
                </c:pt>
                <c:pt idx="1105">
                  <c:v>1.7236481168578788E-2</c:v>
                </c:pt>
                <c:pt idx="1106">
                  <c:v>1.7255794903085271E-2</c:v>
                </c:pt>
                <c:pt idx="1107">
                  <c:v>1.7275108732500179E-2</c:v>
                </c:pt>
                <c:pt idx="1108">
                  <c:v>1.7294422656825258E-2</c:v>
                </c:pt>
                <c:pt idx="1109">
                  <c:v>1.7310146359539758E-2</c:v>
                </c:pt>
                <c:pt idx="1110">
                  <c:v>1.7329458605803261E-2</c:v>
                </c:pt>
                <c:pt idx="1111">
                  <c:v>1.7348770944906278E-2</c:v>
                </c:pt>
                <c:pt idx="1112">
                  <c:v>1.7370842303276568E-2</c:v>
                </c:pt>
                <c:pt idx="1113">
                  <c:v>1.7390154841321781E-2</c:v>
                </c:pt>
                <c:pt idx="1114">
                  <c:v>1.7409467472207396E-2</c:v>
                </c:pt>
                <c:pt idx="1115">
                  <c:v>1.7428780195933413E-2</c:v>
                </c:pt>
                <c:pt idx="1116">
                  <c:v>1.7448093012501609E-2</c:v>
                </c:pt>
                <c:pt idx="1117">
                  <c:v>1.7465603350149943E-2</c:v>
                </c:pt>
                <c:pt idx="1118">
                  <c:v>1.7484915410312215E-2</c:v>
                </c:pt>
                <c:pt idx="1119">
                  <c:v>1.75042275622815E-2</c:v>
                </c:pt>
                <c:pt idx="1120">
                  <c:v>1.7523539806057791E-2</c:v>
                </c:pt>
                <c:pt idx="1121">
                  <c:v>1.754827162612322E-2</c:v>
                </c:pt>
                <c:pt idx="1122">
                  <c:v>1.7536736101744031E-2</c:v>
                </c:pt>
                <c:pt idx="1123">
                  <c:v>1.7483926209252845E-2</c:v>
                </c:pt>
                <c:pt idx="1124">
                  <c:v>1.7430920313151792E-2</c:v>
                </c:pt>
                <c:pt idx="1125">
                  <c:v>1.7377718421388435E-2</c:v>
                </c:pt>
                <c:pt idx="1126">
                  <c:v>1.7329516019937201E-2</c:v>
                </c:pt>
                <c:pt idx="1127">
                  <c:v>1.7275151920348574E-2</c:v>
                </c:pt>
                <c:pt idx="1128">
                  <c:v>1.7220589709859079E-2</c:v>
                </c:pt>
                <c:pt idx="1129">
                  <c:v>1.7165829396650296E-2</c:v>
                </c:pt>
                <c:pt idx="1130">
                  <c:v>1.7108769307904993E-2</c:v>
                </c:pt>
                <c:pt idx="1131">
                  <c:v>1.7054391610738157E-2</c:v>
                </c:pt>
                <c:pt idx="1132">
                  <c:v>1.6999817974373412E-2</c:v>
                </c:pt>
                <c:pt idx="1133">
                  <c:v>1.6945048406992038E-2</c:v>
                </c:pt>
                <c:pt idx="1134">
                  <c:v>1.6890082916809202E-2</c:v>
                </c:pt>
                <c:pt idx="1135">
                  <c:v>1.6855480992910881E-2</c:v>
                </c:pt>
                <c:pt idx="1136">
                  <c:v>1.6872207849095374E-2</c:v>
                </c:pt>
                <c:pt idx="1137">
                  <c:v>1.688893477647509E-2</c:v>
                </c:pt>
                <c:pt idx="1138">
                  <c:v>1.6905661775049163E-2</c:v>
                </c:pt>
                <c:pt idx="1139">
                  <c:v>1.6922388844818458E-2</c:v>
                </c:pt>
                <c:pt idx="1140">
                  <c:v>1.6939115985782977E-2</c:v>
                </c:pt>
                <c:pt idx="1141">
                  <c:v>1.695584319794359E-2</c:v>
                </c:pt>
                <c:pt idx="1142">
                  <c:v>1.6972570481301161E-2</c:v>
                </c:pt>
                <c:pt idx="1143">
                  <c:v>1.6989297835853959E-2</c:v>
                </c:pt>
                <c:pt idx="1144">
                  <c:v>1.7006025261604586E-2</c:v>
                </c:pt>
                <c:pt idx="1145">
                  <c:v>1.7022752758552175E-2</c:v>
                </c:pt>
                <c:pt idx="1146">
                  <c:v>1.7039480326695857E-2</c:v>
                </c:pt>
                <c:pt idx="1147">
                  <c:v>1.7056207966038236E-2</c:v>
                </c:pt>
                <c:pt idx="1148">
                  <c:v>1.7071336647708785E-2</c:v>
                </c:pt>
                <c:pt idx="1149">
                  <c:v>1.7088063632462572E-2</c:v>
                </c:pt>
                <c:pt idx="1150">
                  <c:v>1.7104790687637386E-2</c:v>
                </c:pt>
                <c:pt idx="1151">
                  <c:v>1.7123119235390401E-2</c:v>
                </c:pt>
                <c:pt idx="1152">
                  <c:v>1.7139847230725411E-2</c:v>
                </c:pt>
                <c:pt idx="1153">
                  <c:v>1.7156575297259984E-2</c:v>
                </c:pt>
                <c:pt idx="1154">
                  <c:v>1.7173303434994125E-2</c:v>
                </c:pt>
                <c:pt idx="1155">
                  <c:v>1.7190031643928707E-2</c:v>
                </c:pt>
                <c:pt idx="1156">
                  <c:v>1.7206759924062853E-2</c:v>
                </c:pt>
                <c:pt idx="1157">
                  <c:v>1.7223488275399174E-2</c:v>
                </c:pt>
                <c:pt idx="1158">
                  <c:v>1.7240216697935934E-2</c:v>
                </c:pt>
                <c:pt idx="1159">
                  <c:v>1.7256945191673131E-2</c:v>
                </c:pt>
                <c:pt idx="1160">
                  <c:v>1.7273673756613369E-2</c:v>
                </c:pt>
                <c:pt idx="1161">
                  <c:v>1.7287183620276814E-2</c:v>
                </c:pt>
                <c:pt idx="1162">
                  <c:v>1.7303910713590831E-2</c:v>
                </c:pt>
                <c:pt idx="1163">
                  <c:v>1.7320637876553135E-2</c:v>
                </c:pt>
                <c:pt idx="1164">
                  <c:v>1.7339754719507106E-2</c:v>
                </c:pt>
                <c:pt idx="1165">
                  <c:v>1.7356482031715359E-2</c:v>
                </c:pt>
                <c:pt idx="1166">
                  <c:v>1.7373209413573676E-2</c:v>
                </c:pt>
                <c:pt idx="1167">
                  <c:v>1.7389936865079392E-2</c:v>
                </c:pt>
                <c:pt idx="1168">
                  <c:v>1.7406664386235171E-2</c:v>
                </c:pt>
                <c:pt idx="1169">
                  <c:v>1.7421776190780398E-2</c:v>
                </c:pt>
                <c:pt idx="1170">
                  <c:v>1.7438503038115939E-2</c:v>
                </c:pt>
                <c:pt idx="1171">
                  <c:v>1.7455229954324924E-2</c:v>
                </c:pt>
                <c:pt idx="1172">
                  <c:v>1.7471956939407354E-2</c:v>
                </c:pt>
                <c:pt idx="1173">
                  <c:v>1.7493541513348386E-2</c:v>
                </c:pt>
                <c:pt idx="1174">
                  <c:v>1.746605552828737E-2</c:v>
                </c:pt>
                <c:pt idx="1175">
                  <c:v>1.7405253536406071E-2</c:v>
                </c:pt>
                <c:pt idx="1176">
                  <c:v>1.7344255101426464E-2</c:v>
                </c:pt>
                <c:pt idx="1177">
                  <c:v>1.7283060232525554E-2</c:v>
                </c:pt>
                <c:pt idx="1178">
                  <c:v>1.7227450537482026E-2</c:v>
                </c:pt>
                <c:pt idx="1179">
                  <c:v>1.7165033603232321E-2</c:v>
                </c:pt>
                <c:pt idx="1180">
                  <c:v>1.7102418118511608E-2</c:v>
                </c:pt>
                <c:pt idx="1181">
                  <c:v>1.703960409273653E-2</c:v>
                </c:pt>
                <c:pt idx="1182">
                  <c:v>1.6974139702394229E-2</c:v>
                </c:pt>
                <c:pt idx="1183">
                  <c:v>1.6911766424295271E-2</c:v>
                </c:pt>
                <c:pt idx="1184">
                  <c:v>1.6849196777325583E-2</c:v>
                </c:pt>
                <c:pt idx="1185">
                  <c:v>1.6786430770895897E-2</c:v>
                </c:pt>
                <c:pt idx="1186">
                  <c:v>1.6723468414449098E-2</c:v>
                </c:pt>
                <c:pt idx="1187">
                  <c:v>1.6693458499176299E-2</c:v>
                </c:pt>
                <c:pt idx="1188">
                  <c:v>1.6707590899958973E-2</c:v>
                </c:pt>
                <c:pt idx="1189">
                  <c:v>1.672172335156534E-2</c:v>
                </c:pt>
                <c:pt idx="1190">
                  <c:v>1.6735855853996267E-2</c:v>
                </c:pt>
                <c:pt idx="1191">
                  <c:v>1.6749988407252624E-2</c:v>
                </c:pt>
                <c:pt idx="1192">
                  <c:v>1.6764121011332678E-2</c:v>
                </c:pt>
                <c:pt idx="1193">
                  <c:v>1.677825366623642E-2</c:v>
                </c:pt>
                <c:pt idx="1194">
                  <c:v>1.6792386371965597E-2</c:v>
                </c:pt>
                <c:pt idx="1195">
                  <c:v>1.6806519128520204E-2</c:v>
                </c:pt>
                <c:pt idx="1196">
                  <c:v>1.6820651935899371E-2</c:v>
                </c:pt>
                <c:pt idx="1197">
                  <c:v>1.6834784794104839E-2</c:v>
                </c:pt>
                <c:pt idx="1198">
                  <c:v>1.6848917703134871E-2</c:v>
                </c:pt>
                <c:pt idx="1199">
                  <c:v>1.6863050662991201E-2</c:v>
                </c:pt>
                <c:pt idx="1200">
                  <c:v>1.6875779181970574E-2</c:v>
                </c:pt>
                <c:pt idx="1201">
                  <c:v>1.6889911578479886E-2</c:v>
                </c:pt>
                <c:pt idx="1202">
                  <c:v>1.6904044025260193E-2</c:v>
                </c:pt>
                <c:pt idx="1203">
                  <c:v>1.6919583010678647E-2</c:v>
                </c:pt>
                <c:pt idx="1204">
                  <c:v>1.6933716224666474E-2</c:v>
                </c:pt>
                <c:pt idx="1205">
                  <c:v>1.694784948948147E-2</c:v>
                </c:pt>
                <c:pt idx="1206">
                  <c:v>1.6961982805122768E-2</c:v>
                </c:pt>
                <c:pt idx="1207">
                  <c:v>1.6976116171592101E-2</c:v>
                </c:pt>
                <c:pt idx="1208">
                  <c:v>1.6990249588888603E-2</c:v>
                </c:pt>
                <c:pt idx="1209">
                  <c:v>1.7004383057013146E-2</c:v>
                </c:pt>
                <c:pt idx="1210">
                  <c:v>1.7018516575964853E-2</c:v>
                </c:pt>
                <c:pt idx="1211">
                  <c:v>1.7032650145745468E-2</c:v>
                </c:pt>
                <c:pt idx="1212">
                  <c:v>1.7046783766354118E-2</c:v>
                </c:pt>
                <c:pt idx="1213">
                  <c:v>1.7058091186289204E-2</c:v>
                </c:pt>
                <c:pt idx="1214">
                  <c:v>1.7072223564238875E-2</c:v>
                </c:pt>
                <c:pt idx="1215">
                  <c:v>1.7086355991907887E-2</c:v>
                </c:pt>
                <c:pt idx="1216">
                  <c:v>1.7102507398695899E-2</c:v>
                </c:pt>
                <c:pt idx="1217">
                  <c:v>1.7116639932906352E-2</c:v>
                </c:pt>
                <c:pt idx="1218">
                  <c:v>1.7130772516836146E-2</c:v>
                </c:pt>
                <c:pt idx="1219">
                  <c:v>1.7144905150486167E-2</c:v>
                </c:pt>
                <c:pt idx="1220">
                  <c:v>1.7159037833855528E-2</c:v>
                </c:pt>
                <c:pt idx="1221">
                  <c:v>1.717175211579967E-2</c:v>
                </c:pt>
                <c:pt idx="1222">
                  <c:v>1.7185884222101041E-2</c:v>
                </c:pt>
                <c:pt idx="1223">
                  <c:v>1.7200016377568475E-2</c:v>
                </c:pt>
                <c:pt idx="1224">
                  <c:v>1.7214148582201078E-2</c:v>
                </c:pt>
                <c:pt idx="1225">
                  <c:v>1.7231123266806207E-2</c:v>
                </c:pt>
                <c:pt idx="1226">
                  <c:v>1.7179850030935216E-2</c:v>
                </c:pt>
                <c:pt idx="1227">
                  <c:v>1.7124146533589416E-2</c:v>
                </c:pt>
                <c:pt idx="1228">
                  <c:v>1.706827725178171E-2</c:v>
                </c:pt>
                <c:pt idx="1229">
                  <c:v>1.7012242192756519E-2</c:v>
                </c:pt>
                <c:pt idx="1230">
                  <c:v>1.6971433721157631E-2</c:v>
                </c:pt>
                <c:pt idx="1231">
                  <c:v>1.6879256948929385E-2</c:v>
                </c:pt>
                <c:pt idx="1232">
                  <c:v>1.6820378911928772E-2</c:v>
                </c:pt>
                <c:pt idx="1233">
                  <c:v>1.6761329702096647E-2</c:v>
                </c:pt>
                <c:pt idx="1234">
                  <c:v>1.6700346739830691E-2</c:v>
                </c:pt>
                <c:pt idx="1235">
                  <c:v>1.6641727379378898E-2</c:v>
                </c:pt>
                <c:pt idx="1236">
                  <c:v>1.6582938717841778E-2</c:v>
                </c:pt>
                <c:pt idx="1237">
                  <c:v>1.6523980762847147E-2</c:v>
                </c:pt>
                <c:pt idx="1238">
                  <c:v>1.6475009928645489E-2</c:v>
                </c:pt>
                <c:pt idx="1239">
                  <c:v>1.6486905005628025E-2</c:v>
                </c:pt>
                <c:pt idx="1240">
                  <c:v>1.6498800118617409E-2</c:v>
                </c:pt>
                <c:pt idx="1241">
                  <c:v>1.6510695267614513E-2</c:v>
                </c:pt>
                <c:pt idx="1242">
                  <c:v>1.6522590452619335E-2</c:v>
                </c:pt>
                <c:pt idx="1243">
                  <c:v>1.6534485673632741E-2</c:v>
                </c:pt>
                <c:pt idx="1244">
                  <c:v>1.6546380930653869E-2</c:v>
                </c:pt>
                <c:pt idx="1245">
                  <c:v>1.6558276223682715E-2</c:v>
                </c:pt>
                <c:pt idx="1246">
                  <c:v>1.657017155272102E-2</c:v>
                </c:pt>
                <c:pt idx="1247">
                  <c:v>1.6582066917767906E-2</c:v>
                </c:pt>
                <c:pt idx="1248">
                  <c:v>1.6593962318822517E-2</c:v>
                </c:pt>
                <c:pt idx="1249">
                  <c:v>1.6605857755886581E-2</c:v>
                </c:pt>
                <c:pt idx="1250">
                  <c:v>1.6617753228958365E-2</c:v>
                </c:pt>
                <c:pt idx="1251">
                  <c:v>1.6628415555055152E-2</c:v>
                </c:pt>
                <c:pt idx="1252">
                  <c:v>1.6640310549085789E-2</c:v>
                </c:pt>
                <c:pt idx="1253">
                  <c:v>1.6652205578733651E-2</c:v>
                </c:pt>
                <c:pt idx="1254">
                  <c:v>1.6664100643996978E-2</c:v>
                </c:pt>
                <c:pt idx="1255">
                  <c:v>1.6677231134455649E-2</c:v>
                </c:pt>
                <c:pt idx="1256">
                  <c:v>1.668912682358243E-2</c:v>
                </c:pt>
                <c:pt idx="1257">
                  <c:v>1.6701022548719541E-2</c:v>
                </c:pt>
                <c:pt idx="1258">
                  <c:v>1.6712918309866105E-2</c:v>
                </c:pt>
                <c:pt idx="1259">
                  <c:v>1.6724814107022125E-2</c:v>
                </c:pt>
                <c:pt idx="1260">
                  <c:v>1.6736709940188471E-2</c:v>
                </c:pt>
                <c:pt idx="1261">
                  <c:v>1.6748605809364273E-2</c:v>
                </c:pt>
                <c:pt idx="1262">
                  <c:v>1.6760501714550402E-2</c:v>
                </c:pt>
                <c:pt idx="1263">
                  <c:v>1.6772397655745983E-2</c:v>
                </c:pt>
                <c:pt idx="1264">
                  <c:v>1.6783053255539779E-2</c:v>
                </c:pt>
                <c:pt idx="1265">
                  <c:v>1.6794948712587295E-2</c:v>
                </c:pt>
                <c:pt idx="1266">
                  <c:v>1.680684420525291E-2</c:v>
                </c:pt>
                <c:pt idx="1267">
                  <c:v>1.6818739733535752E-2</c:v>
                </c:pt>
                <c:pt idx="1268">
                  <c:v>1.6830635297436697E-2</c:v>
                </c:pt>
                <c:pt idx="1269">
                  <c:v>1.6842530896954862E-2</c:v>
                </c:pt>
                <c:pt idx="1270">
                  <c:v>1.685442653209113E-2</c:v>
                </c:pt>
                <c:pt idx="1271">
                  <c:v>1.68663222028455E-2</c:v>
                </c:pt>
                <c:pt idx="1272">
                  <c:v>1.6878217909217095E-2</c:v>
                </c:pt>
                <c:pt idx="1273">
                  <c:v>1.6888868346216057E-2</c:v>
                </c:pt>
                <c:pt idx="1274">
                  <c:v>1.6900763564200894E-2</c:v>
                </c:pt>
                <c:pt idx="1275">
                  <c:v>1.6912658817409998E-2</c:v>
                </c:pt>
                <c:pt idx="1276">
                  <c:v>1.6924554105845147E-2</c:v>
                </c:pt>
                <c:pt idx="1277">
                  <c:v>1.6938944613625644E-2</c:v>
                </c:pt>
                <c:pt idx="1278">
                  <c:v>1.6883523483568284E-2</c:v>
                </c:pt>
                <c:pt idx="1279">
                  <c:v>1.6827951644119869E-2</c:v>
                </c:pt>
                <c:pt idx="1280">
                  <c:v>1.6772229101697875E-2</c:v>
                </c:pt>
                <c:pt idx="1281">
                  <c:v>1.6716355862732811E-2</c:v>
                </c:pt>
                <c:pt idx="1282">
                  <c:v>1.666520061087412E-2</c:v>
                </c:pt>
                <c:pt idx="1283">
                  <c:v>1.660830240606357E-2</c:v>
                </c:pt>
                <c:pt idx="1284">
                  <c:v>1.6551251878275927E-2</c:v>
                </c:pt>
                <c:pt idx="1285">
                  <c:v>1.6494049034099331E-2</c:v>
                </c:pt>
                <c:pt idx="1286">
                  <c:v>1.6434729446136009E-2</c:v>
                </c:pt>
                <c:pt idx="1287">
                  <c:v>1.6377952163979335E-2</c:v>
                </c:pt>
                <c:pt idx="1288">
                  <c:v>1.6321024230794484E-2</c:v>
                </c:pt>
                <c:pt idx="1289">
                  <c:v>1.6263945653155334E-2</c:v>
                </c:pt>
                <c:pt idx="1290">
                  <c:v>1.6206716437648785E-2</c:v>
                </c:pt>
                <c:pt idx="1291">
                  <c:v>1.6207017276960507E-2</c:v>
                </c:pt>
                <c:pt idx="1292">
                  <c:v>1.6216920827933721E-2</c:v>
                </c:pt>
                <c:pt idx="1293">
                  <c:v>1.6226824403869574E-2</c:v>
                </c:pt>
                <c:pt idx="1294">
                  <c:v>1.6236728004765461E-2</c:v>
                </c:pt>
                <c:pt idx="1295">
                  <c:v>1.6246631630623991E-2</c:v>
                </c:pt>
                <c:pt idx="1296">
                  <c:v>1.6256535281444291E-2</c:v>
                </c:pt>
                <c:pt idx="1297">
                  <c:v>1.6266438957226365E-2</c:v>
                </c:pt>
                <c:pt idx="1298">
                  <c:v>1.6276342657970209E-2</c:v>
                </c:pt>
                <c:pt idx="1299">
                  <c:v>1.6286246383676692E-2</c:v>
                </c:pt>
                <c:pt idx="1300">
                  <c:v>1.6296150134344951E-2</c:v>
                </c:pt>
                <c:pt idx="1301">
                  <c:v>1.6306053909974978E-2</c:v>
                </c:pt>
                <c:pt idx="1302">
                  <c:v>1.6315957710567645E-2</c:v>
                </c:pt>
                <c:pt idx="1303">
                  <c:v>1.6324784484756438E-2</c:v>
                </c:pt>
                <c:pt idx="1304">
                  <c:v>1.6334687885183198E-2</c:v>
                </c:pt>
                <c:pt idx="1305">
                  <c:v>1.6344591310299656E-2</c:v>
                </c:pt>
                <c:pt idx="1306">
                  <c:v>1.6354494760105816E-2</c:v>
                </c:pt>
                <c:pt idx="1307">
                  <c:v>1.6364398234601677E-2</c:v>
                </c:pt>
                <c:pt idx="1308">
                  <c:v>1.6375381038329556E-2</c:v>
                </c:pt>
                <c:pt idx="1309">
                  <c:v>1.6385285013658973E-2</c:v>
                </c:pt>
                <c:pt idx="1310">
                  <c:v>1.6395189013950158E-2</c:v>
                </c:pt>
                <c:pt idx="1311">
                  <c:v>1.6405093039204857E-2</c:v>
                </c:pt>
                <c:pt idx="1312">
                  <c:v>1.6414997089421325E-2</c:v>
                </c:pt>
                <c:pt idx="1313">
                  <c:v>1.6424901164602174E-2</c:v>
                </c:pt>
                <c:pt idx="1314">
                  <c:v>1.6434805264744792E-2</c:v>
                </c:pt>
                <c:pt idx="1315">
                  <c:v>1.6444709389850921E-2</c:v>
                </c:pt>
                <c:pt idx="1316">
                  <c:v>1.6452447768410039E-2</c:v>
                </c:pt>
                <c:pt idx="1317">
                  <c:v>1.6462351036236278E-2</c:v>
                </c:pt>
                <c:pt idx="1318">
                  <c:v>1.6472254328481206E-2</c:v>
                </c:pt>
                <c:pt idx="1319">
                  <c:v>1.6482157645143936E-2</c:v>
                </c:pt>
                <c:pt idx="1320">
                  <c:v>1.6492060986225354E-2</c:v>
                </c:pt>
                <c:pt idx="1321">
                  <c:v>1.6501964351725462E-2</c:v>
                </c:pt>
                <c:pt idx="1322">
                  <c:v>1.6511867741643371E-2</c:v>
                </c:pt>
                <c:pt idx="1323">
                  <c:v>1.6522857184430504E-2</c:v>
                </c:pt>
                <c:pt idx="1324">
                  <c:v>1.6531674594736145E-2</c:v>
                </c:pt>
                <c:pt idx="1325">
                  <c:v>1.6541578057910122E-2</c:v>
                </c:pt>
                <c:pt idx="1326">
                  <c:v>1.6551481545503677E-2</c:v>
                </c:pt>
                <c:pt idx="1327">
                  <c:v>1.6561385057515032E-2</c:v>
                </c:pt>
                <c:pt idx="1328">
                  <c:v>1.6571288593945965E-2</c:v>
                </c:pt>
                <c:pt idx="1329">
                  <c:v>1.6583369762481759E-2</c:v>
                </c:pt>
                <c:pt idx="1330">
                  <c:v>1.653556355418017E-2</c:v>
                </c:pt>
                <c:pt idx="1331">
                  <c:v>1.6478006758362047E-2</c:v>
                </c:pt>
                <c:pt idx="1332">
                  <c:v>1.6420307666071061E-2</c:v>
                </c:pt>
                <c:pt idx="1333">
                  <c:v>1.6362466283600434E-2</c:v>
                </c:pt>
                <c:pt idx="1334">
                  <c:v>1.6309611089571734E-2</c:v>
                </c:pt>
                <c:pt idx="1335">
                  <c:v>1.6250760818580394E-2</c:v>
                </c:pt>
                <c:pt idx="1336">
                  <c:v>1.6191766721880788E-2</c:v>
                </c:pt>
                <c:pt idx="1337">
                  <c:v>1.6132628805903815E-2</c:v>
                </c:pt>
                <c:pt idx="1338">
                  <c:v>1.6071125239893062E-2</c:v>
                </c:pt>
                <c:pt idx="1339">
                  <c:v>1.6012430249364284E-2</c:v>
                </c:pt>
                <c:pt idx="1340">
                  <c:v>1.5953593013140286E-2</c:v>
                </c:pt>
                <c:pt idx="1341">
                  <c:v>1.5894613537636802E-2</c:v>
                </c:pt>
                <c:pt idx="1342">
                  <c:v>1.5835491829286077E-2</c:v>
                </c:pt>
                <c:pt idx="1343">
                  <c:v>1.5824303497162701E-2</c:v>
                </c:pt>
                <c:pt idx="1344">
                  <c:v>1.5832325102464437E-2</c:v>
                </c:pt>
                <c:pt idx="1345">
                  <c:v>1.5840346724144382E-2</c:v>
                </c:pt>
                <c:pt idx="1346">
                  <c:v>1.5848368362201659E-2</c:v>
                </c:pt>
                <c:pt idx="1347">
                  <c:v>1.5856390016638005E-2</c:v>
                </c:pt>
                <c:pt idx="1348">
                  <c:v>1.586441168745082E-2</c:v>
                </c:pt>
                <c:pt idx="1349">
                  <c:v>1.5872433374642708E-2</c:v>
                </c:pt>
                <c:pt idx="1350">
                  <c:v>1.5880455078211057E-2</c:v>
                </c:pt>
                <c:pt idx="1351">
                  <c:v>1.5888476798158482E-2</c:v>
                </c:pt>
                <c:pt idx="1352">
                  <c:v>1.5896498534484976E-2</c:v>
                </c:pt>
                <c:pt idx="1353">
                  <c:v>1.5904520287187938E-2</c:v>
                </c:pt>
                <c:pt idx="1354">
                  <c:v>1.591254205626997E-2</c:v>
                </c:pt>
                <c:pt idx="1355">
                  <c:v>1.592056384172847E-2</c:v>
                </c:pt>
                <c:pt idx="1356">
                  <c:v>1.592766077616985E-2</c:v>
                </c:pt>
                <c:pt idx="1357">
                  <c:v>1.5935682238934198E-2</c:v>
                </c:pt>
                <c:pt idx="1358">
                  <c:v>1.5943703717897457E-2</c:v>
                </c:pt>
                <c:pt idx="1359">
                  <c:v>1.5951725213059625E-2</c:v>
                </c:pt>
                <c:pt idx="1360">
                  <c:v>1.5960673014699223E-2</c:v>
                </c:pt>
                <c:pt idx="1361">
                  <c:v>1.5968694898427806E-2</c:v>
                </c:pt>
                <c:pt idx="1362">
                  <c:v>1.5976716798535465E-2</c:v>
                </c:pt>
                <c:pt idx="1363">
                  <c:v>1.5984738715021325E-2</c:v>
                </c:pt>
                <c:pt idx="1364">
                  <c:v>1.5992760647885389E-2</c:v>
                </c:pt>
                <c:pt idx="1365">
                  <c:v>1.6000782597128529E-2</c:v>
                </c:pt>
                <c:pt idx="1366">
                  <c:v>1.6008804562748998E-2</c:v>
                </c:pt>
                <c:pt idx="1367">
                  <c:v>1.6016826544748539E-2</c:v>
                </c:pt>
                <c:pt idx="1368">
                  <c:v>1.6023919398511392E-2</c:v>
                </c:pt>
                <c:pt idx="1369">
                  <c:v>1.6031011615038615E-2</c:v>
                </c:pt>
                <c:pt idx="1370">
                  <c:v>1.6039032930663666E-2</c:v>
                </c:pt>
                <c:pt idx="1371">
                  <c:v>1.6047054262310567E-2</c:v>
                </c:pt>
                <c:pt idx="1372">
                  <c:v>1.6055075609978431E-2</c:v>
                </c:pt>
                <c:pt idx="1373">
                  <c:v>1.6063096973668145E-2</c:v>
                </c:pt>
                <c:pt idx="1374">
                  <c:v>1.6072049584470317E-2</c:v>
                </c:pt>
                <c:pt idx="1375">
                  <c:v>1.607913974911046E-2</c:v>
                </c:pt>
                <c:pt idx="1376">
                  <c:v>1.6087161160864838E-2</c:v>
                </c:pt>
                <c:pt idx="1377">
                  <c:v>1.6092386037500704E-2</c:v>
                </c:pt>
                <c:pt idx="1378">
                  <c:v>1.6103204032434704E-2</c:v>
                </c:pt>
                <c:pt idx="1379">
                  <c:v>1.6111225492251968E-2</c:v>
                </c:pt>
                <c:pt idx="1380">
                  <c:v>1.6119246968091083E-2</c:v>
                </c:pt>
                <c:pt idx="1381">
                  <c:v>1.6129136012506467E-2</c:v>
                </c:pt>
                <c:pt idx="1382">
                  <c:v>1.6088615453950121E-2</c:v>
                </c:pt>
                <c:pt idx="1383">
                  <c:v>1.6028561211734484E-2</c:v>
                </c:pt>
                <c:pt idx="1384">
                  <c:v>1.5968370975101384E-2</c:v>
                </c:pt>
                <c:pt idx="1385">
                  <c:v>1.5908044750327536E-2</c:v>
                </c:pt>
                <c:pt idx="1386">
                  <c:v>1.5853025671536139E-2</c:v>
                </c:pt>
                <c:pt idx="1387">
                  <c:v>1.5791695804606112E-2</c:v>
                </c:pt>
                <c:pt idx="1388">
                  <c:v>1.573022848224092E-2</c:v>
                </c:pt>
                <c:pt idx="1389">
                  <c:v>1.5668623710852137E-2</c:v>
                </c:pt>
                <c:pt idx="1390">
                  <c:v>1.5604374025079198E-2</c:v>
                </c:pt>
                <c:pt idx="1391">
                  <c:v>1.5543232004094765E-2</c:v>
                </c:pt>
                <c:pt idx="1392">
                  <c:v>1.5481954039313243E-2</c:v>
                </c:pt>
                <c:pt idx="1393">
                  <c:v>1.5420540137124303E-2</c:v>
                </c:pt>
                <c:pt idx="1394">
                  <c:v>1.5358990303934126E-2</c:v>
                </c:pt>
                <c:pt idx="1395">
                  <c:v>1.5336125318772362E-2</c:v>
                </c:pt>
                <c:pt idx="1396">
                  <c:v>1.5342346794771091E-2</c:v>
                </c:pt>
                <c:pt idx="1397">
                  <c:v>1.5348568280621937E-2</c:v>
                </c:pt>
                <c:pt idx="1398">
                  <c:v>1.535478977632751E-2</c:v>
                </c:pt>
                <c:pt idx="1399">
                  <c:v>1.5361011281885202E-2</c:v>
                </c:pt>
                <c:pt idx="1400">
                  <c:v>1.5367232797295882E-2</c:v>
                </c:pt>
                <c:pt idx="1401">
                  <c:v>1.5373454322560418E-2</c:v>
                </c:pt>
                <c:pt idx="1402">
                  <c:v>1.5379675857677943E-2</c:v>
                </c:pt>
                <c:pt idx="1403">
                  <c:v>1.5385897402648455E-2</c:v>
                </c:pt>
                <c:pt idx="1404">
                  <c:v>1.5392118957471956E-2</c:v>
                </c:pt>
                <c:pt idx="1405">
                  <c:v>1.5398340522149313E-2</c:v>
                </c:pt>
                <c:pt idx="1406">
                  <c:v>1.5404562096680528E-2</c:v>
                </c:pt>
                <c:pt idx="1407">
                  <c:v>1.5410783681062993E-2</c:v>
                </c:pt>
                <c:pt idx="1408">
                  <c:v>1.5416231215028602E-2</c:v>
                </c:pt>
                <c:pt idx="1409">
                  <c:v>1.5422452552458003E-2</c:v>
                </c:pt>
                <c:pt idx="1410">
                  <c:v>1.5428673899633451E-2</c:v>
                </c:pt>
                <c:pt idx="1411">
                  <c:v>1.543567011713055E-2</c:v>
                </c:pt>
                <c:pt idx="1412">
                  <c:v>1.5441891750780562E-2</c:v>
                </c:pt>
                <c:pt idx="1413">
                  <c:v>1.5448113394283562E-2</c:v>
                </c:pt>
                <c:pt idx="1414">
                  <c:v>1.5454335047641286E-2</c:v>
                </c:pt>
                <c:pt idx="1415">
                  <c:v>1.546055671085113E-2</c:v>
                </c:pt>
                <c:pt idx="1416">
                  <c:v>1.5466778383914831E-2</c:v>
                </c:pt>
                <c:pt idx="1417">
                  <c:v>1.5473000066832389E-2</c:v>
                </c:pt>
                <c:pt idx="1418">
                  <c:v>1.5479221759602934E-2</c:v>
                </c:pt>
                <c:pt idx="1419">
                  <c:v>1.5485443462227338E-2</c:v>
                </c:pt>
                <c:pt idx="1420">
                  <c:v>1.5491665174703859E-2</c:v>
                </c:pt>
                <c:pt idx="1421">
                  <c:v>1.5496331874318869E-2</c:v>
                </c:pt>
                <c:pt idx="1422">
                  <c:v>1.5502553070412262E-2</c:v>
                </c:pt>
                <c:pt idx="1423">
                  <c:v>1.5508774276145054E-2</c:v>
                </c:pt>
                <c:pt idx="1424">
                  <c:v>1.5515884237355948E-2</c:v>
                </c:pt>
                <c:pt idx="1425">
                  <c:v>1.552210546374333E-2</c:v>
                </c:pt>
                <c:pt idx="1426">
                  <c:v>1.5528326699768336E-2</c:v>
                </c:pt>
                <c:pt idx="1427">
                  <c:v>1.5534547945431854E-2</c:v>
                </c:pt>
                <c:pt idx="1428">
                  <c:v>1.5540769200733884E-2</c:v>
                </c:pt>
                <c:pt idx="1429">
                  <c:v>1.5546210840529918E-2</c:v>
                </c:pt>
                <c:pt idx="1430">
                  <c:v>1.5552431846227916E-2</c:v>
                </c:pt>
                <c:pt idx="1431">
                  <c:v>1.5558652861458064E-2</c:v>
                </c:pt>
                <c:pt idx="1432">
                  <c:v>1.5564873886220361E-2</c:v>
                </c:pt>
                <c:pt idx="1433">
                  <c:v>1.5573437168757264E-2</c:v>
                </c:pt>
                <c:pt idx="1434">
                  <c:v>1.5553519255233532E-2</c:v>
                </c:pt>
                <c:pt idx="1435">
                  <c:v>1.5498665479075685E-2</c:v>
                </c:pt>
                <c:pt idx="1436">
                  <c:v>1.54436957239097E-2</c:v>
                </c:pt>
                <c:pt idx="1437">
                  <c:v>1.538860999462645E-2</c:v>
                </c:pt>
                <c:pt idx="1438">
                  <c:v>1.5338536456826144E-2</c:v>
                </c:pt>
                <c:pt idx="1439">
                  <c:v>1.5282561703849274E-2</c:v>
                </c:pt>
                <c:pt idx="1440">
                  <c:v>1.5226469723484166E-2</c:v>
                </c:pt>
                <c:pt idx="1441">
                  <c:v>1.517026052071936E-2</c:v>
                </c:pt>
                <c:pt idx="1442">
                  <c:v>1.5111441908300698E-2</c:v>
                </c:pt>
                <c:pt idx="1443">
                  <c:v>1.5055660437570385E-2</c:v>
                </c:pt>
                <c:pt idx="1444">
                  <c:v>1.499976302724128E-2</c:v>
                </c:pt>
                <c:pt idx="1445">
                  <c:v>1.4943749682281585E-2</c:v>
                </c:pt>
                <c:pt idx="1446">
                  <c:v>1.4887620407676005E-2</c:v>
                </c:pt>
                <c:pt idx="1447">
                  <c:v>1.4848796113850942E-2</c:v>
                </c:pt>
                <c:pt idx="1448">
                  <c:v>1.4853482686567804E-2</c:v>
                </c:pt>
                <c:pt idx="1449">
                  <c:v>1.4858169264876714E-2</c:v>
                </c:pt>
                <c:pt idx="1450">
                  <c:v>1.4862855848776805E-2</c:v>
                </c:pt>
                <c:pt idx="1451">
                  <c:v>1.4867542438268943E-2</c:v>
                </c:pt>
                <c:pt idx="1452">
                  <c:v>1.4872229033352263E-2</c:v>
                </c:pt>
                <c:pt idx="1453">
                  <c:v>1.4876915634028497E-2</c:v>
                </c:pt>
                <c:pt idx="1454">
                  <c:v>1.4881602240295914E-2</c:v>
                </c:pt>
                <c:pt idx="1455">
                  <c:v>1.4886288852155377E-2</c:v>
                </c:pt>
                <c:pt idx="1456">
                  <c:v>1.4890975469606891E-2</c:v>
                </c:pt>
                <c:pt idx="1457">
                  <c:v>1.4895662092649583E-2</c:v>
                </c:pt>
                <c:pt idx="1458">
                  <c:v>1.4900348721284323E-2</c:v>
                </c:pt>
                <c:pt idx="1459">
                  <c:v>1.4905035355511981E-2</c:v>
                </c:pt>
                <c:pt idx="1460">
                  <c:v>1.4909078894903231E-2</c:v>
                </c:pt>
                <c:pt idx="1461">
                  <c:v>1.4913765346159307E-2</c:v>
                </c:pt>
                <c:pt idx="1462">
                  <c:v>1.4918451802946781E-2</c:v>
                </c:pt>
                <c:pt idx="1463">
                  <c:v>1.4923781948337888E-2</c:v>
                </c:pt>
                <c:pt idx="1464">
                  <c:v>1.4928468610524052E-2</c:v>
                </c:pt>
                <c:pt idx="1465">
                  <c:v>1.4933155278302263E-2</c:v>
                </c:pt>
                <c:pt idx="1466">
                  <c:v>1.4937841951672524E-2</c:v>
                </c:pt>
                <c:pt idx="1467">
                  <c:v>1.4942528630633965E-2</c:v>
                </c:pt>
                <c:pt idx="1468">
                  <c:v>1.4947215315187454E-2</c:v>
                </c:pt>
                <c:pt idx="1469">
                  <c:v>1.495190200533386E-2</c:v>
                </c:pt>
                <c:pt idx="1470">
                  <c:v>1.4956588701071446E-2</c:v>
                </c:pt>
                <c:pt idx="1471">
                  <c:v>1.4961275402401081E-2</c:v>
                </c:pt>
                <c:pt idx="1472">
                  <c:v>1.4965962109322764E-2</c:v>
                </c:pt>
                <c:pt idx="1473">
                  <c:v>1.4970003192645354E-2</c:v>
                </c:pt>
                <c:pt idx="1474">
                  <c:v>1.4974689715803473E-2</c:v>
                </c:pt>
                <c:pt idx="1475">
                  <c:v>1.4979376244492993E-2</c:v>
                </c:pt>
                <c:pt idx="1476">
                  <c:v>1.498473228405387E-2</c:v>
                </c:pt>
                <c:pt idx="1477">
                  <c:v>1.498941882459413E-2</c:v>
                </c:pt>
                <c:pt idx="1478">
                  <c:v>1.4994105370666666E-2</c:v>
                </c:pt>
                <c:pt idx="1479">
                  <c:v>1.4998791922268847E-2</c:v>
                </c:pt>
                <c:pt idx="1480">
                  <c:v>1.5003478479404184E-2</c:v>
                </c:pt>
                <c:pt idx="1481">
                  <c:v>1.50075178602318E-2</c:v>
                </c:pt>
                <c:pt idx="1482">
                  <c:v>1.5012204233001647E-2</c:v>
                </c:pt>
                <c:pt idx="1483">
                  <c:v>1.5016890611240008E-2</c:v>
                </c:pt>
                <c:pt idx="1484">
                  <c:v>1.5021576994949548E-2</c:v>
                </c:pt>
                <c:pt idx="1485">
                  <c:v>1.5026263384127603E-2</c:v>
                </c:pt>
                <c:pt idx="1486">
                  <c:v>1.5001642627157859E-2</c:v>
                </c:pt>
                <c:pt idx="1487">
                  <c:v>1.4952697037325406E-2</c:v>
                </c:pt>
                <c:pt idx="1488">
                  <c:v>1.4903654419106755E-2</c:v>
                </c:pt>
                <c:pt idx="1489">
                  <c:v>1.4854514776151167E-2</c:v>
                </c:pt>
                <c:pt idx="1490">
                  <c:v>1.4809732995968196E-2</c:v>
                </c:pt>
                <c:pt idx="1491">
                  <c:v>1.4759821776657701E-2</c:v>
                </c:pt>
                <c:pt idx="1492">
                  <c:v>1.4709812482366103E-2</c:v>
                </c:pt>
                <c:pt idx="1493">
                  <c:v>1.4659705116815259E-2</c:v>
                </c:pt>
                <c:pt idx="1494">
                  <c:v>1.4596318575488784E-2</c:v>
                </c:pt>
                <c:pt idx="1495">
                  <c:v>1.4547709735682732E-2</c:v>
                </c:pt>
                <c:pt idx="1496">
                  <c:v>1.44990059518028E-2</c:v>
                </c:pt>
                <c:pt idx="1497">
                  <c:v>1.4450207227474176E-2</c:v>
                </c:pt>
                <c:pt idx="1498">
                  <c:v>1.4400461108899103E-2</c:v>
                </c:pt>
                <c:pt idx="1499">
                  <c:v>1.4382274768891532E-2</c:v>
                </c:pt>
                <c:pt idx="1500">
                  <c:v>1.4385677979036714E-2</c:v>
                </c:pt>
                <c:pt idx="1501">
                  <c:v>1.4389081192193955E-2</c:v>
                </c:pt>
                <c:pt idx="1502">
                  <c:v>1.4392484408364103E-2</c:v>
                </c:pt>
                <c:pt idx="1503">
                  <c:v>1.4395887627548013E-2</c:v>
                </c:pt>
                <c:pt idx="1504">
                  <c:v>1.439929084974398E-2</c:v>
                </c:pt>
                <c:pt idx="1505">
                  <c:v>1.4402694074952855E-2</c:v>
                </c:pt>
                <c:pt idx="1506">
                  <c:v>1.4406097303175491E-2</c:v>
                </c:pt>
                <c:pt idx="1507">
                  <c:v>1.4409500534409335E-2</c:v>
                </c:pt>
                <c:pt idx="1508">
                  <c:v>1.441290376865694E-2</c:v>
                </c:pt>
                <c:pt idx="1509">
                  <c:v>1.4416307005917452E-2</c:v>
                </c:pt>
                <c:pt idx="1510">
                  <c:v>1.4419710246190874E-2</c:v>
                </c:pt>
                <c:pt idx="1511">
                  <c:v>1.4421518655127143E-2</c:v>
                </c:pt>
                <c:pt idx="1512">
                  <c:v>1.4424921492500778E-2</c:v>
                </c:pt>
                <c:pt idx="1513">
                  <c:v>1.4428324332790765E-2</c:v>
                </c:pt>
                <c:pt idx="1514">
                  <c:v>1.4431727175997097E-2</c:v>
                </c:pt>
                <c:pt idx="1515">
                  <c:v>1.4436726492749918E-2</c:v>
                </c:pt>
                <c:pt idx="1516">
                  <c:v>1.4440129751100794E-2</c:v>
                </c:pt>
                <c:pt idx="1517">
                  <c:v>1.4443533012463728E-2</c:v>
                </c:pt>
                <c:pt idx="1518">
                  <c:v>1.4446936276839571E-2</c:v>
                </c:pt>
                <c:pt idx="1519">
                  <c:v>1.4450339544230025E-2</c:v>
                </c:pt>
                <c:pt idx="1520">
                  <c:v>1.4452144296479296E-2</c:v>
                </c:pt>
                <c:pt idx="1521">
                  <c:v>1.4457146088046258E-2</c:v>
                </c:pt>
                <c:pt idx="1522">
                  <c:v>1.4460549364474589E-2</c:v>
                </c:pt>
                <c:pt idx="1523">
                  <c:v>1.4463952643914127E-2</c:v>
                </c:pt>
                <c:pt idx="1524">
                  <c:v>1.4465755768462235E-2</c:v>
                </c:pt>
                <c:pt idx="1525">
                  <c:v>1.4468625175631189E-2</c:v>
                </c:pt>
                <c:pt idx="1526">
                  <c:v>1.4472027917094898E-2</c:v>
                </c:pt>
                <c:pt idx="1527">
                  <c:v>1.44754306614443E-2</c:v>
                </c:pt>
                <c:pt idx="1528">
                  <c:v>1.4480825666872711E-2</c:v>
                </c:pt>
                <c:pt idx="1529">
                  <c:v>1.4484762656325648E-2</c:v>
                </c:pt>
                <c:pt idx="1530">
                  <c:v>1.4487631446193038E-2</c:v>
                </c:pt>
                <c:pt idx="1531">
                  <c:v>1.4491034340228163E-2</c:v>
                </c:pt>
                <c:pt idx="1532">
                  <c:v>1.4494437237178758E-2</c:v>
                </c:pt>
                <c:pt idx="1533">
                  <c:v>1.449784013704658E-2</c:v>
                </c:pt>
                <c:pt idx="1534">
                  <c:v>1.4501243039830752E-2</c:v>
                </c:pt>
                <c:pt idx="1535">
                  <c:v>1.4504645945531271E-2</c:v>
                </c:pt>
                <c:pt idx="1536">
                  <c:v>1.4508048854148138E-2</c:v>
                </c:pt>
                <c:pt idx="1537">
                  <c:v>1.4511986962962516E-2</c:v>
                </c:pt>
                <c:pt idx="1538">
                  <c:v>1.4478042158325807E-2</c:v>
                </c:pt>
                <c:pt idx="1539">
                  <c:v>1.4444032670927344E-2</c:v>
                </c:pt>
                <c:pt idx="1540">
                  <c:v>1.4409958502452733E-2</c:v>
                </c:pt>
                <c:pt idx="1541">
                  <c:v>1.4375819654591058E-2</c:v>
                </c:pt>
                <c:pt idx="1542">
                  <c:v>1.4339514809869157E-2</c:v>
                </c:pt>
                <c:pt idx="1543">
                  <c:v>1.4304834035431417E-2</c:v>
                </c:pt>
                <c:pt idx="1544">
                  <c:v>1.4270087879269026E-2</c:v>
                </c:pt>
                <c:pt idx="1545">
                  <c:v>1.423527634310281E-2</c:v>
                </c:pt>
                <c:pt idx="1546">
                  <c:v>1.4199226830438642E-2</c:v>
                </c:pt>
                <c:pt idx="1547">
                  <c:v>1.4164690703574227E-2</c:v>
                </c:pt>
                <c:pt idx="1548">
                  <c:v>1.4130089909476508E-2</c:v>
                </c:pt>
                <c:pt idx="1549">
                  <c:v>1.4095424449859761E-2</c:v>
                </c:pt>
                <c:pt idx="1550">
                  <c:v>1.4060694326442613E-2</c:v>
                </c:pt>
                <c:pt idx="1551">
                  <c:v>1.4063243097634974E-2</c:v>
                </c:pt>
                <c:pt idx="1552">
                  <c:v>1.4065791870481665E-2</c:v>
                </c:pt>
                <c:pt idx="1553">
                  <c:v>1.4068340644982684E-2</c:v>
                </c:pt>
                <c:pt idx="1554">
                  <c:v>1.4070889421138034E-2</c:v>
                </c:pt>
                <c:pt idx="1555">
                  <c:v>1.4073438198946842E-2</c:v>
                </c:pt>
                <c:pt idx="1556">
                  <c:v>1.4075986978409978E-2</c:v>
                </c:pt>
                <c:pt idx="1557">
                  <c:v>1.4078535759528313E-2</c:v>
                </c:pt>
                <c:pt idx="1558">
                  <c:v>1.4081084542300108E-2</c:v>
                </c:pt>
                <c:pt idx="1559">
                  <c:v>1.4083633326726233E-2</c:v>
                </c:pt>
                <c:pt idx="1560">
                  <c:v>1.4086182112807554E-2</c:v>
                </c:pt>
                <c:pt idx="1561">
                  <c:v>1.4088730900541467E-2</c:v>
                </c:pt>
                <c:pt idx="1562">
                  <c:v>1.4091279689929709E-2</c:v>
                </c:pt>
                <c:pt idx="1563">
                  <c:v>1.4093370882411648E-2</c:v>
                </c:pt>
                <c:pt idx="1564">
                  <c:v>1.4095919575379971E-2</c:v>
                </c:pt>
                <c:pt idx="1565">
                  <c:v>1.4098468269983908E-2</c:v>
                </c:pt>
                <c:pt idx="1566">
                  <c:v>1.4101016966225215E-2</c:v>
                </c:pt>
                <c:pt idx="1567">
                  <c:v>1.410356566410214E-2</c:v>
                </c:pt>
                <c:pt idx="1568">
                  <c:v>1.4106572461001802E-2</c:v>
                </c:pt>
                <c:pt idx="1569">
                  <c:v>1.4109121261969476E-2</c:v>
                </c:pt>
                <c:pt idx="1570">
                  <c:v>1.4111670064592349E-2</c:v>
                </c:pt>
                <c:pt idx="1571">
                  <c:v>1.4114218868868681E-2</c:v>
                </c:pt>
                <c:pt idx="1572">
                  <c:v>1.4116767674799342E-2</c:v>
                </c:pt>
                <c:pt idx="1573">
                  <c:v>1.4119316482385201E-2</c:v>
                </c:pt>
                <c:pt idx="1574">
                  <c:v>1.4121865291624519E-2</c:v>
                </c:pt>
                <c:pt idx="1575">
                  <c:v>1.4124414102518168E-2</c:v>
                </c:pt>
                <c:pt idx="1576">
                  <c:v>1.4126045143684429E-2</c:v>
                </c:pt>
                <c:pt idx="1577">
                  <c:v>1.4128593757965824E-2</c:v>
                </c:pt>
                <c:pt idx="1578">
                  <c:v>1.4131142373867256E-2</c:v>
                </c:pt>
                <c:pt idx="1579">
                  <c:v>1.4133690991385173E-2</c:v>
                </c:pt>
                <c:pt idx="1580">
                  <c:v>1.4136239610521351E-2</c:v>
                </c:pt>
                <c:pt idx="1581">
                  <c:v>1.4138788231276678E-2</c:v>
                </c:pt>
                <c:pt idx="1582">
                  <c:v>1.4141336853649378E-2</c:v>
                </c:pt>
                <c:pt idx="1583">
                  <c:v>1.4143885477640339E-2</c:v>
                </c:pt>
                <c:pt idx="1584">
                  <c:v>1.4146893778348484E-2</c:v>
                </c:pt>
                <c:pt idx="1585">
                  <c:v>1.4148982730476156E-2</c:v>
                </c:pt>
                <c:pt idx="1586">
                  <c:v>1.4151531359321901E-2</c:v>
                </c:pt>
                <c:pt idx="1587">
                  <c:v>1.4154079989785906E-2</c:v>
                </c:pt>
                <c:pt idx="1588">
                  <c:v>1.4156628621867284E-2</c:v>
                </c:pt>
                <c:pt idx="1589">
                  <c:v>1.4160097628724206E-2</c:v>
                </c:pt>
                <c:pt idx="1590">
                  <c:v>1.4136818529027605E-2</c:v>
                </c:pt>
                <c:pt idx="1591">
                  <c:v>1.4113496582566607E-2</c:v>
                </c:pt>
                <c:pt idx="1592">
                  <c:v>1.4090131790105818E-2</c:v>
                </c:pt>
                <c:pt idx="1593">
                  <c:v>1.4066724152410712E-2</c:v>
                </c:pt>
                <c:pt idx="1594">
                  <c:v>1.4045151796331173E-2</c:v>
                </c:pt>
                <c:pt idx="1595">
                  <c:v>1.4021379414707524E-2</c:v>
                </c:pt>
                <c:pt idx="1596">
                  <c:v>1.3997563721282255E-2</c:v>
                </c:pt>
                <c:pt idx="1597">
                  <c:v>1.3973704716835405E-2</c:v>
                </c:pt>
                <c:pt idx="1598">
                  <c:v>1.3949043312356272E-2</c:v>
                </c:pt>
                <c:pt idx="1599">
                  <c:v>1.3925378619433626E-2</c:v>
                </c:pt>
                <c:pt idx="1600">
                  <c:v>1.3901671086681036E-2</c:v>
                </c:pt>
                <c:pt idx="1601">
                  <c:v>1.3877920714877012E-2</c:v>
                </c:pt>
                <c:pt idx="1602">
                  <c:v>1.3854127504800057E-2</c:v>
                </c:pt>
                <c:pt idx="1603">
                  <c:v>1.385242531768445E-2</c:v>
                </c:pt>
                <c:pt idx="1604">
                  <c:v>1.385440904844237E-2</c:v>
                </c:pt>
                <c:pt idx="1605">
                  <c:v>1.3856392780202098E-2</c:v>
                </c:pt>
                <c:pt idx="1606">
                  <c:v>1.3858376512963632E-2</c:v>
                </c:pt>
                <c:pt idx="1607">
                  <c:v>1.3860360246726974E-2</c:v>
                </c:pt>
                <c:pt idx="1608">
                  <c:v>1.3862343981492994E-2</c:v>
                </c:pt>
                <c:pt idx="1609">
                  <c:v>1.3864327717260819E-2</c:v>
                </c:pt>
                <c:pt idx="1610">
                  <c:v>1.3866311454031322E-2</c:v>
                </c:pt>
                <c:pt idx="1611">
                  <c:v>1.3868295191802762E-2</c:v>
                </c:pt>
                <c:pt idx="1612">
                  <c:v>1.3870278930577748E-2</c:v>
                </c:pt>
                <c:pt idx="1613">
                  <c:v>1.3872262670354541E-2</c:v>
                </c:pt>
                <c:pt idx="1614">
                  <c:v>1.3874246411132272E-2</c:v>
                </c:pt>
                <c:pt idx="1615">
                  <c:v>1.3875821351246669E-2</c:v>
                </c:pt>
                <c:pt idx="1616">
                  <c:v>1.3877805017626836E-2</c:v>
                </c:pt>
                <c:pt idx="1617">
                  <c:v>1.3879788684997859E-2</c:v>
                </c:pt>
                <c:pt idx="1618">
                  <c:v>1.3881772353359738E-2</c:v>
                </c:pt>
                <c:pt idx="1619">
                  <c:v>1.3883756022713351E-2</c:v>
                </c:pt>
                <c:pt idx="1620">
                  <c:v>1.388614887684878E-2</c:v>
                </c:pt>
                <c:pt idx="1621">
                  <c:v>1.3888132624642639E-2</c:v>
                </c:pt>
                <c:pt idx="1622">
                  <c:v>1.3890116373438304E-2</c:v>
                </c:pt>
                <c:pt idx="1623">
                  <c:v>1.3892100123235777E-2</c:v>
                </c:pt>
                <c:pt idx="1624">
                  <c:v>1.3894083874035927E-2</c:v>
                </c:pt>
                <c:pt idx="1625">
                  <c:v>1.3896067625837014E-2</c:v>
                </c:pt>
                <c:pt idx="1626">
                  <c:v>1.3898051378641646E-2</c:v>
                </c:pt>
                <c:pt idx="1627">
                  <c:v>1.3900035132447218E-2</c:v>
                </c:pt>
                <c:pt idx="1628">
                  <c:v>1.3901199313559154E-2</c:v>
                </c:pt>
                <c:pt idx="1629">
                  <c:v>1.3903182916283896E-2</c:v>
                </c:pt>
                <c:pt idx="1630">
                  <c:v>1.3905166519988299E-2</c:v>
                </c:pt>
                <c:pt idx="1631">
                  <c:v>1.3907150124674139E-2</c:v>
                </c:pt>
                <c:pt idx="1632">
                  <c:v>1.3909133730338752E-2</c:v>
                </c:pt>
                <c:pt idx="1633">
                  <c:v>1.3911117336984802E-2</c:v>
                </c:pt>
                <c:pt idx="1634">
                  <c:v>1.3913511181956252E-2</c:v>
                </c:pt>
                <c:pt idx="1635">
                  <c:v>1.3915084553216772E-2</c:v>
                </c:pt>
                <c:pt idx="1636">
                  <c:v>1.3917068162803581E-2</c:v>
                </c:pt>
                <c:pt idx="1637">
                  <c:v>1.391905177337005E-2</c:v>
                </c:pt>
                <c:pt idx="1638">
                  <c:v>1.3921035384917069E-2</c:v>
                </c:pt>
                <c:pt idx="1639">
                  <c:v>1.3923018997444636E-2</c:v>
                </c:pt>
                <c:pt idx="1640">
                  <c:v>1.3925002610951864E-2</c:v>
                </c:pt>
                <c:pt idx="1641">
                  <c:v>1.3927807790956689E-2</c:v>
                </c:pt>
                <c:pt idx="1642">
                  <c:v>1.3916598970597856E-2</c:v>
                </c:pt>
                <c:pt idx="1643">
                  <c:v>1.3903168628660156E-2</c:v>
                </c:pt>
                <c:pt idx="1644">
                  <c:v>1.3889713779654776E-2</c:v>
                </c:pt>
                <c:pt idx="1645">
                  <c:v>1.3876234423834557E-2</c:v>
                </c:pt>
                <c:pt idx="1646">
                  <c:v>1.3863736444069722E-2</c:v>
                </c:pt>
                <c:pt idx="1647">
                  <c:v>1.3850041680891304E-2</c:v>
                </c:pt>
                <c:pt idx="1648">
                  <c:v>1.3836322143431798E-2</c:v>
                </c:pt>
                <c:pt idx="1649">
                  <c:v>1.3822577831945944E-2</c:v>
                </c:pt>
                <c:pt idx="1650">
                  <c:v>1.3808470051377711E-2</c:v>
                </c:pt>
                <c:pt idx="1651">
                  <c:v>1.3794843659992029E-2</c:v>
                </c:pt>
                <c:pt idx="1652">
                  <c:v>1.3781192763570087E-2</c:v>
                </c:pt>
                <c:pt idx="1653">
                  <c:v>1.3767517362368201E-2</c:v>
                </c:pt>
                <c:pt idx="1654">
                  <c:v>1.3753817456641818E-2</c:v>
                </c:pt>
                <c:pt idx="1655">
                  <c:v>1.3751085121100518E-2</c:v>
                </c:pt>
                <c:pt idx="1656">
                  <c:v>1.3752746115347009E-2</c:v>
                </c:pt>
                <c:pt idx="1657">
                  <c:v>1.3754407110297287E-2</c:v>
                </c:pt>
                <c:pt idx="1658">
                  <c:v>1.3756068105948741E-2</c:v>
                </c:pt>
                <c:pt idx="1659">
                  <c:v>1.3757729102303981E-2</c:v>
                </c:pt>
                <c:pt idx="1660">
                  <c:v>1.37593900993604E-2</c:v>
                </c:pt>
                <c:pt idx="1661">
                  <c:v>1.3761051097121472E-2</c:v>
                </c:pt>
                <c:pt idx="1662">
                  <c:v>1.3762712095583721E-2</c:v>
                </c:pt>
                <c:pt idx="1663">
                  <c:v>1.3764373094748018E-2</c:v>
                </c:pt>
                <c:pt idx="1664">
                  <c:v>1.3766034094616969E-2</c:v>
                </c:pt>
                <c:pt idx="1665">
                  <c:v>1.376769509518623E-2</c:v>
                </c:pt>
                <c:pt idx="1666">
                  <c:v>1.3769356096459275E-2</c:v>
                </c:pt>
                <c:pt idx="1667">
                  <c:v>1.3771017098435236E-2</c:v>
                </c:pt>
                <c:pt idx="1668">
                  <c:v>1.37722963207741E-2</c:v>
                </c:pt>
                <c:pt idx="1669">
                  <c:v>1.3773957260668731E-2</c:v>
                </c:pt>
                <c:pt idx="1670">
                  <c:v>1.3775618201257315E-2</c:v>
                </c:pt>
                <c:pt idx="1671">
                  <c:v>1.3777279142541603E-2</c:v>
                </c:pt>
                <c:pt idx="1672">
                  <c:v>1.377932211885096E-2</c:v>
                </c:pt>
                <c:pt idx="1673">
                  <c:v>1.3780983125042681E-2</c:v>
                </c:pt>
                <c:pt idx="1674">
                  <c:v>1.3782644131935577E-2</c:v>
                </c:pt>
                <c:pt idx="1675">
                  <c:v>1.3784305139532261E-2</c:v>
                </c:pt>
                <c:pt idx="1676">
                  <c:v>1.3785966147830122E-2</c:v>
                </c:pt>
                <c:pt idx="1677">
                  <c:v>1.3787627156831767E-2</c:v>
                </c:pt>
                <c:pt idx="1678">
                  <c:v>1.3789288166535459E-2</c:v>
                </c:pt>
                <c:pt idx="1679">
                  <c:v>1.3790949176942936E-2</c:v>
                </c:pt>
                <c:pt idx="1680">
                  <c:v>1.3792610188051592E-2</c:v>
                </c:pt>
                <c:pt idx="1681">
                  <c:v>1.379388859360272E-2</c:v>
                </c:pt>
                <c:pt idx="1682">
                  <c:v>1.3795549542531005E-2</c:v>
                </c:pt>
                <c:pt idx="1683">
                  <c:v>1.3797210492154996E-2</c:v>
                </c:pt>
                <c:pt idx="1684">
                  <c:v>1.3798871442472939E-2</c:v>
                </c:pt>
                <c:pt idx="1685">
                  <c:v>1.380053239348571E-2</c:v>
                </c:pt>
                <c:pt idx="1686">
                  <c:v>1.380219334519419E-2</c:v>
                </c:pt>
                <c:pt idx="1687">
                  <c:v>1.3803854297596618E-2</c:v>
                </c:pt>
                <c:pt idx="1688">
                  <c:v>1.3805515250694754E-2</c:v>
                </c:pt>
                <c:pt idx="1689">
                  <c:v>1.3806793105165305E-2</c:v>
                </c:pt>
                <c:pt idx="1690">
                  <c:v>1.3808453996008829E-2</c:v>
                </c:pt>
                <c:pt idx="1691">
                  <c:v>1.3810114887539804E-2</c:v>
                </c:pt>
                <c:pt idx="1692">
                  <c:v>1.3811775779758229E-2</c:v>
                </c:pt>
                <c:pt idx="1693">
                  <c:v>1.3813436672664103E-2</c:v>
                </c:pt>
                <c:pt idx="1694">
                  <c:v>1.3814557006936434E-2</c:v>
                </c:pt>
                <c:pt idx="1695">
                  <c:v>1.3811637587230452E-2</c:v>
                </c:pt>
                <c:pt idx="1696">
                  <c:v>1.3808711160612896E-2</c:v>
                </c:pt>
                <c:pt idx="1697">
                  <c:v>1.3805777727100278E-2</c:v>
                </c:pt>
                <c:pt idx="1698">
                  <c:v>1.3802903176752996E-2</c:v>
                </c:pt>
                <c:pt idx="1699">
                  <c:v>1.3799906213815837E-2</c:v>
                </c:pt>
                <c:pt idx="1700">
                  <c:v>1.3796902167328227E-2</c:v>
                </c:pt>
                <c:pt idx="1701">
                  <c:v>1.3793891037307738E-2</c:v>
                </c:pt>
                <c:pt idx="1702">
                  <c:v>1.3790580817852749E-2</c:v>
                </c:pt>
                <c:pt idx="1703">
                  <c:v>1.3787604342329306E-2</c:v>
                </c:pt>
                <c:pt idx="1704">
                  <c:v>1.3784620860023749E-2</c:v>
                </c:pt>
                <c:pt idx="1705">
                  <c:v>1.3781630370951724E-2</c:v>
                </c:pt>
                <c:pt idx="1706">
                  <c:v>1.3778632875128864E-2</c:v>
                </c:pt>
                <c:pt idx="1707">
                  <c:v>1.3776935770026328E-2</c:v>
                </c:pt>
                <c:pt idx="1708">
                  <c:v>1.3778504656559191E-2</c:v>
                </c:pt>
                <c:pt idx="1709">
                  <c:v>1.3780073543719377E-2</c:v>
                </c:pt>
                <c:pt idx="1710">
                  <c:v>1.3781642431506017E-2</c:v>
                </c:pt>
                <c:pt idx="1711">
                  <c:v>1.3783211319919983E-2</c:v>
                </c:pt>
                <c:pt idx="1712">
                  <c:v>1.3784780208960404E-2</c:v>
                </c:pt>
                <c:pt idx="1713">
                  <c:v>1.3786349098627282E-2</c:v>
                </c:pt>
                <c:pt idx="1714">
                  <c:v>1.3787917988921481E-2</c:v>
                </c:pt>
                <c:pt idx="1715">
                  <c:v>1.3789486879842138E-2</c:v>
                </c:pt>
                <c:pt idx="1716">
                  <c:v>1.3791055771390118E-2</c:v>
                </c:pt>
                <c:pt idx="1717">
                  <c:v>1.3792624663564554E-2</c:v>
                </c:pt>
                <c:pt idx="1718">
                  <c:v>1.3794193556366314E-2</c:v>
                </c:pt>
                <c:pt idx="1719">
                  <c:v>1.3795762449793662E-2</c:v>
                </c:pt>
                <c:pt idx="1720">
                  <c:v>1.3796955200118694E-2</c:v>
                </c:pt>
                <c:pt idx="1721">
                  <c:v>1.3798524034730805E-2</c:v>
                </c:pt>
                <c:pt idx="1722">
                  <c:v>1.3800092869962199E-2</c:v>
                </c:pt>
                <c:pt idx="1723">
                  <c:v>1.3802038029775423E-2</c:v>
                </c:pt>
                <c:pt idx="1724">
                  <c:v>1.3803606926337652E-2</c:v>
                </c:pt>
                <c:pt idx="1725">
                  <c:v>1.3805175823526339E-2</c:v>
                </c:pt>
                <c:pt idx="1726">
                  <c:v>1.3806744721342348E-2</c:v>
                </c:pt>
                <c:pt idx="1727">
                  <c:v>1.3808313619784813E-2</c:v>
                </c:pt>
                <c:pt idx="1728">
                  <c:v>1.3809882518854602E-2</c:v>
                </c:pt>
                <c:pt idx="1729">
                  <c:v>1.3811451418550849E-2</c:v>
                </c:pt>
                <c:pt idx="1730">
                  <c:v>1.3813020318874417E-2</c:v>
                </c:pt>
                <c:pt idx="1731">
                  <c:v>1.3814589219823573E-2</c:v>
                </c:pt>
                <c:pt idx="1732">
                  <c:v>1.3816158121400923E-2</c:v>
                </c:pt>
                <c:pt idx="1733">
                  <c:v>1.3816973188612636E-2</c:v>
                </c:pt>
                <c:pt idx="1734">
                  <c:v>1.3818541971128973E-2</c:v>
                </c:pt>
                <c:pt idx="1735">
                  <c:v>1.3820110754258152E-2</c:v>
                </c:pt>
                <c:pt idx="1736">
                  <c:v>1.3821903650012679E-2</c:v>
                </c:pt>
                <c:pt idx="1737">
                  <c:v>1.3823472434455475E-2</c:v>
                </c:pt>
                <c:pt idx="1738">
                  <c:v>1.3825041219512002E-2</c:v>
                </c:pt>
                <c:pt idx="1739">
                  <c:v>1.3826610005180484E-2</c:v>
                </c:pt>
                <c:pt idx="1740">
                  <c:v>1.3828178791463586E-2</c:v>
                </c:pt>
                <c:pt idx="1741">
                  <c:v>1.3829370193887414E-2</c:v>
                </c:pt>
                <c:pt idx="1742">
                  <c:v>1.3830938921188283E-2</c:v>
                </c:pt>
                <c:pt idx="1743">
                  <c:v>1.383250764909451E-2</c:v>
                </c:pt>
                <c:pt idx="1744">
                  <c:v>1.3834076377607892E-2</c:v>
                </c:pt>
                <c:pt idx="1745">
                  <c:v>1.383677802895278E-2</c:v>
                </c:pt>
                <c:pt idx="1746">
                  <c:v>1.3836795607043068E-2</c:v>
                </c:pt>
                <c:pt idx="1747">
                  <c:v>1.3835646544763828E-2</c:v>
                </c:pt>
                <c:pt idx="1748">
                  <c:v>1.3834493484544349E-2</c:v>
                </c:pt>
                <c:pt idx="1749">
                  <c:v>1.3833336426388105E-2</c:v>
                </c:pt>
                <c:pt idx="1750">
                  <c:v>1.3832055626603173E-2</c:v>
                </c:pt>
                <c:pt idx="1751">
                  <c:v>1.3830861152278009E-2</c:v>
                </c:pt>
                <c:pt idx="1752">
                  <c:v>1.3829662636258393E-2</c:v>
                </c:pt>
                <c:pt idx="1753">
                  <c:v>1.3828460078548717E-2</c:v>
                </c:pt>
                <c:pt idx="1754">
                  <c:v>1.3827491166684885E-2</c:v>
                </c:pt>
                <c:pt idx="1755">
                  <c:v>1.3826310120985386E-2</c:v>
                </c:pt>
                <c:pt idx="1756">
                  <c:v>1.382512507737345E-2</c:v>
                </c:pt>
                <c:pt idx="1757">
                  <c:v>1.3823936035854292E-2</c:v>
                </c:pt>
                <c:pt idx="1758">
                  <c:v>1.3822742996431386E-2</c:v>
                </c:pt>
                <c:pt idx="1759">
                  <c:v>1.3822709331399756E-2</c:v>
                </c:pt>
                <c:pt idx="1760">
                  <c:v>1.3824225687586457E-2</c:v>
                </c:pt>
                <c:pt idx="1761">
                  <c:v>1.3825742044358777E-2</c:v>
                </c:pt>
                <c:pt idx="1762">
                  <c:v>1.3827258401714978E-2</c:v>
                </c:pt>
                <c:pt idx="1763">
                  <c:v>1.3828774759658536E-2</c:v>
                </c:pt>
                <c:pt idx="1764">
                  <c:v>1.3830291118186842E-2</c:v>
                </c:pt>
                <c:pt idx="1765">
                  <c:v>1.3831807477299899E-2</c:v>
                </c:pt>
                <c:pt idx="1766">
                  <c:v>1.3833323836999444E-2</c:v>
                </c:pt>
                <c:pt idx="1767">
                  <c:v>1.3834840197285474E-2</c:v>
                </c:pt>
                <c:pt idx="1768">
                  <c:v>1.3836356558155386E-2</c:v>
                </c:pt>
                <c:pt idx="1769">
                  <c:v>1.3837872919611785E-2</c:v>
                </c:pt>
                <c:pt idx="1770">
                  <c:v>1.3839389281653805E-2</c:v>
                </c:pt>
                <c:pt idx="1771">
                  <c:v>1.3840905644280572E-2</c:v>
                </c:pt>
                <c:pt idx="1772">
                  <c:v>1.3842047887955582E-2</c:v>
                </c:pt>
                <c:pt idx="1773">
                  <c:v>1.3843564193507031E-2</c:v>
                </c:pt>
                <c:pt idx="1774">
                  <c:v>1.3845080499638234E-2</c:v>
                </c:pt>
                <c:pt idx="1775">
                  <c:v>1.3846971100644697E-2</c:v>
                </c:pt>
                <c:pt idx="1776">
                  <c:v>1.3848487466199558E-2</c:v>
                </c:pt>
                <c:pt idx="1777">
                  <c:v>1.3850003832340035E-2</c:v>
                </c:pt>
                <c:pt idx="1778">
                  <c:v>1.3851520199067002E-2</c:v>
                </c:pt>
                <c:pt idx="1779">
                  <c:v>1.3853036566377848E-2</c:v>
                </c:pt>
                <c:pt idx="1780">
                  <c:v>1.3854552934274315E-2</c:v>
                </c:pt>
                <c:pt idx="1781">
                  <c:v>1.3856069302757268E-2</c:v>
                </c:pt>
                <c:pt idx="1782">
                  <c:v>1.3857585671825838E-2</c:v>
                </c:pt>
                <c:pt idx="1783">
                  <c:v>1.3859102041479159E-2</c:v>
                </c:pt>
                <c:pt idx="1784">
                  <c:v>1.3860618411718099E-2</c:v>
                </c:pt>
                <c:pt idx="1785">
                  <c:v>1.3861385043223429E-2</c:v>
                </c:pt>
                <c:pt idx="1786">
                  <c:v>1.3862901297978958E-2</c:v>
                </c:pt>
                <c:pt idx="1787">
                  <c:v>1.3864417553305586E-2</c:v>
                </c:pt>
                <c:pt idx="1788">
                  <c:v>1.3866150417238821E-2</c:v>
                </c:pt>
                <c:pt idx="1789">
                  <c:v>1.3867666673792911E-2</c:v>
                </c:pt>
                <c:pt idx="1790">
                  <c:v>1.3869182930919877E-2</c:v>
                </c:pt>
                <c:pt idx="1791">
                  <c:v>1.3870699188619717E-2</c:v>
                </c:pt>
                <c:pt idx="1792">
                  <c:v>1.3872215446892433E-2</c:v>
                </c:pt>
                <c:pt idx="1793">
                  <c:v>1.3873356383717669E-2</c:v>
                </c:pt>
                <c:pt idx="1794">
                  <c:v>1.387487258476014E-2</c:v>
                </c:pt>
                <c:pt idx="1795">
                  <c:v>1.3876388786370245E-2</c:v>
                </c:pt>
                <c:pt idx="1796">
                  <c:v>1.3877904988546191E-2</c:v>
                </c:pt>
                <c:pt idx="1797">
                  <c:v>1.3880172317608373E-2</c:v>
                </c:pt>
                <c:pt idx="1798">
                  <c:v>1.3883054938815217E-2</c:v>
                </c:pt>
                <c:pt idx="1799">
                  <c:v>1.3884811096703264E-2</c:v>
                </c:pt>
                <c:pt idx="1800">
                  <c:v>1.3886567594754103E-2</c:v>
                </c:pt>
                <c:pt idx="1801">
                  <c:v>1.3888324432969433E-2</c:v>
                </c:pt>
                <c:pt idx="1802">
                  <c:v>1.3889895360309892E-2</c:v>
                </c:pt>
                <c:pt idx="1803">
                  <c:v>1.3891660670923187E-2</c:v>
                </c:pt>
                <c:pt idx="1804">
                  <c:v>1.3893426332830857E-2</c:v>
                </c:pt>
                <c:pt idx="1805">
                  <c:v>1.3895192346033786E-2</c:v>
                </c:pt>
                <c:pt idx="1806">
                  <c:v>1.389734559696159E-2</c:v>
                </c:pt>
                <c:pt idx="1807">
                  <c:v>1.389910970869828E-2</c:v>
                </c:pt>
                <c:pt idx="1808">
                  <c:v>1.3900874167939605E-2</c:v>
                </c:pt>
                <c:pt idx="1809">
                  <c:v>1.390263897468904E-2</c:v>
                </c:pt>
                <c:pt idx="1810">
                  <c:v>1.3904369220517391E-2</c:v>
                </c:pt>
                <c:pt idx="1811">
                  <c:v>1.3905890165049449E-2</c:v>
                </c:pt>
                <c:pt idx="1812">
                  <c:v>1.3907411110170602E-2</c:v>
                </c:pt>
                <c:pt idx="1813">
                  <c:v>1.3908932055879978E-2</c:v>
                </c:pt>
                <c:pt idx="1814">
                  <c:v>1.3910453002179317E-2</c:v>
                </c:pt>
                <c:pt idx="1815">
                  <c:v>1.3911973949067751E-2</c:v>
                </c:pt>
                <c:pt idx="1816">
                  <c:v>1.3913494896545279E-2</c:v>
                </c:pt>
                <c:pt idx="1817">
                  <c:v>1.3915015844611901E-2</c:v>
                </c:pt>
                <c:pt idx="1818">
                  <c:v>1.3916536793267615E-2</c:v>
                </c:pt>
                <c:pt idx="1819">
                  <c:v>1.3918057742511557E-2</c:v>
                </c:pt>
                <c:pt idx="1820">
                  <c:v>1.3919578692345461E-2</c:v>
                </c:pt>
                <c:pt idx="1821">
                  <c:v>1.3921099642768458E-2</c:v>
                </c:pt>
                <c:pt idx="1822">
                  <c:v>1.392262059377968E-2</c:v>
                </c:pt>
                <c:pt idx="1823">
                  <c:v>1.3923763952289203E-2</c:v>
                </c:pt>
                <c:pt idx="1824">
                  <c:v>1.3925284845711833E-2</c:v>
                </c:pt>
                <c:pt idx="1825">
                  <c:v>1.3926805739717734E-2</c:v>
                </c:pt>
                <c:pt idx="1826">
                  <c:v>1.3928326634306024E-2</c:v>
                </c:pt>
                <c:pt idx="1827">
                  <c:v>1.3930225357674811E-2</c:v>
                </c:pt>
                <c:pt idx="1828">
                  <c:v>1.3931746312221466E-2</c:v>
                </c:pt>
                <c:pt idx="1829">
                  <c:v>1.3933267267357215E-2</c:v>
                </c:pt>
                <c:pt idx="1830">
                  <c:v>1.3934788223080322E-2</c:v>
                </c:pt>
                <c:pt idx="1831">
                  <c:v>1.3936309179394259E-2</c:v>
                </c:pt>
                <c:pt idx="1832">
                  <c:v>1.393783013629642E-2</c:v>
                </c:pt>
                <c:pt idx="1833">
                  <c:v>1.3939351093788547E-2</c:v>
                </c:pt>
                <c:pt idx="1834">
                  <c:v>1.3940872051869765E-2</c:v>
                </c:pt>
                <c:pt idx="1835">
                  <c:v>1.394239301054008E-2</c:v>
                </c:pt>
                <c:pt idx="1836">
                  <c:v>1.3943157270030149E-2</c:v>
                </c:pt>
                <c:pt idx="1837">
                  <c:v>1.3944678112180142E-2</c:v>
                </c:pt>
                <c:pt idx="1838">
                  <c:v>1.3946198954906563E-2</c:v>
                </c:pt>
                <c:pt idx="1839">
                  <c:v>1.3947719798209413E-2</c:v>
                </c:pt>
                <c:pt idx="1840">
                  <c:v>1.3949619219721298E-2</c:v>
                </c:pt>
                <c:pt idx="1841">
                  <c:v>1.3950761486543506E-2</c:v>
                </c:pt>
                <c:pt idx="1842">
                  <c:v>1.395228233157475E-2</c:v>
                </c:pt>
                <c:pt idx="1843">
                  <c:v>1.3953803177182422E-2</c:v>
                </c:pt>
                <c:pt idx="1844">
                  <c:v>1.3955324023366522E-2</c:v>
                </c:pt>
                <c:pt idx="1845">
                  <c:v>1.395684487012705E-2</c:v>
                </c:pt>
                <c:pt idx="1846">
                  <c:v>1.3958365717463117E-2</c:v>
                </c:pt>
                <c:pt idx="1847">
                  <c:v>1.3959886565375612E-2</c:v>
                </c:pt>
                <c:pt idx="1848">
                  <c:v>1.3961407413864535E-2</c:v>
                </c:pt>
                <c:pt idx="1849">
                  <c:v>1.3964114726221017E-2</c:v>
                </c:pt>
                <c:pt idx="1850">
                  <c:v>1.3968635667241694E-2</c:v>
                </c:pt>
                <c:pt idx="1851">
                  <c:v>1.39731607150008E-2</c:v>
                </c:pt>
                <c:pt idx="1852">
                  <c:v>1.3977689869510496E-2</c:v>
                </c:pt>
                <c:pt idx="1853">
                  <c:v>1.3981544834524533E-2</c:v>
                </c:pt>
                <c:pt idx="1854">
                  <c:v>1.3986114579726558E-2</c:v>
                </c:pt>
                <c:pt idx="1855">
                  <c:v>1.3990688476651063E-2</c:v>
                </c:pt>
                <c:pt idx="1856">
                  <c:v>1.3995266525312106E-2</c:v>
                </c:pt>
                <c:pt idx="1857">
                  <c:v>1.399984872572374E-2</c:v>
                </c:pt>
                <c:pt idx="1858">
                  <c:v>1.4004951039140892E-2</c:v>
                </c:pt>
                <c:pt idx="1859">
                  <c:v>1.4009508941307017E-2</c:v>
                </c:pt>
                <c:pt idx="1860">
                  <c:v>1.4014070950339295E-2</c:v>
                </c:pt>
                <c:pt idx="1861">
                  <c:v>1.4018637066250757E-2</c:v>
                </c:pt>
                <c:pt idx="1862">
                  <c:v>1.4023207289056176E-2</c:v>
                </c:pt>
                <c:pt idx="1863">
                  <c:v>1.4024782186176716E-2</c:v>
                </c:pt>
                <c:pt idx="1864">
                  <c:v>1.4026357083929795E-2</c:v>
                </c:pt>
                <c:pt idx="1865">
                  <c:v>1.4027931982314543E-2</c:v>
                </c:pt>
                <c:pt idx="1866">
                  <c:v>1.4029506881329222E-2</c:v>
                </c:pt>
                <c:pt idx="1867">
                  <c:v>1.4031081780977306E-2</c:v>
                </c:pt>
                <c:pt idx="1868">
                  <c:v>1.4032656681256191E-2</c:v>
                </c:pt>
                <c:pt idx="1869">
                  <c:v>1.4034231582166745E-2</c:v>
                </c:pt>
                <c:pt idx="1870">
                  <c:v>1.4035806483709836E-2</c:v>
                </c:pt>
                <c:pt idx="1871">
                  <c:v>1.4037381385882857E-2</c:v>
                </c:pt>
                <c:pt idx="1872">
                  <c:v>1.4038956288688415E-2</c:v>
                </c:pt>
                <c:pt idx="1873">
                  <c:v>1.4040531192125644E-2</c:v>
                </c:pt>
                <c:pt idx="1874">
                  <c:v>1.4042106096194541E-2</c:v>
                </c:pt>
                <c:pt idx="1875">
                  <c:v>1.4043294919147291E-2</c:v>
                </c:pt>
                <c:pt idx="1876">
                  <c:v>1.404486976310451E-2</c:v>
                </c:pt>
                <c:pt idx="1877">
                  <c:v>1.4046444607687163E-2</c:v>
                </c:pt>
                <c:pt idx="1878">
                  <c:v>1.4048019452893494E-2</c:v>
                </c:pt>
                <c:pt idx="1879">
                  <c:v>1.4049594298725258E-2</c:v>
                </c:pt>
                <c:pt idx="1880">
                  <c:v>1.4051555533869484E-2</c:v>
                </c:pt>
                <c:pt idx="1881">
                  <c:v>1.4053130442359191E-2</c:v>
                </c:pt>
                <c:pt idx="1882">
                  <c:v>1.4054705351480569E-2</c:v>
                </c:pt>
                <c:pt idx="1883">
                  <c:v>1.4056280261233614E-2</c:v>
                </c:pt>
                <c:pt idx="1884">
                  <c:v>1.4057855171618328E-2</c:v>
                </c:pt>
                <c:pt idx="1885">
                  <c:v>1.4059430082635578E-2</c:v>
                </c:pt>
                <c:pt idx="1886">
                  <c:v>1.4061004994281893E-2</c:v>
                </c:pt>
                <c:pt idx="1887">
                  <c:v>1.4062579906561613E-2</c:v>
                </c:pt>
                <c:pt idx="1888">
                  <c:v>1.4063767939322274E-2</c:v>
                </c:pt>
                <c:pt idx="1889">
                  <c:v>1.4065342791401349E-2</c:v>
                </c:pt>
                <c:pt idx="1890">
                  <c:v>1.4066917644104979E-2</c:v>
                </c:pt>
                <c:pt idx="1891">
                  <c:v>1.4068492497433164E-2</c:v>
                </c:pt>
                <c:pt idx="1892">
                  <c:v>1.4070067351385905E-2</c:v>
                </c:pt>
                <c:pt idx="1893">
                  <c:v>1.4071642205962322E-2</c:v>
                </c:pt>
                <c:pt idx="1894">
                  <c:v>1.4073217061165053E-2</c:v>
                </c:pt>
                <c:pt idx="1895">
                  <c:v>1.4074791916992338E-2</c:v>
                </c:pt>
                <c:pt idx="1896">
                  <c:v>1.4076366773444177E-2</c:v>
                </c:pt>
                <c:pt idx="1897">
                  <c:v>1.4077554212889254E-2</c:v>
                </c:pt>
                <c:pt idx="1898">
                  <c:v>1.4079129009068936E-2</c:v>
                </c:pt>
                <c:pt idx="1899">
                  <c:v>1.4080703805865014E-2</c:v>
                </c:pt>
                <c:pt idx="1900">
                  <c:v>1.4082278603279264E-2</c:v>
                </c:pt>
                <c:pt idx="1901">
                  <c:v>1.4084628744790731E-2</c:v>
                </c:pt>
                <c:pt idx="1902">
                  <c:v>1.4090555644924018E-2</c:v>
                </c:pt>
                <c:pt idx="1903">
                  <c:v>1.4097214110436017E-2</c:v>
                </c:pt>
                <c:pt idx="1904">
                  <c:v>1.410387929124416E-2</c:v>
                </c:pt>
                <c:pt idx="1905">
                  <c:v>1.4110551187384942E-2</c:v>
                </c:pt>
                <c:pt idx="1906">
                  <c:v>1.4116375057302786E-2</c:v>
                </c:pt>
                <c:pt idx="1907">
                  <c:v>1.4123115309264628E-2</c:v>
                </c:pt>
                <c:pt idx="1908">
                  <c:v>1.412986235012734E-2</c:v>
                </c:pt>
                <c:pt idx="1909">
                  <c:v>1.4136616179926939E-2</c:v>
                </c:pt>
                <c:pt idx="1910">
                  <c:v>1.4144011399252259E-2</c:v>
                </c:pt>
                <c:pt idx="1911">
                  <c:v>1.4150723588099604E-2</c:v>
                </c:pt>
                <c:pt idx="1912">
                  <c:v>1.4157442492517656E-2</c:v>
                </c:pt>
                <c:pt idx="1913">
                  <c:v>1.4164168112542041E-2</c:v>
                </c:pt>
                <c:pt idx="1914">
                  <c:v>1.4170900448207511E-2</c:v>
                </c:pt>
                <c:pt idx="1915">
                  <c:v>1.4174013112187989E-2</c:v>
                </c:pt>
                <c:pt idx="1916">
                  <c:v>1.417567618121396E-2</c:v>
                </c:pt>
                <c:pt idx="1917">
                  <c:v>1.4177339250943714E-2</c:v>
                </c:pt>
                <c:pt idx="1918">
                  <c:v>1.4179002321378125E-2</c:v>
                </c:pt>
                <c:pt idx="1919">
                  <c:v>1.4180665392516318E-2</c:v>
                </c:pt>
                <c:pt idx="1920">
                  <c:v>1.4182328464358298E-2</c:v>
                </c:pt>
                <c:pt idx="1921">
                  <c:v>1.4183991536905798E-2</c:v>
                </c:pt>
                <c:pt idx="1922">
                  <c:v>1.4185654610157085E-2</c:v>
                </c:pt>
                <c:pt idx="1923">
                  <c:v>1.4187317684113025E-2</c:v>
                </c:pt>
                <c:pt idx="1924">
                  <c:v>1.4188980758771881E-2</c:v>
                </c:pt>
                <c:pt idx="1925">
                  <c:v>1.4190643834136259E-2</c:v>
                </c:pt>
                <c:pt idx="1926">
                  <c:v>1.4192306910204422E-2</c:v>
                </c:pt>
                <c:pt idx="1927">
                  <c:v>1.419396998697724E-2</c:v>
                </c:pt>
                <c:pt idx="1928">
                  <c:v>1.4195234736035393E-2</c:v>
                </c:pt>
                <c:pt idx="1929">
                  <c:v>1.4196897748703627E-2</c:v>
                </c:pt>
                <c:pt idx="1930">
                  <c:v>1.4198560762068446E-2</c:v>
                </c:pt>
                <c:pt idx="1931">
                  <c:v>1.4200223776129849E-2</c:v>
                </c:pt>
                <c:pt idx="1932">
                  <c:v>1.4202285381404181E-2</c:v>
                </c:pt>
                <c:pt idx="1933">
                  <c:v>1.4203948462402314E-2</c:v>
                </c:pt>
                <c:pt idx="1934">
                  <c:v>1.4205611544105099E-2</c:v>
                </c:pt>
                <c:pt idx="1935">
                  <c:v>1.4207274626511671E-2</c:v>
                </c:pt>
                <c:pt idx="1936">
                  <c:v>1.4208937709622897E-2</c:v>
                </c:pt>
                <c:pt idx="1937">
                  <c:v>1.4210600793437906E-2</c:v>
                </c:pt>
                <c:pt idx="1938">
                  <c:v>1.4212263877957571E-2</c:v>
                </c:pt>
                <c:pt idx="1939">
                  <c:v>1.4213926963181019E-2</c:v>
                </c:pt>
                <c:pt idx="1940">
                  <c:v>1.42151909340306E-2</c:v>
                </c:pt>
                <c:pt idx="1941">
                  <c:v>1.421645479111433E-2</c:v>
                </c:pt>
                <c:pt idx="1942">
                  <c:v>1.4218117747230252E-2</c:v>
                </c:pt>
                <c:pt idx="1943">
                  <c:v>1.4219780704034513E-2</c:v>
                </c:pt>
                <c:pt idx="1944">
                  <c:v>1.4221443661527111E-2</c:v>
                </c:pt>
                <c:pt idx="1945">
                  <c:v>1.4223106619708936E-2</c:v>
                </c:pt>
                <c:pt idx="1946">
                  <c:v>1.4225169070645584E-2</c:v>
                </c:pt>
                <c:pt idx="1947">
                  <c:v>1.4226432538139377E-2</c:v>
                </c:pt>
                <c:pt idx="1948">
                  <c:v>1.4228095498388882E-2</c:v>
                </c:pt>
                <c:pt idx="1949">
                  <c:v>1.4228559492844428E-2</c:v>
                </c:pt>
                <c:pt idx="1950">
                  <c:v>1.4231421420952906E-2</c:v>
                </c:pt>
                <c:pt idx="1951">
                  <c:v>1.4233084383268313E-2</c:v>
                </c:pt>
                <c:pt idx="1952">
                  <c:v>1.4234747346272947E-2</c:v>
                </c:pt>
                <c:pt idx="1953">
                  <c:v>1.4237210230263187E-2</c:v>
                </c:pt>
                <c:pt idx="1954">
                  <c:v>1.4242377134054964E-2</c:v>
                </c:pt>
                <c:pt idx="1955">
                  <c:v>1.4248950937948377E-2</c:v>
                </c:pt>
                <c:pt idx="1956">
                  <c:v>1.4255531014805678E-2</c:v>
                </c:pt>
                <c:pt idx="1957">
                  <c:v>1.4262117364654669E-2</c:v>
                </c:pt>
                <c:pt idx="1958">
                  <c:v>1.4267851220980119E-2</c:v>
                </c:pt>
                <c:pt idx="1959">
                  <c:v>1.4274503187755328E-2</c:v>
                </c:pt>
                <c:pt idx="1960">
                  <c:v>1.4281161496239233E-2</c:v>
                </c:pt>
                <c:pt idx="1961">
                  <c:v>1.42878261464617E-2</c:v>
                </c:pt>
                <c:pt idx="1962">
                  <c:v>1.4295143209913218E-2</c:v>
                </c:pt>
                <c:pt idx="1963">
                  <c:v>1.430176719838834E-2</c:v>
                </c:pt>
                <c:pt idx="1964">
                  <c:v>1.4308397460076713E-2</c:v>
                </c:pt>
                <c:pt idx="1965">
                  <c:v>1.4315033995013965E-2</c:v>
                </c:pt>
                <c:pt idx="1966">
                  <c:v>1.4321676803228765E-2</c:v>
                </c:pt>
                <c:pt idx="1967">
                  <c:v>1.4325523032350048E-2</c:v>
                </c:pt>
                <c:pt idx="1968">
                  <c:v>1.4327268467063333E-2</c:v>
                </c:pt>
                <c:pt idx="1969">
                  <c:v>1.432901390255165E-2</c:v>
                </c:pt>
                <c:pt idx="1970">
                  <c:v>1.4330759338815868E-2</c:v>
                </c:pt>
                <c:pt idx="1971">
                  <c:v>1.4332504775855986E-2</c:v>
                </c:pt>
                <c:pt idx="1972">
                  <c:v>1.4334250213672007E-2</c:v>
                </c:pt>
                <c:pt idx="1973">
                  <c:v>1.4335995652263058E-2</c:v>
                </c:pt>
                <c:pt idx="1974">
                  <c:v>1.4337741091630881E-2</c:v>
                </c:pt>
                <c:pt idx="1975">
                  <c:v>1.4339486531773735E-2</c:v>
                </c:pt>
                <c:pt idx="1976">
                  <c:v>1.4341231972691621E-2</c:v>
                </c:pt>
                <c:pt idx="1977">
                  <c:v>1.4342977414386279E-2</c:v>
                </c:pt>
                <c:pt idx="1978">
                  <c:v>1.4344722856855967E-2</c:v>
                </c:pt>
                <c:pt idx="1979">
                  <c:v>1.4346468300102427E-2</c:v>
                </c:pt>
                <c:pt idx="1980">
                  <c:v>1.4347803494840944E-2</c:v>
                </c:pt>
                <c:pt idx="1981">
                  <c:v>1.4349548870141934E-2</c:v>
                </c:pt>
                <c:pt idx="1982">
                  <c:v>1.4351294246208906E-2</c:v>
                </c:pt>
                <c:pt idx="1983">
                  <c:v>1.4353450080842059E-2</c:v>
                </c:pt>
                <c:pt idx="1984">
                  <c:v>1.4355195527965416E-2</c:v>
                </c:pt>
                <c:pt idx="1985">
                  <c:v>1.4356940975867281E-2</c:v>
                </c:pt>
                <c:pt idx="1986">
                  <c:v>1.435868642454244E-2</c:v>
                </c:pt>
                <c:pt idx="1987">
                  <c:v>1.4360431873993501E-2</c:v>
                </c:pt>
                <c:pt idx="1988">
                  <c:v>1.4362177324221332E-2</c:v>
                </c:pt>
                <c:pt idx="1989">
                  <c:v>1.4363922775224195E-2</c:v>
                </c:pt>
                <c:pt idx="1990">
                  <c:v>1.436566822700296E-2</c:v>
                </c:pt>
                <c:pt idx="1991">
                  <c:v>1.4367413679556755E-2</c:v>
                </c:pt>
                <c:pt idx="1992">
                  <c:v>1.4369159132888191E-2</c:v>
                </c:pt>
                <c:pt idx="1993">
                  <c:v>1.4370082297735287E-2</c:v>
                </c:pt>
                <c:pt idx="1994">
                  <c:v>1.4371827613406829E-2</c:v>
                </c:pt>
                <c:pt idx="1995">
                  <c:v>1.4373572929836875E-2</c:v>
                </c:pt>
                <c:pt idx="1996">
                  <c:v>1.4375567578115422E-2</c:v>
                </c:pt>
                <c:pt idx="1997">
                  <c:v>1.4377312896171723E-2</c:v>
                </c:pt>
                <c:pt idx="1998">
                  <c:v>1.4379058214985641E-2</c:v>
                </c:pt>
                <c:pt idx="1999">
                  <c:v>1.4380803534559838E-2</c:v>
                </c:pt>
                <c:pt idx="2000">
                  <c:v>1.4382548854892541E-2</c:v>
                </c:pt>
                <c:pt idx="2001">
                  <c:v>1.4383882490698005E-2</c:v>
                </c:pt>
                <c:pt idx="2002">
                  <c:v>1.4385627742880778E-2</c:v>
                </c:pt>
                <c:pt idx="2003">
                  <c:v>1.438737299581351E-2</c:v>
                </c:pt>
                <c:pt idx="2004">
                  <c:v>1.4389118249496206E-2</c:v>
                </c:pt>
                <c:pt idx="2005">
                  <c:v>1.439209944875163E-2</c:v>
                </c:pt>
                <c:pt idx="2006">
                  <c:v>1.4394739078076315E-2</c:v>
                </c:pt>
                <c:pt idx="2007">
                  <c:v>1.4398572771470358E-2</c:v>
                </c:pt>
                <c:pt idx="2008">
                  <c:v>1.4402409046215188E-2</c:v>
                </c:pt>
                <c:pt idx="2009">
                  <c:v>1.4406247902316016E-2</c:v>
                </c:pt>
                <c:pt idx="2010">
                  <c:v>1.4409475542415229E-2</c:v>
                </c:pt>
                <c:pt idx="2011">
                  <c:v>1.4413342095108195E-2</c:v>
                </c:pt>
                <c:pt idx="2012">
                  <c:v>1.4417211257404245E-2</c:v>
                </c:pt>
                <c:pt idx="2013">
                  <c:v>1.4421083029313039E-2</c:v>
                </c:pt>
                <c:pt idx="2014">
                  <c:v>1.4425480903452073E-2</c:v>
                </c:pt>
                <c:pt idx="2015">
                  <c:v>1.4429335247859191E-2</c:v>
                </c:pt>
                <c:pt idx="2016">
                  <c:v>1.4433192173674439E-2</c:v>
                </c:pt>
                <c:pt idx="2017">
                  <c:v>1.4437051680909113E-2</c:v>
                </c:pt>
                <c:pt idx="2018">
                  <c:v>1.4440913769568426E-2</c:v>
                </c:pt>
                <c:pt idx="2019">
                  <c:v>1.4444182374634167E-2</c:v>
                </c:pt>
                <c:pt idx="2020">
                  <c:v>1.4445961739588677E-2</c:v>
                </c:pt>
                <c:pt idx="2021">
                  <c:v>1.4447741105348629E-2</c:v>
                </c:pt>
                <c:pt idx="2022">
                  <c:v>1.4449520471915762E-2</c:v>
                </c:pt>
                <c:pt idx="2023">
                  <c:v>1.4451299839288338E-2</c:v>
                </c:pt>
                <c:pt idx="2024">
                  <c:v>1.4453079207468094E-2</c:v>
                </c:pt>
                <c:pt idx="2025">
                  <c:v>1.4454858576453292E-2</c:v>
                </c:pt>
                <c:pt idx="2026">
                  <c:v>1.4456637946244803E-2</c:v>
                </c:pt>
                <c:pt idx="2027">
                  <c:v>1.4458417316842625E-2</c:v>
                </c:pt>
                <c:pt idx="2028">
                  <c:v>1.446019668824502E-2</c:v>
                </c:pt>
                <c:pt idx="2029">
                  <c:v>1.4461976060455465E-2</c:v>
                </c:pt>
                <c:pt idx="2030">
                  <c:v>1.4463755433471353E-2</c:v>
                </c:pt>
                <c:pt idx="2031">
                  <c:v>1.4465534807293552E-2</c:v>
                </c:pt>
                <c:pt idx="2032">
                  <c:v>1.4466896751424851E-2</c:v>
                </c:pt>
                <c:pt idx="2033">
                  <c:v>1.4468676055423057E-2</c:v>
                </c:pt>
                <c:pt idx="2034">
                  <c:v>1.4470455360219745E-2</c:v>
                </c:pt>
                <c:pt idx="2035">
                  <c:v>1.4472652310643725E-2</c:v>
                </c:pt>
                <c:pt idx="2036">
                  <c:v>1.4474431688496613E-2</c:v>
                </c:pt>
                <c:pt idx="2037">
                  <c:v>1.4476211067154944E-2</c:v>
                </c:pt>
                <c:pt idx="2038">
                  <c:v>1.4477990446620456E-2</c:v>
                </c:pt>
                <c:pt idx="2039">
                  <c:v>1.4479769826891409E-2</c:v>
                </c:pt>
                <c:pt idx="2040">
                  <c:v>1.4481549207970412E-2</c:v>
                </c:pt>
                <c:pt idx="2041">
                  <c:v>1.448332858985312E-2</c:v>
                </c:pt>
                <c:pt idx="2042">
                  <c:v>1.4485107972543878E-2</c:v>
                </c:pt>
                <c:pt idx="2043">
                  <c:v>1.4486887356039207E-2</c:v>
                </c:pt>
                <c:pt idx="2044">
                  <c:v>1.4488666740341719E-2</c:v>
                </c:pt>
                <c:pt idx="2045">
                  <c:v>1.4489609423773864E-2</c:v>
                </c:pt>
                <c:pt idx="2046">
                  <c:v>1.4491388666591831E-2</c:v>
                </c:pt>
                <c:pt idx="2047">
                  <c:v>1.4493167910199389E-2</c:v>
                </c:pt>
                <c:pt idx="2048">
                  <c:v>1.4495201332429986E-2</c:v>
                </c:pt>
                <c:pt idx="2049">
                  <c:v>1.4496980577725971E-2</c:v>
                </c:pt>
                <c:pt idx="2050">
                  <c:v>1.4498759823812435E-2</c:v>
                </c:pt>
                <c:pt idx="2051">
                  <c:v>1.4500539070685825E-2</c:v>
                </c:pt>
                <c:pt idx="2052">
                  <c:v>1.4502318318347918E-2</c:v>
                </c:pt>
                <c:pt idx="2053">
                  <c:v>1.4503678660179407E-2</c:v>
                </c:pt>
                <c:pt idx="2054">
                  <c:v>1.4505457837806206E-2</c:v>
                </c:pt>
                <c:pt idx="2055">
                  <c:v>1.4507237016211708E-2</c:v>
                </c:pt>
                <c:pt idx="2056">
                  <c:v>1.450901619539771E-2</c:v>
                </c:pt>
                <c:pt idx="2057">
                  <c:v>1.4512053008949456E-2</c:v>
                </c:pt>
                <c:pt idx="2058">
                  <c:v>1.4509729222959736E-2</c:v>
                </c:pt>
                <c:pt idx="2059">
                  <c:v>1.4504321304027941E-2</c:v>
                </c:pt>
                <c:pt idx="2060">
                  <c:v>1.4498904798233618E-2</c:v>
                </c:pt>
                <c:pt idx="2061">
                  <c:v>1.4493479705613264E-2</c:v>
                </c:pt>
                <c:pt idx="2062">
                  <c:v>1.44883084475781E-2</c:v>
                </c:pt>
                <c:pt idx="2063">
                  <c:v>1.4482788284867865E-2</c:v>
                </c:pt>
                <c:pt idx="2064">
                  <c:v>1.4477259441475964E-2</c:v>
                </c:pt>
                <c:pt idx="2065">
                  <c:v>1.4471721917441043E-2</c:v>
                </c:pt>
                <c:pt idx="2066">
                  <c:v>1.4466225441365223E-2</c:v>
                </c:pt>
                <c:pt idx="2067">
                  <c:v>1.44607488285359E-2</c:v>
                </c:pt>
                <c:pt idx="2068">
                  <c:v>1.4455263629131647E-2</c:v>
                </c:pt>
                <c:pt idx="2069">
                  <c:v>1.4449769843187221E-2</c:v>
                </c:pt>
                <c:pt idx="2070">
                  <c:v>1.4444267470739111E-2</c:v>
                </c:pt>
                <c:pt idx="2071">
                  <c:v>1.4441833578995313E-2</c:v>
                </c:pt>
                <c:pt idx="2072">
                  <c:v>1.4443499990712623E-2</c:v>
                </c:pt>
                <c:pt idx="2073">
                  <c:v>1.4445166403138934E-2</c:v>
                </c:pt>
                <c:pt idx="2074">
                  <c:v>1.4446832816270766E-2</c:v>
                </c:pt>
                <c:pt idx="2075">
                  <c:v>1.4448499230110727E-2</c:v>
                </c:pt>
                <c:pt idx="2076">
                  <c:v>1.445016564465708E-2</c:v>
                </c:pt>
                <c:pt idx="2077">
                  <c:v>1.4451832059911563E-2</c:v>
                </c:pt>
                <c:pt idx="2078">
                  <c:v>1.4453498475871566E-2</c:v>
                </c:pt>
                <c:pt idx="2079">
                  <c:v>1.4455164892538832E-2</c:v>
                </c:pt>
                <c:pt idx="2080">
                  <c:v>1.4456831309914226E-2</c:v>
                </c:pt>
                <c:pt idx="2081">
                  <c:v>1.4458497727996013E-2</c:v>
                </c:pt>
                <c:pt idx="2082">
                  <c:v>1.4460164146785059E-2</c:v>
                </c:pt>
                <c:pt idx="2083">
                  <c:v>1.4461830566280497E-2</c:v>
                </c:pt>
                <c:pt idx="2084">
                  <c:v>1.4463087776933432E-2</c:v>
                </c:pt>
                <c:pt idx="2085">
                  <c:v>1.4464754130964017E-2</c:v>
                </c:pt>
                <c:pt idx="2086">
                  <c:v>1.44664204856947E-2</c:v>
                </c:pt>
                <c:pt idx="2087">
                  <c:v>1.4468496251335719E-2</c:v>
                </c:pt>
                <c:pt idx="2088">
                  <c:v>1.4470162674367458E-2</c:v>
                </c:pt>
                <c:pt idx="2089">
                  <c:v>1.4471829098105588E-2</c:v>
                </c:pt>
                <c:pt idx="2090">
                  <c:v>1.4473495522550979E-2</c:v>
                </c:pt>
                <c:pt idx="2091">
                  <c:v>1.4475161947702762E-2</c:v>
                </c:pt>
                <c:pt idx="2092">
                  <c:v>1.4476828373561805E-2</c:v>
                </c:pt>
                <c:pt idx="2093">
                  <c:v>1.4478494800128977E-2</c:v>
                </c:pt>
                <c:pt idx="2094">
                  <c:v>1.4480161227401672E-2</c:v>
                </c:pt>
                <c:pt idx="2095">
                  <c:v>1.4481827655384234E-2</c:v>
                </c:pt>
                <c:pt idx="2096">
                  <c:v>1.4483494084071449E-2</c:v>
                </c:pt>
                <c:pt idx="2097">
                  <c:v>1.4484750433877291E-2</c:v>
                </c:pt>
                <c:pt idx="2098">
                  <c:v>1.4486416796998625E-2</c:v>
                </c:pt>
                <c:pt idx="2099">
                  <c:v>1.4488083160819181E-2</c:v>
                </c:pt>
                <c:pt idx="2100">
                  <c:v>1.448998757747169E-2</c:v>
                </c:pt>
                <c:pt idx="2101">
                  <c:v>1.4493295475560703E-2</c:v>
                </c:pt>
                <c:pt idx="2102">
                  <c:v>1.4493320308810063E-2</c:v>
                </c:pt>
                <c:pt idx="2103">
                  <c:v>1.4494986675528522E-2</c:v>
                </c:pt>
                <c:pt idx="2104">
                  <c:v>1.4496653042946199E-2</c:v>
                </c:pt>
                <c:pt idx="2105">
                  <c:v>1.4497908803232207E-2</c:v>
                </c:pt>
                <c:pt idx="2106">
                  <c:v>1.4499575105008766E-2</c:v>
                </c:pt>
                <c:pt idx="2107">
                  <c:v>1.4501241407478105E-2</c:v>
                </c:pt>
                <c:pt idx="2108">
                  <c:v>1.4502907710638446E-2</c:v>
                </c:pt>
                <c:pt idx="2109">
                  <c:v>1.4504984890524661E-2</c:v>
                </c:pt>
                <c:pt idx="2110">
                  <c:v>1.4498759873273332E-2</c:v>
                </c:pt>
                <c:pt idx="2111">
                  <c:v>1.4489769951653438E-2</c:v>
                </c:pt>
                <c:pt idx="2112">
                  <c:v>1.4480767697796184E-2</c:v>
                </c:pt>
                <c:pt idx="2113">
                  <c:v>1.4471753111789162E-2</c:v>
                </c:pt>
                <c:pt idx="2114">
                  <c:v>1.4459163780058307E-2</c:v>
                </c:pt>
                <c:pt idx="2115">
                  <c:v>1.4449770905002098E-2</c:v>
                </c:pt>
                <c:pt idx="2116">
                  <c:v>1.4440365293319192E-2</c:v>
                </c:pt>
                <c:pt idx="2117">
                  <c:v>1.4430946945100064E-2</c:v>
                </c:pt>
                <c:pt idx="2118">
                  <c:v>1.4421434865594277E-2</c:v>
                </c:pt>
                <c:pt idx="2119">
                  <c:v>1.4412109632242681E-2</c:v>
                </c:pt>
                <c:pt idx="2120">
                  <c:v>1.4402771800486157E-2</c:v>
                </c:pt>
                <c:pt idx="2121">
                  <c:v>1.4393421370412461E-2</c:v>
                </c:pt>
                <c:pt idx="2122">
                  <c:v>1.4384058342114562E-2</c:v>
                </c:pt>
                <c:pt idx="2123">
                  <c:v>1.4385558859996683E-2</c:v>
                </c:pt>
                <c:pt idx="2124">
                  <c:v>1.4387059378453996E-2</c:v>
                </c:pt>
                <c:pt idx="2125">
                  <c:v>1.4388559897483026E-2</c:v>
                </c:pt>
                <c:pt idx="2126">
                  <c:v>1.4390060417086377E-2</c:v>
                </c:pt>
                <c:pt idx="2127">
                  <c:v>1.4391560937262316E-2</c:v>
                </c:pt>
                <c:pt idx="2128">
                  <c:v>1.4393061458011709E-2</c:v>
                </c:pt>
                <c:pt idx="2129">
                  <c:v>1.4394561979333687E-2</c:v>
                </c:pt>
                <c:pt idx="2130">
                  <c:v>1.4396062501229987E-2</c:v>
                </c:pt>
                <c:pt idx="2131">
                  <c:v>1.4397563023699744E-2</c:v>
                </c:pt>
                <c:pt idx="2132">
                  <c:v>1.4399063546741215E-2</c:v>
                </c:pt>
                <c:pt idx="2133">
                  <c:v>1.440056407035788E-2</c:v>
                </c:pt>
                <c:pt idx="2134">
                  <c:v>1.440206459454626E-2</c:v>
                </c:pt>
                <c:pt idx="2135">
                  <c:v>1.4403170157332595E-2</c:v>
                </c:pt>
                <c:pt idx="2136">
                  <c:v>1.4404670622700374E-2</c:v>
                </c:pt>
                <c:pt idx="2137">
                  <c:v>1.440617108863561E-2</c:v>
                </c:pt>
                <c:pt idx="2138">
                  <c:v>1.4407671555136548E-2</c:v>
                </c:pt>
                <c:pt idx="2139">
                  <c:v>1.4409172022205822E-2</c:v>
                </c:pt>
                <c:pt idx="2140">
                  <c:v>1.4411067751720824E-2</c:v>
                </c:pt>
                <c:pt idx="2141">
                  <c:v>1.4412568279922516E-2</c:v>
                </c:pt>
                <c:pt idx="2142">
                  <c:v>1.4414068808698532E-2</c:v>
                </c:pt>
                <c:pt idx="2143">
                  <c:v>1.4415569338046264E-2</c:v>
                </c:pt>
                <c:pt idx="2144">
                  <c:v>1.4417069867968318E-2</c:v>
                </c:pt>
                <c:pt idx="2145">
                  <c:v>1.4418570398463828E-2</c:v>
                </c:pt>
                <c:pt idx="2146">
                  <c:v>1.4420070929532793E-2</c:v>
                </c:pt>
                <c:pt idx="2147">
                  <c:v>1.4421571461174341E-2</c:v>
                </c:pt>
                <c:pt idx="2148">
                  <c:v>1.4422280525562492E-2</c:v>
                </c:pt>
                <c:pt idx="2149">
                  <c:v>1.4423780938255248E-2</c:v>
                </c:pt>
                <c:pt idx="2150">
                  <c:v>1.4425281351510222E-2</c:v>
                </c:pt>
                <c:pt idx="2151">
                  <c:v>1.4426781765324748E-2</c:v>
                </c:pt>
                <c:pt idx="2152">
                  <c:v>1.4428282179699714E-2</c:v>
                </c:pt>
                <c:pt idx="2153">
                  <c:v>1.4429782594636009E-2</c:v>
                </c:pt>
                <c:pt idx="2154">
                  <c:v>1.4431283010133633E-2</c:v>
                </c:pt>
                <c:pt idx="2155">
                  <c:v>1.4433179572423521E-2</c:v>
                </c:pt>
                <c:pt idx="2156">
                  <c:v>1.4434283842809315E-2</c:v>
                </c:pt>
                <c:pt idx="2157">
                  <c:v>1.4435784259989148E-2</c:v>
                </c:pt>
                <c:pt idx="2158">
                  <c:v>1.4437284677728535E-2</c:v>
                </c:pt>
                <c:pt idx="2159">
                  <c:v>1.443878509602925E-2</c:v>
                </c:pt>
                <c:pt idx="2160">
                  <c:v>1.4440285514891293E-2</c:v>
                </c:pt>
                <c:pt idx="2161">
                  <c:v>1.4442578964356571E-2</c:v>
                </c:pt>
                <c:pt idx="2162">
                  <c:v>1.4427381668179426E-2</c:v>
                </c:pt>
                <c:pt idx="2163">
                  <c:v>1.4412165624025195E-2</c:v>
                </c:pt>
                <c:pt idx="2164">
                  <c:v>1.4396930832111968E-2</c:v>
                </c:pt>
                <c:pt idx="2165">
                  <c:v>1.4381677292657829E-2</c:v>
                </c:pt>
                <c:pt idx="2166">
                  <c:v>1.4367515558000725E-2</c:v>
                </c:pt>
                <c:pt idx="2167">
                  <c:v>1.4352043328766648E-2</c:v>
                </c:pt>
                <c:pt idx="2168">
                  <c:v>1.4336552147496144E-2</c:v>
                </c:pt>
                <c:pt idx="2169">
                  <c:v>1.4321042014412337E-2</c:v>
                </c:pt>
                <c:pt idx="2170">
                  <c:v>1.4305128389959499E-2</c:v>
                </c:pt>
                <c:pt idx="2171">
                  <c:v>1.4289762369870989E-2</c:v>
                </c:pt>
                <c:pt idx="2172">
                  <c:v>1.4274377603781205E-2</c:v>
                </c:pt>
                <c:pt idx="2173">
                  <c:v>1.4258974091909973E-2</c:v>
                </c:pt>
                <c:pt idx="2174">
                  <c:v>1.4243551834477985E-2</c:v>
                </c:pt>
                <c:pt idx="2175">
                  <c:v>1.4242421381011497E-2</c:v>
                </c:pt>
                <c:pt idx="2176">
                  <c:v>1.4243674680519151E-2</c:v>
                </c:pt>
                <c:pt idx="2177">
                  <c:v>1.4244927980428222E-2</c:v>
                </c:pt>
                <c:pt idx="2178">
                  <c:v>1.4246181280736974E-2</c:v>
                </c:pt>
                <c:pt idx="2179">
                  <c:v>1.4247434581444536E-2</c:v>
                </c:pt>
                <c:pt idx="2180">
                  <c:v>1.4248687882553518E-2</c:v>
                </c:pt>
                <c:pt idx="2181">
                  <c:v>1.4249941184062181E-2</c:v>
                </c:pt>
                <c:pt idx="2182">
                  <c:v>1.4251194485970523E-2</c:v>
                </c:pt>
                <c:pt idx="2183">
                  <c:v>1.4252447788279414E-2</c:v>
                </c:pt>
                <c:pt idx="2184">
                  <c:v>1.4253701090986247E-2</c:v>
                </c:pt>
                <c:pt idx="2185">
                  <c:v>1.4254954394095368E-2</c:v>
                </c:pt>
                <c:pt idx="2186">
                  <c:v>1.42562076976033E-2</c:v>
                </c:pt>
                <c:pt idx="2187">
                  <c:v>1.4257089502656604E-2</c:v>
                </c:pt>
                <c:pt idx="2188">
                  <c:v>1.4258342757390879E-2</c:v>
                </c:pt>
                <c:pt idx="2189">
                  <c:v>1.4259596012518687E-2</c:v>
                </c:pt>
                <c:pt idx="2190">
                  <c:v>1.4260849268042662E-2</c:v>
                </c:pt>
                <c:pt idx="2191">
                  <c:v>1.4262102523962802E-2</c:v>
                </c:pt>
                <c:pt idx="2192">
                  <c:v>1.4263727527051996E-2</c:v>
                </c:pt>
                <c:pt idx="2193">
                  <c:v>1.4264980833360297E-2</c:v>
                </c:pt>
                <c:pt idx="2194">
                  <c:v>1.4266234140067408E-2</c:v>
                </c:pt>
                <c:pt idx="2195">
                  <c:v>1.4267487447175939E-2</c:v>
                </c:pt>
                <c:pt idx="2196">
                  <c:v>1.426874075468328E-2</c:v>
                </c:pt>
                <c:pt idx="2197">
                  <c:v>1.426999406259204E-2</c:v>
                </c:pt>
                <c:pt idx="2198">
                  <c:v>1.4271247370898741E-2</c:v>
                </c:pt>
                <c:pt idx="2199">
                  <c:v>1.4272500679606863E-2</c:v>
                </c:pt>
                <c:pt idx="2200">
                  <c:v>1.4273009715917162E-2</c:v>
                </c:pt>
                <c:pt idx="2201">
                  <c:v>1.4274262926162962E-2</c:v>
                </c:pt>
                <c:pt idx="2202">
                  <c:v>1.4275516136801336E-2</c:v>
                </c:pt>
                <c:pt idx="2203">
                  <c:v>1.4276769347830509E-2</c:v>
                </c:pt>
                <c:pt idx="2204">
                  <c:v>1.4278022559250481E-2</c:v>
                </c:pt>
                <c:pt idx="2205">
                  <c:v>1.4279275771061251E-2</c:v>
                </c:pt>
                <c:pt idx="2206">
                  <c:v>1.4280901410231117E-2</c:v>
                </c:pt>
                <c:pt idx="2207">
                  <c:v>1.4281782195857851E-2</c:v>
                </c:pt>
                <c:pt idx="2208">
                  <c:v>1.4283035408843681E-2</c:v>
                </c:pt>
                <c:pt idx="2209">
                  <c:v>1.4284288622219421E-2</c:v>
                </c:pt>
                <c:pt idx="2210">
                  <c:v>1.4285541835986848E-2</c:v>
                </c:pt>
                <c:pt idx="2211">
                  <c:v>1.4286795050145074E-2</c:v>
                </c:pt>
                <c:pt idx="2212">
                  <c:v>1.4288048264695874E-2</c:v>
                </c:pt>
                <c:pt idx="2213">
                  <c:v>1.4290047043511301E-2</c:v>
                </c:pt>
                <c:pt idx="2214">
                  <c:v>1.4272620249950923E-2</c:v>
                </c:pt>
                <c:pt idx="2215">
                  <c:v>1.4252058060599719E-2</c:v>
                </c:pt>
                <c:pt idx="2216">
                  <c:v>1.4231472131435791E-2</c:v>
                </c:pt>
                <c:pt idx="2217">
                  <c:v>1.4210862462836231E-2</c:v>
                </c:pt>
                <c:pt idx="2218">
                  <c:v>1.4191856879831417E-2</c:v>
                </c:pt>
                <c:pt idx="2219">
                  <c:v>1.4170963215835997E-2</c:v>
                </c:pt>
                <c:pt idx="2220">
                  <c:v>1.4150045553709623E-2</c:v>
                </c:pt>
                <c:pt idx="2221">
                  <c:v>1.4129103893833527E-2</c:v>
                </c:pt>
                <c:pt idx="2222">
                  <c:v>1.410745804141602E-2</c:v>
                </c:pt>
                <c:pt idx="2223">
                  <c:v>1.4086705944081564E-2</c:v>
                </c:pt>
                <c:pt idx="2224">
                  <c:v>1.4065930109942414E-2</c:v>
                </c:pt>
                <c:pt idx="2225">
                  <c:v>1.4045130539378262E-2</c:v>
                </c:pt>
                <c:pt idx="2226">
                  <c:v>1.4024307232765335E-2</c:v>
                </c:pt>
                <c:pt idx="2227">
                  <c:v>1.4019024657688832E-2</c:v>
                </c:pt>
                <c:pt idx="2228">
                  <c:v>1.4019964478900122E-2</c:v>
                </c:pt>
                <c:pt idx="2229">
                  <c:v>1.4020904300337316E-2</c:v>
                </c:pt>
                <c:pt idx="2230">
                  <c:v>1.4021844121998681E-2</c:v>
                </c:pt>
                <c:pt idx="2231">
                  <c:v>1.4022783943885082E-2</c:v>
                </c:pt>
                <c:pt idx="2232">
                  <c:v>1.4023723765996522E-2</c:v>
                </c:pt>
                <c:pt idx="2233">
                  <c:v>1.4024663588332997E-2</c:v>
                </c:pt>
                <c:pt idx="2234">
                  <c:v>1.402560341089451E-2</c:v>
                </c:pt>
                <c:pt idx="2235">
                  <c:v>1.4026543233679323E-2</c:v>
                </c:pt>
                <c:pt idx="2236">
                  <c:v>1.402748305669178E-2</c:v>
                </c:pt>
                <c:pt idx="2237">
                  <c:v>1.4028422879926668E-2</c:v>
                </c:pt>
                <c:pt idx="2238">
                  <c:v>1.402936270338833E-2</c:v>
                </c:pt>
                <c:pt idx="2239">
                  <c:v>1.4030302527074162E-2</c:v>
                </c:pt>
                <c:pt idx="2240">
                  <c:v>1.4030902114537081E-2</c:v>
                </c:pt>
                <c:pt idx="2241">
                  <c:v>1.4031841902092111E-2</c:v>
                </c:pt>
                <c:pt idx="2242">
                  <c:v>1.403278168986938E-2</c:v>
                </c:pt>
                <c:pt idx="2243">
                  <c:v>1.4033721477868888E-2</c:v>
                </c:pt>
                <c:pt idx="2244">
                  <c:v>1.4035001648876274E-2</c:v>
                </c:pt>
                <c:pt idx="2245">
                  <c:v>1.403594147391146E-2</c:v>
                </c:pt>
                <c:pt idx="2246">
                  <c:v>1.4036881299172554E-2</c:v>
                </c:pt>
                <c:pt idx="2247">
                  <c:v>1.4037821124657816E-2</c:v>
                </c:pt>
                <c:pt idx="2248">
                  <c:v>1.4038760950367246E-2</c:v>
                </c:pt>
                <c:pt idx="2249">
                  <c:v>1.4039700776302582E-2</c:v>
                </c:pt>
                <c:pt idx="2250">
                  <c:v>1.4040640602462087E-2</c:v>
                </c:pt>
                <c:pt idx="2251">
                  <c:v>1.4041580428846628E-2</c:v>
                </c:pt>
                <c:pt idx="2252">
                  <c:v>1.4042179579874045E-2</c:v>
                </c:pt>
                <c:pt idx="2253">
                  <c:v>1.4042778670238398E-2</c:v>
                </c:pt>
                <c:pt idx="2254">
                  <c:v>1.4043718424074036E-2</c:v>
                </c:pt>
                <c:pt idx="2255">
                  <c:v>1.4044658178129055E-2</c:v>
                </c:pt>
                <c:pt idx="2256">
                  <c:v>1.4045597932404341E-2</c:v>
                </c:pt>
                <c:pt idx="2257">
                  <c:v>1.4046878533219153E-2</c:v>
                </c:pt>
                <c:pt idx="2258">
                  <c:v>1.4047477441614831E-2</c:v>
                </c:pt>
                <c:pt idx="2259">
                  <c:v>1.4048417196550034E-2</c:v>
                </c:pt>
                <c:pt idx="2260">
                  <c:v>1.4049356951705505E-2</c:v>
                </c:pt>
                <c:pt idx="2261">
                  <c:v>1.4049273802703155E-2</c:v>
                </c:pt>
                <c:pt idx="2262">
                  <c:v>1.4051236462676364E-2</c:v>
                </c:pt>
                <c:pt idx="2263">
                  <c:v>1.4052176218490864E-2</c:v>
                </c:pt>
                <c:pt idx="2264">
                  <c:v>1.405311597452652E-2</c:v>
                </c:pt>
                <c:pt idx="2265">
                  <c:v>1.4054738021851325E-2</c:v>
                </c:pt>
                <c:pt idx="2266">
                  <c:v>1.4036667144339557E-2</c:v>
                </c:pt>
                <c:pt idx="2267">
                  <c:v>1.4010967855374833E-2</c:v>
                </c:pt>
                <c:pt idx="2268">
                  <c:v>1.3985240416904772E-2</c:v>
                </c:pt>
                <c:pt idx="2269">
                  <c:v>1.3959484829487194E-2</c:v>
                </c:pt>
                <c:pt idx="2270">
                  <c:v>1.3935844193254995E-2</c:v>
                </c:pt>
                <c:pt idx="2271">
                  <c:v>1.3909743417467276E-2</c:v>
                </c:pt>
                <c:pt idx="2272">
                  <c:v>1.388361418625429E-2</c:v>
                </c:pt>
                <c:pt idx="2273">
                  <c:v>1.3857456500178222E-2</c:v>
                </c:pt>
                <c:pt idx="2274">
                  <c:v>1.3830284677643093E-2</c:v>
                </c:pt>
                <c:pt idx="2275">
                  <c:v>1.3804360208229298E-2</c:v>
                </c:pt>
                <c:pt idx="2276">
                  <c:v>1.3778407593771818E-2</c:v>
                </c:pt>
                <c:pt idx="2277">
                  <c:v>1.3752426834830203E-2</c:v>
                </c:pt>
                <c:pt idx="2278">
                  <c:v>1.3726417931965744E-2</c:v>
                </c:pt>
                <c:pt idx="2279">
                  <c:v>1.3715586986102082E-2</c:v>
                </c:pt>
                <c:pt idx="2280">
                  <c:v>1.3716154584908298E-2</c:v>
                </c:pt>
                <c:pt idx="2281">
                  <c:v>1.3716722183797927E-2</c:v>
                </c:pt>
                <c:pt idx="2282">
                  <c:v>1.371728978276923E-2</c:v>
                </c:pt>
                <c:pt idx="2283">
                  <c:v>1.3717857381822206E-2</c:v>
                </c:pt>
                <c:pt idx="2284">
                  <c:v>1.3718424980957725E-2</c:v>
                </c:pt>
                <c:pt idx="2285">
                  <c:v>1.3718992580174916E-2</c:v>
                </c:pt>
                <c:pt idx="2286">
                  <c:v>1.3719560179474651E-2</c:v>
                </c:pt>
                <c:pt idx="2287">
                  <c:v>1.3720127778855191E-2</c:v>
                </c:pt>
                <c:pt idx="2288">
                  <c:v>1.3720695378319143E-2</c:v>
                </c:pt>
                <c:pt idx="2289">
                  <c:v>1.3721262977863899E-2</c:v>
                </c:pt>
                <c:pt idx="2290">
                  <c:v>1.3721830577492936E-2</c:v>
                </c:pt>
                <c:pt idx="2291">
                  <c:v>1.3722398177202779E-2</c:v>
                </c:pt>
                <c:pt idx="2292">
                  <c:v>1.372266398896395E-2</c:v>
                </c:pt>
                <c:pt idx="2293">
                  <c:v>1.3723231567233171E-2</c:v>
                </c:pt>
                <c:pt idx="2294">
                  <c:v>1.3723799145583204E-2</c:v>
                </c:pt>
                <c:pt idx="2295">
                  <c:v>1.3724668576860621E-2</c:v>
                </c:pt>
                <c:pt idx="2296">
                  <c:v>1.37252361769797E-2</c:v>
                </c:pt>
                <c:pt idx="2297">
                  <c:v>1.3725803777182192E-2</c:v>
                </c:pt>
                <c:pt idx="2298">
                  <c:v>1.3726371377466356E-2</c:v>
                </c:pt>
                <c:pt idx="2299">
                  <c:v>1.3726938977832196E-2</c:v>
                </c:pt>
                <c:pt idx="2300">
                  <c:v>1.3727506578280577E-2</c:v>
                </c:pt>
                <c:pt idx="2301">
                  <c:v>1.3728074178810633E-2</c:v>
                </c:pt>
                <c:pt idx="2302">
                  <c:v>1.3728641779422361E-2</c:v>
                </c:pt>
                <c:pt idx="2303">
                  <c:v>1.3729209380116634E-2</c:v>
                </c:pt>
                <c:pt idx="2304">
                  <c:v>1.3729776980893447E-2</c:v>
                </c:pt>
                <c:pt idx="2305">
                  <c:v>1.3730042512792801E-2</c:v>
                </c:pt>
                <c:pt idx="2306">
                  <c:v>1.3730610092117001E-2</c:v>
                </c:pt>
                <c:pt idx="2307">
                  <c:v>1.3731177671522014E-2</c:v>
                </c:pt>
                <c:pt idx="2308">
                  <c:v>1.3731826333799312E-2</c:v>
                </c:pt>
                <c:pt idx="2309">
                  <c:v>1.3732393913379132E-2</c:v>
                </c:pt>
                <c:pt idx="2310">
                  <c:v>1.3732961493038008E-2</c:v>
                </c:pt>
                <c:pt idx="2311">
                  <c:v>1.3733529072779456E-2</c:v>
                </c:pt>
                <c:pt idx="2312">
                  <c:v>1.3734096652602596E-2</c:v>
                </c:pt>
                <c:pt idx="2313">
                  <c:v>1.3734361997240541E-2</c:v>
                </c:pt>
                <c:pt idx="2314">
                  <c:v>1.3734929555602626E-2</c:v>
                </c:pt>
                <c:pt idx="2315">
                  <c:v>1.3735497114044648E-2</c:v>
                </c:pt>
                <c:pt idx="2316">
                  <c:v>1.3736064672568382E-2</c:v>
                </c:pt>
                <c:pt idx="2317">
                  <c:v>1.3736632231171164E-2</c:v>
                </c:pt>
                <c:pt idx="2318">
                  <c:v>1.372452314034996E-2</c:v>
                </c:pt>
                <c:pt idx="2319">
                  <c:v>1.3694078187128018E-2</c:v>
                </c:pt>
                <c:pt idx="2320">
                  <c:v>1.3663601387583975E-2</c:v>
                </c:pt>
                <c:pt idx="2321">
                  <c:v>1.3633092742465058E-2</c:v>
                </c:pt>
                <c:pt idx="2322">
                  <c:v>1.360523851904925E-2</c:v>
                </c:pt>
                <c:pt idx="2323">
                  <c:v>1.3574329764597541E-2</c:v>
                </c:pt>
                <c:pt idx="2324">
                  <c:v>1.3543388818099E-2</c:v>
                </c:pt>
                <c:pt idx="2325">
                  <c:v>1.3512415680309068E-2</c:v>
                </c:pt>
                <c:pt idx="2326">
                  <c:v>1.3475688136960545E-2</c:v>
                </c:pt>
                <c:pt idx="2327">
                  <c:v>1.3444983885412314E-2</c:v>
                </c:pt>
                <c:pt idx="2328">
                  <c:v>1.341424779363363E-2</c:v>
                </c:pt>
                <c:pt idx="2329">
                  <c:v>1.3383479862376068E-2</c:v>
                </c:pt>
                <c:pt idx="2330">
                  <c:v>1.3352680092390328E-2</c:v>
                </c:pt>
                <c:pt idx="2331">
                  <c:v>1.3335128468501269E-2</c:v>
                </c:pt>
                <c:pt idx="2332">
                  <c:v>1.3335274393591541E-2</c:v>
                </c:pt>
                <c:pt idx="2333">
                  <c:v>1.3335420318687894E-2</c:v>
                </c:pt>
                <c:pt idx="2334">
                  <c:v>1.3335566243789463E-2</c:v>
                </c:pt>
                <c:pt idx="2335">
                  <c:v>1.3335712168896244E-2</c:v>
                </c:pt>
                <c:pt idx="2336">
                  <c:v>1.3335858094008238E-2</c:v>
                </c:pt>
                <c:pt idx="2337">
                  <c:v>1.3336004019125445E-2</c:v>
                </c:pt>
                <c:pt idx="2338">
                  <c:v>1.3336149944249602E-2</c:v>
                </c:pt>
                <c:pt idx="2339">
                  <c:v>1.3336295869378104E-2</c:v>
                </c:pt>
                <c:pt idx="2340">
                  <c:v>1.333644179451182E-2</c:v>
                </c:pt>
                <c:pt idx="2341">
                  <c:v>1.3336587719650749E-2</c:v>
                </c:pt>
                <c:pt idx="2342">
                  <c:v>1.3336733644794891E-2</c:v>
                </c:pt>
                <c:pt idx="2343">
                  <c:v>1.3336879569945984E-2</c:v>
                </c:pt>
                <c:pt idx="2344">
                  <c:v>1.333676830515894E-2</c:v>
                </c:pt>
                <c:pt idx="2345">
                  <c:v>1.3336914224922246E-2</c:v>
                </c:pt>
                <c:pt idx="2346">
                  <c:v>1.3337060144691699E-2</c:v>
                </c:pt>
                <c:pt idx="2347">
                  <c:v>1.3337463270600751E-2</c:v>
                </c:pt>
                <c:pt idx="2348">
                  <c:v>1.3337609195777912E-2</c:v>
                </c:pt>
                <c:pt idx="2349">
                  <c:v>1.3337755120961152E-2</c:v>
                </c:pt>
                <c:pt idx="2350">
                  <c:v>1.3337901046148739E-2</c:v>
                </c:pt>
                <c:pt idx="2351">
                  <c:v>1.3338046971343274E-2</c:v>
                </c:pt>
                <c:pt idx="2352">
                  <c:v>1.3338192896541286E-2</c:v>
                </c:pt>
                <c:pt idx="2353">
                  <c:v>1.3338338821746249E-2</c:v>
                </c:pt>
                <c:pt idx="2354">
                  <c:v>1.3338484746956427E-2</c:v>
                </c:pt>
                <c:pt idx="2355">
                  <c:v>1.3338630672170946E-2</c:v>
                </c:pt>
                <c:pt idx="2356">
                  <c:v>1.333877659739068E-2</c:v>
                </c:pt>
                <c:pt idx="2357">
                  <c:v>1.3338408009254898E-2</c:v>
                </c:pt>
                <c:pt idx="2358">
                  <c:v>1.3338553923690988E-2</c:v>
                </c:pt>
                <c:pt idx="2359">
                  <c:v>1.3338699838132406E-2</c:v>
                </c:pt>
                <c:pt idx="2360">
                  <c:v>1.3338866597498722E-2</c:v>
                </c:pt>
                <c:pt idx="2361">
                  <c:v>1.3339012511951687E-2</c:v>
                </c:pt>
                <c:pt idx="2362">
                  <c:v>1.3339158426409092E-2</c:v>
                </c:pt>
                <c:pt idx="2363">
                  <c:v>1.3339304340871827E-2</c:v>
                </c:pt>
                <c:pt idx="2364">
                  <c:v>1.3339450255339891E-2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-1.099999999956812E-5</c:v>
                </c:pt>
                <c:pt idx="1">
                  <c:v>-1.1600643051385587E-5</c:v>
                </c:pt>
                <c:pt idx="2">
                  <c:v>-1.2271771414269109E-5</c:v>
                </c:pt>
                <c:pt idx="3">
                  <c:v>-1.4162929011701678E-5</c:v>
                </c:pt>
                <c:pt idx="4">
                  <c:v>-1.5567831726346156E-5</c:v>
                </c:pt>
                <c:pt idx="5">
                  <c:v>-1.6518946376862534E-5</c:v>
                </c:pt>
                <c:pt idx="6">
                  <c:v>-1.7509601771970512E-5</c:v>
                </c:pt>
                <c:pt idx="7">
                  <c:v>-1.8533656260569366E-5</c:v>
                </c:pt>
                <c:pt idx="8">
                  <c:v>-2.1090785226359317E-5</c:v>
                </c:pt>
                <c:pt idx="9">
                  <c:v>-2.2831189975113872E-5</c:v>
                </c:pt>
                <c:pt idx="10">
                  <c:v>-2.3920273027985225E-5</c:v>
                </c:pt>
                <c:pt idx="11">
                  <c:v>-2.5000000000163783E-5</c:v>
                </c:pt>
                <c:pt idx="12">
                  <c:v>-2.6056113704479557E-5</c:v>
                </c:pt>
                <c:pt idx="13">
                  <c:v>-2.82214973581874E-5</c:v>
                </c:pt>
                <c:pt idx="14">
                  <c:v>-2.9949150304090562E-5</c:v>
                </c:pt>
                <c:pt idx="15">
                  <c:v>-3.0837865187948807E-5</c:v>
                </c:pt>
                <c:pt idx="16">
                  <c:v>-3.1692181651607839E-5</c:v>
                </c:pt>
                <c:pt idx="17">
                  <c:v>-3.2511856922743682E-5</c:v>
                </c:pt>
                <c:pt idx="18">
                  <c:v>-3.3834191329905541E-5</c:v>
                </c:pt>
                <c:pt idx="19">
                  <c:v>-3.5440242359492487E-5</c:v>
                </c:pt>
                <c:pt idx="20">
                  <c:v>-3.608402179924984E-5</c:v>
                </c:pt>
                <c:pt idx="21">
                  <c:v>-4.608350199398614E-5</c:v>
                </c:pt>
                <c:pt idx="22">
                  <c:v>-4.6656174025955479E-5</c:v>
                </c:pt>
                <c:pt idx="23">
                  <c:v>-4.6899932344979954E-5</c:v>
                </c:pt>
                <c:pt idx="24">
                  <c:v>-4.77689175906375E-5</c:v>
                </c:pt>
                <c:pt idx="25">
                  <c:v>-4.7691521110977511E-5</c:v>
                </c:pt>
                <c:pt idx="26">
                  <c:v>-4.7469596606986506E-5</c:v>
                </c:pt>
                <c:pt idx="27">
                  <c:v>-4.7103380749347543E-5</c:v>
                </c:pt>
                <c:pt idx="28">
                  <c:v>-4.5879782782707888E-5</c:v>
                </c:pt>
                <c:pt idx="29">
                  <c:v>-4.4228021348334962E-5</c:v>
                </c:pt>
                <c:pt idx="30">
                  <c:v>-4.3171582961129914E-5</c:v>
                </c:pt>
                <c:pt idx="31">
                  <c:v>-4.1988883775586579E-5</c:v>
                </c:pt>
                <c:pt idx="32">
                  <c:v>-4.0685697322923289E-5</c:v>
                </c:pt>
                <c:pt idx="33">
                  <c:v>-3.8250375573306214E-5</c:v>
                </c:pt>
                <c:pt idx="34">
                  <c:v>-3.4411234192990982E-5</c:v>
                </c:pt>
                <c:pt idx="35">
                  <c:v>-3.2619899140959191E-5</c:v>
                </c:pt>
                <c:pt idx="36">
                  <c:v>-3.0759328917418436E-5</c:v>
                </c:pt>
                <c:pt idx="37">
                  <c:v>-2.8840834054879295E-5</c:v>
                </c:pt>
                <c:pt idx="38">
                  <c:v>-2.5702622094925004E-5</c:v>
                </c:pt>
                <c:pt idx="39">
                  <c:v>-2.0841504487440659E-5</c:v>
                </c:pt>
                <c:pt idx="40">
                  <c:v>-1.8830730080460938E-5</c:v>
                </c:pt>
                <c:pt idx="41">
                  <c:v>-1.6846505666989273E-5</c:v>
                </c:pt>
                <c:pt idx="42">
                  <c:v>-1.4905678946782695E-5</c:v>
                </c:pt>
                <c:pt idx="43">
                  <c:v>-1.362939399933778E-5</c:v>
                </c:pt>
                <c:pt idx="44">
                  <c:v>-2.4767046956786704E-5</c:v>
                </c:pt>
                <c:pt idx="45">
                  <c:v>-2.3276215546725009E-5</c:v>
                </c:pt>
                <c:pt idx="46">
                  <c:v>-2.1837157385829403E-5</c:v>
                </c:pt>
                <c:pt idx="47">
                  <c:v>-2.0449668397778833E-5</c:v>
                </c:pt>
                <c:pt idx="48">
                  <c:v>-1.7460715444144699E-5</c:v>
                </c:pt>
                <c:pt idx="49">
                  <c:v>-1.5401240042854589E-5</c:v>
                </c:pt>
                <c:pt idx="50">
                  <c:v>-1.4258453183364109E-5</c:v>
                </c:pt>
                <c:pt idx="51">
                  <c:v>-1.3159961490104228E-5</c:v>
                </c:pt>
                <c:pt idx="52">
                  <c:v>-1.2103544367628293E-5</c:v>
                </c:pt>
                <c:pt idx="53">
                  <c:v>-9.4169625875885131E-6</c:v>
                </c:pt>
                <c:pt idx="54">
                  <c:v>-8.2441271344384894E-6</c:v>
                </c:pt>
                <c:pt idx="55">
                  <c:v>-7.3546913676616672E-6</c:v>
                </c:pt>
                <c:pt idx="56">
                  <c:v>-6.4879570476941834E-6</c:v>
                </c:pt>
                <c:pt idx="57">
                  <c:v>-5.6396870573571797E-6</c:v>
                </c:pt>
                <c:pt idx="58">
                  <c:v>-3.194944167100984E-6</c:v>
                </c:pt>
                <c:pt idx="59">
                  <c:v>-2.3364254305182341E-6</c:v>
                </c:pt>
                <c:pt idx="60">
                  <c:v>-1.5068377067845271E-6</c:v>
                </c:pt>
                <c:pt idx="61">
                  <c:v>-6.6424202964075218E-7</c:v>
                </c:pt>
                <c:pt idx="62">
                  <c:v>1.9761524764398386E-7</c:v>
                </c:pt>
                <c:pt idx="63">
                  <c:v>2.5127843635628932E-6</c:v>
                </c:pt>
                <c:pt idx="64">
                  <c:v>3.2831996418273242E-6</c:v>
                </c:pt>
                <c:pt idx="65">
                  <c:v>4.3697040798949131E-6</c:v>
                </c:pt>
                <c:pt idx="66">
                  <c:v>5.5213835587114391E-6</c:v>
                </c:pt>
                <c:pt idx="67">
                  <c:v>6.7379890941468841E-6</c:v>
                </c:pt>
                <c:pt idx="68">
                  <c:v>8.009743945904789E-6</c:v>
                </c:pt>
                <c:pt idx="69">
                  <c:v>1.2092248284887333E-5</c:v>
                </c:pt>
                <c:pt idx="70">
                  <c:v>1.3519385285990224E-5</c:v>
                </c:pt>
                <c:pt idx="71">
                  <c:v>1.4967505037575294E-5</c:v>
                </c:pt>
                <c:pt idx="72">
                  <c:v>1.6428838816834628E-5</c:v>
                </c:pt>
                <c:pt idx="73">
                  <c:v>1.7895306094994658E-5</c:v>
                </c:pt>
                <c:pt idx="74">
                  <c:v>2.2240026563226577E-5</c:v>
                </c:pt>
                <c:pt idx="75">
                  <c:v>2.3639986436089308E-5</c:v>
                </c:pt>
                <c:pt idx="76">
                  <c:v>2.5000000070107831E-5</c:v>
                </c:pt>
                <c:pt idx="77">
                  <c:v>2.6327597480574768E-5</c:v>
                </c:pt>
                <c:pt idx="78">
                  <c:v>2.7625131609946371E-5</c:v>
                </c:pt>
                <c:pt idx="79">
                  <c:v>3.1279831036554645E-5</c:v>
                </c:pt>
                <c:pt idx="80">
                  <c:v>3.2417446657600498E-5</c:v>
                </c:pt>
                <c:pt idx="81">
                  <c:v>3.3514170353196194E-5</c:v>
                </c:pt>
                <c:pt idx="82">
                  <c:v>3.4569697284110958E-5</c:v>
                </c:pt>
                <c:pt idx="83">
                  <c:v>3.5229568102757014E-5</c:v>
                </c:pt>
                <c:pt idx="84">
                  <c:v>3.8374791965650322E-5</c:v>
                </c:pt>
                <c:pt idx="85">
                  <c:v>3.9220813887180247E-5</c:v>
                </c:pt>
                <c:pt idx="86">
                  <c:v>3.9829643364333712E-5</c:v>
                </c:pt>
                <c:pt idx="87">
                  <c:v>9.2610846803553001E-5</c:v>
                </c:pt>
                <c:pt idx="88">
                  <c:v>9.4062959183385152E-5</c:v>
                </c:pt>
                <c:pt idx="89">
                  <c:v>9.7532960859854668E-5</c:v>
                </c:pt>
                <c:pt idx="90">
                  <c:v>9.8068800609817046E-5</c:v>
                </c:pt>
                <c:pt idx="91">
                  <c:v>9.8562678710841268E-5</c:v>
                </c:pt>
                <c:pt idx="92">
                  <c:v>9.9014712158036587E-5</c:v>
                </c:pt>
                <c:pt idx="93">
                  <c:v>9.7645906324066243E-5</c:v>
                </c:pt>
                <c:pt idx="94">
                  <c:v>1.0040777928664531E-4</c:v>
                </c:pt>
                <c:pt idx="95">
                  <c:v>1.0065338437508618E-4</c:v>
                </c:pt>
                <c:pt idx="96">
                  <c:v>1.0085847077772917E-4</c:v>
                </c:pt>
                <c:pt idx="97">
                  <c:v>1.0102336348938796E-4</c:v>
                </c:pt>
                <c:pt idx="98">
                  <c:v>9.9244737390755526E-5</c:v>
                </c:pt>
                <c:pt idx="99">
                  <c:v>1.0128853736268223E-4</c:v>
                </c:pt>
                <c:pt idx="100">
                  <c:v>1.0125837657142642E-4</c:v>
                </c:pt>
                <c:pt idx="101">
                  <c:v>1.011905960710836E-4</c:v>
                </c:pt>
                <c:pt idx="102">
                  <c:v>1.0108572885877845E-4</c:v>
                </c:pt>
                <c:pt idx="103">
                  <c:v>9.8960271090878059E-5</c:v>
                </c:pt>
                <c:pt idx="104">
                  <c:v>1.0030709284572141E-4</c:v>
                </c:pt>
                <c:pt idx="105">
                  <c:v>1.0002582703681702E-4</c:v>
                </c:pt>
                <c:pt idx="106">
                  <c:v>9.9711296500418342E-5</c:v>
                </c:pt>
                <c:pt idx="107">
                  <c:v>9.9364242232485622E-5</c:v>
                </c:pt>
                <c:pt idx="108">
                  <c:v>1.0002133018091456E-4</c:v>
                </c:pt>
                <c:pt idx="109">
                  <c:v>1.0784084424236116E-4</c:v>
                </c:pt>
                <c:pt idx="110">
                  <c:v>1.073433249539853E-4</c:v>
                </c:pt>
                <c:pt idx="111">
                  <c:v>1.0681835182901406E-4</c:v>
                </c:pt>
                <c:pt idx="112">
                  <c:v>1.0626687386224323E-4</c:v>
                </c:pt>
                <c:pt idx="113">
                  <c:v>1.0345157207476607E-4</c:v>
                </c:pt>
                <c:pt idx="114">
                  <c:v>1.0381593343771587E-4</c:v>
                </c:pt>
                <c:pt idx="115">
                  <c:v>1.0314720614330683E-4</c:v>
                </c:pt>
                <c:pt idx="116">
                  <c:v>1.0245829195152669E-4</c:v>
                </c:pt>
                <c:pt idx="117">
                  <c:v>1.0175034784905581E-4</c:v>
                </c:pt>
                <c:pt idx="118">
                  <c:v>9.8820375273394559E-5</c:v>
                </c:pt>
                <c:pt idx="119">
                  <c:v>9.8752451984458588E-5</c:v>
                </c:pt>
                <c:pt idx="120">
                  <c:v>9.7967753057752162E-5</c:v>
                </c:pt>
                <c:pt idx="121">
                  <c:v>9.7171590099582488E-5</c:v>
                </c:pt>
                <c:pt idx="122">
                  <c:v>9.636532808764565E-5</c:v>
                </c:pt>
                <c:pt idx="123">
                  <c:v>9.3407410003339041E-5</c:v>
                </c:pt>
                <c:pt idx="124">
                  <c:v>9.306762887568324E-5</c:v>
                </c:pt>
                <c:pt idx="125">
                  <c:v>9.2232386115510408E-5</c:v>
                </c:pt>
                <c:pt idx="126">
                  <c:v>9.1395858095612837E-5</c:v>
                </c:pt>
                <c:pt idx="127">
                  <c:v>9.0559617776013638E-5</c:v>
                </c:pt>
                <c:pt idx="128">
                  <c:v>8.7662618257199738E-5</c:v>
                </c:pt>
                <c:pt idx="129">
                  <c:v>8.8292140509529726E-5</c:v>
                </c:pt>
                <c:pt idx="130">
                  <c:v>1.3494968171418227E-4</c:v>
                </c:pt>
                <c:pt idx="131">
                  <c:v>1.3414338300023274E-4</c:v>
                </c:pt>
                <c:pt idx="132">
                  <c:v>1.3334919902187157E-4</c:v>
                </c:pt>
                <c:pt idx="133">
                  <c:v>1.3256895780254565E-4</c:v>
                </c:pt>
                <c:pt idx="134">
                  <c:v>1.3033062153719802E-4</c:v>
                </c:pt>
                <c:pt idx="135">
                  <c:v>1.2962503238174333E-4</c:v>
                </c:pt>
                <c:pt idx="136">
                  <c:v>1.2894297669157503E-4</c:v>
                </c:pt>
                <c:pt idx="137">
                  <c:v>1.2828646272486824E-4</c:v>
                </c:pt>
                <c:pt idx="138">
                  <c:v>1.276575287790659E-4</c:v>
                </c:pt>
                <c:pt idx="139">
                  <c:v>1.2595704062174723E-4</c:v>
                </c:pt>
                <c:pt idx="140">
                  <c:v>1.2545941051671214E-4</c:v>
                </c:pt>
                <c:pt idx="141">
                  <c:v>1.2500000250705587E-4</c:v>
                </c:pt>
                <c:pt idx="142">
                  <c:v>1.2456841290607514E-4</c:v>
                </c:pt>
                <c:pt idx="143">
                  <c:v>1.2415288428621089E-4</c:v>
                </c:pt>
                <c:pt idx="144">
                  <c:v>1.230044422379378E-4</c:v>
                </c:pt>
                <c:pt idx="145">
                  <c:v>1.2265492496215676E-4</c:v>
                </c:pt>
                <c:pt idx="146">
                  <c:v>1.223223418740542E-4</c:v>
                </c:pt>
                <c:pt idx="147">
                  <c:v>1.2200686131018364E-4</c:v>
                </c:pt>
                <c:pt idx="148">
                  <c:v>1.1963311736381979E-4</c:v>
                </c:pt>
                <c:pt idx="149">
                  <c:v>1.2069174116377383E-4</c:v>
                </c:pt>
                <c:pt idx="150">
                  <c:v>1.2048229321555797E-4</c:v>
                </c:pt>
                <c:pt idx="151">
                  <c:v>1.2029106733998411E-4</c:v>
                </c:pt>
                <c:pt idx="152">
                  <c:v>7.6984632349831562E-5</c:v>
                </c:pt>
                <c:pt idx="153">
                  <c:v>7.6886748857750599E-5</c:v>
                </c:pt>
                <c:pt idx="154">
                  <c:v>7.6807964909594091E-5</c:v>
                </c:pt>
                <c:pt idx="155">
                  <c:v>7.6748419435108855E-5</c:v>
                </c:pt>
                <c:pt idx="156">
                  <c:v>7.6708249258473262E-5</c:v>
                </c:pt>
                <c:pt idx="157">
                  <c:v>7.6705327256492228E-5</c:v>
                </c:pt>
                <c:pt idx="158">
                  <c:v>7.6743984508836482E-5</c:v>
                </c:pt>
                <c:pt idx="159">
                  <c:v>7.6802669675452815E-5</c:v>
                </c:pt>
                <c:pt idx="160">
                  <c:v>7.6881506976096586E-5</c:v>
                </c:pt>
                <c:pt idx="161">
                  <c:v>7.6980618531982047E-5</c:v>
                </c:pt>
                <c:pt idx="162">
                  <c:v>7.7400788424706839E-5</c:v>
                </c:pt>
                <c:pt idx="163">
                  <c:v>7.7582176191930746E-5</c:v>
                </c:pt>
                <c:pt idx="164">
                  <c:v>7.7784417307213971E-5</c:v>
                </c:pt>
                <c:pt idx="165">
                  <c:v>7.8007621286469361E-5</c:v>
                </c:pt>
                <c:pt idx="166">
                  <c:v>7.8251895545311783E-5</c:v>
                </c:pt>
                <c:pt idx="167">
                  <c:v>7.9112182651918856E-5</c:v>
                </c:pt>
                <c:pt idx="168">
                  <c:v>7.944177017842043E-5</c:v>
                </c:pt>
                <c:pt idx="169">
                  <c:v>7.9792933554600308E-5</c:v>
                </c:pt>
                <c:pt idx="170">
                  <c:v>8.0165767592528793E-5</c:v>
                </c:pt>
                <c:pt idx="171">
                  <c:v>8.0560365005735016E-5</c:v>
                </c:pt>
                <c:pt idx="172">
                  <c:v>1.0759069272426612E-4</c:v>
                </c:pt>
                <c:pt idx="173">
                  <c:v>1.0875092378181961E-4</c:v>
                </c:pt>
                <c:pt idx="174">
                  <c:v>1.0924441840121091E-4</c:v>
                </c:pt>
                <c:pt idx="175">
                  <c:v>1.0976027921039133E-4</c:v>
                </c:pt>
                <c:pt idx="176">
                  <c:v>1.1029858463196263E-4</c:v>
                </c:pt>
                <c:pt idx="177">
                  <c:v>1.1143730399377515E-4</c:v>
                </c:pt>
                <c:pt idx="178">
                  <c:v>1.1267774655809859E-4</c:v>
                </c:pt>
                <c:pt idx="179">
                  <c:v>1.1332937704544577E-4</c:v>
                </c:pt>
                <c:pt idx="180">
                  <c:v>1.1400387807913859E-4</c:v>
                </c:pt>
                <c:pt idx="181">
                  <c:v>1.1470131321189569E-4</c:v>
                </c:pt>
                <c:pt idx="182">
                  <c:v>1.163930944039069E-4</c:v>
                </c:pt>
                <c:pt idx="183">
                  <c:v>1.1772159152823036E-4</c:v>
                </c:pt>
                <c:pt idx="184">
                  <c:v>1.1853457616073371E-4</c:v>
                </c:pt>
                <c:pt idx="185">
                  <c:v>1.1937083162383288E-4</c:v>
                </c:pt>
                <c:pt idx="186">
                  <c:v>1.2023040660480433E-4</c:v>
                </c:pt>
                <c:pt idx="187">
                  <c:v>1.2247905676478896E-4</c:v>
                </c:pt>
                <c:pt idx="188">
                  <c:v>1.2390280113372398E-4</c:v>
                </c:pt>
                <c:pt idx="189">
                  <c:v>1.2487962968954491E-4</c:v>
                </c:pt>
                <c:pt idx="190">
                  <c:v>1.2588002528790554E-4</c:v>
                </c:pt>
                <c:pt idx="191">
                  <c:v>1.2690402175152826E-4</c:v>
                </c:pt>
                <c:pt idx="192">
                  <c:v>1.2933398525019746E-4</c:v>
                </c:pt>
                <c:pt idx="193">
                  <c:v>1.5512354194560291E-4</c:v>
                </c:pt>
                <c:pt idx="194">
                  <c:v>1.5628321247303538E-4</c:v>
                </c:pt>
                <c:pt idx="195">
                  <c:v>1.5746645821268501E-4</c:v>
                </c:pt>
                <c:pt idx="196">
                  <c:v>1.5754845078499115E-4</c:v>
                </c:pt>
                <c:pt idx="197">
                  <c:v>1.624355506545528E-4</c:v>
                </c:pt>
                <c:pt idx="198">
                  <c:v>1.637369222945681E-4</c:v>
                </c:pt>
                <c:pt idx="199">
                  <c:v>1.650619545393632E-4</c:v>
                </c:pt>
                <c:pt idx="200">
                  <c:v>1.6641065434771943E-4</c:v>
                </c:pt>
                <c:pt idx="201">
                  <c:v>1.6677094584539184E-4</c:v>
                </c:pt>
                <c:pt idx="202">
                  <c:v>1.7204219569662103E-4</c:v>
                </c:pt>
                <c:pt idx="203">
                  <c:v>1.7350926500005255E-4</c:v>
                </c:pt>
                <c:pt idx="204">
                  <c:v>1.7499999999462994E-4</c:v>
                </c:pt>
                <c:pt idx="205">
                  <c:v>1.7650909148553032E-4</c:v>
                </c:pt>
                <c:pt idx="206">
                  <c:v>1.7711725117871817E-4</c:v>
                </c:pt>
                <c:pt idx="207">
                  <c:v>1.8267437245823439E-4</c:v>
                </c:pt>
                <c:pt idx="208">
                  <c:v>1.8424742985214394E-4</c:v>
                </c:pt>
                <c:pt idx="209">
                  <c:v>1.8583298076618496E-4</c:v>
                </c:pt>
                <c:pt idx="210">
                  <c:v>1.8743092218276305E-4</c:v>
                </c:pt>
                <c:pt idx="211">
                  <c:v>1.9560278718918104E-4</c:v>
                </c:pt>
                <c:pt idx="212">
                  <c:v>1.9727283306034008E-4</c:v>
                </c:pt>
                <c:pt idx="213">
                  <c:v>1.9938899540845528E-4</c:v>
                </c:pt>
                <c:pt idx="214">
                  <c:v>1.8406550900254101E-4</c:v>
                </c:pt>
                <c:pt idx="215">
                  <c:v>1.8919914446652127E-4</c:v>
                </c:pt>
                <c:pt idx="216">
                  <c:v>1.9093281423514472E-4</c:v>
                </c:pt>
                <c:pt idx="217">
                  <c:v>1.9267751263935535E-4</c:v>
                </c:pt>
                <c:pt idx="218">
                  <c:v>1.9443311743671721E-4</c:v>
                </c:pt>
                <c:pt idx="219">
                  <c:v>1.961995050302735E-4</c:v>
                </c:pt>
                <c:pt idx="220">
                  <c:v>2.0156210826734693E-4</c:v>
                </c:pt>
                <c:pt idx="221">
                  <c:v>2.0337036393474624E-4</c:v>
                </c:pt>
                <c:pt idx="222">
                  <c:v>2.0518876405709196E-4</c:v>
                </c:pt>
                <c:pt idx="223">
                  <c:v>2.0701717689273349E-4</c:v>
                </c:pt>
                <c:pt idx="224">
                  <c:v>2.0885546934462103E-4</c:v>
                </c:pt>
                <c:pt idx="225">
                  <c:v>2.1442827306376974E-4</c:v>
                </c:pt>
                <c:pt idx="226">
                  <c:v>2.1630472586262753E-4</c:v>
                </c:pt>
                <c:pt idx="227">
                  <c:v>2.1819037242986928E-4</c:v>
                </c:pt>
                <c:pt idx="228">
                  <c:v>2.2008507152902193E-4</c:v>
                </c:pt>
                <c:pt idx="229">
                  <c:v>2.2198868055942891E-4</c:v>
                </c:pt>
                <c:pt idx="230">
                  <c:v>2.2775152090237749E-4</c:v>
                </c:pt>
                <c:pt idx="231">
                  <c:v>2.2968931653270905E-4</c:v>
                </c:pt>
                <c:pt idx="232">
                  <c:v>2.3163528874684623E-4</c:v>
                </c:pt>
                <c:pt idx="233">
                  <c:v>2.3358928680207401E-4</c:v>
                </c:pt>
                <c:pt idx="234">
                  <c:v>2.3555115859764285E-4</c:v>
                </c:pt>
                <c:pt idx="235">
                  <c:v>2.0455472386025366E-4</c:v>
                </c:pt>
                <c:pt idx="236">
                  <c:v>2.0654837209718605E-4</c:v>
                </c:pt>
                <c:pt idx="237">
                  <c:v>2.0854903115473812E-4</c:v>
                </c:pt>
                <c:pt idx="238">
                  <c:v>2.1055654163259086E-4</c:v>
                </c:pt>
                <c:pt idx="239">
                  <c:v>2.131590090131147E-4</c:v>
                </c:pt>
                <c:pt idx="240">
                  <c:v>2.1865186275473448E-4</c:v>
                </c:pt>
                <c:pt idx="241">
                  <c:v>2.2069119234341167E-4</c:v>
                </c:pt>
                <c:pt idx="242">
                  <c:v>2.2273638875650641E-4</c:v>
                </c:pt>
                <c:pt idx="243">
                  <c:v>2.2478728319773745E-4</c:v>
                </c:pt>
                <c:pt idx="244">
                  <c:v>2.2744927863181159E-4</c:v>
                </c:pt>
                <c:pt idx="245">
                  <c:v>2.3304441827863505E-4</c:v>
                </c:pt>
                <c:pt idx="246">
                  <c:v>2.3512122389046655E-4</c:v>
                </c:pt>
                <c:pt idx="247">
                  <c:v>2.3720268654574454E-4</c:v>
                </c:pt>
                <c:pt idx="248">
                  <c:v>2.3928862804614343E-4</c:v>
                </c:pt>
                <c:pt idx="249">
                  <c:v>2.4199470674314105E-4</c:v>
                </c:pt>
                <c:pt idx="250">
                  <c:v>2.476735715778203E-4</c:v>
                </c:pt>
                <c:pt idx="251">
                  <c:v>2.4977918736216034E-4</c:v>
                </c:pt>
                <c:pt idx="252">
                  <c:v>2.5188818461638704E-4</c:v>
                </c:pt>
                <c:pt idx="253">
                  <c:v>2.5400037574273705E-4</c:v>
                </c:pt>
                <c:pt idx="254">
                  <c:v>2.5673531852794953E-4</c:v>
                </c:pt>
                <c:pt idx="255">
                  <c:v>2.6247728007773406E-4</c:v>
                </c:pt>
                <c:pt idx="256">
                  <c:v>2.6460257964276641E-4</c:v>
                </c:pt>
                <c:pt idx="257">
                  <c:v>1.9511634250117237E-4</c:v>
                </c:pt>
                <c:pt idx="258">
                  <c:v>1.9724548631373375E-4</c:v>
                </c:pt>
                <c:pt idx="259">
                  <c:v>2.0151790713491302E-4</c:v>
                </c:pt>
                <c:pt idx="260">
                  <c:v>2.0577650549437877E-4</c:v>
                </c:pt>
                <c:pt idx="261">
                  <c:v>2.0791186281925349E-4</c:v>
                </c:pt>
                <c:pt idx="262">
                  <c:v>2.1004785307522707E-4</c:v>
                </c:pt>
                <c:pt idx="263">
                  <c:v>2.1218426987348039E-4</c:v>
                </c:pt>
                <c:pt idx="264">
                  <c:v>2.1645606746490325E-4</c:v>
                </c:pt>
                <c:pt idx="265">
                  <c:v>2.2073002767488404E-4</c:v>
                </c:pt>
                <c:pt idx="266">
                  <c:v>2.22865434329864E-4</c:v>
                </c:pt>
                <c:pt idx="267">
                  <c:v>2.2500000098720727E-4</c:v>
                </c:pt>
                <c:pt idx="268">
                  <c:v>2.27133472146076E-4</c:v>
                </c:pt>
                <c:pt idx="269">
                  <c:v>2.3138853637309155E-4</c:v>
                </c:pt>
                <c:pt idx="270">
                  <c:v>2.3565663830500986E-4</c:v>
                </c:pt>
                <c:pt idx="271">
                  <c:v>2.377835667470755E-4</c:v>
                </c:pt>
                <c:pt idx="272">
                  <c:v>2.3990828957518875E-4</c:v>
                </c:pt>
                <c:pt idx="273">
                  <c:v>2.4203047306673491E-4</c:v>
                </c:pt>
                <c:pt idx="274">
                  <c:v>2.4623702465031982E-4</c:v>
                </c:pt>
                <c:pt idx="275">
                  <c:v>2.5048706850977248E-4</c:v>
                </c:pt>
                <c:pt idx="276">
                  <c:v>2.5259147877755632E-4</c:v>
                </c:pt>
                <c:pt idx="277">
                  <c:v>2.5469130495397286E-4</c:v>
                </c:pt>
                <c:pt idx="278">
                  <c:v>2.5678619917467594E-4</c:v>
                </c:pt>
                <c:pt idx="279">
                  <c:v>2.6090121237825812E-4</c:v>
                </c:pt>
                <c:pt idx="280">
                  <c:v>2.6510942856646744E-4</c:v>
                </c:pt>
                <c:pt idx="281">
                  <c:v>2.6717437437906926E-4</c:v>
                </c:pt>
                <c:pt idx="282">
                  <c:v>2.6923225864206518E-4</c:v>
                </c:pt>
                <c:pt idx="283">
                  <c:v>2.7128271935372223E-4</c:v>
                </c:pt>
                <c:pt idx="284">
                  <c:v>2.7526303867583514E-4</c:v>
                </c:pt>
                <c:pt idx="285">
                  <c:v>2.7940301593930235E-4</c:v>
                </c:pt>
                <c:pt idx="286">
                  <c:v>2.8141085815961472E-4</c:v>
                </c:pt>
                <c:pt idx="287">
                  <c:v>2.8340906239386561E-4</c:v>
                </c:pt>
                <c:pt idx="288">
                  <c:v>2.8539725250032865E-4</c:v>
                </c:pt>
                <c:pt idx="289">
                  <c:v>2.8919969581480884E-4</c:v>
                </c:pt>
                <c:pt idx="290">
                  <c:v>2.9324227811032978E-4</c:v>
                </c:pt>
                <c:pt idx="291">
                  <c:v>2.9517468474677571E-4</c:v>
                </c:pt>
                <c:pt idx="292">
                  <c:v>2.970947779850944E-4</c:v>
                </c:pt>
                <c:pt idx="293">
                  <c:v>2.990021675400904E-4</c:v>
                </c:pt>
                <c:pt idx="294">
                  <c:v>3.0258362924867962E-4</c:v>
                </c:pt>
                <c:pt idx="295">
                  <c:v>3.0649681261333325E-4</c:v>
                </c:pt>
                <c:pt idx="296">
                  <c:v>3.0833475883637487E-4</c:v>
                </c:pt>
                <c:pt idx="297">
                  <c:v>3.101576172684E-4</c:v>
                </c:pt>
                <c:pt idx="298">
                  <c:v>3.1196498348856389E-4</c:v>
                </c:pt>
                <c:pt idx="299">
                  <c:v>3.1528253769007514E-4</c:v>
                </c:pt>
                <c:pt idx="300">
                  <c:v>3.1903136713200942E-4</c:v>
                </c:pt>
                <c:pt idx="301">
                  <c:v>3.2075513528196791E-4</c:v>
                </c:pt>
                <c:pt idx="302">
                  <c:v>3.2246094227588563E-4</c:v>
                </c:pt>
                <c:pt idx="303">
                  <c:v>3.241483695555311E-4</c:v>
                </c:pt>
                <c:pt idx="304">
                  <c:v>3.2715937324085905E-4</c:v>
                </c:pt>
                <c:pt idx="305">
                  <c:v>3.3070583963551209E-4</c:v>
                </c:pt>
                <c:pt idx="306">
                  <c:v>3.3229501925210894E-4</c:v>
                </c:pt>
                <c:pt idx="307">
                  <c:v>3.3386326537898154E-4</c:v>
                </c:pt>
                <c:pt idx="308">
                  <c:v>3.3541014532138032E-4</c:v>
                </c:pt>
                <c:pt idx="309">
                  <c:v>3.3807234158686884E-4</c:v>
                </c:pt>
                <c:pt idx="310">
                  <c:v>3.4137527858524308E-4</c:v>
                </c:pt>
                <c:pt idx="311">
                  <c:v>3.4280876644235528E-4</c:v>
                </c:pt>
                <c:pt idx="312">
                  <c:v>3.4421824951522009E-4</c:v>
                </c:pt>
                <c:pt idx="313">
                  <c:v>3.456032809690945E-4</c:v>
                </c:pt>
                <c:pt idx="314">
                  <c:v>3.4787490225218054E-4</c:v>
                </c:pt>
                <c:pt idx="315">
                  <c:v>3.5088988321202203E-4</c:v>
                </c:pt>
                <c:pt idx="316">
                  <c:v>3.5214588336460065E-4</c:v>
                </c:pt>
                <c:pt idx="317">
                  <c:v>3.5337470848104488E-4</c:v>
                </c:pt>
                <c:pt idx="318">
                  <c:v>3.5457589759009355E-4</c:v>
                </c:pt>
                <c:pt idx="319">
                  <c:v>3.5641576893415984E-4</c:v>
                </c:pt>
                <c:pt idx="320">
                  <c:v>3.5909500386363416E-4</c:v>
                </c:pt>
                <c:pt idx="321">
                  <c:v>3.601510277024436E-4</c:v>
                </c:pt>
                <c:pt idx="322">
                  <c:v>3.6091586591873977E-4</c:v>
                </c:pt>
                <c:pt idx="323">
                  <c:v>3.6192947273304578E-4</c:v>
                </c:pt>
                <c:pt idx="324">
                  <c:v>3.629118518289187E-4</c:v>
                </c:pt>
                <c:pt idx="325">
                  <c:v>3.6566679804820278E-4</c:v>
                </c:pt>
                <c:pt idx="326">
                  <c:v>3.6651943130275219E-4</c:v>
                </c:pt>
                <c:pt idx="327">
                  <c:v>3.6733840914741407E-4</c:v>
                </c:pt>
                <c:pt idx="328">
                  <c:v>3.681232399209712E-4</c:v>
                </c:pt>
                <c:pt idx="329">
                  <c:v>3.688734299198839E-4</c:v>
                </c:pt>
                <c:pt idx="330">
                  <c:v>3.7091118762839088E-4</c:v>
                </c:pt>
                <c:pt idx="331">
                  <c:v>3.7151783668377671E-4</c:v>
                </c:pt>
                <c:pt idx="332">
                  <c:v>3.7208734583570215E-4</c:v>
                </c:pt>
                <c:pt idx="333">
                  <c:v>3.7261920913899142E-4</c:v>
                </c:pt>
                <c:pt idx="334">
                  <c:v>3.7311295875337242E-4</c:v>
                </c:pt>
                <c:pt idx="335">
                  <c:v>3.743625993746835E-4</c:v>
                </c:pt>
                <c:pt idx="336">
                  <c:v>3.7470104811097296E-4</c:v>
                </c:pt>
                <c:pt idx="337">
                  <c:v>3.7500000008360061E-4</c:v>
                </c:pt>
                <c:pt idx="338">
                  <c:v>3.7525944553773205E-4</c:v>
                </c:pt>
                <c:pt idx="339">
                  <c:v>3.7548041381086175E-4</c:v>
                </c:pt>
                <c:pt idx="340">
                  <c:v>3.756677401486765E-4</c:v>
                </c:pt>
                <c:pt idx="341">
                  <c:v>3.7600564310300835E-4</c:v>
                </c:pt>
                <c:pt idx="342">
                  <c:v>3.7605391702501099E-4</c:v>
                </c:pt>
                <c:pt idx="343">
                  <c:v>3.7607166682312586E-4</c:v>
                </c:pt>
                <c:pt idx="344">
                  <c:v>3.760602562275805E-4</c:v>
                </c:pt>
                <c:pt idx="345">
                  <c:v>5.7082995670744495E-4</c:v>
                </c:pt>
                <c:pt idx="346">
                  <c:v>5.7071160517278548E-4</c:v>
                </c:pt>
                <c:pt idx="347">
                  <c:v>5.7057239057728176E-4</c:v>
                </c:pt>
                <c:pt idx="348">
                  <c:v>5.7041373457937712E-4</c:v>
                </c:pt>
                <c:pt idx="349">
                  <c:v>5.6543564417877595E-4</c:v>
                </c:pt>
                <c:pt idx="350">
                  <c:v>5.6961350779106544E-4</c:v>
                </c:pt>
                <c:pt idx="351">
                  <c:v>5.6937934770148627E-4</c:v>
                </c:pt>
                <c:pt idx="352">
                  <c:v>5.6913450297785999E-4</c:v>
                </c:pt>
                <c:pt idx="353">
                  <c:v>5.6888047088423852E-4</c:v>
                </c:pt>
                <c:pt idx="354">
                  <c:v>5.6390677062676149E-4</c:v>
                </c:pt>
                <c:pt idx="355">
                  <c:v>5.6780279205979835E-4</c:v>
                </c:pt>
                <c:pt idx="356">
                  <c:v>5.6752566005462807E-4</c:v>
                </c:pt>
                <c:pt idx="357">
                  <c:v>5.6724855105800935E-4</c:v>
                </c:pt>
                <c:pt idx="358">
                  <c:v>5.6697303793091407E-4</c:v>
                </c:pt>
                <c:pt idx="359">
                  <c:v>5.6219632596936201E-4</c:v>
                </c:pt>
                <c:pt idx="360">
                  <c:v>5.6591877938784029E-4</c:v>
                </c:pt>
                <c:pt idx="361">
                  <c:v>5.6567521656054225E-4</c:v>
                </c:pt>
                <c:pt idx="362">
                  <c:v>5.6544291358368753E-4</c:v>
                </c:pt>
                <c:pt idx="363">
                  <c:v>5.6522351892125016E-4</c:v>
                </c:pt>
                <c:pt idx="364">
                  <c:v>5.6083399013288047E-4</c:v>
                </c:pt>
                <c:pt idx="365">
                  <c:v>5.6450837070060771E-4</c:v>
                </c:pt>
                <c:pt idx="366">
                  <c:v>5.6437862257879595E-4</c:v>
                </c:pt>
                <c:pt idx="367">
                  <c:v>5.6427190036077658E-4</c:v>
                </c:pt>
                <c:pt idx="368">
                  <c:v>5.6418992811439457E-4</c:v>
                </c:pt>
                <c:pt idx="369">
                  <c:v>5.6037482263481431E-4</c:v>
                </c:pt>
                <c:pt idx="370">
                  <c:v>5.6414439821280652E-4</c:v>
                </c:pt>
                <c:pt idx="371">
                  <c:v>5.6421241485903474E-4</c:v>
                </c:pt>
                <c:pt idx="372">
                  <c:v>5.643157526999278E-4</c:v>
                </c:pt>
                <c:pt idx="373">
                  <c:v>5.6445621140893936E-4</c:v>
                </c:pt>
                <c:pt idx="374">
                  <c:v>5.6139926345464837E-4</c:v>
                </c:pt>
                <c:pt idx="375">
                  <c:v>5.6542562650409365E-4</c:v>
                </c:pt>
                <c:pt idx="376">
                  <c:v>5.6577906275305696E-4</c:v>
                </c:pt>
                <c:pt idx="377">
                  <c:v>5.6618064476591774E-4</c:v>
                </c:pt>
                <c:pt idx="378">
                  <c:v>5.6663224783303357E-4</c:v>
                </c:pt>
                <c:pt idx="379">
                  <c:v>5.6451313485792788E-4</c:v>
                </c:pt>
                <c:pt idx="380">
                  <c:v>5.6897675460002147E-4</c:v>
                </c:pt>
                <c:pt idx="381">
                  <c:v>5.6970697043651458E-4</c:v>
                </c:pt>
                <c:pt idx="382">
                  <c:v>5.7049868595487646E-4</c:v>
                </c:pt>
                <c:pt idx="383">
                  <c:v>5.7135385207279549E-4</c:v>
                </c:pt>
                <c:pt idx="384">
                  <c:v>5.7034764426630276E-4</c:v>
                </c:pt>
                <c:pt idx="385">
                  <c:v>5.7544841914515109E-4</c:v>
                </c:pt>
                <c:pt idx="386">
                  <c:v>5.7752757545237823E-4</c:v>
                </c:pt>
                <c:pt idx="387">
                  <c:v>5.7966001667786315E-4</c:v>
                </c:pt>
                <c:pt idx="388">
                  <c:v>5.8090345480721339E-4</c:v>
                </c:pt>
                <c:pt idx="389">
                  <c:v>5.8222498097215691E-4</c:v>
                </c:pt>
                <c:pt idx="390">
                  <c:v>5.860531732001554E-4</c:v>
                </c:pt>
                <c:pt idx="391">
                  <c:v>5.8833368301325351E-4</c:v>
                </c:pt>
                <c:pt idx="392">
                  <c:v>5.9007703380586918E-4</c:v>
                </c:pt>
                <c:pt idx="393">
                  <c:v>5.9191110375600431E-4</c:v>
                </c:pt>
                <c:pt idx="394">
                  <c:v>5.9383803672918845E-4</c:v>
                </c:pt>
                <c:pt idx="395">
                  <c:v>5.9999578526723923E-4</c:v>
                </c:pt>
                <c:pt idx="396">
                  <c:v>6.0251766285990271E-4</c:v>
                </c:pt>
                <c:pt idx="397">
                  <c:v>6.0494145566813984E-4</c:v>
                </c:pt>
                <c:pt idx="398">
                  <c:v>6.0747120675497257E-4</c:v>
                </c:pt>
                <c:pt idx="399">
                  <c:v>6.1010913735604078E-4</c:v>
                </c:pt>
                <c:pt idx="400">
                  <c:v>6.1894157211516765E-4</c:v>
                </c:pt>
                <c:pt idx="401">
                  <c:v>6.2178746643137828E-4</c:v>
                </c:pt>
                <c:pt idx="402">
                  <c:v>6.2500000000120792E-4</c:v>
                </c:pt>
                <c:pt idx="403">
                  <c:v>6.2833362605019261E-4</c:v>
                </c:pt>
                <c:pt idx="404">
                  <c:v>6.3178740185509952E-4</c:v>
                </c:pt>
                <c:pt idx="405">
                  <c:v>6.467717677258733E-4</c:v>
                </c:pt>
                <c:pt idx="406">
                  <c:v>6.5080199352163248E-4</c:v>
                </c:pt>
                <c:pt idx="407">
                  <c:v>6.5494255147413583E-4</c:v>
                </c:pt>
                <c:pt idx="408">
                  <c:v>6.600817929811988E-4</c:v>
                </c:pt>
                <c:pt idx="409">
                  <c:v>4.7616127585825931E-4</c:v>
                </c:pt>
                <c:pt idx="410">
                  <c:v>4.7760705287824834E-4</c:v>
                </c:pt>
                <c:pt idx="411">
                  <c:v>4.8237348387747403E-4</c:v>
                </c:pt>
                <c:pt idx="412">
                  <c:v>4.8723815064466436E-4</c:v>
                </c:pt>
                <c:pt idx="413">
                  <c:v>4.9219926985077933E-4</c:v>
                </c:pt>
                <c:pt idx="414">
                  <c:v>5.1112269614805134E-4</c:v>
                </c:pt>
                <c:pt idx="415">
                  <c:v>5.1297211385481489E-4</c:v>
                </c:pt>
                <c:pt idx="416">
                  <c:v>5.1838825469197047E-4</c:v>
                </c:pt>
                <c:pt idx="417">
                  <c:v>5.238898536159553E-4</c:v>
                </c:pt>
                <c:pt idx="418">
                  <c:v>5.2947502916733669E-4</c:v>
                </c:pt>
                <c:pt idx="419">
                  <c:v>5.5402812564360297E-4</c:v>
                </c:pt>
                <c:pt idx="420">
                  <c:v>5.5628811510189204E-4</c:v>
                </c:pt>
                <c:pt idx="421">
                  <c:v>5.5858772380812383E-4</c:v>
                </c:pt>
                <c:pt idx="422">
                  <c:v>5.6463406330742316E-4</c:v>
                </c:pt>
                <c:pt idx="423">
                  <c:v>5.7075041662280057E-4</c:v>
                </c:pt>
                <c:pt idx="424">
                  <c:v>5.9325493574734992E-4</c:v>
                </c:pt>
                <c:pt idx="425">
                  <c:v>5.9587588497400645E-4</c:v>
                </c:pt>
                <c:pt idx="426">
                  <c:v>6.0231212234906906E-4</c:v>
                </c:pt>
                <c:pt idx="427">
                  <c:v>6.0880620135517205E-4</c:v>
                </c:pt>
                <c:pt idx="428">
                  <c:v>6.1535604420548395E-4</c:v>
                </c:pt>
                <c:pt idx="429">
                  <c:v>6.2772361623119157E-4</c:v>
                </c:pt>
                <c:pt idx="430">
                  <c:v>6.3066383315014344E-4</c:v>
                </c:pt>
                <c:pt idx="431">
                  <c:v>6.4886801168118069E-4</c:v>
                </c:pt>
                <c:pt idx="432">
                  <c:v>6.5192111616546654E-4</c:v>
                </c:pt>
                <c:pt idx="433">
                  <c:v>6.5880666214783771E-4</c:v>
                </c:pt>
                <c:pt idx="434">
                  <c:v>6.8719968669725992E-4</c:v>
                </c:pt>
                <c:pt idx="435">
                  <c:v>6.9047644062791846E-4</c:v>
                </c:pt>
                <c:pt idx="436">
                  <c:v>6.9378866682330857E-4</c:v>
                </c:pt>
                <c:pt idx="437">
                  <c:v>7.0088016468684703E-4</c:v>
                </c:pt>
                <c:pt idx="438">
                  <c:v>7.0799804264130612E-4</c:v>
                </c:pt>
                <c:pt idx="439">
                  <c:v>7.3680185047318399E-4</c:v>
                </c:pt>
                <c:pt idx="440">
                  <c:v>7.4033619784419358E-4</c:v>
                </c:pt>
                <c:pt idx="441">
                  <c:v>7.4390186065434927E-4</c:v>
                </c:pt>
                <c:pt idx="442">
                  <c:v>7.5112905662771511E-4</c:v>
                </c:pt>
                <c:pt idx="443">
                  <c:v>7.5836617941191513E-4</c:v>
                </c:pt>
                <c:pt idx="444">
                  <c:v>7.8713062906841003E-4</c:v>
                </c:pt>
                <c:pt idx="445">
                  <c:v>7.9086060399458091E-4</c:v>
                </c:pt>
                <c:pt idx="446">
                  <c:v>7.9461594581489302E-4</c:v>
                </c:pt>
                <c:pt idx="447">
                  <c:v>8.0186158098000549E-4</c:v>
                </c:pt>
                <c:pt idx="448">
                  <c:v>8.0909999434353424E-4</c:v>
                </c:pt>
                <c:pt idx="449">
                  <c:v>8.3737443787594676E-4</c:v>
                </c:pt>
                <c:pt idx="450">
                  <c:v>8.4774106544355493E-4</c:v>
                </c:pt>
                <c:pt idx="451">
                  <c:v>8.5480910893230512E-4</c:v>
                </c:pt>
                <c:pt idx="452">
                  <c:v>8.6185244546978788E-4</c:v>
                </c:pt>
                <c:pt idx="453">
                  <c:v>8.7508005631433588E-4</c:v>
                </c:pt>
                <c:pt idx="454">
                  <c:v>8.8972802143294993E-4</c:v>
                </c:pt>
                <c:pt idx="455">
                  <c:v>8.9660967757179818E-4</c:v>
                </c:pt>
                <c:pt idx="456">
                  <c:v>9.0345127239811816E-4</c:v>
                </c:pt>
                <c:pt idx="457">
                  <c:v>9.1025019879651693E-4</c:v>
                </c:pt>
                <c:pt idx="458">
                  <c:v>9.227002084686392E-4</c:v>
                </c:pt>
                <c:pt idx="459">
                  <c:v>9.3696659738211525E-4</c:v>
                </c:pt>
                <c:pt idx="460">
                  <c:v>9.4351259446563034E-4</c:v>
                </c:pt>
                <c:pt idx="461">
                  <c:v>9.4999999215511261E-4</c:v>
                </c:pt>
                <c:pt idx="462">
                  <c:v>9.5642627926191374E-4</c:v>
                </c:pt>
                <c:pt idx="463">
                  <c:v>9.6793023344591482E-4</c:v>
                </c:pt>
                <c:pt idx="464">
                  <c:v>9.814870288209392E-4</c:v>
                </c:pt>
                <c:pt idx="465">
                  <c:v>9.8758320608393225E-4</c:v>
                </c:pt>
                <c:pt idx="466">
                  <c:v>9.9360896528163348E-4</c:v>
                </c:pt>
                <c:pt idx="467">
                  <c:v>9.9956458511284586E-4</c:v>
                </c:pt>
                <c:pt idx="468">
                  <c:v>1.0100905995480177E-3</c:v>
                </c:pt>
                <c:pt idx="469">
                  <c:v>1.0226989689240842E-3</c:v>
                </c:pt>
                <c:pt idx="470">
                  <c:v>1.0283139197301333E-3</c:v>
                </c:pt>
                <c:pt idx="471">
                  <c:v>1.0338627856499233E-3</c:v>
                </c:pt>
                <c:pt idx="472">
                  <c:v>1.0393462641047058E-3</c:v>
                </c:pt>
                <c:pt idx="473">
                  <c:v>1.0426329463156156E-3</c:v>
                </c:pt>
                <c:pt idx="474">
                  <c:v>1.0585903140329263E-3</c:v>
                </c:pt>
                <c:pt idx="475">
                  <c:v>1.0637833263660423E-3</c:v>
                </c:pt>
                <c:pt idx="476">
                  <c:v>1.0689145155169803E-3</c:v>
                </c:pt>
                <c:pt idx="477">
                  <c:v>1.0739846300438789E-3</c:v>
                </c:pt>
                <c:pt idx="478">
                  <c:v>1.078994424760971E-3</c:v>
                </c:pt>
                <c:pt idx="479">
                  <c:v>1.0936695321241217E-3</c:v>
                </c:pt>
                <c:pt idx="480">
                  <c:v>1.098445720976891E-3</c:v>
                </c:pt>
                <c:pt idx="481">
                  <c:v>1.1031654580079813E-3</c:v>
                </c:pt>
                <c:pt idx="482">
                  <c:v>1.1078295355989381E-3</c:v>
                </c:pt>
                <c:pt idx="483">
                  <c:v>1.1303432034318081E-3</c:v>
                </c:pt>
                <c:pt idx="484">
                  <c:v>1.1346903149140203E-3</c:v>
                </c:pt>
                <c:pt idx="485">
                  <c:v>1.1389874888941868E-3</c:v>
                </c:pt>
                <c:pt idx="486">
                  <c:v>1.1432355678315969E-3</c:v>
                </c:pt>
                <c:pt idx="487">
                  <c:v>1.1556937528822088E-3</c:v>
                </c:pt>
                <c:pt idx="488">
                  <c:v>1.1597540014397978E-3</c:v>
                </c:pt>
                <c:pt idx="489">
                  <c:v>1.1637694611460775E-3</c:v>
                </c:pt>
                <c:pt idx="490">
                  <c:v>1.1677410120197436E-3</c:v>
                </c:pt>
                <c:pt idx="491">
                  <c:v>1.1764979399149175E-3</c:v>
                </c:pt>
                <c:pt idx="492">
                  <c:v>1.1885481144480181E-3</c:v>
                </c:pt>
                <c:pt idx="493">
                  <c:v>1.1922676022787951E-3</c:v>
                </c:pt>
                <c:pt idx="494">
                  <c:v>1.1959500137484601E-3</c:v>
                </c:pt>
                <c:pt idx="495">
                  <c:v>1.2027068477027864E-3</c:v>
                </c:pt>
                <c:pt idx="496">
                  <c:v>1.2103273956404446E-3</c:v>
                </c:pt>
                <c:pt idx="497">
                  <c:v>1.2138383541904219E-3</c:v>
                </c:pt>
                <c:pt idx="498">
                  <c:v>1.2173178512669728E-3</c:v>
                </c:pt>
                <c:pt idx="499">
                  <c:v>1.2207668443528859E-3</c:v>
                </c:pt>
                <c:pt idx="500">
                  <c:v>1.2272360533685817E-3</c:v>
                </c:pt>
                <c:pt idx="501">
                  <c:v>1.234277143095242E-3</c:v>
                </c:pt>
                <c:pt idx="502">
                  <c:v>1.2375881951217109E-3</c:v>
                </c:pt>
                <c:pt idx="503">
                  <c:v>1.2408746180485502E-3</c:v>
                </c:pt>
                <c:pt idx="504">
                  <c:v>1.2441374126891055E-3</c:v>
                </c:pt>
                <c:pt idx="505">
                  <c:v>1.2504051480046172E-3</c:v>
                </c:pt>
                <c:pt idx="506">
                  <c:v>1.2569725413403216E-3</c:v>
                </c:pt>
                <c:pt idx="507">
                  <c:v>1.2601324234250086E-3</c:v>
                </c:pt>
                <c:pt idx="508">
                  <c:v>1.2632748121055787E-3</c:v>
                </c:pt>
                <c:pt idx="509">
                  <c:v>1.2664007515250653E-3</c:v>
                </c:pt>
                <c:pt idx="510">
                  <c:v>1.2725482699313098E-3</c:v>
                </c:pt>
                <c:pt idx="511">
                  <c:v>1.2940141041053123E-3</c:v>
                </c:pt>
                <c:pt idx="512">
                  <c:v>1.3151658817742574E-3</c:v>
                </c:pt>
                <c:pt idx="513">
                  <c:v>1.3363811924594973E-3</c:v>
                </c:pt>
                <c:pt idx="514">
                  <c:v>1.3579557852373247E-3</c:v>
                </c:pt>
                <c:pt idx="515">
                  <c:v>1.3749890088892353E-3</c:v>
                </c:pt>
                <c:pt idx="516">
                  <c:v>1.4023483617729437E-3</c:v>
                </c:pt>
                <c:pt idx="517">
                  <c:v>1.4251887932952335E-3</c:v>
                </c:pt>
                <c:pt idx="518">
                  <c:v>1.4484736195062309E-3</c:v>
                </c:pt>
                <c:pt idx="519">
                  <c:v>1.4722140653239519E-3</c:v>
                </c:pt>
                <c:pt idx="520">
                  <c:v>1.4964213561069117E-3</c:v>
                </c:pt>
                <c:pt idx="521">
                  <c:v>1.5211067176600769E-3</c:v>
                </c:pt>
                <c:pt idx="522">
                  <c:v>1.5462813762578255E-3</c:v>
                </c:pt>
                <c:pt idx="523">
                  <c:v>1.5719565586507504E-3</c:v>
                </c:pt>
                <c:pt idx="524">
                  <c:v>1.5922322076451063E-3</c:v>
                </c:pt>
                <c:pt idx="525">
                  <c:v>1.6188234565094829E-3</c:v>
                </c:pt>
                <c:pt idx="526">
                  <c:v>1.645946493055003E-3</c:v>
                </c:pt>
                <c:pt idx="527">
                  <c:v>1.6736125454631279E-3</c:v>
                </c:pt>
                <c:pt idx="528">
                  <c:v>1.7018328424485191E-3</c:v>
                </c:pt>
                <c:pt idx="529">
                  <c:v>1.7371474149892466E-3</c:v>
                </c:pt>
                <c:pt idx="530">
                  <c:v>1.7666406564196126E-3</c:v>
                </c:pt>
                <c:pt idx="531">
                  <c:v>1.796724254732507E-3</c:v>
                </c:pt>
                <c:pt idx="532">
                  <c:v>1.8274094416872821E-3</c:v>
                </c:pt>
                <c:pt idx="533">
                  <c:v>1.8587074496827787E-3</c:v>
                </c:pt>
                <c:pt idx="534">
                  <c:v>1.8906295117743339E-3</c:v>
                </c:pt>
                <c:pt idx="535">
                  <c:v>1.9231868616907883E-3</c:v>
                </c:pt>
                <c:pt idx="536">
                  <c:v>1.9563907338582972E-3</c:v>
                </c:pt>
                <c:pt idx="537">
                  <c:v>1.9800715691697945E-3</c:v>
                </c:pt>
                <c:pt idx="538">
                  <c:v>2.0144021180472649E-3</c:v>
                </c:pt>
                <c:pt idx="539">
                  <c:v>2.0494096575571774E-3</c:v>
                </c:pt>
                <c:pt idx="540">
                  <c:v>2.085105423812017E-3</c:v>
                </c:pt>
                <c:pt idx="541">
                  <c:v>2.1215006536747794E-3</c:v>
                </c:pt>
                <c:pt idx="542">
                  <c:v>2.1586065847802871E-3</c:v>
                </c:pt>
                <c:pt idx="543">
                  <c:v>2.1964344555556181E-3</c:v>
                </c:pt>
                <c:pt idx="544">
                  <c:v>2.2349955052369808E-3</c:v>
                </c:pt>
                <c:pt idx="545">
                  <c:v>2.2743009738901421E-3</c:v>
                </c:pt>
                <c:pt idx="546">
                  <c:v>2.3113513284096199E-3</c:v>
                </c:pt>
                <c:pt idx="547">
                  <c:v>2.3521222342583427E-3</c:v>
                </c:pt>
                <c:pt idx="548">
                  <c:v>2.3936704715619996E-3</c:v>
                </c:pt>
                <c:pt idx="549">
                  <c:v>2.4360072835103415E-3</c:v>
                </c:pt>
                <c:pt idx="550">
                  <c:v>2.4954228756364403E-3</c:v>
                </c:pt>
                <c:pt idx="551">
                  <c:v>2.539664298501203E-3</c:v>
                </c:pt>
                <c:pt idx="552">
                  <c:v>2.5846779757149447E-3</c:v>
                </c:pt>
                <c:pt idx="553">
                  <c:v>2.630419778124568E-3</c:v>
                </c:pt>
                <c:pt idx="554">
                  <c:v>2.6932287458980822E-3</c:v>
                </c:pt>
                <c:pt idx="555">
                  <c:v>2.7405358536070558E-3</c:v>
                </c:pt>
                <c:pt idx="556">
                  <c:v>2.7884162663616642E-3</c:v>
                </c:pt>
                <c:pt idx="557">
                  <c:v>2.8368182008598653E-3</c:v>
                </c:pt>
                <c:pt idx="558">
                  <c:v>2.8962842506681822E-3</c:v>
                </c:pt>
                <c:pt idx="559">
                  <c:v>2.945638557858855E-3</c:v>
                </c:pt>
                <c:pt idx="560">
                  <c:v>2.9953398657959259E-3</c:v>
                </c:pt>
                <c:pt idx="561">
                  <c:v>3.0453311091347703E-3</c:v>
                </c:pt>
                <c:pt idx="562">
                  <c:v>3.0955538298508812E-3</c:v>
                </c:pt>
                <c:pt idx="563">
                  <c:v>3.1459483893649656E-3</c:v>
                </c:pt>
                <c:pt idx="564">
                  <c:v>3.1964723718496514E-3</c:v>
                </c:pt>
                <c:pt idx="565">
                  <c:v>3.2471154415509469E-3</c:v>
                </c:pt>
                <c:pt idx="566">
                  <c:v>3.2978705576305048E-3</c:v>
                </c:pt>
                <c:pt idx="567">
                  <c:v>3.3487306788972169E-3</c:v>
                </c:pt>
                <c:pt idx="568">
                  <c:v>3.3996887638028687E-3</c:v>
                </c:pt>
                <c:pt idx="569">
                  <c:v>3.4507377704386657E-3</c:v>
                </c:pt>
                <c:pt idx="570">
                  <c:v>3.5018706565369687E-3</c:v>
                </c:pt>
                <c:pt idx="571">
                  <c:v>3.5530803794652137E-3</c:v>
                </c:pt>
                <c:pt idx="572">
                  <c:v>3.6043598962302559E-3</c:v>
                </c:pt>
                <c:pt idx="573">
                  <c:v>3.6557021634722863E-3</c:v>
                </c:pt>
                <c:pt idx="574">
                  <c:v>3.7071001374639652E-3</c:v>
                </c:pt>
                <c:pt idx="575">
                  <c:v>3.7585467741147634E-3</c:v>
                </c:pt>
                <c:pt idx="576">
                  <c:v>3.8063305974487529E-3</c:v>
                </c:pt>
                <c:pt idx="577">
                  <c:v>3.857851738050911E-3</c:v>
                </c:pt>
                <c:pt idx="578">
                  <c:v>3.9094009024192343E-3</c:v>
                </c:pt>
                <c:pt idx="579">
                  <c:v>3.9646790525272244E-3</c:v>
                </c:pt>
                <c:pt idx="580">
                  <c:v>4.0162633281573667E-3</c:v>
                </c:pt>
                <c:pt idx="581">
                  <c:v>4.0678539941296776E-3</c:v>
                </c:pt>
                <c:pt idx="582">
                  <c:v>4.1194440037626585E-3</c:v>
                </c:pt>
                <c:pt idx="583">
                  <c:v>4.1710263100011944E-3</c:v>
                </c:pt>
                <c:pt idx="584">
                  <c:v>4.2225938654191653E-3</c:v>
                </c:pt>
                <c:pt idx="585">
                  <c:v>4.2741396222211814E-3</c:v>
                </c:pt>
                <c:pt idx="586">
                  <c:v>4.3256565322399732E-3</c:v>
                </c:pt>
                <c:pt idx="587">
                  <c:v>4.3771375469372686E-3</c:v>
                </c:pt>
                <c:pt idx="588">
                  <c:v>4.4285756174072587E-3</c:v>
                </c:pt>
                <c:pt idx="589">
                  <c:v>4.4725878749520831E-3</c:v>
                </c:pt>
                <c:pt idx="590">
                  <c:v>4.5239283887505977E-3</c:v>
                </c:pt>
                <c:pt idx="591">
                  <c:v>4.5752058035901655E-3</c:v>
                </c:pt>
                <c:pt idx="592">
                  <c:v>4.633722255513284E-3</c:v>
                </c:pt>
                <c:pt idx="593">
                  <c:v>4.6848407177426665E-3</c:v>
                </c:pt>
                <c:pt idx="594">
                  <c:v>4.7358739223888335E-3</c:v>
                </c:pt>
                <c:pt idx="595">
                  <c:v>4.7868148182441672E-3</c:v>
                </c:pt>
                <c:pt idx="596">
                  <c:v>4.8376563537493311E-3</c:v>
                </c:pt>
                <c:pt idx="597">
                  <c:v>4.8847553835797627E-3</c:v>
                </c:pt>
                <c:pt idx="598">
                  <c:v>4.9353857636875295E-3</c:v>
                </c:pt>
                <c:pt idx="599">
                  <c:v>4.9858961250120702E-3</c:v>
                </c:pt>
                <c:pt idx="600">
                  <c:v>5.0362794147770437E-3</c:v>
                </c:pt>
                <c:pt idx="601">
                  <c:v>5.0973201720469373E-3</c:v>
                </c:pt>
                <c:pt idx="602">
                  <c:v>5.1473963796075271E-3</c:v>
                </c:pt>
                <c:pt idx="603">
                  <c:v>5.1973324951536063E-3</c:v>
                </c:pt>
                <c:pt idx="604">
                  <c:v>5.2471379411618861E-3</c:v>
                </c:pt>
                <c:pt idx="605">
                  <c:v>5.2968226679798707E-3</c:v>
                </c:pt>
                <c:pt idx="606">
                  <c:v>5.3428381228775709E-3</c:v>
                </c:pt>
                <c:pt idx="607">
                  <c:v>5.3923158374842833E-3</c:v>
                </c:pt>
                <c:pt idx="608">
                  <c:v>5.4417035088442905E-3</c:v>
                </c:pt>
                <c:pt idx="609">
                  <c:v>5.491012497654592E-3</c:v>
                </c:pt>
                <c:pt idx="610">
                  <c:v>5.5438057403841999E-3</c:v>
                </c:pt>
                <c:pt idx="611">
                  <c:v>5.5929926810168685E-3</c:v>
                </c:pt>
                <c:pt idx="612">
                  <c:v>5.6421373410913524E-3</c:v>
                </c:pt>
                <c:pt idx="613">
                  <c:v>5.6912521815103961E-3</c:v>
                </c:pt>
                <c:pt idx="614">
                  <c:v>5.7403499770734782E-3</c:v>
                </c:pt>
                <c:pt idx="615">
                  <c:v>5.7894436014566363E-3</c:v>
                </c:pt>
                <c:pt idx="616">
                  <c:v>5.8385390996939105E-3</c:v>
                </c:pt>
                <c:pt idx="617">
                  <c:v>5.8876340465218316E-3</c:v>
                </c:pt>
                <c:pt idx="618">
                  <c:v>5.9367255092402302E-3</c:v>
                </c:pt>
                <c:pt idx="619">
                  <c:v>5.9858105550029666E-3</c:v>
                </c:pt>
                <c:pt idx="620">
                  <c:v>6.0348862508135858E-3</c:v>
                </c:pt>
                <c:pt idx="621">
                  <c:v>6.0839496635296635E-3</c:v>
                </c:pt>
                <c:pt idx="622">
                  <c:v>6.1329978598654109E-3</c:v>
                </c:pt>
                <c:pt idx="623">
                  <c:v>6.1820279063847265E-3</c:v>
                </c:pt>
                <c:pt idx="624">
                  <c:v>6.2310368695064058E-3</c:v>
                </c:pt>
                <c:pt idx="625">
                  <c:v>6.2800218155032745E-3</c:v>
                </c:pt>
                <c:pt idx="626">
                  <c:v>6.3289798104987126E-3</c:v>
                </c:pt>
                <c:pt idx="627">
                  <c:v>6.3779079204762121E-3</c:v>
                </c:pt>
                <c:pt idx="628">
                  <c:v>6.4232601948627172E-3</c:v>
                </c:pt>
                <c:pt idx="629">
                  <c:v>6.4721219653622831E-3</c:v>
                </c:pt>
                <c:pt idx="630">
                  <c:v>6.5209452516025524E-3</c:v>
                </c:pt>
                <c:pt idx="631">
                  <c:v>6.5732628246886393E-3</c:v>
                </c:pt>
                <c:pt idx="632">
                  <c:v>6.621997494172081E-3</c:v>
                </c:pt>
                <c:pt idx="633">
                  <c:v>6.6706846714627357E-3</c:v>
                </c:pt>
                <c:pt idx="634">
                  <c:v>6.7193214215249099E-3</c:v>
                </c:pt>
                <c:pt idx="635">
                  <c:v>6.7679048091795488E-3</c:v>
                </c:pt>
                <c:pt idx="636">
                  <c:v>6.8164318991059689E-3</c:v>
                </c:pt>
                <c:pt idx="637">
                  <c:v>6.8648997558375183E-3</c:v>
                </c:pt>
                <c:pt idx="638">
                  <c:v>6.9133054437685252E-3</c:v>
                </c:pt>
                <c:pt idx="639">
                  <c:v>6.9616460271473479E-3</c:v>
                </c:pt>
                <c:pt idx="640">
                  <c:v>7.0099185700850629E-3</c:v>
                </c:pt>
                <c:pt idx="641">
                  <c:v>7.0546220639112383E-3</c:v>
                </c:pt>
                <c:pt idx="642">
                  <c:v>7.1027546056191661E-3</c:v>
                </c:pt>
                <c:pt idx="643">
                  <c:v>7.1508105032180129E-3</c:v>
                </c:pt>
                <c:pt idx="644">
                  <c:v>7.2056339123561545E-3</c:v>
                </c:pt>
                <c:pt idx="645">
                  <c:v>7.2535156846799233E-3</c:v>
                </c:pt>
                <c:pt idx="646">
                  <c:v>7.3151913810822053E-3</c:v>
                </c:pt>
                <c:pt idx="647">
                  <c:v>7.3490186732171475E-3</c:v>
                </c:pt>
                <c:pt idx="648">
                  <c:v>7.3966340157299556E-3</c:v>
                </c:pt>
                <c:pt idx="649">
                  <c:v>7.4407017771198625E-3</c:v>
                </c:pt>
                <c:pt idx="650">
                  <c:v>7.4881313542629613E-3</c:v>
                </c:pt>
                <c:pt idx="651">
                  <c:v>7.5354605787198992E-3</c:v>
                </c:pt>
                <c:pt idx="652">
                  <c:v>7.5826865131523036E-3</c:v>
                </c:pt>
                <c:pt idx="653">
                  <c:v>7.6332317246307207E-3</c:v>
                </c:pt>
                <c:pt idx="654">
                  <c:v>7.6904867098828997E-3</c:v>
                </c:pt>
                <c:pt idx="655">
                  <c:v>7.7373686528974294E-3</c:v>
                </c:pt>
                <c:pt idx="656">
                  <c:v>7.7841617394340378E-3</c:v>
                </c:pt>
                <c:pt idx="657">
                  <c:v>7.8308778793700663E-3</c:v>
                </c:pt>
                <c:pt idx="658">
                  <c:v>7.8673130433275819E-3</c:v>
                </c:pt>
                <c:pt idx="659">
                  <c:v>7.9405169626749674E-3</c:v>
                </c:pt>
                <c:pt idx="660">
                  <c:v>7.9870520785244922E-3</c:v>
                </c:pt>
                <c:pt idx="661">
                  <c:v>8.0335647738856934E-3</c:v>
                </c:pt>
                <c:pt idx="662">
                  <c:v>8.0834841980974483E-3</c:v>
                </c:pt>
                <c:pt idx="663">
                  <c:v>8.1299975117424868E-3</c:v>
                </c:pt>
                <c:pt idx="664">
                  <c:v>8.1765302717216343E-3</c:v>
                </c:pt>
                <c:pt idx="665">
                  <c:v>8.2230965746213965E-3</c:v>
                </c:pt>
                <c:pt idx="666">
                  <c:v>8.2697107421056282E-3</c:v>
                </c:pt>
                <c:pt idx="667">
                  <c:v>8.3163848711733865E-3</c:v>
                </c:pt>
                <c:pt idx="668">
                  <c:v>8.3631214099003214E-3</c:v>
                </c:pt>
                <c:pt idx="669">
                  <c:v>8.4099203753719015E-3</c:v>
                </c:pt>
                <c:pt idx="670">
                  <c:v>8.4567817846831449E-3</c:v>
                </c:pt>
                <c:pt idx="671">
                  <c:v>8.5037056549264675E-3</c:v>
                </c:pt>
                <c:pt idx="672">
                  <c:v>8.550692003202973E-3</c:v>
                </c:pt>
                <c:pt idx="673">
                  <c:v>8.5977408466146304E-3</c:v>
                </c:pt>
                <c:pt idx="674">
                  <c:v>8.6448522022686269E-3</c:v>
                </c:pt>
                <c:pt idx="675">
                  <c:v>8.6920260872747554E-3</c:v>
                </c:pt>
                <c:pt idx="676">
                  <c:v>8.7392625187471505E-3</c:v>
                </c:pt>
                <c:pt idx="677">
                  <c:v>8.7865615138042943E-3</c:v>
                </c:pt>
                <c:pt idx="678">
                  <c:v>8.8339230895655343E-3</c:v>
                </c:pt>
                <c:pt idx="679">
                  <c:v>8.877838705949043E-3</c:v>
                </c:pt>
                <c:pt idx="680">
                  <c:v>8.9253198462626079E-3</c:v>
                </c:pt>
                <c:pt idx="681">
                  <c:v>8.9728636096354369E-3</c:v>
                </c:pt>
                <c:pt idx="682">
                  <c:v>9.0204700131799997E-3</c:v>
                </c:pt>
                <c:pt idx="683">
                  <c:v>9.0681390740105141E-3</c:v>
                </c:pt>
                <c:pt idx="684">
                  <c:v>9.1194076982229529E-3</c:v>
                </c:pt>
                <c:pt idx="685">
                  <c:v>9.1672078186352222E-3</c:v>
                </c:pt>
                <c:pt idx="686">
                  <c:v>9.2150706568593036E-3</c:v>
                </c:pt>
                <c:pt idx="687">
                  <c:v>9.2629962300484342E-3</c:v>
                </c:pt>
                <c:pt idx="688">
                  <c:v>9.3109845553619314E-3</c:v>
                </c:pt>
                <c:pt idx="689">
                  <c:v>9.3590356499617198E-3</c:v>
                </c:pt>
                <c:pt idx="690">
                  <c:v>9.4071495310149352E-3</c:v>
                </c:pt>
                <c:pt idx="691">
                  <c:v>9.4553262156904516E-3</c:v>
                </c:pt>
                <c:pt idx="692">
                  <c:v>9.4964009402014327E-3</c:v>
                </c:pt>
                <c:pt idx="693">
                  <c:v>9.5446917496744277E-3</c:v>
                </c:pt>
                <c:pt idx="694">
                  <c:v>9.593045395577704E-3</c:v>
                </c:pt>
                <c:pt idx="695">
                  <c:v>9.6414618950424469E-3</c:v>
                </c:pt>
                <c:pt idx="696">
                  <c:v>9.6899412652078354E-3</c:v>
                </c:pt>
                <c:pt idx="697">
                  <c:v>9.742094533615157E-3</c:v>
                </c:pt>
                <c:pt idx="698">
                  <c:v>9.7870886861999296E-3</c:v>
                </c:pt>
                <c:pt idx="699">
                  <c:v>9.8357567713200922E-3</c:v>
                </c:pt>
                <c:pt idx="700">
                  <c:v>9.8844877957233734E-3</c:v>
                </c:pt>
                <c:pt idx="701">
                  <c:v>9.9332817765649395E-3</c:v>
                </c:pt>
                <c:pt idx="702">
                  <c:v>9.9821387310026211E-3</c:v>
                </c:pt>
                <c:pt idx="703">
                  <c:v>1.0031058676201354E-2</c:v>
                </c:pt>
                <c:pt idx="704">
                  <c:v>1.0080041629324299E-2</c:v>
                </c:pt>
                <c:pt idx="705">
                  <c:v>1.0136403805615334E-2</c:v>
                </c:pt>
                <c:pt idx="706">
                  <c:v>1.0185520971634089E-2</c:v>
                </c:pt>
                <c:pt idx="707">
                  <c:v>1.0234679307914827E-2</c:v>
                </c:pt>
                <c:pt idx="708">
                  <c:v>1.0283856667452448E-2</c:v>
                </c:pt>
                <c:pt idx="709">
                  <c:v>1.0333030624342342E-2</c:v>
                </c:pt>
                <c:pt idx="710">
                  <c:v>1.0378524411261079E-2</c:v>
                </c:pt>
                <c:pt idx="711">
                  <c:v>1.0427631173112685E-2</c:v>
                </c:pt>
                <c:pt idx="712">
                  <c:v>1.0476667465350848E-2</c:v>
                </c:pt>
                <c:pt idx="713">
                  <c:v>1.0525609528405437E-2</c:v>
                </c:pt>
                <c:pt idx="714">
                  <c:v>1.0578044937312061E-2</c:v>
                </c:pt>
                <c:pt idx="715">
                  <c:v>1.0626711913855554E-2</c:v>
                </c:pt>
                <c:pt idx="716">
                  <c:v>1.0675210695893767E-2</c:v>
                </c:pt>
                <c:pt idx="717">
                  <c:v>1.0723516625797716E-2</c:v>
                </c:pt>
                <c:pt idx="718">
                  <c:v>1.0771604766925957E-2</c:v>
                </c:pt>
                <c:pt idx="719">
                  <c:v>1.0819452192643986E-2</c:v>
                </c:pt>
                <c:pt idx="720">
                  <c:v>1.0867049897923774E-2</c:v>
                </c:pt>
                <c:pt idx="721">
                  <c:v>1.0914394226483085E-2</c:v>
                </c:pt>
                <c:pt idx="722">
                  <c:v>1.0961481532473083E-2</c:v>
                </c:pt>
                <c:pt idx="723">
                  <c:v>1.1008308169922416E-2</c:v>
                </c:pt>
                <c:pt idx="724">
                  <c:v>1.1054870492735482E-2</c:v>
                </c:pt>
                <c:pt idx="725">
                  <c:v>1.110116485469852E-2</c:v>
                </c:pt>
                <c:pt idx="726">
                  <c:v>1.11471876094822E-2</c:v>
                </c:pt>
                <c:pt idx="727">
                  <c:v>1.1192935110638165E-2</c:v>
                </c:pt>
                <c:pt idx="728">
                  <c:v>1.1238403711609442E-2</c:v>
                </c:pt>
                <c:pt idx="729">
                  <c:v>1.1283589765727849E-2</c:v>
                </c:pt>
                <c:pt idx="730">
                  <c:v>1.1328489626219197E-2</c:v>
                </c:pt>
                <c:pt idx="731">
                  <c:v>1.1369789239468553E-2</c:v>
                </c:pt>
                <c:pt idx="732">
                  <c:v>1.1414126021783528E-2</c:v>
                </c:pt>
                <c:pt idx="733">
                  <c:v>1.1458165934040296E-2</c:v>
                </c:pt>
                <c:pt idx="734">
                  <c:v>1.1501905329295013E-2</c:v>
                </c:pt>
                <c:pt idx="735">
                  <c:v>1.154534056050896E-2</c:v>
                </c:pt>
                <c:pt idx="736">
                  <c:v>1.1591674490799227E-2</c:v>
                </c:pt>
                <c:pt idx="737">
                  <c:v>1.1634468877781124E-2</c:v>
                </c:pt>
                <c:pt idx="738">
                  <c:v>1.1676947893410509E-2</c:v>
                </c:pt>
                <c:pt idx="739">
                  <c:v>1.1719107890071261E-2</c:v>
                </c:pt>
                <c:pt idx="740">
                  <c:v>1.1760945220069928E-2</c:v>
                </c:pt>
                <c:pt idx="741">
                  <c:v>1.1802456235636598E-2</c:v>
                </c:pt>
                <c:pt idx="742">
                  <c:v>1.1843637288927504E-2</c:v>
                </c:pt>
                <c:pt idx="743">
                  <c:v>1.1884484732030241E-2</c:v>
                </c:pt>
                <c:pt idx="744">
                  <c:v>1.1918939788770011E-2</c:v>
                </c:pt>
                <c:pt idx="745">
                  <c:v>1.1959156455122688E-2</c:v>
                </c:pt>
                <c:pt idx="746">
                  <c:v>1.1999029102272907E-2</c:v>
                </c:pt>
                <c:pt idx="747">
                  <c:v>1.2038554082537622E-2</c:v>
                </c:pt>
                <c:pt idx="748">
                  <c:v>1.20777277481805E-2</c:v>
                </c:pt>
                <c:pt idx="749">
                  <c:v>1.211654645141369E-2</c:v>
                </c:pt>
                <c:pt idx="750">
                  <c:v>1.2155006544404046E-2</c:v>
                </c:pt>
                <c:pt idx="751">
                  <c:v>1.2195961653642893E-2</c:v>
                </c:pt>
                <c:pt idx="752">
                  <c:v>1.2230836308099846E-2</c:v>
                </c:pt>
                <c:pt idx="753">
                  <c:v>1.2268198682931164E-2</c:v>
                </c:pt>
                <c:pt idx="754">
                  <c:v>1.2305187855775834E-2</c:v>
                </c:pt>
                <c:pt idx="755">
                  <c:v>1.234180017861064E-2</c:v>
                </c:pt>
                <c:pt idx="756">
                  <c:v>1.2378032003391048E-2</c:v>
                </c:pt>
                <c:pt idx="757">
                  <c:v>1.2419276894526281E-2</c:v>
                </c:pt>
                <c:pt idx="758">
                  <c:v>1.2454684695415828E-2</c:v>
                </c:pt>
                <c:pt idx="759">
                  <c:v>1.2489719355330735E-2</c:v>
                </c:pt>
                <c:pt idx="760">
                  <c:v>1.25243993853793E-2</c:v>
                </c:pt>
                <c:pt idx="761">
                  <c:v>1.2558743547251984E-2</c:v>
                </c:pt>
                <c:pt idx="762">
                  <c:v>1.2590180105317953E-2</c:v>
                </c:pt>
                <c:pt idx="763">
                  <c:v>1.2623924686004599E-2</c:v>
                </c:pt>
                <c:pt idx="764">
                  <c:v>1.2657389486688124E-2</c:v>
                </c:pt>
                <c:pt idx="765">
                  <c:v>1.2690594450429358E-2</c:v>
                </c:pt>
                <c:pt idx="766">
                  <c:v>1.2726099790174101E-2</c:v>
                </c:pt>
                <c:pt idx="767">
                  <c:v>1.2758836176018822E-2</c:v>
                </c:pt>
                <c:pt idx="768">
                  <c:v>1.2791374744211718E-2</c:v>
                </c:pt>
                <c:pt idx="769">
                  <c:v>1.2823736176028612E-2</c:v>
                </c:pt>
                <c:pt idx="770">
                  <c:v>1.2855941392689911E-2</c:v>
                </c:pt>
                <c:pt idx="771">
                  <c:v>1.2888010225791982E-2</c:v>
                </c:pt>
                <c:pt idx="772">
                  <c:v>1.2919949634882546E-2</c:v>
                </c:pt>
                <c:pt idx="773">
                  <c:v>1.2951759207420296E-2</c:v>
                </c:pt>
                <c:pt idx="774">
                  <c:v>1.2983438446007458E-2</c:v>
                </c:pt>
                <c:pt idx="775">
                  <c:v>1.3014986853242781E-2</c:v>
                </c:pt>
                <c:pt idx="776">
                  <c:v>1.3046403931718062E-2</c:v>
                </c:pt>
                <c:pt idx="777">
                  <c:v>1.3077689184028577E-2</c:v>
                </c:pt>
                <c:pt idx="778">
                  <c:v>1.3108842112762647E-2</c:v>
                </c:pt>
                <c:pt idx="779">
                  <c:v>1.3139862220505991E-2</c:v>
                </c:pt>
                <c:pt idx="780">
                  <c:v>1.317074900984606E-2</c:v>
                </c:pt>
                <c:pt idx="781">
                  <c:v>1.3201501983365097E-2</c:v>
                </c:pt>
                <c:pt idx="782">
                  <c:v>1.3232120643642736E-2</c:v>
                </c:pt>
                <c:pt idx="783">
                  <c:v>1.3262604493260348E-2</c:v>
                </c:pt>
                <c:pt idx="784">
                  <c:v>1.3290565882648667E-2</c:v>
                </c:pt>
                <c:pt idx="785">
                  <c:v>1.3320787297509419E-2</c:v>
                </c:pt>
                <c:pt idx="786">
                  <c:v>1.3350872447488596E-2</c:v>
                </c:pt>
                <c:pt idx="787">
                  <c:v>1.3380820835210869E-2</c:v>
                </c:pt>
                <c:pt idx="788">
                  <c:v>1.3412984171626599E-2</c:v>
                </c:pt>
                <c:pt idx="789">
                  <c:v>1.3442648711378173E-2</c:v>
                </c:pt>
                <c:pt idx="790">
                  <c:v>1.3472174958493274E-2</c:v>
                </c:pt>
                <c:pt idx="791">
                  <c:v>1.3501562415544587E-2</c:v>
                </c:pt>
                <c:pt idx="792">
                  <c:v>1.3530810585103923E-2</c:v>
                </c:pt>
                <c:pt idx="793">
                  <c:v>1.3559918969743966E-2</c:v>
                </c:pt>
                <c:pt idx="794">
                  <c:v>1.3588887072037403E-2</c:v>
                </c:pt>
                <c:pt idx="795">
                  <c:v>1.3617714394556913E-2</c:v>
                </c:pt>
                <c:pt idx="796">
                  <c:v>1.3644119956402523E-2</c:v>
                </c:pt>
                <c:pt idx="797">
                  <c:v>1.3670401201640203E-2</c:v>
                </c:pt>
                <c:pt idx="798">
                  <c:v>1.3698821551572316E-2</c:v>
                </c:pt>
                <c:pt idx="799">
                  <c:v>1.3727099209481786E-2</c:v>
                </c:pt>
                <c:pt idx="800">
                  <c:v>1.3755233678051759E-2</c:v>
                </c:pt>
                <c:pt idx="801">
                  <c:v>1.3783224459965382E-2</c:v>
                </c:pt>
                <c:pt idx="802">
                  <c:v>1.3813296965763121E-2</c:v>
                </c:pt>
                <c:pt idx="803">
                  <c:v>1.3838772974571256E-2</c:v>
                </c:pt>
                <c:pt idx="804">
                  <c:v>1.3866329712638681E-2</c:v>
                </c:pt>
                <c:pt idx="805">
                  <c:v>1.388714261550463E-2</c:v>
                </c:pt>
                <c:pt idx="806">
                  <c:v>1.3921005663761754E-2</c:v>
                </c:pt>
                <c:pt idx="807">
                  <c:v>1.3948123882205898E-2</c:v>
                </c:pt>
                <c:pt idx="808">
                  <c:v>1.3975094932836107E-2</c:v>
                </c:pt>
                <c:pt idx="809">
                  <c:v>1.400623647692059E-2</c:v>
                </c:pt>
                <c:pt idx="810">
                  <c:v>1.4032892287727914E-2</c:v>
                </c:pt>
                <c:pt idx="811">
                  <c:v>1.405939788172929E-2</c:v>
                </c:pt>
                <c:pt idx="812">
                  <c:v>1.4085750696294606E-2</c:v>
                </c:pt>
                <c:pt idx="813">
                  <c:v>1.4111948141140224E-2</c:v>
                </c:pt>
                <c:pt idx="814">
                  <c:v>1.4135880424108471E-2</c:v>
                </c:pt>
                <c:pt idx="815">
                  <c:v>1.4161770371670981E-2</c:v>
                </c:pt>
                <c:pt idx="816">
                  <c:v>1.4187497280407973E-2</c:v>
                </c:pt>
                <c:pt idx="817">
                  <c:v>1.4213058460405225E-2</c:v>
                </c:pt>
                <c:pt idx="818">
                  <c:v>1.4240512781573872E-2</c:v>
                </c:pt>
                <c:pt idx="819">
                  <c:v>1.4265722509671099E-2</c:v>
                </c:pt>
                <c:pt idx="820">
                  <c:v>1.4290758184822356E-2</c:v>
                </c:pt>
                <c:pt idx="821">
                  <c:v>1.4315617059251726E-2</c:v>
                </c:pt>
                <c:pt idx="822">
                  <c:v>1.4340296365494687E-2</c:v>
                </c:pt>
                <c:pt idx="823">
                  <c:v>1.4364793380228806E-2</c:v>
                </c:pt>
                <c:pt idx="824">
                  <c:v>1.438910643563689E-2</c:v>
                </c:pt>
                <c:pt idx="825">
                  <c:v>1.4413234748905995E-2</c:v>
                </c:pt>
                <c:pt idx="826">
                  <c:v>1.4437177564088646E-2</c:v>
                </c:pt>
                <c:pt idx="827">
                  <c:v>1.4460934125247786E-2</c:v>
                </c:pt>
                <c:pt idx="828">
                  <c:v>1.4484503676452449E-2</c:v>
                </c:pt>
                <c:pt idx="829">
                  <c:v>1.4507885461780352E-2</c:v>
                </c:pt>
                <c:pt idx="830">
                  <c:v>1.453107872532051E-2</c:v>
                </c:pt>
                <c:pt idx="831">
                  <c:v>1.4554082711167147E-2</c:v>
                </c:pt>
                <c:pt idx="832">
                  <c:v>1.4576896663427527E-2</c:v>
                </c:pt>
                <c:pt idx="833">
                  <c:v>1.4599519826217598E-2</c:v>
                </c:pt>
                <c:pt idx="834">
                  <c:v>1.4621951443664604E-2</c:v>
                </c:pt>
                <c:pt idx="835">
                  <c:v>1.4644190759905347E-2</c:v>
                </c:pt>
                <c:pt idx="836">
                  <c:v>1.4664400566378489E-2</c:v>
                </c:pt>
                <c:pt idx="837">
                  <c:v>1.4686266109074501E-2</c:v>
                </c:pt>
                <c:pt idx="838">
                  <c:v>1.4707937143640474E-2</c:v>
                </c:pt>
                <c:pt idx="839">
                  <c:v>1.4731209895951829E-2</c:v>
                </c:pt>
                <c:pt idx="840">
                  <c:v>1.475247636862426E-2</c:v>
                </c:pt>
                <c:pt idx="841">
                  <c:v>1.4773546005161474E-2</c:v>
                </c:pt>
                <c:pt idx="842">
                  <c:v>1.479441804978629E-2</c:v>
                </c:pt>
                <c:pt idx="843">
                  <c:v>1.48150917467363E-2</c:v>
                </c:pt>
                <c:pt idx="844">
                  <c:v>1.4835566340261258E-2</c:v>
                </c:pt>
                <c:pt idx="845">
                  <c:v>1.485584107462656E-2</c:v>
                </c:pt>
                <c:pt idx="846">
                  <c:v>1.4875915194114108E-2</c:v>
                </c:pt>
                <c:pt idx="847">
                  <c:v>1.4895787943017101E-2</c:v>
                </c:pt>
                <c:pt idx="848">
                  <c:v>1.4915458565649591E-2</c:v>
                </c:pt>
                <c:pt idx="849">
                  <c:v>1.4933264851911808E-2</c:v>
                </c:pt>
                <c:pt idx="850">
                  <c:v>1.4952542844175441E-2</c:v>
                </c:pt>
                <c:pt idx="851">
                  <c:v>1.4971616504624308E-2</c:v>
                </c:pt>
                <c:pt idx="852">
                  <c:v>1.4993163802259249E-2</c:v>
                </c:pt>
                <c:pt idx="853">
                  <c:v>1.5011797064612982E-2</c:v>
                </c:pt>
                <c:pt idx="854">
                  <c:v>1.5030223620596013E-2</c:v>
                </c:pt>
                <c:pt idx="855">
                  <c:v>1.5048442714704551E-2</c:v>
                </c:pt>
                <c:pt idx="856">
                  <c:v>1.5066453591454131E-2</c:v>
                </c:pt>
                <c:pt idx="857">
                  <c:v>1.5082707596923761E-2</c:v>
                </c:pt>
                <c:pt idx="858">
                  <c:v>1.5100314157492356E-2</c:v>
                </c:pt>
                <c:pt idx="859">
                  <c:v>1.5117710296281395E-2</c:v>
                </c:pt>
                <c:pt idx="860">
                  <c:v>1.5134895257945757E-2</c:v>
                </c:pt>
                <c:pt idx="861">
                  <c:v>1.5151868287158976E-2</c:v>
                </c:pt>
                <c:pt idx="862">
                  <c:v>1.5171578193614733E-2</c:v>
                </c:pt>
                <c:pt idx="863">
                  <c:v>1.5188103637984176E-2</c:v>
                </c:pt>
                <c:pt idx="864">
                  <c:v>1.5204438841857217E-2</c:v>
                </c:pt>
                <c:pt idx="865">
                  <c:v>1.5220600072583065E-2</c:v>
                </c:pt>
                <c:pt idx="866">
                  <c:v>1.5235168362257847E-2</c:v>
                </c:pt>
                <c:pt idx="867">
                  <c:v>1.5251036244638215E-2</c:v>
                </c:pt>
                <c:pt idx="868">
                  <c:v>1.5266778364745022E-2</c:v>
                </c:pt>
                <c:pt idx="869">
                  <c:v>1.5282411733385095E-2</c:v>
                </c:pt>
                <c:pt idx="870">
                  <c:v>1.5301589649858149E-2</c:v>
                </c:pt>
                <c:pt idx="871">
                  <c:v>1.5317047581324298E-2</c:v>
                </c:pt>
                <c:pt idx="872">
                  <c:v>1.5332451889624539E-2</c:v>
                </c:pt>
                <c:pt idx="873">
                  <c:v>1.5347820005377561E-2</c:v>
                </c:pt>
                <c:pt idx="874">
                  <c:v>1.5363169502060819E-2</c:v>
                </c:pt>
                <c:pt idx="875">
                  <c:v>1.5378517876076031E-2</c:v>
                </c:pt>
                <c:pt idx="876">
                  <c:v>1.5393875483566967E-2</c:v>
                </c:pt>
                <c:pt idx="877">
                  <c:v>1.5409243966049244E-2</c:v>
                </c:pt>
                <c:pt idx="878">
                  <c:v>1.5424624444860669E-2</c:v>
                </c:pt>
                <c:pt idx="879">
                  <c:v>1.5440018041352949E-2</c:v>
                </c:pt>
                <c:pt idx="880">
                  <c:v>1.5455425876899511E-2</c:v>
                </c:pt>
                <c:pt idx="881">
                  <c:v>1.5470849072888558E-2</c:v>
                </c:pt>
                <c:pt idx="882">
                  <c:v>1.5486288750723927E-2</c:v>
                </c:pt>
                <c:pt idx="883">
                  <c:v>1.5501746031834655E-2</c:v>
                </c:pt>
                <c:pt idx="884">
                  <c:v>1.5517222037659335E-2</c:v>
                </c:pt>
                <c:pt idx="885">
                  <c:v>1.5532717889660024E-2</c:v>
                </c:pt>
                <c:pt idx="886">
                  <c:v>1.5548234709313543E-2</c:v>
                </c:pt>
                <c:pt idx="887">
                  <c:v>1.556377361811844E-2</c:v>
                </c:pt>
                <c:pt idx="888">
                  <c:v>1.5577882994061093E-2</c:v>
                </c:pt>
                <c:pt idx="889">
                  <c:v>1.5593466822654377E-2</c:v>
                </c:pt>
                <c:pt idx="890">
                  <c:v>1.5609076023113146E-2</c:v>
                </c:pt>
                <c:pt idx="891">
                  <c:v>1.5626172575397921E-2</c:v>
                </c:pt>
                <c:pt idx="892">
                  <c:v>1.5641838753033075E-2</c:v>
                </c:pt>
                <c:pt idx="893">
                  <c:v>1.5657533749179282E-2</c:v>
                </c:pt>
                <c:pt idx="894">
                  <c:v>1.5673258685459344E-2</c:v>
                </c:pt>
                <c:pt idx="895">
                  <c:v>1.5689014683517771E-2</c:v>
                </c:pt>
                <c:pt idx="896">
                  <c:v>1.570480286501472E-2</c:v>
                </c:pt>
                <c:pt idx="897">
                  <c:v>1.5720624351632941E-2</c:v>
                </c:pt>
                <c:pt idx="898">
                  <c:v>1.5736480265070817E-2</c:v>
                </c:pt>
                <c:pt idx="899">
                  <c:v>1.5752371727046719E-2</c:v>
                </c:pt>
                <c:pt idx="900">
                  <c:v>1.5768299859298132E-2</c:v>
                </c:pt>
                <c:pt idx="901">
                  <c:v>1.5781279691565508E-2</c:v>
                </c:pt>
                <c:pt idx="902">
                  <c:v>1.5797277154170786E-2</c:v>
                </c:pt>
                <c:pt idx="903">
                  <c:v>1.5813314487207464E-2</c:v>
                </c:pt>
                <c:pt idx="904">
                  <c:v>1.5831693127676516E-2</c:v>
                </c:pt>
                <c:pt idx="905">
                  <c:v>1.5847819674538854E-2</c:v>
                </c:pt>
                <c:pt idx="906">
                  <c:v>1.5863989617249885E-2</c:v>
                </c:pt>
                <c:pt idx="907">
                  <c:v>1.5880204077572735E-2</c:v>
                </c:pt>
                <c:pt idx="908">
                  <c:v>1.5896464177290071E-2</c:v>
                </c:pt>
                <c:pt idx="909">
                  <c:v>1.5911246254833891E-2</c:v>
                </c:pt>
                <c:pt idx="910">
                  <c:v>1.5927596649033798E-2</c:v>
                </c:pt>
                <c:pt idx="911">
                  <c:v>1.5943995965062092E-2</c:v>
                </c:pt>
                <c:pt idx="912">
                  <c:v>1.5960445324724345E-2</c:v>
                </c:pt>
                <c:pt idx="913">
                  <c:v>1.5980031707832385E-2</c:v>
                </c:pt>
                <c:pt idx="914">
                  <c:v>1.600123802802585E-2</c:v>
                </c:pt>
                <c:pt idx="915">
                  <c:v>1.6017850593141727E-2</c:v>
                </c:pt>
                <c:pt idx="916">
                  <c:v>1.6034487877531891E-2</c:v>
                </c:pt>
                <c:pt idx="917">
                  <c:v>1.6051135721154693E-2</c:v>
                </c:pt>
                <c:pt idx="918">
                  <c:v>1.6063140864862151E-2</c:v>
                </c:pt>
                <c:pt idx="919">
                  <c:v>1.6079779740012807E-2</c:v>
                </c:pt>
                <c:pt idx="920">
                  <c:v>1.6105862246854608E-2</c:v>
                </c:pt>
                <c:pt idx="921">
                  <c:v>1.6122396145513588E-2</c:v>
                </c:pt>
                <c:pt idx="922">
                  <c:v>1.6140380759639899E-2</c:v>
                </c:pt>
                <c:pt idx="923">
                  <c:v>1.6156754730519939E-2</c:v>
                </c:pt>
                <c:pt idx="924">
                  <c:v>1.6173029300249189E-2</c:v>
                </c:pt>
                <c:pt idx="925">
                  <c:v>1.6189189002847847E-2</c:v>
                </c:pt>
                <c:pt idx="926">
                  <c:v>1.6205218262118192E-2</c:v>
                </c:pt>
                <c:pt idx="927">
                  <c:v>1.6221105174090242E-2</c:v>
                </c:pt>
                <c:pt idx="928">
                  <c:v>1.6236847709895617E-2</c:v>
                </c:pt>
                <c:pt idx="929">
                  <c:v>1.625244544592969E-2</c:v>
                </c:pt>
                <c:pt idx="930">
                  <c:v>1.626789795859478E-2</c:v>
                </c:pt>
                <c:pt idx="931">
                  <c:v>1.628320482430624E-2</c:v>
                </c:pt>
                <c:pt idx="932">
                  <c:v>1.629836561948551E-2</c:v>
                </c:pt>
                <c:pt idx="933">
                  <c:v>1.6313379920567059E-2</c:v>
                </c:pt>
                <c:pt idx="934">
                  <c:v>1.6328247303992304E-2</c:v>
                </c:pt>
                <c:pt idx="935">
                  <c:v>1.6342967346214834E-2</c:v>
                </c:pt>
                <c:pt idx="936">
                  <c:v>1.635753962369605E-2</c:v>
                </c:pt>
                <c:pt idx="937">
                  <c:v>1.6371963712911261E-2</c:v>
                </c:pt>
                <c:pt idx="938">
                  <c:v>1.6386239190343592E-2</c:v>
                </c:pt>
                <c:pt idx="939">
                  <c:v>1.6399011812016084E-2</c:v>
                </c:pt>
                <c:pt idx="940">
                  <c:v>1.6412998914662302E-2</c:v>
                </c:pt>
                <c:pt idx="941">
                  <c:v>1.6426836171570942E-2</c:v>
                </c:pt>
                <c:pt idx="942">
                  <c:v>1.6440523159307531E-2</c:v>
                </c:pt>
                <c:pt idx="943">
                  <c:v>1.6455372578450849E-2</c:v>
                </c:pt>
                <c:pt idx="944">
                  <c:v>1.6468747491957141E-2</c:v>
                </c:pt>
                <c:pt idx="945">
                  <c:v>1.6481970829375227E-2</c:v>
                </c:pt>
                <c:pt idx="946">
                  <c:v>1.6495042167279469E-2</c:v>
                </c:pt>
                <c:pt idx="947">
                  <c:v>1.6507961082258129E-2</c:v>
                </c:pt>
                <c:pt idx="948">
                  <c:v>1.6520727150906411E-2</c:v>
                </c:pt>
                <c:pt idx="949">
                  <c:v>1.6533339949836037E-2</c:v>
                </c:pt>
                <c:pt idx="950">
                  <c:v>1.6545799055669153E-2</c:v>
                </c:pt>
                <c:pt idx="951">
                  <c:v>1.6558104045042675E-2</c:v>
                </c:pt>
                <c:pt idx="952">
                  <c:v>1.6567814699450345E-2</c:v>
                </c:pt>
                <c:pt idx="953">
                  <c:v>1.6579831375886478E-2</c:v>
                </c:pt>
                <c:pt idx="954">
                  <c:v>1.659169273980865E-2</c:v>
                </c:pt>
                <c:pt idx="955">
                  <c:v>1.6603398367971423E-2</c:v>
                </c:pt>
                <c:pt idx="956">
                  <c:v>1.661494783714268E-2</c:v>
                </c:pt>
                <c:pt idx="957">
                  <c:v>1.6627507773343372E-2</c:v>
                </c:pt>
                <c:pt idx="958">
                  <c:v>1.663757660565679E-2</c:v>
                </c:pt>
                <c:pt idx="959">
                  <c:v>1.6648655058602913E-2</c:v>
                </c:pt>
                <c:pt idx="960">
                  <c:v>1.66595756597685E-2</c:v>
                </c:pt>
                <c:pt idx="961">
                  <c:v>1.6670337985988937E-2</c:v>
                </c:pt>
                <c:pt idx="962">
                  <c:v>1.6680941614116485E-2</c:v>
                </c:pt>
                <c:pt idx="963">
                  <c:v>1.6691386121016727E-2</c:v>
                </c:pt>
                <c:pt idx="964">
                  <c:v>1.670167108356857E-2</c:v>
                </c:pt>
                <c:pt idx="965">
                  <c:v>1.6713954615397927E-2</c:v>
                </c:pt>
                <c:pt idx="966">
                  <c:v>1.6723897063248165E-2</c:v>
                </c:pt>
                <c:pt idx="967">
                  <c:v>1.673367862266539E-2</c:v>
                </c:pt>
                <c:pt idx="968">
                  <c:v>1.674329887052459E-2</c:v>
                </c:pt>
                <c:pt idx="969">
                  <c:v>1.6751723173445403E-2</c:v>
                </c:pt>
                <c:pt idx="970">
                  <c:v>1.6761030759003072E-2</c:v>
                </c:pt>
                <c:pt idx="971">
                  <c:v>1.6770175801262357E-2</c:v>
                </c:pt>
                <c:pt idx="972">
                  <c:v>1.6779157877193737E-2</c:v>
                </c:pt>
                <c:pt idx="973">
                  <c:v>1.6787976563783502E-2</c:v>
                </c:pt>
                <c:pt idx="974">
                  <c:v>1.6797609122039755E-2</c:v>
                </c:pt>
                <c:pt idx="975">
                  <c:v>1.6806088342871311E-2</c:v>
                </c:pt>
                <c:pt idx="976">
                  <c:v>1.681440286773557E-2</c:v>
                </c:pt>
                <c:pt idx="977">
                  <c:v>1.6822552273656963E-2</c:v>
                </c:pt>
                <c:pt idx="978">
                  <c:v>1.6830536137675559E-2</c:v>
                </c:pt>
                <c:pt idx="979">
                  <c:v>1.6838354036851418E-2</c:v>
                </c:pt>
                <c:pt idx="980">
                  <c:v>1.6846005548258495E-2</c:v>
                </c:pt>
                <c:pt idx="981">
                  <c:v>1.6853490248993342E-2</c:v>
                </c:pt>
                <c:pt idx="982">
                  <c:v>1.6860807716166406E-2</c:v>
                </c:pt>
                <c:pt idx="983">
                  <c:v>1.6867957526908995E-2</c:v>
                </c:pt>
                <c:pt idx="984">
                  <c:v>1.6874939258368048E-2</c:v>
                </c:pt>
                <c:pt idx="985">
                  <c:v>1.6881752487712232E-2</c:v>
                </c:pt>
                <c:pt idx="986">
                  <c:v>1.6888396792127586E-2</c:v>
                </c:pt>
                <c:pt idx="987">
                  <c:v>1.6894871748816664E-2</c:v>
                </c:pt>
                <c:pt idx="988">
                  <c:v>1.6901176935007214E-2</c:v>
                </c:pt>
                <c:pt idx="989">
                  <c:v>1.6907311927937409E-2</c:v>
                </c:pt>
                <c:pt idx="990">
                  <c:v>1.6913276304874967E-2</c:v>
                </c:pt>
                <c:pt idx="991">
                  <c:v>1.6918291212125187E-2</c:v>
                </c:pt>
                <c:pt idx="992">
                  <c:v>1.6923925151642299E-2</c:v>
                </c:pt>
                <c:pt idx="993">
                  <c:v>1.6929387245235544E-2</c:v>
                </c:pt>
                <c:pt idx="994">
                  <c:v>1.6934677070273327E-2</c:v>
                </c:pt>
                <c:pt idx="995">
                  <c:v>1.6939794204145125E-2</c:v>
                </c:pt>
                <c:pt idx="996">
                  <c:v>1.6945455959785291E-2</c:v>
                </c:pt>
                <c:pt idx="997">
                  <c:v>1.6950214189776179E-2</c:v>
                </c:pt>
                <c:pt idx="998">
                  <c:v>1.6954798422593009E-2</c:v>
                </c:pt>
                <c:pt idx="999">
                  <c:v>1.695920823568248E-2</c:v>
                </c:pt>
                <c:pt idx="1000">
                  <c:v>1.6963443206511282E-2</c:v>
                </c:pt>
                <c:pt idx="1001">
                  <c:v>1.6967502912569564E-2</c:v>
                </c:pt>
                <c:pt idx="1002">
                  <c:v>1.6971386931364844E-2</c:v>
                </c:pt>
                <c:pt idx="1003">
                  <c:v>1.697509484042985E-2</c:v>
                </c:pt>
                <c:pt idx="1004">
                  <c:v>1.6977387774589126E-2</c:v>
                </c:pt>
                <c:pt idx="1005">
                  <c:v>1.6980767314493939E-2</c:v>
                </c:pt>
                <c:pt idx="1006">
                  <c:v>1.6983969554368095E-2</c:v>
                </c:pt>
                <c:pt idx="1007">
                  <c:v>1.6986994071881867E-2</c:v>
                </c:pt>
                <c:pt idx="1008">
                  <c:v>1.6990409797806118E-2</c:v>
                </c:pt>
                <c:pt idx="1009">
                  <c:v>1.6992508250600835E-2</c:v>
                </c:pt>
                <c:pt idx="1010">
                  <c:v>1.6994997067254047E-2</c:v>
                </c:pt>
                <c:pt idx="1011">
                  <c:v>1.6997306472439355E-2</c:v>
                </c:pt>
                <c:pt idx="1012">
                  <c:v>1.6999436043936278E-2</c:v>
                </c:pt>
                <c:pt idx="1013">
                  <c:v>1.7001385359549204E-2</c:v>
                </c:pt>
                <c:pt idx="1014">
                  <c:v>1.7003153997105613E-2</c:v>
                </c:pt>
                <c:pt idx="1015">
                  <c:v>1.700474153445608E-2</c:v>
                </c:pt>
                <c:pt idx="1016">
                  <c:v>1.7006147549475159E-2</c:v>
                </c:pt>
                <c:pt idx="1017">
                  <c:v>1.700827751732651E-2</c:v>
                </c:pt>
                <c:pt idx="1018">
                  <c:v>1.7009294782398689E-2</c:v>
                </c:pt>
                <c:pt idx="1019">
                  <c:v>1.7010139298818963E-2</c:v>
                </c:pt>
                <c:pt idx="1020">
                  <c:v>1.7010820820988967E-2</c:v>
                </c:pt>
                <c:pt idx="1021">
                  <c:v>1.7011349167733582E-2</c:v>
                </c:pt>
                <c:pt idx="1022">
                  <c:v>1.7011332040903698E-2</c:v>
                </c:pt>
                <c:pt idx="1023">
                  <c:v>1.7011590660222186E-2</c:v>
                </c:pt>
                <c:pt idx="1024">
                  <c:v>1.7011725149528908E-2</c:v>
                </c:pt>
                <c:pt idx="1025">
                  <c:v>1.70117456908839E-2</c:v>
                </c:pt>
                <c:pt idx="1026">
                  <c:v>1.7012041437920844E-2</c:v>
                </c:pt>
                <c:pt idx="1027">
                  <c:v>1.7011860534540742E-2</c:v>
                </c:pt>
                <c:pt idx="1028">
                  <c:v>1.7011596990998967E-2</c:v>
                </c:pt>
                <c:pt idx="1029">
                  <c:v>1.7011261141368254E-2</c:v>
                </c:pt>
                <c:pt idx="1030">
                  <c:v>1.70108633841159E-2</c:v>
                </c:pt>
                <c:pt idx="1031">
                  <c:v>1.7010413122706874E-2</c:v>
                </c:pt>
                <c:pt idx="1032">
                  <c:v>1.7009913269978971E-2</c:v>
                </c:pt>
                <c:pt idx="1033">
                  <c:v>1.7009364255208801E-2</c:v>
                </c:pt>
                <c:pt idx="1034">
                  <c:v>1.7008766502780378E-2</c:v>
                </c:pt>
                <c:pt idx="1035">
                  <c:v>1.7008120437080308E-2</c:v>
                </c:pt>
                <c:pt idx="1036">
                  <c:v>1.7007426482493471E-2</c:v>
                </c:pt>
                <c:pt idx="1037">
                  <c:v>1.7006685063408213E-2</c:v>
                </c:pt>
                <c:pt idx="1038">
                  <c:v>1.7005896604213758E-2</c:v>
                </c:pt>
                <c:pt idx="1039">
                  <c:v>1.7005061529301931E-2</c:v>
                </c:pt>
                <c:pt idx="1040">
                  <c:v>1.7004180263062815E-2</c:v>
                </c:pt>
                <c:pt idx="1041">
                  <c:v>1.7003253229890849E-2</c:v>
                </c:pt>
                <c:pt idx="1042">
                  <c:v>1.7002280854180464E-2</c:v>
                </c:pt>
                <c:pt idx="1043">
                  <c:v>1.7000943767350674E-2</c:v>
                </c:pt>
                <c:pt idx="1044">
                  <c:v>1.6999885127650816E-2</c:v>
                </c:pt>
                <c:pt idx="1045">
                  <c:v>1.6998782390362958E-2</c:v>
                </c:pt>
                <c:pt idx="1046">
                  <c:v>1.6997635979865876E-2</c:v>
                </c:pt>
                <c:pt idx="1047">
                  <c:v>1.6996446320539222E-2</c:v>
                </c:pt>
                <c:pt idx="1048">
                  <c:v>1.6995518172843799E-2</c:v>
                </c:pt>
                <c:pt idx="1049">
                  <c:v>1.6994240282501561E-2</c:v>
                </c:pt>
                <c:pt idx="1050">
                  <c:v>1.6992920444814593E-2</c:v>
                </c:pt>
                <c:pt idx="1051">
                  <c:v>1.6991559084186886E-2</c:v>
                </c:pt>
                <c:pt idx="1052">
                  <c:v>1.6990156625019827E-2</c:v>
                </c:pt>
                <c:pt idx="1053">
                  <c:v>1.6988713491720878E-2</c:v>
                </c:pt>
                <c:pt idx="1054">
                  <c:v>1.6987230108694032E-2</c:v>
                </c:pt>
                <c:pt idx="1055">
                  <c:v>1.6985706900345014E-2</c:v>
                </c:pt>
                <c:pt idx="1056">
                  <c:v>1.6983863212255534E-2</c:v>
                </c:pt>
                <c:pt idx="1057">
                  <c:v>1.698226440567039E-2</c:v>
                </c:pt>
                <c:pt idx="1058">
                  <c:v>1.6980627018479279E-2</c:v>
                </c:pt>
                <c:pt idx="1059">
                  <c:v>1.6978951475068012E-2</c:v>
                </c:pt>
                <c:pt idx="1060">
                  <c:v>1.6977238199825016E-2</c:v>
                </c:pt>
                <c:pt idx="1061">
                  <c:v>1.6975487617138733E-2</c:v>
                </c:pt>
                <c:pt idx="1062">
                  <c:v>1.6973700151396719E-2</c:v>
                </c:pt>
                <c:pt idx="1063">
                  <c:v>1.6971876226989167E-2</c:v>
                </c:pt>
                <c:pt idx="1064">
                  <c:v>1.6970016268303637E-2</c:v>
                </c:pt>
                <c:pt idx="1065">
                  <c:v>1.6968120699729444E-2</c:v>
                </c:pt>
                <c:pt idx="1066">
                  <c:v>1.6965935145312194E-2</c:v>
                </c:pt>
                <c:pt idx="1067">
                  <c:v>1.6963972125991766E-2</c:v>
                </c:pt>
                <c:pt idx="1068">
                  <c:v>1.6961974741241725E-2</c:v>
                </c:pt>
                <c:pt idx="1069">
                  <c:v>1.6960437993054068E-2</c:v>
                </c:pt>
                <c:pt idx="1070">
                  <c:v>1.6958368333869163E-2</c:v>
                </c:pt>
                <c:pt idx="1071">
                  <c:v>1.6956265639905002E-2</c:v>
                </c:pt>
                <c:pt idx="1072">
                  <c:v>1.6954130335571652E-2</c:v>
                </c:pt>
                <c:pt idx="1073">
                  <c:v>1.6951962845278317E-2</c:v>
                </c:pt>
                <c:pt idx="1074">
                  <c:v>1.6949528161828094E-2</c:v>
                </c:pt>
                <c:pt idx="1075">
                  <c:v>1.6947299835786606E-2</c:v>
                </c:pt>
                <c:pt idx="1076">
                  <c:v>1.6945040568138038E-2</c:v>
                </c:pt>
                <c:pt idx="1077">
                  <c:v>1.6942750783270826E-2</c:v>
                </c:pt>
                <c:pt idx="1078">
                  <c:v>1.694065745875746E-2</c:v>
                </c:pt>
                <c:pt idx="1079">
                  <c:v>1.6938305765305313E-2</c:v>
                </c:pt>
                <c:pt idx="1080">
                  <c:v>1.6935924856756737E-2</c:v>
                </c:pt>
                <c:pt idx="1081">
                  <c:v>1.6933515157519195E-2</c:v>
                </c:pt>
                <c:pt idx="1082">
                  <c:v>1.6931077092001028E-2</c:v>
                </c:pt>
                <c:pt idx="1083">
                  <c:v>1.6928611084607956E-2</c:v>
                </c:pt>
                <c:pt idx="1084">
                  <c:v>1.6926117559748322E-2</c:v>
                </c:pt>
                <c:pt idx="1085">
                  <c:v>1.6923596941826977E-2</c:v>
                </c:pt>
                <c:pt idx="1086">
                  <c:v>1.6921049655248786E-2</c:v>
                </c:pt>
                <c:pt idx="1087">
                  <c:v>1.6918476124419476E-2</c:v>
                </c:pt>
                <c:pt idx="1088">
                  <c:v>1.6915876773743902E-2</c:v>
                </c:pt>
                <c:pt idx="1089">
                  <c:v>1.6913252027623452E-2</c:v>
                </c:pt>
                <c:pt idx="1090">
                  <c:v>1.6910602310464724E-2</c:v>
                </c:pt>
                <c:pt idx="1091">
                  <c:v>1.6907928046668227E-2</c:v>
                </c:pt>
                <c:pt idx="1092">
                  <c:v>1.6905229660634478E-2</c:v>
                </c:pt>
                <c:pt idx="1093">
                  <c:v>1.69025075767666E-2</c:v>
                </c:pt>
                <c:pt idx="1094">
                  <c:v>1.689976221946337E-2</c:v>
                </c:pt>
                <c:pt idx="1095">
                  <c:v>1.6896994013126172E-2</c:v>
                </c:pt>
                <c:pt idx="1096">
                  <c:v>1.6894011033521689E-2</c:v>
                </c:pt>
                <c:pt idx="1097">
                  <c:v>1.6891200025270024E-2</c:v>
                </c:pt>
                <c:pt idx="1098">
                  <c:v>1.6888367411852352E-2</c:v>
                </c:pt>
                <c:pt idx="1099">
                  <c:v>1.6885701185386286E-2</c:v>
                </c:pt>
                <c:pt idx="1100">
                  <c:v>1.6882825099837438E-2</c:v>
                </c:pt>
                <c:pt idx="1101">
                  <c:v>1.6879928711632509E-2</c:v>
                </c:pt>
                <c:pt idx="1102">
                  <c:v>1.6877012445165936E-2</c:v>
                </c:pt>
                <c:pt idx="1103">
                  <c:v>1.6874076724829542E-2</c:v>
                </c:pt>
                <c:pt idx="1104">
                  <c:v>1.6871121975016026E-2</c:v>
                </c:pt>
                <c:pt idx="1105">
                  <c:v>1.6868148620114602E-2</c:v>
                </c:pt>
                <c:pt idx="1106">
                  <c:v>1.6865157084515362E-2</c:v>
                </c:pt>
                <c:pt idx="1107">
                  <c:v>1.6862147792607526E-2</c:v>
                </c:pt>
                <c:pt idx="1108">
                  <c:v>1.6859121168775967E-2</c:v>
                </c:pt>
                <c:pt idx="1109">
                  <c:v>1.6855730439637284E-2</c:v>
                </c:pt>
                <c:pt idx="1110">
                  <c:v>1.6852672908227895E-2</c:v>
                </c:pt>
                <c:pt idx="1111">
                  <c:v>1.6849599258879522E-2</c:v>
                </c:pt>
                <c:pt idx="1112">
                  <c:v>1.6846067324862268E-2</c:v>
                </c:pt>
                <c:pt idx="1113">
                  <c:v>1.6842960565982779E-2</c:v>
                </c:pt>
                <c:pt idx="1114">
                  <c:v>1.68398390228095E-2</c:v>
                </c:pt>
                <c:pt idx="1115">
                  <c:v>1.6836703119682994E-2</c:v>
                </c:pt>
                <c:pt idx="1116">
                  <c:v>1.6833553280939384E-2</c:v>
                </c:pt>
                <c:pt idx="1117">
                  <c:v>1.6830225447094886E-2</c:v>
                </c:pt>
                <c:pt idx="1118">
                  <c:v>1.6827050014387095E-2</c:v>
                </c:pt>
                <c:pt idx="1119">
                  <c:v>1.6823861889325172E-2</c:v>
                </c:pt>
                <c:pt idx="1120">
                  <c:v>1.6820661496221381E-2</c:v>
                </c:pt>
                <c:pt idx="1121">
                  <c:v>1.6817930962875087E-2</c:v>
                </c:pt>
                <c:pt idx="1122">
                  <c:v>1.6814704659597505E-2</c:v>
                </c:pt>
                <c:pt idx="1123">
                  <c:v>1.6811467450694825E-2</c:v>
                </c:pt>
                <c:pt idx="1124">
                  <c:v>1.6808219760538021E-2</c:v>
                </c:pt>
                <c:pt idx="1125">
                  <c:v>1.6804962013489376E-2</c:v>
                </c:pt>
                <c:pt idx="1126">
                  <c:v>1.6801538242621011E-2</c:v>
                </c:pt>
                <c:pt idx="1127">
                  <c:v>1.6798262385060412E-2</c:v>
                </c:pt>
                <c:pt idx="1128">
                  <c:v>1.6794977713770289E-2</c:v>
                </c:pt>
                <c:pt idx="1129">
                  <c:v>1.6791684653095152E-2</c:v>
                </c:pt>
                <c:pt idx="1130">
                  <c:v>1.6788537277650145E-2</c:v>
                </c:pt>
                <c:pt idx="1131">
                  <c:v>1.6785228100891444E-2</c:v>
                </c:pt>
                <c:pt idx="1132">
                  <c:v>1.6781911837774284E-2</c:v>
                </c:pt>
                <c:pt idx="1133">
                  <c:v>1.6778588912653134E-2</c:v>
                </c:pt>
                <c:pt idx="1134">
                  <c:v>1.6775259749882459E-2</c:v>
                </c:pt>
                <c:pt idx="1135">
                  <c:v>1.6771924773814981E-2</c:v>
                </c:pt>
                <c:pt idx="1136">
                  <c:v>1.6768584408802561E-2</c:v>
                </c:pt>
                <c:pt idx="1137">
                  <c:v>1.6765239079196186E-2</c:v>
                </c:pt>
                <c:pt idx="1138">
                  <c:v>1.6761889209345113E-2</c:v>
                </c:pt>
                <c:pt idx="1139">
                  <c:v>1.6758535223594242E-2</c:v>
                </c:pt>
                <c:pt idx="1140">
                  <c:v>1.6755177546291959E-2</c:v>
                </c:pt>
                <c:pt idx="1141">
                  <c:v>1.6751816601783171E-2</c:v>
                </c:pt>
                <c:pt idx="1142">
                  <c:v>1.674845281440844E-2</c:v>
                </c:pt>
                <c:pt idx="1143">
                  <c:v>1.6745086608510935E-2</c:v>
                </c:pt>
                <c:pt idx="1144">
                  <c:v>1.6741718408431219E-2</c:v>
                </c:pt>
                <c:pt idx="1145">
                  <c:v>1.6738348638507251E-2</c:v>
                </c:pt>
                <c:pt idx="1146">
                  <c:v>1.6734977723076982E-2</c:v>
                </c:pt>
                <c:pt idx="1147">
                  <c:v>1.6731606086475767E-2</c:v>
                </c:pt>
                <c:pt idx="1148">
                  <c:v>1.6728086880959076E-2</c:v>
                </c:pt>
                <c:pt idx="1149">
                  <c:v>1.672471514214038E-2</c:v>
                </c:pt>
                <c:pt idx="1150">
                  <c:v>1.6721343924783236E-2</c:v>
                </c:pt>
                <c:pt idx="1151">
                  <c:v>1.6718120815027559E-2</c:v>
                </c:pt>
                <c:pt idx="1152">
                  <c:v>1.6714751937558395E-2</c:v>
                </c:pt>
                <c:pt idx="1153">
                  <c:v>1.6711384884902578E-2</c:v>
                </c:pt>
                <c:pt idx="1154">
                  <c:v>1.6708020081386762E-2</c:v>
                </c:pt>
                <c:pt idx="1155">
                  <c:v>1.6704657951334134E-2</c:v>
                </c:pt>
                <c:pt idx="1156">
                  <c:v>1.6701298919067884E-2</c:v>
                </c:pt>
                <c:pt idx="1157">
                  <c:v>1.6697943408908591E-2</c:v>
                </c:pt>
                <c:pt idx="1158">
                  <c:v>1.6694591845176826E-2</c:v>
                </c:pt>
                <c:pt idx="1159">
                  <c:v>1.6691244652191437E-2</c:v>
                </c:pt>
                <c:pt idx="1160">
                  <c:v>1.6687902254269523E-2</c:v>
                </c:pt>
                <c:pt idx="1161">
                  <c:v>1.668426756616892E-2</c:v>
                </c:pt>
                <c:pt idx="1162">
                  <c:v>1.6680935375961603E-2</c:v>
                </c:pt>
                <c:pt idx="1163">
                  <c:v>1.6677609192528031E-2</c:v>
                </c:pt>
                <c:pt idx="1164">
                  <c:v>1.6673815739520315E-2</c:v>
                </c:pt>
                <c:pt idx="1165">
                  <c:v>1.6670503856411223E-2</c:v>
                </c:pt>
                <c:pt idx="1166">
                  <c:v>1.666719931350169E-2</c:v>
                </c:pt>
                <c:pt idx="1167">
                  <c:v>1.6663902535055009E-2</c:v>
                </c:pt>
                <c:pt idx="1168">
                  <c:v>1.6660613945339797E-2</c:v>
                </c:pt>
                <c:pt idx="1169">
                  <c:v>1.6657181745932507E-2</c:v>
                </c:pt>
                <c:pt idx="1170">
                  <c:v>1.6653910233358854E-2</c:v>
                </c:pt>
                <c:pt idx="1171">
                  <c:v>1.6650648151540704E-2</c:v>
                </c:pt>
                <c:pt idx="1172">
                  <c:v>1.6647395924719373E-2</c:v>
                </c:pt>
                <c:pt idx="1173">
                  <c:v>1.6644618295839027E-2</c:v>
                </c:pt>
                <c:pt idx="1174">
                  <c:v>1.664138901727882E-2</c:v>
                </c:pt>
                <c:pt idx="1175">
                  <c:v>1.6638168469145426E-2</c:v>
                </c:pt>
                <c:pt idx="1176">
                  <c:v>1.6634952857895978E-2</c:v>
                </c:pt>
                <c:pt idx="1177">
                  <c:v>1.6631738312548678E-2</c:v>
                </c:pt>
                <c:pt idx="1178">
                  <c:v>1.6628367792838113E-2</c:v>
                </c:pt>
                <c:pt idx="1179">
                  <c:v>1.6625145326095433E-2</c:v>
                </c:pt>
                <c:pt idx="1180">
                  <c:v>1.6621912519389145E-2</c:v>
                </c:pt>
                <c:pt idx="1181">
                  <c:v>1.6618665370087174E-2</c:v>
                </c:pt>
                <c:pt idx="1182">
                  <c:v>1.6615544570774195E-2</c:v>
                </c:pt>
                <c:pt idx="1183">
                  <c:v>1.6612253914839496E-2</c:v>
                </c:pt>
                <c:pt idx="1184">
                  <c:v>1.6608936620237876E-2</c:v>
                </c:pt>
                <c:pt idx="1185">
                  <c:v>1.6605588642359465E-2</c:v>
                </c:pt>
                <c:pt idx="1186">
                  <c:v>1.6602205914896976E-2</c:v>
                </c:pt>
                <c:pt idx="1187">
                  <c:v>1.6598784405625417E-2</c:v>
                </c:pt>
                <c:pt idx="1188">
                  <c:v>1.6595321906466724E-2</c:v>
                </c:pt>
                <c:pt idx="1189">
                  <c:v>1.6591818424348394E-2</c:v>
                </c:pt>
                <c:pt idx="1190">
                  <c:v>1.6588274098277494E-2</c:v>
                </c:pt>
                <c:pt idx="1191">
                  <c:v>1.6584689067264572E-2</c:v>
                </c:pt>
                <c:pt idx="1192">
                  <c:v>1.6581063470318427E-2</c:v>
                </c:pt>
                <c:pt idx="1193">
                  <c:v>1.6577397446450474E-2</c:v>
                </c:pt>
                <c:pt idx="1194">
                  <c:v>1.6573691134671251E-2</c:v>
                </c:pt>
                <c:pt idx="1195">
                  <c:v>1.6569944673993038E-2</c:v>
                </c:pt>
                <c:pt idx="1196">
                  <c:v>1.6566158203428123E-2</c:v>
                </c:pt>
                <c:pt idx="1197">
                  <c:v>1.6562331861989642E-2</c:v>
                </c:pt>
                <c:pt idx="1198">
                  <c:v>1.6558465788693362E-2</c:v>
                </c:pt>
                <c:pt idx="1199">
                  <c:v>1.6554560122553293E-2</c:v>
                </c:pt>
                <c:pt idx="1200">
                  <c:v>1.6550524301734496E-2</c:v>
                </c:pt>
                <c:pt idx="1201">
                  <c:v>1.6546542831564676E-2</c:v>
                </c:pt>
                <c:pt idx="1202">
                  <c:v>1.6542522177422744E-2</c:v>
                </c:pt>
                <c:pt idx="1203">
                  <c:v>1.653854430986158E-2</c:v>
                </c:pt>
                <c:pt idx="1204">
                  <c:v>1.653444276474152E-2</c:v>
                </c:pt>
                <c:pt idx="1205">
                  <c:v>1.6530302460879158E-2</c:v>
                </c:pt>
                <c:pt idx="1206">
                  <c:v>1.6526123537291115E-2</c:v>
                </c:pt>
                <c:pt idx="1207">
                  <c:v>1.6521906133000103E-2</c:v>
                </c:pt>
                <c:pt idx="1208">
                  <c:v>1.6517650387022742E-2</c:v>
                </c:pt>
                <c:pt idx="1209">
                  <c:v>1.6513356438384346E-2</c:v>
                </c:pt>
                <c:pt idx="1210">
                  <c:v>1.6509024426100669E-2</c:v>
                </c:pt>
                <c:pt idx="1211">
                  <c:v>1.6504654489195292E-2</c:v>
                </c:pt>
                <c:pt idx="1212">
                  <c:v>1.6500246766691786E-2</c:v>
                </c:pt>
                <c:pt idx="1213">
                  <c:v>1.6495695525552634E-2</c:v>
                </c:pt>
                <c:pt idx="1214">
                  <c:v>1.6491218365042748E-2</c:v>
                </c:pt>
                <c:pt idx="1215">
                  <c:v>1.64867038194485E-2</c:v>
                </c:pt>
                <c:pt idx="1216">
                  <c:v>1.6481498739433498E-2</c:v>
                </c:pt>
                <c:pt idx="1217">
                  <c:v>1.6476904551032234E-2</c:v>
                </c:pt>
                <c:pt idx="1218">
                  <c:v>1.6472273414430916E-2</c:v>
                </c:pt>
                <c:pt idx="1219">
                  <c:v>1.6467605468639235E-2</c:v>
                </c:pt>
                <c:pt idx="1220">
                  <c:v>1.6462900852666884E-2</c:v>
                </c:pt>
                <c:pt idx="1221">
                  <c:v>1.6458129404196765E-2</c:v>
                </c:pt>
                <c:pt idx="1222">
                  <c:v>1.6453354656395133E-2</c:v>
                </c:pt>
                <c:pt idx="1223">
                  <c:v>1.64485436471071E-2</c:v>
                </c:pt>
                <c:pt idx="1224">
                  <c:v>1.6443696515333391E-2</c:v>
                </c:pt>
                <c:pt idx="1225">
                  <c:v>1.6438851509061613E-2</c:v>
                </c:pt>
                <c:pt idx="1226">
                  <c:v>1.6433973966710827E-2</c:v>
                </c:pt>
                <c:pt idx="1227">
                  <c:v>1.6429005560015406E-2</c:v>
                </c:pt>
                <c:pt idx="1228">
                  <c:v>1.6424001628753716E-2</c:v>
                </c:pt>
                <c:pt idx="1229">
                  <c:v>1.6418962311967728E-2</c:v>
                </c:pt>
                <c:pt idx="1230">
                  <c:v>1.6413873635879081E-2</c:v>
                </c:pt>
                <c:pt idx="1231">
                  <c:v>1.6405841227633725E-2</c:v>
                </c:pt>
                <c:pt idx="1232">
                  <c:v>1.6400684771399419E-2</c:v>
                </c:pt>
                <c:pt idx="1233">
                  <c:v>1.6395493540000385E-2</c:v>
                </c:pt>
                <c:pt idx="1234">
                  <c:v>1.6390260293298549E-2</c:v>
                </c:pt>
                <c:pt idx="1235">
                  <c:v>1.638499725241805E-2</c:v>
                </c:pt>
                <c:pt idx="1236">
                  <c:v>1.637969986188486E-2</c:v>
                </c:pt>
                <c:pt idx="1237">
                  <c:v>1.637436826072864E-2</c:v>
                </c:pt>
                <c:pt idx="1238">
                  <c:v>1.636900258798079E-2</c:v>
                </c:pt>
                <c:pt idx="1239">
                  <c:v>1.6363602982670089E-2</c:v>
                </c:pt>
                <c:pt idx="1240">
                  <c:v>1.6358169583827936E-2</c:v>
                </c:pt>
                <c:pt idx="1241">
                  <c:v>1.635270253048399E-2</c:v>
                </c:pt>
                <c:pt idx="1242">
                  <c:v>1.6347201961668778E-2</c:v>
                </c:pt>
                <c:pt idx="1243">
                  <c:v>1.6341668016414561E-2</c:v>
                </c:pt>
                <c:pt idx="1244">
                  <c:v>1.6336100833750127E-2</c:v>
                </c:pt>
                <c:pt idx="1245">
                  <c:v>1.6330500552707742E-2</c:v>
                </c:pt>
                <c:pt idx="1246">
                  <c:v>1.6324867312317064E-2</c:v>
                </c:pt>
                <c:pt idx="1247">
                  <c:v>1.6319201251609485E-2</c:v>
                </c:pt>
                <c:pt idx="1248">
                  <c:v>1.6313502509616405E-2</c:v>
                </c:pt>
                <c:pt idx="1249">
                  <c:v>1.6307771225369215E-2</c:v>
                </c:pt>
                <c:pt idx="1250">
                  <c:v>1.6302007537895836E-2</c:v>
                </c:pt>
                <c:pt idx="1251">
                  <c:v>1.6296263306907966E-2</c:v>
                </c:pt>
                <c:pt idx="1252">
                  <c:v>1.6290437761627512E-2</c:v>
                </c:pt>
                <c:pt idx="1253">
                  <c:v>1.6284580221636879E-2</c:v>
                </c:pt>
                <c:pt idx="1254">
                  <c:v>1.6278690825955414E-2</c:v>
                </c:pt>
                <c:pt idx="1255">
                  <c:v>1.6272707918252305E-2</c:v>
                </c:pt>
                <c:pt idx="1256">
                  <c:v>1.6266752731082825E-2</c:v>
                </c:pt>
                <c:pt idx="1257">
                  <c:v>1.6260766113905183E-2</c:v>
                </c:pt>
                <c:pt idx="1258">
                  <c:v>1.6254748205749039E-2</c:v>
                </c:pt>
                <c:pt idx="1259">
                  <c:v>1.6248699145644918E-2</c:v>
                </c:pt>
                <c:pt idx="1260">
                  <c:v>1.6242619072624212E-2</c:v>
                </c:pt>
                <c:pt idx="1261">
                  <c:v>1.6236508125713974E-2</c:v>
                </c:pt>
                <c:pt idx="1262">
                  <c:v>1.6230366443948208E-2</c:v>
                </c:pt>
                <c:pt idx="1263">
                  <c:v>1.6224194166354827E-2</c:v>
                </c:pt>
                <c:pt idx="1264">
                  <c:v>1.6218075391267985E-2</c:v>
                </c:pt>
                <c:pt idx="1265">
                  <c:v>1.6211844758504849E-2</c:v>
                </c:pt>
                <c:pt idx="1266">
                  <c:v>1.6205583938319047E-2</c:v>
                </c:pt>
                <c:pt idx="1267">
                  <c:v>1.6199293069735186E-2</c:v>
                </c:pt>
                <c:pt idx="1268">
                  <c:v>1.6192972291772616E-2</c:v>
                </c:pt>
                <c:pt idx="1269">
                  <c:v>1.6186621743454192E-2</c:v>
                </c:pt>
                <c:pt idx="1270">
                  <c:v>1.6180241563799266E-2</c:v>
                </c:pt>
                <c:pt idx="1271">
                  <c:v>1.6173831891828937E-2</c:v>
                </c:pt>
                <c:pt idx="1272">
                  <c:v>1.6167392866563428E-2</c:v>
                </c:pt>
                <c:pt idx="1273">
                  <c:v>1.6161029821867956E-2</c:v>
                </c:pt>
                <c:pt idx="1274">
                  <c:v>1.6154534848815238E-2</c:v>
                </c:pt>
                <c:pt idx="1275">
                  <c:v>1.6148010930775669E-2</c:v>
                </c:pt>
                <c:pt idx="1276">
                  <c:v>1.6141458206760717E-2</c:v>
                </c:pt>
                <c:pt idx="1277">
                  <c:v>1.6134647574481107E-2</c:v>
                </c:pt>
                <c:pt idx="1278">
                  <c:v>1.6128033042933403E-2</c:v>
                </c:pt>
                <c:pt idx="1279">
                  <c:v>1.6121390140009146E-2</c:v>
                </c:pt>
                <c:pt idx="1280">
                  <c:v>1.6114719004732776E-2</c:v>
                </c:pt>
                <c:pt idx="1281">
                  <c:v>1.6108019776129617E-2</c:v>
                </c:pt>
                <c:pt idx="1282">
                  <c:v>1.6101418766953216E-2</c:v>
                </c:pt>
                <c:pt idx="1283">
                  <c:v>1.6094666030703485E-2</c:v>
                </c:pt>
                <c:pt idx="1284">
                  <c:v>1.6087885609380178E-2</c:v>
                </c:pt>
                <c:pt idx="1285">
                  <c:v>1.6081077642000889E-2</c:v>
                </c:pt>
                <c:pt idx="1286">
                  <c:v>1.6074107099090882E-2</c:v>
                </c:pt>
                <c:pt idx="1287">
                  <c:v>1.6067242230047223E-2</c:v>
                </c:pt>
                <c:pt idx="1288">
                  <c:v>1.6060350240844408E-2</c:v>
                </c:pt>
                <c:pt idx="1289">
                  <c:v>1.6053431270506003E-2</c:v>
                </c:pt>
                <c:pt idx="1290">
                  <c:v>1.6046485458055586E-2</c:v>
                </c:pt>
                <c:pt idx="1291">
                  <c:v>1.603951294251239E-2</c:v>
                </c:pt>
                <c:pt idx="1292">
                  <c:v>1.6032513862898251E-2</c:v>
                </c:pt>
                <c:pt idx="1293">
                  <c:v>1.6025488358234138E-2</c:v>
                </c:pt>
                <c:pt idx="1294">
                  <c:v>1.6018436567541889E-2</c:v>
                </c:pt>
                <c:pt idx="1295">
                  <c:v>1.6011358629838126E-2</c:v>
                </c:pt>
                <c:pt idx="1296">
                  <c:v>1.6004254684145555E-2</c:v>
                </c:pt>
                <c:pt idx="1297">
                  <c:v>1.5997124869479937E-2</c:v>
                </c:pt>
                <c:pt idx="1298">
                  <c:v>1.5989969324860496E-2</c:v>
                </c:pt>
                <c:pt idx="1299">
                  <c:v>1.5982788189306468E-2</c:v>
                </c:pt>
                <c:pt idx="1300">
                  <c:v>1.5975581601833606E-2</c:v>
                </c:pt>
                <c:pt idx="1301">
                  <c:v>1.5968349701459408E-2</c:v>
                </c:pt>
                <c:pt idx="1302">
                  <c:v>1.5961092627200489E-2</c:v>
                </c:pt>
                <c:pt idx="1303">
                  <c:v>1.5953982329538402E-2</c:v>
                </c:pt>
                <c:pt idx="1304">
                  <c:v>1.5946677399615024E-2</c:v>
                </c:pt>
                <c:pt idx="1305">
                  <c:v>1.5939347703868852E-2</c:v>
                </c:pt>
                <c:pt idx="1306">
                  <c:v>1.5931993381307803E-2</c:v>
                </c:pt>
                <c:pt idx="1307">
                  <c:v>1.5924614570934539E-2</c:v>
                </c:pt>
                <c:pt idx="1308">
                  <c:v>1.5917029314900726E-2</c:v>
                </c:pt>
                <c:pt idx="1309">
                  <c:v>1.5909599915855197E-2</c:v>
                </c:pt>
                <c:pt idx="1310">
                  <c:v>1.5902146455033614E-2</c:v>
                </c:pt>
                <c:pt idx="1311">
                  <c:v>1.5894669071448264E-2</c:v>
                </c:pt>
                <c:pt idx="1312">
                  <c:v>1.5887167904110551E-2</c:v>
                </c:pt>
                <c:pt idx="1313">
                  <c:v>1.5879643092027551E-2</c:v>
                </c:pt>
                <c:pt idx="1314">
                  <c:v>1.5872094774210668E-2</c:v>
                </c:pt>
                <c:pt idx="1315">
                  <c:v>1.5864523089666967E-2</c:v>
                </c:pt>
                <c:pt idx="1316">
                  <c:v>1.5857324154288754E-2</c:v>
                </c:pt>
                <c:pt idx="1317">
                  <c:v>1.5849710069510081E-2</c:v>
                </c:pt>
                <c:pt idx="1318">
                  <c:v>1.5842073016866465E-2</c:v>
                </c:pt>
                <c:pt idx="1319">
                  <c:v>1.5834413135348058E-2</c:v>
                </c:pt>
                <c:pt idx="1320">
                  <c:v>1.5826730563945901E-2</c:v>
                </c:pt>
                <c:pt idx="1321">
                  <c:v>1.5819025441647483E-2</c:v>
                </c:pt>
                <c:pt idx="1322">
                  <c:v>1.5811297907444732E-2</c:v>
                </c:pt>
                <c:pt idx="1323">
                  <c:v>1.5803336689273747E-2</c:v>
                </c:pt>
                <c:pt idx="1324">
                  <c:v>1.5795776159271746E-2</c:v>
                </c:pt>
                <c:pt idx="1325">
                  <c:v>1.5787982223276487E-2</c:v>
                </c:pt>
                <c:pt idx="1326">
                  <c:v>1.5780166431324183E-2</c:v>
                </c:pt>
                <c:pt idx="1327">
                  <c:v>1.5772328922399659E-2</c:v>
                </c:pt>
                <c:pt idx="1328">
                  <c:v>1.576446983548685E-2</c:v>
                </c:pt>
                <c:pt idx="1329">
                  <c:v>1.5756143843030635E-2</c:v>
                </c:pt>
                <c:pt idx="1330">
                  <c:v>1.574823833816251E-2</c:v>
                </c:pt>
                <c:pt idx="1331">
                  <c:v>1.5740311690611131E-2</c:v>
                </c:pt>
                <c:pt idx="1332">
                  <c:v>1.5732364039374003E-2</c:v>
                </c:pt>
                <c:pt idx="1333">
                  <c:v>1.5724395523446028E-2</c:v>
                </c:pt>
                <c:pt idx="1334">
                  <c:v>1.5716638209152929E-2</c:v>
                </c:pt>
                <c:pt idx="1335">
                  <c:v>1.5708630173915803E-2</c:v>
                </c:pt>
                <c:pt idx="1336">
                  <c:v>1.5700601681752854E-2</c:v>
                </c:pt>
                <c:pt idx="1337">
                  <c:v>1.5692552871650924E-2</c:v>
                </c:pt>
                <c:pt idx="1338">
                  <c:v>1.5684244838226856E-2</c:v>
                </c:pt>
                <c:pt idx="1339">
                  <c:v>1.5676154053013751E-2</c:v>
                </c:pt>
                <c:pt idx="1340">
                  <c:v>1.5668043376056744E-2</c:v>
                </c:pt>
                <c:pt idx="1341">
                  <c:v>1.5659912946345521E-2</c:v>
                </c:pt>
                <c:pt idx="1342">
                  <c:v>1.5651762902866295E-2</c:v>
                </c:pt>
                <c:pt idx="1343">
                  <c:v>1.5643593384607024E-2</c:v>
                </c:pt>
                <c:pt idx="1344">
                  <c:v>1.5635404530554783E-2</c:v>
                </c:pt>
                <c:pt idx="1345">
                  <c:v>1.5627196479694051E-2</c:v>
                </c:pt>
                <c:pt idx="1346">
                  <c:v>1.5618969371011043E-2</c:v>
                </c:pt>
                <c:pt idx="1347">
                  <c:v>1.5610723343490234E-2</c:v>
                </c:pt>
                <c:pt idx="1348">
                  <c:v>1.560245853611089E-2</c:v>
                </c:pt>
                <c:pt idx="1349">
                  <c:v>1.5594175087860087E-2</c:v>
                </c:pt>
                <c:pt idx="1350">
                  <c:v>1.5585873137715357E-2</c:v>
                </c:pt>
                <c:pt idx="1351">
                  <c:v>1.5577552824656827E-2</c:v>
                </c:pt>
                <c:pt idx="1352">
                  <c:v>1.5569214287666368E-2</c:v>
                </c:pt>
                <c:pt idx="1353">
                  <c:v>1.5560857665719768E-2</c:v>
                </c:pt>
                <c:pt idx="1354">
                  <c:v>1.555248309779716E-2</c:v>
                </c:pt>
                <c:pt idx="1355">
                  <c:v>1.5544090722873459E-2</c:v>
                </c:pt>
                <c:pt idx="1356">
                  <c:v>1.5535949915301437E-2</c:v>
                </c:pt>
                <c:pt idx="1357">
                  <c:v>1.5527523931977623E-2</c:v>
                </c:pt>
                <c:pt idx="1358">
                  <c:v>1.5519080549203137E-2</c:v>
                </c:pt>
                <c:pt idx="1359">
                  <c:v>1.5510619905942862E-2</c:v>
                </c:pt>
                <c:pt idx="1360">
                  <c:v>1.5501866607355527E-2</c:v>
                </c:pt>
                <c:pt idx="1361">
                  <c:v>1.5493370308880322E-2</c:v>
                </c:pt>
                <c:pt idx="1362">
                  <c:v>1.5484857176213687E-2</c:v>
                </c:pt>
                <c:pt idx="1363">
                  <c:v>1.5476327348324454E-2</c:v>
                </c:pt>
                <c:pt idx="1364">
                  <c:v>1.5467780964179726E-2</c:v>
                </c:pt>
                <c:pt idx="1365">
                  <c:v>1.5459218162746599E-2</c:v>
                </c:pt>
                <c:pt idx="1366">
                  <c:v>1.5450639082993042E-2</c:v>
                </c:pt>
                <c:pt idx="1367">
                  <c:v>1.5442043863880069E-2</c:v>
                </c:pt>
                <c:pt idx="1368">
                  <c:v>1.5433720323589088E-2</c:v>
                </c:pt>
                <c:pt idx="1369">
                  <c:v>1.5425383725776953E-2</c:v>
                </c:pt>
                <c:pt idx="1370">
                  <c:v>1.5416743855747761E-2</c:v>
                </c:pt>
                <c:pt idx="1371">
                  <c:v>1.540808838327834E-2</c:v>
                </c:pt>
                <c:pt idx="1372">
                  <c:v>1.5399417447315322E-2</c:v>
                </c:pt>
                <c:pt idx="1373">
                  <c:v>1.5390731186801787E-2</c:v>
                </c:pt>
                <c:pt idx="1374">
                  <c:v>1.5381733492390515E-2</c:v>
                </c:pt>
                <c:pt idx="1375">
                  <c:v>1.5373313247901699E-2</c:v>
                </c:pt>
                <c:pt idx="1376">
                  <c:v>1.5364581847399528E-2</c:v>
                </c:pt>
                <c:pt idx="1377">
                  <c:v>1.5356736270683511E-2</c:v>
                </c:pt>
                <c:pt idx="1378">
                  <c:v>1.5347074878989453E-2</c:v>
                </c:pt>
                <c:pt idx="1379">
                  <c:v>1.533829958896149E-2</c:v>
                </c:pt>
                <c:pt idx="1380">
                  <c:v>1.532950994696769E-2</c:v>
                </c:pt>
                <c:pt idx="1381">
                  <c:v>1.532009398160677E-2</c:v>
                </c:pt>
                <c:pt idx="1382">
                  <c:v>1.5311273347205622E-2</c:v>
                </c:pt>
                <c:pt idx="1383">
                  <c:v>1.530243879674313E-2</c:v>
                </c:pt>
                <c:pt idx="1384">
                  <c:v>1.5293590469164666E-2</c:v>
                </c:pt>
                <c:pt idx="1385">
                  <c:v>1.528472850341648E-2</c:v>
                </c:pt>
                <c:pt idx="1386">
                  <c:v>1.5276165827608337E-2</c:v>
                </c:pt>
                <c:pt idx="1387">
                  <c:v>1.526727830674315E-2</c:v>
                </c:pt>
                <c:pt idx="1388">
                  <c:v>1.5258377554956551E-2</c:v>
                </c:pt>
                <c:pt idx="1389">
                  <c:v>1.5249463711180919E-2</c:v>
                </c:pt>
                <c:pt idx="1390">
                  <c:v>1.5240218965152713E-2</c:v>
                </c:pt>
                <c:pt idx="1391">
                  <c:v>1.523127808818436E-2</c:v>
                </c:pt>
                <c:pt idx="1392">
                  <c:v>1.5222324545635248E-2</c:v>
                </c:pt>
                <c:pt idx="1393">
                  <c:v>1.5213358476441197E-2</c:v>
                </c:pt>
                <c:pt idx="1394">
                  <c:v>1.5204380019539766E-2</c:v>
                </c:pt>
                <c:pt idx="1395">
                  <c:v>1.5195389313862426E-2</c:v>
                </c:pt>
                <c:pt idx="1396">
                  <c:v>1.5186386498345869E-2</c:v>
                </c:pt>
                <c:pt idx="1397">
                  <c:v>1.5177371711919831E-2</c:v>
                </c:pt>
                <c:pt idx="1398">
                  <c:v>1.5168345093514918E-2</c:v>
                </c:pt>
                <c:pt idx="1399">
                  <c:v>1.5159306782062605E-2</c:v>
                </c:pt>
                <c:pt idx="1400">
                  <c:v>1.5150256916490891E-2</c:v>
                </c:pt>
                <c:pt idx="1401">
                  <c:v>1.5141195635726908E-2</c:v>
                </c:pt>
                <c:pt idx="1402">
                  <c:v>1.5132123078696918E-2</c:v>
                </c:pt>
                <c:pt idx="1403">
                  <c:v>1.5123039384326312E-2</c:v>
                </c:pt>
                <c:pt idx="1404">
                  <c:v>1.5113944691537007E-2</c:v>
                </c:pt>
                <c:pt idx="1405">
                  <c:v>1.5104839139255269E-2</c:v>
                </c:pt>
                <c:pt idx="1406">
                  <c:v>1.5095722866400403E-2</c:v>
                </c:pt>
                <c:pt idx="1407">
                  <c:v>1.5086596011892595E-2</c:v>
                </c:pt>
                <c:pt idx="1408">
                  <c:v>1.5077797976343191E-2</c:v>
                </c:pt>
                <c:pt idx="1409">
                  <c:v>1.5068651467302045E-2</c:v>
                </c:pt>
                <c:pt idx="1410">
                  <c:v>1.5059494783631408E-2</c:v>
                </c:pt>
                <c:pt idx="1411">
                  <c:v>1.5049985555698139E-2</c:v>
                </c:pt>
                <c:pt idx="1412">
                  <c:v>1.5040807876688331E-2</c:v>
                </c:pt>
                <c:pt idx="1413">
                  <c:v>1.5031620449523197E-2</c:v>
                </c:pt>
                <c:pt idx="1414">
                  <c:v>1.5022423413113358E-2</c:v>
                </c:pt>
                <c:pt idx="1415">
                  <c:v>1.501321690636857E-2</c:v>
                </c:pt>
                <c:pt idx="1416">
                  <c:v>1.500400106820032E-2</c:v>
                </c:pt>
                <c:pt idx="1417">
                  <c:v>1.4994776037514019E-2</c:v>
                </c:pt>
                <c:pt idx="1418">
                  <c:v>1.4985541953217683E-2</c:v>
                </c:pt>
                <c:pt idx="1419">
                  <c:v>1.4976298954218458E-2</c:v>
                </c:pt>
                <c:pt idx="1420">
                  <c:v>1.4967047179418278E-2</c:v>
                </c:pt>
                <c:pt idx="1421">
                  <c:v>1.4958492060815232E-2</c:v>
                </c:pt>
                <c:pt idx="1422">
                  <c:v>1.4949225082107276E-2</c:v>
                </c:pt>
                <c:pt idx="1423">
                  <c:v>1.4939949724681156E-2</c:v>
                </c:pt>
                <c:pt idx="1424">
                  <c:v>1.4929339234701189E-2</c:v>
                </c:pt>
                <c:pt idx="1425">
                  <c:v>1.4920046390557218E-2</c:v>
                </c:pt>
                <c:pt idx="1426">
                  <c:v>1.4910745604190367E-2</c:v>
                </c:pt>
                <c:pt idx="1427">
                  <c:v>1.4901437014485985E-2</c:v>
                </c:pt>
                <c:pt idx="1428">
                  <c:v>1.489212076032409E-2</c:v>
                </c:pt>
                <c:pt idx="1429">
                  <c:v>1.4883157062510505E-2</c:v>
                </c:pt>
                <c:pt idx="1430">
                  <c:v>1.4873826782869474E-2</c:v>
                </c:pt>
                <c:pt idx="1431">
                  <c:v>1.4864489245548144E-2</c:v>
                </c:pt>
                <c:pt idx="1432">
                  <c:v>1.4855144589416105E-2</c:v>
                </c:pt>
                <c:pt idx="1433">
                  <c:v>1.4844701973164469E-2</c:v>
                </c:pt>
                <c:pt idx="1434">
                  <c:v>1.4835340976635237E-2</c:v>
                </c:pt>
                <c:pt idx="1435">
                  <c:v>1.4825974001192987E-2</c:v>
                </c:pt>
                <c:pt idx="1436">
                  <c:v>1.481660265107794E-2</c:v>
                </c:pt>
                <c:pt idx="1437">
                  <c:v>1.4807228583120419E-2</c:v>
                </c:pt>
                <c:pt idx="1438">
                  <c:v>1.4798219500873734E-2</c:v>
                </c:pt>
                <c:pt idx="1439">
                  <c:v>1.4788844922175363E-2</c:v>
                </c:pt>
                <c:pt idx="1440">
                  <c:v>1.4779472489172479E-2</c:v>
                </c:pt>
                <c:pt idx="1441">
                  <c:v>1.4770103897763013E-2</c:v>
                </c:pt>
                <c:pt idx="1442">
                  <c:v>1.4760375867918955E-2</c:v>
                </c:pt>
                <c:pt idx="1443">
                  <c:v>1.4751020608848057E-2</c:v>
                </c:pt>
                <c:pt idx="1444">
                  <c:v>1.4741674390990153E-2</c:v>
                </c:pt>
                <c:pt idx="1445">
                  <c:v>1.4732338917240463E-2</c:v>
                </c:pt>
                <c:pt idx="1446">
                  <c:v>1.4723015896253071E-2</c:v>
                </c:pt>
                <c:pt idx="1447">
                  <c:v>1.4713707036583017E-2</c:v>
                </c:pt>
                <c:pt idx="1448">
                  <c:v>1.4704413541571202E-2</c:v>
                </c:pt>
                <c:pt idx="1449">
                  <c:v>1.4695135717284976E-2</c:v>
                </c:pt>
                <c:pt idx="1450">
                  <c:v>1.468587377833006E-2</c:v>
                </c:pt>
                <c:pt idx="1451">
                  <c:v>1.4676627939310443E-2</c:v>
                </c:pt>
                <c:pt idx="1452">
                  <c:v>1.4667398414830109E-2</c:v>
                </c:pt>
                <c:pt idx="1453">
                  <c:v>1.4658185419486965E-2</c:v>
                </c:pt>
                <c:pt idx="1454">
                  <c:v>1.4648989167880653E-2</c:v>
                </c:pt>
                <c:pt idx="1455">
                  <c:v>1.4639809874609947E-2</c:v>
                </c:pt>
                <c:pt idx="1456">
                  <c:v>1.4630647754266668E-2</c:v>
                </c:pt>
                <c:pt idx="1457">
                  <c:v>1.4621503021446984E-2</c:v>
                </c:pt>
                <c:pt idx="1458">
                  <c:v>1.4612375890740981E-2</c:v>
                </c:pt>
                <c:pt idx="1459">
                  <c:v>1.4603266576740478E-2</c:v>
                </c:pt>
                <c:pt idx="1460">
                  <c:v>1.4594525760739325E-2</c:v>
                </c:pt>
                <c:pt idx="1461">
                  <c:v>1.4585451747189985E-2</c:v>
                </c:pt>
                <c:pt idx="1462">
                  <c:v>1.4576396177802887E-2</c:v>
                </c:pt>
                <c:pt idx="1463">
                  <c:v>1.456701177951091E-2</c:v>
                </c:pt>
                <c:pt idx="1464">
                  <c:v>1.4557994767817077E-2</c:v>
                </c:pt>
                <c:pt idx="1465">
                  <c:v>1.4548996860329285E-2</c:v>
                </c:pt>
                <c:pt idx="1466">
                  <c:v>1.4540018271626326E-2</c:v>
                </c:pt>
                <c:pt idx="1467">
                  <c:v>1.4531059216283514E-2</c:v>
                </c:pt>
                <c:pt idx="1468">
                  <c:v>1.4522119908876164E-2</c:v>
                </c:pt>
                <c:pt idx="1469">
                  <c:v>1.4513200563976982E-2</c:v>
                </c:pt>
                <c:pt idx="1470">
                  <c:v>1.45043013961552E-2</c:v>
                </c:pt>
                <c:pt idx="1471">
                  <c:v>1.4495422619983524E-2</c:v>
                </c:pt>
                <c:pt idx="1472">
                  <c:v>1.4486564450027713E-2</c:v>
                </c:pt>
                <c:pt idx="1473">
                  <c:v>1.4478063596743175E-2</c:v>
                </c:pt>
                <c:pt idx="1474">
                  <c:v>1.446924609373763E-2</c:v>
                </c:pt>
                <c:pt idx="1475">
                  <c:v>1.4460449824250765E-2</c:v>
                </c:pt>
                <c:pt idx="1476">
                  <c:v>1.4450423220293112E-2</c:v>
                </c:pt>
                <c:pt idx="1477">
                  <c:v>1.444167317367881E-2</c:v>
                </c:pt>
                <c:pt idx="1478">
                  <c:v>1.4432945034893025E-2</c:v>
                </c:pt>
                <c:pt idx="1479">
                  <c:v>1.4424239018482381E-2</c:v>
                </c:pt>
                <c:pt idx="1480">
                  <c:v>1.4415555338997015E-2</c:v>
                </c:pt>
                <c:pt idx="1481">
                  <c:v>1.4407220664600651E-2</c:v>
                </c:pt>
                <c:pt idx="1482">
                  <c:v>1.4398580981352715E-2</c:v>
                </c:pt>
                <c:pt idx="1483">
                  <c:v>1.4389964262218058E-2</c:v>
                </c:pt>
                <c:pt idx="1484">
                  <c:v>1.4381370721730846E-2</c:v>
                </c:pt>
                <c:pt idx="1485">
                  <c:v>1.4372800574427913E-2</c:v>
                </c:pt>
                <c:pt idx="1486">
                  <c:v>1.4363614795433828E-2</c:v>
                </c:pt>
                <c:pt idx="1487">
                  <c:v>1.4355094886819564E-2</c:v>
                </c:pt>
                <c:pt idx="1488">
                  <c:v>1.4346599047942806E-2</c:v>
                </c:pt>
                <c:pt idx="1489">
                  <c:v>1.433812749334846E-2</c:v>
                </c:pt>
                <c:pt idx="1490">
                  <c:v>1.432999427456574E-2</c:v>
                </c:pt>
                <c:pt idx="1491">
                  <c:v>1.4321570461014857E-2</c:v>
                </c:pt>
                <c:pt idx="1492">
                  <c:v>1.4313171558854728E-2</c:v>
                </c:pt>
                <c:pt idx="1493">
                  <c:v>1.4304797782612648E-2</c:v>
                </c:pt>
                <c:pt idx="1494">
                  <c:v>1.429433630885853E-2</c:v>
                </c:pt>
                <c:pt idx="1495">
                  <c:v>1.4286021719859099E-2</c:v>
                </c:pt>
                <c:pt idx="1496">
                  <c:v>1.4277732980617748E-2</c:v>
                </c:pt>
                <c:pt idx="1497">
                  <c:v>1.4269470305682003E-2</c:v>
                </c:pt>
                <c:pt idx="1498">
                  <c:v>1.4262137602837991E-2</c:v>
                </c:pt>
                <c:pt idx="1499">
                  <c:v>1.4253024006887688E-2</c:v>
                </c:pt>
                <c:pt idx="1500">
                  <c:v>1.4244840812111418E-2</c:v>
                </c:pt>
                <c:pt idx="1501">
                  <c:v>1.4236684539801958E-2</c:v>
                </c:pt>
                <c:pt idx="1502">
                  <c:v>1.4228555404496631E-2</c:v>
                </c:pt>
                <c:pt idx="1503">
                  <c:v>1.4220453620731061E-2</c:v>
                </c:pt>
                <c:pt idx="1504">
                  <c:v>1.421237940304087E-2</c:v>
                </c:pt>
                <c:pt idx="1505">
                  <c:v>1.4204332965961682E-2</c:v>
                </c:pt>
                <c:pt idx="1506">
                  <c:v>1.4196314524024018E-2</c:v>
                </c:pt>
                <c:pt idx="1507">
                  <c:v>1.4188324291760101E-2</c:v>
                </c:pt>
                <c:pt idx="1508">
                  <c:v>1.418036248369875E-2</c:v>
                </c:pt>
                <c:pt idx="1509">
                  <c:v>1.4172429314371337E-2</c:v>
                </c:pt>
                <c:pt idx="1510">
                  <c:v>1.416452499830498E-2</c:v>
                </c:pt>
                <c:pt idx="1511">
                  <c:v>1.4157486873509973E-2</c:v>
                </c:pt>
                <c:pt idx="1512">
                  <c:v>1.4149635437855379E-2</c:v>
                </c:pt>
                <c:pt idx="1513">
                  <c:v>1.414181344909406E-2</c:v>
                </c:pt>
                <c:pt idx="1514">
                  <c:v>1.4134021121729597E-2</c:v>
                </c:pt>
                <c:pt idx="1515">
                  <c:v>1.4125443725296562E-2</c:v>
                </c:pt>
                <c:pt idx="1516">
                  <c:v>1.4117717033825238E-2</c:v>
                </c:pt>
                <c:pt idx="1517">
                  <c:v>1.4110020697281846E-2</c:v>
                </c:pt>
                <c:pt idx="1518">
                  <c:v>1.4102354930184153E-2</c:v>
                </c:pt>
                <c:pt idx="1519">
                  <c:v>1.4094719947051623E-2</c:v>
                </c:pt>
                <c:pt idx="1520">
                  <c:v>1.4087902059023659E-2</c:v>
                </c:pt>
                <c:pt idx="1521">
                  <c:v>1.407954319075482E-2</c:v>
                </c:pt>
                <c:pt idx="1522">
                  <c:v>1.4072001846619272E-2</c:v>
                </c:pt>
                <c:pt idx="1523">
                  <c:v>1.4064492144515698E-2</c:v>
                </c:pt>
                <c:pt idx="1524">
                  <c:v>1.405777641523398E-2</c:v>
                </c:pt>
                <c:pt idx="1525">
                  <c:v>1.4050576899356848E-2</c:v>
                </c:pt>
                <c:pt idx="1526">
                  <c:v>1.404315518616972E-2</c:v>
                </c:pt>
                <c:pt idx="1527">
                  <c:v>1.4035765906116104E-2</c:v>
                </c:pt>
                <c:pt idx="1528">
                  <c:v>1.4025021209975511E-2</c:v>
                </c:pt>
                <c:pt idx="1529">
                  <c:v>1.4017470739938706E-2</c:v>
                </c:pt>
                <c:pt idx="1530">
                  <c:v>1.4010439375383845E-2</c:v>
                </c:pt>
                <c:pt idx="1531">
                  <c:v>1.4003198450474506E-2</c:v>
                </c:pt>
                <c:pt idx="1532">
                  <c:v>1.3995991139806228E-2</c:v>
                </c:pt>
                <c:pt idx="1533">
                  <c:v>1.3988817657867657E-2</c:v>
                </c:pt>
                <c:pt idx="1534">
                  <c:v>1.3981678219143928E-2</c:v>
                </c:pt>
                <c:pt idx="1535">
                  <c:v>1.3974573038123685E-2</c:v>
                </c:pt>
                <c:pt idx="1536">
                  <c:v>1.3967502329290305E-2</c:v>
                </c:pt>
                <c:pt idx="1537">
                  <c:v>1.3960240852003957E-2</c:v>
                </c:pt>
                <c:pt idx="1538">
                  <c:v>1.3953241994693732E-2</c:v>
                </c:pt>
                <c:pt idx="1539">
                  <c:v>1.3946278269838713E-2</c:v>
                </c:pt>
                <c:pt idx="1540">
                  <c:v>1.3939349891928196E-2</c:v>
                </c:pt>
                <c:pt idx="1541">
                  <c:v>1.3932457075451477E-2</c:v>
                </c:pt>
                <c:pt idx="1542">
                  <c:v>1.3924837024741198E-2</c:v>
                </c:pt>
                <c:pt idx="1543">
                  <c:v>1.3918018783356084E-2</c:v>
                </c:pt>
                <c:pt idx="1544">
                  <c:v>1.3911236760662313E-2</c:v>
                </c:pt>
                <c:pt idx="1545">
                  <c:v>1.3904491171137991E-2</c:v>
                </c:pt>
                <c:pt idx="1546">
                  <c:v>1.3897578097224111E-2</c:v>
                </c:pt>
                <c:pt idx="1547">
                  <c:v>1.3890908435138009E-2</c:v>
                </c:pt>
                <c:pt idx="1548">
                  <c:v>1.388427586653237E-2</c:v>
                </c:pt>
                <c:pt idx="1549">
                  <c:v>1.3877680605893011E-2</c:v>
                </c:pt>
                <c:pt idx="1550">
                  <c:v>1.3871122867703149E-2</c:v>
                </c:pt>
                <c:pt idx="1551">
                  <c:v>1.3864602866447731E-2</c:v>
                </c:pt>
                <c:pt idx="1552">
                  <c:v>1.3858120816609977E-2</c:v>
                </c:pt>
                <c:pt idx="1553">
                  <c:v>1.3851676932673095E-2</c:v>
                </c:pt>
                <c:pt idx="1554">
                  <c:v>1.384527142912291E-2</c:v>
                </c:pt>
                <c:pt idx="1555">
                  <c:v>1.3838904520439156E-2</c:v>
                </c:pt>
                <c:pt idx="1556">
                  <c:v>1.3832576421105051E-2</c:v>
                </c:pt>
                <c:pt idx="1557">
                  <c:v>1.3826287345603806E-2</c:v>
                </c:pt>
                <c:pt idx="1558">
                  <c:v>1.3820037508416897E-2</c:v>
                </c:pt>
                <c:pt idx="1559">
                  <c:v>1.3813827124027539E-2</c:v>
                </c:pt>
                <c:pt idx="1560">
                  <c:v>1.3807656406916339E-2</c:v>
                </c:pt>
                <c:pt idx="1561">
                  <c:v>1.3801525571564773E-2</c:v>
                </c:pt>
                <c:pt idx="1562">
                  <c:v>1.3795434832455185E-2</c:v>
                </c:pt>
                <c:pt idx="1563">
                  <c:v>1.3789545137303037E-2</c:v>
                </c:pt>
                <c:pt idx="1564">
                  <c:v>1.3783532528818096E-2</c:v>
                </c:pt>
                <c:pt idx="1565">
                  <c:v>1.3777560643042754E-2</c:v>
                </c:pt>
                <c:pt idx="1566">
                  <c:v>1.3771629694451604E-2</c:v>
                </c:pt>
                <c:pt idx="1567">
                  <c:v>1.3765739897520996E-2</c:v>
                </c:pt>
                <c:pt idx="1568">
                  <c:v>1.3759744429827974E-2</c:v>
                </c:pt>
                <c:pt idx="1569">
                  <c:v>1.3753940369887488E-2</c:v>
                </c:pt>
                <c:pt idx="1570">
                  <c:v>1.3748178122037311E-2</c:v>
                </c:pt>
                <c:pt idx="1571">
                  <c:v>1.3742457900761529E-2</c:v>
                </c:pt>
                <c:pt idx="1572">
                  <c:v>1.373677992053988E-2</c:v>
                </c:pt>
                <c:pt idx="1573">
                  <c:v>1.3731144395854709E-2</c:v>
                </c:pt>
                <c:pt idx="1574">
                  <c:v>1.3725551541188361E-2</c:v>
                </c:pt>
                <c:pt idx="1575">
                  <c:v>1.3720001571020574E-2</c:v>
                </c:pt>
                <c:pt idx="1576">
                  <c:v>1.3714743453220102E-2</c:v>
                </c:pt>
                <c:pt idx="1577">
                  <c:v>1.3709274044254371E-2</c:v>
                </c:pt>
                <c:pt idx="1578">
                  <c:v>1.3703848129125618E-2</c:v>
                </c:pt>
                <c:pt idx="1579">
                  <c:v>1.3698465922302283E-2</c:v>
                </c:pt>
                <c:pt idx="1580">
                  <c:v>1.3693127638252811E-2</c:v>
                </c:pt>
                <c:pt idx="1581">
                  <c:v>1.3687833491450974E-2</c:v>
                </c:pt>
                <c:pt idx="1582">
                  <c:v>1.368258369636699E-2</c:v>
                </c:pt>
                <c:pt idx="1583">
                  <c:v>1.3677378467473744E-2</c:v>
                </c:pt>
                <c:pt idx="1584">
                  <c:v>1.3672117380327248E-2</c:v>
                </c:pt>
                <c:pt idx="1585">
                  <c:v>1.3667102566143008E-2</c:v>
                </c:pt>
                <c:pt idx="1586">
                  <c:v>1.3662032322649509E-2</c:v>
                </c:pt>
                <c:pt idx="1587">
                  <c:v>1.3657007503237395E-2</c:v>
                </c:pt>
                <c:pt idx="1588">
                  <c:v>1.365202832237955E-2</c:v>
                </c:pt>
                <c:pt idx="1589">
                  <c:v>1.3646924971597587E-2</c:v>
                </c:pt>
                <c:pt idx="1590">
                  <c:v>1.3642044006936443E-2</c:v>
                </c:pt>
                <c:pt idx="1591">
                  <c:v>1.3637209358524397E-2</c:v>
                </c:pt>
                <c:pt idx="1592">
                  <c:v>1.363242124085509E-2</c:v>
                </c:pt>
                <c:pt idx="1593">
                  <c:v>1.3627679868412601E-2</c:v>
                </c:pt>
                <c:pt idx="1594">
                  <c:v>1.3623054402890857E-2</c:v>
                </c:pt>
                <c:pt idx="1595">
                  <c:v>1.3618403929934681E-2</c:v>
                </c:pt>
                <c:pt idx="1596">
                  <c:v>1.3613800828507622E-2</c:v>
                </c:pt>
                <c:pt idx="1597">
                  <c:v>1.3609245313098327E-2</c:v>
                </c:pt>
                <c:pt idx="1598">
                  <c:v>1.3604681691790368E-2</c:v>
                </c:pt>
                <c:pt idx="1599">
                  <c:v>1.3600225295024849E-2</c:v>
                </c:pt>
                <c:pt idx="1600">
                  <c:v>1.3595817144927727E-2</c:v>
                </c:pt>
                <c:pt idx="1601">
                  <c:v>1.359145745599873E-2</c:v>
                </c:pt>
                <c:pt idx="1602">
                  <c:v>1.358714644272715E-2</c:v>
                </c:pt>
                <c:pt idx="1603">
                  <c:v>1.3582884319613579E-2</c:v>
                </c:pt>
                <c:pt idx="1604">
                  <c:v>1.3578671301154263E-2</c:v>
                </c:pt>
                <c:pt idx="1605">
                  <c:v>1.357450760184545E-2</c:v>
                </c:pt>
                <c:pt idx="1606">
                  <c:v>1.3570393436188601E-2</c:v>
                </c:pt>
                <c:pt idx="1607">
                  <c:v>1.3566329018683435E-2</c:v>
                </c:pt>
                <c:pt idx="1608">
                  <c:v>1.3562314563830547E-2</c:v>
                </c:pt>
                <c:pt idx="1609">
                  <c:v>1.3558350286132262E-2</c:v>
                </c:pt>
                <c:pt idx="1610">
                  <c:v>1.3554436400090913E-2</c:v>
                </c:pt>
                <c:pt idx="1611">
                  <c:v>1.3550573120211434E-2</c:v>
                </c:pt>
                <c:pt idx="1612">
                  <c:v>1.3546760660999628E-2</c:v>
                </c:pt>
                <c:pt idx="1613">
                  <c:v>1.3542999236961301E-2</c:v>
                </c:pt>
                <c:pt idx="1614">
                  <c:v>1.3539289062604865E-2</c:v>
                </c:pt>
                <c:pt idx="1615">
                  <c:v>1.3535627762388813E-2</c:v>
                </c:pt>
                <c:pt idx="1616">
                  <c:v>1.353201713458504E-2</c:v>
                </c:pt>
                <c:pt idx="1617">
                  <c:v>1.352845838268967E-2</c:v>
                </c:pt>
                <c:pt idx="1618">
                  <c:v>1.3524951721207164E-2</c:v>
                </c:pt>
                <c:pt idx="1619">
                  <c:v>1.3521497364643734E-2</c:v>
                </c:pt>
                <c:pt idx="1620">
                  <c:v>1.3518116272349041E-2</c:v>
                </c:pt>
                <c:pt idx="1621">
                  <c:v>1.3514770852079538E-2</c:v>
                </c:pt>
                <c:pt idx="1622">
                  <c:v>1.3511478397595705E-2</c:v>
                </c:pt>
                <c:pt idx="1623">
                  <c:v>1.3508239123419856E-2</c:v>
                </c:pt>
                <c:pt idx="1624">
                  <c:v>1.3505053244071698E-2</c:v>
                </c:pt>
                <c:pt idx="1625">
                  <c:v>1.3501920974072672E-2</c:v>
                </c:pt>
                <c:pt idx="1626">
                  <c:v>1.34988425279477E-2</c:v>
                </c:pt>
                <c:pt idx="1627">
                  <c:v>1.3495818120222569E-2</c:v>
                </c:pt>
                <c:pt idx="1628">
                  <c:v>1.3492746943597034E-2</c:v>
                </c:pt>
                <c:pt idx="1629">
                  <c:v>1.3489823614372121E-2</c:v>
                </c:pt>
                <c:pt idx="1630">
                  <c:v>1.3486954932350415E-2</c:v>
                </c:pt>
                <c:pt idx="1631">
                  <c:v>1.348414111204832E-2</c:v>
                </c:pt>
                <c:pt idx="1632">
                  <c:v>1.3481382367986683E-2</c:v>
                </c:pt>
                <c:pt idx="1633">
                  <c:v>1.3478678914686348E-2</c:v>
                </c:pt>
                <c:pt idx="1634">
                  <c:v>1.3476104475794665E-2</c:v>
                </c:pt>
                <c:pt idx="1635">
                  <c:v>1.3473438738461851E-2</c:v>
                </c:pt>
                <c:pt idx="1636">
                  <c:v>1.3470902444590926E-2</c:v>
                </c:pt>
                <c:pt idx="1637">
                  <c:v>1.3468422299583338E-2</c:v>
                </c:pt>
                <c:pt idx="1638">
                  <c:v>1.3465998517969702E-2</c:v>
                </c:pt>
                <c:pt idx="1639">
                  <c:v>1.3463631314283298E-2</c:v>
                </c:pt>
                <c:pt idx="1640">
                  <c:v>1.3461320903056517E-2</c:v>
                </c:pt>
                <c:pt idx="1641">
                  <c:v>1.3459270582060636E-2</c:v>
                </c:pt>
                <c:pt idx="1642">
                  <c:v>1.3457082494495587E-2</c:v>
                </c:pt>
                <c:pt idx="1643">
                  <c:v>1.3454951877968033E-2</c:v>
                </c:pt>
                <c:pt idx="1644">
                  <c:v>1.3452878947033302E-2</c:v>
                </c:pt>
                <c:pt idx="1645">
                  <c:v>1.345086391625107E-2</c:v>
                </c:pt>
                <c:pt idx="1646">
                  <c:v>1.3448784846822413E-2</c:v>
                </c:pt>
                <c:pt idx="1647">
                  <c:v>1.344688212409139E-2</c:v>
                </c:pt>
                <c:pt idx="1648">
                  <c:v>1.344503792768174E-2</c:v>
                </c:pt>
                <c:pt idx="1649">
                  <c:v>1.3443252472152382E-2</c:v>
                </c:pt>
                <c:pt idx="1650">
                  <c:v>1.3441664774292454E-2</c:v>
                </c:pt>
                <c:pt idx="1651">
                  <c:v>1.3440001650260049E-2</c:v>
                </c:pt>
                <c:pt idx="1652">
                  <c:v>1.3438397928344782E-2</c:v>
                </c:pt>
                <c:pt idx="1653">
                  <c:v>1.3436853823127181E-2</c:v>
                </c:pt>
                <c:pt idx="1654">
                  <c:v>1.3435369549180821E-2</c:v>
                </c:pt>
                <c:pt idx="1655">
                  <c:v>1.3433945321089706E-2</c:v>
                </c:pt>
                <c:pt idx="1656">
                  <c:v>1.3432581353436102E-2</c:v>
                </c:pt>
                <c:pt idx="1657">
                  <c:v>1.3431277860804008E-2</c:v>
                </c:pt>
                <c:pt idx="1658">
                  <c:v>1.3430035057783512E-2</c:v>
                </c:pt>
                <c:pt idx="1659">
                  <c:v>1.3428853158964698E-2</c:v>
                </c:pt>
                <c:pt idx="1660">
                  <c:v>1.342773237893939E-2</c:v>
                </c:pt>
                <c:pt idx="1661">
                  <c:v>1.3426672932305489E-2</c:v>
                </c:pt>
                <c:pt idx="1662">
                  <c:v>1.3425675033660904E-2</c:v>
                </c:pt>
                <c:pt idx="1663">
                  <c:v>1.3424738897606141E-2</c:v>
                </c:pt>
                <c:pt idx="1664">
                  <c:v>1.3423864738745192E-2</c:v>
                </c:pt>
                <c:pt idx="1665">
                  <c:v>1.3423052771683779E-2</c:v>
                </c:pt>
                <c:pt idx="1666">
                  <c:v>1.3422303211032841E-2</c:v>
                </c:pt>
                <c:pt idx="1667">
                  <c:v>1.3421616271403312E-2</c:v>
                </c:pt>
                <c:pt idx="1668">
                  <c:v>1.3420774965395404E-2</c:v>
                </c:pt>
                <c:pt idx="1669">
                  <c:v>1.3420209388599459E-2</c:v>
                </c:pt>
                <c:pt idx="1670">
                  <c:v>1.3419707058992975E-2</c:v>
                </c:pt>
                <c:pt idx="1671">
                  <c:v>1.3419268191193731E-2</c:v>
                </c:pt>
                <c:pt idx="1672">
                  <c:v>1.34191284002073E-2</c:v>
                </c:pt>
                <c:pt idx="1673">
                  <c:v>1.3418821693724482E-2</c:v>
                </c:pt>
                <c:pt idx="1674">
                  <c:v>1.341857911063E-2</c:v>
                </c:pt>
                <c:pt idx="1675">
                  <c:v>1.3418400865559123E-2</c:v>
                </c:pt>
                <c:pt idx="1676">
                  <c:v>1.3418287173151459E-2</c:v>
                </c:pt>
                <c:pt idx="1677">
                  <c:v>1.3418238248046624E-2</c:v>
                </c:pt>
                <c:pt idx="1678">
                  <c:v>1.3418254304894649E-2</c:v>
                </c:pt>
                <c:pt idx="1679">
                  <c:v>1.3418335558339491E-2</c:v>
                </c:pt>
                <c:pt idx="1680">
                  <c:v>1.3418482223034661E-2</c:v>
                </c:pt>
                <c:pt idx="1681">
                  <c:v>1.3418417130143526E-2</c:v>
                </c:pt>
                <c:pt idx="1682">
                  <c:v>1.3418690507716413E-2</c:v>
                </c:pt>
                <c:pt idx="1683">
                  <c:v>1.3419029922724162E-2</c:v>
                </c:pt>
                <c:pt idx="1684">
                  <c:v>1.3419435589823194E-2</c:v>
                </c:pt>
                <c:pt idx="1685">
                  <c:v>1.3419907723672573E-2</c:v>
                </c:pt>
                <c:pt idx="1686">
                  <c:v>1.3420446538937507E-2</c:v>
                </c:pt>
                <c:pt idx="1687">
                  <c:v>1.3421052250284959E-2</c:v>
                </c:pt>
                <c:pt idx="1688">
                  <c:v>1.3421725072383654E-2</c:v>
                </c:pt>
                <c:pt idx="1689">
                  <c:v>1.3422149784363846E-2</c:v>
                </c:pt>
                <c:pt idx="1690">
                  <c:v>1.3422952577660574E-2</c:v>
                </c:pt>
                <c:pt idx="1691">
                  <c:v>1.3423823107885369E-2</c:v>
                </c:pt>
                <c:pt idx="1692">
                  <c:v>1.342476158971273E-2</c:v>
                </c:pt>
                <c:pt idx="1693">
                  <c:v>1.3425768237823377E-2</c:v>
                </c:pt>
                <c:pt idx="1694">
                  <c:v>1.3427523902743084E-2</c:v>
                </c:pt>
                <c:pt idx="1695">
                  <c:v>1.3428675661636559E-2</c:v>
                </c:pt>
                <c:pt idx="1696">
                  <c:v>1.3429889524161838E-2</c:v>
                </c:pt>
                <c:pt idx="1697">
                  <c:v>1.3431160443548959E-2</c:v>
                </c:pt>
                <c:pt idx="1698">
                  <c:v>1.3432128723294086E-2</c:v>
                </c:pt>
                <c:pt idx="1699">
                  <c:v>1.3433496421423783E-2</c:v>
                </c:pt>
                <c:pt idx="1700">
                  <c:v>1.3434906384340313E-2</c:v>
                </c:pt>
                <c:pt idx="1701">
                  <c:v>1.3436353445077045E-2</c:v>
                </c:pt>
                <c:pt idx="1702">
                  <c:v>1.3438406831880082E-2</c:v>
                </c:pt>
                <c:pt idx="1703">
                  <c:v>1.3439916567996205E-2</c:v>
                </c:pt>
                <c:pt idx="1704">
                  <c:v>1.3441446845973584E-2</c:v>
                </c:pt>
                <c:pt idx="1705">
                  <c:v>1.3442992488372871E-2</c:v>
                </c:pt>
                <c:pt idx="1706">
                  <c:v>1.3444548301705819E-2</c:v>
                </c:pt>
                <c:pt idx="1707">
                  <c:v>1.3446109096784217E-2</c:v>
                </c:pt>
                <c:pt idx="1708">
                  <c:v>1.3447671442427511E-2</c:v>
                </c:pt>
                <c:pt idx="1709">
                  <c:v>1.3449235024801521E-2</c:v>
                </c:pt>
                <c:pt idx="1710">
                  <c:v>1.345079984772754E-2</c:v>
                </c:pt>
                <c:pt idx="1711">
                  <c:v>1.3452365915030335E-2</c:v>
                </c:pt>
                <c:pt idx="1712">
                  <c:v>1.3453933230533803E-2</c:v>
                </c:pt>
                <c:pt idx="1713">
                  <c:v>1.345550179806358E-2</c:v>
                </c:pt>
                <c:pt idx="1714">
                  <c:v>1.3457071621443564E-2</c:v>
                </c:pt>
                <c:pt idx="1715">
                  <c:v>1.3458642704497651E-2</c:v>
                </c:pt>
                <c:pt idx="1716">
                  <c:v>1.3460215051048871E-2</c:v>
                </c:pt>
                <c:pt idx="1717">
                  <c:v>1.3461788664924599E-2</c:v>
                </c:pt>
                <c:pt idx="1718">
                  <c:v>1.3463363549946122E-2</c:v>
                </c:pt>
                <c:pt idx="1719">
                  <c:v>1.3464939709938209E-2</c:v>
                </c:pt>
                <c:pt idx="1720">
                  <c:v>1.3466152657423089E-2</c:v>
                </c:pt>
                <c:pt idx="1721">
                  <c:v>1.3467731227541666E-2</c:v>
                </c:pt>
                <c:pt idx="1722">
                  <c:v>1.346931108377695E-2</c:v>
                </c:pt>
                <c:pt idx="1723">
                  <c:v>1.347125717610927E-2</c:v>
                </c:pt>
                <c:pt idx="1724">
                  <c:v>1.347283976832307E-2</c:v>
                </c:pt>
                <c:pt idx="1725">
                  <c:v>1.3474423658455165E-2</c:v>
                </c:pt>
                <c:pt idx="1726">
                  <c:v>1.3476008850326845E-2</c:v>
                </c:pt>
                <c:pt idx="1727">
                  <c:v>1.3477595347764614E-2</c:v>
                </c:pt>
                <c:pt idx="1728">
                  <c:v>1.3479183154594111E-2</c:v>
                </c:pt>
                <c:pt idx="1729">
                  <c:v>1.348077227463749E-2</c:v>
                </c:pt>
                <c:pt idx="1730">
                  <c:v>1.3482362711719523E-2</c:v>
                </c:pt>
                <c:pt idx="1731">
                  <c:v>1.3483954469665844E-2</c:v>
                </c:pt>
                <c:pt idx="1732">
                  <c:v>1.3485547552298612E-2</c:v>
                </c:pt>
                <c:pt idx="1733">
                  <c:v>1.3486409020002199E-2</c:v>
                </c:pt>
                <c:pt idx="1734">
                  <c:v>1.3488004452385738E-2</c:v>
                </c:pt>
                <c:pt idx="1735">
                  <c:v>1.3489601220268987E-2</c:v>
                </c:pt>
                <c:pt idx="1736">
                  <c:v>1.3491427738062889E-2</c:v>
                </c:pt>
                <c:pt idx="1737">
                  <c:v>1.3493027380611089E-2</c:v>
                </c:pt>
                <c:pt idx="1738">
                  <c:v>1.349462837067783E-2</c:v>
                </c:pt>
                <c:pt idx="1739">
                  <c:v>1.3496230712088497E-2</c:v>
                </c:pt>
                <c:pt idx="1740">
                  <c:v>1.349783440866581E-2</c:v>
                </c:pt>
                <c:pt idx="1741">
                  <c:v>1.3499071752689945E-2</c:v>
                </c:pt>
                <c:pt idx="1742">
                  <c:v>1.3500678012887155E-2</c:v>
                </c:pt>
                <c:pt idx="1743">
                  <c:v>1.3502285639392779E-2</c:v>
                </c:pt>
                <c:pt idx="1744">
                  <c:v>1.3503894636031176E-2</c:v>
                </c:pt>
                <c:pt idx="1745">
                  <c:v>1.3506610118730455E-2</c:v>
                </c:pt>
                <c:pt idx="1746">
                  <c:v>1.3508222345760594E-2</c:v>
                </c:pt>
                <c:pt idx="1747">
                  <c:v>1.3509835955389118E-2</c:v>
                </c:pt>
                <c:pt idx="1748">
                  <c:v>1.3511450951445136E-2</c:v>
                </c:pt>
                <c:pt idx="1749">
                  <c:v>1.3513067337749939E-2</c:v>
                </c:pt>
                <c:pt idx="1750">
                  <c:v>1.3514315921746678E-2</c:v>
                </c:pt>
                <c:pt idx="1751">
                  <c:v>1.3515934938774373E-2</c:v>
                </c:pt>
                <c:pt idx="1752">
                  <c:v>1.3517555357191843E-2</c:v>
                </c:pt>
                <c:pt idx="1753">
                  <c:v>1.3519177180825475E-2</c:v>
                </c:pt>
                <c:pt idx="1754">
                  <c:v>1.3521170256881262E-2</c:v>
                </c:pt>
                <c:pt idx="1755">
                  <c:v>1.3522795065000615E-2</c:v>
                </c:pt>
                <c:pt idx="1756">
                  <c:v>1.352442129014212E-2</c:v>
                </c:pt>
                <c:pt idx="1757">
                  <c:v>1.3526048936128807E-2</c:v>
                </c:pt>
                <c:pt idx="1758">
                  <c:v>1.3527678006788047E-2</c:v>
                </c:pt>
                <c:pt idx="1759">
                  <c:v>1.352930850594287E-2</c:v>
                </c:pt>
                <c:pt idx="1760">
                  <c:v>1.3530940437417172E-2</c:v>
                </c:pt>
                <c:pt idx="1761">
                  <c:v>1.3532573805034854E-2</c:v>
                </c:pt>
                <c:pt idx="1762">
                  <c:v>1.3534208612623286E-2</c:v>
                </c:pt>
                <c:pt idx="1763">
                  <c:v>1.3535844864006366E-2</c:v>
                </c:pt>
                <c:pt idx="1764">
                  <c:v>1.3537482563007127E-2</c:v>
                </c:pt>
                <c:pt idx="1765">
                  <c:v>1.35391217134512E-2</c:v>
                </c:pt>
                <c:pt idx="1766">
                  <c:v>1.3540762319163352E-2</c:v>
                </c:pt>
                <c:pt idx="1767">
                  <c:v>1.3542404383967482E-2</c:v>
                </c:pt>
                <c:pt idx="1768">
                  <c:v>1.3544047911689226E-2</c:v>
                </c:pt>
                <c:pt idx="1769">
                  <c:v>1.354569290615335E-2</c:v>
                </c:pt>
                <c:pt idx="1770">
                  <c:v>1.354733937118462E-2</c:v>
                </c:pt>
                <c:pt idx="1771">
                  <c:v>1.3548987310606064E-2</c:v>
                </c:pt>
                <c:pt idx="1772">
                  <c:v>1.3550263907185165E-2</c:v>
                </c:pt>
                <c:pt idx="1773">
                  <c:v>1.3551914638249972E-2</c:v>
                </c:pt>
                <c:pt idx="1774">
                  <c:v>1.3553566854843841E-2</c:v>
                </c:pt>
                <c:pt idx="1775">
                  <c:v>1.3555593888701091E-2</c:v>
                </c:pt>
                <c:pt idx="1776">
                  <c:v>1.3557249257450124E-2</c:v>
                </c:pt>
                <c:pt idx="1777">
                  <c:v>1.35589061235388E-2</c:v>
                </c:pt>
                <c:pt idx="1778">
                  <c:v>1.3560564490792754E-2</c:v>
                </c:pt>
                <c:pt idx="1779">
                  <c:v>1.3562224363035018E-2</c:v>
                </c:pt>
                <c:pt idx="1780">
                  <c:v>1.3563885744091224E-2</c:v>
                </c:pt>
                <c:pt idx="1781">
                  <c:v>1.3565548637786142E-2</c:v>
                </c:pt>
                <c:pt idx="1782">
                  <c:v>1.3567213047945403E-2</c:v>
                </c:pt>
                <c:pt idx="1783">
                  <c:v>1.3568878978392908E-2</c:v>
                </c:pt>
                <c:pt idx="1784">
                  <c:v>1.3570546432952553E-2</c:v>
                </c:pt>
                <c:pt idx="1785">
                  <c:v>1.3571465362687718E-2</c:v>
                </c:pt>
                <c:pt idx="1786">
                  <c:v>1.3573135530982938E-2</c:v>
                </c:pt>
                <c:pt idx="1787">
                  <c:v>1.3574807234187247E-2</c:v>
                </c:pt>
                <c:pt idx="1788">
                  <c:v>1.3576719636524182E-2</c:v>
                </c:pt>
                <c:pt idx="1789">
                  <c:v>1.3578394641699632E-2</c:v>
                </c:pt>
                <c:pt idx="1790">
                  <c:v>1.3580071193806553E-2</c:v>
                </c:pt>
                <c:pt idx="1791">
                  <c:v>1.3581749296666779E-2</c:v>
                </c:pt>
                <c:pt idx="1792">
                  <c:v>1.3583428954107468E-2</c:v>
                </c:pt>
                <c:pt idx="1793">
                  <c:v>1.3584733764455256E-2</c:v>
                </c:pt>
                <c:pt idx="1794">
                  <c:v>1.3586416366838074E-2</c:v>
                </c:pt>
                <c:pt idx="1795">
                  <c:v>1.3588100534932946E-2</c:v>
                </c:pt>
                <c:pt idx="1796">
                  <c:v>1.3589786272566025E-2</c:v>
                </c:pt>
                <c:pt idx="1797">
                  <c:v>1.3592227830510404E-2</c:v>
                </c:pt>
                <c:pt idx="1798">
                  <c:v>1.3595049172525015E-2</c:v>
                </c:pt>
                <c:pt idx="1799">
                  <c:v>1.3596740529049639E-2</c:v>
                </c:pt>
                <c:pt idx="1800">
                  <c:v>1.3598433472114523E-2</c:v>
                </c:pt>
                <c:pt idx="1801">
                  <c:v>1.3600128005543843E-2</c:v>
                </c:pt>
                <c:pt idx="1802">
                  <c:v>1.3601659523772404E-2</c:v>
                </c:pt>
                <c:pt idx="1803">
                  <c:v>1.3603357627081361E-2</c:v>
                </c:pt>
                <c:pt idx="1804">
                  <c:v>1.3605057333390248E-2</c:v>
                </c:pt>
                <c:pt idx="1805">
                  <c:v>1.3606758646526333E-2</c:v>
                </c:pt>
                <c:pt idx="1806">
                  <c:v>1.3608840442684459E-2</c:v>
                </c:pt>
                <c:pt idx="1807">
                  <c:v>1.361054516134113E-2</c:v>
                </c:pt>
                <c:pt idx="1808">
                  <c:v>1.3612251498641282E-2</c:v>
                </c:pt>
                <c:pt idx="1809">
                  <c:v>1.3613959458408811E-2</c:v>
                </c:pt>
                <c:pt idx="1810">
                  <c:v>1.3615669044471092E-2</c:v>
                </c:pt>
                <c:pt idx="1811">
                  <c:v>1.3617380260649414E-2</c:v>
                </c:pt>
                <c:pt idx="1812">
                  <c:v>1.361909311077289E-2</c:v>
                </c:pt>
                <c:pt idx="1813">
                  <c:v>1.362080759866194E-2</c:v>
                </c:pt>
                <c:pt idx="1814">
                  <c:v>1.3622523728146546E-2</c:v>
                </c:pt>
                <c:pt idx="1815">
                  <c:v>1.3624241503048E-2</c:v>
                </c:pt>
                <c:pt idx="1816">
                  <c:v>1.3625960927192801E-2</c:v>
                </c:pt>
                <c:pt idx="1817">
                  <c:v>1.3627682004407459E-2</c:v>
                </c:pt>
                <c:pt idx="1818">
                  <c:v>1.3629404738514131E-2</c:v>
                </c:pt>
                <c:pt idx="1819">
                  <c:v>1.3631129133341061E-2</c:v>
                </c:pt>
                <c:pt idx="1820">
                  <c:v>1.3632855192711277E-2</c:v>
                </c:pt>
                <c:pt idx="1821">
                  <c:v>1.3634582920449546E-2</c:v>
                </c:pt>
                <c:pt idx="1822">
                  <c:v>1.36363123203815E-2</c:v>
                </c:pt>
                <c:pt idx="1823">
                  <c:v>1.3637661410584806E-2</c:v>
                </c:pt>
                <c:pt idx="1824">
                  <c:v>1.3639393980144276E-2</c:v>
                </c:pt>
                <c:pt idx="1825">
                  <c:v>1.3641128233027993E-2</c:v>
                </c:pt>
                <c:pt idx="1826">
                  <c:v>1.3642864173060593E-2</c:v>
                </c:pt>
                <c:pt idx="1827">
                  <c:v>1.3644984536836019E-2</c:v>
                </c:pt>
                <c:pt idx="1828">
                  <c:v>1.3646724050261495E-2</c:v>
                </c:pt>
                <c:pt idx="1829">
                  <c:v>1.3648465262656633E-2</c:v>
                </c:pt>
                <c:pt idx="1830">
                  <c:v>1.3650208177847935E-2</c:v>
                </c:pt>
                <c:pt idx="1831">
                  <c:v>1.3651952799659299E-2</c:v>
                </c:pt>
                <c:pt idx="1832">
                  <c:v>1.3653699131916363E-2</c:v>
                </c:pt>
                <c:pt idx="1833">
                  <c:v>1.3655447178443891E-2</c:v>
                </c:pt>
                <c:pt idx="1834">
                  <c:v>1.3657196943068387E-2</c:v>
                </c:pt>
                <c:pt idx="1835">
                  <c:v>1.3658948429614619E-2</c:v>
                </c:pt>
                <c:pt idx="1836">
                  <c:v>1.3659932802193353E-2</c:v>
                </c:pt>
                <c:pt idx="1837">
                  <c:v>1.3661687362620967E-2</c:v>
                </c:pt>
                <c:pt idx="1838">
                  <c:v>1.3663443655750562E-2</c:v>
                </c:pt>
                <c:pt idx="1839">
                  <c:v>1.3665201685408412E-2</c:v>
                </c:pt>
                <c:pt idx="1840">
                  <c:v>1.3667346626210218E-2</c:v>
                </c:pt>
                <c:pt idx="1841">
                  <c:v>1.3668722969606861E-2</c:v>
                </c:pt>
                <c:pt idx="1842">
                  <c:v>1.3670486231796453E-2</c:v>
                </c:pt>
                <c:pt idx="1843">
                  <c:v>1.3672251245814948E-2</c:v>
                </c:pt>
                <c:pt idx="1844">
                  <c:v>1.3674018015485068E-2</c:v>
                </c:pt>
                <c:pt idx="1845">
                  <c:v>1.3675786544632196E-2</c:v>
                </c:pt>
                <c:pt idx="1846">
                  <c:v>1.3677556837081717E-2</c:v>
                </c:pt>
                <c:pt idx="1847">
                  <c:v>1.3679328896658127E-2</c:v>
                </c:pt>
                <c:pt idx="1848">
                  <c:v>1.3681102727186811E-2</c:v>
                </c:pt>
                <c:pt idx="1849">
                  <c:v>1.3683652185187099E-2</c:v>
                </c:pt>
                <c:pt idx="1850">
                  <c:v>1.3685429959592177E-2</c:v>
                </c:pt>
                <c:pt idx="1851">
                  <c:v>1.3687209517124814E-2</c:v>
                </c:pt>
                <c:pt idx="1852">
                  <c:v>1.3688990861608909E-2</c:v>
                </c:pt>
                <c:pt idx="1853">
                  <c:v>1.3690386273148633E-2</c:v>
                </c:pt>
                <c:pt idx="1854">
                  <c:v>1.3692171006346784E-2</c:v>
                </c:pt>
                <c:pt idx="1855">
                  <c:v>1.3693957537623105E-2</c:v>
                </c:pt>
                <c:pt idx="1856">
                  <c:v>1.3695745870801352E-2</c:v>
                </c:pt>
                <c:pt idx="1857">
                  <c:v>1.3697536009710548E-2</c:v>
                </c:pt>
                <c:pt idx="1858">
                  <c:v>1.3699716668736591E-2</c:v>
                </c:pt>
                <c:pt idx="1859">
                  <c:v>1.3701510628998673E-2</c:v>
                </c:pt>
                <c:pt idx="1860">
                  <c:v>1.3703306406817294E-2</c:v>
                </c:pt>
                <c:pt idx="1861">
                  <c:v>1.3705104006015482E-2</c:v>
                </c:pt>
                <c:pt idx="1862">
                  <c:v>1.3706903430421484E-2</c:v>
                </c:pt>
                <c:pt idx="1863">
                  <c:v>1.3708704683859194E-2</c:v>
                </c:pt>
                <c:pt idx="1864">
                  <c:v>1.3710507770155117E-2</c:v>
                </c:pt>
                <c:pt idx="1865">
                  <c:v>1.371231269313402E-2</c:v>
                </c:pt>
                <c:pt idx="1866">
                  <c:v>1.3714119456622405E-2</c:v>
                </c:pt>
                <c:pt idx="1867">
                  <c:v>1.3715928064445042E-2</c:v>
                </c:pt>
                <c:pt idx="1868">
                  <c:v>1.3717738520427566E-2</c:v>
                </c:pt>
                <c:pt idx="1869">
                  <c:v>1.3719550828396479E-2</c:v>
                </c:pt>
                <c:pt idx="1870">
                  <c:v>1.3721364992174811E-2</c:v>
                </c:pt>
                <c:pt idx="1871">
                  <c:v>1.3723181015590806E-2</c:v>
                </c:pt>
                <c:pt idx="1872">
                  <c:v>1.3724998902468357E-2</c:v>
                </c:pt>
                <c:pt idx="1873">
                  <c:v>1.3726818656633973E-2</c:v>
                </c:pt>
                <c:pt idx="1874">
                  <c:v>1.3728640281914157E-2</c:v>
                </c:pt>
                <c:pt idx="1875">
                  <c:v>1.3730071650525028E-2</c:v>
                </c:pt>
                <c:pt idx="1876">
                  <c:v>1.3731896825092994E-2</c:v>
                </c:pt>
                <c:pt idx="1877">
                  <c:v>1.3733723881896864E-2</c:v>
                </c:pt>
                <c:pt idx="1878">
                  <c:v>1.3735552824763032E-2</c:v>
                </c:pt>
                <c:pt idx="1879">
                  <c:v>1.3737383657516125E-2</c:v>
                </c:pt>
                <c:pt idx="1880">
                  <c:v>1.373960954120983E-2</c:v>
                </c:pt>
                <c:pt idx="1881">
                  <c:v>1.374144437140196E-2</c:v>
                </c:pt>
                <c:pt idx="1882">
                  <c:v>1.3743281103312872E-2</c:v>
                </c:pt>
                <c:pt idx="1883">
                  <c:v>1.3745119740767335E-2</c:v>
                </c:pt>
                <c:pt idx="1884">
                  <c:v>1.3746960287594456E-2</c:v>
                </c:pt>
                <c:pt idx="1885">
                  <c:v>1.3748802747615528E-2</c:v>
                </c:pt>
                <c:pt idx="1886">
                  <c:v>1.3750647124657926E-2</c:v>
                </c:pt>
                <c:pt idx="1887">
                  <c:v>1.3752493422549019E-2</c:v>
                </c:pt>
                <c:pt idx="1888">
                  <c:v>1.3753946828431812E-2</c:v>
                </c:pt>
                <c:pt idx="1889">
                  <c:v>1.3755796770460826E-2</c:v>
                </c:pt>
                <c:pt idx="1890">
                  <c:v>1.3757648644459152E-2</c:v>
                </c:pt>
                <c:pt idx="1891">
                  <c:v>1.375950245425054E-2</c:v>
                </c:pt>
                <c:pt idx="1892">
                  <c:v>1.376135820366226E-2</c:v>
                </c:pt>
                <c:pt idx="1893">
                  <c:v>1.3763215896517191E-2</c:v>
                </c:pt>
                <c:pt idx="1894">
                  <c:v>1.3765075536643476E-2</c:v>
                </c:pt>
                <c:pt idx="1895">
                  <c:v>1.3766937127867506E-2</c:v>
                </c:pt>
                <c:pt idx="1896">
                  <c:v>1.3768800674013914E-2</c:v>
                </c:pt>
                <c:pt idx="1897">
                  <c:v>1.377026949841742E-2</c:v>
                </c:pt>
                <c:pt idx="1898">
                  <c:v>1.3772136753678055E-2</c:v>
                </c:pt>
                <c:pt idx="1899">
                  <c:v>1.3774005974978465E-2</c:v>
                </c:pt>
                <c:pt idx="1900">
                  <c:v>1.3775877166144923E-2</c:v>
                </c:pt>
                <c:pt idx="1901">
                  <c:v>1.3778545424435221E-2</c:v>
                </c:pt>
                <c:pt idx="1902">
                  <c:v>1.3780420994133034E-2</c:v>
                </c:pt>
                <c:pt idx="1903">
                  <c:v>1.3782298545890579E-2</c:v>
                </c:pt>
                <c:pt idx="1904">
                  <c:v>1.3784178083536101E-2</c:v>
                </c:pt>
                <c:pt idx="1905">
                  <c:v>1.3786059610893497E-2</c:v>
                </c:pt>
                <c:pt idx="1906">
                  <c:v>1.3787544497830928E-2</c:v>
                </c:pt>
                <c:pt idx="1907">
                  <c:v>1.3789429800616024E-2</c:v>
                </c:pt>
                <c:pt idx="1908">
                  <c:v>1.3791317104229633E-2</c:v>
                </c:pt>
                <c:pt idx="1909">
                  <c:v>1.379320641250166E-2</c:v>
                </c:pt>
                <c:pt idx="1910">
                  <c:v>1.3795497227276668E-2</c:v>
                </c:pt>
                <c:pt idx="1911">
                  <c:v>1.3797390773254946E-2</c:v>
                </c:pt>
                <c:pt idx="1912">
                  <c:v>1.3799286335728019E-2</c:v>
                </c:pt>
                <c:pt idx="1913">
                  <c:v>1.3801183918520657E-2</c:v>
                </c:pt>
                <c:pt idx="1914">
                  <c:v>1.3803083525459362E-2</c:v>
                </c:pt>
                <c:pt idx="1915">
                  <c:v>1.380498516036977E-2</c:v>
                </c:pt>
                <c:pt idx="1916">
                  <c:v>1.3806888827079257E-2</c:v>
                </c:pt>
                <c:pt idx="1917">
                  <c:v>1.3808794529413455E-2</c:v>
                </c:pt>
                <c:pt idx="1918">
                  <c:v>1.3810702271198001E-2</c:v>
                </c:pt>
                <c:pt idx="1919">
                  <c:v>1.3812612056260267E-2</c:v>
                </c:pt>
                <c:pt idx="1920">
                  <c:v>1.3814523888423283E-2</c:v>
                </c:pt>
                <c:pt idx="1921">
                  <c:v>1.3816437771516161E-2</c:v>
                </c:pt>
                <c:pt idx="1922">
                  <c:v>1.3818353709362798E-2</c:v>
                </c:pt>
                <c:pt idx="1923">
                  <c:v>1.3820271705792302E-2</c:v>
                </c:pt>
                <c:pt idx="1924">
                  <c:v>1.3822191764627706E-2</c:v>
                </c:pt>
                <c:pt idx="1925">
                  <c:v>1.3824113889697249E-2</c:v>
                </c:pt>
                <c:pt idx="1926">
                  <c:v>1.3826038084825701E-2</c:v>
                </c:pt>
                <c:pt idx="1927">
                  <c:v>1.3827964353838693E-2</c:v>
                </c:pt>
                <c:pt idx="1928">
                  <c:v>1.3829489242775085E-2</c:v>
                </c:pt>
                <c:pt idx="1929">
                  <c:v>1.3831419447607976E-2</c:v>
                </c:pt>
                <c:pt idx="1930">
                  <c:v>1.3833351737442049E-2</c:v>
                </c:pt>
                <c:pt idx="1931">
                  <c:v>1.3835286116102815E-2</c:v>
                </c:pt>
                <c:pt idx="1932">
                  <c:v>1.3837626941108133E-2</c:v>
                </c:pt>
                <c:pt idx="1933">
                  <c:v>1.3839565733785841E-2</c:v>
                </c:pt>
                <c:pt idx="1934">
                  <c:v>1.3841506627131883E-2</c:v>
                </c:pt>
                <c:pt idx="1935">
                  <c:v>1.3843449624972764E-2</c:v>
                </c:pt>
                <c:pt idx="1936">
                  <c:v>1.3845394731135857E-2</c:v>
                </c:pt>
                <c:pt idx="1937">
                  <c:v>1.3847341949446798E-2</c:v>
                </c:pt>
                <c:pt idx="1938">
                  <c:v>1.3849291283732093E-2</c:v>
                </c:pt>
                <c:pt idx="1939">
                  <c:v>1.3851242737817375E-2</c:v>
                </c:pt>
                <c:pt idx="1940">
                  <c:v>1.3852790152542893E-2</c:v>
                </c:pt>
                <c:pt idx="1941">
                  <c:v>1.3854339271277105E-2</c:v>
                </c:pt>
                <c:pt idx="1942">
                  <c:v>1.3856296651421296E-2</c:v>
                </c:pt>
                <c:pt idx="1943">
                  <c:v>1.385825616594083E-2</c:v>
                </c:pt>
                <c:pt idx="1944">
                  <c:v>1.3860217818658427E-2</c:v>
                </c:pt>
                <c:pt idx="1945">
                  <c:v>1.3862181613403024E-2</c:v>
                </c:pt>
                <c:pt idx="1946">
                  <c:v>1.3864555056927222E-2</c:v>
                </c:pt>
                <c:pt idx="1947">
                  <c:v>1.3866115644271204E-2</c:v>
                </c:pt>
                <c:pt idx="1948">
                  <c:v>1.3868085888049109E-2</c:v>
                </c:pt>
                <c:pt idx="1949">
                  <c:v>1.3868833902388007E-2</c:v>
                </c:pt>
                <c:pt idx="1950">
                  <c:v>1.3872032851418581E-2</c:v>
                </c:pt>
                <c:pt idx="1951">
                  <c:v>1.3874009578662694E-2</c:v>
                </c:pt>
                <c:pt idx="1952">
                  <c:v>1.3875988474715051E-2</c:v>
                </c:pt>
                <c:pt idx="1953">
                  <c:v>1.3878787816793367E-2</c:v>
                </c:pt>
                <c:pt idx="1954">
                  <c:v>1.3880771445267889E-2</c:v>
                </c:pt>
                <c:pt idx="1955">
                  <c:v>1.3882756287108338E-2</c:v>
                </c:pt>
                <c:pt idx="1956">
                  <c:v>1.3884741001425581E-2</c:v>
                </c:pt>
                <c:pt idx="1957">
                  <c:v>1.388672423865828E-2</c:v>
                </c:pt>
                <c:pt idx="1958">
                  <c:v>1.3888296171373014E-2</c:v>
                </c:pt>
                <c:pt idx="1959">
                  <c:v>1.3890272961877489E-2</c:v>
                </c:pt>
                <c:pt idx="1960">
                  <c:v>1.3892244317935225E-2</c:v>
                </c:pt>
                <c:pt idx="1961">
                  <c:v>1.389420886174637E-2</c:v>
                </c:pt>
                <c:pt idx="1962">
                  <c:v>1.3896570793042306E-2</c:v>
                </c:pt>
                <c:pt idx="1963">
                  <c:v>1.3898516634277403E-2</c:v>
                </c:pt>
                <c:pt idx="1964">
                  <c:v>1.3900451455144404E-2</c:v>
                </c:pt>
                <c:pt idx="1965">
                  <c:v>1.3902373878550955E-2</c:v>
                </c:pt>
                <c:pt idx="1966">
                  <c:v>1.3904282523963977E-2</c:v>
                </c:pt>
                <c:pt idx="1967">
                  <c:v>1.3906176049273569E-2</c:v>
                </c:pt>
                <c:pt idx="1968">
                  <c:v>1.390805381271396E-2</c:v>
                </c:pt>
                <c:pt idx="1969">
                  <c:v>1.39099157552376E-2</c:v>
                </c:pt>
                <c:pt idx="1970">
                  <c:v>1.3911761835453252E-2</c:v>
                </c:pt>
                <c:pt idx="1971">
                  <c:v>1.3913592011962725E-2</c:v>
                </c:pt>
                <c:pt idx="1972">
                  <c:v>1.391540624337652E-2</c:v>
                </c:pt>
                <c:pt idx="1973">
                  <c:v>1.3917204488296447E-2</c:v>
                </c:pt>
                <c:pt idx="1974">
                  <c:v>1.3918986705332138E-2</c:v>
                </c:pt>
                <c:pt idx="1975">
                  <c:v>1.3920752853088006E-2</c:v>
                </c:pt>
                <c:pt idx="1976">
                  <c:v>1.3922502890171081E-2</c:v>
                </c:pt>
                <c:pt idx="1977">
                  <c:v>1.3924236775188384E-2</c:v>
                </c:pt>
                <c:pt idx="1978">
                  <c:v>1.3925954466745201E-2</c:v>
                </c:pt>
                <c:pt idx="1979">
                  <c:v>1.3927655923449425E-2</c:v>
                </c:pt>
                <c:pt idx="1980">
                  <c:v>1.392895465928486E-2</c:v>
                </c:pt>
                <c:pt idx="1981">
                  <c:v>1.3930624630957893E-2</c:v>
                </c:pt>
                <c:pt idx="1982">
                  <c:v>1.3932278247176794E-2</c:v>
                </c:pt>
                <c:pt idx="1983">
                  <c:v>1.3934298573881742E-2</c:v>
                </c:pt>
                <c:pt idx="1984">
                  <c:v>1.3935918235429232E-2</c:v>
                </c:pt>
                <c:pt idx="1985">
                  <c:v>1.3937521413767142E-2</c:v>
                </c:pt>
                <c:pt idx="1986">
                  <c:v>1.3939108067505101E-2</c:v>
                </c:pt>
                <c:pt idx="1987">
                  <c:v>1.3940678155248399E-2</c:v>
                </c:pt>
                <c:pt idx="1988">
                  <c:v>1.3942231635607531E-2</c:v>
                </c:pt>
                <c:pt idx="1989">
                  <c:v>1.3943768467189525E-2</c:v>
                </c:pt>
                <c:pt idx="1990">
                  <c:v>1.3945288608603142E-2</c:v>
                </c:pt>
                <c:pt idx="1991">
                  <c:v>1.3946792018455405E-2</c:v>
                </c:pt>
                <c:pt idx="1992">
                  <c:v>1.3948278655357683E-2</c:v>
                </c:pt>
                <c:pt idx="1993">
                  <c:v>1.3949004877742865E-2</c:v>
                </c:pt>
                <c:pt idx="1994">
                  <c:v>1.3950460155280453E-2</c:v>
                </c:pt>
                <c:pt idx="1995">
                  <c:v>1.3951898542903685E-2</c:v>
                </c:pt>
                <c:pt idx="1996">
                  <c:v>1.3953521679849423E-2</c:v>
                </c:pt>
                <c:pt idx="1997">
                  <c:v>1.3954923735428615E-2</c:v>
                </c:pt>
                <c:pt idx="1998">
                  <c:v>1.3956308771017945E-2</c:v>
                </c:pt>
                <c:pt idx="1999">
                  <c:v>1.3957676745230962E-2</c:v>
                </c:pt>
                <c:pt idx="2000">
                  <c:v>1.3959027616680331E-2</c:v>
                </c:pt>
                <c:pt idx="2001">
                  <c:v>1.3959998901132687E-2</c:v>
                </c:pt>
                <c:pt idx="2002">
                  <c:v>1.3961316627092497E-2</c:v>
                </c:pt>
                <c:pt idx="2003">
                  <c:v>1.3962617129748174E-2</c:v>
                </c:pt>
                <c:pt idx="2004">
                  <c:v>1.3963900367716196E-2</c:v>
                </c:pt>
                <c:pt idx="2005">
                  <c:v>1.3966239037001343E-2</c:v>
                </c:pt>
                <c:pt idx="2006">
                  <c:v>1.3967484024282438E-2</c:v>
                </c:pt>
                <c:pt idx="2007">
                  <c:v>1.396871161184882E-2</c:v>
                </c:pt>
                <c:pt idx="2008">
                  <c:v>1.396992175830925E-2</c:v>
                </c:pt>
                <c:pt idx="2009">
                  <c:v>1.3971114422280313E-2</c:v>
                </c:pt>
                <c:pt idx="2010">
                  <c:v>1.3971938121900014E-2</c:v>
                </c:pt>
                <c:pt idx="2011">
                  <c:v>1.3973096914296558E-2</c:v>
                </c:pt>
                <c:pt idx="2012">
                  <c:v>1.3974238103669887E-2</c:v>
                </c:pt>
                <c:pt idx="2013">
                  <c:v>1.3975361648635961E-2</c:v>
                </c:pt>
                <c:pt idx="2014">
                  <c:v>1.3976814056155614E-2</c:v>
                </c:pt>
                <c:pt idx="2015">
                  <c:v>1.3977900956023115E-2</c:v>
                </c:pt>
                <c:pt idx="2016">
                  <c:v>1.3978970083681692E-2</c:v>
                </c:pt>
                <c:pt idx="2017">
                  <c:v>1.3980021397747929E-2</c:v>
                </c:pt>
                <c:pt idx="2018">
                  <c:v>1.3981054856834063E-2</c:v>
                </c:pt>
                <c:pt idx="2019">
                  <c:v>1.3982070419552331E-2</c:v>
                </c:pt>
                <c:pt idx="2020">
                  <c:v>1.3983068044517578E-2</c:v>
                </c:pt>
                <c:pt idx="2021">
                  <c:v>1.3984047690343778E-2</c:v>
                </c:pt>
                <c:pt idx="2022">
                  <c:v>1.3985009315641429E-2</c:v>
                </c:pt>
                <c:pt idx="2023">
                  <c:v>1.3985952879030591E-2</c:v>
                </c:pt>
                <c:pt idx="2024">
                  <c:v>1.398687833912176E-2</c:v>
                </c:pt>
                <c:pt idx="2025">
                  <c:v>1.3987785654530653E-2</c:v>
                </c:pt>
                <c:pt idx="2026">
                  <c:v>1.3988674783872978E-2</c:v>
                </c:pt>
                <c:pt idx="2027">
                  <c:v>1.3989545685761844E-2</c:v>
                </c:pt>
                <c:pt idx="2028">
                  <c:v>1.3990398318813832E-2</c:v>
                </c:pt>
                <c:pt idx="2029">
                  <c:v>1.3991232641645524E-2</c:v>
                </c:pt>
                <c:pt idx="2030">
                  <c:v>1.3992048612869156E-2</c:v>
                </c:pt>
                <c:pt idx="2031">
                  <c:v>1.3992846191103917E-2</c:v>
                </c:pt>
                <c:pt idx="2032">
                  <c:v>1.3993301523468228E-2</c:v>
                </c:pt>
                <c:pt idx="2033">
                  <c:v>1.3994063489512775E-2</c:v>
                </c:pt>
                <c:pt idx="2034">
                  <c:v>1.399480694208876E-2</c:v>
                </c:pt>
                <c:pt idx="2035">
                  <c:v>1.3995851746470243E-2</c:v>
                </c:pt>
                <c:pt idx="2036">
                  <c:v>1.3996556739002422E-2</c:v>
                </c:pt>
                <c:pt idx="2037">
                  <c:v>1.3997243090246086E-2</c:v>
                </c:pt>
                <c:pt idx="2038">
                  <c:v>1.3997910758817822E-2</c:v>
                </c:pt>
                <c:pt idx="2039">
                  <c:v>1.3998559703333337E-2</c:v>
                </c:pt>
                <c:pt idx="2040">
                  <c:v>1.3999189882416167E-2</c:v>
                </c:pt>
                <c:pt idx="2041">
                  <c:v>1.3999801254679416E-2</c:v>
                </c:pt>
                <c:pt idx="2042">
                  <c:v>1.4000393778743143E-2</c:v>
                </c:pt>
                <c:pt idx="2043">
                  <c:v>1.4000967413228274E-2</c:v>
                </c:pt>
                <c:pt idx="2044">
                  <c:v>1.400152211675052E-2</c:v>
                </c:pt>
                <c:pt idx="2045">
                  <c:v>1.4001444424832421E-2</c:v>
                </c:pt>
                <c:pt idx="2046">
                  <c:v>1.4001963833544018E-2</c:v>
                </c:pt>
                <c:pt idx="2047">
                  <c:v>1.400246419454021E-2</c:v>
                </c:pt>
                <c:pt idx="2048">
                  <c:v>1.4003012658870162E-2</c:v>
                </c:pt>
                <c:pt idx="2049">
                  <c:v>1.4003472064008093E-2</c:v>
                </c:pt>
                <c:pt idx="2050">
                  <c:v>1.4003912291392417E-2</c:v>
                </c:pt>
                <c:pt idx="2051">
                  <c:v>1.4004333299648231E-2</c:v>
                </c:pt>
                <c:pt idx="2052">
                  <c:v>1.4004735047398853E-2</c:v>
                </c:pt>
                <c:pt idx="2053">
                  <c:v>1.4004821661068716E-2</c:v>
                </c:pt>
                <c:pt idx="2054">
                  <c:v>1.4005186138860485E-2</c:v>
                </c:pt>
                <c:pt idx="2055">
                  <c:v>1.4005531235726624E-2</c:v>
                </c:pt>
                <c:pt idx="2056">
                  <c:v>1.4005856910298878E-2</c:v>
                </c:pt>
                <c:pt idx="2057">
                  <c:v>1.4007033673403328E-2</c:v>
                </c:pt>
                <c:pt idx="2058">
                  <c:v>1.4007316208050312E-2</c:v>
                </c:pt>
                <c:pt idx="2059">
                  <c:v>1.400757918514085E-2</c:v>
                </c:pt>
                <c:pt idx="2060">
                  <c:v>1.4007822563298477E-2</c:v>
                </c:pt>
                <c:pt idx="2061">
                  <c:v>1.4008046301149333E-2</c:v>
                </c:pt>
                <c:pt idx="2062">
                  <c:v>1.4007967289582725E-2</c:v>
                </c:pt>
                <c:pt idx="2063">
                  <c:v>1.4008153032072247E-2</c:v>
                </c:pt>
                <c:pt idx="2064">
                  <c:v>1.4008319013847383E-2</c:v>
                </c:pt>
                <c:pt idx="2065">
                  <c:v>1.4008465193536396E-2</c:v>
                </c:pt>
                <c:pt idx="2066">
                  <c:v>1.4008868937610023E-2</c:v>
                </c:pt>
                <c:pt idx="2067">
                  <c:v>1.4008973964716166E-2</c:v>
                </c:pt>
                <c:pt idx="2068">
                  <c:v>1.400905906188982E-2</c:v>
                </c:pt>
                <c:pt idx="2069">
                  <c:v>1.4009124187751914E-2</c:v>
                </c:pt>
                <c:pt idx="2070">
                  <c:v>1.4009169300930326E-2</c:v>
                </c:pt>
                <c:pt idx="2071">
                  <c:v>1.4009194360052928E-2</c:v>
                </c:pt>
                <c:pt idx="2072">
                  <c:v>1.4009199323745863E-2</c:v>
                </c:pt>
                <c:pt idx="2073">
                  <c:v>1.4009184150632662E-2</c:v>
                </c:pt>
                <c:pt idx="2074">
                  <c:v>1.4009148799346416E-2</c:v>
                </c:pt>
                <c:pt idx="2075">
                  <c:v>1.4009093228512395E-2</c:v>
                </c:pt>
                <c:pt idx="2076">
                  <c:v>1.4009017396758475E-2</c:v>
                </c:pt>
                <c:pt idx="2077">
                  <c:v>1.4008921262712535E-2</c:v>
                </c:pt>
                <c:pt idx="2078">
                  <c:v>1.4008804785005925E-2</c:v>
                </c:pt>
                <c:pt idx="2079">
                  <c:v>1.4008667922263915E-2</c:v>
                </c:pt>
                <c:pt idx="2080">
                  <c:v>1.4008510633119597E-2</c:v>
                </c:pt>
                <c:pt idx="2081">
                  <c:v>1.4008332876198241E-2</c:v>
                </c:pt>
                <c:pt idx="2082">
                  <c:v>1.4008134610133805E-2</c:v>
                </c:pt>
                <c:pt idx="2083">
                  <c:v>1.4007915793555035E-2</c:v>
                </c:pt>
                <c:pt idx="2084">
                  <c:v>1.4007425186286846E-2</c:v>
                </c:pt>
                <c:pt idx="2085">
                  <c:v>1.400716663622812E-2</c:v>
                </c:pt>
                <c:pt idx="2086">
                  <c:v>1.4006887415306571E-2</c:v>
                </c:pt>
                <c:pt idx="2087">
                  <c:v>1.4006834194718454E-2</c:v>
                </c:pt>
                <c:pt idx="2088">
                  <c:v>1.4006512005035695E-2</c:v>
                </c:pt>
                <c:pt idx="2089">
                  <c:v>1.4006169016629324E-2</c:v>
                </c:pt>
                <c:pt idx="2090">
                  <c:v>1.4005805188128953E-2</c:v>
                </c:pt>
                <c:pt idx="2091">
                  <c:v>1.4005420478169411E-2</c:v>
                </c:pt>
                <c:pt idx="2092">
                  <c:v>1.400501484538466E-2</c:v>
                </c:pt>
                <c:pt idx="2093">
                  <c:v>1.4004588248408653E-2</c:v>
                </c:pt>
                <c:pt idx="2094">
                  <c:v>1.4004140645872748E-2</c:v>
                </c:pt>
                <c:pt idx="2095">
                  <c:v>1.4003671996416115E-2</c:v>
                </c:pt>
                <c:pt idx="2096">
                  <c:v>1.4003182258668369E-2</c:v>
                </c:pt>
                <c:pt idx="2097">
                  <c:v>1.4002439877512698E-2</c:v>
                </c:pt>
                <c:pt idx="2098">
                  <c:v>1.4001909379715797E-2</c:v>
                </c:pt>
                <c:pt idx="2099">
                  <c:v>1.4001357673315673E-2</c:v>
                </c:pt>
                <c:pt idx="2100">
                  <c:v>1.4000701128935492E-2</c:v>
                </c:pt>
                <c:pt idx="2101">
                  <c:v>1.4001003406099262E-2</c:v>
                </c:pt>
                <c:pt idx="2102">
                  <c:v>1.3999485204952453E-2</c:v>
                </c:pt>
                <c:pt idx="2103">
                  <c:v>1.3998845193700546E-2</c:v>
                </c:pt>
                <c:pt idx="2104">
                  <c:v>1.3998183761128536E-2</c:v>
                </c:pt>
                <c:pt idx="2105">
                  <c:v>1.3997281862855537E-2</c:v>
                </c:pt>
                <c:pt idx="2106">
                  <c:v>1.3996579034580847E-2</c:v>
                </c:pt>
                <c:pt idx="2107">
                  <c:v>1.3995854664694107E-2</c:v>
                </c:pt>
                <c:pt idx="2108">
                  <c:v>1.3995108711836401E-2</c:v>
                </c:pt>
                <c:pt idx="2109">
                  <c:v>1.3994553830851296E-2</c:v>
                </c:pt>
                <c:pt idx="2110">
                  <c:v>1.3994395453953895E-2</c:v>
                </c:pt>
                <c:pt idx="2111">
                  <c:v>1.3993578141707078E-2</c:v>
                </c:pt>
                <c:pt idx="2112">
                  <c:v>1.3992739065878685E-2</c:v>
                </c:pt>
                <c:pt idx="2113">
                  <c:v>1.3991878185104358E-2</c:v>
                </c:pt>
                <c:pt idx="2114">
                  <c:v>1.3989870675433549E-2</c:v>
                </c:pt>
                <c:pt idx="2115">
                  <c:v>1.3988958359340109E-2</c:v>
                </c:pt>
                <c:pt idx="2116">
                  <c:v>1.3988024101996094E-2</c:v>
                </c:pt>
                <c:pt idx="2117">
                  <c:v>1.3987067862043817E-2</c:v>
                </c:pt>
                <c:pt idx="2118">
                  <c:v>1.3986286806720438E-2</c:v>
                </c:pt>
                <c:pt idx="2119">
                  <c:v>1.3985284854520099E-2</c:v>
                </c:pt>
                <c:pt idx="2120">
                  <c:v>1.3984260791841096E-2</c:v>
                </c:pt>
                <c:pt idx="2121">
                  <c:v>1.3983214577325206E-2</c:v>
                </c:pt>
                <c:pt idx="2122">
                  <c:v>1.3982146169622027E-2</c:v>
                </c:pt>
                <c:pt idx="2123">
                  <c:v>1.3981055527374209E-2</c:v>
                </c:pt>
                <c:pt idx="2124">
                  <c:v>1.3979942609228743E-2</c:v>
                </c:pt>
                <c:pt idx="2125">
                  <c:v>1.3978807373833488E-2</c:v>
                </c:pt>
                <c:pt idx="2126">
                  <c:v>1.3977649779830226E-2</c:v>
                </c:pt>
                <c:pt idx="2127">
                  <c:v>1.3976469785872029E-2</c:v>
                </c:pt>
                <c:pt idx="2128">
                  <c:v>1.3975267350605889E-2</c:v>
                </c:pt>
                <c:pt idx="2129">
                  <c:v>1.3974042432675325E-2</c:v>
                </c:pt>
                <c:pt idx="2130">
                  <c:v>1.3972794990735145E-2</c:v>
                </c:pt>
                <c:pt idx="2131">
                  <c:v>1.3971524983430607E-2</c:v>
                </c:pt>
                <c:pt idx="2132">
                  <c:v>1.3970232369412175E-2</c:v>
                </c:pt>
                <c:pt idx="2133">
                  <c:v>1.3968917107330321E-2</c:v>
                </c:pt>
                <c:pt idx="2134">
                  <c:v>1.396757915583377E-2</c:v>
                </c:pt>
                <c:pt idx="2135">
                  <c:v>1.3966049374321658E-2</c:v>
                </c:pt>
                <c:pt idx="2136">
                  <c:v>1.396466760784811E-2</c:v>
                </c:pt>
                <c:pt idx="2137">
                  <c:v>1.3963263031746968E-2</c:v>
                </c:pt>
                <c:pt idx="2138">
                  <c:v>1.3961835604671968E-2</c:v>
                </c:pt>
                <c:pt idx="2139">
                  <c:v>1.3960385285274202E-2</c:v>
                </c:pt>
                <c:pt idx="2140">
                  <c:v>1.3959072653657204E-2</c:v>
                </c:pt>
                <c:pt idx="2141">
                  <c:v>1.3957574718516061E-2</c:v>
                </c:pt>
                <c:pt idx="2142">
                  <c:v>1.395605376318221E-2</c:v>
                </c:pt>
                <c:pt idx="2143">
                  <c:v>1.3954509746309591E-2</c:v>
                </c:pt>
                <c:pt idx="2144">
                  <c:v>1.3952942626552152E-2</c:v>
                </c:pt>
                <c:pt idx="2145">
                  <c:v>1.395135236256557E-2</c:v>
                </c:pt>
                <c:pt idx="2146">
                  <c:v>1.3949738913007263E-2</c:v>
                </c:pt>
                <c:pt idx="2147">
                  <c:v>1.3948102236532048E-2</c:v>
                </c:pt>
                <c:pt idx="2148">
                  <c:v>1.3946148415012516E-2</c:v>
                </c:pt>
                <c:pt idx="2149">
                  <c:v>1.3944468635870955E-2</c:v>
                </c:pt>
                <c:pt idx="2150">
                  <c:v>1.394276551348117E-2</c:v>
                </c:pt>
                <c:pt idx="2151">
                  <c:v>1.394103900650201E-2</c:v>
                </c:pt>
                <c:pt idx="2152">
                  <c:v>1.3939289073597649E-2</c:v>
                </c:pt>
                <c:pt idx="2153">
                  <c:v>1.3937515673429601E-2</c:v>
                </c:pt>
                <c:pt idx="2154">
                  <c:v>1.3935718764657601E-2</c:v>
                </c:pt>
                <c:pt idx="2155">
                  <c:v>1.3934033082759135E-2</c:v>
                </c:pt>
                <c:pt idx="2156">
                  <c:v>1.3932054255958448E-2</c:v>
                </c:pt>
                <c:pt idx="2157">
                  <c:v>1.393018657335876E-2</c:v>
                </c:pt>
                <c:pt idx="2158">
                  <c:v>1.3928295216810049E-2</c:v>
                </c:pt>
                <c:pt idx="2159">
                  <c:v>1.3926380144978268E-2</c:v>
                </c:pt>
                <c:pt idx="2160">
                  <c:v>1.3924441316527592E-2</c:v>
                </c:pt>
                <c:pt idx="2161">
                  <c:v>1.3922726788440571E-2</c:v>
                </c:pt>
                <c:pt idx="2162">
                  <c:v>1.3920736747326934E-2</c:v>
                </c:pt>
                <c:pt idx="2163">
                  <c:v>1.3918722817868951E-2</c:v>
                </c:pt>
                <c:pt idx="2164">
                  <c:v>1.3916684958728385E-2</c:v>
                </c:pt>
                <c:pt idx="2165">
                  <c:v>1.3914623128573082E-2</c:v>
                </c:pt>
                <c:pt idx="2166">
                  <c:v>1.3912422298838954E-2</c:v>
                </c:pt>
                <c:pt idx="2167">
                  <c:v>1.3910314209898619E-2</c:v>
                </c:pt>
                <c:pt idx="2168">
                  <c:v>1.3908182029810746E-2</c:v>
                </c:pt>
                <c:pt idx="2169">
                  <c:v>1.3906025717244879E-2</c:v>
                </c:pt>
                <c:pt idx="2170">
                  <c:v>1.3903952965885759E-2</c:v>
                </c:pt>
                <c:pt idx="2171">
                  <c:v>1.3901746441640701E-2</c:v>
                </c:pt>
                <c:pt idx="2172">
                  <c:v>1.3899515657054081E-2</c:v>
                </c:pt>
                <c:pt idx="2173">
                  <c:v>1.3897260570792876E-2</c:v>
                </c:pt>
                <c:pt idx="2174">
                  <c:v>1.3894981141528406E-2</c:v>
                </c:pt>
                <c:pt idx="2175">
                  <c:v>1.3892677327934597E-2</c:v>
                </c:pt>
                <c:pt idx="2176">
                  <c:v>1.3890349088679295E-2</c:v>
                </c:pt>
                <c:pt idx="2177">
                  <c:v>1.3887996382435557E-2</c:v>
                </c:pt>
                <c:pt idx="2178">
                  <c:v>1.3885619167877311E-2</c:v>
                </c:pt>
                <c:pt idx="2179">
                  <c:v>1.3883217403675877E-2</c:v>
                </c:pt>
                <c:pt idx="2180">
                  <c:v>1.3880791048504313E-2</c:v>
                </c:pt>
                <c:pt idx="2181">
                  <c:v>1.3878340061038285E-2</c:v>
                </c:pt>
                <c:pt idx="2182">
                  <c:v>1.3875864399952588E-2</c:v>
                </c:pt>
                <c:pt idx="2183">
                  <c:v>1.3873364023922885E-2</c:v>
                </c:pt>
                <c:pt idx="2184">
                  <c:v>1.3870838891622238E-2</c:v>
                </c:pt>
                <c:pt idx="2185">
                  <c:v>1.3868288961729784E-2</c:v>
                </c:pt>
                <c:pt idx="2186">
                  <c:v>1.3865714192922925E-2</c:v>
                </c:pt>
                <c:pt idx="2187">
                  <c:v>1.3863038322834177E-2</c:v>
                </c:pt>
                <c:pt idx="2188">
                  <c:v>1.3860415640957668E-2</c:v>
                </c:pt>
                <c:pt idx="2189">
                  <c:v>1.3857768000091558E-2</c:v>
                </c:pt>
                <c:pt idx="2190">
                  <c:v>1.3855095358916813E-2</c:v>
                </c:pt>
                <c:pt idx="2191">
                  <c:v>1.3852397676113515E-2</c:v>
                </c:pt>
                <c:pt idx="2192">
                  <c:v>1.3849741648841646E-2</c:v>
                </c:pt>
                <c:pt idx="2193">
                  <c:v>1.3846991850631643E-2</c:v>
                </c:pt>
                <c:pt idx="2194">
                  <c:v>1.3844216882944703E-2</c:v>
                </c:pt>
                <c:pt idx="2195">
                  <c:v>1.3841416704461703E-2</c:v>
                </c:pt>
                <c:pt idx="2196">
                  <c:v>1.3838591273865259E-2</c:v>
                </c:pt>
                <c:pt idx="2197">
                  <c:v>1.3835740549840594E-2</c:v>
                </c:pt>
                <c:pt idx="2198">
                  <c:v>1.3832864491071193E-2</c:v>
                </c:pt>
                <c:pt idx="2199">
                  <c:v>1.3829963056241406E-2</c:v>
                </c:pt>
                <c:pt idx="2200">
                  <c:v>1.3826933292834909E-2</c:v>
                </c:pt>
                <c:pt idx="2201">
                  <c:v>1.382398486030656E-2</c:v>
                </c:pt>
                <c:pt idx="2202">
                  <c:v>1.3821010935584077E-2</c:v>
                </c:pt>
                <c:pt idx="2203">
                  <c:v>1.3818011477358283E-2</c:v>
                </c:pt>
                <c:pt idx="2204">
                  <c:v>1.381498644431467E-2</c:v>
                </c:pt>
                <c:pt idx="2205">
                  <c:v>1.3811935795145835E-2</c:v>
                </c:pt>
                <c:pt idx="2206">
                  <c:v>1.3808899343581989E-2</c:v>
                </c:pt>
                <c:pt idx="2207">
                  <c:v>1.3805757483197567E-2</c:v>
                </c:pt>
                <c:pt idx="2208">
                  <c:v>1.3802629737801553E-2</c:v>
                </c:pt>
                <c:pt idx="2209">
                  <c:v>1.3799476211046269E-2</c:v>
                </c:pt>
                <c:pt idx="2210">
                  <c:v>1.3796296861627866E-2</c:v>
                </c:pt>
                <c:pt idx="2211">
                  <c:v>1.3793091648238054E-2</c:v>
                </c:pt>
                <c:pt idx="2212">
                  <c:v>1.3789860529572096E-2</c:v>
                </c:pt>
                <c:pt idx="2213">
                  <c:v>1.3786655347257214E-2</c:v>
                </c:pt>
                <c:pt idx="2214">
                  <c:v>1.3783368314121101E-2</c:v>
                </c:pt>
                <c:pt idx="2215">
                  <c:v>1.3780055243966359E-2</c:v>
                </c:pt>
                <c:pt idx="2216">
                  <c:v>1.3776716095490376E-2</c:v>
                </c:pt>
                <c:pt idx="2217">
                  <c:v>1.3773350827387062E-2</c:v>
                </c:pt>
                <c:pt idx="2218">
                  <c:v>1.3769943541715049E-2</c:v>
                </c:pt>
                <c:pt idx="2219">
                  <c:v>1.3766527920249386E-2</c:v>
                </c:pt>
                <c:pt idx="2220">
                  <c:v>1.376308605916665E-2</c:v>
                </c:pt>
                <c:pt idx="2221">
                  <c:v>1.3759617917170643E-2</c:v>
                </c:pt>
                <c:pt idx="2222">
                  <c:v>1.3756131246886438E-2</c:v>
                </c:pt>
                <c:pt idx="2223">
                  <c:v>1.3752608393682503E-2</c:v>
                </c:pt>
                <c:pt idx="2224">
                  <c:v>1.3749059131743369E-2</c:v>
                </c:pt>
                <c:pt idx="2225">
                  <c:v>1.3745483419772506E-2</c:v>
                </c:pt>
                <c:pt idx="2226">
                  <c:v>1.3741881216470775E-2</c:v>
                </c:pt>
                <c:pt idx="2227">
                  <c:v>1.3738252480541642E-2</c:v>
                </c:pt>
                <c:pt idx="2228">
                  <c:v>1.3734597170688581E-2</c:v>
                </c:pt>
                <c:pt idx="2229">
                  <c:v>1.3730915245616794E-2</c:v>
                </c:pt>
                <c:pt idx="2230">
                  <c:v>1.3727206664032357E-2</c:v>
                </c:pt>
                <c:pt idx="2231">
                  <c:v>1.3723471384637004E-2</c:v>
                </c:pt>
                <c:pt idx="2232">
                  <c:v>1.371970936614115E-2</c:v>
                </c:pt>
                <c:pt idx="2233">
                  <c:v>1.3715920567250003E-2</c:v>
                </c:pt>
                <c:pt idx="2234">
                  <c:v>1.3712104946671378E-2</c:v>
                </c:pt>
                <c:pt idx="2235">
                  <c:v>1.3708262463114823E-2</c:v>
                </c:pt>
                <c:pt idx="2236">
                  <c:v>1.3704393075289889E-2</c:v>
                </c:pt>
                <c:pt idx="2237">
                  <c:v>1.3700496741906128E-2</c:v>
                </c:pt>
                <c:pt idx="2238">
                  <c:v>1.3696573421673091E-2</c:v>
                </c:pt>
                <c:pt idx="2239">
                  <c:v>1.3692623073303802E-2</c:v>
                </c:pt>
                <c:pt idx="2240">
                  <c:v>1.3688674920913324E-2</c:v>
                </c:pt>
                <c:pt idx="2241">
                  <c:v>1.3684672488596322E-2</c:v>
                </c:pt>
                <c:pt idx="2242">
                  <c:v>1.3680642908215303E-2</c:v>
                </c:pt>
                <c:pt idx="2243">
                  <c:v>1.367658613848549E-2</c:v>
                </c:pt>
                <c:pt idx="2244">
                  <c:v>1.3672464464355608E-2</c:v>
                </c:pt>
                <c:pt idx="2245">
                  <c:v>1.3668351080145838E-2</c:v>
                </c:pt>
                <c:pt idx="2246">
                  <c:v>1.3664210378802298E-2</c:v>
                </c:pt>
                <c:pt idx="2247">
                  <c:v>1.3660042319037141E-2</c:v>
                </c:pt>
                <c:pt idx="2248">
                  <c:v>1.3655846859573821E-2</c:v>
                </c:pt>
                <c:pt idx="2249">
                  <c:v>1.3651623959126235E-2</c:v>
                </c:pt>
                <c:pt idx="2250">
                  <c:v>1.3647373576416096E-2</c:v>
                </c:pt>
                <c:pt idx="2251">
                  <c:v>1.3643095670165119E-2</c:v>
                </c:pt>
                <c:pt idx="2252">
                  <c:v>1.3638844878570394E-2</c:v>
                </c:pt>
                <c:pt idx="2253">
                  <c:v>1.3634570561496417E-2</c:v>
                </c:pt>
                <c:pt idx="2254">
                  <c:v>1.3630214131284291E-2</c:v>
                </c:pt>
                <c:pt idx="2255">
                  <c:v>1.3625830020302487E-2</c:v>
                </c:pt>
                <c:pt idx="2256">
                  <c:v>1.3621418187276468E-2</c:v>
                </c:pt>
                <c:pt idx="2257">
                  <c:v>1.3616913362809128E-2</c:v>
                </c:pt>
                <c:pt idx="2258">
                  <c:v>1.3612511189993626E-2</c:v>
                </c:pt>
                <c:pt idx="2259">
                  <c:v>1.3608015943191276E-2</c:v>
                </c:pt>
                <c:pt idx="2260">
                  <c:v>1.3603492809252771E-2</c:v>
                </c:pt>
                <c:pt idx="2261">
                  <c:v>1.3599162197259686E-2</c:v>
                </c:pt>
                <c:pt idx="2262">
                  <c:v>1.3594362714884234E-2</c:v>
                </c:pt>
                <c:pt idx="2263">
                  <c:v>1.3589755671912229E-2</c:v>
                </c:pt>
                <c:pt idx="2264">
                  <c:v>1.3585120576726339E-2</c:v>
                </c:pt>
                <c:pt idx="2265">
                  <c:v>1.3580291895942193E-2</c:v>
                </c:pt>
                <c:pt idx="2266">
                  <c:v>1.3575596183524162E-2</c:v>
                </c:pt>
                <c:pt idx="2267">
                  <c:v>1.3570872287191798E-2</c:v>
                </c:pt>
                <c:pt idx="2268">
                  <c:v>1.3566120165683324E-2</c:v>
                </c:pt>
                <c:pt idx="2269">
                  <c:v>1.3561339777730882E-2</c:v>
                </c:pt>
                <c:pt idx="2270">
                  <c:v>1.355662494688278E-2</c:v>
                </c:pt>
                <c:pt idx="2271">
                  <c:v>1.3551790116701734E-2</c:v>
                </c:pt>
                <c:pt idx="2272">
                  <c:v>1.3546926900237474E-2</c:v>
                </c:pt>
                <c:pt idx="2273">
                  <c:v>1.354203525622279E-2</c:v>
                </c:pt>
                <c:pt idx="2274">
                  <c:v>1.3537012397078328E-2</c:v>
                </c:pt>
                <c:pt idx="2275">
                  <c:v>1.353206154393349E-2</c:v>
                </c:pt>
                <c:pt idx="2276">
                  <c:v>1.3527082135508772E-2</c:v>
                </c:pt>
                <c:pt idx="2277">
                  <c:v>1.3522074130545873E-2</c:v>
                </c:pt>
                <c:pt idx="2278">
                  <c:v>1.3517037487785622E-2</c:v>
                </c:pt>
                <c:pt idx="2279">
                  <c:v>1.3511972165972327E-2</c:v>
                </c:pt>
                <c:pt idx="2280">
                  <c:v>1.3506878123847684E-2</c:v>
                </c:pt>
                <c:pt idx="2281">
                  <c:v>1.350175532015774E-2</c:v>
                </c:pt>
                <c:pt idx="2282">
                  <c:v>1.3496603713645057E-2</c:v>
                </c:pt>
                <c:pt idx="2283">
                  <c:v>1.3491423263058291E-2</c:v>
                </c:pt>
                <c:pt idx="2284">
                  <c:v>1.348621392714522E-2</c:v>
                </c:pt>
                <c:pt idx="2285">
                  <c:v>1.3480975664648412E-2</c:v>
                </c:pt>
                <c:pt idx="2286">
                  <c:v>1.3475708434322598E-2</c:v>
                </c:pt>
                <c:pt idx="2287">
                  <c:v>1.3470412194913822E-2</c:v>
                </c:pt>
                <c:pt idx="2288">
                  <c:v>1.3465086905174209E-2</c:v>
                </c:pt>
                <c:pt idx="2289">
                  <c:v>1.3459732523852411E-2</c:v>
                </c:pt>
                <c:pt idx="2290">
                  <c:v>1.3454349009703158E-2</c:v>
                </c:pt>
                <c:pt idx="2291">
                  <c:v>1.3448936321477705E-2</c:v>
                </c:pt>
                <c:pt idx="2292">
                  <c:v>1.3443637913389992E-2</c:v>
                </c:pt>
                <c:pt idx="2293">
                  <c:v>1.343816905467202E-2</c:v>
                </c:pt>
                <c:pt idx="2294">
                  <c:v>1.3432670902097918E-2</c:v>
                </c:pt>
                <c:pt idx="2295">
                  <c:v>1.3426993002916374E-2</c:v>
                </c:pt>
                <c:pt idx="2296">
                  <c:v>1.3421433825638729E-2</c:v>
                </c:pt>
                <c:pt idx="2297">
                  <c:v>1.3415845226823705E-2</c:v>
                </c:pt>
                <c:pt idx="2298">
                  <c:v>1.3410227165227769E-2</c:v>
                </c:pt>
                <c:pt idx="2299">
                  <c:v>1.3404579599612606E-2</c:v>
                </c:pt>
                <c:pt idx="2300">
                  <c:v>1.339890248873816E-2</c:v>
                </c:pt>
                <c:pt idx="2301">
                  <c:v>1.3393195791367852E-2</c:v>
                </c:pt>
                <c:pt idx="2302">
                  <c:v>1.3387459466263366E-2</c:v>
                </c:pt>
                <c:pt idx="2303">
                  <c:v>1.338169347218812E-2</c:v>
                </c:pt>
                <c:pt idx="2304">
                  <c:v>1.3375897767905535E-2</c:v>
                </c:pt>
                <c:pt idx="2305">
                  <c:v>1.3370246034255091E-2</c:v>
                </c:pt>
                <c:pt idx="2306">
                  <c:v>1.3364393138669758E-2</c:v>
                </c:pt>
                <c:pt idx="2307">
                  <c:v>1.3358510413133169E-2</c:v>
                </c:pt>
                <c:pt idx="2308">
                  <c:v>1.335175071887125E-2</c:v>
                </c:pt>
                <c:pt idx="2309">
                  <c:v>1.3345803933171772E-2</c:v>
                </c:pt>
                <c:pt idx="2310">
                  <c:v>1.3339827187938538E-2</c:v>
                </c:pt>
                <c:pt idx="2311">
                  <c:v>1.3333820441942992E-2</c:v>
                </c:pt>
                <c:pt idx="2312">
                  <c:v>1.3327783653957452E-2</c:v>
                </c:pt>
                <c:pt idx="2313">
                  <c:v>1.3321909546212929E-2</c:v>
                </c:pt>
                <c:pt idx="2314">
                  <c:v>1.3315814935150883E-2</c:v>
                </c:pt>
                <c:pt idx="2315">
                  <c:v>1.3309690162376597E-2</c:v>
                </c:pt>
                <c:pt idx="2316">
                  <c:v>1.3303535186665272E-2</c:v>
                </c:pt>
                <c:pt idx="2317">
                  <c:v>1.3297349966793881E-2</c:v>
                </c:pt>
                <c:pt idx="2318">
                  <c:v>1.3290724775291963E-2</c:v>
                </c:pt>
                <c:pt idx="2319">
                  <c:v>1.3284474134285434E-2</c:v>
                </c:pt>
                <c:pt idx="2320">
                  <c:v>1.3278193117545673E-2</c:v>
                </c:pt>
                <c:pt idx="2321">
                  <c:v>1.3271881683853477E-2</c:v>
                </c:pt>
                <c:pt idx="2322">
                  <c:v>1.3265754395206485E-2</c:v>
                </c:pt>
                <c:pt idx="2323">
                  <c:v>1.3259384424564095E-2</c:v>
                </c:pt>
                <c:pt idx="2324">
                  <c:v>1.3252983917271572E-2</c:v>
                </c:pt>
                <c:pt idx="2325">
                  <c:v>1.3246552832113536E-2</c:v>
                </c:pt>
                <c:pt idx="2326">
                  <c:v>1.3238940868157448E-2</c:v>
                </c:pt>
                <c:pt idx="2327">
                  <c:v>1.3232441683231563E-2</c:v>
                </c:pt>
                <c:pt idx="2328">
                  <c:v>1.3225911786957428E-2</c:v>
                </c:pt>
                <c:pt idx="2329">
                  <c:v>1.3219351138127141E-2</c:v>
                </c:pt>
                <c:pt idx="2330">
                  <c:v>1.3212759695526712E-2</c:v>
                </c:pt>
                <c:pt idx="2331">
                  <c:v>1.32061374179491E-2</c:v>
                </c:pt>
                <c:pt idx="2332">
                  <c:v>1.3199484264186405E-2</c:v>
                </c:pt>
                <c:pt idx="2333">
                  <c:v>1.3192800193030712E-2</c:v>
                </c:pt>
                <c:pt idx="2334">
                  <c:v>1.3186085163277598E-2</c:v>
                </c:pt>
                <c:pt idx="2335">
                  <c:v>1.3179339133718281E-2</c:v>
                </c:pt>
                <c:pt idx="2336">
                  <c:v>1.3172562063150942E-2</c:v>
                </c:pt>
                <c:pt idx="2337">
                  <c:v>1.3165753910372882E-2</c:v>
                </c:pt>
                <c:pt idx="2338">
                  <c:v>1.3158914634181411E-2</c:v>
                </c:pt>
                <c:pt idx="2339">
                  <c:v>1.3152044193375572E-2</c:v>
                </c:pt>
                <c:pt idx="2340">
                  <c:v>1.3145142546753544E-2</c:v>
                </c:pt>
                <c:pt idx="2341">
                  <c:v>1.3138209653120448E-2</c:v>
                </c:pt>
                <c:pt idx="2342">
                  <c:v>1.3131245471275331E-2</c:v>
                </c:pt>
                <c:pt idx="2343">
                  <c:v>1.3124249960020712E-2</c:v>
                </c:pt>
                <c:pt idx="2344">
                  <c:v>1.3117492205731532E-2</c:v>
                </c:pt>
                <c:pt idx="2345">
                  <c:v>1.3110436420174834E-2</c:v>
                </c:pt>
                <c:pt idx="2346">
                  <c:v>1.3103349185569933E-2</c:v>
                </c:pt>
                <c:pt idx="2347">
                  <c:v>1.309595379701931E-2</c:v>
                </c:pt>
                <c:pt idx="2348">
                  <c:v>1.3088801020805375E-2</c:v>
                </c:pt>
                <c:pt idx="2349">
                  <c:v>1.3081616668023993E-2</c:v>
                </c:pt>
                <c:pt idx="2350">
                  <c:v>1.3074400697486372E-2</c:v>
                </c:pt>
                <c:pt idx="2351">
                  <c:v>1.3067153068001982E-2</c:v>
                </c:pt>
                <c:pt idx="2352">
                  <c:v>1.3059873738385509E-2</c:v>
                </c:pt>
                <c:pt idx="2353">
                  <c:v>1.3052562667447289E-2</c:v>
                </c:pt>
                <c:pt idx="2354">
                  <c:v>1.3045219814006352E-2</c:v>
                </c:pt>
                <c:pt idx="2355">
                  <c:v>1.3037845136875647E-2</c:v>
                </c:pt>
                <c:pt idx="2356">
                  <c:v>1.303043859487333E-2</c:v>
                </c:pt>
                <c:pt idx="2357">
                  <c:v>1.3023603976680675E-2</c:v>
                </c:pt>
                <c:pt idx="2358">
                  <c:v>1.3016138699708968E-2</c:v>
                </c:pt>
                <c:pt idx="2359">
                  <c:v>1.3008641442206148E-2</c:v>
                </c:pt>
                <c:pt idx="2360">
                  <c:v>1.3000033935252731E-2</c:v>
                </c:pt>
                <c:pt idx="2361">
                  <c:v>1.2992468009370484E-2</c:v>
                </c:pt>
                <c:pt idx="2362">
                  <c:v>1.2984869973535318E-2</c:v>
                </c:pt>
                <c:pt idx="2363">
                  <c:v>1.2977239786570394E-2</c:v>
                </c:pt>
                <c:pt idx="2364">
                  <c:v>1.29695774073042E-2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124416"/>
        <c:axId val="770130688"/>
      </c:lineChart>
      <c:dateAx>
        <c:axId val="77012441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70130688"/>
        <c:crosses val="autoZero"/>
        <c:auto val="1"/>
        <c:lblOffset val="100"/>
        <c:baseTimeUnit val="days"/>
      </c:dateAx>
      <c:valAx>
        <c:axId val="77013068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70124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EUR6M!$BA$2:$BA$2366</c:f>
              <c:numCache>
                <c:formatCode>ddd\,\ dd\-mmm\-yyyy</c:formatCode>
                <c:ptCount val="23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  <c:pt idx="512">
                  <c:v>42895</c:v>
                </c:pt>
                <c:pt idx="513">
                  <c:v>42902</c:v>
                </c:pt>
                <c:pt idx="514">
                  <c:v>42909</c:v>
                </c:pt>
                <c:pt idx="515">
                  <c:v>42916</c:v>
                </c:pt>
                <c:pt idx="516">
                  <c:v>42923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4.8699999999979863E-4</c:v>
                </c:pt>
                <c:pt idx="1">
                  <c:v>4.7911267399436592E-4</c:v>
                </c:pt>
                <c:pt idx="2">
                  <c:v>4.8567328550153658E-4</c:v>
                </c:pt>
                <c:pt idx="3">
                  <c:v>4.9443871425331062E-4</c:v>
                </c:pt>
                <c:pt idx="4">
                  <c:v>5.1616183168279501E-4</c:v>
                </c:pt>
                <c:pt idx="5">
                  <c:v>5.2484551793679243E-4</c:v>
                </c:pt>
                <c:pt idx="6">
                  <c:v>5.2940656720402513E-4</c:v>
                </c:pt>
                <c:pt idx="7">
                  <c:v>5.336343406813416E-4</c:v>
                </c:pt>
                <c:pt idx="8">
                  <c:v>5.3897973023583976E-4</c:v>
                </c:pt>
                <c:pt idx="9">
                  <c:v>5.4721263626957082E-4</c:v>
                </c:pt>
                <c:pt idx="10">
                  <c:v>5.4977400196179243E-4</c:v>
                </c:pt>
                <c:pt idx="11">
                  <c:v>5.5384326689991855E-4</c:v>
                </c:pt>
                <c:pt idx="12">
                  <c:v>5.5777305929218229E-4</c:v>
                </c:pt>
                <c:pt idx="13">
                  <c:v>5.6291013481312368E-4</c:v>
                </c:pt>
                <c:pt idx="14">
                  <c:v>5.7209748712798284E-4</c:v>
                </c:pt>
                <c:pt idx="15">
                  <c:v>5.7532990484639147E-4</c:v>
                </c:pt>
                <c:pt idx="16">
                  <c:v>5.7854790998350782E-4</c:v>
                </c:pt>
                <c:pt idx="17">
                  <c:v>5.8353727770757869E-4</c:v>
                </c:pt>
                <c:pt idx="18">
                  <c:v>5.8584781695253244E-4</c:v>
                </c:pt>
                <c:pt idx="19">
                  <c:v>5.9269006844201214E-4</c:v>
                </c:pt>
                <c:pt idx="20">
                  <c:v>5.9574094037200172E-4</c:v>
                </c:pt>
                <c:pt idx="21">
                  <c:v>5.9990734683408836E-4</c:v>
                </c:pt>
                <c:pt idx="22">
                  <c:v>6.0146051686192224E-4</c:v>
                </c:pt>
                <c:pt idx="23">
                  <c:v>6.0345160090092024E-4</c:v>
                </c:pt>
                <c:pt idx="24">
                  <c:v>6.1009761630834039E-4</c:v>
                </c:pt>
                <c:pt idx="25">
                  <c:v>6.123229075961007E-4</c:v>
                </c:pt>
                <c:pt idx="26">
                  <c:v>6.1445125660052969E-4</c:v>
                </c:pt>
                <c:pt idx="27">
                  <c:v>6.176961915801164E-4</c:v>
                </c:pt>
                <c:pt idx="28">
                  <c:v>6.1902227148861457E-4</c:v>
                </c:pt>
                <c:pt idx="29">
                  <c:v>6.2363885680029383E-4</c:v>
                </c:pt>
                <c:pt idx="30">
                  <c:v>6.2518554596486425E-4</c:v>
                </c:pt>
                <c:pt idx="31">
                  <c:v>6.2663529093458909E-4</c:v>
                </c:pt>
                <c:pt idx="32">
                  <c:v>6.2923272751956886E-4</c:v>
                </c:pt>
                <c:pt idx="33">
                  <c:v>6.2986839692596248E-4</c:v>
                </c:pt>
                <c:pt idx="34">
                  <c:v>6.3242984582050749E-4</c:v>
                </c:pt>
                <c:pt idx="35">
                  <c:v>6.3329792159959265E-4</c:v>
                </c:pt>
                <c:pt idx="36">
                  <c:v>6.3406905197827478E-4</c:v>
                </c:pt>
                <c:pt idx="37">
                  <c:v>6.3607004067779737E-4</c:v>
                </c:pt>
                <c:pt idx="38">
                  <c:v>6.3598989823786755E-4</c:v>
                </c:pt>
                <c:pt idx="39">
                  <c:v>6.3647051935670758E-4</c:v>
                </c:pt>
                <c:pt idx="40">
                  <c:v>6.3665997542971121E-4</c:v>
                </c:pt>
                <c:pt idx="41">
                  <c:v>6.3675248560271156E-4</c:v>
                </c:pt>
                <c:pt idx="42">
                  <c:v>6.3602293519958377E-4</c:v>
                </c:pt>
                <c:pt idx="43">
                  <c:v>6.3517606764372687E-4</c:v>
                </c:pt>
                <c:pt idx="44">
                  <c:v>6.3576084798808044E-4</c:v>
                </c:pt>
                <c:pt idx="45">
                  <c:v>6.3707019743259978E-4</c:v>
                </c:pt>
                <c:pt idx="46">
                  <c:v>6.3833628881607282E-4</c:v>
                </c:pt>
                <c:pt idx="47">
                  <c:v>6.411437153947165E-4</c:v>
                </c:pt>
                <c:pt idx="48">
                  <c:v>6.4153445586343329E-4</c:v>
                </c:pt>
                <c:pt idx="49">
                  <c:v>6.4401787198131721E-4</c:v>
                </c:pt>
                <c:pt idx="50">
                  <c:v>6.4502441333636406E-4</c:v>
                </c:pt>
                <c:pt idx="51">
                  <c:v>6.4598769610339486E-4</c:v>
                </c:pt>
                <c:pt idx="52">
                  <c:v>6.4856810532207883E-4</c:v>
                </c:pt>
                <c:pt idx="53">
                  <c:v>6.4861998117369689E-4</c:v>
                </c:pt>
                <c:pt idx="54">
                  <c:v>6.5015522897610872E-4</c:v>
                </c:pt>
                <c:pt idx="55">
                  <c:v>6.5085895897125563E-4</c:v>
                </c:pt>
                <c:pt idx="56">
                  <c:v>6.5151942999130486E-4</c:v>
                </c:pt>
                <c:pt idx="57">
                  <c:v>6.5389560275539143E-4</c:v>
                </c:pt>
                <c:pt idx="58">
                  <c:v>6.5359728075461759E-4</c:v>
                </c:pt>
                <c:pt idx="59">
                  <c:v>6.5417289903058062E-4</c:v>
                </c:pt>
                <c:pt idx="60">
                  <c:v>6.5457381537983026E-4</c:v>
                </c:pt>
                <c:pt idx="61">
                  <c:v>6.5493147250722289E-4</c:v>
                </c:pt>
                <c:pt idx="62">
                  <c:v>6.5712619038548934E-4</c:v>
                </c:pt>
                <c:pt idx="63">
                  <c:v>6.5646633843448288E-4</c:v>
                </c:pt>
                <c:pt idx="64">
                  <c:v>6.5411313374313636E-4</c:v>
                </c:pt>
                <c:pt idx="65">
                  <c:v>6.5418971583720918E-4</c:v>
                </c:pt>
                <c:pt idx="66">
                  <c:v>6.5422256342779084E-4</c:v>
                </c:pt>
                <c:pt idx="67">
                  <c:v>6.5554460784371003E-4</c:v>
                </c:pt>
                <c:pt idx="68">
                  <c:v>6.5685040172728095E-4</c:v>
                </c:pt>
                <c:pt idx="69">
                  <c:v>6.6067027986152407E-4</c:v>
                </c:pt>
                <c:pt idx="70">
                  <c:v>6.6191107129639657E-4</c:v>
                </c:pt>
                <c:pt idx="71">
                  <c:v>6.6313561204124464E-4</c:v>
                </c:pt>
                <c:pt idx="72">
                  <c:v>6.6434390206751971E-4</c:v>
                </c:pt>
                <c:pt idx="73">
                  <c:v>6.6553594134359875E-4</c:v>
                </c:pt>
                <c:pt idx="74">
                  <c:v>6.6901455438297746E-4</c:v>
                </c:pt>
                <c:pt idx="75">
                  <c:v>6.7014159037146858E-4</c:v>
                </c:pt>
                <c:pt idx="76">
                  <c:v>6.7125237546789929E-4</c:v>
                </c:pt>
                <c:pt idx="77">
                  <c:v>6.723469096441599E-4</c:v>
                </c:pt>
                <c:pt idx="78">
                  <c:v>6.7342519287389802E-4</c:v>
                </c:pt>
                <c:pt idx="79">
                  <c:v>6.7656253661913402E-4</c:v>
                </c:pt>
                <c:pt idx="80">
                  <c:v>6.7757581580057415E-4</c:v>
                </c:pt>
                <c:pt idx="81">
                  <c:v>6.7857284390636418E-4</c:v>
                </c:pt>
                <c:pt idx="82">
                  <c:v>6.7955362091190864E-4</c:v>
                </c:pt>
                <c:pt idx="83">
                  <c:v>6.8497374152795456E-4</c:v>
                </c:pt>
                <c:pt idx="84">
                  <c:v>6.844479419608042E-4</c:v>
                </c:pt>
                <c:pt idx="85">
                  <c:v>6.8421373860715724E-4</c:v>
                </c:pt>
                <c:pt idx="86">
                  <c:v>6.8624346919239979E-4</c:v>
                </c:pt>
                <c:pt idx="87">
                  <c:v>6.8711698908968948E-4</c:v>
                </c:pt>
                <c:pt idx="88">
                  <c:v>6.902892261367536E-4</c:v>
                </c:pt>
                <c:pt idx="89">
                  <c:v>6.9349172398046636E-4</c:v>
                </c:pt>
                <c:pt idx="90">
                  <c:v>6.9532997215447396E-4</c:v>
                </c:pt>
                <c:pt idx="91">
                  <c:v>6.9716778149656001E-4</c:v>
                </c:pt>
                <c:pt idx="92">
                  <c:v>6.9900515200497723E-4</c:v>
                </c:pt>
                <c:pt idx="93">
                  <c:v>7.0317353433007712E-4</c:v>
                </c:pt>
                <c:pt idx="94">
                  <c:v>7.0635024568186419E-4</c:v>
                </c:pt>
                <c:pt idx="95">
                  <c:v>7.0818542200577512E-4</c:v>
                </c:pt>
                <c:pt idx="96">
                  <c:v>7.100201594885915E-4</c:v>
                </c:pt>
                <c:pt idx="97">
                  <c:v>7.118544581294396E-4</c:v>
                </c:pt>
                <c:pt idx="98">
                  <c:v>7.1603657397410053E-4</c:v>
                </c:pt>
                <c:pt idx="99">
                  <c:v>7.1918726425087263E-4</c:v>
                </c:pt>
                <c:pt idx="100">
                  <c:v>7.2101936866397038E-4</c:v>
                </c:pt>
                <c:pt idx="101">
                  <c:v>7.2285103422811106E-4</c:v>
                </c:pt>
                <c:pt idx="102">
                  <c:v>7.2468226094154727E-4</c:v>
                </c:pt>
                <c:pt idx="103">
                  <c:v>7.2887834464624294E-4</c:v>
                </c:pt>
                <c:pt idx="104">
                  <c:v>7.3200277926597081E-4</c:v>
                </c:pt>
                <c:pt idx="105">
                  <c:v>7.3383181170841262E-4</c:v>
                </c:pt>
                <c:pt idx="106">
                  <c:v>7.3566040529316108E-4</c:v>
                </c:pt>
                <c:pt idx="107">
                  <c:v>7.3748856001890583E-4</c:v>
                </c:pt>
                <c:pt idx="108">
                  <c:v>7.3812232375730711E-4</c:v>
                </c:pt>
                <c:pt idx="109">
                  <c:v>7.4359903939961991E-4</c:v>
                </c:pt>
                <c:pt idx="110">
                  <c:v>7.4649481338549502E-4</c:v>
                </c:pt>
                <c:pt idx="111">
                  <c:v>7.4940370668623529E-4</c:v>
                </c:pt>
                <c:pt idx="112">
                  <c:v>7.5232571935981648E-4</c:v>
                </c:pt>
                <c:pt idx="113">
                  <c:v>7.5526085146421413E-4</c:v>
                </c:pt>
                <c:pt idx="114">
                  <c:v>7.6414496494689303E-4</c:v>
                </c:pt>
                <c:pt idx="115">
                  <c:v>7.6713257536046144E-4</c:v>
                </c:pt>
                <c:pt idx="116">
                  <c:v>7.7013330549955555E-4</c:v>
                </c:pt>
                <c:pt idx="117">
                  <c:v>7.7314715542302944E-4</c:v>
                </c:pt>
                <c:pt idx="118">
                  <c:v>7.7617412519193324E-4</c:v>
                </c:pt>
                <c:pt idx="119">
                  <c:v>7.8533375416986559E-4</c:v>
                </c:pt>
                <c:pt idx="120">
                  <c:v>7.8841320392264436E-4</c:v>
                </c:pt>
                <c:pt idx="121">
                  <c:v>7.9150577382346816E-4</c:v>
                </c:pt>
                <c:pt idx="122">
                  <c:v>7.9461146393426533E-4</c:v>
                </c:pt>
                <c:pt idx="123">
                  <c:v>7.9773027431696429E-4</c:v>
                </c:pt>
                <c:pt idx="124">
                  <c:v>8.0716542771575766E-4</c:v>
                </c:pt>
                <c:pt idx="125">
                  <c:v>8.1033671980798431E-4</c:v>
                </c:pt>
                <c:pt idx="126">
                  <c:v>8.1352113248439064E-4</c:v>
                </c:pt>
                <c:pt idx="127">
                  <c:v>8.1671866580866181E-4</c:v>
                </c:pt>
                <c:pt idx="128">
                  <c:v>8.1992931984404389E-4</c:v>
                </c:pt>
                <c:pt idx="129">
                  <c:v>8.306824737302497E-4</c:v>
                </c:pt>
                <c:pt idx="130">
                  <c:v>8.3393902684310642E-4</c:v>
                </c:pt>
                <c:pt idx="131">
                  <c:v>8.372086293636378E-4</c:v>
                </c:pt>
                <c:pt idx="132">
                  <c:v>8.3926514189505295E-4</c:v>
                </c:pt>
                <c:pt idx="133">
                  <c:v>8.4338014892172805E-4</c:v>
                </c:pt>
                <c:pt idx="134">
                  <c:v>8.4749121350997188E-4</c:v>
                </c:pt>
                <c:pt idx="135">
                  <c:v>8.4954773678601629E-4</c:v>
                </c:pt>
                <c:pt idx="136">
                  <c:v>8.5160426221116115E-4</c:v>
                </c:pt>
                <c:pt idx="137">
                  <c:v>8.5366078978496985E-4</c:v>
                </c:pt>
                <c:pt idx="138">
                  <c:v>8.5777589490856833E-4</c:v>
                </c:pt>
                <c:pt idx="139">
                  <c:v>8.6188692157121037E-4</c:v>
                </c:pt>
                <c:pt idx="140">
                  <c:v>8.6394345989008504E-4</c:v>
                </c:pt>
                <c:pt idx="141">
                  <c:v>8.6600000035806039E-4</c:v>
                </c:pt>
                <c:pt idx="142">
                  <c:v>8.6691026142501958E-4</c:v>
                </c:pt>
                <c:pt idx="143">
                  <c:v>8.6760082041351637E-4</c:v>
                </c:pt>
                <c:pt idx="144">
                  <c:v>8.7049176271771563E-4</c:v>
                </c:pt>
                <c:pt idx="145">
                  <c:v>8.7137225225691808E-4</c:v>
                </c:pt>
                <c:pt idx="146">
                  <c:v>8.722467874653216E-4</c:v>
                </c:pt>
                <c:pt idx="147">
                  <c:v>8.7311536833637414E-4</c:v>
                </c:pt>
                <c:pt idx="148">
                  <c:v>8.7653014828632781E-4</c:v>
                </c:pt>
                <c:pt idx="149">
                  <c:v>8.7736895735137624E-4</c:v>
                </c:pt>
                <c:pt idx="150">
                  <c:v>8.7820181203189822E-4</c:v>
                </c:pt>
                <c:pt idx="151">
                  <c:v>8.7913786275520787E-4</c:v>
                </c:pt>
                <c:pt idx="152">
                  <c:v>8.8238250937164775E-4</c:v>
                </c:pt>
                <c:pt idx="153">
                  <c:v>8.8317870320558749E-4</c:v>
                </c:pt>
                <c:pt idx="154">
                  <c:v>8.8396890989643842E-4</c:v>
                </c:pt>
                <c:pt idx="155">
                  <c:v>8.8475312943761205E-4</c:v>
                </c:pt>
                <c:pt idx="156">
                  <c:v>8.8553136182208136E-4</c:v>
                </c:pt>
                <c:pt idx="157">
                  <c:v>8.8783013596279261E-4</c:v>
                </c:pt>
                <c:pt idx="158">
                  <c:v>8.8858441964929208E-4</c:v>
                </c:pt>
                <c:pt idx="159">
                  <c:v>8.893327161439503E-4</c:v>
                </c:pt>
                <c:pt idx="160">
                  <c:v>8.900750254401792E-4</c:v>
                </c:pt>
                <c:pt idx="161">
                  <c:v>8.9081134753095142E-4</c:v>
                </c:pt>
                <c:pt idx="162">
                  <c:v>8.9298439050552493E-4</c:v>
                </c:pt>
                <c:pt idx="163">
                  <c:v>8.9369676370946744E-4</c:v>
                </c:pt>
                <c:pt idx="164">
                  <c:v>8.944031496745734E-4</c:v>
                </c:pt>
                <c:pt idx="165">
                  <c:v>8.9510354839601139E-4</c:v>
                </c:pt>
                <c:pt idx="166">
                  <c:v>8.9579795986543663E-4</c:v>
                </c:pt>
                <c:pt idx="167">
                  <c:v>8.9784527070761234E-4</c:v>
                </c:pt>
                <c:pt idx="168">
                  <c:v>8.9851573311188892E-4</c:v>
                </c:pt>
                <c:pt idx="169">
                  <c:v>8.9918020823384723E-4</c:v>
                </c:pt>
                <c:pt idx="170">
                  <c:v>8.9983869606821676E-4</c:v>
                </c:pt>
                <c:pt idx="171">
                  <c:v>9.0049119660840925E-4</c:v>
                </c:pt>
                <c:pt idx="172">
                  <c:v>9.0241277440726748E-4</c:v>
                </c:pt>
                <c:pt idx="173">
                  <c:v>9.0304132571321588E-4</c:v>
                </c:pt>
                <c:pt idx="174">
                  <c:v>9.0366388969643889E-4</c:v>
                </c:pt>
                <c:pt idx="175">
                  <c:v>9.0428046635078734E-4</c:v>
                </c:pt>
                <c:pt idx="176">
                  <c:v>9.0489105567143015E-4</c:v>
                </c:pt>
                <c:pt idx="177">
                  <c:v>9.0668689957226984E-4</c:v>
                </c:pt>
                <c:pt idx="178">
                  <c:v>9.0727353950055317E-4</c:v>
                </c:pt>
                <c:pt idx="179">
                  <c:v>9.0785419206833903E-4</c:v>
                </c:pt>
                <c:pt idx="180">
                  <c:v>9.0842885726903925E-4</c:v>
                </c:pt>
                <c:pt idx="181">
                  <c:v>9.0899753509782254E-4</c:v>
                </c:pt>
                <c:pt idx="182">
                  <c:v>9.1066764430172242E-4</c:v>
                </c:pt>
                <c:pt idx="183">
                  <c:v>9.1121237259232885E-4</c:v>
                </c:pt>
                <c:pt idx="184">
                  <c:v>9.1175111348554424E-4</c:v>
                </c:pt>
                <c:pt idx="185">
                  <c:v>9.1228386697697649E-4</c:v>
                </c:pt>
                <c:pt idx="186">
                  <c:v>9.1281063306135508E-4</c:v>
                </c:pt>
                <c:pt idx="187">
                  <c:v>9.1435500682605171E-4</c:v>
                </c:pt>
                <c:pt idx="188">
                  <c:v>9.1485782323609869E-4</c:v>
                </c:pt>
                <c:pt idx="189">
                  <c:v>9.1535465221537465E-4</c:v>
                </c:pt>
                <c:pt idx="190">
                  <c:v>9.1584549376036591E-4</c:v>
                </c:pt>
                <c:pt idx="191">
                  <c:v>9.1633034786624138E-4</c:v>
                </c:pt>
                <c:pt idx="192">
                  <c:v>9.1774819270010318E-4</c:v>
                </c:pt>
                <c:pt idx="193">
                  <c:v>9.1821459883251438E-4</c:v>
                </c:pt>
                <c:pt idx="194">
                  <c:v>9.1867508256018502E-4</c:v>
                </c:pt>
                <c:pt idx="195">
                  <c:v>9.1916605299616997E-4</c:v>
                </c:pt>
                <c:pt idx="196">
                  <c:v>9.1959676856816566E-4</c:v>
                </c:pt>
                <c:pt idx="197">
                  <c:v>9.2088866498276354E-4</c:v>
                </c:pt>
                <c:pt idx="198">
                  <c:v>9.2131361419553839E-4</c:v>
                </c:pt>
                <c:pt idx="199">
                  <c:v>9.2173264097576886E-4</c:v>
                </c:pt>
                <c:pt idx="200">
                  <c:v>9.2222251335065885E-4</c:v>
                </c:pt>
                <c:pt idx="201">
                  <c:v>9.2259192544398095E-4</c:v>
                </c:pt>
                <c:pt idx="202">
                  <c:v>9.2373893825017093E-4</c:v>
                </c:pt>
                <c:pt idx="203">
                  <c:v>9.2412243035433017E-4</c:v>
                </c:pt>
                <c:pt idx="204">
                  <c:v>9.2449999999987898E-4</c:v>
                </c:pt>
                <c:pt idx="205">
                  <c:v>9.2759831832301559E-4</c:v>
                </c:pt>
                <c:pt idx="206">
                  <c:v>9.2791895807218074E-4</c:v>
                </c:pt>
                <c:pt idx="207">
                  <c:v>9.3070858820603459E-4</c:v>
                </c:pt>
                <c:pt idx="208">
                  <c:v>9.3194354158515874E-4</c:v>
                </c:pt>
                <c:pt idx="209">
                  <c:v>9.3317624020008148E-4</c:v>
                </c:pt>
                <c:pt idx="210">
                  <c:v>9.362892661854684E-4</c:v>
                </c:pt>
                <c:pt idx="211">
                  <c:v>9.4052508160592384E-4</c:v>
                </c:pt>
                <c:pt idx="212">
                  <c:v>9.4174199675327015E-4</c:v>
                </c:pt>
                <c:pt idx="213">
                  <c:v>9.419973200168305E-4</c:v>
                </c:pt>
                <c:pt idx="214">
                  <c:v>9.4512924465312172E-4</c:v>
                </c:pt>
                <c:pt idx="215">
                  <c:v>9.4682394293063446E-4</c:v>
                </c:pt>
                <c:pt idx="216">
                  <c:v>9.4802493080896181E-4</c:v>
                </c:pt>
                <c:pt idx="217">
                  <c:v>9.492236515390713E-4</c:v>
                </c:pt>
                <c:pt idx="218">
                  <c:v>9.50420105116595E-4</c:v>
                </c:pt>
                <c:pt idx="219">
                  <c:v>9.535695565299928E-4</c:v>
                </c:pt>
                <c:pt idx="220">
                  <c:v>9.5518324781958426E-4</c:v>
                </c:pt>
                <c:pt idx="221">
                  <c:v>9.5636836557302528E-4</c:v>
                </c:pt>
                <c:pt idx="222">
                  <c:v>9.5755121614898224E-4</c:v>
                </c:pt>
                <c:pt idx="223">
                  <c:v>9.5873179954396065E-4</c:v>
                </c:pt>
                <c:pt idx="224">
                  <c:v>9.6189997888624572E-4</c:v>
                </c:pt>
                <c:pt idx="225">
                  <c:v>9.6343146122978575E-4</c:v>
                </c:pt>
                <c:pt idx="226">
                  <c:v>9.6460070865697135E-4</c:v>
                </c:pt>
                <c:pt idx="227">
                  <c:v>9.65767688879154E-4</c:v>
                </c:pt>
                <c:pt idx="228">
                  <c:v>9.6693240189109201E-4</c:v>
                </c:pt>
                <c:pt idx="229">
                  <c:v>9.7012051031025281E-4</c:v>
                </c:pt>
                <c:pt idx="230">
                  <c:v>9.7156858176344993E-4</c:v>
                </c:pt>
                <c:pt idx="231">
                  <c:v>9.7272195866694245E-4</c:v>
                </c:pt>
                <c:pt idx="232">
                  <c:v>9.7387306833703947E-4</c:v>
                </c:pt>
                <c:pt idx="233">
                  <c:v>9.7502191076937286E-4</c:v>
                </c:pt>
                <c:pt idx="234">
                  <c:v>9.7823114940983062E-4</c:v>
                </c:pt>
                <c:pt idx="235">
                  <c:v>9.8063523021798258E-4</c:v>
                </c:pt>
                <c:pt idx="236">
                  <c:v>9.8177547992698341E-4</c:v>
                </c:pt>
                <c:pt idx="237">
                  <c:v>9.829134746997465E-4</c:v>
                </c:pt>
                <c:pt idx="238">
                  <c:v>9.8613969899125249E-4</c:v>
                </c:pt>
                <c:pt idx="239">
                  <c:v>9.8623189481137491E-4</c:v>
                </c:pt>
                <c:pt idx="240">
                  <c:v>9.8856962438097652E-4</c:v>
                </c:pt>
                <c:pt idx="241">
                  <c:v>9.8969408945333596E-4</c:v>
                </c:pt>
                <c:pt idx="242">
                  <c:v>9.9081629956252284E-4</c:v>
                </c:pt>
                <c:pt idx="243">
                  <c:v>9.9406554893019419E-4</c:v>
                </c:pt>
                <c:pt idx="244">
                  <c:v>9.9412274516029356E-4</c:v>
                </c:pt>
                <c:pt idx="245">
                  <c:v>9.9639352551576495E-4</c:v>
                </c:pt>
                <c:pt idx="246">
                  <c:v>9.9750220576120077E-4</c:v>
                </c:pt>
                <c:pt idx="247">
                  <c:v>9.9860863101609442E-4</c:v>
                </c:pt>
                <c:pt idx="248">
                  <c:v>1.0018820936479177E-3</c:v>
                </c:pt>
                <c:pt idx="249">
                  <c:v>1.0019036991192783E-3</c:v>
                </c:pt>
                <c:pt idx="250">
                  <c:v>1.0041069322973214E-3</c:v>
                </c:pt>
                <c:pt idx="251">
                  <c:v>1.0051998275281574E-3</c:v>
                </c:pt>
                <c:pt idx="252">
                  <c:v>1.0062904677415161E-3</c:v>
                </c:pt>
                <c:pt idx="253">
                  <c:v>1.0095893318207508E-3</c:v>
                </c:pt>
                <c:pt idx="254">
                  <c:v>1.0095747553708961E-3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EUR6M!$BA$2:$BA$266</c:f>
              <c:numCache>
                <c:formatCode>ddd\,\ dd\-mmm\-yyyy</c:formatCode>
                <c:ptCount val="2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</c:numCache>
            </c:numRef>
          </c:xVal>
          <c:yVal>
            <c:numRef>
              <c:f>EUR6M!$BD$2:$BD$266</c:f>
              <c:numCache>
                <c:formatCode>0.0000%</c:formatCode>
                <c:ptCount val="265"/>
                <c:pt idx="0">
                  <c:v>6.2700000000014795E-4</c:v>
                </c:pt>
                <c:pt idx="1">
                  <c:v>6.2694741711259564E-4</c:v>
                </c:pt>
                <c:pt idx="2">
                  <c:v>6.2682793307725223E-4</c:v>
                </c:pt>
                <c:pt idx="3">
                  <c:v>6.2605544940154227E-4</c:v>
                </c:pt>
                <c:pt idx="4">
                  <c:v>6.2576724202532171E-4</c:v>
                </c:pt>
                <c:pt idx="5">
                  <c:v>6.2537894487525974E-4</c:v>
                </c:pt>
                <c:pt idx="6">
                  <c:v>6.2495082377690583E-4</c:v>
                </c:pt>
                <c:pt idx="7">
                  <c:v>6.2448779166676552E-4</c:v>
                </c:pt>
                <c:pt idx="8">
                  <c:v>6.2291887453230332E-4</c:v>
                </c:pt>
                <c:pt idx="9">
                  <c:v>6.2238881239222292E-4</c:v>
                </c:pt>
                <c:pt idx="10">
                  <c:v>6.2182891981620502E-4</c:v>
                </c:pt>
                <c:pt idx="11">
                  <c:v>6.2126599416432028E-4</c:v>
                </c:pt>
                <c:pt idx="12">
                  <c:v>6.2070574847491696E-4</c:v>
                </c:pt>
                <c:pt idx="13">
                  <c:v>6.1912023929113359E-4</c:v>
                </c:pt>
                <c:pt idx="14">
                  <c:v>6.1860982651128151E-4</c:v>
                </c:pt>
                <c:pt idx="15">
                  <c:v>6.1815267662612152E-4</c:v>
                </c:pt>
                <c:pt idx="16">
                  <c:v>6.1773488519407016E-4</c:v>
                </c:pt>
                <c:pt idx="17">
                  <c:v>6.1666006264391869E-4</c:v>
                </c:pt>
                <c:pt idx="18">
                  <c:v>6.166367181035129E-4</c:v>
                </c:pt>
                <c:pt idx="19">
                  <c:v>6.1646826506900169E-4</c:v>
                </c:pt>
                <c:pt idx="20">
                  <c:v>6.1649835866925775E-4</c:v>
                </c:pt>
                <c:pt idx="21">
                  <c:v>6.3989832812463561E-4</c:v>
                </c:pt>
                <c:pt idx="22">
                  <c:v>6.3999999999963717E-4</c:v>
                </c:pt>
                <c:pt idx="23">
                  <c:v>6.4012510978489034E-4</c:v>
                </c:pt>
                <c:pt idx="24">
                  <c:v>6.4199795564842557E-4</c:v>
                </c:pt>
                <c:pt idx="25">
                  <c:v>6.4317741042965856E-4</c:v>
                </c:pt>
                <c:pt idx="26">
                  <c:v>6.4456210924700586E-4</c:v>
                </c:pt>
                <c:pt idx="27">
                  <c:v>6.4875340938535544E-4</c:v>
                </c:pt>
                <c:pt idx="28">
                  <c:v>6.492646246111384E-4</c:v>
                </c:pt>
                <c:pt idx="29">
                  <c:v>6.5414394892174873E-4</c:v>
                </c:pt>
                <c:pt idx="30">
                  <c:v>6.5649983558272026E-4</c:v>
                </c:pt>
                <c:pt idx="31">
                  <c:v>6.5896881577345021E-4</c:v>
                </c:pt>
                <c:pt idx="32">
                  <c:v>6.6503010439351005E-4</c:v>
                </c:pt>
                <c:pt idx="33">
                  <c:v>6.6594054614646145E-4</c:v>
                </c:pt>
                <c:pt idx="34">
                  <c:v>6.7244826739486176E-4</c:v>
                </c:pt>
                <c:pt idx="35">
                  <c:v>6.7525060877772079E-4</c:v>
                </c:pt>
                <c:pt idx="36">
                  <c:v>6.7804558454072654E-4</c:v>
                </c:pt>
                <c:pt idx="37">
                  <c:v>6.8380508893390289E-4</c:v>
                </c:pt>
                <c:pt idx="38">
                  <c:v>6.8498713725637778E-4</c:v>
                </c:pt>
                <c:pt idx="39">
                  <c:v>6.9120657171949519E-4</c:v>
                </c:pt>
                <c:pt idx="40">
                  <c:v>6.9352722029801474E-4</c:v>
                </c:pt>
                <c:pt idx="41">
                  <c:v>6.9569173276814403E-4</c:v>
                </c:pt>
                <c:pt idx="42">
                  <c:v>6.9689848610707489E-4</c:v>
                </c:pt>
                <c:pt idx="43">
                  <c:v>6.980859956864713E-4</c:v>
                </c:pt>
                <c:pt idx="44">
                  <c:v>7.0000000000024155E-4</c:v>
                </c:pt>
                <c:pt idx="45">
                  <c:v>7.0082454509722426E-4</c:v>
                </c:pt>
                <c:pt idx="46">
                  <c:v>7.015598303768436E-4</c:v>
                </c:pt>
                <c:pt idx="47">
                  <c:v>7.0157944939779548E-4</c:v>
                </c:pt>
                <c:pt idx="48">
                  <c:v>7.0243887635886286E-4</c:v>
                </c:pt>
                <c:pt idx="49">
                  <c:v>7.0401815132147905E-4</c:v>
                </c:pt>
                <c:pt idx="50">
                  <c:v>7.0429385180566066E-4</c:v>
                </c:pt>
                <c:pt idx="51">
                  <c:v>7.0450794984799902E-4</c:v>
                </c:pt>
                <c:pt idx="52">
                  <c:v>7.0366363107535993E-4</c:v>
                </c:pt>
                <c:pt idx="53">
                  <c:v>7.0425982089218446E-4</c:v>
                </c:pt>
                <c:pt idx="54">
                  <c:v>7.0483642740619596E-4</c:v>
                </c:pt>
                <c:pt idx="55">
                  <c:v>7.0479362407748847E-4</c:v>
                </c:pt>
                <c:pt idx="56">
                  <c:v>7.0472912198860105E-4</c:v>
                </c:pt>
                <c:pt idx="57">
                  <c:v>7.0359254599732099E-4</c:v>
                </c:pt>
                <c:pt idx="58">
                  <c:v>7.0403476412415195E-4</c:v>
                </c:pt>
                <c:pt idx="59">
                  <c:v>7.0432438416100031E-4</c:v>
                </c:pt>
                <c:pt idx="60">
                  <c:v>7.0427914074025131E-4</c:v>
                </c:pt>
                <c:pt idx="61">
                  <c:v>7.0426434818046549E-4</c:v>
                </c:pt>
                <c:pt idx="62">
                  <c:v>7.0350338213693989E-4</c:v>
                </c:pt>
                <c:pt idx="63">
                  <c:v>7.039809487641999E-4</c:v>
                </c:pt>
                <c:pt idx="64">
                  <c:v>7.0561747280315889E-4</c:v>
                </c:pt>
                <c:pt idx="65">
                  <c:v>7.2963717075203013E-4</c:v>
                </c:pt>
                <c:pt idx="66">
                  <c:v>7.2999999999999498E-4</c:v>
                </c:pt>
                <c:pt idx="67">
                  <c:v>7.3045965170131155E-4</c:v>
                </c:pt>
                <c:pt idx="68">
                  <c:v>7.3101604635561728E-4</c:v>
                </c:pt>
                <c:pt idx="69">
                  <c:v>7.3323509987545464E-4</c:v>
                </c:pt>
                <c:pt idx="70">
                  <c:v>7.3414757519185941E-4</c:v>
                </c:pt>
                <c:pt idx="71">
                  <c:v>7.3514104489221107E-4</c:v>
                </c:pt>
                <c:pt idx="72">
                  <c:v>7.362121774590302E-4</c:v>
                </c:pt>
                <c:pt idx="73">
                  <c:v>7.3735758077320384E-4</c:v>
                </c:pt>
                <c:pt idx="74">
                  <c:v>7.4120458489242169E-4</c:v>
                </c:pt>
                <c:pt idx="75">
                  <c:v>7.4261193784967087E-4</c:v>
                </c:pt>
                <c:pt idx="76">
                  <c:v>7.4407569183582221E-4</c:v>
                </c:pt>
                <c:pt idx="77">
                  <c:v>7.455920910745265E-4</c:v>
                </c:pt>
                <c:pt idx="78">
                  <c:v>7.4715731917594222E-4</c:v>
                </c:pt>
                <c:pt idx="79">
                  <c:v>7.5210690352096161E-4</c:v>
                </c:pt>
                <c:pt idx="80">
                  <c:v>7.5382807085225788E-4</c:v>
                </c:pt>
                <c:pt idx="81">
                  <c:v>7.5557807584723975E-4</c:v>
                </c:pt>
                <c:pt idx="82">
                  <c:v>7.5735273840832036E-4</c:v>
                </c:pt>
                <c:pt idx="83">
                  <c:v>7.6232179052250167E-4</c:v>
                </c:pt>
                <c:pt idx="84">
                  <c:v>7.6539761755431293E-4</c:v>
                </c:pt>
                <c:pt idx="85">
                  <c:v>7.6644536779488335E-4</c:v>
                </c:pt>
                <c:pt idx="86">
                  <c:v>7.6903455448210773E-4</c:v>
                </c:pt>
                <c:pt idx="87">
                  <c:v>7.769398641209208E-4</c:v>
                </c:pt>
                <c:pt idx="88">
                  <c:v>7.8000000000014104E-4</c:v>
                </c:pt>
                <c:pt idx="89">
                  <c:v>7.838739036095247E-4</c:v>
                </c:pt>
                <c:pt idx="90">
                  <c:v>7.8549440797279083E-4</c:v>
                </c:pt>
                <c:pt idx="91">
                  <c:v>7.8706672036236655E-4</c:v>
                </c:pt>
                <c:pt idx="92">
                  <c:v>7.8859100898992604E-4</c:v>
                </c:pt>
                <c:pt idx="93">
                  <c:v>7.9083434079330961E-4</c:v>
                </c:pt>
                <c:pt idx="94">
                  <c:v>7.9421175020970682E-4</c:v>
                </c:pt>
                <c:pt idx="95">
                  <c:v>7.9549890329284141E-4</c:v>
                </c:pt>
                <c:pt idx="96">
                  <c:v>7.9673931793553573E-4</c:v>
                </c:pt>
                <c:pt idx="97">
                  <c:v>7.9793325436809703E-4</c:v>
                </c:pt>
                <c:pt idx="98">
                  <c:v>7.994209422231926E-4</c:v>
                </c:pt>
                <c:pt idx="99">
                  <c:v>8.0224988263429529E-4</c:v>
                </c:pt>
                <c:pt idx="100">
                  <c:v>8.0321579151853759E-4</c:v>
                </c:pt>
                <c:pt idx="101">
                  <c:v>8.0413705961029653E-4</c:v>
                </c:pt>
                <c:pt idx="102">
                  <c:v>8.050140391541445E-4</c:v>
                </c:pt>
                <c:pt idx="103">
                  <c:v>8.0585168012732252E-4</c:v>
                </c:pt>
                <c:pt idx="104">
                  <c:v>8.0808657680795596E-4</c:v>
                </c:pt>
                <c:pt idx="105">
                  <c:v>8.0874785734648023E-4</c:v>
                </c:pt>
                <c:pt idx="106">
                  <c:v>8.0936723884426486E-4</c:v>
                </c:pt>
                <c:pt idx="107">
                  <c:v>8.0994516555796313E-4</c:v>
                </c:pt>
                <c:pt idx="108">
                  <c:v>8.105834206650897E-4</c:v>
                </c:pt>
                <c:pt idx="109">
                  <c:v>8.2999999999977178E-4</c:v>
                </c:pt>
                <c:pt idx="110">
                  <c:v>8.3038928275964519E-4</c:v>
                </c:pt>
                <c:pt idx="111">
                  <c:v>8.3074218404234699E-4</c:v>
                </c:pt>
                <c:pt idx="112">
                  <c:v>8.3106254059110815E-4</c:v>
                </c:pt>
                <c:pt idx="113">
                  <c:v>8.313542803333624E-4</c:v>
                </c:pt>
                <c:pt idx="114">
                  <c:v>8.3209844574792726E-4</c:v>
                </c:pt>
                <c:pt idx="115">
                  <c:v>8.323168212032284E-4</c:v>
                </c:pt>
                <c:pt idx="116">
                  <c:v>8.3252758723423E-4</c:v>
                </c:pt>
                <c:pt idx="117">
                  <c:v>8.327352188639217E-4</c:v>
                </c:pt>
                <c:pt idx="118">
                  <c:v>8.3294428229642166E-4</c:v>
                </c:pt>
                <c:pt idx="119">
                  <c:v>8.3362709318732697E-4</c:v>
                </c:pt>
                <c:pt idx="120">
                  <c:v>8.338893695189689E-4</c:v>
                </c:pt>
                <c:pt idx="121">
                  <c:v>8.3417727640850662E-4</c:v>
                </c:pt>
                <c:pt idx="122">
                  <c:v>8.3449592715649241E-4</c:v>
                </c:pt>
                <c:pt idx="123">
                  <c:v>8.3485052624855997E-4</c:v>
                </c:pt>
                <c:pt idx="124">
                  <c:v>8.3618342622225053E-4</c:v>
                </c:pt>
                <c:pt idx="125">
                  <c:v>8.3673568726398315E-4</c:v>
                </c:pt>
                <c:pt idx="126">
                  <c:v>8.3735128688010112E-4</c:v>
                </c:pt>
                <c:pt idx="127">
                  <c:v>8.3803597669000491E-4</c:v>
                </c:pt>
                <c:pt idx="128">
                  <c:v>8.3879559950564319E-4</c:v>
                </c:pt>
                <c:pt idx="129">
                  <c:v>8.4158295810767437E-4</c:v>
                </c:pt>
                <c:pt idx="130">
                  <c:v>8.7874616782032179E-4</c:v>
                </c:pt>
                <c:pt idx="131">
                  <c:v>8.799999999998245E-4</c:v>
                </c:pt>
                <c:pt idx="132">
                  <c:v>8.8136265301145395E-4</c:v>
                </c:pt>
                <c:pt idx="133">
                  <c:v>8.8277244011806231E-4</c:v>
                </c:pt>
                <c:pt idx="134">
                  <c:v>8.8780585557791296E-4</c:v>
                </c:pt>
                <c:pt idx="135">
                  <c:v>8.89641502743987E-4</c:v>
                </c:pt>
                <c:pt idx="136">
                  <c:v>8.9155734856914085E-4</c:v>
                </c:pt>
                <c:pt idx="137">
                  <c:v>8.935483133195825E-4</c:v>
                </c:pt>
                <c:pt idx="138">
                  <c:v>8.9590490948688673E-4</c:v>
                </c:pt>
                <c:pt idx="139">
                  <c:v>9.0215757143692057E-4</c:v>
                </c:pt>
                <c:pt idx="140">
                  <c:v>9.0444373932448857E-4</c:v>
                </c:pt>
                <c:pt idx="141">
                  <c:v>9.0677203041840025E-4</c:v>
                </c:pt>
                <c:pt idx="142">
                  <c:v>9.0913652586112044E-4</c:v>
                </c:pt>
                <c:pt idx="143">
                  <c:v>9.1211624262807576E-4</c:v>
                </c:pt>
                <c:pt idx="144">
                  <c:v>9.1883397799859799E-4</c:v>
                </c:pt>
                <c:pt idx="145">
                  <c:v>9.2128651633713364E-4</c:v>
                </c:pt>
                <c:pt idx="146">
                  <c:v>9.2373722827215996E-4</c:v>
                </c:pt>
                <c:pt idx="147">
                  <c:v>9.2617935573241592E-4</c:v>
                </c:pt>
                <c:pt idx="148">
                  <c:v>9.3572266319210643E-4</c:v>
                </c:pt>
                <c:pt idx="149">
                  <c:v>9.3801630100293358E-4</c:v>
                </c:pt>
                <c:pt idx="150">
                  <c:v>9.402582881885631E-4</c:v>
                </c:pt>
                <c:pt idx="151">
                  <c:v>9.4196527800003945E-4</c:v>
                </c:pt>
                <c:pt idx="152">
                  <c:v>9.2000000000005391E-4</c:v>
                </c:pt>
                <c:pt idx="153">
                  <c:v>9.2172221748164655E-4</c:v>
                </c:pt>
                <c:pt idx="154">
                  <c:v>9.2328926413540397E-4</c:v>
                </c:pt>
                <c:pt idx="155">
                  <c:v>9.2471028650287224E-4</c:v>
                </c:pt>
                <c:pt idx="156">
                  <c:v>9.2599465735342524E-4</c:v>
                </c:pt>
                <c:pt idx="157">
                  <c:v>9.291249817838616E-4</c:v>
                </c:pt>
                <c:pt idx="158">
                  <c:v>9.2996099860183259E-4</c:v>
                </c:pt>
                <c:pt idx="159">
                  <c:v>9.3071062095898764E-4</c:v>
                </c:pt>
                <c:pt idx="160">
                  <c:v>9.3138457887264063E-4</c:v>
                </c:pt>
                <c:pt idx="161">
                  <c:v>9.3199382855235768E-4</c:v>
                </c:pt>
                <c:pt idx="162">
                  <c:v>9.3354628309178509E-4</c:v>
                </c:pt>
                <c:pt idx="163">
                  <c:v>9.3401078565830565E-4</c:v>
                </c:pt>
                <c:pt idx="164">
                  <c:v>9.3446875381401147E-4</c:v>
                </c:pt>
                <c:pt idx="165">
                  <c:v>9.3493250086751725E-4</c:v>
                </c:pt>
                <c:pt idx="166">
                  <c:v>9.3541456630431678E-4</c:v>
                </c:pt>
                <c:pt idx="167">
                  <c:v>9.3709946051396382E-4</c:v>
                </c:pt>
                <c:pt idx="168">
                  <c:v>9.3778471800822871E-4</c:v>
                </c:pt>
                <c:pt idx="169">
                  <c:v>9.3855438408503469E-4</c:v>
                </c:pt>
                <c:pt idx="170">
                  <c:v>9.3942235536362186E-4</c:v>
                </c:pt>
                <c:pt idx="171">
                  <c:v>9.4040275466865798E-4</c:v>
                </c:pt>
                <c:pt idx="172">
                  <c:v>9.3842414046650723E-4</c:v>
                </c:pt>
                <c:pt idx="173">
                  <c:v>9.3999999999992137E-4</c:v>
                </c:pt>
                <c:pt idx="174">
                  <c:v>9.4176303770475965E-4</c:v>
                </c:pt>
                <c:pt idx="175">
                  <c:v>9.4362944522779742E-4</c:v>
                </c:pt>
                <c:pt idx="176">
                  <c:v>9.4550247313551533E-4</c:v>
                </c:pt>
                <c:pt idx="177">
                  <c:v>9.5115452709839407E-4</c:v>
                </c:pt>
                <c:pt idx="178">
                  <c:v>9.5304713818338959E-4</c:v>
                </c:pt>
                <c:pt idx="179">
                  <c:v>9.5494277417925626E-4</c:v>
                </c:pt>
                <c:pt idx="180">
                  <c:v>9.5684062821494071E-4</c:v>
                </c:pt>
                <c:pt idx="181">
                  <c:v>9.5873986416015707E-4</c:v>
                </c:pt>
                <c:pt idx="182">
                  <c:v>9.6443706326209148E-4</c:v>
                </c:pt>
                <c:pt idx="183">
                  <c:v>9.6633288035661072E-4</c:v>
                </c:pt>
                <c:pt idx="184">
                  <c:v>9.6822545981811118E-4</c:v>
                </c:pt>
                <c:pt idx="185">
                  <c:v>9.701137899595949E-4</c:v>
                </c:pt>
                <c:pt idx="186">
                  <c:v>9.7199682983219627E-4</c:v>
                </c:pt>
                <c:pt idx="187">
                  <c:v>9.776033594578082E-4</c:v>
                </c:pt>
                <c:pt idx="188">
                  <c:v>9.7945424357367083E-4</c:v>
                </c:pt>
                <c:pt idx="189">
                  <c:v>9.8129419377685737E-4</c:v>
                </c:pt>
                <c:pt idx="190">
                  <c:v>9.8312199355827601E-4</c:v>
                </c:pt>
                <c:pt idx="191">
                  <c:v>9.8493639714608994E-4</c:v>
                </c:pt>
                <c:pt idx="192">
                  <c:v>9.8996499711702921E-4</c:v>
                </c:pt>
                <c:pt idx="193">
                  <c:v>9.6824494196867195E-4</c:v>
                </c:pt>
                <c:pt idx="194">
                  <c:v>9.7000000000018577E-4</c:v>
                </c:pt>
                <c:pt idx="195">
                  <c:v>9.7183573059441081E-4</c:v>
                </c:pt>
                <c:pt idx="196">
                  <c:v>9.7342254782804729E-4</c:v>
                </c:pt>
                <c:pt idx="197">
                  <c:v>9.7790914457467266E-4</c:v>
                </c:pt>
                <c:pt idx="198">
                  <c:v>9.7931099695102797E-4</c:v>
                </c:pt>
                <c:pt idx="199">
                  <c:v>9.8066022021370768E-4</c:v>
                </c:pt>
                <c:pt idx="200">
                  <c:v>9.823436063089064E-4</c:v>
                </c:pt>
                <c:pt idx="201">
                  <c:v>9.8341320520014424E-4</c:v>
                </c:pt>
                <c:pt idx="202">
                  <c:v>9.8673329436684064E-4</c:v>
                </c:pt>
                <c:pt idx="203">
                  <c:v>9.8783737278987501E-4</c:v>
                </c:pt>
                <c:pt idx="204">
                  <c:v>9.8891289411839412E-4</c:v>
                </c:pt>
                <c:pt idx="205">
                  <c:v>9.9063030796108973E-4</c:v>
                </c:pt>
                <c:pt idx="206">
                  <c:v>9.9133584556832877E-4</c:v>
                </c:pt>
                <c:pt idx="207">
                  <c:v>9.9399241814066377E-4</c:v>
                </c:pt>
                <c:pt idx="208">
                  <c:v>9.9497555425405275E-4</c:v>
                </c:pt>
                <c:pt idx="209">
                  <c:v>9.9595698110471038E-4</c:v>
                </c:pt>
                <c:pt idx="210">
                  <c:v>9.9790032409341478E-4</c:v>
                </c:pt>
                <c:pt idx="211">
                  <c:v>1.0020410848993913E-3</c:v>
                </c:pt>
                <c:pt idx="212">
                  <c:v>1.0031274551370729E-3</c:v>
                </c:pt>
                <c:pt idx="213">
                  <c:v>1.0036524331375738E-3</c:v>
                </c:pt>
                <c:pt idx="214">
                  <c:v>9.9766337226898298E-4</c:v>
                </c:pt>
                <c:pt idx="215">
                  <c:v>9.9999999999999915E-4</c:v>
                </c:pt>
                <c:pt idx="216">
                  <c:v>1.0013296630022159E-3</c:v>
                </c:pt>
                <c:pt idx="217">
                  <c:v>1.0027149129021402E-3</c:v>
                </c:pt>
                <c:pt idx="218">
                  <c:v>1.0041554780587021E-3</c:v>
                </c:pt>
                <c:pt idx="219">
                  <c:v>1.0072614730912189E-3</c:v>
                </c:pt>
                <c:pt idx="220">
                  <c:v>1.0104650930513714E-3</c:v>
                </c:pt>
                <c:pt idx="221">
                  <c:v>1.0121777944952085E-3</c:v>
                </c:pt>
                <c:pt idx="222">
                  <c:v>1.0139439621182893E-3</c:v>
                </c:pt>
                <c:pt idx="223">
                  <c:v>1.0157632512031349E-3</c:v>
                </c:pt>
                <c:pt idx="224">
                  <c:v>1.019515441969096E-3</c:v>
                </c:pt>
                <c:pt idx="225">
                  <c:v>1.0235643623577901E-3</c:v>
                </c:pt>
                <c:pt idx="226">
                  <c:v>1.0256437225469599E-3</c:v>
                </c:pt>
                <c:pt idx="227">
                  <c:v>1.027773916632348E-3</c:v>
                </c:pt>
                <c:pt idx="228">
                  <c:v>1.0299545268095838E-3</c:v>
                </c:pt>
                <c:pt idx="229">
                  <c:v>1.0343364431776754E-3</c:v>
                </c:pt>
                <c:pt idx="230">
                  <c:v>1.039172406908587E-3</c:v>
                </c:pt>
                <c:pt idx="231">
                  <c:v>1.0415984650328171E-3</c:v>
                </c:pt>
                <c:pt idx="232">
                  <c:v>1.0440722131515145E-3</c:v>
                </c:pt>
                <c:pt idx="233">
                  <c:v>1.0465931603664278E-3</c:v>
                </c:pt>
                <c:pt idx="234">
                  <c:v>1.0515872172020683E-3</c:v>
                </c:pt>
                <c:pt idx="235">
                  <c:v>1.0400000000001231E-3</c:v>
                </c:pt>
                <c:pt idx="236">
                  <c:v>1.042768022615589E-3</c:v>
                </c:pt>
                <c:pt idx="237">
                  <c:v>1.0455727759377917E-3</c:v>
                </c:pt>
                <c:pt idx="238">
                  <c:v>1.0512008693714719E-3</c:v>
                </c:pt>
                <c:pt idx="239">
                  <c:v>1.0526537982940552E-3</c:v>
                </c:pt>
                <c:pt idx="240">
                  <c:v>1.0598650671087852E-3</c:v>
                </c:pt>
                <c:pt idx="241">
                  <c:v>1.0627197808037833E-3</c:v>
                </c:pt>
                <c:pt idx="242">
                  <c:v>1.0655537757464158E-3</c:v>
                </c:pt>
                <c:pt idx="243">
                  <c:v>1.0707109090537801E-3</c:v>
                </c:pt>
                <c:pt idx="244">
                  <c:v>1.0722726394446222E-3</c:v>
                </c:pt>
                <c:pt idx="245">
                  <c:v>1.0791136936002003E-3</c:v>
                </c:pt>
                <c:pt idx="246">
                  <c:v>1.0816428484479266E-3</c:v>
                </c:pt>
                <c:pt idx="247">
                  <c:v>1.0840904672077714E-3</c:v>
                </c:pt>
                <c:pt idx="248">
                  <c:v>1.0876773497723743E-3</c:v>
                </c:pt>
                <c:pt idx="249">
                  <c:v>1.089264848769418E-3</c:v>
                </c:pt>
                <c:pt idx="250">
                  <c:v>1.0947894063198153E-3</c:v>
                </c:pt>
                <c:pt idx="251">
                  <c:v>1.0965571785805639E-3</c:v>
                </c:pt>
                <c:pt idx="252">
                  <c:v>1.0981792301718682E-3</c:v>
                </c:pt>
                <c:pt idx="253">
                  <c:v>1.0990700044891915E-3</c:v>
                </c:pt>
                <c:pt idx="254">
                  <c:v>1.1005782847835954E-3</c:v>
                </c:pt>
                <c:pt idx="255">
                  <c:v>1.1037707338137071E-3</c:v>
                </c:pt>
                <c:pt idx="256">
                  <c:v>1.1052037263123654E-3</c:v>
                </c:pt>
                <c:pt idx="257">
                  <c:v>1.069699837429528E-3</c:v>
                </c:pt>
                <c:pt idx="258">
                  <c:v>1.069999999999737E-3</c:v>
                </c:pt>
                <c:pt idx="259">
                  <c:v>1.067547028066089E-3</c:v>
                </c:pt>
                <c:pt idx="260">
                  <c:v>1.06923484740097E-3</c:v>
                </c:pt>
                <c:pt idx="261">
                  <c:v>1.0686130456158268E-3</c:v>
                </c:pt>
                <c:pt idx="262">
                  <c:v>1.0678406754161167E-3</c:v>
                </c:pt>
                <c:pt idx="263">
                  <c:v>1.066928707460975E-3</c:v>
                </c:pt>
                <c:pt idx="264">
                  <c:v>1.0618797391192011E-3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42187</c:v>
                </c:pt>
                <c:pt idx="1">
                  <c:v>42219</c:v>
                </c:pt>
                <c:pt idx="2">
                  <c:v>42249</c:v>
                </c:pt>
                <c:pt idx="3">
                  <c:v>42279</c:v>
                </c:pt>
                <c:pt idx="4">
                  <c:v>42310</c:v>
                </c:pt>
                <c:pt idx="5">
                  <c:v>42340</c:v>
                </c:pt>
                <c:pt idx="6">
                  <c:v>42373</c:v>
                </c:pt>
                <c:pt idx="7">
                  <c:v>42402</c:v>
                </c:pt>
                <c:pt idx="8">
                  <c:v>42431</c:v>
                </c:pt>
                <c:pt idx="9">
                  <c:v>42464</c:v>
                </c:pt>
                <c:pt idx="10">
                  <c:v>42492</c:v>
                </c:pt>
                <c:pt idx="11">
                  <c:v>42523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6.3999999999999994E-4</c:v>
                </c:pt>
                <c:pt idx="1">
                  <c:v>6.9999999999999999E-4</c:v>
                </c:pt>
                <c:pt idx="2">
                  <c:v>7.2999999999999996E-4</c:v>
                </c:pt>
                <c:pt idx="3">
                  <c:v>7.8000000000000009E-4</c:v>
                </c:pt>
                <c:pt idx="4">
                  <c:v>8.3000000000000001E-4</c:v>
                </c:pt>
                <c:pt idx="5">
                  <c:v>8.7999999999999992E-4</c:v>
                </c:pt>
                <c:pt idx="6">
                  <c:v>9.2000000000000003E-4</c:v>
                </c:pt>
                <c:pt idx="7">
                  <c:v>9.4000000000000008E-4</c:v>
                </c:pt>
                <c:pt idx="8">
                  <c:v>9.6999999999999994E-4</c:v>
                </c:pt>
                <c:pt idx="9">
                  <c:v>1E-3</c:v>
                </c:pt>
                <c:pt idx="10">
                  <c:v>1.0400000000000001E-3</c:v>
                </c:pt>
                <c:pt idx="11">
                  <c:v>1.07E-3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883712"/>
        <c:axId val="449049344"/>
      </c:scatterChart>
      <c:valAx>
        <c:axId val="44888371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49049344"/>
        <c:crosses val="autoZero"/>
        <c:crossBetween val="midCat"/>
      </c:valAx>
      <c:valAx>
        <c:axId val="4490493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48883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4.8699999999979863E-4</c:v>
                </c:pt>
                <c:pt idx="1">
                  <c:v>4.7911267399436592E-4</c:v>
                </c:pt>
                <c:pt idx="2">
                  <c:v>4.8567328550153658E-4</c:v>
                </c:pt>
                <c:pt idx="3">
                  <c:v>4.9443871425331062E-4</c:v>
                </c:pt>
                <c:pt idx="4">
                  <c:v>5.1616183168279501E-4</c:v>
                </c:pt>
                <c:pt idx="5">
                  <c:v>5.2484551793679243E-4</c:v>
                </c:pt>
                <c:pt idx="6">
                  <c:v>5.2940656720402513E-4</c:v>
                </c:pt>
                <c:pt idx="7">
                  <c:v>5.336343406813416E-4</c:v>
                </c:pt>
                <c:pt idx="8">
                  <c:v>5.3897973023583976E-4</c:v>
                </c:pt>
                <c:pt idx="9">
                  <c:v>5.4721263626957082E-4</c:v>
                </c:pt>
                <c:pt idx="10">
                  <c:v>5.4977400196179243E-4</c:v>
                </c:pt>
                <c:pt idx="11">
                  <c:v>5.5384326689991855E-4</c:v>
                </c:pt>
                <c:pt idx="12">
                  <c:v>5.5777305929218229E-4</c:v>
                </c:pt>
                <c:pt idx="13">
                  <c:v>5.6291013481312368E-4</c:v>
                </c:pt>
                <c:pt idx="14">
                  <c:v>5.7209748712798284E-4</c:v>
                </c:pt>
                <c:pt idx="15">
                  <c:v>5.7532990484639147E-4</c:v>
                </c:pt>
                <c:pt idx="16">
                  <c:v>5.7854790998350782E-4</c:v>
                </c:pt>
                <c:pt idx="17">
                  <c:v>5.8353727770757869E-4</c:v>
                </c:pt>
                <c:pt idx="18">
                  <c:v>5.8584781695253244E-4</c:v>
                </c:pt>
                <c:pt idx="19">
                  <c:v>5.9269006844201214E-4</c:v>
                </c:pt>
                <c:pt idx="20">
                  <c:v>5.9574094037200172E-4</c:v>
                </c:pt>
                <c:pt idx="21">
                  <c:v>5.9990734683408836E-4</c:v>
                </c:pt>
                <c:pt idx="22">
                  <c:v>6.0146051686192224E-4</c:v>
                </c:pt>
                <c:pt idx="23">
                  <c:v>6.0345160090092024E-4</c:v>
                </c:pt>
                <c:pt idx="24">
                  <c:v>6.1009761630834039E-4</c:v>
                </c:pt>
                <c:pt idx="25">
                  <c:v>6.123229075961007E-4</c:v>
                </c:pt>
                <c:pt idx="26">
                  <c:v>6.1445125660052969E-4</c:v>
                </c:pt>
                <c:pt idx="27">
                  <c:v>6.176961915801164E-4</c:v>
                </c:pt>
                <c:pt idx="28">
                  <c:v>6.1902227148861457E-4</c:v>
                </c:pt>
                <c:pt idx="29">
                  <c:v>6.2363885680029383E-4</c:v>
                </c:pt>
                <c:pt idx="30">
                  <c:v>6.2518554596486425E-4</c:v>
                </c:pt>
                <c:pt idx="31">
                  <c:v>6.2663529093458909E-4</c:v>
                </c:pt>
                <c:pt idx="32">
                  <c:v>6.2923272751956886E-4</c:v>
                </c:pt>
                <c:pt idx="33">
                  <c:v>6.2986839692596248E-4</c:v>
                </c:pt>
                <c:pt idx="34">
                  <c:v>6.3242984582050749E-4</c:v>
                </c:pt>
                <c:pt idx="35">
                  <c:v>6.3329792159959265E-4</c:v>
                </c:pt>
                <c:pt idx="36">
                  <c:v>6.3406905197827478E-4</c:v>
                </c:pt>
                <c:pt idx="37">
                  <c:v>6.3607004067779737E-4</c:v>
                </c:pt>
                <c:pt idx="38">
                  <c:v>6.3598989823786755E-4</c:v>
                </c:pt>
                <c:pt idx="39">
                  <c:v>6.3647051935670758E-4</c:v>
                </c:pt>
                <c:pt idx="40">
                  <c:v>6.3665997542971121E-4</c:v>
                </c:pt>
                <c:pt idx="41">
                  <c:v>6.3675248560271156E-4</c:v>
                </c:pt>
                <c:pt idx="42">
                  <c:v>6.3602293519958377E-4</c:v>
                </c:pt>
                <c:pt idx="43">
                  <c:v>6.3517606764372687E-4</c:v>
                </c:pt>
                <c:pt idx="44">
                  <c:v>6.3576084798808044E-4</c:v>
                </c:pt>
                <c:pt idx="45">
                  <c:v>6.3707019743259978E-4</c:v>
                </c:pt>
                <c:pt idx="46">
                  <c:v>6.3833628881607282E-4</c:v>
                </c:pt>
                <c:pt idx="47">
                  <c:v>6.411437153947165E-4</c:v>
                </c:pt>
                <c:pt idx="48">
                  <c:v>6.4153445586343329E-4</c:v>
                </c:pt>
                <c:pt idx="49">
                  <c:v>6.4401787198131721E-4</c:v>
                </c:pt>
                <c:pt idx="50">
                  <c:v>6.4502441333636406E-4</c:v>
                </c:pt>
                <c:pt idx="51">
                  <c:v>6.4598769610339486E-4</c:v>
                </c:pt>
                <c:pt idx="52">
                  <c:v>6.4856810532207883E-4</c:v>
                </c:pt>
                <c:pt idx="53">
                  <c:v>6.4861998117369689E-4</c:v>
                </c:pt>
                <c:pt idx="54">
                  <c:v>6.5015522897610872E-4</c:v>
                </c:pt>
                <c:pt idx="55">
                  <c:v>6.5085895897125563E-4</c:v>
                </c:pt>
                <c:pt idx="56">
                  <c:v>6.5151942999130486E-4</c:v>
                </c:pt>
                <c:pt idx="57">
                  <c:v>6.5389560275539143E-4</c:v>
                </c:pt>
                <c:pt idx="58">
                  <c:v>6.5359728075461759E-4</c:v>
                </c:pt>
                <c:pt idx="59">
                  <c:v>6.5417289903058062E-4</c:v>
                </c:pt>
                <c:pt idx="60">
                  <c:v>6.5457381537983026E-4</c:v>
                </c:pt>
                <c:pt idx="61">
                  <c:v>6.5493147250722289E-4</c:v>
                </c:pt>
                <c:pt idx="62">
                  <c:v>6.5712619038548934E-4</c:v>
                </c:pt>
                <c:pt idx="63">
                  <c:v>6.5646633843448288E-4</c:v>
                </c:pt>
                <c:pt idx="64">
                  <c:v>6.5411313374313636E-4</c:v>
                </c:pt>
                <c:pt idx="65">
                  <c:v>6.5418971583720918E-4</c:v>
                </c:pt>
                <c:pt idx="66">
                  <c:v>6.5422256342779084E-4</c:v>
                </c:pt>
                <c:pt idx="67">
                  <c:v>6.5554460784371003E-4</c:v>
                </c:pt>
                <c:pt idx="68">
                  <c:v>6.5685040172728095E-4</c:v>
                </c:pt>
                <c:pt idx="69">
                  <c:v>6.6067027986152407E-4</c:v>
                </c:pt>
                <c:pt idx="70">
                  <c:v>6.6191107129639657E-4</c:v>
                </c:pt>
                <c:pt idx="71">
                  <c:v>6.6313561204124464E-4</c:v>
                </c:pt>
                <c:pt idx="72">
                  <c:v>6.6434390206751971E-4</c:v>
                </c:pt>
                <c:pt idx="73">
                  <c:v>6.6553594134359875E-4</c:v>
                </c:pt>
                <c:pt idx="74">
                  <c:v>6.6901455438297746E-4</c:v>
                </c:pt>
                <c:pt idx="75">
                  <c:v>6.7014159037146858E-4</c:v>
                </c:pt>
                <c:pt idx="76">
                  <c:v>6.7125237546789929E-4</c:v>
                </c:pt>
                <c:pt idx="77">
                  <c:v>6.723469096441599E-4</c:v>
                </c:pt>
                <c:pt idx="78">
                  <c:v>6.7342519287389802E-4</c:v>
                </c:pt>
                <c:pt idx="79">
                  <c:v>6.7656253661913402E-4</c:v>
                </c:pt>
                <c:pt idx="80">
                  <c:v>6.7757581580057415E-4</c:v>
                </c:pt>
                <c:pt idx="81">
                  <c:v>6.7857284390636418E-4</c:v>
                </c:pt>
                <c:pt idx="82">
                  <c:v>6.7955362091190864E-4</c:v>
                </c:pt>
                <c:pt idx="83">
                  <c:v>6.8497374152795456E-4</c:v>
                </c:pt>
                <c:pt idx="84">
                  <c:v>6.844479419608042E-4</c:v>
                </c:pt>
                <c:pt idx="85">
                  <c:v>6.8421373860715724E-4</c:v>
                </c:pt>
                <c:pt idx="86">
                  <c:v>6.8624346919239979E-4</c:v>
                </c:pt>
                <c:pt idx="87">
                  <c:v>6.8711698908968948E-4</c:v>
                </c:pt>
                <c:pt idx="88">
                  <c:v>6.902892261367536E-4</c:v>
                </c:pt>
                <c:pt idx="89">
                  <c:v>6.9349172398046636E-4</c:v>
                </c:pt>
                <c:pt idx="90">
                  <c:v>6.9532997215447396E-4</c:v>
                </c:pt>
                <c:pt idx="91">
                  <c:v>6.9716778149656001E-4</c:v>
                </c:pt>
                <c:pt idx="92">
                  <c:v>6.9900515200497723E-4</c:v>
                </c:pt>
                <c:pt idx="93">
                  <c:v>7.0317353433007712E-4</c:v>
                </c:pt>
                <c:pt idx="94">
                  <c:v>7.0635024568186419E-4</c:v>
                </c:pt>
                <c:pt idx="95">
                  <c:v>7.0818542200577512E-4</c:v>
                </c:pt>
                <c:pt idx="96">
                  <c:v>7.100201594885915E-4</c:v>
                </c:pt>
                <c:pt idx="97">
                  <c:v>7.118544581294396E-4</c:v>
                </c:pt>
                <c:pt idx="98">
                  <c:v>7.1603657397410053E-4</c:v>
                </c:pt>
                <c:pt idx="99">
                  <c:v>7.1918726425087263E-4</c:v>
                </c:pt>
                <c:pt idx="100">
                  <c:v>7.2101936866397038E-4</c:v>
                </c:pt>
                <c:pt idx="101">
                  <c:v>7.2285103422811106E-4</c:v>
                </c:pt>
                <c:pt idx="102">
                  <c:v>7.2468226094154727E-4</c:v>
                </c:pt>
                <c:pt idx="103">
                  <c:v>7.2887834464624294E-4</c:v>
                </c:pt>
                <c:pt idx="104">
                  <c:v>7.3200277926597081E-4</c:v>
                </c:pt>
                <c:pt idx="105">
                  <c:v>7.3383181170841262E-4</c:v>
                </c:pt>
                <c:pt idx="106">
                  <c:v>7.3566040529316108E-4</c:v>
                </c:pt>
                <c:pt idx="107">
                  <c:v>7.3748856001890583E-4</c:v>
                </c:pt>
                <c:pt idx="108">
                  <c:v>7.3812232375730711E-4</c:v>
                </c:pt>
                <c:pt idx="109">
                  <c:v>7.4359903939961991E-4</c:v>
                </c:pt>
                <c:pt idx="110">
                  <c:v>7.4649481338549502E-4</c:v>
                </c:pt>
                <c:pt idx="111">
                  <c:v>7.4940370668623529E-4</c:v>
                </c:pt>
                <c:pt idx="112">
                  <c:v>7.5232571935981648E-4</c:v>
                </c:pt>
                <c:pt idx="113">
                  <c:v>7.5526085146421413E-4</c:v>
                </c:pt>
                <c:pt idx="114">
                  <c:v>7.6414496494689303E-4</c:v>
                </c:pt>
                <c:pt idx="115">
                  <c:v>7.6713257536046144E-4</c:v>
                </c:pt>
                <c:pt idx="116">
                  <c:v>7.7013330549955555E-4</c:v>
                </c:pt>
                <c:pt idx="117">
                  <c:v>7.7314715542302944E-4</c:v>
                </c:pt>
                <c:pt idx="118">
                  <c:v>7.7617412519193324E-4</c:v>
                </c:pt>
                <c:pt idx="119">
                  <c:v>7.8533375416986559E-4</c:v>
                </c:pt>
                <c:pt idx="120">
                  <c:v>7.8841320392264436E-4</c:v>
                </c:pt>
                <c:pt idx="121">
                  <c:v>7.9150577382346816E-4</c:v>
                </c:pt>
                <c:pt idx="122">
                  <c:v>7.9461146393426533E-4</c:v>
                </c:pt>
                <c:pt idx="123">
                  <c:v>7.9773027431696429E-4</c:v>
                </c:pt>
                <c:pt idx="124">
                  <c:v>8.0716542771575766E-4</c:v>
                </c:pt>
                <c:pt idx="125">
                  <c:v>8.1033671980798431E-4</c:v>
                </c:pt>
                <c:pt idx="126">
                  <c:v>8.1352113248439064E-4</c:v>
                </c:pt>
                <c:pt idx="127">
                  <c:v>8.1671866580866181E-4</c:v>
                </c:pt>
                <c:pt idx="128">
                  <c:v>8.1992931984404389E-4</c:v>
                </c:pt>
                <c:pt idx="129">
                  <c:v>8.306824737302497E-4</c:v>
                </c:pt>
                <c:pt idx="130">
                  <c:v>8.3393902684310642E-4</c:v>
                </c:pt>
                <c:pt idx="131">
                  <c:v>8.372086293636378E-4</c:v>
                </c:pt>
                <c:pt idx="132">
                  <c:v>8.3926514189505295E-4</c:v>
                </c:pt>
                <c:pt idx="133">
                  <c:v>8.4338014892172805E-4</c:v>
                </c:pt>
                <c:pt idx="134">
                  <c:v>8.4749121350997188E-4</c:v>
                </c:pt>
                <c:pt idx="135">
                  <c:v>8.4954773678601629E-4</c:v>
                </c:pt>
                <c:pt idx="136">
                  <c:v>8.5160426221116115E-4</c:v>
                </c:pt>
                <c:pt idx="137">
                  <c:v>8.5366078978496985E-4</c:v>
                </c:pt>
                <c:pt idx="138">
                  <c:v>8.5777589490856833E-4</c:v>
                </c:pt>
                <c:pt idx="139">
                  <c:v>8.6188692157121037E-4</c:v>
                </c:pt>
                <c:pt idx="140">
                  <c:v>8.6394345989008504E-4</c:v>
                </c:pt>
                <c:pt idx="141">
                  <c:v>8.6600000035806039E-4</c:v>
                </c:pt>
                <c:pt idx="142">
                  <c:v>8.6691026142501958E-4</c:v>
                </c:pt>
                <c:pt idx="143">
                  <c:v>8.6760082041351637E-4</c:v>
                </c:pt>
                <c:pt idx="144">
                  <c:v>8.7049176271771563E-4</c:v>
                </c:pt>
                <c:pt idx="145">
                  <c:v>8.7137225225691808E-4</c:v>
                </c:pt>
                <c:pt idx="146">
                  <c:v>8.722467874653216E-4</c:v>
                </c:pt>
                <c:pt idx="147">
                  <c:v>8.7311536833637414E-4</c:v>
                </c:pt>
                <c:pt idx="148">
                  <c:v>8.7653014828632781E-4</c:v>
                </c:pt>
                <c:pt idx="149">
                  <c:v>8.7736895735137624E-4</c:v>
                </c:pt>
                <c:pt idx="150">
                  <c:v>8.7820181203189822E-4</c:v>
                </c:pt>
                <c:pt idx="151">
                  <c:v>8.7913786275520787E-4</c:v>
                </c:pt>
                <c:pt idx="152">
                  <c:v>8.8238250937164775E-4</c:v>
                </c:pt>
                <c:pt idx="153">
                  <c:v>8.8317870320558749E-4</c:v>
                </c:pt>
                <c:pt idx="154">
                  <c:v>8.8396890989643842E-4</c:v>
                </c:pt>
                <c:pt idx="155">
                  <c:v>8.8475312943761205E-4</c:v>
                </c:pt>
                <c:pt idx="156">
                  <c:v>8.8553136182208136E-4</c:v>
                </c:pt>
                <c:pt idx="157">
                  <c:v>8.8783013596279261E-4</c:v>
                </c:pt>
                <c:pt idx="158">
                  <c:v>8.8858441964929208E-4</c:v>
                </c:pt>
                <c:pt idx="159">
                  <c:v>8.893327161439503E-4</c:v>
                </c:pt>
                <c:pt idx="160">
                  <c:v>8.900750254401792E-4</c:v>
                </c:pt>
                <c:pt idx="161">
                  <c:v>8.9081134753095142E-4</c:v>
                </c:pt>
                <c:pt idx="162">
                  <c:v>8.9298439050552493E-4</c:v>
                </c:pt>
                <c:pt idx="163">
                  <c:v>8.9369676370946744E-4</c:v>
                </c:pt>
                <c:pt idx="164">
                  <c:v>8.944031496745734E-4</c:v>
                </c:pt>
                <c:pt idx="165">
                  <c:v>8.9510354839601139E-4</c:v>
                </c:pt>
                <c:pt idx="166">
                  <c:v>8.9579795986543663E-4</c:v>
                </c:pt>
                <c:pt idx="167">
                  <c:v>8.9784527070761234E-4</c:v>
                </c:pt>
                <c:pt idx="168">
                  <c:v>8.9851573311188892E-4</c:v>
                </c:pt>
                <c:pt idx="169">
                  <c:v>8.9918020823384723E-4</c:v>
                </c:pt>
                <c:pt idx="170">
                  <c:v>8.9983869606821676E-4</c:v>
                </c:pt>
                <c:pt idx="171">
                  <c:v>9.0049119660840925E-4</c:v>
                </c:pt>
                <c:pt idx="172">
                  <c:v>9.0241277440726748E-4</c:v>
                </c:pt>
                <c:pt idx="173">
                  <c:v>9.0304132571321588E-4</c:v>
                </c:pt>
                <c:pt idx="174">
                  <c:v>9.0366388969643889E-4</c:v>
                </c:pt>
                <c:pt idx="175">
                  <c:v>9.0428046635078734E-4</c:v>
                </c:pt>
                <c:pt idx="176">
                  <c:v>9.0489105567143015E-4</c:v>
                </c:pt>
                <c:pt idx="177">
                  <c:v>9.0668689957226984E-4</c:v>
                </c:pt>
                <c:pt idx="178">
                  <c:v>9.0727353950055317E-4</c:v>
                </c:pt>
                <c:pt idx="179">
                  <c:v>9.0785419206833903E-4</c:v>
                </c:pt>
                <c:pt idx="180">
                  <c:v>9.0842885726903925E-4</c:v>
                </c:pt>
                <c:pt idx="181">
                  <c:v>9.0899753509782254E-4</c:v>
                </c:pt>
                <c:pt idx="182">
                  <c:v>9.1066764430172242E-4</c:v>
                </c:pt>
                <c:pt idx="183">
                  <c:v>9.1121237259232885E-4</c:v>
                </c:pt>
                <c:pt idx="184">
                  <c:v>9.1175111348554424E-4</c:v>
                </c:pt>
                <c:pt idx="185">
                  <c:v>9.1228386697697649E-4</c:v>
                </c:pt>
                <c:pt idx="186">
                  <c:v>9.1281063306135508E-4</c:v>
                </c:pt>
                <c:pt idx="187">
                  <c:v>9.1435500682605171E-4</c:v>
                </c:pt>
                <c:pt idx="188">
                  <c:v>9.1485782323609869E-4</c:v>
                </c:pt>
                <c:pt idx="189">
                  <c:v>9.1535465221537465E-4</c:v>
                </c:pt>
                <c:pt idx="190">
                  <c:v>9.1584549376036591E-4</c:v>
                </c:pt>
                <c:pt idx="191">
                  <c:v>9.1633034786624138E-4</c:v>
                </c:pt>
                <c:pt idx="192">
                  <c:v>9.1774819270010318E-4</c:v>
                </c:pt>
                <c:pt idx="193">
                  <c:v>9.1821459883251438E-4</c:v>
                </c:pt>
                <c:pt idx="194">
                  <c:v>9.1867508256018502E-4</c:v>
                </c:pt>
                <c:pt idx="195">
                  <c:v>9.1916605299616997E-4</c:v>
                </c:pt>
                <c:pt idx="196">
                  <c:v>9.1959676856816566E-4</c:v>
                </c:pt>
                <c:pt idx="197">
                  <c:v>9.2088866498276354E-4</c:v>
                </c:pt>
                <c:pt idx="198">
                  <c:v>9.2131361419553839E-4</c:v>
                </c:pt>
                <c:pt idx="199">
                  <c:v>9.2173264097576886E-4</c:v>
                </c:pt>
                <c:pt idx="200">
                  <c:v>9.2222251335065885E-4</c:v>
                </c:pt>
                <c:pt idx="201">
                  <c:v>9.2259192544398095E-4</c:v>
                </c:pt>
                <c:pt idx="202">
                  <c:v>9.2373893825017093E-4</c:v>
                </c:pt>
                <c:pt idx="203">
                  <c:v>9.2412243035433017E-4</c:v>
                </c:pt>
                <c:pt idx="204">
                  <c:v>9.2449999999987898E-4</c:v>
                </c:pt>
                <c:pt idx="205">
                  <c:v>9.2759831832301559E-4</c:v>
                </c:pt>
                <c:pt idx="206">
                  <c:v>9.2791895807218074E-4</c:v>
                </c:pt>
                <c:pt idx="207">
                  <c:v>9.3070858820603459E-4</c:v>
                </c:pt>
                <c:pt idx="208">
                  <c:v>9.3194354158515874E-4</c:v>
                </c:pt>
                <c:pt idx="209">
                  <c:v>9.3317624020008148E-4</c:v>
                </c:pt>
                <c:pt idx="210">
                  <c:v>9.362892661854684E-4</c:v>
                </c:pt>
                <c:pt idx="211">
                  <c:v>9.4052508160592384E-4</c:v>
                </c:pt>
                <c:pt idx="212">
                  <c:v>9.4174199675327015E-4</c:v>
                </c:pt>
                <c:pt idx="213">
                  <c:v>9.419973200168305E-4</c:v>
                </c:pt>
                <c:pt idx="214">
                  <c:v>9.4512924465312172E-4</c:v>
                </c:pt>
                <c:pt idx="215">
                  <c:v>9.4682394293063446E-4</c:v>
                </c:pt>
                <c:pt idx="216">
                  <c:v>9.4802493080896181E-4</c:v>
                </c:pt>
                <c:pt idx="217">
                  <c:v>9.492236515390713E-4</c:v>
                </c:pt>
                <c:pt idx="218">
                  <c:v>9.50420105116595E-4</c:v>
                </c:pt>
                <c:pt idx="219">
                  <c:v>9.535695565299928E-4</c:v>
                </c:pt>
                <c:pt idx="220">
                  <c:v>9.5518324781958426E-4</c:v>
                </c:pt>
                <c:pt idx="221">
                  <c:v>9.5636836557302528E-4</c:v>
                </c:pt>
                <c:pt idx="222">
                  <c:v>9.5755121614898224E-4</c:v>
                </c:pt>
                <c:pt idx="223">
                  <c:v>9.5873179954396065E-4</c:v>
                </c:pt>
                <c:pt idx="224">
                  <c:v>9.6189997888624572E-4</c:v>
                </c:pt>
                <c:pt idx="225">
                  <c:v>9.6343146122978575E-4</c:v>
                </c:pt>
                <c:pt idx="226">
                  <c:v>9.6460070865697135E-4</c:v>
                </c:pt>
                <c:pt idx="227">
                  <c:v>9.65767688879154E-4</c:v>
                </c:pt>
                <c:pt idx="228">
                  <c:v>9.6693240189109201E-4</c:v>
                </c:pt>
                <c:pt idx="229">
                  <c:v>9.7012051031025281E-4</c:v>
                </c:pt>
                <c:pt idx="230">
                  <c:v>9.7156858176344993E-4</c:v>
                </c:pt>
                <c:pt idx="231">
                  <c:v>9.7272195866694245E-4</c:v>
                </c:pt>
                <c:pt idx="232">
                  <c:v>9.7387306833703947E-4</c:v>
                </c:pt>
                <c:pt idx="233">
                  <c:v>9.7502191076937286E-4</c:v>
                </c:pt>
                <c:pt idx="234">
                  <c:v>9.7823114940983062E-4</c:v>
                </c:pt>
                <c:pt idx="235">
                  <c:v>9.8063523021798258E-4</c:v>
                </c:pt>
                <c:pt idx="236">
                  <c:v>9.8177547992698341E-4</c:v>
                </c:pt>
                <c:pt idx="237">
                  <c:v>9.829134746997465E-4</c:v>
                </c:pt>
                <c:pt idx="238">
                  <c:v>9.8613969899125249E-4</c:v>
                </c:pt>
                <c:pt idx="239">
                  <c:v>9.8623189481137491E-4</c:v>
                </c:pt>
                <c:pt idx="240">
                  <c:v>9.8856962438097652E-4</c:v>
                </c:pt>
                <c:pt idx="241">
                  <c:v>9.8969408945333596E-4</c:v>
                </c:pt>
                <c:pt idx="242">
                  <c:v>9.9081629956252284E-4</c:v>
                </c:pt>
                <c:pt idx="243">
                  <c:v>9.9406554893019419E-4</c:v>
                </c:pt>
                <c:pt idx="244">
                  <c:v>9.9412274516029356E-4</c:v>
                </c:pt>
                <c:pt idx="245">
                  <c:v>9.9639352551576495E-4</c:v>
                </c:pt>
                <c:pt idx="246">
                  <c:v>9.9750220576120077E-4</c:v>
                </c:pt>
                <c:pt idx="247">
                  <c:v>9.9860863101609442E-4</c:v>
                </c:pt>
                <c:pt idx="248">
                  <c:v>1.0018820936479177E-3</c:v>
                </c:pt>
                <c:pt idx="249">
                  <c:v>1.0019036991192783E-3</c:v>
                </c:pt>
                <c:pt idx="250">
                  <c:v>1.0041069322973214E-3</c:v>
                </c:pt>
                <c:pt idx="251">
                  <c:v>1.0051998275281574E-3</c:v>
                </c:pt>
                <c:pt idx="252">
                  <c:v>1.0062904677415161E-3</c:v>
                </c:pt>
                <c:pt idx="253">
                  <c:v>1.0095893318207508E-3</c:v>
                </c:pt>
                <c:pt idx="254">
                  <c:v>1.0095747553708961E-3</c:v>
                </c:pt>
                <c:pt idx="255">
                  <c:v>1.0117098434179958E-3</c:v>
                </c:pt>
                <c:pt idx="256">
                  <c:v>1.0116617651203493E-3</c:v>
                </c:pt>
                <c:pt idx="257">
                  <c:v>1.0127335191606195E-3</c:v>
                </c:pt>
                <c:pt idx="258">
                  <c:v>1.0138030058281519E-3</c:v>
                </c:pt>
                <c:pt idx="259">
                  <c:v>1.0171359126162943E-3</c:v>
                </c:pt>
                <c:pt idx="260">
                  <c:v>1.0180582787058209E-3</c:v>
                </c:pt>
                <c:pt idx="261">
                  <c:v>1.0191164284585586E-3</c:v>
                </c:pt>
                <c:pt idx="262">
                  <c:v>1.0201723108171547E-3</c:v>
                </c:pt>
                <c:pt idx="263">
                  <c:v>1.0212259257781154E-3</c:v>
                </c:pt>
                <c:pt idx="264">
                  <c:v>1.0245871695739033E-3</c:v>
                </c:pt>
                <c:pt idx="265">
                  <c:v>1.0254177115713423E-3</c:v>
                </c:pt>
                <c:pt idx="266">
                  <c:v>1.0264599894895228E-3</c:v>
                </c:pt>
                <c:pt idx="267">
                  <c:v>1.0274999999877904E-3</c:v>
                </c:pt>
                <c:pt idx="268">
                  <c:v>1.0283323540060682E-3</c:v>
                </c:pt>
                <c:pt idx="269">
                  <c:v>1.0322455350300797E-3</c:v>
                </c:pt>
                <c:pt idx="270">
                  <c:v>1.0362530943455329E-3</c:v>
                </c:pt>
                <c:pt idx="271">
                  <c:v>1.0382406913164767E-3</c:v>
                </c:pt>
                <c:pt idx="272">
                  <c:v>1.0402312530598918E-3</c:v>
                </c:pt>
                <c:pt idx="273">
                  <c:v>1.0422247795849509E-3</c:v>
                </c:pt>
                <c:pt idx="274">
                  <c:v>1.0470701303849101E-3</c:v>
                </c:pt>
                <c:pt idx="275">
                  <c:v>1.0502285336776642E-3</c:v>
                </c:pt>
                <c:pt idx="276">
                  <c:v>1.0522368842446081E-3</c:v>
                </c:pt>
                <c:pt idx="277">
                  <c:v>1.0542481996469238E-3</c:v>
                </c:pt>
                <c:pt idx="278">
                  <c:v>1.056262479894221E-3</c:v>
                </c:pt>
                <c:pt idx="279">
                  <c:v>1.0601433661399638E-3</c:v>
                </c:pt>
                <c:pt idx="280">
                  <c:v>1.0652736614059971E-3</c:v>
                </c:pt>
                <c:pt idx="281">
                  <c:v>1.0672999469666428E-3</c:v>
                </c:pt>
                <c:pt idx="282">
                  <c:v>1.0693291813397869E-3</c:v>
                </c:pt>
                <c:pt idx="283">
                  <c:v>1.0731880418739369E-3</c:v>
                </c:pt>
                <c:pt idx="284">
                  <c:v>1.0743078456479718E-3</c:v>
                </c:pt>
                <c:pt idx="285">
                  <c:v>1.0795195857227213E-3</c:v>
                </c:pt>
                <c:pt idx="286">
                  <c:v>1.081566513166787E-3</c:v>
                </c:pt>
                <c:pt idx="287">
                  <c:v>1.0836163894885162E-3</c:v>
                </c:pt>
                <c:pt idx="288">
                  <c:v>1.0874557338205479E-3</c:v>
                </c:pt>
                <c:pt idx="289">
                  <c:v>1.0886160386273734E-3</c:v>
                </c:pt>
                <c:pt idx="290">
                  <c:v>1.0939100045814294E-3</c:v>
                </c:pt>
                <c:pt idx="291">
                  <c:v>1.0959775743620307E-3</c:v>
                </c:pt>
                <c:pt idx="292">
                  <c:v>1.0980480930854609E-3</c:v>
                </c:pt>
                <c:pt idx="293">
                  <c:v>1.1018663706201023E-3</c:v>
                </c:pt>
                <c:pt idx="294">
                  <c:v>1.1030679482457969E-3</c:v>
                </c:pt>
                <c:pt idx="295">
                  <c:v>1.1084449211669649E-3</c:v>
                </c:pt>
                <c:pt idx="296">
                  <c:v>1.1105331337424307E-3</c:v>
                </c:pt>
                <c:pt idx="297">
                  <c:v>1.1126242953258911E-3</c:v>
                </c:pt>
                <c:pt idx="298">
                  <c:v>1.1164199554614476E-3</c:v>
                </c:pt>
                <c:pt idx="299">
                  <c:v>1.1185107084257526E-3</c:v>
                </c:pt>
                <c:pt idx="300">
                  <c:v>1.1231243386971882E-3</c:v>
                </c:pt>
                <c:pt idx="301">
                  <c:v>1.1252331945288891E-3</c:v>
                </c:pt>
                <c:pt idx="302">
                  <c:v>1.1273449994346184E-3</c:v>
                </c:pt>
                <c:pt idx="303">
                  <c:v>1.131116491566952E-3</c:v>
                </c:pt>
                <c:pt idx="304">
                  <c:v>1.1324029302223176E-3</c:v>
                </c:pt>
                <c:pt idx="305">
                  <c:v>1.1379482604195021E-3</c:v>
                </c:pt>
                <c:pt idx="306">
                  <c:v>1.1400777599748901E-3</c:v>
                </c:pt>
                <c:pt idx="307">
                  <c:v>1.1422102086712095E-3</c:v>
                </c:pt>
                <c:pt idx="308">
                  <c:v>1.1459559821882083E-3</c:v>
                </c:pt>
                <c:pt idx="309">
                  <c:v>1.1472860090742472E-3</c:v>
                </c:pt>
                <c:pt idx="310">
                  <c:v>1.1529166896164982E-3</c:v>
                </c:pt>
                <c:pt idx="311">
                  <c:v>1.1550668333660664E-3</c:v>
                </c:pt>
                <c:pt idx="312">
                  <c:v>1.1572199263252066E-3</c:v>
                </c:pt>
                <c:pt idx="313">
                  <c:v>1.1609384306103306E-3</c:v>
                </c:pt>
                <c:pt idx="314">
                  <c:v>1.162312817549839E-3</c:v>
                </c:pt>
                <c:pt idx="315">
                  <c:v>1.1680296296007441E-3</c:v>
                </c:pt>
                <c:pt idx="316">
                  <c:v>1.1702004180206332E-3</c:v>
                </c:pt>
                <c:pt idx="317">
                  <c:v>1.1723741557183008E-3</c:v>
                </c:pt>
                <c:pt idx="318">
                  <c:v>1.1760638401498058E-3</c:v>
                </c:pt>
                <c:pt idx="319">
                  <c:v>1.1774833589752972E-3</c:v>
                </c:pt>
                <c:pt idx="320">
                  <c:v>1.1825453120479488E-3</c:v>
                </c:pt>
                <c:pt idx="321">
                  <c:v>1.1840026222644893E-3</c:v>
                </c:pt>
                <c:pt idx="322">
                  <c:v>1.1854707058255008E-3</c:v>
                </c:pt>
                <c:pt idx="323">
                  <c:v>1.1876794189525912E-3</c:v>
                </c:pt>
                <c:pt idx="324">
                  <c:v>1.1898911302427255E-3</c:v>
                </c:pt>
                <c:pt idx="325">
                  <c:v>1.1972587243473283E-3</c:v>
                </c:pt>
                <c:pt idx="326">
                  <c:v>1.1987679572240451E-3</c:v>
                </c:pt>
                <c:pt idx="327">
                  <c:v>1.2009946594751381E-3</c:v>
                </c:pt>
                <c:pt idx="328">
                  <c:v>1.2032243599484542E-3</c:v>
                </c:pt>
                <c:pt idx="329">
                  <c:v>1.2054570586545923E-3</c:v>
                </c:pt>
                <c:pt idx="330">
                  <c:v>1.2128598469292699E-3</c:v>
                </c:pt>
                <c:pt idx="331">
                  <c:v>1.2144178360052201E-3</c:v>
                </c:pt>
                <c:pt idx="332">
                  <c:v>1.2166655260247424E-3</c:v>
                </c:pt>
                <c:pt idx="333">
                  <c:v>1.2189162143375909E-3</c:v>
                </c:pt>
                <c:pt idx="334">
                  <c:v>1.221169900954365E-3</c:v>
                </c:pt>
                <c:pt idx="335">
                  <c:v>1.2259429922998602E-3</c:v>
                </c:pt>
                <c:pt idx="336">
                  <c:v>1.2266354434158516E-3</c:v>
                </c:pt>
                <c:pt idx="337">
                  <c:v>1.2279999999989383E-3</c:v>
                </c:pt>
                <c:pt idx="338">
                  <c:v>1.2305493980273132E-3</c:v>
                </c:pt>
                <c:pt idx="339">
                  <c:v>1.2331016431629891E-3</c:v>
                </c:pt>
                <c:pt idx="340">
                  <c:v>1.2426180642345463E-3</c:v>
                </c:pt>
                <c:pt idx="341">
                  <c:v>1.2433390950052656E-3</c:v>
                </c:pt>
                <c:pt idx="342">
                  <c:v>1.2459055758452697E-3</c:v>
                </c:pt>
                <c:pt idx="343">
                  <c:v>1.2484749038588205E-3</c:v>
                </c:pt>
                <c:pt idx="344">
                  <c:v>1.2528806869167625E-3</c:v>
                </c:pt>
                <c:pt idx="345">
                  <c:v>1.2606073856380462E-3</c:v>
                </c:pt>
                <c:pt idx="346">
                  <c:v>1.2631886151200716E-3</c:v>
                </c:pt>
                <c:pt idx="347">
                  <c:v>1.2657726762411957E-3</c:v>
                </c:pt>
                <c:pt idx="348">
                  <c:v>1.2683595690128385E-3</c:v>
                </c:pt>
                <c:pt idx="349">
                  <c:v>1.270949293446419E-3</c:v>
                </c:pt>
                <c:pt idx="350">
                  <c:v>1.2787354568250769E-3</c:v>
                </c:pt>
                <c:pt idx="351">
                  <c:v>1.281336508015333E-3</c:v>
                </c:pt>
                <c:pt idx="352">
                  <c:v>1.283940390922428E-3</c:v>
                </c:pt>
                <c:pt idx="353">
                  <c:v>1.2865471055582209E-3</c:v>
                </c:pt>
                <c:pt idx="354">
                  <c:v>1.2962800638691777E-3</c:v>
                </c:pt>
                <c:pt idx="355">
                  <c:v>1.2987871094535309E-3</c:v>
                </c:pt>
                <c:pt idx="356">
                  <c:v>1.2996231550506403E-3</c:v>
                </c:pt>
                <c:pt idx="357">
                  <c:v>1.3022468602909608E-3</c:v>
                </c:pt>
                <c:pt idx="358">
                  <c:v>1.3048733973381583E-3</c:v>
                </c:pt>
                <c:pt idx="359">
                  <c:v>1.3075027662032127E-3</c:v>
                </c:pt>
                <c:pt idx="360">
                  <c:v>1.3154078638192741E-3</c:v>
                </c:pt>
                <c:pt idx="361">
                  <c:v>1.3180485600690732E-3</c:v>
                </c:pt>
                <c:pt idx="362">
                  <c:v>1.3206920881938264E-3</c:v>
                </c:pt>
                <c:pt idx="363">
                  <c:v>1.3233384482040751E-3</c:v>
                </c:pt>
                <c:pt idx="364">
                  <c:v>1.325987640112117E-3</c:v>
                </c:pt>
                <c:pt idx="365">
                  <c:v>1.3286633396435053E-3</c:v>
                </c:pt>
                <c:pt idx="366">
                  <c:v>1.3366127269422599E-3</c:v>
                </c:pt>
                <c:pt idx="367">
                  <c:v>1.3375262041130907E-3</c:v>
                </c:pt>
                <c:pt idx="368">
                  <c:v>1.3401951902377971E-3</c:v>
                </c:pt>
                <c:pt idx="369">
                  <c:v>1.3428670239405886E-3</c:v>
                </c:pt>
                <c:pt idx="370">
                  <c:v>1.3526353160417119E-3</c:v>
                </c:pt>
                <c:pt idx="371">
                  <c:v>1.3535828347626957E-3</c:v>
                </c:pt>
                <c:pt idx="372">
                  <c:v>1.3562689065281497E-3</c:v>
                </c:pt>
                <c:pt idx="373">
                  <c:v>1.3589578259410253E-3</c:v>
                </c:pt>
                <c:pt idx="374">
                  <c:v>1.3616495930119221E-3</c:v>
                </c:pt>
                <c:pt idx="375">
                  <c:v>1.3714571938738451E-3</c:v>
                </c:pt>
                <c:pt idx="376">
                  <c:v>1.3724451381146438E-3</c:v>
                </c:pt>
                <c:pt idx="377">
                  <c:v>1.3751511436522995E-3</c:v>
                </c:pt>
                <c:pt idx="378">
                  <c:v>1.3778599969181966E-3</c:v>
                </c:pt>
                <c:pt idx="379">
                  <c:v>1.3805716979238172E-3</c:v>
                </c:pt>
                <c:pt idx="380">
                  <c:v>1.3904178447838428E-3</c:v>
                </c:pt>
                <c:pt idx="381">
                  <c:v>1.3914469795745109E-3</c:v>
                </c:pt>
                <c:pt idx="382">
                  <c:v>1.3941729194531954E-3</c:v>
                </c:pt>
                <c:pt idx="383">
                  <c:v>1.3969017071413822E-3</c:v>
                </c:pt>
                <c:pt idx="384">
                  <c:v>1.3996333426505533E-3</c:v>
                </c:pt>
                <c:pt idx="385">
                  <c:v>1.4095172727570881E-3</c:v>
                </c:pt>
                <c:pt idx="386">
                  <c:v>1.4105883631360086E-3</c:v>
                </c:pt>
                <c:pt idx="387">
                  <c:v>1.4149997424037068E-3</c:v>
                </c:pt>
                <c:pt idx="388">
                  <c:v>1.4177452256563168E-3</c:v>
                </c:pt>
                <c:pt idx="389">
                  <c:v>1.4204935412112317E-3</c:v>
                </c:pt>
                <c:pt idx="390">
                  <c:v>1.4287554818061953E-3</c:v>
                </c:pt>
                <c:pt idx="391">
                  <c:v>1.4315151266880372E-3</c:v>
                </c:pt>
                <c:pt idx="392">
                  <c:v>1.4342776039301596E-3</c:v>
                </c:pt>
                <c:pt idx="393">
                  <c:v>1.4370429135457385E-3</c:v>
                </c:pt>
                <c:pt idx="394">
                  <c:v>1.4398110555457545E-3</c:v>
                </c:pt>
                <c:pt idx="395">
                  <c:v>1.4481324759749628E-3</c:v>
                </c:pt>
                <c:pt idx="396">
                  <c:v>1.4509119476335088E-3</c:v>
                </c:pt>
                <c:pt idx="397">
                  <c:v>1.453694251736224E-3</c:v>
                </c:pt>
                <c:pt idx="398">
                  <c:v>1.4564793882954064E-3</c:v>
                </c:pt>
                <c:pt idx="399">
                  <c:v>1.4594739192706808E-3</c:v>
                </c:pt>
                <c:pt idx="400">
                  <c:v>1.4684788824537165E-3</c:v>
                </c:pt>
                <c:pt idx="401">
                  <c:v>1.471487660321448E-3</c:v>
                </c:pt>
                <c:pt idx="402">
                  <c:v>1.47449999995325E-3</c:v>
                </c:pt>
                <c:pt idx="403">
                  <c:v>1.4779543766083006E-3</c:v>
                </c:pt>
                <c:pt idx="404">
                  <c:v>1.48141347802064E-3</c:v>
                </c:pt>
                <c:pt idx="405">
                  <c:v>1.495297131735238E-3</c:v>
                </c:pt>
                <c:pt idx="406">
                  <c:v>1.4987798573042742E-3</c:v>
                </c:pt>
                <c:pt idx="407">
                  <c:v>1.5022673077790516E-3</c:v>
                </c:pt>
                <c:pt idx="408">
                  <c:v>1.5057594831850449E-3</c:v>
                </c:pt>
                <c:pt idx="409">
                  <c:v>1.5162643592389095E-3</c:v>
                </c:pt>
                <c:pt idx="410">
                  <c:v>1.5178282198907681E-3</c:v>
                </c:pt>
                <c:pt idx="411">
                  <c:v>1.5213503418439764E-3</c:v>
                </c:pt>
                <c:pt idx="412">
                  <c:v>1.5248772149129284E-3</c:v>
                </c:pt>
                <c:pt idx="413">
                  <c:v>1.5284088391223562E-3</c:v>
                </c:pt>
                <c:pt idx="414">
                  <c:v>1.5409411139598486E-3</c:v>
                </c:pt>
                <c:pt idx="415">
                  <c:v>1.5425828478749114E-3</c:v>
                </c:pt>
                <c:pt idx="416">
                  <c:v>1.5461382281687316E-3</c:v>
                </c:pt>
                <c:pt idx="417">
                  <c:v>1.5496983597549497E-3</c:v>
                </c:pt>
                <c:pt idx="418">
                  <c:v>1.5532632426600646E-3</c:v>
                </c:pt>
                <c:pt idx="419">
                  <c:v>1.5658494038612663E-3</c:v>
                </c:pt>
                <c:pt idx="420">
                  <c:v>1.5675702879747178E-3</c:v>
                </c:pt>
                <c:pt idx="421">
                  <c:v>1.571158927855004E-3</c:v>
                </c:pt>
                <c:pt idx="422">
                  <c:v>1.5747523192074344E-3</c:v>
                </c:pt>
                <c:pt idx="423">
                  <c:v>1.5783504620576233E-3</c:v>
                </c:pt>
                <c:pt idx="424">
                  <c:v>1.5909892376746401E-3</c:v>
                </c:pt>
                <c:pt idx="425">
                  <c:v>1.592790548950031E-3</c:v>
                </c:pt>
                <c:pt idx="426">
                  <c:v>1.596412449675887E-3</c:v>
                </c:pt>
                <c:pt idx="427">
                  <c:v>1.6000391020536324E-3</c:v>
                </c:pt>
                <c:pt idx="428">
                  <c:v>1.6036705061102071E-3</c:v>
                </c:pt>
                <c:pt idx="429">
                  <c:v>1.6163606242144571E-3</c:v>
                </c:pt>
                <c:pt idx="430">
                  <c:v>1.6182436396432809E-3</c:v>
                </c:pt>
                <c:pt idx="431">
                  <c:v>1.6218988024830838E-3</c:v>
                </c:pt>
                <c:pt idx="432">
                  <c:v>1.6255587171580552E-3</c:v>
                </c:pt>
                <c:pt idx="433">
                  <c:v>1.6292233836946932E-3</c:v>
                </c:pt>
                <c:pt idx="434">
                  <c:v>1.6419635723751414E-3</c:v>
                </c:pt>
                <c:pt idx="435">
                  <c:v>1.6439295689768326E-3</c:v>
                </c:pt>
                <c:pt idx="436">
                  <c:v>1.6476179952135343E-3</c:v>
                </c:pt>
                <c:pt idx="437">
                  <c:v>1.6513111734686834E-3</c:v>
                </c:pt>
                <c:pt idx="438">
                  <c:v>1.6550091037692192E-3</c:v>
                </c:pt>
                <c:pt idx="439">
                  <c:v>1.6677980911319311E-3</c:v>
                </c:pt>
                <c:pt idx="440">
                  <c:v>1.6698483459565211E-3</c:v>
                </c:pt>
                <c:pt idx="441">
                  <c:v>1.6735700368823477E-3</c:v>
                </c:pt>
                <c:pt idx="442">
                  <c:v>1.6772964800125501E-3</c:v>
                </c:pt>
                <c:pt idx="443">
                  <c:v>1.681027675374068E-3</c:v>
                </c:pt>
                <c:pt idx="444">
                  <c:v>1.6938641895430746E-3</c:v>
                </c:pt>
                <c:pt idx="445">
                  <c:v>1.6959999796690006E-3</c:v>
                </c:pt>
                <c:pt idx="446">
                  <c:v>1.6997549365885436E-3</c:v>
                </c:pt>
                <c:pt idx="447">
                  <c:v>1.7035146459005994E-3</c:v>
                </c:pt>
                <c:pt idx="448">
                  <c:v>1.7072791076312242E-3</c:v>
                </c:pt>
                <c:pt idx="449">
                  <c:v>1.7201618767463175E-3</c:v>
                </c:pt>
                <c:pt idx="450">
                  <c:v>1.7270319809387334E-3</c:v>
                </c:pt>
                <c:pt idx="451">
                  <c:v>1.7307971208190421E-3</c:v>
                </c:pt>
                <c:pt idx="452">
                  <c:v>1.737615954015684E-3</c:v>
                </c:pt>
                <c:pt idx="453">
                  <c:v>1.7398601655622982E-3</c:v>
                </c:pt>
                <c:pt idx="454">
                  <c:v>1.7496929505508249E-3</c:v>
                </c:pt>
                <c:pt idx="455">
                  <c:v>1.7534861427524692E-3</c:v>
                </c:pt>
                <c:pt idx="456">
                  <c:v>1.7572840104362888E-3</c:v>
                </c:pt>
                <c:pt idx="457">
                  <c:v>1.7640289920962634E-3</c:v>
                </c:pt>
                <c:pt idx="458">
                  <c:v>1.7663587565680751E-3</c:v>
                </c:pt>
                <c:pt idx="459">
                  <c:v>1.7763434820329128E-3</c:v>
                </c:pt>
                <c:pt idx="460">
                  <c:v>1.7801694031788944E-3</c:v>
                </c:pt>
                <c:pt idx="461">
                  <c:v>1.7839999999977683E-3</c:v>
                </c:pt>
                <c:pt idx="462">
                  <c:v>1.8048961104252354E-3</c:v>
                </c:pt>
                <c:pt idx="463">
                  <c:v>1.8073895022417995E-3</c:v>
                </c:pt>
                <c:pt idx="464">
                  <c:v>1.8272500982392623E-3</c:v>
                </c:pt>
                <c:pt idx="465">
                  <c:v>1.8359483589887619E-3</c:v>
                </c:pt>
                <c:pt idx="466">
                  <c:v>1.8434960797528036E-3</c:v>
                </c:pt>
                <c:pt idx="467">
                  <c:v>1.863042992381925E-3</c:v>
                </c:pt>
                <c:pt idx="468">
                  <c:v>1.8646260141510738E-3</c:v>
                </c:pt>
                <c:pt idx="469">
                  <c:v>1.8814229686114421E-3</c:v>
                </c:pt>
                <c:pt idx="470">
                  <c:v>1.8890460044109964E-3</c:v>
                </c:pt>
                <c:pt idx="471">
                  <c:v>1.8966815932265687E-3</c:v>
                </c:pt>
                <c:pt idx="472">
                  <c:v>1.8983949431095413E-3</c:v>
                </c:pt>
                <c:pt idx="473">
                  <c:v>1.9001153059245185E-3</c:v>
                </c:pt>
                <c:pt idx="474">
                  <c:v>1.9291831250203614E-3</c:v>
                </c:pt>
                <c:pt idx="475">
                  <c:v>1.9369117256371143E-3</c:v>
                </c:pt>
                <c:pt idx="476">
                  <c:v>1.9446529486055561E-3</c:v>
                </c:pt>
                <c:pt idx="477">
                  <c:v>1.9524067940746379E-3</c:v>
                </c:pt>
                <c:pt idx="478">
                  <c:v>1.9717219653817954E-3</c:v>
                </c:pt>
                <c:pt idx="479">
                  <c:v>1.9835484039381541E-3</c:v>
                </c:pt>
                <c:pt idx="480">
                  <c:v>1.9913653641477737E-3</c:v>
                </c:pt>
                <c:pt idx="481">
                  <c:v>1.9991949477552399E-3</c:v>
                </c:pt>
                <c:pt idx="482">
                  <c:v>2.0070371549103772E-3</c:v>
                </c:pt>
                <c:pt idx="483">
                  <c:v>2.0464375491804137E-3</c:v>
                </c:pt>
                <c:pt idx="484">
                  <c:v>2.0543555007923779E-3</c:v>
                </c:pt>
                <c:pt idx="485">
                  <c:v>2.0622860770108391E-3</c:v>
                </c:pt>
                <c:pt idx="486">
                  <c:v>2.0812653552115452E-3</c:v>
                </c:pt>
                <c:pt idx="487">
                  <c:v>2.0941346310033842E-3</c:v>
                </c:pt>
                <c:pt idx="488">
                  <c:v>2.1021283325453931E-3</c:v>
                </c:pt>
                <c:pt idx="489">
                  <c:v>2.1101346596111977E-3</c:v>
                </c:pt>
                <c:pt idx="490">
                  <c:v>2.1181536123549916E-3</c:v>
                </c:pt>
                <c:pt idx="491">
                  <c:v>2.14228920746274E-3</c:v>
                </c:pt>
                <c:pt idx="492">
                  <c:v>2.1637617188312009E-3</c:v>
                </c:pt>
                <c:pt idx="493">
                  <c:v>2.1718367573116911E-3</c:v>
                </c:pt>
                <c:pt idx="494">
                  <c:v>2.1903953830825253E-3</c:v>
                </c:pt>
                <c:pt idx="495">
                  <c:v>2.193256595874462E-3</c:v>
                </c:pt>
                <c:pt idx="496">
                  <c:v>2.2124003295176387E-3</c:v>
                </c:pt>
                <c:pt idx="497">
                  <c:v>2.2205507210102202E-3</c:v>
                </c:pt>
                <c:pt idx="498">
                  <c:v>2.2287136718841627E-3</c:v>
                </c:pt>
                <c:pt idx="499">
                  <c:v>2.2470845571222597E-3</c:v>
                </c:pt>
                <c:pt idx="500">
                  <c:v>2.2501702916138326E-3</c:v>
                </c:pt>
                <c:pt idx="501">
                  <c:v>2.2697168224733687E-3</c:v>
                </c:pt>
                <c:pt idx="502">
                  <c:v>2.2779551329371837E-3</c:v>
                </c:pt>
                <c:pt idx="503">
                  <c:v>2.286206003884956E-3</c:v>
                </c:pt>
                <c:pt idx="504">
                  <c:v>2.304382569268377E-3</c:v>
                </c:pt>
                <c:pt idx="505">
                  <c:v>2.3076961088310333E-3</c:v>
                </c:pt>
                <c:pt idx="506">
                  <c:v>2.3276487714356917E-3</c:v>
                </c:pt>
                <c:pt idx="507">
                  <c:v>2.335975008622366E-3</c:v>
                </c:pt>
                <c:pt idx="508">
                  <c:v>2.344313807406889E-3</c:v>
                </c:pt>
                <c:pt idx="509">
                  <c:v>2.3622894734321603E-3</c:v>
                </c:pt>
                <c:pt idx="510">
                  <c:v>2.3658341016505519E-3</c:v>
                </c:pt>
                <c:pt idx="511">
                  <c:v>2.4245843247745784E-3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</c:numCache>
            </c:numRef>
          </c:xVal>
          <c:yVal>
            <c:numRef>
              <c:f>EUR6M!$BD$2:$BD$513</c:f>
              <c:numCache>
                <c:formatCode>0.0000%</c:formatCode>
                <c:ptCount val="512"/>
                <c:pt idx="0">
                  <c:v>6.2700000000014795E-4</c:v>
                </c:pt>
                <c:pt idx="1">
                  <c:v>6.2694741711259564E-4</c:v>
                </c:pt>
                <c:pt idx="2">
                  <c:v>6.2682793307725223E-4</c:v>
                </c:pt>
                <c:pt idx="3">
                  <c:v>6.2605544940154227E-4</c:v>
                </c:pt>
                <c:pt idx="4">
                  <c:v>6.2576724202532171E-4</c:v>
                </c:pt>
                <c:pt idx="5">
                  <c:v>6.2537894487525974E-4</c:v>
                </c:pt>
                <c:pt idx="6">
                  <c:v>6.2495082377690583E-4</c:v>
                </c:pt>
                <c:pt idx="7">
                  <c:v>6.2448779166676552E-4</c:v>
                </c:pt>
                <c:pt idx="8">
                  <c:v>6.2291887453230332E-4</c:v>
                </c:pt>
                <c:pt idx="9">
                  <c:v>6.2238881239222292E-4</c:v>
                </c:pt>
                <c:pt idx="10">
                  <c:v>6.2182891981620502E-4</c:v>
                </c:pt>
                <c:pt idx="11">
                  <c:v>6.2126599416432028E-4</c:v>
                </c:pt>
                <c:pt idx="12">
                  <c:v>6.2070574847491696E-4</c:v>
                </c:pt>
                <c:pt idx="13">
                  <c:v>6.1912023929113359E-4</c:v>
                </c:pt>
                <c:pt idx="14">
                  <c:v>6.1860982651128151E-4</c:v>
                </c:pt>
                <c:pt idx="15">
                  <c:v>6.1815267662612152E-4</c:v>
                </c:pt>
                <c:pt idx="16">
                  <c:v>6.1773488519407016E-4</c:v>
                </c:pt>
                <c:pt idx="17">
                  <c:v>6.1666006264391869E-4</c:v>
                </c:pt>
                <c:pt idx="18">
                  <c:v>6.166367181035129E-4</c:v>
                </c:pt>
                <c:pt idx="19">
                  <c:v>6.1646826506900169E-4</c:v>
                </c:pt>
                <c:pt idx="20">
                  <c:v>6.1649835866925775E-4</c:v>
                </c:pt>
                <c:pt idx="21">
                  <c:v>6.3989832812463561E-4</c:v>
                </c:pt>
                <c:pt idx="22">
                  <c:v>6.3999999999963717E-4</c:v>
                </c:pt>
                <c:pt idx="23">
                  <c:v>6.4012510978489034E-4</c:v>
                </c:pt>
                <c:pt idx="24">
                  <c:v>6.4199795564842557E-4</c:v>
                </c:pt>
                <c:pt idx="25">
                  <c:v>6.4317741042965856E-4</c:v>
                </c:pt>
                <c:pt idx="26">
                  <c:v>6.4456210924700586E-4</c:v>
                </c:pt>
                <c:pt idx="27">
                  <c:v>6.4875340938535544E-4</c:v>
                </c:pt>
                <c:pt idx="28">
                  <c:v>6.492646246111384E-4</c:v>
                </c:pt>
                <c:pt idx="29">
                  <c:v>6.5414394892174873E-4</c:v>
                </c:pt>
                <c:pt idx="30">
                  <c:v>6.5649983558272026E-4</c:v>
                </c:pt>
                <c:pt idx="31">
                  <c:v>6.5896881577345021E-4</c:v>
                </c:pt>
                <c:pt idx="32">
                  <c:v>6.6503010439351005E-4</c:v>
                </c:pt>
                <c:pt idx="33">
                  <c:v>6.6594054614646145E-4</c:v>
                </c:pt>
                <c:pt idx="34">
                  <c:v>6.7244826739486176E-4</c:v>
                </c:pt>
                <c:pt idx="35">
                  <c:v>6.7525060877772079E-4</c:v>
                </c:pt>
                <c:pt idx="36">
                  <c:v>6.7804558454072654E-4</c:v>
                </c:pt>
                <c:pt idx="37">
                  <c:v>6.8380508893390289E-4</c:v>
                </c:pt>
                <c:pt idx="38">
                  <c:v>6.8498713725637778E-4</c:v>
                </c:pt>
                <c:pt idx="39">
                  <c:v>6.9120657171949519E-4</c:v>
                </c:pt>
                <c:pt idx="40">
                  <c:v>6.9352722029801474E-4</c:v>
                </c:pt>
                <c:pt idx="41">
                  <c:v>6.9569173276814403E-4</c:v>
                </c:pt>
                <c:pt idx="42">
                  <c:v>6.9689848610707489E-4</c:v>
                </c:pt>
                <c:pt idx="43">
                  <c:v>6.980859956864713E-4</c:v>
                </c:pt>
                <c:pt idx="44">
                  <c:v>7.0000000000024155E-4</c:v>
                </c:pt>
                <c:pt idx="45">
                  <c:v>7.0082454509722426E-4</c:v>
                </c:pt>
                <c:pt idx="46">
                  <c:v>7.015598303768436E-4</c:v>
                </c:pt>
                <c:pt idx="47">
                  <c:v>7.0157944939779548E-4</c:v>
                </c:pt>
                <c:pt idx="48">
                  <c:v>7.0243887635886286E-4</c:v>
                </c:pt>
                <c:pt idx="49">
                  <c:v>7.0401815132147905E-4</c:v>
                </c:pt>
                <c:pt idx="50">
                  <c:v>7.0429385180566066E-4</c:v>
                </c:pt>
                <c:pt idx="51">
                  <c:v>7.0450794984799902E-4</c:v>
                </c:pt>
                <c:pt idx="52">
                  <c:v>7.0366363107535993E-4</c:v>
                </c:pt>
                <c:pt idx="53">
                  <c:v>7.0425982089218446E-4</c:v>
                </c:pt>
                <c:pt idx="54">
                  <c:v>7.0483642740619596E-4</c:v>
                </c:pt>
                <c:pt idx="55">
                  <c:v>7.0479362407748847E-4</c:v>
                </c:pt>
                <c:pt idx="56">
                  <c:v>7.0472912198860105E-4</c:v>
                </c:pt>
                <c:pt idx="57">
                  <c:v>7.0359254599732099E-4</c:v>
                </c:pt>
                <c:pt idx="58">
                  <c:v>7.0403476412415195E-4</c:v>
                </c:pt>
                <c:pt idx="59">
                  <c:v>7.0432438416100031E-4</c:v>
                </c:pt>
                <c:pt idx="60">
                  <c:v>7.0427914074025131E-4</c:v>
                </c:pt>
                <c:pt idx="61">
                  <c:v>7.0426434818046549E-4</c:v>
                </c:pt>
                <c:pt idx="62">
                  <c:v>7.0350338213693989E-4</c:v>
                </c:pt>
                <c:pt idx="63">
                  <c:v>7.039809487641999E-4</c:v>
                </c:pt>
                <c:pt idx="64">
                  <c:v>7.0561747280315889E-4</c:v>
                </c:pt>
                <c:pt idx="65">
                  <c:v>7.2963717075203013E-4</c:v>
                </c:pt>
                <c:pt idx="66">
                  <c:v>7.2999999999999498E-4</c:v>
                </c:pt>
                <c:pt idx="67">
                  <c:v>7.3045965170131155E-4</c:v>
                </c:pt>
                <c:pt idx="68">
                  <c:v>7.3101604635561728E-4</c:v>
                </c:pt>
                <c:pt idx="69">
                  <c:v>7.3323509987545464E-4</c:v>
                </c:pt>
                <c:pt idx="70">
                  <c:v>7.3414757519185941E-4</c:v>
                </c:pt>
                <c:pt idx="71">
                  <c:v>7.3514104489221107E-4</c:v>
                </c:pt>
                <c:pt idx="72">
                  <c:v>7.362121774590302E-4</c:v>
                </c:pt>
                <c:pt idx="73">
                  <c:v>7.3735758077320384E-4</c:v>
                </c:pt>
                <c:pt idx="74">
                  <c:v>7.4120458489242169E-4</c:v>
                </c:pt>
                <c:pt idx="75">
                  <c:v>7.4261193784967087E-4</c:v>
                </c:pt>
                <c:pt idx="76">
                  <c:v>7.4407569183582221E-4</c:v>
                </c:pt>
                <c:pt idx="77">
                  <c:v>7.455920910745265E-4</c:v>
                </c:pt>
                <c:pt idx="78">
                  <c:v>7.4715731917594222E-4</c:v>
                </c:pt>
                <c:pt idx="79">
                  <c:v>7.5210690352096161E-4</c:v>
                </c:pt>
                <c:pt idx="80">
                  <c:v>7.5382807085225788E-4</c:v>
                </c:pt>
                <c:pt idx="81">
                  <c:v>7.5557807584723975E-4</c:v>
                </c:pt>
                <c:pt idx="82">
                  <c:v>7.5735273840832036E-4</c:v>
                </c:pt>
                <c:pt idx="83">
                  <c:v>7.6232179052250167E-4</c:v>
                </c:pt>
                <c:pt idx="84">
                  <c:v>7.6539761755431293E-4</c:v>
                </c:pt>
                <c:pt idx="85">
                  <c:v>7.6644536779488335E-4</c:v>
                </c:pt>
                <c:pt idx="86">
                  <c:v>7.6903455448210773E-4</c:v>
                </c:pt>
                <c:pt idx="87">
                  <c:v>7.769398641209208E-4</c:v>
                </c:pt>
                <c:pt idx="88">
                  <c:v>7.8000000000014104E-4</c:v>
                </c:pt>
                <c:pt idx="89">
                  <c:v>7.838739036095247E-4</c:v>
                </c:pt>
                <c:pt idx="90">
                  <c:v>7.8549440797279083E-4</c:v>
                </c:pt>
                <c:pt idx="91">
                  <c:v>7.8706672036236655E-4</c:v>
                </c:pt>
                <c:pt idx="92">
                  <c:v>7.8859100898992604E-4</c:v>
                </c:pt>
                <c:pt idx="93">
                  <c:v>7.9083434079330961E-4</c:v>
                </c:pt>
                <c:pt idx="94">
                  <c:v>7.9421175020970682E-4</c:v>
                </c:pt>
                <c:pt idx="95">
                  <c:v>7.9549890329284141E-4</c:v>
                </c:pt>
                <c:pt idx="96">
                  <c:v>7.9673931793553573E-4</c:v>
                </c:pt>
                <c:pt idx="97">
                  <c:v>7.9793325436809703E-4</c:v>
                </c:pt>
                <c:pt idx="98">
                  <c:v>7.994209422231926E-4</c:v>
                </c:pt>
                <c:pt idx="99">
                  <c:v>8.0224988263429529E-4</c:v>
                </c:pt>
                <c:pt idx="100">
                  <c:v>8.0321579151853759E-4</c:v>
                </c:pt>
                <c:pt idx="101">
                  <c:v>8.0413705961029653E-4</c:v>
                </c:pt>
                <c:pt idx="102">
                  <c:v>8.050140391541445E-4</c:v>
                </c:pt>
                <c:pt idx="103">
                  <c:v>8.0585168012732252E-4</c:v>
                </c:pt>
                <c:pt idx="104">
                  <c:v>8.0808657680795596E-4</c:v>
                </c:pt>
                <c:pt idx="105">
                  <c:v>8.0874785734648023E-4</c:v>
                </c:pt>
                <c:pt idx="106">
                  <c:v>8.0936723884426486E-4</c:v>
                </c:pt>
                <c:pt idx="107">
                  <c:v>8.0994516555796313E-4</c:v>
                </c:pt>
                <c:pt idx="108">
                  <c:v>8.105834206650897E-4</c:v>
                </c:pt>
                <c:pt idx="109">
                  <c:v>8.2999999999977178E-4</c:v>
                </c:pt>
                <c:pt idx="110">
                  <c:v>8.3038928275964519E-4</c:v>
                </c:pt>
                <c:pt idx="111">
                  <c:v>8.3074218404234699E-4</c:v>
                </c:pt>
                <c:pt idx="112">
                  <c:v>8.3106254059110815E-4</c:v>
                </c:pt>
                <c:pt idx="113">
                  <c:v>8.313542803333624E-4</c:v>
                </c:pt>
                <c:pt idx="114">
                  <c:v>8.3209844574792726E-4</c:v>
                </c:pt>
                <c:pt idx="115">
                  <c:v>8.323168212032284E-4</c:v>
                </c:pt>
                <c:pt idx="116">
                  <c:v>8.3252758723423E-4</c:v>
                </c:pt>
                <c:pt idx="117">
                  <c:v>8.327352188639217E-4</c:v>
                </c:pt>
                <c:pt idx="118">
                  <c:v>8.3294428229642166E-4</c:v>
                </c:pt>
                <c:pt idx="119">
                  <c:v>8.3362709318732697E-4</c:v>
                </c:pt>
                <c:pt idx="120">
                  <c:v>8.338893695189689E-4</c:v>
                </c:pt>
                <c:pt idx="121">
                  <c:v>8.3417727640850662E-4</c:v>
                </c:pt>
                <c:pt idx="122">
                  <c:v>8.3449592715649241E-4</c:v>
                </c:pt>
                <c:pt idx="123">
                  <c:v>8.3485052624855997E-4</c:v>
                </c:pt>
                <c:pt idx="124">
                  <c:v>8.3618342622225053E-4</c:v>
                </c:pt>
                <c:pt idx="125">
                  <c:v>8.3673568726398315E-4</c:v>
                </c:pt>
                <c:pt idx="126">
                  <c:v>8.3735128688010112E-4</c:v>
                </c:pt>
                <c:pt idx="127">
                  <c:v>8.3803597669000491E-4</c:v>
                </c:pt>
                <c:pt idx="128">
                  <c:v>8.3879559950564319E-4</c:v>
                </c:pt>
                <c:pt idx="129">
                  <c:v>8.4158295810767437E-4</c:v>
                </c:pt>
                <c:pt idx="130">
                  <c:v>8.7874616782032179E-4</c:v>
                </c:pt>
                <c:pt idx="131">
                  <c:v>8.799999999998245E-4</c:v>
                </c:pt>
                <c:pt idx="132">
                  <c:v>8.8136265301145395E-4</c:v>
                </c:pt>
                <c:pt idx="133">
                  <c:v>8.8277244011806231E-4</c:v>
                </c:pt>
                <c:pt idx="134">
                  <c:v>8.8780585557791296E-4</c:v>
                </c:pt>
                <c:pt idx="135">
                  <c:v>8.89641502743987E-4</c:v>
                </c:pt>
                <c:pt idx="136">
                  <c:v>8.9155734856914085E-4</c:v>
                </c:pt>
                <c:pt idx="137">
                  <c:v>8.935483133195825E-4</c:v>
                </c:pt>
                <c:pt idx="138">
                  <c:v>8.9590490948688673E-4</c:v>
                </c:pt>
                <c:pt idx="139">
                  <c:v>9.0215757143692057E-4</c:v>
                </c:pt>
                <c:pt idx="140">
                  <c:v>9.0444373932448857E-4</c:v>
                </c:pt>
                <c:pt idx="141">
                  <c:v>9.0677203041840025E-4</c:v>
                </c:pt>
                <c:pt idx="142">
                  <c:v>9.0913652586112044E-4</c:v>
                </c:pt>
                <c:pt idx="143">
                  <c:v>9.1211624262807576E-4</c:v>
                </c:pt>
                <c:pt idx="144">
                  <c:v>9.1883397799859799E-4</c:v>
                </c:pt>
                <c:pt idx="145">
                  <c:v>9.2128651633713364E-4</c:v>
                </c:pt>
                <c:pt idx="146">
                  <c:v>9.2373722827215996E-4</c:v>
                </c:pt>
                <c:pt idx="147">
                  <c:v>9.2617935573241592E-4</c:v>
                </c:pt>
                <c:pt idx="148">
                  <c:v>9.3572266319210643E-4</c:v>
                </c:pt>
                <c:pt idx="149">
                  <c:v>9.3801630100293358E-4</c:v>
                </c:pt>
                <c:pt idx="150">
                  <c:v>9.402582881885631E-4</c:v>
                </c:pt>
                <c:pt idx="151">
                  <c:v>9.4196527800003945E-4</c:v>
                </c:pt>
                <c:pt idx="152">
                  <c:v>9.2000000000005391E-4</c:v>
                </c:pt>
                <c:pt idx="153">
                  <c:v>9.2172221748164655E-4</c:v>
                </c:pt>
                <c:pt idx="154">
                  <c:v>9.2328926413540397E-4</c:v>
                </c:pt>
                <c:pt idx="155">
                  <c:v>9.2471028650287224E-4</c:v>
                </c:pt>
                <c:pt idx="156">
                  <c:v>9.2599465735342524E-4</c:v>
                </c:pt>
                <c:pt idx="157">
                  <c:v>9.291249817838616E-4</c:v>
                </c:pt>
                <c:pt idx="158">
                  <c:v>9.2996099860183259E-4</c:v>
                </c:pt>
                <c:pt idx="159">
                  <c:v>9.3071062095898764E-4</c:v>
                </c:pt>
                <c:pt idx="160">
                  <c:v>9.3138457887264063E-4</c:v>
                </c:pt>
                <c:pt idx="161">
                  <c:v>9.3199382855235768E-4</c:v>
                </c:pt>
                <c:pt idx="162">
                  <c:v>9.3354628309178509E-4</c:v>
                </c:pt>
                <c:pt idx="163">
                  <c:v>9.3401078565830565E-4</c:v>
                </c:pt>
                <c:pt idx="164">
                  <c:v>9.3446875381401147E-4</c:v>
                </c:pt>
                <c:pt idx="165">
                  <c:v>9.3493250086751725E-4</c:v>
                </c:pt>
                <c:pt idx="166">
                  <c:v>9.3541456630431678E-4</c:v>
                </c:pt>
                <c:pt idx="167">
                  <c:v>9.3709946051396382E-4</c:v>
                </c:pt>
                <c:pt idx="168">
                  <c:v>9.3778471800822871E-4</c:v>
                </c:pt>
                <c:pt idx="169">
                  <c:v>9.3855438408503469E-4</c:v>
                </c:pt>
                <c:pt idx="170">
                  <c:v>9.3942235536362186E-4</c:v>
                </c:pt>
                <c:pt idx="171">
                  <c:v>9.4040275466865798E-4</c:v>
                </c:pt>
                <c:pt idx="172">
                  <c:v>9.3842414046650723E-4</c:v>
                </c:pt>
                <c:pt idx="173">
                  <c:v>9.3999999999992137E-4</c:v>
                </c:pt>
                <c:pt idx="174">
                  <c:v>9.4176303770475965E-4</c:v>
                </c:pt>
                <c:pt idx="175">
                  <c:v>9.4362944522779742E-4</c:v>
                </c:pt>
                <c:pt idx="176">
                  <c:v>9.4550247313551533E-4</c:v>
                </c:pt>
                <c:pt idx="177">
                  <c:v>9.5115452709839407E-4</c:v>
                </c:pt>
                <c:pt idx="178">
                  <c:v>9.5304713818338959E-4</c:v>
                </c:pt>
                <c:pt idx="179">
                  <c:v>9.5494277417925626E-4</c:v>
                </c:pt>
                <c:pt idx="180">
                  <c:v>9.5684062821494071E-4</c:v>
                </c:pt>
                <c:pt idx="181">
                  <c:v>9.5873986416015707E-4</c:v>
                </c:pt>
                <c:pt idx="182">
                  <c:v>9.6443706326209148E-4</c:v>
                </c:pt>
                <c:pt idx="183">
                  <c:v>9.6633288035661072E-4</c:v>
                </c:pt>
                <c:pt idx="184">
                  <c:v>9.6822545981811118E-4</c:v>
                </c:pt>
                <c:pt idx="185">
                  <c:v>9.701137899595949E-4</c:v>
                </c:pt>
                <c:pt idx="186">
                  <c:v>9.7199682983219627E-4</c:v>
                </c:pt>
                <c:pt idx="187">
                  <c:v>9.776033594578082E-4</c:v>
                </c:pt>
                <c:pt idx="188">
                  <c:v>9.7945424357367083E-4</c:v>
                </c:pt>
                <c:pt idx="189">
                  <c:v>9.8129419377685737E-4</c:v>
                </c:pt>
                <c:pt idx="190">
                  <c:v>9.8312199355827601E-4</c:v>
                </c:pt>
                <c:pt idx="191">
                  <c:v>9.8493639714608994E-4</c:v>
                </c:pt>
                <c:pt idx="192">
                  <c:v>9.8996499711702921E-4</c:v>
                </c:pt>
                <c:pt idx="193">
                  <c:v>9.6824494196867195E-4</c:v>
                </c:pt>
                <c:pt idx="194">
                  <c:v>9.7000000000018577E-4</c:v>
                </c:pt>
                <c:pt idx="195">
                  <c:v>9.7183573059441081E-4</c:v>
                </c:pt>
                <c:pt idx="196">
                  <c:v>9.7342254782804729E-4</c:v>
                </c:pt>
                <c:pt idx="197">
                  <c:v>9.7790914457467266E-4</c:v>
                </c:pt>
                <c:pt idx="198">
                  <c:v>9.7931099695102797E-4</c:v>
                </c:pt>
                <c:pt idx="199">
                  <c:v>9.8066022021370768E-4</c:v>
                </c:pt>
                <c:pt idx="200">
                  <c:v>9.823436063089064E-4</c:v>
                </c:pt>
                <c:pt idx="201">
                  <c:v>9.8341320520014424E-4</c:v>
                </c:pt>
                <c:pt idx="202">
                  <c:v>9.8673329436684064E-4</c:v>
                </c:pt>
                <c:pt idx="203">
                  <c:v>9.8783737278987501E-4</c:v>
                </c:pt>
                <c:pt idx="204">
                  <c:v>9.8891289411839412E-4</c:v>
                </c:pt>
                <c:pt idx="205">
                  <c:v>9.9063030796108973E-4</c:v>
                </c:pt>
                <c:pt idx="206">
                  <c:v>9.9133584556832877E-4</c:v>
                </c:pt>
                <c:pt idx="207">
                  <c:v>9.9399241814066377E-4</c:v>
                </c:pt>
                <c:pt idx="208">
                  <c:v>9.9497555425405275E-4</c:v>
                </c:pt>
                <c:pt idx="209">
                  <c:v>9.9595698110471038E-4</c:v>
                </c:pt>
                <c:pt idx="210">
                  <c:v>9.9790032409341478E-4</c:v>
                </c:pt>
                <c:pt idx="211">
                  <c:v>1.0020410848993913E-3</c:v>
                </c:pt>
                <c:pt idx="212">
                  <c:v>1.0031274551370729E-3</c:v>
                </c:pt>
                <c:pt idx="213">
                  <c:v>1.0036524331375738E-3</c:v>
                </c:pt>
                <c:pt idx="214">
                  <c:v>9.9766337226898298E-4</c:v>
                </c:pt>
                <c:pt idx="215">
                  <c:v>9.9999999999999915E-4</c:v>
                </c:pt>
                <c:pt idx="216">
                  <c:v>1.0013296630022159E-3</c:v>
                </c:pt>
                <c:pt idx="217">
                  <c:v>1.0027149129021402E-3</c:v>
                </c:pt>
                <c:pt idx="218">
                  <c:v>1.0041554780587021E-3</c:v>
                </c:pt>
                <c:pt idx="219">
                  <c:v>1.0072614730912189E-3</c:v>
                </c:pt>
                <c:pt idx="220">
                  <c:v>1.0104650930513714E-3</c:v>
                </c:pt>
                <c:pt idx="221">
                  <c:v>1.0121777944952085E-3</c:v>
                </c:pt>
                <c:pt idx="222">
                  <c:v>1.0139439621182893E-3</c:v>
                </c:pt>
                <c:pt idx="223">
                  <c:v>1.0157632512031349E-3</c:v>
                </c:pt>
                <c:pt idx="224">
                  <c:v>1.019515441969096E-3</c:v>
                </c:pt>
                <c:pt idx="225">
                  <c:v>1.0235643623577901E-3</c:v>
                </c:pt>
                <c:pt idx="226">
                  <c:v>1.0256437225469599E-3</c:v>
                </c:pt>
                <c:pt idx="227">
                  <c:v>1.027773916632348E-3</c:v>
                </c:pt>
                <c:pt idx="228">
                  <c:v>1.0299545268095838E-3</c:v>
                </c:pt>
                <c:pt idx="229">
                  <c:v>1.0343364431776754E-3</c:v>
                </c:pt>
                <c:pt idx="230">
                  <c:v>1.039172406908587E-3</c:v>
                </c:pt>
                <c:pt idx="231">
                  <c:v>1.0415984650328171E-3</c:v>
                </c:pt>
                <c:pt idx="232">
                  <c:v>1.0440722131515145E-3</c:v>
                </c:pt>
                <c:pt idx="233">
                  <c:v>1.0465931603664278E-3</c:v>
                </c:pt>
                <c:pt idx="234">
                  <c:v>1.0515872172020683E-3</c:v>
                </c:pt>
                <c:pt idx="235">
                  <c:v>1.0400000000001231E-3</c:v>
                </c:pt>
                <c:pt idx="236">
                  <c:v>1.042768022615589E-3</c:v>
                </c:pt>
                <c:pt idx="237">
                  <c:v>1.0455727759377917E-3</c:v>
                </c:pt>
                <c:pt idx="238">
                  <c:v>1.0512008693714719E-3</c:v>
                </c:pt>
                <c:pt idx="239">
                  <c:v>1.0526537982940552E-3</c:v>
                </c:pt>
                <c:pt idx="240">
                  <c:v>1.0598650671087852E-3</c:v>
                </c:pt>
                <c:pt idx="241">
                  <c:v>1.0627197808037833E-3</c:v>
                </c:pt>
                <c:pt idx="242">
                  <c:v>1.0655537757464158E-3</c:v>
                </c:pt>
                <c:pt idx="243">
                  <c:v>1.0707109090537801E-3</c:v>
                </c:pt>
                <c:pt idx="244">
                  <c:v>1.0722726394446222E-3</c:v>
                </c:pt>
                <c:pt idx="245">
                  <c:v>1.0791136936002003E-3</c:v>
                </c:pt>
                <c:pt idx="246">
                  <c:v>1.0816428484479266E-3</c:v>
                </c:pt>
                <c:pt idx="247">
                  <c:v>1.0840904672077714E-3</c:v>
                </c:pt>
                <c:pt idx="248">
                  <c:v>1.0876773497723743E-3</c:v>
                </c:pt>
                <c:pt idx="249">
                  <c:v>1.089264848769418E-3</c:v>
                </c:pt>
                <c:pt idx="250">
                  <c:v>1.0947894063198153E-3</c:v>
                </c:pt>
                <c:pt idx="251">
                  <c:v>1.0965571785805639E-3</c:v>
                </c:pt>
                <c:pt idx="252">
                  <c:v>1.0981792301718682E-3</c:v>
                </c:pt>
                <c:pt idx="253">
                  <c:v>1.0990700044891915E-3</c:v>
                </c:pt>
                <c:pt idx="254">
                  <c:v>1.1005782847835954E-3</c:v>
                </c:pt>
                <c:pt idx="255">
                  <c:v>1.1037707338137071E-3</c:v>
                </c:pt>
                <c:pt idx="256">
                  <c:v>1.1052037263123654E-3</c:v>
                </c:pt>
                <c:pt idx="257">
                  <c:v>1.069699837429528E-3</c:v>
                </c:pt>
                <c:pt idx="258">
                  <c:v>1.069999999999737E-3</c:v>
                </c:pt>
                <c:pt idx="259">
                  <c:v>1.067547028066089E-3</c:v>
                </c:pt>
                <c:pt idx="260">
                  <c:v>1.06923484740097E-3</c:v>
                </c:pt>
                <c:pt idx="261">
                  <c:v>1.0686130456158268E-3</c:v>
                </c:pt>
                <c:pt idx="262">
                  <c:v>1.0678406754161167E-3</c:v>
                </c:pt>
                <c:pt idx="263">
                  <c:v>1.066928707460975E-3</c:v>
                </c:pt>
                <c:pt idx="264">
                  <c:v>1.0618797391192011E-3</c:v>
                </c:pt>
                <c:pt idx="265">
                  <c:v>1.0621073133953449E-3</c:v>
                </c:pt>
                <c:pt idx="266">
                  <c:v>1.0606649585809622E-3</c:v>
                </c:pt>
                <c:pt idx="267">
                  <c:v>1.0591506550904914E-3</c:v>
                </c:pt>
                <c:pt idx="268">
                  <c:v>1.0575759818995253E-3</c:v>
                </c:pt>
                <c:pt idx="269">
                  <c:v>1.0516035045337678E-3</c:v>
                </c:pt>
                <c:pt idx="270">
                  <c:v>1.0509082124010218E-3</c:v>
                </c:pt>
                <c:pt idx="271">
                  <c:v>1.0492084160566874E-3</c:v>
                </c:pt>
                <c:pt idx="272">
                  <c:v>1.0475195482582899E-3</c:v>
                </c:pt>
                <c:pt idx="273">
                  <c:v>1.0458537960952E-3</c:v>
                </c:pt>
                <c:pt idx="274">
                  <c:v>1.0390711404809161E-3</c:v>
                </c:pt>
                <c:pt idx="275">
                  <c:v>1.0396687260740252E-3</c:v>
                </c:pt>
                <c:pt idx="276">
                  <c:v>1.0383043989514911E-3</c:v>
                </c:pt>
                <c:pt idx="277">
                  <c:v>1.0370381343531782E-3</c:v>
                </c:pt>
                <c:pt idx="278">
                  <c:v>1.0358827275193635E-3</c:v>
                </c:pt>
                <c:pt idx="279">
                  <c:v>1.1304071921229963E-3</c:v>
                </c:pt>
                <c:pt idx="280">
                  <c:v>1.1300000000005388E-3</c:v>
                </c:pt>
                <c:pt idx="281">
                  <c:v>1.1298557901382263E-3</c:v>
                </c:pt>
                <c:pt idx="282">
                  <c:v>1.1299866014348038E-3</c:v>
                </c:pt>
                <c:pt idx="283">
                  <c:v>1.1311629695084475E-3</c:v>
                </c:pt>
                <c:pt idx="284">
                  <c:v>1.1315408242257808E-3</c:v>
                </c:pt>
                <c:pt idx="285">
                  <c:v>1.1343281406972494E-3</c:v>
                </c:pt>
                <c:pt idx="286">
                  <c:v>1.1358451482989603E-3</c:v>
                </c:pt>
                <c:pt idx="287">
                  <c:v>1.1375483801262763E-3</c:v>
                </c:pt>
                <c:pt idx="288">
                  <c:v>1.1429285380893544E-3</c:v>
                </c:pt>
                <c:pt idx="289">
                  <c:v>1.143286337907873E-3</c:v>
                </c:pt>
                <c:pt idx="290">
                  <c:v>1.1483985365821844E-3</c:v>
                </c:pt>
                <c:pt idx="291">
                  <c:v>1.150942262934783E-3</c:v>
                </c:pt>
                <c:pt idx="292">
                  <c:v>1.1535791090271268E-3</c:v>
                </c:pt>
                <c:pt idx="293">
                  <c:v>1.1609376160717866E-3</c:v>
                </c:pt>
                <c:pt idx="294">
                  <c:v>1.1614156684592539E-3</c:v>
                </c:pt>
                <c:pt idx="295">
                  <c:v>1.1676792183437767E-3</c:v>
                </c:pt>
                <c:pt idx="296">
                  <c:v>1.1705850005799101E-3</c:v>
                </c:pt>
                <c:pt idx="297">
                  <c:v>1.1734864871248492E-3</c:v>
                </c:pt>
                <c:pt idx="298">
                  <c:v>1.1805434189316973E-3</c:v>
                </c:pt>
                <c:pt idx="299">
                  <c:v>1.1831940680293296E-3</c:v>
                </c:pt>
                <c:pt idx="300">
                  <c:v>1.1874270064763431E-3</c:v>
                </c:pt>
                <c:pt idx="301">
                  <c:v>1.1900000000002369E-3</c:v>
                </c:pt>
                <c:pt idx="302">
                  <c:v>1.192484004977599E-3</c:v>
                </c:pt>
                <c:pt idx="303">
                  <c:v>1.1973514934174759E-3</c:v>
                </c:pt>
                <c:pt idx="304">
                  <c:v>1.1984066816882017E-3</c:v>
                </c:pt>
                <c:pt idx="305">
                  <c:v>1.2038734970383795E-3</c:v>
                </c:pt>
                <c:pt idx="306">
                  <c:v>1.2059742592742866E-3</c:v>
                </c:pt>
                <c:pt idx="307">
                  <c:v>1.2080257380346325E-3</c:v>
                </c:pt>
                <c:pt idx="308">
                  <c:v>1.2112393423863701E-3</c:v>
                </c:pt>
                <c:pt idx="309">
                  <c:v>1.2125657535798011E-3</c:v>
                </c:pt>
                <c:pt idx="310">
                  <c:v>1.2176926733390486E-3</c:v>
                </c:pt>
                <c:pt idx="311">
                  <c:v>1.2195380427202653E-3</c:v>
                </c:pt>
                <c:pt idx="312">
                  <c:v>1.2213642026392003E-3</c:v>
                </c:pt>
                <c:pt idx="313">
                  <c:v>1.2237655169489157E-3</c:v>
                </c:pt>
                <c:pt idx="314">
                  <c:v>1.2252575439245428E-3</c:v>
                </c:pt>
                <c:pt idx="315">
                  <c:v>1.2303611712028357E-3</c:v>
                </c:pt>
                <c:pt idx="316">
                  <c:v>1.2321649761408609E-3</c:v>
                </c:pt>
                <c:pt idx="317">
                  <c:v>1.2339807490481104E-3</c:v>
                </c:pt>
                <c:pt idx="318">
                  <c:v>1.236432067119803E-3</c:v>
                </c:pt>
                <c:pt idx="319">
                  <c:v>1.2379853323507732E-3</c:v>
                </c:pt>
                <c:pt idx="320">
                  <c:v>1.2430150687253092E-3</c:v>
                </c:pt>
                <c:pt idx="321">
                  <c:v>1.2445752891217625E-3</c:v>
                </c:pt>
                <c:pt idx="322">
                  <c:v>1.2461329787952209E-3</c:v>
                </c:pt>
                <c:pt idx="323">
                  <c:v>1.2480500356346822E-3</c:v>
                </c:pt>
                <c:pt idx="324">
                  <c:v>1.2499999999996876E-3</c:v>
                </c:pt>
                <c:pt idx="325">
                  <c:v>1.2567011913175168E-3</c:v>
                </c:pt>
                <c:pt idx="326">
                  <c:v>1.2581706862876856E-3</c:v>
                </c:pt>
                <c:pt idx="327">
                  <c:v>1.2603059138077842E-3</c:v>
                </c:pt>
                <c:pt idx="328">
                  <c:v>1.2624777714950696E-3</c:v>
                </c:pt>
                <c:pt idx="329">
                  <c:v>1.2646860604037095E-3</c:v>
                </c:pt>
                <c:pt idx="330">
                  <c:v>1.2725127680120567E-3</c:v>
                </c:pt>
                <c:pt idx="331">
                  <c:v>1.2738794925116752E-3</c:v>
                </c:pt>
                <c:pt idx="332">
                  <c:v>1.2762668965174342E-3</c:v>
                </c:pt>
                <c:pt idx="333">
                  <c:v>1.2786895039770465E-3</c:v>
                </c:pt>
                <c:pt idx="334">
                  <c:v>1.2811471045809529E-3</c:v>
                </c:pt>
                <c:pt idx="335">
                  <c:v>1.2900492477924558E-3</c:v>
                </c:pt>
                <c:pt idx="336">
                  <c:v>1.2913231754093665E-3</c:v>
                </c:pt>
                <c:pt idx="337">
                  <c:v>1.2939525302576907E-3</c:v>
                </c:pt>
                <c:pt idx="338">
                  <c:v>1.2966155822933759E-3</c:v>
                </c:pt>
                <c:pt idx="339">
                  <c:v>1.2993121098404847E-3</c:v>
                </c:pt>
                <c:pt idx="340">
                  <c:v>1.3092373708503845E-3</c:v>
                </c:pt>
                <c:pt idx="341">
                  <c:v>1.3104284847973815E-3</c:v>
                </c:pt>
                <c:pt idx="342">
                  <c:v>1.3132890079293373E-3</c:v>
                </c:pt>
                <c:pt idx="343">
                  <c:v>1.3161816424148692E-3</c:v>
                </c:pt>
                <c:pt idx="344">
                  <c:v>1.3209140411715816E-3</c:v>
                </c:pt>
                <c:pt idx="345">
                  <c:v>1.3299999999942631E-3</c:v>
                </c:pt>
                <c:pt idx="346">
                  <c:v>1.3330895348885551E-3</c:v>
                </c:pt>
                <c:pt idx="347">
                  <c:v>1.3362067908004164E-3</c:v>
                </c:pt>
                <c:pt idx="348">
                  <c:v>1.3393487728178364E-3</c:v>
                </c:pt>
                <c:pt idx="349">
                  <c:v>1.3425124137991095E-3</c:v>
                </c:pt>
                <c:pt idx="350">
                  <c:v>1.3521023353724427E-3</c:v>
                </c:pt>
                <c:pt idx="351">
                  <c:v>1.3553215624700849E-3</c:v>
                </c:pt>
                <c:pt idx="352">
                  <c:v>1.3585468290750829E-3</c:v>
                </c:pt>
                <c:pt idx="353">
                  <c:v>1.3617749545431173E-3</c:v>
                </c:pt>
                <c:pt idx="354">
                  <c:v>1.3738446779912763E-3</c:v>
                </c:pt>
                <c:pt idx="355">
                  <c:v>1.3768740645086041E-3</c:v>
                </c:pt>
                <c:pt idx="356">
                  <c:v>1.3778458179862126E-3</c:v>
                </c:pt>
                <c:pt idx="357">
                  <c:v>1.3810232436657038E-3</c:v>
                </c:pt>
                <c:pt idx="358">
                  <c:v>1.384180733978431E-3</c:v>
                </c:pt>
                <c:pt idx="359">
                  <c:v>1.3873149569312514E-3</c:v>
                </c:pt>
                <c:pt idx="360">
                  <c:v>1.3965444179311068E-3</c:v>
                </c:pt>
                <c:pt idx="361">
                  <c:v>1.3995518731566229E-3</c:v>
                </c:pt>
                <c:pt idx="362">
                  <c:v>1.402519117291418E-3</c:v>
                </c:pt>
                <c:pt idx="363">
                  <c:v>1.4054427048379784E-3</c:v>
                </c:pt>
                <c:pt idx="364">
                  <c:v>1.4083191713851286E-3</c:v>
                </c:pt>
                <c:pt idx="365">
                  <c:v>1.4106255017627138E-3</c:v>
                </c:pt>
                <c:pt idx="366">
                  <c:v>1.4192838773147082E-3</c:v>
                </c:pt>
                <c:pt idx="367">
                  <c:v>1.419999999999896E-3</c:v>
                </c:pt>
                <c:pt idx="368">
                  <c:v>1.4225689502639024E-3</c:v>
                </c:pt>
                <c:pt idx="369">
                  <c:v>1.4250809610979421E-3</c:v>
                </c:pt>
                <c:pt idx="370">
                  <c:v>1.4340429688100352E-3</c:v>
                </c:pt>
                <c:pt idx="371">
                  <c:v>1.4347311562739396E-3</c:v>
                </c:pt>
                <c:pt idx="372">
                  <c:v>1.4370876884340659E-3</c:v>
                </c:pt>
                <c:pt idx="373">
                  <c:v>1.439439415647034E-3</c:v>
                </c:pt>
                <c:pt idx="374">
                  <c:v>1.4417952505355277E-3</c:v>
                </c:pt>
                <c:pt idx="375">
                  <c:v>1.45046863549047E-3</c:v>
                </c:pt>
                <c:pt idx="376">
                  <c:v>1.4514401547460693E-3</c:v>
                </c:pt>
                <c:pt idx="377">
                  <c:v>1.4539524528128882E-3</c:v>
                </c:pt>
                <c:pt idx="378">
                  <c:v>1.4565236755865888E-3</c:v>
                </c:pt>
                <c:pt idx="379">
                  <c:v>1.4591631828035827E-3</c:v>
                </c:pt>
                <c:pt idx="380">
                  <c:v>1.468963399604952E-3</c:v>
                </c:pt>
                <c:pt idx="381">
                  <c:v>1.4705934868690443E-3</c:v>
                </c:pt>
                <c:pt idx="382">
                  <c:v>1.4737170484366735E-3</c:v>
                </c:pt>
                <c:pt idx="383">
                  <c:v>1.4769663945786613E-3</c:v>
                </c:pt>
                <c:pt idx="384">
                  <c:v>1.4803513323156177E-3</c:v>
                </c:pt>
                <c:pt idx="385">
                  <c:v>1.4927454525723275E-3</c:v>
                </c:pt>
                <c:pt idx="386">
                  <c:v>1.4954453770391171E-3</c:v>
                </c:pt>
                <c:pt idx="387">
                  <c:v>1.500979358345794E-3</c:v>
                </c:pt>
                <c:pt idx="388">
                  <c:v>1.5053862406663946E-3</c:v>
                </c:pt>
                <c:pt idx="389">
                  <c:v>1.5099999999825297E-3</c:v>
                </c:pt>
                <c:pt idx="390">
                  <c:v>1.5249927977475778E-3</c:v>
                </c:pt>
                <c:pt idx="391">
                  <c:v>1.5303319550449561E-3</c:v>
                </c:pt>
                <c:pt idx="392">
                  <c:v>1.535824375469359E-3</c:v>
                </c:pt>
                <c:pt idx="393">
                  <c:v>1.5414594264358643E-3</c:v>
                </c:pt>
                <c:pt idx="394">
                  <c:v>1.5472263933139704E-3</c:v>
                </c:pt>
                <c:pt idx="395">
                  <c:v>1.5652104122508728E-3</c:v>
                </c:pt>
                <c:pt idx="396">
                  <c:v>1.5713962552693457E-3</c:v>
                </c:pt>
                <c:pt idx="397">
                  <c:v>1.5776592100821311E-3</c:v>
                </c:pt>
                <c:pt idx="398">
                  <c:v>1.5839880696240632E-3</c:v>
                </c:pt>
                <c:pt idx="399">
                  <c:v>1.5903715447347659E-3</c:v>
                </c:pt>
                <c:pt idx="400">
                  <c:v>1.6097355403698556E-3</c:v>
                </c:pt>
                <c:pt idx="401">
                  <c:v>1.6162229441154872E-3</c:v>
                </c:pt>
                <c:pt idx="402">
                  <c:v>1.622707286070298E-3</c:v>
                </c:pt>
                <c:pt idx="403">
                  <c:v>1.6291767844288665E-3</c:v>
                </c:pt>
                <c:pt idx="404">
                  <c:v>1.6356195752738716E-3</c:v>
                </c:pt>
                <c:pt idx="405">
                  <c:v>1.6608835111670667E-3</c:v>
                </c:pt>
                <c:pt idx="406">
                  <c:v>1.6670119317055818E-3</c:v>
                </c:pt>
                <c:pt idx="407">
                  <c:v>1.6730407368696861E-3</c:v>
                </c:pt>
                <c:pt idx="408">
                  <c:v>1.6789574879807212E-3</c:v>
                </c:pt>
                <c:pt idx="409">
                  <c:v>1.5971218762522599E-3</c:v>
                </c:pt>
                <c:pt idx="410">
                  <c:v>1.6007646984185029E-3</c:v>
                </c:pt>
                <c:pt idx="411">
                  <c:v>1.6059315324248914E-3</c:v>
                </c:pt>
                <c:pt idx="412">
                  <c:v>1.6108629781412048E-3</c:v>
                </c:pt>
                <c:pt idx="413">
                  <c:v>1.6155185208832389E-3</c:v>
                </c:pt>
                <c:pt idx="414">
                  <c:v>1.629697654608821E-3</c:v>
                </c:pt>
                <c:pt idx="415">
                  <c:v>1.6316772768297924E-3</c:v>
                </c:pt>
                <c:pt idx="416">
                  <c:v>1.6351759861388015E-3</c:v>
                </c:pt>
                <c:pt idx="417">
                  <c:v>1.638488641275521E-3</c:v>
                </c:pt>
                <c:pt idx="418">
                  <c:v>1.6416306050815574E-3</c:v>
                </c:pt>
                <c:pt idx="419">
                  <c:v>1.6519865505496031E-3</c:v>
                </c:pt>
                <c:pt idx="420">
                  <c:v>1.6528026826906688E-3</c:v>
                </c:pt>
                <c:pt idx="421">
                  <c:v>1.6553255111773388E-3</c:v>
                </c:pt>
                <c:pt idx="422">
                  <c:v>1.6577721524682299E-3</c:v>
                </c:pt>
                <c:pt idx="423">
                  <c:v>1.6601587450165681E-3</c:v>
                </c:pt>
                <c:pt idx="424">
                  <c:v>1.6690294544280942E-3</c:v>
                </c:pt>
                <c:pt idx="425">
                  <c:v>1.6694312738121865E-3</c:v>
                </c:pt>
                <c:pt idx="426">
                  <c:v>1.6717635763824868E-3</c:v>
                </c:pt>
                <c:pt idx="427">
                  <c:v>1.6741349870728443E-3</c:v>
                </c:pt>
                <c:pt idx="428">
                  <c:v>1.6765624197175701E-3</c:v>
                </c:pt>
                <c:pt idx="429">
                  <c:v>1.6863692108232192E-3</c:v>
                </c:pt>
                <c:pt idx="430">
                  <c:v>1.6871745237917366E-3</c:v>
                </c:pt>
                <c:pt idx="431">
                  <c:v>1.690139651109337E-3</c:v>
                </c:pt>
                <c:pt idx="432">
                  <c:v>1.6932646099460072E-3</c:v>
                </c:pt>
                <c:pt idx="433">
                  <c:v>1.6965490208837029E-3</c:v>
                </c:pt>
                <c:pt idx="434">
                  <c:v>1.709335630058612E-3</c:v>
                </c:pt>
                <c:pt idx="435">
                  <c:v>1.7110594247283716E-3</c:v>
                </c:pt>
                <c:pt idx="436">
                  <c:v>1.7149998227265401E-3</c:v>
                </c:pt>
                <c:pt idx="437">
                  <c:v>1.719053029981893E-3</c:v>
                </c:pt>
                <c:pt idx="438">
                  <c:v>1.723212815521565E-3</c:v>
                </c:pt>
                <c:pt idx="439">
                  <c:v>1.7384142754170409E-3</c:v>
                </c:pt>
                <c:pt idx="440">
                  <c:v>1.7407915969187154E-3</c:v>
                </c:pt>
                <c:pt idx="441">
                  <c:v>1.745389285083488E-3</c:v>
                </c:pt>
                <c:pt idx="442">
                  <c:v>1.7500552511226647E-3</c:v>
                </c:pt>
                <c:pt idx="443">
                  <c:v>1.7547829591744487E-3</c:v>
                </c:pt>
                <c:pt idx="444">
                  <c:v>1.7714439442781242E-3</c:v>
                </c:pt>
                <c:pt idx="445">
                  <c:v>1.7741789693448049E-3</c:v>
                </c:pt>
                <c:pt idx="446">
                  <c:v>1.7791158245783723E-3</c:v>
                </c:pt>
                <c:pt idx="447">
                  <c:v>1.7840742916513297E-3</c:v>
                </c:pt>
                <c:pt idx="448">
                  <c:v>1.7890475296848743E-3</c:v>
                </c:pt>
                <c:pt idx="449">
                  <c:v>1.8061802355527059E-3</c:v>
                </c:pt>
                <c:pt idx="450">
                  <c:v>1.815557389698297E-3</c:v>
                </c:pt>
                <c:pt idx="451">
                  <c:v>1.8205096614700906E-3</c:v>
                </c:pt>
                <c:pt idx="452">
                  <c:v>1.8298831965312516E-3</c:v>
                </c:pt>
                <c:pt idx="453">
                  <c:v>1.8325529003335068E-3</c:v>
                </c:pt>
                <c:pt idx="454">
                  <c:v>1.8448079576938654E-3</c:v>
                </c:pt>
                <c:pt idx="455">
                  <c:v>1.8495685664771354E-3</c:v>
                </c:pt>
                <c:pt idx="456">
                  <c:v>1.8542965990968995E-3</c:v>
                </c:pt>
                <c:pt idx="457">
                  <c:v>1.863497616667669E-3</c:v>
                </c:pt>
                <c:pt idx="458">
                  <c:v>1.8659105335055244E-3</c:v>
                </c:pt>
                <c:pt idx="459">
                  <c:v>1.8774562198897728E-3</c:v>
                </c:pt>
                <c:pt idx="460">
                  <c:v>1.881993693124309E-3</c:v>
                </c:pt>
                <c:pt idx="461">
                  <c:v>1.8865002477320559E-3</c:v>
                </c:pt>
                <c:pt idx="462">
                  <c:v>1.8955586684574466E-3</c:v>
                </c:pt>
                <c:pt idx="463">
                  <c:v>1.8977163638192209E-3</c:v>
                </c:pt>
                <c:pt idx="464">
                  <c:v>1.9085779978827266E-3</c:v>
                </c:pt>
                <c:pt idx="465">
                  <c:v>1.9129043321440011E-3</c:v>
                </c:pt>
                <c:pt idx="466">
                  <c:v>1.9172015365875874E-3</c:v>
                </c:pt>
                <c:pt idx="467">
                  <c:v>1.9261484397072438E-3</c:v>
                </c:pt>
                <c:pt idx="468">
                  <c:v>1.9280538750644236E-3</c:v>
                </c:pt>
                <c:pt idx="469">
                  <c:v>1.9382600243993797E-3</c:v>
                </c:pt>
                <c:pt idx="470">
                  <c:v>1.9423881351586937E-3</c:v>
                </c:pt>
                <c:pt idx="471">
                  <c:v>1.9464890361770258E-3</c:v>
                </c:pt>
                <c:pt idx="472">
                  <c:v>1.9481742134799943E-3</c:v>
                </c:pt>
                <c:pt idx="473">
                  <c:v>1.9498198266598345E-3</c:v>
                </c:pt>
                <c:pt idx="474">
                  <c:v>1.9641699408329363E-3</c:v>
                </c:pt>
                <c:pt idx="475">
                  <c:v>1.9681044697760237E-3</c:v>
                </c:pt>
                <c:pt idx="476">
                  <c:v>1.9720161317705581E-3</c:v>
                </c:pt>
                <c:pt idx="477">
                  <c:v>1.9759077017146645E-3</c:v>
                </c:pt>
                <c:pt idx="478">
                  <c:v>1.9847158415661234E-3</c:v>
                </c:pt>
                <c:pt idx="479">
                  <c:v>1.9913291645562528E-3</c:v>
                </c:pt>
                <c:pt idx="480">
                  <c:v>1.9951625033196078E-3</c:v>
                </c:pt>
                <c:pt idx="481">
                  <c:v>1.9989927627774087E-3</c:v>
                </c:pt>
                <c:pt idx="482">
                  <c:v>2.0028228389466344E-3</c:v>
                </c:pt>
                <c:pt idx="483">
                  <c:v>2.0220730422307277E-3</c:v>
                </c:pt>
                <c:pt idx="484">
                  <c:v>2.0259638039771721E-3</c:v>
                </c:pt>
                <c:pt idx="485">
                  <c:v>2.0298751390389089E-3</c:v>
                </c:pt>
                <c:pt idx="486">
                  <c:v>2.0390307619112626E-3</c:v>
                </c:pt>
                <c:pt idx="487">
                  <c:v>2.0457871609514573E-3</c:v>
                </c:pt>
                <c:pt idx="488">
                  <c:v>2.0498472254026536E-3</c:v>
                </c:pt>
                <c:pt idx="489">
                  <c:v>2.0539463294407139E-3</c:v>
                </c:pt>
                <c:pt idx="490">
                  <c:v>2.0580876113548293E-3</c:v>
                </c:pt>
                <c:pt idx="491">
                  <c:v>2.0703063264421707E-3</c:v>
                </c:pt>
                <c:pt idx="492">
                  <c:v>2.0822453382056106E-3</c:v>
                </c:pt>
                <c:pt idx="493">
                  <c:v>2.0867132297818854E-3</c:v>
                </c:pt>
                <c:pt idx="494">
                  <c:v>2.0966917902478436E-3</c:v>
                </c:pt>
                <c:pt idx="495">
                  <c:v>2.0985570124285534E-3</c:v>
                </c:pt>
                <c:pt idx="496">
                  <c:v>2.1099112032101739E-3</c:v>
                </c:pt>
                <c:pt idx="497">
                  <c:v>2.114710877077655E-3</c:v>
                </c:pt>
                <c:pt idx="498">
                  <c:v>2.119559986671518E-3</c:v>
                </c:pt>
                <c:pt idx="499">
                  <c:v>2.129992430779811E-3</c:v>
                </c:pt>
                <c:pt idx="500">
                  <c:v>2.1321715953035989E-3</c:v>
                </c:pt>
                <c:pt idx="501">
                  <c:v>2.14448709983555E-3</c:v>
                </c:pt>
                <c:pt idx="502">
                  <c:v>2.1495966932513163E-3</c:v>
                </c:pt>
                <c:pt idx="503">
                  <c:v>2.1547435801332242E-3</c:v>
                </c:pt>
                <c:pt idx="504">
                  <c:v>2.1655239643493928E-3</c:v>
                </c:pt>
                <c:pt idx="505">
                  <c:v>2.1679439798932502E-3</c:v>
                </c:pt>
                <c:pt idx="506">
                  <c:v>2.1809748535379261E-3</c:v>
                </c:pt>
                <c:pt idx="507">
                  <c:v>2.1863078152553738E-3</c:v>
                </c:pt>
                <c:pt idx="508">
                  <c:v>2.1916654096743524E-3</c:v>
                </c:pt>
                <c:pt idx="509">
                  <c:v>2.2026905530713216E-3</c:v>
                </c:pt>
                <c:pt idx="510">
                  <c:v>2.2052715398810916E-3</c:v>
                </c:pt>
                <c:pt idx="511">
                  <c:v>2.243526375941508E-3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42187</c:v>
                </c:pt>
                <c:pt idx="1">
                  <c:v>42219</c:v>
                </c:pt>
                <c:pt idx="2">
                  <c:v>42249</c:v>
                </c:pt>
                <c:pt idx="3">
                  <c:v>42279</c:v>
                </c:pt>
                <c:pt idx="4">
                  <c:v>42310</c:v>
                </c:pt>
                <c:pt idx="5">
                  <c:v>42340</c:v>
                </c:pt>
                <c:pt idx="6">
                  <c:v>42373</c:v>
                </c:pt>
                <c:pt idx="7">
                  <c:v>42402</c:v>
                </c:pt>
                <c:pt idx="8">
                  <c:v>42431</c:v>
                </c:pt>
                <c:pt idx="9">
                  <c:v>42464</c:v>
                </c:pt>
                <c:pt idx="10">
                  <c:v>42492</c:v>
                </c:pt>
                <c:pt idx="11">
                  <c:v>42523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6.3999999999999994E-4</c:v>
                </c:pt>
                <c:pt idx="1">
                  <c:v>6.9999999999999999E-4</c:v>
                </c:pt>
                <c:pt idx="2">
                  <c:v>7.2999999999999996E-4</c:v>
                </c:pt>
                <c:pt idx="3">
                  <c:v>7.8000000000000009E-4</c:v>
                </c:pt>
                <c:pt idx="4">
                  <c:v>8.3000000000000001E-4</c:v>
                </c:pt>
                <c:pt idx="5">
                  <c:v>8.7999999999999992E-4</c:v>
                </c:pt>
                <c:pt idx="6">
                  <c:v>9.2000000000000003E-4</c:v>
                </c:pt>
                <c:pt idx="7">
                  <c:v>9.4000000000000008E-4</c:v>
                </c:pt>
                <c:pt idx="8">
                  <c:v>9.6999999999999994E-4</c:v>
                </c:pt>
                <c:pt idx="9">
                  <c:v>1E-3</c:v>
                </c:pt>
                <c:pt idx="10">
                  <c:v>1.0400000000000001E-3</c:v>
                </c:pt>
                <c:pt idx="11">
                  <c:v>1.07E-3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914688"/>
        <c:axId val="528920576"/>
      </c:scatterChart>
      <c:valAx>
        <c:axId val="5289146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28920576"/>
        <c:crosses val="autoZero"/>
        <c:crossBetween val="midCat"/>
      </c:valAx>
      <c:valAx>
        <c:axId val="52892057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2891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  <c:pt idx="512">
                  <c:v>42895</c:v>
                </c:pt>
                <c:pt idx="513">
                  <c:v>42902</c:v>
                </c:pt>
                <c:pt idx="514">
                  <c:v>42909</c:v>
                </c:pt>
                <c:pt idx="515">
                  <c:v>42916</c:v>
                </c:pt>
                <c:pt idx="516">
                  <c:v>42923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4.8699999999979863E-4</c:v>
                </c:pt>
                <c:pt idx="1">
                  <c:v>4.7911267399436592E-4</c:v>
                </c:pt>
                <c:pt idx="2">
                  <c:v>4.8567328550153658E-4</c:v>
                </c:pt>
                <c:pt idx="3">
                  <c:v>4.9443871425331062E-4</c:v>
                </c:pt>
                <c:pt idx="4">
                  <c:v>5.1616183168279501E-4</c:v>
                </c:pt>
                <c:pt idx="5">
                  <c:v>5.2484551793679243E-4</c:v>
                </c:pt>
                <c:pt idx="6">
                  <c:v>5.2940656720402513E-4</c:v>
                </c:pt>
                <c:pt idx="7">
                  <c:v>5.336343406813416E-4</c:v>
                </c:pt>
                <c:pt idx="8">
                  <c:v>5.3897973023583976E-4</c:v>
                </c:pt>
                <c:pt idx="9">
                  <c:v>5.4721263626957082E-4</c:v>
                </c:pt>
                <c:pt idx="10">
                  <c:v>5.4977400196179243E-4</c:v>
                </c:pt>
                <c:pt idx="11">
                  <c:v>5.5384326689991855E-4</c:v>
                </c:pt>
                <c:pt idx="12">
                  <c:v>5.5777305929218229E-4</c:v>
                </c:pt>
                <c:pt idx="13">
                  <c:v>5.6291013481312368E-4</c:v>
                </c:pt>
                <c:pt idx="14">
                  <c:v>5.7209748712798284E-4</c:v>
                </c:pt>
                <c:pt idx="15">
                  <c:v>5.7532990484639147E-4</c:v>
                </c:pt>
                <c:pt idx="16">
                  <c:v>5.7854790998350782E-4</c:v>
                </c:pt>
                <c:pt idx="17">
                  <c:v>5.8353727770757869E-4</c:v>
                </c:pt>
                <c:pt idx="18">
                  <c:v>5.8584781695253244E-4</c:v>
                </c:pt>
                <c:pt idx="19">
                  <c:v>5.9269006844201214E-4</c:v>
                </c:pt>
                <c:pt idx="20">
                  <c:v>5.9574094037200172E-4</c:v>
                </c:pt>
                <c:pt idx="21">
                  <c:v>5.9990734683408836E-4</c:v>
                </c:pt>
                <c:pt idx="22">
                  <c:v>6.0146051686192224E-4</c:v>
                </c:pt>
                <c:pt idx="23">
                  <c:v>6.0345160090092024E-4</c:v>
                </c:pt>
                <c:pt idx="24">
                  <c:v>6.1009761630834039E-4</c:v>
                </c:pt>
                <c:pt idx="25">
                  <c:v>6.123229075961007E-4</c:v>
                </c:pt>
                <c:pt idx="26">
                  <c:v>6.1445125660052969E-4</c:v>
                </c:pt>
                <c:pt idx="27">
                  <c:v>6.176961915801164E-4</c:v>
                </c:pt>
                <c:pt idx="28">
                  <c:v>6.1902227148861457E-4</c:v>
                </c:pt>
                <c:pt idx="29">
                  <c:v>6.2363885680029383E-4</c:v>
                </c:pt>
                <c:pt idx="30">
                  <c:v>6.2518554596486425E-4</c:v>
                </c:pt>
                <c:pt idx="31">
                  <c:v>6.2663529093458909E-4</c:v>
                </c:pt>
                <c:pt idx="32">
                  <c:v>6.2923272751956886E-4</c:v>
                </c:pt>
                <c:pt idx="33">
                  <c:v>6.2986839692596248E-4</c:v>
                </c:pt>
                <c:pt idx="34">
                  <c:v>6.3242984582050749E-4</c:v>
                </c:pt>
                <c:pt idx="35">
                  <c:v>6.3329792159959265E-4</c:v>
                </c:pt>
                <c:pt idx="36">
                  <c:v>6.3406905197827478E-4</c:v>
                </c:pt>
                <c:pt idx="37">
                  <c:v>6.3607004067779737E-4</c:v>
                </c:pt>
                <c:pt idx="38">
                  <c:v>6.3598989823786755E-4</c:v>
                </c:pt>
                <c:pt idx="39">
                  <c:v>6.3647051935670758E-4</c:v>
                </c:pt>
                <c:pt idx="40">
                  <c:v>6.3665997542971121E-4</c:v>
                </c:pt>
                <c:pt idx="41">
                  <c:v>6.3675248560271156E-4</c:v>
                </c:pt>
                <c:pt idx="42">
                  <c:v>6.3602293519958377E-4</c:v>
                </c:pt>
                <c:pt idx="43">
                  <c:v>6.3517606764372687E-4</c:v>
                </c:pt>
                <c:pt idx="44">
                  <c:v>6.3576084798808044E-4</c:v>
                </c:pt>
                <c:pt idx="45">
                  <c:v>6.3707019743259978E-4</c:v>
                </c:pt>
                <c:pt idx="46">
                  <c:v>6.3833628881607282E-4</c:v>
                </c:pt>
                <c:pt idx="47">
                  <c:v>6.411437153947165E-4</c:v>
                </c:pt>
                <c:pt idx="48">
                  <c:v>6.4153445586343329E-4</c:v>
                </c:pt>
                <c:pt idx="49">
                  <c:v>6.4401787198131721E-4</c:v>
                </c:pt>
                <c:pt idx="50">
                  <c:v>6.4502441333636406E-4</c:v>
                </c:pt>
                <c:pt idx="51">
                  <c:v>6.4598769610339486E-4</c:v>
                </c:pt>
                <c:pt idx="52">
                  <c:v>6.4856810532207883E-4</c:v>
                </c:pt>
                <c:pt idx="53">
                  <c:v>6.4861998117369689E-4</c:v>
                </c:pt>
                <c:pt idx="54">
                  <c:v>6.5015522897610872E-4</c:v>
                </c:pt>
                <c:pt idx="55">
                  <c:v>6.5085895897125563E-4</c:v>
                </c:pt>
                <c:pt idx="56">
                  <c:v>6.5151942999130486E-4</c:v>
                </c:pt>
                <c:pt idx="57">
                  <c:v>6.5389560275539143E-4</c:v>
                </c:pt>
                <c:pt idx="58">
                  <c:v>6.5359728075461759E-4</c:v>
                </c:pt>
                <c:pt idx="59">
                  <c:v>6.5417289903058062E-4</c:v>
                </c:pt>
                <c:pt idx="60">
                  <c:v>6.5457381537983026E-4</c:v>
                </c:pt>
                <c:pt idx="61">
                  <c:v>6.5493147250722289E-4</c:v>
                </c:pt>
                <c:pt idx="62">
                  <c:v>6.5712619038548934E-4</c:v>
                </c:pt>
                <c:pt idx="63">
                  <c:v>6.5646633843448288E-4</c:v>
                </c:pt>
                <c:pt idx="64">
                  <c:v>6.5411313374313636E-4</c:v>
                </c:pt>
                <c:pt idx="65">
                  <c:v>6.5418971583720918E-4</c:v>
                </c:pt>
                <c:pt idx="66">
                  <c:v>6.5422256342779084E-4</c:v>
                </c:pt>
                <c:pt idx="67">
                  <c:v>6.5554460784371003E-4</c:v>
                </c:pt>
                <c:pt idx="68">
                  <c:v>6.5685040172728095E-4</c:v>
                </c:pt>
                <c:pt idx="69">
                  <c:v>6.6067027986152407E-4</c:v>
                </c:pt>
                <c:pt idx="70">
                  <c:v>6.6191107129639657E-4</c:v>
                </c:pt>
                <c:pt idx="71">
                  <c:v>6.6313561204124464E-4</c:v>
                </c:pt>
                <c:pt idx="72">
                  <c:v>6.6434390206751971E-4</c:v>
                </c:pt>
                <c:pt idx="73">
                  <c:v>6.6553594134359875E-4</c:v>
                </c:pt>
                <c:pt idx="74">
                  <c:v>6.6901455438297746E-4</c:v>
                </c:pt>
                <c:pt idx="75">
                  <c:v>6.7014159037146858E-4</c:v>
                </c:pt>
                <c:pt idx="76">
                  <c:v>6.7125237546789929E-4</c:v>
                </c:pt>
                <c:pt idx="77">
                  <c:v>6.723469096441599E-4</c:v>
                </c:pt>
                <c:pt idx="78">
                  <c:v>6.7342519287389802E-4</c:v>
                </c:pt>
                <c:pt idx="79">
                  <c:v>6.7656253661913402E-4</c:v>
                </c:pt>
                <c:pt idx="80">
                  <c:v>6.7757581580057415E-4</c:v>
                </c:pt>
                <c:pt idx="81">
                  <c:v>6.7857284390636418E-4</c:v>
                </c:pt>
                <c:pt idx="82">
                  <c:v>6.7955362091190864E-4</c:v>
                </c:pt>
                <c:pt idx="83">
                  <c:v>6.8497374152795456E-4</c:v>
                </c:pt>
                <c:pt idx="84">
                  <c:v>6.844479419608042E-4</c:v>
                </c:pt>
                <c:pt idx="85">
                  <c:v>6.8421373860715724E-4</c:v>
                </c:pt>
                <c:pt idx="86">
                  <c:v>6.8624346919239979E-4</c:v>
                </c:pt>
                <c:pt idx="87">
                  <c:v>6.8711698908968948E-4</c:v>
                </c:pt>
                <c:pt idx="88">
                  <c:v>6.902892261367536E-4</c:v>
                </c:pt>
                <c:pt idx="89">
                  <c:v>6.9349172398046636E-4</c:v>
                </c:pt>
                <c:pt idx="90">
                  <c:v>6.9532997215447396E-4</c:v>
                </c:pt>
                <c:pt idx="91">
                  <c:v>6.9716778149656001E-4</c:v>
                </c:pt>
                <c:pt idx="92">
                  <c:v>6.9900515200497723E-4</c:v>
                </c:pt>
                <c:pt idx="93">
                  <c:v>7.0317353433007712E-4</c:v>
                </c:pt>
                <c:pt idx="94">
                  <c:v>7.0635024568186419E-4</c:v>
                </c:pt>
                <c:pt idx="95">
                  <c:v>7.0818542200577512E-4</c:v>
                </c:pt>
                <c:pt idx="96">
                  <c:v>7.100201594885915E-4</c:v>
                </c:pt>
                <c:pt idx="97">
                  <c:v>7.118544581294396E-4</c:v>
                </c:pt>
                <c:pt idx="98">
                  <c:v>7.1603657397410053E-4</c:v>
                </c:pt>
                <c:pt idx="99">
                  <c:v>7.1918726425087263E-4</c:v>
                </c:pt>
                <c:pt idx="100">
                  <c:v>7.2101936866397038E-4</c:v>
                </c:pt>
                <c:pt idx="101">
                  <c:v>7.2285103422811106E-4</c:v>
                </c:pt>
                <c:pt idx="102">
                  <c:v>7.2468226094154727E-4</c:v>
                </c:pt>
                <c:pt idx="103">
                  <c:v>7.2887834464624294E-4</c:v>
                </c:pt>
                <c:pt idx="104">
                  <c:v>7.3200277926597081E-4</c:v>
                </c:pt>
                <c:pt idx="105">
                  <c:v>7.3383181170841262E-4</c:v>
                </c:pt>
                <c:pt idx="106">
                  <c:v>7.3566040529316108E-4</c:v>
                </c:pt>
                <c:pt idx="107">
                  <c:v>7.3748856001890583E-4</c:v>
                </c:pt>
                <c:pt idx="108">
                  <c:v>7.3812232375730711E-4</c:v>
                </c:pt>
                <c:pt idx="109">
                  <c:v>7.4359903939961991E-4</c:v>
                </c:pt>
                <c:pt idx="110">
                  <c:v>7.4649481338549502E-4</c:v>
                </c:pt>
                <c:pt idx="111">
                  <c:v>7.4940370668623529E-4</c:v>
                </c:pt>
                <c:pt idx="112">
                  <c:v>7.5232571935981648E-4</c:v>
                </c:pt>
                <c:pt idx="113">
                  <c:v>7.5526085146421413E-4</c:v>
                </c:pt>
                <c:pt idx="114">
                  <c:v>7.6414496494689303E-4</c:v>
                </c:pt>
                <c:pt idx="115">
                  <c:v>7.6713257536046144E-4</c:v>
                </c:pt>
                <c:pt idx="116">
                  <c:v>7.7013330549955555E-4</c:v>
                </c:pt>
                <c:pt idx="117">
                  <c:v>7.7314715542302944E-4</c:v>
                </c:pt>
                <c:pt idx="118">
                  <c:v>7.7617412519193324E-4</c:v>
                </c:pt>
                <c:pt idx="119">
                  <c:v>7.8533375416986559E-4</c:v>
                </c:pt>
                <c:pt idx="120">
                  <c:v>7.8841320392264436E-4</c:v>
                </c:pt>
                <c:pt idx="121">
                  <c:v>7.9150577382346816E-4</c:v>
                </c:pt>
                <c:pt idx="122">
                  <c:v>7.9461146393426533E-4</c:v>
                </c:pt>
                <c:pt idx="123">
                  <c:v>7.9773027431696429E-4</c:v>
                </c:pt>
                <c:pt idx="124">
                  <c:v>8.0716542771575766E-4</c:v>
                </c:pt>
                <c:pt idx="125">
                  <c:v>8.1033671980798431E-4</c:v>
                </c:pt>
                <c:pt idx="126">
                  <c:v>8.1352113248439064E-4</c:v>
                </c:pt>
                <c:pt idx="127">
                  <c:v>8.1671866580866181E-4</c:v>
                </c:pt>
                <c:pt idx="128">
                  <c:v>8.1992931984404389E-4</c:v>
                </c:pt>
                <c:pt idx="129">
                  <c:v>8.306824737302497E-4</c:v>
                </c:pt>
                <c:pt idx="130">
                  <c:v>8.3393902684310642E-4</c:v>
                </c:pt>
                <c:pt idx="131">
                  <c:v>8.372086293636378E-4</c:v>
                </c:pt>
                <c:pt idx="132">
                  <c:v>8.3926514189505295E-4</c:v>
                </c:pt>
                <c:pt idx="133">
                  <c:v>8.4338014892172805E-4</c:v>
                </c:pt>
                <c:pt idx="134">
                  <c:v>8.4749121350997188E-4</c:v>
                </c:pt>
                <c:pt idx="135">
                  <c:v>8.4954773678601629E-4</c:v>
                </c:pt>
                <c:pt idx="136">
                  <c:v>8.5160426221116115E-4</c:v>
                </c:pt>
                <c:pt idx="137">
                  <c:v>8.5366078978496985E-4</c:v>
                </c:pt>
                <c:pt idx="138">
                  <c:v>8.5777589490856833E-4</c:v>
                </c:pt>
                <c:pt idx="139">
                  <c:v>8.6188692157121037E-4</c:v>
                </c:pt>
                <c:pt idx="140">
                  <c:v>8.6394345989008504E-4</c:v>
                </c:pt>
                <c:pt idx="141">
                  <c:v>8.6600000035806039E-4</c:v>
                </c:pt>
                <c:pt idx="142">
                  <c:v>8.6691026142501958E-4</c:v>
                </c:pt>
                <c:pt idx="143">
                  <c:v>8.6760082041351637E-4</c:v>
                </c:pt>
                <c:pt idx="144">
                  <c:v>8.7049176271771563E-4</c:v>
                </c:pt>
                <c:pt idx="145">
                  <c:v>8.7137225225691808E-4</c:v>
                </c:pt>
                <c:pt idx="146">
                  <c:v>8.722467874653216E-4</c:v>
                </c:pt>
                <c:pt idx="147">
                  <c:v>8.7311536833637414E-4</c:v>
                </c:pt>
                <c:pt idx="148">
                  <c:v>8.7653014828632781E-4</c:v>
                </c:pt>
                <c:pt idx="149">
                  <c:v>8.7736895735137624E-4</c:v>
                </c:pt>
                <c:pt idx="150">
                  <c:v>8.7820181203189822E-4</c:v>
                </c:pt>
                <c:pt idx="151">
                  <c:v>8.7913786275520787E-4</c:v>
                </c:pt>
                <c:pt idx="152">
                  <c:v>8.8238250937164775E-4</c:v>
                </c:pt>
                <c:pt idx="153">
                  <c:v>8.8317870320558749E-4</c:v>
                </c:pt>
                <c:pt idx="154">
                  <c:v>8.8396890989643842E-4</c:v>
                </c:pt>
                <c:pt idx="155">
                  <c:v>8.8475312943761205E-4</c:v>
                </c:pt>
                <c:pt idx="156">
                  <c:v>8.8553136182208136E-4</c:v>
                </c:pt>
                <c:pt idx="157">
                  <c:v>8.8783013596279261E-4</c:v>
                </c:pt>
                <c:pt idx="158">
                  <c:v>8.8858441964929208E-4</c:v>
                </c:pt>
                <c:pt idx="159">
                  <c:v>8.893327161439503E-4</c:v>
                </c:pt>
                <c:pt idx="160">
                  <c:v>8.900750254401792E-4</c:v>
                </c:pt>
                <c:pt idx="161">
                  <c:v>8.9081134753095142E-4</c:v>
                </c:pt>
                <c:pt idx="162">
                  <c:v>8.9298439050552493E-4</c:v>
                </c:pt>
                <c:pt idx="163">
                  <c:v>8.9369676370946744E-4</c:v>
                </c:pt>
                <c:pt idx="164">
                  <c:v>8.944031496745734E-4</c:v>
                </c:pt>
                <c:pt idx="165">
                  <c:v>8.9510354839601139E-4</c:v>
                </c:pt>
                <c:pt idx="166">
                  <c:v>8.9579795986543663E-4</c:v>
                </c:pt>
                <c:pt idx="167">
                  <c:v>8.9784527070761234E-4</c:v>
                </c:pt>
                <c:pt idx="168">
                  <c:v>8.9851573311188892E-4</c:v>
                </c:pt>
                <c:pt idx="169">
                  <c:v>8.9918020823384723E-4</c:v>
                </c:pt>
                <c:pt idx="170">
                  <c:v>8.9983869606821676E-4</c:v>
                </c:pt>
                <c:pt idx="171">
                  <c:v>9.0049119660840925E-4</c:v>
                </c:pt>
                <c:pt idx="172">
                  <c:v>9.0241277440726748E-4</c:v>
                </c:pt>
                <c:pt idx="173">
                  <c:v>9.0304132571321588E-4</c:v>
                </c:pt>
                <c:pt idx="174">
                  <c:v>9.0366388969643889E-4</c:v>
                </c:pt>
                <c:pt idx="175">
                  <c:v>9.0428046635078734E-4</c:v>
                </c:pt>
                <c:pt idx="176">
                  <c:v>9.0489105567143015E-4</c:v>
                </c:pt>
                <c:pt idx="177">
                  <c:v>9.0668689957226984E-4</c:v>
                </c:pt>
                <c:pt idx="178">
                  <c:v>9.0727353950055317E-4</c:v>
                </c:pt>
                <c:pt idx="179">
                  <c:v>9.0785419206833903E-4</c:v>
                </c:pt>
                <c:pt idx="180">
                  <c:v>9.0842885726903925E-4</c:v>
                </c:pt>
                <c:pt idx="181">
                  <c:v>9.0899753509782254E-4</c:v>
                </c:pt>
                <c:pt idx="182">
                  <c:v>9.1066764430172242E-4</c:v>
                </c:pt>
                <c:pt idx="183">
                  <c:v>9.1121237259232885E-4</c:v>
                </c:pt>
                <c:pt idx="184">
                  <c:v>9.1175111348554424E-4</c:v>
                </c:pt>
                <c:pt idx="185">
                  <c:v>9.1228386697697649E-4</c:v>
                </c:pt>
                <c:pt idx="186">
                  <c:v>9.1281063306135508E-4</c:v>
                </c:pt>
                <c:pt idx="187">
                  <c:v>9.1435500682605171E-4</c:v>
                </c:pt>
                <c:pt idx="188">
                  <c:v>9.1485782323609869E-4</c:v>
                </c:pt>
                <c:pt idx="189">
                  <c:v>9.1535465221537465E-4</c:v>
                </c:pt>
                <c:pt idx="190">
                  <c:v>9.1584549376036591E-4</c:v>
                </c:pt>
                <c:pt idx="191">
                  <c:v>9.1633034786624138E-4</c:v>
                </c:pt>
                <c:pt idx="192">
                  <c:v>9.1774819270010318E-4</c:v>
                </c:pt>
                <c:pt idx="193">
                  <c:v>9.1821459883251438E-4</c:v>
                </c:pt>
                <c:pt idx="194">
                  <c:v>9.1867508256018502E-4</c:v>
                </c:pt>
                <c:pt idx="195">
                  <c:v>9.1916605299616997E-4</c:v>
                </c:pt>
                <c:pt idx="196">
                  <c:v>9.1959676856816566E-4</c:v>
                </c:pt>
                <c:pt idx="197">
                  <c:v>9.2088866498276354E-4</c:v>
                </c:pt>
                <c:pt idx="198">
                  <c:v>9.2131361419553839E-4</c:v>
                </c:pt>
                <c:pt idx="199">
                  <c:v>9.2173264097576886E-4</c:v>
                </c:pt>
                <c:pt idx="200">
                  <c:v>9.2222251335065885E-4</c:v>
                </c:pt>
                <c:pt idx="201">
                  <c:v>9.2259192544398095E-4</c:v>
                </c:pt>
                <c:pt idx="202">
                  <c:v>9.2373893825017093E-4</c:v>
                </c:pt>
                <c:pt idx="203">
                  <c:v>9.2412243035433017E-4</c:v>
                </c:pt>
                <c:pt idx="204">
                  <c:v>9.2449999999987898E-4</c:v>
                </c:pt>
                <c:pt idx="205">
                  <c:v>9.2759831832301559E-4</c:v>
                </c:pt>
                <c:pt idx="206">
                  <c:v>9.2791895807218074E-4</c:v>
                </c:pt>
                <c:pt idx="207">
                  <c:v>9.3070858820603459E-4</c:v>
                </c:pt>
                <c:pt idx="208">
                  <c:v>9.3194354158515874E-4</c:v>
                </c:pt>
                <c:pt idx="209">
                  <c:v>9.3317624020008148E-4</c:v>
                </c:pt>
                <c:pt idx="210">
                  <c:v>9.362892661854684E-4</c:v>
                </c:pt>
                <c:pt idx="211">
                  <c:v>9.4052508160592384E-4</c:v>
                </c:pt>
                <c:pt idx="212">
                  <c:v>9.4174199675327015E-4</c:v>
                </c:pt>
                <c:pt idx="213">
                  <c:v>9.419973200168305E-4</c:v>
                </c:pt>
                <c:pt idx="214">
                  <c:v>9.4512924465312172E-4</c:v>
                </c:pt>
                <c:pt idx="215">
                  <c:v>9.4682394293063446E-4</c:v>
                </c:pt>
                <c:pt idx="216">
                  <c:v>9.4802493080896181E-4</c:v>
                </c:pt>
                <c:pt idx="217">
                  <c:v>9.492236515390713E-4</c:v>
                </c:pt>
                <c:pt idx="218">
                  <c:v>9.50420105116595E-4</c:v>
                </c:pt>
                <c:pt idx="219">
                  <c:v>9.535695565299928E-4</c:v>
                </c:pt>
                <c:pt idx="220">
                  <c:v>9.5518324781958426E-4</c:v>
                </c:pt>
                <c:pt idx="221">
                  <c:v>9.5636836557302528E-4</c:v>
                </c:pt>
                <c:pt idx="222">
                  <c:v>9.5755121614898224E-4</c:v>
                </c:pt>
                <c:pt idx="223">
                  <c:v>9.5873179954396065E-4</c:v>
                </c:pt>
                <c:pt idx="224">
                  <c:v>9.6189997888624572E-4</c:v>
                </c:pt>
                <c:pt idx="225">
                  <c:v>9.6343146122978575E-4</c:v>
                </c:pt>
                <c:pt idx="226">
                  <c:v>9.6460070865697135E-4</c:v>
                </c:pt>
                <c:pt idx="227">
                  <c:v>9.65767688879154E-4</c:v>
                </c:pt>
                <c:pt idx="228">
                  <c:v>9.6693240189109201E-4</c:v>
                </c:pt>
                <c:pt idx="229">
                  <c:v>9.7012051031025281E-4</c:v>
                </c:pt>
                <c:pt idx="230">
                  <c:v>9.7156858176344993E-4</c:v>
                </c:pt>
                <c:pt idx="231">
                  <c:v>9.7272195866694245E-4</c:v>
                </c:pt>
                <c:pt idx="232">
                  <c:v>9.7387306833703947E-4</c:v>
                </c:pt>
                <c:pt idx="233">
                  <c:v>9.7502191076937286E-4</c:v>
                </c:pt>
                <c:pt idx="234">
                  <c:v>9.7823114940983062E-4</c:v>
                </c:pt>
                <c:pt idx="235">
                  <c:v>9.8063523021798258E-4</c:v>
                </c:pt>
                <c:pt idx="236">
                  <c:v>9.8177547992698341E-4</c:v>
                </c:pt>
                <c:pt idx="237">
                  <c:v>9.829134746997465E-4</c:v>
                </c:pt>
                <c:pt idx="238">
                  <c:v>9.8613969899125249E-4</c:v>
                </c:pt>
                <c:pt idx="239">
                  <c:v>9.8623189481137491E-4</c:v>
                </c:pt>
                <c:pt idx="240">
                  <c:v>9.8856962438097652E-4</c:v>
                </c:pt>
                <c:pt idx="241">
                  <c:v>9.8969408945333596E-4</c:v>
                </c:pt>
                <c:pt idx="242">
                  <c:v>9.9081629956252284E-4</c:v>
                </c:pt>
                <c:pt idx="243">
                  <c:v>9.9406554893019419E-4</c:v>
                </c:pt>
                <c:pt idx="244">
                  <c:v>9.9412274516029356E-4</c:v>
                </c:pt>
                <c:pt idx="245">
                  <c:v>9.9639352551576495E-4</c:v>
                </c:pt>
                <c:pt idx="246">
                  <c:v>9.9750220576120077E-4</c:v>
                </c:pt>
                <c:pt idx="247">
                  <c:v>9.9860863101609442E-4</c:v>
                </c:pt>
                <c:pt idx="248">
                  <c:v>1.0018820936479177E-3</c:v>
                </c:pt>
                <c:pt idx="249">
                  <c:v>1.0019036991192783E-3</c:v>
                </c:pt>
                <c:pt idx="250">
                  <c:v>1.0041069322973214E-3</c:v>
                </c:pt>
                <c:pt idx="251">
                  <c:v>1.0051998275281574E-3</c:v>
                </c:pt>
                <c:pt idx="252">
                  <c:v>1.0062904677415161E-3</c:v>
                </c:pt>
                <c:pt idx="253">
                  <c:v>1.0095893318207508E-3</c:v>
                </c:pt>
                <c:pt idx="254">
                  <c:v>1.0095747553708961E-3</c:v>
                </c:pt>
                <c:pt idx="255">
                  <c:v>1.0117098434179958E-3</c:v>
                </c:pt>
                <c:pt idx="256">
                  <c:v>1.0116617651203493E-3</c:v>
                </c:pt>
                <c:pt idx="257">
                  <c:v>1.0127335191606195E-3</c:v>
                </c:pt>
                <c:pt idx="258">
                  <c:v>1.0138030058281519E-3</c:v>
                </c:pt>
                <c:pt idx="259">
                  <c:v>1.0171359126162943E-3</c:v>
                </c:pt>
                <c:pt idx="260">
                  <c:v>1.0180582787058209E-3</c:v>
                </c:pt>
                <c:pt idx="261">
                  <c:v>1.0191164284585586E-3</c:v>
                </c:pt>
                <c:pt idx="262">
                  <c:v>1.0201723108171547E-3</c:v>
                </c:pt>
                <c:pt idx="263">
                  <c:v>1.0212259257781154E-3</c:v>
                </c:pt>
                <c:pt idx="264">
                  <c:v>1.0245871695739033E-3</c:v>
                </c:pt>
                <c:pt idx="265">
                  <c:v>1.0254177115713423E-3</c:v>
                </c:pt>
                <c:pt idx="266">
                  <c:v>1.0264599894895228E-3</c:v>
                </c:pt>
                <c:pt idx="267">
                  <c:v>1.0274999999877904E-3</c:v>
                </c:pt>
                <c:pt idx="268">
                  <c:v>1.0283323540060682E-3</c:v>
                </c:pt>
                <c:pt idx="269">
                  <c:v>1.0322455350300797E-3</c:v>
                </c:pt>
                <c:pt idx="270">
                  <c:v>1.0362530943455329E-3</c:v>
                </c:pt>
                <c:pt idx="271">
                  <c:v>1.0382406913164767E-3</c:v>
                </c:pt>
                <c:pt idx="272">
                  <c:v>1.0402312530598918E-3</c:v>
                </c:pt>
                <c:pt idx="273">
                  <c:v>1.0422247795849509E-3</c:v>
                </c:pt>
                <c:pt idx="274">
                  <c:v>1.0470701303849101E-3</c:v>
                </c:pt>
                <c:pt idx="275">
                  <c:v>1.0502285336776642E-3</c:v>
                </c:pt>
                <c:pt idx="276">
                  <c:v>1.0522368842446081E-3</c:v>
                </c:pt>
                <c:pt idx="277">
                  <c:v>1.0542481996469238E-3</c:v>
                </c:pt>
                <c:pt idx="278">
                  <c:v>1.056262479894221E-3</c:v>
                </c:pt>
                <c:pt idx="279">
                  <c:v>1.0601433661399638E-3</c:v>
                </c:pt>
                <c:pt idx="280">
                  <c:v>1.0652736614059971E-3</c:v>
                </c:pt>
                <c:pt idx="281">
                  <c:v>1.0672999469666428E-3</c:v>
                </c:pt>
                <c:pt idx="282">
                  <c:v>1.0693291813397869E-3</c:v>
                </c:pt>
                <c:pt idx="283">
                  <c:v>1.0731880418739369E-3</c:v>
                </c:pt>
                <c:pt idx="284">
                  <c:v>1.0743078456479718E-3</c:v>
                </c:pt>
                <c:pt idx="285">
                  <c:v>1.0795195857227213E-3</c:v>
                </c:pt>
                <c:pt idx="286">
                  <c:v>1.081566513166787E-3</c:v>
                </c:pt>
                <c:pt idx="287">
                  <c:v>1.0836163894885162E-3</c:v>
                </c:pt>
                <c:pt idx="288">
                  <c:v>1.0874557338205479E-3</c:v>
                </c:pt>
                <c:pt idx="289">
                  <c:v>1.0886160386273734E-3</c:v>
                </c:pt>
                <c:pt idx="290">
                  <c:v>1.0939100045814294E-3</c:v>
                </c:pt>
                <c:pt idx="291">
                  <c:v>1.0959775743620307E-3</c:v>
                </c:pt>
                <c:pt idx="292">
                  <c:v>1.0980480930854609E-3</c:v>
                </c:pt>
                <c:pt idx="293">
                  <c:v>1.1018663706201023E-3</c:v>
                </c:pt>
                <c:pt idx="294">
                  <c:v>1.1030679482457969E-3</c:v>
                </c:pt>
                <c:pt idx="295">
                  <c:v>1.1084449211669649E-3</c:v>
                </c:pt>
                <c:pt idx="296">
                  <c:v>1.1105331337424307E-3</c:v>
                </c:pt>
                <c:pt idx="297">
                  <c:v>1.1126242953258911E-3</c:v>
                </c:pt>
                <c:pt idx="298">
                  <c:v>1.1164199554614476E-3</c:v>
                </c:pt>
                <c:pt idx="299">
                  <c:v>1.1185107084257526E-3</c:v>
                </c:pt>
                <c:pt idx="300">
                  <c:v>1.1231243386971882E-3</c:v>
                </c:pt>
                <c:pt idx="301">
                  <c:v>1.1252331945288891E-3</c:v>
                </c:pt>
                <c:pt idx="302">
                  <c:v>1.1273449994346184E-3</c:v>
                </c:pt>
                <c:pt idx="303">
                  <c:v>1.131116491566952E-3</c:v>
                </c:pt>
                <c:pt idx="304">
                  <c:v>1.1324029302223176E-3</c:v>
                </c:pt>
                <c:pt idx="305">
                  <c:v>1.1379482604195021E-3</c:v>
                </c:pt>
                <c:pt idx="306">
                  <c:v>1.1400777599748901E-3</c:v>
                </c:pt>
                <c:pt idx="307">
                  <c:v>1.1422102086712095E-3</c:v>
                </c:pt>
                <c:pt idx="308">
                  <c:v>1.1459559821882083E-3</c:v>
                </c:pt>
                <c:pt idx="309">
                  <c:v>1.1472860090742472E-3</c:v>
                </c:pt>
                <c:pt idx="310">
                  <c:v>1.1529166896164982E-3</c:v>
                </c:pt>
                <c:pt idx="311">
                  <c:v>1.1550668333660664E-3</c:v>
                </c:pt>
                <c:pt idx="312">
                  <c:v>1.1572199263252066E-3</c:v>
                </c:pt>
                <c:pt idx="313">
                  <c:v>1.1609384306103306E-3</c:v>
                </c:pt>
                <c:pt idx="314">
                  <c:v>1.162312817549839E-3</c:v>
                </c:pt>
                <c:pt idx="315">
                  <c:v>1.1680296296007441E-3</c:v>
                </c:pt>
                <c:pt idx="316">
                  <c:v>1.1702004180206332E-3</c:v>
                </c:pt>
                <c:pt idx="317">
                  <c:v>1.1723741557183008E-3</c:v>
                </c:pt>
                <c:pt idx="318">
                  <c:v>1.1760638401498058E-3</c:v>
                </c:pt>
                <c:pt idx="319">
                  <c:v>1.1774833589752972E-3</c:v>
                </c:pt>
                <c:pt idx="320">
                  <c:v>1.1825453120479488E-3</c:v>
                </c:pt>
                <c:pt idx="321">
                  <c:v>1.1840026222644893E-3</c:v>
                </c:pt>
                <c:pt idx="322">
                  <c:v>1.1854707058255008E-3</c:v>
                </c:pt>
                <c:pt idx="323">
                  <c:v>1.1876794189525912E-3</c:v>
                </c:pt>
                <c:pt idx="324">
                  <c:v>1.1898911302427255E-3</c:v>
                </c:pt>
                <c:pt idx="325">
                  <c:v>1.1972587243473283E-3</c:v>
                </c:pt>
                <c:pt idx="326">
                  <c:v>1.1987679572240451E-3</c:v>
                </c:pt>
                <c:pt idx="327">
                  <c:v>1.2009946594751381E-3</c:v>
                </c:pt>
                <c:pt idx="328">
                  <c:v>1.2032243599484542E-3</c:v>
                </c:pt>
                <c:pt idx="329">
                  <c:v>1.2054570586545923E-3</c:v>
                </c:pt>
                <c:pt idx="330">
                  <c:v>1.2128598469292699E-3</c:v>
                </c:pt>
                <c:pt idx="331">
                  <c:v>1.2144178360052201E-3</c:v>
                </c:pt>
                <c:pt idx="332">
                  <c:v>1.2166655260247424E-3</c:v>
                </c:pt>
                <c:pt idx="333">
                  <c:v>1.2189162143375909E-3</c:v>
                </c:pt>
                <c:pt idx="334">
                  <c:v>1.221169900954365E-3</c:v>
                </c:pt>
                <c:pt idx="335">
                  <c:v>1.2259429922998602E-3</c:v>
                </c:pt>
                <c:pt idx="336">
                  <c:v>1.2266354434158516E-3</c:v>
                </c:pt>
                <c:pt idx="337">
                  <c:v>1.2279999999989383E-3</c:v>
                </c:pt>
                <c:pt idx="338">
                  <c:v>1.2305493980273132E-3</c:v>
                </c:pt>
                <c:pt idx="339">
                  <c:v>1.2331016431629891E-3</c:v>
                </c:pt>
                <c:pt idx="340">
                  <c:v>1.2426180642345463E-3</c:v>
                </c:pt>
                <c:pt idx="341">
                  <c:v>1.2433390950052656E-3</c:v>
                </c:pt>
                <c:pt idx="342">
                  <c:v>1.2459055758452697E-3</c:v>
                </c:pt>
                <c:pt idx="343">
                  <c:v>1.2484749038588205E-3</c:v>
                </c:pt>
                <c:pt idx="344">
                  <c:v>1.2528806869167625E-3</c:v>
                </c:pt>
                <c:pt idx="345">
                  <c:v>1.2606073856380462E-3</c:v>
                </c:pt>
                <c:pt idx="346">
                  <c:v>1.2631886151200716E-3</c:v>
                </c:pt>
                <c:pt idx="347">
                  <c:v>1.2657726762411957E-3</c:v>
                </c:pt>
                <c:pt idx="348">
                  <c:v>1.2683595690128385E-3</c:v>
                </c:pt>
                <c:pt idx="349">
                  <c:v>1.270949293446419E-3</c:v>
                </c:pt>
                <c:pt idx="350">
                  <c:v>1.2787354568250769E-3</c:v>
                </c:pt>
                <c:pt idx="351">
                  <c:v>1.281336508015333E-3</c:v>
                </c:pt>
                <c:pt idx="352">
                  <c:v>1.283940390922428E-3</c:v>
                </c:pt>
                <c:pt idx="353">
                  <c:v>1.2865471055582209E-3</c:v>
                </c:pt>
                <c:pt idx="354">
                  <c:v>1.2962800638691777E-3</c:v>
                </c:pt>
                <c:pt idx="355">
                  <c:v>1.2987871094535309E-3</c:v>
                </c:pt>
                <c:pt idx="356">
                  <c:v>1.2996231550506403E-3</c:v>
                </c:pt>
                <c:pt idx="357">
                  <c:v>1.3022468602909608E-3</c:v>
                </c:pt>
                <c:pt idx="358">
                  <c:v>1.3048733973381583E-3</c:v>
                </c:pt>
                <c:pt idx="359">
                  <c:v>1.3075027662032127E-3</c:v>
                </c:pt>
                <c:pt idx="360">
                  <c:v>1.3154078638192741E-3</c:v>
                </c:pt>
                <c:pt idx="361">
                  <c:v>1.3180485600690732E-3</c:v>
                </c:pt>
                <c:pt idx="362">
                  <c:v>1.3206920881938264E-3</c:v>
                </c:pt>
                <c:pt idx="363">
                  <c:v>1.3233384482040751E-3</c:v>
                </c:pt>
                <c:pt idx="364">
                  <c:v>1.325987640112117E-3</c:v>
                </c:pt>
                <c:pt idx="365">
                  <c:v>1.3286633396435053E-3</c:v>
                </c:pt>
                <c:pt idx="366">
                  <c:v>1.3366127269422599E-3</c:v>
                </c:pt>
                <c:pt idx="367">
                  <c:v>1.3375262041130907E-3</c:v>
                </c:pt>
                <c:pt idx="368">
                  <c:v>1.3401951902377971E-3</c:v>
                </c:pt>
                <c:pt idx="369">
                  <c:v>1.3428670239405886E-3</c:v>
                </c:pt>
                <c:pt idx="370">
                  <c:v>1.3526353160417119E-3</c:v>
                </c:pt>
                <c:pt idx="371">
                  <c:v>1.3535828347626957E-3</c:v>
                </c:pt>
                <c:pt idx="372">
                  <c:v>1.3562689065281497E-3</c:v>
                </c:pt>
                <c:pt idx="373">
                  <c:v>1.3589578259410253E-3</c:v>
                </c:pt>
                <c:pt idx="374">
                  <c:v>1.3616495930119221E-3</c:v>
                </c:pt>
                <c:pt idx="375">
                  <c:v>1.3714571938738451E-3</c:v>
                </c:pt>
                <c:pt idx="376">
                  <c:v>1.3724451381146438E-3</c:v>
                </c:pt>
                <c:pt idx="377">
                  <c:v>1.3751511436522995E-3</c:v>
                </c:pt>
                <c:pt idx="378">
                  <c:v>1.3778599969181966E-3</c:v>
                </c:pt>
                <c:pt idx="379">
                  <c:v>1.3805716979238172E-3</c:v>
                </c:pt>
                <c:pt idx="380">
                  <c:v>1.3904178447838428E-3</c:v>
                </c:pt>
                <c:pt idx="381">
                  <c:v>1.3914469795745109E-3</c:v>
                </c:pt>
                <c:pt idx="382">
                  <c:v>1.3941729194531954E-3</c:v>
                </c:pt>
                <c:pt idx="383">
                  <c:v>1.3969017071413822E-3</c:v>
                </c:pt>
                <c:pt idx="384">
                  <c:v>1.3996333426505533E-3</c:v>
                </c:pt>
                <c:pt idx="385">
                  <c:v>1.4095172727570881E-3</c:v>
                </c:pt>
                <c:pt idx="386">
                  <c:v>1.4105883631360086E-3</c:v>
                </c:pt>
                <c:pt idx="387">
                  <c:v>1.4149997424037068E-3</c:v>
                </c:pt>
                <c:pt idx="388">
                  <c:v>1.4177452256563168E-3</c:v>
                </c:pt>
                <c:pt idx="389">
                  <c:v>1.4204935412112317E-3</c:v>
                </c:pt>
                <c:pt idx="390">
                  <c:v>1.4287554818061953E-3</c:v>
                </c:pt>
                <c:pt idx="391">
                  <c:v>1.4315151266880372E-3</c:v>
                </c:pt>
                <c:pt idx="392">
                  <c:v>1.4342776039301596E-3</c:v>
                </c:pt>
                <c:pt idx="393">
                  <c:v>1.4370429135457385E-3</c:v>
                </c:pt>
                <c:pt idx="394">
                  <c:v>1.4398110555457545E-3</c:v>
                </c:pt>
                <c:pt idx="395">
                  <c:v>1.4481324759749628E-3</c:v>
                </c:pt>
                <c:pt idx="396">
                  <c:v>1.4509119476335088E-3</c:v>
                </c:pt>
                <c:pt idx="397">
                  <c:v>1.453694251736224E-3</c:v>
                </c:pt>
                <c:pt idx="398">
                  <c:v>1.4564793882954064E-3</c:v>
                </c:pt>
                <c:pt idx="399">
                  <c:v>1.4594739192706808E-3</c:v>
                </c:pt>
                <c:pt idx="400">
                  <c:v>1.4684788824537165E-3</c:v>
                </c:pt>
                <c:pt idx="401">
                  <c:v>1.471487660321448E-3</c:v>
                </c:pt>
                <c:pt idx="402">
                  <c:v>1.47449999995325E-3</c:v>
                </c:pt>
                <c:pt idx="403">
                  <c:v>1.4779543766083006E-3</c:v>
                </c:pt>
                <c:pt idx="404">
                  <c:v>1.48141347802064E-3</c:v>
                </c:pt>
                <c:pt idx="405">
                  <c:v>1.495297131735238E-3</c:v>
                </c:pt>
                <c:pt idx="406">
                  <c:v>1.4987798573042742E-3</c:v>
                </c:pt>
                <c:pt idx="407">
                  <c:v>1.5022673077790516E-3</c:v>
                </c:pt>
                <c:pt idx="408">
                  <c:v>1.5057594831850449E-3</c:v>
                </c:pt>
                <c:pt idx="409">
                  <c:v>1.5162643592389095E-3</c:v>
                </c:pt>
                <c:pt idx="410">
                  <c:v>1.5178282198907681E-3</c:v>
                </c:pt>
                <c:pt idx="411">
                  <c:v>1.5213503418439764E-3</c:v>
                </c:pt>
                <c:pt idx="412">
                  <c:v>1.5248772149129284E-3</c:v>
                </c:pt>
                <c:pt idx="413">
                  <c:v>1.5284088391223562E-3</c:v>
                </c:pt>
                <c:pt idx="414">
                  <c:v>1.5409411139598486E-3</c:v>
                </c:pt>
                <c:pt idx="415">
                  <c:v>1.5425828478749114E-3</c:v>
                </c:pt>
                <c:pt idx="416">
                  <c:v>1.5461382281687316E-3</c:v>
                </c:pt>
                <c:pt idx="417">
                  <c:v>1.5496983597549497E-3</c:v>
                </c:pt>
                <c:pt idx="418">
                  <c:v>1.5532632426600646E-3</c:v>
                </c:pt>
                <c:pt idx="419">
                  <c:v>1.5658494038612663E-3</c:v>
                </c:pt>
                <c:pt idx="420">
                  <c:v>1.5675702879747178E-3</c:v>
                </c:pt>
                <c:pt idx="421">
                  <c:v>1.571158927855004E-3</c:v>
                </c:pt>
                <c:pt idx="422">
                  <c:v>1.5747523192074344E-3</c:v>
                </c:pt>
                <c:pt idx="423">
                  <c:v>1.5783504620576233E-3</c:v>
                </c:pt>
                <c:pt idx="424">
                  <c:v>1.5909892376746401E-3</c:v>
                </c:pt>
                <c:pt idx="425">
                  <c:v>1.592790548950031E-3</c:v>
                </c:pt>
                <c:pt idx="426">
                  <c:v>1.596412449675887E-3</c:v>
                </c:pt>
                <c:pt idx="427">
                  <c:v>1.6000391020536324E-3</c:v>
                </c:pt>
                <c:pt idx="428">
                  <c:v>1.6036705061102071E-3</c:v>
                </c:pt>
                <c:pt idx="429">
                  <c:v>1.6163606242144571E-3</c:v>
                </c:pt>
                <c:pt idx="430">
                  <c:v>1.6182436396432809E-3</c:v>
                </c:pt>
                <c:pt idx="431">
                  <c:v>1.6218988024830838E-3</c:v>
                </c:pt>
                <c:pt idx="432">
                  <c:v>1.6255587171580552E-3</c:v>
                </c:pt>
                <c:pt idx="433">
                  <c:v>1.6292233836946932E-3</c:v>
                </c:pt>
                <c:pt idx="434">
                  <c:v>1.6419635723751414E-3</c:v>
                </c:pt>
                <c:pt idx="435">
                  <c:v>1.6439295689768326E-3</c:v>
                </c:pt>
                <c:pt idx="436">
                  <c:v>1.6476179952135343E-3</c:v>
                </c:pt>
                <c:pt idx="437">
                  <c:v>1.6513111734686834E-3</c:v>
                </c:pt>
                <c:pt idx="438">
                  <c:v>1.6550091037692192E-3</c:v>
                </c:pt>
                <c:pt idx="439">
                  <c:v>1.6677980911319311E-3</c:v>
                </c:pt>
                <c:pt idx="440">
                  <c:v>1.6698483459565211E-3</c:v>
                </c:pt>
                <c:pt idx="441">
                  <c:v>1.6735700368823477E-3</c:v>
                </c:pt>
                <c:pt idx="442">
                  <c:v>1.6772964800125501E-3</c:v>
                </c:pt>
                <c:pt idx="443">
                  <c:v>1.681027675374068E-3</c:v>
                </c:pt>
                <c:pt idx="444">
                  <c:v>1.6938641895430746E-3</c:v>
                </c:pt>
                <c:pt idx="445">
                  <c:v>1.6959999796690006E-3</c:v>
                </c:pt>
                <c:pt idx="446">
                  <c:v>1.6997549365885436E-3</c:v>
                </c:pt>
                <c:pt idx="447">
                  <c:v>1.7035146459005994E-3</c:v>
                </c:pt>
                <c:pt idx="448">
                  <c:v>1.7072791076312242E-3</c:v>
                </c:pt>
                <c:pt idx="449">
                  <c:v>1.7201618767463175E-3</c:v>
                </c:pt>
                <c:pt idx="450">
                  <c:v>1.7270319809387334E-3</c:v>
                </c:pt>
                <c:pt idx="451">
                  <c:v>1.7307971208190421E-3</c:v>
                </c:pt>
                <c:pt idx="452">
                  <c:v>1.737615954015684E-3</c:v>
                </c:pt>
                <c:pt idx="453">
                  <c:v>1.7398601655622982E-3</c:v>
                </c:pt>
                <c:pt idx="454">
                  <c:v>1.7496929505508249E-3</c:v>
                </c:pt>
                <c:pt idx="455">
                  <c:v>1.7534861427524692E-3</c:v>
                </c:pt>
                <c:pt idx="456">
                  <c:v>1.7572840104362888E-3</c:v>
                </c:pt>
                <c:pt idx="457">
                  <c:v>1.7640289920962634E-3</c:v>
                </c:pt>
                <c:pt idx="458">
                  <c:v>1.7663587565680751E-3</c:v>
                </c:pt>
                <c:pt idx="459">
                  <c:v>1.7763434820329128E-3</c:v>
                </c:pt>
                <c:pt idx="460">
                  <c:v>1.7801694031788944E-3</c:v>
                </c:pt>
                <c:pt idx="461">
                  <c:v>1.7839999999977683E-3</c:v>
                </c:pt>
                <c:pt idx="462">
                  <c:v>1.8048961104252354E-3</c:v>
                </c:pt>
                <c:pt idx="463">
                  <c:v>1.8073895022417995E-3</c:v>
                </c:pt>
                <c:pt idx="464">
                  <c:v>1.8272500982392623E-3</c:v>
                </c:pt>
                <c:pt idx="465">
                  <c:v>1.8359483589887619E-3</c:v>
                </c:pt>
                <c:pt idx="466">
                  <c:v>1.8434960797528036E-3</c:v>
                </c:pt>
                <c:pt idx="467">
                  <c:v>1.863042992381925E-3</c:v>
                </c:pt>
                <c:pt idx="468">
                  <c:v>1.8646260141510738E-3</c:v>
                </c:pt>
                <c:pt idx="469">
                  <c:v>1.8814229686114421E-3</c:v>
                </c:pt>
                <c:pt idx="470">
                  <c:v>1.8890460044109964E-3</c:v>
                </c:pt>
                <c:pt idx="471">
                  <c:v>1.8966815932265687E-3</c:v>
                </c:pt>
                <c:pt idx="472">
                  <c:v>1.8983949431095413E-3</c:v>
                </c:pt>
                <c:pt idx="473">
                  <c:v>1.9001153059245185E-3</c:v>
                </c:pt>
                <c:pt idx="474">
                  <c:v>1.9291831250203614E-3</c:v>
                </c:pt>
                <c:pt idx="475">
                  <c:v>1.9369117256371143E-3</c:v>
                </c:pt>
                <c:pt idx="476">
                  <c:v>1.9446529486055561E-3</c:v>
                </c:pt>
                <c:pt idx="477">
                  <c:v>1.9524067940746379E-3</c:v>
                </c:pt>
                <c:pt idx="478">
                  <c:v>1.9717219653817954E-3</c:v>
                </c:pt>
                <c:pt idx="479">
                  <c:v>1.9835484039381541E-3</c:v>
                </c:pt>
                <c:pt idx="480">
                  <c:v>1.9913653641477737E-3</c:v>
                </c:pt>
                <c:pt idx="481">
                  <c:v>1.9991949477552399E-3</c:v>
                </c:pt>
                <c:pt idx="482">
                  <c:v>2.0070371549103772E-3</c:v>
                </c:pt>
                <c:pt idx="483">
                  <c:v>2.0464375491804137E-3</c:v>
                </c:pt>
                <c:pt idx="484">
                  <c:v>2.0543555007923779E-3</c:v>
                </c:pt>
                <c:pt idx="485">
                  <c:v>2.0622860770108391E-3</c:v>
                </c:pt>
                <c:pt idx="486">
                  <c:v>2.0812653552115452E-3</c:v>
                </c:pt>
                <c:pt idx="487">
                  <c:v>2.0941346310033842E-3</c:v>
                </c:pt>
                <c:pt idx="488">
                  <c:v>2.1021283325453931E-3</c:v>
                </c:pt>
                <c:pt idx="489">
                  <c:v>2.1101346596111977E-3</c:v>
                </c:pt>
                <c:pt idx="490">
                  <c:v>2.1181536123549916E-3</c:v>
                </c:pt>
                <c:pt idx="491">
                  <c:v>2.14228920746274E-3</c:v>
                </c:pt>
                <c:pt idx="492">
                  <c:v>2.1637617188312009E-3</c:v>
                </c:pt>
                <c:pt idx="493">
                  <c:v>2.1718367573116911E-3</c:v>
                </c:pt>
                <c:pt idx="494">
                  <c:v>2.1903953830825253E-3</c:v>
                </c:pt>
                <c:pt idx="495">
                  <c:v>2.193256595874462E-3</c:v>
                </c:pt>
                <c:pt idx="496">
                  <c:v>2.2124003295176387E-3</c:v>
                </c:pt>
                <c:pt idx="497">
                  <c:v>2.2205507210102202E-3</c:v>
                </c:pt>
                <c:pt idx="498">
                  <c:v>2.2287136718841627E-3</c:v>
                </c:pt>
                <c:pt idx="499">
                  <c:v>2.2470845571222597E-3</c:v>
                </c:pt>
                <c:pt idx="500">
                  <c:v>2.2501702916138326E-3</c:v>
                </c:pt>
                <c:pt idx="501">
                  <c:v>2.2697168224733687E-3</c:v>
                </c:pt>
                <c:pt idx="502">
                  <c:v>2.2779551329371837E-3</c:v>
                </c:pt>
                <c:pt idx="503">
                  <c:v>2.286206003884956E-3</c:v>
                </c:pt>
                <c:pt idx="504">
                  <c:v>2.304382569268377E-3</c:v>
                </c:pt>
                <c:pt idx="505">
                  <c:v>2.3076961088310333E-3</c:v>
                </c:pt>
                <c:pt idx="506">
                  <c:v>2.3276487714356917E-3</c:v>
                </c:pt>
                <c:pt idx="507">
                  <c:v>2.335975008622366E-3</c:v>
                </c:pt>
                <c:pt idx="508">
                  <c:v>2.344313807406889E-3</c:v>
                </c:pt>
                <c:pt idx="509">
                  <c:v>2.3622894734321603E-3</c:v>
                </c:pt>
                <c:pt idx="510">
                  <c:v>2.3658341016505519E-3</c:v>
                </c:pt>
                <c:pt idx="511">
                  <c:v>2.4245843247745784E-3</c:v>
                </c:pt>
                <c:pt idx="512">
                  <c:v>2.4839468334817041E-3</c:v>
                </c:pt>
                <c:pt idx="513">
                  <c:v>2.5439216836295182E-3</c:v>
                </c:pt>
                <c:pt idx="514">
                  <c:v>2.6119699053756972E-3</c:v>
                </c:pt>
                <c:pt idx="515">
                  <c:v>2.6495785643962347E-3</c:v>
                </c:pt>
                <c:pt idx="516">
                  <c:v>2.7204772986953738E-3</c:v>
                </c:pt>
                <c:pt idx="517">
                  <c:v>2.7797281656575697E-3</c:v>
                </c:pt>
                <c:pt idx="518">
                  <c:v>2.8395354280627816E-3</c:v>
                </c:pt>
                <c:pt idx="519">
                  <c:v>2.8998991370273101E-3</c:v>
                </c:pt>
                <c:pt idx="520">
                  <c:v>2.9608193441449113E-3</c:v>
                </c:pt>
                <c:pt idx="521">
                  <c:v>3.0222961014867975E-3</c:v>
                </c:pt>
                <c:pt idx="522">
                  <c:v>3.0843294615990444E-3</c:v>
                </c:pt>
                <c:pt idx="523">
                  <c:v>3.1469194775064794E-3</c:v>
                </c:pt>
                <c:pt idx="524">
                  <c:v>3.1996335802429083E-3</c:v>
                </c:pt>
                <c:pt idx="525">
                  <c:v>3.2640515631770909E-3</c:v>
                </c:pt>
                <c:pt idx="526">
                  <c:v>3.3290386006601699E-3</c:v>
                </c:pt>
                <c:pt idx="527">
                  <c:v>3.3602921321370187E-3</c:v>
                </c:pt>
                <c:pt idx="528">
                  <c:v>3.3915461538983659E-3</c:v>
                </c:pt>
                <c:pt idx="529">
                  <c:v>3.4250494334170686E-3</c:v>
                </c:pt>
                <c:pt idx="530">
                  <c:v>3.4563047692512732E-3</c:v>
                </c:pt>
                <c:pt idx="531">
                  <c:v>3.4875605981073646E-3</c:v>
                </c:pt>
                <c:pt idx="532">
                  <c:v>3.518816919992371E-3</c:v>
                </c:pt>
                <c:pt idx="533">
                  <c:v>3.5478236172371124E-3</c:v>
                </c:pt>
                <c:pt idx="534">
                  <c:v>3.5790805808657614E-3</c:v>
                </c:pt>
                <c:pt idx="535">
                  <c:v>3.6103380348323469E-3</c:v>
                </c:pt>
                <c:pt idx="536">
                  <c:v>3.6415959791448178E-3</c:v>
                </c:pt>
                <c:pt idx="537">
                  <c:v>3.6751059251308935E-3</c:v>
                </c:pt>
                <c:pt idx="538">
                  <c:v>3.7147013185085758E-3</c:v>
                </c:pt>
                <c:pt idx="539">
                  <c:v>3.7606948300656969E-3</c:v>
                </c:pt>
                <c:pt idx="540">
                  <c:v>3.8068740787750694E-3</c:v>
                </c:pt>
                <c:pt idx="541">
                  <c:v>3.8532390775705238E-3</c:v>
                </c:pt>
                <c:pt idx="542">
                  <c:v>3.8957060077612492E-3</c:v>
                </c:pt>
                <c:pt idx="543">
                  <c:v>3.9425009023401781E-3</c:v>
                </c:pt>
                <c:pt idx="544">
                  <c:v>3.9894826007639871E-3</c:v>
                </c:pt>
                <c:pt idx="545">
                  <c:v>4.036651116192092E-3</c:v>
                </c:pt>
                <c:pt idx="546">
                  <c:v>4.0840064618369093E-3</c:v>
                </c:pt>
                <c:pt idx="547">
                  <c:v>4.1315486509634078E-3</c:v>
                </c:pt>
                <c:pt idx="548">
                  <c:v>4.1792776968886695E-3</c:v>
                </c:pt>
                <c:pt idx="549">
                  <c:v>4.227193612981889E-3</c:v>
                </c:pt>
                <c:pt idx="550">
                  <c:v>4.2895872277752944E-3</c:v>
                </c:pt>
                <c:pt idx="551">
                  <c:v>4.3376153757559016E-3</c:v>
                </c:pt>
                <c:pt idx="552">
                  <c:v>4.3858264412775143E-3</c:v>
                </c:pt>
                <c:pt idx="553">
                  <c:v>4.4342204378467346E-3</c:v>
                </c:pt>
                <c:pt idx="554">
                  <c:v>4.5041207589650882E-3</c:v>
                </c:pt>
                <c:pt idx="555">
                  <c:v>4.5531235721126525E-3</c:v>
                </c:pt>
                <c:pt idx="556">
                  <c:v>4.6023113397578351E-3</c:v>
                </c:pt>
                <c:pt idx="557">
                  <c:v>4.6516840756810895E-3</c:v>
                </c:pt>
                <c:pt idx="558">
                  <c:v>4.7113039481870029E-3</c:v>
                </c:pt>
                <c:pt idx="559">
                  <c:v>4.7609994191092891E-3</c:v>
                </c:pt>
                <c:pt idx="560">
                  <c:v>4.8108789090946062E-3</c:v>
                </c:pt>
                <c:pt idx="561">
                  <c:v>4.8609424321169933E-3</c:v>
                </c:pt>
                <c:pt idx="562">
                  <c:v>4.9111900022052292E-3</c:v>
                </c:pt>
                <c:pt idx="563">
                  <c:v>4.9548921007546536E-3</c:v>
                </c:pt>
                <c:pt idx="564">
                  <c:v>4.9909763409511643E-3</c:v>
                </c:pt>
                <c:pt idx="565">
                  <c:v>5.027061241371463E-3</c:v>
                </c:pt>
                <c:pt idx="566">
                  <c:v>5.0631468020277794E-3</c:v>
                </c:pt>
                <c:pt idx="567">
                  <c:v>5.1018467550193024E-3</c:v>
                </c:pt>
                <c:pt idx="568">
                  <c:v>5.1379341959040025E-3</c:v>
                </c:pt>
                <c:pt idx="569">
                  <c:v>5.1740223006793828E-3</c:v>
                </c:pt>
                <c:pt idx="570">
                  <c:v>5.2101110693576098E-3</c:v>
                </c:pt>
                <c:pt idx="571">
                  <c:v>5.2462005019508467E-3</c:v>
                </c:pt>
                <c:pt idx="572">
                  <c:v>5.2822905984712572E-3</c:v>
                </c:pt>
                <c:pt idx="573">
                  <c:v>5.3183813589310061E-3</c:v>
                </c:pt>
                <c:pt idx="574">
                  <c:v>5.3544727833422573E-3</c:v>
                </c:pt>
                <c:pt idx="575">
                  <c:v>5.3879465605442753E-3</c:v>
                </c:pt>
                <c:pt idx="576">
                  <c:v>5.418801168550022E-3</c:v>
                </c:pt>
                <c:pt idx="577">
                  <c:v>5.4548928095933249E-3</c:v>
                </c:pt>
                <c:pt idx="578">
                  <c:v>5.4909851037786995E-3</c:v>
                </c:pt>
                <c:pt idx="579">
                  <c:v>5.5270780511180694E-3</c:v>
                </c:pt>
                <c:pt idx="580">
                  <c:v>5.5657927754879195E-3</c:v>
                </c:pt>
                <c:pt idx="581">
                  <c:v>5.60188763488907E-3</c:v>
                </c:pt>
                <c:pt idx="582">
                  <c:v>5.6379831510997716E-3</c:v>
                </c:pt>
                <c:pt idx="583">
                  <c:v>5.674079324131445E-3</c:v>
                </c:pt>
                <c:pt idx="584">
                  <c:v>5.7075525855390958E-3</c:v>
                </c:pt>
                <c:pt idx="585">
                  <c:v>5.7436494520506339E-3</c:v>
                </c:pt>
                <c:pt idx="586">
                  <c:v>5.7797469717991955E-3</c:v>
                </c:pt>
                <c:pt idx="587">
                  <c:v>5.8158451447958195E-3</c:v>
                </c:pt>
                <c:pt idx="588">
                  <c:v>5.8519439710533151E-3</c:v>
                </c:pt>
                <c:pt idx="589">
                  <c:v>5.8975417572776538E-3</c:v>
                </c:pt>
                <c:pt idx="590">
                  <c:v>5.9578413360904421E-3</c:v>
                </c:pt>
                <c:pt idx="591">
                  <c:v>6.0183721274424534E-3</c:v>
                </c:pt>
                <c:pt idx="592">
                  <c:v>6.0878333191029454E-3</c:v>
                </c:pt>
                <c:pt idx="593">
                  <c:v>6.1432344031762199E-3</c:v>
                </c:pt>
                <c:pt idx="594">
                  <c:v>6.2045967869925837E-3</c:v>
                </c:pt>
                <c:pt idx="595">
                  <c:v>6.2661917299919098E-3</c:v>
                </c:pt>
                <c:pt idx="596">
                  <c:v>6.328019253596176E-3</c:v>
                </c:pt>
                <c:pt idx="597">
                  <c:v>6.3900793793086243E-3</c:v>
                </c:pt>
                <c:pt idx="598">
                  <c:v>6.4523721287146401E-3</c:v>
                </c:pt>
                <c:pt idx="599">
                  <c:v>6.5148975234795457E-3</c:v>
                </c:pt>
                <c:pt idx="600">
                  <c:v>6.577655585351689E-3</c:v>
                </c:pt>
                <c:pt idx="601">
                  <c:v>6.6501314787430783E-3</c:v>
                </c:pt>
                <c:pt idx="602">
                  <c:v>6.7268870573354515E-3</c:v>
                </c:pt>
                <c:pt idx="603">
                  <c:v>6.7897752503309752E-3</c:v>
                </c:pt>
                <c:pt idx="604">
                  <c:v>6.8528900379560111E-3</c:v>
                </c:pt>
                <c:pt idx="605">
                  <c:v>6.9162314421671875E-3</c:v>
                </c:pt>
                <c:pt idx="606">
                  <c:v>6.9674090257379247E-3</c:v>
                </c:pt>
                <c:pt idx="607">
                  <c:v>7.0315553965165393E-3</c:v>
                </c:pt>
                <c:pt idx="608">
                  <c:v>7.0959321063046588E-3</c:v>
                </c:pt>
                <c:pt idx="609">
                  <c:v>7.1605391774992319E-3</c:v>
                </c:pt>
                <c:pt idx="610">
                  <c:v>7.236338486077301E-3</c:v>
                </c:pt>
                <c:pt idx="611">
                  <c:v>7.3010400553520684E-3</c:v>
                </c:pt>
                <c:pt idx="612">
                  <c:v>7.3659683971355645E-3</c:v>
                </c:pt>
                <c:pt idx="613">
                  <c:v>7.4311235340196093E-3</c:v>
                </c:pt>
                <c:pt idx="614">
                  <c:v>7.487030744091655E-3</c:v>
                </c:pt>
                <c:pt idx="615">
                  <c:v>7.5427536330897587E-3</c:v>
                </c:pt>
                <c:pt idx="616">
                  <c:v>7.5848539223965158E-3</c:v>
                </c:pt>
                <c:pt idx="617">
                  <c:v>7.626955109249353E-3</c:v>
                </c:pt>
                <c:pt idx="618">
                  <c:v>7.6690571936674917E-3</c:v>
                </c:pt>
                <c:pt idx="619">
                  <c:v>7.7204303795040266E-3</c:v>
                </c:pt>
                <c:pt idx="620">
                  <c:v>7.7625371623588684E-3</c:v>
                </c:pt>
                <c:pt idx="621">
                  <c:v>7.8046448576146185E-3</c:v>
                </c:pt>
                <c:pt idx="622">
                  <c:v>7.8467534652906148E-3</c:v>
                </c:pt>
                <c:pt idx="623">
                  <c:v>7.888862985407058E-3</c:v>
                </c:pt>
                <c:pt idx="624">
                  <c:v>7.9309734179837162E-3</c:v>
                </c:pt>
                <c:pt idx="625">
                  <c:v>7.9730847630403567E-3</c:v>
                </c:pt>
                <c:pt idx="626">
                  <c:v>8.0151970205963215E-3</c:v>
                </c:pt>
                <c:pt idx="627">
                  <c:v>8.0480163470221591E-3</c:v>
                </c:pt>
                <c:pt idx="628">
                  <c:v>8.0870287349128298E-3</c:v>
                </c:pt>
                <c:pt idx="629">
                  <c:v>8.1291396831696377E-3</c:v>
                </c:pt>
                <c:pt idx="630">
                  <c:v>8.1712515242937656E-3</c:v>
                </c:pt>
                <c:pt idx="631">
                  <c:v>8.2133642583040976E-3</c:v>
                </c:pt>
                <c:pt idx="632">
                  <c:v>8.2585806305837638E-3</c:v>
                </c:pt>
                <c:pt idx="633">
                  <c:v>8.3131127292689084E-3</c:v>
                </c:pt>
                <c:pt idx="634">
                  <c:v>8.3428126288401204E-3</c:v>
                </c:pt>
                <c:pt idx="635">
                  <c:v>8.3849299747949923E-3</c:v>
                </c:pt>
                <c:pt idx="636">
                  <c:v>8.4239413223142264E-3</c:v>
                </c:pt>
                <c:pt idx="637">
                  <c:v>8.4660594140401491E-3</c:v>
                </c:pt>
                <c:pt idx="638">
                  <c:v>8.5081783987853554E-3</c:v>
                </c:pt>
                <c:pt idx="639">
                  <c:v>8.550298276567855E-3</c:v>
                </c:pt>
                <c:pt idx="640">
                  <c:v>8.59241904740741E-3</c:v>
                </c:pt>
                <c:pt idx="641">
                  <c:v>8.6422170379179646E-3</c:v>
                </c:pt>
                <c:pt idx="642">
                  <c:v>8.6950487425452496E-3</c:v>
                </c:pt>
                <c:pt idx="643">
                  <c:v>8.7479631592121548E-3</c:v>
                </c:pt>
                <c:pt idx="644">
                  <c:v>8.8174462277871568E-3</c:v>
                </c:pt>
                <c:pt idx="645">
                  <c:v>8.8572036093026926E-3</c:v>
                </c:pt>
                <c:pt idx="646">
                  <c:v>8.9104256076816702E-3</c:v>
                </c:pt>
                <c:pt idx="647">
                  <c:v>8.963730784694297E-3</c:v>
                </c:pt>
                <c:pt idx="648">
                  <c:v>9.0171191469585795E-3</c:v>
                </c:pt>
                <c:pt idx="649">
                  <c:v>9.0705907011034981E-3</c:v>
                </c:pt>
                <c:pt idx="650">
                  <c:v>9.1241454537677007E-3</c:v>
                </c:pt>
                <c:pt idx="651">
                  <c:v>9.1777834115994925E-3</c:v>
                </c:pt>
                <c:pt idx="652">
                  <c:v>9.231504581259483E-3</c:v>
                </c:pt>
                <c:pt idx="653">
                  <c:v>9.297384638177756E-3</c:v>
                </c:pt>
                <c:pt idx="654">
                  <c:v>9.3511206473954282E-3</c:v>
                </c:pt>
                <c:pt idx="655">
                  <c:v>9.4049385848411927E-3</c:v>
                </c:pt>
                <c:pt idx="656">
                  <c:v>9.4588384571990015E-3</c:v>
                </c:pt>
                <c:pt idx="657">
                  <c:v>9.5128202711627433E-3</c:v>
                </c:pt>
                <c:pt idx="658">
                  <c:v>9.5668840334371084E-3</c:v>
                </c:pt>
                <c:pt idx="659">
                  <c:v>9.6446406999693458E-3</c:v>
                </c:pt>
                <c:pt idx="660">
                  <c:v>9.6990213998216137E-3</c:v>
                </c:pt>
                <c:pt idx="661">
                  <c:v>9.7534849363748767E-3</c:v>
                </c:pt>
                <c:pt idx="662">
                  <c:v>9.8115550105569872E-3</c:v>
                </c:pt>
                <c:pt idx="663">
                  <c:v>9.8661295499476477E-3</c:v>
                </c:pt>
                <c:pt idx="664">
                  <c:v>9.9207865117828305E-3</c:v>
                </c:pt>
                <c:pt idx="665">
                  <c:v>9.9755259028510169E-3</c:v>
                </c:pt>
                <c:pt idx="666">
                  <c:v>1.0027045406774E-2</c:v>
                </c:pt>
                <c:pt idx="667">
                  <c:v>1.0071325479984298E-2</c:v>
                </c:pt>
                <c:pt idx="668">
                  <c:v>1.0115606544842016E-2</c:v>
                </c:pt>
                <c:pt idx="669">
                  <c:v>1.0159888601369431E-2</c:v>
                </c:pt>
                <c:pt idx="670">
                  <c:v>1.0207479222028148E-2</c:v>
                </c:pt>
                <c:pt idx="671">
                  <c:v>1.0251764587898657E-2</c:v>
                </c:pt>
                <c:pt idx="672">
                  <c:v>1.0296050950954544E-2</c:v>
                </c:pt>
                <c:pt idx="673">
                  <c:v>1.0340338311217966E-2</c:v>
                </c:pt>
                <c:pt idx="674">
                  <c:v>1.0384626668711944E-2</c:v>
                </c:pt>
                <c:pt idx="675">
                  <c:v>1.0428916023458639E-2</c:v>
                </c:pt>
                <c:pt idx="676">
                  <c:v>1.047320637548064E-2</c:v>
                </c:pt>
                <c:pt idx="677">
                  <c:v>1.0517497724799669E-2</c:v>
                </c:pt>
                <c:pt idx="678">
                  <c:v>1.056179007143962E-2</c:v>
                </c:pt>
                <c:pt idx="679">
                  <c:v>1.0596124891035785E-2</c:v>
                </c:pt>
                <c:pt idx="680">
                  <c:v>1.06404151098657E-2</c:v>
                </c:pt>
                <c:pt idx="681">
                  <c:v>1.0684706309730096E-2</c:v>
                </c:pt>
                <c:pt idx="682">
                  <c:v>1.0728998490649727E-2</c:v>
                </c:pt>
                <c:pt idx="683">
                  <c:v>1.0773291652648004E-2</c:v>
                </c:pt>
                <c:pt idx="684">
                  <c:v>1.0820912031249991E-2</c:v>
                </c:pt>
                <c:pt idx="685">
                  <c:v>1.0865208556080147E-2</c:v>
                </c:pt>
                <c:pt idx="686">
                  <c:v>1.0909506067504847E-2</c:v>
                </c:pt>
                <c:pt idx="687">
                  <c:v>1.0953804565546487E-2</c:v>
                </c:pt>
                <c:pt idx="688">
                  <c:v>1.0994772179563638E-2</c:v>
                </c:pt>
                <c:pt idx="689">
                  <c:v>1.1039071228484246E-2</c:v>
                </c:pt>
                <c:pt idx="690">
                  <c:v>1.1083371258634536E-2</c:v>
                </c:pt>
                <c:pt idx="691">
                  <c:v>1.112767227003615E-2</c:v>
                </c:pt>
                <c:pt idx="692">
                  <c:v>1.1175311855775681E-2</c:v>
                </c:pt>
                <c:pt idx="693">
                  <c:v>1.121670451646636E-2</c:v>
                </c:pt>
                <c:pt idx="694">
                  <c:v>1.1257592680237195E-2</c:v>
                </c:pt>
                <c:pt idx="695">
                  <c:v>1.1298460085620056E-2</c:v>
                </c:pt>
                <c:pt idx="696">
                  <c:v>1.1339306731300826E-2</c:v>
                </c:pt>
                <c:pt idx="697">
                  <c:v>1.1377197493409499E-2</c:v>
                </c:pt>
                <c:pt idx="698">
                  <c:v>1.1417985016053719E-2</c:v>
                </c:pt>
                <c:pt idx="699">
                  <c:v>1.145875165114857E-2</c:v>
                </c:pt>
                <c:pt idx="700">
                  <c:v>1.1499497397382836E-2</c:v>
                </c:pt>
                <c:pt idx="701">
                  <c:v>1.1540222253446624E-2</c:v>
                </c:pt>
                <c:pt idx="702">
                  <c:v>1.1580926218030042E-2</c:v>
                </c:pt>
                <c:pt idx="703">
                  <c:v>1.1621609289824085E-2</c:v>
                </c:pt>
                <c:pt idx="704">
                  <c:v>1.1662271467521065E-2</c:v>
                </c:pt>
                <c:pt idx="705">
                  <c:v>1.1712159193527881E-2</c:v>
                </c:pt>
                <c:pt idx="706">
                  <c:v>1.1752834796414213E-2</c:v>
                </c:pt>
                <c:pt idx="707">
                  <c:v>1.1793489869135152E-2</c:v>
                </c:pt>
                <c:pt idx="708">
                  <c:v>1.183412441038348E-2</c:v>
                </c:pt>
                <c:pt idx="709">
                  <c:v>1.1874738418852854E-2</c:v>
                </c:pt>
                <c:pt idx="710">
                  <c:v>1.191215467955966E-2</c:v>
                </c:pt>
                <c:pt idx="711">
                  <c:v>1.1952708790288457E-2</c:v>
                </c:pt>
                <c:pt idx="712">
                  <c:v>1.1993242242989399E-2</c:v>
                </c:pt>
                <c:pt idx="713">
                  <c:v>1.203375503635992E-2</c:v>
                </c:pt>
                <c:pt idx="714">
                  <c:v>1.2077500423845406E-2</c:v>
                </c:pt>
                <c:pt idx="715">
                  <c:v>1.2117991208247308E-2</c:v>
                </c:pt>
                <c:pt idx="716">
                  <c:v>1.2158461450744512E-2</c:v>
                </c:pt>
                <c:pt idx="717">
                  <c:v>1.2198911150036318E-2</c:v>
                </c:pt>
                <c:pt idx="718">
                  <c:v>1.2236009067686971E-2</c:v>
                </c:pt>
                <c:pt idx="719">
                  <c:v>1.2279295364861817E-2</c:v>
                </c:pt>
                <c:pt idx="720">
                  <c:v>1.2323063998922286E-2</c:v>
                </c:pt>
                <c:pt idx="721">
                  <c:v>1.2366833600752445E-2</c:v>
                </c:pt>
                <c:pt idx="722">
                  <c:v>1.2410604170374134E-2</c:v>
                </c:pt>
                <c:pt idx="723">
                  <c:v>1.2457717372947971E-2</c:v>
                </c:pt>
                <c:pt idx="724">
                  <c:v>1.2501491459956625E-2</c:v>
                </c:pt>
                <c:pt idx="725">
                  <c:v>1.2545266520145074E-2</c:v>
                </c:pt>
                <c:pt idx="726">
                  <c:v>1.2589042553535044E-2</c:v>
                </c:pt>
                <c:pt idx="727">
                  <c:v>1.263281956014782E-2</c:v>
                </c:pt>
                <c:pt idx="728">
                  <c:v>1.2676597540005125E-2</c:v>
                </c:pt>
                <c:pt idx="729">
                  <c:v>1.2720376493128247E-2</c:v>
                </c:pt>
                <c:pt idx="730">
                  <c:v>1.2764156419539773E-2</c:v>
                </c:pt>
                <c:pt idx="731">
                  <c:v>1.2797874610857473E-2</c:v>
                </c:pt>
                <c:pt idx="732">
                  <c:v>1.2841651613339295E-2</c:v>
                </c:pt>
                <c:pt idx="733">
                  <c:v>1.2885429573197174E-2</c:v>
                </c:pt>
                <c:pt idx="734">
                  <c:v>1.2929208490451866E-2</c:v>
                </c:pt>
                <c:pt idx="735">
                  <c:v>1.2972988365125013E-2</c:v>
                </c:pt>
                <c:pt idx="736">
                  <c:v>1.3020131368179897E-2</c:v>
                </c:pt>
                <c:pt idx="737">
                  <c:v>1.3063914807087294E-2</c:v>
                </c:pt>
                <c:pt idx="738">
                  <c:v>1.3107699208801669E-2</c:v>
                </c:pt>
                <c:pt idx="739">
                  <c:v>1.3151484573344101E-2</c:v>
                </c:pt>
                <c:pt idx="740">
                  <c:v>1.3191902100493161E-2</c:v>
                </c:pt>
                <c:pt idx="741">
                  <c:v>1.3235687720113808E-2</c:v>
                </c:pt>
                <c:pt idx="742">
                  <c:v>1.3279474297299091E-2</c:v>
                </c:pt>
                <c:pt idx="743">
                  <c:v>1.3323261832070207E-2</c:v>
                </c:pt>
                <c:pt idx="744">
                  <c:v>1.3370425839222929E-2</c:v>
                </c:pt>
                <c:pt idx="745">
                  <c:v>1.3403710116906829E-2</c:v>
                </c:pt>
                <c:pt idx="746">
                  <c:v>1.3432723359582866E-2</c:v>
                </c:pt>
                <c:pt idx="747">
                  <c:v>1.3461656767747595E-2</c:v>
                </c:pt>
                <c:pt idx="748">
                  <c:v>1.349051033791062E-2</c:v>
                </c:pt>
                <c:pt idx="749">
                  <c:v>1.3517677894779296E-2</c:v>
                </c:pt>
                <c:pt idx="750">
                  <c:v>1.3546298787975952E-2</c:v>
                </c:pt>
                <c:pt idx="751">
                  <c:v>1.3574839388065196E-2</c:v>
                </c:pt>
                <c:pt idx="752">
                  <c:v>1.3603299691601829E-2</c:v>
                </c:pt>
                <c:pt idx="753">
                  <c:v>1.3631679695150367E-2</c:v>
                </c:pt>
                <c:pt idx="754">
                  <c:v>1.3659979395285482E-2</c:v>
                </c:pt>
                <c:pt idx="755">
                  <c:v>1.3688198788592008E-2</c:v>
                </c:pt>
                <c:pt idx="756">
                  <c:v>1.3716337871662725E-2</c:v>
                </c:pt>
                <c:pt idx="757">
                  <c:v>1.3751038621772653E-2</c:v>
                </c:pt>
                <c:pt idx="758">
                  <c:v>1.3779244276057881E-2</c:v>
                </c:pt>
                <c:pt idx="759">
                  <c:v>1.3807370929449021E-2</c:v>
                </c:pt>
                <c:pt idx="760">
                  <c:v>1.3835418578551398E-2</c:v>
                </c:pt>
                <c:pt idx="761">
                  <c:v>1.3863387219979461E-2</c:v>
                </c:pt>
                <c:pt idx="762">
                  <c:v>1.388867249757716E-2</c:v>
                </c:pt>
                <c:pt idx="763">
                  <c:v>1.3916406013647487E-2</c:v>
                </c:pt>
                <c:pt idx="764">
                  <c:v>1.3944060076911948E-2</c:v>
                </c:pt>
                <c:pt idx="765">
                  <c:v>1.3971634684032452E-2</c:v>
                </c:pt>
                <c:pt idx="766">
                  <c:v>1.400204519418884E-2</c:v>
                </c:pt>
                <c:pt idx="767">
                  <c:v>1.4029539719013098E-2</c:v>
                </c:pt>
                <c:pt idx="768">
                  <c:v>1.4056955212732652E-2</c:v>
                </c:pt>
                <c:pt idx="769">
                  <c:v>1.4084291672037978E-2</c:v>
                </c:pt>
                <c:pt idx="770">
                  <c:v>1.4108315761316256E-2</c:v>
                </c:pt>
                <c:pt idx="771">
                  <c:v>1.4145867258670505E-2</c:v>
                </c:pt>
                <c:pt idx="772">
                  <c:v>1.4187589633820899E-2</c:v>
                </c:pt>
                <c:pt idx="773">
                  <c:v>1.4229312887538459E-2</c:v>
                </c:pt>
                <c:pt idx="774">
                  <c:v>1.4271037019841528E-2</c:v>
                </c:pt>
                <c:pt idx="775">
                  <c:v>1.4316026377645253E-2</c:v>
                </c:pt>
                <c:pt idx="776">
                  <c:v>1.4357753985631575E-2</c:v>
                </c:pt>
                <c:pt idx="777">
                  <c:v>1.439948247709597E-2</c:v>
                </c:pt>
                <c:pt idx="778">
                  <c:v>1.4441211852058856E-2</c:v>
                </c:pt>
                <c:pt idx="779">
                  <c:v>1.4482942110537612E-2</c:v>
                </c:pt>
                <c:pt idx="780">
                  <c:v>1.4524673252550918E-2</c:v>
                </c:pt>
                <c:pt idx="781">
                  <c:v>1.4566405278117889E-2</c:v>
                </c:pt>
                <c:pt idx="782">
                  <c:v>1.4608138187257206E-2</c:v>
                </c:pt>
                <c:pt idx="783">
                  <c:v>1.4643315774124354E-2</c:v>
                </c:pt>
                <c:pt idx="784">
                  <c:v>1.4681767459493927E-2</c:v>
                </c:pt>
                <c:pt idx="785">
                  <c:v>1.4723497735731794E-2</c:v>
                </c:pt>
                <c:pt idx="786">
                  <c:v>1.4765228881098958E-2</c:v>
                </c:pt>
                <c:pt idx="787">
                  <c:v>1.4806960895613969E-2</c:v>
                </c:pt>
                <c:pt idx="788">
                  <c:v>1.4851980327661855E-2</c:v>
                </c:pt>
                <c:pt idx="789">
                  <c:v>1.4893715860365954E-2</c:v>
                </c:pt>
                <c:pt idx="790">
                  <c:v>1.493545226711155E-2</c:v>
                </c:pt>
                <c:pt idx="791">
                  <c:v>1.4977189547917092E-2</c:v>
                </c:pt>
                <c:pt idx="792">
                  <c:v>1.5018927702801027E-2</c:v>
                </c:pt>
                <c:pt idx="793">
                  <c:v>1.5057371235819302E-2</c:v>
                </c:pt>
                <c:pt idx="794">
                  <c:v>1.5099109334875361E-2</c:v>
                </c:pt>
                <c:pt idx="795">
                  <c:v>1.5140848303223682E-2</c:v>
                </c:pt>
                <c:pt idx="796">
                  <c:v>1.5182588140882816E-2</c:v>
                </c:pt>
                <c:pt idx="797">
                  <c:v>1.5209422744751814E-2</c:v>
                </c:pt>
                <c:pt idx="798">
                  <c:v>1.5219180387061349E-2</c:v>
                </c:pt>
                <c:pt idx="799">
                  <c:v>1.5228785818094332E-2</c:v>
                </c:pt>
                <c:pt idx="800">
                  <c:v>1.5238239035650768E-2</c:v>
                </c:pt>
                <c:pt idx="801">
                  <c:v>1.5248093350465156E-2</c:v>
                </c:pt>
                <c:pt idx="802">
                  <c:v>1.5257083549294077E-2</c:v>
                </c:pt>
                <c:pt idx="803">
                  <c:v>1.5265920691786332E-2</c:v>
                </c:pt>
                <c:pt idx="804">
                  <c:v>1.5274604775917463E-2</c:v>
                </c:pt>
                <c:pt idx="805">
                  <c:v>1.5283135799697018E-2</c:v>
                </c:pt>
                <c:pt idx="806">
                  <c:v>1.529151376117076E-2</c:v>
                </c:pt>
                <c:pt idx="807">
                  <c:v>1.5299738658418899E-2</c:v>
                </c:pt>
                <c:pt idx="808">
                  <c:v>1.5307810489556534E-2</c:v>
                </c:pt>
                <c:pt idx="809">
                  <c:v>1.5318020274220962E-2</c:v>
                </c:pt>
                <c:pt idx="810">
                  <c:v>1.5326276459139301E-2</c:v>
                </c:pt>
                <c:pt idx="811">
                  <c:v>1.5334382053862979E-2</c:v>
                </c:pt>
                <c:pt idx="812">
                  <c:v>1.5342337056533048E-2</c:v>
                </c:pt>
                <c:pt idx="813">
                  <c:v>1.5350141465327486E-2</c:v>
                </c:pt>
                <c:pt idx="814">
                  <c:v>1.5356190032851744E-2</c:v>
                </c:pt>
                <c:pt idx="815">
                  <c:v>1.5363527430267081E-2</c:v>
                </c:pt>
                <c:pt idx="816">
                  <c:v>1.5370713410612495E-2</c:v>
                </c:pt>
                <c:pt idx="817">
                  <c:v>1.5377747972241656E-2</c:v>
                </c:pt>
                <c:pt idx="818">
                  <c:v>1.5386904539776064E-2</c:v>
                </c:pt>
                <c:pt idx="819">
                  <c:v>1.5393805348967534E-2</c:v>
                </c:pt>
                <c:pt idx="820">
                  <c:v>1.540055555248933E-2</c:v>
                </c:pt>
                <c:pt idx="821">
                  <c:v>1.5407155148794429E-2</c:v>
                </c:pt>
                <c:pt idx="822">
                  <c:v>1.541360413637056E-2</c:v>
                </c:pt>
                <c:pt idx="823">
                  <c:v>1.5434887457015524E-2</c:v>
                </c:pt>
                <c:pt idx="824">
                  <c:v>1.5472677583480126E-2</c:v>
                </c:pt>
                <c:pt idx="825">
                  <c:v>1.5510468430241118E-2</c:v>
                </c:pt>
                <c:pt idx="826">
                  <c:v>1.5548259997311605E-2</c:v>
                </c:pt>
                <c:pt idx="827">
                  <c:v>1.5589088390964219E-2</c:v>
                </c:pt>
                <c:pt idx="828">
                  <c:v>1.562688308222086E-2</c:v>
                </c:pt>
                <c:pt idx="829">
                  <c:v>1.5664678497796805E-2</c:v>
                </c:pt>
                <c:pt idx="830">
                  <c:v>1.5702474637706385E-2</c:v>
                </c:pt>
                <c:pt idx="831">
                  <c:v>1.5740271501963502E-2</c:v>
                </c:pt>
                <c:pt idx="832">
                  <c:v>1.5778069090582061E-2</c:v>
                </c:pt>
                <c:pt idx="833">
                  <c:v>1.5815867403575962E-2</c:v>
                </c:pt>
                <c:pt idx="834">
                  <c:v>1.5853666440958671E-2</c:v>
                </c:pt>
                <c:pt idx="835">
                  <c:v>1.5891466202744096E-2</c:v>
                </c:pt>
                <c:pt idx="836">
                  <c:v>1.5923164139142285E-2</c:v>
                </c:pt>
                <c:pt idx="837">
                  <c:v>1.59609619119199E-2</c:v>
                </c:pt>
                <c:pt idx="838">
                  <c:v>1.5998760401202614E-2</c:v>
                </c:pt>
                <c:pt idx="839">
                  <c:v>1.6036559607003599E-2</c:v>
                </c:pt>
                <c:pt idx="840">
                  <c:v>1.607741757652344E-2</c:v>
                </c:pt>
                <c:pt idx="841">
                  <c:v>1.611521994988924E-2</c:v>
                </c:pt>
                <c:pt idx="842">
                  <c:v>1.6153023043784683E-2</c:v>
                </c:pt>
                <c:pt idx="843">
                  <c:v>1.6190826858223754E-2</c:v>
                </c:pt>
                <c:pt idx="844">
                  <c:v>1.6225566384262681E-2</c:v>
                </c:pt>
                <c:pt idx="845">
                  <c:v>1.626336988946055E-2</c:v>
                </c:pt>
                <c:pt idx="846">
                  <c:v>1.6301174111272E-2</c:v>
                </c:pt>
                <c:pt idx="847">
                  <c:v>1.6338979049710649E-2</c:v>
                </c:pt>
                <c:pt idx="848">
                  <c:v>1.6376784704790107E-2</c:v>
                </c:pt>
                <c:pt idx="849">
                  <c:v>1.6406112935720443E-2</c:v>
                </c:pt>
                <c:pt idx="850">
                  <c:v>1.640337910332151E-2</c:v>
                </c:pt>
                <c:pt idx="851">
                  <c:v>1.6400473486559673E-2</c:v>
                </c:pt>
                <c:pt idx="852">
                  <c:v>1.6396942434458904E-2</c:v>
                </c:pt>
                <c:pt idx="853">
                  <c:v>1.6395514984147062E-2</c:v>
                </c:pt>
                <c:pt idx="854">
                  <c:v>1.6391867648552196E-2</c:v>
                </c:pt>
                <c:pt idx="855">
                  <c:v>1.6388047596485437E-2</c:v>
                </c:pt>
                <c:pt idx="856">
                  <c:v>1.6384054828939395E-2</c:v>
                </c:pt>
                <c:pt idx="857">
                  <c:v>1.6379889346951924E-2</c:v>
                </c:pt>
                <c:pt idx="858">
                  <c:v>1.6375551151605675E-2</c:v>
                </c:pt>
                <c:pt idx="859">
                  <c:v>1.6371040244026774E-2</c:v>
                </c:pt>
                <c:pt idx="860">
                  <c:v>1.6366356625387476E-2</c:v>
                </c:pt>
                <c:pt idx="861">
                  <c:v>1.6361500296904832E-2</c:v>
                </c:pt>
                <c:pt idx="862">
                  <c:v>1.6356508838701298E-2</c:v>
                </c:pt>
                <c:pt idx="863">
                  <c:v>1.6351725321443782E-2</c:v>
                </c:pt>
                <c:pt idx="864">
                  <c:v>1.6346770958216284E-2</c:v>
                </c:pt>
                <c:pt idx="865">
                  <c:v>1.6341645750305604E-2</c:v>
                </c:pt>
                <c:pt idx="866">
                  <c:v>1.6335478528330259E-2</c:v>
                </c:pt>
                <c:pt idx="867">
                  <c:v>1.6329799956758387E-2</c:v>
                </c:pt>
                <c:pt idx="868">
                  <c:v>1.632394961993968E-2</c:v>
                </c:pt>
                <c:pt idx="869">
                  <c:v>1.6317927519394232E-2</c:v>
                </c:pt>
                <c:pt idx="870">
                  <c:v>1.6316129711894934E-2</c:v>
                </c:pt>
                <c:pt idx="871">
                  <c:v>1.6310379175204663E-2</c:v>
                </c:pt>
                <c:pt idx="872">
                  <c:v>1.630445962350939E-2</c:v>
                </c:pt>
                <c:pt idx="873">
                  <c:v>1.6298371058346379E-2</c:v>
                </c:pt>
                <c:pt idx="874">
                  <c:v>1.6284243611358079E-2</c:v>
                </c:pt>
                <c:pt idx="875">
                  <c:v>1.6294498496101425E-2</c:v>
                </c:pt>
                <c:pt idx="876">
                  <c:v>1.6327814134174418E-2</c:v>
                </c:pt>
                <c:pt idx="877">
                  <c:v>1.6361130331827334E-2</c:v>
                </c:pt>
                <c:pt idx="878">
                  <c:v>1.6394447089069349E-2</c:v>
                </c:pt>
                <c:pt idx="879">
                  <c:v>1.6436026275650859E-2</c:v>
                </c:pt>
                <c:pt idx="880">
                  <c:v>1.6469348821111021E-2</c:v>
                </c:pt>
                <c:pt idx="881">
                  <c:v>1.6502671935442585E-2</c:v>
                </c:pt>
                <c:pt idx="882">
                  <c:v>1.6535995618655434E-2</c:v>
                </c:pt>
                <c:pt idx="883">
                  <c:v>1.6569319870759883E-2</c:v>
                </c:pt>
                <c:pt idx="884">
                  <c:v>1.6602644691764527E-2</c:v>
                </c:pt>
                <c:pt idx="885">
                  <c:v>1.6635970081680544E-2</c:v>
                </c:pt>
                <c:pt idx="886">
                  <c:v>1.6669296040516094E-2</c:v>
                </c:pt>
                <c:pt idx="887">
                  <c:v>1.6694323087339372E-2</c:v>
                </c:pt>
                <c:pt idx="888">
                  <c:v>1.6722110467156714E-2</c:v>
                </c:pt>
                <c:pt idx="889">
                  <c:v>1.6755430214863278E-2</c:v>
                </c:pt>
                <c:pt idx="890">
                  <c:v>1.6788750516102312E-2</c:v>
                </c:pt>
                <c:pt idx="891">
                  <c:v>1.6822071370883967E-2</c:v>
                </c:pt>
                <c:pt idx="892">
                  <c:v>1.6858166497399126E-2</c:v>
                </c:pt>
                <c:pt idx="893">
                  <c:v>1.6891490054197052E-2</c:v>
                </c:pt>
                <c:pt idx="894">
                  <c:v>1.6924814167649484E-2</c:v>
                </c:pt>
                <c:pt idx="895">
                  <c:v>1.6958138837765639E-2</c:v>
                </c:pt>
                <c:pt idx="896">
                  <c:v>1.6988683948244328E-2</c:v>
                </c:pt>
                <c:pt idx="897">
                  <c:v>1.7022008124471206E-2</c:v>
                </c:pt>
                <c:pt idx="898">
                  <c:v>1.7055332854304744E-2</c:v>
                </c:pt>
                <c:pt idx="899">
                  <c:v>1.708865813775334E-2</c:v>
                </c:pt>
                <c:pt idx="900">
                  <c:v>1.7121983974827146E-2</c:v>
                </c:pt>
                <c:pt idx="901">
                  <c:v>1.7141479777701894E-2</c:v>
                </c:pt>
                <c:pt idx="902">
                  <c:v>1.7135924877109639E-2</c:v>
                </c:pt>
                <c:pt idx="903">
                  <c:v>1.7130221665601748E-2</c:v>
                </c:pt>
                <c:pt idx="904">
                  <c:v>1.7123522106022995E-2</c:v>
                </c:pt>
                <c:pt idx="905">
                  <c:v>1.7119388957133819E-2</c:v>
                </c:pt>
                <c:pt idx="906">
                  <c:v>1.7113023019980047E-2</c:v>
                </c:pt>
                <c:pt idx="907">
                  <c:v>1.7106507965962445E-2</c:v>
                </c:pt>
                <c:pt idx="908">
                  <c:v>1.7099843796533558E-2</c:v>
                </c:pt>
                <c:pt idx="909">
                  <c:v>1.7093030513180365E-2</c:v>
                </c:pt>
                <c:pt idx="910">
                  <c:v>1.7086068117421655E-2</c:v>
                </c:pt>
                <c:pt idx="911">
                  <c:v>1.7078956610810662E-2</c:v>
                </c:pt>
                <c:pt idx="912">
                  <c:v>1.7071695994932853E-2</c:v>
                </c:pt>
                <c:pt idx="913">
                  <c:v>1.706399403413756E-2</c:v>
                </c:pt>
                <c:pt idx="914">
                  <c:v>1.7056539191096183E-2</c:v>
                </c:pt>
                <c:pt idx="915">
                  <c:v>1.7049633780974415E-2</c:v>
                </c:pt>
                <c:pt idx="916">
                  <c:v>1.7042582459919145E-2</c:v>
                </c:pt>
                <c:pt idx="917">
                  <c:v>1.7035385229502743E-2</c:v>
                </c:pt>
                <c:pt idx="918">
                  <c:v>1.7028042091331276E-2</c:v>
                </c:pt>
                <c:pt idx="919">
                  <c:v>1.7020553047041916E-2</c:v>
                </c:pt>
                <c:pt idx="920">
                  <c:v>1.7005890963325006E-2</c:v>
                </c:pt>
                <c:pt idx="921">
                  <c:v>1.6997619462135665E-2</c:v>
                </c:pt>
                <c:pt idx="922">
                  <c:v>1.6990903547038409E-2</c:v>
                </c:pt>
                <c:pt idx="923">
                  <c:v>1.6982543416297253E-2</c:v>
                </c:pt>
                <c:pt idx="924">
                  <c:v>1.6974036604601752E-2</c:v>
                </c:pt>
                <c:pt idx="925">
                  <c:v>1.696538311384866E-2</c:v>
                </c:pt>
                <c:pt idx="926">
                  <c:v>1.695955585988828E-2</c:v>
                </c:pt>
                <c:pt idx="927">
                  <c:v>1.6989026271447681E-2</c:v>
                </c:pt>
                <c:pt idx="928">
                  <c:v>1.7018497120723831E-2</c:v>
                </c:pt>
                <c:pt idx="929">
                  <c:v>1.7047968407722845E-2</c:v>
                </c:pt>
                <c:pt idx="930">
                  <c:v>1.708245861197864E-2</c:v>
                </c:pt>
                <c:pt idx="931">
                  <c:v>1.7109422852458249E-2</c:v>
                </c:pt>
                <c:pt idx="932">
                  <c:v>1.7138896879794415E-2</c:v>
                </c:pt>
                <c:pt idx="933">
                  <c:v>1.7168371347292835E-2</c:v>
                </c:pt>
                <c:pt idx="934">
                  <c:v>1.7197846254960458E-2</c:v>
                </c:pt>
                <c:pt idx="935">
                  <c:v>1.7227321602803807E-2</c:v>
                </c:pt>
                <c:pt idx="936">
                  <c:v>1.725679739082939E-2</c:v>
                </c:pt>
                <c:pt idx="937">
                  <c:v>1.7286273619043297E-2</c:v>
                </c:pt>
                <c:pt idx="938">
                  <c:v>1.7315750287452476E-2</c:v>
                </c:pt>
                <c:pt idx="939">
                  <c:v>1.7337661922129956E-2</c:v>
                </c:pt>
                <c:pt idx="940">
                  <c:v>1.7367135132872656E-2</c:v>
                </c:pt>
                <c:pt idx="941">
                  <c:v>1.7396608776589675E-2</c:v>
                </c:pt>
                <c:pt idx="942">
                  <c:v>1.7426082853286312E-2</c:v>
                </c:pt>
                <c:pt idx="943">
                  <c:v>1.7458084767055734E-2</c:v>
                </c:pt>
                <c:pt idx="944">
                  <c:v>1.7487561164999756E-2</c:v>
                </c:pt>
                <c:pt idx="945">
                  <c:v>1.7517037998356362E-2</c:v>
                </c:pt>
                <c:pt idx="946">
                  <c:v>1.7546515267132582E-2</c:v>
                </c:pt>
                <c:pt idx="947">
                  <c:v>1.7575992971334563E-2</c:v>
                </c:pt>
                <c:pt idx="948">
                  <c:v>1.760293640640867E-2</c:v>
                </c:pt>
                <c:pt idx="949">
                  <c:v>1.7632413514145035E-2</c:v>
                </c:pt>
                <c:pt idx="950">
                  <c:v>1.7661891054912691E-2</c:v>
                </c:pt>
                <c:pt idx="951">
                  <c:v>1.7691369028717822E-2</c:v>
                </c:pt>
                <c:pt idx="952">
                  <c:v>1.7723388023959279E-2</c:v>
                </c:pt>
                <c:pt idx="953">
                  <c:v>1.7710732367757148E-2</c:v>
                </c:pt>
                <c:pt idx="954">
                  <c:v>1.7697930379886477E-2</c:v>
                </c:pt>
                <c:pt idx="955">
                  <c:v>1.7684982063164791E-2</c:v>
                </c:pt>
                <c:pt idx="956">
                  <c:v>1.7671887420440801E-2</c:v>
                </c:pt>
                <c:pt idx="957">
                  <c:v>1.766108243333548E-2</c:v>
                </c:pt>
                <c:pt idx="958">
                  <c:v>1.7647479993111566E-2</c:v>
                </c:pt>
                <c:pt idx="959">
                  <c:v>1.7633730436151619E-2</c:v>
                </c:pt>
                <c:pt idx="960">
                  <c:v>1.7619833765481728E-2</c:v>
                </c:pt>
                <c:pt idx="961">
                  <c:v>1.7605789984158456E-2</c:v>
                </c:pt>
                <c:pt idx="962">
                  <c:v>1.7591599095273251E-2</c:v>
                </c:pt>
                <c:pt idx="963">
                  <c:v>1.757726110194759E-2</c:v>
                </c:pt>
                <c:pt idx="964">
                  <c:v>1.7562776007336967E-2</c:v>
                </c:pt>
                <c:pt idx="965">
                  <c:v>1.754616272891071E-2</c:v>
                </c:pt>
                <c:pt idx="966">
                  <c:v>1.7532040902459013E-2</c:v>
                </c:pt>
                <c:pt idx="967">
                  <c:v>1.7517774355646405E-2</c:v>
                </c:pt>
                <c:pt idx="968">
                  <c:v>1.7503363091611674E-2</c:v>
                </c:pt>
                <c:pt idx="969">
                  <c:v>1.7488563870278088E-2</c:v>
                </c:pt>
                <c:pt idx="970">
                  <c:v>1.7473643282545318E-2</c:v>
                </c:pt>
                <c:pt idx="971">
                  <c:v>1.7458577205590135E-2</c:v>
                </c:pt>
                <c:pt idx="972">
                  <c:v>1.7443365642727474E-2</c:v>
                </c:pt>
                <c:pt idx="973">
                  <c:v>1.7428008597305044E-2</c:v>
                </c:pt>
                <c:pt idx="974">
                  <c:v>1.7413856625544111E-2</c:v>
                </c:pt>
                <c:pt idx="975">
                  <c:v>1.7398432431525144E-2</c:v>
                </c:pt>
                <c:pt idx="976">
                  <c:v>1.7382863546543489E-2</c:v>
                </c:pt>
                <c:pt idx="977">
                  <c:v>1.7367149974023798E-2</c:v>
                </c:pt>
                <c:pt idx="978">
                  <c:v>1.7349041251174081E-2</c:v>
                </c:pt>
                <c:pt idx="979">
                  <c:v>1.7374711168605117E-2</c:v>
                </c:pt>
                <c:pt idx="980">
                  <c:v>1.7400381418070883E-2</c:v>
                </c:pt>
                <c:pt idx="981">
                  <c:v>1.742605199957618E-2</c:v>
                </c:pt>
                <c:pt idx="982">
                  <c:v>1.7453978416120518E-2</c:v>
                </c:pt>
                <c:pt idx="983">
                  <c:v>1.7479650925481489E-2</c:v>
                </c:pt>
                <c:pt idx="984">
                  <c:v>1.7505323768725819E-2</c:v>
                </c:pt>
                <c:pt idx="985">
                  <c:v>1.7530996945857847E-2</c:v>
                </c:pt>
                <c:pt idx="986">
                  <c:v>1.7556670456881918E-2</c:v>
                </c:pt>
                <c:pt idx="987">
                  <c:v>1.7582344301802815E-2</c:v>
                </c:pt>
                <c:pt idx="988">
                  <c:v>1.7608018480624009E-2</c:v>
                </c:pt>
                <c:pt idx="989">
                  <c:v>1.763369299335028E-2</c:v>
                </c:pt>
                <c:pt idx="990">
                  <c:v>1.7659367839986409E-2</c:v>
                </c:pt>
                <c:pt idx="991">
                  <c:v>1.767824277765008E-2</c:v>
                </c:pt>
                <c:pt idx="992">
                  <c:v>1.7703914452356098E-2</c:v>
                </c:pt>
                <c:pt idx="993">
                  <c:v>1.7729586455491112E-2</c:v>
                </c:pt>
                <c:pt idx="994">
                  <c:v>1.7755258787059539E-2</c:v>
                </c:pt>
                <c:pt idx="995">
                  <c:v>1.7783203128928605E-2</c:v>
                </c:pt>
                <c:pt idx="996">
                  <c:v>1.7808877404297607E-2</c:v>
                </c:pt>
                <c:pt idx="997">
                  <c:v>1.7834552009943511E-2</c:v>
                </c:pt>
                <c:pt idx="998">
                  <c:v>1.7860226945870271E-2</c:v>
                </c:pt>
                <c:pt idx="999">
                  <c:v>1.7885902212083162E-2</c:v>
                </c:pt>
                <c:pt idx="1000">
                  <c:v>1.790929967380055E-2</c:v>
                </c:pt>
                <c:pt idx="1001">
                  <c:v>1.7934974304518136E-2</c:v>
                </c:pt>
                <c:pt idx="1002">
                  <c:v>1.7960649263703141E-2</c:v>
                </c:pt>
                <c:pt idx="1003">
                  <c:v>1.7986324551358655E-2</c:v>
                </c:pt>
                <c:pt idx="1004">
                  <c:v>1.8014283497575691E-2</c:v>
                </c:pt>
                <c:pt idx="1005">
                  <c:v>1.7998890282646601E-2</c:v>
                </c:pt>
                <c:pt idx="1006">
                  <c:v>1.797651045303731E-2</c:v>
                </c:pt>
                <c:pt idx="1007">
                  <c:v>1.7953978177886996E-2</c:v>
                </c:pt>
                <c:pt idx="1008">
                  <c:v>1.7931293462362073E-2</c:v>
                </c:pt>
                <c:pt idx="1009">
                  <c:v>1.7911862197844117E-2</c:v>
                </c:pt>
                <c:pt idx="1010">
                  <c:v>1.7888626789440164E-2</c:v>
                </c:pt>
                <c:pt idx="1011">
                  <c:v>1.7865238124335624E-2</c:v>
                </c:pt>
                <c:pt idx="1012">
                  <c:v>1.7841696207895483E-2</c:v>
                </c:pt>
                <c:pt idx="1013">
                  <c:v>1.7818001045519623E-2</c:v>
                </c:pt>
                <c:pt idx="1014">
                  <c:v>1.779415264264237E-2</c:v>
                </c:pt>
                <c:pt idx="1015">
                  <c:v>1.7770151004734707E-2</c:v>
                </c:pt>
                <c:pt idx="1016">
                  <c:v>1.7745996137300737E-2</c:v>
                </c:pt>
                <c:pt idx="1017">
                  <c:v>1.77175505569451E-2</c:v>
                </c:pt>
                <c:pt idx="1018">
                  <c:v>1.7693838494809988E-2</c:v>
                </c:pt>
                <c:pt idx="1019">
                  <c:v>1.7669975687545889E-2</c:v>
                </c:pt>
                <c:pt idx="1020">
                  <c:v>1.7645962140625384E-2</c:v>
                </c:pt>
                <c:pt idx="1021">
                  <c:v>1.7621797859557538E-2</c:v>
                </c:pt>
                <c:pt idx="1022">
                  <c:v>1.7597582116445409E-2</c:v>
                </c:pt>
                <c:pt idx="1023">
                  <c:v>1.7572865285528125E-2</c:v>
                </c:pt>
                <c:pt idx="1024">
                  <c:v>1.754799692389937E-2</c:v>
                </c:pt>
                <c:pt idx="1025">
                  <c:v>1.7522977037262549E-2</c:v>
                </c:pt>
                <c:pt idx="1026">
                  <c:v>1.7498715637179946E-2</c:v>
                </c:pt>
                <c:pt idx="1027">
                  <c:v>1.7473647068817925E-2</c:v>
                </c:pt>
                <c:pt idx="1028">
                  <c:v>1.7448427805827824E-2</c:v>
                </c:pt>
                <c:pt idx="1029">
                  <c:v>1.7423057853994579E-2</c:v>
                </c:pt>
                <c:pt idx="1030">
                  <c:v>1.7395604931013203E-2</c:v>
                </c:pt>
                <c:pt idx="1031">
                  <c:v>1.7410511127172134E-2</c:v>
                </c:pt>
                <c:pt idx="1032">
                  <c:v>1.7432212574977252E-2</c:v>
                </c:pt>
                <c:pt idx="1033">
                  <c:v>1.7453914260082384E-2</c:v>
                </c:pt>
                <c:pt idx="1034">
                  <c:v>1.7475616182491899E-2</c:v>
                </c:pt>
                <c:pt idx="1035">
                  <c:v>1.7499292549169865E-2</c:v>
                </c:pt>
                <c:pt idx="1036">
                  <c:v>1.7520996014063834E-2</c:v>
                </c:pt>
                <c:pt idx="1037">
                  <c:v>1.7542699717577798E-2</c:v>
                </c:pt>
                <c:pt idx="1038">
                  <c:v>1.7564403659714362E-2</c:v>
                </c:pt>
                <c:pt idx="1039">
                  <c:v>1.7586107840475696E-2</c:v>
                </c:pt>
                <c:pt idx="1040">
                  <c:v>1.7607812259864408E-2</c:v>
                </c:pt>
                <c:pt idx="1041">
                  <c:v>1.7629516917883978E-2</c:v>
                </c:pt>
                <c:pt idx="1042">
                  <c:v>1.7651221814535704E-2</c:v>
                </c:pt>
                <c:pt idx="1043">
                  <c:v>1.766896154351193E-2</c:v>
                </c:pt>
                <c:pt idx="1044">
                  <c:v>1.7690664760997531E-2</c:v>
                </c:pt>
                <c:pt idx="1045">
                  <c:v>1.7712368214505756E-2</c:v>
                </c:pt>
                <c:pt idx="1046">
                  <c:v>1.7734071904040128E-2</c:v>
                </c:pt>
                <c:pt idx="1047">
                  <c:v>1.775577582960328E-2</c:v>
                </c:pt>
                <c:pt idx="1048">
                  <c:v>1.7779468014531237E-2</c:v>
                </c:pt>
                <c:pt idx="1049">
                  <c:v>1.7801173496803102E-2</c:v>
                </c:pt>
                <c:pt idx="1050">
                  <c:v>1.7822879216419975E-2</c:v>
                </c:pt>
                <c:pt idx="1051">
                  <c:v>1.7844585173384043E-2</c:v>
                </c:pt>
                <c:pt idx="1052">
                  <c:v>1.7864298997935044E-2</c:v>
                </c:pt>
                <c:pt idx="1053">
                  <c:v>1.7886004339723132E-2</c:v>
                </c:pt>
                <c:pt idx="1054">
                  <c:v>1.7907709917557132E-2</c:v>
                </c:pt>
                <c:pt idx="1055">
                  <c:v>1.7929415731440114E-2</c:v>
                </c:pt>
                <c:pt idx="1056">
                  <c:v>1.7953118518510076E-2</c:v>
                </c:pt>
                <c:pt idx="1057">
                  <c:v>1.7942048054711949E-2</c:v>
                </c:pt>
                <c:pt idx="1058">
                  <c:v>1.7917751006570202E-2</c:v>
                </c:pt>
                <c:pt idx="1059">
                  <c:v>1.7893319235902861E-2</c:v>
                </c:pt>
                <c:pt idx="1060">
                  <c:v>1.7868752747693478E-2</c:v>
                </c:pt>
                <c:pt idx="1061">
                  <c:v>1.7847538778391393E-2</c:v>
                </c:pt>
                <c:pt idx="1062">
                  <c:v>1.782246772807999E-2</c:v>
                </c:pt>
                <c:pt idx="1063">
                  <c:v>1.7797261244145591E-2</c:v>
                </c:pt>
                <c:pt idx="1064">
                  <c:v>1.7771919331727379E-2</c:v>
                </c:pt>
                <c:pt idx="1065">
                  <c:v>1.7746441995992651E-2</c:v>
                </c:pt>
                <c:pt idx="1066">
                  <c:v>1.772082924213593E-2</c:v>
                </c:pt>
                <c:pt idx="1067">
                  <c:v>1.7695081075378975E-2</c:v>
                </c:pt>
                <c:pt idx="1068">
                  <c:v>1.7669197500971217E-2</c:v>
                </c:pt>
                <c:pt idx="1069">
                  <c:v>1.7640043127794644E-2</c:v>
                </c:pt>
                <c:pt idx="1070">
                  <c:v>1.7614368124148894E-2</c:v>
                </c:pt>
                <c:pt idx="1071">
                  <c:v>1.7588559182432073E-2</c:v>
                </c:pt>
                <c:pt idx="1072">
                  <c:v>1.7562616307907803E-2</c:v>
                </c:pt>
                <c:pt idx="1073">
                  <c:v>1.7536539505864021E-2</c:v>
                </c:pt>
                <c:pt idx="1074">
                  <c:v>1.7510679425703966E-2</c:v>
                </c:pt>
                <c:pt idx="1075">
                  <c:v>1.7484092790786745E-2</c:v>
                </c:pt>
                <c:pt idx="1076">
                  <c:v>1.7457371521761075E-2</c:v>
                </c:pt>
                <c:pt idx="1077">
                  <c:v>1.7430515624074393E-2</c:v>
                </c:pt>
                <c:pt idx="1078">
                  <c:v>1.7404146769888076E-2</c:v>
                </c:pt>
                <c:pt idx="1079">
                  <c:v>1.737726651532847E-2</c:v>
                </c:pt>
                <c:pt idx="1080">
                  <c:v>1.7350252371036955E-2</c:v>
                </c:pt>
                <c:pt idx="1081">
                  <c:v>1.7323104342520428E-2</c:v>
                </c:pt>
                <c:pt idx="1082">
                  <c:v>1.729582243531403E-2</c:v>
                </c:pt>
                <c:pt idx="1083">
                  <c:v>1.7292761145150232E-2</c:v>
                </c:pt>
                <c:pt idx="1084">
                  <c:v>1.731093253184373E-2</c:v>
                </c:pt>
                <c:pt idx="1085">
                  <c:v>1.7329104084925662E-2</c:v>
                </c:pt>
                <c:pt idx="1086">
                  <c:v>1.7347275804398207E-2</c:v>
                </c:pt>
                <c:pt idx="1087">
                  <c:v>1.7367163362145714E-2</c:v>
                </c:pt>
                <c:pt idx="1088">
                  <c:v>1.7385336299554972E-2</c:v>
                </c:pt>
                <c:pt idx="1089">
                  <c:v>1.7403509404276481E-2</c:v>
                </c:pt>
                <c:pt idx="1090">
                  <c:v>1.7421682676311112E-2</c:v>
                </c:pt>
                <c:pt idx="1091">
                  <c:v>1.74398561156619E-2</c:v>
                </c:pt>
                <c:pt idx="1092">
                  <c:v>1.7458029722328853E-2</c:v>
                </c:pt>
                <c:pt idx="1093">
                  <c:v>1.7476203496314138E-2</c:v>
                </c:pt>
                <c:pt idx="1094">
                  <c:v>1.7494377437619495E-2</c:v>
                </c:pt>
                <c:pt idx="1095">
                  <c:v>1.7510828767459977E-2</c:v>
                </c:pt>
                <c:pt idx="1096">
                  <c:v>1.7525555229729969E-2</c:v>
                </c:pt>
                <c:pt idx="1097">
                  <c:v>1.7543726993298328E-2</c:v>
                </c:pt>
                <c:pt idx="1098">
                  <c:v>1.7561898921440017E-2</c:v>
                </c:pt>
                <c:pt idx="1099">
                  <c:v>1.75800710141568E-2</c:v>
                </c:pt>
                <c:pt idx="1100">
                  <c:v>1.7599970239574898E-2</c:v>
                </c:pt>
                <c:pt idx="1101">
                  <c:v>1.761814355817785E-2</c:v>
                </c:pt>
                <c:pt idx="1102">
                  <c:v>1.7636317042277434E-2</c:v>
                </c:pt>
                <c:pt idx="1103">
                  <c:v>1.765449069187584E-2</c:v>
                </c:pt>
                <c:pt idx="1104">
                  <c:v>1.767093394642056E-2</c:v>
                </c:pt>
                <c:pt idx="1105">
                  <c:v>1.7689107026619265E-2</c:v>
                </c:pt>
                <c:pt idx="1106">
                  <c:v>1.7707280271403659E-2</c:v>
                </c:pt>
                <c:pt idx="1107">
                  <c:v>1.7725453680775074E-2</c:v>
                </c:pt>
                <c:pt idx="1108">
                  <c:v>1.7743627254734828E-2</c:v>
                </c:pt>
                <c:pt idx="1109">
                  <c:v>1.7758177497208729E-2</c:v>
                </c:pt>
                <c:pt idx="1110">
                  <c:v>1.77387837458821E-2</c:v>
                </c:pt>
                <c:pt idx="1111">
                  <c:v>1.7719287638837289E-2</c:v>
                </c:pt>
                <c:pt idx="1112">
                  <c:v>1.769688104396239E-2</c:v>
                </c:pt>
                <c:pt idx="1113">
                  <c:v>1.7679990427477806E-2</c:v>
                </c:pt>
                <c:pt idx="1114">
                  <c:v>1.7659978428143243E-2</c:v>
                </c:pt>
                <c:pt idx="1115">
                  <c:v>1.7639863526780566E-2</c:v>
                </c:pt>
                <c:pt idx="1116">
                  <c:v>1.7619645726487849E-2</c:v>
                </c:pt>
                <c:pt idx="1117">
                  <c:v>1.7599325030380392E-2</c:v>
                </c:pt>
                <c:pt idx="1118">
                  <c:v>1.7578901441587622E-2</c:v>
                </c:pt>
                <c:pt idx="1119">
                  <c:v>1.7558374963256636E-2</c:v>
                </c:pt>
                <c:pt idx="1120">
                  <c:v>1.7537745598547781E-2</c:v>
                </c:pt>
                <c:pt idx="1121">
                  <c:v>1.7513337664047945E-2</c:v>
                </c:pt>
                <c:pt idx="1122">
                  <c:v>1.749309215811623E-2</c:v>
                </c:pt>
                <c:pt idx="1123">
                  <c:v>1.7472745433026678E-2</c:v>
                </c:pt>
                <c:pt idx="1124">
                  <c:v>1.7452297491914605E-2</c:v>
                </c:pt>
                <c:pt idx="1125">
                  <c:v>1.7431748337929234E-2</c:v>
                </c:pt>
                <c:pt idx="1126">
                  <c:v>1.7411315740633895E-2</c:v>
                </c:pt>
                <c:pt idx="1127">
                  <c:v>1.7390367037568761E-2</c:v>
                </c:pt>
                <c:pt idx="1128">
                  <c:v>1.7369316584810803E-2</c:v>
                </c:pt>
                <c:pt idx="1129">
                  <c:v>1.7348164385601144E-2</c:v>
                </c:pt>
                <c:pt idx="1130">
                  <c:v>1.7327484486234685E-2</c:v>
                </c:pt>
                <c:pt idx="1131">
                  <c:v>1.730632812202634E-2</c:v>
                </c:pt>
                <c:pt idx="1132">
                  <c:v>1.7285070567428881E-2</c:v>
                </c:pt>
                <c:pt idx="1133">
                  <c:v>1.7263711825716652E-2</c:v>
                </c:pt>
                <c:pt idx="1134">
                  <c:v>1.7242251900179188E-2</c:v>
                </c:pt>
                <c:pt idx="1135">
                  <c:v>1.7229772992034598E-2</c:v>
                </c:pt>
                <c:pt idx="1136">
                  <c:v>1.7245278158346571E-2</c:v>
                </c:pt>
                <c:pt idx="1137">
                  <c:v>1.726078344580579E-2</c:v>
                </c:pt>
                <c:pt idx="1138">
                  <c:v>1.7276288854413561E-2</c:v>
                </c:pt>
                <c:pt idx="1139">
                  <c:v>1.7293316061075443E-2</c:v>
                </c:pt>
                <c:pt idx="1140">
                  <c:v>1.7308822462558288E-2</c:v>
                </c:pt>
                <c:pt idx="1141">
                  <c:v>1.7324328985860209E-2</c:v>
                </c:pt>
                <c:pt idx="1142">
                  <c:v>1.7339835630981643E-2</c:v>
                </c:pt>
                <c:pt idx="1143">
                  <c:v>1.7355342397924758E-2</c:v>
                </c:pt>
                <c:pt idx="1144">
                  <c:v>1.7370849286689558E-2</c:v>
                </c:pt>
                <c:pt idx="1145">
                  <c:v>1.7386356297277344E-2</c:v>
                </c:pt>
                <c:pt idx="1146">
                  <c:v>1.7401863429688986E-2</c:v>
                </c:pt>
                <c:pt idx="1147">
                  <c:v>1.7415842983717483E-2</c:v>
                </c:pt>
                <c:pt idx="1148">
                  <c:v>1.7428293054412521E-2</c:v>
                </c:pt>
                <c:pt idx="1149">
                  <c:v>1.7443798282935515E-2</c:v>
                </c:pt>
                <c:pt idx="1150">
                  <c:v>1.7459303631283101E-2</c:v>
                </c:pt>
                <c:pt idx="1151">
                  <c:v>1.7474809099455278E-2</c:v>
                </c:pt>
                <c:pt idx="1152">
                  <c:v>1.7491845931018671E-2</c:v>
                </c:pt>
                <c:pt idx="1153">
                  <c:v>1.75073523978387E-2</c:v>
                </c:pt>
                <c:pt idx="1154">
                  <c:v>1.7522858985153995E-2</c:v>
                </c:pt>
                <c:pt idx="1155">
                  <c:v>1.7538365692966306E-2</c:v>
                </c:pt>
                <c:pt idx="1156">
                  <c:v>1.7552338237720389E-2</c:v>
                </c:pt>
                <c:pt idx="1157">
                  <c:v>1.7567844424860878E-2</c:v>
                </c:pt>
                <c:pt idx="1158">
                  <c:v>1.7583350731833026E-2</c:v>
                </c:pt>
                <c:pt idx="1159">
                  <c:v>1.7598857158636832E-2</c:v>
                </c:pt>
                <c:pt idx="1160">
                  <c:v>1.7614363705274066E-2</c:v>
                </c:pt>
                <c:pt idx="1161">
                  <c:v>1.7620122625855501E-2</c:v>
                </c:pt>
                <c:pt idx="1162">
                  <c:v>1.7596065028428788E-2</c:v>
                </c:pt>
                <c:pt idx="1163">
                  <c:v>1.7571906920531798E-2</c:v>
                </c:pt>
                <c:pt idx="1164">
                  <c:v>1.7544174585010609E-2</c:v>
                </c:pt>
                <c:pt idx="1165">
                  <c:v>1.7523031562071471E-2</c:v>
                </c:pt>
                <c:pt idx="1166">
                  <c:v>1.7498352331666338E-2</c:v>
                </c:pt>
                <c:pt idx="1167">
                  <c:v>1.7473572057287574E-2</c:v>
                </c:pt>
                <c:pt idx="1168">
                  <c:v>1.7448690742685107E-2</c:v>
                </c:pt>
                <c:pt idx="1169">
                  <c:v>1.7423708391626092E-2</c:v>
                </c:pt>
                <c:pt idx="1170">
                  <c:v>1.739862500789181E-2</c:v>
                </c:pt>
                <c:pt idx="1171">
                  <c:v>1.7373440595279892E-2</c:v>
                </c:pt>
                <c:pt idx="1172">
                  <c:v>1.7348155157602532E-2</c:v>
                </c:pt>
                <c:pt idx="1173">
                  <c:v>1.7319654240388616E-2</c:v>
                </c:pt>
                <c:pt idx="1174">
                  <c:v>1.7290752875721533E-2</c:v>
                </c:pt>
                <c:pt idx="1175">
                  <c:v>1.7266192817651245E-2</c:v>
                </c:pt>
                <c:pt idx="1176">
                  <c:v>1.7241534433339183E-2</c:v>
                </c:pt>
                <c:pt idx="1177">
                  <c:v>1.7216777726516991E-2</c:v>
                </c:pt>
                <c:pt idx="1178">
                  <c:v>1.7193302702867373E-2</c:v>
                </c:pt>
                <c:pt idx="1179">
                  <c:v>1.7167732658416167E-2</c:v>
                </c:pt>
                <c:pt idx="1180">
                  <c:v>1.7142062710645684E-2</c:v>
                </c:pt>
                <c:pt idx="1181">
                  <c:v>1.7116292863441337E-2</c:v>
                </c:pt>
                <c:pt idx="1182">
                  <c:v>1.7091519486448669E-2</c:v>
                </c:pt>
                <c:pt idx="1183">
                  <c:v>1.7066172923787464E-2</c:v>
                </c:pt>
                <c:pt idx="1184">
                  <c:v>1.7040728065161343E-2</c:v>
                </c:pt>
                <c:pt idx="1185">
                  <c:v>1.7015184914421416E-2</c:v>
                </c:pt>
                <c:pt idx="1186">
                  <c:v>1.698594527295965E-2</c:v>
                </c:pt>
                <c:pt idx="1187">
                  <c:v>1.6976410676698282E-2</c:v>
                </c:pt>
                <c:pt idx="1188">
                  <c:v>1.6989293691642524E-2</c:v>
                </c:pt>
                <c:pt idx="1189">
                  <c:v>1.7002176790234389E-2</c:v>
                </c:pt>
                <c:pt idx="1190">
                  <c:v>1.7015059972474753E-2</c:v>
                </c:pt>
                <c:pt idx="1191">
                  <c:v>1.703190905372538E-2</c:v>
                </c:pt>
                <c:pt idx="1192">
                  <c:v>1.7044794242572464E-2</c:v>
                </c:pt>
                <c:pt idx="1193">
                  <c:v>1.7057679516453032E-2</c:v>
                </c:pt>
                <c:pt idx="1194">
                  <c:v>1.7070564875366227E-2</c:v>
                </c:pt>
                <c:pt idx="1195">
                  <c:v>1.7083450319314197E-2</c:v>
                </c:pt>
                <c:pt idx="1196">
                  <c:v>1.7096335848296514E-2</c:v>
                </c:pt>
                <c:pt idx="1197">
                  <c:v>1.7109221462313601E-2</c:v>
                </c:pt>
                <c:pt idx="1198">
                  <c:v>1.7122107161366758E-2</c:v>
                </c:pt>
                <c:pt idx="1199">
                  <c:v>1.7131012376875039E-2</c:v>
                </c:pt>
                <c:pt idx="1200">
                  <c:v>1.714124195254706E-2</c:v>
                </c:pt>
                <c:pt idx="1201">
                  <c:v>1.7154124820915616E-2</c:v>
                </c:pt>
                <c:pt idx="1202">
                  <c:v>1.7167007772015783E-2</c:v>
                </c:pt>
                <c:pt idx="1203">
                  <c:v>1.7179890805849328E-2</c:v>
                </c:pt>
                <c:pt idx="1204">
                  <c:v>1.719410356431679E-2</c:v>
                </c:pt>
                <c:pt idx="1205">
                  <c:v>1.7206987382430702E-2</c:v>
                </c:pt>
                <c:pt idx="1206">
                  <c:v>1.7219871283739602E-2</c:v>
                </c:pt>
                <c:pt idx="1207">
                  <c:v>1.7232755268244811E-2</c:v>
                </c:pt>
                <c:pt idx="1208">
                  <c:v>1.7244307216024348E-2</c:v>
                </c:pt>
                <c:pt idx="1209">
                  <c:v>1.7257190746264348E-2</c:v>
                </c:pt>
                <c:pt idx="1210">
                  <c:v>1.7270074359241695E-2</c:v>
                </c:pt>
                <c:pt idx="1211">
                  <c:v>1.7282958054955073E-2</c:v>
                </c:pt>
                <c:pt idx="1212">
                  <c:v>1.7295841833406687E-2</c:v>
                </c:pt>
                <c:pt idx="1213">
                  <c:v>1.729481468084311E-2</c:v>
                </c:pt>
                <c:pt idx="1214">
                  <c:v>1.7272064009026328E-2</c:v>
                </c:pt>
                <c:pt idx="1215">
                  <c:v>1.7249228477724834E-2</c:v>
                </c:pt>
                <c:pt idx="1216">
                  <c:v>1.722302682183724E-2</c:v>
                </c:pt>
                <c:pt idx="1217">
                  <c:v>1.7202938732980781E-2</c:v>
                </c:pt>
                <c:pt idx="1218">
                  <c:v>1.7179650998158276E-2</c:v>
                </c:pt>
                <c:pt idx="1219">
                  <c:v>1.7156277952535132E-2</c:v>
                </c:pt>
                <c:pt idx="1220">
                  <c:v>1.7132819599099021E-2</c:v>
                </c:pt>
                <c:pt idx="1221">
                  <c:v>1.7109275940849093E-2</c:v>
                </c:pt>
                <c:pt idx="1222">
                  <c:v>1.7085646980795531E-2</c:v>
                </c:pt>
                <c:pt idx="1223">
                  <c:v>1.7061932721958242E-2</c:v>
                </c:pt>
                <c:pt idx="1224">
                  <c:v>1.7038133167370378E-2</c:v>
                </c:pt>
                <c:pt idx="1225">
                  <c:v>1.7012816192565925E-2</c:v>
                </c:pt>
                <c:pt idx="1226">
                  <c:v>1.6985461753875525E-2</c:v>
                </c:pt>
                <c:pt idx="1227">
                  <c:v>1.6962152824314125E-2</c:v>
                </c:pt>
                <c:pt idx="1228">
                  <c:v>1.6938760434265336E-2</c:v>
                </c:pt>
                <c:pt idx="1229">
                  <c:v>1.691528458671834E-2</c:v>
                </c:pt>
                <c:pt idx="1230">
                  <c:v>1.6891725284675269E-2</c:v>
                </c:pt>
                <c:pt idx="1231">
                  <c:v>1.6854823362884165E-2</c:v>
                </c:pt>
                <c:pt idx="1232">
                  <c:v>1.6830675276796478E-2</c:v>
                </c:pt>
                <c:pt idx="1233">
                  <c:v>1.6806442845725331E-2</c:v>
                </c:pt>
                <c:pt idx="1234">
                  <c:v>1.6782540508756081E-2</c:v>
                </c:pt>
                <c:pt idx="1235">
                  <c:v>1.6758328870779406E-2</c:v>
                </c:pt>
                <c:pt idx="1236">
                  <c:v>1.6734033350164938E-2</c:v>
                </c:pt>
                <c:pt idx="1237">
                  <c:v>1.6709653950019759E-2</c:v>
                </c:pt>
                <c:pt idx="1238">
                  <c:v>1.6689066878906061E-2</c:v>
                </c:pt>
                <c:pt idx="1239">
                  <c:v>1.6699735443575132E-2</c:v>
                </c:pt>
                <c:pt idx="1240">
                  <c:v>1.671040406561514E-2</c:v>
                </c:pt>
                <c:pt idx="1241">
                  <c:v>1.672107274502652E-2</c:v>
                </c:pt>
                <c:pt idx="1242">
                  <c:v>1.6734041203557915E-2</c:v>
                </c:pt>
                <c:pt idx="1243">
                  <c:v>1.6743560593479204E-2</c:v>
                </c:pt>
                <c:pt idx="1244">
                  <c:v>1.6754229943368004E-2</c:v>
                </c:pt>
                <c:pt idx="1245">
                  <c:v>1.6764899350945873E-2</c:v>
                </c:pt>
                <c:pt idx="1246">
                  <c:v>1.6775568816212814E-2</c:v>
                </c:pt>
                <c:pt idx="1247">
                  <c:v>1.678623833916839E-2</c:v>
                </c:pt>
                <c:pt idx="1248">
                  <c:v>1.6796907919814339E-2</c:v>
                </c:pt>
                <c:pt idx="1249">
                  <c:v>1.6807577558149798E-2</c:v>
                </c:pt>
                <c:pt idx="1250">
                  <c:v>1.6818247254175193E-2</c:v>
                </c:pt>
                <c:pt idx="1251">
                  <c:v>1.682660846477026E-2</c:v>
                </c:pt>
                <c:pt idx="1252">
                  <c:v>1.68372772744609E-2</c:v>
                </c:pt>
                <c:pt idx="1253">
                  <c:v>1.6847946141210952E-2</c:v>
                </c:pt>
                <c:pt idx="1254">
                  <c:v>1.6858615065019976E-2</c:v>
                </c:pt>
                <c:pt idx="1255">
                  <c:v>1.6870440280934932E-2</c:v>
                </c:pt>
                <c:pt idx="1256">
                  <c:v>1.6881109820951451E-2</c:v>
                </c:pt>
                <c:pt idx="1257">
                  <c:v>1.6891779418344154E-2</c:v>
                </c:pt>
                <c:pt idx="1258">
                  <c:v>1.6902449073113036E-2</c:v>
                </c:pt>
                <c:pt idx="1259">
                  <c:v>1.6913118785258974E-2</c:v>
                </c:pt>
                <c:pt idx="1260">
                  <c:v>1.6922629806130567E-2</c:v>
                </c:pt>
                <c:pt idx="1261">
                  <c:v>1.6933299129360747E-2</c:v>
                </c:pt>
                <c:pt idx="1262">
                  <c:v>1.6943968509652973E-2</c:v>
                </c:pt>
                <c:pt idx="1263">
                  <c:v>1.6954637947007248E-2</c:v>
                </c:pt>
                <c:pt idx="1264">
                  <c:v>1.6966468206651018E-2</c:v>
                </c:pt>
                <c:pt idx="1265">
                  <c:v>1.6944501038142316E-2</c:v>
                </c:pt>
                <c:pt idx="1266">
                  <c:v>1.6922460666071063E-2</c:v>
                </c:pt>
                <c:pt idx="1267">
                  <c:v>1.6900347092881636E-2</c:v>
                </c:pt>
                <c:pt idx="1268">
                  <c:v>1.6878160321027152E-2</c:v>
                </c:pt>
                <c:pt idx="1269">
                  <c:v>1.6858578560852815E-2</c:v>
                </c:pt>
                <c:pt idx="1270">
                  <c:v>1.6836075630869675E-2</c:v>
                </c:pt>
                <c:pt idx="1271">
                  <c:v>1.6813499111883953E-2</c:v>
                </c:pt>
                <c:pt idx="1272">
                  <c:v>1.6790849006400453E-2</c:v>
                </c:pt>
                <c:pt idx="1273">
                  <c:v>1.6768125316930577E-2</c:v>
                </c:pt>
                <c:pt idx="1274">
                  <c:v>1.6745328045995388E-2</c:v>
                </c:pt>
                <c:pt idx="1275">
                  <c:v>1.6722457196124287E-2</c:v>
                </c:pt>
                <c:pt idx="1276">
                  <c:v>1.6699512769852386E-2</c:v>
                </c:pt>
                <c:pt idx="1277">
                  <c:v>1.6673901981379826E-2</c:v>
                </c:pt>
                <c:pt idx="1278">
                  <c:v>1.6651154433487969E-2</c:v>
                </c:pt>
                <c:pt idx="1279">
                  <c:v>1.6628334107721954E-2</c:v>
                </c:pt>
                <c:pt idx="1280">
                  <c:v>1.6605441006612362E-2</c:v>
                </c:pt>
                <c:pt idx="1281">
                  <c:v>1.6582475132698896E-2</c:v>
                </c:pt>
                <c:pt idx="1282">
                  <c:v>1.6559861048203121E-2</c:v>
                </c:pt>
                <c:pt idx="1283">
                  <c:v>1.653657659624139E-2</c:v>
                </c:pt>
                <c:pt idx="1284">
                  <c:v>1.651321898596441E-2</c:v>
                </c:pt>
                <c:pt idx="1285">
                  <c:v>1.6489788219962019E-2</c:v>
                </c:pt>
                <c:pt idx="1286">
                  <c:v>1.6466554260509379E-2</c:v>
                </c:pt>
                <c:pt idx="1287">
                  <c:v>1.6443151803547072E-2</c:v>
                </c:pt>
                <c:pt idx="1288">
                  <c:v>1.6419676591780411E-2</c:v>
                </c:pt>
                <c:pt idx="1289">
                  <c:v>1.6396128627813832E-2</c:v>
                </c:pt>
                <c:pt idx="1290">
                  <c:v>1.6371537145314363E-2</c:v>
                </c:pt>
                <c:pt idx="1291">
                  <c:v>1.6375629320884134E-2</c:v>
                </c:pt>
                <c:pt idx="1292">
                  <c:v>1.6384376611568705E-2</c:v>
                </c:pt>
                <c:pt idx="1293">
                  <c:v>1.639312394082745E-2</c:v>
                </c:pt>
                <c:pt idx="1294">
                  <c:v>1.64018713086608E-2</c:v>
                </c:pt>
                <c:pt idx="1295">
                  <c:v>1.6411616568984266E-2</c:v>
                </c:pt>
                <c:pt idx="1296">
                  <c:v>1.6420364413950065E-2</c:v>
                </c:pt>
                <c:pt idx="1297">
                  <c:v>1.6429112297702664E-2</c:v>
                </c:pt>
                <c:pt idx="1298">
                  <c:v>1.6437860220243364E-2</c:v>
                </c:pt>
                <c:pt idx="1299">
                  <c:v>1.6446608181571298E-2</c:v>
                </c:pt>
                <c:pt idx="1300">
                  <c:v>1.6455356181687336E-2</c:v>
                </c:pt>
                <c:pt idx="1301">
                  <c:v>1.6464104220591476E-2</c:v>
                </c:pt>
                <c:pt idx="1302">
                  <c:v>1.6472852298283287E-2</c:v>
                </c:pt>
                <c:pt idx="1303">
                  <c:v>1.6478597441372204E-2</c:v>
                </c:pt>
                <c:pt idx="1304">
                  <c:v>1.6487344391734011E-2</c:v>
                </c:pt>
                <c:pt idx="1305">
                  <c:v>1.6496091380246953E-2</c:v>
                </c:pt>
                <c:pt idx="1306">
                  <c:v>1.650483840691104E-2</c:v>
                </c:pt>
                <c:pt idx="1307">
                  <c:v>1.6513585471726263E-2</c:v>
                </c:pt>
                <c:pt idx="1308">
                  <c:v>1.6523335507281283E-2</c:v>
                </c:pt>
                <c:pt idx="1309">
                  <c:v>1.6532083051049744E-2</c:v>
                </c:pt>
                <c:pt idx="1310">
                  <c:v>1.6540830633182679E-2</c:v>
                </c:pt>
                <c:pt idx="1311">
                  <c:v>1.6549578253680093E-2</c:v>
                </c:pt>
                <c:pt idx="1312">
                  <c:v>1.655732136808008E-2</c:v>
                </c:pt>
                <c:pt idx="1313">
                  <c:v>1.6566068661807445E-2</c:v>
                </c:pt>
                <c:pt idx="1314">
                  <c:v>1.657481599368683E-2</c:v>
                </c:pt>
                <c:pt idx="1315">
                  <c:v>1.658356336371912E-2</c:v>
                </c:pt>
                <c:pt idx="1316">
                  <c:v>1.6593316931642212E-2</c:v>
                </c:pt>
                <c:pt idx="1317">
                  <c:v>1.6579262685765678E-2</c:v>
                </c:pt>
                <c:pt idx="1318">
                  <c:v>1.6556029655804261E-2</c:v>
                </c:pt>
                <c:pt idx="1319">
                  <c:v>1.6532729018556482E-2</c:v>
                </c:pt>
                <c:pt idx="1320">
                  <c:v>1.6509360776397582E-2</c:v>
                </c:pt>
                <c:pt idx="1321">
                  <c:v>1.6488715759160257E-2</c:v>
                </c:pt>
                <c:pt idx="1322">
                  <c:v>1.6465044925866791E-2</c:v>
                </c:pt>
                <c:pt idx="1323">
                  <c:v>1.6441306125267289E-2</c:v>
                </c:pt>
                <c:pt idx="1324">
                  <c:v>1.6417499359782352E-2</c:v>
                </c:pt>
                <c:pt idx="1325">
                  <c:v>1.6393624631839656E-2</c:v>
                </c:pt>
                <c:pt idx="1326">
                  <c:v>1.6369681943871728E-2</c:v>
                </c:pt>
                <c:pt idx="1327">
                  <c:v>1.6345671298320815E-2</c:v>
                </c:pt>
                <c:pt idx="1328">
                  <c:v>1.6321592697635341E-2</c:v>
                </c:pt>
                <c:pt idx="1329">
                  <c:v>1.6293196841201001E-2</c:v>
                </c:pt>
                <c:pt idx="1330">
                  <c:v>1.6269487826109812E-2</c:v>
                </c:pt>
                <c:pt idx="1331">
                  <c:v>1.6245711959501689E-2</c:v>
                </c:pt>
                <c:pt idx="1332">
                  <c:v>1.6221869243800788E-2</c:v>
                </c:pt>
                <c:pt idx="1333">
                  <c:v>1.6197959681436898E-2</c:v>
                </c:pt>
                <c:pt idx="1334">
                  <c:v>1.6174538002945819E-2</c:v>
                </c:pt>
                <c:pt idx="1335">
                  <c:v>1.6150326289718728E-2</c:v>
                </c:pt>
                <c:pt idx="1336">
                  <c:v>1.6126047375829549E-2</c:v>
                </c:pt>
                <c:pt idx="1337">
                  <c:v>1.6101701263752811E-2</c:v>
                </c:pt>
                <c:pt idx="1338">
                  <c:v>1.6077409255238966E-2</c:v>
                </c:pt>
                <c:pt idx="1339">
                  <c:v>1.6053098664328618E-2</c:v>
                </c:pt>
                <c:pt idx="1340">
                  <c:v>1.6028721243961087E-2</c:v>
                </c:pt>
                <c:pt idx="1341">
                  <c:v>1.6004276996621769E-2</c:v>
                </c:pt>
                <c:pt idx="1342">
                  <c:v>1.5978962817667225E-2</c:v>
                </c:pt>
                <c:pt idx="1343">
                  <c:v>1.5976884953964921E-2</c:v>
                </c:pt>
                <c:pt idx="1344">
                  <c:v>1.5983866067936416E-2</c:v>
                </c:pt>
                <c:pt idx="1345">
                  <c:v>1.5990847206482355E-2</c:v>
                </c:pt>
                <c:pt idx="1346">
                  <c:v>1.5997828369602729E-2</c:v>
                </c:pt>
                <c:pt idx="1347">
                  <c:v>1.6005663050254509E-2</c:v>
                </c:pt>
                <c:pt idx="1348">
                  <c:v>1.6012644573476655E-2</c:v>
                </c:pt>
                <c:pt idx="1349">
                  <c:v>1.6019626121409905E-2</c:v>
                </c:pt>
                <c:pt idx="1350">
                  <c:v>1.6026607694052952E-2</c:v>
                </c:pt>
                <c:pt idx="1351">
                  <c:v>1.603358929140667E-2</c:v>
                </c:pt>
                <c:pt idx="1352">
                  <c:v>1.6040570913471056E-2</c:v>
                </c:pt>
                <c:pt idx="1353">
                  <c:v>1.604755256024611E-2</c:v>
                </c:pt>
                <c:pt idx="1354">
                  <c:v>1.6054534231731397E-2</c:v>
                </c:pt>
                <c:pt idx="1355">
                  <c:v>1.6059804014220636E-2</c:v>
                </c:pt>
                <c:pt idx="1356">
                  <c:v>1.6065928924805399E-2</c:v>
                </c:pt>
                <c:pt idx="1357">
                  <c:v>1.6072909734009464E-2</c:v>
                </c:pt>
                <c:pt idx="1358">
                  <c:v>1.6079890567518507E-2</c:v>
                </c:pt>
                <c:pt idx="1359">
                  <c:v>1.6086871425332085E-2</c:v>
                </c:pt>
                <c:pt idx="1360">
                  <c:v>1.6094709742967183E-2</c:v>
                </c:pt>
                <c:pt idx="1361">
                  <c:v>1.6101690962037712E-2</c:v>
                </c:pt>
                <c:pt idx="1362">
                  <c:v>1.6108672205548905E-2</c:v>
                </c:pt>
                <c:pt idx="1363">
                  <c:v>1.611565347350077E-2</c:v>
                </c:pt>
                <c:pt idx="1364">
                  <c:v>1.6122634765892867E-2</c:v>
                </c:pt>
                <c:pt idx="1365">
                  <c:v>1.6128757082624713E-2</c:v>
                </c:pt>
                <c:pt idx="1366">
                  <c:v>1.6135738110575785E-2</c:v>
                </c:pt>
                <c:pt idx="1367">
                  <c:v>1.6142719162832719E-2</c:v>
                </c:pt>
                <c:pt idx="1368">
                  <c:v>1.6149700239395073E-2</c:v>
                </c:pt>
                <c:pt idx="1369">
                  <c:v>1.613959444234904E-2</c:v>
                </c:pt>
                <c:pt idx="1370">
                  <c:v>1.6115118857833871E-2</c:v>
                </c:pt>
                <c:pt idx="1371">
                  <c:v>1.6090580290411459E-2</c:v>
                </c:pt>
                <c:pt idx="1372">
                  <c:v>1.6065978742413566E-2</c:v>
                </c:pt>
                <c:pt idx="1373">
                  <c:v>1.6044212248265698E-2</c:v>
                </c:pt>
                <c:pt idx="1374">
                  <c:v>1.6019319715832148E-2</c:v>
                </c:pt>
                <c:pt idx="1375">
                  <c:v>1.5994363865377715E-2</c:v>
                </c:pt>
                <c:pt idx="1376">
                  <c:v>1.5969344699274426E-2</c:v>
                </c:pt>
                <c:pt idx="1377">
                  <c:v>1.5944262219899606E-2</c:v>
                </c:pt>
                <c:pt idx="1378">
                  <c:v>1.591911642963853E-2</c:v>
                </c:pt>
                <c:pt idx="1379">
                  <c:v>1.5893907330880443E-2</c:v>
                </c:pt>
                <c:pt idx="1380">
                  <c:v>1.5868634926021224E-2</c:v>
                </c:pt>
                <c:pt idx="1381">
                  <c:v>1.5838669220905457E-2</c:v>
                </c:pt>
                <c:pt idx="1382">
                  <c:v>1.581376810405305E-2</c:v>
                </c:pt>
                <c:pt idx="1383">
                  <c:v>1.5788804710154949E-2</c:v>
                </c:pt>
                <c:pt idx="1384">
                  <c:v>1.5763779041584037E-2</c:v>
                </c:pt>
                <c:pt idx="1385">
                  <c:v>1.5738691100719283E-2</c:v>
                </c:pt>
                <c:pt idx="1386">
                  <c:v>1.5714235411283844E-2</c:v>
                </c:pt>
                <c:pt idx="1387">
                  <c:v>1.5688857095788409E-2</c:v>
                </c:pt>
                <c:pt idx="1388">
                  <c:v>1.5663416178359285E-2</c:v>
                </c:pt>
                <c:pt idx="1389">
                  <c:v>1.5637912661415079E-2</c:v>
                </c:pt>
                <c:pt idx="1390">
                  <c:v>1.561231739564312E-2</c:v>
                </c:pt>
                <c:pt idx="1391">
                  <c:v>1.5586855871292479E-2</c:v>
                </c:pt>
                <c:pt idx="1392">
                  <c:v>1.5561332091462373E-2</c:v>
                </c:pt>
                <c:pt idx="1393">
                  <c:v>1.5535746058578685E-2</c:v>
                </c:pt>
                <c:pt idx="1394">
                  <c:v>1.5510097775072947E-2</c:v>
                </c:pt>
                <c:pt idx="1395">
                  <c:v>1.550142107601226E-2</c:v>
                </c:pt>
                <c:pt idx="1396">
                  <c:v>1.5506755560948228E-2</c:v>
                </c:pt>
                <c:pt idx="1397">
                  <c:v>1.5512090060236867E-2</c:v>
                </c:pt>
                <c:pt idx="1398">
                  <c:v>1.5517424573877305E-2</c:v>
                </c:pt>
                <c:pt idx="1399">
                  <c:v>1.5523473945678011E-2</c:v>
                </c:pt>
                <c:pt idx="1400">
                  <c:v>1.5528808718214344E-2</c:v>
                </c:pt>
                <c:pt idx="1401">
                  <c:v>1.5534143505183047E-2</c:v>
                </c:pt>
                <c:pt idx="1402">
                  <c:v>1.5539478306583249E-2</c:v>
                </c:pt>
                <c:pt idx="1403">
                  <c:v>1.5544813122414949E-2</c:v>
                </c:pt>
                <c:pt idx="1404">
                  <c:v>1.5550147952678584E-2</c:v>
                </c:pt>
                <c:pt idx="1405">
                  <c:v>1.5555482797374154E-2</c:v>
                </c:pt>
                <c:pt idx="1406">
                  <c:v>1.5560817656501221E-2</c:v>
                </c:pt>
                <c:pt idx="1407">
                  <c:v>1.5565435842510179E-2</c:v>
                </c:pt>
                <c:pt idx="1408">
                  <c:v>1.5569336790601844E-2</c:v>
                </c:pt>
                <c:pt idx="1409">
                  <c:v>1.5574671000380702E-2</c:v>
                </c:pt>
                <c:pt idx="1410">
                  <c:v>1.5580005224353729E-2</c:v>
                </c:pt>
                <c:pt idx="1411">
                  <c:v>1.5586056988600784E-2</c:v>
                </c:pt>
                <c:pt idx="1412">
                  <c:v>1.5591391472061459E-2</c:v>
                </c:pt>
                <c:pt idx="1413">
                  <c:v>1.5596725969795992E-2</c:v>
                </c:pt>
                <c:pt idx="1414">
                  <c:v>1.5602060481804382E-2</c:v>
                </c:pt>
                <c:pt idx="1415">
                  <c:v>1.5607395008086628E-2</c:v>
                </c:pt>
                <c:pt idx="1416">
                  <c:v>1.5612010866288028E-2</c:v>
                </c:pt>
                <c:pt idx="1417">
                  <c:v>1.5617345189625991E-2</c:v>
                </c:pt>
                <c:pt idx="1418">
                  <c:v>1.562267952715901E-2</c:v>
                </c:pt>
                <c:pt idx="1419">
                  <c:v>1.5628013878887521E-2</c:v>
                </c:pt>
                <c:pt idx="1420">
                  <c:v>1.563334824481153E-2</c:v>
                </c:pt>
                <c:pt idx="1421">
                  <c:v>1.5635437183253626E-2</c:v>
                </c:pt>
                <c:pt idx="1422">
                  <c:v>1.5612984601088708E-2</c:v>
                </c:pt>
                <c:pt idx="1423">
                  <c:v>1.5590479127840189E-2</c:v>
                </c:pt>
                <c:pt idx="1424">
                  <c:v>1.5564693824699598E-2</c:v>
                </c:pt>
                <c:pt idx="1425">
                  <c:v>1.5544718074106173E-2</c:v>
                </c:pt>
                <c:pt idx="1426">
                  <c:v>1.5521900235279371E-2</c:v>
                </c:pt>
                <c:pt idx="1427">
                  <c:v>1.5499029223372485E-2</c:v>
                </c:pt>
                <c:pt idx="1428">
                  <c:v>1.5476105040210797E-2</c:v>
                </c:pt>
                <c:pt idx="1429">
                  <c:v>1.5453127687626212E-2</c:v>
                </c:pt>
                <c:pt idx="1430">
                  <c:v>1.5430097167451959E-2</c:v>
                </c:pt>
                <c:pt idx="1431">
                  <c:v>1.5407013481527449E-2</c:v>
                </c:pt>
                <c:pt idx="1432">
                  <c:v>1.5383876631694748E-2</c:v>
                </c:pt>
                <c:pt idx="1433">
                  <c:v>1.5356356567978712E-2</c:v>
                </c:pt>
                <c:pt idx="1434">
                  <c:v>1.5333553950614398E-2</c:v>
                </c:pt>
                <c:pt idx="1435">
                  <c:v>1.5310699033585484E-2</c:v>
                </c:pt>
                <c:pt idx="1436">
                  <c:v>1.5287791818717032E-2</c:v>
                </c:pt>
                <c:pt idx="1437">
                  <c:v>1.5264832307837581E-2</c:v>
                </c:pt>
                <c:pt idx="1438">
                  <c:v>1.5242512488842013E-2</c:v>
                </c:pt>
                <c:pt idx="1439">
                  <c:v>1.5219301727685874E-2</c:v>
                </c:pt>
                <c:pt idx="1440">
                  <c:v>1.519603839298684E-2</c:v>
                </c:pt>
                <c:pt idx="1441">
                  <c:v>1.5172722486602222E-2</c:v>
                </c:pt>
                <c:pt idx="1442">
                  <c:v>1.5149250377575632E-2</c:v>
                </c:pt>
                <c:pt idx="1443">
                  <c:v>1.5125977129268839E-2</c:v>
                </c:pt>
                <c:pt idx="1444">
                  <c:v>1.5102651597869408E-2</c:v>
                </c:pt>
                <c:pt idx="1445">
                  <c:v>1.5079273785239327E-2</c:v>
                </c:pt>
                <c:pt idx="1446">
                  <c:v>1.5055843693244498E-2</c:v>
                </c:pt>
                <c:pt idx="1447">
                  <c:v>1.5039609400168076E-2</c:v>
                </c:pt>
                <c:pt idx="1448">
                  <c:v>1.5043561221363166E-2</c:v>
                </c:pt>
                <c:pt idx="1449">
                  <c:v>1.5047513050436107E-2</c:v>
                </c:pt>
                <c:pt idx="1450">
                  <c:v>1.5051464887387773E-2</c:v>
                </c:pt>
                <c:pt idx="1451">
                  <c:v>1.5056013036522159E-2</c:v>
                </c:pt>
                <c:pt idx="1452">
                  <c:v>1.5059965054460714E-2</c:v>
                </c:pt>
                <c:pt idx="1453">
                  <c:v>1.5063917080321626E-2</c:v>
                </c:pt>
                <c:pt idx="1454">
                  <c:v>1.5067869114103594E-2</c:v>
                </c:pt>
                <c:pt idx="1455">
                  <c:v>1.5071821155807921E-2</c:v>
                </c:pt>
                <c:pt idx="1456">
                  <c:v>1.507577320543417E-2</c:v>
                </c:pt>
                <c:pt idx="1457">
                  <c:v>1.5079725262981911E-2</c:v>
                </c:pt>
                <c:pt idx="1458">
                  <c:v>1.5083677328451575E-2</c:v>
                </c:pt>
                <c:pt idx="1459">
                  <c:v>1.5087629401843163E-2</c:v>
                </c:pt>
                <c:pt idx="1460">
                  <c:v>1.5090385929681347E-2</c:v>
                </c:pt>
                <c:pt idx="1461">
                  <c:v>1.5094337687687889E-2</c:v>
                </c:pt>
                <c:pt idx="1462">
                  <c:v>1.5098289453529919E-2</c:v>
                </c:pt>
                <c:pt idx="1463">
                  <c:v>1.5102241227207002E-2</c:v>
                </c:pt>
                <c:pt idx="1464">
                  <c:v>1.5106791431946641E-2</c:v>
                </c:pt>
                <c:pt idx="1465">
                  <c:v>1.5110743387075687E-2</c:v>
                </c:pt>
                <c:pt idx="1466">
                  <c:v>1.5114695350083021E-2</c:v>
                </c:pt>
                <c:pt idx="1467">
                  <c:v>1.511864732096908E-2</c:v>
                </c:pt>
                <c:pt idx="1468">
                  <c:v>1.5122000213121257E-2</c:v>
                </c:pt>
                <c:pt idx="1469">
                  <c:v>1.5125952033809965E-2</c:v>
                </c:pt>
                <c:pt idx="1470">
                  <c:v>1.5129903862334163E-2</c:v>
                </c:pt>
                <c:pt idx="1471">
                  <c:v>1.5133855698693412E-2</c:v>
                </c:pt>
                <c:pt idx="1472">
                  <c:v>1.5137807542887714E-2</c:v>
                </c:pt>
                <c:pt idx="1473">
                  <c:v>1.5132019899377189E-2</c:v>
                </c:pt>
                <c:pt idx="1474">
                  <c:v>1.5111815349986691E-2</c:v>
                </c:pt>
                <c:pt idx="1475">
                  <c:v>1.5091567017678794E-2</c:v>
                </c:pt>
                <c:pt idx="1476">
                  <c:v>1.5068372456461534E-2</c:v>
                </c:pt>
                <c:pt idx="1477">
                  <c:v>1.5050318323016731E-2</c:v>
                </c:pt>
                <c:pt idx="1478">
                  <c:v>1.5029805818138767E-2</c:v>
                </c:pt>
                <c:pt idx="1479">
                  <c:v>1.5009249297495704E-2</c:v>
                </c:pt>
                <c:pt idx="1480">
                  <c:v>1.498864876245524E-2</c:v>
                </c:pt>
                <c:pt idx="1481">
                  <c:v>1.496800421438507E-2</c:v>
                </c:pt>
                <c:pt idx="1482">
                  <c:v>1.4947315654658604E-2</c:v>
                </c:pt>
                <c:pt idx="1483">
                  <c:v>1.4926583084650126E-2</c:v>
                </c:pt>
                <c:pt idx="1484">
                  <c:v>1.4905806505736996E-2</c:v>
                </c:pt>
                <c:pt idx="1485">
                  <c:v>1.4884985919301843E-2</c:v>
                </c:pt>
                <c:pt idx="1486">
                  <c:v>1.4859665982303538E-2</c:v>
                </c:pt>
                <c:pt idx="1487">
                  <c:v>1.4839263981452648E-2</c:v>
                </c:pt>
                <c:pt idx="1488">
                  <c:v>1.4818818915322675E-2</c:v>
                </c:pt>
                <c:pt idx="1489">
                  <c:v>1.4798330785272529E-2</c:v>
                </c:pt>
                <c:pt idx="1490">
                  <c:v>1.4779599016581102E-2</c:v>
                </c:pt>
                <c:pt idx="1491">
                  <c:v>1.4758644091143407E-2</c:v>
                </c:pt>
                <c:pt idx="1492">
                  <c:v>1.4737645406261555E-2</c:v>
                </c:pt>
                <c:pt idx="1493">
                  <c:v>1.4716602963331589E-2</c:v>
                </c:pt>
                <c:pt idx="1494">
                  <c:v>1.4692349517420178E-2</c:v>
                </c:pt>
                <c:pt idx="1495">
                  <c:v>1.4671470406278758E-2</c:v>
                </c:pt>
                <c:pt idx="1496">
                  <c:v>1.4650548010356174E-2</c:v>
                </c:pt>
                <c:pt idx="1497">
                  <c:v>1.4629582331042449E-2</c:v>
                </c:pt>
                <c:pt idx="1498">
                  <c:v>1.4607254574171179E-2</c:v>
                </c:pt>
                <c:pt idx="1499">
                  <c:v>1.4601157113031711E-2</c:v>
                </c:pt>
                <c:pt idx="1500">
                  <c:v>1.4603958574116012E-2</c:v>
                </c:pt>
                <c:pt idx="1501">
                  <c:v>1.4606760039202733E-2</c:v>
                </c:pt>
                <c:pt idx="1502">
                  <c:v>1.4609561508292306E-2</c:v>
                </c:pt>
                <c:pt idx="1503">
                  <c:v>1.4612362981385164E-2</c:v>
                </c:pt>
                <c:pt idx="1504">
                  <c:v>1.4615164458481739E-2</c:v>
                </c:pt>
                <c:pt idx="1505">
                  <c:v>1.4617965939580731E-2</c:v>
                </c:pt>
                <c:pt idx="1506">
                  <c:v>1.4620767424683009E-2</c:v>
                </c:pt>
                <c:pt idx="1507">
                  <c:v>1.4623568913788139E-2</c:v>
                </c:pt>
                <c:pt idx="1508">
                  <c:v>1.4626370406896986E-2</c:v>
                </c:pt>
                <c:pt idx="1509">
                  <c:v>1.4629171904008252E-2</c:v>
                </c:pt>
                <c:pt idx="1510">
                  <c:v>1.4631973405123235E-2</c:v>
                </c:pt>
                <c:pt idx="1511">
                  <c:v>1.4633284522506862E-2</c:v>
                </c:pt>
                <c:pt idx="1512">
                  <c:v>1.4635588829230158E-2</c:v>
                </c:pt>
                <c:pt idx="1513">
                  <c:v>1.4638389887296755E-2</c:v>
                </c:pt>
                <c:pt idx="1514">
                  <c:v>1.4641190949279336E-2</c:v>
                </c:pt>
                <c:pt idx="1515">
                  <c:v>1.464399201517746E-2</c:v>
                </c:pt>
                <c:pt idx="1516">
                  <c:v>1.4649279909304893E-2</c:v>
                </c:pt>
                <c:pt idx="1517">
                  <c:v>1.4650091588862216E-2</c:v>
                </c:pt>
                <c:pt idx="1518">
                  <c:v>1.4652892780370418E-2</c:v>
                </c:pt>
                <c:pt idx="1519">
                  <c:v>1.4655693975816128E-2</c:v>
                </c:pt>
                <c:pt idx="1520">
                  <c:v>1.4657997403408712E-2</c:v>
                </c:pt>
                <c:pt idx="1521">
                  <c:v>1.4660798492802737E-2</c:v>
                </c:pt>
                <c:pt idx="1522">
                  <c:v>1.4663599586112745E-2</c:v>
                </c:pt>
                <c:pt idx="1523">
                  <c:v>1.4666400683339178E-2</c:v>
                </c:pt>
                <c:pt idx="1524">
                  <c:v>1.4669700012111719E-2</c:v>
                </c:pt>
                <c:pt idx="1525">
                  <c:v>1.466516689793055E-2</c:v>
                </c:pt>
                <c:pt idx="1526">
                  <c:v>1.4650833470047713E-2</c:v>
                </c:pt>
                <c:pt idx="1527">
                  <c:v>1.4636470357333578E-2</c:v>
                </c:pt>
                <c:pt idx="1528">
                  <c:v>1.4615900132068024E-2</c:v>
                </c:pt>
                <c:pt idx="1529">
                  <c:v>1.4601464930304436E-2</c:v>
                </c:pt>
                <c:pt idx="1530">
                  <c:v>1.4587000045921407E-2</c:v>
                </c:pt>
                <c:pt idx="1531">
                  <c:v>1.4572505479567212E-2</c:v>
                </c:pt>
                <c:pt idx="1532">
                  <c:v>1.4557981231891002E-2</c:v>
                </c:pt>
                <c:pt idx="1533">
                  <c:v>1.4543427303543684E-2</c:v>
                </c:pt>
                <c:pt idx="1534">
                  <c:v>1.4528843695177044E-2</c:v>
                </c:pt>
                <c:pt idx="1535">
                  <c:v>1.4514230407443748E-2</c:v>
                </c:pt>
                <c:pt idx="1536">
                  <c:v>1.4499587440999096E-2</c:v>
                </c:pt>
                <c:pt idx="1537">
                  <c:v>1.4483369864524627E-2</c:v>
                </c:pt>
                <c:pt idx="1538">
                  <c:v>1.4468848229198661E-2</c:v>
                </c:pt>
                <c:pt idx="1539">
                  <c:v>1.4454297237057892E-2</c:v>
                </c:pt>
                <c:pt idx="1540">
                  <c:v>1.4439716888755273E-2</c:v>
                </c:pt>
                <c:pt idx="1541">
                  <c:v>1.4425107184943324E-2</c:v>
                </c:pt>
                <c:pt idx="1542">
                  <c:v>1.4408676559265586E-2</c:v>
                </c:pt>
                <c:pt idx="1543">
                  <c:v>1.4393913284840118E-2</c:v>
                </c:pt>
                <c:pt idx="1544">
                  <c:v>1.4379120497898065E-2</c:v>
                </c:pt>
                <c:pt idx="1545">
                  <c:v>1.4364298199102067E-2</c:v>
                </c:pt>
                <c:pt idx="1546">
                  <c:v>1.4349507892769991E-2</c:v>
                </c:pt>
                <c:pt idx="1547">
                  <c:v>1.4334717876663383E-2</c:v>
                </c:pt>
                <c:pt idx="1548">
                  <c:v>1.4319898509750207E-2</c:v>
                </c:pt>
                <c:pt idx="1549">
                  <c:v>1.4305049792694716E-2</c:v>
                </c:pt>
                <c:pt idx="1550">
                  <c:v>1.4289744050600958E-2</c:v>
                </c:pt>
                <c:pt idx="1551">
                  <c:v>1.4291770463032474E-2</c:v>
                </c:pt>
                <c:pt idx="1552">
                  <c:v>1.4293796877537523E-2</c:v>
                </c:pt>
                <c:pt idx="1553">
                  <c:v>1.4295823294114357E-2</c:v>
                </c:pt>
                <c:pt idx="1554">
                  <c:v>1.4298277709597377E-2</c:v>
                </c:pt>
                <c:pt idx="1555">
                  <c:v>1.4300304210666503E-2</c:v>
                </c:pt>
                <c:pt idx="1556">
                  <c:v>1.4302330713817877E-2</c:v>
                </c:pt>
                <c:pt idx="1557">
                  <c:v>1.4304357219054103E-2</c:v>
                </c:pt>
                <c:pt idx="1558">
                  <c:v>1.4306383726373448E-2</c:v>
                </c:pt>
                <c:pt idx="1559">
                  <c:v>1.4308410235777646E-2</c:v>
                </c:pt>
                <c:pt idx="1560">
                  <c:v>1.4310436747264526E-2</c:v>
                </c:pt>
                <c:pt idx="1561">
                  <c:v>1.4312463260835824E-2</c:v>
                </c:pt>
                <c:pt idx="1562">
                  <c:v>1.431448977649024E-2</c:v>
                </c:pt>
                <c:pt idx="1563">
                  <c:v>1.431523019008837E-2</c:v>
                </c:pt>
                <c:pt idx="1564">
                  <c:v>1.4317256468576574E-2</c:v>
                </c:pt>
                <c:pt idx="1565">
                  <c:v>1.4319282749114409E-2</c:v>
                </c:pt>
                <c:pt idx="1566">
                  <c:v>1.4321309031701875E-2</c:v>
                </c:pt>
                <c:pt idx="1567">
                  <c:v>1.4323335316338528E-2</c:v>
                </c:pt>
                <c:pt idx="1568">
                  <c:v>1.4325790687732836E-2</c:v>
                </c:pt>
                <c:pt idx="1569">
                  <c:v>1.4327817056966124E-2</c:v>
                </c:pt>
                <c:pt idx="1570">
                  <c:v>1.4329843428259744E-2</c:v>
                </c:pt>
                <c:pt idx="1571">
                  <c:v>1.4331869801614572E-2</c:v>
                </c:pt>
                <c:pt idx="1572">
                  <c:v>1.4333466770266713E-2</c:v>
                </c:pt>
                <c:pt idx="1573">
                  <c:v>1.4335493067200713E-2</c:v>
                </c:pt>
                <c:pt idx="1574">
                  <c:v>1.4337519366184345E-2</c:v>
                </c:pt>
                <c:pt idx="1575">
                  <c:v>1.4339545667218049E-2</c:v>
                </c:pt>
                <c:pt idx="1576">
                  <c:v>1.4342001699303759E-2</c:v>
                </c:pt>
                <c:pt idx="1577">
                  <c:v>1.4333753257205182E-2</c:v>
                </c:pt>
                <c:pt idx="1578">
                  <c:v>1.4323773862823559E-2</c:v>
                </c:pt>
                <c:pt idx="1579">
                  <c:v>1.4313774565975448E-2</c:v>
                </c:pt>
                <c:pt idx="1580">
                  <c:v>1.4303755366961268E-2</c:v>
                </c:pt>
                <c:pt idx="1581">
                  <c:v>1.429470003662426E-2</c:v>
                </c:pt>
                <c:pt idx="1582">
                  <c:v>1.4284577524540027E-2</c:v>
                </c:pt>
                <c:pt idx="1583">
                  <c:v>1.427443500210529E-2</c:v>
                </c:pt>
                <c:pt idx="1584">
                  <c:v>1.4264272469624336E-2</c:v>
                </c:pt>
                <c:pt idx="1585">
                  <c:v>1.4254089927401894E-2</c:v>
                </c:pt>
                <c:pt idx="1586">
                  <c:v>1.4243887375743575E-2</c:v>
                </c:pt>
                <c:pt idx="1587">
                  <c:v>1.4233664814955877E-2</c:v>
                </c:pt>
                <c:pt idx="1588">
                  <c:v>1.4223422245345733E-2</c:v>
                </c:pt>
                <c:pt idx="1589">
                  <c:v>1.4211769648499342E-2</c:v>
                </c:pt>
                <c:pt idx="1590">
                  <c:v>1.4201678111473753E-2</c:v>
                </c:pt>
                <c:pt idx="1591">
                  <c:v>1.4191566890212616E-2</c:v>
                </c:pt>
                <c:pt idx="1592">
                  <c:v>1.4181435985018736E-2</c:v>
                </c:pt>
                <c:pt idx="1593">
                  <c:v>1.4171285396196649E-2</c:v>
                </c:pt>
                <c:pt idx="1594">
                  <c:v>1.4161253209139597E-2</c:v>
                </c:pt>
                <c:pt idx="1595">
                  <c:v>1.4150999732719766E-2</c:v>
                </c:pt>
                <c:pt idx="1596">
                  <c:v>1.4140726466888732E-2</c:v>
                </c:pt>
                <c:pt idx="1597">
                  <c:v>1.4130433411954444E-2</c:v>
                </c:pt>
                <c:pt idx="1598">
                  <c:v>1.4120237208346761E-2</c:v>
                </c:pt>
                <c:pt idx="1599">
                  <c:v>1.4109968524174218E-2</c:v>
                </c:pt>
                <c:pt idx="1600">
                  <c:v>1.4099680158518278E-2</c:v>
                </c:pt>
                <c:pt idx="1601">
                  <c:v>1.4089372111688255E-2</c:v>
                </c:pt>
                <c:pt idx="1602">
                  <c:v>1.4078671311573207E-2</c:v>
                </c:pt>
                <c:pt idx="1603">
                  <c:v>1.4078477244504345E-2</c:v>
                </c:pt>
                <c:pt idx="1604">
                  <c:v>1.4079984717797206E-2</c:v>
                </c:pt>
                <c:pt idx="1605">
                  <c:v>1.4081492192237128E-2</c:v>
                </c:pt>
                <c:pt idx="1606">
                  <c:v>1.4082999667824109E-2</c:v>
                </c:pt>
                <c:pt idx="1607">
                  <c:v>1.4084889692620596E-2</c:v>
                </c:pt>
                <c:pt idx="1608">
                  <c:v>1.4086397229355608E-2</c:v>
                </c:pt>
                <c:pt idx="1609">
                  <c:v>1.4087904767244478E-2</c:v>
                </c:pt>
                <c:pt idx="1610">
                  <c:v>1.4089412306286339E-2</c:v>
                </c:pt>
                <c:pt idx="1611">
                  <c:v>1.4090919846481191E-2</c:v>
                </c:pt>
                <c:pt idx="1612">
                  <c:v>1.4092427387829469E-2</c:v>
                </c:pt>
                <c:pt idx="1613">
                  <c:v>1.4093934930331172E-2</c:v>
                </c:pt>
                <c:pt idx="1614">
                  <c:v>1.40954424739863E-2</c:v>
                </c:pt>
                <c:pt idx="1615">
                  <c:v>1.4095801008291258E-2</c:v>
                </c:pt>
                <c:pt idx="1616">
                  <c:v>1.4097308377547415E-2</c:v>
                </c:pt>
                <c:pt idx="1617">
                  <c:v>1.409881574793769E-2</c:v>
                </c:pt>
                <c:pt idx="1618">
                  <c:v>1.4100323119462528E-2</c:v>
                </c:pt>
                <c:pt idx="1619">
                  <c:v>1.4101830492121485E-2</c:v>
                </c:pt>
                <c:pt idx="1620">
                  <c:v>1.4103721148398347E-2</c:v>
                </c:pt>
                <c:pt idx="1621">
                  <c:v>1.4105228582256525E-2</c:v>
                </c:pt>
                <c:pt idx="1622">
                  <c:v>1.4106736017255329E-2</c:v>
                </c:pt>
                <c:pt idx="1623">
                  <c:v>1.410824345339476E-2</c:v>
                </c:pt>
                <c:pt idx="1624">
                  <c:v>1.4109367372432501E-2</c:v>
                </c:pt>
                <c:pt idx="1625">
                  <c:v>1.4110874751897947E-2</c:v>
                </c:pt>
                <c:pt idx="1626">
                  <c:v>1.4112382132497516E-2</c:v>
                </c:pt>
                <c:pt idx="1627">
                  <c:v>1.4113889514232087E-2</c:v>
                </c:pt>
                <c:pt idx="1628">
                  <c:v>1.4115780651201743E-2</c:v>
                </c:pt>
                <c:pt idx="1629">
                  <c:v>1.4112047915792184E-2</c:v>
                </c:pt>
                <c:pt idx="1630">
                  <c:v>1.4106209091370865E-2</c:v>
                </c:pt>
                <c:pt idx="1631">
                  <c:v>1.4100358579588138E-2</c:v>
                </c:pt>
                <c:pt idx="1632">
                  <c:v>1.4094496380548096E-2</c:v>
                </c:pt>
                <c:pt idx="1633">
                  <c:v>1.4089109100194872E-2</c:v>
                </c:pt>
                <c:pt idx="1634">
                  <c:v>1.4083184591773783E-2</c:v>
                </c:pt>
                <c:pt idx="1635">
                  <c:v>1.407724833233044E-2</c:v>
                </c:pt>
                <c:pt idx="1636">
                  <c:v>1.4071300321968625E-2</c:v>
                </c:pt>
                <c:pt idx="1637">
                  <c:v>1.4065340560793893E-2</c:v>
                </c:pt>
                <c:pt idx="1638">
                  <c:v>1.4059369048910024E-2</c:v>
                </c:pt>
                <c:pt idx="1639">
                  <c:v>1.4053385786423013E-2</c:v>
                </c:pt>
                <c:pt idx="1640">
                  <c:v>1.404739077343797E-2</c:v>
                </c:pt>
                <c:pt idx="1641">
                  <c:v>1.4040881300571791E-2</c:v>
                </c:pt>
                <c:pt idx="1642">
                  <c:v>1.4034979845332521E-2</c:v>
                </c:pt>
                <c:pt idx="1643">
                  <c:v>1.4029066830034253E-2</c:v>
                </c:pt>
                <c:pt idx="1644">
                  <c:v>1.4023142254780819E-2</c:v>
                </c:pt>
                <c:pt idx="1645">
                  <c:v>1.4017206119676917E-2</c:v>
                </c:pt>
                <c:pt idx="1646">
                  <c:v>1.4011226671083036E-2</c:v>
                </c:pt>
                <c:pt idx="1647">
                  <c:v>1.4005228509663681E-2</c:v>
                </c:pt>
                <c:pt idx="1648">
                  <c:v>1.3999218726030317E-2</c:v>
                </c:pt>
                <c:pt idx="1649">
                  <c:v>1.3993197320288647E-2</c:v>
                </c:pt>
                <c:pt idx="1650">
                  <c:v>1.3987352050060931E-2</c:v>
                </c:pt>
                <c:pt idx="1651">
                  <c:v>1.3981346558055502E-2</c:v>
                </c:pt>
                <c:pt idx="1652">
                  <c:v>1.3975329506935539E-2</c:v>
                </c:pt>
                <c:pt idx="1653">
                  <c:v>1.3969300896807041E-2</c:v>
                </c:pt>
                <c:pt idx="1654">
                  <c:v>1.396291596367606E-2</c:v>
                </c:pt>
                <c:pt idx="1655">
                  <c:v>1.396203616559992E-2</c:v>
                </c:pt>
                <c:pt idx="1656">
                  <c:v>1.3963239243178899E-2</c:v>
                </c:pt>
                <c:pt idx="1657">
                  <c:v>1.3964442321488661E-2</c:v>
                </c:pt>
                <c:pt idx="1658">
                  <c:v>1.3965645400529204E-2</c:v>
                </c:pt>
                <c:pt idx="1659">
                  <c:v>1.3967204716999049E-2</c:v>
                </c:pt>
                <c:pt idx="1660">
                  <c:v>1.3968407844066588E-2</c:v>
                </c:pt>
                <c:pt idx="1661">
                  <c:v>1.3969610971868321E-2</c:v>
                </c:pt>
                <c:pt idx="1662">
                  <c:v>1.3970814100405118E-2</c:v>
                </c:pt>
                <c:pt idx="1663">
                  <c:v>1.3972017229676545E-2</c:v>
                </c:pt>
                <c:pt idx="1664">
                  <c:v>1.3973220359682603E-2</c:v>
                </c:pt>
                <c:pt idx="1665">
                  <c:v>1.3974423490422855E-2</c:v>
                </c:pt>
                <c:pt idx="1666">
                  <c:v>1.3975626621898172E-2</c:v>
                </c:pt>
                <c:pt idx="1667">
                  <c:v>1.3976473144766598E-2</c:v>
                </c:pt>
                <c:pt idx="1668">
                  <c:v>1.3977319588813422E-2</c:v>
                </c:pt>
                <c:pt idx="1669">
                  <c:v>1.3978522629289891E-2</c:v>
                </c:pt>
                <c:pt idx="1670">
                  <c:v>1.3979725670492812E-2</c:v>
                </c:pt>
                <c:pt idx="1671">
                  <c:v>1.3980928712423065E-2</c:v>
                </c:pt>
                <c:pt idx="1672">
                  <c:v>1.398248858380223E-2</c:v>
                </c:pt>
                <c:pt idx="1673">
                  <c:v>1.3983691673801002E-2</c:v>
                </c:pt>
                <c:pt idx="1674">
                  <c:v>1.3984894764530119E-2</c:v>
                </c:pt>
                <c:pt idx="1675">
                  <c:v>1.3986097855990892E-2</c:v>
                </c:pt>
                <c:pt idx="1676">
                  <c:v>1.3987300948181135E-2</c:v>
                </c:pt>
                <c:pt idx="1677">
                  <c:v>1.3988146979259184E-2</c:v>
                </c:pt>
                <c:pt idx="1678">
                  <c:v>1.3989350026274598E-2</c:v>
                </c:pt>
                <c:pt idx="1679">
                  <c:v>1.3990553074016903E-2</c:v>
                </c:pt>
                <c:pt idx="1680">
                  <c:v>1.399175612248566E-2</c:v>
                </c:pt>
                <c:pt idx="1681">
                  <c:v>1.3992568977593614E-2</c:v>
                </c:pt>
                <c:pt idx="1682">
                  <c:v>1.3991153449621182E-2</c:v>
                </c:pt>
                <c:pt idx="1683">
                  <c:v>1.3989733915590313E-2</c:v>
                </c:pt>
                <c:pt idx="1684">
                  <c:v>1.3988310375507997E-2</c:v>
                </c:pt>
                <c:pt idx="1685">
                  <c:v>1.3986842144172172E-2</c:v>
                </c:pt>
                <c:pt idx="1686">
                  <c:v>1.398539674732732E-2</c:v>
                </c:pt>
                <c:pt idx="1687">
                  <c:v>1.398394732261081E-2</c:v>
                </c:pt>
                <c:pt idx="1688">
                  <c:v>1.3982493870031858E-2</c:v>
                </c:pt>
                <c:pt idx="1689">
                  <c:v>1.3981036389599251E-2</c:v>
                </c:pt>
                <c:pt idx="1690">
                  <c:v>1.3979574881321774E-2</c:v>
                </c:pt>
                <c:pt idx="1691">
                  <c:v>1.397810934520821E-2</c:v>
                </c:pt>
                <c:pt idx="1692">
                  <c:v>1.3976639781268221E-2</c:v>
                </c:pt>
                <c:pt idx="1693">
                  <c:v>1.3975166189509714E-2</c:v>
                </c:pt>
                <c:pt idx="1694">
                  <c:v>1.3974022705237815E-2</c:v>
                </c:pt>
                <c:pt idx="1695">
                  <c:v>1.3972568988320536E-2</c:v>
                </c:pt>
                <c:pt idx="1696">
                  <c:v>1.3971111287066051E-2</c:v>
                </c:pt>
                <c:pt idx="1697">
                  <c:v>1.3969649601484349E-2</c:v>
                </c:pt>
                <c:pt idx="1698">
                  <c:v>1.3967960183954253E-2</c:v>
                </c:pt>
                <c:pt idx="1699">
                  <c:v>1.3966476554166923E-2</c:v>
                </c:pt>
                <c:pt idx="1700">
                  <c:v>1.3964988918470108E-2</c:v>
                </c:pt>
                <c:pt idx="1701">
                  <c:v>1.3963497276872983E-2</c:v>
                </c:pt>
                <c:pt idx="1702">
                  <c:v>1.3962069425570435E-2</c:v>
                </c:pt>
                <c:pt idx="1703">
                  <c:v>1.3960583265028848E-2</c:v>
                </c:pt>
                <c:pt idx="1704">
                  <c:v>1.3959093120223472E-2</c:v>
                </c:pt>
                <c:pt idx="1705">
                  <c:v>1.3957598991163431E-2</c:v>
                </c:pt>
                <c:pt idx="1706">
                  <c:v>1.3956100877857414E-2</c:v>
                </c:pt>
                <c:pt idx="1707">
                  <c:v>1.395499387966956E-2</c:v>
                </c:pt>
                <c:pt idx="1708">
                  <c:v>1.3956092198479885E-2</c:v>
                </c:pt>
                <c:pt idx="1709">
                  <c:v>1.3957190517899124E-2</c:v>
                </c:pt>
                <c:pt idx="1710">
                  <c:v>1.3958288837927709E-2</c:v>
                </c:pt>
                <c:pt idx="1711">
                  <c:v>1.3959735623791648E-2</c:v>
                </c:pt>
                <c:pt idx="1712">
                  <c:v>1.3960833987521615E-2</c:v>
                </c:pt>
                <c:pt idx="1713">
                  <c:v>1.396193235186457E-2</c:v>
                </c:pt>
                <c:pt idx="1714">
                  <c:v>1.3963030716819645E-2</c:v>
                </c:pt>
                <c:pt idx="1715">
                  <c:v>1.3964129082386839E-2</c:v>
                </c:pt>
                <c:pt idx="1716">
                  <c:v>1.3965227448565718E-2</c:v>
                </c:pt>
                <c:pt idx="1717">
                  <c:v>1.396632581535715E-2</c:v>
                </c:pt>
                <c:pt idx="1718">
                  <c:v>1.3967424182761135E-2</c:v>
                </c:pt>
                <c:pt idx="1719">
                  <c:v>1.3968173745580778E-2</c:v>
                </c:pt>
                <c:pt idx="1720">
                  <c:v>1.3968574415415335E-2</c:v>
                </c:pt>
                <c:pt idx="1721">
                  <c:v>1.3969672657118438E-2</c:v>
                </c:pt>
                <c:pt idx="1722">
                  <c:v>1.3970770899423935E-2</c:v>
                </c:pt>
                <c:pt idx="1723">
                  <c:v>1.3971869142331379E-2</c:v>
                </c:pt>
                <c:pt idx="1724">
                  <c:v>1.3973316377522173E-2</c:v>
                </c:pt>
                <c:pt idx="1725">
                  <c:v>1.3974414664157876E-2</c:v>
                </c:pt>
                <c:pt idx="1726">
                  <c:v>1.3975512951399247E-2</c:v>
                </c:pt>
                <c:pt idx="1727">
                  <c:v>1.3976611239245849E-2</c:v>
                </c:pt>
                <c:pt idx="1728">
                  <c:v>1.3977360365902259E-2</c:v>
                </c:pt>
                <c:pt idx="1729">
                  <c:v>1.3978458612422725E-2</c:v>
                </c:pt>
                <c:pt idx="1730">
                  <c:v>1.3979556859545583E-2</c:v>
                </c:pt>
                <c:pt idx="1731">
                  <c:v>1.3980655107270831E-2</c:v>
                </c:pt>
                <c:pt idx="1732">
                  <c:v>1.3981753355598028E-2</c:v>
                </c:pt>
                <c:pt idx="1733">
                  <c:v>1.3982756335317406E-2</c:v>
                </c:pt>
                <c:pt idx="1734">
                  <c:v>1.3982296900318351E-2</c:v>
                </c:pt>
                <c:pt idx="1735">
                  <c:v>1.3981835172965735E-2</c:v>
                </c:pt>
                <c:pt idx="1736">
                  <c:v>1.3981304677602054E-2</c:v>
                </c:pt>
                <c:pt idx="1737">
                  <c:v>1.3980675492199493E-2</c:v>
                </c:pt>
                <c:pt idx="1738">
                  <c:v>1.3980198249380528E-2</c:v>
                </c:pt>
                <c:pt idx="1739">
                  <c:v>1.3979718701642434E-2</c:v>
                </c:pt>
                <c:pt idx="1740">
                  <c:v>1.3979236848986536E-2</c:v>
                </c:pt>
                <c:pt idx="1741">
                  <c:v>1.3978752691414159E-2</c:v>
                </c:pt>
                <c:pt idx="1742">
                  <c:v>1.3978266228927954E-2</c:v>
                </c:pt>
                <c:pt idx="1743">
                  <c:v>1.3977777461528363E-2</c:v>
                </c:pt>
                <c:pt idx="1744">
                  <c:v>1.3977286389217592E-2</c:v>
                </c:pt>
                <c:pt idx="1745">
                  <c:v>1.3977253048954605E-2</c:v>
                </c:pt>
                <c:pt idx="1746">
                  <c:v>1.3977497873326793E-2</c:v>
                </c:pt>
                <c:pt idx="1747">
                  <c:v>1.3977041105265139E-2</c:v>
                </c:pt>
                <c:pt idx="1748">
                  <c:v>1.3976582093812636E-2</c:v>
                </c:pt>
                <c:pt idx="1749">
                  <c:v>1.3976120838969713E-2</c:v>
                </c:pt>
                <c:pt idx="1750">
                  <c:v>1.39748354971303E-2</c:v>
                </c:pt>
                <c:pt idx="1751">
                  <c:v>1.3974345147086016E-2</c:v>
                </c:pt>
                <c:pt idx="1752">
                  <c:v>1.3973852517152231E-2</c:v>
                </c:pt>
                <c:pt idx="1753">
                  <c:v>1.3973357607331127E-2</c:v>
                </c:pt>
                <c:pt idx="1754">
                  <c:v>1.3973780913958112E-2</c:v>
                </c:pt>
                <c:pt idx="1755">
                  <c:v>1.3973306198807052E-2</c:v>
                </c:pt>
                <c:pt idx="1756">
                  <c:v>1.3972829240278036E-2</c:v>
                </c:pt>
                <c:pt idx="1757">
                  <c:v>1.3972350038371493E-2</c:v>
                </c:pt>
                <c:pt idx="1758">
                  <c:v>1.3970848859971767E-2</c:v>
                </c:pt>
                <c:pt idx="1759">
                  <c:v>1.397100368308828E-2</c:v>
                </c:pt>
                <c:pt idx="1760">
                  <c:v>1.3972042404835582E-2</c:v>
                </c:pt>
                <c:pt idx="1761">
                  <c:v>1.3973081127128461E-2</c:v>
                </c:pt>
                <c:pt idx="1762">
                  <c:v>1.3974119849965166E-2</c:v>
                </c:pt>
                <c:pt idx="1763">
                  <c:v>1.3976193065122084E-2</c:v>
                </c:pt>
                <c:pt idx="1764">
                  <c:v>1.3977231909719955E-2</c:v>
                </c:pt>
                <c:pt idx="1765">
                  <c:v>1.3978270754872223E-2</c:v>
                </c:pt>
                <c:pt idx="1766">
                  <c:v>1.3979309600577167E-2</c:v>
                </c:pt>
                <c:pt idx="1767">
                  <c:v>1.3980348446835645E-2</c:v>
                </c:pt>
                <c:pt idx="1768">
                  <c:v>1.398138729364809E-2</c:v>
                </c:pt>
                <c:pt idx="1769">
                  <c:v>1.39824261410145E-2</c:v>
                </c:pt>
                <c:pt idx="1770">
                  <c:v>1.3983464988934016E-2</c:v>
                </c:pt>
                <c:pt idx="1771">
                  <c:v>1.3983468380004872E-2</c:v>
                </c:pt>
                <c:pt idx="1772">
                  <c:v>1.3983816786576377E-2</c:v>
                </c:pt>
                <c:pt idx="1773">
                  <c:v>1.398485543491189E-2</c:v>
                </c:pt>
                <c:pt idx="1774">
                  <c:v>1.3985894083786202E-2</c:v>
                </c:pt>
                <c:pt idx="1775">
                  <c:v>1.3986932733198867E-2</c:v>
                </c:pt>
                <c:pt idx="1776">
                  <c:v>1.3988316698632684E-2</c:v>
                </c:pt>
                <c:pt idx="1777">
                  <c:v>1.3989355389379284E-2</c:v>
                </c:pt>
                <c:pt idx="1778">
                  <c:v>1.3990394080667868E-2</c:v>
                </c:pt>
                <c:pt idx="1779">
                  <c:v>1.3991432772497996E-2</c:v>
                </c:pt>
                <c:pt idx="1780">
                  <c:v>1.3992125988342357E-2</c:v>
                </c:pt>
                <c:pt idx="1781">
                  <c:v>1.3993164640986469E-2</c:v>
                </c:pt>
                <c:pt idx="1782">
                  <c:v>1.3994203294169819E-2</c:v>
                </c:pt>
                <c:pt idx="1783">
                  <c:v>1.3995241947891524E-2</c:v>
                </c:pt>
                <c:pt idx="1784">
                  <c:v>1.3996280602151582E-2</c:v>
                </c:pt>
                <c:pt idx="1785">
                  <c:v>1.3997599354720874E-2</c:v>
                </c:pt>
                <c:pt idx="1786">
                  <c:v>1.3998484874876538E-2</c:v>
                </c:pt>
                <c:pt idx="1787">
                  <c:v>1.3999370178353657E-2</c:v>
                </c:pt>
                <c:pt idx="1788">
                  <c:v>1.4000381688434628E-2</c:v>
                </c:pt>
                <c:pt idx="1789">
                  <c:v>1.4000938947665553E-2</c:v>
                </c:pt>
                <c:pt idx="1790">
                  <c:v>1.4001822715812394E-2</c:v>
                </c:pt>
                <c:pt idx="1791">
                  <c:v>1.400270626608534E-2</c:v>
                </c:pt>
                <c:pt idx="1792">
                  <c:v>1.4003589598483947E-2</c:v>
                </c:pt>
                <c:pt idx="1793">
                  <c:v>1.4004472713009102E-2</c:v>
                </c:pt>
                <c:pt idx="1794">
                  <c:v>1.4005355609659476E-2</c:v>
                </c:pt>
                <c:pt idx="1795">
                  <c:v>1.4006238288435514E-2</c:v>
                </c:pt>
                <c:pt idx="1796">
                  <c:v>1.400712074933633E-2</c:v>
                </c:pt>
                <c:pt idx="1797">
                  <c:v>1.4008337440428524E-2</c:v>
                </c:pt>
                <c:pt idx="1798">
                  <c:v>1.4010227012466412E-2</c:v>
                </c:pt>
                <c:pt idx="1799">
                  <c:v>1.4011112226566487E-2</c:v>
                </c:pt>
                <c:pt idx="1800">
                  <c:v>1.4011997227488764E-2</c:v>
                </c:pt>
                <c:pt idx="1801">
                  <c:v>1.4012882015231511E-2</c:v>
                </c:pt>
                <c:pt idx="1802">
                  <c:v>1.4013592995046916E-2</c:v>
                </c:pt>
                <c:pt idx="1803">
                  <c:v>1.4014475538317729E-2</c:v>
                </c:pt>
                <c:pt idx="1804">
                  <c:v>1.4015357866085737E-2</c:v>
                </c:pt>
                <c:pt idx="1805">
                  <c:v>1.4016239978350062E-2</c:v>
                </c:pt>
                <c:pt idx="1806">
                  <c:v>1.4017464736323709E-2</c:v>
                </c:pt>
                <c:pt idx="1807">
                  <c:v>1.4018347274791667E-2</c:v>
                </c:pt>
                <c:pt idx="1808">
                  <c:v>1.4019229598922815E-2</c:v>
                </c:pt>
                <c:pt idx="1809">
                  <c:v>1.402011170871759E-2</c:v>
                </c:pt>
                <c:pt idx="1810">
                  <c:v>1.4020669044389015E-2</c:v>
                </c:pt>
                <c:pt idx="1811">
                  <c:v>1.4021702148015704E-2</c:v>
                </c:pt>
                <c:pt idx="1812">
                  <c:v>1.4022735252181418E-2</c:v>
                </c:pt>
                <c:pt idx="1813">
                  <c:v>1.4023768356885714E-2</c:v>
                </c:pt>
                <c:pt idx="1814">
                  <c:v>1.402549415555389E-2</c:v>
                </c:pt>
                <c:pt idx="1815">
                  <c:v>1.4026180948372786E-2</c:v>
                </c:pt>
                <c:pt idx="1816">
                  <c:v>1.4027214094841598E-2</c:v>
                </c:pt>
                <c:pt idx="1817">
                  <c:v>1.4028247241851715E-2</c:v>
                </c:pt>
                <c:pt idx="1818">
                  <c:v>1.4029280389404441E-2</c:v>
                </c:pt>
                <c:pt idx="1819">
                  <c:v>1.403031353749804E-2</c:v>
                </c:pt>
                <c:pt idx="1820">
                  <c:v>1.4031346686132944E-2</c:v>
                </c:pt>
                <c:pt idx="1821">
                  <c:v>1.4032379835310457E-2</c:v>
                </c:pt>
                <c:pt idx="1822">
                  <c:v>1.4033412985028844E-2</c:v>
                </c:pt>
                <c:pt idx="1823">
                  <c:v>1.403340606850356E-2</c:v>
                </c:pt>
                <c:pt idx="1824">
                  <c:v>1.4034439098794262E-2</c:v>
                </c:pt>
                <c:pt idx="1825">
                  <c:v>1.4035472129618018E-2</c:v>
                </c:pt>
                <c:pt idx="1826">
                  <c:v>1.4036505160974386E-2</c:v>
                </c:pt>
                <c:pt idx="1827">
                  <c:v>1.4037885029677266E-2</c:v>
                </c:pt>
                <c:pt idx="1828">
                  <c:v>1.4038918102279674E-2</c:v>
                </c:pt>
                <c:pt idx="1829">
                  <c:v>1.4039951175417478E-2</c:v>
                </c:pt>
                <c:pt idx="1830">
                  <c:v>1.4040984249091117E-2</c:v>
                </c:pt>
                <c:pt idx="1831">
                  <c:v>1.404201732330103E-2</c:v>
                </c:pt>
                <c:pt idx="1832">
                  <c:v>1.4042703360302319E-2</c:v>
                </c:pt>
                <c:pt idx="1833">
                  <c:v>1.4043736395388742E-2</c:v>
                </c:pt>
                <c:pt idx="1834">
                  <c:v>1.4044769431006894E-2</c:v>
                </c:pt>
                <c:pt idx="1835">
                  <c:v>1.4045802467158542E-2</c:v>
                </c:pt>
                <c:pt idx="1836">
                  <c:v>1.404718270238549E-2</c:v>
                </c:pt>
                <c:pt idx="1837">
                  <c:v>1.4049338120649582E-2</c:v>
                </c:pt>
                <c:pt idx="1838">
                  <c:v>1.4051495075997979E-2</c:v>
                </c:pt>
                <c:pt idx="1839">
                  <c:v>1.4053653568436393E-2</c:v>
                </c:pt>
                <c:pt idx="1840">
                  <c:v>1.4055813597968335E-2</c:v>
                </c:pt>
                <c:pt idx="1841">
                  <c:v>1.4057496442504173E-2</c:v>
                </c:pt>
                <c:pt idx="1842">
                  <c:v>1.405966548435638E-2</c:v>
                </c:pt>
                <c:pt idx="1843">
                  <c:v>1.4061836071736932E-2</c:v>
                </c:pt>
                <c:pt idx="1844">
                  <c:v>1.406400820465113E-2</c:v>
                </c:pt>
                <c:pt idx="1845">
                  <c:v>1.4066181883103834E-2</c:v>
                </c:pt>
                <c:pt idx="1846">
                  <c:v>1.4068357107100339E-2</c:v>
                </c:pt>
                <c:pt idx="1847">
                  <c:v>1.4070533876645506E-2</c:v>
                </c:pt>
                <c:pt idx="1848">
                  <c:v>1.4072712191744193E-2</c:v>
                </c:pt>
                <c:pt idx="1849">
                  <c:v>1.4076182451042842E-2</c:v>
                </c:pt>
                <c:pt idx="1850">
                  <c:v>1.4078346038064123E-2</c:v>
                </c:pt>
                <c:pt idx="1851">
                  <c:v>1.4080511145670367E-2</c:v>
                </c:pt>
                <c:pt idx="1852">
                  <c:v>1.4082677773867654E-2</c:v>
                </c:pt>
                <c:pt idx="1853">
                  <c:v>1.4084440180464865E-2</c:v>
                </c:pt>
                <c:pt idx="1854">
                  <c:v>1.4086615757161584E-2</c:v>
                </c:pt>
                <c:pt idx="1855">
                  <c:v>1.4088792862700055E-2</c:v>
                </c:pt>
                <c:pt idx="1856">
                  <c:v>1.4090971497086831E-2</c:v>
                </c:pt>
                <c:pt idx="1857">
                  <c:v>1.4093151660324968E-2</c:v>
                </c:pt>
                <c:pt idx="1858">
                  <c:v>1.4095709475733968E-2</c:v>
                </c:pt>
                <c:pt idx="1859">
                  <c:v>1.4097886748206282E-2</c:v>
                </c:pt>
                <c:pt idx="1860">
                  <c:v>1.4100065541308741E-2</c:v>
                </c:pt>
                <c:pt idx="1861">
                  <c:v>1.4102245855047858E-2</c:v>
                </c:pt>
                <c:pt idx="1862">
                  <c:v>1.4104075409481349E-2</c:v>
                </c:pt>
                <c:pt idx="1863">
                  <c:v>1.4105148462784829E-2</c:v>
                </c:pt>
                <c:pt idx="1864">
                  <c:v>1.4106221516668392E-2</c:v>
                </c:pt>
                <c:pt idx="1865">
                  <c:v>1.4107294571133348E-2</c:v>
                </c:pt>
                <c:pt idx="1866">
                  <c:v>1.4108720073881508E-2</c:v>
                </c:pt>
                <c:pt idx="1867">
                  <c:v>1.4109793171455786E-2</c:v>
                </c:pt>
                <c:pt idx="1868">
                  <c:v>1.4110866269614379E-2</c:v>
                </c:pt>
                <c:pt idx="1869">
                  <c:v>1.4111939368357723E-2</c:v>
                </c:pt>
                <c:pt idx="1870">
                  <c:v>1.4113012467684947E-2</c:v>
                </c:pt>
                <c:pt idx="1871">
                  <c:v>1.4114085567596486E-2</c:v>
                </c:pt>
                <c:pt idx="1872">
                  <c:v>1.4115158668092775E-2</c:v>
                </c:pt>
                <c:pt idx="1873">
                  <c:v>1.4116231769172944E-2</c:v>
                </c:pt>
                <c:pt idx="1874">
                  <c:v>1.4117304870837864E-2</c:v>
                </c:pt>
                <c:pt idx="1875">
                  <c:v>1.411767233559944E-2</c:v>
                </c:pt>
                <c:pt idx="1876">
                  <c:v>1.4118745354483734E-2</c:v>
                </c:pt>
                <c:pt idx="1877">
                  <c:v>1.4119818373945591E-2</c:v>
                </c:pt>
                <c:pt idx="1878">
                  <c:v>1.4120891393985445E-2</c:v>
                </c:pt>
                <c:pt idx="1879">
                  <c:v>1.4121964414603297E-2</c:v>
                </c:pt>
                <c:pt idx="1880">
                  <c:v>1.4123390457847751E-2</c:v>
                </c:pt>
                <c:pt idx="1881">
                  <c:v>1.4124463521611062E-2</c:v>
                </c:pt>
                <c:pt idx="1882">
                  <c:v>1.4125536585955766E-2</c:v>
                </c:pt>
                <c:pt idx="1883">
                  <c:v>1.4126609650881861E-2</c:v>
                </c:pt>
                <c:pt idx="1884">
                  <c:v>1.4127329526362113E-2</c:v>
                </c:pt>
                <c:pt idx="1885">
                  <c:v>1.4128402550447961E-2</c:v>
                </c:pt>
                <c:pt idx="1886">
                  <c:v>1.412947557511181E-2</c:v>
                </c:pt>
                <c:pt idx="1887">
                  <c:v>1.4130548600353217E-2</c:v>
                </c:pt>
                <c:pt idx="1888">
                  <c:v>1.413197498422843E-2</c:v>
                </c:pt>
                <c:pt idx="1889">
                  <c:v>1.4134913000086572E-2</c:v>
                </c:pt>
                <c:pt idx="1890">
                  <c:v>1.4138164513157166E-2</c:v>
                </c:pt>
                <c:pt idx="1891">
                  <c:v>1.4141418904422928E-2</c:v>
                </c:pt>
                <c:pt idx="1892">
                  <c:v>1.4144676173897835E-2</c:v>
                </c:pt>
                <c:pt idx="1893">
                  <c:v>1.4147326235548206E-2</c:v>
                </c:pt>
                <c:pt idx="1894">
                  <c:v>1.4150600752719027E-2</c:v>
                </c:pt>
                <c:pt idx="1895">
                  <c:v>1.4153878163821097E-2</c:v>
                </c:pt>
                <c:pt idx="1896">
                  <c:v>1.4157158468869347E-2</c:v>
                </c:pt>
                <c:pt idx="1897">
                  <c:v>1.4160441667877397E-2</c:v>
                </c:pt>
                <c:pt idx="1898">
                  <c:v>1.4163727760860176E-2</c:v>
                </c:pt>
                <c:pt idx="1899">
                  <c:v>1.41670167478313E-2</c:v>
                </c:pt>
                <c:pt idx="1900">
                  <c:v>1.4170308628805703E-2</c:v>
                </c:pt>
                <c:pt idx="1901">
                  <c:v>1.4174637153758147E-2</c:v>
                </c:pt>
                <c:pt idx="1902">
                  <c:v>1.4177911716193268E-2</c:v>
                </c:pt>
                <c:pt idx="1903">
                  <c:v>1.4181189141483991E-2</c:v>
                </c:pt>
                <c:pt idx="1904">
                  <c:v>1.4184469429644658E-2</c:v>
                </c:pt>
                <c:pt idx="1905">
                  <c:v>1.4187752580689602E-2</c:v>
                </c:pt>
                <c:pt idx="1906">
                  <c:v>1.4190580166446806E-2</c:v>
                </c:pt>
                <c:pt idx="1907">
                  <c:v>1.419388061076465E-2</c:v>
                </c:pt>
                <c:pt idx="1908">
                  <c:v>1.4197183933519219E-2</c:v>
                </c:pt>
                <c:pt idx="1909">
                  <c:v>1.4200490134726235E-2</c:v>
                </c:pt>
                <c:pt idx="1910">
                  <c:v>1.4204211279679385E-2</c:v>
                </c:pt>
                <c:pt idx="1911">
                  <c:v>1.4207511608330187E-2</c:v>
                </c:pt>
                <c:pt idx="1912">
                  <c:v>1.4210814799966057E-2</c:v>
                </c:pt>
                <c:pt idx="1913">
                  <c:v>1.421412085460046E-2</c:v>
                </c:pt>
                <c:pt idx="1914">
                  <c:v>1.4217064318038158E-2</c:v>
                </c:pt>
                <c:pt idx="1915">
                  <c:v>1.4218833746799919E-2</c:v>
                </c:pt>
                <c:pt idx="1916">
                  <c:v>1.4219981969969797E-2</c:v>
                </c:pt>
                <c:pt idx="1917">
                  <c:v>1.4221130193804936E-2</c:v>
                </c:pt>
                <c:pt idx="1918">
                  <c:v>1.4222278418306207E-2</c:v>
                </c:pt>
                <c:pt idx="1919">
                  <c:v>1.4223788972110948E-2</c:v>
                </c:pt>
                <c:pt idx="1920">
                  <c:v>1.4224937243195252E-2</c:v>
                </c:pt>
                <c:pt idx="1921">
                  <c:v>1.422608551494902E-2</c:v>
                </c:pt>
                <c:pt idx="1922">
                  <c:v>1.4227233787371819E-2</c:v>
                </c:pt>
                <c:pt idx="1923">
                  <c:v>1.4228382060463647E-2</c:v>
                </c:pt>
                <c:pt idx="1924">
                  <c:v>1.4229530334224506E-2</c:v>
                </c:pt>
                <c:pt idx="1925">
                  <c:v>1.4230678608654394E-2</c:v>
                </c:pt>
                <c:pt idx="1926">
                  <c:v>1.4231826883753313E-2</c:v>
                </c:pt>
                <c:pt idx="1927">
                  <c:v>1.4232249791828156E-2</c:v>
                </c:pt>
                <c:pt idx="1928">
                  <c:v>1.4233035269338471E-2</c:v>
                </c:pt>
                <c:pt idx="1929">
                  <c:v>1.4234183410593028E-2</c:v>
                </c:pt>
                <c:pt idx="1930">
                  <c:v>1.4235331552505621E-2</c:v>
                </c:pt>
                <c:pt idx="1931">
                  <c:v>1.4236479695076252E-2</c:v>
                </c:pt>
                <c:pt idx="1932">
                  <c:v>1.4237990727818048E-2</c:v>
                </c:pt>
                <c:pt idx="1933">
                  <c:v>1.4239138917000901E-2</c:v>
                </c:pt>
                <c:pt idx="1934">
                  <c:v>1.4240287106845641E-2</c:v>
                </c:pt>
                <c:pt idx="1935">
                  <c:v>1.4241435297352709E-2</c:v>
                </c:pt>
                <c:pt idx="1936">
                  <c:v>1.4242583488520786E-2</c:v>
                </c:pt>
                <c:pt idx="1937">
                  <c:v>1.4243368564321023E-2</c:v>
                </c:pt>
                <c:pt idx="1938">
                  <c:v>1.4244516711498355E-2</c:v>
                </c:pt>
                <c:pt idx="1939">
                  <c:v>1.4245664859333726E-2</c:v>
                </c:pt>
                <c:pt idx="1940">
                  <c:v>1.4246813007827572E-2</c:v>
                </c:pt>
                <c:pt idx="1941">
                  <c:v>1.4249600909577775E-2</c:v>
                </c:pt>
                <c:pt idx="1942">
                  <c:v>1.425298514619092E-2</c:v>
                </c:pt>
                <c:pt idx="1943">
                  <c:v>1.4256372240392515E-2</c:v>
                </c:pt>
                <c:pt idx="1944">
                  <c:v>1.4259762192197057E-2</c:v>
                </c:pt>
                <c:pt idx="1945">
                  <c:v>1.4262525085860022E-2</c:v>
                </c:pt>
                <c:pt idx="1946">
                  <c:v>1.4265932625053596E-2</c:v>
                </c:pt>
                <c:pt idx="1947">
                  <c:v>1.4269343037545235E-2</c:v>
                </c:pt>
                <c:pt idx="1948">
                  <c:v>1.427275632334951E-2</c:v>
                </c:pt>
                <c:pt idx="1949">
                  <c:v>1.4276172482479671E-2</c:v>
                </c:pt>
                <c:pt idx="1950">
                  <c:v>1.427959151495206E-2</c:v>
                </c:pt>
                <c:pt idx="1951">
                  <c:v>1.4283013420781251E-2</c:v>
                </c:pt>
                <c:pt idx="1952">
                  <c:v>1.4286438199980491E-2</c:v>
                </c:pt>
                <c:pt idx="1953">
                  <c:v>1.4291464079555458E-2</c:v>
                </c:pt>
                <c:pt idx="1954">
                  <c:v>1.4294859006308221E-2</c:v>
                </c:pt>
                <c:pt idx="1955">
                  <c:v>1.4298256760032251E-2</c:v>
                </c:pt>
                <c:pt idx="1956">
                  <c:v>1.4301657340741448E-2</c:v>
                </c:pt>
                <c:pt idx="1957">
                  <c:v>1.4305060748451018E-2</c:v>
                </c:pt>
                <c:pt idx="1958">
                  <c:v>1.4307994823282511E-2</c:v>
                </c:pt>
                <c:pt idx="1959">
                  <c:v>1.4311415697784213E-2</c:v>
                </c:pt>
                <c:pt idx="1960">
                  <c:v>1.4314839414642211E-2</c:v>
                </c:pt>
                <c:pt idx="1961">
                  <c:v>1.4318265973871792E-2</c:v>
                </c:pt>
                <c:pt idx="1962">
                  <c:v>1.4322120192514921E-2</c:v>
                </c:pt>
                <c:pt idx="1963">
                  <c:v>1.4325540562533439E-2</c:v>
                </c:pt>
                <c:pt idx="1964">
                  <c:v>1.4328963759654858E-2</c:v>
                </c:pt>
                <c:pt idx="1965">
                  <c:v>1.4332389783893947E-2</c:v>
                </c:pt>
                <c:pt idx="1966">
                  <c:v>1.4335818635265478E-2</c:v>
                </c:pt>
                <c:pt idx="1967">
                  <c:v>1.4337615432651076E-2</c:v>
                </c:pt>
                <c:pt idx="1968">
                  <c:v>1.4338837878479137E-2</c:v>
                </c:pt>
                <c:pt idx="1969">
                  <c:v>1.4340060325060256E-2</c:v>
                </c:pt>
                <c:pt idx="1970">
                  <c:v>1.4341282772395747E-2</c:v>
                </c:pt>
                <c:pt idx="1971">
                  <c:v>1.4342877558458839E-2</c:v>
                </c:pt>
                <c:pt idx="1972">
                  <c:v>1.4344100055886041E-2</c:v>
                </c:pt>
                <c:pt idx="1973">
                  <c:v>1.4345322554071767E-2</c:v>
                </c:pt>
                <c:pt idx="1974">
                  <c:v>1.4346545053015582E-2</c:v>
                </c:pt>
                <c:pt idx="1975">
                  <c:v>1.4347767552717485E-2</c:v>
                </c:pt>
                <c:pt idx="1976">
                  <c:v>1.4348990053177914E-2</c:v>
                </c:pt>
                <c:pt idx="1977">
                  <c:v>1.4350212554396431E-2</c:v>
                </c:pt>
                <c:pt idx="1978">
                  <c:v>1.4351435056373037E-2</c:v>
                </c:pt>
                <c:pt idx="1979">
                  <c:v>1.4352284832353467E-2</c:v>
                </c:pt>
                <c:pt idx="1980">
                  <c:v>1.4352761780004742E-2</c:v>
                </c:pt>
                <c:pt idx="1981">
                  <c:v>1.4353984138402227E-2</c:v>
                </c:pt>
                <c:pt idx="1982">
                  <c:v>1.4355206497545634E-2</c:v>
                </c:pt>
                <c:pt idx="1983">
                  <c:v>1.4356801749654294E-2</c:v>
                </c:pt>
                <c:pt idx="1984">
                  <c:v>1.4358024158917779E-2</c:v>
                </c:pt>
                <c:pt idx="1985">
                  <c:v>1.4359246568930992E-2</c:v>
                </c:pt>
                <c:pt idx="1986">
                  <c:v>1.4360468979694374E-2</c:v>
                </c:pt>
                <c:pt idx="1987">
                  <c:v>1.4361691391207486E-2</c:v>
                </c:pt>
                <c:pt idx="1988">
                  <c:v>1.4362540668070013E-2</c:v>
                </c:pt>
                <c:pt idx="1989">
                  <c:v>1.4363763032434437E-2</c:v>
                </c:pt>
                <c:pt idx="1990">
                  <c:v>1.4364985397544341E-2</c:v>
                </c:pt>
                <c:pt idx="1991">
                  <c:v>1.4366207763401053E-2</c:v>
                </c:pt>
                <c:pt idx="1992">
                  <c:v>1.4367430130003246E-2</c:v>
                </c:pt>
                <c:pt idx="1993">
                  <c:v>1.4369141408190589E-2</c:v>
                </c:pt>
                <c:pt idx="1994">
                  <c:v>1.4371173121818695E-2</c:v>
                </c:pt>
                <c:pt idx="1995">
                  <c:v>1.4373205836827756E-2</c:v>
                </c:pt>
                <c:pt idx="1996">
                  <c:v>1.4375530165879623E-2</c:v>
                </c:pt>
                <c:pt idx="1997">
                  <c:v>1.437709374427977E-2</c:v>
                </c:pt>
                <c:pt idx="1998">
                  <c:v>1.4379133875725649E-2</c:v>
                </c:pt>
                <c:pt idx="1999">
                  <c:v>1.438117501404302E-2</c:v>
                </c:pt>
                <c:pt idx="2000">
                  <c:v>1.43832171592363E-2</c:v>
                </c:pt>
                <c:pt idx="2001">
                  <c:v>1.4385260311307255E-2</c:v>
                </c:pt>
                <c:pt idx="2002">
                  <c:v>1.4387304470259861E-2</c:v>
                </c:pt>
                <c:pt idx="2003">
                  <c:v>1.4389349636097207E-2</c:v>
                </c:pt>
                <c:pt idx="2004">
                  <c:v>1.4391395808821945E-2</c:v>
                </c:pt>
                <c:pt idx="2005">
                  <c:v>1.4394751991833769E-2</c:v>
                </c:pt>
                <c:pt idx="2006">
                  <c:v>1.4396787381485808E-2</c:v>
                </c:pt>
                <c:pt idx="2007">
                  <c:v>1.4398823761777592E-2</c:v>
                </c:pt>
                <c:pt idx="2008">
                  <c:v>1.4400861132713464E-2</c:v>
                </c:pt>
                <c:pt idx="2009">
                  <c:v>1.4402899494296031E-2</c:v>
                </c:pt>
                <c:pt idx="2010">
                  <c:v>1.4404524295155771E-2</c:v>
                </c:pt>
                <c:pt idx="2011">
                  <c:v>1.4406568883289542E-2</c:v>
                </c:pt>
                <c:pt idx="2012">
                  <c:v>1.4408614467438387E-2</c:v>
                </c:pt>
                <c:pt idx="2013">
                  <c:v>1.4410661047605799E-2</c:v>
                </c:pt>
                <c:pt idx="2014">
                  <c:v>1.4413106162013124E-2</c:v>
                </c:pt>
                <c:pt idx="2015">
                  <c:v>1.4415150467539288E-2</c:v>
                </c:pt>
                <c:pt idx="2016">
                  <c:v>1.4417195763733437E-2</c:v>
                </c:pt>
                <c:pt idx="2017">
                  <c:v>1.4419242050598607E-2</c:v>
                </c:pt>
                <c:pt idx="2018">
                  <c:v>1.4421289328138277E-2</c:v>
                </c:pt>
                <c:pt idx="2019">
                  <c:v>1.4422731607882128E-2</c:v>
                </c:pt>
                <c:pt idx="2020">
                  <c:v>1.4423980089956573E-2</c:v>
                </c:pt>
                <c:pt idx="2021">
                  <c:v>1.4425228572817273E-2</c:v>
                </c:pt>
                <c:pt idx="2022">
                  <c:v>1.4426477056464666E-2</c:v>
                </c:pt>
                <c:pt idx="2023">
                  <c:v>1.442810313167359E-2</c:v>
                </c:pt>
                <c:pt idx="2024">
                  <c:v>1.4429351666806697E-2</c:v>
                </c:pt>
                <c:pt idx="2025">
                  <c:v>1.4430600202731344E-2</c:v>
                </c:pt>
                <c:pt idx="2026">
                  <c:v>1.4431848739445793E-2</c:v>
                </c:pt>
                <c:pt idx="2027">
                  <c:v>1.4433097276951785E-2</c:v>
                </c:pt>
                <c:pt idx="2028">
                  <c:v>1.4434345815248448E-2</c:v>
                </c:pt>
                <c:pt idx="2029">
                  <c:v>1.4435594354336216E-2</c:v>
                </c:pt>
                <c:pt idx="2030">
                  <c:v>1.4436842894215093E-2</c:v>
                </c:pt>
                <c:pt idx="2031">
                  <c:v>1.4437713444688033E-2</c:v>
                </c:pt>
                <c:pt idx="2032">
                  <c:v>1.4438205900406516E-2</c:v>
                </c:pt>
                <c:pt idx="2033">
                  <c:v>1.4439454292811215E-2</c:v>
                </c:pt>
                <c:pt idx="2034">
                  <c:v>1.4440702685993637E-2</c:v>
                </c:pt>
                <c:pt idx="2035">
                  <c:v>1.4441951079954218E-2</c:v>
                </c:pt>
                <c:pt idx="2036">
                  <c:v>1.4443577684985711E-2</c:v>
                </c:pt>
                <c:pt idx="2037">
                  <c:v>1.4444826130465455E-2</c:v>
                </c:pt>
                <c:pt idx="2038">
                  <c:v>1.4446074576727429E-2</c:v>
                </c:pt>
                <c:pt idx="2039">
                  <c:v>1.4447323023772074E-2</c:v>
                </c:pt>
                <c:pt idx="2040">
                  <c:v>1.4448193061424704E-2</c:v>
                </c:pt>
                <c:pt idx="2041">
                  <c:v>1.4449441460052493E-2</c:v>
                </c:pt>
                <c:pt idx="2042">
                  <c:v>1.4450689859458443E-2</c:v>
                </c:pt>
                <c:pt idx="2043">
                  <c:v>1.4451938259642113E-2</c:v>
                </c:pt>
                <c:pt idx="2044">
                  <c:v>1.4453186660603504E-2</c:v>
                </c:pt>
                <c:pt idx="2045">
                  <c:v>1.445393840442985E-2</c:v>
                </c:pt>
                <c:pt idx="2046">
                  <c:v>1.4452120886757661E-2</c:v>
                </c:pt>
                <c:pt idx="2047">
                  <c:v>1.4450299703321078E-2</c:v>
                </c:pt>
                <c:pt idx="2048">
                  <c:v>1.4448213862145252E-2</c:v>
                </c:pt>
                <c:pt idx="2049">
                  <c:v>1.4446373637873216E-2</c:v>
                </c:pt>
                <c:pt idx="2050">
                  <c:v>1.4444524511091357E-2</c:v>
                </c:pt>
                <c:pt idx="2051">
                  <c:v>1.4442671698494086E-2</c:v>
                </c:pt>
                <c:pt idx="2052">
                  <c:v>1.4440815200090681E-2</c:v>
                </c:pt>
                <c:pt idx="2053">
                  <c:v>1.4438955015890856E-2</c:v>
                </c:pt>
                <c:pt idx="2054">
                  <c:v>1.4437091145907419E-2</c:v>
                </c:pt>
                <c:pt idx="2055">
                  <c:v>1.443522359014832E-2</c:v>
                </c:pt>
                <c:pt idx="2056">
                  <c:v>1.443335234862504E-2</c:v>
                </c:pt>
                <c:pt idx="2057">
                  <c:v>1.4431766162779991E-2</c:v>
                </c:pt>
                <c:pt idx="2058">
                  <c:v>1.4430420044676144E-2</c:v>
                </c:pt>
                <c:pt idx="2059">
                  <c:v>1.4428618981938915E-2</c:v>
                </c:pt>
                <c:pt idx="2060">
                  <c:v>1.442681433178401E-2</c:v>
                </c:pt>
                <c:pt idx="2061">
                  <c:v>1.4425006094221315E-2</c:v>
                </c:pt>
                <c:pt idx="2062">
                  <c:v>1.4422501568303922E-2</c:v>
                </c:pt>
                <c:pt idx="2063">
                  <c:v>1.4420637712191412E-2</c:v>
                </c:pt>
                <c:pt idx="2064">
                  <c:v>1.4418770210362607E-2</c:v>
                </c:pt>
                <c:pt idx="2065">
                  <c:v>1.4416899062829296E-2</c:v>
                </c:pt>
                <c:pt idx="2066">
                  <c:v>1.4415911095645545E-2</c:v>
                </c:pt>
                <c:pt idx="2067">
                  <c:v>1.4414081333847554E-2</c:v>
                </c:pt>
                <c:pt idx="2068">
                  <c:v>1.4412247984713113E-2</c:v>
                </c:pt>
                <c:pt idx="2069">
                  <c:v>1.4410411048250816E-2</c:v>
                </c:pt>
                <c:pt idx="2070">
                  <c:v>1.4407488639950321E-2</c:v>
                </c:pt>
                <c:pt idx="2071">
                  <c:v>1.4406901552710297E-2</c:v>
                </c:pt>
                <c:pt idx="2072">
                  <c:v>1.4408054670079318E-2</c:v>
                </c:pt>
                <c:pt idx="2073">
                  <c:v>1.4409207788119716E-2</c:v>
                </c:pt>
                <c:pt idx="2074">
                  <c:v>1.4410360906831053E-2</c:v>
                </c:pt>
                <c:pt idx="2075">
                  <c:v>1.4412624464056726E-2</c:v>
                </c:pt>
                <c:pt idx="2076">
                  <c:v>1.4413777722250186E-2</c:v>
                </c:pt>
                <c:pt idx="2077">
                  <c:v>1.4414930981125678E-2</c:v>
                </c:pt>
                <c:pt idx="2078">
                  <c:v>1.4416084240683637E-2</c:v>
                </c:pt>
                <c:pt idx="2079">
                  <c:v>1.4417237500923632E-2</c:v>
                </c:pt>
                <c:pt idx="2080">
                  <c:v>1.4418390761845231E-2</c:v>
                </c:pt>
                <c:pt idx="2081">
                  <c:v>1.4419544023449724E-2</c:v>
                </c:pt>
                <c:pt idx="2082">
                  <c:v>1.4420697285735393E-2</c:v>
                </c:pt>
                <c:pt idx="2083">
                  <c:v>1.4420739005429254E-2</c:v>
                </c:pt>
                <c:pt idx="2084">
                  <c:v>1.4421521598853284E-2</c:v>
                </c:pt>
                <c:pt idx="2085">
                  <c:v>1.4422674678870687E-2</c:v>
                </c:pt>
                <c:pt idx="2086">
                  <c:v>1.442382775955481E-2</c:v>
                </c:pt>
                <c:pt idx="2087">
                  <c:v>1.4424980840906968E-2</c:v>
                </c:pt>
                <c:pt idx="2088">
                  <c:v>1.442798764714431E-2</c:v>
                </c:pt>
                <c:pt idx="2089">
                  <c:v>1.4427657768023355E-2</c:v>
                </c:pt>
                <c:pt idx="2090">
                  <c:v>1.4428810897471021E-2</c:v>
                </c:pt>
                <c:pt idx="2091">
                  <c:v>1.4429964027589188E-2</c:v>
                </c:pt>
                <c:pt idx="2092">
                  <c:v>1.4430746257676461E-2</c:v>
                </c:pt>
                <c:pt idx="2093">
                  <c:v>1.4431899343032012E-2</c:v>
                </c:pt>
                <c:pt idx="2094">
                  <c:v>1.4433052429055159E-2</c:v>
                </c:pt>
                <c:pt idx="2095">
                  <c:v>1.4434205515745906E-2</c:v>
                </c:pt>
                <c:pt idx="2096">
                  <c:v>1.4435358603103811E-2</c:v>
                </c:pt>
                <c:pt idx="2097">
                  <c:v>1.4434823842753252E-2</c:v>
                </c:pt>
                <c:pt idx="2098">
                  <c:v>1.4431168712757859E-2</c:v>
                </c:pt>
                <c:pt idx="2099">
                  <c:v>1.4427508012875182E-2</c:v>
                </c:pt>
                <c:pt idx="2100">
                  <c:v>1.4422881172046514E-2</c:v>
                </c:pt>
                <c:pt idx="2101">
                  <c:v>1.4419846998353258E-2</c:v>
                </c:pt>
                <c:pt idx="2102">
                  <c:v>1.4416143195498074E-2</c:v>
                </c:pt>
                <c:pt idx="2103">
                  <c:v>1.4412433792522961E-2</c:v>
                </c:pt>
                <c:pt idx="2104">
                  <c:v>1.4408718789461301E-2</c:v>
                </c:pt>
                <c:pt idx="2105">
                  <c:v>1.4404998186342518E-2</c:v>
                </c:pt>
                <c:pt idx="2106">
                  <c:v>1.4401271983199116E-2</c:v>
                </c:pt>
                <c:pt idx="2107">
                  <c:v>1.4397540180062719E-2</c:v>
                </c:pt>
                <c:pt idx="2108">
                  <c:v>1.4393802776964067E-2</c:v>
                </c:pt>
                <c:pt idx="2109">
                  <c:v>1.4390081858195219E-2</c:v>
                </c:pt>
                <c:pt idx="2110">
                  <c:v>1.4386409940543984E-2</c:v>
                </c:pt>
                <c:pt idx="2111">
                  <c:v>1.4382732513116763E-2</c:v>
                </c:pt>
                <c:pt idx="2112">
                  <c:v>1.4379049575945529E-2</c:v>
                </c:pt>
                <c:pt idx="2113">
                  <c:v>1.4375361129059232E-2</c:v>
                </c:pt>
                <c:pt idx="2114">
                  <c:v>1.4369251279183669E-2</c:v>
                </c:pt>
                <c:pt idx="2115">
                  <c:v>1.436549748723142E-2</c:v>
                </c:pt>
                <c:pt idx="2116">
                  <c:v>1.4361738125946197E-2</c:v>
                </c:pt>
                <c:pt idx="2117">
                  <c:v>1.4357973195359889E-2</c:v>
                </c:pt>
                <c:pt idx="2118">
                  <c:v>1.4354455957455365E-2</c:v>
                </c:pt>
                <c:pt idx="2119">
                  <c:v>1.4350705736014149E-2</c:v>
                </c:pt>
                <c:pt idx="2120">
                  <c:v>1.4346949975393384E-2</c:v>
                </c:pt>
                <c:pt idx="2121">
                  <c:v>1.4343188675626084E-2</c:v>
                </c:pt>
                <c:pt idx="2122">
                  <c:v>1.4339065004030727E-2</c:v>
                </c:pt>
                <c:pt idx="2123">
                  <c:v>1.43400722993463E-2</c:v>
                </c:pt>
                <c:pt idx="2124">
                  <c:v>1.4341079595174252E-2</c:v>
                </c:pt>
                <c:pt idx="2125">
                  <c:v>1.4342086891514142E-2</c:v>
                </c:pt>
                <c:pt idx="2126">
                  <c:v>1.4343451181154269E-2</c:v>
                </c:pt>
                <c:pt idx="2127">
                  <c:v>1.4344458518544293E-2</c:v>
                </c:pt>
                <c:pt idx="2128">
                  <c:v>1.4345465856449122E-2</c:v>
                </c:pt>
                <c:pt idx="2129">
                  <c:v>1.4346473194868757E-2</c:v>
                </c:pt>
                <c:pt idx="2130">
                  <c:v>1.4347480533803633E-2</c:v>
                </c:pt>
                <c:pt idx="2131">
                  <c:v>1.4348487873252878E-2</c:v>
                </c:pt>
                <c:pt idx="2132">
                  <c:v>1.4349495213216931E-2</c:v>
                </c:pt>
                <c:pt idx="2133">
                  <c:v>1.4350502553696222E-2</c:v>
                </c:pt>
                <c:pt idx="2134">
                  <c:v>1.435150989469032E-2</c:v>
                </c:pt>
                <c:pt idx="2135">
                  <c:v>1.4351445216667275E-2</c:v>
                </c:pt>
                <c:pt idx="2136">
                  <c:v>1.4352452438542683E-2</c:v>
                </c:pt>
                <c:pt idx="2137">
                  <c:v>1.4353459660924646E-2</c:v>
                </c:pt>
                <c:pt idx="2138">
                  <c:v>1.4354466883813165E-2</c:v>
                </c:pt>
                <c:pt idx="2139">
                  <c:v>1.4355474107207358E-2</c:v>
                </c:pt>
                <c:pt idx="2140">
                  <c:v>1.4356838857936895E-2</c:v>
                </c:pt>
                <c:pt idx="2141">
                  <c:v>1.435784612240653E-2</c:v>
                </c:pt>
                <c:pt idx="2142">
                  <c:v>1.4358853387384768E-2</c:v>
                </c:pt>
                <c:pt idx="2143">
                  <c:v>1.435986065287205E-2</c:v>
                </c:pt>
                <c:pt idx="2144">
                  <c:v>1.4360510231777543E-2</c:v>
                </c:pt>
                <c:pt idx="2145">
                  <c:v>1.436151745821063E-2</c:v>
                </c:pt>
                <c:pt idx="2146">
                  <c:v>1.4362524685149832E-2</c:v>
                </c:pt>
                <c:pt idx="2147">
                  <c:v>1.4363531912596031E-2</c:v>
                </c:pt>
                <c:pt idx="2148">
                  <c:v>1.4364896987948064E-2</c:v>
                </c:pt>
                <c:pt idx="2149">
                  <c:v>1.4359562039230105E-2</c:v>
                </c:pt>
                <c:pt idx="2150">
                  <c:v>1.4353162334234714E-2</c:v>
                </c:pt>
                <c:pt idx="2151">
                  <c:v>1.4346754315359188E-2</c:v>
                </c:pt>
                <c:pt idx="2152">
                  <c:v>1.4340337982683025E-2</c:v>
                </c:pt>
                <c:pt idx="2153">
                  <c:v>1.4334425759670401E-2</c:v>
                </c:pt>
                <c:pt idx="2154">
                  <c:v>1.4327953144922578E-2</c:v>
                </c:pt>
                <c:pt idx="2155">
                  <c:v>1.4321472171042585E-2</c:v>
                </c:pt>
                <c:pt idx="2156">
                  <c:v>1.4314982838109913E-2</c:v>
                </c:pt>
                <c:pt idx="2157">
                  <c:v>1.4308485146206269E-2</c:v>
                </c:pt>
                <c:pt idx="2158">
                  <c:v>1.4301979095413354E-2</c:v>
                </c:pt>
                <c:pt idx="2159">
                  <c:v>1.4295464685813752E-2</c:v>
                </c:pt>
                <c:pt idx="2160">
                  <c:v>1.4288941917487401E-2</c:v>
                </c:pt>
                <c:pt idx="2161">
                  <c:v>1.4281846353783578E-2</c:v>
                </c:pt>
                <c:pt idx="2162">
                  <c:v>1.4275425622139388E-2</c:v>
                </c:pt>
                <c:pt idx="2163">
                  <c:v>1.4268996667240512E-2</c:v>
                </c:pt>
                <c:pt idx="2164">
                  <c:v>1.4262559489168191E-2</c:v>
                </c:pt>
                <c:pt idx="2165">
                  <c:v>1.4256114088002793E-2</c:v>
                </c:pt>
                <c:pt idx="2166">
                  <c:v>1.4249646669281862E-2</c:v>
                </c:pt>
                <c:pt idx="2167">
                  <c:v>1.4243145446927084E-2</c:v>
                </c:pt>
                <c:pt idx="2168">
                  <c:v>1.4236635957141851E-2</c:v>
                </c:pt>
                <c:pt idx="2169">
                  <c:v>1.4230118200007845E-2</c:v>
                </c:pt>
                <c:pt idx="2170">
                  <c:v>1.4223763738617827E-2</c:v>
                </c:pt>
                <c:pt idx="2171">
                  <c:v>1.4217269000596959E-2</c:v>
                </c:pt>
                <c:pt idx="2172">
                  <c:v>1.4210766040050386E-2</c:v>
                </c:pt>
                <c:pt idx="2173">
                  <c:v>1.4204254857061088E-2</c:v>
                </c:pt>
                <c:pt idx="2174">
                  <c:v>1.4197405406972129E-2</c:v>
                </c:pt>
                <c:pt idx="2175">
                  <c:v>1.4197145320494309E-2</c:v>
                </c:pt>
                <c:pt idx="2176">
                  <c:v>1.4197935855994104E-2</c:v>
                </c:pt>
                <c:pt idx="2177">
                  <c:v>1.4198726391808837E-2</c:v>
                </c:pt>
                <c:pt idx="2178">
                  <c:v>1.4199516927939384E-2</c:v>
                </c:pt>
                <c:pt idx="2179">
                  <c:v>1.4200643333384449E-2</c:v>
                </c:pt>
                <c:pt idx="2180">
                  <c:v>1.4201433901240412E-2</c:v>
                </c:pt>
                <c:pt idx="2181">
                  <c:v>1.4202224469413946E-2</c:v>
                </c:pt>
                <c:pt idx="2182">
                  <c:v>1.4203015037904183E-2</c:v>
                </c:pt>
                <c:pt idx="2183">
                  <c:v>1.4203805606711558E-2</c:v>
                </c:pt>
                <c:pt idx="2184">
                  <c:v>1.4204596175836505E-2</c:v>
                </c:pt>
                <c:pt idx="2185">
                  <c:v>1.4205386745278589E-2</c:v>
                </c:pt>
                <c:pt idx="2186">
                  <c:v>1.4206177315036943E-2</c:v>
                </c:pt>
                <c:pt idx="2187">
                  <c:v>1.4205959567018282E-2</c:v>
                </c:pt>
                <c:pt idx="2188">
                  <c:v>1.4206750044088601E-2</c:v>
                </c:pt>
                <c:pt idx="2189">
                  <c:v>1.42075405214716E-2</c:v>
                </c:pt>
                <c:pt idx="2190">
                  <c:v>1.4208330999165951E-2</c:v>
                </c:pt>
                <c:pt idx="2191">
                  <c:v>1.420912147717298E-2</c:v>
                </c:pt>
                <c:pt idx="2192">
                  <c:v>1.4210248205293969E-2</c:v>
                </c:pt>
                <c:pt idx="2193">
                  <c:v>1.4211038715038666E-2</c:v>
                </c:pt>
                <c:pt idx="2194">
                  <c:v>1.4211829225097396E-2</c:v>
                </c:pt>
                <c:pt idx="2195">
                  <c:v>1.4212619735470163E-2</c:v>
                </c:pt>
                <c:pt idx="2196">
                  <c:v>1.4213073871884606E-2</c:v>
                </c:pt>
                <c:pt idx="2197">
                  <c:v>1.4213864351762844E-2</c:v>
                </c:pt>
                <c:pt idx="2198">
                  <c:v>1.4214654831953321E-2</c:v>
                </c:pt>
                <c:pt idx="2199">
                  <c:v>1.4215445312455149E-2</c:v>
                </c:pt>
                <c:pt idx="2200">
                  <c:v>1.4216572292037481E-2</c:v>
                </c:pt>
                <c:pt idx="2201">
                  <c:v>1.4210771033237984E-2</c:v>
                </c:pt>
                <c:pt idx="2202">
                  <c:v>1.4202324440312232E-2</c:v>
                </c:pt>
                <c:pt idx="2203">
                  <c:v>1.4193867784127682E-2</c:v>
                </c:pt>
                <c:pt idx="2204">
                  <c:v>1.4185401064813023E-2</c:v>
                </c:pt>
                <c:pt idx="2205">
                  <c:v>1.4177680246144759E-2</c:v>
                </c:pt>
                <c:pt idx="2206">
                  <c:v>1.4169143926183589E-2</c:v>
                </c:pt>
                <c:pt idx="2207">
                  <c:v>1.4160597488299566E-2</c:v>
                </c:pt>
                <c:pt idx="2208">
                  <c:v>1.4152040932622529E-2</c:v>
                </c:pt>
                <c:pt idx="2209">
                  <c:v>1.4143474259283646E-2</c:v>
                </c:pt>
                <c:pt idx="2210">
                  <c:v>1.4134897468411876E-2</c:v>
                </c:pt>
                <c:pt idx="2211">
                  <c:v>1.4126310560137939E-2</c:v>
                </c:pt>
                <c:pt idx="2212">
                  <c:v>1.4117713534592563E-2</c:v>
                </c:pt>
                <c:pt idx="2213">
                  <c:v>1.4108052323907931E-2</c:v>
                </c:pt>
                <c:pt idx="2214">
                  <c:v>1.409958318567461E-2</c:v>
                </c:pt>
                <c:pt idx="2215">
                  <c:v>1.4091104094279949E-2</c:v>
                </c:pt>
                <c:pt idx="2216">
                  <c:v>1.4082615049853411E-2</c:v>
                </c:pt>
                <c:pt idx="2217">
                  <c:v>1.4074116052523155E-2</c:v>
                </c:pt>
                <c:pt idx="2218">
                  <c:v>1.4065706521669703E-2</c:v>
                </c:pt>
                <c:pt idx="2219">
                  <c:v>1.4057138514620936E-2</c:v>
                </c:pt>
                <c:pt idx="2220">
                  <c:v>1.4048560501083418E-2</c:v>
                </c:pt>
                <c:pt idx="2221">
                  <c:v>1.4039972481187754E-2</c:v>
                </c:pt>
                <c:pt idx="2222">
                  <c:v>1.4031471776846384E-2</c:v>
                </c:pt>
                <c:pt idx="2223">
                  <c:v>1.4022913064812945E-2</c:v>
                </c:pt>
                <c:pt idx="2224">
                  <c:v>1.4014344400782889E-2</c:v>
                </c:pt>
                <c:pt idx="2225">
                  <c:v>1.4005765784886109E-2</c:v>
                </c:pt>
                <c:pt idx="2226">
                  <c:v>1.3996882290911934E-2</c:v>
                </c:pt>
                <c:pt idx="2227">
                  <c:v>1.3994789506683179E-2</c:v>
                </c:pt>
                <c:pt idx="2228">
                  <c:v>1.399531740164371E-2</c:v>
                </c:pt>
                <c:pt idx="2229">
                  <c:v>1.3995845296744457E-2</c:v>
                </c:pt>
                <c:pt idx="2230">
                  <c:v>1.399637319198673E-2</c:v>
                </c:pt>
                <c:pt idx="2231">
                  <c:v>1.3997210257821482E-2</c:v>
                </c:pt>
                <c:pt idx="2232">
                  <c:v>1.3997738173807625E-2</c:v>
                </c:pt>
                <c:pt idx="2233">
                  <c:v>1.3998266089934959E-2</c:v>
                </c:pt>
                <c:pt idx="2234">
                  <c:v>1.3998794006203486E-2</c:v>
                </c:pt>
                <c:pt idx="2235">
                  <c:v>1.3999321922614072E-2</c:v>
                </c:pt>
                <c:pt idx="2236">
                  <c:v>1.399984983916585E-2</c:v>
                </c:pt>
                <c:pt idx="2237">
                  <c:v>1.400037775585882E-2</c:v>
                </c:pt>
                <c:pt idx="2238">
                  <c:v>1.4000905672693414E-2</c:v>
                </c:pt>
                <c:pt idx="2239">
                  <c:v>1.400081493125954E-2</c:v>
                </c:pt>
                <c:pt idx="2240">
                  <c:v>1.4001033472684084E-2</c:v>
                </c:pt>
                <c:pt idx="2241">
                  <c:v>1.400156132853593E-2</c:v>
                </c:pt>
                <c:pt idx="2242">
                  <c:v>1.4002089184526891E-2</c:v>
                </c:pt>
                <c:pt idx="2243">
                  <c:v>1.4002617040656968E-2</c:v>
                </c:pt>
                <c:pt idx="2244">
                  <c:v>1.4003454313558632E-2</c:v>
                </c:pt>
                <c:pt idx="2245">
                  <c:v>1.4003982190437983E-2</c:v>
                </c:pt>
                <c:pt idx="2246">
                  <c:v>1.4004510067457442E-2</c:v>
                </c:pt>
                <c:pt idx="2247">
                  <c:v>1.4005037944617008E-2</c:v>
                </c:pt>
                <c:pt idx="2248">
                  <c:v>1.4005565821916243E-2</c:v>
                </c:pt>
                <c:pt idx="2249">
                  <c:v>1.4005784180359289E-2</c:v>
                </c:pt>
                <c:pt idx="2250">
                  <c:v>1.4006312037463171E-2</c:v>
                </c:pt>
                <c:pt idx="2251">
                  <c:v>1.400683989470617E-2</c:v>
                </c:pt>
                <c:pt idx="2252">
                  <c:v>1.4007367752088284E-2</c:v>
                </c:pt>
                <c:pt idx="2253">
                  <c:v>1.4002900159559021E-2</c:v>
                </c:pt>
                <c:pt idx="2254">
                  <c:v>1.3994136466889883E-2</c:v>
                </c:pt>
                <c:pt idx="2255">
                  <c:v>1.39853629341992E-2</c:v>
                </c:pt>
                <c:pt idx="2256">
                  <c:v>1.3976579561616539E-2</c:v>
                </c:pt>
                <c:pt idx="2257">
                  <c:v>1.3968582844699567E-2</c:v>
                </c:pt>
                <c:pt idx="2258">
                  <c:v>1.3959729997271176E-2</c:v>
                </c:pt>
                <c:pt idx="2259">
                  <c:v>1.3950867256372434E-2</c:v>
                </c:pt>
                <c:pt idx="2260">
                  <c:v>1.3941994622134945E-2</c:v>
                </c:pt>
                <c:pt idx="2261">
                  <c:v>1.3933112094689436E-2</c:v>
                </c:pt>
                <c:pt idx="2262">
                  <c:v>1.3924219674169281E-2</c:v>
                </c:pt>
                <c:pt idx="2263">
                  <c:v>1.3915317360706086E-2</c:v>
                </c:pt>
                <c:pt idx="2264">
                  <c:v>1.3906405154431459E-2</c:v>
                </c:pt>
                <c:pt idx="2265">
                  <c:v>1.3896315354870388E-2</c:v>
                </c:pt>
                <c:pt idx="2266">
                  <c:v>1.3887532407440176E-2</c:v>
                </c:pt>
                <c:pt idx="2267">
                  <c:v>1.3878739727733241E-2</c:v>
                </c:pt>
                <c:pt idx="2268">
                  <c:v>1.3869937315880782E-2</c:v>
                </c:pt>
                <c:pt idx="2269">
                  <c:v>1.3861125172012696E-2</c:v>
                </c:pt>
                <c:pt idx="2270">
                  <c:v>1.3852438962631844E-2</c:v>
                </c:pt>
                <c:pt idx="2271">
                  <c:v>1.3843557952666377E-2</c:v>
                </c:pt>
                <c:pt idx="2272">
                  <c:v>1.3834667158287633E-2</c:v>
                </c:pt>
                <c:pt idx="2273">
                  <c:v>1.382576657962665E-2</c:v>
                </c:pt>
                <c:pt idx="2274">
                  <c:v>1.3816918477030685E-2</c:v>
                </c:pt>
                <c:pt idx="2275">
                  <c:v>1.3808047943825756E-2</c:v>
                </c:pt>
                <c:pt idx="2276">
                  <c:v>1.3799167679525329E-2</c:v>
                </c:pt>
                <c:pt idx="2277">
                  <c:v>1.3790277684260175E-2</c:v>
                </c:pt>
                <c:pt idx="2278">
                  <c:v>1.3781377958164096E-2</c:v>
                </c:pt>
                <c:pt idx="2279">
                  <c:v>1.3777433296042679E-2</c:v>
                </c:pt>
                <c:pt idx="2280">
                  <c:v>1.3777704307097152E-2</c:v>
                </c:pt>
                <c:pt idx="2281">
                  <c:v>1.3777975318187878E-2</c:v>
                </c:pt>
                <c:pt idx="2282">
                  <c:v>1.377824632931661E-2</c:v>
                </c:pt>
                <c:pt idx="2283">
                  <c:v>1.3778799766189401E-2</c:v>
                </c:pt>
                <c:pt idx="2284">
                  <c:v>1.3779070787730698E-2</c:v>
                </c:pt>
                <c:pt idx="2285">
                  <c:v>1.377934180930979E-2</c:v>
                </c:pt>
                <c:pt idx="2286">
                  <c:v>1.3779612830926678E-2</c:v>
                </c:pt>
                <c:pt idx="2287">
                  <c:v>1.3779883852579625E-2</c:v>
                </c:pt>
                <c:pt idx="2288">
                  <c:v>1.3780154874270801E-2</c:v>
                </c:pt>
                <c:pt idx="2289">
                  <c:v>1.3780425895998904E-2</c:v>
                </c:pt>
                <c:pt idx="2290">
                  <c:v>1.3780696917764368E-2</c:v>
                </c:pt>
                <c:pt idx="2291">
                  <c:v>1.3780967939567195E-2</c:v>
                </c:pt>
                <c:pt idx="2292">
                  <c:v>1.3780673932042542E-2</c:v>
                </c:pt>
                <c:pt idx="2293">
                  <c:v>1.3780944933238093E-2</c:v>
                </c:pt>
                <c:pt idx="2294">
                  <c:v>1.3781215934470096E-2</c:v>
                </c:pt>
                <c:pt idx="2295">
                  <c:v>1.3781486935738996E-2</c:v>
                </c:pt>
                <c:pt idx="2296">
                  <c:v>1.3782040489005117E-2</c:v>
                </c:pt>
                <c:pt idx="2297">
                  <c:v>1.3782311500689903E-2</c:v>
                </c:pt>
                <c:pt idx="2298">
                  <c:v>1.3782582512410947E-2</c:v>
                </c:pt>
                <c:pt idx="2299">
                  <c:v>1.3782853524169992E-2</c:v>
                </c:pt>
                <c:pt idx="2300">
                  <c:v>1.3782841942637767E-2</c:v>
                </c:pt>
                <c:pt idx="2301">
                  <c:v>1.3783112944128028E-2</c:v>
                </c:pt>
                <c:pt idx="2302">
                  <c:v>1.3783383945655181E-2</c:v>
                </c:pt>
                <c:pt idx="2303">
                  <c:v>1.3783654947219226E-2</c:v>
                </c:pt>
                <c:pt idx="2304">
                  <c:v>1.3783925948819728E-2</c:v>
                </c:pt>
                <c:pt idx="2305">
                  <c:v>1.3781995316279666E-2</c:v>
                </c:pt>
                <c:pt idx="2306">
                  <c:v>1.3773565586840153E-2</c:v>
                </c:pt>
                <c:pt idx="2307">
                  <c:v>1.3765126891010605E-2</c:v>
                </c:pt>
                <c:pt idx="2308">
                  <c:v>1.3755471688100632E-2</c:v>
                </c:pt>
                <c:pt idx="2309">
                  <c:v>1.3747774890562019E-2</c:v>
                </c:pt>
                <c:pt idx="2310">
                  <c:v>1.3739261617743012E-2</c:v>
                </c:pt>
                <c:pt idx="2311">
                  <c:v>1.3730739330088094E-2</c:v>
                </c:pt>
                <c:pt idx="2312">
                  <c:v>1.3722208027712778E-2</c:v>
                </c:pt>
                <c:pt idx="2313">
                  <c:v>1.3713667710733892E-2</c:v>
                </c:pt>
                <c:pt idx="2314">
                  <c:v>1.3705118379267389E-2</c:v>
                </c:pt>
                <c:pt idx="2315">
                  <c:v>1.3696560033429218E-2</c:v>
                </c:pt>
                <c:pt idx="2316">
                  <c:v>1.3687992673337089E-2</c:v>
                </c:pt>
                <c:pt idx="2317">
                  <c:v>1.3679416299106073E-2</c:v>
                </c:pt>
                <c:pt idx="2318">
                  <c:v>1.3670153886921008E-2</c:v>
                </c:pt>
                <c:pt idx="2319">
                  <c:v>1.3661652651543179E-2</c:v>
                </c:pt>
                <c:pt idx="2320">
                  <c:v>1.3653142499681709E-2</c:v>
                </c:pt>
                <c:pt idx="2321">
                  <c:v>1.3644623431450859E-2</c:v>
                </c:pt>
                <c:pt idx="2322">
                  <c:v>1.3636245093736385E-2</c:v>
                </c:pt>
                <c:pt idx="2323">
                  <c:v>1.362766167074194E-2</c:v>
                </c:pt>
                <c:pt idx="2324">
                  <c:v>1.3619069283344068E-2</c:v>
                </c:pt>
                <c:pt idx="2325">
                  <c:v>1.3610467931659834E-2</c:v>
                </c:pt>
                <c:pt idx="2326">
                  <c:v>1.3600763972656884E-2</c:v>
                </c:pt>
                <c:pt idx="2327">
                  <c:v>1.3592282073450236E-2</c:v>
                </c:pt>
                <c:pt idx="2328">
                  <c:v>1.358379135390601E-2</c:v>
                </c:pt>
                <c:pt idx="2329">
                  <c:v>1.3575291814141102E-2</c:v>
                </c:pt>
                <c:pt idx="2330">
                  <c:v>1.3566090813987889E-2</c:v>
                </c:pt>
                <c:pt idx="2331">
                  <c:v>1.3561160671679062E-2</c:v>
                </c:pt>
                <c:pt idx="2332">
                  <c:v>1.3561196332544361E-2</c:v>
                </c:pt>
                <c:pt idx="2333">
                  <c:v>1.3561231993410097E-2</c:v>
                </c:pt>
                <c:pt idx="2334">
                  <c:v>1.3561267654277143E-2</c:v>
                </c:pt>
                <c:pt idx="2335">
                  <c:v>1.3562075518821885E-2</c:v>
                </c:pt>
                <c:pt idx="2336">
                  <c:v>1.3562111183706264E-2</c:v>
                </c:pt>
                <c:pt idx="2337">
                  <c:v>1.3562146848591503E-2</c:v>
                </c:pt>
                <c:pt idx="2338">
                  <c:v>1.3562182513477171E-2</c:v>
                </c:pt>
                <c:pt idx="2339">
                  <c:v>1.3562218178363269E-2</c:v>
                </c:pt>
                <c:pt idx="2340">
                  <c:v>1.3562253843250657E-2</c:v>
                </c:pt>
                <c:pt idx="2341">
                  <c:v>1.3562289508138904E-2</c:v>
                </c:pt>
                <c:pt idx="2342">
                  <c:v>1.3562325173027152E-2</c:v>
                </c:pt>
                <c:pt idx="2343">
                  <c:v>1.356158860210502E-2</c:v>
                </c:pt>
                <c:pt idx="2344">
                  <c:v>1.3561109469294225E-2</c:v>
                </c:pt>
                <c:pt idx="2345">
                  <c:v>1.356114512749018E-2</c:v>
                </c:pt>
                <c:pt idx="2346">
                  <c:v>1.3561180785686576E-2</c:v>
                </c:pt>
                <c:pt idx="2347">
                  <c:v>1.3561216443883854E-2</c:v>
                </c:pt>
                <c:pt idx="2348">
                  <c:v>1.3561509500992537E-2</c:v>
                </c:pt>
                <c:pt idx="2349">
                  <c:v>1.3561545160529839E-2</c:v>
                </c:pt>
                <c:pt idx="2350">
                  <c:v>1.3561580820068456E-2</c:v>
                </c:pt>
                <c:pt idx="2351">
                  <c:v>1.3561616479606636E-2</c:v>
                </c:pt>
                <c:pt idx="2352">
                  <c:v>1.3561394734880406E-2</c:v>
                </c:pt>
                <c:pt idx="2353">
                  <c:v>1.356143039308166E-2</c:v>
                </c:pt>
                <c:pt idx="2354">
                  <c:v>1.3561466051283355E-2</c:v>
                </c:pt>
                <c:pt idx="2355">
                  <c:v>1.3561501709485934E-2</c:v>
                </c:pt>
                <c:pt idx="2356">
                  <c:v>1.3561537367688512E-2</c:v>
                </c:pt>
                <c:pt idx="2357">
                  <c:v>1.355826197457728E-2</c:v>
                </c:pt>
                <c:pt idx="2358">
                  <c:v>1.3549965250996155E-2</c:v>
                </c:pt>
                <c:pt idx="2359">
                  <c:v>1.3541660167890528E-2</c:v>
                </c:pt>
                <c:pt idx="2360">
                  <c:v>1.3532158408324122E-2</c:v>
                </c:pt>
                <c:pt idx="2361">
                  <c:v>1.352456986256516E-2</c:v>
                </c:pt>
                <c:pt idx="2362">
                  <c:v>1.3516193795980526E-2</c:v>
                </c:pt>
                <c:pt idx="2363">
                  <c:v>1.3507809324427678E-2</c:v>
                </c:pt>
                <c:pt idx="2364">
                  <c:v>1.3499416448009959E-2</c:v>
                </c:pt>
              </c:numCache>
            </c:numRef>
          </c:val>
          <c:smooth val="0"/>
        </c:ser>
        <c:ser>
          <c:idx val="1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EUR6M!$BD$2:$BD$2366</c:f>
              <c:numCache>
                <c:formatCode>0.0000%</c:formatCode>
                <c:ptCount val="2365"/>
                <c:pt idx="0">
                  <c:v>6.2700000000014795E-4</c:v>
                </c:pt>
                <c:pt idx="1">
                  <c:v>6.2694741711259564E-4</c:v>
                </c:pt>
                <c:pt idx="2">
                  <c:v>6.2682793307725223E-4</c:v>
                </c:pt>
                <c:pt idx="3">
                  <c:v>6.2605544940154227E-4</c:v>
                </c:pt>
                <c:pt idx="4">
                  <c:v>6.2576724202532171E-4</c:v>
                </c:pt>
                <c:pt idx="5">
                  <c:v>6.2537894487525974E-4</c:v>
                </c:pt>
                <c:pt idx="6">
                  <c:v>6.2495082377690583E-4</c:v>
                </c:pt>
                <c:pt idx="7">
                  <c:v>6.2448779166676552E-4</c:v>
                </c:pt>
                <c:pt idx="8">
                  <c:v>6.2291887453230332E-4</c:v>
                </c:pt>
                <c:pt idx="9">
                  <c:v>6.2238881239222292E-4</c:v>
                </c:pt>
                <c:pt idx="10">
                  <c:v>6.2182891981620502E-4</c:v>
                </c:pt>
                <c:pt idx="11">
                  <c:v>6.2126599416432028E-4</c:v>
                </c:pt>
                <c:pt idx="12">
                  <c:v>6.2070574847491696E-4</c:v>
                </c:pt>
                <c:pt idx="13">
                  <c:v>6.1912023929113359E-4</c:v>
                </c:pt>
                <c:pt idx="14">
                  <c:v>6.1860982651128151E-4</c:v>
                </c:pt>
                <c:pt idx="15">
                  <c:v>6.1815267662612152E-4</c:v>
                </c:pt>
                <c:pt idx="16">
                  <c:v>6.1773488519407016E-4</c:v>
                </c:pt>
                <c:pt idx="17">
                  <c:v>6.1666006264391869E-4</c:v>
                </c:pt>
                <c:pt idx="18">
                  <c:v>6.166367181035129E-4</c:v>
                </c:pt>
                <c:pt idx="19">
                  <c:v>6.1646826506900169E-4</c:v>
                </c:pt>
                <c:pt idx="20">
                  <c:v>6.1649835866925775E-4</c:v>
                </c:pt>
                <c:pt idx="21">
                  <c:v>6.3989832812463561E-4</c:v>
                </c:pt>
                <c:pt idx="22">
                  <c:v>6.3999999999963717E-4</c:v>
                </c:pt>
                <c:pt idx="23">
                  <c:v>6.4012510978489034E-4</c:v>
                </c:pt>
                <c:pt idx="24">
                  <c:v>6.4199795564842557E-4</c:v>
                </c:pt>
                <c:pt idx="25">
                  <c:v>6.4317741042965856E-4</c:v>
                </c:pt>
                <c:pt idx="26">
                  <c:v>6.4456210924700586E-4</c:v>
                </c:pt>
                <c:pt idx="27">
                  <c:v>6.4875340938535544E-4</c:v>
                </c:pt>
                <c:pt idx="28">
                  <c:v>6.492646246111384E-4</c:v>
                </c:pt>
                <c:pt idx="29">
                  <c:v>6.5414394892174873E-4</c:v>
                </c:pt>
                <c:pt idx="30">
                  <c:v>6.5649983558272026E-4</c:v>
                </c:pt>
                <c:pt idx="31">
                  <c:v>6.5896881577345021E-4</c:v>
                </c:pt>
                <c:pt idx="32">
                  <c:v>6.6503010439351005E-4</c:v>
                </c:pt>
                <c:pt idx="33">
                  <c:v>6.6594054614646145E-4</c:v>
                </c:pt>
                <c:pt idx="34">
                  <c:v>6.7244826739486176E-4</c:v>
                </c:pt>
                <c:pt idx="35">
                  <c:v>6.7525060877772079E-4</c:v>
                </c:pt>
                <c:pt idx="36">
                  <c:v>6.7804558454072654E-4</c:v>
                </c:pt>
                <c:pt idx="37">
                  <c:v>6.8380508893390289E-4</c:v>
                </c:pt>
                <c:pt idx="38">
                  <c:v>6.8498713725637778E-4</c:v>
                </c:pt>
                <c:pt idx="39">
                  <c:v>6.9120657171949519E-4</c:v>
                </c:pt>
                <c:pt idx="40">
                  <c:v>6.9352722029801474E-4</c:v>
                </c:pt>
                <c:pt idx="41">
                  <c:v>6.9569173276814403E-4</c:v>
                </c:pt>
                <c:pt idx="42">
                  <c:v>6.9689848610707489E-4</c:v>
                </c:pt>
                <c:pt idx="43">
                  <c:v>6.980859956864713E-4</c:v>
                </c:pt>
                <c:pt idx="44">
                  <c:v>7.0000000000024155E-4</c:v>
                </c:pt>
                <c:pt idx="45">
                  <c:v>7.0082454509722426E-4</c:v>
                </c:pt>
                <c:pt idx="46">
                  <c:v>7.015598303768436E-4</c:v>
                </c:pt>
                <c:pt idx="47">
                  <c:v>7.0157944939779548E-4</c:v>
                </c:pt>
                <c:pt idx="48">
                  <c:v>7.0243887635886286E-4</c:v>
                </c:pt>
                <c:pt idx="49">
                  <c:v>7.0401815132147905E-4</c:v>
                </c:pt>
                <c:pt idx="50">
                  <c:v>7.0429385180566066E-4</c:v>
                </c:pt>
                <c:pt idx="51">
                  <c:v>7.0450794984799902E-4</c:v>
                </c:pt>
                <c:pt idx="52">
                  <c:v>7.0366363107535993E-4</c:v>
                </c:pt>
                <c:pt idx="53">
                  <c:v>7.0425982089218446E-4</c:v>
                </c:pt>
                <c:pt idx="54">
                  <c:v>7.0483642740619596E-4</c:v>
                </c:pt>
                <c:pt idx="55">
                  <c:v>7.0479362407748847E-4</c:v>
                </c:pt>
                <c:pt idx="56">
                  <c:v>7.0472912198860105E-4</c:v>
                </c:pt>
                <c:pt idx="57">
                  <c:v>7.0359254599732099E-4</c:v>
                </c:pt>
                <c:pt idx="58">
                  <c:v>7.0403476412415195E-4</c:v>
                </c:pt>
                <c:pt idx="59">
                  <c:v>7.0432438416100031E-4</c:v>
                </c:pt>
                <c:pt idx="60">
                  <c:v>7.0427914074025131E-4</c:v>
                </c:pt>
                <c:pt idx="61">
                  <c:v>7.0426434818046549E-4</c:v>
                </c:pt>
                <c:pt idx="62">
                  <c:v>7.0350338213693989E-4</c:v>
                </c:pt>
                <c:pt idx="63">
                  <c:v>7.039809487641999E-4</c:v>
                </c:pt>
                <c:pt idx="64">
                  <c:v>7.0561747280315889E-4</c:v>
                </c:pt>
                <c:pt idx="65">
                  <c:v>7.2963717075203013E-4</c:v>
                </c:pt>
                <c:pt idx="66">
                  <c:v>7.2999999999999498E-4</c:v>
                </c:pt>
                <c:pt idx="67">
                  <c:v>7.3045965170131155E-4</c:v>
                </c:pt>
                <c:pt idx="68">
                  <c:v>7.3101604635561728E-4</c:v>
                </c:pt>
                <c:pt idx="69">
                  <c:v>7.3323509987545464E-4</c:v>
                </c:pt>
                <c:pt idx="70">
                  <c:v>7.3414757519185941E-4</c:v>
                </c:pt>
                <c:pt idx="71">
                  <c:v>7.3514104489221107E-4</c:v>
                </c:pt>
                <c:pt idx="72">
                  <c:v>7.362121774590302E-4</c:v>
                </c:pt>
                <c:pt idx="73">
                  <c:v>7.3735758077320384E-4</c:v>
                </c:pt>
                <c:pt idx="74">
                  <c:v>7.4120458489242169E-4</c:v>
                </c:pt>
                <c:pt idx="75">
                  <c:v>7.4261193784967087E-4</c:v>
                </c:pt>
                <c:pt idx="76">
                  <c:v>7.4407569183582221E-4</c:v>
                </c:pt>
                <c:pt idx="77">
                  <c:v>7.455920910745265E-4</c:v>
                </c:pt>
                <c:pt idx="78">
                  <c:v>7.4715731917594222E-4</c:v>
                </c:pt>
                <c:pt idx="79">
                  <c:v>7.5210690352096161E-4</c:v>
                </c:pt>
                <c:pt idx="80">
                  <c:v>7.5382807085225788E-4</c:v>
                </c:pt>
                <c:pt idx="81">
                  <c:v>7.5557807584723975E-4</c:v>
                </c:pt>
                <c:pt idx="82">
                  <c:v>7.5735273840832036E-4</c:v>
                </c:pt>
                <c:pt idx="83">
                  <c:v>7.6232179052250167E-4</c:v>
                </c:pt>
                <c:pt idx="84">
                  <c:v>7.6539761755431293E-4</c:v>
                </c:pt>
                <c:pt idx="85">
                  <c:v>7.6644536779488335E-4</c:v>
                </c:pt>
                <c:pt idx="86">
                  <c:v>7.6903455448210773E-4</c:v>
                </c:pt>
                <c:pt idx="87">
                  <c:v>7.769398641209208E-4</c:v>
                </c:pt>
                <c:pt idx="88">
                  <c:v>7.8000000000014104E-4</c:v>
                </c:pt>
                <c:pt idx="89">
                  <c:v>7.838739036095247E-4</c:v>
                </c:pt>
                <c:pt idx="90">
                  <c:v>7.8549440797279083E-4</c:v>
                </c:pt>
                <c:pt idx="91">
                  <c:v>7.8706672036236655E-4</c:v>
                </c:pt>
                <c:pt idx="92">
                  <c:v>7.8859100898992604E-4</c:v>
                </c:pt>
                <c:pt idx="93">
                  <c:v>7.9083434079330961E-4</c:v>
                </c:pt>
                <c:pt idx="94">
                  <c:v>7.9421175020970682E-4</c:v>
                </c:pt>
                <c:pt idx="95">
                  <c:v>7.9549890329284141E-4</c:v>
                </c:pt>
                <c:pt idx="96">
                  <c:v>7.9673931793553573E-4</c:v>
                </c:pt>
                <c:pt idx="97">
                  <c:v>7.9793325436809703E-4</c:v>
                </c:pt>
                <c:pt idx="98">
                  <c:v>7.994209422231926E-4</c:v>
                </c:pt>
                <c:pt idx="99">
                  <c:v>8.0224988263429529E-4</c:v>
                </c:pt>
                <c:pt idx="100">
                  <c:v>8.0321579151853759E-4</c:v>
                </c:pt>
                <c:pt idx="101">
                  <c:v>8.0413705961029653E-4</c:v>
                </c:pt>
                <c:pt idx="102">
                  <c:v>8.050140391541445E-4</c:v>
                </c:pt>
                <c:pt idx="103">
                  <c:v>8.0585168012732252E-4</c:v>
                </c:pt>
                <c:pt idx="104">
                  <c:v>8.0808657680795596E-4</c:v>
                </c:pt>
                <c:pt idx="105">
                  <c:v>8.0874785734648023E-4</c:v>
                </c:pt>
                <c:pt idx="106">
                  <c:v>8.0936723884426486E-4</c:v>
                </c:pt>
                <c:pt idx="107">
                  <c:v>8.0994516555796313E-4</c:v>
                </c:pt>
                <c:pt idx="108">
                  <c:v>8.105834206650897E-4</c:v>
                </c:pt>
                <c:pt idx="109">
                  <c:v>8.2999999999977178E-4</c:v>
                </c:pt>
                <c:pt idx="110">
                  <c:v>8.3038928275964519E-4</c:v>
                </c:pt>
                <c:pt idx="111">
                  <c:v>8.3074218404234699E-4</c:v>
                </c:pt>
                <c:pt idx="112">
                  <c:v>8.3106254059110815E-4</c:v>
                </c:pt>
                <c:pt idx="113">
                  <c:v>8.313542803333624E-4</c:v>
                </c:pt>
                <c:pt idx="114">
                  <c:v>8.3209844574792726E-4</c:v>
                </c:pt>
                <c:pt idx="115">
                  <c:v>8.323168212032284E-4</c:v>
                </c:pt>
                <c:pt idx="116">
                  <c:v>8.3252758723423E-4</c:v>
                </c:pt>
                <c:pt idx="117">
                  <c:v>8.327352188639217E-4</c:v>
                </c:pt>
                <c:pt idx="118">
                  <c:v>8.3294428229642166E-4</c:v>
                </c:pt>
                <c:pt idx="119">
                  <c:v>8.3362709318732697E-4</c:v>
                </c:pt>
                <c:pt idx="120">
                  <c:v>8.338893695189689E-4</c:v>
                </c:pt>
                <c:pt idx="121">
                  <c:v>8.3417727640850662E-4</c:v>
                </c:pt>
                <c:pt idx="122">
                  <c:v>8.3449592715649241E-4</c:v>
                </c:pt>
                <c:pt idx="123">
                  <c:v>8.3485052624855997E-4</c:v>
                </c:pt>
                <c:pt idx="124">
                  <c:v>8.3618342622225053E-4</c:v>
                </c:pt>
                <c:pt idx="125">
                  <c:v>8.3673568726398315E-4</c:v>
                </c:pt>
                <c:pt idx="126">
                  <c:v>8.3735128688010112E-4</c:v>
                </c:pt>
                <c:pt idx="127">
                  <c:v>8.3803597669000491E-4</c:v>
                </c:pt>
                <c:pt idx="128">
                  <c:v>8.3879559950564319E-4</c:v>
                </c:pt>
                <c:pt idx="129">
                  <c:v>8.4158295810767437E-4</c:v>
                </c:pt>
                <c:pt idx="130">
                  <c:v>8.7874616782032179E-4</c:v>
                </c:pt>
                <c:pt idx="131">
                  <c:v>8.799999999998245E-4</c:v>
                </c:pt>
                <c:pt idx="132">
                  <c:v>8.8136265301145395E-4</c:v>
                </c:pt>
                <c:pt idx="133">
                  <c:v>8.8277244011806231E-4</c:v>
                </c:pt>
                <c:pt idx="134">
                  <c:v>8.8780585557791296E-4</c:v>
                </c:pt>
                <c:pt idx="135">
                  <c:v>8.89641502743987E-4</c:v>
                </c:pt>
                <c:pt idx="136">
                  <c:v>8.9155734856914085E-4</c:v>
                </c:pt>
                <c:pt idx="137">
                  <c:v>8.935483133195825E-4</c:v>
                </c:pt>
                <c:pt idx="138">
                  <c:v>8.9590490948688673E-4</c:v>
                </c:pt>
                <c:pt idx="139">
                  <c:v>9.0215757143692057E-4</c:v>
                </c:pt>
                <c:pt idx="140">
                  <c:v>9.0444373932448857E-4</c:v>
                </c:pt>
                <c:pt idx="141">
                  <c:v>9.0677203041840025E-4</c:v>
                </c:pt>
                <c:pt idx="142">
                  <c:v>9.0913652586112044E-4</c:v>
                </c:pt>
                <c:pt idx="143">
                  <c:v>9.1211624262807576E-4</c:v>
                </c:pt>
                <c:pt idx="144">
                  <c:v>9.1883397799859799E-4</c:v>
                </c:pt>
                <c:pt idx="145">
                  <c:v>9.2128651633713364E-4</c:v>
                </c:pt>
                <c:pt idx="146">
                  <c:v>9.2373722827215996E-4</c:v>
                </c:pt>
                <c:pt idx="147">
                  <c:v>9.2617935573241592E-4</c:v>
                </c:pt>
                <c:pt idx="148">
                  <c:v>9.3572266319210643E-4</c:v>
                </c:pt>
                <c:pt idx="149">
                  <c:v>9.3801630100293358E-4</c:v>
                </c:pt>
                <c:pt idx="150">
                  <c:v>9.402582881885631E-4</c:v>
                </c:pt>
                <c:pt idx="151">
                  <c:v>9.4196527800003945E-4</c:v>
                </c:pt>
                <c:pt idx="152">
                  <c:v>9.2000000000005391E-4</c:v>
                </c:pt>
                <c:pt idx="153">
                  <c:v>9.2172221748164655E-4</c:v>
                </c:pt>
                <c:pt idx="154">
                  <c:v>9.2328926413540397E-4</c:v>
                </c:pt>
                <c:pt idx="155">
                  <c:v>9.2471028650287224E-4</c:v>
                </c:pt>
                <c:pt idx="156">
                  <c:v>9.2599465735342524E-4</c:v>
                </c:pt>
                <c:pt idx="157">
                  <c:v>9.291249817838616E-4</c:v>
                </c:pt>
                <c:pt idx="158">
                  <c:v>9.2996099860183259E-4</c:v>
                </c:pt>
                <c:pt idx="159">
                  <c:v>9.3071062095898764E-4</c:v>
                </c:pt>
                <c:pt idx="160">
                  <c:v>9.3138457887264063E-4</c:v>
                </c:pt>
                <c:pt idx="161">
                  <c:v>9.3199382855235768E-4</c:v>
                </c:pt>
                <c:pt idx="162">
                  <c:v>9.3354628309178509E-4</c:v>
                </c:pt>
                <c:pt idx="163">
                  <c:v>9.3401078565830565E-4</c:v>
                </c:pt>
                <c:pt idx="164">
                  <c:v>9.3446875381401147E-4</c:v>
                </c:pt>
                <c:pt idx="165">
                  <c:v>9.3493250086751725E-4</c:v>
                </c:pt>
                <c:pt idx="166">
                  <c:v>9.3541456630431678E-4</c:v>
                </c:pt>
                <c:pt idx="167">
                  <c:v>9.3709946051396382E-4</c:v>
                </c:pt>
                <c:pt idx="168">
                  <c:v>9.3778471800822871E-4</c:v>
                </c:pt>
                <c:pt idx="169">
                  <c:v>9.3855438408503469E-4</c:v>
                </c:pt>
                <c:pt idx="170">
                  <c:v>9.3942235536362186E-4</c:v>
                </c:pt>
                <c:pt idx="171">
                  <c:v>9.4040275466865798E-4</c:v>
                </c:pt>
                <c:pt idx="172">
                  <c:v>9.3842414046650723E-4</c:v>
                </c:pt>
                <c:pt idx="173">
                  <c:v>9.3999999999992137E-4</c:v>
                </c:pt>
                <c:pt idx="174">
                  <c:v>9.4176303770475965E-4</c:v>
                </c:pt>
                <c:pt idx="175">
                  <c:v>9.4362944522779742E-4</c:v>
                </c:pt>
                <c:pt idx="176">
                  <c:v>9.4550247313551533E-4</c:v>
                </c:pt>
                <c:pt idx="177">
                  <c:v>9.5115452709839407E-4</c:v>
                </c:pt>
                <c:pt idx="178">
                  <c:v>9.5304713818338959E-4</c:v>
                </c:pt>
                <c:pt idx="179">
                  <c:v>9.5494277417925626E-4</c:v>
                </c:pt>
                <c:pt idx="180">
                  <c:v>9.5684062821494071E-4</c:v>
                </c:pt>
                <c:pt idx="181">
                  <c:v>9.5873986416015707E-4</c:v>
                </c:pt>
                <c:pt idx="182">
                  <c:v>9.6443706326209148E-4</c:v>
                </c:pt>
                <c:pt idx="183">
                  <c:v>9.6633288035661072E-4</c:v>
                </c:pt>
                <c:pt idx="184">
                  <c:v>9.6822545981811118E-4</c:v>
                </c:pt>
                <c:pt idx="185">
                  <c:v>9.701137899595949E-4</c:v>
                </c:pt>
                <c:pt idx="186">
                  <c:v>9.7199682983219627E-4</c:v>
                </c:pt>
                <c:pt idx="187">
                  <c:v>9.776033594578082E-4</c:v>
                </c:pt>
                <c:pt idx="188">
                  <c:v>9.7945424357367083E-4</c:v>
                </c:pt>
                <c:pt idx="189">
                  <c:v>9.8129419377685737E-4</c:v>
                </c:pt>
                <c:pt idx="190">
                  <c:v>9.8312199355827601E-4</c:v>
                </c:pt>
                <c:pt idx="191">
                  <c:v>9.8493639714608994E-4</c:v>
                </c:pt>
                <c:pt idx="192">
                  <c:v>9.8996499711702921E-4</c:v>
                </c:pt>
                <c:pt idx="193">
                  <c:v>9.6824494196867195E-4</c:v>
                </c:pt>
                <c:pt idx="194">
                  <c:v>9.7000000000018577E-4</c:v>
                </c:pt>
                <c:pt idx="195">
                  <c:v>9.7183573059441081E-4</c:v>
                </c:pt>
                <c:pt idx="196">
                  <c:v>9.7342254782804729E-4</c:v>
                </c:pt>
                <c:pt idx="197">
                  <c:v>9.7790914457467266E-4</c:v>
                </c:pt>
                <c:pt idx="198">
                  <c:v>9.7931099695102797E-4</c:v>
                </c:pt>
                <c:pt idx="199">
                  <c:v>9.8066022021370768E-4</c:v>
                </c:pt>
                <c:pt idx="200">
                  <c:v>9.823436063089064E-4</c:v>
                </c:pt>
                <c:pt idx="201">
                  <c:v>9.8341320520014424E-4</c:v>
                </c:pt>
                <c:pt idx="202">
                  <c:v>9.8673329436684064E-4</c:v>
                </c:pt>
                <c:pt idx="203">
                  <c:v>9.8783737278987501E-4</c:v>
                </c:pt>
                <c:pt idx="204">
                  <c:v>9.8891289411839412E-4</c:v>
                </c:pt>
                <c:pt idx="205">
                  <c:v>9.9063030796108973E-4</c:v>
                </c:pt>
                <c:pt idx="206">
                  <c:v>9.9133584556832877E-4</c:v>
                </c:pt>
                <c:pt idx="207">
                  <c:v>9.9399241814066377E-4</c:v>
                </c:pt>
                <c:pt idx="208">
                  <c:v>9.9497555425405275E-4</c:v>
                </c:pt>
                <c:pt idx="209">
                  <c:v>9.9595698110471038E-4</c:v>
                </c:pt>
                <c:pt idx="210">
                  <c:v>9.9790032409341478E-4</c:v>
                </c:pt>
                <c:pt idx="211">
                  <c:v>1.0020410848993913E-3</c:v>
                </c:pt>
                <c:pt idx="212">
                  <c:v>1.0031274551370729E-3</c:v>
                </c:pt>
                <c:pt idx="213">
                  <c:v>1.0036524331375738E-3</c:v>
                </c:pt>
                <c:pt idx="214">
                  <c:v>9.9766337226898298E-4</c:v>
                </c:pt>
                <c:pt idx="215">
                  <c:v>9.9999999999999915E-4</c:v>
                </c:pt>
                <c:pt idx="216">
                  <c:v>1.0013296630022159E-3</c:v>
                </c:pt>
                <c:pt idx="217">
                  <c:v>1.0027149129021402E-3</c:v>
                </c:pt>
                <c:pt idx="218">
                  <c:v>1.0041554780587021E-3</c:v>
                </c:pt>
                <c:pt idx="219">
                  <c:v>1.0072614730912189E-3</c:v>
                </c:pt>
                <c:pt idx="220">
                  <c:v>1.0104650930513714E-3</c:v>
                </c:pt>
                <c:pt idx="221">
                  <c:v>1.0121777944952085E-3</c:v>
                </c:pt>
                <c:pt idx="222">
                  <c:v>1.0139439621182893E-3</c:v>
                </c:pt>
                <c:pt idx="223">
                  <c:v>1.0157632512031349E-3</c:v>
                </c:pt>
                <c:pt idx="224">
                  <c:v>1.019515441969096E-3</c:v>
                </c:pt>
                <c:pt idx="225">
                  <c:v>1.0235643623577901E-3</c:v>
                </c:pt>
                <c:pt idx="226">
                  <c:v>1.0256437225469599E-3</c:v>
                </c:pt>
                <c:pt idx="227">
                  <c:v>1.027773916632348E-3</c:v>
                </c:pt>
                <c:pt idx="228">
                  <c:v>1.0299545268095838E-3</c:v>
                </c:pt>
                <c:pt idx="229">
                  <c:v>1.0343364431776754E-3</c:v>
                </c:pt>
                <c:pt idx="230">
                  <c:v>1.039172406908587E-3</c:v>
                </c:pt>
                <c:pt idx="231">
                  <c:v>1.0415984650328171E-3</c:v>
                </c:pt>
                <c:pt idx="232">
                  <c:v>1.0440722131515145E-3</c:v>
                </c:pt>
                <c:pt idx="233">
                  <c:v>1.0465931603664278E-3</c:v>
                </c:pt>
                <c:pt idx="234">
                  <c:v>1.0515872172020683E-3</c:v>
                </c:pt>
                <c:pt idx="235">
                  <c:v>1.0400000000001231E-3</c:v>
                </c:pt>
                <c:pt idx="236">
                  <c:v>1.042768022615589E-3</c:v>
                </c:pt>
                <c:pt idx="237">
                  <c:v>1.0455727759377917E-3</c:v>
                </c:pt>
                <c:pt idx="238">
                  <c:v>1.0512008693714719E-3</c:v>
                </c:pt>
                <c:pt idx="239">
                  <c:v>1.0526537982940552E-3</c:v>
                </c:pt>
                <c:pt idx="240">
                  <c:v>1.0598650671087852E-3</c:v>
                </c:pt>
                <c:pt idx="241">
                  <c:v>1.0627197808037833E-3</c:v>
                </c:pt>
                <c:pt idx="242">
                  <c:v>1.0655537757464158E-3</c:v>
                </c:pt>
                <c:pt idx="243">
                  <c:v>1.0707109090537801E-3</c:v>
                </c:pt>
                <c:pt idx="244">
                  <c:v>1.0722726394446222E-3</c:v>
                </c:pt>
                <c:pt idx="245">
                  <c:v>1.0791136936002003E-3</c:v>
                </c:pt>
                <c:pt idx="246">
                  <c:v>1.0816428484479266E-3</c:v>
                </c:pt>
                <c:pt idx="247">
                  <c:v>1.0840904672077714E-3</c:v>
                </c:pt>
                <c:pt idx="248">
                  <c:v>1.0876773497723743E-3</c:v>
                </c:pt>
                <c:pt idx="249">
                  <c:v>1.089264848769418E-3</c:v>
                </c:pt>
                <c:pt idx="250">
                  <c:v>1.0947894063198153E-3</c:v>
                </c:pt>
                <c:pt idx="251">
                  <c:v>1.0965571785805639E-3</c:v>
                </c:pt>
                <c:pt idx="252">
                  <c:v>1.0981792301718682E-3</c:v>
                </c:pt>
                <c:pt idx="253">
                  <c:v>1.0990700044891915E-3</c:v>
                </c:pt>
                <c:pt idx="254">
                  <c:v>1.1005782847835954E-3</c:v>
                </c:pt>
                <c:pt idx="255">
                  <c:v>1.1037707338137071E-3</c:v>
                </c:pt>
                <c:pt idx="256">
                  <c:v>1.1052037263123654E-3</c:v>
                </c:pt>
                <c:pt idx="257">
                  <c:v>1.069699837429528E-3</c:v>
                </c:pt>
                <c:pt idx="258">
                  <c:v>1.069999999999737E-3</c:v>
                </c:pt>
                <c:pt idx="259">
                  <c:v>1.067547028066089E-3</c:v>
                </c:pt>
                <c:pt idx="260">
                  <c:v>1.06923484740097E-3</c:v>
                </c:pt>
                <c:pt idx="261">
                  <c:v>1.0686130456158268E-3</c:v>
                </c:pt>
                <c:pt idx="262">
                  <c:v>1.0678406754161167E-3</c:v>
                </c:pt>
                <c:pt idx="263">
                  <c:v>1.066928707460975E-3</c:v>
                </c:pt>
                <c:pt idx="264">
                  <c:v>1.0618797391192011E-3</c:v>
                </c:pt>
                <c:pt idx="265">
                  <c:v>1.0621073133953449E-3</c:v>
                </c:pt>
                <c:pt idx="266">
                  <c:v>1.0606649585809622E-3</c:v>
                </c:pt>
                <c:pt idx="267">
                  <c:v>1.0591506550904914E-3</c:v>
                </c:pt>
                <c:pt idx="268">
                  <c:v>1.0575759818995253E-3</c:v>
                </c:pt>
                <c:pt idx="269">
                  <c:v>1.0516035045337678E-3</c:v>
                </c:pt>
                <c:pt idx="270">
                  <c:v>1.0509082124010218E-3</c:v>
                </c:pt>
                <c:pt idx="271">
                  <c:v>1.0492084160566874E-3</c:v>
                </c:pt>
                <c:pt idx="272">
                  <c:v>1.0475195482582899E-3</c:v>
                </c:pt>
                <c:pt idx="273">
                  <c:v>1.0458537960952E-3</c:v>
                </c:pt>
                <c:pt idx="274">
                  <c:v>1.0390711404809161E-3</c:v>
                </c:pt>
                <c:pt idx="275">
                  <c:v>1.0396687260740252E-3</c:v>
                </c:pt>
                <c:pt idx="276">
                  <c:v>1.0383043989514911E-3</c:v>
                </c:pt>
                <c:pt idx="277">
                  <c:v>1.0370381343531782E-3</c:v>
                </c:pt>
                <c:pt idx="278">
                  <c:v>1.0358827275193635E-3</c:v>
                </c:pt>
                <c:pt idx="279">
                  <c:v>1.1304071921229963E-3</c:v>
                </c:pt>
                <c:pt idx="280">
                  <c:v>1.1300000000005388E-3</c:v>
                </c:pt>
                <c:pt idx="281">
                  <c:v>1.1298557901382263E-3</c:v>
                </c:pt>
                <c:pt idx="282">
                  <c:v>1.1299866014348038E-3</c:v>
                </c:pt>
                <c:pt idx="283">
                  <c:v>1.1311629695084475E-3</c:v>
                </c:pt>
                <c:pt idx="284">
                  <c:v>1.1315408242257808E-3</c:v>
                </c:pt>
                <c:pt idx="285">
                  <c:v>1.1343281406972494E-3</c:v>
                </c:pt>
                <c:pt idx="286">
                  <c:v>1.1358451482989603E-3</c:v>
                </c:pt>
                <c:pt idx="287">
                  <c:v>1.1375483801262763E-3</c:v>
                </c:pt>
                <c:pt idx="288">
                  <c:v>1.1429285380893544E-3</c:v>
                </c:pt>
                <c:pt idx="289">
                  <c:v>1.143286337907873E-3</c:v>
                </c:pt>
                <c:pt idx="290">
                  <c:v>1.1483985365821844E-3</c:v>
                </c:pt>
                <c:pt idx="291">
                  <c:v>1.150942262934783E-3</c:v>
                </c:pt>
                <c:pt idx="292">
                  <c:v>1.1535791090271268E-3</c:v>
                </c:pt>
                <c:pt idx="293">
                  <c:v>1.1609376160717866E-3</c:v>
                </c:pt>
                <c:pt idx="294">
                  <c:v>1.1614156684592539E-3</c:v>
                </c:pt>
                <c:pt idx="295">
                  <c:v>1.1676792183437767E-3</c:v>
                </c:pt>
                <c:pt idx="296">
                  <c:v>1.1705850005799101E-3</c:v>
                </c:pt>
                <c:pt idx="297">
                  <c:v>1.1734864871248492E-3</c:v>
                </c:pt>
                <c:pt idx="298">
                  <c:v>1.1805434189316973E-3</c:v>
                </c:pt>
                <c:pt idx="299">
                  <c:v>1.1831940680293296E-3</c:v>
                </c:pt>
                <c:pt idx="300">
                  <c:v>1.1874270064763431E-3</c:v>
                </c:pt>
                <c:pt idx="301">
                  <c:v>1.1900000000002369E-3</c:v>
                </c:pt>
                <c:pt idx="302">
                  <c:v>1.192484004977599E-3</c:v>
                </c:pt>
                <c:pt idx="303">
                  <c:v>1.1973514934174759E-3</c:v>
                </c:pt>
                <c:pt idx="304">
                  <c:v>1.1984066816882017E-3</c:v>
                </c:pt>
                <c:pt idx="305">
                  <c:v>1.2038734970383795E-3</c:v>
                </c:pt>
                <c:pt idx="306">
                  <c:v>1.2059742592742866E-3</c:v>
                </c:pt>
                <c:pt idx="307">
                  <c:v>1.2080257380346325E-3</c:v>
                </c:pt>
                <c:pt idx="308">
                  <c:v>1.2112393423863701E-3</c:v>
                </c:pt>
                <c:pt idx="309">
                  <c:v>1.2125657535798011E-3</c:v>
                </c:pt>
                <c:pt idx="310">
                  <c:v>1.2176926733390486E-3</c:v>
                </c:pt>
                <c:pt idx="311">
                  <c:v>1.2195380427202653E-3</c:v>
                </c:pt>
                <c:pt idx="312">
                  <c:v>1.2213642026392003E-3</c:v>
                </c:pt>
                <c:pt idx="313">
                  <c:v>1.2237655169489157E-3</c:v>
                </c:pt>
                <c:pt idx="314">
                  <c:v>1.2252575439245428E-3</c:v>
                </c:pt>
                <c:pt idx="315">
                  <c:v>1.2303611712028357E-3</c:v>
                </c:pt>
                <c:pt idx="316">
                  <c:v>1.2321649761408609E-3</c:v>
                </c:pt>
                <c:pt idx="317">
                  <c:v>1.2339807490481104E-3</c:v>
                </c:pt>
                <c:pt idx="318">
                  <c:v>1.236432067119803E-3</c:v>
                </c:pt>
                <c:pt idx="319">
                  <c:v>1.2379853323507732E-3</c:v>
                </c:pt>
                <c:pt idx="320">
                  <c:v>1.2430150687253092E-3</c:v>
                </c:pt>
                <c:pt idx="321">
                  <c:v>1.2445752891217625E-3</c:v>
                </c:pt>
                <c:pt idx="322">
                  <c:v>1.2461329787952209E-3</c:v>
                </c:pt>
                <c:pt idx="323">
                  <c:v>1.2480500356346822E-3</c:v>
                </c:pt>
                <c:pt idx="324">
                  <c:v>1.2499999999996876E-3</c:v>
                </c:pt>
                <c:pt idx="325">
                  <c:v>1.2567011913175168E-3</c:v>
                </c:pt>
                <c:pt idx="326">
                  <c:v>1.2581706862876856E-3</c:v>
                </c:pt>
                <c:pt idx="327">
                  <c:v>1.2603059138077842E-3</c:v>
                </c:pt>
                <c:pt idx="328">
                  <c:v>1.2624777714950696E-3</c:v>
                </c:pt>
                <c:pt idx="329">
                  <c:v>1.2646860604037095E-3</c:v>
                </c:pt>
                <c:pt idx="330">
                  <c:v>1.2725127680120567E-3</c:v>
                </c:pt>
                <c:pt idx="331">
                  <c:v>1.2738794925116752E-3</c:v>
                </c:pt>
                <c:pt idx="332">
                  <c:v>1.2762668965174342E-3</c:v>
                </c:pt>
                <c:pt idx="333">
                  <c:v>1.2786895039770465E-3</c:v>
                </c:pt>
                <c:pt idx="334">
                  <c:v>1.2811471045809529E-3</c:v>
                </c:pt>
                <c:pt idx="335">
                  <c:v>1.2900492477924558E-3</c:v>
                </c:pt>
                <c:pt idx="336">
                  <c:v>1.2913231754093665E-3</c:v>
                </c:pt>
                <c:pt idx="337">
                  <c:v>1.2939525302576907E-3</c:v>
                </c:pt>
                <c:pt idx="338">
                  <c:v>1.2966155822933759E-3</c:v>
                </c:pt>
                <c:pt idx="339">
                  <c:v>1.2993121098404847E-3</c:v>
                </c:pt>
                <c:pt idx="340">
                  <c:v>1.3092373708503845E-3</c:v>
                </c:pt>
                <c:pt idx="341">
                  <c:v>1.3104284847973815E-3</c:v>
                </c:pt>
                <c:pt idx="342">
                  <c:v>1.3132890079293373E-3</c:v>
                </c:pt>
                <c:pt idx="343">
                  <c:v>1.3161816424148692E-3</c:v>
                </c:pt>
                <c:pt idx="344">
                  <c:v>1.3209140411715816E-3</c:v>
                </c:pt>
                <c:pt idx="345">
                  <c:v>1.3299999999942631E-3</c:v>
                </c:pt>
                <c:pt idx="346">
                  <c:v>1.3330895348885551E-3</c:v>
                </c:pt>
                <c:pt idx="347">
                  <c:v>1.3362067908004164E-3</c:v>
                </c:pt>
                <c:pt idx="348">
                  <c:v>1.3393487728178364E-3</c:v>
                </c:pt>
                <c:pt idx="349">
                  <c:v>1.3425124137991095E-3</c:v>
                </c:pt>
                <c:pt idx="350">
                  <c:v>1.3521023353724427E-3</c:v>
                </c:pt>
                <c:pt idx="351">
                  <c:v>1.3553215624700849E-3</c:v>
                </c:pt>
                <c:pt idx="352">
                  <c:v>1.3585468290750829E-3</c:v>
                </c:pt>
                <c:pt idx="353">
                  <c:v>1.3617749545431173E-3</c:v>
                </c:pt>
                <c:pt idx="354">
                  <c:v>1.3738446779912763E-3</c:v>
                </c:pt>
                <c:pt idx="355">
                  <c:v>1.3768740645086041E-3</c:v>
                </c:pt>
                <c:pt idx="356">
                  <c:v>1.3778458179862126E-3</c:v>
                </c:pt>
                <c:pt idx="357">
                  <c:v>1.3810232436657038E-3</c:v>
                </c:pt>
                <c:pt idx="358">
                  <c:v>1.384180733978431E-3</c:v>
                </c:pt>
                <c:pt idx="359">
                  <c:v>1.3873149569312514E-3</c:v>
                </c:pt>
                <c:pt idx="360">
                  <c:v>1.3965444179311068E-3</c:v>
                </c:pt>
                <c:pt idx="361">
                  <c:v>1.3995518731566229E-3</c:v>
                </c:pt>
                <c:pt idx="362">
                  <c:v>1.402519117291418E-3</c:v>
                </c:pt>
                <c:pt idx="363">
                  <c:v>1.4054427048379784E-3</c:v>
                </c:pt>
                <c:pt idx="364">
                  <c:v>1.4083191713851286E-3</c:v>
                </c:pt>
                <c:pt idx="365">
                  <c:v>1.4106255017627138E-3</c:v>
                </c:pt>
                <c:pt idx="366">
                  <c:v>1.4192838773147082E-3</c:v>
                </c:pt>
                <c:pt idx="367">
                  <c:v>1.419999999999896E-3</c:v>
                </c:pt>
                <c:pt idx="368">
                  <c:v>1.4225689502639024E-3</c:v>
                </c:pt>
                <c:pt idx="369">
                  <c:v>1.4250809610979421E-3</c:v>
                </c:pt>
                <c:pt idx="370">
                  <c:v>1.4340429688100352E-3</c:v>
                </c:pt>
                <c:pt idx="371">
                  <c:v>1.4347311562739396E-3</c:v>
                </c:pt>
                <c:pt idx="372">
                  <c:v>1.4370876884340659E-3</c:v>
                </c:pt>
                <c:pt idx="373">
                  <c:v>1.439439415647034E-3</c:v>
                </c:pt>
                <c:pt idx="374">
                  <c:v>1.4417952505355277E-3</c:v>
                </c:pt>
                <c:pt idx="375">
                  <c:v>1.45046863549047E-3</c:v>
                </c:pt>
                <c:pt idx="376">
                  <c:v>1.4514401547460693E-3</c:v>
                </c:pt>
                <c:pt idx="377">
                  <c:v>1.4539524528128882E-3</c:v>
                </c:pt>
                <c:pt idx="378">
                  <c:v>1.4565236755865888E-3</c:v>
                </c:pt>
                <c:pt idx="379">
                  <c:v>1.4591631828035827E-3</c:v>
                </c:pt>
                <c:pt idx="380">
                  <c:v>1.468963399604952E-3</c:v>
                </c:pt>
                <c:pt idx="381">
                  <c:v>1.4705934868690443E-3</c:v>
                </c:pt>
                <c:pt idx="382">
                  <c:v>1.4737170484366735E-3</c:v>
                </c:pt>
                <c:pt idx="383">
                  <c:v>1.4769663945786613E-3</c:v>
                </c:pt>
                <c:pt idx="384">
                  <c:v>1.4803513323156177E-3</c:v>
                </c:pt>
                <c:pt idx="385">
                  <c:v>1.4927454525723275E-3</c:v>
                </c:pt>
                <c:pt idx="386">
                  <c:v>1.4954453770391171E-3</c:v>
                </c:pt>
                <c:pt idx="387">
                  <c:v>1.500979358345794E-3</c:v>
                </c:pt>
                <c:pt idx="388">
                  <c:v>1.5053862406663946E-3</c:v>
                </c:pt>
                <c:pt idx="389">
                  <c:v>1.5099999999825297E-3</c:v>
                </c:pt>
                <c:pt idx="390">
                  <c:v>1.5249927977475778E-3</c:v>
                </c:pt>
                <c:pt idx="391">
                  <c:v>1.5303319550449561E-3</c:v>
                </c:pt>
                <c:pt idx="392">
                  <c:v>1.535824375469359E-3</c:v>
                </c:pt>
                <c:pt idx="393">
                  <c:v>1.5414594264358643E-3</c:v>
                </c:pt>
                <c:pt idx="394">
                  <c:v>1.5472263933139704E-3</c:v>
                </c:pt>
                <c:pt idx="395">
                  <c:v>1.5652104122508728E-3</c:v>
                </c:pt>
                <c:pt idx="396">
                  <c:v>1.5713962552693457E-3</c:v>
                </c:pt>
                <c:pt idx="397">
                  <c:v>1.5776592100821311E-3</c:v>
                </c:pt>
                <c:pt idx="398">
                  <c:v>1.5839880696240632E-3</c:v>
                </c:pt>
                <c:pt idx="399">
                  <c:v>1.5903715447347659E-3</c:v>
                </c:pt>
                <c:pt idx="400">
                  <c:v>1.6097355403698556E-3</c:v>
                </c:pt>
                <c:pt idx="401">
                  <c:v>1.6162229441154872E-3</c:v>
                </c:pt>
                <c:pt idx="402">
                  <c:v>1.622707286070298E-3</c:v>
                </c:pt>
                <c:pt idx="403">
                  <c:v>1.6291767844288665E-3</c:v>
                </c:pt>
                <c:pt idx="404">
                  <c:v>1.6356195752738716E-3</c:v>
                </c:pt>
                <c:pt idx="405">
                  <c:v>1.6608835111670667E-3</c:v>
                </c:pt>
                <c:pt idx="406">
                  <c:v>1.6670119317055818E-3</c:v>
                </c:pt>
                <c:pt idx="407">
                  <c:v>1.6730407368696861E-3</c:v>
                </c:pt>
                <c:pt idx="408">
                  <c:v>1.6789574879807212E-3</c:v>
                </c:pt>
                <c:pt idx="409">
                  <c:v>1.5971218762522599E-3</c:v>
                </c:pt>
                <c:pt idx="410">
                  <c:v>1.6007646984185029E-3</c:v>
                </c:pt>
                <c:pt idx="411">
                  <c:v>1.6059315324248914E-3</c:v>
                </c:pt>
                <c:pt idx="412">
                  <c:v>1.6108629781412048E-3</c:v>
                </c:pt>
                <c:pt idx="413">
                  <c:v>1.6155185208832389E-3</c:v>
                </c:pt>
                <c:pt idx="414">
                  <c:v>1.629697654608821E-3</c:v>
                </c:pt>
                <c:pt idx="415">
                  <c:v>1.6316772768297924E-3</c:v>
                </c:pt>
                <c:pt idx="416">
                  <c:v>1.6351759861388015E-3</c:v>
                </c:pt>
                <c:pt idx="417">
                  <c:v>1.638488641275521E-3</c:v>
                </c:pt>
                <c:pt idx="418">
                  <c:v>1.6416306050815574E-3</c:v>
                </c:pt>
                <c:pt idx="419">
                  <c:v>1.6519865505496031E-3</c:v>
                </c:pt>
                <c:pt idx="420">
                  <c:v>1.6528026826906688E-3</c:v>
                </c:pt>
                <c:pt idx="421">
                  <c:v>1.6553255111773388E-3</c:v>
                </c:pt>
                <c:pt idx="422">
                  <c:v>1.6577721524682299E-3</c:v>
                </c:pt>
                <c:pt idx="423">
                  <c:v>1.6601587450165681E-3</c:v>
                </c:pt>
                <c:pt idx="424">
                  <c:v>1.6690294544280942E-3</c:v>
                </c:pt>
                <c:pt idx="425">
                  <c:v>1.6694312738121865E-3</c:v>
                </c:pt>
                <c:pt idx="426">
                  <c:v>1.6717635763824868E-3</c:v>
                </c:pt>
                <c:pt idx="427">
                  <c:v>1.6741349870728443E-3</c:v>
                </c:pt>
                <c:pt idx="428">
                  <c:v>1.6765624197175701E-3</c:v>
                </c:pt>
                <c:pt idx="429">
                  <c:v>1.6863692108232192E-3</c:v>
                </c:pt>
                <c:pt idx="430">
                  <c:v>1.6871745237917366E-3</c:v>
                </c:pt>
                <c:pt idx="431">
                  <c:v>1.690139651109337E-3</c:v>
                </c:pt>
                <c:pt idx="432">
                  <c:v>1.6932646099460072E-3</c:v>
                </c:pt>
                <c:pt idx="433">
                  <c:v>1.6965490208837029E-3</c:v>
                </c:pt>
                <c:pt idx="434">
                  <c:v>1.709335630058612E-3</c:v>
                </c:pt>
                <c:pt idx="435">
                  <c:v>1.7110594247283716E-3</c:v>
                </c:pt>
                <c:pt idx="436">
                  <c:v>1.7149998227265401E-3</c:v>
                </c:pt>
                <c:pt idx="437">
                  <c:v>1.719053029981893E-3</c:v>
                </c:pt>
                <c:pt idx="438">
                  <c:v>1.723212815521565E-3</c:v>
                </c:pt>
                <c:pt idx="439">
                  <c:v>1.7384142754170409E-3</c:v>
                </c:pt>
                <c:pt idx="440">
                  <c:v>1.7407915969187154E-3</c:v>
                </c:pt>
                <c:pt idx="441">
                  <c:v>1.745389285083488E-3</c:v>
                </c:pt>
                <c:pt idx="442">
                  <c:v>1.7500552511226647E-3</c:v>
                </c:pt>
                <c:pt idx="443">
                  <c:v>1.7547829591744487E-3</c:v>
                </c:pt>
                <c:pt idx="444">
                  <c:v>1.7714439442781242E-3</c:v>
                </c:pt>
                <c:pt idx="445">
                  <c:v>1.7741789693448049E-3</c:v>
                </c:pt>
                <c:pt idx="446">
                  <c:v>1.7791158245783723E-3</c:v>
                </c:pt>
                <c:pt idx="447">
                  <c:v>1.7840742916513297E-3</c:v>
                </c:pt>
                <c:pt idx="448">
                  <c:v>1.7890475296848743E-3</c:v>
                </c:pt>
                <c:pt idx="449">
                  <c:v>1.8061802355527059E-3</c:v>
                </c:pt>
                <c:pt idx="450">
                  <c:v>1.815557389698297E-3</c:v>
                </c:pt>
                <c:pt idx="451">
                  <c:v>1.8205096614700906E-3</c:v>
                </c:pt>
                <c:pt idx="452">
                  <c:v>1.8298831965312516E-3</c:v>
                </c:pt>
                <c:pt idx="453">
                  <c:v>1.8325529003335068E-3</c:v>
                </c:pt>
                <c:pt idx="454">
                  <c:v>1.8448079576938654E-3</c:v>
                </c:pt>
                <c:pt idx="455">
                  <c:v>1.8495685664771354E-3</c:v>
                </c:pt>
                <c:pt idx="456">
                  <c:v>1.8542965990968995E-3</c:v>
                </c:pt>
                <c:pt idx="457">
                  <c:v>1.863497616667669E-3</c:v>
                </c:pt>
                <c:pt idx="458">
                  <c:v>1.8659105335055244E-3</c:v>
                </c:pt>
                <c:pt idx="459">
                  <c:v>1.8774562198897728E-3</c:v>
                </c:pt>
                <c:pt idx="460">
                  <c:v>1.881993693124309E-3</c:v>
                </c:pt>
                <c:pt idx="461">
                  <c:v>1.8865002477320559E-3</c:v>
                </c:pt>
                <c:pt idx="462">
                  <c:v>1.8955586684574466E-3</c:v>
                </c:pt>
                <c:pt idx="463">
                  <c:v>1.8977163638192209E-3</c:v>
                </c:pt>
                <c:pt idx="464">
                  <c:v>1.9085779978827266E-3</c:v>
                </c:pt>
                <c:pt idx="465">
                  <c:v>1.9129043321440011E-3</c:v>
                </c:pt>
                <c:pt idx="466">
                  <c:v>1.9172015365875874E-3</c:v>
                </c:pt>
                <c:pt idx="467">
                  <c:v>1.9261484397072438E-3</c:v>
                </c:pt>
                <c:pt idx="468">
                  <c:v>1.9280538750644236E-3</c:v>
                </c:pt>
                <c:pt idx="469">
                  <c:v>1.9382600243993797E-3</c:v>
                </c:pt>
                <c:pt idx="470">
                  <c:v>1.9423881351586937E-3</c:v>
                </c:pt>
                <c:pt idx="471">
                  <c:v>1.9464890361770258E-3</c:v>
                </c:pt>
                <c:pt idx="472">
                  <c:v>1.9481742134799943E-3</c:v>
                </c:pt>
                <c:pt idx="473">
                  <c:v>1.9498198266598345E-3</c:v>
                </c:pt>
                <c:pt idx="474">
                  <c:v>1.9641699408329363E-3</c:v>
                </c:pt>
                <c:pt idx="475">
                  <c:v>1.9681044697760237E-3</c:v>
                </c:pt>
                <c:pt idx="476">
                  <c:v>1.9720161317705581E-3</c:v>
                </c:pt>
                <c:pt idx="477">
                  <c:v>1.9759077017146645E-3</c:v>
                </c:pt>
                <c:pt idx="478">
                  <c:v>1.9847158415661234E-3</c:v>
                </c:pt>
                <c:pt idx="479">
                  <c:v>1.9913291645562528E-3</c:v>
                </c:pt>
                <c:pt idx="480">
                  <c:v>1.9951625033196078E-3</c:v>
                </c:pt>
                <c:pt idx="481">
                  <c:v>1.9989927627774087E-3</c:v>
                </c:pt>
                <c:pt idx="482">
                  <c:v>2.0028228389466344E-3</c:v>
                </c:pt>
                <c:pt idx="483">
                  <c:v>2.0220730422307277E-3</c:v>
                </c:pt>
                <c:pt idx="484">
                  <c:v>2.0259638039771721E-3</c:v>
                </c:pt>
                <c:pt idx="485">
                  <c:v>2.0298751390389089E-3</c:v>
                </c:pt>
                <c:pt idx="486">
                  <c:v>2.0390307619112626E-3</c:v>
                </c:pt>
                <c:pt idx="487">
                  <c:v>2.0457871609514573E-3</c:v>
                </c:pt>
                <c:pt idx="488">
                  <c:v>2.0498472254026536E-3</c:v>
                </c:pt>
                <c:pt idx="489">
                  <c:v>2.0539463294407139E-3</c:v>
                </c:pt>
                <c:pt idx="490">
                  <c:v>2.0580876113548293E-3</c:v>
                </c:pt>
                <c:pt idx="491">
                  <c:v>2.0703063264421707E-3</c:v>
                </c:pt>
                <c:pt idx="492">
                  <c:v>2.0822453382056106E-3</c:v>
                </c:pt>
                <c:pt idx="493">
                  <c:v>2.0867132297818854E-3</c:v>
                </c:pt>
                <c:pt idx="494">
                  <c:v>2.0966917902478436E-3</c:v>
                </c:pt>
                <c:pt idx="495">
                  <c:v>2.0985570124285534E-3</c:v>
                </c:pt>
                <c:pt idx="496">
                  <c:v>2.1099112032101739E-3</c:v>
                </c:pt>
                <c:pt idx="497">
                  <c:v>2.114710877077655E-3</c:v>
                </c:pt>
                <c:pt idx="498">
                  <c:v>2.119559986671518E-3</c:v>
                </c:pt>
                <c:pt idx="499">
                  <c:v>2.129992430779811E-3</c:v>
                </c:pt>
                <c:pt idx="500">
                  <c:v>2.1321715953035989E-3</c:v>
                </c:pt>
                <c:pt idx="501">
                  <c:v>2.14448709983555E-3</c:v>
                </c:pt>
                <c:pt idx="502">
                  <c:v>2.1495966932513163E-3</c:v>
                </c:pt>
                <c:pt idx="503">
                  <c:v>2.1547435801332242E-3</c:v>
                </c:pt>
                <c:pt idx="504">
                  <c:v>2.1655239643493928E-3</c:v>
                </c:pt>
                <c:pt idx="505">
                  <c:v>2.1679439798932502E-3</c:v>
                </c:pt>
                <c:pt idx="506">
                  <c:v>2.1809748535379261E-3</c:v>
                </c:pt>
                <c:pt idx="507">
                  <c:v>2.1863078152553738E-3</c:v>
                </c:pt>
                <c:pt idx="508">
                  <c:v>2.1916654096743524E-3</c:v>
                </c:pt>
                <c:pt idx="509">
                  <c:v>2.2026905530713216E-3</c:v>
                </c:pt>
                <c:pt idx="510">
                  <c:v>2.2052715398810916E-3</c:v>
                </c:pt>
                <c:pt idx="511">
                  <c:v>2.243526375941508E-3</c:v>
                </c:pt>
                <c:pt idx="512">
                  <c:v>2.2821661507552299E-3</c:v>
                </c:pt>
                <c:pt idx="513">
                  <c:v>2.321075037171575E-3</c:v>
                </c:pt>
                <c:pt idx="514">
                  <c:v>2.366038440528506E-3</c:v>
                </c:pt>
                <c:pt idx="515">
                  <c:v>2.3909457659468543E-3</c:v>
                </c:pt>
                <c:pt idx="516">
                  <c:v>2.4393454318645202E-3</c:v>
                </c:pt>
                <c:pt idx="517">
                  <c:v>2.4792598281629251E-3</c:v>
                </c:pt>
                <c:pt idx="518">
                  <c:v>2.5194078654083522E-3</c:v>
                </c:pt>
                <c:pt idx="519">
                  <c:v>2.5597824480062029E-3</c:v>
                </c:pt>
                <c:pt idx="520">
                  <c:v>2.600376479851152E-3</c:v>
                </c:pt>
                <c:pt idx="521">
                  <c:v>2.6411828643219627E-3</c:v>
                </c:pt>
                <c:pt idx="522">
                  <c:v>2.6821945042719815E-3</c:v>
                </c:pt>
                <c:pt idx="523">
                  <c:v>2.7234043020230867E-3</c:v>
                </c:pt>
                <c:pt idx="524">
                  <c:v>2.7526847436583463E-3</c:v>
                </c:pt>
                <c:pt idx="525">
                  <c:v>2.7942252941093072E-3</c:v>
                </c:pt>
                <c:pt idx="526">
                  <c:v>2.835944710073166E-3</c:v>
                </c:pt>
                <c:pt idx="527">
                  <c:v>2.8778358918138754E-3</c:v>
                </c:pt>
                <c:pt idx="528">
                  <c:v>2.9198917390442264E-3</c:v>
                </c:pt>
                <c:pt idx="529">
                  <c:v>2.9651844518424927E-3</c:v>
                </c:pt>
                <c:pt idx="530">
                  <c:v>3.0075569596794498E-3</c:v>
                </c:pt>
                <c:pt idx="531">
                  <c:v>3.0500723275606414E-3</c:v>
                </c:pt>
                <c:pt idx="532">
                  <c:v>3.0927234528778944E-3</c:v>
                </c:pt>
                <c:pt idx="533">
                  <c:v>3.132392408044039E-3</c:v>
                </c:pt>
                <c:pt idx="534">
                  <c:v>3.1752871104974642E-3</c:v>
                </c:pt>
                <c:pt idx="535">
                  <c:v>3.218296760480837E-3</c:v>
                </c:pt>
                <c:pt idx="536">
                  <c:v>3.2614142530922969E-3</c:v>
                </c:pt>
                <c:pt idx="537">
                  <c:v>3.3077668086196415E-3</c:v>
                </c:pt>
                <c:pt idx="538">
                  <c:v>3.3510835225716517E-3</c:v>
                </c:pt>
                <c:pt idx="539">
                  <c:v>3.3944906466114298E-3</c:v>
                </c:pt>
                <c:pt idx="540">
                  <c:v>3.4379886058727499E-3</c:v>
                </c:pt>
                <c:pt idx="541">
                  <c:v>3.4815781120939734E-3</c:v>
                </c:pt>
                <c:pt idx="542">
                  <c:v>3.5220971069369073E-3</c:v>
                </c:pt>
                <c:pt idx="543">
                  <c:v>3.5658653637277069E-3</c:v>
                </c:pt>
                <c:pt idx="544">
                  <c:v>3.6097279694096373E-3</c:v>
                </c:pt>
                <c:pt idx="545">
                  <c:v>3.65368641380842E-3</c:v>
                </c:pt>
                <c:pt idx="546">
                  <c:v>3.6977423773464856E-3</c:v>
                </c:pt>
                <c:pt idx="547">
                  <c:v>3.7418977310637318E-3</c:v>
                </c:pt>
                <c:pt idx="548">
                  <c:v>3.78615453664093E-3</c:v>
                </c:pt>
                <c:pt idx="549">
                  <c:v>3.8305150464209223E-3</c:v>
                </c:pt>
                <c:pt idx="550">
                  <c:v>3.887919634915791E-3</c:v>
                </c:pt>
                <c:pt idx="551">
                  <c:v>3.9325366940264391E-3</c:v>
                </c:pt>
                <c:pt idx="552">
                  <c:v>3.9772664513031296E-3</c:v>
                </c:pt>
                <c:pt idx="553">
                  <c:v>4.0221118099785435E-3</c:v>
                </c:pt>
                <c:pt idx="554">
                  <c:v>4.0862536585433993E-3</c:v>
                </c:pt>
                <c:pt idx="555">
                  <c:v>4.131388077376578E-3</c:v>
                </c:pt>
                <c:pt idx="556">
                  <c:v>4.1766497228416096E-3</c:v>
                </c:pt>
                <c:pt idx="557">
                  <c:v>4.2220424163586139E-3</c:v>
                </c:pt>
                <c:pt idx="558">
                  <c:v>4.2774180974524756E-3</c:v>
                </c:pt>
                <c:pt idx="559">
                  <c:v>4.323117116893275E-3</c:v>
                </c:pt>
                <c:pt idx="560">
                  <c:v>4.3689604177143959E-3</c:v>
                </c:pt>
                <c:pt idx="561">
                  <c:v>4.4149525669408577E-3</c:v>
                </c:pt>
                <c:pt idx="562">
                  <c:v>4.4610983194834728E-3</c:v>
                </c:pt>
                <c:pt idx="563">
                  <c:v>4.504011513012913E-3</c:v>
                </c:pt>
                <c:pt idx="564">
                  <c:v>4.5504655238297539E-3</c:v>
                </c:pt>
                <c:pt idx="565">
                  <c:v>4.5970790569125923E-3</c:v>
                </c:pt>
                <c:pt idx="566">
                  <c:v>4.6438499331009709E-3</c:v>
                </c:pt>
                <c:pt idx="567">
                  <c:v>4.6942116374719582E-3</c:v>
                </c:pt>
                <c:pt idx="568">
                  <c:v>4.7413014396256664E-3</c:v>
                </c:pt>
                <c:pt idx="569">
                  <c:v>4.7885418987910237E-3</c:v>
                </c:pt>
                <c:pt idx="570">
                  <c:v>4.835930835134325E-3</c:v>
                </c:pt>
                <c:pt idx="571">
                  <c:v>4.8834660686433119E-3</c:v>
                </c:pt>
                <c:pt idx="572">
                  <c:v>4.9311454191258708E-3</c:v>
                </c:pt>
                <c:pt idx="573">
                  <c:v>4.9789667062100328E-3</c:v>
                </c:pt>
                <c:pt idx="574">
                  <c:v>5.0269277493409301E-3</c:v>
                </c:pt>
                <c:pt idx="575">
                  <c:v>5.0715086113671468E-3</c:v>
                </c:pt>
                <c:pt idx="576">
                  <c:v>5.1126810420485469E-3</c:v>
                </c:pt>
                <c:pt idx="577">
                  <c:v>5.1610198765200954E-3</c:v>
                </c:pt>
                <c:pt idx="578">
                  <c:v>5.2094901853695485E-3</c:v>
                </c:pt>
                <c:pt idx="579">
                  <c:v>5.2580897870858007E-3</c:v>
                </c:pt>
                <c:pt idx="580">
                  <c:v>5.3103790630775879E-3</c:v>
                </c:pt>
                <c:pt idx="581">
                  <c:v>5.3592395929234196E-3</c:v>
                </c:pt>
                <c:pt idx="582">
                  <c:v>5.4082227225171874E-3</c:v>
                </c:pt>
                <c:pt idx="583">
                  <c:v>5.4573262695873856E-3</c:v>
                </c:pt>
                <c:pt idx="584">
                  <c:v>5.5029508224893782E-3</c:v>
                </c:pt>
                <c:pt idx="585">
                  <c:v>5.5522803590156841E-3</c:v>
                </c:pt>
                <c:pt idx="586">
                  <c:v>5.6017239124784351E-3</c:v>
                </c:pt>
                <c:pt idx="587">
                  <c:v>5.6512792998225682E-3</c:v>
                </c:pt>
                <c:pt idx="588">
                  <c:v>5.7009443377938427E-3</c:v>
                </c:pt>
                <c:pt idx="589">
                  <c:v>5.7543540761098855E-3</c:v>
                </c:pt>
                <c:pt idx="590">
                  <c:v>5.8042384229152798E-3</c:v>
                </c:pt>
                <c:pt idx="591">
                  <c:v>5.8542220158076278E-3</c:v>
                </c:pt>
                <c:pt idx="592">
                  <c:v>5.9114610701184534E-3</c:v>
                </c:pt>
                <c:pt idx="593">
                  <c:v>5.9579761507341502E-3</c:v>
                </c:pt>
                <c:pt idx="594">
                  <c:v>6.0082329658785452E-3</c:v>
                </c:pt>
                <c:pt idx="595">
                  <c:v>6.058567943046534E-3</c:v>
                </c:pt>
                <c:pt idx="596">
                  <c:v>6.1089757192321669E-3</c:v>
                </c:pt>
                <c:pt idx="597">
                  <c:v>6.1594508761194794E-3</c:v>
                </c:pt>
                <c:pt idx="598">
                  <c:v>6.2099879400749937E-3</c:v>
                </c:pt>
                <c:pt idx="599">
                  <c:v>6.2605813821379943E-3</c:v>
                </c:pt>
                <c:pt idx="600">
                  <c:v>6.3112256180112578E-3</c:v>
                </c:pt>
                <c:pt idx="601">
                  <c:v>6.3692965250964845E-3</c:v>
                </c:pt>
                <c:pt idx="602">
                  <c:v>6.4311042052022484E-3</c:v>
                </c:pt>
                <c:pt idx="603">
                  <c:v>6.4818707205490395E-3</c:v>
                </c:pt>
                <c:pt idx="604">
                  <c:v>6.5326630971801287E-3</c:v>
                </c:pt>
                <c:pt idx="605">
                  <c:v>6.5834755339028691E-3</c:v>
                </c:pt>
                <c:pt idx="606">
                  <c:v>6.6232239748669139E-3</c:v>
                </c:pt>
                <c:pt idx="607">
                  <c:v>6.6740613056775035E-3</c:v>
                </c:pt>
                <c:pt idx="608">
                  <c:v>6.7249020419943529E-3</c:v>
                </c:pt>
                <c:pt idx="609">
                  <c:v>6.7757401278682764E-3</c:v>
                </c:pt>
                <c:pt idx="610">
                  <c:v>6.8376318018594706E-3</c:v>
                </c:pt>
                <c:pt idx="611">
                  <c:v>6.8884397536699846E-3</c:v>
                </c:pt>
                <c:pt idx="612">
                  <c:v>6.9392256468644902E-3</c:v>
                </c:pt>
                <c:pt idx="613">
                  <c:v>6.989983248635168E-3</c:v>
                </c:pt>
                <c:pt idx="614">
                  <c:v>7.0296750045384564E-3</c:v>
                </c:pt>
                <c:pt idx="615">
                  <c:v>7.0803669796014991E-3</c:v>
                </c:pt>
                <c:pt idx="616">
                  <c:v>7.1310136874804409E-3</c:v>
                </c:pt>
                <c:pt idx="617">
                  <c:v>7.1816114264919529E-3</c:v>
                </c:pt>
                <c:pt idx="618">
                  <c:v>7.2321565823581947E-3</c:v>
                </c:pt>
                <c:pt idx="619">
                  <c:v>7.2936200698125288E-3</c:v>
                </c:pt>
                <c:pt idx="620">
                  <c:v>7.3440355963767662E-3</c:v>
                </c:pt>
                <c:pt idx="621">
                  <c:v>7.3943869369795115E-3</c:v>
                </c:pt>
                <c:pt idx="622">
                  <c:v>7.4446704755021771E-3</c:v>
                </c:pt>
                <c:pt idx="623">
                  <c:v>7.4948825954608772E-3</c:v>
                </c:pt>
                <c:pt idx="624">
                  <c:v>7.545019680005996E-3</c:v>
                </c:pt>
                <c:pt idx="625">
                  <c:v>7.5950781119226178E-3</c:v>
                </c:pt>
                <c:pt idx="626">
                  <c:v>7.645054273633968E-3</c:v>
                </c:pt>
                <c:pt idx="627">
                  <c:v>7.6841002073917896E-3</c:v>
                </c:pt>
                <c:pt idx="628">
                  <c:v>7.730311169724449E-3</c:v>
                </c:pt>
                <c:pt idx="629">
                  <c:v>7.7800460345382235E-3</c:v>
                </c:pt>
                <c:pt idx="630">
                  <c:v>7.82968517043885E-3</c:v>
                </c:pt>
                <c:pt idx="631">
                  <c:v>7.8792249586327121E-3</c:v>
                </c:pt>
                <c:pt idx="632">
                  <c:v>7.9322426745966693E-3</c:v>
                </c:pt>
                <c:pt idx="633">
                  <c:v>7.9958499463079029E-3</c:v>
                </c:pt>
                <c:pt idx="634">
                  <c:v>8.0307771127232797E-3</c:v>
                </c:pt>
                <c:pt idx="635">
                  <c:v>8.0798750207086399E-3</c:v>
                </c:pt>
                <c:pt idx="636">
                  <c:v>8.1253070021421441E-3</c:v>
                </c:pt>
                <c:pt idx="637">
                  <c:v>8.1741746902096839E-3</c:v>
                </c:pt>
                <c:pt idx="638">
                  <c:v>8.2229176894438993E-3</c:v>
                </c:pt>
                <c:pt idx="639">
                  <c:v>8.2715323783416929E-3</c:v>
                </c:pt>
                <c:pt idx="640">
                  <c:v>8.3200151350688034E-3</c:v>
                </c:pt>
                <c:pt idx="641">
                  <c:v>8.3718640973313076E-3</c:v>
                </c:pt>
                <c:pt idx="642">
                  <c:v>8.420065884184395E-3</c:v>
                </c:pt>
                <c:pt idx="643">
                  <c:v>8.4681362964641876E-3</c:v>
                </c:pt>
                <c:pt idx="644">
                  <c:v>8.5298696029114489E-3</c:v>
                </c:pt>
                <c:pt idx="645">
                  <c:v>8.567254413651278E-3</c:v>
                </c:pt>
                <c:pt idx="646">
                  <c:v>8.614948792134822E-3</c:v>
                </c:pt>
                <c:pt idx="647">
                  <c:v>8.662531320306496E-3</c:v>
                </c:pt>
                <c:pt idx="648">
                  <c:v>8.7100072412860836E-3</c:v>
                </c:pt>
                <c:pt idx="649">
                  <c:v>8.7573819232528959E-3</c:v>
                </c:pt>
                <c:pt idx="650">
                  <c:v>8.8046608594571796E-3</c:v>
                </c:pt>
                <c:pt idx="651">
                  <c:v>8.8518496682302317E-3</c:v>
                </c:pt>
                <c:pt idx="652">
                  <c:v>8.8989540929988835E-3</c:v>
                </c:pt>
                <c:pt idx="653">
                  <c:v>8.956309600886286E-3</c:v>
                </c:pt>
                <c:pt idx="654">
                  <c:v>9.0032612140423657E-3</c:v>
                </c:pt>
                <c:pt idx="655">
                  <c:v>9.0501478536402346E-3</c:v>
                </c:pt>
                <c:pt idx="656">
                  <c:v>9.0969756567136958E-3</c:v>
                </c:pt>
                <c:pt idx="657">
                  <c:v>9.1437508834447418E-3</c:v>
                </c:pt>
                <c:pt idx="658">
                  <c:v>9.1904799171730681E-3</c:v>
                </c:pt>
                <c:pt idx="659">
                  <c:v>9.2569392800100556E-3</c:v>
                </c:pt>
                <c:pt idx="660">
                  <c:v>9.3035759590453706E-3</c:v>
                </c:pt>
                <c:pt idx="661">
                  <c:v>9.3501897908968706E-3</c:v>
                </c:pt>
                <c:pt idx="662">
                  <c:v>9.4002410833423124E-3</c:v>
                </c:pt>
                <c:pt idx="663">
                  <c:v>9.4468328621278227E-3</c:v>
                </c:pt>
                <c:pt idx="664">
                  <c:v>9.4934233538628687E-3</c:v>
                </c:pt>
                <c:pt idx="665">
                  <c:v>9.5400199164048134E-3</c:v>
                </c:pt>
                <c:pt idx="666">
                  <c:v>9.5831665180504261E-3</c:v>
                </c:pt>
                <c:pt idx="667">
                  <c:v>9.6297938237102244E-3</c:v>
                </c:pt>
                <c:pt idx="668">
                  <c:v>9.6764419236574067E-3</c:v>
                </c:pt>
                <c:pt idx="669">
                  <c:v>9.7231104439759932E-3</c:v>
                </c:pt>
                <c:pt idx="670">
                  <c:v>9.7732728929901605E-3</c:v>
                </c:pt>
                <c:pt idx="671">
                  <c:v>9.8199836739737666E-3</c:v>
                </c:pt>
                <c:pt idx="672">
                  <c:v>9.8667137332102816E-3</c:v>
                </c:pt>
                <c:pt idx="673">
                  <c:v>9.9134626966393535E-3</c:v>
                </c:pt>
                <c:pt idx="674">
                  <c:v>9.9602301901654498E-3</c:v>
                </c:pt>
                <c:pt idx="675">
                  <c:v>1.0007015839659144E-2</c:v>
                </c:pt>
                <c:pt idx="676">
                  <c:v>1.0053819270954086E-2</c:v>
                </c:pt>
                <c:pt idx="677">
                  <c:v>1.0100640109849608E-2</c:v>
                </c:pt>
                <c:pt idx="678">
                  <c:v>1.0147477982110282E-2</c:v>
                </c:pt>
                <c:pt idx="679">
                  <c:v>1.0183845270370542E-2</c:v>
                </c:pt>
                <c:pt idx="680">
                  <c:v>1.0230709001436479E-2</c:v>
                </c:pt>
                <c:pt idx="681">
                  <c:v>1.0277588703608401E-2</c:v>
                </c:pt>
                <c:pt idx="682">
                  <c:v>1.0324484002530292E-2</c:v>
                </c:pt>
                <c:pt idx="683">
                  <c:v>1.0371394523811245E-2</c:v>
                </c:pt>
                <c:pt idx="684">
                  <c:v>1.0421826970373152E-2</c:v>
                </c:pt>
                <c:pt idx="685">
                  <c:v>1.0468769075162369E-2</c:v>
                </c:pt>
                <c:pt idx="686">
                  <c:v>1.0515725258670875E-2</c:v>
                </c:pt>
                <c:pt idx="687">
                  <c:v>1.0562695146360027E-2</c:v>
                </c:pt>
                <c:pt idx="688">
                  <c:v>1.0606162359479823E-2</c:v>
                </c:pt>
                <c:pt idx="689">
                  <c:v>1.0653156350752358E-2</c:v>
                </c:pt>
                <c:pt idx="690">
                  <c:v>1.07001629426694E-2</c:v>
                </c:pt>
                <c:pt idx="691">
                  <c:v>1.0747181760560047E-2</c:v>
                </c:pt>
                <c:pt idx="692">
                  <c:v>1.079773703619864E-2</c:v>
                </c:pt>
                <c:pt idx="693">
                  <c:v>1.0844780371030665E-2</c:v>
                </c:pt>
                <c:pt idx="694">
                  <c:v>1.089182731631968E-2</c:v>
                </c:pt>
                <c:pt idx="695">
                  <c:v>1.0938868697646218E-2</c:v>
                </c:pt>
                <c:pt idx="696">
                  <c:v>1.0985895224981751E-2</c:v>
                </c:pt>
                <c:pt idx="697">
                  <c:v>1.1029376198721377E-2</c:v>
                </c:pt>
                <c:pt idx="698">
                  <c:v>1.107634879782146E-2</c:v>
                </c:pt>
                <c:pt idx="699">
                  <c:v>1.1123279071091629E-2</c:v>
                </c:pt>
                <c:pt idx="700">
                  <c:v>1.1170157247356637E-2</c:v>
                </c:pt>
                <c:pt idx="701">
                  <c:v>1.1216973443369995E-2</c:v>
                </c:pt>
                <c:pt idx="702">
                  <c:v>1.1263717663806473E-2</c:v>
                </c:pt>
                <c:pt idx="703">
                  <c:v>1.1310379801251056E-2</c:v>
                </c:pt>
                <c:pt idx="704">
                  <c:v>1.1356949636191877E-2</c:v>
                </c:pt>
                <c:pt idx="705">
                  <c:v>1.141379521152916E-2</c:v>
                </c:pt>
                <c:pt idx="706">
                  <c:v>1.1460114336207118E-2</c:v>
                </c:pt>
                <c:pt idx="707">
                  <c:v>1.1506307544679354E-2</c:v>
                </c:pt>
                <c:pt idx="708">
                  <c:v>1.1552364288401654E-2</c:v>
                </c:pt>
                <c:pt idx="709">
                  <c:v>1.1598273908492418E-2</c:v>
                </c:pt>
                <c:pt idx="710">
                  <c:v>1.1640633200965662E-2</c:v>
                </c:pt>
                <c:pt idx="711">
                  <c:v>1.1686231258953451E-2</c:v>
                </c:pt>
                <c:pt idx="712">
                  <c:v>1.1731650106900334E-2</c:v>
                </c:pt>
                <c:pt idx="713">
                  <c:v>1.1776878602198164E-2</c:v>
                </c:pt>
                <c:pt idx="714">
                  <c:v>1.1825234369592569E-2</c:v>
                </c:pt>
                <c:pt idx="715">
                  <c:v>1.1870031232058157E-2</c:v>
                </c:pt>
                <c:pt idx="716">
                  <c:v>1.1914603268990772E-2</c:v>
                </c:pt>
                <c:pt idx="717">
                  <c:v>1.1958938938702809E-2</c:v>
                </c:pt>
                <c:pt idx="718">
                  <c:v>1.1999768031267243E-2</c:v>
                </c:pt>
                <c:pt idx="719">
                  <c:v>1.2043615109034324E-2</c:v>
                </c:pt>
                <c:pt idx="720">
                  <c:v>1.2087198164193477E-2</c:v>
                </c:pt>
                <c:pt idx="721">
                  <c:v>1.2130513923574986E-2</c:v>
                </c:pt>
                <c:pt idx="722">
                  <c:v>1.2173559118013369E-2</c:v>
                </c:pt>
                <c:pt idx="723">
                  <c:v>1.2219495124986933E-2</c:v>
                </c:pt>
                <c:pt idx="724">
                  <c:v>1.2261969886178647E-2</c:v>
                </c:pt>
                <c:pt idx="725">
                  <c:v>1.2304164035747292E-2</c:v>
                </c:pt>
                <c:pt idx="726">
                  <c:v>1.234607430364342E-2</c:v>
                </c:pt>
                <c:pt idx="727">
                  <c:v>1.2387697419662488E-2</c:v>
                </c:pt>
                <c:pt idx="728">
                  <c:v>1.2429030113450076E-2</c:v>
                </c:pt>
                <c:pt idx="729">
                  <c:v>1.2470069114504488E-2</c:v>
                </c:pt>
                <c:pt idx="730">
                  <c:v>1.2510811152185443E-2</c:v>
                </c:pt>
                <c:pt idx="731">
                  <c:v>1.2542240913019751E-2</c:v>
                </c:pt>
                <c:pt idx="732">
                  <c:v>1.2582443362146823E-2</c:v>
                </c:pt>
                <c:pt idx="733">
                  <c:v>1.2622339754913531E-2</c:v>
                </c:pt>
                <c:pt idx="734">
                  <c:v>1.2661926820838087E-2</c:v>
                </c:pt>
                <c:pt idx="735">
                  <c:v>1.2701201289321671E-2</c:v>
                </c:pt>
                <c:pt idx="736">
                  <c:v>1.274305670989216E-2</c:v>
                </c:pt>
                <c:pt idx="737">
                  <c:v>1.2781673609232838E-2</c:v>
                </c:pt>
                <c:pt idx="738">
                  <c:v>1.2819967857699585E-2</c:v>
                </c:pt>
                <c:pt idx="739">
                  <c:v>1.2857936184062521E-2</c:v>
                </c:pt>
                <c:pt idx="740">
                  <c:v>1.2892770191797217E-2</c:v>
                </c:pt>
                <c:pt idx="741">
                  <c:v>1.2930100387288472E-2</c:v>
                </c:pt>
                <c:pt idx="742">
                  <c:v>1.2967095088368692E-2</c:v>
                </c:pt>
                <c:pt idx="743">
                  <c:v>1.3003751023706822E-2</c:v>
                </c:pt>
                <c:pt idx="744">
                  <c:v>1.3042774485289121E-2</c:v>
                </c:pt>
                <c:pt idx="745">
                  <c:v>1.3078719265907464E-2</c:v>
                </c:pt>
                <c:pt idx="746">
                  <c:v>1.3114323376921632E-2</c:v>
                </c:pt>
                <c:pt idx="747">
                  <c:v>1.3149594948064555E-2</c:v>
                </c:pt>
                <c:pt idx="748">
                  <c:v>1.3184542277372339E-2</c:v>
                </c:pt>
                <c:pt idx="749">
                  <c:v>1.3216572447327289E-2</c:v>
                </c:pt>
                <c:pt idx="750">
                  <c:v>1.3250914678459515E-2</c:v>
                </c:pt>
                <c:pt idx="751">
                  <c:v>1.3284957194594611E-2</c:v>
                </c:pt>
                <c:pt idx="752">
                  <c:v>1.331870884004438E-2</c:v>
                </c:pt>
                <c:pt idx="753">
                  <c:v>1.3352178584220996E-2</c:v>
                </c:pt>
                <c:pt idx="754">
                  <c:v>1.3385375521632586E-2</c:v>
                </c:pt>
                <c:pt idx="755">
                  <c:v>1.3418308871884124E-2</c:v>
                </c:pt>
                <c:pt idx="756">
                  <c:v>1.3450987979672998E-2</c:v>
                </c:pt>
                <c:pt idx="757">
                  <c:v>1.3490877547693654E-2</c:v>
                </c:pt>
                <c:pt idx="758">
                  <c:v>1.3523045418879547E-2</c:v>
                </c:pt>
                <c:pt idx="759">
                  <c:v>1.3554989927900588E-2</c:v>
                </c:pt>
                <c:pt idx="760">
                  <c:v>1.3586720759564953E-2</c:v>
                </c:pt>
                <c:pt idx="761">
                  <c:v>1.3618247721756708E-2</c:v>
                </c:pt>
                <c:pt idx="762">
                  <c:v>1.3647141906732796E-2</c:v>
                </c:pt>
                <c:pt idx="763">
                  <c:v>1.3678298503326421E-2</c:v>
                </c:pt>
                <c:pt idx="764">
                  <c:v>1.3709280972439961E-2</c:v>
                </c:pt>
                <c:pt idx="765">
                  <c:v>1.3740099670390311E-2</c:v>
                </c:pt>
                <c:pt idx="766">
                  <c:v>1.3773176381449367E-2</c:v>
                </c:pt>
                <c:pt idx="767">
                  <c:v>1.3803692984299712E-2</c:v>
                </c:pt>
                <c:pt idx="768">
                  <c:v>1.3834077818849006E-2</c:v>
                </c:pt>
                <c:pt idx="769">
                  <c:v>1.3864341677559823E-2</c:v>
                </c:pt>
                <c:pt idx="770">
                  <c:v>1.3892107725402199E-2</c:v>
                </c:pt>
                <c:pt idx="771">
                  <c:v>1.392216752445866E-2</c:v>
                </c:pt>
                <c:pt idx="772">
                  <c:v>1.3952131398804324E-2</c:v>
                </c:pt>
                <c:pt idx="773">
                  <c:v>1.3981999350369884E-2</c:v>
                </c:pt>
                <c:pt idx="774">
                  <c:v>1.4011771337446632E-2</c:v>
                </c:pt>
                <c:pt idx="775">
                  <c:v>1.4043806515054172E-2</c:v>
                </c:pt>
                <c:pt idx="776">
                  <c:v>1.4073380724578968E-2</c:v>
                </c:pt>
                <c:pt idx="777">
                  <c:v>1.4102858840246545E-2</c:v>
                </c:pt>
                <c:pt idx="778">
                  <c:v>1.4132240820369816E-2</c:v>
                </c:pt>
                <c:pt idx="779">
                  <c:v>1.4161526623274722E-2</c:v>
                </c:pt>
                <c:pt idx="780">
                  <c:v>1.4190716207300242E-2</c:v>
                </c:pt>
                <c:pt idx="781">
                  <c:v>1.4219809530795347E-2</c:v>
                </c:pt>
                <c:pt idx="782">
                  <c:v>1.4248806552121603E-2</c:v>
                </c:pt>
                <c:pt idx="783">
                  <c:v>1.4273080166285437E-2</c:v>
                </c:pt>
                <c:pt idx="784">
                  <c:v>1.4299587466250353E-2</c:v>
                </c:pt>
                <c:pt idx="785">
                  <c:v>1.4328312619544139E-2</c:v>
                </c:pt>
                <c:pt idx="786">
                  <c:v>1.4356941317814511E-2</c:v>
                </c:pt>
                <c:pt idx="787">
                  <c:v>1.4385473519553452E-2</c:v>
                </c:pt>
                <c:pt idx="788">
                  <c:v>1.4416194616020419E-2</c:v>
                </c:pt>
                <c:pt idx="789">
                  <c:v>1.444452791971837E-2</c:v>
                </c:pt>
                <c:pt idx="790">
                  <c:v>1.4472764597814734E-2</c:v>
                </c:pt>
                <c:pt idx="791">
                  <c:v>1.4500904608827969E-2</c:v>
                </c:pt>
                <c:pt idx="792">
                  <c:v>1.4528947911284876E-2</c:v>
                </c:pt>
                <c:pt idx="793">
                  <c:v>1.4554637979894983E-2</c:v>
                </c:pt>
                <c:pt idx="794">
                  <c:v>1.4582493544696947E-2</c:v>
                </c:pt>
                <c:pt idx="795">
                  <c:v>1.4610252281332652E-2</c:v>
                </c:pt>
                <c:pt idx="796">
                  <c:v>1.4637914148403172E-2</c:v>
                </c:pt>
                <c:pt idx="797">
                  <c:v>1.4667712183427644E-2</c:v>
                </c:pt>
                <c:pt idx="798">
                  <c:v>1.4695171166318192E-2</c:v>
                </c:pt>
                <c:pt idx="799">
                  <c:v>1.4722524953890349E-2</c:v>
                </c:pt>
                <c:pt idx="800">
                  <c:v>1.4749768227151398E-2</c:v>
                </c:pt>
                <c:pt idx="801">
                  <c:v>1.4774692875773307E-2</c:v>
                </c:pt>
                <c:pt idx="802">
                  <c:v>1.4801708240261528E-2</c:v>
                </c:pt>
                <c:pt idx="803">
                  <c:v>1.4828597459494183E-2</c:v>
                </c:pt>
                <c:pt idx="804">
                  <c:v>1.485535499219731E-2</c:v>
                </c:pt>
                <c:pt idx="805">
                  <c:v>1.4881975246963355E-2</c:v>
                </c:pt>
                <c:pt idx="806">
                  <c:v>1.4908452582256015E-2</c:v>
                </c:pt>
                <c:pt idx="807">
                  <c:v>1.4934781306408927E-2</c:v>
                </c:pt>
                <c:pt idx="808">
                  <c:v>1.4960955677626545E-2</c:v>
                </c:pt>
                <c:pt idx="809">
                  <c:v>1.4993302812747926E-2</c:v>
                </c:pt>
                <c:pt idx="810">
                  <c:v>1.5019110078958491E-2</c:v>
                </c:pt>
                <c:pt idx="811">
                  <c:v>1.5044744172452454E-2</c:v>
                </c:pt>
                <c:pt idx="812">
                  <c:v>1.5070199225180724E-2</c:v>
                </c:pt>
                <c:pt idx="813">
                  <c:v>1.5095469319779748E-2</c:v>
                </c:pt>
                <c:pt idx="814">
                  <c:v>1.5118511368864425E-2</c:v>
                </c:pt>
                <c:pt idx="815">
                  <c:v>1.5143409181152799E-2</c:v>
                </c:pt>
                <c:pt idx="816">
                  <c:v>1.5168104289952643E-2</c:v>
                </c:pt>
                <c:pt idx="817">
                  <c:v>1.5192590554859926E-2</c:v>
                </c:pt>
                <c:pt idx="818">
                  <c:v>1.5218834861464919E-2</c:v>
                </c:pt>
                <c:pt idx="819">
                  <c:v>1.5242868181407344E-2</c:v>
                </c:pt>
                <c:pt idx="820">
                  <c:v>1.5266673741115616E-2</c:v>
                </c:pt>
                <c:pt idx="821">
                  <c:v>1.5290245228820804E-2</c:v>
                </c:pt>
                <c:pt idx="822">
                  <c:v>1.5313576283469049E-2</c:v>
                </c:pt>
                <c:pt idx="823">
                  <c:v>1.5334772475489148E-2</c:v>
                </c:pt>
                <c:pt idx="824">
                  <c:v>1.5357623920526134E-2</c:v>
                </c:pt>
                <c:pt idx="825">
                  <c:v>1.5380223769432521E-2</c:v>
                </c:pt>
                <c:pt idx="826">
                  <c:v>1.5402570686523091E-2</c:v>
                </c:pt>
                <c:pt idx="827">
                  <c:v>1.5426481397477126E-2</c:v>
                </c:pt>
                <c:pt idx="828">
                  <c:v>1.5448300652479468E-2</c:v>
                </c:pt>
                <c:pt idx="829">
                  <c:v>1.5469862863753332E-2</c:v>
                </c:pt>
                <c:pt idx="830">
                  <c:v>1.5491166695670156E-2</c:v>
                </c:pt>
                <c:pt idx="831">
                  <c:v>1.5512210812646123E-2</c:v>
                </c:pt>
                <c:pt idx="832">
                  <c:v>1.5532993879143029E-2</c:v>
                </c:pt>
                <c:pt idx="833">
                  <c:v>1.5553514559669161E-2</c:v>
                </c:pt>
                <c:pt idx="834">
                  <c:v>1.5573771518784059E-2</c:v>
                </c:pt>
                <c:pt idx="835">
                  <c:v>1.5593763421094628E-2</c:v>
                </c:pt>
                <c:pt idx="836">
                  <c:v>1.5610178882840206E-2</c:v>
                </c:pt>
                <c:pt idx="837">
                  <c:v>1.5629674136748119E-2</c:v>
                </c:pt>
                <c:pt idx="838">
                  <c:v>1.5648900539927537E-2</c:v>
                </c:pt>
                <c:pt idx="839">
                  <c:v>1.5667856757401059E-2</c:v>
                </c:pt>
                <c:pt idx="840">
                  <c:v>1.5688121799431274E-2</c:v>
                </c:pt>
                <c:pt idx="841">
                  <c:v>1.5706514486115999E-2</c:v>
                </c:pt>
                <c:pt idx="842">
                  <c:v>1.5724632876188634E-2</c:v>
                </c:pt>
                <c:pt idx="843">
                  <c:v>1.5742475634824032E-2</c:v>
                </c:pt>
                <c:pt idx="844">
                  <c:v>1.5758538339214749E-2</c:v>
                </c:pt>
                <c:pt idx="845">
                  <c:v>1.5775845411366427E-2</c:v>
                </c:pt>
                <c:pt idx="846">
                  <c:v>1.5792872954726787E-2</c:v>
                </c:pt>
                <c:pt idx="847">
                  <c:v>1.5809619634842398E-2</c:v>
                </c:pt>
                <c:pt idx="848">
                  <c:v>1.5826084117333179E-2</c:v>
                </c:pt>
                <c:pt idx="849">
                  <c:v>1.5843669230692296E-2</c:v>
                </c:pt>
                <c:pt idx="850">
                  <c:v>1.5859549332605086E-2</c:v>
                </c:pt>
                <c:pt idx="851">
                  <c:v>1.5875158342760747E-2</c:v>
                </c:pt>
                <c:pt idx="852">
                  <c:v>1.58926788757799E-2</c:v>
                </c:pt>
                <c:pt idx="853">
                  <c:v>1.5906407439788928E-2</c:v>
                </c:pt>
                <c:pt idx="854">
                  <c:v>1.5921246953804327E-2</c:v>
                </c:pt>
                <c:pt idx="855">
                  <c:v>1.5935858677658926E-2</c:v>
                </c:pt>
                <c:pt idx="856">
                  <c:v>1.5950253689640464E-2</c:v>
                </c:pt>
                <c:pt idx="857">
                  <c:v>1.5964443169123727E-2</c:v>
                </c:pt>
                <c:pt idx="858">
                  <c:v>1.5978438396565726E-2</c:v>
                </c:pt>
                <c:pt idx="859">
                  <c:v>1.5992250753495585E-2</c:v>
                </c:pt>
                <c:pt idx="860">
                  <c:v>1.6005891722510154E-2</c:v>
                </c:pt>
                <c:pt idx="861">
                  <c:v>1.6019372887263909E-2</c:v>
                </c:pt>
                <c:pt idx="862">
                  <c:v>1.6035227912367764E-2</c:v>
                </c:pt>
                <c:pt idx="863">
                  <c:v>1.6048418283844137E-2</c:v>
                </c:pt>
                <c:pt idx="864">
                  <c:v>1.6061485813498144E-2</c:v>
                </c:pt>
                <c:pt idx="865">
                  <c:v>1.60744423739392E-2</c:v>
                </c:pt>
                <c:pt idx="866">
                  <c:v>1.608604696941288E-2</c:v>
                </c:pt>
                <c:pt idx="867">
                  <c:v>1.6098817900520264E-2</c:v>
                </c:pt>
                <c:pt idx="868">
                  <c:v>1.6111513513637116E-2</c:v>
                </c:pt>
                <c:pt idx="869">
                  <c:v>1.6124146140608708E-2</c:v>
                </c:pt>
                <c:pt idx="870">
                  <c:v>1.6142288517869589E-2</c:v>
                </c:pt>
                <c:pt idx="871">
                  <c:v>1.6154833206189972E-2</c:v>
                </c:pt>
                <c:pt idx="872">
                  <c:v>1.6167355261910904E-2</c:v>
                </c:pt>
                <c:pt idx="873">
                  <c:v>1.6179867250065705E-2</c:v>
                </c:pt>
                <c:pt idx="874">
                  <c:v>1.61885904977748E-2</c:v>
                </c:pt>
                <c:pt idx="875">
                  <c:v>1.6201112584325422E-2</c:v>
                </c:pt>
                <c:pt idx="876">
                  <c:v>1.621365726612805E-2</c:v>
                </c:pt>
                <c:pt idx="877">
                  <c:v>1.6226226199983287E-2</c:v>
                </c:pt>
                <c:pt idx="878">
                  <c:v>1.6238820677285222E-2</c:v>
                </c:pt>
                <c:pt idx="879">
                  <c:v>1.6255274688476623E-2</c:v>
                </c:pt>
                <c:pt idx="880">
                  <c:v>1.6267933245595698E-2</c:v>
                </c:pt>
                <c:pt idx="881">
                  <c:v>1.6280621502658785E-2</c:v>
                </c:pt>
                <c:pt idx="882">
                  <c:v>1.6293340751389166E-2</c:v>
                </c:pt>
                <c:pt idx="883">
                  <c:v>1.6306092283545372E-2</c:v>
                </c:pt>
                <c:pt idx="884">
                  <c:v>1.6318877390920316E-2</c:v>
                </c:pt>
                <c:pt idx="885">
                  <c:v>1.6331697365344289E-2</c:v>
                </c:pt>
                <c:pt idx="886">
                  <c:v>1.6344553498680685E-2</c:v>
                </c:pt>
                <c:pt idx="887">
                  <c:v>1.6353533525284378E-2</c:v>
                </c:pt>
                <c:pt idx="888">
                  <c:v>1.6363839965929446E-2</c:v>
                </c:pt>
                <c:pt idx="889">
                  <c:v>1.637679293262161E-2</c:v>
                </c:pt>
                <c:pt idx="890">
                  <c:v>1.638978675300945E-2</c:v>
                </c:pt>
                <c:pt idx="891">
                  <c:v>1.6402822718812403E-2</c:v>
                </c:pt>
                <c:pt idx="892">
                  <c:v>1.6417225173450067E-2</c:v>
                </c:pt>
                <c:pt idx="893">
                  <c:v>1.6430353544763212E-2</c:v>
                </c:pt>
                <c:pt idx="894">
                  <c:v>1.6443528031718207E-2</c:v>
                </c:pt>
                <c:pt idx="895">
                  <c:v>1.6456749926247332E-2</c:v>
                </c:pt>
                <c:pt idx="896">
                  <c:v>1.6468679941754199E-2</c:v>
                </c:pt>
                <c:pt idx="897">
                  <c:v>1.6481995908185804E-2</c:v>
                </c:pt>
                <c:pt idx="898">
                  <c:v>1.6495363063093627E-2</c:v>
                </c:pt>
                <c:pt idx="899">
                  <c:v>1.6508782698493006E-2</c:v>
                </c:pt>
                <c:pt idx="900">
                  <c:v>1.6522256106439905E-2</c:v>
                </c:pt>
                <c:pt idx="901">
                  <c:v>1.6537149101748246E-2</c:v>
                </c:pt>
                <c:pt idx="902">
                  <c:v>1.6550735282981913E-2</c:v>
                </c:pt>
                <c:pt idx="903">
                  <c:v>1.6564367861583721E-2</c:v>
                </c:pt>
                <c:pt idx="904">
                  <c:v>1.6579996140224602E-2</c:v>
                </c:pt>
                <c:pt idx="905">
                  <c:v>1.6592329996601735E-2</c:v>
                </c:pt>
                <c:pt idx="906">
                  <c:v>1.6606064082518451E-2</c:v>
                </c:pt>
                <c:pt idx="907">
                  <c:v>1.6619817167218266E-2</c:v>
                </c:pt>
                <c:pt idx="908">
                  <c:v>1.6633582241703155E-2</c:v>
                </c:pt>
                <c:pt idx="909">
                  <c:v>1.6647352235926477E-2</c:v>
                </c:pt>
                <c:pt idx="910">
                  <c:v>1.6661120018788094E-2</c:v>
                </c:pt>
                <c:pt idx="911">
                  <c:v>1.6674878398134398E-2</c:v>
                </c:pt>
                <c:pt idx="912">
                  <c:v>1.6688620120757849E-2</c:v>
                </c:pt>
                <c:pt idx="913">
                  <c:v>1.6703694068683956E-2</c:v>
                </c:pt>
                <c:pt idx="914">
                  <c:v>1.6721423451497002E-2</c:v>
                </c:pt>
                <c:pt idx="915">
                  <c:v>1.6735047107796091E-2</c:v>
                </c:pt>
                <c:pt idx="916">
                  <c:v>1.6748622519890441E-2</c:v>
                </c:pt>
                <c:pt idx="917">
                  <c:v>1.6762142285126427E-2</c:v>
                </c:pt>
                <c:pt idx="918">
                  <c:v>1.6775598941091086E-2</c:v>
                </c:pt>
                <c:pt idx="919">
                  <c:v>1.6788984965617756E-2</c:v>
                </c:pt>
                <c:pt idx="920">
                  <c:v>1.6807255765515391E-2</c:v>
                </c:pt>
                <c:pt idx="921">
                  <c:v>1.6820442218118022E-2</c:v>
                </c:pt>
                <c:pt idx="922">
                  <c:v>1.6834816029768461E-2</c:v>
                </c:pt>
                <c:pt idx="923">
                  <c:v>1.6847790629170713E-2</c:v>
                </c:pt>
                <c:pt idx="924">
                  <c:v>1.6860651738560793E-2</c:v>
                </c:pt>
                <c:pt idx="925">
                  <c:v>1.687339140204059E-2</c:v>
                </c:pt>
                <c:pt idx="926">
                  <c:v>1.6884753088039686E-2</c:v>
                </c:pt>
                <c:pt idx="927">
                  <c:v>1.6897236954482135E-2</c:v>
                </c:pt>
                <c:pt idx="928">
                  <c:v>1.6909584145834981E-2</c:v>
                </c:pt>
                <c:pt idx="929">
                  <c:v>1.692179437696455E-2</c:v>
                </c:pt>
                <c:pt idx="930">
                  <c:v>1.6936289155996608E-2</c:v>
                </c:pt>
                <c:pt idx="931">
                  <c:v>1.6947004780539548E-2</c:v>
                </c:pt>
                <c:pt idx="932">
                  <c:v>1.6958793029816271E-2</c:v>
                </c:pt>
                <c:pt idx="933">
                  <c:v>1.6970443152091851E-2</c:v>
                </c:pt>
                <c:pt idx="934">
                  <c:v>1.698195486231735E-2</c:v>
                </c:pt>
                <c:pt idx="935">
                  <c:v>1.6993327875464679E-2</c:v>
                </c:pt>
                <c:pt idx="936">
                  <c:v>1.7004561906529211E-2</c:v>
                </c:pt>
                <c:pt idx="937">
                  <c:v>1.7015656670529775E-2</c:v>
                </c:pt>
                <c:pt idx="938">
                  <c:v>1.7026611882506919E-2</c:v>
                </c:pt>
                <c:pt idx="939">
                  <c:v>1.7034046317132703E-2</c:v>
                </c:pt>
                <c:pt idx="940">
                  <c:v>1.7044750370678551E-2</c:v>
                </c:pt>
                <c:pt idx="941">
                  <c:v>1.7055314097418756E-2</c:v>
                </c:pt>
                <c:pt idx="942">
                  <c:v>1.7065737212560134E-2</c:v>
                </c:pt>
                <c:pt idx="943">
                  <c:v>1.7077108746823506E-2</c:v>
                </c:pt>
                <c:pt idx="944">
                  <c:v>1.7087240080442587E-2</c:v>
                </c:pt>
                <c:pt idx="945">
                  <c:v>1.7097229921485765E-2</c:v>
                </c:pt>
                <c:pt idx="946">
                  <c:v>1.7107077985234427E-2</c:v>
                </c:pt>
                <c:pt idx="947">
                  <c:v>1.7116783986992345E-2</c:v>
                </c:pt>
                <c:pt idx="948">
                  <c:v>1.7125307114472153E-2</c:v>
                </c:pt>
                <c:pt idx="949">
                  <c:v>1.713473797624809E-2</c:v>
                </c:pt>
                <c:pt idx="950">
                  <c:v>1.714402594895461E-2</c:v>
                </c:pt>
                <c:pt idx="951">
                  <c:v>1.7153170748018465E-2</c:v>
                </c:pt>
                <c:pt idx="952">
                  <c:v>1.7163173103326535E-2</c:v>
                </c:pt>
                <c:pt idx="953">
                  <c:v>1.7172020755939287E-2</c:v>
                </c:pt>
                <c:pt idx="954">
                  <c:v>1.7180724354398377E-2</c:v>
                </c:pt>
                <c:pt idx="955">
                  <c:v>1.7189283614213575E-2</c:v>
                </c:pt>
                <c:pt idx="956">
                  <c:v>1.7197698250919238E-2</c:v>
                </c:pt>
                <c:pt idx="957">
                  <c:v>1.7205016963097841E-2</c:v>
                </c:pt>
                <c:pt idx="958">
                  <c:v>1.7213151580804349E-2</c:v>
                </c:pt>
                <c:pt idx="959">
                  <c:v>1.7221140749223762E-2</c:v>
                </c:pt>
                <c:pt idx="960">
                  <c:v>1.7228984184019119E-2</c:v>
                </c:pt>
                <c:pt idx="961">
                  <c:v>1.723668160088258E-2</c:v>
                </c:pt>
                <c:pt idx="962">
                  <c:v>1.7244232715532829E-2</c:v>
                </c:pt>
                <c:pt idx="963">
                  <c:v>1.7251637243716793E-2</c:v>
                </c:pt>
                <c:pt idx="964">
                  <c:v>1.7258894901208358E-2</c:v>
                </c:pt>
                <c:pt idx="965">
                  <c:v>1.7268611369061604E-2</c:v>
                </c:pt>
                <c:pt idx="966">
                  <c:v>1.7275543531263697E-2</c:v>
                </c:pt>
                <c:pt idx="967">
                  <c:v>1.7282327888597009E-2</c:v>
                </c:pt>
                <c:pt idx="968">
                  <c:v>1.7288964156890161E-2</c:v>
                </c:pt>
                <c:pt idx="969">
                  <c:v>1.7294625733033669E-2</c:v>
                </c:pt>
                <c:pt idx="970">
                  <c:v>1.7300975383237334E-2</c:v>
                </c:pt>
                <c:pt idx="971">
                  <c:v>1.7307176119369976E-2</c:v>
                </c:pt>
                <c:pt idx="972">
                  <c:v>1.7313227657399129E-2</c:v>
                </c:pt>
                <c:pt idx="973">
                  <c:v>1.7319129713322026E-2</c:v>
                </c:pt>
                <c:pt idx="974">
                  <c:v>1.7325655986971812E-2</c:v>
                </c:pt>
                <c:pt idx="975">
                  <c:v>1.733124767769878E-2</c:v>
                </c:pt>
                <c:pt idx="976">
                  <c:v>1.7336689007097578E-2</c:v>
                </c:pt>
                <c:pt idx="977">
                  <c:v>1.7341979691268779E-2</c:v>
                </c:pt>
                <c:pt idx="978">
                  <c:v>1.7346387823390139E-2</c:v>
                </c:pt>
                <c:pt idx="979">
                  <c:v>1.7351387024336681E-2</c:v>
                </c:pt>
                <c:pt idx="980">
                  <c:v>1.7356234756020737E-2</c:v>
                </c:pt>
                <c:pt idx="981">
                  <c:v>1.7360930734688956E-2</c:v>
                </c:pt>
                <c:pt idx="982">
                  <c:v>1.73661634995039E-2</c:v>
                </c:pt>
                <c:pt idx="983">
                  <c:v>1.7370544352231003E-2</c:v>
                </c:pt>
                <c:pt idx="984">
                  <c:v>1.7374772573337288E-2</c:v>
                </c:pt>
                <c:pt idx="985">
                  <c:v>1.7378847879181814E-2</c:v>
                </c:pt>
                <c:pt idx="986">
                  <c:v>1.738276998615753E-2</c:v>
                </c:pt>
                <c:pt idx="987">
                  <c:v>1.7386538610691275E-2</c:v>
                </c:pt>
                <c:pt idx="988">
                  <c:v>1.7390153469241158E-2</c:v>
                </c:pt>
                <c:pt idx="989">
                  <c:v>1.7393614278301793E-2</c:v>
                </c:pt>
                <c:pt idx="990">
                  <c:v>1.7396920754399494E-2</c:v>
                </c:pt>
                <c:pt idx="991">
                  <c:v>1.7398296772663201E-2</c:v>
                </c:pt>
                <c:pt idx="992">
                  <c:v>1.7401326775176404E-2</c:v>
                </c:pt>
                <c:pt idx="993">
                  <c:v>1.7404201677547818E-2</c:v>
                </c:pt>
                <c:pt idx="994">
                  <c:v>1.7406921196487582E-2</c:v>
                </c:pt>
                <c:pt idx="995">
                  <c:v>1.741003382078107E-2</c:v>
                </c:pt>
                <c:pt idx="996">
                  <c:v>1.7412430601123619E-2</c:v>
                </c:pt>
                <c:pt idx="997">
                  <c:v>1.7414671120640348E-2</c:v>
                </c:pt>
                <c:pt idx="998">
                  <c:v>1.7416755096166997E-2</c:v>
                </c:pt>
                <c:pt idx="999">
                  <c:v>1.7418682244574886E-2</c:v>
                </c:pt>
                <c:pt idx="1000">
                  <c:v>1.7419959398208062E-2</c:v>
                </c:pt>
                <c:pt idx="1001">
                  <c:v>1.7421583303938393E-2</c:v>
                </c:pt>
                <c:pt idx="1002">
                  <c:v>1.7423049561181306E-2</c:v>
                </c:pt>
                <c:pt idx="1003">
                  <c:v>1.7424357886963605E-2</c:v>
                </c:pt>
                <c:pt idx="1004">
                  <c:v>1.7425955672850817E-2</c:v>
                </c:pt>
                <c:pt idx="1005">
                  <c:v>1.7426936355660502E-2</c:v>
                </c:pt>
                <c:pt idx="1006">
                  <c:v>1.7427761839484655E-2</c:v>
                </c:pt>
                <c:pt idx="1007">
                  <c:v>1.7428436069869584E-2</c:v>
                </c:pt>
                <c:pt idx="1008">
                  <c:v>1.7428963021236081E-2</c:v>
                </c:pt>
                <c:pt idx="1009">
                  <c:v>1.7428949631816234E-2</c:v>
                </c:pt>
                <c:pt idx="1010">
                  <c:v>1.7429202663297085E-2</c:v>
                </c:pt>
                <c:pt idx="1011">
                  <c:v>1.7429320040256067E-2</c:v>
                </c:pt>
                <c:pt idx="1012">
                  <c:v>1.7429305864483026E-2</c:v>
                </c:pt>
                <c:pt idx="1013">
                  <c:v>1.7429164264731432E-2</c:v>
                </c:pt>
                <c:pt idx="1014">
                  <c:v>1.742889939671927E-2</c:v>
                </c:pt>
                <c:pt idx="1015">
                  <c:v>1.7428515443125046E-2</c:v>
                </c:pt>
                <c:pt idx="1016">
                  <c:v>1.7428016613586929E-2</c:v>
                </c:pt>
                <c:pt idx="1017">
                  <c:v>1.7428425673309267E-2</c:v>
                </c:pt>
                <c:pt idx="1018">
                  <c:v>1.7427693395001713E-2</c:v>
                </c:pt>
                <c:pt idx="1019">
                  <c:v>1.7426859907960154E-2</c:v>
                </c:pt>
                <c:pt idx="1020">
                  <c:v>1.7425929466606191E-2</c:v>
                </c:pt>
                <c:pt idx="1021">
                  <c:v>1.7424906351871952E-2</c:v>
                </c:pt>
                <c:pt idx="1022">
                  <c:v>1.7423480388499089E-2</c:v>
                </c:pt>
                <c:pt idx="1023">
                  <c:v>1.7422289094656936E-2</c:v>
                </c:pt>
                <c:pt idx="1024">
                  <c:v>1.7421017945306785E-2</c:v>
                </c:pt>
                <c:pt idx="1025">
                  <c:v>1.7419671348899945E-2</c:v>
                </c:pt>
                <c:pt idx="1026">
                  <c:v>1.7418552365636528E-2</c:v>
                </c:pt>
                <c:pt idx="1027">
                  <c:v>1.7417064594555848E-2</c:v>
                </c:pt>
                <c:pt idx="1028">
                  <c:v>1.7415514858759199E-2</c:v>
                </c:pt>
                <c:pt idx="1029">
                  <c:v>1.741390765119738E-2</c:v>
                </c:pt>
                <c:pt idx="1030">
                  <c:v>1.7411962821864895E-2</c:v>
                </c:pt>
                <c:pt idx="1031">
                  <c:v>1.741025717419065E-2</c:v>
                </c:pt>
                <c:pt idx="1032">
                  <c:v>1.7408504095150028E-2</c:v>
                </c:pt>
                <c:pt idx="1033">
                  <c:v>1.740670400088971E-2</c:v>
                </c:pt>
                <c:pt idx="1034">
                  <c:v>1.740485730552958E-2</c:v>
                </c:pt>
                <c:pt idx="1035">
                  <c:v>1.7403232592786665E-2</c:v>
                </c:pt>
                <c:pt idx="1036">
                  <c:v>1.7401290719709979E-2</c:v>
                </c:pt>
                <c:pt idx="1037">
                  <c:v>1.7399303515314594E-2</c:v>
                </c:pt>
                <c:pt idx="1038">
                  <c:v>1.7397271393747488E-2</c:v>
                </c:pt>
                <c:pt idx="1039">
                  <c:v>1.7395194769159548E-2</c:v>
                </c:pt>
                <c:pt idx="1040">
                  <c:v>1.7393074055699054E-2</c:v>
                </c:pt>
                <c:pt idx="1041">
                  <c:v>1.73909096675182E-2</c:v>
                </c:pt>
                <c:pt idx="1042">
                  <c:v>1.7388702018770477E-2</c:v>
                </c:pt>
                <c:pt idx="1043">
                  <c:v>1.7385964859440155E-2</c:v>
                </c:pt>
                <c:pt idx="1044">
                  <c:v>1.7383677930606595E-2</c:v>
                </c:pt>
                <c:pt idx="1045">
                  <c:v>1.7381348928520023E-2</c:v>
                </c:pt>
                <c:pt idx="1046">
                  <c:v>1.7378978267294894E-2</c:v>
                </c:pt>
                <c:pt idx="1047">
                  <c:v>1.7376566361046984E-2</c:v>
                </c:pt>
                <c:pt idx="1048">
                  <c:v>1.7374342366034995E-2</c:v>
                </c:pt>
                <c:pt idx="1049">
                  <c:v>1.737184634959971E-2</c:v>
                </c:pt>
                <c:pt idx="1050">
                  <c:v>1.7369310358166683E-2</c:v>
                </c:pt>
                <c:pt idx="1051">
                  <c:v>1.736673480587415E-2</c:v>
                </c:pt>
                <c:pt idx="1052">
                  <c:v>1.7363902648534071E-2</c:v>
                </c:pt>
                <c:pt idx="1053">
                  <c:v>1.7361251968595229E-2</c:v>
                </c:pt>
                <c:pt idx="1054">
                  <c:v>1.7358562942451937E-2</c:v>
                </c:pt>
                <c:pt idx="1055">
                  <c:v>1.7355835984221725E-2</c:v>
                </c:pt>
                <c:pt idx="1056">
                  <c:v>1.7353278126350902E-2</c:v>
                </c:pt>
                <c:pt idx="1057">
                  <c:v>1.7350473905801144E-2</c:v>
                </c:pt>
                <c:pt idx="1058">
                  <c:v>1.7347633023359066E-2</c:v>
                </c:pt>
                <c:pt idx="1059">
                  <c:v>1.7344755893160719E-2</c:v>
                </c:pt>
                <c:pt idx="1060">
                  <c:v>1.7341842929343893E-2</c:v>
                </c:pt>
                <c:pt idx="1061">
                  <c:v>1.7338700851566528E-2</c:v>
                </c:pt>
                <c:pt idx="1062">
                  <c:v>1.7335719963998537E-2</c:v>
                </c:pt>
                <c:pt idx="1063">
                  <c:v>1.7332704457274653E-2</c:v>
                </c:pt>
                <c:pt idx="1064">
                  <c:v>1.7329654745508013E-2</c:v>
                </c:pt>
                <c:pt idx="1065">
                  <c:v>1.7326571242811759E-2</c:v>
                </c:pt>
                <c:pt idx="1066">
                  <c:v>1.7323454363298151E-2</c:v>
                </c:pt>
                <c:pt idx="1067">
                  <c:v>1.7320304521079889E-2</c:v>
                </c:pt>
                <c:pt idx="1068">
                  <c:v>1.73171221302666E-2</c:v>
                </c:pt>
                <c:pt idx="1069">
                  <c:v>1.7314256336967416E-2</c:v>
                </c:pt>
                <c:pt idx="1070">
                  <c:v>1.731100554003534E-2</c:v>
                </c:pt>
                <c:pt idx="1071">
                  <c:v>1.7307723493058102E-2</c:v>
                </c:pt>
                <c:pt idx="1072">
                  <c:v>1.7304410610182681E-2</c:v>
                </c:pt>
                <c:pt idx="1073">
                  <c:v>1.7301067305554321E-2</c:v>
                </c:pt>
                <c:pt idx="1074">
                  <c:v>1.7297530821087939E-2</c:v>
                </c:pt>
                <c:pt idx="1075">
                  <c:v>1.7294130048937061E-2</c:v>
                </c:pt>
                <c:pt idx="1076">
                  <c:v>1.7290700069246188E-2</c:v>
                </c:pt>
                <c:pt idx="1077">
                  <c:v>1.7287241296135642E-2</c:v>
                </c:pt>
                <c:pt idx="1078">
                  <c:v>1.7283908951134425E-2</c:v>
                </c:pt>
                <c:pt idx="1079">
                  <c:v>1.7280391812973275E-2</c:v>
                </c:pt>
                <c:pt idx="1080">
                  <c:v>1.7276847152038068E-2</c:v>
                </c:pt>
                <c:pt idx="1081">
                  <c:v>1.7273275382462747E-2</c:v>
                </c:pt>
                <c:pt idx="1082">
                  <c:v>1.7269676918377341E-2</c:v>
                </c:pt>
                <c:pt idx="1083">
                  <c:v>1.7265907186120439E-2</c:v>
                </c:pt>
                <c:pt idx="1084">
                  <c:v>1.726225845426739E-2</c:v>
                </c:pt>
                <c:pt idx="1085">
                  <c:v>1.7258584241886924E-2</c:v>
                </c:pt>
                <c:pt idx="1086">
                  <c:v>1.7254884963080586E-2</c:v>
                </c:pt>
                <c:pt idx="1087">
                  <c:v>1.72512986747617E-2</c:v>
                </c:pt>
                <c:pt idx="1088">
                  <c:v>1.7247548740261822E-2</c:v>
                </c:pt>
                <c:pt idx="1089">
                  <c:v>1.7243775010113888E-2</c:v>
                </c:pt>
                <c:pt idx="1090">
                  <c:v>1.723997789843185E-2</c:v>
                </c:pt>
                <c:pt idx="1091">
                  <c:v>1.7236157819327937E-2</c:v>
                </c:pt>
                <c:pt idx="1092">
                  <c:v>1.7232315186910891E-2</c:v>
                </c:pt>
                <c:pt idx="1093">
                  <c:v>1.7228450415288594E-2</c:v>
                </c:pt>
                <c:pt idx="1094">
                  <c:v>1.7224563918565451E-2</c:v>
                </c:pt>
                <c:pt idx="1095">
                  <c:v>1.7220531790544003E-2</c:v>
                </c:pt>
                <c:pt idx="1096">
                  <c:v>1.7216358648724308E-2</c:v>
                </c:pt>
                <c:pt idx="1097">
                  <c:v>1.7212413993594473E-2</c:v>
                </c:pt>
                <c:pt idx="1098">
                  <c:v>1.72084491837717E-2</c:v>
                </c:pt>
                <c:pt idx="1099">
                  <c:v>1.7204464633288549E-2</c:v>
                </c:pt>
                <c:pt idx="1100">
                  <c:v>1.7200577929240533E-2</c:v>
                </c:pt>
                <c:pt idx="1101">
                  <c:v>1.7196553740819357E-2</c:v>
                </c:pt>
                <c:pt idx="1102">
                  <c:v>1.7192511082552753E-2</c:v>
                </c:pt>
                <c:pt idx="1103">
                  <c:v>1.7188450368480504E-2</c:v>
                </c:pt>
                <c:pt idx="1104">
                  <c:v>1.7184260261852533E-2</c:v>
                </c:pt>
                <c:pt idx="1105">
                  <c:v>1.7180165961901084E-2</c:v>
                </c:pt>
                <c:pt idx="1106">
                  <c:v>1.7176054819428001E-2</c:v>
                </c:pt>
                <c:pt idx="1107">
                  <c:v>1.7171927248441566E-2</c:v>
                </c:pt>
                <c:pt idx="1108">
                  <c:v>1.7167783662946953E-2</c:v>
                </c:pt>
                <c:pt idx="1109">
                  <c:v>1.7163730098013391E-2</c:v>
                </c:pt>
                <c:pt idx="1110">
                  <c:v>1.7159554586179956E-2</c:v>
                </c:pt>
                <c:pt idx="1111">
                  <c:v>1.7155364330755117E-2</c:v>
                </c:pt>
                <c:pt idx="1112">
                  <c:v>1.7150557945130672E-2</c:v>
                </c:pt>
                <c:pt idx="1113">
                  <c:v>1.7146236401057075E-2</c:v>
                </c:pt>
                <c:pt idx="1114">
                  <c:v>1.7142003523315057E-2</c:v>
                </c:pt>
                <c:pt idx="1115">
                  <c:v>1.7137757588156232E-2</c:v>
                </c:pt>
                <c:pt idx="1116">
                  <c:v>1.7133499009559291E-2</c:v>
                </c:pt>
                <c:pt idx="1117">
                  <c:v>1.712922820150203E-2</c:v>
                </c:pt>
                <c:pt idx="1118">
                  <c:v>1.7124945577957396E-2</c:v>
                </c:pt>
                <c:pt idx="1119">
                  <c:v>1.71206515528948E-2</c:v>
                </c:pt>
                <c:pt idx="1120">
                  <c:v>1.7116346540281005E-2</c:v>
                </c:pt>
                <c:pt idx="1121">
                  <c:v>1.7112311994520363E-2</c:v>
                </c:pt>
                <c:pt idx="1122">
                  <c:v>1.7107983896494303E-2</c:v>
                </c:pt>
                <c:pt idx="1123">
                  <c:v>1.7103646140283552E-2</c:v>
                </c:pt>
                <c:pt idx="1124">
                  <c:v>1.7099299139899552E-2</c:v>
                </c:pt>
                <c:pt idx="1125">
                  <c:v>1.709494330935156E-2</c:v>
                </c:pt>
                <c:pt idx="1126">
                  <c:v>1.7090489064323363E-2</c:v>
                </c:pt>
                <c:pt idx="1127">
                  <c:v>1.7086117450741629E-2</c:v>
                </c:pt>
                <c:pt idx="1128">
                  <c:v>1.70817382197367E-2</c:v>
                </c:pt>
                <c:pt idx="1129">
                  <c:v>1.7077351785281695E-2</c:v>
                </c:pt>
                <c:pt idx="1130">
                  <c:v>1.7073046194192636E-2</c:v>
                </c:pt>
                <c:pt idx="1131">
                  <c:v>1.7068646076636235E-2</c:v>
                </c:pt>
                <c:pt idx="1132">
                  <c:v>1.7064240026875541E-2</c:v>
                </c:pt>
                <c:pt idx="1133">
                  <c:v>1.7059828458888975E-2</c:v>
                </c:pt>
                <c:pt idx="1134">
                  <c:v>1.7055411786653641E-2</c:v>
                </c:pt>
                <c:pt idx="1135">
                  <c:v>1.7050905088255255E-2</c:v>
                </c:pt>
                <c:pt idx="1136">
                  <c:v>1.704647982064629E-2</c:v>
                </c:pt>
                <c:pt idx="1137">
                  <c:v>1.7042050661255127E-2</c:v>
                </c:pt>
                <c:pt idx="1138">
                  <c:v>1.7037618024024308E-2</c:v>
                </c:pt>
                <c:pt idx="1139">
                  <c:v>1.7033266350642142E-2</c:v>
                </c:pt>
                <c:pt idx="1140">
                  <c:v>1.7028827746202929E-2</c:v>
                </c:pt>
                <c:pt idx="1141">
                  <c:v>1.7024386935243534E-2</c:v>
                </c:pt>
                <c:pt idx="1142">
                  <c:v>1.7019944331711091E-2</c:v>
                </c:pt>
                <c:pt idx="1143">
                  <c:v>1.7015500349548397E-2</c:v>
                </c:pt>
                <c:pt idx="1144">
                  <c:v>1.7011055402694764E-2</c:v>
                </c:pt>
                <c:pt idx="1145">
                  <c:v>1.7006609905084302E-2</c:v>
                </c:pt>
                <c:pt idx="1146">
                  <c:v>1.7002164270650242E-2</c:v>
                </c:pt>
                <c:pt idx="1147">
                  <c:v>1.6997636084758506E-2</c:v>
                </c:pt>
                <c:pt idx="1148">
                  <c:v>1.6993025836339357E-2</c:v>
                </c:pt>
                <c:pt idx="1149">
                  <c:v>1.6988582244491728E-2</c:v>
                </c:pt>
                <c:pt idx="1150">
                  <c:v>1.6984140082450205E-2</c:v>
                </c:pt>
                <c:pt idx="1151">
                  <c:v>1.6979699764069819E-2</c:v>
                </c:pt>
                <c:pt idx="1152">
                  <c:v>1.6975344706032049E-2</c:v>
                </c:pt>
                <c:pt idx="1153">
                  <c:v>1.6970909442705771E-2</c:v>
                </c:pt>
                <c:pt idx="1154">
                  <c:v>1.6966477294346236E-2</c:v>
                </c:pt>
                <c:pt idx="1155">
                  <c:v>1.6962048674813605E-2</c:v>
                </c:pt>
                <c:pt idx="1156">
                  <c:v>1.6957540311780348E-2</c:v>
                </c:pt>
                <c:pt idx="1157">
                  <c:v>1.6953119746132009E-2</c:v>
                </c:pt>
                <c:pt idx="1158">
                  <c:v>1.6948703921032839E-2</c:v>
                </c:pt>
                <c:pt idx="1159">
                  <c:v>1.6944293250308273E-2</c:v>
                </c:pt>
                <c:pt idx="1160">
                  <c:v>1.6939888147781988E-2</c:v>
                </c:pt>
                <c:pt idx="1161">
                  <c:v>1.6935574231109939E-2</c:v>
                </c:pt>
                <c:pt idx="1162">
                  <c:v>1.6931181218686215E-2</c:v>
                </c:pt>
                <c:pt idx="1163">
                  <c:v>1.6926792536419388E-2</c:v>
                </c:pt>
                <c:pt idx="1164">
                  <c:v>1.6921780214732014E-2</c:v>
                </c:pt>
                <c:pt idx="1165">
                  <c:v>1.6917311058740815E-2</c:v>
                </c:pt>
                <c:pt idx="1166">
                  <c:v>1.6912926581387704E-2</c:v>
                </c:pt>
                <c:pt idx="1167">
                  <c:v>1.6908540152144005E-2</c:v>
                </c:pt>
                <c:pt idx="1168">
                  <c:v>1.6904150171694568E-2</c:v>
                </c:pt>
                <c:pt idx="1169">
                  <c:v>1.6899755030748573E-2</c:v>
                </c:pt>
                <c:pt idx="1170">
                  <c:v>1.6895353110037759E-2</c:v>
                </c:pt>
                <c:pt idx="1171">
                  <c:v>1.6890942780316442E-2</c:v>
                </c:pt>
                <c:pt idx="1172">
                  <c:v>1.6886522402363709E-2</c:v>
                </c:pt>
                <c:pt idx="1173">
                  <c:v>1.6882237539187186E-2</c:v>
                </c:pt>
                <c:pt idx="1174">
                  <c:v>1.6878000924222016E-2</c:v>
                </c:pt>
                <c:pt idx="1175">
                  <c:v>1.6873529593423066E-2</c:v>
                </c:pt>
                <c:pt idx="1176">
                  <c:v>1.6869041019372987E-2</c:v>
                </c:pt>
                <c:pt idx="1177">
                  <c:v>1.6864533562186135E-2</c:v>
                </c:pt>
                <c:pt idx="1178">
                  <c:v>1.685982064853481E-2</c:v>
                </c:pt>
                <c:pt idx="1179">
                  <c:v>1.685527811327233E-2</c:v>
                </c:pt>
                <c:pt idx="1180">
                  <c:v>1.6850711918374291E-2</c:v>
                </c:pt>
                <c:pt idx="1181">
                  <c:v>1.6846120355282587E-2</c:v>
                </c:pt>
                <c:pt idx="1182">
                  <c:v>1.6841654953621069E-2</c:v>
                </c:pt>
                <c:pt idx="1183">
                  <c:v>1.6836999216353961E-2</c:v>
                </c:pt>
                <c:pt idx="1184">
                  <c:v>1.6832312844924976E-2</c:v>
                </c:pt>
                <c:pt idx="1185">
                  <c:v>1.6827594121787585E-2</c:v>
                </c:pt>
                <c:pt idx="1186">
                  <c:v>1.6822721526838367E-2</c:v>
                </c:pt>
                <c:pt idx="1187">
                  <c:v>1.6817941347817229E-2</c:v>
                </c:pt>
                <c:pt idx="1188">
                  <c:v>1.6813124455213973E-2</c:v>
                </c:pt>
                <c:pt idx="1189">
                  <c:v>1.6808270944712492E-2</c:v>
                </c:pt>
                <c:pt idx="1190">
                  <c:v>1.6803380972099869E-2</c:v>
                </c:pt>
                <c:pt idx="1191">
                  <c:v>1.6798532696823444E-2</c:v>
                </c:pt>
                <c:pt idx="1192">
                  <c:v>1.6793561994871035E-2</c:v>
                </c:pt>
                <c:pt idx="1193">
                  <c:v>1.6788555326750516E-2</c:v>
                </c:pt>
                <c:pt idx="1194">
                  <c:v>1.6783512848276602E-2</c:v>
                </c:pt>
                <c:pt idx="1195">
                  <c:v>1.6778434715265307E-2</c:v>
                </c:pt>
                <c:pt idx="1196">
                  <c:v>1.6773321083532626E-2</c:v>
                </c:pt>
                <c:pt idx="1197">
                  <c:v>1.6768172108894999E-2</c:v>
                </c:pt>
                <c:pt idx="1198">
                  <c:v>1.6762987947168861E-2</c:v>
                </c:pt>
                <c:pt idx="1199">
                  <c:v>1.6757756128724183E-2</c:v>
                </c:pt>
                <c:pt idx="1200">
                  <c:v>1.6752505782062162E-2</c:v>
                </c:pt>
                <c:pt idx="1201">
                  <c:v>1.6747230355378385E-2</c:v>
                </c:pt>
                <c:pt idx="1202">
                  <c:v>1.6741920316858994E-2</c:v>
                </c:pt>
                <c:pt idx="1203">
                  <c:v>1.673657582227818E-2</c:v>
                </c:pt>
                <c:pt idx="1204">
                  <c:v>1.6731188676618519E-2</c:v>
                </c:pt>
                <c:pt idx="1205">
                  <c:v>1.6725773101742062E-2</c:v>
                </c:pt>
                <c:pt idx="1206">
                  <c:v>1.6720323547761679E-2</c:v>
                </c:pt>
                <c:pt idx="1207">
                  <c:v>1.6714840170462205E-2</c:v>
                </c:pt>
                <c:pt idx="1208">
                  <c:v>1.6709341960537843E-2</c:v>
                </c:pt>
                <c:pt idx="1209">
                  <c:v>1.6703794000843538E-2</c:v>
                </c:pt>
                <c:pt idx="1210">
                  <c:v>1.6698212675506609E-2</c:v>
                </c:pt>
                <c:pt idx="1211">
                  <c:v>1.6692598140302561E-2</c:v>
                </c:pt>
                <c:pt idx="1212">
                  <c:v>1.6686950551004685E-2</c:v>
                </c:pt>
                <c:pt idx="1213">
                  <c:v>1.6681238340782181E-2</c:v>
                </c:pt>
                <c:pt idx="1214">
                  <c:v>1.6675522562162981E-2</c:v>
                </c:pt>
                <c:pt idx="1215">
                  <c:v>1.6669774206486684E-2</c:v>
                </c:pt>
                <c:pt idx="1216">
                  <c:v>1.6663164966704409E-2</c:v>
                </c:pt>
                <c:pt idx="1217">
                  <c:v>1.6657389544829624E-2</c:v>
                </c:pt>
                <c:pt idx="1218">
                  <c:v>1.6651542326441914E-2</c:v>
                </c:pt>
                <c:pt idx="1219">
                  <c:v>1.6645663166628348E-2</c:v>
                </c:pt>
                <c:pt idx="1220">
                  <c:v>1.6639752221161333E-2</c:v>
                </c:pt>
                <c:pt idx="1221">
                  <c:v>1.6633809645812844E-2</c:v>
                </c:pt>
                <c:pt idx="1222">
                  <c:v>1.6627835596355285E-2</c:v>
                </c:pt>
                <c:pt idx="1223">
                  <c:v>1.6621830228560636E-2</c:v>
                </c:pt>
                <c:pt idx="1224">
                  <c:v>1.6615793698198211E-2</c:v>
                </c:pt>
                <c:pt idx="1225">
                  <c:v>1.6609664152102136E-2</c:v>
                </c:pt>
                <c:pt idx="1226">
                  <c:v>1.6603368630619286E-2</c:v>
                </c:pt>
                <c:pt idx="1227">
                  <c:v>1.6597229872025509E-2</c:v>
                </c:pt>
                <c:pt idx="1228">
                  <c:v>1.6591060613267174E-2</c:v>
                </c:pt>
                <c:pt idx="1229">
                  <c:v>1.6584861010147438E-2</c:v>
                </c:pt>
                <c:pt idx="1230">
                  <c:v>1.6578631218468587E-2</c:v>
                </c:pt>
                <c:pt idx="1231">
                  <c:v>1.6568937652614142E-2</c:v>
                </c:pt>
                <c:pt idx="1232">
                  <c:v>1.6562635674703261E-2</c:v>
                </c:pt>
                <c:pt idx="1233">
                  <c:v>1.6556304044907932E-2</c:v>
                </c:pt>
                <c:pt idx="1234">
                  <c:v>1.6549857608709317E-2</c:v>
                </c:pt>
                <c:pt idx="1235">
                  <c:v>1.6543464808683885E-2</c:v>
                </c:pt>
                <c:pt idx="1236">
                  <c:v>1.6537042834025309E-2</c:v>
                </c:pt>
                <c:pt idx="1237">
                  <c:v>1.6530591840522881E-2</c:v>
                </c:pt>
                <c:pt idx="1238">
                  <c:v>1.6524206570038034E-2</c:v>
                </c:pt>
                <c:pt idx="1239">
                  <c:v>1.651770030034978E-2</c:v>
                </c:pt>
                <c:pt idx="1240">
                  <c:v>1.6511165469242063E-2</c:v>
                </c:pt>
                <c:pt idx="1241">
                  <c:v>1.6504602232491918E-2</c:v>
                </c:pt>
                <c:pt idx="1242">
                  <c:v>1.6497803123440704E-2</c:v>
                </c:pt>
                <c:pt idx="1243">
                  <c:v>1.6491285207892399E-2</c:v>
                </c:pt>
                <c:pt idx="1244">
                  <c:v>1.6484635444518107E-2</c:v>
                </c:pt>
                <c:pt idx="1245">
                  <c:v>1.6477957908586083E-2</c:v>
                </c:pt>
                <c:pt idx="1246">
                  <c:v>1.6471252755876933E-2</c:v>
                </c:pt>
                <c:pt idx="1247">
                  <c:v>1.6464520142172565E-2</c:v>
                </c:pt>
                <c:pt idx="1248">
                  <c:v>1.6457760223252287E-2</c:v>
                </c:pt>
                <c:pt idx="1249">
                  <c:v>1.6450973154895392E-2</c:v>
                </c:pt>
                <c:pt idx="1250">
                  <c:v>1.6444159092878583E-2</c:v>
                </c:pt>
                <c:pt idx="1251">
                  <c:v>1.6437565248604347E-2</c:v>
                </c:pt>
                <c:pt idx="1252">
                  <c:v>1.6430701996004257E-2</c:v>
                </c:pt>
                <c:pt idx="1253">
                  <c:v>1.6423812196971865E-2</c:v>
                </c:pt>
                <c:pt idx="1254">
                  <c:v>1.6416896007263454E-2</c:v>
                </c:pt>
                <c:pt idx="1255">
                  <c:v>1.6409821558860175E-2</c:v>
                </c:pt>
                <c:pt idx="1256">
                  <c:v>1.6402850930164716E-2</c:v>
                </c:pt>
                <c:pt idx="1257">
                  <c:v>1.6395854388139633E-2</c:v>
                </c:pt>
                <c:pt idx="1258">
                  <c:v>1.6388832088545795E-2</c:v>
                </c:pt>
                <c:pt idx="1259">
                  <c:v>1.6381784187142319E-2</c:v>
                </c:pt>
                <c:pt idx="1260">
                  <c:v>1.6374853387049648E-2</c:v>
                </c:pt>
                <c:pt idx="1261">
                  <c:v>1.6367756823699061E-2</c:v>
                </c:pt>
                <c:pt idx="1262">
                  <c:v>1.6360635115683659E-2</c:v>
                </c:pt>
                <c:pt idx="1263">
                  <c:v>1.6353488418749194E-2</c:v>
                </c:pt>
                <c:pt idx="1264">
                  <c:v>1.6346166104471069E-2</c:v>
                </c:pt>
                <c:pt idx="1265">
                  <c:v>1.6338967863085821E-2</c:v>
                </c:pt>
                <c:pt idx="1266">
                  <c:v>1.6331745110170718E-2</c:v>
                </c:pt>
                <c:pt idx="1267">
                  <c:v>1.6324498001475271E-2</c:v>
                </c:pt>
                <c:pt idx="1268">
                  <c:v>1.6317226692746371E-2</c:v>
                </c:pt>
                <c:pt idx="1269">
                  <c:v>1.6310092191448314E-2</c:v>
                </c:pt>
                <c:pt idx="1270">
                  <c:v>1.6302774932854106E-2</c:v>
                </c:pt>
                <c:pt idx="1271">
                  <c:v>1.6295433931260685E-2</c:v>
                </c:pt>
                <c:pt idx="1272">
                  <c:v>1.6288069342401058E-2</c:v>
                </c:pt>
                <c:pt idx="1273">
                  <c:v>1.6280681322006916E-2</c:v>
                </c:pt>
                <c:pt idx="1274">
                  <c:v>1.627327002580951E-2</c:v>
                </c:pt>
                <c:pt idx="1275">
                  <c:v>1.6265835609537017E-2</c:v>
                </c:pt>
                <c:pt idx="1276">
                  <c:v>1.625837822891894E-2</c:v>
                </c:pt>
                <c:pt idx="1277">
                  <c:v>1.6250544996080894E-2</c:v>
                </c:pt>
                <c:pt idx="1278">
                  <c:v>1.6243038352632317E-2</c:v>
                </c:pt>
                <c:pt idx="1279">
                  <c:v>1.6235509232548399E-2</c:v>
                </c:pt>
                <c:pt idx="1280">
                  <c:v>1.622795779156631E-2</c:v>
                </c:pt>
                <c:pt idx="1281">
                  <c:v>1.6220384185422345E-2</c:v>
                </c:pt>
                <c:pt idx="1282">
                  <c:v>1.6212974582323042E-2</c:v>
                </c:pt>
                <c:pt idx="1283">
                  <c:v>1.6205358961825102E-2</c:v>
                </c:pt>
                <c:pt idx="1284">
                  <c:v>1.6197721633054388E-2</c:v>
                </c:pt>
                <c:pt idx="1285">
                  <c:v>1.6190062751732889E-2</c:v>
                </c:pt>
                <c:pt idx="1286">
                  <c:v>1.6182189127941178E-2</c:v>
                </c:pt>
                <c:pt idx="1287">
                  <c:v>1.6174485801200338E-2</c:v>
                </c:pt>
                <c:pt idx="1288">
                  <c:v>1.6166761399405621E-2</c:v>
                </c:pt>
                <c:pt idx="1289">
                  <c:v>1.6159016078280724E-2</c:v>
                </c:pt>
                <c:pt idx="1290">
                  <c:v>1.6151450506992317E-2</c:v>
                </c:pt>
                <c:pt idx="1291">
                  <c:v>1.6143665580420082E-2</c:v>
                </c:pt>
                <c:pt idx="1292">
                  <c:v>1.6135860191299027E-2</c:v>
                </c:pt>
                <c:pt idx="1293">
                  <c:v>1.612803449533674E-2</c:v>
                </c:pt>
                <c:pt idx="1294">
                  <c:v>1.6120188648238176E-2</c:v>
                </c:pt>
                <c:pt idx="1295">
                  <c:v>1.6112113565835105E-2</c:v>
                </c:pt>
                <c:pt idx="1296">
                  <c:v>1.6104226169482101E-2</c:v>
                </c:pt>
                <c:pt idx="1297">
                  <c:v>1.6096319099515494E-2</c:v>
                </c:pt>
                <c:pt idx="1298">
                  <c:v>1.6088392511642027E-2</c:v>
                </c:pt>
                <c:pt idx="1299">
                  <c:v>1.6080446561565851E-2</c:v>
                </c:pt>
                <c:pt idx="1300">
                  <c:v>1.6072481404989371E-2</c:v>
                </c:pt>
                <c:pt idx="1301">
                  <c:v>1.6064497197612822E-2</c:v>
                </c:pt>
                <c:pt idx="1302">
                  <c:v>1.605649409513427E-2</c:v>
                </c:pt>
                <c:pt idx="1303">
                  <c:v>1.6049139753146729E-2</c:v>
                </c:pt>
                <c:pt idx="1304">
                  <c:v>1.6041104222027557E-2</c:v>
                </c:pt>
                <c:pt idx="1305">
                  <c:v>1.6033050231452538E-2</c:v>
                </c:pt>
                <c:pt idx="1306">
                  <c:v>1.6024977937087216E-2</c:v>
                </c:pt>
                <c:pt idx="1307">
                  <c:v>1.6016887494596684E-2</c:v>
                </c:pt>
                <c:pt idx="1308">
                  <c:v>1.6008548662880727E-2</c:v>
                </c:pt>
                <c:pt idx="1309">
                  <c:v>1.6000420811149732E-2</c:v>
                </c:pt>
                <c:pt idx="1310">
                  <c:v>1.5992275288793774E-2</c:v>
                </c:pt>
                <c:pt idx="1311">
                  <c:v>1.5984112251475585E-2</c:v>
                </c:pt>
                <c:pt idx="1312">
                  <c:v>1.5976168508380708E-2</c:v>
                </c:pt>
                <c:pt idx="1313">
                  <c:v>1.5967972445980007E-2</c:v>
                </c:pt>
                <c:pt idx="1314">
                  <c:v>1.5959759325048364E-2</c:v>
                </c:pt>
                <c:pt idx="1315">
                  <c:v>1.5951529301234533E-2</c:v>
                </c:pt>
                <c:pt idx="1316">
                  <c:v>1.5943039788574948E-2</c:v>
                </c:pt>
                <c:pt idx="1317">
                  <c:v>1.5934774930323976E-2</c:v>
                </c:pt>
                <c:pt idx="1318">
                  <c:v>1.5926493646702494E-2</c:v>
                </c:pt>
                <c:pt idx="1319">
                  <c:v>1.5918196093358296E-2</c:v>
                </c:pt>
                <c:pt idx="1320">
                  <c:v>1.5909882425937872E-2</c:v>
                </c:pt>
                <c:pt idx="1321">
                  <c:v>1.5901802913838713E-2</c:v>
                </c:pt>
                <c:pt idx="1322">
                  <c:v>1.589345892781284E-2</c:v>
                </c:pt>
                <c:pt idx="1323">
                  <c:v>1.5885099284011338E-2</c:v>
                </c:pt>
                <c:pt idx="1324">
                  <c:v>1.5876724138062646E-2</c:v>
                </c:pt>
                <c:pt idx="1325">
                  <c:v>1.5868333645593438E-2</c:v>
                </c:pt>
                <c:pt idx="1326">
                  <c:v>1.5859927962227287E-2</c:v>
                </c:pt>
                <c:pt idx="1327">
                  <c:v>1.5851507243586898E-2</c:v>
                </c:pt>
                <c:pt idx="1328">
                  <c:v>1.5843071645290991E-2</c:v>
                </c:pt>
                <c:pt idx="1329">
                  <c:v>1.5833836846031724E-2</c:v>
                </c:pt>
                <c:pt idx="1330">
                  <c:v>1.5825367885893765E-2</c:v>
                </c:pt>
                <c:pt idx="1331">
                  <c:v>1.5816884544994879E-2</c:v>
                </c:pt>
                <c:pt idx="1332">
                  <c:v>1.5808386978968393E-2</c:v>
                </c:pt>
                <c:pt idx="1333">
                  <c:v>1.57998753434433E-2</c:v>
                </c:pt>
                <c:pt idx="1334">
                  <c:v>1.579161809215459E-2</c:v>
                </c:pt>
                <c:pt idx="1335">
                  <c:v>1.5783080086496922E-2</c:v>
                </c:pt>
                <c:pt idx="1336">
                  <c:v>1.5774528467498418E-2</c:v>
                </c:pt>
                <c:pt idx="1337">
                  <c:v>1.5765963390772301E-2</c:v>
                </c:pt>
                <c:pt idx="1338">
                  <c:v>1.575711157027419E-2</c:v>
                </c:pt>
                <c:pt idx="1339">
                  <c:v>1.5748518785879732E-2</c:v>
                </c:pt>
                <c:pt idx="1340">
                  <c:v>1.5739913021337013E-2</c:v>
                </c:pt>
                <c:pt idx="1341">
                  <c:v>1.5731294432257646E-2</c:v>
                </c:pt>
                <c:pt idx="1342">
                  <c:v>1.5722941587537648E-2</c:v>
                </c:pt>
                <c:pt idx="1343">
                  <c:v>1.571429903219828E-2</c:v>
                </c:pt>
                <c:pt idx="1344">
                  <c:v>1.5705644108359684E-2</c:v>
                </c:pt>
                <c:pt idx="1345">
                  <c:v>1.5696976971615428E-2</c:v>
                </c:pt>
                <c:pt idx="1346">
                  <c:v>1.5688297777556898E-2</c:v>
                </c:pt>
                <c:pt idx="1347">
                  <c:v>1.5679322296439622E-2</c:v>
                </c:pt>
                <c:pt idx="1348">
                  <c:v>1.5670618292516796E-2</c:v>
                </c:pt>
                <c:pt idx="1349">
                  <c:v>1.566190270885897E-2</c:v>
                </c:pt>
                <c:pt idx="1350">
                  <c:v>1.5653175701056472E-2</c:v>
                </c:pt>
                <c:pt idx="1351">
                  <c:v>1.564443742469528E-2</c:v>
                </c:pt>
                <c:pt idx="1352">
                  <c:v>1.5635688035358763E-2</c:v>
                </c:pt>
                <c:pt idx="1353">
                  <c:v>1.5626927688628993E-2</c:v>
                </c:pt>
                <c:pt idx="1354">
                  <c:v>1.5618156540084565E-2</c:v>
                </c:pt>
                <c:pt idx="1355">
                  <c:v>1.5609961391920866E-2</c:v>
                </c:pt>
                <c:pt idx="1356">
                  <c:v>1.5601465494390773E-2</c:v>
                </c:pt>
                <c:pt idx="1357">
                  <c:v>1.5592666069969837E-2</c:v>
                </c:pt>
                <c:pt idx="1358">
                  <c:v>1.5583856433369068E-2</c:v>
                </c:pt>
                <c:pt idx="1359">
                  <c:v>1.5575036740132556E-2</c:v>
                </c:pt>
                <c:pt idx="1360">
                  <c:v>1.5565908709156808E-2</c:v>
                </c:pt>
                <c:pt idx="1361">
                  <c:v>1.5557068346461299E-2</c:v>
                </c:pt>
                <c:pt idx="1362">
                  <c:v>1.554821840465905E-2</c:v>
                </c:pt>
                <c:pt idx="1363">
                  <c:v>1.5539359039290698E-2</c:v>
                </c:pt>
                <c:pt idx="1364">
                  <c:v>1.5530490405894682E-2</c:v>
                </c:pt>
                <c:pt idx="1365">
                  <c:v>1.5521916101499974E-2</c:v>
                </c:pt>
                <c:pt idx="1366">
                  <c:v>1.5513030366826832E-2</c:v>
                </c:pt>
                <c:pt idx="1367">
                  <c:v>1.550413581977568E-2</c:v>
                </c:pt>
                <c:pt idx="1368">
                  <c:v>1.5495232615867199E-2</c:v>
                </c:pt>
                <c:pt idx="1369">
                  <c:v>1.5486013662146495E-2</c:v>
                </c:pt>
                <c:pt idx="1370">
                  <c:v>1.5477092686735801E-2</c:v>
                </c:pt>
                <c:pt idx="1371">
                  <c:v>1.5468163531990094E-2</c:v>
                </c:pt>
                <c:pt idx="1372">
                  <c:v>1.5459226353427174E-2</c:v>
                </c:pt>
                <c:pt idx="1373">
                  <c:v>1.5450592186497821E-2</c:v>
                </c:pt>
                <c:pt idx="1374">
                  <c:v>1.5441640307226815E-2</c:v>
                </c:pt>
                <c:pt idx="1375">
                  <c:v>1.543268085966727E-2</c:v>
                </c:pt>
                <c:pt idx="1376">
                  <c:v>1.5423713999318227E-2</c:v>
                </c:pt>
                <c:pt idx="1377">
                  <c:v>1.5414739881675635E-2</c:v>
                </c:pt>
                <c:pt idx="1378">
                  <c:v>1.5405758662234115E-2</c:v>
                </c:pt>
                <c:pt idx="1379">
                  <c:v>1.5396770496483431E-2</c:v>
                </c:pt>
                <c:pt idx="1380">
                  <c:v>1.5387775539912907E-2</c:v>
                </c:pt>
                <c:pt idx="1381">
                  <c:v>1.5377820856100816E-2</c:v>
                </c:pt>
                <c:pt idx="1382">
                  <c:v>1.5368810410997297E-2</c:v>
                </c:pt>
                <c:pt idx="1383">
                  <c:v>1.5359793674706206E-2</c:v>
                </c:pt>
                <c:pt idx="1384">
                  <c:v>1.5350770802726203E-2</c:v>
                </c:pt>
                <c:pt idx="1385">
                  <c:v>1.5341741950552032E-2</c:v>
                </c:pt>
                <c:pt idx="1386">
                  <c:v>1.5333028893414362E-2</c:v>
                </c:pt>
                <c:pt idx="1387">
                  <c:v>1.5323989282021822E-2</c:v>
                </c:pt>
                <c:pt idx="1388">
                  <c:v>1.5314944145808026E-2</c:v>
                </c:pt>
                <c:pt idx="1389">
                  <c:v>1.5305893640249044E-2</c:v>
                </c:pt>
                <c:pt idx="1390">
                  <c:v>1.5296513428908478E-2</c:v>
                </c:pt>
                <c:pt idx="1391">
                  <c:v>1.5287451960813039E-2</c:v>
                </c:pt>
                <c:pt idx="1392">
                  <c:v>1.527838560091151E-2</c:v>
                </c:pt>
                <c:pt idx="1393">
                  <c:v>1.5269314504676917E-2</c:v>
                </c:pt>
                <c:pt idx="1394">
                  <c:v>1.5260238827578375E-2</c:v>
                </c:pt>
                <c:pt idx="1395">
                  <c:v>1.5251486557027407E-2</c:v>
                </c:pt>
                <c:pt idx="1396">
                  <c:v>1.5242402819181993E-2</c:v>
                </c:pt>
                <c:pt idx="1397">
                  <c:v>1.523331495570909E-2</c:v>
                </c:pt>
                <c:pt idx="1398">
                  <c:v>1.5224223122058992E-2</c:v>
                </c:pt>
                <c:pt idx="1399">
                  <c:v>1.5214797170386913E-2</c:v>
                </c:pt>
                <c:pt idx="1400">
                  <c:v>1.5205697272817958E-2</c:v>
                </c:pt>
                <c:pt idx="1401">
                  <c:v>1.5196593882595881E-2</c:v>
                </c:pt>
                <c:pt idx="1402">
                  <c:v>1.5187487155168074E-2</c:v>
                </c:pt>
                <c:pt idx="1403">
                  <c:v>1.5178377245978023E-2</c:v>
                </c:pt>
                <c:pt idx="1404">
                  <c:v>1.5169264310468342E-2</c:v>
                </c:pt>
                <c:pt idx="1405">
                  <c:v>1.5160148504076433E-2</c:v>
                </c:pt>
                <c:pt idx="1406">
                  <c:v>1.515102998223883E-2</c:v>
                </c:pt>
                <c:pt idx="1407">
                  <c:v>1.5142243609458554E-2</c:v>
                </c:pt>
                <c:pt idx="1408">
                  <c:v>1.5133790878863853E-2</c:v>
                </c:pt>
                <c:pt idx="1409">
                  <c:v>1.5124666613529852E-2</c:v>
                </c:pt>
                <c:pt idx="1410">
                  <c:v>1.5115540220739188E-2</c:v>
                </c:pt>
                <c:pt idx="1411">
                  <c:v>1.5106075315597075E-2</c:v>
                </c:pt>
                <c:pt idx="1412">
                  <c:v>1.5096944676688387E-2</c:v>
                </c:pt>
                <c:pt idx="1413">
                  <c:v>1.5087812387780444E-2</c:v>
                </c:pt>
                <c:pt idx="1414">
                  <c:v>1.5078678604273768E-2</c:v>
                </c:pt>
                <c:pt idx="1415">
                  <c:v>1.5069543481565816E-2</c:v>
                </c:pt>
                <c:pt idx="1416">
                  <c:v>1.5060745889721922E-2</c:v>
                </c:pt>
                <c:pt idx="1417">
                  <c:v>1.5051608955834421E-2</c:v>
                </c:pt>
                <c:pt idx="1418">
                  <c:v>1.5042471137627123E-2</c:v>
                </c:pt>
                <c:pt idx="1419">
                  <c:v>1.5033332590480264E-2</c:v>
                </c:pt>
                <c:pt idx="1420">
                  <c:v>1.5024193469769666E-2</c:v>
                </c:pt>
                <c:pt idx="1421">
                  <c:v>1.5014713324183953E-2</c:v>
                </c:pt>
                <c:pt idx="1422">
                  <c:v>1.500557329063899E-2</c:v>
                </c:pt>
                <c:pt idx="1423">
                  <c:v>1.499643368037302E-2</c:v>
                </c:pt>
                <c:pt idx="1424">
                  <c:v>1.4985989714409753E-2</c:v>
                </c:pt>
                <c:pt idx="1425">
                  <c:v>1.4977194484543592E-2</c:v>
                </c:pt>
                <c:pt idx="1426">
                  <c:v>1.4968060210649866E-2</c:v>
                </c:pt>
                <c:pt idx="1427">
                  <c:v>1.4958928840459934E-2</c:v>
                </c:pt>
                <c:pt idx="1428">
                  <c:v>1.4949800994989526E-2</c:v>
                </c:pt>
                <c:pt idx="1429">
                  <c:v>1.4940677296987784E-2</c:v>
                </c:pt>
                <c:pt idx="1430">
                  <c:v>1.4931558370941692E-2</c:v>
                </c:pt>
                <c:pt idx="1431">
                  <c:v>1.4922444843072532E-2</c:v>
                </c:pt>
                <c:pt idx="1432">
                  <c:v>1.4913337341335892E-2</c:v>
                </c:pt>
                <c:pt idx="1433">
                  <c:v>1.4903217024806846E-2</c:v>
                </c:pt>
                <c:pt idx="1434">
                  <c:v>1.4894124782072049E-2</c:v>
                </c:pt>
                <c:pt idx="1435">
                  <c:v>1.4885040596556928E-2</c:v>
                </c:pt>
                <c:pt idx="1436">
                  <c:v>1.4875965096148787E-2</c:v>
                </c:pt>
                <c:pt idx="1437">
                  <c:v>1.4866898910441829E-2</c:v>
                </c:pt>
                <c:pt idx="1438">
                  <c:v>1.4858179809127731E-2</c:v>
                </c:pt>
                <c:pt idx="1439">
                  <c:v>1.4849133502878064E-2</c:v>
                </c:pt>
                <c:pt idx="1440">
                  <c:v>1.484009837673398E-2</c:v>
                </c:pt>
                <c:pt idx="1441">
                  <c:v>1.4831075069475003E-2</c:v>
                </c:pt>
                <c:pt idx="1442">
                  <c:v>1.4821729857699383E-2</c:v>
                </c:pt>
                <c:pt idx="1443">
                  <c:v>1.4812732877262201E-2</c:v>
                </c:pt>
                <c:pt idx="1444">
                  <c:v>1.4803749666478265E-2</c:v>
                </c:pt>
                <c:pt idx="1445">
                  <c:v>1.4794780868597372E-2</c:v>
                </c:pt>
                <c:pt idx="1446">
                  <c:v>1.4785827128575351E-2</c:v>
                </c:pt>
                <c:pt idx="1447">
                  <c:v>1.4777219408668418E-2</c:v>
                </c:pt>
                <c:pt idx="1448">
                  <c:v>1.4768296705456065E-2</c:v>
                </c:pt>
                <c:pt idx="1449">
                  <c:v>1.4759390411918203E-2</c:v>
                </c:pt>
                <c:pt idx="1450">
                  <c:v>1.4750500728356689E-2</c:v>
                </c:pt>
                <c:pt idx="1451">
                  <c:v>1.4741301082192801E-2</c:v>
                </c:pt>
                <c:pt idx="1452">
                  <c:v>1.4732446143617371E-2</c:v>
                </c:pt>
                <c:pt idx="1453">
                  <c:v>1.4723608431129019E-2</c:v>
                </c:pt>
                <c:pt idx="1454">
                  <c:v>1.4714788145023179E-2</c:v>
                </c:pt>
                <c:pt idx="1455">
                  <c:v>1.4705985485591806E-2</c:v>
                </c:pt>
                <c:pt idx="1456">
                  <c:v>1.4697200653125554E-2</c:v>
                </c:pt>
                <c:pt idx="1457">
                  <c:v>1.46884338479103E-2</c:v>
                </c:pt>
                <c:pt idx="1458">
                  <c:v>1.4679685270229309E-2</c:v>
                </c:pt>
                <c:pt idx="1459">
                  <c:v>1.4670955120363679E-2</c:v>
                </c:pt>
                <c:pt idx="1460">
                  <c:v>1.466287950747636E-2</c:v>
                </c:pt>
                <c:pt idx="1461">
                  <c:v>1.4654184692769016E-2</c:v>
                </c:pt>
                <c:pt idx="1462">
                  <c:v>1.464550887613424E-2</c:v>
                </c:pt>
                <c:pt idx="1463">
                  <c:v>1.4636852257825468E-2</c:v>
                </c:pt>
                <c:pt idx="1464">
                  <c:v>1.4627901367533317E-2</c:v>
                </c:pt>
                <c:pt idx="1465">
                  <c:v>1.4619284867704923E-2</c:v>
                </c:pt>
                <c:pt idx="1466">
                  <c:v>1.4610688182260105E-2</c:v>
                </c:pt>
                <c:pt idx="1467">
                  <c:v>1.4602111511449609E-2</c:v>
                </c:pt>
                <c:pt idx="1468">
                  <c:v>1.459386414991342E-2</c:v>
                </c:pt>
                <c:pt idx="1469">
                  <c:v>1.4585326926762145E-2</c:v>
                </c:pt>
                <c:pt idx="1470">
                  <c:v>1.457681030364332E-2</c:v>
                </c:pt>
                <c:pt idx="1471">
                  <c:v>1.4568314480788862E-2</c:v>
                </c:pt>
                <c:pt idx="1472">
                  <c:v>1.4559839658428497E-2</c:v>
                </c:pt>
                <c:pt idx="1473">
                  <c:v>1.455108300753457E-2</c:v>
                </c:pt>
                <c:pt idx="1474">
                  <c:v>1.4542652045922222E-2</c:v>
                </c:pt>
                <c:pt idx="1475">
                  <c:v>1.453424270084314E-2</c:v>
                </c:pt>
                <c:pt idx="1476">
                  <c:v>1.452465874682367E-2</c:v>
                </c:pt>
                <c:pt idx="1477">
                  <c:v>1.451659411009538E-2</c:v>
                </c:pt>
                <c:pt idx="1478">
                  <c:v>1.450825268339832E-2</c:v>
                </c:pt>
                <c:pt idx="1479">
                  <c:v>1.449993368732653E-2</c:v>
                </c:pt>
                <c:pt idx="1480">
                  <c:v>1.4491637322089967E-2</c:v>
                </c:pt>
                <c:pt idx="1481">
                  <c:v>1.4483363787891564E-2</c:v>
                </c:pt>
                <c:pt idx="1482">
                  <c:v>1.447511328493469E-2</c:v>
                </c:pt>
                <c:pt idx="1483">
                  <c:v>1.446688601342052E-2</c:v>
                </c:pt>
                <c:pt idx="1484">
                  <c:v>1.4458682173545396E-2</c:v>
                </c:pt>
                <c:pt idx="1485">
                  <c:v>1.4450501965504783E-2</c:v>
                </c:pt>
                <c:pt idx="1486">
                  <c:v>1.4441205382626193E-2</c:v>
                </c:pt>
                <c:pt idx="1487">
                  <c:v>1.4433078894118266E-2</c:v>
                </c:pt>
                <c:pt idx="1488">
                  <c:v>1.4424976699817415E-2</c:v>
                </c:pt>
                <c:pt idx="1489">
                  <c:v>1.4416898999933812E-2</c:v>
                </c:pt>
                <c:pt idx="1490">
                  <c:v>1.4409683095123089E-2</c:v>
                </c:pt>
                <c:pt idx="1491">
                  <c:v>1.4401650405429794E-2</c:v>
                </c:pt>
                <c:pt idx="1492">
                  <c:v>1.4393642764343184E-2</c:v>
                </c:pt>
                <c:pt idx="1493">
                  <c:v>1.4385660372045864E-2</c:v>
                </c:pt>
                <c:pt idx="1494">
                  <c:v>1.4376023446835638E-2</c:v>
                </c:pt>
                <c:pt idx="1495">
                  <c:v>1.4368099012782685E-2</c:v>
                </c:pt>
                <c:pt idx="1496">
                  <c:v>1.4360200487649714E-2</c:v>
                </c:pt>
                <c:pt idx="1497">
                  <c:v>1.4352328071621677E-2</c:v>
                </c:pt>
                <c:pt idx="1498">
                  <c:v>1.4345280884495715E-2</c:v>
                </c:pt>
                <c:pt idx="1499">
                  <c:v>1.4336662367610258E-2</c:v>
                </c:pt>
                <c:pt idx="1500">
                  <c:v>1.432886947998727E-2</c:v>
                </c:pt>
                <c:pt idx="1501">
                  <c:v>1.4321103502188706E-2</c:v>
                </c:pt>
                <c:pt idx="1502">
                  <c:v>1.4313364634389574E-2</c:v>
                </c:pt>
                <c:pt idx="1503">
                  <c:v>1.4305653076761866E-2</c:v>
                </c:pt>
                <c:pt idx="1504">
                  <c:v>1.4297969029477135E-2</c:v>
                </c:pt>
                <c:pt idx="1505">
                  <c:v>1.4290312692702613E-2</c:v>
                </c:pt>
                <c:pt idx="1506">
                  <c:v>1.4282684266606401E-2</c:v>
                </c:pt>
                <c:pt idx="1507">
                  <c:v>1.4275083951352276E-2</c:v>
                </c:pt>
                <c:pt idx="1508">
                  <c:v>1.4267511947102718E-2</c:v>
                </c:pt>
                <c:pt idx="1509">
                  <c:v>1.4259968454019344E-2</c:v>
                </c:pt>
                <c:pt idx="1510">
                  <c:v>1.4252453672260749E-2</c:v>
                </c:pt>
                <c:pt idx="1511">
                  <c:v>1.4245698691325512E-2</c:v>
                </c:pt>
                <c:pt idx="1512">
                  <c:v>1.4238478497317322E-2</c:v>
                </c:pt>
                <c:pt idx="1513">
                  <c:v>1.4231043577642925E-2</c:v>
                </c:pt>
                <c:pt idx="1514">
                  <c:v>1.4223638107479647E-2</c:v>
                </c:pt>
                <c:pt idx="1515">
                  <c:v>1.4216262286952925E-2</c:v>
                </c:pt>
                <c:pt idx="1516">
                  <c:v>1.4207745282662739E-2</c:v>
                </c:pt>
                <c:pt idx="1517">
                  <c:v>1.4201367756149573E-2</c:v>
                </c:pt>
                <c:pt idx="1518">
                  <c:v>1.4194084029263327E-2</c:v>
                </c:pt>
                <c:pt idx="1519">
                  <c:v>1.4186830768140179E-2</c:v>
                </c:pt>
                <c:pt idx="1520">
                  <c:v>1.4179834933186145E-2</c:v>
                </c:pt>
                <c:pt idx="1521">
                  <c:v>1.4172641213046349E-2</c:v>
                </c:pt>
                <c:pt idx="1522">
                  <c:v>1.4165478543384543E-2</c:v>
                </c:pt>
                <c:pt idx="1523">
                  <c:v>1.4158347124314685E-2</c:v>
                </c:pt>
                <c:pt idx="1524">
                  <c:v>1.4151028453276196E-2</c:v>
                </c:pt>
                <c:pt idx="1525">
                  <c:v>1.4143962189293896E-2</c:v>
                </c:pt>
                <c:pt idx="1526">
                  <c:v>1.4136927791916337E-2</c:v>
                </c:pt>
                <c:pt idx="1527">
                  <c:v>1.4129925461255971E-2</c:v>
                </c:pt>
                <c:pt idx="1528">
                  <c:v>1.4119978154408297E-2</c:v>
                </c:pt>
                <c:pt idx="1529">
                  <c:v>1.4113054533187338E-2</c:v>
                </c:pt>
                <c:pt idx="1530">
                  <c:v>1.4106163664782661E-2</c:v>
                </c:pt>
                <c:pt idx="1531">
                  <c:v>1.4099305749303646E-2</c:v>
                </c:pt>
                <c:pt idx="1532">
                  <c:v>1.409248098685748E-2</c:v>
                </c:pt>
                <c:pt idx="1533">
                  <c:v>1.4085689577552222E-2</c:v>
                </c:pt>
                <c:pt idx="1534">
                  <c:v>1.4078931721494615E-2</c:v>
                </c:pt>
                <c:pt idx="1535">
                  <c:v>1.4072207618787014E-2</c:v>
                </c:pt>
                <c:pt idx="1536">
                  <c:v>1.4065517469535285E-2</c:v>
                </c:pt>
                <c:pt idx="1537">
                  <c:v>1.4058482482598011E-2</c:v>
                </c:pt>
                <c:pt idx="1538">
                  <c:v>1.4051865374435731E-2</c:v>
                </c:pt>
                <c:pt idx="1539">
                  <c:v>1.4045282851549833E-2</c:v>
                </c:pt>
                <c:pt idx="1540">
                  <c:v>1.4038735114053288E-2</c:v>
                </c:pt>
                <c:pt idx="1541">
                  <c:v>1.4032222362056021E-2</c:v>
                </c:pt>
                <c:pt idx="1542">
                  <c:v>1.4024999871279129E-2</c:v>
                </c:pt>
                <c:pt idx="1543">
                  <c:v>1.4018560413228624E-2</c:v>
                </c:pt>
                <c:pt idx="1544">
                  <c:v>1.4012156553805553E-2</c:v>
                </c:pt>
                <c:pt idx="1545">
                  <c:v>1.4005788493111709E-2</c:v>
                </c:pt>
                <c:pt idx="1546">
                  <c:v>1.3999288363021141E-2</c:v>
                </c:pt>
                <c:pt idx="1547">
                  <c:v>1.3992994912102043E-2</c:v>
                </c:pt>
                <c:pt idx="1548">
                  <c:v>1.3986737876026693E-2</c:v>
                </c:pt>
                <c:pt idx="1549">
                  <c:v>1.3980517454900676E-2</c:v>
                </c:pt>
                <c:pt idx="1550">
                  <c:v>1.3974492174121809E-2</c:v>
                </c:pt>
                <c:pt idx="1551">
                  <c:v>1.3968343107917829E-2</c:v>
                </c:pt>
                <c:pt idx="1552">
                  <c:v>1.3962231241143834E-2</c:v>
                </c:pt>
                <c:pt idx="1553">
                  <c:v>1.3956156773896812E-2</c:v>
                </c:pt>
                <c:pt idx="1554">
                  <c:v>1.3949971577186056E-2</c:v>
                </c:pt>
                <c:pt idx="1555">
                  <c:v>1.394397504795376E-2</c:v>
                </c:pt>
                <c:pt idx="1556">
                  <c:v>1.3938016534398592E-2</c:v>
                </c:pt>
                <c:pt idx="1557">
                  <c:v>1.3932096236624397E-2</c:v>
                </c:pt>
                <c:pt idx="1558">
                  <c:v>1.3926214354732852E-2</c:v>
                </c:pt>
                <c:pt idx="1559">
                  <c:v>1.3920371088826499E-2</c:v>
                </c:pt>
                <c:pt idx="1560">
                  <c:v>1.3914566639008316E-2</c:v>
                </c:pt>
                <c:pt idx="1561">
                  <c:v>1.3908801205379977E-2</c:v>
                </c:pt>
                <c:pt idx="1562">
                  <c:v>1.3903074988043591E-2</c:v>
                </c:pt>
                <c:pt idx="1563">
                  <c:v>1.3897763680790933E-2</c:v>
                </c:pt>
                <c:pt idx="1564">
                  <c:v>1.3892108456304664E-2</c:v>
                </c:pt>
                <c:pt idx="1565">
                  <c:v>1.3886493000688139E-2</c:v>
                </c:pt>
                <c:pt idx="1566">
                  <c:v>1.3880917514024401E-2</c:v>
                </c:pt>
                <c:pt idx="1567">
                  <c:v>1.3875382196400471E-2</c:v>
                </c:pt>
                <c:pt idx="1568">
                  <c:v>1.3869775379803616E-2</c:v>
                </c:pt>
                <c:pt idx="1569">
                  <c:v>1.3864323758541503E-2</c:v>
                </c:pt>
                <c:pt idx="1570">
                  <c:v>1.3858912922513922E-2</c:v>
                </c:pt>
                <c:pt idx="1571">
                  <c:v>1.3853543071811802E-2</c:v>
                </c:pt>
                <c:pt idx="1572">
                  <c:v>1.3848315146855132E-2</c:v>
                </c:pt>
                <c:pt idx="1573">
                  <c:v>1.3843025045263434E-2</c:v>
                </c:pt>
                <c:pt idx="1574">
                  <c:v>1.3837776513313166E-2</c:v>
                </c:pt>
                <c:pt idx="1575">
                  <c:v>1.3832569751093112E-2</c:v>
                </c:pt>
                <c:pt idx="1576">
                  <c:v>1.3827315601428171E-2</c:v>
                </c:pt>
                <c:pt idx="1577">
                  <c:v>1.382219586463322E-2</c:v>
                </c:pt>
                <c:pt idx="1578">
                  <c:v>1.3817118513819147E-2</c:v>
                </c:pt>
                <c:pt idx="1579">
                  <c:v>1.3812083749082596E-2</c:v>
                </c:pt>
                <c:pt idx="1580">
                  <c:v>1.3807091770518892E-2</c:v>
                </c:pt>
                <c:pt idx="1581">
                  <c:v>1.3802217547072251E-2</c:v>
                </c:pt>
                <c:pt idx="1582">
                  <c:v>1.3797308775462506E-2</c:v>
                </c:pt>
                <c:pt idx="1583">
                  <c:v>1.3792443374306953E-2</c:v>
                </c:pt>
                <c:pt idx="1584">
                  <c:v>1.3787621543697906E-2</c:v>
                </c:pt>
                <c:pt idx="1585">
                  <c:v>1.3782843483731662E-2</c:v>
                </c:pt>
                <c:pt idx="1586">
                  <c:v>1.3778109394502303E-2</c:v>
                </c:pt>
                <c:pt idx="1587">
                  <c:v>1.3773419476108771E-2</c:v>
                </c:pt>
                <c:pt idx="1588">
                  <c:v>1.3768773928647362E-2</c:v>
                </c:pt>
                <c:pt idx="1589">
                  <c:v>1.3764022057658188E-2</c:v>
                </c:pt>
                <c:pt idx="1590">
                  <c:v>1.3759475139124325E-2</c:v>
                </c:pt>
                <c:pt idx="1591">
                  <c:v>1.3754973240015175E-2</c:v>
                </c:pt>
                <c:pt idx="1592">
                  <c:v>1.3750516560450654E-2</c:v>
                </c:pt>
                <c:pt idx="1593">
                  <c:v>1.3746105300554159E-2</c:v>
                </c:pt>
                <c:pt idx="1594">
                  <c:v>1.3741774015462956E-2</c:v>
                </c:pt>
                <c:pt idx="1595">
                  <c:v>1.3737451017685063E-2</c:v>
                </c:pt>
                <c:pt idx="1596">
                  <c:v>1.3733174023852305E-2</c:v>
                </c:pt>
                <c:pt idx="1597">
                  <c:v>1.3728943234085694E-2</c:v>
                </c:pt>
                <c:pt idx="1598">
                  <c:v>1.3724737300430499E-2</c:v>
                </c:pt>
                <c:pt idx="1599">
                  <c:v>1.372060276117041E-2</c:v>
                </c:pt>
                <c:pt idx="1600">
                  <c:v>1.3716515042470359E-2</c:v>
                </c:pt>
                <c:pt idx="1601">
                  <c:v>1.3712474344462863E-2</c:v>
                </c:pt>
                <c:pt idx="1602">
                  <c:v>1.3708489350607395E-2</c:v>
                </c:pt>
                <c:pt idx="1603">
                  <c:v>1.3704539987875901E-2</c:v>
                </c:pt>
                <c:pt idx="1604">
                  <c:v>1.3700638230105693E-2</c:v>
                </c:pt>
                <c:pt idx="1605">
                  <c:v>1.3696784277430448E-2</c:v>
                </c:pt>
                <c:pt idx="1606">
                  <c:v>1.3692978329987344E-2</c:v>
                </c:pt>
                <c:pt idx="1607">
                  <c:v>1.3689228798691553E-2</c:v>
                </c:pt>
                <c:pt idx="1608">
                  <c:v>1.368552284943278E-2</c:v>
                </c:pt>
                <c:pt idx="1609">
                  <c:v>1.3681865522003612E-2</c:v>
                </c:pt>
                <c:pt idx="1610">
                  <c:v>1.367825701655438E-2</c:v>
                </c:pt>
                <c:pt idx="1611">
                  <c:v>1.3674697533238458E-2</c:v>
                </c:pt>
                <c:pt idx="1612">
                  <c:v>1.3671187272210955E-2</c:v>
                </c:pt>
                <c:pt idx="1613">
                  <c:v>1.3667726433630022E-2</c:v>
                </c:pt>
                <c:pt idx="1614">
                  <c:v>1.3664315217654681E-2</c:v>
                </c:pt>
                <c:pt idx="1615">
                  <c:v>1.3660847553094109E-2</c:v>
                </c:pt>
                <c:pt idx="1616">
                  <c:v>1.3657525637083775E-2</c:v>
                </c:pt>
                <c:pt idx="1617">
                  <c:v>1.3654253895498054E-2</c:v>
                </c:pt>
                <c:pt idx="1618">
                  <c:v>1.3651032528487565E-2</c:v>
                </c:pt>
                <c:pt idx="1619">
                  <c:v>1.3647861736205127E-2</c:v>
                </c:pt>
                <c:pt idx="1620">
                  <c:v>1.3644794534327471E-2</c:v>
                </c:pt>
                <c:pt idx="1621">
                  <c:v>1.3641729086762672E-2</c:v>
                </c:pt>
                <c:pt idx="1622">
                  <c:v>1.3638714830657737E-2</c:v>
                </c:pt>
                <c:pt idx="1623">
                  <c:v>1.3635751966180018E-2</c:v>
                </c:pt>
                <c:pt idx="1624">
                  <c:v>1.3632773401248431E-2</c:v>
                </c:pt>
                <c:pt idx="1625">
                  <c:v>1.3629910260691524E-2</c:v>
                </c:pt>
                <c:pt idx="1626">
                  <c:v>1.3627099096007504E-2</c:v>
                </c:pt>
                <c:pt idx="1627">
                  <c:v>1.3624340107371277E-2</c:v>
                </c:pt>
                <c:pt idx="1628">
                  <c:v>1.3621715524360615E-2</c:v>
                </c:pt>
                <c:pt idx="1629">
                  <c:v>1.3619065213379387E-2</c:v>
                </c:pt>
                <c:pt idx="1630">
                  <c:v>1.3616467695296564E-2</c:v>
                </c:pt>
                <c:pt idx="1631">
                  <c:v>1.3613923170304975E-2</c:v>
                </c:pt>
                <c:pt idx="1632">
                  <c:v>1.3611431838601841E-2</c:v>
                </c:pt>
                <c:pt idx="1633">
                  <c:v>1.3608893082710344E-2</c:v>
                </c:pt>
                <c:pt idx="1634">
                  <c:v>1.3606504931553295E-2</c:v>
                </c:pt>
                <c:pt idx="1635">
                  <c:v>1.3604170557952355E-2</c:v>
                </c:pt>
                <c:pt idx="1636">
                  <c:v>1.3601890162111576E-2</c:v>
                </c:pt>
                <c:pt idx="1637">
                  <c:v>1.3599663944236338E-2</c:v>
                </c:pt>
                <c:pt idx="1638">
                  <c:v>1.3597492104537316E-2</c:v>
                </c:pt>
                <c:pt idx="1639">
                  <c:v>1.3595374843230043E-2</c:v>
                </c:pt>
                <c:pt idx="1640">
                  <c:v>1.3593312360529616E-2</c:v>
                </c:pt>
                <c:pt idx="1641">
                  <c:v>1.3591701187229147E-2</c:v>
                </c:pt>
                <c:pt idx="1642">
                  <c:v>1.3589760680080266E-2</c:v>
                </c:pt>
                <c:pt idx="1643">
                  <c:v>1.3587875601406238E-2</c:v>
                </c:pt>
                <c:pt idx="1644">
                  <c:v>1.3586046151460791E-2</c:v>
                </c:pt>
                <c:pt idx="1645">
                  <c:v>1.3584272530501125E-2</c:v>
                </c:pt>
                <c:pt idx="1646">
                  <c:v>1.3582402578562143E-2</c:v>
                </c:pt>
                <c:pt idx="1647">
                  <c:v>1.3580737193411702E-2</c:v>
                </c:pt>
                <c:pt idx="1648">
                  <c:v>1.3579128221608261E-2</c:v>
                </c:pt>
                <c:pt idx="1649">
                  <c:v>1.3577575863420037E-2</c:v>
                </c:pt>
                <c:pt idx="1650">
                  <c:v>1.3576248869770081E-2</c:v>
                </c:pt>
                <c:pt idx="1651">
                  <c:v>1.3574814428352695E-2</c:v>
                </c:pt>
                <c:pt idx="1652">
                  <c:v>1.3573437217836631E-2</c:v>
                </c:pt>
                <c:pt idx="1653">
                  <c:v>1.3572117438512544E-2</c:v>
                </c:pt>
                <c:pt idx="1654">
                  <c:v>1.3570670286311426E-2</c:v>
                </c:pt>
                <c:pt idx="1655">
                  <c:v>1.3569461815643193E-2</c:v>
                </c:pt>
                <c:pt idx="1656">
                  <c:v>1.3568311360575588E-2</c:v>
                </c:pt>
                <c:pt idx="1657">
                  <c:v>1.3567219121409591E-2</c:v>
                </c:pt>
                <c:pt idx="1658">
                  <c:v>1.3566185298453605E-2</c:v>
                </c:pt>
                <c:pt idx="1659">
                  <c:v>1.3565416034463906E-2</c:v>
                </c:pt>
                <c:pt idx="1660">
                  <c:v>1.3564503882012942E-2</c:v>
                </c:pt>
                <c:pt idx="1661">
                  <c:v>1.3563650763246877E-2</c:v>
                </c:pt>
                <c:pt idx="1662">
                  <c:v>1.3562856878498937E-2</c:v>
                </c:pt>
                <c:pt idx="1663">
                  <c:v>1.3562122428107563E-2</c:v>
                </c:pt>
                <c:pt idx="1664">
                  <c:v>1.356144761241641E-2</c:v>
                </c:pt>
                <c:pt idx="1665">
                  <c:v>1.3560832631773913E-2</c:v>
                </c:pt>
                <c:pt idx="1666">
                  <c:v>1.3560277686533282E-2</c:v>
                </c:pt>
                <c:pt idx="1667">
                  <c:v>1.355954267420754E-2</c:v>
                </c:pt>
                <c:pt idx="1668">
                  <c:v>1.3558859785733023E-2</c:v>
                </c:pt>
                <c:pt idx="1669">
                  <c:v>1.3558477378220335E-2</c:v>
                </c:pt>
                <c:pt idx="1670">
                  <c:v>1.3558155774384904E-2</c:v>
                </c:pt>
                <c:pt idx="1671">
                  <c:v>1.3557895174593049E-2</c:v>
                </c:pt>
                <c:pt idx="1672">
                  <c:v>1.3557957662273815E-2</c:v>
                </c:pt>
                <c:pt idx="1673">
                  <c:v>1.3557824122593081E-2</c:v>
                </c:pt>
                <c:pt idx="1674">
                  <c:v>1.3557752204710284E-2</c:v>
                </c:pt>
                <c:pt idx="1675">
                  <c:v>1.3557742109020318E-2</c:v>
                </c:pt>
                <c:pt idx="1676">
                  <c:v>1.3557794035924624E-2</c:v>
                </c:pt>
                <c:pt idx="1677">
                  <c:v>1.3557623881885189E-2</c:v>
                </c:pt>
                <c:pt idx="1678">
                  <c:v>1.3557795921083901E-2</c:v>
                </c:pt>
                <c:pt idx="1679">
                  <c:v>1.3558030567447778E-2</c:v>
                </c:pt>
                <c:pt idx="1680">
                  <c:v>1.3558328021394965E-2</c:v>
                </c:pt>
                <c:pt idx="1681">
                  <c:v>1.3558991014235628E-2</c:v>
                </c:pt>
                <c:pt idx="1682">
                  <c:v>1.3559418422666461E-2</c:v>
                </c:pt>
                <c:pt idx="1683">
                  <c:v>1.3559906086592315E-2</c:v>
                </c:pt>
                <c:pt idx="1684">
                  <c:v>1.3560451732715572E-2</c:v>
                </c:pt>
                <c:pt idx="1685">
                  <c:v>1.3560735011394369E-2</c:v>
                </c:pt>
                <c:pt idx="1686">
                  <c:v>1.3561386627178556E-2</c:v>
                </c:pt>
                <c:pt idx="1687">
                  <c:v>1.3562089630797391E-2</c:v>
                </c:pt>
                <c:pt idx="1688">
                  <c:v>1.3562841706206374E-2</c:v>
                </c:pt>
                <c:pt idx="1689">
                  <c:v>1.3563640529779377E-2</c:v>
                </c:pt>
                <c:pt idx="1690">
                  <c:v>1.3564483770302938E-2</c:v>
                </c:pt>
                <c:pt idx="1691">
                  <c:v>1.3565369088983282E-2</c:v>
                </c:pt>
                <c:pt idx="1692">
                  <c:v>1.3566294139441494E-2</c:v>
                </c:pt>
                <c:pt idx="1693">
                  <c:v>1.3567256567712198E-2</c:v>
                </c:pt>
                <c:pt idx="1694">
                  <c:v>1.3568929458552526E-2</c:v>
                </c:pt>
                <c:pt idx="1695">
                  <c:v>1.3569961868068664E-2</c:v>
                </c:pt>
                <c:pt idx="1696">
                  <c:v>1.3571024237697453E-2</c:v>
                </c:pt>
                <c:pt idx="1697">
                  <c:v>1.3572114208904657E-2</c:v>
                </c:pt>
                <c:pt idx="1698">
                  <c:v>1.357288791607038E-2</c:v>
                </c:pt>
                <c:pt idx="1699">
                  <c:v>1.3574025371493782E-2</c:v>
                </c:pt>
                <c:pt idx="1700">
                  <c:v>1.3575183410646877E-2</c:v>
                </c:pt>
                <c:pt idx="1701">
                  <c:v>1.3576359631991025E-2</c:v>
                </c:pt>
                <c:pt idx="1702">
                  <c:v>1.3578066489884067E-2</c:v>
                </c:pt>
                <c:pt idx="1703">
                  <c:v>1.3579273823353787E-2</c:v>
                </c:pt>
                <c:pt idx="1704">
                  <c:v>1.358049169344769E-2</c:v>
                </c:pt>
                <c:pt idx="1705">
                  <c:v>1.3581717680510429E-2</c:v>
                </c:pt>
                <c:pt idx="1706">
                  <c:v>1.3582949357378318E-2</c:v>
                </c:pt>
                <c:pt idx="1707">
                  <c:v>1.3583839862056985E-2</c:v>
                </c:pt>
                <c:pt idx="1708">
                  <c:v>1.3585076309471386E-2</c:v>
                </c:pt>
                <c:pt idx="1709">
                  <c:v>1.3586314272870936E-2</c:v>
                </c:pt>
                <c:pt idx="1710">
                  <c:v>1.3587553755492832E-2</c:v>
                </c:pt>
                <c:pt idx="1711">
                  <c:v>1.358913982192755E-2</c:v>
                </c:pt>
                <c:pt idx="1712">
                  <c:v>1.3590382509570339E-2</c:v>
                </c:pt>
                <c:pt idx="1713">
                  <c:v>1.3591626726444216E-2</c:v>
                </c:pt>
                <c:pt idx="1714">
                  <c:v>1.3592872475787028E-2</c:v>
                </c:pt>
                <c:pt idx="1715">
                  <c:v>1.3594119760837924E-2</c:v>
                </c:pt>
                <c:pt idx="1716">
                  <c:v>1.359536858483518E-2</c:v>
                </c:pt>
                <c:pt idx="1717">
                  <c:v>1.3596618951017513E-2</c:v>
                </c:pt>
                <c:pt idx="1718">
                  <c:v>1.3597870862622329E-2</c:v>
                </c:pt>
                <c:pt idx="1719">
                  <c:v>1.3598777998443869E-2</c:v>
                </c:pt>
                <c:pt idx="1720">
                  <c:v>1.3599339955925683E-2</c:v>
                </c:pt>
                <c:pt idx="1721">
                  <c:v>1.3600596044822225E-2</c:v>
                </c:pt>
                <c:pt idx="1722">
                  <c:v>1.3601853691212348E-2</c:v>
                </c:pt>
                <c:pt idx="1723">
                  <c:v>1.360311289833545E-2</c:v>
                </c:pt>
                <c:pt idx="1724">
                  <c:v>1.3604720744711999E-2</c:v>
                </c:pt>
                <c:pt idx="1725">
                  <c:v>1.3605983243630155E-2</c:v>
                </c:pt>
                <c:pt idx="1726">
                  <c:v>1.3607247313289651E-2</c:v>
                </c:pt>
                <c:pt idx="1727">
                  <c:v>1.3608512956930531E-2</c:v>
                </c:pt>
                <c:pt idx="1728">
                  <c:v>1.3609432458275108E-2</c:v>
                </c:pt>
                <c:pt idx="1729">
                  <c:v>1.3610701097795616E-2</c:v>
                </c:pt>
                <c:pt idx="1730">
                  <c:v>1.3611971320716053E-2</c:v>
                </c:pt>
                <c:pt idx="1731">
                  <c:v>1.3613243130274495E-2</c:v>
                </c:pt>
                <c:pt idx="1732">
                  <c:v>1.3614516529709011E-2</c:v>
                </c:pt>
                <c:pt idx="1733">
                  <c:v>1.3616140053705783E-2</c:v>
                </c:pt>
                <c:pt idx="1734">
                  <c:v>1.3617416805882292E-2</c:v>
                </c:pt>
                <c:pt idx="1735">
                  <c:v>1.3618695157945618E-2</c:v>
                </c:pt>
                <c:pt idx="1736">
                  <c:v>1.3620158094932994E-2</c:v>
                </c:pt>
                <c:pt idx="1737">
                  <c:v>1.3621090676435681E-2</c:v>
                </c:pt>
                <c:pt idx="1738">
                  <c:v>1.3622373913297424E-2</c:v>
                </c:pt>
                <c:pt idx="1739">
                  <c:v>1.3623658763167238E-2</c:v>
                </c:pt>
                <c:pt idx="1740">
                  <c:v>1.3624945229282752E-2</c:v>
                </c:pt>
                <c:pt idx="1741">
                  <c:v>1.3626233314882039E-2</c:v>
                </c:pt>
                <c:pt idx="1742">
                  <c:v>1.362752302320273E-2</c:v>
                </c:pt>
                <c:pt idx="1743">
                  <c:v>1.3628814357484668E-2</c:v>
                </c:pt>
                <c:pt idx="1744">
                  <c:v>1.3630107320965479E-2</c:v>
                </c:pt>
                <c:pt idx="1745">
                  <c:v>1.3632103009910291E-2</c:v>
                </c:pt>
                <c:pt idx="1746">
                  <c:v>1.3634451901631027E-2</c:v>
                </c:pt>
                <c:pt idx="1747">
                  <c:v>1.3635750608359852E-2</c:v>
                </c:pt>
                <c:pt idx="1748">
                  <c:v>1.363705095873132E-2</c:v>
                </c:pt>
                <c:pt idx="1749">
                  <c:v>1.3638352955984557E-2</c:v>
                </c:pt>
                <c:pt idx="1750">
                  <c:v>1.3638602264328434E-2</c:v>
                </c:pt>
                <c:pt idx="1751">
                  <c:v>1.3639907059651587E-2</c:v>
                </c:pt>
                <c:pt idx="1752">
                  <c:v>1.3641213510678948E-2</c:v>
                </c:pt>
                <c:pt idx="1753">
                  <c:v>1.3642521620648145E-2</c:v>
                </c:pt>
                <c:pt idx="1754">
                  <c:v>1.3644887758852418E-2</c:v>
                </c:pt>
                <c:pt idx="1755">
                  <c:v>1.3646199705421436E-2</c:v>
                </c:pt>
                <c:pt idx="1756">
                  <c:v>1.3647513321546558E-2</c:v>
                </c:pt>
                <c:pt idx="1757">
                  <c:v>1.3648828610466488E-2</c:v>
                </c:pt>
                <c:pt idx="1758">
                  <c:v>1.3649087167993283E-2</c:v>
                </c:pt>
                <c:pt idx="1759">
                  <c:v>1.3650405299633843E-2</c:v>
                </c:pt>
                <c:pt idx="1760">
                  <c:v>1.3651725112887939E-2</c:v>
                </c:pt>
                <c:pt idx="1761">
                  <c:v>1.3653046610996257E-2</c:v>
                </c:pt>
                <c:pt idx="1762">
                  <c:v>1.3654369797196428E-2</c:v>
                </c:pt>
                <c:pt idx="1763">
                  <c:v>1.3656755654101325E-2</c:v>
                </c:pt>
                <c:pt idx="1764">
                  <c:v>1.3658082743292551E-2</c:v>
                </c:pt>
                <c:pt idx="1765">
                  <c:v>1.3659411531194198E-2</c:v>
                </c:pt>
                <c:pt idx="1766">
                  <c:v>1.3660742021046253E-2</c:v>
                </c:pt>
                <c:pt idx="1767">
                  <c:v>1.3662074216086556E-2</c:v>
                </c:pt>
                <c:pt idx="1768">
                  <c:v>1.3663408119555527E-2</c:v>
                </c:pt>
                <c:pt idx="1769">
                  <c:v>1.3664743734692725E-2</c:v>
                </c:pt>
                <c:pt idx="1770">
                  <c:v>1.3666081064737708E-2</c:v>
                </c:pt>
                <c:pt idx="1771">
                  <c:v>1.3666354971576807E-2</c:v>
                </c:pt>
                <c:pt idx="1772">
                  <c:v>1.3666984901524681E-2</c:v>
                </c:pt>
                <c:pt idx="1773">
                  <c:v>1.3668326520537252E-2</c:v>
                </c:pt>
                <c:pt idx="1774">
                  <c:v>1.3669669865906339E-2</c:v>
                </c:pt>
                <c:pt idx="1775">
                  <c:v>1.367101494087178E-2</c:v>
                </c:pt>
                <c:pt idx="1776">
                  <c:v>1.3672717595177816E-2</c:v>
                </c:pt>
                <c:pt idx="1777">
                  <c:v>1.3674066315227745E-2</c:v>
                </c:pt>
                <c:pt idx="1778">
                  <c:v>1.3675416774892719E-2</c:v>
                </c:pt>
                <c:pt idx="1779">
                  <c:v>1.3676768977410589E-2</c:v>
                </c:pt>
                <c:pt idx="1780">
                  <c:v>1.3677766372990121E-2</c:v>
                </c:pt>
                <c:pt idx="1781">
                  <c:v>1.3679121893543825E-2</c:v>
                </c:pt>
                <c:pt idx="1782">
                  <c:v>1.3680479166366133E-2</c:v>
                </c:pt>
                <c:pt idx="1783">
                  <c:v>1.3681838194694682E-2</c:v>
                </c:pt>
                <c:pt idx="1784">
                  <c:v>1.3683198981768422E-2</c:v>
                </c:pt>
                <c:pt idx="1785">
                  <c:v>1.3684918973823715E-2</c:v>
                </c:pt>
                <c:pt idx="1786">
                  <c:v>1.3686283467008091E-2</c:v>
                </c:pt>
                <c:pt idx="1787">
                  <c:v>1.3687649728957382E-2</c:v>
                </c:pt>
                <c:pt idx="1788">
                  <c:v>1.3689213341176863E-2</c:v>
                </c:pt>
                <c:pt idx="1789">
                  <c:v>1.3690225218104157E-2</c:v>
                </c:pt>
                <c:pt idx="1790">
                  <c:v>1.3691596879958311E-2</c:v>
                </c:pt>
                <c:pt idx="1791">
                  <c:v>1.3692970323693628E-2</c:v>
                </c:pt>
                <c:pt idx="1792">
                  <c:v>1.3694345552548179E-2</c:v>
                </c:pt>
                <c:pt idx="1793">
                  <c:v>1.3695722569762245E-2</c:v>
                </c:pt>
                <c:pt idx="1794">
                  <c:v>1.3697101378573901E-2</c:v>
                </c:pt>
                <c:pt idx="1795">
                  <c:v>1.3698481982222984E-2</c:v>
                </c:pt>
                <c:pt idx="1796">
                  <c:v>1.3699864383948893E-2</c:v>
                </c:pt>
                <c:pt idx="1797">
                  <c:v>1.3701608222942224E-2</c:v>
                </c:pt>
                <c:pt idx="1798">
                  <c:v>1.3704074028312207E-2</c:v>
                </c:pt>
                <c:pt idx="1799">
                  <c:v>1.3705462575521096E-2</c:v>
                </c:pt>
                <c:pt idx="1800">
                  <c:v>1.370685293498498E-2</c:v>
                </c:pt>
                <c:pt idx="1801">
                  <c:v>1.3708245109942349E-2</c:v>
                </c:pt>
                <c:pt idx="1802">
                  <c:v>1.3709715041197291E-2</c:v>
                </c:pt>
                <c:pt idx="1803">
                  <c:v>1.3711111530669985E-2</c:v>
                </c:pt>
                <c:pt idx="1804">
                  <c:v>1.3712509846594676E-2</c:v>
                </c:pt>
                <c:pt idx="1805">
                  <c:v>1.3713909992211172E-2</c:v>
                </c:pt>
                <c:pt idx="1806">
                  <c:v>1.3715673420741528E-2</c:v>
                </c:pt>
                <c:pt idx="1807">
                  <c:v>1.3717077421056233E-2</c:v>
                </c:pt>
                <c:pt idx="1808">
                  <c:v>1.3718483261088011E-2</c:v>
                </c:pt>
                <c:pt idx="1809">
                  <c:v>1.3719890944076446E-2</c:v>
                </c:pt>
                <c:pt idx="1810">
                  <c:v>1.3720938279056362E-2</c:v>
                </c:pt>
                <c:pt idx="1811">
                  <c:v>1.3722349470855407E-2</c:v>
                </c:pt>
                <c:pt idx="1812">
                  <c:v>1.3723762515022766E-2</c:v>
                </c:pt>
                <c:pt idx="1813">
                  <c:v>1.3725177414798251E-2</c:v>
                </c:pt>
                <c:pt idx="1814">
                  <c:v>1.3727320087276233E-2</c:v>
                </c:pt>
                <c:pt idx="1815">
                  <c:v>1.372837592552781E-2</c:v>
                </c:pt>
                <c:pt idx="1816">
                  <c:v>1.3729796599928104E-2</c:v>
                </c:pt>
                <c:pt idx="1817">
                  <c:v>1.3731219143202586E-2</c:v>
                </c:pt>
                <c:pt idx="1818">
                  <c:v>1.3732643558592572E-2</c:v>
                </c:pt>
                <c:pt idx="1819">
                  <c:v>1.3734069849337649E-2</c:v>
                </c:pt>
                <c:pt idx="1820">
                  <c:v>1.3735498018676526E-2</c:v>
                </c:pt>
                <c:pt idx="1821">
                  <c:v>1.3736928069850092E-2</c:v>
                </c:pt>
                <c:pt idx="1822">
                  <c:v>1.3738360006098363E-2</c:v>
                </c:pt>
                <c:pt idx="1823">
                  <c:v>1.3738699972361629E-2</c:v>
                </c:pt>
                <c:pt idx="1824">
                  <c:v>1.3740135116097191E-2</c:v>
                </c:pt>
                <c:pt idx="1825">
                  <c:v>1.3741572153699035E-2</c:v>
                </c:pt>
                <c:pt idx="1826">
                  <c:v>1.3743011088406996E-2</c:v>
                </c:pt>
                <c:pt idx="1827">
                  <c:v>1.3744817280303339E-2</c:v>
                </c:pt>
                <c:pt idx="1828">
                  <c:v>1.3746260210938097E-2</c:v>
                </c:pt>
                <c:pt idx="1829">
                  <c:v>1.3747705048707962E-2</c:v>
                </c:pt>
                <c:pt idx="1830">
                  <c:v>1.3749151796851225E-2</c:v>
                </c:pt>
                <c:pt idx="1831">
                  <c:v>1.3750600458608811E-2</c:v>
                </c:pt>
                <c:pt idx="1832">
                  <c:v>1.3751684717300126E-2</c:v>
                </c:pt>
                <c:pt idx="1833">
                  <c:v>1.3753137022459352E-2</c:v>
                </c:pt>
                <c:pt idx="1834">
                  <c:v>1.3754591250641206E-2</c:v>
                </c:pt>
                <c:pt idx="1835">
                  <c:v>1.3756047405085521E-2</c:v>
                </c:pt>
                <c:pt idx="1836">
                  <c:v>1.3757872584999987E-2</c:v>
                </c:pt>
                <c:pt idx="1837">
                  <c:v>1.3759332796477435E-2</c:v>
                </c:pt>
                <c:pt idx="1838">
                  <c:v>1.3760794944246889E-2</c:v>
                </c:pt>
                <c:pt idx="1839">
                  <c:v>1.3762259031548832E-2</c:v>
                </c:pt>
                <c:pt idx="1840">
                  <c:v>1.3763725061622873E-2</c:v>
                </c:pt>
                <c:pt idx="1841">
                  <c:v>1.3764824964686669E-2</c:v>
                </c:pt>
                <c:pt idx="1842">
                  <c:v>1.3766294693679763E-2</c:v>
                </c:pt>
                <c:pt idx="1843">
                  <c:v>1.3767766374853154E-2</c:v>
                </c:pt>
                <c:pt idx="1844">
                  <c:v>1.3769240011446238E-2</c:v>
                </c:pt>
                <c:pt idx="1845">
                  <c:v>1.3770715606699296E-2</c:v>
                </c:pt>
                <c:pt idx="1846">
                  <c:v>1.3772193163851726E-2</c:v>
                </c:pt>
                <c:pt idx="1847">
                  <c:v>1.3773672686144251E-2</c:v>
                </c:pt>
                <c:pt idx="1848">
                  <c:v>1.3775154176815829E-2</c:v>
                </c:pt>
                <c:pt idx="1849">
                  <c:v>1.3777746681897024E-2</c:v>
                </c:pt>
                <c:pt idx="1850">
                  <c:v>1.3779232715685655E-2</c:v>
                </c:pt>
                <c:pt idx="1851">
                  <c:v>1.3780720728512958E-2</c:v>
                </c:pt>
                <c:pt idx="1852">
                  <c:v>1.3782210723618082E-2</c:v>
                </c:pt>
                <c:pt idx="1853">
                  <c:v>1.3783332197362878E-2</c:v>
                </c:pt>
                <c:pt idx="1854">
                  <c:v>1.3784825966576555E-2</c:v>
                </c:pt>
                <c:pt idx="1855">
                  <c:v>1.3786321727476175E-2</c:v>
                </c:pt>
                <c:pt idx="1856">
                  <c:v>1.3787819483301987E-2</c:v>
                </c:pt>
                <c:pt idx="1857">
                  <c:v>1.3789319237294239E-2</c:v>
                </c:pt>
                <c:pt idx="1858">
                  <c:v>1.3791192503552667E-2</c:v>
                </c:pt>
                <c:pt idx="1859">
                  <c:v>1.3792696465337343E-2</c:v>
                </c:pt>
                <c:pt idx="1860">
                  <c:v>1.3794202435322147E-2</c:v>
                </c:pt>
                <c:pt idx="1861">
                  <c:v>1.37957104167497E-2</c:v>
                </c:pt>
                <c:pt idx="1862">
                  <c:v>1.379684809315998E-2</c:v>
                </c:pt>
                <c:pt idx="1863">
                  <c:v>1.3798359904196995E-2</c:v>
                </c:pt>
                <c:pt idx="1864">
                  <c:v>1.3799873736082196E-2</c:v>
                </c:pt>
                <c:pt idx="1865">
                  <c:v>1.3801389592057584E-2</c:v>
                </c:pt>
                <c:pt idx="1866">
                  <c:v>1.3803280608938899E-2</c:v>
                </c:pt>
                <c:pt idx="1867">
                  <c:v>1.3804800727070269E-2</c:v>
                </c:pt>
                <c:pt idx="1868">
                  <c:v>1.3806322879327985E-2</c:v>
                </c:pt>
                <c:pt idx="1869">
                  <c:v>1.3807847068952498E-2</c:v>
                </c:pt>
                <c:pt idx="1870">
                  <c:v>1.380937329918426E-2</c:v>
                </c:pt>
                <c:pt idx="1871">
                  <c:v>1.3810901573263722E-2</c:v>
                </c:pt>
                <c:pt idx="1872">
                  <c:v>1.3812431894432202E-2</c:v>
                </c:pt>
                <c:pt idx="1873">
                  <c:v>1.3813964265929721E-2</c:v>
                </c:pt>
                <c:pt idx="1874">
                  <c:v>1.3815498690997597E-2</c:v>
                </c:pt>
                <c:pt idx="1875">
                  <c:v>1.381628523569089E-2</c:v>
                </c:pt>
                <c:pt idx="1876">
                  <c:v>1.3817823363450995E-2</c:v>
                </c:pt>
                <c:pt idx="1877">
                  <c:v>1.3819363553869713E-2</c:v>
                </c:pt>
                <c:pt idx="1878">
                  <c:v>1.3820905810187533E-2</c:v>
                </c:pt>
                <c:pt idx="1879">
                  <c:v>1.3822450135644499E-2</c:v>
                </c:pt>
                <c:pt idx="1880">
                  <c:v>1.382437252590217E-2</c:v>
                </c:pt>
                <c:pt idx="1881">
                  <c:v>1.382592120801281E-2</c:v>
                </c:pt>
                <c:pt idx="1882">
                  <c:v>1.3827471969300936E-2</c:v>
                </c:pt>
                <c:pt idx="1883">
                  <c:v>1.3829024813008982E-2</c:v>
                </c:pt>
                <c:pt idx="1884">
                  <c:v>1.3830202913439189E-2</c:v>
                </c:pt>
                <c:pt idx="1885">
                  <c:v>1.3831759721783405E-2</c:v>
                </c:pt>
                <c:pt idx="1886">
                  <c:v>1.3833318621951479E-2</c:v>
                </c:pt>
                <c:pt idx="1887">
                  <c:v>1.3834879617183455E-2</c:v>
                </c:pt>
                <c:pt idx="1888">
                  <c:v>1.383682038126329E-2</c:v>
                </c:pt>
                <c:pt idx="1889">
                  <c:v>1.3838385787543084E-2</c:v>
                </c:pt>
                <c:pt idx="1890">
                  <c:v>1.3839953298927165E-2</c:v>
                </c:pt>
                <c:pt idx="1891">
                  <c:v>1.3841522918657093E-2</c:v>
                </c:pt>
                <c:pt idx="1892">
                  <c:v>1.3843094649972682E-2</c:v>
                </c:pt>
                <c:pt idx="1893">
                  <c:v>1.3844289766391004E-2</c:v>
                </c:pt>
                <c:pt idx="1894">
                  <c:v>1.3845865517808264E-2</c:v>
                </c:pt>
                <c:pt idx="1895">
                  <c:v>1.3847443390214624E-2</c:v>
                </c:pt>
                <c:pt idx="1896">
                  <c:v>1.3849023386852323E-2</c:v>
                </c:pt>
                <c:pt idx="1897">
                  <c:v>1.3850605510960092E-2</c:v>
                </c:pt>
                <c:pt idx="1898">
                  <c:v>1.3852189765780169E-2</c:v>
                </c:pt>
                <c:pt idx="1899">
                  <c:v>1.3853776154552164E-2</c:v>
                </c:pt>
                <c:pt idx="1900">
                  <c:v>1.3855364680518316E-2</c:v>
                </c:pt>
                <c:pt idx="1901">
                  <c:v>1.3857716259301454E-2</c:v>
                </c:pt>
                <c:pt idx="1902">
                  <c:v>1.385930950012464E-2</c:v>
                </c:pt>
                <c:pt idx="1903">
                  <c:v>1.3860904888506477E-2</c:v>
                </c:pt>
                <c:pt idx="1904">
                  <c:v>1.3862502427687419E-2</c:v>
                </c:pt>
                <c:pt idx="1905">
                  <c:v>1.3864102120908351E-2</c:v>
                </c:pt>
                <c:pt idx="1906">
                  <c:v>1.3865322419889813E-2</c:v>
                </c:pt>
                <c:pt idx="1907">
                  <c:v>1.3866926213916794E-2</c:v>
                </c:pt>
                <c:pt idx="1908">
                  <c:v>1.3868532171385662E-2</c:v>
                </c:pt>
                <c:pt idx="1909">
                  <c:v>1.3870140295537972E-2</c:v>
                </c:pt>
                <c:pt idx="1910">
                  <c:v>1.3872133011061674E-2</c:v>
                </c:pt>
                <c:pt idx="1911">
                  <c:v>1.3873745696591139E-2</c:v>
                </c:pt>
                <c:pt idx="1912">
                  <c:v>1.3875360558849836E-2</c:v>
                </c:pt>
                <c:pt idx="1913">
                  <c:v>1.3876977601079518E-2</c:v>
                </c:pt>
                <c:pt idx="1914">
                  <c:v>1.3878213529995754E-2</c:v>
                </c:pt>
                <c:pt idx="1915">
                  <c:v>1.3879834722314941E-2</c:v>
                </c:pt>
                <c:pt idx="1916">
                  <c:v>1.388145810400631E-2</c:v>
                </c:pt>
                <c:pt idx="1917">
                  <c:v>1.3883083678310546E-2</c:v>
                </c:pt>
                <c:pt idx="1918">
                  <c:v>1.388471144847052E-2</c:v>
                </c:pt>
                <c:pt idx="1919">
                  <c:v>1.3886725815364872E-2</c:v>
                </c:pt>
                <c:pt idx="1920">
                  <c:v>1.3888358208151033E-2</c:v>
                </c:pt>
                <c:pt idx="1921">
                  <c:v>1.3889992806838742E-2</c:v>
                </c:pt>
                <c:pt idx="1922">
                  <c:v>1.3891629614670624E-2</c:v>
                </c:pt>
                <c:pt idx="1923">
                  <c:v>1.3893268634888867E-2</c:v>
                </c:pt>
                <c:pt idx="1924">
                  <c:v>1.3894909870733487E-2</c:v>
                </c:pt>
                <c:pt idx="1925">
                  <c:v>1.3896553325446676E-2</c:v>
                </c:pt>
                <c:pt idx="1926">
                  <c:v>1.3898199002270619E-2</c:v>
                </c:pt>
                <c:pt idx="1927">
                  <c:v>1.3899074583226166E-2</c:v>
                </c:pt>
                <c:pt idx="1928">
                  <c:v>1.390033792906316E-2</c:v>
                </c:pt>
                <c:pt idx="1929">
                  <c:v>1.3901989619447623E-2</c:v>
                </c:pt>
                <c:pt idx="1930">
                  <c:v>1.3903643543932726E-2</c:v>
                </c:pt>
                <c:pt idx="1931">
                  <c:v>1.3905299705761398E-2</c:v>
                </c:pt>
                <c:pt idx="1932">
                  <c:v>1.3907345343664885E-2</c:v>
                </c:pt>
                <c:pt idx="1933">
                  <c:v>1.3909006215240102E-2</c:v>
                </c:pt>
                <c:pt idx="1934">
                  <c:v>1.3910669334207919E-2</c:v>
                </c:pt>
                <c:pt idx="1935">
                  <c:v>1.3912334703809702E-2</c:v>
                </c:pt>
                <c:pt idx="1936">
                  <c:v>1.3914002327286812E-2</c:v>
                </c:pt>
                <c:pt idx="1937">
                  <c:v>1.3915283842448303E-2</c:v>
                </c:pt>
                <c:pt idx="1938">
                  <c:v>1.3916955756434566E-2</c:v>
                </c:pt>
                <c:pt idx="1939">
                  <c:v>1.391862993369327E-2</c:v>
                </c:pt>
                <c:pt idx="1940">
                  <c:v>1.3920306377467348E-2</c:v>
                </c:pt>
                <c:pt idx="1941">
                  <c:v>1.3922374345189484E-2</c:v>
                </c:pt>
                <c:pt idx="1942">
                  <c:v>1.3924055142673536E-2</c:v>
                </c:pt>
                <c:pt idx="1943">
                  <c:v>1.3925737150348215E-2</c:v>
                </c:pt>
                <c:pt idx="1944">
                  <c:v>1.3927419690714149E-2</c:v>
                </c:pt>
                <c:pt idx="1945">
                  <c:v>1.3928712823592633E-2</c:v>
                </c:pt>
                <c:pt idx="1946">
                  <c:v>1.3930394601656185E-2</c:v>
                </c:pt>
                <c:pt idx="1947">
                  <c:v>1.3932074946987793E-2</c:v>
                </c:pt>
                <c:pt idx="1948">
                  <c:v>1.3933753171634778E-2</c:v>
                </c:pt>
                <c:pt idx="1949">
                  <c:v>1.3935428585903976E-2</c:v>
                </c:pt>
                <c:pt idx="1950">
                  <c:v>1.3937100498360413E-2</c:v>
                </c:pt>
                <c:pt idx="1951">
                  <c:v>1.3938768215825974E-2</c:v>
                </c:pt>
                <c:pt idx="1952">
                  <c:v>1.394043104338074E-2</c:v>
                </c:pt>
                <c:pt idx="1953">
                  <c:v>1.3943244852025255E-2</c:v>
                </c:pt>
                <c:pt idx="1954">
                  <c:v>1.3944893600233651E-2</c:v>
                </c:pt>
                <c:pt idx="1955">
                  <c:v>1.3946535217787284E-2</c:v>
                </c:pt>
                <c:pt idx="1956">
                  <c:v>1.3948169013478194E-2</c:v>
                </c:pt>
                <c:pt idx="1957">
                  <c:v>1.3949794294390222E-2</c:v>
                </c:pt>
                <c:pt idx="1958">
                  <c:v>1.3951029060070804E-2</c:v>
                </c:pt>
                <c:pt idx="1959">
                  <c:v>1.3952636170218498E-2</c:v>
                </c:pt>
                <c:pt idx="1960">
                  <c:v>1.3954232706863027E-2</c:v>
                </c:pt>
                <c:pt idx="1961">
                  <c:v>1.395581796666143E-2</c:v>
                </c:pt>
                <c:pt idx="1962">
                  <c:v>1.3957768605092419E-2</c:v>
                </c:pt>
                <c:pt idx="1963">
                  <c:v>1.3959328150040385E-2</c:v>
                </c:pt>
                <c:pt idx="1964">
                  <c:v>1.3960874281786061E-2</c:v>
                </c:pt>
                <c:pt idx="1965">
                  <c:v>1.3962406293701216E-2</c:v>
                </c:pt>
                <c:pt idx="1966">
                  <c:v>1.3963923477442899E-2</c:v>
                </c:pt>
                <c:pt idx="1967">
                  <c:v>1.3965053128360846E-2</c:v>
                </c:pt>
                <c:pt idx="1968">
                  <c:v>1.3966540026978629E-2</c:v>
                </c:pt>
                <c:pt idx="1969">
                  <c:v>1.3968011020598E-2</c:v>
                </c:pt>
                <c:pt idx="1970">
                  <c:v>1.3969466067429874E-2</c:v>
                </c:pt>
                <c:pt idx="1971">
                  <c:v>1.3971272758413648E-2</c:v>
                </c:pt>
                <c:pt idx="1972">
                  <c:v>1.3972694681633686E-2</c:v>
                </c:pt>
                <c:pt idx="1973">
                  <c:v>1.3974100529099517E-2</c:v>
                </c:pt>
                <c:pt idx="1974">
                  <c:v>1.3975490259021964E-2</c:v>
                </c:pt>
                <c:pt idx="1975">
                  <c:v>1.3976863829610537E-2</c:v>
                </c:pt>
                <c:pt idx="1976">
                  <c:v>1.3978221199076494E-2</c:v>
                </c:pt>
                <c:pt idx="1977">
                  <c:v>1.3979562325631521E-2</c:v>
                </c:pt>
                <c:pt idx="1978">
                  <c:v>1.3980887167486872E-2</c:v>
                </c:pt>
                <c:pt idx="1979">
                  <c:v>1.3981836988412127E-2</c:v>
                </c:pt>
                <c:pt idx="1980">
                  <c:v>1.3982414847961675E-2</c:v>
                </c:pt>
                <c:pt idx="1981">
                  <c:v>1.3983693995297794E-2</c:v>
                </c:pt>
                <c:pt idx="1982">
                  <c:v>1.3984956701632426E-2</c:v>
                </c:pt>
                <c:pt idx="1983">
                  <c:v>1.3986557265538081E-2</c:v>
                </c:pt>
                <c:pt idx="1984">
                  <c:v>1.3987785817274908E-2</c:v>
                </c:pt>
                <c:pt idx="1985">
                  <c:v>1.3988997799044358E-2</c:v>
                </c:pt>
                <c:pt idx="1986">
                  <c:v>1.3990193169064469E-2</c:v>
                </c:pt>
                <c:pt idx="1987">
                  <c:v>1.3991371885551522E-2</c:v>
                </c:pt>
                <c:pt idx="1988">
                  <c:v>1.399218533886111E-2</c:v>
                </c:pt>
                <c:pt idx="1989">
                  <c:v>1.3993331788316259E-2</c:v>
                </c:pt>
                <c:pt idx="1990">
                  <c:v>1.3994461462524581E-2</c:v>
                </c:pt>
                <c:pt idx="1991">
                  <c:v>1.3995574319707339E-2</c:v>
                </c:pt>
                <c:pt idx="1992">
                  <c:v>1.3996670318085359E-2</c:v>
                </c:pt>
                <c:pt idx="1993">
                  <c:v>1.3998092120534081E-2</c:v>
                </c:pt>
                <c:pt idx="1994">
                  <c:v>1.3999153092418495E-2</c:v>
                </c:pt>
                <c:pt idx="1995">
                  <c:v>1.400019707652601E-2</c:v>
                </c:pt>
                <c:pt idx="1996">
                  <c:v>1.4001369346261798E-2</c:v>
                </c:pt>
                <c:pt idx="1997">
                  <c:v>1.4002039009615152E-2</c:v>
                </c:pt>
                <c:pt idx="1998">
                  <c:v>1.4003030530204984E-2</c:v>
                </c:pt>
                <c:pt idx="1999">
                  <c:v>1.4004004893579057E-2</c:v>
                </c:pt>
                <c:pt idx="2000">
                  <c:v>1.4004962057961284E-2</c:v>
                </c:pt>
                <c:pt idx="2001">
                  <c:v>1.4005901981575584E-2</c:v>
                </c:pt>
                <c:pt idx="2002">
                  <c:v>1.4006824622647194E-2</c:v>
                </c:pt>
                <c:pt idx="2003">
                  <c:v>1.4007729939400471E-2</c:v>
                </c:pt>
                <c:pt idx="2004">
                  <c:v>1.4008617890061536E-2</c:v>
                </c:pt>
                <c:pt idx="2005">
                  <c:v>1.4010472364423085E-2</c:v>
                </c:pt>
                <c:pt idx="2006">
                  <c:v>1.4011321772865364E-2</c:v>
                </c:pt>
                <c:pt idx="2007">
                  <c:v>1.4012153678911588E-2</c:v>
                </c:pt>
                <c:pt idx="2008">
                  <c:v>1.4012968040783872E-2</c:v>
                </c:pt>
                <c:pt idx="2009">
                  <c:v>1.4013764816703463E-2</c:v>
                </c:pt>
                <c:pt idx="2010">
                  <c:v>1.4014222276638124E-2</c:v>
                </c:pt>
                <c:pt idx="2011">
                  <c:v>1.4014985002260675E-2</c:v>
                </c:pt>
                <c:pt idx="2012">
                  <c:v>1.401573002026818E-2</c:v>
                </c:pt>
                <c:pt idx="2013">
                  <c:v>1.4016457288888151E-2</c:v>
                </c:pt>
                <c:pt idx="2014">
                  <c:v>1.4017483444824111E-2</c:v>
                </c:pt>
                <c:pt idx="2015">
                  <c:v>1.4018173827718442E-2</c:v>
                </c:pt>
                <c:pt idx="2016">
                  <c:v>1.4018846332227913E-2</c:v>
                </c:pt>
                <c:pt idx="2017">
                  <c:v>1.4019500916576812E-2</c:v>
                </c:pt>
                <c:pt idx="2018">
                  <c:v>1.4020137538991596E-2</c:v>
                </c:pt>
                <c:pt idx="2019">
                  <c:v>1.4020445824128378E-2</c:v>
                </c:pt>
                <c:pt idx="2020">
                  <c:v>1.402104767737802E-2</c:v>
                </c:pt>
                <c:pt idx="2021">
                  <c:v>1.4021631447058048E-2</c:v>
                </c:pt>
                <c:pt idx="2022">
                  <c:v>1.4022197091398595E-2</c:v>
                </c:pt>
                <c:pt idx="2023">
                  <c:v>1.4023049759989428E-2</c:v>
                </c:pt>
                <c:pt idx="2024">
                  <c:v>1.4023577733567763E-2</c:v>
                </c:pt>
                <c:pt idx="2025">
                  <c:v>1.4024087452805015E-2</c:v>
                </c:pt>
                <c:pt idx="2026">
                  <c:v>1.4024578875931556E-2</c:v>
                </c:pt>
                <c:pt idx="2027">
                  <c:v>1.4025051961177317E-2</c:v>
                </c:pt>
                <c:pt idx="2028">
                  <c:v>1.4025506666772231E-2</c:v>
                </c:pt>
                <c:pt idx="2029">
                  <c:v>1.402594295094841E-2</c:v>
                </c:pt>
                <c:pt idx="2030">
                  <c:v>1.4026360771934913E-2</c:v>
                </c:pt>
                <c:pt idx="2031">
                  <c:v>1.4026465358228407E-2</c:v>
                </c:pt>
                <c:pt idx="2032">
                  <c:v>1.4026260282336578E-2</c:v>
                </c:pt>
                <c:pt idx="2033">
                  <c:v>1.4026626446148776E-2</c:v>
                </c:pt>
                <c:pt idx="2034">
                  <c:v>1.4026973990819388E-2</c:v>
                </c:pt>
                <c:pt idx="2035">
                  <c:v>1.402730287458911E-2</c:v>
                </c:pt>
                <c:pt idx="2036">
                  <c:v>1.4027901368900053E-2</c:v>
                </c:pt>
                <c:pt idx="2037">
                  <c:v>1.4028191463475668E-2</c:v>
                </c:pt>
                <c:pt idx="2038">
                  <c:v>1.4028462768156806E-2</c:v>
                </c:pt>
                <c:pt idx="2039">
                  <c:v>1.4028715241183029E-2</c:v>
                </c:pt>
                <c:pt idx="2040">
                  <c:v>1.4028665918308991E-2</c:v>
                </c:pt>
                <c:pt idx="2041">
                  <c:v>1.40288819597121E-2</c:v>
                </c:pt>
                <c:pt idx="2042">
                  <c:v>1.4029079047899639E-2</c:v>
                </c:pt>
                <c:pt idx="2043">
                  <c:v>1.4029257141113628E-2</c:v>
                </c:pt>
                <c:pt idx="2044">
                  <c:v>1.4029416197598295E-2</c:v>
                </c:pt>
                <c:pt idx="2045">
                  <c:v>1.4029832276038412E-2</c:v>
                </c:pt>
                <c:pt idx="2046">
                  <c:v>1.4029951758217727E-2</c:v>
                </c:pt>
                <c:pt idx="2047">
                  <c:v>1.4030052074673968E-2</c:v>
                </c:pt>
                <c:pt idx="2048">
                  <c:v>1.4030143200255333E-2</c:v>
                </c:pt>
                <c:pt idx="2049">
                  <c:v>1.4029931929345107E-2</c:v>
                </c:pt>
                <c:pt idx="2050">
                  <c:v>1.402997312985993E-2</c:v>
                </c:pt>
                <c:pt idx="2051">
                  <c:v>1.4029994995398259E-2</c:v>
                </c:pt>
                <c:pt idx="2052">
                  <c:v>1.4029997484209186E-2</c:v>
                </c:pt>
                <c:pt idx="2053">
                  <c:v>1.4029980554539585E-2</c:v>
                </c:pt>
                <c:pt idx="2054">
                  <c:v>1.4029944164638989E-2</c:v>
                </c:pt>
                <c:pt idx="2055">
                  <c:v>1.4029888272756487E-2</c:v>
                </c:pt>
                <c:pt idx="2056">
                  <c:v>1.4029812837142929E-2</c:v>
                </c:pt>
                <c:pt idx="2057">
                  <c:v>1.4030235975697811E-2</c:v>
                </c:pt>
                <c:pt idx="2058">
                  <c:v>1.4030890487363059E-2</c:v>
                </c:pt>
                <c:pt idx="2059">
                  <c:v>1.4030749042701485E-2</c:v>
                </c:pt>
                <c:pt idx="2060">
                  <c:v>1.4030587868573677E-2</c:v>
                </c:pt>
                <c:pt idx="2061">
                  <c:v>1.403040692322723E-2</c:v>
                </c:pt>
                <c:pt idx="2062">
                  <c:v>1.4029451340531355E-2</c:v>
                </c:pt>
                <c:pt idx="2063">
                  <c:v>1.4029235050087439E-2</c:v>
                </c:pt>
                <c:pt idx="2064">
                  <c:v>1.4028998874426553E-2</c:v>
                </c:pt>
                <c:pt idx="2065">
                  <c:v>1.4028742771800671E-2</c:v>
                </c:pt>
                <c:pt idx="2066">
                  <c:v>1.4029204166819211E-2</c:v>
                </c:pt>
                <c:pt idx="2067">
                  <c:v>1.4028903717337143E-2</c:v>
                </c:pt>
                <c:pt idx="2068">
                  <c:v>1.4028583204368289E-2</c:v>
                </c:pt>
                <c:pt idx="2069">
                  <c:v>1.4028242586164539E-2</c:v>
                </c:pt>
                <c:pt idx="2070">
                  <c:v>1.4027161893066957E-2</c:v>
                </c:pt>
                <c:pt idx="2071">
                  <c:v>1.402678535198318E-2</c:v>
                </c:pt>
                <c:pt idx="2072">
                  <c:v>1.4026388591718319E-2</c:v>
                </c:pt>
                <c:pt idx="2073">
                  <c:v>1.4025971570529591E-2</c:v>
                </c:pt>
                <c:pt idx="2074">
                  <c:v>1.4025534246674647E-2</c:v>
                </c:pt>
                <c:pt idx="2075">
                  <c:v>1.4025774329089682E-2</c:v>
                </c:pt>
                <c:pt idx="2076">
                  <c:v>1.4025291805298008E-2</c:v>
                </c:pt>
                <c:pt idx="2077">
                  <c:v>1.4024788842297296E-2</c:v>
                </c:pt>
                <c:pt idx="2078">
                  <c:v>1.4024265398343309E-2</c:v>
                </c:pt>
                <c:pt idx="2079">
                  <c:v>1.4023721431690941E-2</c:v>
                </c:pt>
                <c:pt idx="2080">
                  <c:v>1.402315690060154E-2</c:v>
                </c:pt>
                <c:pt idx="2081">
                  <c:v>1.402257176333086E-2</c:v>
                </c:pt>
                <c:pt idx="2082">
                  <c:v>1.4021965978138097E-2</c:v>
                </c:pt>
                <c:pt idx="2083">
                  <c:v>1.4020677824925094E-2</c:v>
                </c:pt>
                <c:pt idx="2084">
                  <c:v>1.4019815858934317E-2</c:v>
                </c:pt>
                <c:pt idx="2085">
                  <c:v>1.4019153973989663E-2</c:v>
                </c:pt>
                <c:pt idx="2086">
                  <c:v>1.4018471289316036E-2</c:v>
                </c:pt>
                <c:pt idx="2087">
                  <c:v>1.4017767763180226E-2</c:v>
                </c:pt>
                <c:pt idx="2088">
                  <c:v>1.4018107960911502E-2</c:v>
                </c:pt>
                <c:pt idx="2089">
                  <c:v>1.4016509686480863E-2</c:v>
                </c:pt>
                <c:pt idx="2090">
                  <c:v>1.4015741843619221E-2</c:v>
                </c:pt>
                <c:pt idx="2091">
                  <c:v>1.4014952988584156E-2</c:v>
                </c:pt>
                <c:pt idx="2092">
                  <c:v>1.4013936050027744E-2</c:v>
                </c:pt>
                <c:pt idx="2093">
                  <c:v>1.4013106598801797E-2</c:v>
                </c:pt>
                <c:pt idx="2094">
                  <c:v>1.4012256014013701E-2</c:v>
                </c:pt>
                <c:pt idx="2095">
                  <c:v>1.4011384253938145E-2</c:v>
                </c:pt>
                <c:pt idx="2096">
                  <c:v>1.4010491276849387E-2</c:v>
                </c:pt>
                <c:pt idx="2097">
                  <c:v>1.4009776265913517E-2</c:v>
                </c:pt>
                <c:pt idx="2098">
                  <c:v>1.4008839157275833E-2</c:v>
                </c:pt>
                <c:pt idx="2099">
                  <c:v>1.4007880702650004E-2</c:v>
                </c:pt>
                <c:pt idx="2100">
                  <c:v>1.4007147235219347E-2</c:v>
                </c:pt>
                <c:pt idx="2101">
                  <c:v>1.4005562111855852E-2</c:v>
                </c:pt>
                <c:pt idx="2102">
                  <c:v>1.4004537886337829E-2</c:v>
                </c:pt>
                <c:pt idx="2103">
                  <c:v>1.4003492145793998E-2</c:v>
                </c:pt>
                <c:pt idx="2104">
                  <c:v>1.4002424848503892E-2</c:v>
                </c:pt>
                <c:pt idx="2105">
                  <c:v>1.4001335952752303E-2</c:v>
                </c:pt>
                <c:pt idx="2106">
                  <c:v>1.4000225416819199E-2</c:v>
                </c:pt>
                <c:pt idx="2107">
                  <c:v>1.3999093198988939E-2</c:v>
                </c:pt>
                <c:pt idx="2108">
                  <c:v>1.3997939257547198E-2</c:v>
                </c:pt>
                <c:pt idx="2109">
                  <c:v>1.3997302722671924E-2</c:v>
                </c:pt>
                <c:pt idx="2110">
                  <c:v>1.3996100351687309E-2</c:v>
                </c:pt>
                <c:pt idx="2111">
                  <c:v>1.3994876120481819E-2</c:v>
                </c:pt>
                <c:pt idx="2112">
                  <c:v>1.3993629987340063E-2</c:v>
                </c:pt>
                <c:pt idx="2113">
                  <c:v>1.3992361910544926E-2</c:v>
                </c:pt>
                <c:pt idx="2114">
                  <c:v>1.3989983625969463E-2</c:v>
                </c:pt>
                <c:pt idx="2115">
                  <c:v>1.398866221224348E-2</c:v>
                </c:pt>
                <c:pt idx="2116">
                  <c:v>1.3987318713548455E-2</c:v>
                </c:pt>
                <c:pt idx="2117">
                  <c:v>1.3985953088173486E-2</c:v>
                </c:pt>
                <c:pt idx="2118">
                  <c:v>1.3984729364768946E-2</c:v>
                </c:pt>
                <c:pt idx="2119">
                  <c:v>1.3983317705216649E-2</c:v>
                </c:pt>
                <c:pt idx="2120">
                  <c:v>1.3981883790030061E-2</c:v>
                </c:pt>
                <c:pt idx="2121">
                  <c:v>1.398042757750124E-2</c:v>
                </c:pt>
                <c:pt idx="2122">
                  <c:v>1.3978791601363141E-2</c:v>
                </c:pt>
                <c:pt idx="2123">
                  <c:v>1.3977292340075343E-2</c:v>
                </c:pt>
                <c:pt idx="2124">
                  <c:v>1.3975770660169329E-2</c:v>
                </c:pt>
                <c:pt idx="2125">
                  <c:v>1.3974226519943808E-2</c:v>
                </c:pt>
                <c:pt idx="2126">
                  <c:v>1.3972810595045598E-2</c:v>
                </c:pt>
                <c:pt idx="2127">
                  <c:v>1.3971219722670025E-2</c:v>
                </c:pt>
                <c:pt idx="2128">
                  <c:v>1.3969606261028776E-2</c:v>
                </c:pt>
                <c:pt idx="2129">
                  <c:v>1.3967970168423903E-2</c:v>
                </c:pt>
                <c:pt idx="2130">
                  <c:v>1.3966311403154848E-2</c:v>
                </c:pt>
                <c:pt idx="2131">
                  <c:v>1.3964629923525401E-2</c:v>
                </c:pt>
                <c:pt idx="2132">
                  <c:v>1.3962925687837613E-2</c:v>
                </c:pt>
                <c:pt idx="2133">
                  <c:v>1.396119865439527E-2</c:v>
                </c:pt>
                <c:pt idx="2134">
                  <c:v>1.3959448781505202E-2</c:v>
                </c:pt>
                <c:pt idx="2135">
                  <c:v>1.3957269340467999E-2</c:v>
                </c:pt>
                <c:pt idx="2136">
                  <c:v>1.3955478825531239E-2</c:v>
                </c:pt>
                <c:pt idx="2137">
                  <c:v>1.3953665357633403E-2</c:v>
                </c:pt>
                <c:pt idx="2138">
                  <c:v>1.3951828895086286E-2</c:v>
                </c:pt>
                <c:pt idx="2139">
                  <c:v>1.3949969396203457E-2</c:v>
                </c:pt>
                <c:pt idx="2140">
                  <c:v>1.3948213903078462E-2</c:v>
                </c:pt>
                <c:pt idx="2141">
                  <c:v>1.3946306466946782E-2</c:v>
                </c:pt>
                <c:pt idx="2142">
                  <c:v>1.3944375865564724E-2</c:v>
                </c:pt>
                <c:pt idx="2143">
                  <c:v>1.3942422057246514E-2</c:v>
                </c:pt>
                <c:pt idx="2144">
                  <c:v>1.394032489778765E-2</c:v>
                </c:pt>
                <c:pt idx="2145">
                  <c:v>1.3938326305524473E-2</c:v>
                </c:pt>
                <c:pt idx="2146">
                  <c:v>1.3936304385145282E-2</c:v>
                </c:pt>
                <c:pt idx="2147">
                  <c:v>1.3934259094972477E-2</c:v>
                </c:pt>
                <c:pt idx="2148">
                  <c:v>1.3932303452755517E-2</c:v>
                </c:pt>
                <c:pt idx="2149">
                  <c:v>1.3930209527515724E-2</c:v>
                </c:pt>
                <c:pt idx="2150">
                  <c:v>1.3928092103581074E-2</c:v>
                </c:pt>
                <c:pt idx="2151">
                  <c:v>1.3925951139273696E-2</c:v>
                </c:pt>
                <c:pt idx="2152">
                  <c:v>1.3923786592919672E-2</c:v>
                </c:pt>
                <c:pt idx="2153">
                  <c:v>1.3921494254352381E-2</c:v>
                </c:pt>
                <c:pt idx="2154">
                  <c:v>1.3919284208690322E-2</c:v>
                </c:pt>
                <c:pt idx="2155">
                  <c:v>1.3917050459838138E-2</c:v>
                </c:pt>
                <c:pt idx="2156">
                  <c:v>1.3914792966126613E-2</c:v>
                </c:pt>
                <c:pt idx="2157">
                  <c:v>1.39125116858861E-2</c:v>
                </c:pt>
                <c:pt idx="2158">
                  <c:v>1.3910206577449154E-2</c:v>
                </c:pt>
                <c:pt idx="2159">
                  <c:v>1.3907877599148773E-2</c:v>
                </c:pt>
                <c:pt idx="2160">
                  <c:v>1.3905524709318842E-2</c:v>
                </c:pt>
                <c:pt idx="2161">
                  <c:v>1.3903416574716016E-2</c:v>
                </c:pt>
                <c:pt idx="2162">
                  <c:v>1.3901010273040708E-2</c:v>
                </c:pt>
                <c:pt idx="2163">
                  <c:v>1.3898579923190643E-2</c:v>
                </c:pt>
                <c:pt idx="2164">
                  <c:v>1.3896125483501325E-2</c:v>
                </c:pt>
                <c:pt idx="2165">
                  <c:v>1.3893646912309125E-2</c:v>
                </c:pt>
                <c:pt idx="2166">
                  <c:v>1.3891063917731082E-2</c:v>
                </c:pt>
                <c:pt idx="2167">
                  <c:v>1.3888538799665838E-2</c:v>
                </c:pt>
                <c:pt idx="2168">
                  <c:v>1.3885989429003721E-2</c:v>
                </c:pt>
                <c:pt idx="2169">
                  <c:v>1.3883415764087128E-2</c:v>
                </c:pt>
                <c:pt idx="2170">
                  <c:v>1.3880890625661703E-2</c:v>
                </c:pt>
                <c:pt idx="2171">
                  <c:v>1.387826639058116E-2</c:v>
                </c:pt>
                <c:pt idx="2172">
                  <c:v>1.3875617732384042E-2</c:v>
                </c:pt>
                <c:pt idx="2173">
                  <c:v>1.3872944609415848E-2</c:v>
                </c:pt>
                <c:pt idx="2174">
                  <c:v>1.3870181567729758E-2</c:v>
                </c:pt>
                <c:pt idx="2175">
                  <c:v>1.3867461262528113E-2</c:v>
                </c:pt>
                <c:pt idx="2176">
                  <c:v>1.3864716371496267E-2</c:v>
                </c:pt>
                <c:pt idx="2177">
                  <c:v>1.3861946852985347E-2</c:v>
                </c:pt>
                <c:pt idx="2178">
                  <c:v>1.3859152665347796E-2</c:v>
                </c:pt>
                <c:pt idx="2179">
                  <c:v>1.3856389778902019E-2</c:v>
                </c:pt>
                <c:pt idx="2180">
                  <c:v>1.3853544236303077E-2</c:v>
                </c:pt>
                <c:pt idx="2181">
                  <c:v>1.3850673895738281E-2</c:v>
                </c:pt>
                <c:pt idx="2182">
                  <c:v>1.3847778715562246E-2</c:v>
                </c:pt>
                <c:pt idx="2183">
                  <c:v>1.3844858654133069E-2</c:v>
                </c:pt>
                <c:pt idx="2184">
                  <c:v>1.3841913669807535E-2</c:v>
                </c:pt>
                <c:pt idx="2185">
                  <c:v>1.383894372094591E-2</c:v>
                </c:pt>
                <c:pt idx="2186">
                  <c:v>1.3835948765908894E-2</c:v>
                </c:pt>
                <c:pt idx="2187">
                  <c:v>1.3832805908870646E-2</c:v>
                </c:pt>
                <c:pt idx="2188">
                  <c:v>1.3829766584346875E-2</c:v>
                </c:pt>
                <c:pt idx="2189">
                  <c:v>1.3826702140466787E-2</c:v>
                </c:pt>
                <c:pt idx="2190">
                  <c:v>1.3823612535596943E-2</c:v>
                </c:pt>
                <c:pt idx="2191">
                  <c:v>1.3820497728106555E-2</c:v>
                </c:pt>
                <c:pt idx="2192">
                  <c:v>1.3817389160686701E-2</c:v>
                </c:pt>
                <c:pt idx="2193">
                  <c:v>1.3814221881341971E-2</c:v>
                </c:pt>
                <c:pt idx="2194">
                  <c:v>1.3811029270578081E-2</c:v>
                </c:pt>
                <c:pt idx="2195">
                  <c:v>1.3807811286768111E-2</c:v>
                </c:pt>
                <c:pt idx="2196">
                  <c:v>1.3804544194364757E-2</c:v>
                </c:pt>
                <c:pt idx="2197">
                  <c:v>1.3801277296976567E-2</c:v>
                </c:pt>
                <c:pt idx="2198">
                  <c:v>1.3797984905586771E-2</c:v>
                </c:pt>
                <c:pt idx="2199">
                  <c:v>1.3794666978575182E-2</c:v>
                </c:pt>
                <c:pt idx="2200">
                  <c:v>1.3791339315184906E-2</c:v>
                </c:pt>
                <c:pt idx="2201">
                  <c:v>1.3787968268245731E-2</c:v>
                </c:pt>
                <c:pt idx="2202">
                  <c:v>1.3784572139448645E-2</c:v>
                </c:pt>
                <c:pt idx="2203">
                  <c:v>1.3781151696486813E-2</c:v>
                </c:pt>
                <c:pt idx="2204">
                  <c:v>1.3777707711969461E-2</c:v>
                </c:pt>
                <c:pt idx="2205">
                  <c:v>1.377423384293203E-2</c:v>
                </c:pt>
                <c:pt idx="2206">
                  <c:v>1.3770746551779607E-2</c:v>
                </c:pt>
                <c:pt idx="2207">
                  <c:v>1.3767237959187897E-2</c:v>
                </c:pt>
                <c:pt idx="2208">
                  <c:v>1.3763708849102186E-2</c:v>
                </c:pt>
                <c:pt idx="2209">
                  <c:v>1.3760160007246221E-2</c:v>
                </c:pt>
                <c:pt idx="2210">
                  <c:v>1.3756592221124435E-2</c:v>
                </c:pt>
                <c:pt idx="2211">
                  <c:v>1.3753006280019716E-2</c:v>
                </c:pt>
                <c:pt idx="2212">
                  <c:v>1.3749402974993868E-2</c:v>
                </c:pt>
                <c:pt idx="2213">
                  <c:v>1.3745776116838221E-2</c:v>
                </c:pt>
                <c:pt idx="2214">
                  <c:v>1.3742137882635617E-2</c:v>
                </c:pt>
                <c:pt idx="2215">
                  <c:v>1.373848482875188E-2</c:v>
                </c:pt>
                <c:pt idx="2216">
                  <c:v>1.3734817740513595E-2</c:v>
                </c:pt>
                <c:pt idx="2217">
                  <c:v>1.3731137404999424E-2</c:v>
                </c:pt>
                <c:pt idx="2218">
                  <c:v>1.3727450802103542E-2</c:v>
                </c:pt>
                <c:pt idx="2219">
                  <c:v>1.3723746975004532E-2</c:v>
                </c:pt>
                <c:pt idx="2220">
                  <c:v>1.3720032240766723E-2</c:v>
                </c:pt>
                <c:pt idx="2221">
                  <c:v>1.3716307397752146E-2</c:v>
                </c:pt>
                <c:pt idx="2222">
                  <c:v>1.3712564688516407E-2</c:v>
                </c:pt>
                <c:pt idx="2223">
                  <c:v>1.3708821495978301E-2</c:v>
                </c:pt>
                <c:pt idx="2224">
                  <c:v>1.3705070614705332E-2</c:v>
                </c:pt>
                <c:pt idx="2225">
                  <c:v>1.3701312845773223E-2</c:v>
                </c:pt>
                <c:pt idx="2226">
                  <c:v>1.3697559616827943E-2</c:v>
                </c:pt>
                <c:pt idx="2227">
                  <c:v>1.3693790936295707E-2</c:v>
                </c:pt>
                <c:pt idx="2228">
                  <c:v>1.3690017205423434E-2</c:v>
                </c:pt>
                <c:pt idx="2229">
                  <c:v>1.3686238431767047E-2</c:v>
                </c:pt>
                <c:pt idx="2230">
                  <c:v>1.3682454619752734E-2</c:v>
                </c:pt>
                <c:pt idx="2231">
                  <c:v>1.3678652639721215E-2</c:v>
                </c:pt>
                <c:pt idx="2232">
                  <c:v>1.3674858262908901E-2</c:v>
                </c:pt>
                <c:pt idx="2233">
                  <c:v>1.367105886117741E-2</c:v>
                </c:pt>
                <c:pt idx="2234">
                  <c:v>1.3667254438951464E-2</c:v>
                </c:pt>
                <c:pt idx="2235">
                  <c:v>1.3663445000656653E-2</c:v>
                </c:pt>
                <c:pt idx="2236">
                  <c:v>1.3659630550717264E-2</c:v>
                </c:pt>
                <c:pt idx="2237">
                  <c:v>1.365581109355889E-2</c:v>
                </c:pt>
                <c:pt idx="2238">
                  <c:v>1.3651986633606682E-2</c:v>
                </c:pt>
                <c:pt idx="2239">
                  <c:v>1.3648191407728496E-2</c:v>
                </c:pt>
                <c:pt idx="2240">
                  <c:v>1.3644375499634098E-2</c:v>
                </c:pt>
                <c:pt idx="2241">
                  <c:v>1.364053755741769E-2</c:v>
                </c:pt>
                <c:pt idx="2242">
                  <c:v>1.3636694629600838E-2</c:v>
                </c:pt>
                <c:pt idx="2243">
                  <c:v>1.3632846720609179E-2</c:v>
                </c:pt>
                <c:pt idx="2244">
                  <c:v>1.3628974292312602E-2</c:v>
                </c:pt>
                <c:pt idx="2245">
                  <c:v>1.3625115935057809E-2</c:v>
                </c:pt>
                <c:pt idx="2246">
                  <c:v>1.3621252610069979E-2</c:v>
                </c:pt>
                <c:pt idx="2247">
                  <c:v>1.3617384321772385E-2</c:v>
                </c:pt>
                <c:pt idx="2248">
                  <c:v>1.3613511074590499E-2</c:v>
                </c:pt>
                <c:pt idx="2249">
                  <c:v>1.3609654909718895E-2</c:v>
                </c:pt>
                <c:pt idx="2250">
                  <c:v>1.3605772256372658E-2</c:v>
                </c:pt>
                <c:pt idx="2251">
                  <c:v>1.3601884657242529E-2</c:v>
                </c:pt>
                <c:pt idx="2252">
                  <c:v>1.3597992116753698E-2</c:v>
                </c:pt>
                <c:pt idx="2253">
                  <c:v>1.3594070610262054E-2</c:v>
                </c:pt>
                <c:pt idx="2254">
                  <c:v>1.3590167702683831E-2</c:v>
                </c:pt>
                <c:pt idx="2255">
                  <c:v>1.3586259867191707E-2</c:v>
                </c:pt>
                <c:pt idx="2256">
                  <c:v>1.3582347108209396E-2</c:v>
                </c:pt>
                <c:pt idx="2257">
                  <c:v>1.357845544877043E-2</c:v>
                </c:pt>
                <c:pt idx="2258">
                  <c:v>1.3574533353034952E-2</c:v>
                </c:pt>
                <c:pt idx="2259">
                  <c:v>1.3570606346908704E-2</c:v>
                </c:pt>
                <c:pt idx="2260">
                  <c:v>1.3566674434815552E-2</c:v>
                </c:pt>
                <c:pt idx="2261">
                  <c:v>1.3562737621181129E-2</c:v>
                </c:pt>
                <c:pt idx="2262">
                  <c:v>1.3558795910427973E-2</c:v>
                </c:pt>
                <c:pt idx="2263">
                  <c:v>1.3554849306981715E-2</c:v>
                </c:pt>
                <c:pt idx="2264">
                  <c:v>1.3550897815264897E-2</c:v>
                </c:pt>
                <c:pt idx="2265">
                  <c:v>1.3546851327788923E-2</c:v>
                </c:pt>
                <c:pt idx="2266">
                  <c:v>1.3542888586168426E-2</c:v>
                </c:pt>
                <c:pt idx="2267">
                  <c:v>1.3538920970080142E-2</c:v>
                </c:pt>
                <c:pt idx="2268">
                  <c:v>1.3534948483948796E-2</c:v>
                </c:pt>
                <c:pt idx="2269">
                  <c:v>1.353097113220041E-2</c:v>
                </c:pt>
                <c:pt idx="2270">
                  <c:v>1.352702148047393E-2</c:v>
                </c:pt>
                <c:pt idx="2271">
                  <c:v>1.3523034905420906E-2</c:v>
                </c:pt>
                <c:pt idx="2272">
                  <c:v>1.3519043477846439E-2</c:v>
                </c:pt>
                <c:pt idx="2273">
                  <c:v>1.3515047202177149E-2</c:v>
                </c:pt>
                <c:pt idx="2274">
                  <c:v>1.3511011544075082E-2</c:v>
                </c:pt>
                <c:pt idx="2275">
                  <c:v>1.350700509154882E-2</c:v>
                </c:pt>
                <c:pt idx="2276">
                  <c:v>1.3502993804381176E-2</c:v>
                </c:pt>
                <c:pt idx="2277">
                  <c:v>1.3498977686996436E-2</c:v>
                </c:pt>
                <c:pt idx="2278">
                  <c:v>1.349495674382019E-2</c:v>
                </c:pt>
                <c:pt idx="2279">
                  <c:v>1.3490967985934806E-2</c:v>
                </c:pt>
                <c:pt idx="2280">
                  <c:v>1.3486937897488239E-2</c:v>
                </c:pt>
                <c:pt idx="2281">
                  <c:v>1.3482902996343672E-2</c:v>
                </c:pt>
                <c:pt idx="2282">
                  <c:v>1.3478863286927292E-2</c:v>
                </c:pt>
                <c:pt idx="2283">
                  <c:v>1.3474779795941623E-2</c:v>
                </c:pt>
                <c:pt idx="2284">
                  <c:v>1.3470729990942445E-2</c:v>
                </c:pt>
                <c:pt idx="2285">
                  <c:v>1.3466675391126117E-2</c:v>
                </c:pt>
                <c:pt idx="2286">
                  <c:v>1.3462616000919962E-2</c:v>
                </c:pt>
                <c:pt idx="2287">
                  <c:v>1.3458551824747403E-2</c:v>
                </c:pt>
                <c:pt idx="2288">
                  <c:v>1.3454482867034899E-2</c:v>
                </c:pt>
                <c:pt idx="2289">
                  <c:v>1.3450409132205431E-2</c:v>
                </c:pt>
                <c:pt idx="2290">
                  <c:v>1.3446330624685457E-2</c:v>
                </c:pt>
                <c:pt idx="2291">
                  <c:v>1.3442247348899703E-2</c:v>
                </c:pt>
                <c:pt idx="2292">
                  <c:v>1.3438246065276946E-2</c:v>
                </c:pt>
                <c:pt idx="2293">
                  <c:v>1.3434154247553174E-2</c:v>
                </c:pt>
                <c:pt idx="2294">
                  <c:v>1.3430057674468464E-2</c:v>
                </c:pt>
                <c:pt idx="2295">
                  <c:v>1.3425956350446966E-2</c:v>
                </c:pt>
                <c:pt idx="2296">
                  <c:v>1.3421804964293601E-2</c:v>
                </c:pt>
                <c:pt idx="2297">
                  <c:v>1.3417693661753223E-2</c:v>
                </c:pt>
                <c:pt idx="2298">
                  <c:v>1.3413577621735112E-2</c:v>
                </c:pt>
                <c:pt idx="2299">
                  <c:v>1.340945684866502E-2</c:v>
                </c:pt>
                <c:pt idx="2300">
                  <c:v>1.3405378621137869E-2</c:v>
                </c:pt>
                <c:pt idx="2301">
                  <c:v>1.3401248884407264E-2</c:v>
                </c:pt>
                <c:pt idx="2302">
                  <c:v>1.3397114427710261E-2</c:v>
                </c:pt>
                <c:pt idx="2303">
                  <c:v>1.3392975255470577E-2</c:v>
                </c:pt>
                <c:pt idx="2304">
                  <c:v>1.338883137211456E-2</c:v>
                </c:pt>
                <c:pt idx="2305">
                  <c:v>1.3384633063931879E-2</c:v>
                </c:pt>
                <c:pt idx="2306">
                  <c:v>1.338047928338831E-2</c:v>
                </c:pt>
                <c:pt idx="2307">
                  <c:v>1.3376320805190016E-2</c:v>
                </c:pt>
                <c:pt idx="2308">
                  <c:v>1.3371562512123347E-2</c:v>
                </c:pt>
                <c:pt idx="2309">
                  <c:v>1.336744572196886E-2</c:v>
                </c:pt>
                <c:pt idx="2310">
                  <c:v>1.3363272995957107E-2</c:v>
                </c:pt>
                <c:pt idx="2311">
                  <c:v>1.3359095590430995E-2</c:v>
                </c:pt>
                <c:pt idx="2312">
                  <c:v>1.3354913509813802E-2</c:v>
                </c:pt>
                <c:pt idx="2313">
                  <c:v>1.3350726758530555E-2</c:v>
                </c:pt>
                <c:pt idx="2314">
                  <c:v>1.3346535341006289E-2</c:v>
                </c:pt>
                <c:pt idx="2315">
                  <c:v>1.3342339261664277E-2</c:v>
                </c:pt>
                <c:pt idx="2316">
                  <c:v>1.3338138524929554E-2</c:v>
                </c:pt>
                <c:pt idx="2317">
                  <c:v>1.3333933135226269E-2</c:v>
                </c:pt>
                <c:pt idx="2318">
                  <c:v>1.3329610810143231E-2</c:v>
                </c:pt>
                <c:pt idx="2319">
                  <c:v>1.3325395156368037E-2</c:v>
                </c:pt>
                <c:pt idx="2320">
                  <c:v>1.3321174863286078E-2</c:v>
                </c:pt>
                <c:pt idx="2321">
                  <c:v>1.3316949935320337E-2</c:v>
                </c:pt>
                <c:pt idx="2322">
                  <c:v>1.3312778485783383E-2</c:v>
                </c:pt>
                <c:pt idx="2323">
                  <c:v>1.3308544786249482E-2</c:v>
                </c:pt>
                <c:pt idx="2324">
                  <c:v>1.3304306464912749E-2</c:v>
                </c:pt>
                <c:pt idx="2325">
                  <c:v>1.3300063526197625E-2</c:v>
                </c:pt>
                <c:pt idx="2326">
                  <c:v>1.3295028312569972E-2</c:v>
                </c:pt>
                <c:pt idx="2327">
                  <c:v>1.3290774042059904E-2</c:v>
                </c:pt>
                <c:pt idx="2328">
                  <c:v>1.3286515168667891E-2</c:v>
                </c:pt>
                <c:pt idx="2329">
                  <c:v>1.3282251696819208E-2</c:v>
                </c:pt>
                <c:pt idx="2330">
                  <c:v>1.3278169929191912E-2</c:v>
                </c:pt>
                <c:pt idx="2331">
                  <c:v>1.3273898723650094E-2</c:v>
                </c:pt>
                <c:pt idx="2332">
                  <c:v>1.3269622932334765E-2</c:v>
                </c:pt>
                <c:pt idx="2333">
                  <c:v>1.3265342559669492E-2</c:v>
                </c:pt>
                <c:pt idx="2334">
                  <c:v>1.3261057610078716E-2</c:v>
                </c:pt>
                <c:pt idx="2335">
                  <c:v>1.3256574545959465E-2</c:v>
                </c:pt>
                <c:pt idx="2336">
                  <c:v>1.3252279008827451E-2</c:v>
                </c:pt>
                <c:pt idx="2337">
                  <c:v>1.3247978908642275E-2</c:v>
                </c:pt>
                <c:pt idx="2338">
                  <c:v>1.3243674249830506E-2</c:v>
                </c:pt>
                <c:pt idx="2339">
                  <c:v>1.3239365036816558E-2</c:v>
                </c:pt>
                <c:pt idx="2340">
                  <c:v>1.3235051274027002E-2</c:v>
                </c:pt>
                <c:pt idx="2341">
                  <c:v>1.3230732965886253E-2</c:v>
                </c:pt>
                <c:pt idx="2342">
                  <c:v>1.3226410116820879E-2</c:v>
                </c:pt>
                <c:pt idx="2343">
                  <c:v>1.3222287832189214E-2</c:v>
                </c:pt>
                <c:pt idx="2344">
                  <c:v>1.3218094814743507E-2</c:v>
                </c:pt>
                <c:pt idx="2345">
                  <c:v>1.3213760772066055E-2</c:v>
                </c:pt>
                <c:pt idx="2346">
                  <c:v>1.3209422205152588E-2</c:v>
                </c:pt>
                <c:pt idx="2347">
                  <c:v>1.3205079118426973E-2</c:v>
                </c:pt>
                <c:pt idx="2348">
                  <c:v>1.3200660890088102E-2</c:v>
                </c:pt>
                <c:pt idx="2349">
                  <c:v>1.319630829728412E-2</c:v>
                </c:pt>
                <c:pt idx="2350">
                  <c:v>1.3191951198143734E-2</c:v>
                </c:pt>
                <c:pt idx="2351">
                  <c:v>1.3187589597090661E-2</c:v>
                </c:pt>
                <c:pt idx="2352">
                  <c:v>1.3183296042459878E-2</c:v>
                </c:pt>
                <c:pt idx="2353">
                  <c:v>1.3178925929764293E-2</c:v>
                </c:pt>
                <c:pt idx="2354">
                  <c:v>1.3174551328224052E-2</c:v>
                </c:pt>
                <c:pt idx="2355">
                  <c:v>1.3170172242262581E-2</c:v>
                </c:pt>
                <c:pt idx="2356">
                  <c:v>1.3165788676302857E-2</c:v>
                </c:pt>
                <c:pt idx="2357">
                  <c:v>1.3161325698362293E-2</c:v>
                </c:pt>
                <c:pt idx="2358">
                  <c:v>1.3156932707796691E-2</c:v>
                </c:pt>
                <c:pt idx="2359">
                  <c:v>1.3152535250712506E-2</c:v>
                </c:pt>
                <c:pt idx="2360">
                  <c:v>1.3147504121939574E-2</c:v>
                </c:pt>
                <c:pt idx="2361">
                  <c:v>1.3143174023496549E-2</c:v>
                </c:pt>
                <c:pt idx="2362">
                  <c:v>1.3138763034603951E-2</c:v>
                </c:pt>
                <c:pt idx="2363">
                  <c:v>1.3134347597311694E-2</c:v>
                </c:pt>
                <c:pt idx="2364">
                  <c:v>1.31299277160432E-2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019264"/>
        <c:axId val="529021184"/>
      </c:lineChart>
      <c:dateAx>
        <c:axId val="52901926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29021184"/>
        <c:crosses val="autoZero"/>
        <c:auto val="1"/>
        <c:lblOffset val="100"/>
        <c:baseTimeUnit val="days"/>
      </c:dateAx>
      <c:valAx>
        <c:axId val="5290211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2901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EUR1Y!$BA$2:$BA$2366</c:f>
              <c:numCache>
                <c:formatCode>ddd\,\ dd\-mmm\-yyyy</c:formatCode>
                <c:ptCount val="23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  <c:pt idx="512">
                  <c:v>42895</c:v>
                </c:pt>
                <c:pt idx="513">
                  <c:v>42902</c:v>
                </c:pt>
                <c:pt idx="514">
                  <c:v>42909</c:v>
                </c:pt>
                <c:pt idx="515">
                  <c:v>42916</c:v>
                </c:pt>
                <c:pt idx="516">
                  <c:v>42923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xVal>
          <c:yVal>
            <c:numRef>
              <c:f>EUR1Y!$BC$2:$BC$256</c:f>
              <c:numCache>
                <c:formatCode>0.0000%</c:formatCode>
                <c:ptCount val="255"/>
                <c:pt idx="0">
                  <c:v>1.5178667545446998E-3</c:v>
                </c:pt>
                <c:pt idx="1">
                  <c:v>1.5183718782486571E-3</c:v>
                </c:pt>
                <c:pt idx="2">
                  <c:v>1.5235855790333443E-3</c:v>
                </c:pt>
                <c:pt idx="3">
                  <c:v>1.5252134400953513E-3</c:v>
                </c:pt>
                <c:pt idx="4">
                  <c:v>1.5264483112243914E-3</c:v>
                </c:pt>
                <c:pt idx="5">
                  <c:v>1.525343144087351E-3</c:v>
                </c:pt>
                <c:pt idx="6">
                  <c:v>1.5271495212311722E-3</c:v>
                </c:pt>
                <c:pt idx="7">
                  <c:v>1.5305052796593184E-3</c:v>
                </c:pt>
                <c:pt idx="8">
                  <c:v>1.530862522186397E-3</c:v>
                </c:pt>
                <c:pt idx="9">
                  <c:v>1.5321250340309702E-3</c:v>
                </c:pt>
                <c:pt idx="10">
                  <c:v>1.5323088562703676E-3</c:v>
                </c:pt>
                <c:pt idx="11">
                  <c:v>1.5336678698288865E-3</c:v>
                </c:pt>
                <c:pt idx="12">
                  <c:v>1.5367670373466831E-3</c:v>
                </c:pt>
                <c:pt idx="13">
                  <c:v>1.5369623912294052E-3</c:v>
                </c:pt>
                <c:pt idx="14">
                  <c:v>1.5386890924353348E-3</c:v>
                </c:pt>
                <c:pt idx="15">
                  <c:v>1.5393385653876934E-3</c:v>
                </c:pt>
                <c:pt idx="16">
                  <c:v>1.540457752427568E-3</c:v>
                </c:pt>
                <c:pt idx="17">
                  <c:v>1.543398908127699E-3</c:v>
                </c:pt>
                <c:pt idx="18">
                  <c:v>1.5434270524982677E-3</c:v>
                </c:pt>
                <c:pt idx="19">
                  <c:v>1.544958255533929E-3</c:v>
                </c:pt>
                <c:pt idx="20">
                  <c:v>1.5456392683352714E-3</c:v>
                </c:pt>
                <c:pt idx="21">
                  <c:v>1.546247251471894E-3</c:v>
                </c:pt>
                <c:pt idx="22">
                  <c:v>1.5487209340976217E-3</c:v>
                </c:pt>
                <c:pt idx="23">
                  <c:v>1.5493660928788447E-3</c:v>
                </c:pt>
                <c:pt idx="24">
                  <c:v>1.5531937026749957E-3</c:v>
                </c:pt>
                <c:pt idx="25">
                  <c:v>1.5547785463996668E-3</c:v>
                </c:pt>
                <c:pt idx="26">
                  <c:v>1.5563561777576776E-3</c:v>
                </c:pt>
                <c:pt idx="27">
                  <c:v>1.5598772399643523E-3</c:v>
                </c:pt>
                <c:pt idx="28">
                  <c:v>1.5604661088698926E-3</c:v>
                </c:pt>
                <c:pt idx="29">
                  <c:v>1.5641361478417992E-3</c:v>
                </c:pt>
                <c:pt idx="30">
                  <c:v>1.5656705042778035E-3</c:v>
                </c:pt>
                <c:pt idx="31">
                  <c:v>1.5671976481082131E-3</c:v>
                </c:pt>
                <c:pt idx="32">
                  <c:v>1.5706820550919598E-3</c:v>
                </c:pt>
                <c:pt idx="33">
                  <c:v>1.571213675760627E-3</c:v>
                </c:pt>
                <c:pt idx="34">
                  <c:v>1.5747251770028524E-3</c:v>
                </c:pt>
                <c:pt idx="35">
                  <c:v>1.5762090444988333E-3</c:v>
                </c:pt>
                <c:pt idx="36">
                  <c:v>1.5776856991574924E-3</c:v>
                </c:pt>
                <c:pt idx="37">
                  <c:v>1.5811353678497476E-3</c:v>
                </c:pt>
                <c:pt idx="38">
                  <c:v>1.5816087819816647E-3</c:v>
                </c:pt>
                <c:pt idx="39">
                  <c:v>1.5849607787598414E-3</c:v>
                </c:pt>
                <c:pt idx="40">
                  <c:v>1.5863941557183884E-3</c:v>
                </c:pt>
                <c:pt idx="41">
                  <c:v>1.5878203196157486E-3</c:v>
                </c:pt>
                <c:pt idx="42">
                  <c:v>1.5882399724117399E-3</c:v>
                </c:pt>
                <c:pt idx="43">
                  <c:v>1.588649466201806E-3</c:v>
                </c:pt>
                <c:pt idx="44">
                  <c:v>1.5948429420944762E-3</c:v>
                </c:pt>
                <c:pt idx="45">
                  <c:v>1.5965491117725839E-3</c:v>
                </c:pt>
                <c:pt idx="46">
                  <c:v>1.5982577194932465E-3</c:v>
                </c:pt>
                <c:pt idx="47">
                  <c:v>1.6019808325745436E-3</c:v>
                </c:pt>
                <c:pt idx="48">
                  <c:v>1.6026889413614802E-3</c:v>
                </c:pt>
                <c:pt idx="49">
                  <c:v>1.6068373291788967E-3</c:v>
                </c:pt>
                <c:pt idx="50">
                  <c:v>1.608560565421778E-3</c:v>
                </c:pt>
                <c:pt idx="51">
                  <c:v>1.610286239796323E-3</c:v>
                </c:pt>
                <c:pt idx="52">
                  <c:v>1.6140334536691823E-3</c:v>
                </c:pt>
                <c:pt idx="53">
                  <c:v>1.6147550753335665E-3</c:v>
                </c:pt>
                <c:pt idx="54">
                  <c:v>1.6189511840926079E-3</c:v>
                </c:pt>
                <c:pt idx="55">
                  <c:v>1.6206914875266467E-3</c:v>
                </c:pt>
                <c:pt idx="56">
                  <c:v>1.622434229182332E-3</c:v>
                </c:pt>
                <c:pt idx="57">
                  <c:v>1.6262048982739826E-3</c:v>
                </c:pt>
                <c:pt idx="58">
                  <c:v>1.6269403556633919E-3</c:v>
                </c:pt>
                <c:pt idx="59">
                  <c:v>1.6311845112388632E-3</c:v>
                </c:pt>
                <c:pt idx="60">
                  <c:v>1.6329418824967776E-3</c:v>
                </c:pt>
                <c:pt idx="61">
                  <c:v>1.6347016920669765E-3</c:v>
                </c:pt>
                <c:pt idx="62">
                  <c:v>1.6384951708130144E-3</c:v>
                </c:pt>
                <c:pt idx="63">
                  <c:v>1.6392447867801109E-3</c:v>
                </c:pt>
                <c:pt idx="64">
                  <c:v>1.6435373150643791E-3</c:v>
                </c:pt>
                <c:pt idx="65">
                  <c:v>1.6453117547847839E-3</c:v>
                </c:pt>
                <c:pt idx="66">
                  <c:v>1.6470886329094214E-3</c:v>
                </c:pt>
                <c:pt idx="67">
                  <c:v>1.6510042104462687E-3</c:v>
                </c:pt>
                <c:pt idx="68">
                  <c:v>1.6518708525087437E-3</c:v>
                </c:pt>
                <c:pt idx="69">
                  <c:v>1.6565327196969963E-3</c:v>
                </c:pt>
                <c:pt idx="70">
                  <c:v>1.6584350689237757E-3</c:v>
                </c:pt>
                <c:pt idx="71">
                  <c:v>1.660341928834185E-3</c:v>
                </c:pt>
                <c:pt idx="72">
                  <c:v>1.6642894006904784E-3</c:v>
                </c:pt>
                <c:pt idx="73">
                  <c:v>1.6651873718889047E-3</c:v>
                </c:pt>
                <c:pt idx="74">
                  <c:v>1.669943889562784E-3</c:v>
                </c:pt>
                <c:pt idx="75">
                  <c:v>1.6718778141281913E-3</c:v>
                </c:pt>
                <c:pt idx="76">
                  <c:v>1.6738162495619987E-3</c:v>
                </c:pt>
                <c:pt idx="77">
                  <c:v>1.6777944202509604E-3</c:v>
                </c:pt>
                <c:pt idx="78">
                  <c:v>1.6787243186278293E-3</c:v>
                </c:pt>
                <c:pt idx="79">
                  <c:v>1.683576090690062E-3</c:v>
                </c:pt>
                <c:pt idx="80">
                  <c:v>1.685541591895133E-3</c:v>
                </c:pt>
                <c:pt idx="81">
                  <c:v>1.6875116041559952E-3</c:v>
                </c:pt>
                <c:pt idx="82">
                  <c:v>1.6915192782121866E-3</c:v>
                </c:pt>
                <c:pt idx="83">
                  <c:v>1.6924817018308226E-3</c:v>
                </c:pt>
                <c:pt idx="84">
                  <c:v>1.6974293322483262E-3</c:v>
                </c:pt>
                <c:pt idx="85">
                  <c:v>1.6994264114148451E-3</c:v>
                </c:pt>
                <c:pt idx="86">
                  <c:v>1.7014280018280408E-3</c:v>
                </c:pt>
                <c:pt idx="87">
                  <c:v>1.7054639838054685E-3</c:v>
                </c:pt>
                <c:pt idx="88">
                  <c:v>1.7064595307519537E-3</c:v>
                </c:pt>
                <c:pt idx="89">
                  <c:v>1.7111430161843013E-3</c:v>
                </c:pt>
                <c:pt idx="90">
                  <c:v>1.7130477440233606E-3</c:v>
                </c:pt>
                <c:pt idx="91">
                  <c:v>1.7149551191946095E-3</c:v>
                </c:pt>
                <c:pt idx="92">
                  <c:v>1.7188945571202604E-3</c:v>
                </c:pt>
                <c:pt idx="93">
                  <c:v>1.7197926589748082E-3</c:v>
                </c:pt>
                <c:pt idx="94">
                  <c:v>1.7245317055652929E-3</c:v>
                </c:pt>
                <c:pt idx="95">
                  <c:v>1.7264549650505153E-3</c:v>
                </c:pt>
                <c:pt idx="96">
                  <c:v>1.7283808719753819E-3</c:v>
                </c:pt>
                <c:pt idx="97">
                  <c:v>1.7323383070207447E-3</c:v>
                </c:pt>
                <c:pt idx="98">
                  <c:v>1.7332551569949354E-3</c:v>
                </c:pt>
                <c:pt idx="99">
                  <c:v>1.7380501187403957E-3</c:v>
                </c:pt>
                <c:pt idx="100">
                  <c:v>1.7399919106305182E-3</c:v>
                </c:pt>
                <c:pt idx="101">
                  <c:v>1.7419363500692691E-3</c:v>
                </c:pt>
                <c:pt idx="102">
                  <c:v>1.745911081457284E-3</c:v>
                </c:pt>
                <c:pt idx="103">
                  <c:v>1.7468470301247071E-3</c:v>
                </c:pt>
                <c:pt idx="104">
                  <c:v>1.7516982610437032E-3</c:v>
                </c:pt>
                <c:pt idx="105">
                  <c:v>1.7536585861048892E-3</c:v>
                </c:pt>
                <c:pt idx="106">
                  <c:v>1.7556215588247794E-3</c:v>
                </c:pt>
                <c:pt idx="107">
                  <c:v>1.7596128857855946E-3</c:v>
                </c:pt>
                <c:pt idx="108">
                  <c:v>1.7605682837272447E-3</c:v>
                </c:pt>
                <c:pt idx="109">
                  <c:v>1.7654761378608529E-3</c:v>
                </c:pt>
                <c:pt idx="110">
                  <c:v>1.7679441270605255E-3</c:v>
                </c:pt>
                <c:pt idx="111">
                  <c:v>1.7704209577785353E-3</c:v>
                </c:pt>
                <c:pt idx="112">
                  <c:v>1.7749216389250958E-3</c:v>
                </c:pt>
                <c:pt idx="113">
                  <c:v>1.7764071861296397E-3</c:v>
                </c:pt>
                <c:pt idx="114">
                  <c:v>1.7829377364862481E-3</c:v>
                </c:pt>
                <c:pt idx="115">
                  <c:v>1.7854676177229899E-3</c:v>
                </c:pt>
                <c:pt idx="116">
                  <c:v>1.7880063409496042E-3</c:v>
                </c:pt>
                <c:pt idx="117">
                  <c:v>1.7925455960800555E-3</c:v>
                </c:pt>
                <c:pt idx="118">
                  <c:v>1.79410449611419E-3</c:v>
                </c:pt>
                <c:pt idx="119">
                  <c:v>1.8008325893305926E-3</c:v>
                </c:pt>
                <c:pt idx="120">
                  <c:v>1.8034243659396591E-3</c:v>
                </c:pt>
                <c:pt idx="121">
                  <c:v>1.8060249850219273E-3</c:v>
                </c:pt>
                <c:pt idx="122">
                  <c:v>1.8106004705820376E-3</c:v>
                </c:pt>
                <c:pt idx="123">
                  <c:v>1.812233897070353E-3</c:v>
                </c:pt>
                <c:pt idx="124">
                  <c:v>1.8191607199863802E-3</c:v>
                </c:pt>
                <c:pt idx="125">
                  <c:v>1.8218143953849287E-3</c:v>
                </c:pt>
                <c:pt idx="126">
                  <c:v>1.8244769137513654E-3</c:v>
                </c:pt>
                <c:pt idx="127">
                  <c:v>1.8290862862346102E-3</c:v>
                </c:pt>
                <c:pt idx="128">
                  <c:v>1.8307954129000996E-3</c:v>
                </c:pt>
                <c:pt idx="129">
                  <c:v>1.8379221526176701E-3</c:v>
                </c:pt>
                <c:pt idx="130">
                  <c:v>1.8406377303041043E-3</c:v>
                </c:pt>
                <c:pt idx="131">
                  <c:v>1.8433621514651252E-3</c:v>
                </c:pt>
                <c:pt idx="132">
                  <c:v>1.8471769862745632E-3</c:v>
                </c:pt>
                <c:pt idx="133">
                  <c:v>1.8481235981730355E-3</c:v>
                </c:pt>
                <c:pt idx="134">
                  <c:v>1.8528755861412247E-3</c:v>
                </c:pt>
                <c:pt idx="135">
                  <c:v>1.8547782840973555E-3</c:v>
                </c:pt>
                <c:pt idx="136">
                  <c:v>1.856680985727269E-3</c:v>
                </c:pt>
                <c:pt idx="137">
                  <c:v>1.8604960090114501E-3</c:v>
                </c:pt>
                <c:pt idx="138">
                  <c:v>1.8614425652811026E-3</c:v>
                </c:pt>
                <c:pt idx="139">
                  <c:v>1.8661945489820461E-3</c:v>
                </c:pt>
                <c:pt idx="140">
                  <c:v>1.8680972726542184E-3</c:v>
                </c:pt>
                <c:pt idx="141">
                  <c:v>1.8699999999999546E-3</c:v>
                </c:pt>
                <c:pt idx="142">
                  <c:v>1.8703819392287221E-3</c:v>
                </c:pt>
                <c:pt idx="143">
                  <c:v>1.8713190989774913E-3</c:v>
                </c:pt>
                <c:pt idx="144">
                  <c:v>1.8737401469462048E-3</c:v>
                </c:pt>
                <c:pt idx="145">
                  <c:v>1.8744760657333161E-3</c:v>
                </c:pt>
                <c:pt idx="146">
                  <c:v>1.8752079476317899E-3</c:v>
                </c:pt>
                <c:pt idx="147">
                  <c:v>1.8753599874125251E-3</c:v>
                </c:pt>
                <c:pt idx="148">
                  <c:v>1.8788068034818401E-3</c:v>
                </c:pt>
                <c:pt idx="149">
                  <c:v>1.8795144638613158E-3</c:v>
                </c:pt>
                <c:pt idx="150">
                  <c:v>1.8802180872905638E-3</c:v>
                </c:pt>
                <c:pt idx="151">
                  <c:v>1.8811195632936315E-3</c:v>
                </c:pt>
                <c:pt idx="152">
                  <c:v>1.883675649876749E-3</c:v>
                </c:pt>
                <c:pt idx="153">
                  <c:v>1.8843550514227002E-3</c:v>
                </c:pt>
                <c:pt idx="154">
                  <c:v>1.8850304159585807E-3</c:v>
                </c:pt>
                <c:pt idx="155">
                  <c:v>1.885295012469595E-3</c:v>
                </c:pt>
                <c:pt idx="156">
                  <c:v>1.8861638661377483E-3</c:v>
                </c:pt>
                <c:pt idx="157">
                  <c:v>1.8883466831988507E-3</c:v>
                </c:pt>
                <c:pt idx="158">
                  <c:v>1.8889978255019872E-3</c:v>
                </c:pt>
                <c:pt idx="159">
                  <c:v>1.8896449307380496E-3</c:v>
                </c:pt>
                <c:pt idx="160">
                  <c:v>1.8898725586829793E-3</c:v>
                </c:pt>
                <c:pt idx="161">
                  <c:v>1.8907175725042821E-3</c:v>
                </c:pt>
                <c:pt idx="162">
                  <c:v>1.8928199006353133E-3</c:v>
                </c:pt>
                <c:pt idx="163">
                  <c:v>1.893442783303599E-3</c:v>
                </c:pt>
                <c:pt idx="164">
                  <c:v>1.894061628849991E-3</c:v>
                </c:pt>
                <c:pt idx="165">
                  <c:v>1.894253361102933E-3</c:v>
                </c:pt>
                <c:pt idx="166">
                  <c:v>1.8950739995246056E-3</c:v>
                </c:pt>
                <c:pt idx="167">
                  <c:v>1.8970952994923353E-3</c:v>
                </c:pt>
                <c:pt idx="168">
                  <c:v>1.8976899221503328E-3</c:v>
                </c:pt>
                <c:pt idx="169">
                  <c:v>1.8982805076346748E-3</c:v>
                </c:pt>
                <c:pt idx="170">
                  <c:v>1.8984374170913487E-3</c:v>
                </c:pt>
                <c:pt idx="171">
                  <c:v>1.8990190782938129E-3</c:v>
                </c:pt>
                <c:pt idx="172">
                  <c:v>1.9011728771947088E-3</c:v>
                </c:pt>
                <c:pt idx="173">
                  <c:v>1.90173923948489E-3</c:v>
                </c:pt>
                <c:pt idx="174">
                  <c:v>1.902301564550964E-3</c:v>
                </c:pt>
                <c:pt idx="175">
                  <c:v>1.9024247241285028E-3</c:v>
                </c:pt>
                <c:pt idx="176">
                  <c:v>1.9031950051508332E-3</c:v>
                </c:pt>
                <c:pt idx="177">
                  <c:v>1.9050526312871302E-3</c:v>
                </c:pt>
                <c:pt idx="178">
                  <c:v>1.9055907328681286E-3</c:v>
                </c:pt>
                <c:pt idx="179">
                  <c:v>1.9061247971778447E-3</c:v>
                </c:pt>
                <c:pt idx="180">
                  <c:v>1.9062152798128382E-3</c:v>
                </c:pt>
                <c:pt idx="181">
                  <c:v>1.9069595788660447E-3</c:v>
                </c:pt>
                <c:pt idx="182">
                  <c:v>1.9087345594333261E-3</c:v>
                </c:pt>
                <c:pt idx="183">
                  <c:v>1.9092443999805927E-3</c:v>
                </c:pt>
                <c:pt idx="184">
                  <c:v>1.9097502032122411E-3</c:v>
                </c:pt>
                <c:pt idx="185">
                  <c:v>1.909809081861833E-3</c:v>
                </c:pt>
                <c:pt idx="186">
                  <c:v>1.9105268634532246E-3</c:v>
                </c:pt>
                <c:pt idx="187">
                  <c:v>1.9122186594151803E-3</c:v>
                </c:pt>
                <c:pt idx="188">
                  <c:v>1.9127002386222936E-3</c:v>
                </c:pt>
                <c:pt idx="189">
                  <c:v>1.9131777804711997E-3</c:v>
                </c:pt>
                <c:pt idx="190">
                  <c:v>1.9132061281111313E-3</c:v>
                </c:pt>
                <c:pt idx="191">
                  <c:v>1.9138968567645541E-3</c:v>
                </c:pt>
                <c:pt idx="192">
                  <c:v>1.9157315329191523E-3</c:v>
                </c:pt>
                <c:pt idx="193">
                  <c:v>1.9161849256253258E-3</c:v>
                </c:pt>
                <c:pt idx="194">
                  <c:v>1.9166342698914503E-3</c:v>
                </c:pt>
                <c:pt idx="195">
                  <c:v>1.9170795657116127E-3</c:v>
                </c:pt>
                <c:pt idx="196">
                  <c:v>1.9170695567702672E-3</c:v>
                </c:pt>
                <c:pt idx="197">
                  <c:v>1.9188202644251119E-3</c:v>
                </c:pt>
                <c:pt idx="198">
                  <c:v>1.9192453179348713E-3</c:v>
                </c:pt>
                <c:pt idx="199">
                  <c:v>1.919666322966694E-3</c:v>
                </c:pt>
                <c:pt idx="200">
                  <c:v>1.9200832795157623E-3</c:v>
                </c:pt>
                <c:pt idx="201">
                  <c:v>1.9200449615597395E-3</c:v>
                </c:pt>
                <c:pt idx="202">
                  <c:v>1.9217106207784929E-3</c:v>
                </c:pt>
                <c:pt idx="203">
                  <c:v>1.9221073348360427E-3</c:v>
                </c:pt>
                <c:pt idx="204">
                  <c:v>1.9225000003806154E-3</c:v>
                </c:pt>
                <c:pt idx="205">
                  <c:v>1.9236253309302372E-3</c:v>
                </c:pt>
                <c:pt idx="206">
                  <c:v>1.9257672610763681E-3</c:v>
                </c:pt>
                <c:pt idx="207">
                  <c:v>1.9281085716084433E-3</c:v>
                </c:pt>
                <c:pt idx="208">
                  <c:v>1.9292248613669355E-3</c:v>
                </c:pt>
                <c:pt idx="209">
                  <c:v>1.9303393429490247E-3</c:v>
                </c:pt>
                <c:pt idx="210">
                  <c:v>1.9314520163481407E-3</c:v>
                </c:pt>
                <c:pt idx="211">
                  <c:v>1.9369882603893177E-3</c:v>
                </c:pt>
                <c:pt idx="212">
                  <c:v>1.9380900845642297E-3</c:v>
                </c:pt>
                <c:pt idx="213">
                  <c:v>1.9391901005134629E-3</c:v>
                </c:pt>
                <c:pt idx="214">
                  <c:v>1.9413170026232852E-3</c:v>
                </c:pt>
                <c:pt idx="215">
                  <c:v>1.9435720819373178E-3</c:v>
                </c:pt>
                <c:pt idx="216">
                  <c:v>1.9446630566694609E-3</c:v>
                </c:pt>
                <c:pt idx="217">
                  <c:v>1.9457522231404469E-3</c:v>
                </c:pt>
                <c:pt idx="218">
                  <c:v>1.9468395813441435E-3</c:v>
                </c:pt>
                <c:pt idx="219">
                  <c:v>1.948959692819742E-3</c:v>
                </c:pt>
                <c:pt idx="220">
                  <c:v>1.951170931364709E-3</c:v>
                </c:pt>
                <c:pt idx="221">
                  <c:v>1.9522492481419487E-3</c:v>
                </c:pt>
                <c:pt idx="222">
                  <c:v>1.9533257566159827E-3</c:v>
                </c:pt>
                <c:pt idx="223">
                  <c:v>1.9564827391539935E-3</c:v>
                </c:pt>
                <c:pt idx="224">
                  <c:v>1.9570355890374089E-3</c:v>
                </c:pt>
                <c:pt idx="225">
                  <c:v>1.9586811742335168E-3</c:v>
                </c:pt>
                <c:pt idx="226">
                  <c:v>1.9597468327652362E-3</c:v>
                </c:pt>
                <c:pt idx="227">
                  <c:v>1.9608106829527966E-3</c:v>
                </c:pt>
                <c:pt idx="228">
                  <c:v>1.9618727247902841E-3</c:v>
                </c:pt>
                <c:pt idx="229">
                  <c:v>1.9639807017756525E-3</c:v>
                </c:pt>
                <c:pt idx="230">
                  <c:v>1.9661028085223445E-3</c:v>
                </c:pt>
                <c:pt idx="231">
                  <c:v>1.9671558085220878E-3</c:v>
                </c:pt>
                <c:pt idx="232">
                  <c:v>1.9682070001367184E-3</c:v>
                </c:pt>
                <c:pt idx="233">
                  <c:v>1.9692563833605421E-3</c:v>
                </c:pt>
                <c:pt idx="234">
                  <c:v>1.9697772546790359E-3</c:v>
                </c:pt>
                <c:pt idx="235">
                  <c:v>1.9734358322341041E-3</c:v>
                </c:pt>
                <c:pt idx="236">
                  <c:v>1.974476173418263E-3</c:v>
                </c:pt>
                <c:pt idx="237">
                  <c:v>1.9755147061772311E-3</c:v>
                </c:pt>
                <c:pt idx="238">
                  <c:v>1.976551430505315E-3</c:v>
                </c:pt>
                <c:pt idx="239">
                  <c:v>1.9786492020481749E-3</c:v>
                </c:pt>
                <c:pt idx="240">
                  <c:v>1.9806802433955805E-3</c:v>
                </c:pt>
                <c:pt idx="241">
                  <c:v>1.9817079254842683E-3</c:v>
                </c:pt>
                <c:pt idx="242">
                  <c:v>1.9827337991079074E-3</c:v>
                </c:pt>
                <c:pt idx="243">
                  <c:v>1.9837578642612416E-3</c:v>
                </c:pt>
                <c:pt idx="244">
                  <c:v>1.9858512564793727E-3</c:v>
                </c:pt>
                <c:pt idx="245">
                  <c:v>1.9878360400572091E-3</c:v>
                </c:pt>
                <c:pt idx="246">
                  <c:v>1.9888510627738259E-3</c:v>
                </c:pt>
                <c:pt idx="247">
                  <c:v>1.9898642769864113E-3</c:v>
                </c:pt>
                <c:pt idx="248">
                  <c:v>1.9908756826892715E-3</c:v>
                </c:pt>
                <c:pt idx="249">
                  <c:v>1.9929651778483048E-3</c:v>
                </c:pt>
                <c:pt idx="250">
                  <c:v>1.9949032202932972E-3</c:v>
                </c:pt>
                <c:pt idx="251">
                  <c:v>1.9959055833647463E-3</c:v>
                </c:pt>
                <c:pt idx="252">
                  <c:v>1.9969061378936198E-3</c:v>
                </c:pt>
                <c:pt idx="253">
                  <c:v>1.9979048838737849E-3</c:v>
                </c:pt>
                <c:pt idx="254">
                  <c:v>1.9999909642406453E-3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EUR1Y!$BA$2:$BA$266</c:f>
              <c:numCache>
                <c:formatCode>ddd\,\ dd\-mmm\-yyyy</c:formatCode>
                <c:ptCount val="2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</c:numCache>
            </c:numRef>
          </c:xVal>
          <c:yVal>
            <c:numRef>
              <c:f>EUR1Y!$BD$2:$BD$266</c:f>
              <c:numCache>
                <c:formatCode>0.0000%</c:formatCode>
                <c:ptCount val="265"/>
                <c:pt idx="0">
                  <c:v>1.6000000000002169E-3</c:v>
                </c:pt>
                <c:pt idx="1">
                  <c:v>1.6038304230803577E-3</c:v>
                </c:pt>
                <c:pt idx="2">
                  <c:v>1.612806229028794E-3</c:v>
                </c:pt>
                <c:pt idx="3">
                  <c:v>1.6142508481087972E-3</c:v>
                </c:pt>
                <c:pt idx="4">
                  <c:v>1.623854839176126E-3</c:v>
                </c:pt>
                <c:pt idx="5">
                  <c:v>1.6279763706935134E-3</c:v>
                </c:pt>
                <c:pt idx="6">
                  <c:v>1.6321170822518442E-3</c:v>
                </c:pt>
                <c:pt idx="7">
                  <c:v>1.6415137025275969E-3</c:v>
                </c:pt>
                <c:pt idx="8">
                  <c:v>1.6430364571814161E-3</c:v>
                </c:pt>
                <c:pt idx="9">
                  <c:v>1.6528030760578228E-3</c:v>
                </c:pt>
                <c:pt idx="10">
                  <c:v>1.6568744125085278E-3</c:v>
                </c:pt>
                <c:pt idx="11">
                  <c:v>1.6609025794794387E-3</c:v>
                </c:pt>
                <c:pt idx="12">
                  <c:v>1.6694286139132869E-3</c:v>
                </c:pt>
                <c:pt idx="13">
                  <c:v>1.6710273469567984E-3</c:v>
                </c:pt>
                <c:pt idx="14">
                  <c:v>1.6800679171685435E-3</c:v>
                </c:pt>
                <c:pt idx="15">
                  <c:v>1.6836389978246455E-3</c:v>
                </c:pt>
                <c:pt idx="16">
                  <c:v>1.6871000215988882E-3</c:v>
                </c:pt>
                <c:pt idx="17">
                  <c:v>1.6933860503077866E-3</c:v>
                </c:pt>
                <c:pt idx="18">
                  <c:v>1.695049990344563E-3</c:v>
                </c:pt>
                <c:pt idx="19">
                  <c:v>1.7024036482788832E-3</c:v>
                </c:pt>
                <c:pt idx="20">
                  <c:v>1.7049926517569353E-3</c:v>
                </c:pt>
                <c:pt idx="21">
                  <c:v>1.7074001750480437E-3</c:v>
                </c:pt>
                <c:pt idx="22">
                  <c:v>1.7099999999957368E-3</c:v>
                </c:pt>
                <c:pt idx="23">
                  <c:v>1.711709159633525E-3</c:v>
                </c:pt>
                <c:pt idx="24">
                  <c:v>1.7167913567249437E-3</c:v>
                </c:pt>
                <c:pt idx="25">
                  <c:v>1.718462271202544E-3</c:v>
                </c:pt>
                <c:pt idx="26">
                  <c:v>1.7201256218023141E-3</c:v>
                </c:pt>
                <c:pt idx="27">
                  <c:v>1.7215773230168678E-3</c:v>
                </c:pt>
                <c:pt idx="28">
                  <c:v>1.723317993639869E-3</c:v>
                </c:pt>
                <c:pt idx="29">
                  <c:v>1.7283215218660739E-3</c:v>
                </c:pt>
                <c:pt idx="30">
                  <c:v>1.7299350314449163E-3</c:v>
                </c:pt>
                <c:pt idx="31">
                  <c:v>1.7315394772995612E-3</c:v>
                </c:pt>
                <c:pt idx="32">
                  <c:v>1.7327444058483537E-3</c:v>
                </c:pt>
                <c:pt idx="33">
                  <c:v>1.7345154708708673E-3</c:v>
                </c:pt>
                <c:pt idx="34">
                  <c:v>1.7394179903244846E-3</c:v>
                </c:pt>
                <c:pt idx="35">
                  <c:v>1.7409633767112122E-3</c:v>
                </c:pt>
                <c:pt idx="36">
                  <c:v>1.7424981264051018E-3</c:v>
                </c:pt>
                <c:pt idx="37">
                  <c:v>1.74342611868043E-3</c:v>
                </c:pt>
                <c:pt idx="38">
                  <c:v>1.7452262570298988E-3</c:v>
                </c:pt>
                <c:pt idx="39">
                  <c:v>1.7500041985036197E-3</c:v>
                </c:pt>
                <c:pt idx="40">
                  <c:v>1.7514702315622858E-3</c:v>
                </c:pt>
                <c:pt idx="41">
                  <c:v>1.7529239818417865E-3</c:v>
                </c:pt>
                <c:pt idx="42">
                  <c:v>1.7547600055933233E-3</c:v>
                </c:pt>
                <c:pt idx="43">
                  <c:v>1.7566061263185485E-3</c:v>
                </c:pt>
                <c:pt idx="44">
                  <c:v>1.759999999996373E-3</c:v>
                </c:pt>
                <c:pt idx="45">
                  <c:v>1.7613700295727166E-3</c:v>
                </c:pt>
                <c:pt idx="46">
                  <c:v>1.7627177231600458E-3</c:v>
                </c:pt>
                <c:pt idx="47">
                  <c:v>1.7629301833687438E-3</c:v>
                </c:pt>
                <c:pt idx="48">
                  <c:v>1.7647834075909265E-3</c:v>
                </c:pt>
                <c:pt idx="49">
                  <c:v>1.7691914271923386E-3</c:v>
                </c:pt>
                <c:pt idx="50">
                  <c:v>1.7704475482231356E-3</c:v>
                </c:pt>
                <c:pt idx="51">
                  <c:v>1.7716956662685544E-3</c:v>
                </c:pt>
                <c:pt idx="52">
                  <c:v>1.771649194719915E-3</c:v>
                </c:pt>
                <c:pt idx="53">
                  <c:v>1.7735261502173486E-3</c:v>
                </c:pt>
                <c:pt idx="54">
                  <c:v>1.7778913493988091E-3</c:v>
                </c:pt>
                <c:pt idx="55">
                  <c:v>1.7791368099533886E-3</c:v>
                </c:pt>
                <c:pt idx="56">
                  <c:v>1.7803895728712722E-3</c:v>
                </c:pt>
                <c:pt idx="57">
                  <c:v>1.7804024778110973E-3</c:v>
                </c:pt>
                <c:pt idx="58">
                  <c:v>1.7823032578640279E-3</c:v>
                </c:pt>
                <c:pt idx="59">
                  <c:v>1.7868429223959774E-3</c:v>
                </c:pt>
                <c:pt idx="60">
                  <c:v>1.7881877770199251E-3</c:v>
                </c:pt>
                <c:pt idx="61">
                  <c:v>1.7895562117439313E-3</c:v>
                </c:pt>
                <c:pt idx="62">
                  <c:v>1.7899630021900074E-3</c:v>
                </c:pt>
                <c:pt idx="63">
                  <c:v>1.791889803935659E-3</c:v>
                </c:pt>
                <c:pt idx="64">
                  <c:v>1.7968369487989285E-3</c:v>
                </c:pt>
                <c:pt idx="65">
                  <c:v>1.7983980591850266E-3</c:v>
                </c:pt>
                <c:pt idx="66">
                  <c:v>1.7999999999665825E-3</c:v>
                </c:pt>
                <c:pt idx="67">
                  <c:v>1.8010399527383348E-3</c:v>
                </c:pt>
                <c:pt idx="68">
                  <c:v>1.8029722687465789E-3</c:v>
                </c:pt>
                <c:pt idx="69">
                  <c:v>1.8081919456892255E-3</c:v>
                </c:pt>
                <c:pt idx="70">
                  <c:v>1.809845799058016E-3</c:v>
                </c:pt>
                <c:pt idx="71">
                  <c:v>1.8115037633065303E-3</c:v>
                </c:pt>
                <c:pt idx="72">
                  <c:v>1.8128230796060389E-3</c:v>
                </c:pt>
                <c:pt idx="73">
                  <c:v>1.8146647664693139E-3</c:v>
                </c:pt>
                <c:pt idx="74">
                  <c:v>1.8198403483478376E-3</c:v>
                </c:pt>
                <c:pt idx="75">
                  <c:v>1.8215141393712155E-3</c:v>
                </c:pt>
                <c:pt idx="76">
                  <c:v>1.823189162530735E-3</c:v>
                </c:pt>
                <c:pt idx="77">
                  <c:v>1.8247456854849102E-3</c:v>
                </c:pt>
                <c:pt idx="78">
                  <c:v>1.8264868425316057E-3</c:v>
                </c:pt>
                <c:pt idx="79">
                  <c:v>1.8315696308884766E-3</c:v>
                </c:pt>
                <c:pt idx="80">
                  <c:v>1.8332442703173531E-3</c:v>
                </c:pt>
                <c:pt idx="81">
                  <c:v>1.8349176171281953E-3</c:v>
                </c:pt>
                <c:pt idx="82">
                  <c:v>1.8366704199015622E-3</c:v>
                </c:pt>
                <c:pt idx="83">
                  <c:v>1.8383042398534505E-3</c:v>
                </c:pt>
                <c:pt idx="84">
                  <c:v>1.8432536024527236E-3</c:v>
                </c:pt>
                <c:pt idx="85">
                  <c:v>1.8449124790274089E-3</c:v>
                </c:pt>
                <c:pt idx="86">
                  <c:v>1.8465678922411301E-3</c:v>
                </c:pt>
                <c:pt idx="87">
                  <c:v>1.8484771838352665E-3</c:v>
                </c:pt>
                <c:pt idx="88">
                  <c:v>1.8499999999962741E-3</c:v>
                </c:pt>
                <c:pt idx="89">
                  <c:v>1.8547840376250645E-3</c:v>
                </c:pt>
                <c:pt idx="90">
                  <c:v>1.8564144927572825E-3</c:v>
                </c:pt>
                <c:pt idx="91">
                  <c:v>1.8580410723758201E-3</c:v>
                </c:pt>
                <c:pt idx="92">
                  <c:v>1.8600897980083548E-3</c:v>
                </c:pt>
                <c:pt idx="93">
                  <c:v>1.8615012040076745E-3</c:v>
                </c:pt>
                <c:pt idx="94">
                  <c:v>1.8661247989965866E-3</c:v>
                </c:pt>
                <c:pt idx="95">
                  <c:v>1.8677336564327141E-3</c:v>
                </c:pt>
                <c:pt idx="96">
                  <c:v>1.8693405847621312E-3</c:v>
                </c:pt>
                <c:pt idx="97">
                  <c:v>1.8715590189500237E-3</c:v>
                </c:pt>
                <c:pt idx="98">
                  <c:v>1.8728622143339671E-3</c:v>
                </c:pt>
                <c:pt idx="99">
                  <c:v>1.8773579488958075E-3</c:v>
                </c:pt>
                <c:pt idx="100">
                  <c:v>1.8789604522046559E-3</c:v>
                </c:pt>
                <c:pt idx="101">
                  <c:v>1.8805635123924191E-3</c:v>
                </c:pt>
                <c:pt idx="102">
                  <c:v>1.8829878120953647E-3</c:v>
                </c:pt>
                <c:pt idx="103">
                  <c:v>1.8841897445049359E-3</c:v>
                </c:pt>
                <c:pt idx="104">
                  <c:v>1.8886015236005281E-3</c:v>
                </c:pt>
                <c:pt idx="105">
                  <c:v>1.8902166934892926E-3</c:v>
                </c:pt>
                <c:pt idx="106">
                  <c:v>1.8918354458513915E-3</c:v>
                </c:pt>
                <c:pt idx="107">
                  <c:v>1.8945054393833564E-3</c:v>
                </c:pt>
                <c:pt idx="108">
                  <c:v>1.8956168762009702E-3</c:v>
                </c:pt>
                <c:pt idx="109">
                  <c:v>1.9000000000045849E-3</c:v>
                </c:pt>
                <c:pt idx="110">
                  <c:v>1.9016504529421818E-3</c:v>
                </c:pt>
                <c:pt idx="111">
                  <c:v>1.903306961206729E-3</c:v>
                </c:pt>
                <c:pt idx="112">
                  <c:v>1.9062447104668391E-3</c:v>
                </c:pt>
                <c:pt idx="113">
                  <c:v>1.907280248568063E-3</c:v>
                </c:pt>
                <c:pt idx="114">
                  <c:v>1.9116612898587698E-3</c:v>
                </c:pt>
                <c:pt idx="115">
                  <c:v>1.9133427412906302E-3</c:v>
                </c:pt>
                <c:pt idx="116">
                  <c:v>1.915026476285119E-3</c:v>
                </c:pt>
                <c:pt idx="117">
                  <c:v>1.9181370299894613E-3</c:v>
                </c:pt>
                <c:pt idx="118">
                  <c:v>1.9191145479498229E-3</c:v>
                </c:pt>
                <c:pt idx="119">
                  <c:v>1.9234610052694368E-3</c:v>
                </c:pt>
                <c:pt idx="120">
                  <c:v>1.9251474387342253E-3</c:v>
                </c:pt>
                <c:pt idx="121">
                  <c:v>1.9268325126277604E-3</c:v>
                </c:pt>
                <c:pt idx="122">
                  <c:v>1.9299966847524906E-3</c:v>
                </c:pt>
                <c:pt idx="123">
                  <c:v>1.9309370244521228E-3</c:v>
                </c:pt>
                <c:pt idx="124">
                  <c:v>1.9352197322672214E-3</c:v>
                </c:pt>
                <c:pt idx="125">
                  <c:v>1.9368860317319689E-3</c:v>
                </c:pt>
                <c:pt idx="126">
                  <c:v>1.9385474571287911E-3</c:v>
                </c:pt>
                <c:pt idx="127">
                  <c:v>1.9416427934179758E-3</c:v>
                </c:pt>
                <c:pt idx="128">
                  <c:v>1.9425697734093584E-3</c:v>
                </c:pt>
                <c:pt idx="129">
                  <c:v>1.9467643600588824E-3</c:v>
                </c:pt>
                <c:pt idx="130">
                  <c:v>1.9483863099869093E-3</c:v>
                </c:pt>
                <c:pt idx="131">
                  <c:v>1.9499999999997798E-3</c:v>
                </c:pt>
                <c:pt idx="132">
                  <c:v>1.9529056449146339E-3</c:v>
                </c:pt>
                <c:pt idx="133">
                  <c:v>1.9538314955150631E-3</c:v>
                </c:pt>
                <c:pt idx="134">
                  <c:v>1.9578440113458126E-3</c:v>
                </c:pt>
                <c:pt idx="135">
                  <c:v>1.9593705332701982E-3</c:v>
                </c:pt>
                <c:pt idx="136">
                  <c:v>1.9608854990920605E-3</c:v>
                </c:pt>
                <c:pt idx="137">
                  <c:v>1.9636138372796244E-3</c:v>
                </c:pt>
                <c:pt idx="138">
                  <c:v>1.9644957741242397E-3</c:v>
                </c:pt>
                <c:pt idx="139">
                  <c:v>1.9683258982445902E-3</c:v>
                </c:pt>
                <c:pt idx="140">
                  <c:v>1.9697949879192004E-3</c:v>
                </c:pt>
                <c:pt idx="141">
                  <c:v>1.9712604173260928E-3</c:v>
                </c:pt>
                <c:pt idx="142">
                  <c:v>1.9739767317367395E-3</c:v>
                </c:pt>
                <c:pt idx="143">
                  <c:v>1.9748144235113888E-3</c:v>
                </c:pt>
                <c:pt idx="144">
                  <c:v>1.9785735584937074E-3</c:v>
                </c:pt>
                <c:pt idx="145">
                  <c:v>1.9800416787024984E-3</c:v>
                </c:pt>
                <c:pt idx="146">
                  <c:v>1.9815144317929089E-3</c:v>
                </c:pt>
                <c:pt idx="147">
                  <c:v>1.9851119054432437E-3</c:v>
                </c:pt>
                <c:pt idx="148">
                  <c:v>1.9889905752447619E-3</c:v>
                </c:pt>
                <c:pt idx="149">
                  <c:v>1.9905169700201457E-3</c:v>
                </c:pt>
                <c:pt idx="150">
                  <c:v>1.992056688163294E-3</c:v>
                </c:pt>
                <c:pt idx="151">
                  <c:v>1.9928148862050649E-3</c:v>
                </c:pt>
                <c:pt idx="152">
                  <c:v>2.0000000010511792E-3</c:v>
                </c:pt>
                <c:pt idx="153">
                  <c:v>2.0016462300807771E-3</c:v>
                </c:pt>
                <c:pt idx="154">
                  <c:v>2.0033120687801094E-3</c:v>
                </c:pt>
                <c:pt idx="155">
                  <c:v>2.0069904569666127E-3</c:v>
                </c:pt>
                <c:pt idx="156">
                  <c:v>2.0077044414867845E-3</c:v>
                </c:pt>
                <c:pt idx="157">
                  <c:v>2.011882923082456E-3</c:v>
                </c:pt>
                <c:pt idx="158">
                  <c:v>2.0136347740525372E-3</c:v>
                </c:pt>
                <c:pt idx="159">
                  <c:v>2.0153955826386879E-3</c:v>
                </c:pt>
                <c:pt idx="160">
                  <c:v>2.019366679126109E-3</c:v>
                </c:pt>
                <c:pt idx="161">
                  <c:v>2.0200444703806549E-3</c:v>
                </c:pt>
                <c:pt idx="162">
                  <c:v>2.0242787893398435E-3</c:v>
                </c:pt>
                <c:pt idx="163">
                  <c:v>2.0260600681128514E-3</c:v>
                </c:pt>
                <c:pt idx="164">
                  <c:v>2.0278391091790087E-3</c:v>
                </c:pt>
                <c:pt idx="165">
                  <c:v>2.0318673978139087E-3</c:v>
                </c:pt>
                <c:pt idx="166">
                  <c:v>2.0325100140976917E-3</c:v>
                </c:pt>
                <c:pt idx="167">
                  <c:v>2.0366428318708447E-3</c:v>
                </c:pt>
                <c:pt idx="168">
                  <c:v>2.0383735412377035E-3</c:v>
                </c:pt>
                <c:pt idx="169">
                  <c:v>2.0400902742544308E-3</c:v>
                </c:pt>
                <c:pt idx="170">
                  <c:v>2.0439318589970221E-3</c:v>
                </c:pt>
                <c:pt idx="171">
                  <c:v>2.045585830467675E-3</c:v>
                </c:pt>
                <c:pt idx="172">
                  <c:v>2.0484036604489597E-3</c:v>
                </c:pt>
                <c:pt idx="173">
                  <c:v>2.0499999999580645E-3</c:v>
                </c:pt>
                <c:pt idx="174">
                  <c:v>2.0515706212525073E-3</c:v>
                </c:pt>
                <c:pt idx="175">
                  <c:v>2.0550073769193752E-3</c:v>
                </c:pt>
                <c:pt idx="176">
                  <c:v>2.0555766773333053E-3</c:v>
                </c:pt>
                <c:pt idx="177">
                  <c:v>2.0590808751958412E-3</c:v>
                </c:pt>
                <c:pt idx="178">
                  <c:v>2.0605246961641981E-3</c:v>
                </c:pt>
                <c:pt idx="179">
                  <c:v>2.0619526012827147E-3</c:v>
                </c:pt>
                <c:pt idx="180">
                  <c:v>2.0651032504908702E-3</c:v>
                </c:pt>
                <c:pt idx="181">
                  <c:v>2.0656329612701082E-3</c:v>
                </c:pt>
                <c:pt idx="182">
                  <c:v>2.0689068623253675E-3</c:v>
                </c:pt>
                <c:pt idx="183">
                  <c:v>2.0702714978359706E-3</c:v>
                </c:pt>
                <c:pt idx="184">
                  <c:v>2.0716310537082245E-3</c:v>
                </c:pt>
                <c:pt idx="185">
                  <c:v>2.0747227869484823E-3</c:v>
                </c:pt>
                <c:pt idx="186">
                  <c:v>2.0752123502800926E-3</c:v>
                </c:pt>
                <c:pt idx="187">
                  <c:v>2.0784085891831458E-3</c:v>
                </c:pt>
                <c:pt idx="188">
                  <c:v>2.0797713792082358E-3</c:v>
                </c:pt>
                <c:pt idx="189">
                  <c:v>2.0811404213032262E-3</c:v>
                </c:pt>
                <c:pt idx="190">
                  <c:v>2.0844078503078249E-3</c:v>
                </c:pt>
                <c:pt idx="191">
                  <c:v>2.0848581964505062E-3</c:v>
                </c:pt>
                <c:pt idx="192">
                  <c:v>2.0871436099471354E-3</c:v>
                </c:pt>
                <c:pt idx="193">
                  <c:v>2.0885635949781742E-3</c:v>
                </c:pt>
                <c:pt idx="194">
                  <c:v>2.089999999993708E-3</c:v>
                </c:pt>
                <c:pt idx="195">
                  <c:v>2.0914543274103397E-3</c:v>
                </c:pt>
                <c:pt idx="196">
                  <c:v>2.095124896305459E-3</c:v>
                </c:pt>
                <c:pt idx="197">
                  <c:v>2.097461066568575E-3</c:v>
                </c:pt>
                <c:pt idx="198">
                  <c:v>2.0990121139618915E-3</c:v>
                </c:pt>
                <c:pt idx="199">
                  <c:v>2.1005837115341914E-3</c:v>
                </c:pt>
                <c:pt idx="200">
                  <c:v>2.102176263378015E-3</c:v>
                </c:pt>
                <c:pt idx="201">
                  <c:v>2.1063560734499438E-3</c:v>
                </c:pt>
                <c:pt idx="202">
                  <c:v>2.1087641257767375E-3</c:v>
                </c:pt>
                <c:pt idx="203">
                  <c:v>2.1104675408282706E-3</c:v>
                </c:pt>
                <c:pt idx="204">
                  <c:v>2.1121943529867405E-3</c:v>
                </c:pt>
                <c:pt idx="205">
                  <c:v>2.1139449724401956E-3</c:v>
                </c:pt>
                <c:pt idx="206">
                  <c:v>2.1186986621028669E-3</c:v>
                </c:pt>
                <c:pt idx="207">
                  <c:v>2.1211937574419203E-3</c:v>
                </c:pt>
                <c:pt idx="208">
                  <c:v>2.123069596675126E-3</c:v>
                </c:pt>
                <c:pt idx="209">
                  <c:v>2.1249717226264489E-3</c:v>
                </c:pt>
                <c:pt idx="210">
                  <c:v>2.1269005515838243E-3</c:v>
                </c:pt>
                <c:pt idx="211">
                  <c:v>2.1369598725893674E-3</c:v>
                </c:pt>
                <c:pt idx="212">
                  <c:v>2.1390577104719545E-3</c:v>
                </c:pt>
                <c:pt idx="213">
                  <c:v>2.1411851897993467E-3</c:v>
                </c:pt>
                <c:pt idx="214">
                  <c:v>2.1472853973743527E-3</c:v>
                </c:pt>
                <c:pt idx="215">
                  <c:v>2.1500000000018757E-3</c:v>
                </c:pt>
                <c:pt idx="216">
                  <c:v>2.1522817250748689E-3</c:v>
                </c:pt>
                <c:pt idx="217">
                  <c:v>2.1545936726774365E-3</c:v>
                </c:pt>
                <c:pt idx="218">
                  <c:v>2.1569342889618988E-3</c:v>
                </c:pt>
                <c:pt idx="219">
                  <c:v>2.163747435217325E-3</c:v>
                </c:pt>
                <c:pt idx="220">
                  <c:v>2.1665519845193403E-3</c:v>
                </c:pt>
                <c:pt idx="221">
                  <c:v>2.1690122570470721E-3</c:v>
                </c:pt>
                <c:pt idx="222">
                  <c:v>2.1714916474932307E-3</c:v>
                </c:pt>
                <c:pt idx="223">
                  <c:v>2.1835807197858551E-3</c:v>
                </c:pt>
                <c:pt idx="224">
                  <c:v>2.1837363923829151E-3</c:v>
                </c:pt>
                <c:pt idx="225">
                  <c:v>2.1841179478859639E-3</c:v>
                </c:pt>
                <c:pt idx="226">
                  <c:v>2.1866774416437222E-3</c:v>
                </c:pt>
                <c:pt idx="227">
                  <c:v>2.1892444173639276E-3</c:v>
                </c:pt>
                <c:pt idx="228">
                  <c:v>2.1918171693841196E-3</c:v>
                </c:pt>
                <c:pt idx="229">
                  <c:v>2.1994183971264917E-3</c:v>
                </c:pt>
                <c:pt idx="230">
                  <c:v>2.2021314475757655E-3</c:v>
                </c:pt>
                <c:pt idx="231">
                  <c:v>2.204707116517237E-3</c:v>
                </c:pt>
                <c:pt idx="232">
                  <c:v>2.2072780999963892E-3</c:v>
                </c:pt>
                <c:pt idx="233">
                  <c:v>2.2098426164204855E-3</c:v>
                </c:pt>
                <c:pt idx="234">
                  <c:v>2.2098455207234489E-3</c:v>
                </c:pt>
                <c:pt idx="235">
                  <c:v>2.2200000000429047E-3</c:v>
                </c:pt>
                <c:pt idx="236">
                  <c:v>2.2225053710914996E-3</c:v>
                </c:pt>
                <c:pt idx="237">
                  <c:v>2.2249951218352641E-3</c:v>
                </c:pt>
                <c:pt idx="238">
                  <c:v>2.227469168082038E-3</c:v>
                </c:pt>
                <c:pt idx="239">
                  <c:v>2.2349628787848626E-3</c:v>
                </c:pt>
                <c:pt idx="240">
                  <c:v>2.2372065968657723E-3</c:v>
                </c:pt>
                <c:pt idx="241">
                  <c:v>2.2396008303571277E-3</c:v>
                </c:pt>
                <c:pt idx="242">
                  <c:v>2.2419788377674018E-3</c:v>
                </c:pt>
                <c:pt idx="243">
                  <c:v>2.2443405294273909E-3</c:v>
                </c:pt>
                <c:pt idx="244">
                  <c:v>2.251678718939536E-3</c:v>
                </c:pt>
                <c:pt idx="245">
                  <c:v>2.2536223178061575E-3</c:v>
                </c:pt>
                <c:pt idx="246">
                  <c:v>2.2559010583004294E-3</c:v>
                </c:pt>
                <c:pt idx="247">
                  <c:v>2.2581629286026633E-3</c:v>
                </c:pt>
                <c:pt idx="248">
                  <c:v>2.2604078335681454E-3</c:v>
                </c:pt>
                <c:pt idx="249">
                  <c:v>2.2676020472854426E-3</c:v>
                </c:pt>
                <c:pt idx="250">
                  <c:v>2.2692158697782392E-3</c:v>
                </c:pt>
                <c:pt idx="251">
                  <c:v>2.2713744935033771E-3</c:v>
                </c:pt>
                <c:pt idx="252">
                  <c:v>2.2735155645938815E-3</c:v>
                </c:pt>
                <c:pt idx="253">
                  <c:v>2.2756389824288713E-3</c:v>
                </c:pt>
                <c:pt idx="254">
                  <c:v>2.2827012230547564E-3</c:v>
                </c:pt>
                <c:pt idx="255">
                  <c:v>2.2839540814209073E-3</c:v>
                </c:pt>
                <c:pt idx="256">
                  <c:v>2.2859876962897374E-3</c:v>
                </c:pt>
                <c:pt idx="257">
                  <c:v>2.2880030377518895E-3</c:v>
                </c:pt>
                <c:pt idx="258">
                  <c:v>2.2899999997118476E-3</c:v>
                </c:pt>
                <c:pt idx="259">
                  <c:v>2.2969174663259478E-3</c:v>
                </c:pt>
                <c:pt idx="260">
                  <c:v>2.2974694691495581E-3</c:v>
                </c:pt>
                <c:pt idx="261">
                  <c:v>2.2992204746952669E-3</c:v>
                </c:pt>
                <c:pt idx="262">
                  <c:v>2.300941582368086E-3</c:v>
                </c:pt>
                <c:pt idx="263">
                  <c:v>2.3026412783104344E-3</c:v>
                </c:pt>
                <c:pt idx="264">
                  <c:v>2.3093135356052289E-3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99136"/>
        <c:axId val="110126592"/>
      </c:scatterChart>
      <c:valAx>
        <c:axId val="1098991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10126592"/>
        <c:crosses val="autoZero"/>
        <c:crossBetween val="midCat"/>
      </c:valAx>
      <c:valAx>
        <c:axId val="11012659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9899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</c:numCache>
            </c:numRef>
          </c:xVal>
          <c:yVal>
            <c:numRef>
              <c:f>EUR1Y!$BC$2:$BC$513</c:f>
              <c:numCache>
                <c:formatCode>0.0000%</c:formatCode>
                <c:ptCount val="512"/>
                <c:pt idx="0">
                  <c:v>1.5178667545446998E-3</c:v>
                </c:pt>
                <c:pt idx="1">
                  <c:v>1.5183718782486571E-3</c:v>
                </c:pt>
                <c:pt idx="2">
                  <c:v>1.5235855790333443E-3</c:v>
                </c:pt>
                <c:pt idx="3">
                  <c:v>1.5252134400953513E-3</c:v>
                </c:pt>
                <c:pt idx="4">
                  <c:v>1.5264483112243914E-3</c:v>
                </c:pt>
                <c:pt idx="5">
                  <c:v>1.525343144087351E-3</c:v>
                </c:pt>
                <c:pt idx="6">
                  <c:v>1.5271495212311722E-3</c:v>
                </c:pt>
                <c:pt idx="7">
                  <c:v>1.5305052796593184E-3</c:v>
                </c:pt>
                <c:pt idx="8">
                  <c:v>1.530862522186397E-3</c:v>
                </c:pt>
                <c:pt idx="9">
                  <c:v>1.5321250340309702E-3</c:v>
                </c:pt>
                <c:pt idx="10">
                  <c:v>1.5323088562703676E-3</c:v>
                </c:pt>
                <c:pt idx="11">
                  <c:v>1.5336678698288865E-3</c:v>
                </c:pt>
                <c:pt idx="12">
                  <c:v>1.5367670373466831E-3</c:v>
                </c:pt>
                <c:pt idx="13">
                  <c:v>1.5369623912294052E-3</c:v>
                </c:pt>
                <c:pt idx="14">
                  <c:v>1.5386890924353348E-3</c:v>
                </c:pt>
                <c:pt idx="15">
                  <c:v>1.5393385653876934E-3</c:v>
                </c:pt>
                <c:pt idx="16">
                  <c:v>1.540457752427568E-3</c:v>
                </c:pt>
                <c:pt idx="17">
                  <c:v>1.543398908127699E-3</c:v>
                </c:pt>
                <c:pt idx="18">
                  <c:v>1.5434270524982677E-3</c:v>
                </c:pt>
                <c:pt idx="19">
                  <c:v>1.544958255533929E-3</c:v>
                </c:pt>
                <c:pt idx="20">
                  <c:v>1.5456392683352714E-3</c:v>
                </c:pt>
                <c:pt idx="21">
                  <c:v>1.546247251471894E-3</c:v>
                </c:pt>
                <c:pt idx="22">
                  <c:v>1.5487209340976217E-3</c:v>
                </c:pt>
                <c:pt idx="23">
                  <c:v>1.5493660928788447E-3</c:v>
                </c:pt>
                <c:pt idx="24">
                  <c:v>1.5531937026749957E-3</c:v>
                </c:pt>
                <c:pt idx="25">
                  <c:v>1.5547785463996668E-3</c:v>
                </c:pt>
                <c:pt idx="26">
                  <c:v>1.5563561777576776E-3</c:v>
                </c:pt>
                <c:pt idx="27">
                  <c:v>1.5598772399643523E-3</c:v>
                </c:pt>
                <c:pt idx="28">
                  <c:v>1.5604661088698926E-3</c:v>
                </c:pt>
                <c:pt idx="29">
                  <c:v>1.5641361478417992E-3</c:v>
                </c:pt>
                <c:pt idx="30">
                  <c:v>1.5656705042778035E-3</c:v>
                </c:pt>
                <c:pt idx="31">
                  <c:v>1.5671976481082131E-3</c:v>
                </c:pt>
                <c:pt idx="32">
                  <c:v>1.5706820550919598E-3</c:v>
                </c:pt>
                <c:pt idx="33">
                  <c:v>1.571213675760627E-3</c:v>
                </c:pt>
                <c:pt idx="34">
                  <c:v>1.5747251770028524E-3</c:v>
                </c:pt>
                <c:pt idx="35">
                  <c:v>1.5762090444988333E-3</c:v>
                </c:pt>
                <c:pt idx="36">
                  <c:v>1.5776856991574924E-3</c:v>
                </c:pt>
                <c:pt idx="37">
                  <c:v>1.5811353678497476E-3</c:v>
                </c:pt>
                <c:pt idx="38">
                  <c:v>1.5816087819816647E-3</c:v>
                </c:pt>
                <c:pt idx="39">
                  <c:v>1.5849607787598414E-3</c:v>
                </c:pt>
                <c:pt idx="40">
                  <c:v>1.5863941557183884E-3</c:v>
                </c:pt>
                <c:pt idx="41">
                  <c:v>1.5878203196157486E-3</c:v>
                </c:pt>
                <c:pt idx="42">
                  <c:v>1.5882399724117399E-3</c:v>
                </c:pt>
                <c:pt idx="43">
                  <c:v>1.588649466201806E-3</c:v>
                </c:pt>
                <c:pt idx="44">
                  <c:v>1.5948429420944762E-3</c:v>
                </c:pt>
                <c:pt idx="45">
                  <c:v>1.5965491117725839E-3</c:v>
                </c:pt>
                <c:pt idx="46">
                  <c:v>1.5982577194932465E-3</c:v>
                </c:pt>
                <c:pt idx="47">
                  <c:v>1.6019808325745436E-3</c:v>
                </c:pt>
                <c:pt idx="48">
                  <c:v>1.6026889413614802E-3</c:v>
                </c:pt>
                <c:pt idx="49">
                  <c:v>1.6068373291788967E-3</c:v>
                </c:pt>
                <c:pt idx="50">
                  <c:v>1.608560565421778E-3</c:v>
                </c:pt>
                <c:pt idx="51">
                  <c:v>1.610286239796323E-3</c:v>
                </c:pt>
                <c:pt idx="52">
                  <c:v>1.6140334536691823E-3</c:v>
                </c:pt>
                <c:pt idx="53">
                  <c:v>1.6147550753335665E-3</c:v>
                </c:pt>
                <c:pt idx="54">
                  <c:v>1.6189511840926079E-3</c:v>
                </c:pt>
                <c:pt idx="55">
                  <c:v>1.6206914875266467E-3</c:v>
                </c:pt>
                <c:pt idx="56">
                  <c:v>1.622434229182332E-3</c:v>
                </c:pt>
                <c:pt idx="57">
                  <c:v>1.6262048982739826E-3</c:v>
                </c:pt>
                <c:pt idx="58">
                  <c:v>1.6269403556633919E-3</c:v>
                </c:pt>
                <c:pt idx="59">
                  <c:v>1.6311845112388632E-3</c:v>
                </c:pt>
                <c:pt idx="60">
                  <c:v>1.6329418824967776E-3</c:v>
                </c:pt>
                <c:pt idx="61">
                  <c:v>1.6347016920669765E-3</c:v>
                </c:pt>
                <c:pt idx="62">
                  <c:v>1.6384951708130144E-3</c:v>
                </c:pt>
                <c:pt idx="63">
                  <c:v>1.6392447867801109E-3</c:v>
                </c:pt>
                <c:pt idx="64">
                  <c:v>1.6435373150643791E-3</c:v>
                </c:pt>
                <c:pt idx="65">
                  <c:v>1.6453117547847839E-3</c:v>
                </c:pt>
                <c:pt idx="66">
                  <c:v>1.6470886329094214E-3</c:v>
                </c:pt>
                <c:pt idx="67">
                  <c:v>1.6510042104462687E-3</c:v>
                </c:pt>
                <c:pt idx="68">
                  <c:v>1.6518708525087437E-3</c:v>
                </c:pt>
                <c:pt idx="69">
                  <c:v>1.6565327196969963E-3</c:v>
                </c:pt>
                <c:pt idx="70">
                  <c:v>1.6584350689237757E-3</c:v>
                </c:pt>
                <c:pt idx="71">
                  <c:v>1.660341928834185E-3</c:v>
                </c:pt>
                <c:pt idx="72">
                  <c:v>1.6642894006904784E-3</c:v>
                </c:pt>
                <c:pt idx="73">
                  <c:v>1.6651873718889047E-3</c:v>
                </c:pt>
                <c:pt idx="74">
                  <c:v>1.669943889562784E-3</c:v>
                </c:pt>
                <c:pt idx="75">
                  <c:v>1.6718778141281913E-3</c:v>
                </c:pt>
                <c:pt idx="76">
                  <c:v>1.6738162495619987E-3</c:v>
                </c:pt>
                <c:pt idx="77">
                  <c:v>1.6777944202509604E-3</c:v>
                </c:pt>
                <c:pt idx="78">
                  <c:v>1.6787243186278293E-3</c:v>
                </c:pt>
                <c:pt idx="79">
                  <c:v>1.683576090690062E-3</c:v>
                </c:pt>
                <c:pt idx="80">
                  <c:v>1.685541591895133E-3</c:v>
                </c:pt>
                <c:pt idx="81">
                  <c:v>1.6875116041559952E-3</c:v>
                </c:pt>
                <c:pt idx="82">
                  <c:v>1.6915192782121866E-3</c:v>
                </c:pt>
                <c:pt idx="83">
                  <c:v>1.6924817018308226E-3</c:v>
                </c:pt>
                <c:pt idx="84">
                  <c:v>1.6974293322483262E-3</c:v>
                </c:pt>
                <c:pt idx="85">
                  <c:v>1.6994264114148451E-3</c:v>
                </c:pt>
                <c:pt idx="86">
                  <c:v>1.7014280018280408E-3</c:v>
                </c:pt>
                <c:pt idx="87">
                  <c:v>1.7054639838054685E-3</c:v>
                </c:pt>
                <c:pt idx="88">
                  <c:v>1.7064595307519537E-3</c:v>
                </c:pt>
                <c:pt idx="89">
                  <c:v>1.7111430161843013E-3</c:v>
                </c:pt>
                <c:pt idx="90">
                  <c:v>1.7130477440233606E-3</c:v>
                </c:pt>
                <c:pt idx="91">
                  <c:v>1.7149551191946095E-3</c:v>
                </c:pt>
                <c:pt idx="92">
                  <c:v>1.7188945571202604E-3</c:v>
                </c:pt>
                <c:pt idx="93">
                  <c:v>1.7197926589748082E-3</c:v>
                </c:pt>
                <c:pt idx="94">
                  <c:v>1.7245317055652929E-3</c:v>
                </c:pt>
                <c:pt idx="95">
                  <c:v>1.7264549650505153E-3</c:v>
                </c:pt>
                <c:pt idx="96">
                  <c:v>1.7283808719753819E-3</c:v>
                </c:pt>
                <c:pt idx="97">
                  <c:v>1.7323383070207447E-3</c:v>
                </c:pt>
                <c:pt idx="98">
                  <c:v>1.7332551569949354E-3</c:v>
                </c:pt>
                <c:pt idx="99">
                  <c:v>1.7380501187403957E-3</c:v>
                </c:pt>
                <c:pt idx="100">
                  <c:v>1.7399919106305182E-3</c:v>
                </c:pt>
                <c:pt idx="101">
                  <c:v>1.7419363500692691E-3</c:v>
                </c:pt>
                <c:pt idx="102">
                  <c:v>1.745911081457284E-3</c:v>
                </c:pt>
                <c:pt idx="103">
                  <c:v>1.7468470301247071E-3</c:v>
                </c:pt>
                <c:pt idx="104">
                  <c:v>1.7516982610437032E-3</c:v>
                </c:pt>
                <c:pt idx="105">
                  <c:v>1.7536585861048892E-3</c:v>
                </c:pt>
                <c:pt idx="106">
                  <c:v>1.7556215588247794E-3</c:v>
                </c:pt>
                <c:pt idx="107">
                  <c:v>1.7596128857855946E-3</c:v>
                </c:pt>
                <c:pt idx="108">
                  <c:v>1.7605682837272447E-3</c:v>
                </c:pt>
                <c:pt idx="109">
                  <c:v>1.7654761378608529E-3</c:v>
                </c:pt>
                <c:pt idx="110">
                  <c:v>1.7679441270605255E-3</c:v>
                </c:pt>
                <c:pt idx="111">
                  <c:v>1.7704209577785353E-3</c:v>
                </c:pt>
                <c:pt idx="112">
                  <c:v>1.7749216389250958E-3</c:v>
                </c:pt>
                <c:pt idx="113">
                  <c:v>1.7764071861296397E-3</c:v>
                </c:pt>
                <c:pt idx="114">
                  <c:v>1.7829377364862481E-3</c:v>
                </c:pt>
                <c:pt idx="115">
                  <c:v>1.7854676177229899E-3</c:v>
                </c:pt>
                <c:pt idx="116">
                  <c:v>1.7880063409496042E-3</c:v>
                </c:pt>
                <c:pt idx="117">
                  <c:v>1.7925455960800555E-3</c:v>
                </c:pt>
                <c:pt idx="118">
                  <c:v>1.79410449611419E-3</c:v>
                </c:pt>
                <c:pt idx="119">
                  <c:v>1.8008325893305926E-3</c:v>
                </c:pt>
                <c:pt idx="120">
                  <c:v>1.8034243659396591E-3</c:v>
                </c:pt>
                <c:pt idx="121">
                  <c:v>1.8060249850219273E-3</c:v>
                </c:pt>
                <c:pt idx="122">
                  <c:v>1.8106004705820376E-3</c:v>
                </c:pt>
                <c:pt idx="123">
                  <c:v>1.812233897070353E-3</c:v>
                </c:pt>
                <c:pt idx="124">
                  <c:v>1.8191607199863802E-3</c:v>
                </c:pt>
                <c:pt idx="125">
                  <c:v>1.8218143953849287E-3</c:v>
                </c:pt>
                <c:pt idx="126">
                  <c:v>1.8244769137513654E-3</c:v>
                </c:pt>
                <c:pt idx="127">
                  <c:v>1.8290862862346102E-3</c:v>
                </c:pt>
                <c:pt idx="128">
                  <c:v>1.8307954129000996E-3</c:v>
                </c:pt>
                <c:pt idx="129">
                  <c:v>1.8379221526176701E-3</c:v>
                </c:pt>
                <c:pt idx="130">
                  <c:v>1.8406377303041043E-3</c:v>
                </c:pt>
                <c:pt idx="131">
                  <c:v>1.8433621514651252E-3</c:v>
                </c:pt>
                <c:pt idx="132">
                  <c:v>1.8471769862745632E-3</c:v>
                </c:pt>
                <c:pt idx="133">
                  <c:v>1.8481235981730355E-3</c:v>
                </c:pt>
                <c:pt idx="134">
                  <c:v>1.8528755861412247E-3</c:v>
                </c:pt>
                <c:pt idx="135">
                  <c:v>1.8547782840973555E-3</c:v>
                </c:pt>
                <c:pt idx="136">
                  <c:v>1.856680985727269E-3</c:v>
                </c:pt>
                <c:pt idx="137">
                  <c:v>1.8604960090114501E-3</c:v>
                </c:pt>
                <c:pt idx="138">
                  <c:v>1.8614425652811026E-3</c:v>
                </c:pt>
                <c:pt idx="139">
                  <c:v>1.8661945489820461E-3</c:v>
                </c:pt>
                <c:pt idx="140">
                  <c:v>1.8680972726542184E-3</c:v>
                </c:pt>
                <c:pt idx="141">
                  <c:v>1.8699999999999546E-3</c:v>
                </c:pt>
                <c:pt idx="142">
                  <c:v>1.8703819392287221E-3</c:v>
                </c:pt>
                <c:pt idx="143">
                  <c:v>1.8713190989774913E-3</c:v>
                </c:pt>
                <c:pt idx="144">
                  <c:v>1.8737401469462048E-3</c:v>
                </c:pt>
                <c:pt idx="145">
                  <c:v>1.8744760657333161E-3</c:v>
                </c:pt>
                <c:pt idx="146">
                  <c:v>1.8752079476317899E-3</c:v>
                </c:pt>
                <c:pt idx="147">
                  <c:v>1.8753599874125251E-3</c:v>
                </c:pt>
                <c:pt idx="148">
                  <c:v>1.8788068034818401E-3</c:v>
                </c:pt>
                <c:pt idx="149">
                  <c:v>1.8795144638613158E-3</c:v>
                </c:pt>
                <c:pt idx="150">
                  <c:v>1.8802180872905638E-3</c:v>
                </c:pt>
                <c:pt idx="151">
                  <c:v>1.8811195632936315E-3</c:v>
                </c:pt>
                <c:pt idx="152">
                  <c:v>1.883675649876749E-3</c:v>
                </c:pt>
                <c:pt idx="153">
                  <c:v>1.8843550514227002E-3</c:v>
                </c:pt>
                <c:pt idx="154">
                  <c:v>1.8850304159585807E-3</c:v>
                </c:pt>
                <c:pt idx="155">
                  <c:v>1.885295012469595E-3</c:v>
                </c:pt>
                <c:pt idx="156">
                  <c:v>1.8861638661377483E-3</c:v>
                </c:pt>
                <c:pt idx="157">
                  <c:v>1.8883466831988507E-3</c:v>
                </c:pt>
                <c:pt idx="158">
                  <c:v>1.8889978255019872E-3</c:v>
                </c:pt>
                <c:pt idx="159">
                  <c:v>1.8896449307380496E-3</c:v>
                </c:pt>
                <c:pt idx="160">
                  <c:v>1.8898725586829793E-3</c:v>
                </c:pt>
                <c:pt idx="161">
                  <c:v>1.8907175725042821E-3</c:v>
                </c:pt>
                <c:pt idx="162">
                  <c:v>1.8928199006353133E-3</c:v>
                </c:pt>
                <c:pt idx="163">
                  <c:v>1.893442783303599E-3</c:v>
                </c:pt>
                <c:pt idx="164">
                  <c:v>1.894061628849991E-3</c:v>
                </c:pt>
                <c:pt idx="165">
                  <c:v>1.894253361102933E-3</c:v>
                </c:pt>
                <c:pt idx="166">
                  <c:v>1.8950739995246056E-3</c:v>
                </c:pt>
                <c:pt idx="167">
                  <c:v>1.8970952994923353E-3</c:v>
                </c:pt>
                <c:pt idx="168">
                  <c:v>1.8976899221503328E-3</c:v>
                </c:pt>
                <c:pt idx="169">
                  <c:v>1.8982805076346748E-3</c:v>
                </c:pt>
                <c:pt idx="170">
                  <c:v>1.8984374170913487E-3</c:v>
                </c:pt>
                <c:pt idx="171">
                  <c:v>1.8990190782938129E-3</c:v>
                </c:pt>
                <c:pt idx="172">
                  <c:v>1.9011728771947088E-3</c:v>
                </c:pt>
                <c:pt idx="173">
                  <c:v>1.90173923948489E-3</c:v>
                </c:pt>
                <c:pt idx="174">
                  <c:v>1.902301564550964E-3</c:v>
                </c:pt>
                <c:pt idx="175">
                  <c:v>1.9024247241285028E-3</c:v>
                </c:pt>
                <c:pt idx="176">
                  <c:v>1.9031950051508332E-3</c:v>
                </c:pt>
                <c:pt idx="177">
                  <c:v>1.9050526312871302E-3</c:v>
                </c:pt>
                <c:pt idx="178">
                  <c:v>1.9055907328681286E-3</c:v>
                </c:pt>
                <c:pt idx="179">
                  <c:v>1.9061247971778447E-3</c:v>
                </c:pt>
                <c:pt idx="180">
                  <c:v>1.9062152798128382E-3</c:v>
                </c:pt>
                <c:pt idx="181">
                  <c:v>1.9069595788660447E-3</c:v>
                </c:pt>
                <c:pt idx="182">
                  <c:v>1.9087345594333261E-3</c:v>
                </c:pt>
                <c:pt idx="183">
                  <c:v>1.9092443999805927E-3</c:v>
                </c:pt>
                <c:pt idx="184">
                  <c:v>1.9097502032122411E-3</c:v>
                </c:pt>
                <c:pt idx="185">
                  <c:v>1.909809081861833E-3</c:v>
                </c:pt>
                <c:pt idx="186">
                  <c:v>1.9105268634532246E-3</c:v>
                </c:pt>
                <c:pt idx="187">
                  <c:v>1.9122186594151803E-3</c:v>
                </c:pt>
                <c:pt idx="188">
                  <c:v>1.9127002386222936E-3</c:v>
                </c:pt>
                <c:pt idx="189">
                  <c:v>1.9131777804711997E-3</c:v>
                </c:pt>
                <c:pt idx="190">
                  <c:v>1.9132061281111313E-3</c:v>
                </c:pt>
                <c:pt idx="191">
                  <c:v>1.9138968567645541E-3</c:v>
                </c:pt>
                <c:pt idx="192">
                  <c:v>1.9157315329191523E-3</c:v>
                </c:pt>
                <c:pt idx="193">
                  <c:v>1.9161849256253258E-3</c:v>
                </c:pt>
                <c:pt idx="194">
                  <c:v>1.9166342698914503E-3</c:v>
                </c:pt>
                <c:pt idx="195">
                  <c:v>1.9170795657116127E-3</c:v>
                </c:pt>
                <c:pt idx="196">
                  <c:v>1.9170695567702672E-3</c:v>
                </c:pt>
                <c:pt idx="197">
                  <c:v>1.9188202644251119E-3</c:v>
                </c:pt>
                <c:pt idx="198">
                  <c:v>1.9192453179348713E-3</c:v>
                </c:pt>
                <c:pt idx="199">
                  <c:v>1.919666322966694E-3</c:v>
                </c:pt>
                <c:pt idx="200">
                  <c:v>1.9200832795157623E-3</c:v>
                </c:pt>
                <c:pt idx="201">
                  <c:v>1.9200449615597395E-3</c:v>
                </c:pt>
                <c:pt idx="202">
                  <c:v>1.9217106207784929E-3</c:v>
                </c:pt>
                <c:pt idx="203">
                  <c:v>1.9221073348360427E-3</c:v>
                </c:pt>
                <c:pt idx="204">
                  <c:v>1.9225000003806154E-3</c:v>
                </c:pt>
                <c:pt idx="205">
                  <c:v>1.9236253309302372E-3</c:v>
                </c:pt>
                <c:pt idx="206">
                  <c:v>1.9257672610763681E-3</c:v>
                </c:pt>
                <c:pt idx="207">
                  <c:v>1.9281085716084433E-3</c:v>
                </c:pt>
                <c:pt idx="208">
                  <c:v>1.9292248613669355E-3</c:v>
                </c:pt>
                <c:pt idx="209">
                  <c:v>1.9303393429490247E-3</c:v>
                </c:pt>
                <c:pt idx="210">
                  <c:v>1.9314520163481407E-3</c:v>
                </c:pt>
                <c:pt idx="211">
                  <c:v>1.9369882603893177E-3</c:v>
                </c:pt>
                <c:pt idx="212">
                  <c:v>1.9380900845642297E-3</c:v>
                </c:pt>
                <c:pt idx="213">
                  <c:v>1.9391901005134629E-3</c:v>
                </c:pt>
                <c:pt idx="214">
                  <c:v>1.9413170026232852E-3</c:v>
                </c:pt>
                <c:pt idx="215">
                  <c:v>1.9435720819373178E-3</c:v>
                </c:pt>
                <c:pt idx="216">
                  <c:v>1.9446630566694609E-3</c:v>
                </c:pt>
                <c:pt idx="217">
                  <c:v>1.9457522231404469E-3</c:v>
                </c:pt>
                <c:pt idx="218">
                  <c:v>1.9468395813441435E-3</c:v>
                </c:pt>
                <c:pt idx="219">
                  <c:v>1.948959692819742E-3</c:v>
                </c:pt>
                <c:pt idx="220">
                  <c:v>1.951170931364709E-3</c:v>
                </c:pt>
                <c:pt idx="221">
                  <c:v>1.9522492481419487E-3</c:v>
                </c:pt>
                <c:pt idx="222">
                  <c:v>1.9533257566159827E-3</c:v>
                </c:pt>
                <c:pt idx="223">
                  <c:v>1.9564827391539935E-3</c:v>
                </c:pt>
                <c:pt idx="224">
                  <c:v>1.9570355890374089E-3</c:v>
                </c:pt>
                <c:pt idx="225">
                  <c:v>1.9586811742335168E-3</c:v>
                </c:pt>
                <c:pt idx="226">
                  <c:v>1.9597468327652362E-3</c:v>
                </c:pt>
                <c:pt idx="227">
                  <c:v>1.9608106829527966E-3</c:v>
                </c:pt>
                <c:pt idx="228">
                  <c:v>1.9618727247902841E-3</c:v>
                </c:pt>
                <c:pt idx="229">
                  <c:v>1.9639807017756525E-3</c:v>
                </c:pt>
                <c:pt idx="230">
                  <c:v>1.9661028085223445E-3</c:v>
                </c:pt>
                <c:pt idx="231">
                  <c:v>1.9671558085220878E-3</c:v>
                </c:pt>
                <c:pt idx="232">
                  <c:v>1.9682070001367184E-3</c:v>
                </c:pt>
                <c:pt idx="233">
                  <c:v>1.9692563833605421E-3</c:v>
                </c:pt>
                <c:pt idx="234">
                  <c:v>1.9697772546790359E-3</c:v>
                </c:pt>
                <c:pt idx="235">
                  <c:v>1.9734358322341041E-3</c:v>
                </c:pt>
                <c:pt idx="236">
                  <c:v>1.974476173418263E-3</c:v>
                </c:pt>
                <c:pt idx="237">
                  <c:v>1.9755147061772311E-3</c:v>
                </c:pt>
                <c:pt idx="238">
                  <c:v>1.976551430505315E-3</c:v>
                </c:pt>
                <c:pt idx="239">
                  <c:v>1.9786492020481749E-3</c:v>
                </c:pt>
                <c:pt idx="240">
                  <c:v>1.9806802433955805E-3</c:v>
                </c:pt>
                <c:pt idx="241">
                  <c:v>1.9817079254842683E-3</c:v>
                </c:pt>
                <c:pt idx="242">
                  <c:v>1.9827337991079074E-3</c:v>
                </c:pt>
                <c:pt idx="243">
                  <c:v>1.9837578642612416E-3</c:v>
                </c:pt>
                <c:pt idx="244">
                  <c:v>1.9858512564793727E-3</c:v>
                </c:pt>
                <c:pt idx="245">
                  <c:v>1.9878360400572091E-3</c:v>
                </c:pt>
                <c:pt idx="246">
                  <c:v>1.9888510627738259E-3</c:v>
                </c:pt>
                <c:pt idx="247">
                  <c:v>1.9898642769864113E-3</c:v>
                </c:pt>
                <c:pt idx="248">
                  <c:v>1.9908756826892715E-3</c:v>
                </c:pt>
                <c:pt idx="249">
                  <c:v>1.9929651778483048E-3</c:v>
                </c:pt>
                <c:pt idx="250">
                  <c:v>1.9949032202932972E-3</c:v>
                </c:pt>
                <c:pt idx="251">
                  <c:v>1.9959055833647463E-3</c:v>
                </c:pt>
                <c:pt idx="252">
                  <c:v>1.9969061378936198E-3</c:v>
                </c:pt>
                <c:pt idx="253">
                  <c:v>1.9979048838737849E-3</c:v>
                </c:pt>
                <c:pt idx="254">
                  <c:v>1.9999909642406453E-3</c:v>
                </c:pt>
                <c:pt idx="255">
                  <c:v>2.0018817822022436E-3</c:v>
                </c:pt>
                <c:pt idx="256">
                  <c:v>2.0028714853587135E-3</c:v>
                </c:pt>
                <c:pt idx="257">
                  <c:v>2.0038593799342817E-3</c:v>
                </c:pt>
                <c:pt idx="258">
                  <c:v>2.0048454659232547E-3</c:v>
                </c:pt>
                <c:pt idx="259">
                  <c:v>2.006928613765808E-3</c:v>
                </c:pt>
                <c:pt idx="260">
                  <c:v>2.0087717239058787E-3</c:v>
                </c:pt>
                <c:pt idx="261">
                  <c:v>2.0097487668812807E-3</c:v>
                </c:pt>
                <c:pt idx="262">
                  <c:v>2.0107240012376747E-3</c:v>
                </c:pt>
                <c:pt idx="263">
                  <c:v>2.0116974269700238E-3</c:v>
                </c:pt>
                <c:pt idx="264">
                  <c:v>2.013778124556948E-3</c:v>
                </c:pt>
                <c:pt idx="265">
                  <c:v>2.0155730435501245E-3</c:v>
                </c:pt>
                <c:pt idx="266">
                  <c:v>2.0165374260814359E-3</c:v>
                </c:pt>
                <c:pt idx="267">
                  <c:v>2.0174999999562899E-3</c:v>
                </c:pt>
                <c:pt idx="268">
                  <c:v>2.0192190129430408E-3</c:v>
                </c:pt>
                <c:pt idx="269">
                  <c:v>2.0235680830611984E-3</c:v>
                </c:pt>
                <c:pt idx="270">
                  <c:v>2.0260972457454302E-3</c:v>
                </c:pt>
                <c:pt idx="271">
                  <c:v>2.0278173491655683E-3</c:v>
                </c:pt>
                <c:pt idx="272">
                  <c:v>2.0295376706758001E-3</c:v>
                </c:pt>
                <c:pt idx="273">
                  <c:v>2.0312582102772212E-3</c:v>
                </c:pt>
                <c:pt idx="274">
                  <c:v>2.0356189474778556E-3</c:v>
                </c:pt>
                <c:pt idx="275">
                  <c:v>2.0381425496169138E-3</c:v>
                </c:pt>
                <c:pt idx="276">
                  <c:v>2.0398641796911428E-3</c:v>
                </c:pt>
                <c:pt idx="277">
                  <c:v>2.0415860278633494E-3</c:v>
                </c:pt>
                <c:pt idx="278">
                  <c:v>2.0433080941344105E-3</c:v>
                </c:pt>
                <c:pt idx="279">
                  <c:v>2.0476804422325393E-3</c:v>
                </c:pt>
                <c:pt idx="280">
                  <c:v>2.0501985402330372E-3</c:v>
                </c:pt>
                <c:pt idx="281">
                  <c:v>2.0519216970165456E-3</c:v>
                </c:pt>
                <c:pt idx="282">
                  <c:v>2.0536450719061353E-3</c:v>
                </c:pt>
                <c:pt idx="283">
                  <c:v>2.0553686649026821E-3</c:v>
                </c:pt>
                <c:pt idx="284">
                  <c:v>2.0597525677127329E-3</c:v>
                </c:pt>
                <c:pt idx="285">
                  <c:v>2.062265217981217E-3</c:v>
                </c:pt>
                <c:pt idx="286">
                  <c:v>2.0639899015296318E-3</c:v>
                </c:pt>
                <c:pt idx="287">
                  <c:v>2.0657148031920113E-3</c:v>
                </c:pt>
                <c:pt idx="288">
                  <c:v>2.0674399229690136E-3</c:v>
                </c:pt>
                <c:pt idx="289">
                  <c:v>2.0718353243070081E-3</c:v>
                </c:pt>
                <c:pt idx="290">
                  <c:v>2.0743425832495258E-3</c:v>
                </c:pt>
                <c:pt idx="291">
                  <c:v>2.0760687936182544E-3</c:v>
                </c:pt>
                <c:pt idx="292">
                  <c:v>2.0777952221086135E-3</c:v>
                </c:pt>
                <c:pt idx="293">
                  <c:v>2.0795218687216978E-3</c:v>
                </c:pt>
                <c:pt idx="294">
                  <c:v>2.0839287124032831E-3</c:v>
                </c:pt>
                <c:pt idx="295">
                  <c:v>2.0864306364258177E-3</c:v>
                </c:pt>
                <c:pt idx="296">
                  <c:v>2.088158373670268E-3</c:v>
                </c:pt>
                <c:pt idx="297">
                  <c:v>2.0898863290444523E-3</c:v>
                </c:pt>
                <c:pt idx="298">
                  <c:v>2.0916145025492456E-3</c:v>
                </c:pt>
                <c:pt idx="299">
                  <c:v>2.0960327323903487E-3</c:v>
                </c:pt>
                <c:pt idx="300">
                  <c:v>2.0985293778990419E-3</c:v>
                </c:pt>
                <c:pt idx="301">
                  <c:v>2.100258642074622E-3</c:v>
                </c:pt>
                <c:pt idx="302">
                  <c:v>2.1019881243880384E-3</c:v>
                </c:pt>
                <c:pt idx="303">
                  <c:v>2.1037178248399487E-3</c:v>
                </c:pt>
                <c:pt idx="304">
                  <c:v>2.1081473846572122E-3</c:v>
                </c:pt>
                <c:pt idx="305">
                  <c:v>2.1106388080577103E-3</c:v>
                </c:pt>
                <c:pt idx="306">
                  <c:v>2.1123695992202652E-3</c:v>
                </c:pt>
                <c:pt idx="307">
                  <c:v>2.1141006085283222E-3</c:v>
                </c:pt>
                <c:pt idx="308">
                  <c:v>2.1158318359831949E-3</c:v>
                </c:pt>
                <c:pt idx="309">
                  <c:v>2.1202726695935341E-3</c:v>
                </c:pt>
                <c:pt idx="310">
                  <c:v>2.1227589272914279E-3</c:v>
                </c:pt>
                <c:pt idx="311">
                  <c:v>2.1244912454963663E-3</c:v>
                </c:pt>
                <c:pt idx="312">
                  <c:v>2.1262237818549089E-3</c:v>
                </c:pt>
                <c:pt idx="313">
                  <c:v>2.1279565363679326E-3</c:v>
                </c:pt>
                <c:pt idx="314">
                  <c:v>2.1324085875889759E-3</c:v>
                </c:pt>
                <c:pt idx="315">
                  <c:v>2.1348897359893637E-3</c:v>
                </c:pt>
                <c:pt idx="316">
                  <c:v>2.1366235812925304E-3</c:v>
                </c:pt>
                <c:pt idx="317">
                  <c:v>2.1383576447569675E-3</c:v>
                </c:pt>
                <c:pt idx="318">
                  <c:v>2.140091926384426E-3</c:v>
                </c:pt>
                <c:pt idx="319">
                  <c:v>2.144555139033852E-3</c:v>
                </c:pt>
                <c:pt idx="320">
                  <c:v>2.1470312345415613E-3</c:v>
                </c:pt>
                <c:pt idx="321">
                  <c:v>2.1487666069988027E-3</c:v>
                </c:pt>
                <c:pt idx="322">
                  <c:v>2.1505021976251982E-3</c:v>
                </c:pt>
                <c:pt idx="323">
                  <c:v>2.1522380064222801E-3</c:v>
                </c:pt>
                <c:pt idx="324">
                  <c:v>2.1567123243180415E-3</c:v>
                </c:pt>
                <c:pt idx="325">
                  <c:v>2.1591834233382844E-3</c:v>
                </c:pt>
                <c:pt idx="326">
                  <c:v>2.1609203230052269E-3</c:v>
                </c:pt>
                <c:pt idx="327">
                  <c:v>2.1626574408494265E-3</c:v>
                </c:pt>
                <c:pt idx="328">
                  <c:v>2.1643947768719782E-3</c:v>
                </c:pt>
                <c:pt idx="329">
                  <c:v>2.1688801438329475E-3</c:v>
                </c:pt>
                <c:pt idx="330">
                  <c:v>2.171346302770453E-3</c:v>
                </c:pt>
                <c:pt idx="331">
                  <c:v>2.1730847297027232E-3</c:v>
                </c:pt>
                <c:pt idx="332">
                  <c:v>2.1748233748205728E-3</c:v>
                </c:pt>
                <c:pt idx="333">
                  <c:v>2.1765622381246584E-3</c:v>
                </c:pt>
                <c:pt idx="334">
                  <c:v>2.1810585979693204E-3</c:v>
                </c:pt>
                <c:pt idx="335">
                  <c:v>2.1835198732287676E-3</c:v>
                </c:pt>
                <c:pt idx="336">
                  <c:v>2.1852598274824308E-3</c:v>
                </c:pt>
                <c:pt idx="337">
                  <c:v>2.1869999999295569E-3</c:v>
                </c:pt>
                <c:pt idx="338">
                  <c:v>2.1895491955260878E-3</c:v>
                </c:pt>
                <c:pt idx="339">
                  <c:v>2.1964767306956114E-3</c:v>
                </c:pt>
                <c:pt idx="340">
                  <c:v>2.1997672933022116E-3</c:v>
                </c:pt>
                <c:pt idx="341">
                  <c:v>2.202327146676088E-3</c:v>
                </c:pt>
                <c:pt idx="342">
                  <c:v>2.2048891316551029E-3</c:v>
                </c:pt>
                <c:pt idx="343">
                  <c:v>2.2074532482556824E-3</c:v>
                </c:pt>
                <c:pt idx="344">
                  <c:v>2.2078220609228543E-3</c:v>
                </c:pt>
                <c:pt idx="345">
                  <c:v>2.2177310312043366E-3</c:v>
                </c:pt>
                <c:pt idx="346">
                  <c:v>2.2203058061610863E-3</c:v>
                </c:pt>
                <c:pt idx="347">
                  <c:v>2.2228827128390463E-3</c:v>
                </c:pt>
                <c:pt idx="348">
                  <c:v>2.2254617512546425E-3</c:v>
                </c:pt>
                <c:pt idx="349">
                  <c:v>2.2324282506565553E-3</c:v>
                </c:pt>
                <c:pt idx="350">
                  <c:v>2.2357992226271438E-3</c:v>
                </c:pt>
                <c:pt idx="351">
                  <c:v>2.2383889199812388E-3</c:v>
                </c:pt>
                <c:pt idx="352">
                  <c:v>2.2409807491732725E-3</c:v>
                </c:pt>
                <c:pt idx="353">
                  <c:v>2.2435747102198898E-3</c:v>
                </c:pt>
                <c:pt idx="354">
                  <c:v>2.2505598473314204E-3</c:v>
                </c:pt>
                <c:pt idx="355">
                  <c:v>2.2539718732863898E-3</c:v>
                </c:pt>
                <c:pt idx="356">
                  <c:v>2.2565764938571199E-3</c:v>
                </c:pt>
                <c:pt idx="357">
                  <c:v>2.2591832463829554E-3</c:v>
                </c:pt>
                <c:pt idx="358">
                  <c:v>2.2617921308809787E-3</c:v>
                </c:pt>
                <c:pt idx="359">
                  <c:v>2.2687953427724976E-3</c:v>
                </c:pt>
                <c:pt idx="360">
                  <c:v>2.2722489889306819E-3</c:v>
                </c:pt>
                <c:pt idx="361">
                  <c:v>2.2748685335417171E-3</c:v>
                </c:pt>
                <c:pt idx="362">
                  <c:v>2.2774902102265572E-3</c:v>
                </c:pt>
                <c:pt idx="363">
                  <c:v>2.2801140190011893E-3</c:v>
                </c:pt>
                <c:pt idx="364">
                  <c:v>2.2871347427486869E-3</c:v>
                </c:pt>
                <c:pt idx="365">
                  <c:v>2.2906305753419157E-3</c:v>
                </c:pt>
                <c:pt idx="366">
                  <c:v>2.2932650448221812E-3</c:v>
                </c:pt>
                <c:pt idx="367">
                  <c:v>2.2959016464947327E-3</c:v>
                </c:pt>
                <c:pt idx="368">
                  <c:v>2.2985403803764334E-3</c:v>
                </c:pt>
                <c:pt idx="369">
                  <c:v>2.3055780530615599E-3</c:v>
                </c:pt>
                <c:pt idx="370">
                  <c:v>2.3091166383350553E-3</c:v>
                </c:pt>
                <c:pt idx="371">
                  <c:v>2.311766033518077E-3</c:v>
                </c:pt>
                <c:pt idx="372">
                  <c:v>2.3144175610127411E-3</c:v>
                </c:pt>
                <c:pt idx="373">
                  <c:v>2.3170712208359107E-3</c:v>
                </c:pt>
                <c:pt idx="374">
                  <c:v>2.324125279545796E-3</c:v>
                </c:pt>
                <c:pt idx="375">
                  <c:v>2.3277071837583549E-3</c:v>
                </c:pt>
                <c:pt idx="376">
                  <c:v>2.3303715054820377E-3</c:v>
                </c:pt>
                <c:pt idx="377">
                  <c:v>2.3330379596375951E-3</c:v>
                </c:pt>
                <c:pt idx="378">
                  <c:v>2.335706546241891E-3</c:v>
                </c:pt>
                <c:pt idx="379">
                  <c:v>2.3427764280689626E-3</c:v>
                </c:pt>
                <c:pt idx="380">
                  <c:v>2.3464022174929182E-3</c:v>
                </c:pt>
                <c:pt idx="381">
                  <c:v>2.3490814666004231E-3</c:v>
                </c:pt>
                <c:pt idx="382">
                  <c:v>2.3517628482604734E-3</c:v>
                </c:pt>
                <c:pt idx="383">
                  <c:v>2.3544463624901517E-3</c:v>
                </c:pt>
                <c:pt idx="384">
                  <c:v>2.3615315045319527E-3</c:v>
                </c:pt>
                <c:pt idx="385">
                  <c:v>2.3652017454533561E-3</c:v>
                </c:pt>
                <c:pt idx="386">
                  <c:v>2.3678959227920052E-3</c:v>
                </c:pt>
                <c:pt idx="387">
                  <c:v>2.3705922328047468E-3</c:v>
                </c:pt>
                <c:pt idx="388">
                  <c:v>2.3732906755086626E-3</c:v>
                </c:pt>
                <c:pt idx="389">
                  <c:v>2.3803905148676772E-3</c:v>
                </c:pt>
                <c:pt idx="390">
                  <c:v>2.3841057735869116E-3</c:v>
                </c:pt>
                <c:pt idx="391">
                  <c:v>2.3868148800092834E-3</c:v>
                </c:pt>
                <c:pt idx="392">
                  <c:v>2.3895261192277322E-3</c:v>
                </c:pt>
                <c:pt idx="393">
                  <c:v>2.3922394912597781E-3</c:v>
                </c:pt>
                <c:pt idx="394">
                  <c:v>2.3993534650430248E-3</c:v>
                </c:pt>
                <c:pt idx="395">
                  <c:v>2.403114307874335E-3</c:v>
                </c:pt>
                <c:pt idx="396">
                  <c:v>2.4058383442373877E-3</c:v>
                </c:pt>
                <c:pt idx="397">
                  <c:v>2.4085645135193783E-3</c:v>
                </c:pt>
                <c:pt idx="398">
                  <c:v>2.411292815737826E-3</c:v>
                </c:pt>
                <c:pt idx="399">
                  <c:v>2.4184203610571214E-3</c:v>
                </c:pt>
                <c:pt idx="400">
                  <c:v>2.4256907257260221E-3</c:v>
                </c:pt>
                <c:pt idx="401">
                  <c:v>2.4295922670115738E-3</c:v>
                </c:pt>
                <c:pt idx="402">
                  <c:v>2.4334999999262525E-3</c:v>
                </c:pt>
                <c:pt idx="403">
                  <c:v>2.4370437059071837E-3</c:v>
                </c:pt>
                <c:pt idx="404">
                  <c:v>2.4478091766658365E-3</c:v>
                </c:pt>
                <c:pt idx="405">
                  <c:v>2.4548432309299596E-3</c:v>
                </c:pt>
                <c:pt idx="406">
                  <c:v>2.4584193353656592E-3</c:v>
                </c:pt>
                <c:pt idx="407">
                  <c:v>2.4620008397481501E-3</c:v>
                </c:pt>
                <c:pt idx="408">
                  <c:v>2.4637979409895682E-3</c:v>
                </c:pt>
                <c:pt idx="409">
                  <c:v>2.4763808579176894E-3</c:v>
                </c:pt>
                <c:pt idx="410">
                  <c:v>2.4799893629138701E-3</c:v>
                </c:pt>
                <c:pt idx="411">
                  <c:v>2.4836032682098745E-3</c:v>
                </c:pt>
                <c:pt idx="412">
                  <c:v>2.4872225738643955E-3</c:v>
                </c:pt>
                <c:pt idx="413">
                  <c:v>2.494371410272879E-3</c:v>
                </c:pt>
                <c:pt idx="414">
                  <c:v>2.501753801254203E-3</c:v>
                </c:pt>
                <c:pt idx="415">
                  <c:v>2.5054001095915538E-3</c:v>
                </c:pt>
                <c:pt idx="416">
                  <c:v>2.5090518186441763E-3</c:v>
                </c:pt>
                <c:pt idx="417">
                  <c:v>2.5127089284718595E-3</c:v>
                </c:pt>
                <c:pt idx="418">
                  <c:v>2.5198481518714211E-3</c:v>
                </c:pt>
                <c:pt idx="419">
                  <c:v>2.527391376729604E-3</c:v>
                </c:pt>
                <c:pt idx="420">
                  <c:v>2.5310754913307181E-3</c:v>
                </c:pt>
                <c:pt idx="421">
                  <c:v>2.534765007067371E-3</c:v>
                </c:pt>
                <c:pt idx="422">
                  <c:v>2.5384599239995694E-3</c:v>
                </c:pt>
                <c:pt idx="423">
                  <c:v>2.5455881044686821E-3</c:v>
                </c:pt>
                <c:pt idx="424">
                  <c:v>2.5532936048940293E-3</c:v>
                </c:pt>
                <c:pt idx="425">
                  <c:v>2.5570155287123796E-3</c:v>
                </c:pt>
                <c:pt idx="426">
                  <c:v>2.5607428540902586E-3</c:v>
                </c:pt>
                <c:pt idx="427">
                  <c:v>2.5644755810885485E-3</c:v>
                </c:pt>
                <c:pt idx="428">
                  <c:v>2.5715912886970951E-3</c:v>
                </c:pt>
                <c:pt idx="429">
                  <c:v>2.5794605065100479E-3</c:v>
                </c:pt>
                <c:pt idx="430">
                  <c:v>2.5832202425288922E-3</c:v>
                </c:pt>
                <c:pt idx="431">
                  <c:v>2.5869853805358537E-3</c:v>
                </c:pt>
                <c:pt idx="432">
                  <c:v>2.5907559205926912E-3</c:v>
                </c:pt>
                <c:pt idx="433">
                  <c:v>2.5978577254005854E-3</c:v>
                </c:pt>
                <c:pt idx="434">
                  <c:v>2.6058921025531008E-3</c:v>
                </c:pt>
                <c:pt idx="435">
                  <c:v>2.6096896537861382E-3</c:v>
                </c:pt>
                <c:pt idx="436">
                  <c:v>2.6134926074404805E-3</c:v>
                </c:pt>
                <c:pt idx="437">
                  <c:v>2.6173009635781052E-3</c:v>
                </c:pt>
                <c:pt idx="438">
                  <c:v>2.6243874356343551E-3</c:v>
                </c:pt>
                <c:pt idx="439">
                  <c:v>2.6325884142108427E-3</c:v>
                </c:pt>
                <c:pt idx="440">
                  <c:v>2.6364237837019941E-3</c:v>
                </c:pt>
                <c:pt idx="441">
                  <c:v>2.6402645560520185E-3</c:v>
                </c:pt>
                <c:pt idx="442">
                  <c:v>2.6441107313235498E-3</c:v>
                </c:pt>
                <c:pt idx="443">
                  <c:v>2.6511804406653154E-3</c:v>
                </c:pt>
                <c:pt idx="444">
                  <c:v>2.6595494628831413E-3</c:v>
                </c:pt>
                <c:pt idx="445">
                  <c:v>2.6634226537074267E-3</c:v>
                </c:pt>
                <c:pt idx="446">
                  <c:v>2.6673012478318756E-3</c:v>
                </c:pt>
                <c:pt idx="447">
                  <c:v>2.6711852453202177E-3</c:v>
                </c:pt>
                <c:pt idx="448">
                  <c:v>2.6782367619716542E-3</c:v>
                </c:pt>
                <c:pt idx="449">
                  <c:v>2.6867752701831742E-3</c:v>
                </c:pt>
                <c:pt idx="450">
                  <c:v>2.6906862854451782E-3</c:v>
                </c:pt>
                <c:pt idx="451">
                  <c:v>2.6946027044536737E-3</c:v>
                </c:pt>
                <c:pt idx="452">
                  <c:v>2.6985245272723906E-3</c:v>
                </c:pt>
                <c:pt idx="453">
                  <c:v>2.705556421242615E-3</c:v>
                </c:pt>
                <c:pt idx="454">
                  <c:v>2.7142658579365504E-3</c:v>
                </c:pt>
                <c:pt idx="455">
                  <c:v>2.718214700771519E-3</c:v>
                </c:pt>
                <c:pt idx="456">
                  <c:v>2.7221689478034682E-3</c:v>
                </c:pt>
                <c:pt idx="457">
                  <c:v>2.7261285990967843E-3</c:v>
                </c:pt>
                <c:pt idx="458">
                  <c:v>2.733139440379589E-3</c:v>
                </c:pt>
                <c:pt idx="459">
                  <c:v>2.742021248181094E-3</c:v>
                </c:pt>
                <c:pt idx="460">
                  <c:v>2.7460079217549328E-3</c:v>
                </c:pt>
                <c:pt idx="461">
                  <c:v>2.7499999999804022E-3</c:v>
                </c:pt>
                <c:pt idx="462">
                  <c:v>2.7685011116571562E-3</c:v>
                </c:pt>
                <c:pt idx="463">
                  <c:v>2.8181227679808427E-3</c:v>
                </c:pt>
                <c:pt idx="464">
                  <c:v>2.8398837219679655E-3</c:v>
                </c:pt>
                <c:pt idx="465">
                  <c:v>2.8578090130114624E-3</c:v>
                </c:pt>
                <c:pt idx="466">
                  <c:v>2.8757661628773887E-3</c:v>
                </c:pt>
                <c:pt idx="467">
                  <c:v>2.89375517328864E-3</c:v>
                </c:pt>
                <c:pt idx="468">
                  <c:v>2.9434085440904062E-3</c:v>
                </c:pt>
                <c:pt idx="469">
                  <c:v>2.9660298549619821E-3</c:v>
                </c:pt>
                <c:pt idx="470">
                  <c:v>2.9841781940576164E-3</c:v>
                </c:pt>
                <c:pt idx="471">
                  <c:v>3.0023584041031851E-3</c:v>
                </c:pt>
                <c:pt idx="472">
                  <c:v>3.0047633175521496E-3</c:v>
                </c:pt>
                <c:pt idx="473">
                  <c:v>3.0071780894903488E-3</c:v>
                </c:pt>
                <c:pt idx="474">
                  <c:v>3.0937375797556498E-3</c:v>
                </c:pt>
                <c:pt idx="475">
                  <c:v>3.1121090522495086E-3</c:v>
                </c:pt>
                <c:pt idx="476">
                  <c:v>3.1305124079721363E-3</c:v>
                </c:pt>
                <c:pt idx="477">
                  <c:v>3.1489476486893544E-3</c:v>
                </c:pt>
                <c:pt idx="478">
                  <c:v>3.1986397751132137E-3</c:v>
                </c:pt>
                <c:pt idx="479">
                  <c:v>3.2230074969429542E-3</c:v>
                </c:pt>
                <c:pt idx="480">
                  <c:v>3.2416021892382502E-3</c:v>
                </c:pt>
                <c:pt idx="481">
                  <c:v>3.2602287771918252E-3</c:v>
                </c:pt>
                <c:pt idx="482">
                  <c:v>3.2788872625913999E-3</c:v>
                </c:pt>
                <c:pt idx="483">
                  <c:v>3.3726582140744055E-3</c:v>
                </c:pt>
                <c:pt idx="484">
                  <c:v>3.3915081218705988E-3</c:v>
                </c:pt>
                <c:pt idx="485">
                  <c:v>3.4103899397148751E-3</c:v>
                </c:pt>
                <c:pt idx="486">
                  <c:v>3.4600879246845947E-3</c:v>
                </c:pt>
                <c:pt idx="487">
                  <c:v>3.4862363478756113E-3</c:v>
                </c:pt>
                <c:pt idx="488">
                  <c:v>3.5052777432134636E-3</c:v>
                </c:pt>
                <c:pt idx="489">
                  <c:v>3.5243510595219492E-3</c:v>
                </c:pt>
                <c:pt idx="490">
                  <c:v>3.5434562986323714E-3</c:v>
                </c:pt>
                <c:pt idx="491">
                  <c:v>3.5931448765918472E-3</c:v>
                </c:pt>
                <c:pt idx="492">
                  <c:v>3.6394614005202199E-3</c:v>
                </c:pt>
                <c:pt idx="493">
                  <c:v>3.6587582150699894E-3</c:v>
                </c:pt>
                <c:pt idx="494">
                  <c:v>3.6780869653262223E-3</c:v>
                </c:pt>
                <c:pt idx="495">
                  <c:v>3.7277579120745534E-3</c:v>
                </c:pt>
                <c:pt idx="496">
                  <c:v>3.7557213605838584E-3</c:v>
                </c:pt>
                <c:pt idx="497">
                  <c:v>3.7752098172742507E-3</c:v>
                </c:pt>
                <c:pt idx="498">
                  <c:v>3.7947302208533938E-3</c:v>
                </c:pt>
                <c:pt idx="499">
                  <c:v>3.8142825731957339E-3</c:v>
                </c:pt>
                <c:pt idx="500">
                  <c:v>3.8639276644754656E-3</c:v>
                </c:pt>
                <c:pt idx="501">
                  <c:v>3.8928115077919729E-3</c:v>
                </c:pt>
                <c:pt idx="502">
                  <c:v>3.9125236321745135E-3</c:v>
                </c:pt>
                <c:pt idx="503">
                  <c:v>3.9322677166317502E-3</c:v>
                </c:pt>
                <c:pt idx="504">
                  <c:v>3.9520437630598104E-3</c:v>
                </c:pt>
                <c:pt idx="505">
                  <c:v>4.0016547745191141E-3</c:v>
                </c:pt>
                <c:pt idx="506">
                  <c:v>4.0314676065114534E-3</c:v>
                </c:pt>
                <c:pt idx="507">
                  <c:v>4.0514034913437247E-3</c:v>
                </c:pt>
                <c:pt idx="508">
                  <c:v>4.0713713495888447E-3</c:v>
                </c:pt>
                <c:pt idx="509">
                  <c:v>4.0913711831641842E-3</c:v>
                </c:pt>
                <c:pt idx="510">
                  <c:v>4.1409398903181245E-3</c:v>
                </c:pt>
                <c:pt idx="511">
                  <c:v>4.2817836673777936E-3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1.6000000000002169E-3</c:v>
                </c:pt>
                <c:pt idx="1">
                  <c:v>1.6038304230803577E-3</c:v>
                </c:pt>
                <c:pt idx="2">
                  <c:v>1.612806229028794E-3</c:v>
                </c:pt>
                <c:pt idx="3">
                  <c:v>1.6142508481087972E-3</c:v>
                </c:pt>
                <c:pt idx="4">
                  <c:v>1.623854839176126E-3</c:v>
                </c:pt>
                <c:pt idx="5">
                  <c:v>1.6279763706935134E-3</c:v>
                </c:pt>
                <c:pt idx="6">
                  <c:v>1.6321170822518442E-3</c:v>
                </c:pt>
                <c:pt idx="7">
                  <c:v>1.6415137025275969E-3</c:v>
                </c:pt>
                <c:pt idx="8">
                  <c:v>1.6430364571814161E-3</c:v>
                </c:pt>
                <c:pt idx="9">
                  <c:v>1.6528030760578228E-3</c:v>
                </c:pt>
                <c:pt idx="10">
                  <c:v>1.6568744125085278E-3</c:v>
                </c:pt>
                <c:pt idx="11">
                  <c:v>1.6609025794794387E-3</c:v>
                </c:pt>
                <c:pt idx="12">
                  <c:v>1.6694286139132869E-3</c:v>
                </c:pt>
                <c:pt idx="13">
                  <c:v>1.6710273469567984E-3</c:v>
                </c:pt>
                <c:pt idx="14">
                  <c:v>1.6800679171685435E-3</c:v>
                </c:pt>
                <c:pt idx="15">
                  <c:v>1.6836389978246455E-3</c:v>
                </c:pt>
                <c:pt idx="16">
                  <c:v>1.6871000215988882E-3</c:v>
                </c:pt>
                <c:pt idx="17">
                  <c:v>1.6933860503077866E-3</c:v>
                </c:pt>
                <c:pt idx="18">
                  <c:v>1.695049990344563E-3</c:v>
                </c:pt>
                <c:pt idx="19">
                  <c:v>1.7024036482788832E-3</c:v>
                </c:pt>
                <c:pt idx="20">
                  <c:v>1.7049926517569353E-3</c:v>
                </c:pt>
                <c:pt idx="21">
                  <c:v>1.7074001750480437E-3</c:v>
                </c:pt>
                <c:pt idx="22">
                  <c:v>1.7099999999957368E-3</c:v>
                </c:pt>
                <c:pt idx="23">
                  <c:v>1.711709159633525E-3</c:v>
                </c:pt>
                <c:pt idx="24">
                  <c:v>1.7167913567249437E-3</c:v>
                </c:pt>
                <c:pt idx="25">
                  <c:v>1.718462271202544E-3</c:v>
                </c:pt>
                <c:pt idx="26">
                  <c:v>1.7201256218023141E-3</c:v>
                </c:pt>
                <c:pt idx="27">
                  <c:v>1.7215773230168678E-3</c:v>
                </c:pt>
                <c:pt idx="28">
                  <c:v>1.723317993639869E-3</c:v>
                </c:pt>
                <c:pt idx="29">
                  <c:v>1.7283215218660739E-3</c:v>
                </c:pt>
                <c:pt idx="30">
                  <c:v>1.7299350314449163E-3</c:v>
                </c:pt>
                <c:pt idx="31">
                  <c:v>1.7315394772995612E-3</c:v>
                </c:pt>
                <c:pt idx="32">
                  <c:v>1.7327444058483537E-3</c:v>
                </c:pt>
                <c:pt idx="33">
                  <c:v>1.7345154708708673E-3</c:v>
                </c:pt>
                <c:pt idx="34">
                  <c:v>1.7394179903244846E-3</c:v>
                </c:pt>
                <c:pt idx="35">
                  <c:v>1.7409633767112122E-3</c:v>
                </c:pt>
                <c:pt idx="36">
                  <c:v>1.7424981264051018E-3</c:v>
                </c:pt>
                <c:pt idx="37">
                  <c:v>1.74342611868043E-3</c:v>
                </c:pt>
                <c:pt idx="38">
                  <c:v>1.7452262570298988E-3</c:v>
                </c:pt>
                <c:pt idx="39">
                  <c:v>1.7500041985036197E-3</c:v>
                </c:pt>
                <c:pt idx="40">
                  <c:v>1.7514702315622858E-3</c:v>
                </c:pt>
                <c:pt idx="41">
                  <c:v>1.7529239818417865E-3</c:v>
                </c:pt>
                <c:pt idx="42">
                  <c:v>1.7547600055933233E-3</c:v>
                </c:pt>
                <c:pt idx="43">
                  <c:v>1.7566061263185485E-3</c:v>
                </c:pt>
                <c:pt idx="44">
                  <c:v>1.759999999996373E-3</c:v>
                </c:pt>
                <c:pt idx="45">
                  <c:v>1.7613700295727166E-3</c:v>
                </c:pt>
                <c:pt idx="46">
                  <c:v>1.7627177231600458E-3</c:v>
                </c:pt>
                <c:pt idx="47">
                  <c:v>1.7629301833687438E-3</c:v>
                </c:pt>
                <c:pt idx="48">
                  <c:v>1.7647834075909265E-3</c:v>
                </c:pt>
                <c:pt idx="49">
                  <c:v>1.7691914271923386E-3</c:v>
                </c:pt>
                <c:pt idx="50">
                  <c:v>1.7704475482231356E-3</c:v>
                </c:pt>
                <c:pt idx="51">
                  <c:v>1.7716956662685544E-3</c:v>
                </c:pt>
                <c:pt idx="52">
                  <c:v>1.771649194719915E-3</c:v>
                </c:pt>
                <c:pt idx="53">
                  <c:v>1.7735261502173486E-3</c:v>
                </c:pt>
                <c:pt idx="54">
                  <c:v>1.7778913493988091E-3</c:v>
                </c:pt>
                <c:pt idx="55">
                  <c:v>1.7791368099533886E-3</c:v>
                </c:pt>
                <c:pt idx="56">
                  <c:v>1.7803895728712722E-3</c:v>
                </c:pt>
                <c:pt idx="57">
                  <c:v>1.7804024778110973E-3</c:v>
                </c:pt>
                <c:pt idx="58">
                  <c:v>1.7823032578640279E-3</c:v>
                </c:pt>
                <c:pt idx="59">
                  <c:v>1.7868429223959774E-3</c:v>
                </c:pt>
                <c:pt idx="60">
                  <c:v>1.7881877770199251E-3</c:v>
                </c:pt>
                <c:pt idx="61">
                  <c:v>1.7895562117439313E-3</c:v>
                </c:pt>
                <c:pt idx="62">
                  <c:v>1.7899630021900074E-3</c:v>
                </c:pt>
                <c:pt idx="63">
                  <c:v>1.791889803935659E-3</c:v>
                </c:pt>
                <c:pt idx="64">
                  <c:v>1.7968369487989285E-3</c:v>
                </c:pt>
                <c:pt idx="65">
                  <c:v>1.7983980591850266E-3</c:v>
                </c:pt>
                <c:pt idx="66">
                  <c:v>1.7999999999665825E-3</c:v>
                </c:pt>
                <c:pt idx="67">
                  <c:v>1.8010399527383348E-3</c:v>
                </c:pt>
                <c:pt idx="68">
                  <c:v>1.8029722687465789E-3</c:v>
                </c:pt>
                <c:pt idx="69">
                  <c:v>1.8081919456892255E-3</c:v>
                </c:pt>
                <c:pt idx="70">
                  <c:v>1.809845799058016E-3</c:v>
                </c:pt>
                <c:pt idx="71">
                  <c:v>1.8115037633065303E-3</c:v>
                </c:pt>
                <c:pt idx="72">
                  <c:v>1.8128230796060389E-3</c:v>
                </c:pt>
                <c:pt idx="73">
                  <c:v>1.8146647664693139E-3</c:v>
                </c:pt>
                <c:pt idx="74">
                  <c:v>1.8198403483478376E-3</c:v>
                </c:pt>
                <c:pt idx="75">
                  <c:v>1.8215141393712155E-3</c:v>
                </c:pt>
                <c:pt idx="76">
                  <c:v>1.823189162530735E-3</c:v>
                </c:pt>
                <c:pt idx="77">
                  <c:v>1.8247456854849102E-3</c:v>
                </c:pt>
                <c:pt idx="78">
                  <c:v>1.8264868425316057E-3</c:v>
                </c:pt>
                <c:pt idx="79">
                  <c:v>1.8315696308884766E-3</c:v>
                </c:pt>
                <c:pt idx="80">
                  <c:v>1.8332442703173531E-3</c:v>
                </c:pt>
                <c:pt idx="81">
                  <c:v>1.8349176171281953E-3</c:v>
                </c:pt>
                <c:pt idx="82">
                  <c:v>1.8366704199015622E-3</c:v>
                </c:pt>
                <c:pt idx="83">
                  <c:v>1.8383042398534505E-3</c:v>
                </c:pt>
                <c:pt idx="84">
                  <c:v>1.8432536024527236E-3</c:v>
                </c:pt>
                <c:pt idx="85">
                  <c:v>1.8449124790274089E-3</c:v>
                </c:pt>
                <c:pt idx="86">
                  <c:v>1.8465678922411301E-3</c:v>
                </c:pt>
                <c:pt idx="87">
                  <c:v>1.8484771838352665E-3</c:v>
                </c:pt>
                <c:pt idx="88">
                  <c:v>1.8499999999962741E-3</c:v>
                </c:pt>
                <c:pt idx="89">
                  <c:v>1.8547840376250645E-3</c:v>
                </c:pt>
                <c:pt idx="90">
                  <c:v>1.8564144927572825E-3</c:v>
                </c:pt>
                <c:pt idx="91">
                  <c:v>1.8580410723758201E-3</c:v>
                </c:pt>
                <c:pt idx="92">
                  <c:v>1.8600897980083548E-3</c:v>
                </c:pt>
                <c:pt idx="93">
                  <c:v>1.8615012040076745E-3</c:v>
                </c:pt>
                <c:pt idx="94">
                  <c:v>1.8661247989965866E-3</c:v>
                </c:pt>
                <c:pt idx="95">
                  <c:v>1.8677336564327141E-3</c:v>
                </c:pt>
                <c:pt idx="96">
                  <c:v>1.8693405847621312E-3</c:v>
                </c:pt>
                <c:pt idx="97">
                  <c:v>1.8715590189500237E-3</c:v>
                </c:pt>
                <c:pt idx="98">
                  <c:v>1.8728622143339671E-3</c:v>
                </c:pt>
                <c:pt idx="99">
                  <c:v>1.8773579488958075E-3</c:v>
                </c:pt>
                <c:pt idx="100">
                  <c:v>1.8789604522046559E-3</c:v>
                </c:pt>
                <c:pt idx="101">
                  <c:v>1.8805635123924191E-3</c:v>
                </c:pt>
                <c:pt idx="102">
                  <c:v>1.8829878120953647E-3</c:v>
                </c:pt>
                <c:pt idx="103">
                  <c:v>1.8841897445049359E-3</c:v>
                </c:pt>
                <c:pt idx="104">
                  <c:v>1.8886015236005281E-3</c:v>
                </c:pt>
                <c:pt idx="105">
                  <c:v>1.8902166934892926E-3</c:v>
                </c:pt>
                <c:pt idx="106">
                  <c:v>1.8918354458513915E-3</c:v>
                </c:pt>
                <c:pt idx="107">
                  <c:v>1.8945054393833564E-3</c:v>
                </c:pt>
                <c:pt idx="108">
                  <c:v>1.8956168762009702E-3</c:v>
                </c:pt>
                <c:pt idx="109">
                  <c:v>1.9000000000045849E-3</c:v>
                </c:pt>
                <c:pt idx="110">
                  <c:v>1.9016504529421818E-3</c:v>
                </c:pt>
                <c:pt idx="111">
                  <c:v>1.903306961206729E-3</c:v>
                </c:pt>
                <c:pt idx="112">
                  <c:v>1.9062447104668391E-3</c:v>
                </c:pt>
                <c:pt idx="113">
                  <c:v>1.907280248568063E-3</c:v>
                </c:pt>
                <c:pt idx="114">
                  <c:v>1.9116612898587698E-3</c:v>
                </c:pt>
                <c:pt idx="115">
                  <c:v>1.9133427412906302E-3</c:v>
                </c:pt>
                <c:pt idx="116">
                  <c:v>1.915026476285119E-3</c:v>
                </c:pt>
                <c:pt idx="117">
                  <c:v>1.9181370299894613E-3</c:v>
                </c:pt>
                <c:pt idx="118">
                  <c:v>1.9191145479498229E-3</c:v>
                </c:pt>
                <c:pt idx="119">
                  <c:v>1.9234610052694368E-3</c:v>
                </c:pt>
                <c:pt idx="120">
                  <c:v>1.9251474387342253E-3</c:v>
                </c:pt>
                <c:pt idx="121">
                  <c:v>1.9268325126277604E-3</c:v>
                </c:pt>
                <c:pt idx="122">
                  <c:v>1.9299966847524906E-3</c:v>
                </c:pt>
                <c:pt idx="123">
                  <c:v>1.9309370244521228E-3</c:v>
                </c:pt>
                <c:pt idx="124">
                  <c:v>1.9352197322672214E-3</c:v>
                </c:pt>
                <c:pt idx="125">
                  <c:v>1.9368860317319689E-3</c:v>
                </c:pt>
                <c:pt idx="126">
                  <c:v>1.9385474571287911E-3</c:v>
                </c:pt>
                <c:pt idx="127">
                  <c:v>1.9416427934179758E-3</c:v>
                </c:pt>
                <c:pt idx="128">
                  <c:v>1.9425697734093584E-3</c:v>
                </c:pt>
                <c:pt idx="129">
                  <c:v>1.9467643600588824E-3</c:v>
                </c:pt>
                <c:pt idx="130">
                  <c:v>1.9483863099869093E-3</c:v>
                </c:pt>
                <c:pt idx="131">
                  <c:v>1.9499999999997798E-3</c:v>
                </c:pt>
                <c:pt idx="132">
                  <c:v>1.9529056449146339E-3</c:v>
                </c:pt>
                <c:pt idx="133">
                  <c:v>1.9538314955150631E-3</c:v>
                </c:pt>
                <c:pt idx="134">
                  <c:v>1.9578440113458126E-3</c:v>
                </c:pt>
                <c:pt idx="135">
                  <c:v>1.9593705332701982E-3</c:v>
                </c:pt>
                <c:pt idx="136">
                  <c:v>1.9608854990920605E-3</c:v>
                </c:pt>
                <c:pt idx="137">
                  <c:v>1.9636138372796244E-3</c:v>
                </c:pt>
                <c:pt idx="138">
                  <c:v>1.9644957741242397E-3</c:v>
                </c:pt>
                <c:pt idx="139">
                  <c:v>1.9683258982445902E-3</c:v>
                </c:pt>
                <c:pt idx="140">
                  <c:v>1.9697949879192004E-3</c:v>
                </c:pt>
                <c:pt idx="141">
                  <c:v>1.9712604173260928E-3</c:v>
                </c:pt>
                <c:pt idx="142">
                  <c:v>1.9739767317367395E-3</c:v>
                </c:pt>
                <c:pt idx="143">
                  <c:v>1.9748144235113888E-3</c:v>
                </c:pt>
                <c:pt idx="144">
                  <c:v>1.9785735584937074E-3</c:v>
                </c:pt>
                <c:pt idx="145">
                  <c:v>1.9800416787024984E-3</c:v>
                </c:pt>
                <c:pt idx="146">
                  <c:v>1.9815144317929089E-3</c:v>
                </c:pt>
                <c:pt idx="147">
                  <c:v>1.9851119054432437E-3</c:v>
                </c:pt>
                <c:pt idx="148">
                  <c:v>1.9889905752447619E-3</c:v>
                </c:pt>
                <c:pt idx="149">
                  <c:v>1.9905169700201457E-3</c:v>
                </c:pt>
                <c:pt idx="150">
                  <c:v>1.992056688163294E-3</c:v>
                </c:pt>
                <c:pt idx="151">
                  <c:v>1.9928148862050649E-3</c:v>
                </c:pt>
                <c:pt idx="152">
                  <c:v>2.0000000010511792E-3</c:v>
                </c:pt>
                <c:pt idx="153">
                  <c:v>2.0016462300807771E-3</c:v>
                </c:pt>
                <c:pt idx="154">
                  <c:v>2.0033120687801094E-3</c:v>
                </c:pt>
                <c:pt idx="155">
                  <c:v>2.0069904569666127E-3</c:v>
                </c:pt>
                <c:pt idx="156">
                  <c:v>2.0077044414867845E-3</c:v>
                </c:pt>
                <c:pt idx="157">
                  <c:v>2.011882923082456E-3</c:v>
                </c:pt>
                <c:pt idx="158">
                  <c:v>2.0136347740525372E-3</c:v>
                </c:pt>
                <c:pt idx="159">
                  <c:v>2.0153955826386879E-3</c:v>
                </c:pt>
                <c:pt idx="160">
                  <c:v>2.019366679126109E-3</c:v>
                </c:pt>
                <c:pt idx="161">
                  <c:v>2.0200444703806549E-3</c:v>
                </c:pt>
                <c:pt idx="162">
                  <c:v>2.0242787893398435E-3</c:v>
                </c:pt>
                <c:pt idx="163">
                  <c:v>2.0260600681128514E-3</c:v>
                </c:pt>
                <c:pt idx="164">
                  <c:v>2.0278391091790087E-3</c:v>
                </c:pt>
                <c:pt idx="165">
                  <c:v>2.0318673978139087E-3</c:v>
                </c:pt>
                <c:pt idx="166">
                  <c:v>2.0325100140976917E-3</c:v>
                </c:pt>
                <c:pt idx="167">
                  <c:v>2.0366428318708447E-3</c:v>
                </c:pt>
                <c:pt idx="168">
                  <c:v>2.0383735412377035E-3</c:v>
                </c:pt>
                <c:pt idx="169">
                  <c:v>2.0400902742544308E-3</c:v>
                </c:pt>
                <c:pt idx="170">
                  <c:v>2.0439318589970221E-3</c:v>
                </c:pt>
                <c:pt idx="171">
                  <c:v>2.045585830467675E-3</c:v>
                </c:pt>
                <c:pt idx="172">
                  <c:v>2.0484036604489597E-3</c:v>
                </c:pt>
                <c:pt idx="173">
                  <c:v>2.0499999999580645E-3</c:v>
                </c:pt>
                <c:pt idx="174">
                  <c:v>2.0515706212525073E-3</c:v>
                </c:pt>
                <c:pt idx="175">
                  <c:v>2.0550073769193752E-3</c:v>
                </c:pt>
                <c:pt idx="176">
                  <c:v>2.0555766773333053E-3</c:v>
                </c:pt>
                <c:pt idx="177">
                  <c:v>2.0590808751958412E-3</c:v>
                </c:pt>
                <c:pt idx="178">
                  <c:v>2.0605246961641981E-3</c:v>
                </c:pt>
                <c:pt idx="179">
                  <c:v>2.0619526012827147E-3</c:v>
                </c:pt>
                <c:pt idx="180">
                  <c:v>2.0651032504908702E-3</c:v>
                </c:pt>
                <c:pt idx="181">
                  <c:v>2.0656329612701082E-3</c:v>
                </c:pt>
                <c:pt idx="182">
                  <c:v>2.0689068623253675E-3</c:v>
                </c:pt>
                <c:pt idx="183">
                  <c:v>2.0702714978359706E-3</c:v>
                </c:pt>
                <c:pt idx="184">
                  <c:v>2.0716310537082245E-3</c:v>
                </c:pt>
                <c:pt idx="185">
                  <c:v>2.0747227869484823E-3</c:v>
                </c:pt>
                <c:pt idx="186">
                  <c:v>2.0752123502800926E-3</c:v>
                </c:pt>
                <c:pt idx="187">
                  <c:v>2.0784085891831458E-3</c:v>
                </c:pt>
                <c:pt idx="188">
                  <c:v>2.0797713792082358E-3</c:v>
                </c:pt>
                <c:pt idx="189">
                  <c:v>2.0811404213032262E-3</c:v>
                </c:pt>
                <c:pt idx="190">
                  <c:v>2.0844078503078249E-3</c:v>
                </c:pt>
                <c:pt idx="191">
                  <c:v>2.0848581964505062E-3</c:v>
                </c:pt>
                <c:pt idx="192">
                  <c:v>2.0871436099471354E-3</c:v>
                </c:pt>
                <c:pt idx="193">
                  <c:v>2.0885635949781742E-3</c:v>
                </c:pt>
                <c:pt idx="194">
                  <c:v>2.089999999993708E-3</c:v>
                </c:pt>
                <c:pt idx="195">
                  <c:v>2.0914543274103397E-3</c:v>
                </c:pt>
                <c:pt idx="196">
                  <c:v>2.095124896305459E-3</c:v>
                </c:pt>
                <c:pt idx="197">
                  <c:v>2.097461066568575E-3</c:v>
                </c:pt>
                <c:pt idx="198">
                  <c:v>2.0990121139618915E-3</c:v>
                </c:pt>
                <c:pt idx="199">
                  <c:v>2.1005837115341914E-3</c:v>
                </c:pt>
                <c:pt idx="200">
                  <c:v>2.102176263378015E-3</c:v>
                </c:pt>
                <c:pt idx="201">
                  <c:v>2.1063560734499438E-3</c:v>
                </c:pt>
                <c:pt idx="202">
                  <c:v>2.1087641257767375E-3</c:v>
                </c:pt>
                <c:pt idx="203">
                  <c:v>2.1104675408282706E-3</c:v>
                </c:pt>
                <c:pt idx="204">
                  <c:v>2.1121943529867405E-3</c:v>
                </c:pt>
                <c:pt idx="205">
                  <c:v>2.1139449724401956E-3</c:v>
                </c:pt>
                <c:pt idx="206">
                  <c:v>2.1186986621028669E-3</c:v>
                </c:pt>
                <c:pt idx="207">
                  <c:v>2.1211937574419203E-3</c:v>
                </c:pt>
                <c:pt idx="208">
                  <c:v>2.123069596675126E-3</c:v>
                </c:pt>
                <c:pt idx="209">
                  <c:v>2.1249717226264489E-3</c:v>
                </c:pt>
                <c:pt idx="210">
                  <c:v>2.1269005515838243E-3</c:v>
                </c:pt>
                <c:pt idx="211">
                  <c:v>2.1369598725893674E-3</c:v>
                </c:pt>
                <c:pt idx="212">
                  <c:v>2.1390577104719545E-3</c:v>
                </c:pt>
                <c:pt idx="213">
                  <c:v>2.1411851897993467E-3</c:v>
                </c:pt>
                <c:pt idx="214">
                  <c:v>2.1472853973743527E-3</c:v>
                </c:pt>
                <c:pt idx="215">
                  <c:v>2.1500000000018757E-3</c:v>
                </c:pt>
                <c:pt idx="216">
                  <c:v>2.1522817250748689E-3</c:v>
                </c:pt>
                <c:pt idx="217">
                  <c:v>2.1545936726774365E-3</c:v>
                </c:pt>
                <c:pt idx="218">
                  <c:v>2.1569342889618988E-3</c:v>
                </c:pt>
                <c:pt idx="219">
                  <c:v>2.163747435217325E-3</c:v>
                </c:pt>
                <c:pt idx="220">
                  <c:v>2.1665519845193403E-3</c:v>
                </c:pt>
                <c:pt idx="221">
                  <c:v>2.1690122570470721E-3</c:v>
                </c:pt>
                <c:pt idx="222">
                  <c:v>2.1714916474932307E-3</c:v>
                </c:pt>
                <c:pt idx="223">
                  <c:v>2.1835807197858551E-3</c:v>
                </c:pt>
                <c:pt idx="224">
                  <c:v>2.1837363923829151E-3</c:v>
                </c:pt>
                <c:pt idx="225">
                  <c:v>2.1841179478859639E-3</c:v>
                </c:pt>
                <c:pt idx="226">
                  <c:v>2.1866774416437222E-3</c:v>
                </c:pt>
                <c:pt idx="227">
                  <c:v>2.1892444173639276E-3</c:v>
                </c:pt>
                <c:pt idx="228">
                  <c:v>2.1918171693841196E-3</c:v>
                </c:pt>
                <c:pt idx="229">
                  <c:v>2.1994183971264917E-3</c:v>
                </c:pt>
                <c:pt idx="230">
                  <c:v>2.2021314475757655E-3</c:v>
                </c:pt>
                <c:pt idx="231">
                  <c:v>2.204707116517237E-3</c:v>
                </c:pt>
                <c:pt idx="232">
                  <c:v>2.2072780999963892E-3</c:v>
                </c:pt>
                <c:pt idx="233">
                  <c:v>2.2098426164204855E-3</c:v>
                </c:pt>
                <c:pt idx="234">
                  <c:v>2.2098455207234489E-3</c:v>
                </c:pt>
                <c:pt idx="235">
                  <c:v>2.2200000000429047E-3</c:v>
                </c:pt>
                <c:pt idx="236">
                  <c:v>2.2225053710914996E-3</c:v>
                </c:pt>
                <c:pt idx="237">
                  <c:v>2.2249951218352641E-3</c:v>
                </c:pt>
                <c:pt idx="238">
                  <c:v>2.227469168082038E-3</c:v>
                </c:pt>
                <c:pt idx="239">
                  <c:v>2.2349628787848626E-3</c:v>
                </c:pt>
                <c:pt idx="240">
                  <c:v>2.2372065968657723E-3</c:v>
                </c:pt>
                <c:pt idx="241">
                  <c:v>2.2396008303571277E-3</c:v>
                </c:pt>
                <c:pt idx="242">
                  <c:v>2.2419788377674018E-3</c:v>
                </c:pt>
                <c:pt idx="243">
                  <c:v>2.2443405294273909E-3</c:v>
                </c:pt>
                <c:pt idx="244">
                  <c:v>2.251678718939536E-3</c:v>
                </c:pt>
                <c:pt idx="245">
                  <c:v>2.2536223178061575E-3</c:v>
                </c:pt>
                <c:pt idx="246">
                  <c:v>2.2559010583004294E-3</c:v>
                </c:pt>
                <c:pt idx="247">
                  <c:v>2.2581629286026633E-3</c:v>
                </c:pt>
                <c:pt idx="248">
                  <c:v>2.2604078335681454E-3</c:v>
                </c:pt>
                <c:pt idx="249">
                  <c:v>2.2676020472854426E-3</c:v>
                </c:pt>
                <c:pt idx="250">
                  <c:v>2.2692158697782392E-3</c:v>
                </c:pt>
                <c:pt idx="251">
                  <c:v>2.2713744935033771E-3</c:v>
                </c:pt>
                <c:pt idx="252">
                  <c:v>2.2735155645938815E-3</c:v>
                </c:pt>
                <c:pt idx="253">
                  <c:v>2.2756389824288713E-3</c:v>
                </c:pt>
                <c:pt idx="254">
                  <c:v>2.2827012230547564E-3</c:v>
                </c:pt>
                <c:pt idx="255">
                  <c:v>2.2839540814209073E-3</c:v>
                </c:pt>
                <c:pt idx="256">
                  <c:v>2.2859876962897374E-3</c:v>
                </c:pt>
                <c:pt idx="257">
                  <c:v>2.2880030377518895E-3</c:v>
                </c:pt>
                <c:pt idx="258">
                  <c:v>2.2899999997118476E-3</c:v>
                </c:pt>
                <c:pt idx="259">
                  <c:v>2.2969174663259478E-3</c:v>
                </c:pt>
                <c:pt idx="260">
                  <c:v>2.2974694691495581E-3</c:v>
                </c:pt>
                <c:pt idx="261">
                  <c:v>2.2992204746952669E-3</c:v>
                </c:pt>
                <c:pt idx="262">
                  <c:v>2.300941582368086E-3</c:v>
                </c:pt>
                <c:pt idx="263">
                  <c:v>2.3026412783104344E-3</c:v>
                </c:pt>
                <c:pt idx="264">
                  <c:v>2.3093135356052289E-3</c:v>
                </c:pt>
                <c:pt idx="265">
                  <c:v>2.3093989217893105E-3</c:v>
                </c:pt>
                <c:pt idx="266">
                  <c:v>2.311122105390819E-3</c:v>
                </c:pt>
                <c:pt idx="267">
                  <c:v>2.3128767466329839E-3</c:v>
                </c:pt>
                <c:pt idx="268">
                  <c:v>2.3146719825100906E-3</c:v>
                </c:pt>
                <c:pt idx="269">
                  <c:v>2.3215262818059401E-3</c:v>
                </c:pt>
                <c:pt idx="270">
                  <c:v>2.3224448669700039E-3</c:v>
                </c:pt>
                <c:pt idx="271">
                  <c:v>2.3245833857387572E-3</c:v>
                </c:pt>
                <c:pt idx="272">
                  <c:v>2.3268192740829269E-3</c:v>
                </c:pt>
                <c:pt idx="273">
                  <c:v>2.3291623200591242E-3</c:v>
                </c:pt>
                <c:pt idx="274">
                  <c:v>2.3366410501185321E-3</c:v>
                </c:pt>
                <c:pt idx="275">
                  <c:v>2.3398050982573644E-3</c:v>
                </c:pt>
                <c:pt idx="276">
                  <c:v>2.3428340102743454E-3</c:v>
                </c:pt>
                <c:pt idx="277">
                  <c:v>2.3460307626816793E-3</c:v>
                </c:pt>
                <c:pt idx="278">
                  <c:v>2.3494057951521643E-3</c:v>
                </c:pt>
                <c:pt idx="279">
                  <c:v>2.3579652854366635E-3</c:v>
                </c:pt>
                <c:pt idx="280">
                  <c:v>2.3649007800652928E-3</c:v>
                </c:pt>
                <c:pt idx="281">
                  <c:v>2.369216219220685E-3</c:v>
                </c:pt>
                <c:pt idx="282">
                  <c:v>2.3735456341898984E-3</c:v>
                </c:pt>
                <c:pt idx="283">
                  <c:v>2.3778892493740334E-3</c:v>
                </c:pt>
                <c:pt idx="284">
                  <c:v>2.3871784515710811E-3</c:v>
                </c:pt>
                <c:pt idx="285">
                  <c:v>2.3954102575617898E-3</c:v>
                </c:pt>
                <c:pt idx="286">
                  <c:v>2.3998282971179055E-3</c:v>
                </c:pt>
                <c:pt idx="287">
                  <c:v>2.4042619176654219E-3</c:v>
                </c:pt>
                <c:pt idx="288">
                  <c:v>2.40871135506192E-3</c:v>
                </c:pt>
                <c:pt idx="289">
                  <c:v>2.4180362356795116E-3</c:v>
                </c:pt>
                <c:pt idx="290">
                  <c:v>2.4266720476010697E-3</c:v>
                </c:pt>
                <c:pt idx="291">
                  <c:v>2.431204164414196E-3</c:v>
                </c:pt>
                <c:pt idx="292">
                  <c:v>2.4357535476058957E-3</c:v>
                </c:pt>
                <c:pt idx="293">
                  <c:v>2.4403204444946084E-3</c:v>
                </c:pt>
                <c:pt idx="294">
                  <c:v>2.4496901605915791E-3</c:v>
                </c:pt>
                <c:pt idx="295">
                  <c:v>2.4587681727121749E-3</c:v>
                </c:pt>
                <c:pt idx="296">
                  <c:v>2.4634264051859008E-3</c:v>
                </c:pt>
                <c:pt idx="297">
                  <c:v>2.468103669661026E-3</c:v>
                </c:pt>
                <c:pt idx="298">
                  <c:v>2.4728002249212303E-3</c:v>
                </c:pt>
                <c:pt idx="299">
                  <c:v>2.4822241305730531E-3</c:v>
                </c:pt>
                <c:pt idx="300">
                  <c:v>2.4917845868200699E-3</c:v>
                </c:pt>
                <c:pt idx="301">
                  <c:v>2.4965815350962567E-3</c:v>
                </c:pt>
                <c:pt idx="302">
                  <c:v>2.5013993612625451E-3</c:v>
                </c:pt>
                <c:pt idx="303">
                  <c:v>2.5062432609117133E-3</c:v>
                </c:pt>
                <c:pt idx="304">
                  <c:v>2.5157440756949701E-3</c:v>
                </c:pt>
                <c:pt idx="305">
                  <c:v>2.5258968543026934E-3</c:v>
                </c:pt>
                <c:pt idx="306">
                  <c:v>2.5308697337216302E-3</c:v>
                </c:pt>
                <c:pt idx="307">
                  <c:v>2.5358623292018987E-3</c:v>
                </c:pt>
                <c:pt idx="308">
                  <c:v>2.5408725678990269E-3</c:v>
                </c:pt>
                <c:pt idx="309">
                  <c:v>2.5504404655575311E-3</c:v>
                </c:pt>
                <c:pt idx="310">
                  <c:v>2.5610478046806271E-3</c:v>
                </c:pt>
                <c:pt idx="311">
                  <c:v>2.5661144734977297E-3</c:v>
                </c:pt>
                <c:pt idx="312">
                  <c:v>2.57118593247521E-3</c:v>
                </c:pt>
                <c:pt idx="313">
                  <c:v>2.57625997009859E-3</c:v>
                </c:pt>
                <c:pt idx="314">
                  <c:v>2.5857900346833575E-3</c:v>
                </c:pt>
                <c:pt idx="315">
                  <c:v>2.5965369833039721E-3</c:v>
                </c:pt>
                <c:pt idx="316">
                  <c:v>2.6015900479748814E-3</c:v>
                </c:pt>
                <c:pt idx="317">
                  <c:v>2.606632006120119E-3</c:v>
                </c:pt>
                <c:pt idx="318">
                  <c:v>2.611660507525634E-3</c:v>
                </c:pt>
                <c:pt idx="319">
                  <c:v>2.6210452035430516E-3</c:v>
                </c:pt>
                <c:pt idx="320">
                  <c:v>2.6315922479488154E-3</c:v>
                </c:pt>
                <c:pt idx="321">
                  <c:v>2.6365175189162148E-3</c:v>
                </c:pt>
                <c:pt idx="322">
                  <c:v>2.6414148157387508E-3</c:v>
                </c:pt>
                <c:pt idx="323">
                  <c:v>2.646281649493821E-3</c:v>
                </c:pt>
                <c:pt idx="324">
                  <c:v>2.6554110787930943E-3</c:v>
                </c:pt>
                <c:pt idx="325">
                  <c:v>2.665497870235799E-3</c:v>
                </c:pt>
                <c:pt idx="326">
                  <c:v>2.670262673320491E-3</c:v>
                </c:pt>
                <c:pt idx="327">
                  <c:v>2.6750131810834347E-3</c:v>
                </c:pt>
                <c:pt idx="328">
                  <c:v>2.6797496158767393E-3</c:v>
                </c:pt>
                <c:pt idx="329">
                  <c:v>2.6886996404127893E-3</c:v>
                </c:pt>
                <c:pt idx="330">
                  <c:v>2.6985591795516831E-3</c:v>
                </c:pt>
                <c:pt idx="331">
                  <c:v>2.7032286919328281E-3</c:v>
                </c:pt>
                <c:pt idx="332">
                  <c:v>2.7078855297487949E-3</c:v>
                </c:pt>
                <c:pt idx="333">
                  <c:v>2.7125299367824402E-3</c:v>
                </c:pt>
                <c:pt idx="334">
                  <c:v>2.721327608851238E-3</c:v>
                </c:pt>
                <c:pt idx="335">
                  <c:v>2.7309882399051228E-3</c:v>
                </c:pt>
                <c:pt idx="336">
                  <c:v>2.7355742569259434E-3</c:v>
                </c:pt>
                <c:pt idx="337">
                  <c:v>2.7401493701564548E-3</c:v>
                </c:pt>
                <c:pt idx="338">
                  <c:v>2.7447138448113569E-3</c:v>
                </c:pt>
                <c:pt idx="339">
                  <c:v>2.7533771958756434E-3</c:v>
                </c:pt>
                <c:pt idx="340">
                  <c:v>2.7628707691447177E-3</c:v>
                </c:pt>
                <c:pt idx="341">
                  <c:v>2.7673861363157323E-3</c:v>
                </c:pt>
                <c:pt idx="342">
                  <c:v>2.7718925205031846E-3</c:v>
                </c:pt>
                <c:pt idx="343">
                  <c:v>2.7763902083562443E-3</c:v>
                </c:pt>
                <c:pt idx="344">
                  <c:v>2.7788468644461719E-3</c:v>
                </c:pt>
                <c:pt idx="345">
                  <c:v>2.7942998365888569E-3</c:v>
                </c:pt>
                <c:pt idx="346">
                  <c:v>2.7987583721784579E-3</c:v>
                </c:pt>
                <c:pt idx="347">
                  <c:v>2.8032095293092289E-3</c:v>
                </c:pt>
                <c:pt idx="348">
                  <c:v>2.8076531462508142E-3</c:v>
                </c:pt>
                <c:pt idx="349">
                  <c:v>2.8161016659561376E-3</c:v>
                </c:pt>
                <c:pt idx="350">
                  <c:v>2.8253489515330677E-3</c:v>
                </c:pt>
                <c:pt idx="351">
                  <c:v>2.8297524155893625E-3</c:v>
                </c:pt>
                <c:pt idx="352">
                  <c:v>2.834147353485058E-3</c:v>
                </c:pt>
                <c:pt idx="353">
                  <c:v>2.838533598292422E-3</c:v>
                </c:pt>
                <c:pt idx="354">
                  <c:v>2.8468827554906065E-3</c:v>
                </c:pt>
                <c:pt idx="355">
                  <c:v>2.855988282124636E-3</c:v>
                </c:pt>
                <c:pt idx="356">
                  <c:v>2.8603285316080671E-3</c:v>
                </c:pt>
                <c:pt idx="357">
                  <c:v>2.8646590708529666E-3</c:v>
                </c:pt>
                <c:pt idx="358">
                  <c:v>2.8689797277361979E-3</c:v>
                </c:pt>
                <c:pt idx="359">
                  <c:v>2.8772266585719328E-3</c:v>
                </c:pt>
                <c:pt idx="360">
                  <c:v>2.8861600632047687E-3</c:v>
                </c:pt>
                <c:pt idx="361">
                  <c:v>2.8904287004481162E-3</c:v>
                </c:pt>
                <c:pt idx="362">
                  <c:v>2.8946864070003723E-3</c:v>
                </c:pt>
                <c:pt idx="363">
                  <c:v>2.8989330055418975E-3</c:v>
                </c:pt>
                <c:pt idx="364">
                  <c:v>2.9070750035085488E-3</c:v>
                </c:pt>
                <c:pt idx="365">
                  <c:v>2.9158047472258603E-3</c:v>
                </c:pt>
                <c:pt idx="366">
                  <c:v>2.9199931199366531E-3</c:v>
                </c:pt>
                <c:pt idx="367">
                  <c:v>2.924169305129602E-3</c:v>
                </c:pt>
                <c:pt idx="368">
                  <c:v>2.9283333025716877E-3</c:v>
                </c:pt>
                <c:pt idx="369">
                  <c:v>2.9363690990258343E-3</c:v>
                </c:pt>
                <c:pt idx="370">
                  <c:v>2.9448839653880474E-3</c:v>
                </c:pt>
                <c:pt idx="371">
                  <c:v>2.9489999582253488E-3</c:v>
                </c:pt>
                <c:pt idx="372">
                  <c:v>2.9531091723776393E-3</c:v>
                </c:pt>
                <c:pt idx="373">
                  <c:v>2.9572125665318573E-3</c:v>
                </c:pt>
                <c:pt idx="374">
                  <c:v>2.9651768695913667E-3</c:v>
                </c:pt>
                <c:pt idx="375">
                  <c:v>2.9735873860619838E-3</c:v>
                </c:pt>
                <c:pt idx="376">
                  <c:v>2.9776763296822813E-3</c:v>
                </c:pt>
                <c:pt idx="377">
                  <c:v>2.9817653669166823E-3</c:v>
                </c:pt>
                <c:pt idx="378">
                  <c:v>2.9858555102832548E-3</c:v>
                </c:pt>
                <c:pt idx="379">
                  <c:v>2.9938004297782855E-3</c:v>
                </c:pt>
                <c:pt idx="380">
                  <c:v>3.002247664602547E-3</c:v>
                </c:pt>
                <c:pt idx="381">
                  <c:v>3.0063587955750743E-3</c:v>
                </c:pt>
                <c:pt idx="382">
                  <c:v>3.0104772692964763E-3</c:v>
                </c:pt>
                <c:pt idx="383">
                  <c:v>3.014604152122962E-3</c:v>
                </c:pt>
                <c:pt idx="384">
                  <c:v>3.0225826574371722E-3</c:v>
                </c:pt>
                <c:pt idx="385">
                  <c:v>3.0312173708324998E-3</c:v>
                </c:pt>
                <c:pt idx="386">
                  <c:v>3.0354025637607186E-3</c:v>
                </c:pt>
                <c:pt idx="387">
                  <c:v>3.0396027254750383E-3</c:v>
                </c:pt>
                <c:pt idx="388">
                  <c:v>3.0438189761822906E-3</c:v>
                </c:pt>
                <c:pt idx="389">
                  <c:v>3.0518847966677287E-3</c:v>
                </c:pt>
                <c:pt idx="390">
                  <c:v>3.0608578368008349E-3</c:v>
                </c:pt>
                <c:pt idx="391">
                  <c:v>3.0651582628658399E-3</c:v>
                </c:pt>
                <c:pt idx="392">
                  <c:v>3.0694729539318608E-3</c:v>
                </c:pt>
                <c:pt idx="393">
                  <c:v>3.0738008685242649E-3</c:v>
                </c:pt>
                <c:pt idx="394">
                  <c:v>3.0819629435304974E-3</c:v>
                </c:pt>
                <c:pt idx="395">
                  <c:v>3.0912236536183627E-3</c:v>
                </c:pt>
                <c:pt idx="396">
                  <c:v>3.0956017846753975E-3</c:v>
                </c:pt>
                <c:pt idx="397">
                  <c:v>3.0999867229798009E-3</c:v>
                </c:pt>
                <c:pt idx="398">
                  <c:v>3.1043773712438323E-3</c:v>
                </c:pt>
                <c:pt idx="399">
                  <c:v>3.1125850245295817E-3</c:v>
                </c:pt>
                <c:pt idx="400">
                  <c:v>3.1219748390472137E-3</c:v>
                </c:pt>
                <c:pt idx="401">
                  <c:v>3.1263772986927073E-3</c:v>
                </c:pt>
                <c:pt idx="402">
                  <c:v>3.1307787171064427E-3</c:v>
                </c:pt>
                <c:pt idx="403">
                  <c:v>3.1351779411764031E-3</c:v>
                </c:pt>
                <c:pt idx="404">
                  <c:v>3.1471907561923438E-3</c:v>
                </c:pt>
                <c:pt idx="405">
                  <c:v>3.1571002291580393E-3</c:v>
                </c:pt>
                <c:pt idx="406">
                  <c:v>3.1614616251738857E-3</c:v>
                </c:pt>
                <c:pt idx="407">
                  <c:v>3.1658125317384515E-3</c:v>
                </c:pt>
                <c:pt idx="408">
                  <c:v>3.1682520819877736E-3</c:v>
                </c:pt>
                <c:pt idx="409">
                  <c:v>3.1830868054340826E-3</c:v>
                </c:pt>
                <c:pt idx="410">
                  <c:v>3.187366851411552E-3</c:v>
                </c:pt>
                <c:pt idx="411">
                  <c:v>3.1916289867702802E-3</c:v>
                </c:pt>
                <c:pt idx="412">
                  <c:v>3.1958724144343269E-3</c:v>
                </c:pt>
                <c:pt idx="413">
                  <c:v>3.2039082461690362E-3</c:v>
                </c:pt>
                <c:pt idx="414">
                  <c:v>3.2126853227430773E-3</c:v>
                </c:pt>
                <c:pt idx="415">
                  <c:v>3.216856182215011E-3</c:v>
                </c:pt>
                <c:pt idx="416">
                  <c:v>3.2210172674763536E-3</c:v>
                </c:pt>
                <c:pt idx="417">
                  <c:v>3.2251701847622492E-3</c:v>
                </c:pt>
                <c:pt idx="418">
                  <c:v>3.2331405244466027E-3</c:v>
                </c:pt>
                <c:pt idx="419">
                  <c:v>3.2417326952534505E-3</c:v>
                </c:pt>
                <c:pt idx="420">
                  <c:v>3.2458692625904444E-3</c:v>
                </c:pt>
                <c:pt idx="421">
                  <c:v>3.2500075372052643E-3</c:v>
                </c:pt>
                <c:pt idx="422">
                  <c:v>3.2541492046158273E-3</c:v>
                </c:pt>
                <c:pt idx="423">
                  <c:v>3.2621393588295453E-3</c:v>
                </c:pt>
                <c:pt idx="424">
                  <c:v>3.2707839090161807E-3</c:v>
                </c:pt>
                <c:pt idx="425">
                  <c:v>3.2749682196239909E-3</c:v>
                </c:pt>
                <c:pt idx="426">
                  <c:v>3.2791662740107382E-3</c:v>
                </c:pt>
                <c:pt idx="427">
                  <c:v>3.2833798369906893E-3</c:v>
                </c:pt>
                <c:pt idx="428">
                  <c:v>3.2914759735330409E-3</c:v>
                </c:pt>
                <c:pt idx="429">
                  <c:v>3.3004248676707366E-3</c:v>
                </c:pt>
                <c:pt idx="430">
                  <c:v>3.3047428423849602E-3</c:v>
                </c:pt>
                <c:pt idx="431">
                  <c:v>3.3090871525204794E-3</c:v>
                </c:pt>
                <c:pt idx="432">
                  <c:v>3.3134596422120027E-3</c:v>
                </c:pt>
                <c:pt idx="433">
                  <c:v>3.3217481044370651E-3</c:v>
                </c:pt>
                <c:pt idx="434">
                  <c:v>3.3312338009994194E-3</c:v>
                </c:pt>
                <c:pt idx="435">
                  <c:v>3.3357418959650211E-3</c:v>
                </c:pt>
                <c:pt idx="436">
                  <c:v>3.3402729639899127E-3</c:v>
                </c:pt>
                <c:pt idx="437">
                  <c:v>3.3448255630679092E-3</c:v>
                </c:pt>
                <c:pt idx="438">
                  <c:v>3.3533034082618143E-3</c:v>
                </c:pt>
                <c:pt idx="439">
                  <c:v>3.3632220800860306E-3</c:v>
                </c:pt>
                <c:pt idx="440">
                  <c:v>3.3678603546300912E-3</c:v>
                </c:pt>
                <c:pt idx="441">
                  <c:v>3.3725112983608381E-3</c:v>
                </c:pt>
                <c:pt idx="442">
                  <c:v>3.3771733993243117E-3</c:v>
                </c:pt>
                <c:pt idx="443">
                  <c:v>3.3857686174914277E-3</c:v>
                </c:pt>
                <c:pt idx="444">
                  <c:v>3.3959027866263176E-3</c:v>
                </c:pt>
                <c:pt idx="445">
                  <c:v>3.4005976446370577E-3</c:v>
                </c:pt>
                <c:pt idx="446">
                  <c:v>3.4052943782665814E-3</c:v>
                </c:pt>
                <c:pt idx="447">
                  <c:v>3.4099914055941024E-3</c:v>
                </c:pt>
                <c:pt idx="448">
                  <c:v>3.4186314485185449E-3</c:v>
                </c:pt>
                <c:pt idx="449">
                  <c:v>3.4287504635793337E-3</c:v>
                </c:pt>
                <c:pt idx="450">
                  <c:v>3.4334248806955074E-3</c:v>
                </c:pt>
                <c:pt idx="451">
                  <c:v>3.4380898900496599E-3</c:v>
                </c:pt>
                <c:pt idx="452">
                  <c:v>3.4427438397410378E-3</c:v>
                </c:pt>
                <c:pt idx="453">
                  <c:v>3.4513559527205727E-3</c:v>
                </c:pt>
                <c:pt idx="454">
                  <c:v>3.4612287638255937E-3</c:v>
                </c:pt>
                <c:pt idx="455">
                  <c:v>3.4658148220673589E-3</c:v>
                </c:pt>
                <c:pt idx="456">
                  <c:v>3.470385902699615E-3</c:v>
                </c:pt>
                <c:pt idx="457">
                  <c:v>3.4749415473979157E-3</c:v>
                </c:pt>
                <c:pt idx="458">
                  <c:v>3.4834864586597075E-3</c:v>
                </c:pt>
                <c:pt idx="459">
                  <c:v>3.4930005188392324E-3</c:v>
                </c:pt>
                <c:pt idx="460">
                  <c:v>3.4974720274809452E-3</c:v>
                </c:pt>
                <c:pt idx="461">
                  <c:v>3.5019253013312281E-3</c:v>
                </c:pt>
                <c:pt idx="462">
                  <c:v>3.5063598657632772E-3</c:v>
                </c:pt>
                <c:pt idx="463">
                  <c:v>3.5148241820716964E-3</c:v>
                </c:pt>
                <c:pt idx="464">
                  <c:v>3.5239014552494521E-3</c:v>
                </c:pt>
                <c:pt idx="465">
                  <c:v>3.5282352716701428E-3</c:v>
                </c:pt>
                <c:pt idx="466">
                  <c:v>3.5325474820042699E-3</c:v>
                </c:pt>
                <c:pt idx="467">
                  <c:v>3.5368375953233303E-3</c:v>
                </c:pt>
                <c:pt idx="468">
                  <c:v>3.5452080963419351E-3</c:v>
                </c:pt>
                <c:pt idx="469">
                  <c:v>3.5537671783882926E-3</c:v>
                </c:pt>
                <c:pt idx="470">
                  <c:v>3.5579393612132702E-3</c:v>
                </c:pt>
                <c:pt idx="471">
                  <c:v>3.5620864525575738E-3</c:v>
                </c:pt>
                <c:pt idx="472">
                  <c:v>3.5641362243596345E-3</c:v>
                </c:pt>
                <c:pt idx="473">
                  <c:v>3.5661548453506725E-3</c:v>
                </c:pt>
                <c:pt idx="474">
                  <c:v>3.5824277026706942E-3</c:v>
                </c:pt>
                <c:pt idx="475">
                  <c:v>3.5864135119020725E-3</c:v>
                </c:pt>
                <c:pt idx="476">
                  <c:v>3.5903709586130091E-3</c:v>
                </c:pt>
                <c:pt idx="477">
                  <c:v>3.594301165344468E-3</c:v>
                </c:pt>
                <c:pt idx="478">
                  <c:v>3.6024514322082432E-3</c:v>
                </c:pt>
                <c:pt idx="479">
                  <c:v>3.6097789218637617E-3</c:v>
                </c:pt>
                <c:pt idx="480">
                  <c:v>3.6135950081256532E-3</c:v>
                </c:pt>
                <c:pt idx="481">
                  <c:v>3.617392752088249E-3</c:v>
                </c:pt>
                <c:pt idx="482">
                  <c:v>3.6211736696512833E-3</c:v>
                </c:pt>
                <c:pt idx="483">
                  <c:v>3.6398795770371957E-3</c:v>
                </c:pt>
                <c:pt idx="484">
                  <c:v>3.6435918973493913E-3</c:v>
                </c:pt>
                <c:pt idx="485">
                  <c:v>3.6472982661831539E-3</c:v>
                </c:pt>
                <c:pt idx="486">
                  <c:v>3.6554335853617092E-3</c:v>
                </c:pt>
                <c:pt idx="487">
                  <c:v>3.6620961923594137E-3</c:v>
                </c:pt>
                <c:pt idx="488">
                  <c:v>3.6657968604040751E-3</c:v>
                </c:pt>
                <c:pt idx="489">
                  <c:v>3.669501265519225E-3</c:v>
                </c:pt>
                <c:pt idx="490">
                  <c:v>3.6732110554178435E-3</c:v>
                </c:pt>
                <c:pt idx="491">
                  <c:v>3.6814656805141308E-3</c:v>
                </c:pt>
                <c:pt idx="492">
                  <c:v>3.6918991057682347E-3</c:v>
                </c:pt>
                <c:pt idx="493">
                  <c:v>3.6956760397730184E-3</c:v>
                </c:pt>
                <c:pt idx="494">
                  <c:v>3.6994683894850883E-3</c:v>
                </c:pt>
                <c:pt idx="495">
                  <c:v>3.7079216867948778E-3</c:v>
                </c:pt>
                <c:pt idx="496">
                  <c:v>3.7147908766469013E-3</c:v>
                </c:pt>
                <c:pt idx="497">
                  <c:v>3.7186594974584347E-3</c:v>
                </c:pt>
                <c:pt idx="498">
                  <c:v>3.7225432063086221E-3</c:v>
                </c:pt>
                <c:pt idx="499">
                  <c:v>3.7264419462387523E-3</c:v>
                </c:pt>
                <c:pt idx="500">
                  <c:v>3.735110752855261E-3</c:v>
                </c:pt>
                <c:pt idx="501">
                  <c:v>3.742186054113702E-3</c:v>
                </c:pt>
                <c:pt idx="502">
                  <c:v>3.7461590715907943E-3</c:v>
                </c:pt>
                <c:pt idx="503">
                  <c:v>3.7501467643119204E-3</c:v>
                </c:pt>
                <c:pt idx="504">
                  <c:v>3.7541490706229463E-3</c:v>
                </c:pt>
                <c:pt idx="505">
                  <c:v>3.7630323439600808E-3</c:v>
                </c:pt>
                <c:pt idx="506">
                  <c:v>3.7703031752145829E-3</c:v>
                </c:pt>
                <c:pt idx="507">
                  <c:v>3.7743776011908074E-3</c:v>
                </c:pt>
                <c:pt idx="508">
                  <c:v>3.7784662567469573E-3</c:v>
                </c:pt>
                <c:pt idx="509">
                  <c:v>3.7825690755330385E-3</c:v>
                </c:pt>
                <c:pt idx="510">
                  <c:v>3.7916657502304039E-3</c:v>
                </c:pt>
                <c:pt idx="511">
                  <c:v>3.8209886597844046E-3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36864"/>
        <c:axId val="110039040"/>
      </c:scatterChart>
      <c:valAx>
        <c:axId val="11003686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10039040"/>
        <c:crosses val="autoZero"/>
        <c:crossBetween val="midCat"/>
      </c:valAx>
      <c:valAx>
        <c:axId val="11003904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10036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EUR1Y!$BA$2:$BA$2366</c:f>
              <c:numCache>
                <c:formatCode>ddd\,\ dd\-mmm\-yyyy</c:formatCode>
                <c:ptCount val="2365"/>
                <c:pt idx="0">
                  <c:v>42157</c:v>
                </c:pt>
                <c:pt idx="1">
                  <c:v>42158</c:v>
                </c:pt>
                <c:pt idx="2">
                  <c:v>42159</c:v>
                </c:pt>
                <c:pt idx="3">
                  <c:v>42160</c:v>
                </c:pt>
                <c:pt idx="4">
                  <c:v>42163</c:v>
                </c:pt>
                <c:pt idx="5">
                  <c:v>42164</c:v>
                </c:pt>
                <c:pt idx="6">
                  <c:v>42165</c:v>
                </c:pt>
                <c:pt idx="7">
                  <c:v>42166</c:v>
                </c:pt>
                <c:pt idx="8">
                  <c:v>42167</c:v>
                </c:pt>
                <c:pt idx="9">
                  <c:v>42170</c:v>
                </c:pt>
                <c:pt idx="10">
                  <c:v>42171</c:v>
                </c:pt>
                <c:pt idx="11">
                  <c:v>42172</c:v>
                </c:pt>
                <c:pt idx="12">
                  <c:v>42173</c:v>
                </c:pt>
                <c:pt idx="13">
                  <c:v>42174</c:v>
                </c:pt>
                <c:pt idx="14">
                  <c:v>42177</c:v>
                </c:pt>
                <c:pt idx="15">
                  <c:v>42178</c:v>
                </c:pt>
                <c:pt idx="16">
                  <c:v>42179</c:v>
                </c:pt>
                <c:pt idx="17">
                  <c:v>42180</c:v>
                </c:pt>
                <c:pt idx="18">
                  <c:v>42181</c:v>
                </c:pt>
                <c:pt idx="19">
                  <c:v>42184</c:v>
                </c:pt>
                <c:pt idx="20">
                  <c:v>42185</c:v>
                </c:pt>
                <c:pt idx="21">
                  <c:v>42186</c:v>
                </c:pt>
                <c:pt idx="22">
                  <c:v>42187</c:v>
                </c:pt>
                <c:pt idx="23">
                  <c:v>42188</c:v>
                </c:pt>
                <c:pt idx="24">
                  <c:v>42191</c:v>
                </c:pt>
                <c:pt idx="25">
                  <c:v>42192</c:v>
                </c:pt>
                <c:pt idx="26">
                  <c:v>42193</c:v>
                </c:pt>
                <c:pt idx="27">
                  <c:v>42194</c:v>
                </c:pt>
                <c:pt idx="28">
                  <c:v>42195</c:v>
                </c:pt>
                <c:pt idx="29">
                  <c:v>42198</c:v>
                </c:pt>
                <c:pt idx="30">
                  <c:v>42199</c:v>
                </c:pt>
                <c:pt idx="31">
                  <c:v>42200</c:v>
                </c:pt>
                <c:pt idx="32">
                  <c:v>42201</c:v>
                </c:pt>
                <c:pt idx="33">
                  <c:v>42202</c:v>
                </c:pt>
                <c:pt idx="34">
                  <c:v>42205</c:v>
                </c:pt>
                <c:pt idx="35">
                  <c:v>42206</c:v>
                </c:pt>
                <c:pt idx="36">
                  <c:v>42207</c:v>
                </c:pt>
                <c:pt idx="37">
                  <c:v>42208</c:v>
                </c:pt>
                <c:pt idx="38">
                  <c:v>42209</c:v>
                </c:pt>
                <c:pt idx="39">
                  <c:v>42212</c:v>
                </c:pt>
                <c:pt idx="40">
                  <c:v>42213</c:v>
                </c:pt>
                <c:pt idx="41">
                  <c:v>42214</c:v>
                </c:pt>
                <c:pt idx="42">
                  <c:v>42215</c:v>
                </c:pt>
                <c:pt idx="43">
                  <c:v>42216</c:v>
                </c:pt>
                <c:pt idx="44">
                  <c:v>42219</c:v>
                </c:pt>
                <c:pt idx="45">
                  <c:v>42220</c:v>
                </c:pt>
                <c:pt idx="46">
                  <c:v>42221</c:v>
                </c:pt>
                <c:pt idx="47">
                  <c:v>42222</c:v>
                </c:pt>
                <c:pt idx="48">
                  <c:v>42223</c:v>
                </c:pt>
                <c:pt idx="49">
                  <c:v>42226</c:v>
                </c:pt>
                <c:pt idx="50">
                  <c:v>42227</c:v>
                </c:pt>
                <c:pt idx="51">
                  <c:v>42228</c:v>
                </c:pt>
                <c:pt idx="52">
                  <c:v>42229</c:v>
                </c:pt>
                <c:pt idx="53">
                  <c:v>42230</c:v>
                </c:pt>
                <c:pt idx="54">
                  <c:v>42233</c:v>
                </c:pt>
                <c:pt idx="55">
                  <c:v>42234</c:v>
                </c:pt>
                <c:pt idx="56">
                  <c:v>42235</c:v>
                </c:pt>
                <c:pt idx="57">
                  <c:v>42236</c:v>
                </c:pt>
                <c:pt idx="58">
                  <c:v>42237</c:v>
                </c:pt>
                <c:pt idx="59">
                  <c:v>42240</c:v>
                </c:pt>
                <c:pt idx="60">
                  <c:v>42241</c:v>
                </c:pt>
                <c:pt idx="61">
                  <c:v>42242</c:v>
                </c:pt>
                <c:pt idx="62">
                  <c:v>42243</c:v>
                </c:pt>
                <c:pt idx="63">
                  <c:v>42244</c:v>
                </c:pt>
                <c:pt idx="64">
                  <c:v>42247</c:v>
                </c:pt>
                <c:pt idx="65">
                  <c:v>42248</c:v>
                </c:pt>
                <c:pt idx="66">
                  <c:v>42249</c:v>
                </c:pt>
                <c:pt idx="67">
                  <c:v>42250</c:v>
                </c:pt>
                <c:pt idx="68">
                  <c:v>42251</c:v>
                </c:pt>
                <c:pt idx="69">
                  <c:v>42254</c:v>
                </c:pt>
                <c:pt idx="70">
                  <c:v>42255</c:v>
                </c:pt>
                <c:pt idx="71">
                  <c:v>42256</c:v>
                </c:pt>
                <c:pt idx="72">
                  <c:v>42257</c:v>
                </c:pt>
                <c:pt idx="73">
                  <c:v>42258</c:v>
                </c:pt>
                <c:pt idx="74">
                  <c:v>42261</c:v>
                </c:pt>
                <c:pt idx="75">
                  <c:v>42262</c:v>
                </c:pt>
                <c:pt idx="76">
                  <c:v>42263</c:v>
                </c:pt>
                <c:pt idx="77">
                  <c:v>42264</c:v>
                </c:pt>
                <c:pt idx="78">
                  <c:v>42265</c:v>
                </c:pt>
                <c:pt idx="79">
                  <c:v>42268</c:v>
                </c:pt>
                <c:pt idx="80">
                  <c:v>42269</c:v>
                </c:pt>
                <c:pt idx="81">
                  <c:v>42270</c:v>
                </c:pt>
                <c:pt idx="82">
                  <c:v>42271</c:v>
                </c:pt>
                <c:pt idx="83">
                  <c:v>42272</c:v>
                </c:pt>
                <c:pt idx="84">
                  <c:v>42275</c:v>
                </c:pt>
                <c:pt idx="85">
                  <c:v>42276</c:v>
                </c:pt>
                <c:pt idx="86">
                  <c:v>42277</c:v>
                </c:pt>
                <c:pt idx="87">
                  <c:v>42278</c:v>
                </c:pt>
                <c:pt idx="88">
                  <c:v>42279</c:v>
                </c:pt>
                <c:pt idx="89">
                  <c:v>42282</c:v>
                </c:pt>
                <c:pt idx="90">
                  <c:v>42283</c:v>
                </c:pt>
                <c:pt idx="91">
                  <c:v>42284</c:v>
                </c:pt>
                <c:pt idx="92">
                  <c:v>42285</c:v>
                </c:pt>
                <c:pt idx="93">
                  <c:v>42286</c:v>
                </c:pt>
                <c:pt idx="94">
                  <c:v>42289</c:v>
                </c:pt>
                <c:pt idx="95">
                  <c:v>42290</c:v>
                </c:pt>
                <c:pt idx="96">
                  <c:v>42291</c:v>
                </c:pt>
                <c:pt idx="97">
                  <c:v>42292</c:v>
                </c:pt>
                <c:pt idx="98">
                  <c:v>42293</c:v>
                </c:pt>
                <c:pt idx="99">
                  <c:v>42296</c:v>
                </c:pt>
                <c:pt idx="100">
                  <c:v>42297</c:v>
                </c:pt>
                <c:pt idx="101">
                  <c:v>42298</c:v>
                </c:pt>
                <c:pt idx="102">
                  <c:v>42299</c:v>
                </c:pt>
                <c:pt idx="103">
                  <c:v>42300</c:v>
                </c:pt>
                <c:pt idx="104">
                  <c:v>42303</c:v>
                </c:pt>
                <c:pt idx="105">
                  <c:v>42304</c:v>
                </c:pt>
                <c:pt idx="106">
                  <c:v>42305</c:v>
                </c:pt>
                <c:pt idx="107">
                  <c:v>42306</c:v>
                </c:pt>
                <c:pt idx="108">
                  <c:v>42307</c:v>
                </c:pt>
                <c:pt idx="109">
                  <c:v>42310</c:v>
                </c:pt>
                <c:pt idx="110">
                  <c:v>42311</c:v>
                </c:pt>
                <c:pt idx="111">
                  <c:v>42312</c:v>
                </c:pt>
                <c:pt idx="112">
                  <c:v>42313</c:v>
                </c:pt>
                <c:pt idx="113">
                  <c:v>42314</c:v>
                </c:pt>
                <c:pt idx="114">
                  <c:v>42317</c:v>
                </c:pt>
                <c:pt idx="115">
                  <c:v>42318</c:v>
                </c:pt>
                <c:pt idx="116">
                  <c:v>42319</c:v>
                </c:pt>
                <c:pt idx="117">
                  <c:v>42320</c:v>
                </c:pt>
                <c:pt idx="118">
                  <c:v>42321</c:v>
                </c:pt>
                <c:pt idx="119">
                  <c:v>42324</c:v>
                </c:pt>
                <c:pt idx="120">
                  <c:v>42325</c:v>
                </c:pt>
                <c:pt idx="121">
                  <c:v>42326</c:v>
                </c:pt>
                <c:pt idx="122">
                  <c:v>42327</c:v>
                </c:pt>
                <c:pt idx="123">
                  <c:v>42328</c:v>
                </c:pt>
                <c:pt idx="124">
                  <c:v>42331</c:v>
                </c:pt>
                <c:pt idx="125">
                  <c:v>42332</c:v>
                </c:pt>
                <c:pt idx="126">
                  <c:v>42333</c:v>
                </c:pt>
                <c:pt idx="127">
                  <c:v>42334</c:v>
                </c:pt>
                <c:pt idx="128">
                  <c:v>42335</c:v>
                </c:pt>
                <c:pt idx="129">
                  <c:v>42338</c:v>
                </c:pt>
                <c:pt idx="130">
                  <c:v>42339</c:v>
                </c:pt>
                <c:pt idx="131">
                  <c:v>42340</c:v>
                </c:pt>
                <c:pt idx="132">
                  <c:v>42341</c:v>
                </c:pt>
                <c:pt idx="133">
                  <c:v>42342</c:v>
                </c:pt>
                <c:pt idx="134">
                  <c:v>42345</c:v>
                </c:pt>
                <c:pt idx="135">
                  <c:v>42346</c:v>
                </c:pt>
                <c:pt idx="136">
                  <c:v>42347</c:v>
                </c:pt>
                <c:pt idx="137">
                  <c:v>42348</c:v>
                </c:pt>
                <c:pt idx="138">
                  <c:v>42349</c:v>
                </c:pt>
                <c:pt idx="139">
                  <c:v>42352</c:v>
                </c:pt>
                <c:pt idx="140">
                  <c:v>42353</c:v>
                </c:pt>
                <c:pt idx="141">
                  <c:v>42354</c:v>
                </c:pt>
                <c:pt idx="142">
                  <c:v>42355</c:v>
                </c:pt>
                <c:pt idx="143">
                  <c:v>42356</c:v>
                </c:pt>
                <c:pt idx="144">
                  <c:v>42359</c:v>
                </c:pt>
                <c:pt idx="145">
                  <c:v>42360</c:v>
                </c:pt>
                <c:pt idx="146">
                  <c:v>42361</c:v>
                </c:pt>
                <c:pt idx="147">
                  <c:v>42362</c:v>
                </c:pt>
                <c:pt idx="148">
                  <c:v>42366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42387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42415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42492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42520</c:v>
                </c:pt>
                <c:pt idx="256">
                  <c:v>42521</c:v>
                </c:pt>
                <c:pt idx="257">
                  <c:v>42522</c:v>
                </c:pt>
                <c:pt idx="258">
                  <c:v>42523</c:v>
                </c:pt>
                <c:pt idx="259">
                  <c:v>42524</c:v>
                </c:pt>
                <c:pt idx="260">
                  <c:v>42527</c:v>
                </c:pt>
                <c:pt idx="261">
                  <c:v>42528</c:v>
                </c:pt>
                <c:pt idx="262">
                  <c:v>42529</c:v>
                </c:pt>
                <c:pt idx="263">
                  <c:v>42530</c:v>
                </c:pt>
                <c:pt idx="264">
                  <c:v>42531</c:v>
                </c:pt>
                <c:pt idx="265">
                  <c:v>42534</c:v>
                </c:pt>
                <c:pt idx="266">
                  <c:v>42535</c:v>
                </c:pt>
                <c:pt idx="267">
                  <c:v>42536</c:v>
                </c:pt>
                <c:pt idx="268">
                  <c:v>42537</c:v>
                </c:pt>
                <c:pt idx="269">
                  <c:v>42538</c:v>
                </c:pt>
                <c:pt idx="270">
                  <c:v>42541</c:v>
                </c:pt>
                <c:pt idx="271">
                  <c:v>42542</c:v>
                </c:pt>
                <c:pt idx="272">
                  <c:v>42543</c:v>
                </c:pt>
                <c:pt idx="273">
                  <c:v>42544</c:v>
                </c:pt>
                <c:pt idx="274">
                  <c:v>42545</c:v>
                </c:pt>
                <c:pt idx="275">
                  <c:v>42548</c:v>
                </c:pt>
                <c:pt idx="276">
                  <c:v>42549</c:v>
                </c:pt>
                <c:pt idx="277">
                  <c:v>42550</c:v>
                </c:pt>
                <c:pt idx="278">
                  <c:v>42551</c:v>
                </c:pt>
                <c:pt idx="279">
                  <c:v>42552</c:v>
                </c:pt>
                <c:pt idx="280">
                  <c:v>42555</c:v>
                </c:pt>
                <c:pt idx="281">
                  <c:v>42556</c:v>
                </c:pt>
                <c:pt idx="282">
                  <c:v>42557</c:v>
                </c:pt>
                <c:pt idx="283">
                  <c:v>42558</c:v>
                </c:pt>
                <c:pt idx="284">
                  <c:v>42559</c:v>
                </c:pt>
                <c:pt idx="285">
                  <c:v>42562</c:v>
                </c:pt>
                <c:pt idx="286">
                  <c:v>42563</c:v>
                </c:pt>
                <c:pt idx="287">
                  <c:v>42564</c:v>
                </c:pt>
                <c:pt idx="288">
                  <c:v>42565</c:v>
                </c:pt>
                <c:pt idx="289">
                  <c:v>42566</c:v>
                </c:pt>
                <c:pt idx="290">
                  <c:v>42569</c:v>
                </c:pt>
                <c:pt idx="291">
                  <c:v>42570</c:v>
                </c:pt>
                <c:pt idx="292">
                  <c:v>42571</c:v>
                </c:pt>
                <c:pt idx="293">
                  <c:v>42572</c:v>
                </c:pt>
                <c:pt idx="294">
                  <c:v>42573</c:v>
                </c:pt>
                <c:pt idx="295">
                  <c:v>42576</c:v>
                </c:pt>
                <c:pt idx="296">
                  <c:v>42577</c:v>
                </c:pt>
                <c:pt idx="297">
                  <c:v>42578</c:v>
                </c:pt>
                <c:pt idx="298">
                  <c:v>42579</c:v>
                </c:pt>
                <c:pt idx="299">
                  <c:v>42580</c:v>
                </c:pt>
                <c:pt idx="300">
                  <c:v>42583</c:v>
                </c:pt>
                <c:pt idx="301">
                  <c:v>42584</c:v>
                </c:pt>
                <c:pt idx="302">
                  <c:v>42585</c:v>
                </c:pt>
                <c:pt idx="303">
                  <c:v>42586</c:v>
                </c:pt>
                <c:pt idx="304">
                  <c:v>42587</c:v>
                </c:pt>
                <c:pt idx="305">
                  <c:v>42590</c:v>
                </c:pt>
                <c:pt idx="306">
                  <c:v>42591</c:v>
                </c:pt>
                <c:pt idx="307">
                  <c:v>42592</c:v>
                </c:pt>
                <c:pt idx="308">
                  <c:v>42593</c:v>
                </c:pt>
                <c:pt idx="309">
                  <c:v>42594</c:v>
                </c:pt>
                <c:pt idx="310">
                  <c:v>42597</c:v>
                </c:pt>
                <c:pt idx="311">
                  <c:v>42598</c:v>
                </c:pt>
                <c:pt idx="312">
                  <c:v>42599</c:v>
                </c:pt>
                <c:pt idx="313">
                  <c:v>42600</c:v>
                </c:pt>
                <c:pt idx="314">
                  <c:v>42601</c:v>
                </c:pt>
                <c:pt idx="315">
                  <c:v>42604</c:v>
                </c:pt>
                <c:pt idx="316">
                  <c:v>42605</c:v>
                </c:pt>
                <c:pt idx="317">
                  <c:v>42606</c:v>
                </c:pt>
                <c:pt idx="318">
                  <c:v>42607</c:v>
                </c:pt>
                <c:pt idx="319">
                  <c:v>42608</c:v>
                </c:pt>
                <c:pt idx="320">
                  <c:v>42611</c:v>
                </c:pt>
                <c:pt idx="321">
                  <c:v>42612</c:v>
                </c:pt>
                <c:pt idx="322">
                  <c:v>42613</c:v>
                </c:pt>
                <c:pt idx="323">
                  <c:v>42614</c:v>
                </c:pt>
                <c:pt idx="324">
                  <c:v>42615</c:v>
                </c:pt>
                <c:pt idx="325">
                  <c:v>42618</c:v>
                </c:pt>
                <c:pt idx="326">
                  <c:v>42619</c:v>
                </c:pt>
                <c:pt idx="327">
                  <c:v>42620</c:v>
                </c:pt>
                <c:pt idx="328">
                  <c:v>42621</c:v>
                </c:pt>
                <c:pt idx="329">
                  <c:v>42622</c:v>
                </c:pt>
                <c:pt idx="330">
                  <c:v>42625</c:v>
                </c:pt>
                <c:pt idx="331">
                  <c:v>42626</c:v>
                </c:pt>
                <c:pt idx="332">
                  <c:v>42627</c:v>
                </c:pt>
                <c:pt idx="333">
                  <c:v>42628</c:v>
                </c:pt>
                <c:pt idx="334">
                  <c:v>42629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42646</c:v>
                </c:pt>
                <c:pt idx="346">
                  <c:v>42647</c:v>
                </c:pt>
                <c:pt idx="347">
                  <c:v>42648</c:v>
                </c:pt>
                <c:pt idx="348">
                  <c:v>42649</c:v>
                </c:pt>
                <c:pt idx="349">
                  <c:v>42650</c:v>
                </c:pt>
                <c:pt idx="350">
                  <c:v>42653</c:v>
                </c:pt>
                <c:pt idx="351">
                  <c:v>42654</c:v>
                </c:pt>
                <c:pt idx="352">
                  <c:v>42655</c:v>
                </c:pt>
                <c:pt idx="353">
                  <c:v>42656</c:v>
                </c:pt>
                <c:pt idx="354">
                  <c:v>42657</c:v>
                </c:pt>
                <c:pt idx="355">
                  <c:v>42660</c:v>
                </c:pt>
                <c:pt idx="356">
                  <c:v>42661</c:v>
                </c:pt>
                <c:pt idx="357">
                  <c:v>42662</c:v>
                </c:pt>
                <c:pt idx="358">
                  <c:v>42663</c:v>
                </c:pt>
                <c:pt idx="359">
                  <c:v>42664</c:v>
                </c:pt>
                <c:pt idx="360">
                  <c:v>42667</c:v>
                </c:pt>
                <c:pt idx="361">
                  <c:v>42668</c:v>
                </c:pt>
                <c:pt idx="362">
                  <c:v>42669</c:v>
                </c:pt>
                <c:pt idx="363">
                  <c:v>42670</c:v>
                </c:pt>
                <c:pt idx="364">
                  <c:v>42671</c:v>
                </c:pt>
                <c:pt idx="365">
                  <c:v>42674</c:v>
                </c:pt>
                <c:pt idx="366">
                  <c:v>42675</c:v>
                </c:pt>
                <c:pt idx="367">
                  <c:v>42676</c:v>
                </c:pt>
                <c:pt idx="368">
                  <c:v>42677</c:v>
                </c:pt>
                <c:pt idx="369">
                  <c:v>42678</c:v>
                </c:pt>
                <c:pt idx="370">
                  <c:v>42681</c:v>
                </c:pt>
                <c:pt idx="371">
                  <c:v>42682</c:v>
                </c:pt>
                <c:pt idx="372">
                  <c:v>42683</c:v>
                </c:pt>
                <c:pt idx="373">
                  <c:v>42684</c:v>
                </c:pt>
                <c:pt idx="374">
                  <c:v>42685</c:v>
                </c:pt>
                <c:pt idx="375">
                  <c:v>42688</c:v>
                </c:pt>
                <c:pt idx="376">
                  <c:v>42689</c:v>
                </c:pt>
                <c:pt idx="377">
                  <c:v>42690</c:v>
                </c:pt>
                <c:pt idx="378">
                  <c:v>42691</c:v>
                </c:pt>
                <c:pt idx="379">
                  <c:v>42692</c:v>
                </c:pt>
                <c:pt idx="380">
                  <c:v>42695</c:v>
                </c:pt>
                <c:pt idx="381">
                  <c:v>42696</c:v>
                </c:pt>
                <c:pt idx="382">
                  <c:v>42697</c:v>
                </c:pt>
                <c:pt idx="383">
                  <c:v>42698</c:v>
                </c:pt>
                <c:pt idx="384">
                  <c:v>42699</c:v>
                </c:pt>
                <c:pt idx="385">
                  <c:v>42702</c:v>
                </c:pt>
                <c:pt idx="386">
                  <c:v>42703</c:v>
                </c:pt>
                <c:pt idx="387">
                  <c:v>42704</c:v>
                </c:pt>
                <c:pt idx="388">
                  <c:v>42705</c:v>
                </c:pt>
                <c:pt idx="389">
                  <c:v>42706</c:v>
                </c:pt>
                <c:pt idx="390">
                  <c:v>42709</c:v>
                </c:pt>
                <c:pt idx="391">
                  <c:v>42710</c:v>
                </c:pt>
                <c:pt idx="392">
                  <c:v>42711</c:v>
                </c:pt>
                <c:pt idx="393">
                  <c:v>42712</c:v>
                </c:pt>
                <c:pt idx="394">
                  <c:v>42713</c:v>
                </c:pt>
                <c:pt idx="395">
                  <c:v>42716</c:v>
                </c:pt>
                <c:pt idx="396">
                  <c:v>42717</c:v>
                </c:pt>
                <c:pt idx="397">
                  <c:v>42718</c:v>
                </c:pt>
                <c:pt idx="398">
                  <c:v>42719</c:v>
                </c:pt>
                <c:pt idx="399">
                  <c:v>42720</c:v>
                </c:pt>
                <c:pt idx="400">
                  <c:v>42723</c:v>
                </c:pt>
                <c:pt idx="401">
                  <c:v>42724</c:v>
                </c:pt>
                <c:pt idx="402">
                  <c:v>42725</c:v>
                </c:pt>
                <c:pt idx="403">
                  <c:v>42726</c:v>
                </c:pt>
                <c:pt idx="404">
                  <c:v>42727</c:v>
                </c:pt>
                <c:pt idx="405">
                  <c:v>42731</c:v>
                </c:pt>
                <c:pt idx="406">
                  <c:v>42732</c:v>
                </c:pt>
                <c:pt idx="407">
                  <c:v>42733</c:v>
                </c:pt>
                <c:pt idx="408">
                  <c:v>42734</c:v>
                </c:pt>
                <c:pt idx="409">
                  <c:v>42737</c:v>
                </c:pt>
                <c:pt idx="410">
                  <c:v>42738</c:v>
                </c:pt>
                <c:pt idx="411">
                  <c:v>42739</c:v>
                </c:pt>
                <c:pt idx="412">
                  <c:v>42740</c:v>
                </c:pt>
                <c:pt idx="413">
                  <c:v>42741</c:v>
                </c:pt>
                <c:pt idx="414">
                  <c:v>42744</c:v>
                </c:pt>
                <c:pt idx="415">
                  <c:v>42745</c:v>
                </c:pt>
                <c:pt idx="416">
                  <c:v>42746</c:v>
                </c:pt>
                <c:pt idx="417">
                  <c:v>42747</c:v>
                </c:pt>
                <c:pt idx="418">
                  <c:v>42748</c:v>
                </c:pt>
                <c:pt idx="419">
                  <c:v>42751</c:v>
                </c:pt>
                <c:pt idx="420">
                  <c:v>42752</c:v>
                </c:pt>
                <c:pt idx="421">
                  <c:v>42753</c:v>
                </c:pt>
                <c:pt idx="422">
                  <c:v>42754</c:v>
                </c:pt>
                <c:pt idx="423">
                  <c:v>42755</c:v>
                </c:pt>
                <c:pt idx="424">
                  <c:v>42758</c:v>
                </c:pt>
                <c:pt idx="425">
                  <c:v>42759</c:v>
                </c:pt>
                <c:pt idx="426">
                  <c:v>42760</c:v>
                </c:pt>
                <c:pt idx="427">
                  <c:v>42761</c:v>
                </c:pt>
                <c:pt idx="428">
                  <c:v>42762</c:v>
                </c:pt>
                <c:pt idx="429">
                  <c:v>42765</c:v>
                </c:pt>
                <c:pt idx="430">
                  <c:v>42766</c:v>
                </c:pt>
                <c:pt idx="431">
                  <c:v>42767</c:v>
                </c:pt>
                <c:pt idx="432">
                  <c:v>42768</c:v>
                </c:pt>
                <c:pt idx="433">
                  <c:v>42769</c:v>
                </c:pt>
                <c:pt idx="434">
                  <c:v>42772</c:v>
                </c:pt>
                <c:pt idx="435">
                  <c:v>42773</c:v>
                </c:pt>
                <c:pt idx="436">
                  <c:v>42774</c:v>
                </c:pt>
                <c:pt idx="437">
                  <c:v>42775</c:v>
                </c:pt>
                <c:pt idx="438">
                  <c:v>42776</c:v>
                </c:pt>
                <c:pt idx="439">
                  <c:v>42779</c:v>
                </c:pt>
                <c:pt idx="440">
                  <c:v>42780</c:v>
                </c:pt>
                <c:pt idx="441">
                  <c:v>42781</c:v>
                </c:pt>
                <c:pt idx="442">
                  <c:v>42782</c:v>
                </c:pt>
                <c:pt idx="443">
                  <c:v>42783</c:v>
                </c:pt>
                <c:pt idx="444">
                  <c:v>42786</c:v>
                </c:pt>
                <c:pt idx="445">
                  <c:v>42787</c:v>
                </c:pt>
                <c:pt idx="446">
                  <c:v>42788</c:v>
                </c:pt>
                <c:pt idx="447">
                  <c:v>42789</c:v>
                </c:pt>
                <c:pt idx="448">
                  <c:v>42790</c:v>
                </c:pt>
                <c:pt idx="449">
                  <c:v>42793</c:v>
                </c:pt>
                <c:pt idx="450">
                  <c:v>42794</c:v>
                </c:pt>
                <c:pt idx="451">
                  <c:v>42795</c:v>
                </c:pt>
                <c:pt idx="452">
                  <c:v>42796</c:v>
                </c:pt>
                <c:pt idx="453">
                  <c:v>42797</c:v>
                </c:pt>
                <c:pt idx="454">
                  <c:v>42800</c:v>
                </c:pt>
                <c:pt idx="455">
                  <c:v>42801</c:v>
                </c:pt>
                <c:pt idx="456">
                  <c:v>42802</c:v>
                </c:pt>
                <c:pt idx="457">
                  <c:v>42803</c:v>
                </c:pt>
                <c:pt idx="458">
                  <c:v>42804</c:v>
                </c:pt>
                <c:pt idx="459">
                  <c:v>42807</c:v>
                </c:pt>
                <c:pt idx="460">
                  <c:v>42808</c:v>
                </c:pt>
                <c:pt idx="461">
                  <c:v>42809</c:v>
                </c:pt>
                <c:pt idx="462">
                  <c:v>42810</c:v>
                </c:pt>
                <c:pt idx="463">
                  <c:v>42811</c:v>
                </c:pt>
                <c:pt idx="464">
                  <c:v>42814</c:v>
                </c:pt>
                <c:pt idx="465">
                  <c:v>42815</c:v>
                </c:pt>
                <c:pt idx="466">
                  <c:v>42816</c:v>
                </c:pt>
                <c:pt idx="467">
                  <c:v>42817</c:v>
                </c:pt>
                <c:pt idx="468">
                  <c:v>42818</c:v>
                </c:pt>
                <c:pt idx="469">
                  <c:v>42821</c:v>
                </c:pt>
                <c:pt idx="470">
                  <c:v>42822</c:v>
                </c:pt>
                <c:pt idx="471">
                  <c:v>42823</c:v>
                </c:pt>
                <c:pt idx="472">
                  <c:v>42824</c:v>
                </c:pt>
                <c:pt idx="473">
                  <c:v>42825</c:v>
                </c:pt>
                <c:pt idx="474">
                  <c:v>42828</c:v>
                </c:pt>
                <c:pt idx="475">
                  <c:v>42829</c:v>
                </c:pt>
                <c:pt idx="476">
                  <c:v>42830</c:v>
                </c:pt>
                <c:pt idx="477">
                  <c:v>42831</c:v>
                </c:pt>
                <c:pt idx="478">
                  <c:v>42832</c:v>
                </c:pt>
                <c:pt idx="479">
                  <c:v>42835</c:v>
                </c:pt>
                <c:pt idx="480">
                  <c:v>42836</c:v>
                </c:pt>
                <c:pt idx="481">
                  <c:v>42837</c:v>
                </c:pt>
                <c:pt idx="482">
                  <c:v>42838</c:v>
                </c:pt>
                <c:pt idx="483">
                  <c:v>42843</c:v>
                </c:pt>
                <c:pt idx="484">
                  <c:v>42844</c:v>
                </c:pt>
                <c:pt idx="485">
                  <c:v>42845</c:v>
                </c:pt>
                <c:pt idx="486">
                  <c:v>42846</c:v>
                </c:pt>
                <c:pt idx="487">
                  <c:v>42849</c:v>
                </c:pt>
                <c:pt idx="488">
                  <c:v>42850</c:v>
                </c:pt>
                <c:pt idx="489">
                  <c:v>42851</c:v>
                </c:pt>
                <c:pt idx="490">
                  <c:v>42852</c:v>
                </c:pt>
                <c:pt idx="491">
                  <c:v>42853</c:v>
                </c:pt>
                <c:pt idx="492">
                  <c:v>42857</c:v>
                </c:pt>
                <c:pt idx="493">
                  <c:v>42858</c:v>
                </c:pt>
                <c:pt idx="494">
                  <c:v>42859</c:v>
                </c:pt>
                <c:pt idx="495">
                  <c:v>42860</c:v>
                </c:pt>
                <c:pt idx="496">
                  <c:v>42863</c:v>
                </c:pt>
                <c:pt idx="497">
                  <c:v>42864</c:v>
                </c:pt>
                <c:pt idx="498">
                  <c:v>42865</c:v>
                </c:pt>
                <c:pt idx="499">
                  <c:v>42866</c:v>
                </c:pt>
                <c:pt idx="500">
                  <c:v>42867</c:v>
                </c:pt>
                <c:pt idx="501">
                  <c:v>42870</c:v>
                </c:pt>
                <c:pt idx="502">
                  <c:v>42871</c:v>
                </c:pt>
                <c:pt idx="503">
                  <c:v>42872</c:v>
                </c:pt>
                <c:pt idx="504">
                  <c:v>42873</c:v>
                </c:pt>
                <c:pt idx="505">
                  <c:v>42874</c:v>
                </c:pt>
                <c:pt idx="506">
                  <c:v>42877</c:v>
                </c:pt>
                <c:pt idx="507">
                  <c:v>42878</c:v>
                </c:pt>
                <c:pt idx="508">
                  <c:v>42879</c:v>
                </c:pt>
                <c:pt idx="509">
                  <c:v>42880</c:v>
                </c:pt>
                <c:pt idx="510">
                  <c:v>42881</c:v>
                </c:pt>
                <c:pt idx="511">
                  <c:v>42888</c:v>
                </c:pt>
                <c:pt idx="512">
                  <c:v>42895</c:v>
                </c:pt>
                <c:pt idx="513">
                  <c:v>42902</c:v>
                </c:pt>
                <c:pt idx="514">
                  <c:v>42909</c:v>
                </c:pt>
                <c:pt idx="515">
                  <c:v>42916</c:v>
                </c:pt>
                <c:pt idx="516">
                  <c:v>42923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cat>
          <c:val>
            <c:numRef>
              <c:f>EUR1Y!$BC$2:$BC$2366</c:f>
              <c:numCache>
                <c:formatCode>0.0000%</c:formatCode>
                <c:ptCount val="2365"/>
                <c:pt idx="0">
                  <c:v>1.5178667545446998E-3</c:v>
                </c:pt>
                <c:pt idx="1">
                  <c:v>1.5183718782486571E-3</c:v>
                </c:pt>
                <c:pt idx="2">
                  <c:v>1.5235855790333443E-3</c:v>
                </c:pt>
                <c:pt idx="3">
                  <c:v>1.5252134400953513E-3</c:v>
                </c:pt>
                <c:pt idx="4">
                  <c:v>1.5264483112243914E-3</c:v>
                </c:pt>
                <c:pt idx="5">
                  <c:v>1.525343144087351E-3</c:v>
                </c:pt>
                <c:pt idx="6">
                  <c:v>1.5271495212311722E-3</c:v>
                </c:pt>
                <c:pt idx="7">
                  <c:v>1.5305052796593184E-3</c:v>
                </c:pt>
                <c:pt idx="8">
                  <c:v>1.530862522186397E-3</c:v>
                </c:pt>
                <c:pt idx="9">
                  <c:v>1.5321250340309702E-3</c:v>
                </c:pt>
                <c:pt idx="10">
                  <c:v>1.5323088562703676E-3</c:v>
                </c:pt>
                <c:pt idx="11">
                  <c:v>1.5336678698288865E-3</c:v>
                </c:pt>
                <c:pt idx="12">
                  <c:v>1.5367670373466831E-3</c:v>
                </c:pt>
                <c:pt idx="13">
                  <c:v>1.5369623912294052E-3</c:v>
                </c:pt>
                <c:pt idx="14">
                  <c:v>1.5386890924353348E-3</c:v>
                </c:pt>
                <c:pt idx="15">
                  <c:v>1.5393385653876934E-3</c:v>
                </c:pt>
                <c:pt idx="16">
                  <c:v>1.540457752427568E-3</c:v>
                </c:pt>
                <c:pt idx="17">
                  <c:v>1.543398908127699E-3</c:v>
                </c:pt>
                <c:pt idx="18">
                  <c:v>1.5434270524982677E-3</c:v>
                </c:pt>
                <c:pt idx="19">
                  <c:v>1.544958255533929E-3</c:v>
                </c:pt>
                <c:pt idx="20">
                  <c:v>1.5456392683352714E-3</c:v>
                </c:pt>
                <c:pt idx="21">
                  <c:v>1.546247251471894E-3</c:v>
                </c:pt>
                <c:pt idx="22">
                  <c:v>1.5487209340976217E-3</c:v>
                </c:pt>
                <c:pt idx="23">
                  <c:v>1.5493660928788447E-3</c:v>
                </c:pt>
                <c:pt idx="24">
                  <c:v>1.5531937026749957E-3</c:v>
                </c:pt>
                <c:pt idx="25">
                  <c:v>1.5547785463996668E-3</c:v>
                </c:pt>
                <c:pt idx="26">
                  <c:v>1.5563561777576776E-3</c:v>
                </c:pt>
                <c:pt idx="27">
                  <c:v>1.5598772399643523E-3</c:v>
                </c:pt>
                <c:pt idx="28">
                  <c:v>1.5604661088698926E-3</c:v>
                </c:pt>
                <c:pt idx="29">
                  <c:v>1.5641361478417992E-3</c:v>
                </c:pt>
                <c:pt idx="30">
                  <c:v>1.5656705042778035E-3</c:v>
                </c:pt>
                <c:pt idx="31">
                  <c:v>1.5671976481082131E-3</c:v>
                </c:pt>
                <c:pt idx="32">
                  <c:v>1.5706820550919598E-3</c:v>
                </c:pt>
                <c:pt idx="33">
                  <c:v>1.571213675760627E-3</c:v>
                </c:pt>
                <c:pt idx="34">
                  <c:v>1.5747251770028524E-3</c:v>
                </c:pt>
                <c:pt idx="35">
                  <c:v>1.5762090444988333E-3</c:v>
                </c:pt>
                <c:pt idx="36">
                  <c:v>1.5776856991574924E-3</c:v>
                </c:pt>
                <c:pt idx="37">
                  <c:v>1.5811353678497476E-3</c:v>
                </c:pt>
                <c:pt idx="38">
                  <c:v>1.5816087819816647E-3</c:v>
                </c:pt>
                <c:pt idx="39">
                  <c:v>1.5849607787598414E-3</c:v>
                </c:pt>
                <c:pt idx="40">
                  <c:v>1.5863941557183884E-3</c:v>
                </c:pt>
                <c:pt idx="41">
                  <c:v>1.5878203196157486E-3</c:v>
                </c:pt>
                <c:pt idx="42">
                  <c:v>1.5882399724117399E-3</c:v>
                </c:pt>
                <c:pt idx="43">
                  <c:v>1.588649466201806E-3</c:v>
                </c:pt>
                <c:pt idx="44">
                  <c:v>1.5948429420944762E-3</c:v>
                </c:pt>
                <c:pt idx="45">
                  <c:v>1.5965491117725839E-3</c:v>
                </c:pt>
                <c:pt idx="46">
                  <c:v>1.5982577194932465E-3</c:v>
                </c:pt>
                <c:pt idx="47">
                  <c:v>1.6019808325745436E-3</c:v>
                </c:pt>
                <c:pt idx="48">
                  <c:v>1.6026889413614802E-3</c:v>
                </c:pt>
                <c:pt idx="49">
                  <c:v>1.6068373291788967E-3</c:v>
                </c:pt>
                <c:pt idx="50">
                  <c:v>1.608560565421778E-3</c:v>
                </c:pt>
                <c:pt idx="51">
                  <c:v>1.610286239796323E-3</c:v>
                </c:pt>
                <c:pt idx="52">
                  <c:v>1.6140334536691823E-3</c:v>
                </c:pt>
                <c:pt idx="53">
                  <c:v>1.6147550753335665E-3</c:v>
                </c:pt>
                <c:pt idx="54">
                  <c:v>1.6189511840926079E-3</c:v>
                </c:pt>
                <c:pt idx="55">
                  <c:v>1.6206914875266467E-3</c:v>
                </c:pt>
                <c:pt idx="56">
                  <c:v>1.622434229182332E-3</c:v>
                </c:pt>
                <c:pt idx="57">
                  <c:v>1.6262048982739826E-3</c:v>
                </c:pt>
                <c:pt idx="58">
                  <c:v>1.6269403556633919E-3</c:v>
                </c:pt>
                <c:pt idx="59">
                  <c:v>1.6311845112388632E-3</c:v>
                </c:pt>
                <c:pt idx="60">
                  <c:v>1.6329418824967776E-3</c:v>
                </c:pt>
                <c:pt idx="61">
                  <c:v>1.6347016920669765E-3</c:v>
                </c:pt>
                <c:pt idx="62">
                  <c:v>1.6384951708130144E-3</c:v>
                </c:pt>
                <c:pt idx="63">
                  <c:v>1.6392447867801109E-3</c:v>
                </c:pt>
                <c:pt idx="64">
                  <c:v>1.6435373150643791E-3</c:v>
                </c:pt>
                <c:pt idx="65">
                  <c:v>1.6453117547847839E-3</c:v>
                </c:pt>
                <c:pt idx="66">
                  <c:v>1.6470886329094214E-3</c:v>
                </c:pt>
                <c:pt idx="67">
                  <c:v>1.6510042104462687E-3</c:v>
                </c:pt>
                <c:pt idx="68">
                  <c:v>1.6518708525087437E-3</c:v>
                </c:pt>
                <c:pt idx="69">
                  <c:v>1.6565327196969963E-3</c:v>
                </c:pt>
                <c:pt idx="70">
                  <c:v>1.6584350689237757E-3</c:v>
                </c:pt>
                <c:pt idx="71">
                  <c:v>1.660341928834185E-3</c:v>
                </c:pt>
                <c:pt idx="72">
                  <c:v>1.6642894006904784E-3</c:v>
                </c:pt>
                <c:pt idx="73">
                  <c:v>1.6651873718889047E-3</c:v>
                </c:pt>
                <c:pt idx="74">
                  <c:v>1.669943889562784E-3</c:v>
                </c:pt>
                <c:pt idx="75">
                  <c:v>1.6718778141281913E-3</c:v>
                </c:pt>
                <c:pt idx="76">
                  <c:v>1.6738162495619987E-3</c:v>
                </c:pt>
                <c:pt idx="77">
                  <c:v>1.6777944202509604E-3</c:v>
                </c:pt>
                <c:pt idx="78">
                  <c:v>1.6787243186278293E-3</c:v>
                </c:pt>
                <c:pt idx="79">
                  <c:v>1.683576090690062E-3</c:v>
                </c:pt>
                <c:pt idx="80">
                  <c:v>1.685541591895133E-3</c:v>
                </c:pt>
                <c:pt idx="81">
                  <c:v>1.6875116041559952E-3</c:v>
                </c:pt>
                <c:pt idx="82">
                  <c:v>1.6915192782121866E-3</c:v>
                </c:pt>
                <c:pt idx="83">
                  <c:v>1.6924817018308226E-3</c:v>
                </c:pt>
                <c:pt idx="84">
                  <c:v>1.6974293322483262E-3</c:v>
                </c:pt>
                <c:pt idx="85">
                  <c:v>1.6994264114148451E-3</c:v>
                </c:pt>
                <c:pt idx="86">
                  <c:v>1.7014280018280408E-3</c:v>
                </c:pt>
                <c:pt idx="87">
                  <c:v>1.7054639838054685E-3</c:v>
                </c:pt>
                <c:pt idx="88">
                  <c:v>1.7064595307519537E-3</c:v>
                </c:pt>
                <c:pt idx="89">
                  <c:v>1.7111430161843013E-3</c:v>
                </c:pt>
                <c:pt idx="90">
                  <c:v>1.7130477440233606E-3</c:v>
                </c:pt>
                <c:pt idx="91">
                  <c:v>1.7149551191946095E-3</c:v>
                </c:pt>
                <c:pt idx="92">
                  <c:v>1.7188945571202604E-3</c:v>
                </c:pt>
                <c:pt idx="93">
                  <c:v>1.7197926589748082E-3</c:v>
                </c:pt>
                <c:pt idx="94">
                  <c:v>1.7245317055652929E-3</c:v>
                </c:pt>
                <c:pt idx="95">
                  <c:v>1.7264549650505153E-3</c:v>
                </c:pt>
                <c:pt idx="96">
                  <c:v>1.7283808719753819E-3</c:v>
                </c:pt>
                <c:pt idx="97">
                  <c:v>1.7323383070207447E-3</c:v>
                </c:pt>
                <c:pt idx="98">
                  <c:v>1.7332551569949354E-3</c:v>
                </c:pt>
                <c:pt idx="99">
                  <c:v>1.7380501187403957E-3</c:v>
                </c:pt>
                <c:pt idx="100">
                  <c:v>1.7399919106305182E-3</c:v>
                </c:pt>
                <c:pt idx="101">
                  <c:v>1.7419363500692691E-3</c:v>
                </c:pt>
                <c:pt idx="102">
                  <c:v>1.745911081457284E-3</c:v>
                </c:pt>
                <c:pt idx="103">
                  <c:v>1.7468470301247071E-3</c:v>
                </c:pt>
                <c:pt idx="104">
                  <c:v>1.7516982610437032E-3</c:v>
                </c:pt>
                <c:pt idx="105">
                  <c:v>1.7536585861048892E-3</c:v>
                </c:pt>
                <c:pt idx="106">
                  <c:v>1.7556215588247794E-3</c:v>
                </c:pt>
                <c:pt idx="107">
                  <c:v>1.7596128857855946E-3</c:v>
                </c:pt>
                <c:pt idx="108">
                  <c:v>1.7605682837272447E-3</c:v>
                </c:pt>
                <c:pt idx="109">
                  <c:v>1.7654761378608529E-3</c:v>
                </c:pt>
                <c:pt idx="110">
                  <c:v>1.7679441270605255E-3</c:v>
                </c:pt>
                <c:pt idx="111">
                  <c:v>1.7704209577785353E-3</c:v>
                </c:pt>
                <c:pt idx="112">
                  <c:v>1.7749216389250958E-3</c:v>
                </c:pt>
                <c:pt idx="113">
                  <c:v>1.7764071861296397E-3</c:v>
                </c:pt>
                <c:pt idx="114">
                  <c:v>1.7829377364862481E-3</c:v>
                </c:pt>
                <c:pt idx="115">
                  <c:v>1.7854676177229899E-3</c:v>
                </c:pt>
                <c:pt idx="116">
                  <c:v>1.7880063409496042E-3</c:v>
                </c:pt>
                <c:pt idx="117">
                  <c:v>1.7925455960800555E-3</c:v>
                </c:pt>
                <c:pt idx="118">
                  <c:v>1.79410449611419E-3</c:v>
                </c:pt>
                <c:pt idx="119">
                  <c:v>1.8008325893305926E-3</c:v>
                </c:pt>
                <c:pt idx="120">
                  <c:v>1.8034243659396591E-3</c:v>
                </c:pt>
                <c:pt idx="121">
                  <c:v>1.8060249850219273E-3</c:v>
                </c:pt>
                <c:pt idx="122">
                  <c:v>1.8106004705820376E-3</c:v>
                </c:pt>
                <c:pt idx="123">
                  <c:v>1.812233897070353E-3</c:v>
                </c:pt>
                <c:pt idx="124">
                  <c:v>1.8191607199863802E-3</c:v>
                </c:pt>
                <c:pt idx="125">
                  <c:v>1.8218143953849287E-3</c:v>
                </c:pt>
                <c:pt idx="126">
                  <c:v>1.8244769137513654E-3</c:v>
                </c:pt>
                <c:pt idx="127">
                  <c:v>1.8290862862346102E-3</c:v>
                </c:pt>
                <c:pt idx="128">
                  <c:v>1.8307954129000996E-3</c:v>
                </c:pt>
                <c:pt idx="129">
                  <c:v>1.8379221526176701E-3</c:v>
                </c:pt>
                <c:pt idx="130">
                  <c:v>1.8406377303041043E-3</c:v>
                </c:pt>
                <c:pt idx="131">
                  <c:v>1.8433621514651252E-3</c:v>
                </c:pt>
                <c:pt idx="132">
                  <c:v>1.8471769862745632E-3</c:v>
                </c:pt>
                <c:pt idx="133">
                  <c:v>1.8481235981730355E-3</c:v>
                </c:pt>
                <c:pt idx="134">
                  <c:v>1.8528755861412247E-3</c:v>
                </c:pt>
                <c:pt idx="135">
                  <c:v>1.8547782840973555E-3</c:v>
                </c:pt>
                <c:pt idx="136">
                  <c:v>1.856680985727269E-3</c:v>
                </c:pt>
                <c:pt idx="137">
                  <c:v>1.8604960090114501E-3</c:v>
                </c:pt>
                <c:pt idx="138">
                  <c:v>1.8614425652811026E-3</c:v>
                </c:pt>
                <c:pt idx="139">
                  <c:v>1.8661945489820461E-3</c:v>
                </c:pt>
                <c:pt idx="140">
                  <c:v>1.8680972726542184E-3</c:v>
                </c:pt>
                <c:pt idx="141">
                  <c:v>1.8699999999999546E-3</c:v>
                </c:pt>
                <c:pt idx="142">
                  <c:v>1.8703819392287221E-3</c:v>
                </c:pt>
                <c:pt idx="143">
                  <c:v>1.8713190989774913E-3</c:v>
                </c:pt>
                <c:pt idx="144">
                  <c:v>1.8737401469462048E-3</c:v>
                </c:pt>
                <c:pt idx="145">
                  <c:v>1.8744760657333161E-3</c:v>
                </c:pt>
                <c:pt idx="146">
                  <c:v>1.8752079476317899E-3</c:v>
                </c:pt>
                <c:pt idx="147">
                  <c:v>1.8753599874125251E-3</c:v>
                </c:pt>
                <c:pt idx="148">
                  <c:v>1.8788068034818401E-3</c:v>
                </c:pt>
                <c:pt idx="149">
                  <c:v>1.8795144638613158E-3</c:v>
                </c:pt>
                <c:pt idx="150">
                  <c:v>1.8802180872905638E-3</c:v>
                </c:pt>
                <c:pt idx="151">
                  <c:v>1.8811195632936315E-3</c:v>
                </c:pt>
                <c:pt idx="152">
                  <c:v>1.883675649876749E-3</c:v>
                </c:pt>
                <c:pt idx="153">
                  <c:v>1.8843550514227002E-3</c:v>
                </c:pt>
                <c:pt idx="154">
                  <c:v>1.8850304159585807E-3</c:v>
                </c:pt>
                <c:pt idx="155">
                  <c:v>1.885295012469595E-3</c:v>
                </c:pt>
                <c:pt idx="156">
                  <c:v>1.8861638661377483E-3</c:v>
                </c:pt>
                <c:pt idx="157">
                  <c:v>1.8883466831988507E-3</c:v>
                </c:pt>
                <c:pt idx="158">
                  <c:v>1.8889978255019872E-3</c:v>
                </c:pt>
                <c:pt idx="159">
                  <c:v>1.8896449307380496E-3</c:v>
                </c:pt>
                <c:pt idx="160">
                  <c:v>1.8898725586829793E-3</c:v>
                </c:pt>
                <c:pt idx="161">
                  <c:v>1.8907175725042821E-3</c:v>
                </c:pt>
                <c:pt idx="162">
                  <c:v>1.8928199006353133E-3</c:v>
                </c:pt>
                <c:pt idx="163">
                  <c:v>1.893442783303599E-3</c:v>
                </c:pt>
                <c:pt idx="164">
                  <c:v>1.894061628849991E-3</c:v>
                </c:pt>
                <c:pt idx="165">
                  <c:v>1.894253361102933E-3</c:v>
                </c:pt>
                <c:pt idx="166">
                  <c:v>1.8950739995246056E-3</c:v>
                </c:pt>
                <c:pt idx="167">
                  <c:v>1.8970952994923353E-3</c:v>
                </c:pt>
                <c:pt idx="168">
                  <c:v>1.8976899221503328E-3</c:v>
                </c:pt>
                <c:pt idx="169">
                  <c:v>1.8982805076346748E-3</c:v>
                </c:pt>
                <c:pt idx="170">
                  <c:v>1.8984374170913487E-3</c:v>
                </c:pt>
                <c:pt idx="171">
                  <c:v>1.8990190782938129E-3</c:v>
                </c:pt>
                <c:pt idx="172">
                  <c:v>1.9011728771947088E-3</c:v>
                </c:pt>
                <c:pt idx="173">
                  <c:v>1.90173923948489E-3</c:v>
                </c:pt>
                <c:pt idx="174">
                  <c:v>1.902301564550964E-3</c:v>
                </c:pt>
                <c:pt idx="175">
                  <c:v>1.9024247241285028E-3</c:v>
                </c:pt>
                <c:pt idx="176">
                  <c:v>1.9031950051508332E-3</c:v>
                </c:pt>
                <c:pt idx="177">
                  <c:v>1.9050526312871302E-3</c:v>
                </c:pt>
                <c:pt idx="178">
                  <c:v>1.9055907328681286E-3</c:v>
                </c:pt>
                <c:pt idx="179">
                  <c:v>1.9061247971778447E-3</c:v>
                </c:pt>
                <c:pt idx="180">
                  <c:v>1.9062152798128382E-3</c:v>
                </c:pt>
                <c:pt idx="181">
                  <c:v>1.9069595788660447E-3</c:v>
                </c:pt>
                <c:pt idx="182">
                  <c:v>1.9087345594333261E-3</c:v>
                </c:pt>
                <c:pt idx="183">
                  <c:v>1.9092443999805927E-3</c:v>
                </c:pt>
                <c:pt idx="184">
                  <c:v>1.9097502032122411E-3</c:v>
                </c:pt>
                <c:pt idx="185">
                  <c:v>1.909809081861833E-3</c:v>
                </c:pt>
                <c:pt idx="186">
                  <c:v>1.9105268634532246E-3</c:v>
                </c:pt>
                <c:pt idx="187">
                  <c:v>1.9122186594151803E-3</c:v>
                </c:pt>
                <c:pt idx="188">
                  <c:v>1.9127002386222936E-3</c:v>
                </c:pt>
                <c:pt idx="189">
                  <c:v>1.9131777804711997E-3</c:v>
                </c:pt>
                <c:pt idx="190">
                  <c:v>1.9132061281111313E-3</c:v>
                </c:pt>
                <c:pt idx="191">
                  <c:v>1.9138968567645541E-3</c:v>
                </c:pt>
                <c:pt idx="192">
                  <c:v>1.9157315329191523E-3</c:v>
                </c:pt>
                <c:pt idx="193">
                  <c:v>1.9161849256253258E-3</c:v>
                </c:pt>
                <c:pt idx="194">
                  <c:v>1.9166342698914503E-3</c:v>
                </c:pt>
                <c:pt idx="195">
                  <c:v>1.9170795657116127E-3</c:v>
                </c:pt>
                <c:pt idx="196">
                  <c:v>1.9170695567702672E-3</c:v>
                </c:pt>
                <c:pt idx="197">
                  <c:v>1.9188202644251119E-3</c:v>
                </c:pt>
                <c:pt idx="198">
                  <c:v>1.9192453179348713E-3</c:v>
                </c:pt>
                <c:pt idx="199">
                  <c:v>1.919666322966694E-3</c:v>
                </c:pt>
                <c:pt idx="200">
                  <c:v>1.9200832795157623E-3</c:v>
                </c:pt>
                <c:pt idx="201">
                  <c:v>1.9200449615597395E-3</c:v>
                </c:pt>
                <c:pt idx="202">
                  <c:v>1.9217106207784929E-3</c:v>
                </c:pt>
                <c:pt idx="203">
                  <c:v>1.9221073348360427E-3</c:v>
                </c:pt>
                <c:pt idx="204">
                  <c:v>1.9225000003806154E-3</c:v>
                </c:pt>
                <c:pt idx="205">
                  <c:v>1.9236253309302372E-3</c:v>
                </c:pt>
                <c:pt idx="206">
                  <c:v>1.9257672610763681E-3</c:v>
                </c:pt>
                <c:pt idx="207">
                  <c:v>1.9281085716084433E-3</c:v>
                </c:pt>
                <c:pt idx="208">
                  <c:v>1.9292248613669355E-3</c:v>
                </c:pt>
                <c:pt idx="209">
                  <c:v>1.9303393429490247E-3</c:v>
                </c:pt>
                <c:pt idx="210">
                  <c:v>1.9314520163481407E-3</c:v>
                </c:pt>
                <c:pt idx="211">
                  <c:v>1.9369882603893177E-3</c:v>
                </c:pt>
                <c:pt idx="212">
                  <c:v>1.9380900845642297E-3</c:v>
                </c:pt>
                <c:pt idx="213">
                  <c:v>1.9391901005134629E-3</c:v>
                </c:pt>
                <c:pt idx="214">
                  <c:v>1.9413170026232852E-3</c:v>
                </c:pt>
                <c:pt idx="215">
                  <c:v>1.9435720819373178E-3</c:v>
                </c:pt>
                <c:pt idx="216">
                  <c:v>1.9446630566694609E-3</c:v>
                </c:pt>
                <c:pt idx="217">
                  <c:v>1.9457522231404469E-3</c:v>
                </c:pt>
                <c:pt idx="218">
                  <c:v>1.9468395813441435E-3</c:v>
                </c:pt>
                <c:pt idx="219">
                  <c:v>1.948959692819742E-3</c:v>
                </c:pt>
                <c:pt idx="220">
                  <c:v>1.951170931364709E-3</c:v>
                </c:pt>
                <c:pt idx="221">
                  <c:v>1.9522492481419487E-3</c:v>
                </c:pt>
                <c:pt idx="222">
                  <c:v>1.9533257566159827E-3</c:v>
                </c:pt>
                <c:pt idx="223">
                  <c:v>1.9564827391539935E-3</c:v>
                </c:pt>
                <c:pt idx="224">
                  <c:v>1.9570355890374089E-3</c:v>
                </c:pt>
                <c:pt idx="225">
                  <c:v>1.9586811742335168E-3</c:v>
                </c:pt>
                <c:pt idx="226">
                  <c:v>1.9597468327652362E-3</c:v>
                </c:pt>
                <c:pt idx="227">
                  <c:v>1.9608106829527966E-3</c:v>
                </c:pt>
                <c:pt idx="228">
                  <c:v>1.9618727247902841E-3</c:v>
                </c:pt>
                <c:pt idx="229">
                  <c:v>1.9639807017756525E-3</c:v>
                </c:pt>
                <c:pt idx="230">
                  <c:v>1.9661028085223445E-3</c:v>
                </c:pt>
                <c:pt idx="231">
                  <c:v>1.9671558085220878E-3</c:v>
                </c:pt>
                <c:pt idx="232">
                  <c:v>1.9682070001367184E-3</c:v>
                </c:pt>
                <c:pt idx="233">
                  <c:v>1.9692563833605421E-3</c:v>
                </c:pt>
                <c:pt idx="234">
                  <c:v>1.9697772546790359E-3</c:v>
                </c:pt>
                <c:pt idx="235">
                  <c:v>1.9734358322341041E-3</c:v>
                </c:pt>
                <c:pt idx="236">
                  <c:v>1.974476173418263E-3</c:v>
                </c:pt>
                <c:pt idx="237">
                  <c:v>1.9755147061772311E-3</c:v>
                </c:pt>
                <c:pt idx="238">
                  <c:v>1.976551430505315E-3</c:v>
                </c:pt>
                <c:pt idx="239">
                  <c:v>1.9786492020481749E-3</c:v>
                </c:pt>
                <c:pt idx="240">
                  <c:v>1.9806802433955805E-3</c:v>
                </c:pt>
                <c:pt idx="241">
                  <c:v>1.9817079254842683E-3</c:v>
                </c:pt>
                <c:pt idx="242">
                  <c:v>1.9827337991079074E-3</c:v>
                </c:pt>
                <c:pt idx="243">
                  <c:v>1.9837578642612416E-3</c:v>
                </c:pt>
                <c:pt idx="244">
                  <c:v>1.9858512564793727E-3</c:v>
                </c:pt>
                <c:pt idx="245">
                  <c:v>1.9878360400572091E-3</c:v>
                </c:pt>
                <c:pt idx="246">
                  <c:v>1.9888510627738259E-3</c:v>
                </c:pt>
                <c:pt idx="247">
                  <c:v>1.9898642769864113E-3</c:v>
                </c:pt>
                <c:pt idx="248">
                  <c:v>1.9908756826892715E-3</c:v>
                </c:pt>
                <c:pt idx="249">
                  <c:v>1.9929651778483048E-3</c:v>
                </c:pt>
                <c:pt idx="250">
                  <c:v>1.9949032202932972E-3</c:v>
                </c:pt>
                <c:pt idx="251">
                  <c:v>1.9959055833647463E-3</c:v>
                </c:pt>
                <c:pt idx="252">
                  <c:v>1.9969061378936198E-3</c:v>
                </c:pt>
                <c:pt idx="253">
                  <c:v>1.9979048838737849E-3</c:v>
                </c:pt>
                <c:pt idx="254">
                  <c:v>1.9999909642406453E-3</c:v>
                </c:pt>
                <c:pt idx="255">
                  <c:v>2.0018817822022436E-3</c:v>
                </c:pt>
                <c:pt idx="256">
                  <c:v>2.0028714853587135E-3</c:v>
                </c:pt>
                <c:pt idx="257">
                  <c:v>2.0038593799342817E-3</c:v>
                </c:pt>
                <c:pt idx="258">
                  <c:v>2.0048454659232547E-3</c:v>
                </c:pt>
                <c:pt idx="259">
                  <c:v>2.006928613765808E-3</c:v>
                </c:pt>
                <c:pt idx="260">
                  <c:v>2.0087717239058787E-3</c:v>
                </c:pt>
                <c:pt idx="261">
                  <c:v>2.0097487668812807E-3</c:v>
                </c:pt>
                <c:pt idx="262">
                  <c:v>2.0107240012376747E-3</c:v>
                </c:pt>
                <c:pt idx="263">
                  <c:v>2.0116974269700238E-3</c:v>
                </c:pt>
                <c:pt idx="264">
                  <c:v>2.013778124556948E-3</c:v>
                </c:pt>
                <c:pt idx="265">
                  <c:v>2.0155730435501245E-3</c:v>
                </c:pt>
                <c:pt idx="266">
                  <c:v>2.0165374260814359E-3</c:v>
                </c:pt>
                <c:pt idx="267">
                  <c:v>2.0174999999562899E-3</c:v>
                </c:pt>
                <c:pt idx="268">
                  <c:v>2.0192190129430408E-3</c:v>
                </c:pt>
                <c:pt idx="269">
                  <c:v>2.0235680830611984E-3</c:v>
                </c:pt>
                <c:pt idx="270">
                  <c:v>2.0260972457454302E-3</c:v>
                </c:pt>
                <c:pt idx="271">
                  <c:v>2.0278173491655683E-3</c:v>
                </c:pt>
                <c:pt idx="272">
                  <c:v>2.0295376706758001E-3</c:v>
                </c:pt>
                <c:pt idx="273">
                  <c:v>2.0312582102772212E-3</c:v>
                </c:pt>
                <c:pt idx="274">
                  <c:v>2.0356189474778556E-3</c:v>
                </c:pt>
                <c:pt idx="275">
                  <c:v>2.0381425496169138E-3</c:v>
                </c:pt>
                <c:pt idx="276">
                  <c:v>2.0398641796911428E-3</c:v>
                </c:pt>
                <c:pt idx="277">
                  <c:v>2.0415860278633494E-3</c:v>
                </c:pt>
                <c:pt idx="278">
                  <c:v>2.0433080941344105E-3</c:v>
                </c:pt>
                <c:pt idx="279">
                  <c:v>2.0476804422325393E-3</c:v>
                </c:pt>
                <c:pt idx="280">
                  <c:v>2.0501985402330372E-3</c:v>
                </c:pt>
                <c:pt idx="281">
                  <c:v>2.0519216970165456E-3</c:v>
                </c:pt>
                <c:pt idx="282">
                  <c:v>2.0536450719061353E-3</c:v>
                </c:pt>
                <c:pt idx="283">
                  <c:v>2.0553686649026821E-3</c:v>
                </c:pt>
                <c:pt idx="284">
                  <c:v>2.0597525677127329E-3</c:v>
                </c:pt>
                <c:pt idx="285">
                  <c:v>2.062265217981217E-3</c:v>
                </c:pt>
                <c:pt idx="286">
                  <c:v>2.0639899015296318E-3</c:v>
                </c:pt>
                <c:pt idx="287">
                  <c:v>2.0657148031920113E-3</c:v>
                </c:pt>
                <c:pt idx="288">
                  <c:v>2.0674399229690136E-3</c:v>
                </c:pt>
                <c:pt idx="289">
                  <c:v>2.0718353243070081E-3</c:v>
                </c:pt>
                <c:pt idx="290">
                  <c:v>2.0743425832495258E-3</c:v>
                </c:pt>
                <c:pt idx="291">
                  <c:v>2.0760687936182544E-3</c:v>
                </c:pt>
                <c:pt idx="292">
                  <c:v>2.0777952221086135E-3</c:v>
                </c:pt>
                <c:pt idx="293">
                  <c:v>2.0795218687216978E-3</c:v>
                </c:pt>
                <c:pt idx="294">
                  <c:v>2.0839287124032831E-3</c:v>
                </c:pt>
                <c:pt idx="295">
                  <c:v>2.0864306364258177E-3</c:v>
                </c:pt>
                <c:pt idx="296">
                  <c:v>2.088158373670268E-3</c:v>
                </c:pt>
                <c:pt idx="297">
                  <c:v>2.0898863290444523E-3</c:v>
                </c:pt>
                <c:pt idx="298">
                  <c:v>2.0916145025492456E-3</c:v>
                </c:pt>
                <c:pt idx="299">
                  <c:v>2.0960327323903487E-3</c:v>
                </c:pt>
                <c:pt idx="300">
                  <c:v>2.0985293778990419E-3</c:v>
                </c:pt>
                <c:pt idx="301">
                  <c:v>2.100258642074622E-3</c:v>
                </c:pt>
                <c:pt idx="302">
                  <c:v>2.1019881243880384E-3</c:v>
                </c:pt>
                <c:pt idx="303">
                  <c:v>2.1037178248399487E-3</c:v>
                </c:pt>
                <c:pt idx="304">
                  <c:v>2.1081473846572122E-3</c:v>
                </c:pt>
                <c:pt idx="305">
                  <c:v>2.1106388080577103E-3</c:v>
                </c:pt>
                <c:pt idx="306">
                  <c:v>2.1123695992202652E-3</c:v>
                </c:pt>
                <c:pt idx="307">
                  <c:v>2.1141006085283222E-3</c:v>
                </c:pt>
                <c:pt idx="308">
                  <c:v>2.1158318359831949E-3</c:v>
                </c:pt>
                <c:pt idx="309">
                  <c:v>2.1202726695935341E-3</c:v>
                </c:pt>
                <c:pt idx="310">
                  <c:v>2.1227589272914279E-3</c:v>
                </c:pt>
                <c:pt idx="311">
                  <c:v>2.1244912454963663E-3</c:v>
                </c:pt>
                <c:pt idx="312">
                  <c:v>2.1262237818549089E-3</c:v>
                </c:pt>
                <c:pt idx="313">
                  <c:v>2.1279565363679326E-3</c:v>
                </c:pt>
                <c:pt idx="314">
                  <c:v>2.1324085875889759E-3</c:v>
                </c:pt>
                <c:pt idx="315">
                  <c:v>2.1348897359893637E-3</c:v>
                </c:pt>
                <c:pt idx="316">
                  <c:v>2.1366235812925304E-3</c:v>
                </c:pt>
                <c:pt idx="317">
                  <c:v>2.1383576447569675E-3</c:v>
                </c:pt>
                <c:pt idx="318">
                  <c:v>2.140091926384426E-3</c:v>
                </c:pt>
                <c:pt idx="319">
                  <c:v>2.144555139033852E-3</c:v>
                </c:pt>
                <c:pt idx="320">
                  <c:v>2.1470312345415613E-3</c:v>
                </c:pt>
                <c:pt idx="321">
                  <c:v>2.1487666069988027E-3</c:v>
                </c:pt>
                <c:pt idx="322">
                  <c:v>2.1505021976251982E-3</c:v>
                </c:pt>
                <c:pt idx="323">
                  <c:v>2.1522380064222801E-3</c:v>
                </c:pt>
                <c:pt idx="324">
                  <c:v>2.1567123243180415E-3</c:v>
                </c:pt>
                <c:pt idx="325">
                  <c:v>2.1591834233382844E-3</c:v>
                </c:pt>
                <c:pt idx="326">
                  <c:v>2.1609203230052269E-3</c:v>
                </c:pt>
                <c:pt idx="327">
                  <c:v>2.1626574408494265E-3</c:v>
                </c:pt>
                <c:pt idx="328">
                  <c:v>2.1643947768719782E-3</c:v>
                </c:pt>
                <c:pt idx="329">
                  <c:v>2.1688801438329475E-3</c:v>
                </c:pt>
                <c:pt idx="330">
                  <c:v>2.171346302770453E-3</c:v>
                </c:pt>
                <c:pt idx="331">
                  <c:v>2.1730847297027232E-3</c:v>
                </c:pt>
                <c:pt idx="332">
                  <c:v>2.1748233748205728E-3</c:v>
                </c:pt>
                <c:pt idx="333">
                  <c:v>2.1765622381246584E-3</c:v>
                </c:pt>
                <c:pt idx="334">
                  <c:v>2.1810585979693204E-3</c:v>
                </c:pt>
                <c:pt idx="335">
                  <c:v>2.1835198732287676E-3</c:v>
                </c:pt>
                <c:pt idx="336">
                  <c:v>2.1852598274824308E-3</c:v>
                </c:pt>
                <c:pt idx="337">
                  <c:v>2.1869999999295569E-3</c:v>
                </c:pt>
                <c:pt idx="338">
                  <c:v>2.1895491955260878E-3</c:v>
                </c:pt>
                <c:pt idx="339">
                  <c:v>2.1964767306956114E-3</c:v>
                </c:pt>
                <c:pt idx="340">
                  <c:v>2.1997672933022116E-3</c:v>
                </c:pt>
                <c:pt idx="341">
                  <c:v>2.202327146676088E-3</c:v>
                </c:pt>
                <c:pt idx="342">
                  <c:v>2.2048891316551029E-3</c:v>
                </c:pt>
                <c:pt idx="343">
                  <c:v>2.2074532482556824E-3</c:v>
                </c:pt>
                <c:pt idx="344">
                  <c:v>2.2078220609228543E-3</c:v>
                </c:pt>
                <c:pt idx="345">
                  <c:v>2.2177310312043366E-3</c:v>
                </c:pt>
                <c:pt idx="346">
                  <c:v>2.2203058061610863E-3</c:v>
                </c:pt>
                <c:pt idx="347">
                  <c:v>2.2228827128390463E-3</c:v>
                </c:pt>
                <c:pt idx="348">
                  <c:v>2.2254617512546425E-3</c:v>
                </c:pt>
                <c:pt idx="349">
                  <c:v>2.2324282506565553E-3</c:v>
                </c:pt>
                <c:pt idx="350">
                  <c:v>2.2357992226271438E-3</c:v>
                </c:pt>
                <c:pt idx="351">
                  <c:v>2.2383889199812388E-3</c:v>
                </c:pt>
                <c:pt idx="352">
                  <c:v>2.2409807491732725E-3</c:v>
                </c:pt>
                <c:pt idx="353">
                  <c:v>2.2435747102198898E-3</c:v>
                </c:pt>
                <c:pt idx="354">
                  <c:v>2.2505598473314204E-3</c:v>
                </c:pt>
                <c:pt idx="355">
                  <c:v>2.2539718732863898E-3</c:v>
                </c:pt>
                <c:pt idx="356">
                  <c:v>2.2565764938571199E-3</c:v>
                </c:pt>
                <c:pt idx="357">
                  <c:v>2.2591832463829554E-3</c:v>
                </c:pt>
                <c:pt idx="358">
                  <c:v>2.2617921308809787E-3</c:v>
                </c:pt>
                <c:pt idx="359">
                  <c:v>2.2687953427724976E-3</c:v>
                </c:pt>
                <c:pt idx="360">
                  <c:v>2.2722489889306819E-3</c:v>
                </c:pt>
                <c:pt idx="361">
                  <c:v>2.2748685335417171E-3</c:v>
                </c:pt>
                <c:pt idx="362">
                  <c:v>2.2774902102265572E-3</c:v>
                </c:pt>
                <c:pt idx="363">
                  <c:v>2.2801140190011893E-3</c:v>
                </c:pt>
                <c:pt idx="364">
                  <c:v>2.2871347427486869E-3</c:v>
                </c:pt>
                <c:pt idx="365">
                  <c:v>2.2906305753419157E-3</c:v>
                </c:pt>
                <c:pt idx="366">
                  <c:v>2.2932650448221812E-3</c:v>
                </c:pt>
                <c:pt idx="367">
                  <c:v>2.2959016464947327E-3</c:v>
                </c:pt>
                <c:pt idx="368">
                  <c:v>2.2985403803764334E-3</c:v>
                </c:pt>
                <c:pt idx="369">
                  <c:v>2.3055780530615599E-3</c:v>
                </c:pt>
                <c:pt idx="370">
                  <c:v>2.3091166383350553E-3</c:v>
                </c:pt>
                <c:pt idx="371">
                  <c:v>2.311766033518077E-3</c:v>
                </c:pt>
                <c:pt idx="372">
                  <c:v>2.3144175610127411E-3</c:v>
                </c:pt>
                <c:pt idx="373">
                  <c:v>2.3170712208359107E-3</c:v>
                </c:pt>
                <c:pt idx="374">
                  <c:v>2.324125279545796E-3</c:v>
                </c:pt>
                <c:pt idx="375">
                  <c:v>2.3277071837583549E-3</c:v>
                </c:pt>
                <c:pt idx="376">
                  <c:v>2.3303715054820377E-3</c:v>
                </c:pt>
                <c:pt idx="377">
                  <c:v>2.3330379596375951E-3</c:v>
                </c:pt>
                <c:pt idx="378">
                  <c:v>2.335706546241891E-3</c:v>
                </c:pt>
                <c:pt idx="379">
                  <c:v>2.3427764280689626E-3</c:v>
                </c:pt>
                <c:pt idx="380">
                  <c:v>2.3464022174929182E-3</c:v>
                </c:pt>
                <c:pt idx="381">
                  <c:v>2.3490814666004231E-3</c:v>
                </c:pt>
                <c:pt idx="382">
                  <c:v>2.3517628482604734E-3</c:v>
                </c:pt>
                <c:pt idx="383">
                  <c:v>2.3544463624901517E-3</c:v>
                </c:pt>
                <c:pt idx="384">
                  <c:v>2.3615315045319527E-3</c:v>
                </c:pt>
                <c:pt idx="385">
                  <c:v>2.3652017454533561E-3</c:v>
                </c:pt>
                <c:pt idx="386">
                  <c:v>2.3678959227920052E-3</c:v>
                </c:pt>
                <c:pt idx="387">
                  <c:v>2.3705922328047468E-3</c:v>
                </c:pt>
                <c:pt idx="388">
                  <c:v>2.3732906755086626E-3</c:v>
                </c:pt>
                <c:pt idx="389">
                  <c:v>2.3803905148676772E-3</c:v>
                </c:pt>
                <c:pt idx="390">
                  <c:v>2.3841057735869116E-3</c:v>
                </c:pt>
                <c:pt idx="391">
                  <c:v>2.3868148800092834E-3</c:v>
                </c:pt>
                <c:pt idx="392">
                  <c:v>2.3895261192277322E-3</c:v>
                </c:pt>
                <c:pt idx="393">
                  <c:v>2.3922394912597781E-3</c:v>
                </c:pt>
                <c:pt idx="394">
                  <c:v>2.3993534650430248E-3</c:v>
                </c:pt>
                <c:pt idx="395">
                  <c:v>2.403114307874335E-3</c:v>
                </c:pt>
                <c:pt idx="396">
                  <c:v>2.4058383442373877E-3</c:v>
                </c:pt>
                <c:pt idx="397">
                  <c:v>2.4085645135193783E-3</c:v>
                </c:pt>
                <c:pt idx="398">
                  <c:v>2.411292815737826E-3</c:v>
                </c:pt>
                <c:pt idx="399">
                  <c:v>2.4184203610571214E-3</c:v>
                </c:pt>
                <c:pt idx="400">
                  <c:v>2.4256907257260221E-3</c:v>
                </c:pt>
                <c:pt idx="401">
                  <c:v>2.4295922670115738E-3</c:v>
                </c:pt>
                <c:pt idx="402">
                  <c:v>2.4334999999262525E-3</c:v>
                </c:pt>
                <c:pt idx="403">
                  <c:v>2.4370437059071837E-3</c:v>
                </c:pt>
                <c:pt idx="404">
                  <c:v>2.4478091766658365E-3</c:v>
                </c:pt>
                <c:pt idx="405">
                  <c:v>2.4548432309299596E-3</c:v>
                </c:pt>
                <c:pt idx="406">
                  <c:v>2.4584193353656592E-3</c:v>
                </c:pt>
                <c:pt idx="407">
                  <c:v>2.4620008397481501E-3</c:v>
                </c:pt>
                <c:pt idx="408">
                  <c:v>2.4637979409895682E-3</c:v>
                </c:pt>
                <c:pt idx="409">
                  <c:v>2.4763808579176894E-3</c:v>
                </c:pt>
                <c:pt idx="410">
                  <c:v>2.4799893629138701E-3</c:v>
                </c:pt>
                <c:pt idx="411">
                  <c:v>2.4836032682098745E-3</c:v>
                </c:pt>
                <c:pt idx="412">
                  <c:v>2.4872225738643955E-3</c:v>
                </c:pt>
                <c:pt idx="413">
                  <c:v>2.494371410272879E-3</c:v>
                </c:pt>
                <c:pt idx="414">
                  <c:v>2.501753801254203E-3</c:v>
                </c:pt>
                <c:pt idx="415">
                  <c:v>2.5054001095915538E-3</c:v>
                </c:pt>
                <c:pt idx="416">
                  <c:v>2.5090518186441763E-3</c:v>
                </c:pt>
                <c:pt idx="417">
                  <c:v>2.5127089284718595E-3</c:v>
                </c:pt>
                <c:pt idx="418">
                  <c:v>2.5198481518714211E-3</c:v>
                </c:pt>
                <c:pt idx="419">
                  <c:v>2.527391376729604E-3</c:v>
                </c:pt>
                <c:pt idx="420">
                  <c:v>2.5310754913307181E-3</c:v>
                </c:pt>
                <c:pt idx="421">
                  <c:v>2.534765007067371E-3</c:v>
                </c:pt>
                <c:pt idx="422">
                  <c:v>2.5384599239995694E-3</c:v>
                </c:pt>
                <c:pt idx="423">
                  <c:v>2.5455881044686821E-3</c:v>
                </c:pt>
                <c:pt idx="424">
                  <c:v>2.5532936048940293E-3</c:v>
                </c:pt>
                <c:pt idx="425">
                  <c:v>2.5570155287123796E-3</c:v>
                </c:pt>
                <c:pt idx="426">
                  <c:v>2.5607428540902586E-3</c:v>
                </c:pt>
                <c:pt idx="427">
                  <c:v>2.5644755810885485E-3</c:v>
                </c:pt>
                <c:pt idx="428">
                  <c:v>2.5715912886970951E-3</c:v>
                </c:pt>
                <c:pt idx="429">
                  <c:v>2.5794605065100479E-3</c:v>
                </c:pt>
                <c:pt idx="430">
                  <c:v>2.5832202425288922E-3</c:v>
                </c:pt>
                <c:pt idx="431">
                  <c:v>2.5869853805358537E-3</c:v>
                </c:pt>
                <c:pt idx="432">
                  <c:v>2.5907559205926912E-3</c:v>
                </c:pt>
                <c:pt idx="433">
                  <c:v>2.5978577254005854E-3</c:v>
                </c:pt>
                <c:pt idx="434">
                  <c:v>2.6058921025531008E-3</c:v>
                </c:pt>
                <c:pt idx="435">
                  <c:v>2.6096896537861382E-3</c:v>
                </c:pt>
                <c:pt idx="436">
                  <c:v>2.6134926074404805E-3</c:v>
                </c:pt>
                <c:pt idx="437">
                  <c:v>2.6173009635781052E-3</c:v>
                </c:pt>
                <c:pt idx="438">
                  <c:v>2.6243874356343551E-3</c:v>
                </c:pt>
                <c:pt idx="439">
                  <c:v>2.6325884142108427E-3</c:v>
                </c:pt>
                <c:pt idx="440">
                  <c:v>2.6364237837019941E-3</c:v>
                </c:pt>
                <c:pt idx="441">
                  <c:v>2.6402645560520185E-3</c:v>
                </c:pt>
                <c:pt idx="442">
                  <c:v>2.6441107313235498E-3</c:v>
                </c:pt>
                <c:pt idx="443">
                  <c:v>2.6511804406653154E-3</c:v>
                </c:pt>
                <c:pt idx="444">
                  <c:v>2.6595494628831413E-3</c:v>
                </c:pt>
                <c:pt idx="445">
                  <c:v>2.6634226537074267E-3</c:v>
                </c:pt>
                <c:pt idx="446">
                  <c:v>2.6673012478318756E-3</c:v>
                </c:pt>
                <c:pt idx="447">
                  <c:v>2.6711852453202177E-3</c:v>
                </c:pt>
                <c:pt idx="448">
                  <c:v>2.6782367619716542E-3</c:v>
                </c:pt>
                <c:pt idx="449">
                  <c:v>2.6867752701831742E-3</c:v>
                </c:pt>
                <c:pt idx="450">
                  <c:v>2.6906862854451782E-3</c:v>
                </c:pt>
                <c:pt idx="451">
                  <c:v>2.6946027044536737E-3</c:v>
                </c:pt>
                <c:pt idx="452">
                  <c:v>2.6985245272723906E-3</c:v>
                </c:pt>
                <c:pt idx="453">
                  <c:v>2.705556421242615E-3</c:v>
                </c:pt>
                <c:pt idx="454">
                  <c:v>2.7142658579365504E-3</c:v>
                </c:pt>
                <c:pt idx="455">
                  <c:v>2.718214700771519E-3</c:v>
                </c:pt>
                <c:pt idx="456">
                  <c:v>2.7221689478034682E-3</c:v>
                </c:pt>
                <c:pt idx="457">
                  <c:v>2.7261285990967843E-3</c:v>
                </c:pt>
                <c:pt idx="458">
                  <c:v>2.733139440379589E-3</c:v>
                </c:pt>
                <c:pt idx="459">
                  <c:v>2.742021248181094E-3</c:v>
                </c:pt>
                <c:pt idx="460">
                  <c:v>2.7460079217549328E-3</c:v>
                </c:pt>
                <c:pt idx="461">
                  <c:v>2.7499999999804022E-3</c:v>
                </c:pt>
                <c:pt idx="462">
                  <c:v>2.7685011116571562E-3</c:v>
                </c:pt>
                <c:pt idx="463">
                  <c:v>2.8181227679808427E-3</c:v>
                </c:pt>
                <c:pt idx="464">
                  <c:v>2.8398837219679655E-3</c:v>
                </c:pt>
                <c:pt idx="465">
                  <c:v>2.8578090130114624E-3</c:v>
                </c:pt>
                <c:pt idx="466">
                  <c:v>2.8757661628773887E-3</c:v>
                </c:pt>
                <c:pt idx="467">
                  <c:v>2.89375517328864E-3</c:v>
                </c:pt>
                <c:pt idx="468">
                  <c:v>2.9434085440904062E-3</c:v>
                </c:pt>
                <c:pt idx="469">
                  <c:v>2.9660298549619821E-3</c:v>
                </c:pt>
                <c:pt idx="470">
                  <c:v>2.9841781940576164E-3</c:v>
                </c:pt>
                <c:pt idx="471">
                  <c:v>3.0023584041031851E-3</c:v>
                </c:pt>
                <c:pt idx="472">
                  <c:v>3.0047633175521496E-3</c:v>
                </c:pt>
                <c:pt idx="473">
                  <c:v>3.0071780894903488E-3</c:v>
                </c:pt>
                <c:pt idx="474">
                  <c:v>3.0937375797556498E-3</c:v>
                </c:pt>
                <c:pt idx="475">
                  <c:v>3.1121090522495086E-3</c:v>
                </c:pt>
                <c:pt idx="476">
                  <c:v>3.1305124079721363E-3</c:v>
                </c:pt>
                <c:pt idx="477">
                  <c:v>3.1489476486893544E-3</c:v>
                </c:pt>
                <c:pt idx="478">
                  <c:v>3.1986397751132137E-3</c:v>
                </c:pt>
                <c:pt idx="479">
                  <c:v>3.2230074969429542E-3</c:v>
                </c:pt>
                <c:pt idx="480">
                  <c:v>3.2416021892382502E-3</c:v>
                </c:pt>
                <c:pt idx="481">
                  <c:v>3.2602287771918252E-3</c:v>
                </c:pt>
                <c:pt idx="482">
                  <c:v>3.2788872625913999E-3</c:v>
                </c:pt>
                <c:pt idx="483">
                  <c:v>3.3726582140744055E-3</c:v>
                </c:pt>
                <c:pt idx="484">
                  <c:v>3.3915081218705988E-3</c:v>
                </c:pt>
                <c:pt idx="485">
                  <c:v>3.4103899397148751E-3</c:v>
                </c:pt>
                <c:pt idx="486">
                  <c:v>3.4600879246845947E-3</c:v>
                </c:pt>
                <c:pt idx="487">
                  <c:v>3.4862363478756113E-3</c:v>
                </c:pt>
                <c:pt idx="488">
                  <c:v>3.5052777432134636E-3</c:v>
                </c:pt>
                <c:pt idx="489">
                  <c:v>3.5243510595219492E-3</c:v>
                </c:pt>
                <c:pt idx="490">
                  <c:v>3.5434562986323714E-3</c:v>
                </c:pt>
                <c:pt idx="491">
                  <c:v>3.5931448765918472E-3</c:v>
                </c:pt>
                <c:pt idx="492">
                  <c:v>3.6394614005202199E-3</c:v>
                </c:pt>
                <c:pt idx="493">
                  <c:v>3.6587582150699894E-3</c:v>
                </c:pt>
                <c:pt idx="494">
                  <c:v>3.6780869653262223E-3</c:v>
                </c:pt>
                <c:pt idx="495">
                  <c:v>3.7277579120745534E-3</c:v>
                </c:pt>
                <c:pt idx="496">
                  <c:v>3.7557213605838584E-3</c:v>
                </c:pt>
                <c:pt idx="497">
                  <c:v>3.7752098172742507E-3</c:v>
                </c:pt>
                <c:pt idx="498">
                  <c:v>3.7947302208533938E-3</c:v>
                </c:pt>
                <c:pt idx="499">
                  <c:v>3.8142825731957339E-3</c:v>
                </c:pt>
                <c:pt idx="500">
                  <c:v>3.8639276644754656E-3</c:v>
                </c:pt>
                <c:pt idx="501">
                  <c:v>3.8928115077919729E-3</c:v>
                </c:pt>
                <c:pt idx="502">
                  <c:v>3.9125236321745135E-3</c:v>
                </c:pt>
                <c:pt idx="503">
                  <c:v>3.9322677166317502E-3</c:v>
                </c:pt>
                <c:pt idx="504">
                  <c:v>3.9520437630598104E-3</c:v>
                </c:pt>
                <c:pt idx="505">
                  <c:v>4.0016547745191141E-3</c:v>
                </c:pt>
                <c:pt idx="506">
                  <c:v>4.0314676065114534E-3</c:v>
                </c:pt>
                <c:pt idx="507">
                  <c:v>4.0514034913437247E-3</c:v>
                </c:pt>
                <c:pt idx="508">
                  <c:v>4.0713713495888447E-3</c:v>
                </c:pt>
                <c:pt idx="509">
                  <c:v>4.0913711831641842E-3</c:v>
                </c:pt>
                <c:pt idx="510">
                  <c:v>4.1409398903181245E-3</c:v>
                </c:pt>
                <c:pt idx="511">
                  <c:v>4.2817836673777936E-3</c:v>
                </c:pt>
                <c:pt idx="512">
                  <c:v>4.3440899556654424E-3</c:v>
                </c:pt>
                <c:pt idx="513">
                  <c:v>4.4061722245551825E-3</c:v>
                </c:pt>
                <c:pt idx="514">
                  <c:v>4.4641938995084052E-3</c:v>
                </c:pt>
                <c:pt idx="515">
                  <c:v>4.5137538870425181E-3</c:v>
                </c:pt>
                <c:pt idx="516">
                  <c:v>4.5815349852745511E-3</c:v>
                </c:pt>
                <c:pt idx="517">
                  <c:v>4.6408545498001566E-3</c:v>
                </c:pt>
                <c:pt idx="518">
                  <c:v>4.7006068988452642E-3</c:v>
                </c:pt>
                <c:pt idx="519">
                  <c:v>4.76079211069167E-3</c:v>
                </c:pt>
                <c:pt idx="520">
                  <c:v>4.8214102641905227E-3</c:v>
                </c:pt>
                <c:pt idx="521">
                  <c:v>4.8824614387638484E-3</c:v>
                </c:pt>
                <c:pt idx="522">
                  <c:v>4.9439457144043377E-3</c:v>
                </c:pt>
                <c:pt idx="523">
                  <c:v>5.0058631716753382E-3</c:v>
                </c:pt>
                <c:pt idx="524">
                  <c:v>5.0682138917117307E-3</c:v>
                </c:pt>
                <c:pt idx="525">
                  <c:v>5.1309979562184039E-3</c:v>
                </c:pt>
                <c:pt idx="526">
                  <c:v>5.1942154474724301E-3</c:v>
                </c:pt>
                <c:pt idx="527">
                  <c:v>5.2570595306958576E-3</c:v>
                </c:pt>
                <c:pt idx="528">
                  <c:v>5.3091410822432589E-3</c:v>
                </c:pt>
                <c:pt idx="529">
                  <c:v>5.3741639536998087E-3</c:v>
                </c:pt>
                <c:pt idx="530">
                  <c:v>5.4332256106857301E-3</c:v>
                </c:pt>
                <c:pt idx="531">
                  <c:v>5.4926269786727787E-3</c:v>
                </c:pt>
                <c:pt idx="532">
                  <c:v>5.5523681186092589E-3</c:v>
                </c:pt>
                <c:pt idx="533">
                  <c:v>5.6124490917939295E-3</c:v>
                </c:pt>
                <c:pt idx="534">
                  <c:v>5.6728699598770941E-3</c:v>
                </c:pt>
                <c:pt idx="535">
                  <c:v>5.7336307848601647E-3</c:v>
                </c:pt>
                <c:pt idx="536">
                  <c:v>5.7947316290958796E-3</c:v>
                </c:pt>
                <c:pt idx="537">
                  <c:v>5.8561725552885224E-3</c:v>
                </c:pt>
                <c:pt idx="538">
                  <c:v>5.9179536264941388E-3</c:v>
                </c:pt>
                <c:pt idx="539">
                  <c:v>5.9800749061203178E-3</c:v>
                </c:pt>
                <c:pt idx="540">
                  <c:v>6.042906014018517E-3</c:v>
                </c:pt>
                <c:pt idx="541">
                  <c:v>6.1083170512743843E-3</c:v>
                </c:pt>
                <c:pt idx="542">
                  <c:v>6.1741074456083192E-3</c:v>
                </c:pt>
                <c:pt idx="543">
                  <c:v>6.2402772722985247E-3</c:v>
                </c:pt>
                <c:pt idx="544">
                  <c:v>6.3068266070609993E-3</c:v>
                </c:pt>
                <c:pt idx="545">
                  <c:v>6.3737555260484531E-3</c:v>
                </c:pt>
                <c:pt idx="546">
                  <c:v>6.4410641058522617E-3</c:v>
                </c:pt>
                <c:pt idx="547">
                  <c:v>6.5087524235015988E-3</c:v>
                </c:pt>
                <c:pt idx="548">
                  <c:v>6.5768205564632155E-3</c:v>
                </c:pt>
                <c:pt idx="549">
                  <c:v>6.6452685826427511E-3</c:v>
                </c:pt>
                <c:pt idx="550">
                  <c:v>6.7140965803838592E-3</c:v>
                </c:pt>
                <c:pt idx="551">
                  <c:v>6.7833046284690775E-3</c:v>
                </c:pt>
                <c:pt idx="552">
                  <c:v>6.8384081018552593E-3</c:v>
                </c:pt>
                <c:pt idx="553">
                  <c:v>6.8061876472818609E-3</c:v>
                </c:pt>
                <c:pt idx="554">
                  <c:v>6.7518251368064372E-3</c:v>
                </c:pt>
                <c:pt idx="555">
                  <c:v>6.7166118420879644E-3</c:v>
                </c:pt>
                <c:pt idx="556">
                  <c:v>6.680380782199377E-3</c:v>
                </c:pt>
                <c:pt idx="557">
                  <c:v>6.6431320686352706E-3</c:v>
                </c:pt>
                <c:pt idx="558">
                  <c:v>6.599316150916433E-3</c:v>
                </c:pt>
                <c:pt idx="559">
                  <c:v>6.5598871408934431E-3</c:v>
                </c:pt>
                <c:pt idx="560">
                  <c:v>6.5194408479718772E-3</c:v>
                </c:pt>
                <c:pt idx="561">
                  <c:v>6.477977396604731E-3</c:v>
                </c:pt>
                <c:pt idx="562">
                  <c:v>6.4354969143703908E-3</c:v>
                </c:pt>
                <c:pt idx="563">
                  <c:v>6.4196533984408307E-3</c:v>
                </c:pt>
                <c:pt idx="564">
                  <c:v>6.4671727777032414E-3</c:v>
                </c:pt>
                <c:pt idx="565">
                  <c:v>6.5147989857808151E-3</c:v>
                </c:pt>
                <c:pt idx="566">
                  <c:v>6.56253203782943E-3</c:v>
                </c:pt>
                <c:pt idx="567">
                  <c:v>6.6103719490402208E-3</c:v>
                </c:pt>
                <c:pt idx="568">
                  <c:v>6.6583187346380508E-3</c:v>
                </c:pt>
                <c:pt idx="569">
                  <c:v>6.7063724098830419E-3</c:v>
                </c:pt>
                <c:pt idx="570">
                  <c:v>6.7545329900692607E-3</c:v>
                </c:pt>
                <c:pt idx="571">
                  <c:v>6.802800490525597E-3</c:v>
                </c:pt>
                <c:pt idx="572">
                  <c:v>6.851174926615103E-3</c:v>
                </c:pt>
                <c:pt idx="573">
                  <c:v>6.8996563137356552E-3</c:v>
                </c:pt>
                <c:pt idx="574">
                  <c:v>6.9482446673195097E-3</c:v>
                </c:pt>
                <c:pt idx="575">
                  <c:v>6.9969400028339667E-3</c:v>
                </c:pt>
                <c:pt idx="576">
                  <c:v>7.0457423357798317E-3</c:v>
                </c:pt>
                <c:pt idx="577">
                  <c:v>7.0946516816938268E-3</c:v>
                </c:pt>
                <c:pt idx="578">
                  <c:v>7.1436680561461838E-3</c:v>
                </c:pt>
                <c:pt idx="579">
                  <c:v>7.1927914747421714E-3</c:v>
                </c:pt>
                <c:pt idx="580">
                  <c:v>7.2420219531214441E-3</c:v>
                </c:pt>
                <c:pt idx="581">
                  <c:v>7.2913595069584777E-3</c:v>
                </c:pt>
                <c:pt idx="582">
                  <c:v>7.3408041519621306E-3</c:v>
                </c:pt>
                <c:pt idx="583">
                  <c:v>7.3903559038760828E-3</c:v>
                </c:pt>
                <c:pt idx="584">
                  <c:v>7.4400147784786184E-3</c:v>
                </c:pt>
                <c:pt idx="585">
                  <c:v>7.4897807915826221E-3</c:v>
                </c:pt>
                <c:pt idx="586">
                  <c:v>7.539653959035361E-3</c:v>
                </c:pt>
                <c:pt idx="587">
                  <c:v>7.5896342967189277E-3</c:v>
                </c:pt>
                <c:pt idx="588">
                  <c:v>7.6397218205506712E-3</c:v>
                </c:pt>
                <c:pt idx="589">
                  <c:v>7.6899165464812281E-3</c:v>
                </c:pt>
                <c:pt idx="590">
                  <c:v>7.7402184904973737E-3</c:v>
                </c:pt>
                <c:pt idx="591">
                  <c:v>7.7906276686196064E-3</c:v>
                </c:pt>
                <c:pt idx="592">
                  <c:v>7.8483694855687094E-3</c:v>
                </c:pt>
                <c:pt idx="593">
                  <c:v>7.899008505170271E-3</c:v>
                </c:pt>
                <c:pt idx="594">
                  <c:v>7.9497548094551052E-3</c:v>
                </c:pt>
                <c:pt idx="595">
                  <c:v>8.00060841458782E-3</c:v>
                </c:pt>
                <c:pt idx="596">
                  <c:v>8.0515693367676187E-3</c:v>
                </c:pt>
                <c:pt idx="597">
                  <c:v>8.1026375922285294E-3</c:v>
                </c:pt>
                <c:pt idx="598">
                  <c:v>8.1538131972394012E-3</c:v>
                </c:pt>
                <c:pt idx="599">
                  <c:v>8.2050961681039061E-3</c:v>
                </c:pt>
                <c:pt idx="600">
                  <c:v>8.2564865211600981E-3</c:v>
                </c:pt>
                <c:pt idx="601">
                  <c:v>8.3079842727810695E-3</c:v>
                </c:pt>
                <c:pt idx="602">
                  <c:v>8.3699387060125145E-3</c:v>
                </c:pt>
                <c:pt idx="603">
                  <c:v>8.4215763090164774E-3</c:v>
                </c:pt>
                <c:pt idx="604">
                  <c:v>8.4733205282627976E-3</c:v>
                </c:pt>
                <c:pt idx="605">
                  <c:v>8.5251713802413278E-3</c:v>
                </c:pt>
                <c:pt idx="606">
                  <c:v>8.5771288814766745E-3</c:v>
                </c:pt>
                <c:pt idx="607">
                  <c:v>8.6325130128416007E-3</c:v>
                </c:pt>
                <c:pt idx="608">
                  <c:v>8.6813638979889377E-3</c:v>
                </c:pt>
                <c:pt idx="609">
                  <c:v>8.73364144648754E-3</c:v>
                </c:pt>
                <c:pt idx="610">
                  <c:v>8.7860257106867675E-3</c:v>
                </c:pt>
                <c:pt idx="611">
                  <c:v>8.8385167072841317E-3</c:v>
                </c:pt>
                <c:pt idx="612">
                  <c:v>8.8911144530114672E-3</c:v>
                </c:pt>
                <c:pt idx="613">
                  <c:v>8.9438189646355772E-3</c:v>
                </c:pt>
                <c:pt idx="614">
                  <c:v>8.9872358263497383E-3</c:v>
                </c:pt>
                <c:pt idx="615">
                  <c:v>9.0501744712298427E-3</c:v>
                </c:pt>
                <c:pt idx="616">
                  <c:v>9.0984442042817571E-3</c:v>
                </c:pt>
                <c:pt idx="617">
                  <c:v>9.1467634416593085E-3</c:v>
                </c:pt>
                <c:pt idx="618">
                  <c:v>9.1951321903990454E-3</c:v>
                </c:pt>
                <c:pt idx="619">
                  <c:v>9.2435504575455463E-3</c:v>
                </c:pt>
                <c:pt idx="620">
                  <c:v>9.2920182501503492E-3</c:v>
                </c:pt>
                <c:pt idx="621">
                  <c:v>9.3405355752723684E-3</c:v>
                </c:pt>
                <c:pt idx="622">
                  <c:v>9.3891024399781284E-3</c:v>
                </c:pt>
                <c:pt idx="623">
                  <c:v>9.4377188513421872E-3</c:v>
                </c:pt>
                <c:pt idx="624">
                  <c:v>9.4863848164453996E-3</c:v>
                </c:pt>
                <c:pt idx="625">
                  <c:v>9.5351003423773152E-3</c:v>
                </c:pt>
                <c:pt idx="626">
                  <c:v>9.583865436233777E-3</c:v>
                </c:pt>
                <c:pt idx="627">
                  <c:v>9.6326801051184532E-3</c:v>
                </c:pt>
                <c:pt idx="628">
                  <c:v>9.681544356143261E-3</c:v>
                </c:pt>
                <c:pt idx="629">
                  <c:v>9.7304581964262043E-3</c:v>
                </c:pt>
                <c:pt idx="630">
                  <c:v>9.779421633093973E-3</c:v>
                </c:pt>
                <c:pt idx="631">
                  <c:v>9.8284346732799895E-3</c:v>
                </c:pt>
                <c:pt idx="632">
                  <c:v>9.8774973241252829E-3</c:v>
                </c:pt>
                <c:pt idx="633">
                  <c:v>9.9266095927784837E-3</c:v>
                </c:pt>
                <c:pt idx="634">
                  <c:v>9.9757714863953871E-3</c:v>
                </c:pt>
                <c:pt idx="635">
                  <c:v>1.0024983012139829E-2</c:v>
                </c:pt>
                <c:pt idx="636">
                  <c:v>1.0062899299275934E-2</c:v>
                </c:pt>
                <c:pt idx="637">
                  <c:v>1.0123554988701855E-2</c:v>
                </c:pt>
                <c:pt idx="638">
                  <c:v>1.0172915453883817E-2</c:v>
                </c:pt>
                <c:pt idx="639">
                  <c:v>1.0222325579921643E-2</c:v>
                </c:pt>
                <c:pt idx="640">
                  <c:v>1.0271785374016094E-2</c:v>
                </c:pt>
                <c:pt idx="641">
                  <c:v>1.0321294843375749E-2</c:v>
                </c:pt>
                <c:pt idx="642">
                  <c:v>1.0370853995216143E-2</c:v>
                </c:pt>
                <c:pt idx="643">
                  <c:v>1.0420462836760628E-2</c:v>
                </c:pt>
                <c:pt idx="644">
                  <c:v>1.0473536319730576E-2</c:v>
                </c:pt>
                <c:pt idx="645">
                  <c:v>1.0523264028308632E-2</c:v>
                </c:pt>
                <c:pt idx="646">
                  <c:v>1.0573041570963391E-2</c:v>
                </c:pt>
                <c:pt idx="647">
                  <c:v>1.0622868954950954E-2</c:v>
                </c:pt>
                <c:pt idx="648">
                  <c:v>1.0672746187533742E-2</c:v>
                </c:pt>
                <c:pt idx="649">
                  <c:v>1.0711805055984441E-2</c:v>
                </c:pt>
                <c:pt idx="650">
                  <c:v>1.0772650227575399E-2</c:v>
                </c:pt>
                <c:pt idx="651">
                  <c:v>1.082267704959766E-2</c:v>
                </c:pt>
                <c:pt idx="652">
                  <c:v>1.0872753749342146E-2</c:v>
                </c:pt>
                <c:pt idx="653">
                  <c:v>1.0912171931199916E-2</c:v>
                </c:pt>
                <c:pt idx="654">
                  <c:v>1.0973056811207995E-2</c:v>
                </c:pt>
                <c:pt idx="655">
                  <c:v>1.1023283187952648E-2</c:v>
                </c:pt>
                <c:pt idx="656">
                  <c:v>1.1073559471666758E-2</c:v>
                </c:pt>
                <c:pt idx="657">
                  <c:v>1.1123885669681135E-2</c:v>
                </c:pt>
                <c:pt idx="658">
                  <c:v>1.1177760804623618E-2</c:v>
                </c:pt>
                <c:pt idx="659">
                  <c:v>1.1246570208001816E-2</c:v>
                </c:pt>
                <c:pt idx="660">
                  <c:v>1.1297103511287456E-2</c:v>
                </c:pt>
                <c:pt idx="661">
                  <c:v>1.1347687007861965E-2</c:v>
                </c:pt>
                <c:pt idx="662">
                  <c:v>1.1398320705100483E-2</c:v>
                </c:pt>
                <c:pt idx="663">
                  <c:v>1.1449004610386256E-2</c:v>
                </c:pt>
                <c:pt idx="664">
                  <c:v>1.1499738731109753E-2</c:v>
                </c:pt>
                <c:pt idx="665">
                  <c:v>1.1550523074669115E-2</c:v>
                </c:pt>
                <c:pt idx="666">
                  <c:v>1.160135764847014E-2</c:v>
                </c:pt>
                <c:pt idx="667">
                  <c:v>1.1644156565067633E-2</c:v>
                </c:pt>
                <c:pt idx="668">
                  <c:v>1.1686945684504344E-2</c:v>
                </c:pt>
                <c:pt idx="669">
                  <c:v>1.172972500536245E-2</c:v>
                </c:pt>
                <c:pt idx="670">
                  <c:v>1.177249452622478E-2</c:v>
                </c:pt>
                <c:pt idx="671">
                  <c:v>1.1815254245674171E-2</c:v>
                </c:pt>
                <c:pt idx="672">
                  <c:v>1.1858004162294109E-2</c:v>
                </c:pt>
                <c:pt idx="673">
                  <c:v>1.1900744274667864E-2</c:v>
                </c:pt>
                <c:pt idx="674">
                  <c:v>1.1943474581379366E-2</c:v>
                </c:pt>
                <c:pt idx="675">
                  <c:v>1.1986195081012539E-2</c:v>
                </c:pt>
                <c:pt idx="676">
                  <c:v>1.2028905772151969E-2</c:v>
                </c:pt>
                <c:pt idx="677">
                  <c:v>1.2071606653382239E-2</c:v>
                </c:pt>
                <c:pt idx="678">
                  <c:v>1.2114297723288155E-2</c:v>
                </c:pt>
                <c:pt idx="679">
                  <c:v>1.2156978980454956E-2</c:v>
                </c:pt>
                <c:pt idx="680">
                  <c:v>1.2199650423468104E-2</c:v>
                </c:pt>
                <c:pt idx="681">
                  <c:v>1.2242312050913494E-2</c:v>
                </c:pt>
                <c:pt idx="682">
                  <c:v>1.2284963861377247E-2</c:v>
                </c:pt>
                <c:pt idx="683">
                  <c:v>1.2327605853445478E-2</c:v>
                </c:pt>
                <c:pt idx="684">
                  <c:v>1.2370238025704963E-2</c:v>
                </c:pt>
                <c:pt idx="685">
                  <c:v>1.2412860376742474E-2</c:v>
                </c:pt>
                <c:pt idx="686">
                  <c:v>1.2455472905145225E-2</c:v>
                </c:pt>
                <c:pt idx="687">
                  <c:v>1.2498075609501086E-2</c:v>
                </c:pt>
                <c:pt idx="688">
                  <c:v>1.2540668488397048E-2</c:v>
                </c:pt>
                <c:pt idx="689">
                  <c:v>1.2583251540421638E-2</c:v>
                </c:pt>
                <c:pt idx="690">
                  <c:v>1.2625824764163384E-2</c:v>
                </c:pt>
                <c:pt idx="691">
                  <c:v>1.2668388158210375E-2</c:v>
                </c:pt>
                <c:pt idx="692">
                  <c:v>1.2710941721151789E-2</c:v>
                </c:pt>
                <c:pt idx="693">
                  <c:v>1.2753485451576596E-2</c:v>
                </c:pt>
                <c:pt idx="694">
                  <c:v>1.2796019348074852E-2</c:v>
                </c:pt>
                <c:pt idx="695">
                  <c:v>1.2838543409235525E-2</c:v>
                </c:pt>
                <c:pt idx="696">
                  <c:v>1.2881057633648888E-2</c:v>
                </c:pt>
                <c:pt idx="697">
                  <c:v>1.2923562019905662E-2</c:v>
                </c:pt>
                <c:pt idx="698">
                  <c:v>1.2966056566595904E-2</c:v>
                </c:pt>
                <c:pt idx="699">
                  <c:v>1.3008541272310768E-2</c:v>
                </c:pt>
                <c:pt idx="700">
                  <c:v>1.3051016135641191E-2</c:v>
                </c:pt>
                <c:pt idx="701">
                  <c:v>1.3093481155178985E-2</c:v>
                </c:pt>
                <c:pt idx="702">
                  <c:v>1.3135936329515522E-2</c:v>
                </c:pt>
                <c:pt idx="703">
                  <c:v>1.3178381657242831E-2</c:v>
                </c:pt>
                <c:pt idx="704">
                  <c:v>1.3220817136953382E-2</c:v>
                </c:pt>
                <c:pt idx="705">
                  <c:v>1.3263242767239862E-2</c:v>
                </c:pt>
                <c:pt idx="706">
                  <c:v>1.3305658546694958E-2</c:v>
                </c:pt>
                <c:pt idx="707">
                  <c:v>1.3348064473911797E-2</c:v>
                </c:pt>
                <c:pt idx="708">
                  <c:v>1.339046054748394E-2</c:v>
                </c:pt>
                <c:pt idx="709">
                  <c:v>1.3432846766004954E-2</c:v>
                </c:pt>
                <c:pt idx="710">
                  <c:v>1.3475223128069055E-2</c:v>
                </c:pt>
                <c:pt idx="711">
                  <c:v>1.3517589632270247E-2</c:v>
                </c:pt>
                <c:pt idx="712">
                  <c:v>1.3559946277203408E-2</c:v>
                </c:pt>
                <c:pt idx="713">
                  <c:v>1.3602293061463194E-2</c:v>
                </c:pt>
                <c:pt idx="714">
                  <c:v>1.3644629983644702E-2</c:v>
                </c:pt>
                <c:pt idx="715">
                  <c:v>1.3686957042343687E-2</c:v>
                </c:pt>
                <c:pt idx="716">
                  <c:v>1.3729274236155683E-2</c:v>
                </c:pt>
                <c:pt idx="717">
                  <c:v>1.3771581563676442E-2</c:v>
                </c:pt>
                <c:pt idx="718">
                  <c:v>1.3813879023502595E-2</c:v>
                </c:pt>
                <c:pt idx="719">
                  <c:v>1.3850167703772197E-2</c:v>
                </c:pt>
                <c:pt idx="720">
                  <c:v>1.3885412285828323E-2</c:v>
                </c:pt>
                <c:pt idx="721">
                  <c:v>1.3920609936336266E-2</c:v>
                </c:pt>
                <c:pt idx="722">
                  <c:v>1.3955760650254142E-2</c:v>
                </c:pt>
                <c:pt idx="723">
                  <c:v>1.39908644225462E-2</c:v>
                </c:pt>
                <c:pt idx="724">
                  <c:v>1.4025921248183913E-2</c:v>
                </c:pt>
                <c:pt idx="725">
                  <c:v>1.4060931122144887E-2</c:v>
                </c:pt>
                <c:pt idx="726">
                  <c:v>1.4095894039413519E-2</c:v>
                </c:pt>
                <c:pt idx="727">
                  <c:v>1.4130809994980773E-2</c:v>
                </c:pt>
                <c:pt idx="728">
                  <c:v>1.4165678983843967E-2</c:v>
                </c:pt>
                <c:pt idx="729">
                  <c:v>1.4200501001007644E-2</c:v>
                </c:pt>
                <c:pt idx="730">
                  <c:v>1.4235276041482484E-2</c:v>
                </c:pt>
                <c:pt idx="731">
                  <c:v>1.4270004100285946E-2</c:v>
                </c:pt>
                <c:pt idx="732">
                  <c:v>1.430468517244185E-2</c:v>
                </c:pt>
                <c:pt idx="733">
                  <c:v>1.4339319252981018E-2</c:v>
                </c:pt>
                <c:pt idx="734">
                  <c:v>1.4373906336940847E-2</c:v>
                </c:pt>
                <c:pt idx="735">
                  <c:v>1.4408446419364861E-2</c:v>
                </c:pt>
                <c:pt idx="736">
                  <c:v>1.4442939495304034E-2</c:v>
                </c:pt>
                <c:pt idx="737">
                  <c:v>1.4477385559814813E-2</c:v>
                </c:pt>
                <c:pt idx="738">
                  <c:v>1.4511784607961748E-2</c:v>
                </c:pt>
                <c:pt idx="739">
                  <c:v>1.4546136634814646E-2</c:v>
                </c:pt>
                <c:pt idx="740">
                  <c:v>1.4580441635450763E-2</c:v>
                </c:pt>
                <c:pt idx="741">
                  <c:v>1.4614699604953478E-2</c:v>
                </c:pt>
                <c:pt idx="742">
                  <c:v>1.4648910538413409E-2</c:v>
                </c:pt>
                <c:pt idx="743">
                  <c:v>1.4683074430927078E-2</c:v>
                </c:pt>
                <c:pt idx="744">
                  <c:v>1.4717191277598017E-2</c:v>
                </c:pt>
                <c:pt idx="745">
                  <c:v>1.475126107353677E-2</c:v>
                </c:pt>
                <c:pt idx="746">
                  <c:v>1.4785283813859572E-2</c:v>
                </c:pt>
                <c:pt idx="747">
                  <c:v>1.4819259493690102E-2</c:v>
                </c:pt>
                <c:pt idx="748">
                  <c:v>1.4853188108158614E-2</c:v>
                </c:pt>
                <c:pt idx="749">
                  <c:v>1.4887069652401273E-2</c:v>
                </c:pt>
                <c:pt idx="750">
                  <c:v>1.4920904121561687E-2</c:v>
                </c:pt>
                <c:pt idx="751">
                  <c:v>1.4954691510789821E-2</c:v>
                </c:pt>
                <c:pt idx="752">
                  <c:v>1.4988431815242205E-2</c:v>
                </c:pt>
                <c:pt idx="753">
                  <c:v>1.502212503008216E-2</c:v>
                </c:pt>
                <c:pt idx="754">
                  <c:v>1.5055771150479359E-2</c:v>
                </c:pt>
                <c:pt idx="755">
                  <c:v>1.5089370171610262E-2</c:v>
                </c:pt>
                <c:pt idx="756">
                  <c:v>1.512292208865834E-2</c:v>
                </c:pt>
                <c:pt idx="757">
                  <c:v>1.5156426896813192E-2</c:v>
                </c:pt>
                <c:pt idx="758">
                  <c:v>1.518988459127143E-2</c:v>
                </c:pt>
                <c:pt idx="759">
                  <c:v>1.5223295167235576E-2</c:v>
                </c:pt>
                <c:pt idx="760">
                  <c:v>1.5256658619916035E-2</c:v>
                </c:pt>
                <c:pt idx="761">
                  <c:v>1.5289974944529126E-2</c:v>
                </c:pt>
                <c:pt idx="762">
                  <c:v>1.5323244136297523E-2</c:v>
                </c:pt>
                <c:pt idx="763">
                  <c:v>1.5356466190450902E-2</c:v>
                </c:pt>
                <c:pt idx="764">
                  <c:v>1.5389641102226171E-2</c:v>
                </c:pt>
                <c:pt idx="765">
                  <c:v>1.542276886686593E-2</c:v>
                </c:pt>
                <c:pt idx="766">
                  <c:v>1.5455849479619786E-2</c:v>
                </c:pt>
                <c:pt idx="767">
                  <c:v>1.5488882935743917E-2</c:v>
                </c:pt>
                <c:pt idx="768">
                  <c:v>1.5521869230501509E-2</c:v>
                </c:pt>
                <c:pt idx="769">
                  <c:v>1.5554808359162321E-2</c:v>
                </c:pt>
                <c:pt idx="770">
                  <c:v>1.5587700317002458E-2</c:v>
                </c:pt>
                <c:pt idx="771">
                  <c:v>1.5616463114670237E-2</c:v>
                </c:pt>
                <c:pt idx="772">
                  <c:v>1.5643527398584697E-2</c:v>
                </c:pt>
                <c:pt idx="773">
                  <c:v>1.5670522867128882E-2</c:v>
                </c:pt>
                <c:pt idx="774">
                  <c:v>1.5697449514701131E-2</c:v>
                </c:pt>
                <c:pt idx="775">
                  <c:v>1.5724307335714241E-2</c:v>
                </c:pt>
                <c:pt idx="776">
                  <c:v>1.5751096324594809E-2</c:v>
                </c:pt>
                <c:pt idx="777">
                  <c:v>1.5777816475783669E-2</c:v>
                </c:pt>
                <c:pt idx="778">
                  <c:v>1.5804467783735881E-2</c:v>
                </c:pt>
                <c:pt idx="779">
                  <c:v>1.5831050242920967E-2</c:v>
                </c:pt>
                <c:pt idx="780">
                  <c:v>1.5857563847822245E-2</c:v>
                </c:pt>
                <c:pt idx="781">
                  <c:v>1.5884008592937485E-2</c:v>
                </c:pt>
                <c:pt idx="782">
                  <c:v>1.5910384472778476E-2</c:v>
                </c:pt>
                <c:pt idx="783">
                  <c:v>1.5936691481871018E-2</c:v>
                </c:pt>
                <c:pt idx="784">
                  <c:v>1.5962929614755813E-2</c:v>
                </c:pt>
                <c:pt idx="785">
                  <c:v>1.5989098865986907E-2</c:v>
                </c:pt>
                <c:pt idx="786">
                  <c:v>1.6015199230133257E-2</c:v>
                </c:pt>
                <c:pt idx="787">
                  <c:v>1.6041230701777598E-2</c:v>
                </c:pt>
                <c:pt idx="788">
                  <c:v>1.6067193275516919E-2</c:v>
                </c:pt>
                <c:pt idx="789">
                  <c:v>1.6093086945962645E-2</c:v>
                </c:pt>
                <c:pt idx="790">
                  <c:v>1.6118911707740012E-2</c:v>
                </c:pt>
                <c:pt idx="791">
                  <c:v>1.6144667555489139E-2</c:v>
                </c:pt>
                <c:pt idx="792">
                  <c:v>1.6170354483863513E-2</c:v>
                </c:pt>
                <c:pt idx="793">
                  <c:v>1.6195972487531071E-2</c:v>
                </c:pt>
                <c:pt idx="794">
                  <c:v>1.6221521561174852E-2</c:v>
                </c:pt>
                <c:pt idx="795">
                  <c:v>1.6247001699490837E-2</c:v>
                </c:pt>
                <c:pt idx="796">
                  <c:v>1.6272412897189878E-2</c:v>
                </c:pt>
                <c:pt idx="797">
                  <c:v>1.6297755148997072E-2</c:v>
                </c:pt>
                <c:pt idx="798">
                  <c:v>1.6323028449651316E-2</c:v>
                </c:pt>
                <c:pt idx="799">
                  <c:v>1.6348232793906615E-2</c:v>
                </c:pt>
                <c:pt idx="800">
                  <c:v>1.6373368176530109E-2</c:v>
                </c:pt>
                <c:pt idx="801">
                  <c:v>1.6398434592304056E-2</c:v>
                </c:pt>
                <c:pt idx="802">
                  <c:v>1.6423432036024293E-2</c:v>
                </c:pt>
                <c:pt idx="803">
                  <c:v>1.6448360502501105E-2</c:v>
                </c:pt>
                <c:pt idx="804">
                  <c:v>1.6473219986559456E-2</c:v>
                </c:pt>
                <c:pt idx="805">
                  <c:v>1.6498010483038103E-2</c:v>
                </c:pt>
                <c:pt idx="806">
                  <c:v>1.6522731986789819E-2</c:v>
                </c:pt>
                <c:pt idx="807">
                  <c:v>1.6547384492681838E-2</c:v>
                </c:pt>
                <c:pt idx="808">
                  <c:v>1.657196799559606E-2</c:v>
                </c:pt>
                <c:pt idx="809">
                  <c:v>1.6599067378889592E-2</c:v>
                </c:pt>
                <c:pt idx="810">
                  <c:v>1.6623551327016445E-2</c:v>
                </c:pt>
                <c:pt idx="811">
                  <c:v>1.664796644724189E-2</c:v>
                </c:pt>
                <c:pt idx="812">
                  <c:v>1.6672312734496968E-2</c:v>
                </c:pt>
                <c:pt idx="813">
                  <c:v>1.6696590183726059E-2</c:v>
                </c:pt>
                <c:pt idx="814">
                  <c:v>1.6720798789888382E-2</c:v>
                </c:pt>
                <c:pt idx="815">
                  <c:v>1.6744938547957142E-2</c:v>
                </c:pt>
                <c:pt idx="816">
                  <c:v>1.6769009452919953E-2</c:v>
                </c:pt>
                <c:pt idx="817">
                  <c:v>1.6793011499778628E-2</c:v>
                </c:pt>
                <c:pt idx="818">
                  <c:v>1.6816944683548517E-2</c:v>
                </c:pt>
                <c:pt idx="819">
                  <c:v>1.6840808999260048E-2</c:v>
                </c:pt>
                <c:pt idx="820">
                  <c:v>1.686460444195784E-2</c:v>
                </c:pt>
                <c:pt idx="821">
                  <c:v>1.6888331006699831E-2</c:v>
                </c:pt>
                <c:pt idx="822">
                  <c:v>1.6911988688559258E-2</c:v>
                </c:pt>
                <c:pt idx="823">
                  <c:v>1.6933634680164303E-2</c:v>
                </c:pt>
                <c:pt idx="824">
                  <c:v>1.6947758414351737E-2</c:v>
                </c:pt>
                <c:pt idx="825">
                  <c:v>1.6961780776067442E-2</c:v>
                </c:pt>
                <c:pt idx="826">
                  <c:v>1.6975701761044234E-2</c:v>
                </c:pt>
                <c:pt idx="827">
                  <c:v>1.6989521365045057E-2</c:v>
                </c:pt>
                <c:pt idx="828">
                  <c:v>1.7003239583863884E-2</c:v>
                </c:pt>
                <c:pt idx="829">
                  <c:v>1.7016856413325693E-2</c:v>
                </c:pt>
                <c:pt idx="830">
                  <c:v>1.7030371849285818E-2</c:v>
                </c:pt>
                <c:pt idx="831">
                  <c:v>1.7043785887630829E-2</c:v>
                </c:pt>
                <c:pt idx="832">
                  <c:v>1.7057098524278093E-2</c:v>
                </c:pt>
                <c:pt idx="833">
                  <c:v>1.7070309755175768E-2</c:v>
                </c:pt>
                <c:pt idx="834">
                  <c:v>1.7083419576302369E-2</c:v>
                </c:pt>
                <c:pt idx="835">
                  <c:v>1.7096427983668085E-2</c:v>
                </c:pt>
                <c:pt idx="836">
                  <c:v>1.7109334973313239E-2</c:v>
                </c:pt>
                <c:pt idx="837">
                  <c:v>1.7122140541309391E-2</c:v>
                </c:pt>
                <c:pt idx="838">
                  <c:v>1.7134844683758893E-2</c:v>
                </c:pt>
                <c:pt idx="839">
                  <c:v>1.7147447396794673E-2</c:v>
                </c:pt>
                <c:pt idx="840">
                  <c:v>1.715994867658046E-2</c:v>
                </c:pt>
                <c:pt idx="841">
                  <c:v>1.7172348519311424E-2</c:v>
                </c:pt>
                <c:pt idx="842">
                  <c:v>1.71846469212131E-2</c:v>
                </c:pt>
                <c:pt idx="843">
                  <c:v>1.7196843878541816E-2</c:v>
                </c:pt>
                <c:pt idx="844">
                  <c:v>1.720893938758513E-2</c:v>
                </c:pt>
                <c:pt idx="845">
                  <c:v>1.7220933444660962E-2</c:v>
                </c:pt>
                <c:pt idx="846">
                  <c:v>1.7232826046118459E-2</c:v>
                </c:pt>
                <c:pt idx="847">
                  <c:v>1.7244617188337353E-2</c:v>
                </c:pt>
                <c:pt idx="848">
                  <c:v>1.72563068677286E-2</c:v>
                </c:pt>
                <c:pt idx="849">
                  <c:v>1.7267895080733731E-2</c:v>
                </c:pt>
                <c:pt idx="850">
                  <c:v>1.7279381823825081E-2</c:v>
                </c:pt>
                <c:pt idx="851">
                  <c:v>1.7290767093506208E-2</c:v>
                </c:pt>
                <c:pt idx="852">
                  <c:v>1.7303654572684242E-2</c:v>
                </c:pt>
                <c:pt idx="853">
                  <c:v>1.7314822387712179E-2</c:v>
                </c:pt>
                <c:pt idx="854">
                  <c:v>1.7325888718540711E-2</c:v>
                </c:pt>
                <c:pt idx="855">
                  <c:v>1.7336853561801386E-2</c:v>
                </c:pt>
                <c:pt idx="856">
                  <c:v>1.7347716914156545E-2</c:v>
                </c:pt>
                <c:pt idx="857">
                  <c:v>1.735847877229867E-2</c:v>
                </c:pt>
                <c:pt idx="858">
                  <c:v>1.7369139132951694E-2</c:v>
                </c:pt>
                <c:pt idx="859">
                  <c:v>1.7379697992870341E-2</c:v>
                </c:pt>
                <c:pt idx="860">
                  <c:v>1.7390155348840138E-2</c:v>
                </c:pt>
                <c:pt idx="861">
                  <c:v>1.7400511197677614E-2</c:v>
                </c:pt>
                <c:pt idx="862">
                  <c:v>1.7408813328243535E-2</c:v>
                </c:pt>
                <c:pt idx="863">
                  <c:v>1.7418903569398809E-2</c:v>
                </c:pt>
                <c:pt idx="864">
                  <c:v>1.7428892019166486E-2</c:v>
                </c:pt>
                <c:pt idx="865">
                  <c:v>1.743877867450681E-2</c:v>
                </c:pt>
                <c:pt idx="866">
                  <c:v>1.7448563532408933E-2</c:v>
                </c:pt>
                <c:pt idx="867">
                  <c:v>1.7458246589894408E-2</c:v>
                </c:pt>
                <c:pt idx="868">
                  <c:v>1.7467827844015023E-2</c:v>
                </c:pt>
                <c:pt idx="869">
                  <c:v>1.7477307291853657E-2</c:v>
                </c:pt>
                <c:pt idx="870">
                  <c:v>1.7488016282072312E-2</c:v>
                </c:pt>
                <c:pt idx="871">
                  <c:v>1.7497277563914115E-2</c:v>
                </c:pt>
                <c:pt idx="872">
                  <c:v>1.7506437030507964E-2</c:v>
                </c:pt>
                <c:pt idx="873">
                  <c:v>1.7515494679065286E-2</c:v>
                </c:pt>
                <c:pt idx="874">
                  <c:v>1.7524450506828184E-2</c:v>
                </c:pt>
                <c:pt idx="875">
                  <c:v>1.7531967621625334E-2</c:v>
                </c:pt>
                <c:pt idx="876">
                  <c:v>1.7544389703112829E-2</c:v>
                </c:pt>
                <c:pt idx="877">
                  <c:v>1.7556734182045803E-2</c:v>
                </c:pt>
                <c:pt idx="878">
                  <c:v>1.7569001055557511E-2</c:v>
                </c:pt>
                <c:pt idx="879">
                  <c:v>1.7581190320799162E-2</c:v>
                </c:pt>
                <c:pt idx="880">
                  <c:v>1.7593301974940582E-2</c:v>
                </c:pt>
                <c:pt idx="881">
                  <c:v>1.7605336015168678E-2</c:v>
                </c:pt>
                <c:pt idx="882">
                  <c:v>1.7617292438689192E-2</c:v>
                </c:pt>
                <c:pt idx="883">
                  <c:v>1.7629171242725169E-2</c:v>
                </c:pt>
                <c:pt idx="884">
                  <c:v>1.7640972424517825E-2</c:v>
                </c:pt>
                <c:pt idx="885">
                  <c:v>1.7652695981327002E-2</c:v>
                </c:pt>
                <c:pt idx="886">
                  <c:v>1.7664341910429832E-2</c:v>
                </c:pt>
                <c:pt idx="887">
                  <c:v>1.7675910209121411E-2</c:v>
                </c:pt>
                <c:pt idx="888">
                  <c:v>1.7687400874715674E-2</c:v>
                </c:pt>
                <c:pt idx="889">
                  <c:v>1.7698813904543403E-2</c:v>
                </c:pt>
                <c:pt idx="890">
                  <c:v>1.7710149295954453E-2</c:v>
                </c:pt>
                <c:pt idx="891">
                  <c:v>1.7721407046316407E-2</c:v>
                </c:pt>
                <c:pt idx="892">
                  <c:v>1.7732587153014151E-2</c:v>
                </c:pt>
                <c:pt idx="893">
                  <c:v>1.7743689613451404E-2</c:v>
                </c:pt>
                <c:pt idx="894">
                  <c:v>1.775471442504941E-2</c:v>
                </c:pt>
                <c:pt idx="895">
                  <c:v>1.77656615852478E-2</c:v>
                </c:pt>
                <c:pt idx="896">
                  <c:v>1.7776531091504177E-2</c:v>
                </c:pt>
                <c:pt idx="897">
                  <c:v>1.7787322941294093E-2</c:v>
                </c:pt>
                <c:pt idx="898">
                  <c:v>1.7798037132110835E-2</c:v>
                </c:pt>
                <c:pt idx="899">
                  <c:v>1.7808673661465879E-2</c:v>
                </c:pt>
                <c:pt idx="900">
                  <c:v>1.7819232526889089E-2</c:v>
                </c:pt>
                <c:pt idx="901">
                  <c:v>1.7829713725927634E-2</c:v>
                </c:pt>
                <c:pt idx="902">
                  <c:v>1.7840117256147512E-2</c:v>
                </c:pt>
                <c:pt idx="903">
                  <c:v>1.7850443115132252E-2</c:v>
                </c:pt>
                <c:pt idx="904">
                  <c:v>1.7864763600428969E-2</c:v>
                </c:pt>
                <c:pt idx="905">
                  <c:v>1.7875025467046241E-2</c:v>
                </c:pt>
                <c:pt idx="906">
                  <c:v>1.7885210073709659E-2</c:v>
                </c:pt>
                <c:pt idx="907">
                  <c:v>1.7895317418053808E-2</c:v>
                </c:pt>
                <c:pt idx="908">
                  <c:v>1.7905347497730487E-2</c:v>
                </c:pt>
                <c:pt idx="909">
                  <c:v>1.7910611579165483E-2</c:v>
                </c:pt>
                <c:pt idx="910">
                  <c:v>1.7925175853781842E-2</c:v>
                </c:pt>
                <c:pt idx="911">
                  <c:v>1.7934974125550718E-2</c:v>
                </c:pt>
                <c:pt idx="912">
                  <c:v>1.7944695123441403E-2</c:v>
                </c:pt>
                <c:pt idx="913">
                  <c:v>1.7949017375886382E-2</c:v>
                </c:pt>
                <c:pt idx="914">
                  <c:v>1.7963905288573483E-2</c:v>
                </c:pt>
                <c:pt idx="915">
                  <c:v>1.7973394451353059E-2</c:v>
                </c:pt>
                <c:pt idx="916">
                  <c:v>1.7982806331329912E-2</c:v>
                </c:pt>
                <c:pt idx="917">
                  <c:v>1.7992140926317898E-2</c:v>
                </c:pt>
                <c:pt idx="918">
                  <c:v>1.8003445775631757E-2</c:v>
                </c:pt>
                <c:pt idx="919">
                  <c:v>1.8010578252671938E-2</c:v>
                </c:pt>
                <c:pt idx="920">
                  <c:v>1.80204813975696E-2</c:v>
                </c:pt>
                <c:pt idx="921">
                  <c:v>1.8029353272082008E-2</c:v>
                </c:pt>
                <c:pt idx="922">
                  <c:v>1.8038147431403424E-2</c:v>
                </c:pt>
                <c:pt idx="923">
                  <c:v>1.8046863873491203E-2</c:v>
                </c:pt>
                <c:pt idx="924">
                  <c:v>1.8055502596320008E-2</c:v>
                </c:pt>
                <c:pt idx="925">
                  <c:v>1.8064063597883553E-2</c:v>
                </c:pt>
                <c:pt idx="926">
                  <c:v>1.8072355976239698E-2</c:v>
                </c:pt>
                <c:pt idx="927">
                  <c:v>1.8079426593901472E-2</c:v>
                </c:pt>
                <c:pt idx="928">
                  <c:v>1.8086421872080868E-2</c:v>
                </c:pt>
                <c:pt idx="929">
                  <c:v>1.8093341809203255E-2</c:v>
                </c:pt>
                <c:pt idx="930">
                  <c:v>1.8100186403710864E-2</c:v>
                </c:pt>
                <c:pt idx="931">
                  <c:v>1.8106955654062354E-2</c:v>
                </c:pt>
                <c:pt idx="932">
                  <c:v>1.8113649558733902E-2</c:v>
                </c:pt>
                <c:pt idx="933">
                  <c:v>1.8120268116218769E-2</c:v>
                </c:pt>
                <c:pt idx="934">
                  <c:v>1.8126811325026422E-2</c:v>
                </c:pt>
                <c:pt idx="935">
                  <c:v>1.8133279183684063E-2</c:v>
                </c:pt>
                <c:pt idx="936">
                  <c:v>1.8139671690735326E-2</c:v>
                </c:pt>
                <c:pt idx="937">
                  <c:v>1.8145988844740921E-2</c:v>
                </c:pt>
                <c:pt idx="938">
                  <c:v>1.8152230644279083E-2</c:v>
                </c:pt>
                <c:pt idx="939">
                  <c:v>1.8158397087944034E-2</c:v>
                </c:pt>
                <c:pt idx="940">
                  <c:v>1.816448817434773E-2</c:v>
                </c:pt>
                <c:pt idx="941">
                  <c:v>1.8170503902118561E-2</c:v>
                </c:pt>
                <c:pt idx="942">
                  <c:v>1.8176444269902208E-2</c:v>
                </c:pt>
                <c:pt idx="943">
                  <c:v>1.8182309276361441E-2</c:v>
                </c:pt>
                <c:pt idx="944">
                  <c:v>1.8188098920175672E-2</c:v>
                </c:pt>
                <c:pt idx="945">
                  <c:v>1.8193813200041178E-2</c:v>
                </c:pt>
                <c:pt idx="946">
                  <c:v>1.8199452114671538E-2</c:v>
                </c:pt>
                <c:pt idx="947">
                  <c:v>1.8205015662797405E-2</c:v>
                </c:pt>
                <c:pt idx="948">
                  <c:v>1.8210503843165651E-2</c:v>
                </c:pt>
                <c:pt idx="949">
                  <c:v>1.8215916654541097E-2</c:v>
                </c:pt>
                <c:pt idx="950">
                  <c:v>1.822125409570477E-2</c:v>
                </c:pt>
                <c:pt idx="951">
                  <c:v>1.8226516165455005E-2</c:v>
                </c:pt>
                <c:pt idx="952">
                  <c:v>1.8231702862606995E-2</c:v>
                </c:pt>
                <c:pt idx="953">
                  <c:v>1.8236814185993235E-2</c:v>
                </c:pt>
                <c:pt idx="954">
                  <c:v>1.8241850134462209E-2</c:v>
                </c:pt>
                <c:pt idx="955">
                  <c:v>1.8246810706880796E-2</c:v>
                </c:pt>
                <c:pt idx="956">
                  <c:v>1.8251695902131423E-2</c:v>
                </c:pt>
                <c:pt idx="957">
                  <c:v>1.8256505719114698E-2</c:v>
                </c:pt>
                <c:pt idx="958">
                  <c:v>1.8261240156747648E-2</c:v>
                </c:pt>
                <c:pt idx="959">
                  <c:v>1.8265899213963949E-2</c:v>
                </c:pt>
                <c:pt idx="960">
                  <c:v>1.8270482889714796E-2</c:v>
                </c:pt>
                <c:pt idx="961">
                  <c:v>1.827499118296803E-2</c:v>
                </c:pt>
                <c:pt idx="962">
                  <c:v>1.8279424092708572E-2</c:v>
                </c:pt>
                <c:pt idx="963">
                  <c:v>1.8283781617938425E-2</c:v>
                </c:pt>
                <c:pt idx="964">
                  <c:v>1.8288063757676457E-2</c:v>
                </c:pt>
                <c:pt idx="965">
                  <c:v>1.8292270510958178E-2</c:v>
                </c:pt>
                <c:pt idx="966">
                  <c:v>1.8296401876836621E-2</c:v>
                </c:pt>
                <c:pt idx="967">
                  <c:v>1.8300457854381461E-2</c:v>
                </c:pt>
                <c:pt idx="968">
                  <c:v>1.8304438442679673E-2</c:v>
                </c:pt>
                <c:pt idx="969">
                  <c:v>1.8308343640834883E-2</c:v>
                </c:pt>
                <c:pt idx="970">
                  <c:v>1.831217344796757E-2</c:v>
                </c:pt>
                <c:pt idx="971">
                  <c:v>1.8315927863215523E-2</c:v>
                </c:pt>
                <c:pt idx="972">
                  <c:v>1.8319606885733607E-2</c:v>
                </c:pt>
                <c:pt idx="973">
                  <c:v>1.8323210514693117E-2</c:v>
                </c:pt>
                <c:pt idx="974">
                  <c:v>1.8326738749282426E-2</c:v>
                </c:pt>
                <c:pt idx="975">
                  <c:v>1.8330191588707655E-2</c:v>
                </c:pt>
                <c:pt idx="976">
                  <c:v>1.8333569032191119E-2</c:v>
                </c:pt>
                <c:pt idx="977">
                  <c:v>1.8336871078972437E-2</c:v>
                </c:pt>
                <c:pt idx="978">
                  <c:v>1.8340097728307664E-2</c:v>
                </c:pt>
                <c:pt idx="979">
                  <c:v>1.8339813914842004E-2</c:v>
                </c:pt>
                <c:pt idx="980">
                  <c:v>1.8339450012551786E-2</c:v>
                </c:pt>
                <c:pt idx="981">
                  <c:v>1.8339006021523514E-2</c:v>
                </c:pt>
                <c:pt idx="982">
                  <c:v>1.8338481941863844E-2</c:v>
                </c:pt>
                <c:pt idx="983">
                  <c:v>1.8337877773697608E-2</c:v>
                </c:pt>
                <c:pt idx="984">
                  <c:v>1.8337193517169788E-2</c:v>
                </c:pt>
                <c:pt idx="985">
                  <c:v>1.8336429172443536E-2</c:v>
                </c:pt>
                <c:pt idx="986">
                  <c:v>1.8335584739702159E-2</c:v>
                </c:pt>
                <c:pt idx="987">
                  <c:v>1.8334660219147363E-2</c:v>
                </c:pt>
                <c:pt idx="988">
                  <c:v>1.8333655611000116E-2</c:v>
                </c:pt>
                <c:pt idx="989">
                  <c:v>1.8332570915500886E-2</c:v>
                </c:pt>
                <c:pt idx="990">
                  <c:v>1.8331406132908977E-2</c:v>
                </c:pt>
                <c:pt idx="991">
                  <c:v>1.833016126350295E-2</c:v>
                </c:pt>
                <c:pt idx="992">
                  <c:v>1.832883630758066E-2</c:v>
                </c:pt>
                <c:pt idx="993">
                  <c:v>1.8327431265458997E-2</c:v>
                </c:pt>
                <c:pt idx="994">
                  <c:v>1.8325946137473695E-2</c:v>
                </c:pt>
                <c:pt idx="995">
                  <c:v>1.8324380923980192E-2</c:v>
                </c:pt>
                <c:pt idx="996">
                  <c:v>1.8322735625352551E-2</c:v>
                </c:pt>
                <c:pt idx="997">
                  <c:v>1.8321010241984539E-2</c:v>
                </c:pt>
                <c:pt idx="998">
                  <c:v>1.8319204774288531E-2</c:v>
                </c:pt>
                <c:pt idx="999">
                  <c:v>1.8317319222696849E-2</c:v>
                </c:pt>
                <c:pt idx="1000">
                  <c:v>1.8315353587659754E-2</c:v>
                </c:pt>
                <c:pt idx="1001">
                  <c:v>1.8313307869647671E-2</c:v>
                </c:pt>
                <c:pt idx="1002">
                  <c:v>1.8311182069149844E-2</c:v>
                </c:pt>
                <c:pt idx="1003">
                  <c:v>1.8308976186674372E-2</c:v>
                </c:pt>
                <c:pt idx="1004">
                  <c:v>1.8306690222749257E-2</c:v>
                </c:pt>
                <c:pt idx="1005">
                  <c:v>1.8304324177920921E-2</c:v>
                </c:pt>
                <c:pt idx="1006">
                  <c:v>1.8301878052755047E-2</c:v>
                </c:pt>
                <c:pt idx="1007">
                  <c:v>1.8299351847837028E-2</c:v>
                </c:pt>
                <c:pt idx="1008">
                  <c:v>1.8296745563770658E-2</c:v>
                </c:pt>
                <c:pt idx="1009">
                  <c:v>1.8294059201179651E-2</c:v>
                </c:pt>
                <c:pt idx="1010">
                  <c:v>1.829129276070569E-2</c:v>
                </c:pt>
                <c:pt idx="1011">
                  <c:v>1.8288446243011479E-2</c:v>
                </c:pt>
                <c:pt idx="1012">
                  <c:v>1.8285519648776581E-2</c:v>
                </c:pt>
                <c:pt idx="1013">
                  <c:v>1.8282512978701804E-2</c:v>
                </c:pt>
                <c:pt idx="1014">
                  <c:v>1.8279426233505702E-2</c:v>
                </c:pt>
                <c:pt idx="1015">
                  <c:v>1.8276259413926528E-2</c:v>
                </c:pt>
                <c:pt idx="1016">
                  <c:v>1.8273012520721599E-2</c:v>
                </c:pt>
                <c:pt idx="1017">
                  <c:v>1.8270740900260863E-2</c:v>
                </c:pt>
                <c:pt idx="1018">
                  <c:v>1.8267399490319341E-2</c:v>
                </c:pt>
                <c:pt idx="1019">
                  <c:v>1.8263978223461107E-2</c:v>
                </c:pt>
                <c:pt idx="1020">
                  <c:v>1.826047710050431E-2</c:v>
                </c:pt>
                <c:pt idx="1021">
                  <c:v>1.8256896122286096E-2</c:v>
                </c:pt>
                <c:pt idx="1022">
                  <c:v>1.8253235289662825E-2</c:v>
                </c:pt>
                <c:pt idx="1023">
                  <c:v>1.8249494603510299E-2</c:v>
                </c:pt>
                <c:pt idx="1024">
                  <c:v>1.824567406472245E-2</c:v>
                </c:pt>
                <c:pt idx="1025">
                  <c:v>1.8241773674213736E-2</c:v>
                </c:pt>
                <c:pt idx="1026">
                  <c:v>1.8237793432916309E-2</c:v>
                </c:pt>
                <c:pt idx="1027">
                  <c:v>1.8233733341782195E-2</c:v>
                </c:pt>
                <c:pt idx="1028">
                  <c:v>1.82295934017822E-2</c:v>
                </c:pt>
                <c:pt idx="1029">
                  <c:v>1.8225373613906352E-2</c:v>
                </c:pt>
                <c:pt idx="1030">
                  <c:v>1.8221073979164122E-2</c:v>
                </c:pt>
                <c:pt idx="1031">
                  <c:v>1.8218128327186701E-2</c:v>
                </c:pt>
                <c:pt idx="1032">
                  <c:v>1.8215352063524898E-2</c:v>
                </c:pt>
                <c:pt idx="1033">
                  <c:v>1.8212507006700011E-2</c:v>
                </c:pt>
                <c:pt idx="1034">
                  <c:v>1.8209593157298247E-2</c:v>
                </c:pt>
                <c:pt idx="1035">
                  <c:v>1.8206610515919562E-2</c:v>
                </c:pt>
                <c:pt idx="1036">
                  <c:v>1.8203559083178757E-2</c:v>
                </c:pt>
                <c:pt idx="1037">
                  <c:v>1.8200438859704189E-2</c:v>
                </c:pt>
                <c:pt idx="1038">
                  <c:v>1.8197249846138838E-2</c:v>
                </c:pt>
                <c:pt idx="1039">
                  <c:v>1.8193992043139887E-2</c:v>
                </c:pt>
                <c:pt idx="1040">
                  <c:v>1.819066545137827E-2</c:v>
                </c:pt>
                <c:pt idx="1041">
                  <c:v>1.8187270071539342E-2</c:v>
                </c:pt>
                <c:pt idx="1042">
                  <c:v>1.8183805904322871E-2</c:v>
                </c:pt>
                <c:pt idx="1043">
                  <c:v>1.8180272950441948E-2</c:v>
                </c:pt>
                <c:pt idx="1044">
                  <c:v>1.8176671210624953E-2</c:v>
                </c:pt>
                <c:pt idx="1045">
                  <c:v>1.8173000685613588E-2</c:v>
                </c:pt>
                <c:pt idx="1046">
                  <c:v>1.8169261376164186E-2</c:v>
                </c:pt>
                <c:pt idx="1047">
                  <c:v>1.816545328304706E-2</c:v>
                </c:pt>
                <c:pt idx="1048">
                  <c:v>1.8161576407046718E-2</c:v>
                </c:pt>
                <c:pt idx="1049">
                  <c:v>1.8157630748961873E-2</c:v>
                </c:pt>
                <c:pt idx="1050">
                  <c:v>1.8153616309605634E-2</c:v>
                </c:pt>
                <c:pt idx="1051">
                  <c:v>1.8149533089804451E-2</c:v>
                </c:pt>
                <c:pt idx="1052">
                  <c:v>1.8145381090399832E-2</c:v>
                </c:pt>
                <c:pt idx="1053">
                  <c:v>1.8141160312247273E-2</c:v>
                </c:pt>
                <c:pt idx="1054">
                  <c:v>1.813687075621602E-2</c:v>
                </c:pt>
                <c:pt idx="1055">
                  <c:v>1.8132512423189959E-2</c:v>
                </c:pt>
                <c:pt idx="1056">
                  <c:v>1.812808531406673E-2</c:v>
                </c:pt>
                <c:pt idx="1057">
                  <c:v>1.8123589429758606E-2</c:v>
                </c:pt>
                <c:pt idx="1058">
                  <c:v>1.8119024771191632E-2</c:v>
                </c:pt>
                <c:pt idx="1059">
                  <c:v>1.8114391339306247E-2</c:v>
                </c:pt>
                <c:pt idx="1060">
                  <c:v>1.8109689135056884E-2</c:v>
                </c:pt>
                <c:pt idx="1061">
                  <c:v>1.8104918159412169E-2</c:v>
                </c:pt>
                <c:pt idx="1062">
                  <c:v>1.8100078413355137E-2</c:v>
                </c:pt>
                <c:pt idx="1063">
                  <c:v>1.8095169897882589E-2</c:v>
                </c:pt>
                <c:pt idx="1064">
                  <c:v>1.8090192614005952E-2</c:v>
                </c:pt>
                <c:pt idx="1065">
                  <c:v>1.8085146562750204E-2</c:v>
                </c:pt>
                <c:pt idx="1066">
                  <c:v>1.8080031745155167E-2</c:v>
                </c:pt>
                <c:pt idx="1067">
                  <c:v>1.8074848162274202E-2</c:v>
                </c:pt>
                <c:pt idx="1068">
                  <c:v>1.8069595815175532E-2</c:v>
                </c:pt>
                <c:pt idx="1069">
                  <c:v>1.8063446836172482E-2</c:v>
                </c:pt>
                <c:pt idx="1070">
                  <c:v>1.8057995689161221E-2</c:v>
                </c:pt>
                <c:pt idx="1071">
                  <c:v>1.8052475596800586E-2</c:v>
                </c:pt>
                <c:pt idx="1072">
                  <c:v>1.8046886560227637E-2</c:v>
                </c:pt>
                <c:pt idx="1073">
                  <c:v>1.8041228580593895E-2</c:v>
                </c:pt>
                <c:pt idx="1074">
                  <c:v>1.8035501659064892E-2</c:v>
                </c:pt>
                <c:pt idx="1075">
                  <c:v>1.8029705796819957E-2</c:v>
                </c:pt>
                <c:pt idx="1076">
                  <c:v>1.8023840995053317E-2</c:v>
                </c:pt>
                <c:pt idx="1077">
                  <c:v>1.8017907254973205E-2</c:v>
                </c:pt>
                <c:pt idx="1078">
                  <c:v>1.8011904577801444E-2</c:v>
                </c:pt>
                <c:pt idx="1079">
                  <c:v>1.8005832964775176E-2</c:v>
                </c:pt>
                <c:pt idx="1080">
                  <c:v>1.7999692417144695E-2</c:v>
                </c:pt>
                <c:pt idx="1081">
                  <c:v>1.7993482936174955E-2</c:v>
                </c:pt>
                <c:pt idx="1082">
                  <c:v>1.7987204523145155E-2</c:v>
                </c:pt>
                <c:pt idx="1083">
                  <c:v>1.7989015651239559E-2</c:v>
                </c:pt>
                <c:pt idx="1084">
                  <c:v>1.7987740866025184E-2</c:v>
                </c:pt>
                <c:pt idx="1085">
                  <c:v>1.7986416020217985E-2</c:v>
                </c:pt>
                <c:pt idx="1086">
                  <c:v>1.7985041114016383E-2</c:v>
                </c:pt>
                <c:pt idx="1087">
                  <c:v>1.7983616147625801E-2</c:v>
                </c:pt>
                <c:pt idx="1088">
                  <c:v>1.7982141121259548E-2</c:v>
                </c:pt>
                <c:pt idx="1089">
                  <c:v>1.798061603513772E-2</c:v>
                </c:pt>
                <c:pt idx="1090">
                  <c:v>1.7979040889488738E-2</c:v>
                </c:pt>
                <c:pt idx="1091">
                  <c:v>1.7977415684548248E-2</c:v>
                </c:pt>
                <c:pt idx="1092">
                  <c:v>1.797574042055913E-2</c:v>
                </c:pt>
                <c:pt idx="1093">
                  <c:v>1.7974015097771915E-2</c:v>
                </c:pt>
                <c:pt idx="1094">
                  <c:v>1.7972239716444374E-2</c:v>
                </c:pt>
                <c:pt idx="1095">
                  <c:v>1.7970414276842595E-2</c:v>
                </c:pt>
                <c:pt idx="1096">
                  <c:v>1.7968538779239238E-2</c:v>
                </c:pt>
                <c:pt idx="1097">
                  <c:v>1.7966613223914407E-2</c:v>
                </c:pt>
                <c:pt idx="1098">
                  <c:v>1.7964637611156745E-2</c:v>
                </c:pt>
                <c:pt idx="1099">
                  <c:v>1.7962611941261031E-2</c:v>
                </c:pt>
                <c:pt idx="1100">
                  <c:v>1.7960536214530805E-2</c:v>
                </c:pt>
                <c:pt idx="1101">
                  <c:v>1.7958410431275738E-2</c:v>
                </c:pt>
                <c:pt idx="1102">
                  <c:v>1.7956234591814474E-2</c:v>
                </c:pt>
                <c:pt idx="1103">
                  <c:v>1.7954008696472019E-2</c:v>
                </c:pt>
                <c:pt idx="1104">
                  <c:v>1.7951732745581254E-2</c:v>
                </c:pt>
                <c:pt idx="1105">
                  <c:v>1.7949406739482511E-2</c:v>
                </c:pt>
                <c:pt idx="1106">
                  <c:v>1.7947030678523566E-2</c:v>
                </c:pt>
                <c:pt idx="1107">
                  <c:v>1.7944604563059862E-2</c:v>
                </c:pt>
                <c:pt idx="1108">
                  <c:v>1.7942128393454285E-2</c:v>
                </c:pt>
                <c:pt idx="1109">
                  <c:v>1.7939602170076948E-2</c:v>
                </c:pt>
                <c:pt idx="1110">
                  <c:v>1.7937025893305637E-2</c:v>
                </c:pt>
                <c:pt idx="1111">
                  <c:v>1.793439956352557E-2</c:v>
                </c:pt>
                <c:pt idx="1112">
                  <c:v>1.7931336754882808E-2</c:v>
                </c:pt>
                <c:pt idx="1113">
                  <c:v>1.7928603169987709E-2</c:v>
                </c:pt>
                <c:pt idx="1114">
                  <c:v>1.7925819533343344E-2</c:v>
                </c:pt>
                <c:pt idx="1115">
                  <c:v>1.7922985845366255E-2</c:v>
                </c:pt>
                <c:pt idx="1116">
                  <c:v>1.7920102106479777E-2</c:v>
                </c:pt>
                <c:pt idx="1117">
                  <c:v>1.7917168317115564E-2</c:v>
                </c:pt>
                <c:pt idx="1118">
                  <c:v>1.7914184477711842E-2</c:v>
                </c:pt>
                <c:pt idx="1119">
                  <c:v>1.7911150588715157E-2</c:v>
                </c:pt>
                <c:pt idx="1120">
                  <c:v>1.7908066650579282E-2</c:v>
                </c:pt>
                <c:pt idx="1121">
                  <c:v>1.7904932663765218E-2</c:v>
                </c:pt>
                <c:pt idx="1122">
                  <c:v>1.7901748628741412E-2</c:v>
                </c:pt>
                <c:pt idx="1123">
                  <c:v>1.78985145459842E-2</c:v>
                </c:pt>
                <c:pt idx="1124">
                  <c:v>1.7895230415977351E-2</c:v>
                </c:pt>
                <c:pt idx="1125">
                  <c:v>1.7891896239211658E-2</c:v>
                </c:pt>
                <c:pt idx="1126">
                  <c:v>1.7888512016185569E-2</c:v>
                </c:pt>
                <c:pt idx="1127">
                  <c:v>1.788507774740564E-2</c:v>
                </c:pt>
                <c:pt idx="1128">
                  <c:v>1.7881593433385207E-2</c:v>
                </c:pt>
                <c:pt idx="1129">
                  <c:v>1.7878059074644848E-2</c:v>
                </c:pt>
                <c:pt idx="1130">
                  <c:v>1.7874474671713887E-2</c:v>
                </c:pt>
                <c:pt idx="1131">
                  <c:v>1.7870840225127572E-2</c:v>
                </c:pt>
                <c:pt idx="1132">
                  <c:v>1.7867155735429682E-2</c:v>
                </c:pt>
                <c:pt idx="1133">
                  <c:v>1.7863421203171231E-2</c:v>
                </c:pt>
                <c:pt idx="1134">
                  <c:v>1.7859636628910675E-2</c:v>
                </c:pt>
                <c:pt idx="1135">
                  <c:v>1.785311589334514E-2</c:v>
                </c:pt>
                <c:pt idx="1136">
                  <c:v>1.7849066544025943E-2</c:v>
                </c:pt>
                <c:pt idx="1137">
                  <c:v>1.7844970069165793E-2</c:v>
                </c:pt>
                <c:pt idx="1138">
                  <c:v>1.7840826469341986E-2</c:v>
                </c:pt>
                <c:pt idx="1139">
                  <c:v>1.7836635745137726E-2</c:v>
                </c:pt>
                <c:pt idx="1140">
                  <c:v>1.7832397897143228E-2</c:v>
                </c:pt>
                <c:pt idx="1141">
                  <c:v>1.7828112925955712E-2</c:v>
                </c:pt>
                <c:pt idx="1142">
                  <c:v>1.7823780832178091E-2</c:v>
                </c:pt>
                <c:pt idx="1143">
                  <c:v>1.7819401616420726E-2</c:v>
                </c:pt>
                <c:pt idx="1144">
                  <c:v>1.7814975279300111E-2</c:v>
                </c:pt>
                <c:pt idx="1145">
                  <c:v>1.781050182143953E-2</c:v>
                </c:pt>
                <c:pt idx="1146">
                  <c:v>1.7805981243469271E-2</c:v>
                </c:pt>
                <c:pt idx="1147">
                  <c:v>1.7801413546025539E-2</c:v>
                </c:pt>
                <c:pt idx="1148">
                  <c:v>1.7796798729751762E-2</c:v>
                </c:pt>
                <c:pt idx="1149">
                  <c:v>1.7792136795297946E-2</c:v>
                </c:pt>
                <c:pt idx="1150">
                  <c:v>1.7787427743320434E-2</c:v>
                </c:pt>
                <c:pt idx="1151">
                  <c:v>1.7782671574482156E-2</c:v>
                </c:pt>
                <c:pt idx="1152">
                  <c:v>1.777786828945304E-2</c:v>
                </c:pt>
                <c:pt idx="1153">
                  <c:v>1.7773017888909802E-2</c:v>
                </c:pt>
                <c:pt idx="1154">
                  <c:v>1.7768120373535076E-2</c:v>
                </c:pt>
                <c:pt idx="1155">
                  <c:v>1.7763175744018284E-2</c:v>
                </c:pt>
                <c:pt idx="1156">
                  <c:v>1.7758184001056509E-2</c:v>
                </c:pt>
                <c:pt idx="1157">
                  <c:v>1.7753145145351878E-2</c:v>
                </c:pt>
                <c:pt idx="1158">
                  <c:v>1.7748059177614395E-2</c:v>
                </c:pt>
                <c:pt idx="1159">
                  <c:v>1.7742926098559982E-2</c:v>
                </c:pt>
                <c:pt idx="1160">
                  <c:v>1.7737745908911789E-2</c:v>
                </c:pt>
                <c:pt idx="1161">
                  <c:v>1.7732518609399093E-2</c:v>
                </c:pt>
                <c:pt idx="1162">
                  <c:v>1.7727244200757743E-2</c:v>
                </c:pt>
                <c:pt idx="1163">
                  <c:v>1.772192268373082E-2</c:v>
                </c:pt>
                <c:pt idx="1164">
                  <c:v>1.7715783267209351E-2</c:v>
                </c:pt>
                <c:pt idx="1165">
                  <c:v>1.7710360806173546E-2</c:v>
                </c:pt>
                <c:pt idx="1166">
                  <c:v>1.7704891239129005E-2</c:v>
                </c:pt>
                <c:pt idx="1167">
                  <c:v>1.7699374566846619E-2</c:v>
                </c:pt>
                <c:pt idx="1168">
                  <c:v>1.7693810790102748E-2</c:v>
                </c:pt>
                <c:pt idx="1169">
                  <c:v>1.768819990968077E-2</c:v>
                </c:pt>
                <c:pt idx="1170">
                  <c:v>1.7682541926371281E-2</c:v>
                </c:pt>
                <c:pt idx="1171">
                  <c:v>1.7676836840970583E-2</c:v>
                </c:pt>
                <c:pt idx="1172">
                  <c:v>1.7671084654281969E-2</c:v>
                </c:pt>
                <c:pt idx="1173">
                  <c:v>1.7665285367115539E-2</c:v>
                </c:pt>
                <c:pt idx="1174">
                  <c:v>1.7659438980287951E-2</c:v>
                </c:pt>
                <c:pt idx="1175">
                  <c:v>1.7653545494622218E-2</c:v>
                </c:pt>
                <c:pt idx="1176">
                  <c:v>1.7647604910948141E-2</c:v>
                </c:pt>
                <c:pt idx="1177">
                  <c:v>1.7641617230102533E-2</c:v>
                </c:pt>
                <c:pt idx="1178">
                  <c:v>1.7635582452928553E-2</c:v>
                </c:pt>
                <c:pt idx="1179">
                  <c:v>1.7633145437393825E-2</c:v>
                </c:pt>
                <c:pt idx="1180">
                  <c:v>1.762337161299966E-2</c:v>
                </c:pt>
                <c:pt idx="1181">
                  <c:v>1.7617195551964358E-2</c:v>
                </c:pt>
                <c:pt idx="1182">
                  <c:v>1.7610972398039246E-2</c:v>
                </c:pt>
                <c:pt idx="1183">
                  <c:v>1.7604702152100343E-2</c:v>
                </c:pt>
                <c:pt idx="1184">
                  <c:v>1.7598384815030881E-2</c:v>
                </c:pt>
                <c:pt idx="1185">
                  <c:v>1.7592020387719797E-2</c:v>
                </c:pt>
                <c:pt idx="1186">
                  <c:v>1.7585608871063467E-2</c:v>
                </c:pt>
                <c:pt idx="1187">
                  <c:v>1.7577572966667419E-2</c:v>
                </c:pt>
                <c:pt idx="1188">
                  <c:v>1.7572927268556065E-2</c:v>
                </c:pt>
                <c:pt idx="1189">
                  <c:v>1.756824184646192E-2</c:v>
                </c:pt>
                <c:pt idx="1190">
                  <c:v>1.7563516700941258E-2</c:v>
                </c:pt>
                <c:pt idx="1191">
                  <c:v>1.7558751832555595E-2</c:v>
                </c:pt>
                <c:pt idx="1192">
                  <c:v>1.7553947241870399E-2</c:v>
                </c:pt>
                <c:pt idx="1193">
                  <c:v>1.7549102929455957E-2</c:v>
                </c:pt>
                <c:pt idx="1194">
                  <c:v>1.7544218895888464E-2</c:v>
                </c:pt>
                <c:pt idx="1195">
                  <c:v>1.7539295141746961E-2</c:v>
                </c:pt>
                <c:pt idx="1196">
                  <c:v>1.7534331667616847E-2</c:v>
                </c:pt>
                <c:pt idx="1197">
                  <c:v>1.7529328474087238E-2</c:v>
                </c:pt>
                <c:pt idx="1198">
                  <c:v>1.7524285561752066E-2</c:v>
                </c:pt>
                <c:pt idx="1199">
                  <c:v>1.751920293121053E-2</c:v>
                </c:pt>
                <c:pt idx="1200">
                  <c:v>1.7514080583066194E-2</c:v>
                </c:pt>
                <c:pt idx="1201">
                  <c:v>1.7508918517927019E-2</c:v>
                </c:pt>
                <c:pt idx="1202">
                  <c:v>1.7503716736406424E-2</c:v>
                </c:pt>
                <c:pt idx="1203">
                  <c:v>1.7498475239122003E-2</c:v>
                </c:pt>
                <c:pt idx="1204">
                  <c:v>1.7493194026695941E-2</c:v>
                </c:pt>
                <c:pt idx="1205">
                  <c:v>1.7487873099755458E-2</c:v>
                </c:pt>
                <c:pt idx="1206">
                  <c:v>1.7482512458932606E-2</c:v>
                </c:pt>
                <c:pt idx="1207">
                  <c:v>1.7477112104863798E-2</c:v>
                </c:pt>
                <c:pt idx="1208">
                  <c:v>1.7471672038190281E-2</c:v>
                </c:pt>
                <c:pt idx="1209">
                  <c:v>1.7466192259558328E-2</c:v>
                </c:pt>
                <c:pt idx="1210">
                  <c:v>1.7460672769618164E-2</c:v>
                </c:pt>
                <c:pt idx="1211">
                  <c:v>1.7455113569025477E-2</c:v>
                </c:pt>
                <c:pt idx="1212">
                  <c:v>1.7449514658440565E-2</c:v>
                </c:pt>
                <c:pt idx="1213">
                  <c:v>1.7443876038527883E-2</c:v>
                </c:pt>
                <c:pt idx="1214">
                  <c:v>1.7438197709957574E-2</c:v>
                </c:pt>
                <c:pt idx="1215">
                  <c:v>1.7432479673403303E-2</c:v>
                </c:pt>
                <c:pt idx="1216">
                  <c:v>1.7426178133367047E-2</c:v>
                </c:pt>
                <c:pt idx="1217">
                  <c:v>1.7420460178350326E-2</c:v>
                </c:pt>
                <c:pt idx="1218">
                  <c:v>1.7414702729485632E-2</c:v>
                </c:pt>
                <c:pt idx="1219">
                  <c:v>1.740890578745689E-2</c:v>
                </c:pt>
                <c:pt idx="1220">
                  <c:v>1.7403069352951932E-2</c:v>
                </c:pt>
                <c:pt idx="1221">
                  <c:v>1.7396134890717278E-2</c:v>
                </c:pt>
                <c:pt idx="1222">
                  <c:v>1.7391278009291116E-2</c:v>
                </c:pt>
                <c:pt idx="1223">
                  <c:v>1.7385323101535548E-2</c:v>
                </c:pt>
                <c:pt idx="1224">
                  <c:v>1.7379328704103931E-2</c:v>
                </c:pt>
                <c:pt idx="1225">
                  <c:v>1.7371715597620664E-2</c:v>
                </c:pt>
                <c:pt idx="1226">
                  <c:v>1.7367221443065843E-2</c:v>
                </c:pt>
                <c:pt idx="1227">
                  <c:v>1.7361108580896695E-2</c:v>
                </c:pt>
                <c:pt idx="1228">
                  <c:v>1.7354956231927232E-2</c:v>
                </c:pt>
                <c:pt idx="1229">
                  <c:v>1.7349470742277193E-2</c:v>
                </c:pt>
                <c:pt idx="1230">
                  <c:v>1.7342533076513417E-2</c:v>
                </c:pt>
                <c:pt idx="1231">
                  <c:v>1.7331844256451845E-2</c:v>
                </c:pt>
                <c:pt idx="1232">
                  <c:v>1.7325467291568485E-2</c:v>
                </c:pt>
                <c:pt idx="1233">
                  <c:v>1.7319050738390733E-2</c:v>
                </c:pt>
                <c:pt idx="1234">
                  <c:v>1.7312594597680166E-2</c:v>
                </c:pt>
                <c:pt idx="1235">
                  <c:v>1.7306098870203603E-2</c:v>
                </c:pt>
                <c:pt idx="1236">
                  <c:v>1.7299563556731793E-2</c:v>
                </c:pt>
                <c:pt idx="1237">
                  <c:v>1.7292988658041599E-2</c:v>
                </c:pt>
                <c:pt idx="1238">
                  <c:v>1.7286542461952336E-2</c:v>
                </c:pt>
                <c:pt idx="1239">
                  <c:v>1.7281069246139962E-2</c:v>
                </c:pt>
                <c:pt idx="1240">
                  <c:v>1.7275561420266108E-2</c:v>
                </c:pt>
                <c:pt idx="1241">
                  <c:v>1.7270018984902335E-2</c:v>
                </c:pt>
                <c:pt idx="1242">
                  <c:v>1.726444194062414E-2</c:v>
                </c:pt>
                <c:pt idx="1243">
                  <c:v>1.7258830288010073E-2</c:v>
                </c:pt>
                <c:pt idx="1244">
                  <c:v>1.7253184027643059E-2</c:v>
                </c:pt>
                <c:pt idx="1245">
                  <c:v>1.7247503160108858E-2</c:v>
                </c:pt>
                <c:pt idx="1246">
                  <c:v>1.7241787685996945E-2</c:v>
                </c:pt>
                <c:pt idx="1247">
                  <c:v>1.7236037605901162E-2</c:v>
                </c:pt>
                <c:pt idx="1248">
                  <c:v>1.7230252920417754E-2</c:v>
                </c:pt>
                <c:pt idx="1249">
                  <c:v>1.7224433630147546E-2</c:v>
                </c:pt>
                <c:pt idx="1250">
                  <c:v>1.7218579735693997E-2</c:v>
                </c:pt>
                <c:pt idx="1251">
                  <c:v>1.7212691237665362E-2</c:v>
                </c:pt>
                <c:pt idx="1252">
                  <c:v>1.7206768136672733E-2</c:v>
                </c:pt>
                <c:pt idx="1253">
                  <c:v>1.7200810433330264E-2</c:v>
                </c:pt>
                <c:pt idx="1254">
                  <c:v>1.7194818128257138E-2</c:v>
                </c:pt>
                <c:pt idx="1255">
                  <c:v>1.7188791222074711E-2</c:v>
                </c:pt>
                <c:pt idx="1256">
                  <c:v>1.7182729715408931E-2</c:v>
                </c:pt>
                <c:pt idx="1257">
                  <c:v>1.7176633608888586E-2</c:v>
                </c:pt>
                <c:pt idx="1258">
                  <c:v>1.717050290314661E-2</c:v>
                </c:pt>
                <c:pt idx="1259">
                  <c:v>1.7164337598819215E-2</c:v>
                </c:pt>
                <c:pt idx="1260">
                  <c:v>1.7158137696546547E-2</c:v>
                </c:pt>
                <c:pt idx="1261">
                  <c:v>1.7151903196972025E-2</c:v>
                </c:pt>
                <c:pt idx="1262">
                  <c:v>1.7145634100742348E-2</c:v>
                </c:pt>
                <c:pt idx="1263">
                  <c:v>1.7139330408508353E-2</c:v>
                </c:pt>
                <c:pt idx="1264">
                  <c:v>1.7132992120924388E-2</c:v>
                </c:pt>
                <c:pt idx="1265">
                  <c:v>1.7126619238648506E-2</c:v>
                </c:pt>
                <c:pt idx="1266">
                  <c:v>1.7120211762341811E-2</c:v>
                </c:pt>
                <c:pt idx="1267">
                  <c:v>1.711376969266935E-2</c:v>
                </c:pt>
                <c:pt idx="1268">
                  <c:v>1.7107293030299873E-2</c:v>
                </c:pt>
                <c:pt idx="1269">
                  <c:v>1.7100781775905419E-2</c:v>
                </c:pt>
                <c:pt idx="1270">
                  <c:v>1.709423593016194E-2</c:v>
                </c:pt>
                <c:pt idx="1271">
                  <c:v>1.7087655493748462E-2</c:v>
                </c:pt>
                <c:pt idx="1272">
                  <c:v>1.7081040467348593E-2</c:v>
                </c:pt>
                <c:pt idx="1273">
                  <c:v>1.7074390851648115E-2</c:v>
                </c:pt>
                <c:pt idx="1274">
                  <c:v>1.706770664733763E-2</c:v>
                </c:pt>
                <c:pt idx="1275">
                  <c:v>1.7060987855110572E-2</c:v>
                </c:pt>
                <c:pt idx="1276">
                  <c:v>1.7054234475664523E-2</c:v>
                </c:pt>
                <c:pt idx="1277">
                  <c:v>1.7047011126704023E-2</c:v>
                </c:pt>
                <c:pt idx="1278">
                  <c:v>1.704014798292602E-2</c:v>
                </c:pt>
                <c:pt idx="1279">
                  <c:v>1.7033250161222827E-2</c:v>
                </c:pt>
                <c:pt idx="1280">
                  <c:v>1.7026317662310365E-2</c:v>
                </c:pt>
                <c:pt idx="1281">
                  <c:v>1.701935048690828E-2</c:v>
                </c:pt>
                <c:pt idx="1282">
                  <c:v>1.7012348635739499E-2</c:v>
                </c:pt>
                <c:pt idx="1283">
                  <c:v>1.7005312109530671E-2</c:v>
                </c:pt>
                <c:pt idx="1284">
                  <c:v>1.6998240909011739E-2</c:v>
                </c:pt>
                <c:pt idx="1285">
                  <c:v>1.6991135034916793E-2</c:v>
                </c:pt>
                <c:pt idx="1286">
                  <c:v>1.6983994487983656E-2</c:v>
                </c:pt>
                <c:pt idx="1287">
                  <c:v>1.6976819268952781E-2</c:v>
                </c:pt>
                <c:pt idx="1288">
                  <c:v>1.6969609378569214E-2</c:v>
                </c:pt>
                <c:pt idx="1289">
                  <c:v>1.6962364817580847E-2</c:v>
                </c:pt>
                <c:pt idx="1290">
                  <c:v>1.695508558673952E-2</c:v>
                </c:pt>
                <c:pt idx="1291">
                  <c:v>1.6948031113419498E-2</c:v>
                </c:pt>
                <c:pt idx="1292">
                  <c:v>1.694098759012699E-2</c:v>
                </c:pt>
                <c:pt idx="1293">
                  <c:v>1.6933911962895908E-2</c:v>
                </c:pt>
                <c:pt idx="1294">
                  <c:v>1.6926804232405817E-2</c:v>
                </c:pt>
                <c:pt idx="1295">
                  <c:v>1.6919664399340222E-2</c:v>
                </c:pt>
                <c:pt idx="1296">
                  <c:v>1.6912492464385042E-2</c:v>
                </c:pt>
                <c:pt idx="1297">
                  <c:v>1.6905288428229481E-2</c:v>
                </c:pt>
                <c:pt idx="1298">
                  <c:v>1.6898052291565584E-2</c:v>
                </c:pt>
                <c:pt idx="1299">
                  <c:v>1.6890784055089345E-2</c:v>
                </c:pt>
                <c:pt idx="1300">
                  <c:v>1.6883483719498729E-2</c:v>
                </c:pt>
                <c:pt idx="1301">
                  <c:v>1.6876151285495414E-2</c:v>
                </c:pt>
                <c:pt idx="1302">
                  <c:v>1.6868786753784157E-2</c:v>
                </c:pt>
                <c:pt idx="1303">
                  <c:v>1.6861390125072335E-2</c:v>
                </c:pt>
                <c:pt idx="1304">
                  <c:v>1.6853961400070835E-2</c:v>
                </c:pt>
                <c:pt idx="1305">
                  <c:v>1.684650057949404E-2</c:v>
                </c:pt>
                <c:pt idx="1306">
                  <c:v>1.6839007664057871E-2</c:v>
                </c:pt>
                <c:pt idx="1307">
                  <c:v>1.6831482654483067E-2</c:v>
                </c:pt>
                <c:pt idx="1308">
                  <c:v>1.6823925551492779E-2</c:v>
                </c:pt>
                <c:pt idx="1309">
                  <c:v>1.6816336355812776E-2</c:v>
                </c:pt>
                <c:pt idx="1310">
                  <c:v>1.6808715068172345E-2</c:v>
                </c:pt>
                <c:pt idx="1311">
                  <c:v>1.6801061689304266E-2</c:v>
                </c:pt>
                <c:pt idx="1312">
                  <c:v>1.679337621994351E-2</c:v>
                </c:pt>
                <c:pt idx="1313">
                  <c:v>1.6785658660828998E-2</c:v>
                </c:pt>
                <c:pt idx="1314">
                  <c:v>1.6777909012702052E-2</c:v>
                </c:pt>
                <c:pt idx="1315">
                  <c:v>1.6770127276307063E-2</c:v>
                </c:pt>
                <c:pt idx="1316">
                  <c:v>1.6762313452392145E-2</c:v>
                </c:pt>
                <c:pt idx="1317">
                  <c:v>1.675446754170826E-2</c:v>
                </c:pt>
                <c:pt idx="1318">
                  <c:v>1.6746589545008777E-2</c:v>
                </c:pt>
                <c:pt idx="1319">
                  <c:v>1.6738679463051225E-2</c:v>
                </c:pt>
                <c:pt idx="1320">
                  <c:v>1.6730737296595112E-2</c:v>
                </c:pt>
                <c:pt idx="1321">
                  <c:v>1.6722763046404094E-2</c:v>
                </c:pt>
                <c:pt idx="1322">
                  <c:v>1.6714756713244031E-2</c:v>
                </c:pt>
                <c:pt idx="1323">
                  <c:v>1.670671829788449E-2</c:v>
                </c:pt>
                <c:pt idx="1324">
                  <c:v>1.6698647801097248E-2</c:v>
                </c:pt>
                <c:pt idx="1325">
                  <c:v>1.6690545223658662E-2</c:v>
                </c:pt>
                <c:pt idx="1326">
                  <c:v>1.6682410566346634E-2</c:v>
                </c:pt>
                <c:pt idx="1327">
                  <c:v>1.6674243829942786E-2</c:v>
                </c:pt>
                <c:pt idx="1328">
                  <c:v>1.6666045015232025E-2</c:v>
                </c:pt>
                <c:pt idx="1329">
                  <c:v>1.6657814123002098E-2</c:v>
                </c:pt>
                <c:pt idx="1330">
                  <c:v>1.6649551154043613E-2</c:v>
                </c:pt>
                <c:pt idx="1331">
                  <c:v>1.664125610915089E-2</c:v>
                </c:pt>
                <c:pt idx="1332">
                  <c:v>1.6632928989120443E-2</c:v>
                </c:pt>
                <c:pt idx="1333">
                  <c:v>1.6624569794752509E-2</c:v>
                </c:pt>
                <c:pt idx="1334">
                  <c:v>1.6616178526850389E-2</c:v>
                </c:pt>
                <c:pt idx="1335">
                  <c:v>1.6607755186220232E-2</c:v>
                </c:pt>
                <c:pt idx="1336">
                  <c:v>1.6599299773671479E-2</c:v>
                </c:pt>
                <c:pt idx="1337">
                  <c:v>1.6590812290016188E-2</c:v>
                </c:pt>
                <c:pt idx="1338">
                  <c:v>1.6582292736069922E-2</c:v>
                </c:pt>
                <c:pt idx="1339">
                  <c:v>1.657374111265154E-2</c:v>
                </c:pt>
                <c:pt idx="1340">
                  <c:v>1.6565157420582084E-2</c:v>
                </c:pt>
                <c:pt idx="1341">
                  <c:v>1.6556541660686749E-2</c:v>
                </c:pt>
                <c:pt idx="1342">
                  <c:v>1.6547893833792935E-2</c:v>
                </c:pt>
                <c:pt idx="1343">
                  <c:v>1.6539307445622816E-2</c:v>
                </c:pt>
                <c:pt idx="1344">
                  <c:v>1.6530728065222187E-2</c:v>
                </c:pt>
                <c:pt idx="1345">
                  <c:v>1.6522118569938918E-2</c:v>
                </c:pt>
                <c:pt idx="1346">
                  <c:v>1.6513478960550464E-2</c:v>
                </c:pt>
                <c:pt idx="1347">
                  <c:v>1.6504809237836041E-2</c:v>
                </c:pt>
                <c:pt idx="1348">
                  <c:v>1.6496109402578143E-2</c:v>
                </c:pt>
                <c:pt idx="1349">
                  <c:v>1.6487379455561463E-2</c:v>
                </c:pt>
                <c:pt idx="1350">
                  <c:v>1.647861939757397E-2</c:v>
                </c:pt>
                <c:pt idx="1351">
                  <c:v>1.6469829229406485E-2</c:v>
                </c:pt>
                <c:pt idx="1352">
                  <c:v>1.6461008951851576E-2</c:v>
                </c:pt>
                <c:pt idx="1353">
                  <c:v>1.6452158565705321E-2</c:v>
                </c:pt>
                <c:pt idx="1354">
                  <c:v>1.6443278071766425E-2</c:v>
                </c:pt>
                <c:pt idx="1355">
                  <c:v>1.6434367470835997E-2</c:v>
                </c:pt>
                <c:pt idx="1356">
                  <c:v>1.6425426763717998E-2</c:v>
                </c:pt>
                <c:pt idx="1357">
                  <c:v>1.6416455951219676E-2</c:v>
                </c:pt>
                <c:pt idx="1358">
                  <c:v>1.6407455034149587E-2</c:v>
                </c:pt>
                <c:pt idx="1359">
                  <c:v>1.6398424013320888E-2</c:v>
                </c:pt>
                <c:pt idx="1360">
                  <c:v>1.6389362889547832E-2</c:v>
                </c:pt>
                <c:pt idx="1361">
                  <c:v>1.6380271663647739E-2</c:v>
                </c:pt>
                <c:pt idx="1362">
                  <c:v>1.637115033644165E-2</c:v>
                </c:pt>
                <c:pt idx="1363">
                  <c:v>1.6361998908751924E-2</c:v>
                </c:pt>
                <c:pt idx="1364">
                  <c:v>1.6352817381404632E-2</c:v>
                </c:pt>
                <c:pt idx="1365">
                  <c:v>1.6343605755227832E-2</c:v>
                </c:pt>
                <c:pt idx="1366">
                  <c:v>1.6334364031052855E-2</c:v>
                </c:pt>
                <c:pt idx="1367">
                  <c:v>1.6325092209713885E-2</c:v>
                </c:pt>
                <c:pt idx="1368">
                  <c:v>1.6315790292046856E-2</c:v>
                </c:pt>
                <c:pt idx="1369">
                  <c:v>1.6306458278890983E-2</c:v>
                </c:pt>
                <c:pt idx="1370">
                  <c:v>1.6297096171088994E-2</c:v>
                </c:pt>
                <c:pt idx="1371">
                  <c:v>1.6287703969484708E-2</c:v>
                </c:pt>
                <c:pt idx="1372">
                  <c:v>1.6278281674926318E-2</c:v>
                </c:pt>
                <c:pt idx="1373">
                  <c:v>1.6268829288263339E-2</c:v>
                </c:pt>
                <c:pt idx="1374">
                  <c:v>1.625934681034857E-2</c:v>
                </c:pt>
                <c:pt idx="1375">
                  <c:v>1.6249834242037652E-2</c:v>
                </c:pt>
                <c:pt idx="1376">
                  <c:v>1.624029158418908E-2</c:v>
                </c:pt>
                <c:pt idx="1377">
                  <c:v>1.623071883766353E-2</c:v>
                </c:pt>
                <c:pt idx="1378">
                  <c:v>1.6221116003324536E-2</c:v>
                </c:pt>
                <c:pt idx="1379">
                  <c:v>1.6211483082038472E-2</c:v>
                </c:pt>
                <c:pt idx="1380">
                  <c:v>1.6201820074674779E-2</c:v>
                </c:pt>
                <c:pt idx="1381">
                  <c:v>1.6192126982104867E-2</c:v>
                </c:pt>
                <c:pt idx="1382">
                  <c:v>1.6182403805202999E-2</c:v>
                </c:pt>
                <c:pt idx="1383">
                  <c:v>1.617265054484672E-2</c:v>
                </c:pt>
                <c:pt idx="1384">
                  <c:v>1.6162867201915981E-2</c:v>
                </c:pt>
                <c:pt idx="1385">
                  <c:v>1.6153053777293144E-2</c:v>
                </c:pt>
                <c:pt idx="1386">
                  <c:v>1.6143210271863859E-2</c:v>
                </c:pt>
                <c:pt idx="1387">
                  <c:v>1.6133336686515749E-2</c:v>
                </c:pt>
                <c:pt idx="1388">
                  <c:v>1.6123433022139488E-2</c:v>
                </c:pt>
                <c:pt idx="1389">
                  <c:v>1.6113499279629056E-2</c:v>
                </c:pt>
                <c:pt idx="1390">
                  <c:v>1.6103535459880167E-2</c:v>
                </c:pt>
                <c:pt idx="1391">
                  <c:v>1.6093541563791398E-2</c:v>
                </c:pt>
                <c:pt idx="1392">
                  <c:v>1.6083517592265034E-2</c:v>
                </c:pt>
                <c:pt idx="1393">
                  <c:v>1.60734635462049E-2</c:v>
                </c:pt>
                <c:pt idx="1394">
                  <c:v>1.6063379426517893E-2</c:v>
                </c:pt>
                <c:pt idx="1395">
                  <c:v>1.6058005853045898E-2</c:v>
                </c:pt>
                <c:pt idx="1396">
                  <c:v>1.6049485922254119E-2</c:v>
                </c:pt>
                <c:pt idx="1397">
                  <c:v>1.6040940491868456E-2</c:v>
                </c:pt>
                <c:pt idx="1398">
                  <c:v>1.6032369562542625E-2</c:v>
                </c:pt>
                <c:pt idx="1399">
                  <c:v>1.6023773134931887E-2</c:v>
                </c:pt>
                <c:pt idx="1400">
                  <c:v>1.6015151209693688E-2</c:v>
                </c:pt>
                <c:pt idx="1401">
                  <c:v>1.6006503787487004E-2</c:v>
                </c:pt>
                <c:pt idx="1402">
                  <c:v>1.599783086897345E-2</c:v>
                </c:pt>
                <c:pt idx="1403">
                  <c:v>1.5989132454815942E-2</c:v>
                </c:pt>
                <c:pt idx="1404">
                  <c:v>1.5980408545679375E-2</c:v>
                </c:pt>
                <c:pt idx="1405">
                  <c:v>1.5971659142231268E-2</c:v>
                </c:pt>
                <c:pt idx="1406">
                  <c:v>1.5962884245140023E-2</c:v>
                </c:pt>
                <c:pt idx="1407">
                  <c:v>1.5954083855077315E-2</c:v>
                </c:pt>
                <c:pt idx="1408">
                  <c:v>1.5945257972715485E-2</c:v>
                </c:pt>
                <c:pt idx="1409">
                  <c:v>1.5936406598729285E-2</c:v>
                </c:pt>
                <c:pt idx="1410">
                  <c:v>1.5927529733795649E-2</c:v>
                </c:pt>
                <c:pt idx="1411">
                  <c:v>1.5918627378593488E-2</c:v>
                </c:pt>
                <c:pt idx="1412">
                  <c:v>1.5909699533803022E-2</c:v>
                </c:pt>
                <c:pt idx="1413">
                  <c:v>1.5900746200107323E-2</c:v>
                </c:pt>
                <c:pt idx="1414">
                  <c:v>1.5891767378190556E-2</c:v>
                </c:pt>
                <c:pt idx="1415">
                  <c:v>1.5882763068739297E-2</c:v>
                </c:pt>
                <c:pt idx="1416">
                  <c:v>1.5873733272442087E-2</c:v>
                </c:pt>
                <c:pt idx="1417">
                  <c:v>1.5864677989989445E-2</c:v>
                </c:pt>
                <c:pt idx="1418">
                  <c:v>1.5855597222073421E-2</c:v>
                </c:pt>
                <c:pt idx="1419">
                  <c:v>1.5846490969388251E-2</c:v>
                </c:pt>
                <c:pt idx="1420">
                  <c:v>1.5837359232630584E-2</c:v>
                </c:pt>
                <c:pt idx="1421">
                  <c:v>1.5828202012497947E-2</c:v>
                </c:pt>
                <c:pt idx="1422">
                  <c:v>1.5819019309690707E-2</c:v>
                </c:pt>
                <c:pt idx="1423">
                  <c:v>1.5809811124911213E-2</c:v>
                </c:pt>
                <c:pt idx="1424">
                  <c:v>1.5799256283650705E-2</c:v>
                </c:pt>
                <c:pt idx="1425">
                  <c:v>1.5789993497017211E-2</c:v>
                </c:pt>
                <c:pt idx="1426">
                  <c:v>1.5780705230630396E-2</c:v>
                </c:pt>
                <c:pt idx="1427">
                  <c:v>1.5771391485200049E-2</c:v>
                </c:pt>
                <c:pt idx="1428">
                  <c:v>1.5762052261438585E-2</c:v>
                </c:pt>
                <c:pt idx="1429">
                  <c:v>1.5752687560059736E-2</c:v>
                </c:pt>
                <c:pt idx="1430">
                  <c:v>1.5743297381779642E-2</c:v>
                </c:pt>
                <c:pt idx="1431">
                  <c:v>1.5733881727315754E-2</c:v>
                </c:pt>
                <c:pt idx="1432">
                  <c:v>1.5724440597388156E-2</c:v>
                </c:pt>
                <c:pt idx="1433">
                  <c:v>1.5715072938953138E-2</c:v>
                </c:pt>
                <c:pt idx="1434">
                  <c:v>1.5705616004483083E-2</c:v>
                </c:pt>
                <c:pt idx="1435">
                  <c:v>1.5696133665042876E-2</c:v>
                </c:pt>
                <c:pt idx="1436">
                  <c:v>1.5686625921357625E-2</c:v>
                </c:pt>
                <c:pt idx="1437">
                  <c:v>1.5677092774153741E-2</c:v>
                </c:pt>
                <c:pt idx="1438">
                  <c:v>1.5667534224160257E-2</c:v>
                </c:pt>
                <c:pt idx="1439">
                  <c:v>1.5659208790484769E-2</c:v>
                </c:pt>
                <c:pt idx="1440">
                  <c:v>1.5648340918729152E-2</c:v>
                </c:pt>
                <c:pt idx="1441">
                  <c:v>1.5638706164758768E-2</c:v>
                </c:pt>
                <c:pt idx="1442">
                  <c:v>1.5629046010933054E-2</c:v>
                </c:pt>
                <c:pt idx="1443">
                  <c:v>1.5619360457990865E-2</c:v>
                </c:pt>
                <c:pt idx="1444">
                  <c:v>1.5609649506672161E-2</c:v>
                </c:pt>
                <c:pt idx="1445">
                  <c:v>1.5599913157719298E-2</c:v>
                </c:pt>
                <c:pt idx="1446">
                  <c:v>1.5590151411877034E-2</c:v>
                </c:pt>
                <c:pt idx="1447">
                  <c:v>1.5577521103319537E-2</c:v>
                </c:pt>
                <c:pt idx="1448">
                  <c:v>1.5569390584541081E-2</c:v>
                </c:pt>
                <c:pt idx="1449">
                  <c:v>1.5561238922874528E-2</c:v>
                </c:pt>
                <c:pt idx="1450">
                  <c:v>1.5553066118839028E-2</c:v>
                </c:pt>
                <c:pt idx="1451">
                  <c:v>1.5544872172954164E-2</c:v>
                </c:pt>
                <c:pt idx="1452">
                  <c:v>1.553665708574083E-2</c:v>
                </c:pt>
                <c:pt idx="1453">
                  <c:v>1.5528420857722542E-2</c:v>
                </c:pt>
                <c:pt idx="1454">
                  <c:v>1.5520163489422161E-2</c:v>
                </c:pt>
                <c:pt idx="1455">
                  <c:v>1.5511884981365824E-2</c:v>
                </c:pt>
                <c:pt idx="1456">
                  <c:v>1.5503585334079448E-2</c:v>
                </c:pt>
                <c:pt idx="1457">
                  <c:v>1.5495264548091353E-2</c:v>
                </c:pt>
                <c:pt idx="1458">
                  <c:v>1.5486922623930737E-2</c:v>
                </c:pt>
                <c:pt idx="1459">
                  <c:v>1.5478559562128317E-2</c:v>
                </c:pt>
                <c:pt idx="1460">
                  <c:v>1.5470175363216132E-2</c:v>
                </c:pt>
                <c:pt idx="1461">
                  <c:v>1.5461770027727303E-2</c:v>
                </c:pt>
                <c:pt idx="1462">
                  <c:v>1.5453343556196706E-2</c:v>
                </c:pt>
                <c:pt idx="1463">
                  <c:v>1.5444895949160086E-2</c:v>
                </c:pt>
                <c:pt idx="1464">
                  <c:v>1.5436427207154718E-2</c:v>
                </c:pt>
                <c:pt idx="1465">
                  <c:v>1.5427937330719625E-2</c:v>
                </c:pt>
                <c:pt idx="1466">
                  <c:v>1.5419426320394702E-2</c:v>
                </c:pt>
                <c:pt idx="1467">
                  <c:v>1.5410894176721156E-2</c:v>
                </c:pt>
                <c:pt idx="1468">
                  <c:v>1.540234090024194E-2</c:v>
                </c:pt>
                <c:pt idx="1469">
                  <c:v>1.5393766491500883E-2</c:v>
                </c:pt>
                <c:pt idx="1470">
                  <c:v>1.5385170951043558E-2</c:v>
                </c:pt>
                <c:pt idx="1471">
                  <c:v>1.5376554279416633E-2</c:v>
                </c:pt>
                <c:pt idx="1472">
                  <c:v>1.5367916477167865E-2</c:v>
                </c:pt>
                <c:pt idx="1473">
                  <c:v>1.5359257544847415E-2</c:v>
                </c:pt>
                <c:pt idx="1474">
                  <c:v>1.5350577483005227E-2</c:v>
                </c:pt>
                <c:pt idx="1475">
                  <c:v>1.5341876292193864E-2</c:v>
                </c:pt>
                <c:pt idx="1476">
                  <c:v>1.5331503382712613E-2</c:v>
                </c:pt>
                <c:pt idx="1477">
                  <c:v>1.5322816824879359E-2</c:v>
                </c:pt>
                <c:pt idx="1478">
                  <c:v>1.5314109252659134E-2</c:v>
                </c:pt>
                <c:pt idx="1479">
                  <c:v>1.5305380666605629E-2</c:v>
                </c:pt>
                <c:pt idx="1480">
                  <c:v>1.529663106727383E-2</c:v>
                </c:pt>
                <c:pt idx="1481">
                  <c:v>1.5288018141608441E-2</c:v>
                </c:pt>
                <c:pt idx="1482">
                  <c:v>1.5279068831003578E-2</c:v>
                </c:pt>
                <c:pt idx="1483">
                  <c:v>1.5270256195182057E-2</c:v>
                </c:pt>
                <c:pt idx="1484">
                  <c:v>1.526142254831611E-2</c:v>
                </c:pt>
                <c:pt idx="1485">
                  <c:v>1.5252360738561991E-2</c:v>
                </c:pt>
                <c:pt idx="1486">
                  <c:v>1.524339343739451E-2</c:v>
                </c:pt>
                <c:pt idx="1487">
                  <c:v>1.5234404957202907E-2</c:v>
                </c:pt>
                <c:pt idx="1488">
                  <c:v>1.5225395298559435E-2</c:v>
                </c:pt>
                <c:pt idx="1489">
                  <c:v>1.5216364462036785E-2</c:v>
                </c:pt>
                <c:pt idx="1490">
                  <c:v>1.5208204727919439E-2</c:v>
                </c:pt>
                <c:pt idx="1491">
                  <c:v>1.519823925765305E-2</c:v>
                </c:pt>
                <c:pt idx="1492">
                  <c:v>1.5189144890944577E-2</c:v>
                </c:pt>
                <c:pt idx="1493">
                  <c:v>1.518002934866259E-2</c:v>
                </c:pt>
                <c:pt idx="1494">
                  <c:v>1.5170285726944651E-2</c:v>
                </c:pt>
                <c:pt idx="1495">
                  <c:v>1.5161187102430564E-2</c:v>
                </c:pt>
                <c:pt idx="1496">
                  <c:v>1.5152067417554522E-2</c:v>
                </c:pt>
                <c:pt idx="1497">
                  <c:v>1.5142926672896332E-2</c:v>
                </c:pt>
                <c:pt idx="1498">
                  <c:v>1.5132340137405297E-2</c:v>
                </c:pt>
                <c:pt idx="1499">
                  <c:v>1.5124106790878413E-2</c:v>
                </c:pt>
                <c:pt idx="1500">
                  <c:v>1.5118217279330534E-2</c:v>
                </c:pt>
                <c:pt idx="1501">
                  <c:v>1.5112313385763373E-2</c:v>
                </c:pt>
                <c:pt idx="1502">
                  <c:v>1.5106395110433076E-2</c:v>
                </c:pt>
                <c:pt idx="1503">
                  <c:v>1.5100462453596437E-2</c:v>
                </c:pt>
                <c:pt idx="1504">
                  <c:v>1.5094515415510474E-2</c:v>
                </c:pt>
                <c:pt idx="1505">
                  <c:v>1.5088553996433725E-2</c:v>
                </c:pt>
                <c:pt idx="1506">
                  <c:v>1.5082578196624515E-2</c:v>
                </c:pt>
                <c:pt idx="1507">
                  <c:v>1.5076588016342467E-2</c:v>
                </c:pt>
                <c:pt idx="1508">
                  <c:v>1.5070583455847216E-2</c:v>
                </c:pt>
                <c:pt idx="1509">
                  <c:v>1.5064564515399261E-2</c:v>
                </c:pt>
                <c:pt idx="1510">
                  <c:v>1.5058531195259751E-2</c:v>
                </c:pt>
                <c:pt idx="1511">
                  <c:v>1.5052483495690498E-2</c:v>
                </c:pt>
                <c:pt idx="1512">
                  <c:v>1.504642141695396E-2</c:v>
                </c:pt>
                <c:pt idx="1513">
                  <c:v>1.5040344959313032E-2</c:v>
                </c:pt>
                <c:pt idx="1514">
                  <c:v>1.5034254123031485E-2</c:v>
                </c:pt>
                <c:pt idx="1515">
                  <c:v>1.5028148908373298E-2</c:v>
                </c:pt>
                <c:pt idx="1516">
                  <c:v>1.5022029315603551E-2</c:v>
                </c:pt>
                <c:pt idx="1517">
                  <c:v>1.5015895344987751E-2</c:v>
                </c:pt>
                <c:pt idx="1518">
                  <c:v>1.5009746996791844E-2</c:v>
                </c:pt>
                <c:pt idx="1519">
                  <c:v>1.5003584271282863E-2</c:v>
                </c:pt>
                <c:pt idx="1520">
                  <c:v>1.4998150588541844E-2</c:v>
                </c:pt>
                <c:pt idx="1521">
                  <c:v>1.499121568939491E-2</c:v>
                </c:pt>
                <c:pt idx="1522">
                  <c:v>1.498500983355262E-2</c:v>
                </c:pt>
                <c:pt idx="1523">
                  <c:v>1.4978789601470621E-2</c:v>
                </c:pt>
                <c:pt idx="1524">
                  <c:v>1.4972554993418343E-2</c:v>
                </c:pt>
                <c:pt idx="1525">
                  <c:v>1.496630600966609E-2</c:v>
                </c:pt>
                <c:pt idx="1526">
                  <c:v>1.4960042650485469E-2</c:v>
                </c:pt>
                <c:pt idx="1527">
                  <c:v>1.4953764916147869E-2</c:v>
                </c:pt>
                <c:pt idx="1528">
                  <c:v>1.4944903282322942E-2</c:v>
                </c:pt>
                <c:pt idx="1529">
                  <c:v>1.4938547507725471E-2</c:v>
                </c:pt>
                <c:pt idx="1530">
                  <c:v>1.4932177281440152E-2</c:v>
                </c:pt>
                <c:pt idx="1531">
                  <c:v>1.4925792603742933E-2</c:v>
                </c:pt>
                <c:pt idx="1532">
                  <c:v>1.4919393474911067E-2</c:v>
                </c:pt>
                <c:pt idx="1533">
                  <c:v>1.4912979895221815E-2</c:v>
                </c:pt>
                <c:pt idx="1534">
                  <c:v>1.4906551864953526E-2</c:v>
                </c:pt>
                <c:pt idx="1535">
                  <c:v>1.4900109384385215E-2</c:v>
                </c:pt>
                <c:pt idx="1536">
                  <c:v>1.4893652453796324E-2</c:v>
                </c:pt>
                <c:pt idx="1537">
                  <c:v>1.4887181073466961E-2</c:v>
                </c:pt>
                <c:pt idx="1538">
                  <c:v>1.4880695243677669E-2</c:v>
                </c:pt>
                <c:pt idx="1539">
                  <c:v>1.4874194964710085E-2</c:v>
                </c:pt>
                <c:pt idx="1540">
                  <c:v>1.4867680236846063E-2</c:v>
                </c:pt>
                <c:pt idx="1541">
                  <c:v>1.4861151060368121E-2</c:v>
                </c:pt>
                <c:pt idx="1542">
                  <c:v>1.4853671452576473E-2</c:v>
                </c:pt>
                <c:pt idx="1543">
                  <c:v>1.4847111315737682E-2</c:v>
                </c:pt>
                <c:pt idx="1544">
                  <c:v>1.4840536731177623E-2</c:v>
                </c:pt>
                <c:pt idx="1545">
                  <c:v>1.4833947699180783E-2</c:v>
                </c:pt>
                <c:pt idx="1546">
                  <c:v>1.4827344220033838E-2</c:v>
                </c:pt>
                <c:pt idx="1547">
                  <c:v>1.4820726294022583E-2</c:v>
                </c:pt>
                <c:pt idx="1548">
                  <c:v>1.4814093921434355E-2</c:v>
                </c:pt>
                <c:pt idx="1549">
                  <c:v>1.4807447102556919E-2</c:v>
                </c:pt>
                <c:pt idx="1550">
                  <c:v>1.4800785837678486E-2</c:v>
                </c:pt>
                <c:pt idx="1551">
                  <c:v>1.4796557626840814E-2</c:v>
                </c:pt>
                <c:pt idx="1552">
                  <c:v>1.4792319645913965E-2</c:v>
                </c:pt>
                <c:pt idx="1553">
                  <c:v>1.4788071895022334E-2</c:v>
                </c:pt>
                <c:pt idx="1554">
                  <c:v>1.4783814374290315E-2</c:v>
                </c:pt>
                <c:pt idx="1555">
                  <c:v>1.4779547083842519E-2</c:v>
                </c:pt>
                <c:pt idx="1556">
                  <c:v>1.4775270023804434E-2</c:v>
                </c:pt>
                <c:pt idx="1557">
                  <c:v>1.4770983194301333E-2</c:v>
                </c:pt>
                <c:pt idx="1558">
                  <c:v>1.4766686595458704E-2</c:v>
                </c:pt>
                <c:pt idx="1559">
                  <c:v>1.476238022740247E-2</c:v>
                </c:pt>
                <c:pt idx="1560">
                  <c:v>1.4758064090258999E-2</c:v>
                </c:pt>
                <c:pt idx="1561">
                  <c:v>1.4753738184155095E-2</c:v>
                </c:pt>
                <c:pt idx="1562">
                  <c:v>1.47494025092169E-2</c:v>
                </c:pt>
                <c:pt idx="1563">
                  <c:v>1.4745057065572094E-2</c:v>
                </c:pt>
                <c:pt idx="1564">
                  <c:v>1.4740701853347698E-2</c:v>
                </c:pt>
                <c:pt idx="1565">
                  <c:v>1.4736336872671832E-2</c:v>
                </c:pt>
                <c:pt idx="1566">
                  <c:v>1.4731962123671732E-2</c:v>
                </c:pt>
                <c:pt idx="1567">
                  <c:v>1.4727577606476175E-2</c:v>
                </c:pt>
                <c:pt idx="1568">
                  <c:v>1.4723183321213716E-2</c:v>
                </c:pt>
                <c:pt idx="1569">
                  <c:v>1.4718779268012688E-2</c:v>
                </c:pt>
                <c:pt idx="1570">
                  <c:v>1.4714365447002742E-2</c:v>
                </c:pt>
                <c:pt idx="1571">
                  <c:v>1.4709941858312653E-2</c:v>
                </c:pt>
                <c:pt idx="1572">
                  <c:v>1.4705508502072726E-2</c:v>
                </c:pt>
                <c:pt idx="1573">
                  <c:v>1.470106537841261E-2</c:v>
                </c:pt>
                <c:pt idx="1574">
                  <c:v>1.4696612487462395E-2</c:v>
                </c:pt>
                <c:pt idx="1575">
                  <c:v>1.4692149829352826E-2</c:v>
                </c:pt>
                <c:pt idx="1576">
                  <c:v>1.4687677404214425E-2</c:v>
                </c:pt>
                <c:pt idx="1577">
                  <c:v>1.4683195212178817E-2</c:v>
                </c:pt>
                <c:pt idx="1578">
                  <c:v>1.4678703253376963E-2</c:v>
                </c:pt>
                <c:pt idx="1579">
                  <c:v>1.4674201527940484E-2</c:v>
                </c:pt>
                <c:pt idx="1580">
                  <c:v>1.4669690036001661E-2</c:v>
                </c:pt>
                <c:pt idx="1581">
                  <c:v>1.4665168777692549E-2</c:v>
                </c:pt>
                <c:pt idx="1582">
                  <c:v>1.4660637753145645E-2</c:v>
                </c:pt>
                <c:pt idx="1583">
                  <c:v>1.4656096962493665E-2</c:v>
                </c:pt>
                <c:pt idx="1584">
                  <c:v>1.4651546405869985E-2</c:v>
                </c:pt>
                <c:pt idx="1585">
                  <c:v>1.4646986083407754E-2</c:v>
                </c:pt>
                <c:pt idx="1586">
                  <c:v>1.4642415995240786E-2</c:v>
                </c:pt>
                <c:pt idx="1587">
                  <c:v>1.4637836141502891E-2</c:v>
                </c:pt>
                <c:pt idx="1588">
                  <c:v>1.4633246522328317E-2</c:v>
                </c:pt>
                <c:pt idx="1589">
                  <c:v>1.4628647137851751E-2</c:v>
                </c:pt>
                <c:pt idx="1590">
                  <c:v>1.4624037988207881E-2</c:v>
                </c:pt>
                <c:pt idx="1591">
                  <c:v>1.461941907353183E-2</c:v>
                </c:pt>
                <c:pt idx="1592">
                  <c:v>1.4614790393958943E-2</c:v>
                </c:pt>
                <c:pt idx="1593">
                  <c:v>1.4610151949625221E-2</c:v>
                </c:pt>
                <c:pt idx="1594">
                  <c:v>1.4605503740666007E-2</c:v>
                </c:pt>
                <c:pt idx="1595">
                  <c:v>1.4600845767217959E-2</c:v>
                </c:pt>
                <c:pt idx="1596">
                  <c:v>1.4596178029417296E-2</c:v>
                </c:pt>
                <c:pt idx="1597">
                  <c:v>1.4591500527401335E-2</c:v>
                </c:pt>
                <c:pt idx="1598">
                  <c:v>1.458681326130673E-2</c:v>
                </c:pt>
                <c:pt idx="1599">
                  <c:v>1.4582116231271021E-2</c:v>
                </c:pt>
                <c:pt idx="1600">
                  <c:v>1.4577409437431736E-2</c:v>
                </c:pt>
                <c:pt idx="1601">
                  <c:v>1.4572692879927287E-2</c:v>
                </c:pt>
                <c:pt idx="1602">
                  <c:v>1.4567966558895208E-2</c:v>
                </c:pt>
                <c:pt idx="1603">
                  <c:v>1.4565120165832479E-2</c:v>
                </c:pt>
                <c:pt idx="1604">
                  <c:v>1.4562582586853752E-2</c:v>
                </c:pt>
                <c:pt idx="1605">
                  <c:v>1.4560039152584199E-2</c:v>
                </c:pt>
                <c:pt idx="1606">
                  <c:v>1.4557489863069371E-2</c:v>
                </c:pt>
                <c:pt idx="1607">
                  <c:v>1.4554934718353505E-2</c:v>
                </c:pt>
                <c:pt idx="1608">
                  <c:v>1.4552373718481719E-2</c:v>
                </c:pt>
                <c:pt idx="1609">
                  <c:v>1.4549806863498688E-2</c:v>
                </c:pt>
                <c:pt idx="1610">
                  <c:v>1.4547234153449964E-2</c:v>
                </c:pt>
                <c:pt idx="1611">
                  <c:v>1.4544655588380442E-2</c:v>
                </c:pt>
                <c:pt idx="1612">
                  <c:v>1.4542071168335238E-2</c:v>
                </c:pt>
                <c:pt idx="1613">
                  <c:v>1.4539480893360124E-2</c:v>
                </c:pt>
                <c:pt idx="1614">
                  <c:v>1.4536884763500433E-2</c:v>
                </c:pt>
                <c:pt idx="1615">
                  <c:v>1.4534282778801496E-2</c:v>
                </c:pt>
                <c:pt idx="1616">
                  <c:v>1.4531674939309748E-2</c:v>
                </c:pt>
                <c:pt idx="1617">
                  <c:v>1.4529061245070297E-2</c:v>
                </c:pt>
                <c:pt idx="1618">
                  <c:v>1.4526441696129136E-2</c:v>
                </c:pt>
                <c:pt idx="1619">
                  <c:v>1.4523816292532694E-2</c:v>
                </c:pt>
                <c:pt idx="1620">
                  <c:v>1.4521185034326525E-2</c:v>
                </c:pt>
                <c:pt idx="1621">
                  <c:v>1.4518547921557056E-2</c:v>
                </c:pt>
                <c:pt idx="1622">
                  <c:v>1.4515904954270714E-2</c:v>
                </c:pt>
                <c:pt idx="1623">
                  <c:v>1.4513256132513931E-2</c:v>
                </c:pt>
                <c:pt idx="1624">
                  <c:v>1.4510601456333132E-2</c:v>
                </c:pt>
                <c:pt idx="1625">
                  <c:v>1.4507940925774969E-2</c:v>
                </c:pt>
                <c:pt idx="1626">
                  <c:v>1.4505274540886086E-2</c:v>
                </c:pt>
                <c:pt idx="1627">
                  <c:v>1.450260230171335E-2</c:v>
                </c:pt>
                <c:pt idx="1628">
                  <c:v>1.4499924208304068E-2</c:v>
                </c:pt>
                <c:pt idx="1629">
                  <c:v>1.4497240260704666E-2</c:v>
                </c:pt>
                <c:pt idx="1630">
                  <c:v>1.449455045896245E-2</c:v>
                </c:pt>
                <c:pt idx="1631">
                  <c:v>1.4491854803124943E-2</c:v>
                </c:pt>
                <c:pt idx="1632">
                  <c:v>1.4489153293239231E-2</c:v>
                </c:pt>
                <c:pt idx="1633">
                  <c:v>1.4486445929353057E-2</c:v>
                </c:pt>
                <c:pt idx="1634">
                  <c:v>1.4483732711513505E-2</c:v>
                </c:pt>
                <c:pt idx="1635">
                  <c:v>1.4481013639768539E-2</c:v>
                </c:pt>
                <c:pt idx="1636">
                  <c:v>1.447828871416568E-2</c:v>
                </c:pt>
                <c:pt idx="1637">
                  <c:v>1.447555793475333E-2</c:v>
                </c:pt>
                <c:pt idx="1638">
                  <c:v>1.4472821301578793E-2</c:v>
                </c:pt>
                <c:pt idx="1639">
                  <c:v>1.4470078814690469E-2</c:v>
                </c:pt>
                <c:pt idx="1640">
                  <c:v>1.4467330474136317E-2</c:v>
                </c:pt>
                <c:pt idx="1641">
                  <c:v>1.4464793352522628E-2</c:v>
                </c:pt>
                <c:pt idx="1642">
                  <c:v>1.4462043022207658E-2</c:v>
                </c:pt>
                <c:pt idx="1643">
                  <c:v>1.445928685412024E-2</c:v>
                </c:pt>
                <c:pt idx="1644">
                  <c:v>1.4456524848308854E-2</c:v>
                </c:pt>
                <c:pt idx="1645">
                  <c:v>1.4453757004821988E-2</c:v>
                </c:pt>
                <c:pt idx="1646">
                  <c:v>1.445098332370813E-2</c:v>
                </c:pt>
                <c:pt idx="1647">
                  <c:v>1.4448203805016199E-2</c:v>
                </c:pt>
                <c:pt idx="1648">
                  <c:v>1.4445418448794684E-2</c:v>
                </c:pt>
                <c:pt idx="1649">
                  <c:v>1.4442627255093161E-2</c:v>
                </c:pt>
                <c:pt idx="1650">
                  <c:v>1.4439830223959898E-2</c:v>
                </c:pt>
                <c:pt idx="1651">
                  <c:v>1.4437027355444691E-2</c:v>
                </c:pt>
                <c:pt idx="1652">
                  <c:v>1.4434218649596025E-2</c:v>
                </c:pt>
                <c:pt idx="1653">
                  <c:v>1.4431404106463916E-2</c:v>
                </c:pt>
                <c:pt idx="1654">
                  <c:v>1.4428583726097286E-2</c:v>
                </c:pt>
                <c:pt idx="1655">
                  <c:v>1.4427750178908638E-2</c:v>
                </c:pt>
                <c:pt idx="1656">
                  <c:v>1.4427128655666366E-2</c:v>
                </c:pt>
                <c:pt idx="1657">
                  <c:v>1.4426504902029647E-2</c:v>
                </c:pt>
                <c:pt idx="1658">
                  <c:v>1.4425878918002847E-2</c:v>
                </c:pt>
                <c:pt idx="1659">
                  <c:v>1.4425250703589897E-2</c:v>
                </c:pt>
                <c:pt idx="1660">
                  <c:v>1.4424620258795167E-2</c:v>
                </c:pt>
                <c:pt idx="1661">
                  <c:v>1.4423987583623243E-2</c:v>
                </c:pt>
                <c:pt idx="1662">
                  <c:v>1.4423352678077619E-2</c:v>
                </c:pt>
                <c:pt idx="1663">
                  <c:v>1.4422715542163319E-2</c:v>
                </c:pt>
                <c:pt idx="1664">
                  <c:v>1.4422076175884271E-2</c:v>
                </c:pt>
                <c:pt idx="1665">
                  <c:v>1.4421434579244193E-2</c:v>
                </c:pt>
                <c:pt idx="1666">
                  <c:v>1.4420790752248542E-2</c:v>
                </c:pt>
                <c:pt idx="1667">
                  <c:v>1.4420144694900595E-2</c:v>
                </c:pt>
                <c:pt idx="1668">
                  <c:v>1.4419496407205157E-2</c:v>
                </c:pt>
                <c:pt idx="1669">
                  <c:v>1.4418845889166813E-2</c:v>
                </c:pt>
                <c:pt idx="1670">
                  <c:v>1.4418193140789277E-2</c:v>
                </c:pt>
                <c:pt idx="1671">
                  <c:v>1.4417538162077572E-2</c:v>
                </c:pt>
                <c:pt idx="1672">
                  <c:v>1.4416880953035631E-2</c:v>
                </c:pt>
                <c:pt idx="1673">
                  <c:v>1.4416221513668476E-2</c:v>
                </c:pt>
                <c:pt idx="1674">
                  <c:v>1.4415559843979599E-2</c:v>
                </c:pt>
                <c:pt idx="1675">
                  <c:v>1.4414895943974028E-2</c:v>
                </c:pt>
                <c:pt idx="1676">
                  <c:v>1.4414229813656127E-2</c:v>
                </c:pt>
                <c:pt idx="1677">
                  <c:v>1.4413561453030486E-2</c:v>
                </c:pt>
                <c:pt idx="1678">
                  <c:v>1.4412890862101469E-2</c:v>
                </c:pt>
                <c:pt idx="1679">
                  <c:v>1.4412218040873231E-2</c:v>
                </c:pt>
                <c:pt idx="1680">
                  <c:v>1.4411542989351009E-2</c:v>
                </c:pt>
                <c:pt idx="1681">
                  <c:v>1.4410865707538736E-2</c:v>
                </c:pt>
                <c:pt idx="1682">
                  <c:v>1.4410186195441217E-2</c:v>
                </c:pt>
                <c:pt idx="1683">
                  <c:v>1.440950445306282E-2</c:v>
                </c:pt>
                <c:pt idx="1684">
                  <c:v>1.440882048040835E-2</c:v>
                </c:pt>
                <c:pt idx="1685">
                  <c:v>1.4408134277482174E-2</c:v>
                </c:pt>
                <c:pt idx="1686">
                  <c:v>1.4407445844289098E-2</c:v>
                </c:pt>
                <c:pt idx="1687">
                  <c:v>1.4406755180833493E-2</c:v>
                </c:pt>
                <c:pt idx="1688">
                  <c:v>1.4406062287120157E-2</c:v>
                </c:pt>
                <c:pt idx="1689">
                  <c:v>1.4405367163153901E-2</c:v>
                </c:pt>
                <c:pt idx="1690">
                  <c:v>1.4404669808938871E-2</c:v>
                </c:pt>
                <c:pt idx="1691">
                  <c:v>1.4403970224480311E-2</c:v>
                </c:pt>
                <c:pt idx="1692">
                  <c:v>1.4403268409782588E-2</c:v>
                </c:pt>
                <c:pt idx="1693">
                  <c:v>1.4402564364850726E-2</c:v>
                </c:pt>
                <c:pt idx="1694">
                  <c:v>1.4401570773024584E-2</c:v>
                </c:pt>
                <c:pt idx="1695">
                  <c:v>1.4400858382340278E-2</c:v>
                </c:pt>
                <c:pt idx="1696">
                  <c:v>1.4400143755417599E-2</c:v>
                </c:pt>
                <c:pt idx="1697">
                  <c:v>1.439942689226071E-2</c:v>
                </c:pt>
                <c:pt idx="1698">
                  <c:v>1.4398707792874863E-2</c:v>
                </c:pt>
                <c:pt idx="1699">
                  <c:v>1.4397986457264662E-2</c:v>
                </c:pt>
                <c:pt idx="1700">
                  <c:v>1.4397262885434921E-2</c:v>
                </c:pt>
                <c:pt idx="1701">
                  <c:v>1.439653707739068E-2</c:v>
                </c:pt>
                <c:pt idx="1702">
                  <c:v>1.439570484426706E-2</c:v>
                </c:pt>
                <c:pt idx="1703">
                  <c:v>1.4394974244350494E-2</c:v>
                </c:pt>
                <c:pt idx="1704">
                  <c:v>1.4394241408235196E-2</c:v>
                </c:pt>
                <c:pt idx="1705">
                  <c:v>1.4393506335925106E-2</c:v>
                </c:pt>
                <c:pt idx="1706">
                  <c:v>1.4392769027425482E-2</c:v>
                </c:pt>
                <c:pt idx="1707">
                  <c:v>1.4392187079049747E-2</c:v>
                </c:pt>
                <c:pt idx="1708">
                  <c:v>1.4392300577749938E-2</c:v>
                </c:pt>
                <c:pt idx="1709">
                  <c:v>1.4392413184197284E-2</c:v>
                </c:pt>
                <c:pt idx="1710">
                  <c:v>1.4392524898391781E-2</c:v>
                </c:pt>
                <c:pt idx="1711">
                  <c:v>1.4392635720332775E-2</c:v>
                </c:pt>
                <c:pt idx="1712">
                  <c:v>1.4392745650020047E-2</c:v>
                </c:pt>
                <c:pt idx="1713">
                  <c:v>1.4392854687453376E-2</c:v>
                </c:pt>
                <c:pt idx="1714">
                  <c:v>1.4392962832632104E-2</c:v>
                </c:pt>
                <c:pt idx="1715">
                  <c:v>1.4393070085556455E-2</c:v>
                </c:pt>
                <c:pt idx="1716">
                  <c:v>1.4393176446225987E-2</c:v>
                </c:pt>
                <c:pt idx="1717">
                  <c:v>1.4393281914640482E-2</c:v>
                </c:pt>
                <c:pt idx="1718">
                  <c:v>1.4393386490799282E-2</c:v>
                </c:pt>
                <c:pt idx="1719">
                  <c:v>1.4393490174702829E-2</c:v>
                </c:pt>
                <c:pt idx="1720">
                  <c:v>1.4393592966349802E-2</c:v>
                </c:pt>
                <c:pt idx="1721">
                  <c:v>1.4393694865740865E-2</c:v>
                </c:pt>
                <c:pt idx="1722">
                  <c:v>1.4393795872875358E-2</c:v>
                </c:pt>
                <c:pt idx="1723">
                  <c:v>1.4393895987752842E-2</c:v>
                </c:pt>
                <c:pt idx="1724">
                  <c:v>1.4393995210373536E-2</c:v>
                </c:pt>
                <c:pt idx="1725">
                  <c:v>1.4394093540737004E-2</c:v>
                </c:pt>
                <c:pt idx="1726">
                  <c:v>1.4394190978842369E-2</c:v>
                </c:pt>
                <c:pt idx="1727">
                  <c:v>1.439428752469007E-2</c:v>
                </c:pt>
                <c:pt idx="1728">
                  <c:v>1.4394383178279667E-2</c:v>
                </c:pt>
                <c:pt idx="1729">
                  <c:v>1.4394477939610942E-2</c:v>
                </c:pt>
                <c:pt idx="1730">
                  <c:v>1.4394571808683676E-2</c:v>
                </c:pt>
                <c:pt idx="1731">
                  <c:v>1.4394664785497649E-2</c:v>
                </c:pt>
                <c:pt idx="1732">
                  <c:v>1.4394756870051987E-2</c:v>
                </c:pt>
                <c:pt idx="1733">
                  <c:v>1.4394848062347346E-2</c:v>
                </c:pt>
                <c:pt idx="1734">
                  <c:v>1.4394938362383069E-2</c:v>
                </c:pt>
                <c:pt idx="1735">
                  <c:v>1.4395027770158718E-2</c:v>
                </c:pt>
                <c:pt idx="1736">
                  <c:v>1.4395128857910585E-2</c:v>
                </c:pt>
                <c:pt idx="1737">
                  <c:v>1.4395216353700268E-2</c:v>
                </c:pt>
                <c:pt idx="1738">
                  <c:v>1.4395302957229E-2</c:v>
                </c:pt>
                <c:pt idx="1739">
                  <c:v>1.4395388668497001E-2</c:v>
                </c:pt>
                <c:pt idx="1740">
                  <c:v>1.439547348750427E-2</c:v>
                </c:pt>
                <c:pt idx="1741">
                  <c:v>1.4395557414249933E-2</c:v>
                </c:pt>
                <c:pt idx="1742">
                  <c:v>1.4395640448734207E-2</c:v>
                </c:pt>
                <c:pt idx="1743">
                  <c:v>1.4395722590956657E-2</c:v>
                </c:pt>
                <c:pt idx="1744">
                  <c:v>1.4395803840917279E-2</c:v>
                </c:pt>
                <c:pt idx="1745">
                  <c:v>1.4395884198615637E-2</c:v>
                </c:pt>
                <c:pt idx="1746">
                  <c:v>1.4395963664051513E-2</c:v>
                </c:pt>
                <c:pt idx="1747">
                  <c:v>1.4396042237224686E-2</c:v>
                </c:pt>
                <c:pt idx="1748">
                  <c:v>1.4396119918135376E-2</c:v>
                </c:pt>
                <c:pt idx="1749">
                  <c:v>1.4396196706782926E-2</c:v>
                </c:pt>
                <c:pt idx="1750">
                  <c:v>1.4397555013440443E-2</c:v>
                </c:pt>
                <c:pt idx="1751">
                  <c:v>1.4396347607288168E-2</c:v>
                </c:pt>
                <c:pt idx="1752">
                  <c:v>1.4396421719145422E-2</c:v>
                </c:pt>
                <c:pt idx="1753">
                  <c:v>1.4396494938738661E-2</c:v>
                </c:pt>
                <c:pt idx="1754">
                  <c:v>1.4396567266068101E-2</c:v>
                </c:pt>
                <c:pt idx="1755">
                  <c:v>1.4396638701133306E-2</c:v>
                </c:pt>
                <c:pt idx="1756">
                  <c:v>1.4396709243934058E-2</c:v>
                </c:pt>
                <c:pt idx="1757">
                  <c:v>1.4396778894470136E-2</c:v>
                </c:pt>
                <c:pt idx="1758">
                  <c:v>1.4396847652741761E-2</c:v>
                </c:pt>
                <c:pt idx="1759">
                  <c:v>1.4397374315446878E-2</c:v>
                </c:pt>
                <c:pt idx="1760">
                  <c:v>1.439839665685775E-2</c:v>
                </c:pt>
                <c:pt idx="1761">
                  <c:v>1.4399419493716247E-2</c:v>
                </c:pt>
                <c:pt idx="1762">
                  <c:v>1.4400442826023688E-2</c:v>
                </c:pt>
                <c:pt idx="1763">
                  <c:v>1.4401466653782261E-2</c:v>
                </c:pt>
                <c:pt idx="1764">
                  <c:v>1.4402490976993499E-2</c:v>
                </c:pt>
                <c:pt idx="1765">
                  <c:v>1.4403515795658278E-2</c:v>
                </c:pt>
                <c:pt idx="1766">
                  <c:v>1.440454110977857E-2</c:v>
                </c:pt>
                <c:pt idx="1767">
                  <c:v>1.4405566919355687E-2</c:v>
                </c:pt>
                <c:pt idx="1768">
                  <c:v>1.4406593224391164E-2</c:v>
                </c:pt>
                <c:pt idx="1769">
                  <c:v>1.4407620024886972E-2</c:v>
                </c:pt>
                <c:pt idx="1770">
                  <c:v>1.4408647320843985E-2</c:v>
                </c:pt>
                <c:pt idx="1771">
                  <c:v>1.4409675112263957E-2</c:v>
                </c:pt>
                <c:pt idx="1772">
                  <c:v>1.4410703399148858E-2</c:v>
                </c:pt>
                <c:pt idx="1773">
                  <c:v>1.4411732181499565E-2</c:v>
                </c:pt>
                <c:pt idx="1774">
                  <c:v>1.4412761459318049E-2</c:v>
                </c:pt>
                <c:pt idx="1775">
                  <c:v>1.4413791232605402E-2</c:v>
                </c:pt>
                <c:pt idx="1776">
                  <c:v>1.4414821501363379E-2</c:v>
                </c:pt>
                <c:pt idx="1777">
                  <c:v>1.4415852265593733E-2</c:v>
                </c:pt>
                <c:pt idx="1778">
                  <c:v>1.4416883525297557E-2</c:v>
                </c:pt>
                <c:pt idx="1779">
                  <c:v>1.4417915280477041E-2</c:v>
                </c:pt>
                <c:pt idx="1780">
                  <c:v>1.4418947531133063E-2</c:v>
                </c:pt>
                <c:pt idx="1781">
                  <c:v>1.4419980277267371E-2</c:v>
                </c:pt>
                <c:pt idx="1782">
                  <c:v>1.4421013518881502E-2</c:v>
                </c:pt>
                <c:pt idx="1783">
                  <c:v>1.442204725597677E-2</c:v>
                </c:pt>
                <c:pt idx="1784">
                  <c:v>1.4423081488555142E-2</c:v>
                </c:pt>
                <c:pt idx="1785">
                  <c:v>1.4424116216617936E-2</c:v>
                </c:pt>
                <c:pt idx="1786">
                  <c:v>1.4425151440166683E-2</c:v>
                </c:pt>
                <c:pt idx="1787">
                  <c:v>1.4426187159202917E-2</c:v>
                </c:pt>
                <c:pt idx="1788">
                  <c:v>1.4428088658861533E-2</c:v>
                </c:pt>
                <c:pt idx="1789">
                  <c:v>1.4429123682486923E-2</c:v>
                </c:pt>
                <c:pt idx="1790">
                  <c:v>1.4430159198951869E-2</c:v>
                </c:pt>
                <c:pt idx="1791">
                  <c:v>1.4431195208257678E-2</c:v>
                </c:pt>
                <c:pt idx="1792">
                  <c:v>1.4432231710405658E-2</c:v>
                </c:pt>
                <c:pt idx="1793">
                  <c:v>1.4432205987659723E-2</c:v>
                </c:pt>
                <c:pt idx="1794">
                  <c:v>1.4434306193235099E-2</c:v>
                </c:pt>
                <c:pt idx="1795">
                  <c:v>1.4435344173919609E-2</c:v>
                </c:pt>
                <c:pt idx="1796">
                  <c:v>1.443638264745239E-2</c:v>
                </c:pt>
                <c:pt idx="1797">
                  <c:v>1.4436369572793971E-2</c:v>
                </c:pt>
                <c:pt idx="1798">
                  <c:v>1.4438461073069724E-2</c:v>
                </c:pt>
                <c:pt idx="1799">
                  <c:v>1.4439501025157548E-2</c:v>
                </c:pt>
                <c:pt idx="1800">
                  <c:v>1.4440541470099957E-2</c:v>
                </c:pt>
                <c:pt idx="1801">
                  <c:v>1.4441929435846464E-2</c:v>
                </c:pt>
                <c:pt idx="1802">
                  <c:v>1.4442527815905737E-2</c:v>
                </c:pt>
                <c:pt idx="1803">
                  <c:v>1.444357181688981E-2</c:v>
                </c:pt>
                <c:pt idx="1804">
                  <c:v>1.4444616313388309E-2</c:v>
                </c:pt>
                <c:pt idx="1805">
                  <c:v>1.444566130540342E-2</c:v>
                </c:pt>
                <c:pt idx="1806">
                  <c:v>1.4446706792936241E-2</c:v>
                </c:pt>
                <c:pt idx="1807">
                  <c:v>1.4447752775988741E-2</c:v>
                </c:pt>
                <c:pt idx="1808">
                  <c:v>1.4448799254562238E-2</c:v>
                </c:pt>
                <c:pt idx="1809">
                  <c:v>1.444984622865826E-2</c:v>
                </c:pt>
                <c:pt idx="1810">
                  <c:v>1.4451016219913262E-2</c:v>
                </c:pt>
                <c:pt idx="1811">
                  <c:v>1.4452922498436131E-2</c:v>
                </c:pt>
                <c:pt idx="1812">
                  <c:v>1.4454830430875238E-2</c:v>
                </c:pt>
                <c:pt idx="1813">
                  <c:v>1.445674001723956E-2</c:v>
                </c:pt>
                <c:pt idx="1814">
                  <c:v>1.4458651257539173E-2</c:v>
                </c:pt>
                <c:pt idx="1815">
                  <c:v>1.4460564151783055E-2</c:v>
                </c:pt>
                <c:pt idx="1816">
                  <c:v>1.4462478699980841E-2</c:v>
                </c:pt>
                <c:pt idx="1817">
                  <c:v>1.4464394902141952E-2</c:v>
                </c:pt>
                <c:pt idx="1818">
                  <c:v>1.44663127582758E-2</c:v>
                </c:pt>
                <c:pt idx="1819">
                  <c:v>1.4468232268392025E-2</c:v>
                </c:pt>
                <c:pt idx="1820">
                  <c:v>1.4470153432500044E-2</c:v>
                </c:pt>
                <c:pt idx="1821">
                  <c:v>1.447207625060949E-2</c:v>
                </c:pt>
                <c:pt idx="1822">
                  <c:v>1.4474000722730002E-2</c:v>
                </c:pt>
                <c:pt idx="1823">
                  <c:v>1.4475926848870339E-2</c:v>
                </c:pt>
                <c:pt idx="1824">
                  <c:v>1.4477854629041014E-2</c:v>
                </c:pt>
                <c:pt idx="1825">
                  <c:v>1.4479784063251004E-2</c:v>
                </c:pt>
                <c:pt idx="1826">
                  <c:v>1.4481715151510166E-2</c:v>
                </c:pt>
                <c:pt idx="1827">
                  <c:v>1.4483647893827918E-2</c:v>
                </c:pt>
                <c:pt idx="1828">
                  <c:v>1.4485582290213675E-2</c:v>
                </c:pt>
                <c:pt idx="1829">
                  <c:v>1.4487518340677512E-2</c:v>
                </c:pt>
                <c:pt idx="1830">
                  <c:v>1.4489456045228189E-2</c:v>
                </c:pt>
                <c:pt idx="1831">
                  <c:v>1.4491395403875999E-2</c:v>
                </c:pt>
                <c:pt idx="1832">
                  <c:v>1.4493336416630141E-2</c:v>
                </c:pt>
                <c:pt idx="1833">
                  <c:v>1.4495279083500689E-2</c:v>
                </c:pt>
                <c:pt idx="1834">
                  <c:v>1.4497223404496839E-2</c:v>
                </c:pt>
                <c:pt idx="1835">
                  <c:v>1.4499169379628011E-2</c:v>
                </c:pt>
                <c:pt idx="1836">
                  <c:v>1.4501117008904715E-2</c:v>
                </c:pt>
                <c:pt idx="1837">
                  <c:v>1.4503066292335932E-2</c:v>
                </c:pt>
                <c:pt idx="1838">
                  <c:v>1.4505017229931296E-2</c:v>
                </c:pt>
                <c:pt idx="1839">
                  <c:v>1.4506969821700445E-2</c:v>
                </c:pt>
                <c:pt idx="1840">
                  <c:v>1.4508924067653452E-2</c:v>
                </c:pt>
                <c:pt idx="1841">
                  <c:v>1.4510879967799954E-2</c:v>
                </c:pt>
                <c:pt idx="1842">
                  <c:v>1.4512837522149147E-2</c:v>
                </c:pt>
                <c:pt idx="1843">
                  <c:v>1.451479673071111E-2</c:v>
                </c:pt>
                <c:pt idx="1844">
                  <c:v>1.4516757593495255E-2</c:v>
                </c:pt>
                <c:pt idx="1845">
                  <c:v>1.4518720110511658E-2</c:v>
                </c:pt>
                <c:pt idx="1846">
                  <c:v>1.4520684281769735E-2</c:v>
                </c:pt>
                <c:pt idx="1847">
                  <c:v>1.4522650107279343E-2</c:v>
                </c:pt>
                <c:pt idx="1848">
                  <c:v>1.4524617587050556E-2</c:v>
                </c:pt>
                <c:pt idx="1849">
                  <c:v>1.4526976939215161E-2</c:v>
                </c:pt>
                <c:pt idx="1850">
                  <c:v>1.4528944567582939E-2</c:v>
                </c:pt>
                <c:pt idx="1851">
                  <c:v>1.4530913845796007E-2</c:v>
                </c:pt>
                <c:pt idx="1852">
                  <c:v>1.4532884773863971E-2</c:v>
                </c:pt>
                <c:pt idx="1853">
                  <c:v>1.4534857351796661E-2</c:v>
                </c:pt>
                <c:pt idx="1854">
                  <c:v>1.4536831579604123E-2</c:v>
                </c:pt>
                <c:pt idx="1855">
                  <c:v>1.4538807457295751E-2</c:v>
                </c:pt>
                <c:pt idx="1856">
                  <c:v>1.4540784984881368E-2</c:v>
                </c:pt>
                <c:pt idx="1857">
                  <c:v>1.4542764162371243E-2</c:v>
                </c:pt>
                <c:pt idx="1858">
                  <c:v>1.4544744989774767E-2</c:v>
                </c:pt>
                <c:pt idx="1859">
                  <c:v>1.4546727467101549E-2</c:v>
                </c:pt>
                <c:pt idx="1860">
                  <c:v>1.4548711594361854E-2</c:v>
                </c:pt>
                <c:pt idx="1861">
                  <c:v>1.455069737156529E-2</c:v>
                </c:pt>
                <c:pt idx="1862">
                  <c:v>1.4552684798721908E-2</c:v>
                </c:pt>
                <c:pt idx="1863">
                  <c:v>1.4555456151378777E-2</c:v>
                </c:pt>
                <c:pt idx="1864">
                  <c:v>1.4558230133736911E-2</c:v>
                </c:pt>
                <c:pt idx="1865">
                  <c:v>1.4561006745818152E-2</c:v>
                </c:pt>
                <c:pt idx="1866">
                  <c:v>1.4563785987644557E-2</c:v>
                </c:pt>
                <c:pt idx="1867">
                  <c:v>1.4566567859237748E-2</c:v>
                </c:pt>
                <c:pt idx="1868">
                  <c:v>1.4569352360619786E-2</c:v>
                </c:pt>
                <c:pt idx="1869">
                  <c:v>1.457213949181251E-2</c:v>
                </c:pt>
                <c:pt idx="1870">
                  <c:v>1.4574929252838197E-2</c:v>
                </c:pt>
                <c:pt idx="1871">
                  <c:v>1.4577721643718469E-2</c:v>
                </c:pt>
                <c:pt idx="1872">
                  <c:v>1.4580516664475823E-2</c:v>
                </c:pt>
                <c:pt idx="1873">
                  <c:v>1.4583314315131662E-2</c:v>
                </c:pt>
                <c:pt idx="1874">
                  <c:v>1.4586114595708919E-2</c:v>
                </c:pt>
                <c:pt idx="1875">
                  <c:v>1.4588917506228994E-2</c:v>
                </c:pt>
                <c:pt idx="1876">
                  <c:v>1.459172304671417E-2</c:v>
                </c:pt>
                <c:pt idx="1877">
                  <c:v>1.4594531217186502E-2</c:v>
                </c:pt>
                <c:pt idx="1878">
                  <c:v>1.4597342017668486E-2</c:v>
                </c:pt>
                <c:pt idx="1879">
                  <c:v>1.4600155448181964E-2</c:v>
                </c:pt>
                <c:pt idx="1880">
                  <c:v>1.4602971508749431E-2</c:v>
                </c:pt>
                <c:pt idx="1881">
                  <c:v>1.4605790199392508E-2</c:v>
                </c:pt>
                <c:pt idx="1882">
                  <c:v>1.4608611520134129E-2</c:v>
                </c:pt>
                <c:pt idx="1883">
                  <c:v>1.4611435470996133E-2</c:v>
                </c:pt>
                <c:pt idx="1884">
                  <c:v>1.4614262052001017E-2</c:v>
                </c:pt>
                <c:pt idx="1885">
                  <c:v>1.4617091263171058E-2</c:v>
                </c:pt>
                <c:pt idx="1886">
                  <c:v>1.4619923104528096E-2</c:v>
                </c:pt>
                <c:pt idx="1887">
                  <c:v>1.4622757576095281E-2</c:v>
                </c:pt>
                <c:pt idx="1888">
                  <c:v>1.4625594677894238E-2</c:v>
                </c:pt>
                <c:pt idx="1889">
                  <c:v>1.4628434409947896E-2</c:v>
                </c:pt>
                <c:pt idx="1890">
                  <c:v>1.4631276772278316E-2</c:v>
                </c:pt>
                <c:pt idx="1891">
                  <c:v>1.4634121764908211E-2</c:v>
                </c:pt>
                <c:pt idx="1892">
                  <c:v>1.4636969387859423E-2</c:v>
                </c:pt>
                <c:pt idx="1893">
                  <c:v>1.4639819641155101E-2</c:v>
                </c:pt>
                <c:pt idx="1894">
                  <c:v>1.4642672524817742E-2</c:v>
                </c:pt>
                <c:pt idx="1895">
                  <c:v>1.4645528038869185E-2</c:v>
                </c:pt>
                <c:pt idx="1896">
                  <c:v>1.4648386183332364E-2</c:v>
                </c:pt>
                <c:pt idx="1897">
                  <c:v>1.4651246958229993E-2</c:v>
                </c:pt>
                <c:pt idx="1898">
                  <c:v>1.4654110363584348E-2</c:v>
                </c:pt>
                <c:pt idx="1899">
                  <c:v>1.4656976399418145E-2</c:v>
                </c:pt>
                <c:pt idx="1900">
                  <c:v>1.4659845065753878E-2</c:v>
                </c:pt>
                <c:pt idx="1901">
                  <c:v>1.4662281728519232E-2</c:v>
                </c:pt>
                <c:pt idx="1902">
                  <c:v>1.4665160885300493E-2</c:v>
                </c:pt>
                <c:pt idx="1903">
                  <c:v>1.4668042679737328E-2</c:v>
                </c:pt>
                <c:pt idx="1904">
                  <c:v>1.4670927111851856E-2</c:v>
                </c:pt>
                <c:pt idx="1905">
                  <c:v>1.4673814181667948E-2</c:v>
                </c:pt>
                <c:pt idx="1906">
                  <c:v>1.4676703889207287E-2</c:v>
                </c:pt>
                <c:pt idx="1907">
                  <c:v>1.4679596234493303E-2</c:v>
                </c:pt>
                <c:pt idx="1908">
                  <c:v>1.4682491217548773E-2</c:v>
                </c:pt>
                <c:pt idx="1909">
                  <c:v>1.4685388838396256E-2</c:v>
                </c:pt>
                <c:pt idx="1910">
                  <c:v>1.4688289097058967E-2</c:v>
                </c:pt>
                <c:pt idx="1911">
                  <c:v>1.469119199355946E-2</c:v>
                </c:pt>
                <c:pt idx="1912">
                  <c:v>1.4694097527920733E-2</c:v>
                </c:pt>
                <c:pt idx="1913">
                  <c:v>1.469700570016578E-2</c:v>
                </c:pt>
                <c:pt idx="1914">
                  <c:v>1.4699916510317377E-2</c:v>
                </c:pt>
                <c:pt idx="1915">
                  <c:v>1.4702949943089636E-2</c:v>
                </c:pt>
                <c:pt idx="1916">
                  <c:v>1.4706034117343485E-2</c:v>
                </c:pt>
                <c:pt idx="1917">
                  <c:v>1.4709121057503634E-2</c:v>
                </c:pt>
                <c:pt idx="1918">
                  <c:v>1.4712210763595704E-2</c:v>
                </c:pt>
                <c:pt idx="1919">
                  <c:v>1.4715303235645539E-2</c:v>
                </c:pt>
                <c:pt idx="1920">
                  <c:v>1.4718398473678321E-2</c:v>
                </c:pt>
                <c:pt idx="1921">
                  <c:v>1.4721496477719679E-2</c:v>
                </c:pt>
                <c:pt idx="1922">
                  <c:v>1.4724597247795231E-2</c:v>
                </c:pt>
                <c:pt idx="1923">
                  <c:v>1.4727700783930823E-2</c:v>
                </c:pt>
                <c:pt idx="1924">
                  <c:v>1.4730807086152077E-2</c:v>
                </c:pt>
                <c:pt idx="1925">
                  <c:v>1.4733916154484616E-2</c:v>
                </c:pt>
                <c:pt idx="1926">
                  <c:v>1.4737027988953844E-2</c:v>
                </c:pt>
                <c:pt idx="1927">
                  <c:v>1.474014258958648E-2</c:v>
                </c:pt>
                <c:pt idx="1928">
                  <c:v>1.4743259956407052E-2</c:v>
                </c:pt>
                <c:pt idx="1929">
                  <c:v>1.474638008944206E-2</c:v>
                </c:pt>
                <c:pt idx="1930">
                  <c:v>1.4749502988717127E-2</c:v>
                </c:pt>
                <c:pt idx="1931">
                  <c:v>1.4752628654257876E-2</c:v>
                </c:pt>
                <c:pt idx="1932">
                  <c:v>1.4755757086090806E-2</c:v>
                </c:pt>
                <c:pt idx="1933">
                  <c:v>1.4758888284241104E-2</c:v>
                </c:pt>
                <c:pt idx="1934">
                  <c:v>1.476202224873505E-2</c:v>
                </c:pt>
                <c:pt idx="1935">
                  <c:v>1.4765158979598484E-2</c:v>
                </c:pt>
                <c:pt idx="1936">
                  <c:v>1.4768298476857251E-2</c:v>
                </c:pt>
                <c:pt idx="1937">
                  <c:v>1.4771440740537411E-2</c:v>
                </c:pt>
                <c:pt idx="1938">
                  <c:v>1.4774585770664806E-2</c:v>
                </c:pt>
                <c:pt idx="1939">
                  <c:v>1.4777733567265718E-2</c:v>
                </c:pt>
                <c:pt idx="1940">
                  <c:v>1.478088413036577E-2</c:v>
                </c:pt>
                <c:pt idx="1941">
                  <c:v>1.4784037459991678E-2</c:v>
                </c:pt>
                <c:pt idx="1942">
                  <c:v>1.4787193556168849E-2</c:v>
                </c:pt>
                <c:pt idx="1943">
                  <c:v>1.4790352418923562E-2</c:v>
                </c:pt>
                <c:pt idx="1944">
                  <c:v>1.4793514048282318E-2</c:v>
                </c:pt>
                <c:pt idx="1945">
                  <c:v>1.4796678444270737E-2</c:v>
                </c:pt>
                <c:pt idx="1946">
                  <c:v>1.4799845606915323E-2</c:v>
                </c:pt>
                <c:pt idx="1947">
                  <c:v>1.4803015536242132E-2</c:v>
                </c:pt>
                <c:pt idx="1948">
                  <c:v>1.4806188232277667E-2</c:v>
                </c:pt>
                <c:pt idx="1949">
                  <c:v>1.480936369504777E-2</c:v>
                </c:pt>
                <c:pt idx="1950">
                  <c:v>1.481254192457916E-2</c:v>
                </c:pt>
                <c:pt idx="1951">
                  <c:v>1.4815722920897457E-2</c:v>
                </c:pt>
                <c:pt idx="1952">
                  <c:v>1.4818906684029383E-2</c:v>
                </c:pt>
                <c:pt idx="1953">
                  <c:v>1.4822093214001655E-2</c:v>
                </c:pt>
                <c:pt idx="1954">
                  <c:v>1.4825282510839675E-2</c:v>
                </c:pt>
                <c:pt idx="1955">
                  <c:v>1.4828474574570823E-2</c:v>
                </c:pt>
                <c:pt idx="1956">
                  <c:v>1.48316694052205E-2</c:v>
                </c:pt>
                <c:pt idx="1957">
                  <c:v>1.4834867002816082E-2</c:v>
                </c:pt>
                <c:pt idx="1958">
                  <c:v>1.4838067367383412E-2</c:v>
                </c:pt>
                <c:pt idx="1959">
                  <c:v>1.4841270498949427E-2</c:v>
                </c:pt>
                <c:pt idx="1960">
                  <c:v>1.4844476397540187E-2</c:v>
                </c:pt>
                <c:pt idx="1961">
                  <c:v>1.4847685063182414E-2</c:v>
                </c:pt>
                <c:pt idx="1962">
                  <c:v>1.4850896495902604E-2</c:v>
                </c:pt>
                <c:pt idx="1963">
                  <c:v>1.4854110695727257E-2</c:v>
                </c:pt>
                <c:pt idx="1964">
                  <c:v>1.4857327662683092E-2</c:v>
                </c:pt>
                <c:pt idx="1965">
                  <c:v>1.4860547396796608E-2</c:v>
                </c:pt>
                <c:pt idx="1966">
                  <c:v>1.4863769898094523E-2</c:v>
                </c:pt>
                <c:pt idx="1967">
                  <c:v>1.4866100851558962E-2</c:v>
                </c:pt>
                <c:pt idx="1968">
                  <c:v>1.4868356948882826E-2</c:v>
                </c:pt>
                <c:pt idx="1969">
                  <c:v>1.4870614519968297E-2</c:v>
                </c:pt>
                <c:pt idx="1970">
                  <c:v>1.4872873564825449E-2</c:v>
                </c:pt>
                <c:pt idx="1971">
                  <c:v>1.4875134083464133E-2</c:v>
                </c:pt>
                <c:pt idx="1972">
                  <c:v>1.4877396075894429E-2</c:v>
                </c:pt>
                <c:pt idx="1973">
                  <c:v>1.4879659542125969E-2</c:v>
                </c:pt>
                <c:pt idx="1974">
                  <c:v>1.4881924482169268E-2</c:v>
                </c:pt>
                <c:pt idx="1975">
                  <c:v>1.4884190896033959E-2</c:v>
                </c:pt>
                <c:pt idx="1976">
                  <c:v>1.4886458783730119E-2</c:v>
                </c:pt>
                <c:pt idx="1977">
                  <c:v>1.48887281452676E-2</c:v>
                </c:pt>
                <c:pt idx="1978">
                  <c:v>1.4890998980656699E-2</c:v>
                </c:pt>
                <c:pt idx="1979">
                  <c:v>1.489327128990727E-2</c:v>
                </c:pt>
                <c:pt idx="1980">
                  <c:v>1.4895545073028947E-2</c:v>
                </c:pt>
                <c:pt idx="1981">
                  <c:v>1.4897820330032244E-2</c:v>
                </c:pt>
                <c:pt idx="1982">
                  <c:v>1.4900097060927014E-2</c:v>
                </c:pt>
                <c:pt idx="1983">
                  <c:v>1.4902375265723553E-2</c:v>
                </c:pt>
                <c:pt idx="1984">
                  <c:v>1.4904654944431278E-2</c:v>
                </c:pt>
                <c:pt idx="1985">
                  <c:v>1.4906936097061138E-2</c:v>
                </c:pt>
                <c:pt idx="1986">
                  <c:v>1.490921872362211E-2</c:v>
                </c:pt>
                <c:pt idx="1987">
                  <c:v>1.4911502824125147E-2</c:v>
                </c:pt>
                <c:pt idx="1988">
                  <c:v>1.4913788398579667E-2</c:v>
                </c:pt>
                <c:pt idx="1989">
                  <c:v>1.4916075446996616E-2</c:v>
                </c:pt>
                <c:pt idx="1990">
                  <c:v>1.4918363969384977E-2</c:v>
                </c:pt>
                <c:pt idx="1991">
                  <c:v>1.4920653965755482E-2</c:v>
                </c:pt>
                <c:pt idx="1992">
                  <c:v>1.492294543611798E-2</c:v>
                </c:pt>
                <c:pt idx="1993">
                  <c:v>1.4925238380482989E-2</c:v>
                </c:pt>
                <c:pt idx="1994">
                  <c:v>1.4927532798860143E-2</c:v>
                </c:pt>
                <c:pt idx="1995">
                  <c:v>1.4929828691259736E-2</c:v>
                </c:pt>
                <c:pt idx="1996">
                  <c:v>1.4932454373225943E-2</c:v>
                </c:pt>
                <c:pt idx="1997">
                  <c:v>1.4934753424279149E-2</c:v>
                </c:pt>
                <c:pt idx="1998">
                  <c:v>1.4937053949386547E-2</c:v>
                </c:pt>
                <c:pt idx="1999">
                  <c:v>1.4939355948558214E-2</c:v>
                </c:pt>
                <c:pt idx="2000">
                  <c:v>1.4941659421804223E-2</c:v>
                </c:pt>
                <c:pt idx="2001">
                  <c:v>1.4943964369135086E-2</c:v>
                </c:pt>
                <c:pt idx="2002">
                  <c:v>1.4946270790560878E-2</c:v>
                </c:pt>
                <c:pt idx="2003">
                  <c:v>1.4948578686091452E-2</c:v>
                </c:pt>
                <c:pt idx="2004">
                  <c:v>1.4950888055737103E-2</c:v>
                </c:pt>
                <c:pt idx="2005">
                  <c:v>1.4953198899508125E-2</c:v>
                </c:pt>
                <c:pt idx="2006">
                  <c:v>1.495551121741481E-2</c:v>
                </c:pt>
                <c:pt idx="2007">
                  <c:v>1.4957825009467011E-2</c:v>
                </c:pt>
                <c:pt idx="2008">
                  <c:v>1.4960140275675243E-2</c:v>
                </c:pt>
                <c:pt idx="2009">
                  <c:v>1.4962457016049579E-2</c:v>
                </c:pt>
                <c:pt idx="2010">
                  <c:v>1.4964775230600094E-2</c:v>
                </c:pt>
                <c:pt idx="2011">
                  <c:v>1.4967094919337299E-2</c:v>
                </c:pt>
                <c:pt idx="2012">
                  <c:v>1.496941608227105E-2</c:v>
                </c:pt>
                <c:pt idx="2013">
                  <c:v>1.4971738719411858E-2</c:v>
                </c:pt>
                <c:pt idx="2014">
                  <c:v>1.497406283076958E-2</c:v>
                </c:pt>
                <c:pt idx="2015">
                  <c:v>1.4976388416354946E-2</c:v>
                </c:pt>
                <c:pt idx="2016">
                  <c:v>1.4978715476178029E-2</c:v>
                </c:pt>
                <c:pt idx="2017">
                  <c:v>1.4981044010248907E-2</c:v>
                </c:pt>
                <c:pt idx="2018">
                  <c:v>1.4983374018578088E-2</c:v>
                </c:pt>
                <c:pt idx="2019">
                  <c:v>1.4984942966396655E-2</c:v>
                </c:pt>
                <c:pt idx="2020">
                  <c:v>1.4985098610276248E-2</c:v>
                </c:pt>
                <c:pt idx="2021">
                  <c:v>1.4985253073109129E-2</c:v>
                </c:pt>
                <c:pt idx="2022">
                  <c:v>1.4985406354894858E-2</c:v>
                </c:pt>
                <c:pt idx="2023">
                  <c:v>1.4985558455632344E-2</c:v>
                </c:pt>
                <c:pt idx="2024">
                  <c:v>1.4985709375321583E-2</c:v>
                </c:pt>
                <c:pt idx="2025">
                  <c:v>1.4985859113961919E-2</c:v>
                </c:pt>
                <c:pt idx="2026">
                  <c:v>1.4986007671552476E-2</c:v>
                </c:pt>
                <c:pt idx="2027">
                  <c:v>1.4986155048093036E-2</c:v>
                </c:pt>
                <c:pt idx="2028">
                  <c:v>1.4986301243583161E-2</c:v>
                </c:pt>
                <c:pt idx="2029">
                  <c:v>1.4986446258022632E-2</c:v>
                </c:pt>
                <c:pt idx="2030">
                  <c:v>1.4986590091410134E-2</c:v>
                </c:pt>
                <c:pt idx="2031">
                  <c:v>1.4986732743745448E-2</c:v>
                </c:pt>
                <c:pt idx="2032">
                  <c:v>1.4986874215028137E-2</c:v>
                </c:pt>
                <c:pt idx="2033">
                  <c:v>1.4987014505257979E-2</c:v>
                </c:pt>
                <c:pt idx="2034">
                  <c:v>1.4987153614434322E-2</c:v>
                </c:pt>
                <c:pt idx="2035">
                  <c:v>1.4987291542556288E-2</c:v>
                </c:pt>
                <c:pt idx="2036">
                  <c:v>1.4987428289623874E-2</c:v>
                </c:pt>
                <c:pt idx="2037">
                  <c:v>1.4987563855636208E-2</c:v>
                </c:pt>
                <c:pt idx="2038">
                  <c:v>1.4987698240593289E-2</c:v>
                </c:pt>
                <c:pt idx="2039">
                  <c:v>1.498783144449402E-2</c:v>
                </c:pt>
                <c:pt idx="2040">
                  <c:v>1.4987963467338623E-2</c:v>
                </c:pt>
                <c:pt idx="2041">
                  <c:v>1.4988094309126E-2</c:v>
                </c:pt>
                <c:pt idx="2042">
                  <c:v>1.4988223969856152E-2</c:v>
                </c:pt>
                <c:pt idx="2043">
                  <c:v>1.4988352449528423E-2</c:v>
                </c:pt>
                <c:pt idx="2044">
                  <c:v>1.4988479748142594E-2</c:v>
                </c:pt>
                <c:pt idx="2045">
                  <c:v>1.4988605865697786E-2</c:v>
                </c:pt>
                <c:pt idx="2046">
                  <c:v>1.4988730802193566E-2</c:v>
                </c:pt>
                <c:pt idx="2047">
                  <c:v>1.4988854557629931E-2</c:v>
                </c:pt>
                <c:pt idx="2048">
                  <c:v>1.4988994546218104E-2</c:v>
                </c:pt>
                <c:pt idx="2049">
                  <c:v>1.498911577081077E-2</c:v>
                </c:pt>
                <c:pt idx="2050">
                  <c:v>1.4989235814342488E-2</c:v>
                </c:pt>
                <c:pt idx="2051">
                  <c:v>1.4989354676812601E-2</c:v>
                </c:pt>
                <c:pt idx="2052">
                  <c:v>1.4989472358221109E-2</c:v>
                </c:pt>
                <c:pt idx="2053">
                  <c:v>1.4989588858566917E-2</c:v>
                </c:pt>
                <c:pt idx="2054">
                  <c:v>1.4989704177850246E-2</c:v>
                </c:pt>
                <c:pt idx="2055">
                  <c:v>1.4989818316070436E-2</c:v>
                </c:pt>
                <c:pt idx="2056">
                  <c:v>1.4989931273227489E-2</c:v>
                </c:pt>
                <c:pt idx="2057">
                  <c:v>1.4990043049320308E-2</c:v>
                </c:pt>
                <c:pt idx="2058">
                  <c:v>1.4991216699411938E-2</c:v>
                </c:pt>
                <c:pt idx="2059">
                  <c:v>1.4991334053442778E-2</c:v>
                </c:pt>
                <c:pt idx="2060">
                  <c:v>1.4991450235893178E-2</c:v>
                </c:pt>
                <c:pt idx="2061">
                  <c:v>1.4991565246762919E-2</c:v>
                </c:pt>
                <c:pt idx="2062">
                  <c:v>1.4992044317428874E-2</c:v>
                </c:pt>
                <c:pt idx="2063">
                  <c:v>1.4991791753759122E-2</c:v>
                </c:pt>
                <c:pt idx="2064">
                  <c:v>1.4991903249884714E-2</c:v>
                </c:pt>
                <c:pt idx="2065">
                  <c:v>1.4992013574427912E-2</c:v>
                </c:pt>
                <c:pt idx="2066">
                  <c:v>1.4992122727388495E-2</c:v>
                </c:pt>
                <c:pt idx="2067">
                  <c:v>1.4992230708766248E-2</c:v>
                </c:pt>
                <c:pt idx="2068">
                  <c:v>1.49923375185603E-2</c:v>
                </c:pt>
                <c:pt idx="2069">
                  <c:v>1.4992443156770653E-2</c:v>
                </c:pt>
                <c:pt idx="2070">
                  <c:v>1.4991388661537248E-2</c:v>
                </c:pt>
                <c:pt idx="2071">
                  <c:v>1.4991230039262249E-2</c:v>
                </c:pt>
                <c:pt idx="2072">
                  <c:v>1.4990162386629426E-2</c:v>
                </c:pt>
                <c:pt idx="2073">
                  <c:v>1.4989092243508351E-2</c:v>
                </c:pt>
                <c:pt idx="2074">
                  <c:v>1.4988019609907062E-2</c:v>
                </c:pt>
                <c:pt idx="2075">
                  <c:v>1.4986944485834468E-2</c:v>
                </c:pt>
                <c:pt idx="2076">
                  <c:v>1.4985866871297732E-2</c:v>
                </c:pt>
                <c:pt idx="2077">
                  <c:v>1.4984786766305113E-2</c:v>
                </c:pt>
                <c:pt idx="2078">
                  <c:v>1.4983704170865298E-2</c:v>
                </c:pt>
                <c:pt idx="2079">
                  <c:v>1.4982619084985887E-2</c:v>
                </c:pt>
                <c:pt idx="2080">
                  <c:v>1.4981531508674921E-2</c:v>
                </c:pt>
                <c:pt idx="2081">
                  <c:v>1.498044144194087E-2</c:v>
                </c:pt>
                <c:pt idx="2082">
                  <c:v>1.4979348884792205E-2</c:v>
                </c:pt>
                <c:pt idx="2083">
                  <c:v>1.4978253837236747E-2</c:v>
                </c:pt>
                <c:pt idx="2084">
                  <c:v>1.4977156299282748E-2</c:v>
                </c:pt>
                <c:pt idx="2085">
                  <c:v>1.4976056270938681E-2</c:v>
                </c:pt>
                <c:pt idx="2086">
                  <c:v>1.4974953752212585E-2</c:v>
                </c:pt>
                <c:pt idx="2087">
                  <c:v>1.4973848743113144E-2</c:v>
                </c:pt>
                <c:pt idx="2088">
                  <c:v>1.4972741243648183E-2</c:v>
                </c:pt>
                <c:pt idx="2089">
                  <c:v>1.4971631253826386E-2</c:v>
                </c:pt>
                <c:pt idx="2090">
                  <c:v>1.4970518773655793E-2</c:v>
                </c:pt>
                <c:pt idx="2091">
                  <c:v>1.4969403803145091E-2</c:v>
                </c:pt>
                <c:pt idx="2092">
                  <c:v>1.4967685878288992E-2</c:v>
                </c:pt>
                <c:pt idx="2093">
                  <c:v>1.4967166391136601E-2</c:v>
                </c:pt>
                <c:pt idx="2094">
                  <c:v>1.4966043949655535E-2</c:v>
                </c:pt>
                <c:pt idx="2095">
                  <c:v>1.4964919017867813E-2</c:v>
                </c:pt>
                <c:pt idx="2096">
                  <c:v>1.4963791595781907E-2</c:v>
                </c:pt>
                <c:pt idx="2097">
                  <c:v>1.4962661683406504E-2</c:v>
                </c:pt>
                <c:pt idx="2098">
                  <c:v>1.4961529280750294E-2</c:v>
                </c:pt>
                <c:pt idx="2099">
                  <c:v>1.4960394387821095E-2</c:v>
                </c:pt>
                <c:pt idx="2100">
                  <c:v>1.4958847436859523E-2</c:v>
                </c:pt>
                <c:pt idx="2101">
                  <c:v>1.4957701557429162E-2</c:v>
                </c:pt>
                <c:pt idx="2102">
                  <c:v>1.4956553181076677E-2</c:v>
                </c:pt>
                <c:pt idx="2103">
                  <c:v>1.4955402307810345E-2</c:v>
                </c:pt>
                <c:pt idx="2104">
                  <c:v>1.4954248937639095E-2</c:v>
                </c:pt>
                <c:pt idx="2105">
                  <c:v>1.4952270859667339E-2</c:v>
                </c:pt>
                <c:pt idx="2106">
                  <c:v>1.4951934706616257E-2</c:v>
                </c:pt>
                <c:pt idx="2107">
                  <c:v>1.4950773845782094E-2</c:v>
                </c:pt>
                <c:pt idx="2108">
                  <c:v>1.4949610488077646E-2</c:v>
                </c:pt>
                <c:pt idx="2109">
                  <c:v>1.4947553353359986E-2</c:v>
                </c:pt>
                <c:pt idx="2110">
                  <c:v>1.4947276282093398E-2</c:v>
                </c:pt>
                <c:pt idx="2111">
                  <c:v>1.4946105433831021E-2</c:v>
                </c:pt>
                <c:pt idx="2112">
                  <c:v>1.4944932088733426E-2</c:v>
                </c:pt>
                <c:pt idx="2113">
                  <c:v>1.4943756246809761E-2</c:v>
                </c:pt>
                <c:pt idx="2114">
                  <c:v>1.4941244500102185E-2</c:v>
                </c:pt>
                <c:pt idx="2115">
                  <c:v>1.494005064893522E-2</c:v>
                </c:pt>
                <c:pt idx="2116">
                  <c:v>1.4938854287511922E-2</c:v>
                </c:pt>
                <c:pt idx="2117">
                  <c:v>1.4937655415841491E-2</c:v>
                </c:pt>
                <c:pt idx="2118">
                  <c:v>1.4936454033932685E-2</c:v>
                </c:pt>
                <c:pt idx="2119">
                  <c:v>1.4935250141794705E-2</c:v>
                </c:pt>
                <c:pt idx="2120">
                  <c:v>1.493404373943653E-2</c:v>
                </c:pt>
                <c:pt idx="2121">
                  <c:v>1.4932834826867357E-2</c:v>
                </c:pt>
                <c:pt idx="2122">
                  <c:v>1.4931623404095944E-2</c:v>
                </c:pt>
                <c:pt idx="2123">
                  <c:v>1.4928878426004977E-2</c:v>
                </c:pt>
                <c:pt idx="2124">
                  <c:v>1.4926129293123527E-2</c:v>
                </c:pt>
                <c:pt idx="2125">
                  <c:v>1.4923376005485977E-2</c:v>
                </c:pt>
                <c:pt idx="2126">
                  <c:v>1.4920618563126488E-2</c:v>
                </c:pt>
                <c:pt idx="2127">
                  <c:v>1.4917856966079666E-2</c:v>
                </c:pt>
                <c:pt idx="2128">
                  <c:v>1.4915091214379894E-2</c:v>
                </c:pt>
                <c:pt idx="2129">
                  <c:v>1.4912321308061336E-2</c:v>
                </c:pt>
                <c:pt idx="2130">
                  <c:v>1.4909547247159032E-2</c:v>
                </c:pt>
                <c:pt idx="2131">
                  <c:v>1.4906769031706929E-2</c:v>
                </c:pt>
                <c:pt idx="2132">
                  <c:v>1.4903986661740504E-2</c:v>
                </c:pt>
                <c:pt idx="2133">
                  <c:v>1.4901200137293263E-2</c:v>
                </c:pt>
                <c:pt idx="2134">
                  <c:v>1.4898409458401127E-2</c:v>
                </c:pt>
                <c:pt idx="2135">
                  <c:v>1.4895614625098037E-2</c:v>
                </c:pt>
                <c:pt idx="2136">
                  <c:v>1.4892815637419255E-2</c:v>
                </c:pt>
                <c:pt idx="2137">
                  <c:v>1.4890012495399601E-2</c:v>
                </c:pt>
                <c:pt idx="2138">
                  <c:v>1.4887205199073899E-2</c:v>
                </c:pt>
                <c:pt idx="2139">
                  <c:v>1.4884393748477186E-2</c:v>
                </c:pt>
                <c:pt idx="2140">
                  <c:v>1.4881578143644722E-2</c:v>
                </c:pt>
                <c:pt idx="2141">
                  <c:v>1.4878758384611113E-2</c:v>
                </c:pt>
                <c:pt idx="2142">
                  <c:v>1.4875934471411834E-2</c:v>
                </c:pt>
                <c:pt idx="2143">
                  <c:v>1.4873106404082364E-2</c:v>
                </c:pt>
                <c:pt idx="2144">
                  <c:v>1.4870274182657307E-2</c:v>
                </c:pt>
                <c:pt idx="2145">
                  <c:v>1.4867437807172578E-2</c:v>
                </c:pt>
                <c:pt idx="2146">
                  <c:v>1.4864597277662997E-2</c:v>
                </c:pt>
                <c:pt idx="2147">
                  <c:v>1.4861752594164265E-2</c:v>
                </c:pt>
                <c:pt idx="2148">
                  <c:v>1.4858903756711641E-2</c:v>
                </c:pt>
                <c:pt idx="2149">
                  <c:v>1.4856050765340819E-2</c:v>
                </c:pt>
                <c:pt idx="2150">
                  <c:v>1.4853193620087499E-2</c:v>
                </c:pt>
                <c:pt idx="2151">
                  <c:v>1.4850332320986943E-2</c:v>
                </c:pt>
                <c:pt idx="2152">
                  <c:v>1.4847466868075062E-2</c:v>
                </c:pt>
                <c:pt idx="2153">
                  <c:v>1.4844597261387338E-2</c:v>
                </c:pt>
                <c:pt idx="2154">
                  <c:v>1.4841723500959905E-2</c:v>
                </c:pt>
                <c:pt idx="2155">
                  <c:v>1.4838845586828242E-2</c:v>
                </c:pt>
                <c:pt idx="2156">
                  <c:v>1.4835963519028267E-2</c:v>
                </c:pt>
                <c:pt idx="2157">
                  <c:v>1.4833077297595894E-2</c:v>
                </c:pt>
                <c:pt idx="2158">
                  <c:v>1.4830186922567261E-2</c:v>
                </c:pt>
                <c:pt idx="2159">
                  <c:v>1.4827292393978281E-2</c:v>
                </c:pt>
                <c:pt idx="2160">
                  <c:v>1.4824393711864873E-2</c:v>
                </c:pt>
                <c:pt idx="2161">
                  <c:v>1.482149087626361E-2</c:v>
                </c:pt>
                <c:pt idx="2162">
                  <c:v>1.4818583887209972E-2</c:v>
                </c:pt>
                <c:pt idx="2163">
                  <c:v>1.4815672744741186E-2</c:v>
                </c:pt>
                <c:pt idx="2164">
                  <c:v>1.4812757448892514E-2</c:v>
                </c:pt>
                <c:pt idx="2165">
                  <c:v>1.4809837999700967E-2</c:v>
                </c:pt>
                <c:pt idx="2166">
                  <c:v>1.4806914397202681E-2</c:v>
                </c:pt>
                <c:pt idx="2167">
                  <c:v>1.480398664143379E-2</c:v>
                </c:pt>
                <c:pt idx="2168">
                  <c:v>1.4801054732431306E-2</c:v>
                </c:pt>
                <c:pt idx="2169">
                  <c:v>1.4798118670231366E-2</c:v>
                </c:pt>
                <c:pt idx="2170">
                  <c:v>1.4795178454871199E-2</c:v>
                </c:pt>
                <c:pt idx="2171">
                  <c:v>1.4792234086386722E-2</c:v>
                </c:pt>
                <c:pt idx="2172">
                  <c:v>1.4789285564814946E-2</c:v>
                </c:pt>
                <c:pt idx="2173">
                  <c:v>1.4786332890192662E-2</c:v>
                </c:pt>
                <c:pt idx="2174">
                  <c:v>1.4783376062556447E-2</c:v>
                </c:pt>
                <c:pt idx="2175">
                  <c:v>1.4779264525021027E-2</c:v>
                </c:pt>
                <c:pt idx="2176">
                  <c:v>1.4774955830438754E-2</c:v>
                </c:pt>
                <c:pt idx="2177">
                  <c:v>1.477064164262672E-2</c:v>
                </c:pt>
                <c:pt idx="2178">
                  <c:v>1.4766321961655223E-2</c:v>
                </c:pt>
                <c:pt idx="2179">
                  <c:v>1.4761996787596099E-2</c:v>
                </c:pt>
                <c:pt idx="2180">
                  <c:v>1.475766612052096E-2</c:v>
                </c:pt>
                <c:pt idx="2181">
                  <c:v>1.4753329960500543E-2</c:v>
                </c:pt>
                <c:pt idx="2182">
                  <c:v>1.4748988307606903E-2</c:v>
                </c:pt>
                <c:pt idx="2183">
                  <c:v>1.4744641161911652E-2</c:v>
                </c:pt>
                <c:pt idx="2184">
                  <c:v>1.4740288523486184E-2</c:v>
                </c:pt>
                <c:pt idx="2185">
                  <c:v>1.4735930392402553E-2</c:v>
                </c:pt>
                <c:pt idx="2186">
                  <c:v>1.473156676873281E-2</c:v>
                </c:pt>
                <c:pt idx="2187">
                  <c:v>1.4727197652548568E-2</c:v>
                </c:pt>
                <c:pt idx="2188">
                  <c:v>1.4722823043922318E-2</c:v>
                </c:pt>
                <c:pt idx="2189">
                  <c:v>1.4718442942925675E-2</c:v>
                </c:pt>
                <c:pt idx="2190">
                  <c:v>1.4714057349631346E-2</c:v>
                </c:pt>
                <c:pt idx="2191">
                  <c:v>1.4709666264112041E-2</c:v>
                </c:pt>
                <c:pt idx="2192">
                  <c:v>1.4705269686439374E-2</c:v>
                </c:pt>
                <c:pt idx="2193">
                  <c:v>1.4700867616686491E-2</c:v>
                </c:pt>
                <c:pt idx="2194">
                  <c:v>1.4696460054925666E-2</c:v>
                </c:pt>
                <c:pt idx="2195">
                  <c:v>1.4692047001229823E-2</c:v>
                </c:pt>
                <c:pt idx="2196">
                  <c:v>1.4687628455671672E-2</c:v>
                </c:pt>
                <c:pt idx="2197">
                  <c:v>1.4683204418324143E-2</c:v>
                </c:pt>
                <c:pt idx="2198">
                  <c:v>1.4678774889260161E-2</c:v>
                </c:pt>
                <c:pt idx="2199">
                  <c:v>1.4674339868552875E-2</c:v>
                </c:pt>
                <c:pt idx="2200">
                  <c:v>1.4669899356275433E-2</c:v>
                </c:pt>
                <c:pt idx="2201">
                  <c:v>1.4665453352500978E-2</c:v>
                </c:pt>
                <c:pt idx="2202">
                  <c:v>1.46610018573031E-2</c:v>
                </c:pt>
                <c:pt idx="2203">
                  <c:v>1.4656544870755159E-2</c:v>
                </c:pt>
                <c:pt idx="2204">
                  <c:v>1.4652082392930527E-2</c:v>
                </c:pt>
                <c:pt idx="2205">
                  <c:v>1.4647614423903225E-2</c:v>
                </c:pt>
                <c:pt idx="2206">
                  <c:v>1.4643140963746398E-2</c:v>
                </c:pt>
                <c:pt idx="2207">
                  <c:v>1.4638662012534288E-2</c:v>
                </c:pt>
                <c:pt idx="2208">
                  <c:v>1.4634177570340702E-2</c:v>
                </c:pt>
                <c:pt idx="2209">
                  <c:v>1.4629687637239224E-2</c:v>
                </c:pt>
                <c:pt idx="2210">
                  <c:v>1.4625192213304531E-2</c:v>
                </c:pt>
                <c:pt idx="2211">
                  <c:v>1.4620691298610431E-2</c:v>
                </c:pt>
                <c:pt idx="2212">
                  <c:v>1.4616184893231163E-2</c:v>
                </c:pt>
                <c:pt idx="2213">
                  <c:v>1.4611672997241408E-2</c:v>
                </c:pt>
                <c:pt idx="2214">
                  <c:v>1.460715561071519E-2</c:v>
                </c:pt>
                <c:pt idx="2215">
                  <c:v>1.4602632733727189E-2</c:v>
                </c:pt>
                <c:pt idx="2216">
                  <c:v>1.4598104366352302E-2</c:v>
                </c:pt>
                <c:pt idx="2217">
                  <c:v>1.4593570508664553E-2</c:v>
                </c:pt>
                <c:pt idx="2218">
                  <c:v>1.458903116073928E-2</c:v>
                </c:pt>
                <c:pt idx="2219">
                  <c:v>1.458448632265138E-2</c:v>
                </c:pt>
                <c:pt idx="2220">
                  <c:v>1.4579935994475535E-2</c:v>
                </c:pt>
                <c:pt idx="2221">
                  <c:v>1.4575380176286862E-2</c:v>
                </c:pt>
                <c:pt idx="2222">
                  <c:v>1.4570818868160917E-2</c:v>
                </c:pt>
                <c:pt idx="2223">
                  <c:v>1.4566252070172599E-2</c:v>
                </c:pt>
                <c:pt idx="2224">
                  <c:v>1.4561679782397025E-2</c:v>
                </c:pt>
                <c:pt idx="2225">
                  <c:v>1.4557102004909972E-2</c:v>
                </c:pt>
                <c:pt idx="2226">
                  <c:v>1.4552518737786995E-2</c:v>
                </c:pt>
                <c:pt idx="2227">
                  <c:v>1.4546982286591634E-2</c:v>
                </c:pt>
                <c:pt idx="2228">
                  <c:v>1.4541060201079026E-2</c:v>
                </c:pt>
                <c:pt idx="2229">
                  <c:v>1.4535131381331988E-2</c:v>
                </c:pt>
                <c:pt idx="2230">
                  <c:v>1.4529195827470535E-2</c:v>
                </c:pt>
                <c:pt idx="2231">
                  <c:v>1.4523253539614676E-2</c:v>
                </c:pt>
                <c:pt idx="2232">
                  <c:v>1.4517304517885085E-2</c:v>
                </c:pt>
                <c:pt idx="2233">
                  <c:v>1.4511348762401996E-2</c:v>
                </c:pt>
                <c:pt idx="2234">
                  <c:v>1.4505386273286295E-2</c:v>
                </c:pt>
                <c:pt idx="2235">
                  <c:v>1.4499417050658435E-2</c:v>
                </c:pt>
                <c:pt idx="2236">
                  <c:v>1.4493441094639964E-2</c:v>
                </c:pt>
                <c:pt idx="2237">
                  <c:v>1.4487458405350892E-2</c:v>
                </c:pt>
                <c:pt idx="2238">
                  <c:v>1.4481468982913427E-2</c:v>
                </c:pt>
                <c:pt idx="2239">
                  <c:v>1.4475472827448457E-2</c:v>
                </c:pt>
                <c:pt idx="2240">
                  <c:v>1.4469469939077526E-2</c:v>
                </c:pt>
                <c:pt idx="2241">
                  <c:v>1.4463460317921966E-2</c:v>
                </c:pt>
                <c:pt idx="2242">
                  <c:v>1.445744396410332E-2</c:v>
                </c:pt>
                <c:pt idx="2243">
                  <c:v>1.4451420877744231E-2</c:v>
                </c:pt>
                <c:pt idx="2244">
                  <c:v>1.4445391058966247E-2</c:v>
                </c:pt>
                <c:pt idx="2245">
                  <c:v>1.4439354507891569E-2</c:v>
                </c:pt>
                <c:pt idx="2246">
                  <c:v>1.4433311224642184E-2</c:v>
                </c:pt>
                <c:pt idx="2247">
                  <c:v>1.4427261209340512E-2</c:v>
                </c:pt>
                <c:pt idx="2248">
                  <c:v>1.4421204462109635E-2</c:v>
                </c:pt>
                <c:pt idx="2249">
                  <c:v>1.4415140983071974E-2</c:v>
                </c:pt>
                <c:pt idx="2250">
                  <c:v>1.4409070772349954E-2</c:v>
                </c:pt>
                <c:pt idx="2251">
                  <c:v>1.4402993830067091E-2</c:v>
                </c:pt>
                <c:pt idx="2252">
                  <c:v>1.4396910156346244E-2</c:v>
                </c:pt>
                <c:pt idx="2253">
                  <c:v>1.4390819751310277E-2</c:v>
                </c:pt>
                <c:pt idx="2254">
                  <c:v>1.4384722615082923E-2</c:v>
                </c:pt>
                <c:pt idx="2255">
                  <c:v>1.4378618747787921E-2</c:v>
                </c:pt>
                <c:pt idx="2256">
                  <c:v>1.4372508149548132E-2</c:v>
                </c:pt>
                <c:pt idx="2257">
                  <c:v>1.4366390820488168E-2</c:v>
                </c:pt>
                <c:pt idx="2258">
                  <c:v>1.4360266760731327E-2</c:v>
                </c:pt>
                <c:pt idx="2259">
                  <c:v>1.4354135970401784E-2</c:v>
                </c:pt>
                <c:pt idx="2260">
                  <c:v>1.4347998449623933E-2</c:v>
                </c:pt>
                <c:pt idx="2261">
                  <c:v>1.434185419852173E-2</c:v>
                </c:pt>
                <c:pt idx="2262">
                  <c:v>1.4335703217220004E-2</c:v>
                </c:pt>
                <c:pt idx="2263">
                  <c:v>1.4329545505842933E-2</c:v>
                </c:pt>
                <c:pt idx="2264">
                  <c:v>1.4323381064515127E-2</c:v>
                </c:pt>
                <c:pt idx="2265">
                  <c:v>1.4317268235328643E-2</c:v>
                </c:pt>
                <c:pt idx="2266">
                  <c:v>1.4311107226028097E-2</c:v>
                </c:pt>
                <c:pt idx="2267">
                  <c:v>1.4304939505272552E-2</c:v>
                </c:pt>
                <c:pt idx="2268">
                  <c:v>1.4298765073186281E-2</c:v>
                </c:pt>
                <c:pt idx="2269">
                  <c:v>1.429258392989465E-2</c:v>
                </c:pt>
                <c:pt idx="2270">
                  <c:v>1.4286396075522801E-2</c:v>
                </c:pt>
                <c:pt idx="2271">
                  <c:v>1.4280201510196539E-2</c:v>
                </c:pt>
                <c:pt idx="2272">
                  <c:v>1.4274000234040568E-2</c:v>
                </c:pt>
                <c:pt idx="2273">
                  <c:v>1.4267792247180913E-2</c:v>
                </c:pt>
                <c:pt idx="2274">
                  <c:v>1.4261577549743153E-2</c:v>
                </c:pt>
                <c:pt idx="2275">
                  <c:v>1.4255356141853307E-2</c:v>
                </c:pt>
                <c:pt idx="2276">
                  <c:v>1.4249128023637179E-2</c:v>
                </c:pt>
                <c:pt idx="2277">
                  <c:v>1.4242893195220785E-2</c:v>
                </c:pt>
                <c:pt idx="2278">
                  <c:v>1.4236651656730803E-2</c:v>
                </c:pt>
                <c:pt idx="2279">
                  <c:v>1.4230828070499415E-2</c:v>
                </c:pt>
                <c:pt idx="2280">
                  <c:v>1.4223449576031324E-2</c:v>
                </c:pt>
                <c:pt idx="2281">
                  <c:v>1.4216063406962168E-2</c:v>
                </c:pt>
                <c:pt idx="2282">
                  <c:v>1.420866956346296E-2</c:v>
                </c:pt>
                <c:pt idx="2283">
                  <c:v>1.4201268045704492E-2</c:v>
                </c:pt>
                <c:pt idx="2284">
                  <c:v>1.4193858853859301E-2</c:v>
                </c:pt>
                <c:pt idx="2285">
                  <c:v>1.418644198809862E-2</c:v>
                </c:pt>
                <c:pt idx="2286">
                  <c:v>1.417901744859433E-2</c:v>
                </c:pt>
                <c:pt idx="2287">
                  <c:v>1.4171585235518971E-2</c:v>
                </c:pt>
                <c:pt idx="2288">
                  <c:v>1.416414534904443E-2</c:v>
                </c:pt>
                <c:pt idx="2289">
                  <c:v>1.4156697789343243E-2</c:v>
                </c:pt>
                <c:pt idx="2290">
                  <c:v>1.4149242556588389E-2</c:v>
                </c:pt>
                <c:pt idx="2291">
                  <c:v>1.4141779650952407E-2</c:v>
                </c:pt>
                <c:pt idx="2292">
                  <c:v>1.4134309072608273E-2</c:v>
                </c:pt>
                <c:pt idx="2293">
                  <c:v>1.4126830821729181E-2</c:v>
                </c:pt>
                <c:pt idx="2294">
                  <c:v>1.4119344898488765E-2</c:v>
                </c:pt>
                <c:pt idx="2295">
                  <c:v>1.4111851303060216E-2</c:v>
                </c:pt>
                <c:pt idx="2296">
                  <c:v>1.4104350035617606E-2</c:v>
                </c:pt>
                <c:pt idx="2297">
                  <c:v>1.4096841096334566E-2</c:v>
                </c:pt>
                <c:pt idx="2298">
                  <c:v>1.4089324485384726E-2</c:v>
                </c:pt>
                <c:pt idx="2299">
                  <c:v>1.4081800202943466E-2</c:v>
                </c:pt>
                <c:pt idx="2300">
                  <c:v>1.40742682491842E-2</c:v>
                </c:pt>
                <c:pt idx="2301">
                  <c:v>1.4066728624282087E-2</c:v>
                </c:pt>
                <c:pt idx="2302">
                  <c:v>1.4059181328411413E-2</c:v>
                </c:pt>
                <c:pt idx="2303">
                  <c:v>1.4051626361747558E-2</c:v>
                </c:pt>
                <c:pt idx="2304">
                  <c:v>1.4044063724465683E-2</c:v>
                </c:pt>
                <c:pt idx="2305">
                  <c:v>1.4036493416740948E-2</c:v>
                </c:pt>
                <c:pt idx="2306">
                  <c:v>1.4028915438748513E-2</c:v>
                </c:pt>
                <c:pt idx="2307">
                  <c:v>1.4021329790664632E-2</c:v>
                </c:pt>
                <c:pt idx="2308">
                  <c:v>1.4012651086845209E-2</c:v>
                </c:pt>
                <c:pt idx="2309">
                  <c:v>1.4005049003442429E-2</c:v>
                </c:pt>
                <c:pt idx="2310">
                  <c:v>1.3997439250501202E-2</c:v>
                </c:pt>
                <c:pt idx="2311">
                  <c:v>1.3989821828198216E-2</c:v>
                </c:pt>
                <c:pt idx="2312">
                  <c:v>1.3982196736709508E-2</c:v>
                </c:pt>
                <c:pt idx="2313">
                  <c:v>1.3974563976211983E-2</c:v>
                </c:pt>
                <c:pt idx="2314">
                  <c:v>1.3966923546882551E-2</c:v>
                </c:pt>
                <c:pt idx="2315">
                  <c:v>1.3959275448898335E-2</c:v>
                </c:pt>
                <c:pt idx="2316">
                  <c:v>1.3951619682436902E-2</c:v>
                </c:pt>
                <c:pt idx="2317">
                  <c:v>1.3943956247674938E-2</c:v>
                </c:pt>
                <c:pt idx="2318">
                  <c:v>1.3936297094786313E-2</c:v>
                </c:pt>
                <c:pt idx="2319">
                  <c:v>1.3928598432367954E-2</c:v>
                </c:pt>
                <c:pt idx="2320">
                  <c:v>1.3920892081455369E-2</c:v>
                </c:pt>
                <c:pt idx="2321">
                  <c:v>1.3913178042227704E-2</c:v>
                </c:pt>
                <c:pt idx="2322">
                  <c:v>1.3905456314863446E-2</c:v>
                </c:pt>
                <c:pt idx="2323">
                  <c:v>1.3897726899541302E-2</c:v>
                </c:pt>
                <c:pt idx="2324">
                  <c:v>1.3889989796441071E-2</c:v>
                </c:pt>
                <c:pt idx="2325">
                  <c:v>1.3882245005741901E-2</c:v>
                </c:pt>
                <c:pt idx="2326">
                  <c:v>1.3873384403215137E-2</c:v>
                </c:pt>
                <c:pt idx="2327">
                  <c:v>1.3865623139693957E-2</c:v>
                </c:pt>
                <c:pt idx="2328">
                  <c:v>1.3857854189138423E-2</c:v>
                </c:pt>
                <c:pt idx="2329">
                  <c:v>1.3850077551729215E-2</c:v>
                </c:pt>
                <c:pt idx="2330">
                  <c:v>1.3842293227645698E-2</c:v>
                </c:pt>
                <c:pt idx="2331">
                  <c:v>1.3832805603556373E-2</c:v>
                </c:pt>
                <c:pt idx="2332">
                  <c:v>1.3823908124337226E-2</c:v>
                </c:pt>
                <c:pt idx="2333">
                  <c:v>1.3815002075579355E-2</c:v>
                </c:pt>
                <c:pt idx="2334">
                  <c:v>1.3806087457513591E-2</c:v>
                </c:pt>
                <c:pt idx="2335">
                  <c:v>1.3797164270370326E-2</c:v>
                </c:pt>
                <c:pt idx="2336">
                  <c:v>1.3788232514380386E-2</c:v>
                </c:pt>
                <c:pt idx="2337">
                  <c:v>1.3779292189774384E-2</c:v>
                </c:pt>
                <c:pt idx="2338">
                  <c:v>1.3770343296784242E-2</c:v>
                </c:pt>
                <c:pt idx="2339">
                  <c:v>1.3761385835641009E-2</c:v>
                </c:pt>
                <c:pt idx="2340">
                  <c:v>1.3752419806576389E-2</c:v>
                </c:pt>
                <c:pt idx="2341">
                  <c:v>1.374344520982209E-2</c:v>
                </c:pt>
                <c:pt idx="2342">
                  <c:v>1.3734462045610471E-2</c:v>
                </c:pt>
                <c:pt idx="2343">
                  <c:v>1.3725470314173677E-2</c:v>
                </c:pt>
                <c:pt idx="2344">
                  <c:v>1.3716470015744725E-2</c:v>
                </c:pt>
                <c:pt idx="2345">
                  <c:v>1.3707461150555759E-2</c:v>
                </c:pt>
                <c:pt idx="2346">
                  <c:v>1.3698443718840018E-2</c:v>
                </c:pt>
                <c:pt idx="2347">
                  <c:v>1.3689417720830739E-2</c:v>
                </c:pt>
                <c:pt idx="2348">
                  <c:v>1.3680383156761381E-2</c:v>
                </c:pt>
                <c:pt idx="2349">
                  <c:v>1.3671340026865181E-2</c:v>
                </c:pt>
                <c:pt idx="2350">
                  <c:v>1.3662288331376908E-2</c:v>
                </c:pt>
                <c:pt idx="2351">
                  <c:v>1.3653228070529584E-2</c:v>
                </c:pt>
                <c:pt idx="2352">
                  <c:v>1.3644159244558416E-2</c:v>
                </c:pt>
                <c:pt idx="2353">
                  <c:v>1.3635081853697519E-2</c:v>
                </c:pt>
                <c:pt idx="2354">
                  <c:v>1.3625995898181883E-2</c:v>
                </c:pt>
                <c:pt idx="2355">
                  <c:v>1.3616901378245843E-2</c:v>
                </c:pt>
                <c:pt idx="2356">
                  <c:v>1.3607798294125043E-2</c:v>
                </c:pt>
                <c:pt idx="2357">
                  <c:v>1.3598686646054693E-2</c:v>
                </c:pt>
                <c:pt idx="2358">
                  <c:v>1.3589566434270881E-2</c:v>
                </c:pt>
                <c:pt idx="2359">
                  <c:v>1.358043765900903E-2</c:v>
                </c:pt>
                <c:pt idx="2360">
                  <c:v>1.3569358331202734E-2</c:v>
                </c:pt>
                <c:pt idx="2361">
                  <c:v>1.3560256231812021E-2</c:v>
                </c:pt>
                <c:pt idx="2362">
                  <c:v>1.3551145615797389E-2</c:v>
                </c:pt>
                <c:pt idx="2363">
                  <c:v>1.3542026483394944E-2</c:v>
                </c:pt>
                <c:pt idx="2364">
                  <c:v>1.3532898834839921E-2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EUR1Y!$BD$2:$BD$2366</c:f>
              <c:numCache>
                <c:formatCode>0.0000%</c:formatCode>
                <c:ptCount val="2365"/>
                <c:pt idx="0">
                  <c:v>1.6000000000002169E-3</c:v>
                </c:pt>
                <c:pt idx="1">
                  <c:v>1.6038304230803577E-3</c:v>
                </c:pt>
                <c:pt idx="2">
                  <c:v>1.612806229028794E-3</c:v>
                </c:pt>
                <c:pt idx="3">
                  <c:v>1.6142508481087972E-3</c:v>
                </c:pt>
                <c:pt idx="4">
                  <c:v>1.623854839176126E-3</c:v>
                </c:pt>
                <c:pt idx="5">
                  <c:v>1.6279763706935134E-3</c:v>
                </c:pt>
                <c:pt idx="6">
                  <c:v>1.6321170822518442E-3</c:v>
                </c:pt>
                <c:pt idx="7">
                  <c:v>1.6415137025275969E-3</c:v>
                </c:pt>
                <c:pt idx="8">
                  <c:v>1.6430364571814161E-3</c:v>
                </c:pt>
                <c:pt idx="9">
                  <c:v>1.6528030760578228E-3</c:v>
                </c:pt>
                <c:pt idx="10">
                  <c:v>1.6568744125085278E-3</c:v>
                </c:pt>
                <c:pt idx="11">
                  <c:v>1.6609025794794387E-3</c:v>
                </c:pt>
                <c:pt idx="12">
                  <c:v>1.6694286139132869E-3</c:v>
                </c:pt>
                <c:pt idx="13">
                  <c:v>1.6710273469567984E-3</c:v>
                </c:pt>
                <c:pt idx="14">
                  <c:v>1.6800679171685435E-3</c:v>
                </c:pt>
                <c:pt idx="15">
                  <c:v>1.6836389978246455E-3</c:v>
                </c:pt>
                <c:pt idx="16">
                  <c:v>1.6871000215988882E-3</c:v>
                </c:pt>
                <c:pt idx="17">
                  <c:v>1.6933860503077866E-3</c:v>
                </c:pt>
                <c:pt idx="18">
                  <c:v>1.695049990344563E-3</c:v>
                </c:pt>
                <c:pt idx="19">
                  <c:v>1.7024036482788832E-3</c:v>
                </c:pt>
                <c:pt idx="20">
                  <c:v>1.7049926517569353E-3</c:v>
                </c:pt>
                <c:pt idx="21">
                  <c:v>1.7074001750480437E-3</c:v>
                </c:pt>
                <c:pt idx="22">
                  <c:v>1.7099999999957368E-3</c:v>
                </c:pt>
                <c:pt idx="23">
                  <c:v>1.711709159633525E-3</c:v>
                </c:pt>
                <c:pt idx="24">
                  <c:v>1.7167913567249437E-3</c:v>
                </c:pt>
                <c:pt idx="25">
                  <c:v>1.718462271202544E-3</c:v>
                </c:pt>
                <c:pt idx="26">
                  <c:v>1.7201256218023141E-3</c:v>
                </c:pt>
                <c:pt idx="27">
                  <c:v>1.7215773230168678E-3</c:v>
                </c:pt>
                <c:pt idx="28">
                  <c:v>1.723317993639869E-3</c:v>
                </c:pt>
                <c:pt idx="29">
                  <c:v>1.7283215218660739E-3</c:v>
                </c:pt>
                <c:pt idx="30">
                  <c:v>1.7299350314449163E-3</c:v>
                </c:pt>
                <c:pt idx="31">
                  <c:v>1.7315394772995612E-3</c:v>
                </c:pt>
                <c:pt idx="32">
                  <c:v>1.7327444058483537E-3</c:v>
                </c:pt>
                <c:pt idx="33">
                  <c:v>1.7345154708708673E-3</c:v>
                </c:pt>
                <c:pt idx="34">
                  <c:v>1.7394179903244846E-3</c:v>
                </c:pt>
                <c:pt idx="35">
                  <c:v>1.7409633767112122E-3</c:v>
                </c:pt>
                <c:pt idx="36">
                  <c:v>1.7424981264051018E-3</c:v>
                </c:pt>
                <c:pt idx="37">
                  <c:v>1.74342611868043E-3</c:v>
                </c:pt>
                <c:pt idx="38">
                  <c:v>1.7452262570298988E-3</c:v>
                </c:pt>
                <c:pt idx="39">
                  <c:v>1.7500041985036197E-3</c:v>
                </c:pt>
                <c:pt idx="40">
                  <c:v>1.7514702315622858E-3</c:v>
                </c:pt>
                <c:pt idx="41">
                  <c:v>1.7529239818417865E-3</c:v>
                </c:pt>
                <c:pt idx="42">
                  <c:v>1.7547600055933233E-3</c:v>
                </c:pt>
                <c:pt idx="43">
                  <c:v>1.7566061263185485E-3</c:v>
                </c:pt>
                <c:pt idx="44">
                  <c:v>1.759999999996373E-3</c:v>
                </c:pt>
                <c:pt idx="45">
                  <c:v>1.7613700295727166E-3</c:v>
                </c:pt>
                <c:pt idx="46">
                  <c:v>1.7627177231600458E-3</c:v>
                </c:pt>
                <c:pt idx="47">
                  <c:v>1.7629301833687438E-3</c:v>
                </c:pt>
                <c:pt idx="48">
                  <c:v>1.7647834075909265E-3</c:v>
                </c:pt>
                <c:pt idx="49">
                  <c:v>1.7691914271923386E-3</c:v>
                </c:pt>
                <c:pt idx="50">
                  <c:v>1.7704475482231356E-3</c:v>
                </c:pt>
                <c:pt idx="51">
                  <c:v>1.7716956662685544E-3</c:v>
                </c:pt>
                <c:pt idx="52">
                  <c:v>1.771649194719915E-3</c:v>
                </c:pt>
                <c:pt idx="53">
                  <c:v>1.7735261502173486E-3</c:v>
                </c:pt>
                <c:pt idx="54">
                  <c:v>1.7778913493988091E-3</c:v>
                </c:pt>
                <c:pt idx="55">
                  <c:v>1.7791368099533886E-3</c:v>
                </c:pt>
                <c:pt idx="56">
                  <c:v>1.7803895728712722E-3</c:v>
                </c:pt>
                <c:pt idx="57">
                  <c:v>1.7804024778110973E-3</c:v>
                </c:pt>
                <c:pt idx="58">
                  <c:v>1.7823032578640279E-3</c:v>
                </c:pt>
                <c:pt idx="59">
                  <c:v>1.7868429223959774E-3</c:v>
                </c:pt>
                <c:pt idx="60">
                  <c:v>1.7881877770199251E-3</c:v>
                </c:pt>
                <c:pt idx="61">
                  <c:v>1.7895562117439313E-3</c:v>
                </c:pt>
                <c:pt idx="62">
                  <c:v>1.7899630021900074E-3</c:v>
                </c:pt>
                <c:pt idx="63">
                  <c:v>1.791889803935659E-3</c:v>
                </c:pt>
                <c:pt idx="64">
                  <c:v>1.7968369487989285E-3</c:v>
                </c:pt>
                <c:pt idx="65">
                  <c:v>1.7983980591850266E-3</c:v>
                </c:pt>
                <c:pt idx="66">
                  <c:v>1.7999999999665825E-3</c:v>
                </c:pt>
                <c:pt idx="67">
                  <c:v>1.8010399527383348E-3</c:v>
                </c:pt>
                <c:pt idx="68">
                  <c:v>1.8029722687465789E-3</c:v>
                </c:pt>
                <c:pt idx="69">
                  <c:v>1.8081919456892255E-3</c:v>
                </c:pt>
                <c:pt idx="70">
                  <c:v>1.809845799058016E-3</c:v>
                </c:pt>
                <c:pt idx="71">
                  <c:v>1.8115037633065303E-3</c:v>
                </c:pt>
                <c:pt idx="72">
                  <c:v>1.8128230796060389E-3</c:v>
                </c:pt>
                <c:pt idx="73">
                  <c:v>1.8146647664693139E-3</c:v>
                </c:pt>
                <c:pt idx="74">
                  <c:v>1.8198403483478376E-3</c:v>
                </c:pt>
                <c:pt idx="75">
                  <c:v>1.8215141393712155E-3</c:v>
                </c:pt>
                <c:pt idx="76">
                  <c:v>1.823189162530735E-3</c:v>
                </c:pt>
                <c:pt idx="77">
                  <c:v>1.8247456854849102E-3</c:v>
                </c:pt>
                <c:pt idx="78">
                  <c:v>1.8264868425316057E-3</c:v>
                </c:pt>
                <c:pt idx="79">
                  <c:v>1.8315696308884766E-3</c:v>
                </c:pt>
                <c:pt idx="80">
                  <c:v>1.8332442703173531E-3</c:v>
                </c:pt>
                <c:pt idx="81">
                  <c:v>1.8349176171281953E-3</c:v>
                </c:pt>
                <c:pt idx="82">
                  <c:v>1.8366704199015622E-3</c:v>
                </c:pt>
                <c:pt idx="83">
                  <c:v>1.8383042398534505E-3</c:v>
                </c:pt>
                <c:pt idx="84">
                  <c:v>1.8432536024527236E-3</c:v>
                </c:pt>
                <c:pt idx="85">
                  <c:v>1.8449124790274089E-3</c:v>
                </c:pt>
                <c:pt idx="86">
                  <c:v>1.8465678922411301E-3</c:v>
                </c:pt>
                <c:pt idx="87">
                  <c:v>1.8484771838352665E-3</c:v>
                </c:pt>
                <c:pt idx="88">
                  <c:v>1.8499999999962741E-3</c:v>
                </c:pt>
                <c:pt idx="89">
                  <c:v>1.8547840376250645E-3</c:v>
                </c:pt>
                <c:pt idx="90">
                  <c:v>1.8564144927572825E-3</c:v>
                </c:pt>
                <c:pt idx="91">
                  <c:v>1.8580410723758201E-3</c:v>
                </c:pt>
                <c:pt idx="92">
                  <c:v>1.8600897980083548E-3</c:v>
                </c:pt>
                <c:pt idx="93">
                  <c:v>1.8615012040076745E-3</c:v>
                </c:pt>
                <c:pt idx="94">
                  <c:v>1.8661247989965866E-3</c:v>
                </c:pt>
                <c:pt idx="95">
                  <c:v>1.8677336564327141E-3</c:v>
                </c:pt>
                <c:pt idx="96">
                  <c:v>1.8693405847621312E-3</c:v>
                </c:pt>
                <c:pt idx="97">
                  <c:v>1.8715590189500237E-3</c:v>
                </c:pt>
                <c:pt idx="98">
                  <c:v>1.8728622143339671E-3</c:v>
                </c:pt>
                <c:pt idx="99">
                  <c:v>1.8773579488958075E-3</c:v>
                </c:pt>
                <c:pt idx="100">
                  <c:v>1.8789604522046559E-3</c:v>
                </c:pt>
                <c:pt idx="101">
                  <c:v>1.8805635123924191E-3</c:v>
                </c:pt>
                <c:pt idx="102">
                  <c:v>1.8829878120953647E-3</c:v>
                </c:pt>
                <c:pt idx="103">
                  <c:v>1.8841897445049359E-3</c:v>
                </c:pt>
                <c:pt idx="104">
                  <c:v>1.8886015236005281E-3</c:v>
                </c:pt>
                <c:pt idx="105">
                  <c:v>1.8902166934892926E-3</c:v>
                </c:pt>
                <c:pt idx="106">
                  <c:v>1.8918354458513915E-3</c:v>
                </c:pt>
                <c:pt idx="107">
                  <c:v>1.8945054393833564E-3</c:v>
                </c:pt>
                <c:pt idx="108">
                  <c:v>1.8956168762009702E-3</c:v>
                </c:pt>
                <c:pt idx="109">
                  <c:v>1.9000000000045849E-3</c:v>
                </c:pt>
                <c:pt idx="110">
                  <c:v>1.9016504529421818E-3</c:v>
                </c:pt>
                <c:pt idx="111">
                  <c:v>1.903306961206729E-3</c:v>
                </c:pt>
                <c:pt idx="112">
                  <c:v>1.9062447104668391E-3</c:v>
                </c:pt>
                <c:pt idx="113">
                  <c:v>1.907280248568063E-3</c:v>
                </c:pt>
                <c:pt idx="114">
                  <c:v>1.9116612898587698E-3</c:v>
                </c:pt>
                <c:pt idx="115">
                  <c:v>1.9133427412906302E-3</c:v>
                </c:pt>
                <c:pt idx="116">
                  <c:v>1.915026476285119E-3</c:v>
                </c:pt>
                <c:pt idx="117">
                  <c:v>1.9181370299894613E-3</c:v>
                </c:pt>
                <c:pt idx="118">
                  <c:v>1.9191145479498229E-3</c:v>
                </c:pt>
                <c:pt idx="119">
                  <c:v>1.9234610052694368E-3</c:v>
                </c:pt>
                <c:pt idx="120">
                  <c:v>1.9251474387342253E-3</c:v>
                </c:pt>
                <c:pt idx="121">
                  <c:v>1.9268325126277604E-3</c:v>
                </c:pt>
                <c:pt idx="122">
                  <c:v>1.9299966847524906E-3</c:v>
                </c:pt>
                <c:pt idx="123">
                  <c:v>1.9309370244521228E-3</c:v>
                </c:pt>
                <c:pt idx="124">
                  <c:v>1.9352197322672214E-3</c:v>
                </c:pt>
                <c:pt idx="125">
                  <c:v>1.9368860317319689E-3</c:v>
                </c:pt>
                <c:pt idx="126">
                  <c:v>1.9385474571287911E-3</c:v>
                </c:pt>
                <c:pt idx="127">
                  <c:v>1.9416427934179758E-3</c:v>
                </c:pt>
                <c:pt idx="128">
                  <c:v>1.9425697734093584E-3</c:v>
                </c:pt>
                <c:pt idx="129">
                  <c:v>1.9467643600588824E-3</c:v>
                </c:pt>
                <c:pt idx="130">
                  <c:v>1.9483863099869093E-3</c:v>
                </c:pt>
                <c:pt idx="131">
                  <c:v>1.9499999999997798E-3</c:v>
                </c:pt>
                <c:pt idx="132">
                  <c:v>1.9529056449146339E-3</c:v>
                </c:pt>
                <c:pt idx="133">
                  <c:v>1.9538314955150631E-3</c:v>
                </c:pt>
                <c:pt idx="134">
                  <c:v>1.9578440113458126E-3</c:v>
                </c:pt>
                <c:pt idx="135">
                  <c:v>1.9593705332701982E-3</c:v>
                </c:pt>
                <c:pt idx="136">
                  <c:v>1.9608854990920605E-3</c:v>
                </c:pt>
                <c:pt idx="137">
                  <c:v>1.9636138372796244E-3</c:v>
                </c:pt>
                <c:pt idx="138">
                  <c:v>1.9644957741242397E-3</c:v>
                </c:pt>
                <c:pt idx="139">
                  <c:v>1.9683258982445902E-3</c:v>
                </c:pt>
                <c:pt idx="140">
                  <c:v>1.9697949879192004E-3</c:v>
                </c:pt>
                <c:pt idx="141">
                  <c:v>1.9712604173260928E-3</c:v>
                </c:pt>
                <c:pt idx="142">
                  <c:v>1.9739767317367395E-3</c:v>
                </c:pt>
                <c:pt idx="143">
                  <c:v>1.9748144235113888E-3</c:v>
                </c:pt>
                <c:pt idx="144">
                  <c:v>1.9785735584937074E-3</c:v>
                </c:pt>
                <c:pt idx="145">
                  <c:v>1.9800416787024984E-3</c:v>
                </c:pt>
                <c:pt idx="146">
                  <c:v>1.9815144317929089E-3</c:v>
                </c:pt>
                <c:pt idx="147">
                  <c:v>1.9851119054432437E-3</c:v>
                </c:pt>
                <c:pt idx="148">
                  <c:v>1.9889905752447619E-3</c:v>
                </c:pt>
                <c:pt idx="149">
                  <c:v>1.9905169700201457E-3</c:v>
                </c:pt>
                <c:pt idx="150">
                  <c:v>1.992056688163294E-3</c:v>
                </c:pt>
                <c:pt idx="151">
                  <c:v>1.9928148862050649E-3</c:v>
                </c:pt>
                <c:pt idx="152">
                  <c:v>2.0000000010511792E-3</c:v>
                </c:pt>
                <c:pt idx="153">
                  <c:v>2.0016462300807771E-3</c:v>
                </c:pt>
                <c:pt idx="154">
                  <c:v>2.0033120687801094E-3</c:v>
                </c:pt>
                <c:pt idx="155">
                  <c:v>2.0069904569666127E-3</c:v>
                </c:pt>
                <c:pt idx="156">
                  <c:v>2.0077044414867845E-3</c:v>
                </c:pt>
                <c:pt idx="157">
                  <c:v>2.011882923082456E-3</c:v>
                </c:pt>
                <c:pt idx="158">
                  <c:v>2.0136347740525372E-3</c:v>
                </c:pt>
                <c:pt idx="159">
                  <c:v>2.0153955826386879E-3</c:v>
                </c:pt>
                <c:pt idx="160">
                  <c:v>2.019366679126109E-3</c:v>
                </c:pt>
                <c:pt idx="161">
                  <c:v>2.0200444703806549E-3</c:v>
                </c:pt>
                <c:pt idx="162">
                  <c:v>2.0242787893398435E-3</c:v>
                </c:pt>
                <c:pt idx="163">
                  <c:v>2.0260600681128514E-3</c:v>
                </c:pt>
                <c:pt idx="164">
                  <c:v>2.0278391091790087E-3</c:v>
                </c:pt>
                <c:pt idx="165">
                  <c:v>2.0318673978139087E-3</c:v>
                </c:pt>
                <c:pt idx="166">
                  <c:v>2.0325100140976917E-3</c:v>
                </c:pt>
                <c:pt idx="167">
                  <c:v>2.0366428318708447E-3</c:v>
                </c:pt>
                <c:pt idx="168">
                  <c:v>2.0383735412377035E-3</c:v>
                </c:pt>
                <c:pt idx="169">
                  <c:v>2.0400902742544308E-3</c:v>
                </c:pt>
                <c:pt idx="170">
                  <c:v>2.0439318589970221E-3</c:v>
                </c:pt>
                <c:pt idx="171">
                  <c:v>2.045585830467675E-3</c:v>
                </c:pt>
                <c:pt idx="172">
                  <c:v>2.0484036604489597E-3</c:v>
                </c:pt>
                <c:pt idx="173">
                  <c:v>2.0499999999580645E-3</c:v>
                </c:pt>
                <c:pt idx="174">
                  <c:v>2.0515706212525073E-3</c:v>
                </c:pt>
                <c:pt idx="175">
                  <c:v>2.0550073769193752E-3</c:v>
                </c:pt>
                <c:pt idx="176">
                  <c:v>2.0555766773333053E-3</c:v>
                </c:pt>
                <c:pt idx="177">
                  <c:v>2.0590808751958412E-3</c:v>
                </c:pt>
                <c:pt idx="178">
                  <c:v>2.0605246961641981E-3</c:v>
                </c:pt>
                <c:pt idx="179">
                  <c:v>2.0619526012827147E-3</c:v>
                </c:pt>
                <c:pt idx="180">
                  <c:v>2.0651032504908702E-3</c:v>
                </c:pt>
                <c:pt idx="181">
                  <c:v>2.0656329612701082E-3</c:v>
                </c:pt>
                <c:pt idx="182">
                  <c:v>2.0689068623253675E-3</c:v>
                </c:pt>
                <c:pt idx="183">
                  <c:v>2.0702714978359706E-3</c:v>
                </c:pt>
                <c:pt idx="184">
                  <c:v>2.0716310537082245E-3</c:v>
                </c:pt>
                <c:pt idx="185">
                  <c:v>2.0747227869484823E-3</c:v>
                </c:pt>
                <c:pt idx="186">
                  <c:v>2.0752123502800926E-3</c:v>
                </c:pt>
                <c:pt idx="187">
                  <c:v>2.0784085891831458E-3</c:v>
                </c:pt>
                <c:pt idx="188">
                  <c:v>2.0797713792082358E-3</c:v>
                </c:pt>
                <c:pt idx="189">
                  <c:v>2.0811404213032262E-3</c:v>
                </c:pt>
                <c:pt idx="190">
                  <c:v>2.0844078503078249E-3</c:v>
                </c:pt>
                <c:pt idx="191">
                  <c:v>2.0848581964505062E-3</c:v>
                </c:pt>
                <c:pt idx="192">
                  <c:v>2.0871436099471354E-3</c:v>
                </c:pt>
                <c:pt idx="193">
                  <c:v>2.0885635949781742E-3</c:v>
                </c:pt>
                <c:pt idx="194">
                  <c:v>2.089999999993708E-3</c:v>
                </c:pt>
                <c:pt idx="195">
                  <c:v>2.0914543274103397E-3</c:v>
                </c:pt>
                <c:pt idx="196">
                  <c:v>2.095124896305459E-3</c:v>
                </c:pt>
                <c:pt idx="197">
                  <c:v>2.097461066568575E-3</c:v>
                </c:pt>
                <c:pt idx="198">
                  <c:v>2.0990121139618915E-3</c:v>
                </c:pt>
                <c:pt idx="199">
                  <c:v>2.1005837115341914E-3</c:v>
                </c:pt>
                <c:pt idx="200">
                  <c:v>2.102176263378015E-3</c:v>
                </c:pt>
                <c:pt idx="201">
                  <c:v>2.1063560734499438E-3</c:v>
                </c:pt>
                <c:pt idx="202">
                  <c:v>2.1087641257767375E-3</c:v>
                </c:pt>
                <c:pt idx="203">
                  <c:v>2.1104675408282706E-3</c:v>
                </c:pt>
                <c:pt idx="204">
                  <c:v>2.1121943529867405E-3</c:v>
                </c:pt>
                <c:pt idx="205">
                  <c:v>2.1139449724401956E-3</c:v>
                </c:pt>
                <c:pt idx="206">
                  <c:v>2.1186986621028669E-3</c:v>
                </c:pt>
                <c:pt idx="207">
                  <c:v>2.1211937574419203E-3</c:v>
                </c:pt>
                <c:pt idx="208">
                  <c:v>2.123069596675126E-3</c:v>
                </c:pt>
                <c:pt idx="209">
                  <c:v>2.1249717226264489E-3</c:v>
                </c:pt>
                <c:pt idx="210">
                  <c:v>2.1269005515838243E-3</c:v>
                </c:pt>
                <c:pt idx="211">
                  <c:v>2.1369598725893674E-3</c:v>
                </c:pt>
                <c:pt idx="212">
                  <c:v>2.1390577104719545E-3</c:v>
                </c:pt>
                <c:pt idx="213">
                  <c:v>2.1411851897993467E-3</c:v>
                </c:pt>
                <c:pt idx="214">
                  <c:v>2.1472853973743527E-3</c:v>
                </c:pt>
                <c:pt idx="215">
                  <c:v>2.1500000000018757E-3</c:v>
                </c:pt>
                <c:pt idx="216">
                  <c:v>2.1522817250748689E-3</c:v>
                </c:pt>
                <c:pt idx="217">
                  <c:v>2.1545936726774365E-3</c:v>
                </c:pt>
                <c:pt idx="218">
                  <c:v>2.1569342889618988E-3</c:v>
                </c:pt>
                <c:pt idx="219">
                  <c:v>2.163747435217325E-3</c:v>
                </c:pt>
                <c:pt idx="220">
                  <c:v>2.1665519845193403E-3</c:v>
                </c:pt>
                <c:pt idx="221">
                  <c:v>2.1690122570470721E-3</c:v>
                </c:pt>
                <c:pt idx="222">
                  <c:v>2.1714916474932307E-3</c:v>
                </c:pt>
                <c:pt idx="223">
                  <c:v>2.1835807197858551E-3</c:v>
                </c:pt>
                <c:pt idx="224">
                  <c:v>2.1837363923829151E-3</c:v>
                </c:pt>
                <c:pt idx="225">
                  <c:v>2.1841179478859639E-3</c:v>
                </c:pt>
                <c:pt idx="226">
                  <c:v>2.1866774416437222E-3</c:v>
                </c:pt>
                <c:pt idx="227">
                  <c:v>2.1892444173639276E-3</c:v>
                </c:pt>
                <c:pt idx="228">
                  <c:v>2.1918171693841196E-3</c:v>
                </c:pt>
                <c:pt idx="229">
                  <c:v>2.1994183971264917E-3</c:v>
                </c:pt>
                <c:pt idx="230">
                  <c:v>2.2021314475757655E-3</c:v>
                </c:pt>
                <c:pt idx="231">
                  <c:v>2.204707116517237E-3</c:v>
                </c:pt>
                <c:pt idx="232">
                  <c:v>2.2072780999963892E-3</c:v>
                </c:pt>
                <c:pt idx="233">
                  <c:v>2.2098426164204855E-3</c:v>
                </c:pt>
                <c:pt idx="234">
                  <c:v>2.2098455207234489E-3</c:v>
                </c:pt>
                <c:pt idx="235">
                  <c:v>2.2200000000429047E-3</c:v>
                </c:pt>
                <c:pt idx="236">
                  <c:v>2.2225053710914996E-3</c:v>
                </c:pt>
                <c:pt idx="237">
                  <c:v>2.2249951218352641E-3</c:v>
                </c:pt>
                <c:pt idx="238">
                  <c:v>2.227469168082038E-3</c:v>
                </c:pt>
                <c:pt idx="239">
                  <c:v>2.2349628787848626E-3</c:v>
                </c:pt>
                <c:pt idx="240">
                  <c:v>2.2372065968657723E-3</c:v>
                </c:pt>
                <c:pt idx="241">
                  <c:v>2.2396008303571277E-3</c:v>
                </c:pt>
                <c:pt idx="242">
                  <c:v>2.2419788377674018E-3</c:v>
                </c:pt>
                <c:pt idx="243">
                  <c:v>2.2443405294273909E-3</c:v>
                </c:pt>
                <c:pt idx="244">
                  <c:v>2.251678718939536E-3</c:v>
                </c:pt>
                <c:pt idx="245">
                  <c:v>2.2536223178061575E-3</c:v>
                </c:pt>
                <c:pt idx="246">
                  <c:v>2.2559010583004294E-3</c:v>
                </c:pt>
                <c:pt idx="247">
                  <c:v>2.2581629286026633E-3</c:v>
                </c:pt>
                <c:pt idx="248">
                  <c:v>2.2604078335681454E-3</c:v>
                </c:pt>
                <c:pt idx="249">
                  <c:v>2.2676020472854426E-3</c:v>
                </c:pt>
                <c:pt idx="250">
                  <c:v>2.2692158697782392E-3</c:v>
                </c:pt>
                <c:pt idx="251">
                  <c:v>2.2713744935033771E-3</c:v>
                </c:pt>
                <c:pt idx="252">
                  <c:v>2.2735155645938815E-3</c:v>
                </c:pt>
                <c:pt idx="253">
                  <c:v>2.2756389824288713E-3</c:v>
                </c:pt>
                <c:pt idx="254">
                  <c:v>2.2827012230547564E-3</c:v>
                </c:pt>
                <c:pt idx="255">
                  <c:v>2.2839540814209073E-3</c:v>
                </c:pt>
                <c:pt idx="256">
                  <c:v>2.2859876962897374E-3</c:v>
                </c:pt>
                <c:pt idx="257">
                  <c:v>2.2880030377518895E-3</c:v>
                </c:pt>
                <c:pt idx="258">
                  <c:v>2.2899999997118476E-3</c:v>
                </c:pt>
                <c:pt idx="259">
                  <c:v>2.2969174663259478E-3</c:v>
                </c:pt>
                <c:pt idx="260">
                  <c:v>2.2974694691495581E-3</c:v>
                </c:pt>
                <c:pt idx="261">
                  <c:v>2.2992204746952669E-3</c:v>
                </c:pt>
                <c:pt idx="262">
                  <c:v>2.300941582368086E-3</c:v>
                </c:pt>
                <c:pt idx="263">
                  <c:v>2.3026412783104344E-3</c:v>
                </c:pt>
                <c:pt idx="264">
                  <c:v>2.3093135356052289E-3</c:v>
                </c:pt>
                <c:pt idx="265">
                  <c:v>2.3093989217893105E-3</c:v>
                </c:pt>
                <c:pt idx="266">
                  <c:v>2.311122105390819E-3</c:v>
                </c:pt>
                <c:pt idx="267">
                  <c:v>2.3128767466329839E-3</c:v>
                </c:pt>
                <c:pt idx="268">
                  <c:v>2.3146719825100906E-3</c:v>
                </c:pt>
                <c:pt idx="269">
                  <c:v>2.3215262818059401E-3</c:v>
                </c:pt>
                <c:pt idx="270">
                  <c:v>2.3224448669700039E-3</c:v>
                </c:pt>
                <c:pt idx="271">
                  <c:v>2.3245833857387572E-3</c:v>
                </c:pt>
                <c:pt idx="272">
                  <c:v>2.3268192740829269E-3</c:v>
                </c:pt>
                <c:pt idx="273">
                  <c:v>2.3291623200591242E-3</c:v>
                </c:pt>
                <c:pt idx="274">
                  <c:v>2.3366410501185321E-3</c:v>
                </c:pt>
                <c:pt idx="275">
                  <c:v>2.3398050982573644E-3</c:v>
                </c:pt>
                <c:pt idx="276">
                  <c:v>2.3428340102743454E-3</c:v>
                </c:pt>
                <c:pt idx="277">
                  <c:v>2.3460307626816793E-3</c:v>
                </c:pt>
                <c:pt idx="278">
                  <c:v>2.3494057951521643E-3</c:v>
                </c:pt>
                <c:pt idx="279">
                  <c:v>2.3579652854366635E-3</c:v>
                </c:pt>
                <c:pt idx="280">
                  <c:v>2.3649007800652928E-3</c:v>
                </c:pt>
                <c:pt idx="281">
                  <c:v>2.369216219220685E-3</c:v>
                </c:pt>
                <c:pt idx="282">
                  <c:v>2.3735456341898984E-3</c:v>
                </c:pt>
                <c:pt idx="283">
                  <c:v>2.3778892493740334E-3</c:v>
                </c:pt>
                <c:pt idx="284">
                  <c:v>2.3871784515710811E-3</c:v>
                </c:pt>
                <c:pt idx="285">
                  <c:v>2.3954102575617898E-3</c:v>
                </c:pt>
                <c:pt idx="286">
                  <c:v>2.3998282971179055E-3</c:v>
                </c:pt>
                <c:pt idx="287">
                  <c:v>2.4042619176654219E-3</c:v>
                </c:pt>
                <c:pt idx="288">
                  <c:v>2.40871135506192E-3</c:v>
                </c:pt>
                <c:pt idx="289">
                  <c:v>2.4180362356795116E-3</c:v>
                </c:pt>
                <c:pt idx="290">
                  <c:v>2.4266720476010697E-3</c:v>
                </c:pt>
                <c:pt idx="291">
                  <c:v>2.431204164414196E-3</c:v>
                </c:pt>
                <c:pt idx="292">
                  <c:v>2.4357535476058957E-3</c:v>
                </c:pt>
                <c:pt idx="293">
                  <c:v>2.4403204444946084E-3</c:v>
                </c:pt>
                <c:pt idx="294">
                  <c:v>2.4496901605915791E-3</c:v>
                </c:pt>
                <c:pt idx="295">
                  <c:v>2.4587681727121749E-3</c:v>
                </c:pt>
                <c:pt idx="296">
                  <c:v>2.4634264051859008E-3</c:v>
                </c:pt>
                <c:pt idx="297">
                  <c:v>2.468103669661026E-3</c:v>
                </c:pt>
                <c:pt idx="298">
                  <c:v>2.4728002249212303E-3</c:v>
                </c:pt>
                <c:pt idx="299">
                  <c:v>2.4822241305730531E-3</c:v>
                </c:pt>
                <c:pt idx="300">
                  <c:v>2.4917845868200699E-3</c:v>
                </c:pt>
                <c:pt idx="301">
                  <c:v>2.4965815350962567E-3</c:v>
                </c:pt>
                <c:pt idx="302">
                  <c:v>2.5013993612625451E-3</c:v>
                </c:pt>
                <c:pt idx="303">
                  <c:v>2.5062432609117133E-3</c:v>
                </c:pt>
                <c:pt idx="304">
                  <c:v>2.5157440756949701E-3</c:v>
                </c:pt>
                <c:pt idx="305">
                  <c:v>2.5258968543026934E-3</c:v>
                </c:pt>
                <c:pt idx="306">
                  <c:v>2.5308697337216302E-3</c:v>
                </c:pt>
                <c:pt idx="307">
                  <c:v>2.5358623292018987E-3</c:v>
                </c:pt>
                <c:pt idx="308">
                  <c:v>2.5408725678990269E-3</c:v>
                </c:pt>
                <c:pt idx="309">
                  <c:v>2.5504404655575311E-3</c:v>
                </c:pt>
                <c:pt idx="310">
                  <c:v>2.5610478046806271E-3</c:v>
                </c:pt>
                <c:pt idx="311">
                  <c:v>2.5661144734977297E-3</c:v>
                </c:pt>
                <c:pt idx="312">
                  <c:v>2.57118593247521E-3</c:v>
                </c:pt>
                <c:pt idx="313">
                  <c:v>2.57625997009859E-3</c:v>
                </c:pt>
                <c:pt idx="314">
                  <c:v>2.5857900346833575E-3</c:v>
                </c:pt>
                <c:pt idx="315">
                  <c:v>2.5965369833039721E-3</c:v>
                </c:pt>
                <c:pt idx="316">
                  <c:v>2.6015900479748814E-3</c:v>
                </c:pt>
                <c:pt idx="317">
                  <c:v>2.606632006120119E-3</c:v>
                </c:pt>
                <c:pt idx="318">
                  <c:v>2.611660507525634E-3</c:v>
                </c:pt>
                <c:pt idx="319">
                  <c:v>2.6210452035430516E-3</c:v>
                </c:pt>
                <c:pt idx="320">
                  <c:v>2.6315922479488154E-3</c:v>
                </c:pt>
                <c:pt idx="321">
                  <c:v>2.6365175189162148E-3</c:v>
                </c:pt>
                <c:pt idx="322">
                  <c:v>2.6414148157387508E-3</c:v>
                </c:pt>
                <c:pt idx="323">
                  <c:v>2.646281649493821E-3</c:v>
                </c:pt>
                <c:pt idx="324">
                  <c:v>2.6554110787930943E-3</c:v>
                </c:pt>
                <c:pt idx="325">
                  <c:v>2.665497870235799E-3</c:v>
                </c:pt>
                <c:pt idx="326">
                  <c:v>2.670262673320491E-3</c:v>
                </c:pt>
                <c:pt idx="327">
                  <c:v>2.6750131810834347E-3</c:v>
                </c:pt>
                <c:pt idx="328">
                  <c:v>2.6797496158767393E-3</c:v>
                </c:pt>
                <c:pt idx="329">
                  <c:v>2.6886996404127893E-3</c:v>
                </c:pt>
                <c:pt idx="330">
                  <c:v>2.6985591795516831E-3</c:v>
                </c:pt>
                <c:pt idx="331">
                  <c:v>2.7032286919328281E-3</c:v>
                </c:pt>
                <c:pt idx="332">
                  <c:v>2.7078855297487949E-3</c:v>
                </c:pt>
                <c:pt idx="333">
                  <c:v>2.7125299367824402E-3</c:v>
                </c:pt>
                <c:pt idx="334">
                  <c:v>2.721327608851238E-3</c:v>
                </c:pt>
                <c:pt idx="335">
                  <c:v>2.7309882399051228E-3</c:v>
                </c:pt>
                <c:pt idx="336">
                  <c:v>2.7355742569259434E-3</c:v>
                </c:pt>
                <c:pt idx="337">
                  <c:v>2.7401493701564548E-3</c:v>
                </c:pt>
                <c:pt idx="338">
                  <c:v>2.7447138448113569E-3</c:v>
                </c:pt>
                <c:pt idx="339">
                  <c:v>2.7533771958756434E-3</c:v>
                </c:pt>
                <c:pt idx="340">
                  <c:v>2.7628707691447177E-3</c:v>
                </c:pt>
                <c:pt idx="341">
                  <c:v>2.7673861363157323E-3</c:v>
                </c:pt>
                <c:pt idx="342">
                  <c:v>2.7718925205031846E-3</c:v>
                </c:pt>
                <c:pt idx="343">
                  <c:v>2.7763902083562443E-3</c:v>
                </c:pt>
                <c:pt idx="344">
                  <c:v>2.7788468644461719E-3</c:v>
                </c:pt>
                <c:pt idx="345">
                  <c:v>2.7942998365888569E-3</c:v>
                </c:pt>
                <c:pt idx="346">
                  <c:v>2.7987583721784579E-3</c:v>
                </c:pt>
                <c:pt idx="347">
                  <c:v>2.8032095293092289E-3</c:v>
                </c:pt>
                <c:pt idx="348">
                  <c:v>2.8076531462508142E-3</c:v>
                </c:pt>
                <c:pt idx="349">
                  <c:v>2.8161016659561376E-3</c:v>
                </c:pt>
                <c:pt idx="350">
                  <c:v>2.8253489515330677E-3</c:v>
                </c:pt>
                <c:pt idx="351">
                  <c:v>2.8297524155893625E-3</c:v>
                </c:pt>
                <c:pt idx="352">
                  <c:v>2.834147353485058E-3</c:v>
                </c:pt>
                <c:pt idx="353">
                  <c:v>2.838533598292422E-3</c:v>
                </c:pt>
                <c:pt idx="354">
                  <c:v>2.8468827554906065E-3</c:v>
                </c:pt>
                <c:pt idx="355">
                  <c:v>2.855988282124636E-3</c:v>
                </c:pt>
                <c:pt idx="356">
                  <c:v>2.8603285316080671E-3</c:v>
                </c:pt>
                <c:pt idx="357">
                  <c:v>2.8646590708529666E-3</c:v>
                </c:pt>
                <c:pt idx="358">
                  <c:v>2.8689797277361979E-3</c:v>
                </c:pt>
                <c:pt idx="359">
                  <c:v>2.8772266585719328E-3</c:v>
                </c:pt>
                <c:pt idx="360">
                  <c:v>2.8861600632047687E-3</c:v>
                </c:pt>
                <c:pt idx="361">
                  <c:v>2.8904287004481162E-3</c:v>
                </c:pt>
                <c:pt idx="362">
                  <c:v>2.8946864070003723E-3</c:v>
                </c:pt>
                <c:pt idx="363">
                  <c:v>2.8989330055418975E-3</c:v>
                </c:pt>
                <c:pt idx="364">
                  <c:v>2.9070750035085488E-3</c:v>
                </c:pt>
                <c:pt idx="365">
                  <c:v>2.9158047472258603E-3</c:v>
                </c:pt>
                <c:pt idx="366">
                  <c:v>2.9199931199366531E-3</c:v>
                </c:pt>
                <c:pt idx="367">
                  <c:v>2.924169305129602E-3</c:v>
                </c:pt>
                <c:pt idx="368">
                  <c:v>2.9283333025716877E-3</c:v>
                </c:pt>
                <c:pt idx="369">
                  <c:v>2.9363690990258343E-3</c:v>
                </c:pt>
                <c:pt idx="370">
                  <c:v>2.9448839653880474E-3</c:v>
                </c:pt>
                <c:pt idx="371">
                  <c:v>2.9489999582253488E-3</c:v>
                </c:pt>
                <c:pt idx="372">
                  <c:v>2.9531091723776393E-3</c:v>
                </c:pt>
                <c:pt idx="373">
                  <c:v>2.9572125665318573E-3</c:v>
                </c:pt>
                <c:pt idx="374">
                  <c:v>2.9651768695913667E-3</c:v>
                </c:pt>
                <c:pt idx="375">
                  <c:v>2.9735873860619838E-3</c:v>
                </c:pt>
                <c:pt idx="376">
                  <c:v>2.9776763296822813E-3</c:v>
                </c:pt>
                <c:pt idx="377">
                  <c:v>2.9817653669166823E-3</c:v>
                </c:pt>
                <c:pt idx="378">
                  <c:v>2.9858555102832548E-3</c:v>
                </c:pt>
                <c:pt idx="379">
                  <c:v>2.9938004297782855E-3</c:v>
                </c:pt>
                <c:pt idx="380">
                  <c:v>3.002247664602547E-3</c:v>
                </c:pt>
                <c:pt idx="381">
                  <c:v>3.0063587955750743E-3</c:v>
                </c:pt>
                <c:pt idx="382">
                  <c:v>3.0104772692964763E-3</c:v>
                </c:pt>
                <c:pt idx="383">
                  <c:v>3.014604152122962E-3</c:v>
                </c:pt>
                <c:pt idx="384">
                  <c:v>3.0225826574371722E-3</c:v>
                </c:pt>
                <c:pt idx="385">
                  <c:v>3.0312173708324998E-3</c:v>
                </c:pt>
                <c:pt idx="386">
                  <c:v>3.0354025637607186E-3</c:v>
                </c:pt>
                <c:pt idx="387">
                  <c:v>3.0396027254750383E-3</c:v>
                </c:pt>
                <c:pt idx="388">
                  <c:v>3.0438189761822906E-3</c:v>
                </c:pt>
                <c:pt idx="389">
                  <c:v>3.0518847966677287E-3</c:v>
                </c:pt>
                <c:pt idx="390">
                  <c:v>3.0608578368008349E-3</c:v>
                </c:pt>
                <c:pt idx="391">
                  <c:v>3.0651582628658399E-3</c:v>
                </c:pt>
                <c:pt idx="392">
                  <c:v>3.0694729539318608E-3</c:v>
                </c:pt>
                <c:pt idx="393">
                  <c:v>3.0738008685242649E-3</c:v>
                </c:pt>
                <c:pt idx="394">
                  <c:v>3.0819629435304974E-3</c:v>
                </c:pt>
                <c:pt idx="395">
                  <c:v>3.0912236536183627E-3</c:v>
                </c:pt>
                <c:pt idx="396">
                  <c:v>3.0956017846753975E-3</c:v>
                </c:pt>
                <c:pt idx="397">
                  <c:v>3.0999867229798009E-3</c:v>
                </c:pt>
                <c:pt idx="398">
                  <c:v>3.1043773712438323E-3</c:v>
                </c:pt>
                <c:pt idx="399">
                  <c:v>3.1125850245295817E-3</c:v>
                </c:pt>
                <c:pt idx="400">
                  <c:v>3.1219748390472137E-3</c:v>
                </c:pt>
                <c:pt idx="401">
                  <c:v>3.1263772986927073E-3</c:v>
                </c:pt>
                <c:pt idx="402">
                  <c:v>3.1307787171064427E-3</c:v>
                </c:pt>
                <c:pt idx="403">
                  <c:v>3.1351779411764031E-3</c:v>
                </c:pt>
                <c:pt idx="404">
                  <c:v>3.1471907561923438E-3</c:v>
                </c:pt>
                <c:pt idx="405">
                  <c:v>3.1571002291580393E-3</c:v>
                </c:pt>
                <c:pt idx="406">
                  <c:v>3.1614616251738857E-3</c:v>
                </c:pt>
                <c:pt idx="407">
                  <c:v>3.1658125317384515E-3</c:v>
                </c:pt>
                <c:pt idx="408">
                  <c:v>3.1682520819877736E-3</c:v>
                </c:pt>
                <c:pt idx="409">
                  <c:v>3.1830868054340826E-3</c:v>
                </c:pt>
                <c:pt idx="410">
                  <c:v>3.187366851411552E-3</c:v>
                </c:pt>
                <c:pt idx="411">
                  <c:v>3.1916289867702802E-3</c:v>
                </c:pt>
                <c:pt idx="412">
                  <c:v>3.1958724144343269E-3</c:v>
                </c:pt>
                <c:pt idx="413">
                  <c:v>3.2039082461690362E-3</c:v>
                </c:pt>
                <c:pt idx="414">
                  <c:v>3.2126853227430773E-3</c:v>
                </c:pt>
                <c:pt idx="415">
                  <c:v>3.216856182215011E-3</c:v>
                </c:pt>
                <c:pt idx="416">
                  <c:v>3.2210172674763536E-3</c:v>
                </c:pt>
                <c:pt idx="417">
                  <c:v>3.2251701847622492E-3</c:v>
                </c:pt>
                <c:pt idx="418">
                  <c:v>3.2331405244466027E-3</c:v>
                </c:pt>
                <c:pt idx="419">
                  <c:v>3.2417326952534505E-3</c:v>
                </c:pt>
                <c:pt idx="420">
                  <c:v>3.2458692625904444E-3</c:v>
                </c:pt>
                <c:pt idx="421">
                  <c:v>3.2500075372052643E-3</c:v>
                </c:pt>
                <c:pt idx="422">
                  <c:v>3.2541492046158273E-3</c:v>
                </c:pt>
                <c:pt idx="423">
                  <c:v>3.2621393588295453E-3</c:v>
                </c:pt>
                <c:pt idx="424">
                  <c:v>3.2707839090161807E-3</c:v>
                </c:pt>
                <c:pt idx="425">
                  <c:v>3.2749682196239909E-3</c:v>
                </c:pt>
                <c:pt idx="426">
                  <c:v>3.2791662740107382E-3</c:v>
                </c:pt>
                <c:pt idx="427">
                  <c:v>3.2833798369906893E-3</c:v>
                </c:pt>
                <c:pt idx="428">
                  <c:v>3.2914759735330409E-3</c:v>
                </c:pt>
                <c:pt idx="429">
                  <c:v>3.3004248676707366E-3</c:v>
                </c:pt>
                <c:pt idx="430">
                  <c:v>3.3047428423849602E-3</c:v>
                </c:pt>
                <c:pt idx="431">
                  <c:v>3.3090871525204794E-3</c:v>
                </c:pt>
                <c:pt idx="432">
                  <c:v>3.3134596422120027E-3</c:v>
                </c:pt>
                <c:pt idx="433">
                  <c:v>3.3217481044370651E-3</c:v>
                </c:pt>
                <c:pt idx="434">
                  <c:v>3.3312338009994194E-3</c:v>
                </c:pt>
                <c:pt idx="435">
                  <c:v>3.3357418959650211E-3</c:v>
                </c:pt>
                <c:pt idx="436">
                  <c:v>3.3402729639899127E-3</c:v>
                </c:pt>
                <c:pt idx="437">
                  <c:v>3.3448255630679092E-3</c:v>
                </c:pt>
                <c:pt idx="438">
                  <c:v>3.3533034082618143E-3</c:v>
                </c:pt>
                <c:pt idx="439">
                  <c:v>3.3632220800860306E-3</c:v>
                </c:pt>
                <c:pt idx="440">
                  <c:v>3.3678603546300912E-3</c:v>
                </c:pt>
                <c:pt idx="441">
                  <c:v>3.3725112983608381E-3</c:v>
                </c:pt>
                <c:pt idx="442">
                  <c:v>3.3771733993243117E-3</c:v>
                </c:pt>
                <c:pt idx="443">
                  <c:v>3.3857686174914277E-3</c:v>
                </c:pt>
                <c:pt idx="444">
                  <c:v>3.3959027866263176E-3</c:v>
                </c:pt>
                <c:pt idx="445">
                  <c:v>3.4005976446370577E-3</c:v>
                </c:pt>
                <c:pt idx="446">
                  <c:v>3.4052943782665814E-3</c:v>
                </c:pt>
                <c:pt idx="447">
                  <c:v>3.4099914055941024E-3</c:v>
                </c:pt>
                <c:pt idx="448">
                  <c:v>3.4186314485185449E-3</c:v>
                </c:pt>
                <c:pt idx="449">
                  <c:v>3.4287504635793337E-3</c:v>
                </c:pt>
                <c:pt idx="450">
                  <c:v>3.4334248806955074E-3</c:v>
                </c:pt>
                <c:pt idx="451">
                  <c:v>3.4380898900496599E-3</c:v>
                </c:pt>
                <c:pt idx="452">
                  <c:v>3.4427438397410378E-3</c:v>
                </c:pt>
                <c:pt idx="453">
                  <c:v>3.4513559527205727E-3</c:v>
                </c:pt>
                <c:pt idx="454">
                  <c:v>3.4612287638255937E-3</c:v>
                </c:pt>
                <c:pt idx="455">
                  <c:v>3.4658148220673589E-3</c:v>
                </c:pt>
                <c:pt idx="456">
                  <c:v>3.470385902699615E-3</c:v>
                </c:pt>
                <c:pt idx="457">
                  <c:v>3.4749415473979157E-3</c:v>
                </c:pt>
                <c:pt idx="458">
                  <c:v>3.4834864586597075E-3</c:v>
                </c:pt>
                <c:pt idx="459">
                  <c:v>3.4930005188392324E-3</c:v>
                </c:pt>
                <c:pt idx="460">
                  <c:v>3.4974720274809452E-3</c:v>
                </c:pt>
                <c:pt idx="461">
                  <c:v>3.5019253013312281E-3</c:v>
                </c:pt>
                <c:pt idx="462">
                  <c:v>3.5063598657632772E-3</c:v>
                </c:pt>
                <c:pt idx="463">
                  <c:v>3.5148241820716964E-3</c:v>
                </c:pt>
                <c:pt idx="464">
                  <c:v>3.5239014552494521E-3</c:v>
                </c:pt>
                <c:pt idx="465">
                  <c:v>3.5282352716701428E-3</c:v>
                </c:pt>
                <c:pt idx="466">
                  <c:v>3.5325474820042699E-3</c:v>
                </c:pt>
                <c:pt idx="467">
                  <c:v>3.5368375953233303E-3</c:v>
                </c:pt>
                <c:pt idx="468">
                  <c:v>3.5452080963419351E-3</c:v>
                </c:pt>
                <c:pt idx="469">
                  <c:v>3.5537671783882926E-3</c:v>
                </c:pt>
                <c:pt idx="470">
                  <c:v>3.5579393612132702E-3</c:v>
                </c:pt>
                <c:pt idx="471">
                  <c:v>3.5620864525575738E-3</c:v>
                </c:pt>
                <c:pt idx="472">
                  <c:v>3.5641362243596345E-3</c:v>
                </c:pt>
                <c:pt idx="473">
                  <c:v>3.5661548453506725E-3</c:v>
                </c:pt>
                <c:pt idx="474">
                  <c:v>3.5824277026706942E-3</c:v>
                </c:pt>
                <c:pt idx="475">
                  <c:v>3.5864135119020725E-3</c:v>
                </c:pt>
                <c:pt idx="476">
                  <c:v>3.5903709586130091E-3</c:v>
                </c:pt>
                <c:pt idx="477">
                  <c:v>3.594301165344468E-3</c:v>
                </c:pt>
                <c:pt idx="478">
                  <c:v>3.6024514322082432E-3</c:v>
                </c:pt>
                <c:pt idx="479">
                  <c:v>3.6097789218637617E-3</c:v>
                </c:pt>
                <c:pt idx="480">
                  <c:v>3.6135950081256532E-3</c:v>
                </c:pt>
                <c:pt idx="481">
                  <c:v>3.617392752088249E-3</c:v>
                </c:pt>
                <c:pt idx="482">
                  <c:v>3.6211736696512833E-3</c:v>
                </c:pt>
                <c:pt idx="483">
                  <c:v>3.6398795770371957E-3</c:v>
                </c:pt>
                <c:pt idx="484">
                  <c:v>3.6435918973493913E-3</c:v>
                </c:pt>
                <c:pt idx="485">
                  <c:v>3.6472982661831539E-3</c:v>
                </c:pt>
                <c:pt idx="486">
                  <c:v>3.6554335853617092E-3</c:v>
                </c:pt>
                <c:pt idx="487">
                  <c:v>3.6620961923594137E-3</c:v>
                </c:pt>
                <c:pt idx="488">
                  <c:v>3.6657968604040751E-3</c:v>
                </c:pt>
                <c:pt idx="489">
                  <c:v>3.669501265519225E-3</c:v>
                </c:pt>
                <c:pt idx="490">
                  <c:v>3.6732110554178435E-3</c:v>
                </c:pt>
                <c:pt idx="491">
                  <c:v>3.6814656805141308E-3</c:v>
                </c:pt>
                <c:pt idx="492">
                  <c:v>3.6918991057682347E-3</c:v>
                </c:pt>
                <c:pt idx="493">
                  <c:v>3.6956760397730184E-3</c:v>
                </c:pt>
                <c:pt idx="494">
                  <c:v>3.6994683894850883E-3</c:v>
                </c:pt>
                <c:pt idx="495">
                  <c:v>3.7079216867948778E-3</c:v>
                </c:pt>
                <c:pt idx="496">
                  <c:v>3.7147908766469013E-3</c:v>
                </c:pt>
                <c:pt idx="497">
                  <c:v>3.7186594974584347E-3</c:v>
                </c:pt>
                <c:pt idx="498">
                  <c:v>3.7225432063086221E-3</c:v>
                </c:pt>
                <c:pt idx="499">
                  <c:v>3.7264419462387523E-3</c:v>
                </c:pt>
                <c:pt idx="500">
                  <c:v>3.735110752855261E-3</c:v>
                </c:pt>
                <c:pt idx="501">
                  <c:v>3.742186054113702E-3</c:v>
                </c:pt>
                <c:pt idx="502">
                  <c:v>3.7461590715907943E-3</c:v>
                </c:pt>
                <c:pt idx="503">
                  <c:v>3.7501467643119204E-3</c:v>
                </c:pt>
                <c:pt idx="504">
                  <c:v>3.7541490706229463E-3</c:v>
                </c:pt>
                <c:pt idx="505">
                  <c:v>3.7630323439600808E-3</c:v>
                </c:pt>
                <c:pt idx="506">
                  <c:v>3.7703031752145829E-3</c:v>
                </c:pt>
                <c:pt idx="507">
                  <c:v>3.7743776011908074E-3</c:v>
                </c:pt>
                <c:pt idx="508">
                  <c:v>3.7784662567469573E-3</c:v>
                </c:pt>
                <c:pt idx="509">
                  <c:v>3.7825690755330385E-3</c:v>
                </c:pt>
                <c:pt idx="510">
                  <c:v>3.7916657502304039E-3</c:v>
                </c:pt>
                <c:pt idx="511">
                  <c:v>3.8209886597844046E-3</c:v>
                </c:pt>
                <c:pt idx="512">
                  <c:v>3.8509811218536351E-3</c:v>
                </c:pt>
                <c:pt idx="513">
                  <c:v>3.8816378160361014E-3</c:v>
                </c:pt>
                <c:pt idx="514">
                  <c:v>3.9129568249918383E-3</c:v>
                </c:pt>
                <c:pt idx="515">
                  <c:v>3.9366293099377999E-3</c:v>
                </c:pt>
                <c:pt idx="516">
                  <c:v>3.9775717889390704E-3</c:v>
                </c:pt>
                <c:pt idx="517">
                  <c:v>4.0108615800528748E-3</c:v>
                </c:pt>
                <c:pt idx="518">
                  <c:v>4.0448013579887547E-3</c:v>
                </c:pt>
                <c:pt idx="519">
                  <c:v>4.079386875625474E-3</c:v>
                </c:pt>
                <c:pt idx="520">
                  <c:v>4.1146134195769474E-3</c:v>
                </c:pt>
                <c:pt idx="521">
                  <c:v>4.1504758100809431E-3</c:v>
                </c:pt>
                <c:pt idx="522">
                  <c:v>4.1869684008801564E-3</c:v>
                </c:pt>
                <c:pt idx="523">
                  <c:v>4.2240850791022003E-3</c:v>
                </c:pt>
                <c:pt idx="524">
                  <c:v>4.2618192651328367E-3</c:v>
                </c:pt>
                <c:pt idx="525">
                  <c:v>4.3001639124870357E-3</c:v>
                </c:pt>
                <c:pt idx="526">
                  <c:v>4.339111507675456E-3</c:v>
                </c:pt>
                <c:pt idx="527">
                  <c:v>4.378654070065921E-3</c:v>
                </c:pt>
                <c:pt idx="528">
                  <c:v>4.4087771902919948E-3</c:v>
                </c:pt>
                <c:pt idx="529">
                  <c:v>4.4594898373682638E-3</c:v>
                </c:pt>
                <c:pt idx="530">
                  <c:v>4.5007647440208831E-3</c:v>
                </c:pt>
                <c:pt idx="531">
                  <c:v>4.5425980210573287E-3</c:v>
                </c:pt>
                <c:pt idx="532">
                  <c:v>4.5849793499524935E-3</c:v>
                </c:pt>
                <c:pt idx="533">
                  <c:v>4.6278979441432338E-3</c:v>
                </c:pt>
                <c:pt idx="534">
                  <c:v>4.6713425488676338E-3</c:v>
                </c:pt>
                <c:pt idx="535">
                  <c:v>4.7153014410027299E-3</c:v>
                </c:pt>
                <c:pt idx="536">
                  <c:v>4.7597624289005035E-3</c:v>
                </c:pt>
                <c:pt idx="537">
                  <c:v>4.8047128522192969E-3</c:v>
                </c:pt>
                <c:pt idx="538">
                  <c:v>4.850139581755228E-3</c:v>
                </c:pt>
                <c:pt idx="539">
                  <c:v>4.8960290192714287E-3</c:v>
                </c:pt>
                <c:pt idx="540">
                  <c:v>4.9423670973248839E-3</c:v>
                </c:pt>
                <c:pt idx="541">
                  <c:v>4.9891392790928401E-3</c:v>
                </c:pt>
                <c:pt idx="542">
                  <c:v>5.036330558198774E-3</c:v>
                </c:pt>
                <c:pt idx="543">
                  <c:v>5.0839254585342258E-3</c:v>
                </c:pt>
                <c:pt idx="544">
                  <c:v>5.1319080340845504E-3</c:v>
                </c:pt>
                <c:pt idx="545">
                  <c:v>5.1802618687509681E-3</c:v>
                </c:pt>
                <c:pt idx="546">
                  <c:v>5.2289700761732668E-3</c:v>
                </c:pt>
                <c:pt idx="547">
                  <c:v>5.2780152995540296E-3</c:v>
                </c:pt>
                <c:pt idx="548">
                  <c:v>5.3273797114817755E-3</c:v>
                </c:pt>
                <c:pt idx="549">
                  <c:v>5.3770450137551849E-3</c:v>
                </c:pt>
                <c:pt idx="550">
                  <c:v>5.426992437208419E-3</c:v>
                </c:pt>
                <c:pt idx="551">
                  <c:v>5.477202741539045E-3</c:v>
                </c:pt>
                <c:pt idx="552">
                  <c:v>5.5276562151344508E-3</c:v>
                </c:pt>
                <c:pt idx="553">
                  <c:v>5.5783326749047762E-3</c:v>
                </c:pt>
                <c:pt idx="554">
                  <c:v>5.6508703282186481E-3</c:v>
                </c:pt>
                <c:pt idx="555">
                  <c:v>5.7020255170581909E-3</c:v>
                </c:pt>
                <c:pt idx="556">
                  <c:v>5.7533295146313989E-3</c:v>
                </c:pt>
                <c:pt idx="557">
                  <c:v>5.8047598998254143E-3</c:v>
                </c:pt>
                <c:pt idx="558">
                  <c:v>5.8636628505046133E-3</c:v>
                </c:pt>
                <c:pt idx="559">
                  <c:v>5.9152863580640702E-3</c:v>
                </c:pt>
                <c:pt idx="560">
                  <c:v>5.9669626944646647E-3</c:v>
                </c:pt>
                <c:pt idx="561">
                  <c:v>6.0186674701790668E-3</c:v>
                </c:pt>
                <c:pt idx="562">
                  <c:v>6.0703758201900541E-3</c:v>
                </c:pt>
                <c:pt idx="563">
                  <c:v>6.1220625350536691E-3</c:v>
                </c:pt>
                <c:pt idx="564">
                  <c:v>6.1737102020702457E-3</c:v>
                </c:pt>
                <c:pt idx="565">
                  <c:v>6.2253146891616531E-3</c:v>
                </c:pt>
                <c:pt idx="566">
                  <c:v>6.2768732054504436E-3</c:v>
                </c:pt>
                <c:pt idx="567">
                  <c:v>6.3283830459606475E-3</c:v>
                </c:pt>
                <c:pt idx="568">
                  <c:v>6.3798415916436176E-3</c:v>
                </c:pt>
                <c:pt idx="569">
                  <c:v>6.4312463094003611E-3</c:v>
                </c:pt>
                <c:pt idx="570">
                  <c:v>6.4825947521049794E-3</c:v>
                </c:pt>
                <c:pt idx="571">
                  <c:v>6.5338845586296315E-3</c:v>
                </c:pt>
                <c:pt idx="572">
                  <c:v>6.585113453867749E-3</c:v>
                </c:pt>
                <c:pt idx="573">
                  <c:v>6.6362792487574679E-3</c:v>
                </c:pt>
                <c:pt idx="574">
                  <c:v>6.6873798403057202E-3</c:v>
                </c:pt>
                <c:pt idx="575">
                  <c:v>6.7384132116112315E-3</c:v>
                </c:pt>
                <c:pt idx="576">
                  <c:v>6.7893774318888243E-3</c:v>
                </c:pt>
                <c:pt idx="577">
                  <c:v>6.8402706564930776E-3</c:v>
                </c:pt>
                <c:pt idx="578">
                  <c:v>6.8910911269406587E-3</c:v>
                </c:pt>
                <c:pt idx="579">
                  <c:v>6.9418371709352947E-3</c:v>
                </c:pt>
                <c:pt idx="580">
                  <c:v>6.9925072023901058E-3</c:v>
                </c:pt>
                <c:pt idx="581">
                  <c:v>7.0430997214510436E-3</c:v>
                </c:pt>
                <c:pt idx="582">
                  <c:v>7.0936133145203216E-3</c:v>
                </c:pt>
                <c:pt idx="583">
                  <c:v>7.1440466542798484E-3</c:v>
                </c:pt>
                <c:pt idx="584">
                  <c:v>7.1943984997135677E-3</c:v>
                </c:pt>
                <c:pt idx="585">
                  <c:v>7.244667696130888E-3</c:v>
                </c:pt>
                <c:pt idx="586">
                  <c:v>7.2948531751896844E-3</c:v>
                </c:pt>
                <c:pt idx="587">
                  <c:v>7.344953954918629E-3</c:v>
                </c:pt>
                <c:pt idx="588">
                  <c:v>7.3949691397404115E-3</c:v>
                </c:pt>
                <c:pt idx="589">
                  <c:v>7.4448979204938554E-3</c:v>
                </c:pt>
                <c:pt idx="590">
                  <c:v>7.4947395744566951E-3</c:v>
                </c:pt>
                <c:pt idx="591">
                  <c:v>7.5444934653674765E-3</c:v>
                </c:pt>
                <c:pt idx="592">
                  <c:v>7.6012468887273581E-3</c:v>
                </c:pt>
                <c:pt idx="593">
                  <c:v>7.6508109756337362E-3</c:v>
                </c:pt>
                <c:pt idx="594">
                  <c:v>7.7002858629381075E-3</c:v>
                </c:pt>
                <c:pt idx="595">
                  <c:v>7.7496712728116444E-3</c:v>
                </c:pt>
                <c:pt idx="596">
                  <c:v>7.7989670139999917E-3</c:v>
                </c:pt>
                <c:pt idx="597">
                  <c:v>7.848172981844731E-3</c:v>
                </c:pt>
                <c:pt idx="598">
                  <c:v>7.897289158305499E-3</c:v>
                </c:pt>
                <c:pt idx="599">
                  <c:v>7.9463156119807896E-3</c:v>
                </c:pt>
                <c:pt idx="600">
                  <c:v>7.995252498129865E-3</c:v>
                </c:pt>
                <c:pt idx="601">
                  <c:v>8.0441000586933264E-3</c:v>
                </c:pt>
                <c:pt idx="602">
                  <c:v>8.1034325931091666E-3</c:v>
                </c:pt>
                <c:pt idx="603">
                  <c:v>8.1520891784506288E-3</c:v>
                </c:pt>
                <c:pt idx="604">
                  <c:v>8.2006574398539294E-3</c:v>
                </c:pt>
                <c:pt idx="605">
                  <c:v>8.2491379370408999E-3</c:v>
                </c:pt>
                <c:pt idx="606">
                  <c:v>8.2975313158151695E-3</c:v>
                </c:pt>
                <c:pt idx="607">
                  <c:v>8.3493387607258829E-3</c:v>
                </c:pt>
                <c:pt idx="608">
                  <c:v>8.3940597318726828E-3</c:v>
                </c:pt>
                <c:pt idx="609">
                  <c:v>8.4421964913576567E-3</c:v>
                </c:pt>
                <c:pt idx="610">
                  <c:v>8.4902495768735715E-3</c:v>
                </c:pt>
                <c:pt idx="611">
                  <c:v>8.5382200649399553E-3</c:v>
                </c:pt>
                <c:pt idx="612">
                  <c:v>8.5861091182804182E-3</c:v>
                </c:pt>
                <c:pt idx="613">
                  <c:v>8.6339179858415625E-3</c:v>
                </c:pt>
                <c:pt idx="614">
                  <c:v>8.6712576906202744E-3</c:v>
                </c:pt>
                <c:pt idx="615">
                  <c:v>8.7293010035112001E-3</c:v>
                </c:pt>
                <c:pt idx="616">
                  <c:v>8.7768798787612769E-3</c:v>
                </c:pt>
                <c:pt idx="617">
                  <c:v>8.8243863650089537E-3</c:v>
                </c:pt>
                <c:pt idx="618">
                  <c:v>8.8718221306615976E-3</c:v>
                </c:pt>
                <c:pt idx="619">
                  <c:v>8.9191889131572302E-3</c:v>
                </c:pt>
                <c:pt idx="620">
                  <c:v>8.9664885189777686E-3</c:v>
                </c:pt>
                <c:pt idx="621">
                  <c:v>9.0137228236670669E-3</c:v>
                </c:pt>
                <c:pt idx="622">
                  <c:v>9.0608937718432859E-3</c:v>
                </c:pt>
                <c:pt idx="623">
                  <c:v>9.1080033772164923E-3</c:v>
                </c:pt>
                <c:pt idx="624">
                  <c:v>9.1550537226021307E-3</c:v>
                </c:pt>
                <c:pt idx="625">
                  <c:v>9.2020469599366547E-3</c:v>
                </c:pt>
                <c:pt idx="626">
                  <c:v>9.2489853102927389E-3</c:v>
                </c:pt>
                <c:pt idx="627">
                  <c:v>9.2958710638946958E-3</c:v>
                </c:pt>
                <c:pt idx="628">
                  <c:v>9.3427065801326026E-3</c:v>
                </c:pt>
                <c:pt idx="629">
                  <c:v>9.3894942875785824E-3</c:v>
                </c:pt>
                <c:pt idx="630">
                  <c:v>9.436236684000501E-3</c:v>
                </c:pt>
                <c:pt idx="631">
                  <c:v>9.4829363363784624E-3</c:v>
                </c:pt>
                <c:pt idx="632">
                  <c:v>9.5295958809191537E-3</c:v>
                </c:pt>
                <c:pt idx="633">
                  <c:v>9.5762180230706175E-3</c:v>
                </c:pt>
                <c:pt idx="634">
                  <c:v>9.6228055375389681E-3</c:v>
                </c:pt>
                <c:pt idx="635">
                  <c:v>9.6693612683018682E-3</c:v>
                </c:pt>
                <c:pt idx="636">
                  <c:v>9.7056125080877981E-3</c:v>
                </c:pt>
                <c:pt idx="637">
                  <c:v>9.7623891010744004E-3</c:v>
                </c:pt>
                <c:pt idx="638">
                  <c:v>9.8088672375384878E-3</c:v>
                </c:pt>
                <c:pt idx="639">
                  <c:v>9.8553256592364535E-3</c:v>
                </c:pt>
                <c:pt idx="640">
                  <c:v>9.9017675567371899E-3</c:v>
                </c:pt>
                <c:pt idx="641">
                  <c:v>9.9481961899741088E-3</c:v>
                </c:pt>
                <c:pt idx="642">
                  <c:v>9.9946148882612083E-3</c:v>
                </c:pt>
                <c:pt idx="643">
                  <c:v>1.0041027050308932E-2</c:v>
                </c:pt>
                <c:pt idx="644">
                  <c:v>1.0090609586509562E-2</c:v>
                </c:pt>
                <c:pt idx="645">
                  <c:v>1.0137014376286247E-2</c:v>
                </c:pt>
                <c:pt idx="646">
                  <c:v>1.0183423490646784E-2</c:v>
                </c:pt>
                <c:pt idx="647">
                  <c:v>1.0229840624093533E-2</c:v>
                </c:pt>
                <c:pt idx="648">
                  <c:v>1.0276269540793239E-2</c:v>
                </c:pt>
                <c:pt idx="649">
                  <c:v>1.031226471635005E-2</c:v>
                </c:pt>
                <c:pt idx="650">
                  <c:v>1.0369178129035813E-2</c:v>
                </c:pt>
                <c:pt idx="651">
                  <c:v>1.0415665677380016E-2</c:v>
                </c:pt>
                <c:pt idx="652">
                  <c:v>1.0462180762614046E-2</c:v>
                </c:pt>
                <c:pt idx="653">
                  <c:v>1.049819744690667E-2</c:v>
                </c:pt>
                <c:pt idx="654">
                  <c:v>1.0555310064464446E-2</c:v>
                </c:pt>
                <c:pt idx="655">
                  <c:v>1.0601932715868508E-2</c:v>
                </c:pt>
                <c:pt idx="656">
                  <c:v>1.0648599773773063E-2</c:v>
                </c:pt>
                <c:pt idx="657">
                  <c:v>1.069531563008424E-2</c:v>
                </c:pt>
                <c:pt idx="658">
                  <c:v>1.0745634680839116E-2</c:v>
                </c:pt>
                <c:pt idx="659">
                  <c:v>1.0808574710297655E-2</c:v>
                </c:pt>
                <c:pt idx="660">
                  <c:v>1.0855485049807736E-2</c:v>
                </c:pt>
                <c:pt idx="661">
                  <c:v>1.0902464902872401E-2</c:v>
                </c:pt>
                <c:pt idx="662">
                  <c:v>1.0949519072914844E-2</c:v>
                </c:pt>
                <c:pt idx="663">
                  <c:v>1.0996652433674611E-2</c:v>
                </c:pt>
                <c:pt idx="664">
                  <c:v>1.1043869929227977E-2</c:v>
                </c:pt>
                <c:pt idx="665">
                  <c:v>1.1091176574008084E-2</c:v>
                </c:pt>
                <c:pt idx="666">
                  <c:v>1.1138577452825968E-2</c:v>
                </c:pt>
                <c:pt idx="667">
                  <c:v>1.1186075592749763E-2</c:v>
                </c:pt>
                <c:pt idx="668">
                  <c:v>1.1233665519850868E-2</c:v>
                </c:pt>
                <c:pt idx="669">
                  <c:v>1.1281339540636754E-2</c:v>
                </c:pt>
                <c:pt idx="670">
                  <c:v>1.1329089855450614E-2</c:v>
                </c:pt>
                <c:pt idx="671">
                  <c:v>1.1376908558440691E-2</c:v>
                </c:pt>
                <c:pt idx="672">
                  <c:v>1.1424787637529629E-2</c:v>
                </c:pt>
                <c:pt idx="673">
                  <c:v>1.1472718974383147E-2</c:v>
                </c:pt>
                <c:pt idx="674">
                  <c:v>1.1520694344381577E-2</c:v>
                </c:pt>
                <c:pt idx="675">
                  <c:v>1.1568705416589853E-2</c:v>
                </c:pt>
                <c:pt idx="676">
                  <c:v>1.1616743753729043E-2</c:v>
                </c:pt>
                <c:pt idx="677">
                  <c:v>1.1664800812149637E-2</c:v>
                </c:pt>
                <c:pt idx="678">
                  <c:v>1.1712867941802627E-2</c:v>
                </c:pt>
                <c:pt idx="679">
                  <c:v>1.1760936386214548E-2</c:v>
                </c:pt>
                <c:pt idx="680">
                  <c:v>1.1808997282460541E-2</c:v>
                </c:pt>
                <c:pt idx="681">
                  <c:v>1.18570416611407E-2</c:v>
                </c:pt>
                <c:pt idx="682">
                  <c:v>1.1905060446354662E-2</c:v>
                </c:pt>
                <c:pt idx="683">
                  <c:v>1.1953044455679497E-2</c:v>
                </c:pt>
                <c:pt idx="684">
                  <c:v>1.200098440014561E-2</c:v>
                </c:pt>
                <c:pt idx="685">
                  <c:v>1.2048870884217477E-2</c:v>
                </c:pt>
                <c:pt idx="686">
                  <c:v>1.2096694405771293E-2</c:v>
                </c:pt>
                <c:pt idx="687">
                  <c:v>1.2144445356076155E-2</c:v>
                </c:pt>
                <c:pt idx="688">
                  <c:v>1.2192114019774995E-2</c:v>
                </c:pt>
                <c:pt idx="689">
                  <c:v>1.2239690574867941E-2</c:v>
                </c:pt>
                <c:pt idx="690">
                  <c:v>1.2287165092694797E-2</c:v>
                </c:pt>
                <c:pt idx="691">
                  <c:v>1.2334527537920593E-2</c:v>
                </c:pt>
                <c:pt idx="692">
                  <c:v>1.2381767768521118E-2</c:v>
                </c:pt>
                <c:pt idx="693">
                  <c:v>1.2428875535769577E-2</c:v>
                </c:pt>
                <c:pt idx="694">
                  <c:v>1.2475840484225406E-2</c:v>
                </c:pt>
                <c:pt idx="695">
                  <c:v>1.2522652151723776E-2</c:v>
                </c:pt>
                <c:pt idx="696">
                  <c:v>1.2569299969365722E-2</c:v>
                </c:pt>
                <c:pt idx="697">
                  <c:v>1.2615773261511587E-2</c:v>
                </c:pt>
                <c:pt idx="698">
                  <c:v>1.2662061245773784E-2</c:v>
                </c:pt>
                <c:pt idx="699">
                  <c:v>1.2708153033011326E-2</c:v>
                </c:pt>
                <c:pt idx="700">
                  <c:v>1.2754037627327637E-2</c:v>
                </c:pt>
                <c:pt idx="701">
                  <c:v>1.2799703926067484E-2</c:v>
                </c:pt>
                <c:pt idx="702">
                  <c:v>1.2845140719816977E-2</c:v>
                </c:pt>
                <c:pt idx="703">
                  <c:v>1.2890336692404662E-2</c:v>
                </c:pt>
                <c:pt idx="704">
                  <c:v>1.2935280420903935E-2</c:v>
                </c:pt>
                <c:pt idx="705">
                  <c:v>1.297996037563786E-2</c:v>
                </c:pt>
                <c:pt idx="706">
                  <c:v>1.3024364920185511E-2</c:v>
                </c:pt>
                <c:pt idx="707">
                  <c:v>1.306848231138877E-2</c:v>
                </c:pt>
                <c:pt idx="708">
                  <c:v>1.3112300699363717E-2</c:v>
                </c:pt>
                <c:pt idx="709">
                  <c:v>1.3155808127510694E-2</c:v>
                </c:pt>
                <c:pt idx="710">
                  <c:v>1.3198992532528332E-2</c:v>
                </c:pt>
                <c:pt idx="711">
                  <c:v>1.3241841744429526E-2</c:v>
                </c:pt>
                <c:pt idx="712">
                  <c:v>1.3284343486557E-2</c:v>
                </c:pt>
                <c:pt idx="713">
                  <c:v>1.3326485375604977E-2</c:v>
                </c:pt>
                <c:pt idx="714">
                  <c:v>1.3368254921639325E-2</c:v>
                </c:pt>
                <c:pt idx="715">
                  <c:v>1.3409639528120125E-2</c:v>
                </c:pt>
                <c:pt idx="716">
                  <c:v>1.3450626491930134E-2</c:v>
                </c:pt>
                <c:pt idx="717">
                  <c:v>1.3491203003399973E-2</c:v>
                </c:pt>
                <c:pt idx="718">
                  <c:v>1.3531356146339881E-2</c:v>
                </c:pt>
                <c:pt idx="719">
                  <c:v>1.3571074963086804E-2</c:v>
                </c:pt>
                <c:pt idx="720">
                  <c:v>1.3610361195530225E-2</c:v>
                </c:pt>
                <c:pt idx="721">
                  <c:v>1.3649221539857641E-2</c:v>
                </c:pt>
                <c:pt idx="722">
                  <c:v>1.3687662828344289E-2</c:v>
                </c:pt>
                <c:pt idx="723">
                  <c:v>1.3725692019816672E-2</c:v>
                </c:pt>
                <c:pt idx="724">
                  <c:v>1.3763316199647076E-2</c:v>
                </c:pt>
                <c:pt idx="725">
                  <c:v>1.3800542579747884E-2</c:v>
                </c:pt>
                <c:pt idx="726">
                  <c:v>1.3837378498567851E-2</c:v>
                </c:pt>
                <c:pt idx="727">
                  <c:v>1.3873831421083777E-2</c:v>
                </c:pt>
                <c:pt idx="728">
                  <c:v>1.3909908938796569E-2</c:v>
                </c:pt>
                <c:pt idx="729">
                  <c:v>1.3945618769724451E-2</c:v>
                </c:pt>
                <c:pt idx="730">
                  <c:v>1.3980968758397052E-2</c:v>
                </c:pt>
                <c:pt idx="731">
                  <c:v>1.4015966875848178E-2</c:v>
                </c:pt>
                <c:pt idx="732">
                  <c:v>1.4050621219610556E-2</c:v>
                </c:pt>
                <c:pt idx="733">
                  <c:v>1.4084940013709701E-2</c:v>
                </c:pt>
                <c:pt idx="734">
                  <c:v>1.4118931608656033E-2</c:v>
                </c:pt>
                <c:pt idx="735">
                  <c:v>1.4152604481440496E-2</c:v>
                </c:pt>
                <c:pt idx="736">
                  <c:v>1.4185967235526457E-2</c:v>
                </c:pt>
                <c:pt idx="737">
                  <c:v>1.4219028600845325E-2</c:v>
                </c:pt>
                <c:pt idx="738">
                  <c:v>1.4251797433789976E-2</c:v>
                </c:pt>
                <c:pt idx="739">
                  <c:v>1.4284282717209072E-2</c:v>
                </c:pt>
                <c:pt idx="740">
                  <c:v>1.4316493560401568E-2</c:v>
                </c:pt>
                <c:pt idx="741">
                  <c:v>1.4348439199111688E-2</c:v>
                </c:pt>
                <c:pt idx="742">
                  <c:v>1.4380128995524325E-2</c:v>
                </c:pt>
                <c:pt idx="743">
                  <c:v>1.4411572438260216E-2</c:v>
                </c:pt>
                <c:pt idx="744">
                  <c:v>1.4442779142372224E-2</c:v>
                </c:pt>
                <c:pt idx="745">
                  <c:v>1.4473758849341396E-2</c:v>
                </c:pt>
                <c:pt idx="746">
                  <c:v>1.4504521427074552E-2</c:v>
                </c:pt>
                <c:pt idx="747">
                  <c:v>1.4535076869900784E-2</c:v>
                </c:pt>
                <c:pt idx="748">
                  <c:v>1.4565435298569919E-2</c:v>
                </c:pt>
                <c:pt idx="749">
                  <c:v>1.4595606960251641E-2</c:v>
                </c:pt>
                <c:pt idx="750">
                  <c:v>1.462560222853441E-2</c:v>
                </c:pt>
                <c:pt idx="751">
                  <c:v>1.4655431603424784E-2</c:v>
                </c:pt>
                <c:pt idx="752">
                  <c:v>1.468510571134919E-2</c:v>
                </c:pt>
                <c:pt idx="753">
                  <c:v>1.4714635305155661E-2</c:v>
                </c:pt>
                <c:pt idx="754">
                  <c:v>1.4744031264114946E-2</c:v>
                </c:pt>
                <c:pt idx="755">
                  <c:v>1.4773304593925314E-2</c:v>
                </c:pt>
                <c:pt idx="756">
                  <c:v>1.4802466426716064E-2</c:v>
                </c:pt>
                <c:pt idx="757">
                  <c:v>1.4831528021052564E-2</c:v>
                </c:pt>
                <c:pt idx="758">
                  <c:v>1.4860500761943478E-2</c:v>
                </c:pt>
                <c:pt idx="759">
                  <c:v>1.4889396160846892E-2</c:v>
                </c:pt>
                <c:pt idx="760">
                  <c:v>1.4918225855680834E-2</c:v>
                </c:pt>
                <c:pt idx="761">
                  <c:v>1.4947001610830275E-2</c:v>
                </c:pt>
                <c:pt idx="762">
                  <c:v>1.4975735317160933E-2</c:v>
                </c:pt>
                <c:pt idx="763">
                  <c:v>1.5004438992029561E-2</c:v>
                </c:pt>
                <c:pt idx="764">
                  <c:v>1.5033124779298187E-2</c:v>
                </c:pt>
                <c:pt idx="765">
                  <c:v>1.5061804949350091E-2</c:v>
                </c:pt>
                <c:pt idx="766">
                  <c:v>1.5090491899104058E-2</c:v>
                </c:pt>
                <c:pt idx="767">
                  <c:v>1.5119198152035163E-2</c:v>
                </c:pt>
                <c:pt idx="768">
                  <c:v>1.5147936358191868E-2</c:v>
                </c:pt>
                <c:pt idx="769">
                  <c:v>1.5176719294219009E-2</c:v>
                </c:pt>
                <c:pt idx="770">
                  <c:v>1.5205559863379266E-2</c:v>
                </c:pt>
                <c:pt idx="771">
                  <c:v>1.5234469788682051E-2</c:v>
                </c:pt>
                <c:pt idx="772">
                  <c:v>1.5263448033840034E-2</c:v>
                </c:pt>
                <c:pt idx="773">
                  <c:v>1.5292486216846016E-2</c:v>
                </c:pt>
                <c:pt idx="774">
                  <c:v>1.5321575774999643E-2</c:v>
                </c:pt>
                <c:pt idx="775">
                  <c:v>1.5350708048314867E-2</c:v>
                </c:pt>
                <c:pt idx="776">
                  <c:v>1.5379874279499377E-2</c:v>
                </c:pt>
                <c:pt idx="777">
                  <c:v>1.5409065613940127E-2</c:v>
                </c:pt>
                <c:pt idx="778">
                  <c:v>1.5438273099683637E-2</c:v>
                </c:pt>
                <c:pt idx="779">
                  <c:v>1.5467487687423072E-2</c:v>
                </c:pt>
                <c:pt idx="780">
                  <c:v>1.5496700230480711E-2</c:v>
                </c:pt>
                <c:pt idx="781">
                  <c:v>1.5525901484795259E-2</c:v>
                </c:pt>
                <c:pt idx="782">
                  <c:v>1.5555082108908042E-2</c:v>
                </c:pt>
                <c:pt idx="783">
                  <c:v>1.5584232663949428E-2</c:v>
                </c:pt>
                <c:pt idx="784">
                  <c:v>1.5613343613628974E-2</c:v>
                </c:pt>
                <c:pt idx="785">
                  <c:v>1.564240532422382E-2</c:v>
                </c:pt>
                <c:pt idx="786">
                  <c:v>1.5671408064568175E-2</c:v>
                </c:pt>
                <c:pt idx="787">
                  <c:v>1.5700342006045871E-2</c:v>
                </c:pt>
                <c:pt idx="788">
                  <c:v>1.5729197222582703E-2</c:v>
                </c:pt>
                <c:pt idx="789">
                  <c:v>1.5757963690638747E-2</c:v>
                </c:pt>
                <c:pt idx="790">
                  <c:v>1.5786631289203351E-2</c:v>
                </c:pt>
                <c:pt idx="791">
                  <c:v>1.5815189799791383E-2</c:v>
                </c:pt>
                <c:pt idx="792">
                  <c:v>1.584362890643953E-2</c:v>
                </c:pt>
                <c:pt idx="793">
                  <c:v>1.5871938195703875E-2</c:v>
                </c:pt>
                <c:pt idx="794">
                  <c:v>1.590010715666056E-2</c:v>
                </c:pt>
                <c:pt idx="795">
                  <c:v>1.5928125180904473E-2</c:v>
                </c:pt>
                <c:pt idx="796">
                  <c:v>1.595598156255253E-2</c:v>
                </c:pt>
                <c:pt idx="797">
                  <c:v>1.5983665498246962E-2</c:v>
                </c:pt>
                <c:pt idx="798">
                  <c:v>1.6011166087158597E-2</c:v>
                </c:pt>
                <c:pt idx="799">
                  <c:v>1.6038472330993869E-2</c:v>
                </c:pt>
                <c:pt idx="800">
                  <c:v>1.6065573134003149E-2</c:v>
                </c:pt>
                <c:pt idx="801">
                  <c:v>1.6092457302987515E-2</c:v>
                </c:pt>
                <c:pt idx="802">
                  <c:v>1.6119113547310823E-2</c:v>
                </c:pt>
                <c:pt idx="803">
                  <c:v>1.6145530478912158E-2</c:v>
                </c:pt>
                <c:pt idx="804">
                  <c:v>1.6171696612318133E-2</c:v>
                </c:pt>
                <c:pt idx="805">
                  <c:v>1.6197600364659288E-2</c:v>
                </c:pt>
                <c:pt idx="806">
                  <c:v>1.6223230055686964E-2</c:v>
                </c:pt>
                <c:pt idx="807">
                  <c:v>1.6248573907791917E-2</c:v>
                </c:pt>
                <c:pt idx="808">
                  <c:v>1.6273620046024905E-2</c:v>
                </c:pt>
                <c:pt idx="809">
                  <c:v>1.6300250080406423E-2</c:v>
                </c:pt>
                <c:pt idx="810">
                  <c:v>1.6324633862061219E-2</c:v>
                </c:pt>
                <c:pt idx="811">
                  <c:v>1.6348683146609283E-2</c:v>
                </c:pt>
                <c:pt idx="812">
                  <c:v>1.6372385693683638E-2</c:v>
                </c:pt>
                <c:pt idx="813">
                  <c:v>1.6395729165971696E-2</c:v>
                </c:pt>
                <c:pt idx="814">
                  <c:v>1.6418701129243637E-2</c:v>
                </c:pt>
                <c:pt idx="815">
                  <c:v>1.6441289052388664E-2</c:v>
                </c:pt>
                <c:pt idx="816">
                  <c:v>1.6463480307451921E-2</c:v>
                </c:pt>
                <c:pt idx="817">
                  <c:v>1.648526216967031E-2</c:v>
                </c:pt>
                <c:pt idx="818">
                  <c:v>1.6506621817515287E-2</c:v>
                </c:pt>
                <c:pt idx="819">
                  <c:v>1.6527546332735253E-2</c:v>
                </c:pt>
                <c:pt idx="820">
                  <c:v>1.6548022700399428E-2</c:v>
                </c:pt>
                <c:pt idx="821">
                  <c:v>1.6568037808946806E-2</c:v>
                </c:pt>
                <c:pt idx="822">
                  <c:v>1.6587578450234817E-2</c:v>
                </c:pt>
                <c:pt idx="823">
                  <c:v>1.6606631803835693E-2</c:v>
                </c:pt>
                <c:pt idx="824">
                  <c:v>1.6625195905034477E-2</c:v>
                </c:pt>
                <c:pt idx="825">
                  <c:v>1.664328004012924E-2</c:v>
                </c:pt>
                <c:pt idx="826">
                  <c:v>1.6660894145911483E-2</c:v>
                </c:pt>
                <c:pt idx="827">
                  <c:v>1.6678048271894341E-2</c:v>
                </c:pt>
                <c:pt idx="828">
                  <c:v>1.6694752580276761E-2</c:v>
                </c:pt>
                <c:pt idx="829">
                  <c:v>1.6711017345905733E-2</c:v>
                </c:pt>
                <c:pt idx="830">
                  <c:v>1.6726852956240452E-2</c:v>
                </c:pt>
                <c:pt idx="831">
                  <c:v>1.6742269911316075E-2</c:v>
                </c:pt>
                <c:pt idx="832">
                  <c:v>1.6757278823707689E-2</c:v>
                </c:pt>
                <c:pt idx="833">
                  <c:v>1.6771890418495347E-2</c:v>
                </c:pt>
                <c:pt idx="834">
                  <c:v>1.6786115533229579E-2</c:v>
                </c:pt>
                <c:pt idx="835">
                  <c:v>1.6799965117896005E-2</c:v>
                </c:pt>
                <c:pt idx="836">
                  <c:v>1.681345023488235E-2</c:v>
                </c:pt>
                <c:pt idx="837">
                  <c:v>1.6826582058945255E-2</c:v>
                </c:pt>
                <c:pt idx="838">
                  <c:v>1.6839371877176854E-2</c:v>
                </c:pt>
                <c:pt idx="839">
                  <c:v>1.6851831088974204E-2</c:v>
                </c:pt>
                <c:pt idx="840">
                  <c:v>1.6863971206006512E-2</c:v>
                </c:pt>
                <c:pt idx="841">
                  <c:v>1.6875803852185674E-2</c:v>
                </c:pt>
                <c:pt idx="842">
                  <c:v>1.6887340763636547E-2</c:v>
                </c:pt>
                <c:pt idx="843">
                  <c:v>1.6898593788668127E-2</c:v>
                </c:pt>
                <c:pt idx="844">
                  <c:v>1.6909574887744729E-2</c:v>
                </c:pt>
                <c:pt idx="845">
                  <c:v>1.6920296133460428E-2</c:v>
                </c:pt>
                <c:pt idx="846">
                  <c:v>1.6930769710512404E-2</c:v>
                </c:pt>
                <c:pt idx="847">
                  <c:v>1.6941007915675845E-2</c:v>
                </c:pt>
                <c:pt idx="848">
                  <c:v>1.6951023157780781E-2</c:v>
                </c:pt>
                <c:pt idx="849">
                  <c:v>1.6960827957687837E-2</c:v>
                </c:pt>
                <c:pt idx="850">
                  <c:v>1.6970434948268599E-2</c:v>
                </c:pt>
                <c:pt idx="851">
                  <c:v>1.6979856874384188E-2</c:v>
                </c:pt>
                <c:pt idx="852">
                  <c:v>1.6990414678253601E-2</c:v>
                </c:pt>
                <c:pt idx="853">
                  <c:v>1.6999483474683694E-2</c:v>
                </c:pt>
                <c:pt idx="854">
                  <c:v>1.7008407990798009E-2</c:v>
                </c:pt>
                <c:pt idx="855">
                  <c:v>1.701720143522745E-2</c:v>
                </c:pt>
                <c:pt idx="856">
                  <c:v>1.702587712850992E-2</c:v>
                </c:pt>
                <c:pt idx="857">
                  <c:v>1.7034448503077844E-2</c:v>
                </c:pt>
                <c:pt idx="858">
                  <c:v>1.7042929103248373E-2</c:v>
                </c:pt>
                <c:pt idx="859">
                  <c:v>1.7051332585215274E-2</c:v>
                </c:pt>
                <c:pt idx="860">
                  <c:v>1.7059672717042399E-2</c:v>
                </c:pt>
                <c:pt idx="861">
                  <c:v>1.7067963378657767E-2</c:v>
                </c:pt>
                <c:pt idx="862">
                  <c:v>1.7075204047189645E-2</c:v>
                </c:pt>
                <c:pt idx="863">
                  <c:v>1.7083428707276659E-2</c:v>
                </c:pt>
                <c:pt idx="864">
                  <c:v>1.7091645631178719E-2</c:v>
                </c:pt>
                <c:pt idx="865">
                  <c:v>1.7099869177998227E-2</c:v>
                </c:pt>
                <c:pt idx="866">
                  <c:v>1.7108113819004078E-2</c:v>
                </c:pt>
                <c:pt idx="867">
                  <c:v>1.7116394137638671E-2</c:v>
                </c:pt>
                <c:pt idx="868">
                  <c:v>1.7124724829527545E-2</c:v>
                </c:pt>
                <c:pt idx="869">
                  <c:v>1.7133120702488135E-2</c:v>
                </c:pt>
                <c:pt idx="870">
                  <c:v>1.7142814943960607E-2</c:v>
                </c:pt>
                <c:pt idx="871">
                  <c:v>1.7151400875504864E-2</c:v>
                </c:pt>
                <c:pt idx="872">
                  <c:v>1.7160099257539901E-2</c:v>
                </c:pt>
                <c:pt idx="873">
                  <c:v>1.716892536285106E-2</c:v>
                </c:pt>
                <c:pt idx="874">
                  <c:v>1.7177894576509527E-2</c:v>
                </c:pt>
                <c:pt idx="875">
                  <c:v>1.7187021997693543E-2</c:v>
                </c:pt>
                <c:pt idx="876">
                  <c:v>1.7196313328430225E-2</c:v>
                </c:pt>
                <c:pt idx="877">
                  <c:v>1.720576425194404E-2</c:v>
                </c:pt>
                <c:pt idx="878">
                  <c:v>1.7215369893066882E-2</c:v>
                </c:pt>
                <c:pt idx="879">
                  <c:v>1.7225125320896813E-2</c:v>
                </c:pt>
                <c:pt idx="880">
                  <c:v>1.7235025548786472E-2</c:v>
                </c:pt>
                <c:pt idx="881">
                  <c:v>1.7245065534334504E-2</c:v>
                </c:pt>
                <c:pt idx="882">
                  <c:v>1.7255240179375738E-2</c:v>
                </c:pt>
                <c:pt idx="883">
                  <c:v>1.7265544329970215E-2</c:v>
                </c:pt>
                <c:pt idx="884">
                  <c:v>1.7275972776394425E-2</c:v>
                </c:pt>
                <c:pt idx="885">
                  <c:v>1.7286520253131477E-2</c:v>
                </c:pt>
                <c:pt idx="886">
                  <c:v>1.7297181438862531E-2</c:v>
                </c:pt>
                <c:pt idx="887">
                  <c:v>1.7307950956456517E-2</c:v>
                </c:pt>
                <c:pt idx="888">
                  <c:v>1.7318823372962908E-2</c:v>
                </c:pt>
                <c:pt idx="889">
                  <c:v>1.7329793199600763E-2</c:v>
                </c:pt>
                <c:pt idx="890">
                  <c:v>1.7340854891752831E-2</c:v>
                </c:pt>
                <c:pt idx="891">
                  <c:v>1.7352002848954797E-2</c:v>
                </c:pt>
                <c:pt idx="892">
                  <c:v>1.7363231414888942E-2</c:v>
                </c:pt>
                <c:pt idx="893">
                  <c:v>1.7374534877376051E-2</c:v>
                </c:pt>
                <c:pt idx="894">
                  <c:v>1.7385907468367285E-2</c:v>
                </c:pt>
                <c:pt idx="895">
                  <c:v>1.7397343363937411E-2</c:v>
                </c:pt>
                <c:pt idx="896">
                  <c:v>1.7408836684277354E-2</c:v>
                </c:pt>
                <c:pt idx="897">
                  <c:v>1.7420381493688058E-2</c:v>
                </c:pt>
                <c:pt idx="898">
                  <c:v>1.7431971800574358E-2</c:v>
                </c:pt>
                <c:pt idx="899">
                  <c:v>1.7443601557437093E-2</c:v>
                </c:pt>
                <c:pt idx="900">
                  <c:v>1.7455264660869829E-2</c:v>
                </c:pt>
                <c:pt idx="901">
                  <c:v>1.7466954951551615E-2</c:v>
                </c:pt>
                <c:pt idx="902">
                  <c:v>1.7478666214242194E-2</c:v>
                </c:pt>
                <c:pt idx="903">
                  <c:v>1.749039217777824E-2</c:v>
                </c:pt>
                <c:pt idx="904">
                  <c:v>1.7506315107420508E-2</c:v>
                </c:pt>
                <c:pt idx="905">
                  <c:v>1.7518039659453838E-2</c:v>
                </c:pt>
                <c:pt idx="906">
                  <c:v>1.7529758002338879E-2</c:v>
                </c:pt>
                <c:pt idx="907">
                  <c:v>1.7541463665732018E-2</c:v>
                </c:pt>
                <c:pt idx="908">
                  <c:v>1.7553150123645667E-2</c:v>
                </c:pt>
                <c:pt idx="909">
                  <c:v>1.7561140144483057E-2</c:v>
                </c:pt>
                <c:pt idx="910">
                  <c:v>1.7576439040850406E-2</c:v>
                </c:pt>
                <c:pt idx="911">
                  <c:v>1.7588028169929142E-2</c:v>
                </c:pt>
                <c:pt idx="912">
                  <c:v>1.7599571433101056E-2</c:v>
                </c:pt>
                <c:pt idx="913">
                  <c:v>1.7607489452922682E-2</c:v>
                </c:pt>
                <c:pt idx="914">
                  <c:v>1.7622493089149593E-2</c:v>
                </c:pt>
                <c:pt idx="915">
                  <c:v>1.763385770661445E-2</c:v>
                </c:pt>
                <c:pt idx="916">
                  <c:v>1.7645148907350264E-2</c:v>
                </c:pt>
                <c:pt idx="917">
                  <c:v>1.76563596645317E-2</c:v>
                </c:pt>
                <c:pt idx="918">
                  <c:v>1.7668624647173271E-2</c:v>
                </c:pt>
                <c:pt idx="919">
                  <c:v>1.7678511462710361E-2</c:v>
                </c:pt>
                <c:pt idx="920">
                  <c:v>1.7693399604472328E-2</c:v>
                </c:pt>
                <c:pt idx="921">
                  <c:v>1.7704172595167791E-2</c:v>
                </c:pt>
                <c:pt idx="922">
                  <c:v>1.7714825232995418E-2</c:v>
                </c:pt>
                <c:pt idx="923">
                  <c:v>1.7725350088045589E-2</c:v>
                </c:pt>
                <c:pt idx="924">
                  <c:v>1.7735739674493742E-2</c:v>
                </c:pt>
                <c:pt idx="925">
                  <c:v>1.7745986450610006E-2</c:v>
                </c:pt>
                <c:pt idx="926">
                  <c:v>1.7756082822294132E-2</c:v>
                </c:pt>
                <c:pt idx="927">
                  <c:v>1.7766022935678145E-2</c:v>
                </c:pt>
                <c:pt idx="928">
                  <c:v>1.7775805616887248E-2</c:v>
                </c:pt>
                <c:pt idx="929">
                  <c:v>1.77854304528627E-2</c:v>
                </c:pt>
                <c:pt idx="930">
                  <c:v>1.7794897030605113E-2</c:v>
                </c:pt>
                <c:pt idx="931">
                  <c:v>1.7804204937174013E-2</c:v>
                </c:pt>
                <c:pt idx="932">
                  <c:v>1.7813353759689145E-2</c:v>
                </c:pt>
                <c:pt idx="933">
                  <c:v>1.7822343085330487E-2</c:v>
                </c:pt>
                <c:pt idx="934">
                  <c:v>1.7831172501339334E-2</c:v>
                </c:pt>
                <c:pt idx="935">
                  <c:v>1.7839841595019178E-2</c:v>
                </c:pt>
                <c:pt idx="936">
                  <c:v>1.7848349953735493E-2</c:v>
                </c:pt>
                <c:pt idx="937">
                  <c:v>1.7856697164917914E-2</c:v>
                </c:pt>
                <c:pt idx="938">
                  <c:v>1.7864882816058938E-2</c:v>
                </c:pt>
                <c:pt idx="939">
                  <c:v>1.7872906494716533E-2</c:v>
                </c:pt>
                <c:pt idx="940">
                  <c:v>1.7880767788512848E-2</c:v>
                </c:pt>
                <c:pt idx="941">
                  <c:v>1.7888466285136375E-2</c:v>
                </c:pt>
                <c:pt idx="942">
                  <c:v>1.7896001572342418E-2</c:v>
                </c:pt>
                <c:pt idx="943">
                  <c:v>1.7903373237953282E-2</c:v>
                </c:pt>
                <c:pt idx="944">
                  <c:v>1.7910580869858736E-2</c:v>
                </c:pt>
                <c:pt idx="945">
                  <c:v>1.7917624056017305E-2</c:v>
                </c:pt>
                <c:pt idx="946">
                  <c:v>1.7924502384457166E-2</c:v>
                </c:pt>
                <c:pt idx="947">
                  <c:v>1.7931215443275694E-2</c:v>
                </c:pt>
                <c:pt idx="948">
                  <c:v>1.7937762820641228E-2</c:v>
                </c:pt>
                <c:pt idx="949">
                  <c:v>1.7944144104793058E-2</c:v>
                </c:pt>
                <c:pt idx="950">
                  <c:v>1.795035888404253E-2</c:v>
                </c:pt>
                <c:pt idx="951">
                  <c:v>1.7956406746773478E-2</c:v>
                </c:pt>
                <c:pt idx="952">
                  <c:v>1.7962287281443098E-2</c:v>
                </c:pt>
                <c:pt idx="953">
                  <c:v>1.7968000076582179E-2</c:v>
                </c:pt>
                <c:pt idx="954">
                  <c:v>1.7973544720796847E-2</c:v>
                </c:pt>
                <c:pt idx="955">
                  <c:v>1.7978920802767678E-2</c:v>
                </c:pt>
                <c:pt idx="956">
                  <c:v>1.7984127911252128E-2</c:v>
                </c:pt>
                <c:pt idx="957">
                  <c:v>1.7989165635083206E-2</c:v>
                </c:pt>
                <c:pt idx="958">
                  <c:v>1.7994033563172324E-2</c:v>
                </c:pt>
                <c:pt idx="959">
                  <c:v>1.7998731284508421E-2</c:v>
                </c:pt>
                <c:pt idx="960">
                  <c:v>1.8003258388159495E-2</c:v>
                </c:pt>
                <c:pt idx="961">
                  <c:v>1.8007614463272831E-2</c:v>
                </c:pt>
                <c:pt idx="962">
                  <c:v>1.8011799099075854E-2</c:v>
                </c:pt>
                <c:pt idx="963">
                  <c:v>1.8015811884877032E-2</c:v>
                </c:pt>
                <c:pt idx="964">
                  <c:v>1.8019652410065642E-2</c:v>
                </c:pt>
                <c:pt idx="965">
                  <c:v>1.8023320264114181E-2</c:v>
                </c:pt>
                <c:pt idx="966">
                  <c:v>1.8026815036577926E-2</c:v>
                </c:pt>
                <c:pt idx="967">
                  <c:v>1.803013631709495E-2</c:v>
                </c:pt>
                <c:pt idx="968">
                  <c:v>1.8033283695388938E-2</c:v>
                </c:pt>
                <c:pt idx="969">
                  <c:v>1.8036256761267903E-2</c:v>
                </c:pt>
                <c:pt idx="970">
                  <c:v>1.8039055104625269E-2</c:v>
                </c:pt>
                <c:pt idx="971">
                  <c:v>1.8041678315442053E-2</c:v>
                </c:pt>
                <c:pt idx="972">
                  <c:v>1.8044125983785568E-2</c:v>
                </c:pt>
                <c:pt idx="973">
                  <c:v>1.8046397699811381E-2</c:v>
                </c:pt>
                <c:pt idx="974">
                  <c:v>1.8048493053763753E-2</c:v>
                </c:pt>
                <c:pt idx="975">
                  <c:v>1.8050411635976087E-2</c:v>
                </c:pt>
                <c:pt idx="976">
                  <c:v>1.805215303687201E-2</c:v>
                </c:pt>
                <c:pt idx="977">
                  <c:v>1.8053716846966029E-2</c:v>
                </c:pt>
                <c:pt idx="978">
                  <c:v>1.805510265686399E-2</c:v>
                </c:pt>
                <c:pt idx="979">
                  <c:v>1.8056310522955192E-2</c:v>
                </c:pt>
                <c:pt idx="980">
                  <c:v>1.8057342370432133E-2</c:v>
                </c:pt>
                <c:pt idx="981">
                  <c:v>1.8058200606615841E-2</c:v>
                </c:pt>
                <c:pt idx="982">
                  <c:v>1.8058887656748793E-2</c:v>
                </c:pt>
                <c:pt idx="983">
                  <c:v>1.8059405963989864E-2</c:v>
                </c:pt>
                <c:pt idx="984">
                  <c:v>1.8059757989410185E-2</c:v>
                </c:pt>
                <c:pt idx="985">
                  <c:v>1.8059946211989187E-2</c:v>
                </c:pt>
                <c:pt idx="986">
                  <c:v>1.8059973128610667E-2</c:v>
                </c:pt>
                <c:pt idx="987">
                  <c:v>1.8059841254059277E-2</c:v>
                </c:pt>
                <c:pt idx="988">
                  <c:v>1.805955312101484E-2</c:v>
                </c:pt>
                <c:pt idx="989">
                  <c:v>1.8059111280050368E-2</c:v>
                </c:pt>
                <c:pt idx="990">
                  <c:v>1.8058518299627246E-2</c:v>
                </c:pt>
                <c:pt idx="991">
                  <c:v>1.8057776766090865E-2</c:v>
                </c:pt>
                <c:pt idx="992">
                  <c:v>1.8056889283667093E-2</c:v>
                </c:pt>
                <c:pt idx="993">
                  <c:v>1.8055858474459022E-2</c:v>
                </c:pt>
                <c:pt idx="994">
                  <c:v>1.8054686978441675E-2</c:v>
                </c:pt>
                <c:pt idx="995">
                  <c:v>1.8053377453459637E-2</c:v>
                </c:pt>
                <c:pt idx="996">
                  <c:v>1.8051932575222633E-2</c:v>
                </c:pt>
                <c:pt idx="997">
                  <c:v>1.805035503730119E-2</c:v>
                </c:pt>
                <c:pt idx="998">
                  <c:v>1.8048647551124192E-2</c:v>
                </c:pt>
                <c:pt idx="999">
                  <c:v>1.8046812845974307E-2</c:v>
                </c:pt>
                <c:pt idx="1000">
                  <c:v>1.8044853668984239E-2</c:v>
                </c:pt>
                <c:pt idx="1001">
                  <c:v>1.8042772785133915E-2</c:v>
                </c:pt>
                <c:pt idx="1002">
                  <c:v>1.8040572977245848E-2</c:v>
                </c:pt>
                <c:pt idx="1003">
                  <c:v>1.8038257045983191E-2</c:v>
                </c:pt>
                <c:pt idx="1004">
                  <c:v>1.8035827809844262E-2</c:v>
                </c:pt>
                <c:pt idx="1005">
                  <c:v>1.8033288105160552E-2</c:v>
                </c:pt>
                <c:pt idx="1006">
                  <c:v>1.8030640786092813E-2</c:v>
                </c:pt>
                <c:pt idx="1007">
                  <c:v>1.8027888724628176E-2</c:v>
                </c:pt>
                <c:pt idx="1008">
                  <c:v>1.8025034810576466E-2</c:v>
                </c:pt>
                <c:pt idx="1009">
                  <c:v>1.8022081951567102E-2</c:v>
                </c:pt>
                <c:pt idx="1010">
                  <c:v>1.8019033073045396E-2</c:v>
                </c:pt>
                <c:pt idx="1011">
                  <c:v>1.8015891118270577E-2</c:v>
                </c:pt>
                <c:pt idx="1012">
                  <c:v>1.8012659048312497E-2</c:v>
                </c:pt>
                <c:pt idx="1013">
                  <c:v>1.800933984204682E-2</c:v>
                </c:pt>
                <c:pt idx="1014">
                  <c:v>1.8005936496155468E-2</c:v>
                </c:pt>
                <c:pt idx="1015">
                  <c:v>1.8002452025120689E-2</c:v>
                </c:pt>
                <c:pt idx="1016">
                  <c:v>1.7998889461223983E-2</c:v>
                </c:pt>
                <c:pt idx="1017">
                  <c:v>1.7995399571835231E-2</c:v>
                </c:pt>
                <c:pt idx="1018">
                  <c:v>1.7991686924687268E-2</c:v>
                </c:pt>
                <c:pt idx="1019">
                  <c:v>1.7987905511106319E-2</c:v>
                </c:pt>
                <c:pt idx="1020">
                  <c:v>1.7984058427640975E-2</c:v>
                </c:pt>
                <c:pt idx="1021">
                  <c:v>1.7980148788578426E-2</c:v>
                </c:pt>
                <c:pt idx="1022">
                  <c:v>1.7976179725941403E-2</c:v>
                </c:pt>
                <c:pt idx="1023">
                  <c:v>1.7972154389485767E-2</c:v>
                </c:pt>
                <c:pt idx="1024">
                  <c:v>1.7968075946698994E-2</c:v>
                </c:pt>
                <c:pt idx="1025">
                  <c:v>1.7963947582797769E-2</c:v>
                </c:pt>
                <c:pt idx="1026">
                  <c:v>1.7959772500725571E-2</c:v>
                </c:pt>
                <c:pt idx="1027">
                  <c:v>1.7955553921151817E-2</c:v>
                </c:pt>
                <c:pt idx="1028">
                  <c:v>1.795129508246901E-2</c:v>
                </c:pt>
                <c:pt idx="1029">
                  <c:v>1.7946999240791218E-2</c:v>
                </c:pt>
                <c:pt idx="1030">
                  <c:v>1.7942669669953198E-2</c:v>
                </c:pt>
                <c:pt idx="1031">
                  <c:v>1.7938309369132245E-2</c:v>
                </c:pt>
                <c:pt idx="1032">
                  <c:v>1.7933919546158049E-2</c:v>
                </c:pt>
                <c:pt idx="1033">
                  <c:v>1.7929500723426282E-2</c:v>
                </c:pt>
                <c:pt idx="1034">
                  <c:v>1.7925053421973713E-2</c:v>
                </c:pt>
                <c:pt idx="1035">
                  <c:v>1.792057816283165E-2</c:v>
                </c:pt>
                <c:pt idx="1036">
                  <c:v>1.7916075467023531E-2</c:v>
                </c:pt>
                <c:pt idx="1037">
                  <c:v>1.7911545855565814E-2</c:v>
                </c:pt>
                <c:pt idx="1038">
                  <c:v>1.7906989849468178E-2</c:v>
                </c:pt>
                <c:pt idx="1039">
                  <c:v>1.7902407969732446E-2</c:v>
                </c:pt>
                <c:pt idx="1040">
                  <c:v>1.7897800737353451E-2</c:v>
                </c:pt>
                <c:pt idx="1041">
                  <c:v>1.7893168673317729E-2</c:v>
                </c:pt>
                <c:pt idx="1042">
                  <c:v>1.7888512298604817E-2</c:v>
                </c:pt>
                <c:pt idx="1043">
                  <c:v>1.7883832134185526E-2</c:v>
                </c:pt>
                <c:pt idx="1044">
                  <c:v>1.7879128701023452E-2</c:v>
                </c:pt>
                <c:pt idx="1045">
                  <c:v>1.7874402520073687E-2</c:v>
                </c:pt>
                <c:pt idx="1046">
                  <c:v>1.7869654112282782E-2</c:v>
                </c:pt>
                <c:pt idx="1047">
                  <c:v>1.7864883998589671E-2</c:v>
                </c:pt>
                <c:pt idx="1048">
                  <c:v>1.7860092699924092E-2</c:v>
                </c:pt>
                <c:pt idx="1049">
                  <c:v>1.7855280737207498E-2</c:v>
                </c:pt>
                <c:pt idx="1050">
                  <c:v>1.7850448631352815E-2</c:v>
                </c:pt>
                <c:pt idx="1051">
                  <c:v>1.7845596903263587E-2</c:v>
                </c:pt>
                <c:pt idx="1052">
                  <c:v>1.784072607383505E-2</c:v>
                </c:pt>
                <c:pt idx="1053">
                  <c:v>1.7835836663953053E-2</c:v>
                </c:pt>
                <c:pt idx="1054">
                  <c:v>1.7830929194494492E-2</c:v>
                </c:pt>
                <c:pt idx="1055">
                  <c:v>1.7826004186326863E-2</c:v>
                </c:pt>
                <c:pt idx="1056">
                  <c:v>1.7821062160308938E-2</c:v>
                </c:pt>
                <c:pt idx="1057">
                  <c:v>1.7816103637289214E-2</c:v>
                </c:pt>
                <c:pt idx="1058">
                  <c:v>1.7811129138107458E-2</c:v>
                </c:pt>
                <c:pt idx="1059">
                  <c:v>1.7806139183593386E-2</c:v>
                </c:pt>
                <c:pt idx="1060">
                  <c:v>1.780113429456711E-2</c:v>
                </c:pt>
                <c:pt idx="1061">
                  <c:v>1.7796114991839564E-2</c:v>
                </c:pt>
                <c:pt idx="1062">
                  <c:v>1.7791081796211416E-2</c:v>
                </c:pt>
                <c:pt idx="1063">
                  <c:v>1.7786035228473291E-2</c:v>
                </c:pt>
                <c:pt idx="1064">
                  <c:v>1.7780975809406421E-2</c:v>
                </c:pt>
                <c:pt idx="1065">
                  <c:v>1.7775904059781557E-2</c:v>
                </c:pt>
                <c:pt idx="1066">
                  <c:v>1.7770820500359399E-2</c:v>
                </c:pt>
                <c:pt idx="1067">
                  <c:v>1.7765725651891041E-2</c:v>
                </c:pt>
                <c:pt idx="1068">
                  <c:v>1.7760620035116654E-2</c:v>
                </c:pt>
                <c:pt idx="1069">
                  <c:v>1.7755440745806809E-2</c:v>
                </c:pt>
                <c:pt idx="1070">
                  <c:v>1.7750315758985256E-2</c:v>
                </c:pt>
                <c:pt idx="1071">
                  <c:v>1.7745181529207489E-2</c:v>
                </c:pt>
                <c:pt idx="1072">
                  <c:v>1.7740038577147434E-2</c:v>
                </c:pt>
                <c:pt idx="1073">
                  <c:v>1.7734887423469139E-2</c:v>
                </c:pt>
                <c:pt idx="1074">
                  <c:v>1.7729728588825287E-2</c:v>
                </c:pt>
                <c:pt idx="1075">
                  <c:v>1.7724562593858906E-2</c:v>
                </c:pt>
                <c:pt idx="1076">
                  <c:v>1.7719389959201866E-2</c:v>
                </c:pt>
                <c:pt idx="1077">
                  <c:v>1.7714211205475738E-2</c:v>
                </c:pt>
                <c:pt idx="1078">
                  <c:v>1.7709026853291805E-2</c:v>
                </c:pt>
                <c:pt idx="1079">
                  <c:v>1.7703837423249734E-2</c:v>
                </c:pt>
                <c:pt idx="1080">
                  <c:v>1.7698643435939351E-2</c:v>
                </c:pt>
                <c:pt idx="1081">
                  <c:v>1.7693445411939734E-2</c:v>
                </c:pt>
                <c:pt idx="1082">
                  <c:v>1.7688243871819029E-2</c:v>
                </c:pt>
                <c:pt idx="1083">
                  <c:v>1.7683039336134194E-2</c:v>
                </c:pt>
                <c:pt idx="1084">
                  <c:v>1.7677832325432567E-2</c:v>
                </c:pt>
                <c:pt idx="1085">
                  <c:v>1.7672623360248996E-2</c:v>
                </c:pt>
                <c:pt idx="1086">
                  <c:v>1.7667412961109564E-2</c:v>
                </c:pt>
                <c:pt idx="1087">
                  <c:v>1.7662201648528098E-2</c:v>
                </c:pt>
                <c:pt idx="1088">
                  <c:v>1.7656989943008128E-2</c:v>
                </c:pt>
                <c:pt idx="1089">
                  <c:v>1.7651778365042236E-2</c:v>
                </c:pt>
                <c:pt idx="1090">
                  <c:v>1.764656743511249E-2</c:v>
                </c:pt>
                <c:pt idx="1091">
                  <c:v>1.7641357673689788E-2</c:v>
                </c:pt>
                <c:pt idx="1092">
                  <c:v>1.7636149601234295E-2</c:v>
                </c:pt>
                <c:pt idx="1093">
                  <c:v>1.7630943738195674E-2</c:v>
                </c:pt>
                <c:pt idx="1094">
                  <c:v>1.7625740605012409E-2</c:v>
                </c:pt>
                <c:pt idx="1095">
                  <c:v>1.7620540722112693E-2</c:v>
                </c:pt>
                <c:pt idx="1096">
                  <c:v>1.761534460991333E-2</c:v>
                </c:pt>
                <c:pt idx="1097">
                  <c:v>1.7610152788821273E-2</c:v>
                </c:pt>
                <c:pt idx="1098">
                  <c:v>1.7604965779231645E-2</c:v>
                </c:pt>
                <c:pt idx="1099">
                  <c:v>1.7599784101529497E-2</c:v>
                </c:pt>
                <c:pt idx="1100">
                  <c:v>1.7594608276089586E-2</c:v>
                </c:pt>
                <c:pt idx="1101">
                  <c:v>1.758943882327528E-2</c:v>
                </c:pt>
                <c:pt idx="1102">
                  <c:v>1.7584276263439873E-2</c:v>
                </c:pt>
                <c:pt idx="1103">
                  <c:v>1.757912111692593E-2</c:v>
                </c:pt>
                <c:pt idx="1104">
                  <c:v>1.7573973904065066E-2</c:v>
                </c:pt>
                <c:pt idx="1105">
                  <c:v>1.7568835145179474E-2</c:v>
                </c:pt>
                <c:pt idx="1106">
                  <c:v>1.7563705360579305E-2</c:v>
                </c:pt>
                <c:pt idx="1107">
                  <c:v>1.7558585070566173E-2</c:v>
                </c:pt>
                <c:pt idx="1108">
                  <c:v>1.7553474795429416E-2</c:v>
                </c:pt>
                <c:pt idx="1109">
                  <c:v>1.7548375055449629E-2</c:v>
                </c:pt>
                <c:pt idx="1110">
                  <c:v>1.7543286370896444E-2</c:v>
                </c:pt>
                <c:pt idx="1111">
                  <c:v>1.7538209262029422E-2</c:v>
                </c:pt>
                <c:pt idx="1112">
                  <c:v>1.7532421693579728E-2</c:v>
                </c:pt>
                <c:pt idx="1113">
                  <c:v>1.7527371141601338E-2</c:v>
                </c:pt>
                <c:pt idx="1114">
                  <c:v>1.752233380034467E-2</c:v>
                </c:pt>
                <c:pt idx="1115">
                  <c:v>1.7517310190027675E-2</c:v>
                </c:pt>
                <c:pt idx="1116">
                  <c:v>1.7512300830858449E-2</c:v>
                </c:pt>
                <c:pt idx="1117">
                  <c:v>1.7507306243035013E-2</c:v>
                </c:pt>
                <c:pt idx="1118">
                  <c:v>1.7502326946746413E-2</c:v>
                </c:pt>
                <c:pt idx="1119">
                  <c:v>1.7497363462170953E-2</c:v>
                </c:pt>
                <c:pt idx="1120">
                  <c:v>1.7492416309478408E-2</c:v>
                </c:pt>
                <c:pt idx="1121">
                  <c:v>1.7487486008828476E-2</c:v>
                </c:pt>
                <c:pt idx="1122">
                  <c:v>1.7482573080371652E-2</c:v>
                </c:pt>
                <c:pt idx="1123">
                  <c:v>1.7477678044249018E-2</c:v>
                </c:pt>
                <c:pt idx="1124">
                  <c:v>1.7472801420592675E-2</c:v>
                </c:pt>
                <c:pt idx="1125">
                  <c:v>1.7467943729525308E-2</c:v>
                </c:pt>
                <c:pt idx="1126">
                  <c:v>1.7463105491160841E-2</c:v>
                </c:pt>
                <c:pt idx="1127">
                  <c:v>1.7458287225604E-2</c:v>
                </c:pt>
                <c:pt idx="1128">
                  <c:v>1.745348945295119E-2</c:v>
                </c:pt>
                <c:pt idx="1129">
                  <c:v>1.7448712693289618E-2</c:v>
                </c:pt>
                <c:pt idx="1130">
                  <c:v>1.7443957466697732E-2</c:v>
                </c:pt>
                <c:pt idx="1131">
                  <c:v>1.743922429324609E-2</c:v>
                </c:pt>
                <c:pt idx="1132">
                  <c:v>1.7434513692996496E-2</c:v>
                </c:pt>
                <c:pt idx="1133">
                  <c:v>1.7429826186002646E-2</c:v>
                </c:pt>
                <c:pt idx="1134">
                  <c:v>1.7425162292309702E-2</c:v>
                </c:pt>
                <c:pt idx="1135">
                  <c:v>1.7420522512857004E-2</c:v>
                </c:pt>
                <c:pt idx="1136">
                  <c:v>1.7415906716714988E-2</c:v>
                </c:pt>
                <c:pt idx="1137">
                  <c:v>1.7411314007299363E-2</c:v>
                </c:pt>
                <c:pt idx="1138">
                  <c:v>1.7406743435396603E-2</c:v>
                </c:pt>
                <c:pt idx="1139">
                  <c:v>1.7402194044378837E-2</c:v>
                </c:pt>
                <c:pt idx="1140">
                  <c:v>1.7397664870202747E-2</c:v>
                </c:pt>
                <c:pt idx="1141">
                  <c:v>1.7393154941409812E-2</c:v>
                </c:pt>
                <c:pt idx="1142">
                  <c:v>1.7388663279126932E-2</c:v>
                </c:pt>
                <c:pt idx="1143">
                  <c:v>1.7384188897065358E-2</c:v>
                </c:pt>
                <c:pt idx="1144">
                  <c:v>1.737973080152113E-2</c:v>
                </c:pt>
                <c:pt idx="1145">
                  <c:v>1.7375287991375051E-2</c:v>
                </c:pt>
                <c:pt idx="1146">
                  <c:v>1.7370859458093156E-2</c:v>
                </c:pt>
                <c:pt idx="1147">
                  <c:v>1.7366444185725818E-2</c:v>
                </c:pt>
                <c:pt idx="1148">
                  <c:v>1.7362041150908853E-2</c:v>
                </c:pt>
                <c:pt idx="1149">
                  <c:v>1.7357649322862413E-2</c:v>
                </c:pt>
                <c:pt idx="1150">
                  <c:v>1.7353267663391871E-2</c:v>
                </c:pt>
                <c:pt idx="1151">
                  <c:v>1.7348895126887823E-2</c:v>
                </c:pt>
                <c:pt idx="1152">
                  <c:v>1.7344530660325201E-2</c:v>
                </c:pt>
                <c:pt idx="1153">
                  <c:v>1.7340173203265037E-2</c:v>
                </c:pt>
                <c:pt idx="1154">
                  <c:v>1.7335821687852485E-2</c:v>
                </c:pt>
                <c:pt idx="1155">
                  <c:v>1.7331475038819013E-2</c:v>
                </c:pt>
                <c:pt idx="1156">
                  <c:v>1.7327132173480871E-2</c:v>
                </c:pt>
                <c:pt idx="1157">
                  <c:v>1.7322792001740184E-2</c:v>
                </c:pt>
                <c:pt idx="1158">
                  <c:v>1.7318453426084516E-2</c:v>
                </c:pt>
                <c:pt idx="1159">
                  <c:v>1.7314115341587083E-2</c:v>
                </c:pt>
                <c:pt idx="1160">
                  <c:v>1.7309776635907641E-2</c:v>
                </c:pt>
                <c:pt idx="1161">
                  <c:v>1.730543618929116E-2</c:v>
                </c:pt>
                <c:pt idx="1162">
                  <c:v>1.7301092874569365E-2</c:v>
                </c:pt>
                <c:pt idx="1163">
                  <c:v>1.729674555716073E-2</c:v>
                </c:pt>
                <c:pt idx="1164">
                  <c:v>1.7291770827868553E-2</c:v>
                </c:pt>
                <c:pt idx="1165">
                  <c:v>1.7287411078269845E-2</c:v>
                </c:pt>
                <c:pt idx="1166">
                  <c:v>1.728304371189401E-2</c:v>
                </c:pt>
                <c:pt idx="1167">
                  <c:v>1.7278667563448095E-2</c:v>
                </c:pt>
                <c:pt idx="1168">
                  <c:v>1.7274281460227199E-2</c:v>
                </c:pt>
                <c:pt idx="1169">
                  <c:v>1.7269884222113844E-2</c:v>
                </c:pt>
                <c:pt idx="1170">
                  <c:v>1.7265474661578829E-2</c:v>
                </c:pt>
                <c:pt idx="1171">
                  <c:v>1.7261051583681682E-2</c:v>
                </c:pt>
                <c:pt idx="1172">
                  <c:v>1.7256613786070428E-2</c:v>
                </c:pt>
                <c:pt idx="1173">
                  <c:v>1.72521600589827E-2</c:v>
                </c:pt>
                <c:pt idx="1174">
                  <c:v>1.7247689185245059E-2</c:v>
                </c:pt>
                <c:pt idx="1175">
                  <c:v>1.724319994027412E-2</c:v>
                </c:pt>
                <c:pt idx="1176">
                  <c:v>1.7238691092076739E-2</c:v>
                </c:pt>
                <c:pt idx="1177">
                  <c:v>1.7234161401250479E-2</c:v>
                </c:pt>
                <c:pt idx="1178">
                  <c:v>1.7229609620984021E-2</c:v>
                </c:pt>
                <c:pt idx="1179">
                  <c:v>1.7225283368949289E-2</c:v>
                </c:pt>
                <c:pt idx="1180">
                  <c:v>1.7220434767842685E-2</c:v>
                </c:pt>
                <c:pt idx="1181">
                  <c:v>1.7215809164304128E-2</c:v>
                </c:pt>
                <c:pt idx="1182">
                  <c:v>1.7211156409998898E-2</c:v>
                </c:pt>
                <c:pt idx="1183">
                  <c:v>1.7206475221078127E-2</c:v>
                </c:pt>
                <c:pt idx="1184">
                  <c:v>1.7201764306286275E-2</c:v>
                </c:pt>
                <c:pt idx="1185">
                  <c:v>1.7197022366962224E-2</c:v>
                </c:pt>
                <c:pt idx="1186">
                  <c:v>1.7192248097040355E-2</c:v>
                </c:pt>
                <c:pt idx="1187">
                  <c:v>1.7187440202144556E-2</c:v>
                </c:pt>
                <c:pt idx="1188">
                  <c:v>1.7182598012208308E-2</c:v>
                </c:pt>
                <c:pt idx="1189">
                  <c:v>1.7177721615230478E-2</c:v>
                </c:pt>
                <c:pt idx="1190">
                  <c:v>1.7172811144414317E-2</c:v>
                </c:pt>
                <c:pt idx="1191">
                  <c:v>1.7167866732963527E-2</c:v>
                </c:pt>
                <c:pt idx="1192">
                  <c:v>1.7162888514082458E-2</c:v>
                </c:pt>
                <c:pt idx="1193">
                  <c:v>1.7157876620976776E-2</c:v>
                </c:pt>
                <c:pt idx="1194">
                  <c:v>1.715283118685236E-2</c:v>
                </c:pt>
                <c:pt idx="1195">
                  <c:v>1.7147752344916199E-2</c:v>
                </c:pt>
                <c:pt idx="1196">
                  <c:v>1.7142640228375704E-2</c:v>
                </c:pt>
                <c:pt idx="1197">
                  <c:v>1.7137494970438732E-2</c:v>
                </c:pt>
                <c:pt idx="1198">
                  <c:v>1.7132316704314671E-2</c:v>
                </c:pt>
                <c:pt idx="1199">
                  <c:v>1.7127105563212036E-2</c:v>
                </c:pt>
                <c:pt idx="1200">
                  <c:v>1.7121861680340873E-2</c:v>
                </c:pt>
                <c:pt idx="1201">
                  <c:v>1.7116585188911227E-2</c:v>
                </c:pt>
                <c:pt idx="1202">
                  <c:v>1.7111276222133358E-2</c:v>
                </c:pt>
                <c:pt idx="1203">
                  <c:v>1.7105934913218417E-2</c:v>
                </c:pt>
                <c:pt idx="1204">
                  <c:v>1.7100561395377533E-2</c:v>
                </c:pt>
                <c:pt idx="1205">
                  <c:v>1.7095155801822293E-2</c:v>
                </c:pt>
                <c:pt idx="1206">
                  <c:v>1.7089718265764275E-2</c:v>
                </c:pt>
                <c:pt idx="1207">
                  <c:v>1.7084248920415272E-2</c:v>
                </c:pt>
                <c:pt idx="1208">
                  <c:v>1.7078747898987303E-2</c:v>
                </c:pt>
                <c:pt idx="1209">
                  <c:v>1.7073215334692388E-2</c:v>
                </c:pt>
                <c:pt idx="1210">
                  <c:v>1.7067651360742762E-2</c:v>
                </c:pt>
                <c:pt idx="1211">
                  <c:v>1.7062056110350655E-2</c:v>
                </c:pt>
                <c:pt idx="1212">
                  <c:v>1.7056429716728307E-2</c:v>
                </c:pt>
                <c:pt idx="1213">
                  <c:v>1.7050772313087516E-2</c:v>
                </c:pt>
                <c:pt idx="1214">
                  <c:v>1.7045084032640521E-2</c:v>
                </c:pt>
                <c:pt idx="1215">
                  <c:v>1.7039365008598893E-2</c:v>
                </c:pt>
                <c:pt idx="1216">
                  <c:v>1.7032730305432113E-2</c:v>
                </c:pt>
                <c:pt idx="1217">
                  <c:v>1.7026941132948593E-2</c:v>
                </c:pt>
                <c:pt idx="1218">
                  <c:v>1.7021121651905922E-2</c:v>
                </c:pt>
                <c:pt idx="1219">
                  <c:v>1.7015271995530285E-2</c:v>
                </c:pt>
                <c:pt idx="1220">
                  <c:v>1.7009392297046771E-2</c:v>
                </c:pt>
                <c:pt idx="1221">
                  <c:v>1.7003609300358397E-2</c:v>
                </c:pt>
                <c:pt idx="1222">
                  <c:v>1.699754330665889E-2</c:v>
                </c:pt>
                <c:pt idx="1223">
                  <c:v>1.6991574281203181E-2</c:v>
                </c:pt>
                <c:pt idx="1224">
                  <c:v>1.6985575746538664E-2</c:v>
                </c:pt>
                <c:pt idx="1225">
                  <c:v>1.6979702117982651E-2</c:v>
                </c:pt>
                <c:pt idx="1226">
                  <c:v>1.697349068247464E-2</c:v>
                </c:pt>
                <c:pt idx="1227">
                  <c:v>1.6967404419520094E-2</c:v>
                </c:pt>
                <c:pt idx="1228">
                  <c:v>1.6961289180245569E-2</c:v>
                </c:pt>
                <c:pt idx="1229">
                  <c:v>1.6955084150737414E-2</c:v>
                </c:pt>
                <c:pt idx="1230">
                  <c:v>1.6948972305619304E-2</c:v>
                </c:pt>
                <c:pt idx="1231">
                  <c:v>1.6939281024498685E-2</c:v>
                </c:pt>
                <c:pt idx="1232">
                  <c:v>1.6933037248810519E-2</c:v>
                </c:pt>
                <c:pt idx="1233">
                  <c:v>1.6926765230716994E-2</c:v>
                </c:pt>
                <c:pt idx="1234">
                  <c:v>1.6920465103425878E-2</c:v>
                </c:pt>
                <c:pt idx="1235">
                  <c:v>1.6914137000145369E-2</c:v>
                </c:pt>
                <c:pt idx="1236">
                  <c:v>1.6907781054081042E-2</c:v>
                </c:pt>
                <c:pt idx="1237">
                  <c:v>1.6901397398438697E-2</c:v>
                </c:pt>
                <c:pt idx="1238">
                  <c:v>1.689498616642238E-2</c:v>
                </c:pt>
                <c:pt idx="1239">
                  <c:v>1.6888547491235265E-2</c:v>
                </c:pt>
                <c:pt idx="1240">
                  <c:v>1.6882081506079439E-2</c:v>
                </c:pt>
                <c:pt idx="1241">
                  <c:v>1.6875588344155455E-2</c:v>
                </c:pt>
                <c:pt idx="1242">
                  <c:v>1.6869068138663214E-2</c:v>
                </c:pt>
                <c:pt idx="1243">
                  <c:v>1.6862521022800645E-2</c:v>
                </c:pt>
                <c:pt idx="1244">
                  <c:v>1.6855947129765247E-2</c:v>
                </c:pt>
                <c:pt idx="1245">
                  <c:v>1.6849346592751897E-2</c:v>
                </c:pt>
                <c:pt idx="1246">
                  <c:v>1.6842719544955906E-2</c:v>
                </c:pt>
                <c:pt idx="1247">
                  <c:v>1.6836066119569747E-2</c:v>
                </c:pt>
                <c:pt idx="1248">
                  <c:v>1.6829386449784586E-2</c:v>
                </c:pt>
                <c:pt idx="1249">
                  <c:v>1.6822680668790928E-2</c:v>
                </c:pt>
                <c:pt idx="1250">
                  <c:v>1.681594890977732E-2</c:v>
                </c:pt>
                <c:pt idx="1251">
                  <c:v>1.6809191305930331E-2</c:v>
                </c:pt>
                <c:pt idx="1252">
                  <c:v>1.6802407990435669E-2</c:v>
                </c:pt>
                <c:pt idx="1253">
                  <c:v>1.6795599096476849E-2</c:v>
                </c:pt>
                <c:pt idx="1254">
                  <c:v>1.6788764757236303E-2</c:v>
                </c:pt>
                <c:pt idx="1255">
                  <c:v>1.6781905105894272E-2</c:v>
                </c:pt>
                <c:pt idx="1256">
                  <c:v>1.6775020275629684E-2</c:v>
                </c:pt>
                <c:pt idx="1257">
                  <c:v>1.6768110399619514E-2</c:v>
                </c:pt>
                <c:pt idx="1258">
                  <c:v>1.6761175611038754E-2</c:v>
                </c:pt>
                <c:pt idx="1259">
                  <c:v>1.6754216043061317E-2</c:v>
                </c:pt>
                <c:pt idx="1260">
                  <c:v>1.6747231828858497E-2</c:v>
                </c:pt>
                <c:pt idx="1261">
                  <c:v>1.6740223101600043E-2</c:v>
                </c:pt>
                <c:pt idx="1262">
                  <c:v>1.6733189994453536E-2</c:v>
                </c:pt>
                <c:pt idx="1263">
                  <c:v>1.6726132640585242E-2</c:v>
                </c:pt>
                <c:pt idx="1264">
                  <c:v>1.6719051173158802E-2</c:v>
                </c:pt>
                <c:pt idx="1265">
                  <c:v>1.6711945725336113E-2</c:v>
                </c:pt>
                <c:pt idx="1266">
                  <c:v>1.6704816430276891E-2</c:v>
                </c:pt>
                <c:pt idx="1267">
                  <c:v>1.6697663421139097E-2</c:v>
                </c:pt>
                <c:pt idx="1268">
                  <c:v>1.6690486831078516E-2</c:v>
                </c:pt>
                <c:pt idx="1269">
                  <c:v>1.6683286793248309E-2</c:v>
                </c:pt>
                <c:pt idx="1270">
                  <c:v>1.6676063440800106E-2</c:v>
                </c:pt>
                <c:pt idx="1271">
                  <c:v>1.6668816906883134E-2</c:v>
                </c:pt>
                <c:pt idx="1272">
                  <c:v>1.6661547324644005E-2</c:v>
                </c:pt>
                <c:pt idx="1273">
                  <c:v>1.6654254827227797E-2</c:v>
                </c:pt>
                <c:pt idx="1274">
                  <c:v>1.6646939547776535E-2</c:v>
                </c:pt>
                <c:pt idx="1275">
                  <c:v>1.6639601619430709E-2</c:v>
                </c:pt>
                <c:pt idx="1276">
                  <c:v>1.6632241175327973E-2</c:v>
                </c:pt>
                <c:pt idx="1277">
                  <c:v>1.6625018559244375E-2</c:v>
                </c:pt>
                <c:pt idx="1278">
                  <c:v>1.661761532428517E-2</c:v>
                </c:pt>
                <c:pt idx="1279">
                  <c:v>1.6610189964322109E-2</c:v>
                </c:pt>
                <c:pt idx="1280">
                  <c:v>1.660274261247632E-2</c:v>
                </c:pt>
                <c:pt idx="1281">
                  <c:v>1.659527340186543E-2</c:v>
                </c:pt>
                <c:pt idx="1282">
                  <c:v>1.6587782465605758E-2</c:v>
                </c:pt>
                <c:pt idx="1283">
                  <c:v>1.6580269936810322E-2</c:v>
                </c:pt>
                <c:pt idx="1284">
                  <c:v>1.657273594858975E-2</c:v>
                </c:pt>
                <c:pt idx="1285">
                  <c:v>1.6565180634052681E-2</c:v>
                </c:pt>
                <c:pt idx="1286">
                  <c:v>1.6557604126303822E-2</c:v>
                </c:pt>
                <c:pt idx="1287">
                  <c:v>1.6550006558445914E-2</c:v>
                </c:pt>
                <c:pt idx="1288">
                  <c:v>1.6542388063579931E-2</c:v>
                </c:pt>
                <c:pt idx="1289">
                  <c:v>1.6534748774802478E-2</c:v>
                </c:pt>
                <c:pt idx="1290">
                  <c:v>1.6527088825208626E-2</c:v>
                </c:pt>
                <c:pt idx="1291">
                  <c:v>1.6519408347889942E-2</c:v>
                </c:pt>
                <c:pt idx="1292">
                  <c:v>1.6511707475935354E-2</c:v>
                </c:pt>
                <c:pt idx="1293">
                  <c:v>1.650398634243162E-2</c:v>
                </c:pt>
                <c:pt idx="1294">
                  <c:v>1.6496245080462196E-2</c:v>
                </c:pt>
                <c:pt idx="1295">
                  <c:v>1.6488483823107039E-2</c:v>
                </c:pt>
                <c:pt idx="1296">
                  <c:v>1.6480702703444143E-2</c:v>
                </c:pt>
                <c:pt idx="1297">
                  <c:v>1.6472901854548201E-2</c:v>
                </c:pt>
                <c:pt idx="1298">
                  <c:v>1.6465081409490635E-2</c:v>
                </c:pt>
                <c:pt idx="1299">
                  <c:v>1.6457241501340671E-2</c:v>
                </c:pt>
                <c:pt idx="1300">
                  <c:v>1.6449382263163816E-2</c:v>
                </c:pt>
                <c:pt idx="1301">
                  <c:v>1.644150382802272E-2</c:v>
                </c:pt>
                <c:pt idx="1302">
                  <c:v>1.6433606328976978E-2</c:v>
                </c:pt>
                <c:pt idx="1303">
                  <c:v>1.6425689899083332E-2</c:v>
                </c:pt>
                <c:pt idx="1304">
                  <c:v>1.6417754671395245E-2</c:v>
                </c:pt>
                <c:pt idx="1305">
                  <c:v>1.6409800778963105E-2</c:v>
                </c:pt>
                <c:pt idx="1306">
                  <c:v>1.6401828354833579E-2</c:v>
                </c:pt>
                <c:pt idx="1307">
                  <c:v>1.6393837532051155E-2</c:v>
                </c:pt>
                <c:pt idx="1308">
                  <c:v>1.6385828443656363E-2</c:v>
                </c:pt>
                <c:pt idx="1309">
                  <c:v>1.6377801222686898E-2</c:v>
                </c:pt>
                <c:pt idx="1310">
                  <c:v>1.6369756002176945E-2</c:v>
                </c:pt>
                <c:pt idx="1311">
                  <c:v>1.6361692915157187E-2</c:v>
                </c:pt>
                <c:pt idx="1312">
                  <c:v>1.6353612094655894E-2</c:v>
                </c:pt>
                <c:pt idx="1313">
                  <c:v>1.634551367369718E-2</c:v>
                </c:pt>
                <c:pt idx="1314">
                  <c:v>1.6337397785301876E-2</c:v>
                </c:pt>
                <c:pt idx="1315">
                  <c:v>1.632926456248774E-2</c:v>
                </c:pt>
                <c:pt idx="1316">
                  <c:v>1.6321114138269029E-2</c:v>
                </c:pt>
                <c:pt idx="1317">
                  <c:v>1.6312946645656277E-2</c:v>
                </c:pt>
                <c:pt idx="1318">
                  <c:v>1.6304762217657389E-2</c:v>
                </c:pt>
                <c:pt idx="1319">
                  <c:v>1.6296560987275895E-2</c:v>
                </c:pt>
                <c:pt idx="1320">
                  <c:v>1.6288343087512251E-2</c:v>
                </c:pt>
                <c:pt idx="1321">
                  <c:v>1.6280108651363413E-2</c:v>
                </c:pt>
                <c:pt idx="1322">
                  <c:v>1.6271857811822835E-2</c:v>
                </c:pt>
                <c:pt idx="1323">
                  <c:v>1.6263590701880028E-2</c:v>
                </c:pt>
                <c:pt idx="1324">
                  <c:v>1.6255307454521431E-2</c:v>
                </c:pt>
                <c:pt idx="1325">
                  <c:v>1.6247008202729552E-2</c:v>
                </c:pt>
                <c:pt idx="1326">
                  <c:v>1.6238693079483602E-2</c:v>
                </c:pt>
                <c:pt idx="1327">
                  <c:v>1.6230362217758858E-2</c:v>
                </c:pt>
                <c:pt idx="1328">
                  <c:v>1.6222015750527088E-2</c:v>
                </c:pt>
                <c:pt idx="1329">
                  <c:v>1.6213653810756127E-2</c:v>
                </c:pt>
                <c:pt idx="1330">
                  <c:v>1.620527653141051E-2</c:v>
                </c:pt>
                <c:pt idx="1331">
                  <c:v>1.6196884045450846E-2</c:v>
                </c:pt>
                <c:pt idx="1332">
                  <c:v>1.6188476485833572E-2</c:v>
                </c:pt>
                <c:pt idx="1333">
                  <c:v>1.6180053985512501E-2</c:v>
                </c:pt>
                <c:pt idx="1334">
                  <c:v>1.6171616677436405E-2</c:v>
                </c:pt>
                <c:pt idx="1335">
                  <c:v>1.6163164694551001E-2</c:v>
                </c:pt>
                <c:pt idx="1336">
                  <c:v>1.6154698169798046E-2</c:v>
                </c:pt>
                <c:pt idx="1337">
                  <c:v>1.6146217236115156E-2</c:v>
                </c:pt>
                <c:pt idx="1338">
                  <c:v>1.6137722026436645E-2</c:v>
                </c:pt>
                <c:pt idx="1339">
                  <c:v>1.6129212673692238E-2</c:v>
                </c:pt>
                <c:pt idx="1340">
                  <c:v>1.6120689310808369E-2</c:v>
                </c:pt>
                <c:pt idx="1341">
                  <c:v>1.611215207070732E-2</c:v>
                </c:pt>
                <c:pt idx="1342">
                  <c:v>1.6103601086307418E-2</c:v>
                </c:pt>
                <c:pt idx="1343">
                  <c:v>1.609503649052306E-2</c:v>
                </c:pt>
                <c:pt idx="1344">
                  <c:v>1.6086458416264476E-2</c:v>
                </c:pt>
                <c:pt idx="1345">
                  <c:v>1.607786699643839E-2</c:v>
                </c:pt>
                <c:pt idx="1346">
                  <c:v>1.6069262363947151E-2</c:v>
                </c:pt>
                <c:pt idx="1347">
                  <c:v>1.6060644651689163E-2</c:v>
                </c:pt>
                <c:pt idx="1348">
                  <c:v>1.6052013992558668E-2</c:v>
                </c:pt>
                <c:pt idx="1349">
                  <c:v>1.6043370519446189E-2</c:v>
                </c:pt>
                <c:pt idx="1350">
                  <c:v>1.6034714365237866E-2</c:v>
                </c:pt>
                <c:pt idx="1351">
                  <c:v>1.6026045662815677E-2</c:v>
                </c:pt>
                <c:pt idx="1352">
                  <c:v>1.6017364545057661E-2</c:v>
                </c:pt>
                <c:pt idx="1353">
                  <c:v>1.600867114483813E-2</c:v>
                </c:pt>
                <c:pt idx="1354">
                  <c:v>1.5999965595026144E-2</c:v>
                </c:pt>
                <c:pt idx="1355">
                  <c:v>1.5991248028487694E-2</c:v>
                </c:pt>
                <c:pt idx="1356">
                  <c:v>1.5982518578084175E-2</c:v>
                </c:pt>
                <c:pt idx="1357">
                  <c:v>1.5973777376672819E-2</c:v>
                </c:pt>
                <c:pt idx="1358">
                  <c:v>1.5965024557106473E-2</c:v>
                </c:pt>
                <c:pt idx="1359">
                  <c:v>1.5956260252234056E-2</c:v>
                </c:pt>
                <c:pt idx="1360">
                  <c:v>1.5947484594900089E-2</c:v>
                </c:pt>
                <c:pt idx="1361">
                  <c:v>1.593869771794473E-2</c:v>
                </c:pt>
                <c:pt idx="1362">
                  <c:v>1.5929899754204398E-2</c:v>
                </c:pt>
                <c:pt idx="1363">
                  <c:v>1.5921090836510485E-2</c:v>
                </c:pt>
                <c:pt idx="1364">
                  <c:v>1.5912271097690441E-2</c:v>
                </c:pt>
                <c:pt idx="1365">
                  <c:v>1.5903440670567336E-2</c:v>
                </c:pt>
                <c:pt idx="1366">
                  <c:v>1.5894599687960507E-2</c:v>
                </c:pt>
                <c:pt idx="1367">
                  <c:v>1.5885748282683829E-2</c:v>
                </c:pt>
                <c:pt idx="1368">
                  <c:v>1.5876886587547667E-2</c:v>
                </c:pt>
                <c:pt idx="1369">
                  <c:v>1.5868014735357785E-2</c:v>
                </c:pt>
                <c:pt idx="1370">
                  <c:v>1.5859132858915569E-2</c:v>
                </c:pt>
                <c:pt idx="1371">
                  <c:v>1.5850241091017809E-2</c:v>
                </c:pt>
                <c:pt idx="1372">
                  <c:v>1.5841339564457133E-2</c:v>
                </c:pt>
                <c:pt idx="1373">
                  <c:v>1.583242841202178E-2</c:v>
                </c:pt>
                <c:pt idx="1374">
                  <c:v>1.5823507766495184E-2</c:v>
                </c:pt>
                <c:pt idx="1375">
                  <c:v>1.5814577760656832E-2</c:v>
                </c:pt>
                <c:pt idx="1376">
                  <c:v>1.5805638527281826E-2</c:v>
                </c:pt>
                <c:pt idx="1377">
                  <c:v>1.5796690199140016E-2</c:v>
                </c:pt>
                <c:pt idx="1378">
                  <c:v>1.578773290899731E-2</c:v>
                </c:pt>
                <c:pt idx="1379">
                  <c:v>1.5778766789615459E-2</c:v>
                </c:pt>
                <c:pt idx="1380">
                  <c:v>1.5769791973750513E-2</c:v>
                </c:pt>
                <c:pt idx="1381">
                  <c:v>1.5760808594155674E-2</c:v>
                </c:pt>
                <c:pt idx="1382">
                  <c:v>1.5751816783578242E-2</c:v>
                </c:pt>
                <c:pt idx="1383">
                  <c:v>1.5742816674761559E-2</c:v>
                </c:pt>
                <c:pt idx="1384">
                  <c:v>1.5733808400444384E-2</c:v>
                </c:pt>
                <c:pt idx="1385">
                  <c:v>1.5724792093360647E-2</c:v>
                </c:pt>
                <c:pt idx="1386">
                  <c:v>1.571576788624034E-2</c:v>
                </c:pt>
                <c:pt idx="1387">
                  <c:v>1.5706735911807979E-2</c:v>
                </c:pt>
                <c:pt idx="1388">
                  <c:v>1.5697696302784139E-2</c:v>
                </c:pt>
                <c:pt idx="1389">
                  <c:v>1.5688649191885014E-2</c:v>
                </c:pt>
                <c:pt idx="1390">
                  <c:v>1.5679594711820666E-2</c:v>
                </c:pt>
                <c:pt idx="1391">
                  <c:v>1.5670532995298747E-2</c:v>
                </c:pt>
                <c:pt idx="1392">
                  <c:v>1.5661464175020779E-2</c:v>
                </c:pt>
                <c:pt idx="1393">
                  <c:v>1.56523883836839E-2</c:v>
                </c:pt>
                <c:pt idx="1394">
                  <c:v>1.5643305753980659E-2</c:v>
                </c:pt>
                <c:pt idx="1395">
                  <c:v>1.5634216419825191E-2</c:v>
                </c:pt>
                <c:pt idx="1396">
                  <c:v>1.5625120622019283E-2</c:v>
                </c:pt>
                <c:pt idx="1397">
                  <c:v>1.5616018790272251E-2</c:v>
                </c:pt>
                <c:pt idx="1398">
                  <c:v>1.5606911374615772E-2</c:v>
                </c:pt>
                <c:pt idx="1399">
                  <c:v>1.5597798826274442E-2</c:v>
                </c:pt>
                <c:pt idx="1400">
                  <c:v>1.5588681597664446E-2</c:v>
                </c:pt>
                <c:pt idx="1401">
                  <c:v>1.5579560142392689E-2</c:v>
                </c:pt>
                <c:pt idx="1402">
                  <c:v>1.557043491525833E-2</c:v>
                </c:pt>
                <c:pt idx="1403">
                  <c:v>1.5561306372251024E-2</c:v>
                </c:pt>
                <c:pt idx="1404">
                  <c:v>1.5552174970552243E-2</c:v>
                </c:pt>
                <c:pt idx="1405">
                  <c:v>1.5543041168534395E-2</c:v>
                </c:pt>
                <c:pt idx="1406">
                  <c:v>1.5533905425760828E-2</c:v>
                </c:pt>
                <c:pt idx="1407">
                  <c:v>1.5524768202986042E-2</c:v>
                </c:pt>
                <c:pt idx="1408">
                  <c:v>1.5515629962155917E-2</c:v>
                </c:pt>
                <c:pt idx="1409">
                  <c:v>1.5506491166406615E-2</c:v>
                </c:pt>
                <c:pt idx="1410">
                  <c:v>1.5497352280065668E-2</c:v>
                </c:pt>
                <c:pt idx="1411">
                  <c:v>1.5488213768650455E-2</c:v>
                </c:pt>
                <c:pt idx="1412">
                  <c:v>1.5479076098870606E-2</c:v>
                </c:pt>
                <c:pt idx="1413">
                  <c:v>1.5469939738625156E-2</c:v>
                </c:pt>
                <c:pt idx="1414">
                  <c:v>1.5460805157004076E-2</c:v>
                </c:pt>
                <c:pt idx="1415">
                  <c:v>1.5451672824288717E-2</c:v>
                </c:pt>
                <c:pt idx="1416">
                  <c:v>1.544254321194961E-2</c:v>
                </c:pt>
                <c:pt idx="1417">
                  <c:v>1.5433416792648884E-2</c:v>
                </c:pt>
                <c:pt idx="1418">
                  <c:v>1.5424294040238731E-2</c:v>
                </c:pt>
                <c:pt idx="1419">
                  <c:v>1.5415175429761622E-2</c:v>
                </c:pt>
                <c:pt idx="1420">
                  <c:v>1.5406061437450963E-2</c:v>
                </c:pt>
                <c:pt idx="1421">
                  <c:v>1.5396952540729571E-2</c:v>
                </c:pt>
                <c:pt idx="1422">
                  <c:v>1.5387849218211415E-2</c:v>
                </c:pt>
                <c:pt idx="1423">
                  <c:v>1.5378751949700745E-2</c:v>
                </c:pt>
                <c:pt idx="1424">
                  <c:v>1.5368363101545744E-2</c:v>
                </c:pt>
                <c:pt idx="1425">
                  <c:v>1.5359280427108532E-2</c:v>
                </c:pt>
                <c:pt idx="1426">
                  <c:v>1.5350205322382533E-2</c:v>
                </c:pt>
                <c:pt idx="1427">
                  <c:v>1.534113827210285E-2</c:v>
                </c:pt>
                <c:pt idx="1428">
                  <c:v>1.5332079762194207E-2</c:v>
                </c:pt>
                <c:pt idx="1429">
                  <c:v>1.5323030279771829E-2</c:v>
                </c:pt>
                <c:pt idx="1430">
                  <c:v>1.5313990313141223E-2</c:v>
                </c:pt>
                <c:pt idx="1431">
                  <c:v>1.5304960351797955E-2</c:v>
                </c:pt>
                <c:pt idx="1432">
                  <c:v>1.5295940886427873E-2</c:v>
                </c:pt>
                <c:pt idx="1433">
                  <c:v>1.5286620270255744E-2</c:v>
                </c:pt>
                <c:pt idx="1434">
                  <c:v>1.5277624070256591E-2</c:v>
                </c:pt>
                <c:pt idx="1435">
                  <c:v>1.5268639870763382E-2</c:v>
                </c:pt>
                <c:pt idx="1436">
                  <c:v>1.5259668166420444E-2</c:v>
                </c:pt>
                <c:pt idx="1437">
                  <c:v>1.5250709453059784E-2</c:v>
                </c:pt>
                <c:pt idx="1438">
                  <c:v>1.5241764227698693E-2</c:v>
                </c:pt>
                <c:pt idx="1439">
                  <c:v>1.5231605889377225E-2</c:v>
                </c:pt>
                <c:pt idx="1440">
                  <c:v>1.522391623498477E-2</c:v>
                </c:pt>
                <c:pt idx="1441">
                  <c:v>1.5215014467602534E-2</c:v>
                </c:pt>
                <c:pt idx="1442">
                  <c:v>1.5206128188162813E-2</c:v>
                </c:pt>
                <c:pt idx="1443">
                  <c:v>1.5197257899618255E-2</c:v>
                </c:pt>
                <c:pt idx="1444">
                  <c:v>1.5188404106108545E-2</c:v>
                </c:pt>
                <c:pt idx="1445">
                  <c:v>1.5179567312961046E-2</c:v>
                </c:pt>
                <c:pt idx="1446">
                  <c:v>1.5170748026689277E-2</c:v>
                </c:pt>
                <c:pt idx="1447">
                  <c:v>1.5161946753772904E-2</c:v>
                </c:pt>
                <c:pt idx="1448">
                  <c:v>1.5153163895322333E-2</c:v>
                </c:pt>
                <c:pt idx="1449">
                  <c:v>1.514439966532158E-2</c:v>
                </c:pt>
                <c:pt idx="1450">
                  <c:v>1.5135654258677474E-2</c:v>
                </c:pt>
                <c:pt idx="1451">
                  <c:v>1.5126927870290062E-2</c:v>
                </c:pt>
                <c:pt idx="1452">
                  <c:v>1.5118220695054157E-2</c:v>
                </c:pt>
                <c:pt idx="1453">
                  <c:v>1.5109532927859111E-2</c:v>
                </c:pt>
                <c:pt idx="1454">
                  <c:v>1.5100864763587501E-2</c:v>
                </c:pt>
                <c:pt idx="1455">
                  <c:v>1.5092216397117103E-2</c:v>
                </c:pt>
                <c:pt idx="1456">
                  <c:v>1.5083588023320016E-2</c:v>
                </c:pt>
                <c:pt idx="1457">
                  <c:v>1.5074979837062656E-2</c:v>
                </c:pt>
                <c:pt idx="1458">
                  <c:v>1.5066392033205981E-2</c:v>
                </c:pt>
                <c:pt idx="1459">
                  <c:v>1.5057824806605708E-2</c:v>
                </c:pt>
                <c:pt idx="1460">
                  <c:v>1.5049278352111655E-2</c:v>
                </c:pt>
                <c:pt idx="1461">
                  <c:v>1.5040752864568182E-2</c:v>
                </c:pt>
                <c:pt idx="1462">
                  <c:v>1.5032248538815064E-2</c:v>
                </c:pt>
                <c:pt idx="1463">
                  <c:v>1.5023765569685517E-2</c:v>
                </c:pt>
                <c:pt idx="1464">
                  <c:v>1.5015304152009051E-2</c:v>
                </c:pt>
                <c:pt idx="1465">
                  <c:v>1.5006864480608624E-2</c:v>
                </c:pt>
                <c:pt idx="1466">
                  <c:v>1.4998446750302602E-2</c:v>
                </c:pt>
                <c:pt idx="1467">
                  <c:v>1.4990051155903674E-2</c:v>
                </c:pt>
                <c:pt idx="1468">
                  <c:v>1.4981677892220387E-2</c:v>
                </c:pt>
                <c:pt idx="1469">
                  <c:v>1.4973327154055596E-2</c:v>
                </c:pt>
                <c:pt idx="1470">
                  <c:v>1.4964999136206709E-2</c:v>
                </c:pt>
                <c:pt idx="1471">
                  <c:v>1.4956694033467196E-2</c:v>
                </c:pt>
                <c:pt idx="1472">
                  <c:v>1.4948412040625065E-2</c:v>
                </c:pt>
                <c:pt idx="1473">
                  <c:v>1.494015335246265E-2</c:v>
                </c:pt>
                <c:pt idx="1474">
                  <c:v>1.4931918163759226E-2</c:v>
                </c:pt>
                <c:pt idx="1475">
                  <c:v>1.4923706669287733E-2</c:v>
                </c:pt>
                <c:pt idx="1476">
                  <c:v>1.4913828919632763E-2</c:v>
                </c:pt>
                <c:pt idx="1477">
                  <c:v>1.4905671887846649E-2</c:v>
                </c:pt>
                <c:pt idx="1478">
                  <c:v>1.4897539192589198E-2</c:v>
                </c:pt>
                <c:pt idx="1479">
                  <c:v>1.4889431028626133E-2</c:v>
                </c:pt>
                <c:pt idx="1480">
                  <c:v>1.4881347590719705E-2</c:v>
                </c:pt>
                <c:pt idx="1481">
                  <c:v>1.4874049766856124E-2</c:v>
                </c:pt>
                <c:pt idx="1482">
                  <c:v>1.4865255672099911E-2</c:v>
                </c:pt>
                <c:pt idx="1483">
                  <c:v>1.4857247580887802E-2</c:v>
                </c:pt>
                <c:pt idx="1484">
                  <c:v>1.484926499473354E-2</c:v>
                </c:pt>
                <c:pt idx="1485">
                  <c:v>1.4842049431236865E-2</c:v>
                </c:pt>
                <c:pt idx="1486">
                  <c:v>1.4834113483325332E-2</c:v>
                </c:pt>
                <c:pt idx="1487">
                  <c:v>1.4826203579243689E-2</c:v>
                </c:pt>
                <c:pt idx="1488">
                  <c:v>1.4818319913700619E-2</c:v>
                </c:pt>
                <c:pt idx="1489">
                  <c:v>1.4810462681401088E-2</c:v>
                </c:pt>
                <c:pt idx="1490">
                  <c:v>1.4801677621347983E-2</c:v>
                </c:pt>
                <c:pt idx="1491">
                  <c:v>1.4794828295331259E-2</c:v>
                </c:pt>
                <c:pt idx="1492">
                  <c:v>1.4787051530950742E-2</c:v>
                </c:pt>
                <c:pt idx="1493">
                  <c:v>1.4779301978592887E-2</c:v>
                </c:pt>
                <c:pt idx="1494">
                  <c:v>1.4770015869580941E-2</c:v>
                </c:pt>
                <c:pt idx="1495">
                  <c:v>1.4762328864197325E-2</c:v>
                </c:pt>
                <c:pt idx="1496">
                  <c:v>1.4754669713088888E-2</c:v>
                </c:pt>
                <c:pt idx="1497">
                  <c:v>1.4747038610940228E-2</c:v>
                </c:pt>
                <c:pt idx="1498">
                  <c:v>1.4740108835711504E-2</c:v>
                </c:pt>
                <c:pt idx="1499">
                  <c:v>1.4731861332245804E-2</c:v>
                </c:pt>
                <c:pt idx="1500">
                  <c:v>1.4724315545052463E-2</c:v>
                </c:pt>
                <c:pt idx="1501">
                  <c:v>1.4716798585524608E-2</c:v>
                </c:pt>
                <c:pt idx="1502">
                  <c:v>1.470931064832919E-2</c:v>
                </c:pt>
                <c:pt idx="1503">
                  <c:v>1.4701851928130987E-2</c:v>
                </c:pt>
                <c:pt idx="1504">
                  <c:v>1.4694422619590636E-2</c:v>
                </c:pt>
                <c:pt idx="1505">
                  <c:v>1.4687022917365721E-2</c:v>
                </c:pt>
                <c:pt idx="1506">
                  <c:v>1.4679653016111653E-2</c:v>
                </c:pt>
                <c:pt idx="1507">
                  <c:v>1.467231311047883E-2</c:v>
                </c:pt>
                <c:pt idx="1508">
                  <c:v>1.4665003395116345E-2</c:v>
                </c:pt>
                <c:pt idx="1509">
                  <c:v>1.4657724064669152E-2</c:v>
                </c:pt>
                <c:pt idx="1510">
                  <c:v>1.4650475313780028E-2</c:v>
                </c:pt>
                <c:pt idx="1511">
                  <c:v>1.4643257337088263E-2</c:v>
                </c:pt>
                <c:pt idx="1512">
                  <c:v>1.4636070329230536E-2</c:v>
                </c:pt>
                <c:pt idx="1513">
                  <c:v>1.4628914484841344E-2</c:v>
                </c:pt>
                <c:pt idx="1514">
                  <c:v>1.4621789998551266E-2</c:v>
                </c:pt>
                <c:pt idx="1515">
                  <c:v>1.4614697064989357E-2</c:v>
                </c:pt>
                <c:pt idx="1516">
                  <c:v>1.4607635878781404E-2</c:v>
                </c:pt>
                <c:pt idx="1517">
                  <c:v>1.4600606634551233E-2</c:v>
                </c:pt>
                <c:pt idx="1518">
                  <c:v>1.4593609526919621E-2</c:v>
                </c:pt>
                <c:pt idx="1519">
                  <c:v>1.4586644750505603E-2</c:v>
                </c:pt>
                <c:pt idx="1520">
                  <c:v>1.4580252904598615E-2</c:v>
                </c:pt>
                <c:pt idx="1521">
                  <c:v>1.4572812969792768E-2</c:v>
                </c:pt>
                <c:pt idx="1522">
                  <c:v>1.456594635472004E-2</c:v>
                </c:pt>
                <c:pt idx="1523">
                  <c:v>1.4559112849316869E-2</c:v>
                </c:pt>
                <c:pt idx="1524">
                  <c:v>1.4552312648190745E-2</c:v>
                </c:pt>
                <c:pt idx="1525">
                  <c:v>1.4545545945947853E-2</c:v>
                </c:pt>
                <c:pt idx="1526">
                  <c:v>1.4538812937191326E-2</c:v>
                </c:pt>
                <c:pt idx="1527">
                  <c:v>1.4532113816522993E-2</c:v>
                </c:pt>
                <c:pt idx="1528">
                  <c:v>1.4522925046518718E-2</c:v>
                </c:pt>
                <c:pt idx="1529">
                  <c:v>1.4516304402436219E-2</c:v>
                </c:pt>
                <c:pt idx="1530">
                  <c:v>1.4509718282834963E-2</c:v>
                </c:pt>
                <c:pt idx="1531">
                  <c:v>1.4503166882297715E-2</c:v>
                </c:pt>
                <c:pt idx="1532">
                  <c:v>1.4496650395405266E-2</c:v>
                </c:pt>
                <c:pt idx="1533">
                  <c:v>1.4490169016737746E-2</c:v>
                </c:pt>
                <c:pt idx="1534">
                  <c:v>1.4483722940873536E-2</c:v>
                </c:pt>
                <c:pt idx="1535">
                  <c:v>1.4477312362389486E-2</c:v>
                </c:pt>
                <c:pt idx="1536">
                  <c:v>1.4470937475861565E-2</c:v>
                </c:pt>
                <c:pt idx="1537">
                  <c:v>1.4464598475864215E-2</c:v>
                </c:pt>
                <c:pt idx="1538">
                  <c:v>1.4458295556971652E-2</c:v>
                </c:pt>
                <c:pt idx="1539">
                  <c:v>1.445202891375569E-2</c:v>
                </c:pt>
                <c:pt idx="1540">
                  <c:v>1.4445798740788137E-2</c:v>
                </c:pt>
                <c:pt idx="1541">
                  <c:v>1.4439605232639711E-2</c:v>
                </c:pt>
                <c:pt idx="1542">
                  <c:v>1.4432572082903683E-2</c:v>
                </c:pt>
                <c:pt idx="1543">
                  <c:v>1.4426457797408242E-2</c:v>
                </c:pt>
                <c:pt idx="1544">
                  <c:v>1.4420380788234885E-2</c:v>
                </c:pt>
                <c:pt idx="1545">
                  <c:v>1.4414341249951043E-2</c:v>
                </c:pt>
                <c:pt idx="1546">
                  <c:v>1.4408339377123927E-2</c:v>
                </c:pt>
                <c:pt idx="1547">
                  <c:v>1.4402375364320968E-2</c:v>
                </c:pt>
                <c:pt idx="1548">
                  <c:v>1.4396449406108501E-2</c:v>
                </c:pt>
                <c:pt idx="1549">
                  <c:v>1.4390561697051985E-2</c:v>
                </c:pt>
                <c:pt idx="1550">
                  <c:v>1.4384712431717758E-2</c:v>
                </c:pt>
                <c:pt idx="1551">
                  <c:v>1.4378901804671718E-2</c:v>
                </c:pt>
                <c:pt idx="1552">
                  <c:v>1.437313001047932E-2</c:v>
                </c:pt>
                <c:pt idx="1553">
                  <c:v>1.4367397243706247E-2</c:v>
                </c:pt>
                <c:pt idx="1554">
                  <c:v>1.4361703698918395E-2</c:v>
                </c:pt>
                <c:pt idx="1555">
                  <c:v>1.4356049570681224E-2</c:v>
                </c:pt>
                <c:pt idx="1556">
                  <c:v>1.4350435053561728E-2</c:v>
                </c:pt>
                <c:pt idx="1557">
                  <c:v>1.4344860342125582E-2</c:v>
                </c:pt>
                <c:pt idx="1558">
                  <c:v>1.433932563094022E-2</c:v>
                </c:pt>
                <c:pt idx="1559">
                  <c:v>1.4333831114572195E-2</c:v>
                </c:pt>
                <c:pt idx="1560">
                  <c:v>1.4328376987590034E-2</c:v>
                </c:pt>
                <c:pt idx="1561">
                  <c:v>1.4322963444562043E-2</c:v>
                </c:pt>
                <c:pt idx="1562">
                  <c:v>1.4317590680056965E-2</c:v>
                </c:pt>
                <c:pt idx="1563">
                  <c:v>1.4312258888645301E-2</c:v>
                </c:pt>
                <c:pt idx="1564">
                  <c:v>1.4306968264897543E-2</c:v>
                </c:pt>
                <c:pt idx="1565">
                  <c:v>1.4301719003385066E-2</c:v>
                </c:pt>
                <c:pt idx="1566">
                  <c:v>1.4296511298681213E-2</c:v>
                </c:pt>
                <c:pt idx="1567">
                  <c:v>1.4291345345359767E-2</c:v>
                </c:pt>
                <c:pt idx="1568">
                  <c:v>1.4286221337995385E-2</c:v>
                </c:pt>
                <c:pt idx="1569">
                  <c:v>1.4281139471164475E-2</c:v>
                </c:pt>
                <c:pt idx="1570">
                  <c:v>1.4276099939444764E-2</c:v>
                </c:pt>
                <c:pt idx="1571">
                  <c:v>1.427110293741507E-2</c:v>
                </c:pt>
                <c:pt idx="1572">
                  <c:v>1.426614865965618E-2</c:v>
                </c:pt>
                <c:pt idx="1573">
                  <c:v>1.4261237300749982E-2</c:v>
                </c:pt>
                <c:pt idx="1574">
                  <c:v>1.4256369055280769E-2</c:v>
                </c:pt>
                <c:pt idx="1575">
                  <c:v>1.4251544117833711E-2</c:v>
                </c:pt>
                <c:pt idx="1576">
                  <c:v>1.4246762682995949E-2</c:v>
                </c:pt>
                <c:pt idx="1577">
                  <c:v>1.424202494535725E-2</c:v>
                </c:pt>
                <c:pt idx="1578">
                  <c:v>1.4237331099508919E-2</c:v>
                </c:pt>
                <c:pt idx="1579">
                  <c:v>1.4232681340044446E-2</c:v>
                </c:pt>
                <c:pt idx="1580">
                  <c:v>1.4228075861559077E-2</c:v>
                </c:pt>
                <c:pt idx="1581">
                  <c:v>1.4223514858651339E-2</c:v>
                </c:pt>
                <c:pt idx="1582">
                  <c:v>1.4218998525920856E-2</c:v>
                </c:pt>
                <c:pt idx="1583">
                  <c:v>1.4214527057970537E-2</c:v>
                </c:pt>
                <c:pt idx="1584">
                  <c:v>1.4210100649405704E-2</c:v>
                </c:pt>
                <c:pt idx="1585">
                  <c:v>1.420571949483386E-2</c:v>
                </c:pt>
                <c:pt idx="1586">
                  <c:v>1.4201383788865802E-2</c:v>
                </c:pt>
                <c:pt idx="1587">
                  <c:v>1.4197093726115167E-2</c:v>
                </c:pt>
                <c:pt idx="1588">
                  <c:v>1.419284950119757E-2</c:v>
                </c:pt>
                <c:pt idx="1589">
                  <c:v>1.4188651308732781E-2</c:v>
                </c:pt>
                <c:pt idx="1590">
                  <c:v>1.4184499343342106E-2</c:v>
                </c:pt>
                <c:pt idx="1591">
                  <c:v>1.4180393799651886E-2</c:v>
                </c:pt>
                <c:pt idx="1592">
                  <c:v>1.4176334872290218E-2</c:v>
                </c:pt>
                <c:pt idx="1593">
                  <c:v>1.4172322755889574E-2</c:v>
                </c:pt>
                <c:pt idx="1594">
                  <c:v>1.4168357645084402E-2</c:v>
                </c:pt>
                <c:pt idx="1595">
                  <c:v>1.416443973451462E-2</c:v>
                </c:pt>
                <c:pt idx="1596">
                  <c:v>1.4160569218821905E-2</c:v>
                </c:pt>
                <c:pt idx="1597">
                  <c:v>1.4156746292653179E-2</c:v>
                </c:pt>
                <c:pt idx="1598">
                  <c:v>1.4152971150657785E-2</c:v>
                </c:pt>
                <c:pt idx="1599">
                  <c:v>1.4149243987489879E-2</c:v>
                </c:pt>
                <c:pt idx="1600">
                  <c:v>1.4145564997807336E-2</c:v>
                </c:pt>
                <c:pt idx="1601">
                  <c:v>1.4141934376271981E-2</c:v>
                </c:pt>
                <c:pt idx="1602">
                  <c:v>1.4138352317549792E-2</c:v>
                </c:pt>
                <c:pt idx="1603">
                  <c:v>1.4134819016311353E-2</c:v>
                </c:pt>
                <c:pt idx="1604">
                  <c:v>1.4131334667231186E-2</c:v>
                </c:pt>
                <c:pt idx="1605">
                  <c:v>1.4127899464987975E-2</c:v>
                </c:pt>
                <c:pt idx="1606">
                  <c:v>1.4124513604266318E-2</c:v>
                </c:pt>
                <c:pt idx="1607">
                  <c:v>1.4121177279753877E-2</c:v>
                </c:pt>
                <c:pt idx="1608">
                  <c:v>1.4117890686143792E-2</c:v>
                </c:pt>
                <c:pt idx="1609">
                  <c:v>1.4114654018134018E-2</c:v>
                </c:pt>
                <c:pt idx="1610">
                  <c:v>1.4111467470427548E-2</c:v>
                </c:pt>
                <c:pt idx="1611">
                  <c:v>1.4108331237731539E-2</c:v>
                </c:pt>
                <c:pt idx="1612">
                  <c:v>1.4105245514759715E-2</c:v>
                </c:pt>
                <c:pt idx="1613">
                  <c:v>1.4102210496229959E-2</c:v>
                </c:pt>
                <c:pt idx="1614">
                  <c:v>1.4099226376865632E-2</c:v>
                </c:pt>
                <c:pt idx="1615">
                  <c:v>1.4096293351395792E-2</c:v>
                </c:pt>
                <c:pt idx="1616">
                  <c:v>1.4093411614554968E-2</c:v>
                </c:pt>
                <c:pt idx="1617">
                  <c:v>1.4090581361082943E-2</c:v>
                </c:pt>
                <c:pt idx="1618">
                  <c:v>1.4087802785725856E-2</c:v>
                </c:pt>
                <c:pt idx="1619">
                  <c:v>1.4085076083234883E-2</c:v>
                </c:pt>
                <c:pt idx="1620">
                  <c:v>1.4082401448367983E-2</c:v>
                </c:pt>
                <c:pt idx="1621">
                  <c:v>1.407977907588838E-2</c:v>
                </c:pt>
                <c:pt idx="1622">
                  <c:v>1.4077209160565859E-2</c:v>
                </c:pt>
                <c:pt idx="1623">
                  <c:v>1.4074691897176344E-2</c:v>
                </c:pt>
                <c:pt idx="1624">
                  <c:v>1.4072227480501888E-2</c:v>
                </c:pt>
                <c:pt idx="1625">
                  <c:v>1.4069816105331333E-2</c:v>
                </c:pt>
                <c:pt idx="1626">
                  <c:v>1.4067457966459872E-2</c:v>
                </c:pt>
                <c:pt idx="1627">
                  <c:v>1.4065153258689272E-2</c:v>
                </c:pt>
                <c:pt idx="1628">
                  <c:v>1.4062902176828082E-2</c:v>
                </c:pt>
                <c:pt idx="1629">
                  <c:v>1.4060704915691427E-2</c:v>
                </c:pt>
                <c:pt idx="1630">
                  <c:v>1.4058561670102315E-2</c:v>
                </c:pt>
                <c:pt idx="1631">
                  <c:v>1.4056472634889664E-2</c:v>
                </c:pt>
                <c:pt idx="1632">
                  <c:v>1.4054438004890278E-2</c:v>
                </c:pt>
                <c:pt idx="1633">
                  <c:v>1.4052457974947752E-2</c:v>
                </c:pt>
                <c:pt idx="1634">
                  <c:v>1.4050532739913782E-2</c:v>
                </c:pt>
                <c:pt idx="1635">
                  <c:v>1.4048662494646414E-2</c:v>
                </c:pt>
                <c:pt idx="1636">
                  <c:v>1.4046847434012459E-2</c:v>
                </c:pt>
                <c:pt idx="1637">
                  <c:v>1.4045087752885729E-2</c:v>
                </c:pt>
                <c:pt idx="1638">
                  <c:v>1.4043383646148145E-2</c:v>
                </c:pt>
                <c:pt idx="1639">
                  <c:v>1.404173530868907E-2</c:v>
                </c:pt>
                <c:pt idx="1640">
                  <c:v>1.4040142935406633E-2</c:v>
                </c:pt>
                <c:pt idx="1641">
                  <c:v>1.4038806619373014E-2</c:v>
                </c:pt>
                <c:pt idx="1642">
                  <c:v>1.4037330856041585E-2</c:v>
                </c:pt>
                <c:pt idx="1643">
                  <c:v>1.4035911657750023E-2</c:v>
                </c:pt>
                <c:pt idx="1644">
                  <c:v>1.4034549219436161E-2</c:v>
                </c:pt>
                <c:pt idx="1645">
                  <c:v>1.4033243736047446E-2</c:v>
                </c:pt>
                <c:pt idx="1646">
                  <c:v>1.4031995402539188E-2</c:v>
                </c:pt>
                <c:pt idx="1647">
                  <c:v>1.4030804413876087E-2</c:v>
                </c:pt>
                <c:pt idx="1648">
                  <c:v>1.4029670965031799E-2</c:v>
                </c:pt>
                <c:pt idx="1649">
                  <c:v>1.402859525098871E-2</c:v>
                </c:pt>
                <c:pt idx="1650">
                  <c:v>1.4027577466738607E-2</c:v>
                </c:pt>
                <c:pt idx="1651">
                  <c:v>1.4026617807282444E-2</c:v>
                </c:pt>
                <c:pt idx="1652">
                  <c:v>1.402571646763013E-2</c:v>
                </c:pt>
                <c:pt idx="1653">
                  <c:v>1.4024873642802058E-2</c:v>
                </c:pt>
                <c:pt idx="1654">
                  <c:v>1.4024089527827141E-2</c:v>
                </c:pt>
                <c:pt idx="1655">
                  <c:v>1.402336437000308E-2</c:v>
                </c:pt>
                <c:pt idx="1656">
                  <c:v>1.4022698391254428E-2</c:v>
                </c:pt>
                <c:pt idx="1657">
                  <c:v>1.4022090774143049E-2</c:v>
                </c:pt>
                <c:pt idx="1658">
                  <c:v>1.4021540541340777E-2</c:v>
                </c:pt>
                <c:pt idx="1659">
                  <c:v>1.4021046711953778E-2</c:v>
                </c:pt>
                <c:pt idx="1660">
                  <c:v>1.4020608301521666E-2</c:v>
                </c:pt>
                <c:pt idx="1661">
                  <c:v>1.4020224322017518E-2</c:v>
                </c:pt>
                <c:pt idx="1662">
                  <c:v>1.4019893781846328E-2</c:v>
                </c:pt>
                <c:pt idx="1663">
                  <c:v>1.4019615685845673E-2</c:v>
                </c:pt>
                <c:pt idx="1664">
                  <c:v>1.4019389035284621E-2</c:v>
                </c:pt>
                <c:pt idx="1665">
                  <c:v>1.4019212827862417E-2</c:v>
                </c:pt>
                <c:pt idx="1666">
                  <c:v>1.4019086057710227E-2</c:v>
                </c:pt>
                <c:pt idx="1667">
                  <c:v>1.4019007715388526E-2</c:v>
                </c:pt>
                <c:pt idx="1668">
                  <c:v>1.4018976787886436E-2</c:v>
                </c:pt>
                <c:pt idx="1669">
                  <c:v>1.4018992258623478E-2</c:v>
                </c:pt>
                <c:pt idx="1670">
                  <c:v>1.4019053107446507E-2</c:v>
                </c:pt>
                <c:pt idx="1671">
                  <c:v>1.4019158310631469E-2</c:v>
                </c:pt>
                <c:pt idx="1672">
                  <c:v>1.4019306840880989E-2</c:v>
                </c:pt>
                <c:pt idx="1673">
                  <c:v>1.4019497667325907E-2</c:v>
                </c:pt>
                <c:pt idx="1674">
                  <c:v>1.4019729755522656E-2</c:v>
                </c:pt>
                <c:pt idx="1675">
                  <c:v>1.4020002067454785E-2</c:v>
                </c:pt>
                <c:pt idx="1676">
                  <c:v>1.4020313561530565E-2</c:v>
                </c:pt>
                <c:pt idx="1677">
                  <c:v>1.4020663192585601E-2</c:v>
                </c:pt>
                <c:pt idx="1678">
                  <c:v>1.4021049911878256E-2</c:v>
                </c:pt>
                <c:pt idx="1679">
                  <c:v>1.4021472667093353E-2</c:v>
                </c:pt>
                <c:pt idx="1680">
                  <c:v>1.4021930402338689E-2</c:v>
                </c:pt>
                <c:pt idx="1681">
                  <c:v>1.4022422058146557E-2</c:v>
                </c:pt>
                <c:pt idx="1682">
                  <c:v>1.4022946571472662E-2</c:v>
                </c:pt>
                <c:pt idx="1683">
                  <c:v>1.402350287569524E-2</c:v>
                </c:pt>
                <c:pt idx="1684">
                  <c:v>1.4024089900616155E-2</c:v>
                </c:pt>
                <c:pt idx="1685">
                  <c:v>1.4024706572458707E-2</c:v>
                </c:pt>
                <c:pt idx="1686">
                  <c:v>1.4025351813868736E-2</c:v>
                </c:pt>
                <c:pt idx="1687">
                  <c:v>1.4026024543914394E-2</c:v>
                </c:pt>
                <c:pt idx="1688">
                  <c:v>1.4026723678083969E-2</c:v>
                </c:pt>
                <c:pt idx="1689">
                  <c:v>1.4027448128288057E-2</c:v>
                </c:pt>
                <c:pt idx="1690">
                  <c:v>1.4028196802857173E-2</c:v>
                </c:pt>
                <c:pt idx="1691">
                  <c:v>1.4028968606543053E-2</c:v>
                </c:pt>
                <c:pt idx="1692">
                  <c:v>1.4029762440517344E-2</c:v>
                </c:pt>
                <c:pt idx="1693">
                  <c:v>1.4030577202371176E-2</c:v>
                </c:pt>
                <c:pt idx="1694">
                  <c:v>1.4031071129713133E-2</c:v>
                </c:pt>
                <c:pt idx="1695">
                  <c:v>1.4031923886888033E-2</c:v>
                </c:pt>
                <c:pt idx="1696">
                  <c:v>1.4032794281157789E-2</c:v>
                </c:pt>
                <c:pt idx="1697">
                  <c:v>1.4033681192752914E-2</c:v>
                </c:pt>
                <c:pt idx="1698">
                  <c:v>1.4034583498313373E-2</c:v>
                </c:pt>
                <c:pt idx="1699">
                  <c:v>1.4035500070888144E-2</c:v>
                </c:pt>
                <c:pt idx="1700">
                  <c:v>1.4036429779934988E-2</c:v>
                </c:pt>
                <c:pt idx="1701">
                  <c:v>1.4037371491320682E-2</c:v>
                </c:pt>
                <c:pt idx="1702">
                  <c:v>1.4038460970007893E-2</c:v>
                </c:pt>
                <c:pt idx="1703">
                  <c:v>1.4039424564967552E-2</c:v>
                </c:pt>
                <c:pt idx="1704">
                  <c:v>1.4040396574463787E-2</c:v>
                </c:pt>
                <c:pt idx="1705">
                  <c:v>1.4041375849482779E-2</c:v>
                </c:pt>
                <c:pt idx="1706">
                  <c:v>1.4042361237418631E-2</c:v>
                </c:pt>
                <c:pt idx="1707">
                  <c:v>1.4043351556512429E-2</c:v>
                </c:pt>
                <c:pt idx="1708">
                  <c:v>1.4044345528404402E-2</c:v>
                </c:pt>
                <c:pt idx="1709">
                  <c:v>1.4045342902100143E-2</c:v>
                </c:pt>
                <c:pt idx="1710">
                  <c:v>1.4046343685709114E-2</c:v>
                </c:pt>
                <c:pt idx="1711">
                  <c:v>1.4047347887341867E-2</c:v>
                </c:pt>
                <c:pt idx="1712">
                  <c:v>1.4048355515107858E-2</c:v>
                </c:pt>
                <c:pt idx="1713">
                  <c:v>1.4049366577117644E-2</c:v>
                </c:pt>
                <c:pt idx="1714">
                  <c:v>1.405038108148134E-2</c:v>
                </c:pt>
                <c:pt idx="1715">
                  <c:v>1.405139903630862E-2</c:v>
                </c:pt>
                <c:pt idx="1716">
                  <c:v>1.405242044971026E-2</c:v>
                </c:pt>
                <c:pt idx="1717">
                  <c:v>1.4053445329796372E-2</c:v>
                </c:pt>
                <c:pt idx="1718">
                  <c:v>1.4054473684677294E-2</c:v>
                </c:pt>
                <c:pt idx="1719">
                  <c:v>1.4055505522463794E-2</c:v>
                </c:pt>
                <c:pt idx="1720">
                  <c:v>1.405654085126643E-2</c:v>
                </c:pt>
                <c:pt idx="1721">
                  <c:v>1.4057579679195752E-2</c:v>
                </c:pt>
                <c:pt idx="1722">
                  <c:v>1.4058622014361876E-2</c:v>
                </c:pt>
                <c:pt idx="1723">
                  <c:v>1.4059667864876451E-2</c:v>
                </c:pt>
                <c:pt idx="1724">
                  <c:v>1.406071723885003E-2</c:v>
                </c:pt>
                <c:pt idx="1725">
                  <c:v>1.4061770144392948E-2</c:v>
                </c:pt>
                <c:pt idx="1726">
                  <c:v>1.4062826589617071E-2</c:v>
                </c:pt>
                <c:pt idx="1727">
                  <c:v>1.4063886582632735E-2</c:v>
                </c:pt>
                <c:pt idx="1728">
                  <c:v>1.4064950131551806E-2</c:v>
                </c:pt>
                <c:pt idx="1729">
                  <c:v>1.4066017244484398E-2</c:v>
                </c:pt>
                <c:pt idx="1730">
                  <c:v>1.406708792954282E-2</c:v>
                </c:pt>
                <c:pt idx="1731">
                  <c:v>1.4068162194838059E-2</c:v>
                </c:pt>
                <c:pt idx="1732">
                  <c:v>1.406924004848133E-2</c:v>
                </c:pt>
                <c:pt idx="1733">
                  <c:v>1.4070321498584278E-2</c:v>
                </c:pt>
                <c:pt idx="1734">
                  <c:v>1.4071406553258335E-2</c:v>
                </c:pt>
                <c:pt idx="1735">
                  <c:v>1.4072495220615365E-2</c:v>
                </c:pt>
                <c:pt idx="1736">
                  <c:v>1.4073743845979344E-2</c:v>
                </c:pt>
                <c:pt idx="1737">
                  <c:v>1.4074840282114434E-2</c:v>
                </c:pt>
                <c:pt idx="1738">
                  <c:v>1.4075940356426845E-2</c:v>
                </c:pt>
                <c:pt idx="1739">
                  <c:v>1.4077044077028006E-2</c:v>
                </c:pt>
                <c:pt idx="1740">
                  <c:v>1.4078151452030441E-2</c:v>
                </c:pt>
                <c:pt idx="1741">
                  <c:v>1.40792624895458E-2</c:v>
                </c:pt>
                <c:pt idx="1742">
                  <c:v>1.4080377197686388E-2</c:v>
                </c:pt>
                <c:pt idx="1743">
                  <c:v>1.4081495584564507E-2</c:v>
                </c:pt>
                <c:pt idx="1744">
                  <c:v>1.4082617658292249E-2</c:v>
                </c:pt>
                <c:pt idx="1745">
                  <c:v>1.4083743426982572E-2</c:v>
                </c:pt>
                <c:pt idx="1746">
                  <c:v>1.4084872898747346E-2</c:v>
                </c:pt>
                <c:pt idx="1747">
                  <c:v>1.4086006081699532E-2</c:v>
                </c:pt>
                <c:pt idx="1748">
                  <c:v>1.4087142983951653E-2</c:v>
                </c:pt>
                <c:pt idx="1749">
                  <c:v>1.4088283613616456E-2</c:v>
                </c:pt>
                <c:pt idx="1750">
                  <c:v>1.4090862715844229E-2</c:v>
                </c:pt>
                <c:pt idx="1751">
                  <c:v>1.4090576087634634E-2</c:v>
                </c:pt>
                <c:pt idx="1752">
                  <c:v>1.4091727948214375E-2</c:v>
                </c:pt>
                <c:pt idx="1753">
                  <c:v>1.4092883568657986E-2</c:v>
                </c:pt>
                <c:pt idx="1754">
                  <c:v>1.4094042957079309E-2</c:v>
                </c:pt>
                <c:pt idx="1755">
                  <c:v>1.4095206121590867E-2</c:v>
                </c:pt>
                <c:pt idx="1756">
                  <c:v>1.4096373070306497E-2</c:v>
                </c:pt>
                <c:pt idx="1757">
                  <c:v>1.4097543811339383E-2</c:v>
                </c:pt>
                <c:pt idx="1758">
                  <c:v>1.4098718352802705E-2</c:v>
                </c:pt>
                <c:pt idx="1759">
                  <c:v>1.4099896702810083E-2</c:v>
                </c:pt>
                <c:pt idx="1760">
                  <c:v>1.4101078869474917E-2</c:v>
                </c:pt>
                <c:pt idx="1761">
                  <c:v>1.4102264860911482E-2</c:v>
                </c:pt>
                <c:pt idx="1762">
                  <c:v>1.410345468523296E-2</c:v>
                </c:pt>
                <c:pt idx="1763">
                  <c:v>1.410464835055363E-2</c:v>
                </c:pt>
                <c:pt idx="1764">
                  <c:v>1.4105845864987109E-2</c:v>
                </c:pt>
                <c:pt idx="1765">
                  <c:v>1.4107047236647453E-2</c:v>
                </c:pt>
                <c:pt idx="1766">
                  <c:v>1.4108252473648723E-2</c:v>
                </c:pt>
                <c:pt idx="1767">
                  <c:v>1.4109461584105192E-2</c:v>
                </c:pt>
                <c:pt idx="1768">
                  <c:v>1.4110674576131138E-2</c:v>
                </c:pt>
                <c:pt idx="1769">
                  <c:v>1.4111891457840838E-2</c:v>
                </c:pt>
                <c:pt idx="1770">
                  <c:v>1.4113112237348785E-2</c:v>
                </c:pt>
                <c:pt idx="1771">
                  <c:v>1.4114336922769258E-2</c:v>
                </c:pt>
                <c:pt idx="1772">
                  <c:v>1.4115565522216969E-2</c:v>
                </c:pt>
                <c:pt idx="1773">
                  <c:v>1.4116798043806856E-2</c:v>
                </c:pt>
                <c:pt idx="1774">
                  <c:v>1.4118034495653188E-2</c:v>
                </c:pt>
                <c:pt idx="1775">
                  <c:v>1.4119274885871343E-2</c:v>
                </c:pt>
                <c:pt idx="1776">
                  <c:v>1.4120519222576032E-2</c:v>
                </c:pt>
                <c:pt idx="1777">
                  <c:v>1.4121767513882409E-2</c:v>
                </c:pt>
                <c:pt idx="1778">
                  <c:v>1.4123019767905186E-2</c:v>
                </c:pt>
                <c:pt idx="1779">
                  <c:v>1.4124275992760177E-2</c:v>
                </c:pt>
                <c:pt idx="1780">
                  <c:v>1.4125536196561872E-2</c:v>
                </c:pt>
                <c:pt idx="1781">
                  <c:v>1.412680038742652E-2</c:v>
                </c:pt>
                <c:pt idx="1782">
                  <c:v>1.4128068573468837E-2</c:v>
                </c:pt>
                <c:pt idx="1783">
                  <c:v>1.412934076280529E-2</c:v>
                </c:pt>
                <c:pt idx="1784">
                  <c:v>1.4130616963550372E-2</c:v>
                </c:pt>
                <c:pt idx="1785">
                  <c:v>1.4131897183820769E-2</c:v>
                </c:pt>
                <c:pt idx="1786">
                  <c:v>1.4133181431731633E-2</c:v>
                </c:pt>
                <c:pt idx="1787">
                  <c:v>1.4134469715399433E-2</c:v>
                </c:pt>
                <c:pt idx="1788">
                  <c:v>1.4136689534051896E-2</c:v>
                </c:pt>
                <c:pt idx="1789">
                  <c:v>1.4137987184060704E-2</c:v>
                </c:pt>
                <c:pt idx="1790">
                  <c:v>1.413928889681965E-2</c:v>
                </c:pt>
                <c:pt idx="1791">
                  <c:v>1.4140594680445401E-2</c:v>
                </c:pt>
                <c:pt idx="1792">
                  <c:v>1.4141904543055493E-2</c:v>
                </c:pt>
                <c:pt idx="1793">
                  <c:v>1.414209953974018E-2</c:v>
                </c:pt>
                <c:pt idx="1794">
                  <c:v>1.4144536537697127E-2</c:v>
                </c:pt>
                <c:pt idx="1795">
                  <c:v>1.4145858685963311E-2</c:v>
                </c:pt>
                <c:pt idx="1796">
                  <c:v>1.4147184945683124E-2</c:v>
                </c:pt>
                <c:pt idx="1797">
                  <c:v>1.4147392168646527E-2</c:v>
                </c:pt>
                <c:pt idx="1798">
                  <c:v>1.4149849831953578E-2</c:v>
                </c:pt>
                <c:pt idx="1799">
                  <c:v>1.4151188474740169E-2</c:v>
                </c:pt>
                <c:pt idx="1800">
                  <c:v>1.4152531261450985E-2</c:v>
                </c:pt>
                <c:pt idx="1801">
                  <c:v>1.4154254086585338E-2</c:v>
                </c:pt>
                <c:pt idx="1802">
                  <c:v>1.4155250468793882E-2</c:v>
                </c:pt>
                <c:pt idx="1803">
                  <c:v>1.4156607408823373E-2</c:v>
                </c:pt>
                <c:pt idx="1804">
                  <c:v>1.4157968528392646E-2</c:v>
                </c:pt>
                <c:pt idx="1805">
                  <c:v>1.4159333835619044E-2</c:v>
                </c:pt>
                <c:pt idx="1806">
                  <c:v>1.4160703338620788E-2</c:v>
                </c:pt>
                <c:pt idx="1807">
                  <c:v>1.4162077045515215E-2</c:v>
                </c:pt>
                <c:pt idx="1808">
                  <c:v>1.4163454964420766E-2</c:v>
                </c:pt>
                <c:pt idx="1809">
                  <c:v>1.4164837103455003E-2</c:v>
                </c:pt>
                <c:pt idx="1810">
                  <c:v>1.4166223470736362E-2</c:v>
                </c:pt>
                <c:pt idx="1811">
                  <c:v>1.4167614074383062E-2</c:v>
                </c:pt>
                <c:pt idx="1812">
                  <c:v>1.416900892251354E-2</c:v>
                </c:pt>
                <c:pt idx="1813">
                  <c:v>1.4170408023246232E-2</c:v>
                </c:pt>
                <c:pt idx="1814">
                  <c:v>1.417181138469936E-2</c:v>
                </c:pt>
                <c:pt idx="1815">
                  <c:v>1.4173219014991797E-2</c:v>
                </c:pt>
                <c:pt idx="1816">
                  <c:v>1.4174630922242418E-2</c:v>
                </c:pt>
                <c:pt idx="1817">
                  <c:v>1.417604711456988E-2</c:v>
                </c:pt>
                <c:pt idx="1818">
                  <c:v>1.417746760009328E-2</c:v>
                </c:pt>
                <c:pt idx="1819">
                  <c:v>1.4178892386931489E-2</c:v>
                </c:pt>
                <c:pt idx="1820">
                  <c:v>1.4180321483203605E-2</c:v>
                </c:pt>
                <c:pt idx="1821">
                  <c:v>1.4181754897029157E-2</c:v>
                </c:pt>
                <c:pt idx="1822">
                  <c:v>1.4183192636527463E-2</c:v>
                </c:pt>
                <c:pt idx="1823">
                  <c:v>1.4184634709817833E-2</c:v>
                </c:pt>
                <c:pt idx="1824">
                  <c:v>1.41860811250198E-2</c:v>
                </c:pt>
                <c:pt idx="1825">
                  <c:v>1.4187531890253116E-2</c:v>
                </c:pt>
                <c:pt idx="1826">
                  <c:v>1.4188987013637532E-2</c:v>
                </c:pt>
                <c:pt idx="1827">
                  <c:v>1.4190446503293238E-2</c:v>
                </c:pt>
                <c:pt idx="1828">
                  <c:v>1.4191910367339548E-2</c:v>
                </c:pt>
                <c:pt idx="1829">
                  <c:v>1.4193378613897087E-2</c:v>
                </c:pt>
                <c:pt idx="1830">
                  <c:v>1.4194851251085829E-2</c:v>
                </c:pt>
                <c:pt idx="1831">
                  <c:v>1.4196328287025741E-2</c:v>
                </c:pt>
                <c:pt idx="1832">
                  <c:v>1.4197809729837672E-2</c:v>
                </c:pt>
                <c:pt idx="1833">
                  <c:v>1.4199295587642248E-2</c:v>
                </c:pt>
                <c:pt idx="1834">
                  <c:v>1.4200785868559877E-2</c:v>
                </c:pt>
                <c:pt idx="1835">
                  <c:v>1.4202280580711189E-2</c:v>
                </c:pt>
                <c:pt idx="1836">
                  <c:v>1.4203779732216808E-2</c:v>
                </c:pt>
                <c:pt idx="1837">
                  <c:v>1.4205283331198242E-2</c:v>
                </c:pt>
                <c:pt idx="1838">
                  <c:v>1.4206791385775894E-2</c:v>
                </c:pt>
                <c:pt idx="1839">
                  <c:v>1.420830390407149E-2</c:v>
                </c:pt>
                <c:pt idx="1840">
                  <c:v>1.4209820894205876E-2</c:v>
                </c:pt>
                <c:pt idx="1841">
                  <c:v>1.4211342364300555E-2</c:v>
                </c:pt>
                <c:pt idx="1842">
                  <c:v>1.4212868322477031E-2</c:v>
                </c:pt>
                <c:pt idx="1843">
                  <c:v>1.4214398776857026E-2</c:v>
                </c:pt>
                <c:pt idx="1844">
                  <c:v>1.4215933735561823E-2</c:v>
                </c:pt>
                <c:pt idx="1845">
                  <c:v>1.4217473206713587E-2</c:v>
                </c:pt>
                <c:pt idx="1846">
                  <c:v>1.4219017198434035E-2</c:v>
                </c:pt>
                <c:pt idx="1847">
                  <c:v>1.4220565718845331E-2</c:v>
                </c:pt>
                <c:pt idx="1848">
                  <c:v>1.4222118776069635E-2</c:v>
                </c:pt>
                <c:pt idx="1849">
                  <c:v>1.4224070295970816E-2</c:v>
                </c:pt>
                <c:pt idx="1850">
                  <c:v>1.4225632843055324E-2</c:v>
                </c:pt>
                <c:pt idx="1851">
                  <c:v>1.4227199952085627E-2</c:v>
                </c:pt>
                <c:pt idx="1852">
                  <c:v>1.4228771631184842E-2</c:v>
                </c:pt>
                <c:pt idx="1853">
                  <c:v>1.4230347888476309E-2</c:v>
                </c:pt>
                <c:pt idx="1854">
                  <c:v>1.4231928732082491E-2</c:v>
                </c:pt>
                <c:pt idx="1855">
                  <c:v>1.4233514170127604E-2</c:v>
                </c:pt>
                <c:pt idx="1856">
                  <c:v>1.4235104210734543E-2</c:v>
                </c:pt>
                <c:pt idx="1857">
                  <c:v>1.423669886202665E-2</c:v>
                </c:pt>
                <c:pt idx="1858">
                  <c:v>1.4238298132128135E-2</c:v>
                </c:pt>
                <c:pt idx="1859">
                  <c:v>1.4239902029162338E-2</c:v>
                </c:pt>
                <c:pt idx="1860">
                  <c:v>1.4241510561253687E-2</c:v>
                </c:pt>
                <c:pt idx="1861">
                  <c:v>1.4243123736525521E-2</c:v>
                </c:pt>
                <c:pt idx="1862">
                  <c:v>1.4244741563102488E-2</c:v>
                </c:pt>
                <c:pt idx="1863">
                  <c:v>1.4246364049108364E-2</c:v>
                </c:pt>
                <c:pt idx="1864">
                  <c:v>1.4247991202668014E-2</c:v>
                </c:pt>
                <c:pt idx="1865">
                  <c:v>1.424962303190587E-2</c:v>
                </c:pt>
                <c:pt idx="1866">
                  <c:v>1.4251259544945926E-2</c:v>
                </c:pt>
                <c:pt idx="1867">
                  <c:v>1.4252900749913699E-2</c:v>
                </c:pt>
                <c:pt idx="1868">
                  <c:v>1.4254546654933408E-2</c:v>
                </c:pt>
                <c:pt idx="1869">
                  <c:v>1.4256197268130351E-2</c:v>
                </c:pt>
                <c:pt idx="1870">
                  <c:v>1.4257852597629617E-2</c:v>
                </c:pt>
                <c:pt idx="1871">
                  <c:v>1.425951265155607E-2</c:v>
                </c:pt>
                <c:pt idx="1872">
                  <c:v>1.4261177438035452E-2</c:v>
                </c:pt>
                <c:pt idx="1873">
                  <c:v>1.4262846965193067E-2</c:v>
                </c:pt>
                <c:pt idx="1874">
                  <c:v>1.4264521241154217E-2</c:v>
                </c:pt>
                <c:pt idx="1875">
                  <c:v>1.4266200274044863E-2</c:v>
                </c:pt>
                <c:pt idx="1876">
                  <c:v>1.4267884071990745E-2</c:v>
                </c:pt>
                <c:pt idx="1877">
                  <c:v>1.4269572643118039E-2</c:v>
                </c:pt>
                <c:pt idx="1878">
                  <c:v>1.4271265995552488E-2</c:v>
                </c:pt>
                <c:pt idx="1879">
                  <c:v>1.4272964137420267E-2</c:v>
                </c:pt>
                <c:pt idx="1880">
                  <c:v>1.4274667076847554E-2</c:v>
                </c:pt>
                <c:pt idx="1881">
                  <c:v>1.4276374821961181E-2</c:v>
                </c:pt>
                <c:pt idx="1882">
                  <c:v>1.4278087380887546E-2</c:v>
                </c:pt>
                <c:pt idx="1883">
                  <c:v>1.427980476175326E-2</c:v>
                </c:pt>
                <c:pt idx="1884">
                  <c:v>1.4281526972684939E-2</c:v>
                </c:pt>
                <c:pt idx="1885">
                  <c:v>1.428325402181007E-2</c:v>
                </c:pt>
                <c:pt idx="1886">
                  <c:v>1.428498591725505E-2</c:v>
                </c:pt>
                <c:pt idx="1887">
                  <c:v>1.4286722667147365E-2</c:v>
                </c:pt>
                <c:pt idx="1888">
                  <c:v>1.4288464279614287E-2</c:v>
                </c:pt>
                <c:pt idx="1889">
                  <c:v>1.429021076278352E-2</c:v>
                </c:pt>
                <c:pt idx="1890">
                  <c:v>1.4291962124782114E-2</c:v>
                </c:pt>
                <c:pt idx="1891">
                  <c:v>1.4293718373738214E-2</c:v>
                </c:pt>
                <c:pt idx="1892">
                  <c:v>1.4295479517779307E-2</c:v>
                </c:pt>
                <c:pt idx="1893">
                  <c:v>1.4297245565033537E-2</c:v>
                </c:pt>
                <c:pt idx="1894">
                  <c:v>1.4299016523629044E-2</c:v>
                </c:pt>
                <c:pt idx="1895">
                  <c:v>1.4300792401693975E-2</c:v>
                </c:pt>
                <c:pt idx="1896">
                  <c:v>1.4302573207356688E-2</c:v>
                </c:pt>
                <c:pt idx="1897">
                  <c:v>1.430435894874511E-2</c:v>
                </c:pt>
                <c:pt idx="1898">
                  <c:v>1.4306149633988912E-2</c:v>
                </c:pt>
                <c:pt idx="1899">
                  <c:v>1.4307945271216017E-2</c:v>
                </c:pt>
                <c:pt idx="1900">
                  <c:v>1.4309745868555225E-2</c:v>
                </c:pt>
                <c:pt idx="1901">
                  <c:v>1.4311136115095989E-2</c:v>
                </c:pt>
                <c:pt idx="1902">
                  <c:v>1.431294622483458E-2</c:v>
                </c:pt>
                <c:pt idx="1903">
                  <c:v>1.4314761318286339E-2</c:v>
                </c:pt>
                <c:pt idx="1904">
                  <c:v>1.4316581403580435E-2</c:v>
                </c:pt>
                <c:pt idx="1905">
                  <c:v>1.4318406488846256E-2</c:v>
                </c:pt>
                <c:pt idx="1906">
                  <c:v>1.4320236582212532E-2</c:v>
                </c:pt>
                <c:pt idx="1907">
                  <c:v>1.4322071691809088E-2</c:v>
                </c:pt>
                <c:pt idx="1908">
                  <c:v>1.4323911825765312E-2</c:v>
                </c:pt>
                <c:pt idx="1909">
                  <c:v>1.432575699221081E-2</c:v>
                </c:pt>
                <c:pt idx="1910">
                  <c:v>1.4327607199275408E-2</c:v>
                </c:pt>
                <c:pt idx="1911">
                  <c:v>1.432946245508937E-2</c:v>
                </c:pt>
                <c:pt idx="1912">
                  <c:v>1.4331322767782085E-2</c:v>
                </c:pt>
                <c:pt idx="1913">
                  <c:v>1.433318814548447E-2</c:v>
                </c:pt>
                <c:pt idx="1914">
                  <c:v>1.4335058596326354E-2</c:v>
                </c:pt>
                <c:pt idx="1915">
                  <c:v>1.4336926547891616E-2</c:v>
                </c:pt>
                <c:pt idx="1916">
                  <c:v>1.4338770950439018E-2</c:v>
                </c:pt>
                <c:pt idx="1917">
                  <c:v>1.4340590325858873E-2</c:v>
                </c:pt>
                <c:pt idx="1918">
                  <c:v>1.4342384404607889E-2</c:v>
                </c:pt>
                <c:pt idx="1919">
                  <c:v>1.4344152916579714E-2</c:v>
                </c:pt>
                <c:pt idx="1920">
                  <c:v>1.4345895591109546E-2</c:v>
                </c:pt>
                <c:pt idx="1921">
                  <c:v>1.4347612156970396E-2</c:v>
                </c:pt>
                <c:pt idx="1922">
                  <c:v>1.4349302342375511E-2</c:v>
                </c:pt>
                <c:pt idx="1923">
                  <c:v>1.4350965874977044E-2</c:v>
                </c:pt>
                <c:pt idx="1924">
                  <c:v>1.43526024818676E-2</c:v>
                </c:pt>
                <c:pt idx="1925">
                  <c:v>1.4354211889578264E-2</c:v>
                </c:pt>
                <c:pt idx="1926">
                  <c:v>1.4355793824080998E-2</c:v>
                </c:pt>
                <c:pt idx="1927">
                  <c:v>1.4357348010786686E-2</c:v>
                </c:pt>
                <c:pt idx="1928">
                  <c:v>1.4358874174546657E-2</c:v>
                </c:pt>
                <c:pt idx="1929">
                  <c:v>1.4360372039651155E-2</c:v>
                </c:pt>
                <c:pt idx="1930">
                  <c:v>1.4361841329831747E-2</c:v>
                </c:pt>
                <c:pt idx="1931">
                  <c:v>1.4363281768259569E-2</c:v>
                </c:pt>
                <c:pt idx="1932">
                  <c:v>1.4364693077545116E-2</c:v>
                </c:pt>
                <c:pt idx="1933">
                  <c:v>1.4366074979739983E-2</c:v>
                </c:pt>
                <c:pt idx="1934">
                  <c:v>1.4367427196336213E-2</c:v>
                </c:pt>
                <c:pt idx="1935">
                  <c:v>1.436874944826564E-2</c:v>
                </c:pt>
                <c:pt idx="1936">
                  <c:v>1.4370041455900545E-2</c:v>
                </c:pt>
                <c:pt idx="1937">
                  <c:v>1.4371302939054099E-2</c:v>
                </c:pt>
                <c:pt idx="1938">
                  <c:v>1.4372533616979913E-2</c:v>
                </c:pt>
                <c:pt idx="1939">
                  <c:v>1.4373733208372269E-2</c:v>
                </c:pt>
                <c:pt idx="1940">
                  <c:v>1.4374901431366556E-2</c:v>
                </c:pt>
                <c:pt idx="1941">
                  <c:v>1.4376038003538386E-2</c:v>
                </c:pt>
                <c:pt idx="1942">
                  <c:v>1.4377142641904917E-2</c:v>
                </c:pt>
                <c:pt idx="1943">
                  <c:v>1.4378215062923975E-2</c:v>
                </c:pt>
                <c:pt idx="1944">
                  <c:v>1.4379254982494705E-2</c:v>
                </c:pt>
                <c:pt idx="1945">
                  <c:v>1.4380262115957358E-2</c:v>
                </c:pt>
                <c:pt idx="1946">
                  <c:v>1.4381236178093951E-2</c:v>
                </c:pt>
                <c:pt idx="1947">
                  <c:v>1.4382176883126508E-2</c:v>
                </c:pt>
                <c:pt idx="1948">
                  <c:v>1.438308394472078E-2</c:v>
                </c:pt>
                <c:pt idx="1949">
                  <c:v>1.43839570759821E-2</c:v>
                </c:pt>
                <c:pt idx="1950">
                  <c:v>1.4384795989457992E-2</c:v>
                </c:pt>
                <c:pt idx="1951">
                  <c:v>1.4385600397138622E-2</c:v>
                </c:pt>
                <c:pt idx="1952">
                  <c:v>1.438637001045504E-2</c:v>
                </c:pt>
                <c:pt idx="1953">
                  <c:v>1.4387104540280497E-2</c:v>
                </c:pt>
                <c:pt idx="1954">
                  <c:v>1.438780369693088E-2</c:v>
                </c:pt>
                <c:pt idx="1955">
                  <c:v>1.4388467190163401E-2</c:v>
                </c:pt>
                <c:pt idx="1956">
                  <c:v>1.4389094729177905E-2</c:v>
                </c:pt>
                <c:pt idx="1957">
                  <c:v>1.4389686022616447E-2</c:v>
                </c:pt>
                <c:pt idx="1958">
                  <c:v>1.4390240778564148E-2</c:v>
                </c:pt>
                <c:pt idx="1959">
                  <c:v>1.4390758704547672E-2</c:v>
                </c:pt>
                <c:pt idx="1960">
                  <c:v>1.4391239507537642E-2</c:v>
                </c:pt>
                <c:pt idx="1961">
                  <c:v>1.4391682893946217E-2</c:v>
                </c:pt>
                <c:pt idx="1962">
                  <c:v>1.4392088569629509E-2</c:v>
                </c:pt>
                <c:pt idx="1963">
                  <c:v>1.4392456239885613E-2</c:v>
                </c:pt>
                <c:pt idx="1964">
                  <c:v>1.4392785609456572E-2</c:v>
                </c:pt>
                <c:pt idx="1965">
                  <c:v>1.439307638252707E-2</c:v>
                </c:pt>
                <c:pt idx="1966">
                  <c:v>1.4393328262725961E-2</c:v>
                </c:pt>
                <c:pt idx="1967">
                  <c:v>1.4393545802799586E-2</c:v>
                </c:pt>
                <c:pt idx="1968">
                  <c:v>1.4393750945744847E-2</c:v>
                </c:pt>
                <c:pt idx="1969">
                  <c:v>1.4393946389901706E-2</c:v>
                </c:pt>
                <c:pt idx="1970">
                  <c:v>1.4394132114127623E-2</c:v>
                </c:pt>
                <c:pt idx="1971">
                  <c:v>1.439430809727962E-2</c:v>
                </c:pt>
                <c:pt idx="1972">
                  <c:v>1.4394474318216031E-2</c:v>
                </c:pt>
                <c:pt idx="1973">
                  <c:v>1.4394630755794101E-2</c:v>
                </c:pt>
                <c:pt idx="1974">
                  <c:v>1.4394777388872383E-2</c:v>
                </c:pt>
                <c:pt idx="1975">
                  <c:v>1.4394914196309434E-2</c:v>
                </c:pt>
                <c:pt idx="1976">
                  <c:v>1.4395041156963587E-2</c:v>
                </c:pt>
                <c:pt idx="1977">
                  <c:v>1.4395158249694277E-2</c:v>
                </c:pt>
                <c:pt idx="1978">
                  <c:v>1.4395265453360496E-2</c:v>
                </c:pt>
                <c:pt idx="1979">
                  <c:v>1.439536274682233E-2</c:v>
                </c:pt>
                <c:pt idx="1980">
                  <c:v>1.4395450108939651E-2</c:v>
                </c:pt>
                <c:pt idx="1981">
                  <c:v>1.4395527518572109E-2</c:v>
                </c:pt>
                <c:pt idx="1982">
                  <c:v>1.4395594954580667E-2</c:v>
                </c:pt>
                <c:pt idx="1983">
                  <c:v>1.4395652395825633E-2</c:v>
                </c:pt>
                <c:pt idx="1984">
                  <c:v>1.4395699821168848E-2</c:v>
                </c:pt>
                <c:pt idx="1985">
                  <c:v>1.4395737209470617E-2</c:v>
                </c:pt>
                <c:pt idx="1986">
                  <c:v>1.4395764539593658E-2</c:v>
                </c:pt>
                <c:pt idx="1987">
                  <c:v>1.4395781790398935E-2</c:v>
                </c:pt>
                <c:pt idx="1988">
                  <c:v>1.4395788940749603E-2</c:v>
                </c:pt>
                <c:pt idx="1989">
                  <c:v>1.4395785969507502E-2</c:v>
                </c:pt>
                <c:pt idx="1990">
                  <c:v>1.4395772855536004E-2</c:v>
                </c:pt>
                <c:pt idx="1991">
                  <c:v>1.4395749577698045E-2</c:v>
                </c:pt>
                <c:pt idx="1992">
                  <c:v>1.4395716114857219E-2</c:v>
                </c:pt>
                <c:pt idx="1993">
                  <c:v>1.4395672445877335E-2</c:v>
                </c:pt>
                <c:pt idx="1994">
                  <c:v>1.4395618549622423E-2</c:v>
                </c:pt>
                <c:pt idx="1995">
                  <c:v>1.4395554404956734E-2</c:v>
                </c:pt>
                <c:pt idx="1996">
                  <c:v>1.4395468520581397E-2</c:v>
                </c:pt>
                <c:pt idx="1997">
                  <c:v>1.4395382343866756E-2</c:v>
                </c:pt>
                <c:pt idx="1998">
                  <c:v>1.439528585231754E-2</c:v>
                </c:pt>
                <c:pt idx="1999">
                  <c:v>1.4395179024799748E-2</c:v>
                </c:pt>
                <c:pt idx="2000">
                  <c:v>1.4395061840179385E-2</c:v>
                </c:pt>
                <c:pt idx="2001">
                  <c:v>1.439493427732245E-2</c:v>
                </c:pt>
                <c:pt idx="2002">
                  <c:v>1.4394796315096697E-2</c:v>
                </c:pt>
                <c:pt idx="2003">
                  <c:v>1.4394647932368127E-2</c:v>
                </c:pt>
                <c:pt idx="2004">
                  <c:v>1.4394489108004931E-2</c:v>
                </c:pt>
                <c:pt idx="2005">
                  <c:v>1.4394319820874427E-2</c:v>
                </c:pt>
                <c:pt idx="2006">
                  <c:v>1.4394140049845022E-2</c:v>
                </c:pt>
                <c:pt idx="2007">
                  <c:v>1.4393949773785126E-2</c:v>
                </c:pt>
                <c:pt idx="2008">
                  <c:v>1.4393748971563591E-2</c:v>
                </c:pt>
                <c:pt idx="2009">
                  <c:v>1.4393537622049262E-2</c:v>
                </c:pt>
                <c:pt idx="2010">
                  <c:v>1.4393315704112087E-2</c:v>
                </c:pt>
                <c:pt idx="2011">
                  <c:v>1.4393083196622003E-2</c:v>
                </c:pt>
                <c:pt idx="2012">
                  <c:v>1.4392840078448739E-2</c:v>
                </c:pt>
                <c:pt idx="2013">
                  <c:v>1.4392586328463332E-2</c:v>
                </c:pt>
                <c:pt idx="2014">
                  <c:v>1.4392321925536163E-2</c:v>
                </c:pt>
                <c:pt idx="2015">
                  <c:v>1.4392046848539366E-2</c:v>
                </c:pt>
                <c:pt idx="2016">
                  <c:v>1.439176107634354E-2</c:v>
                </c:pt>
                <c:pt idx="2017">
                  <c:v>1.4391464587821916E-2</c:v>
                </c:pt>
                <c:pt idx="2018">
                  <c:v>1.4391157361845968E-2</c:v>
                </c:pt>
                <c:pt idx="2019">
                  <c:v>1.4390839377288708E-2</c:v>
                </c:pt>
                <c:pt idx="2020">
                  <c:v>1.439051061302358E-2</c:v>
                </c:pt>
                <c:pt idx="2021">
                  <c:v>1.4390171047923816E-2</c:v>
                </c:pt>
                <c:pt idx="2022">
                  <c:v>1.438982066086352E-2</c:v>
                </c:pt>
                <c:pt idx="2023">
                  <c:v>1.4389459430716792E-2</c:v>
                </c:pt>
                <c:pt idx="2024">
                  <c:v>1.4389087336358179E-2</c:v>
                </c:pt>
                <c:pt idx="2025">
                  <c:v>1.4388704356663099E-2</c:v>
                </c:pt>
                <c:pt idx="2026">
                  <c:v>1.4388310470506751E-2</c:v>
                </c:pt>
                <c:pt idx="2027">
                  <c:v>1.4387905656764991E-2</c:v>
                </c:pt>
                <c:pt idx="2028">
                  <c:v>1.4387489894314112E-2</c:v>
                </c:pt>
                <c:pt idx="2029">
                  <c:v>1.4387063162030631E-2</c:v>
                </c:pt>
                <c:pt idx="2030">
                  <c:v>1.4386625438791495E-2</c:v>
                </c:pt>
                <c:pt idx="2031">
                  <c:v>1.4386176703474536E-2</c:v>
                </c:pt>
                <c:pt idx="2032">
                  <c:v>1.4385716934956704E-2</c:v>
                </c:pt>
                <c:pt idx="2033">
                  <c:v>1.4385246112117138E-2</c:v>
                </c:pt>
                <c:pt idx="2034">
                  <c:v>1.4384764213833888E-2</c:v>
                </c:pt>
                <c:pt idx="2035">
                  <c:v>1.4384271218986312E-2</c:v>
                </c:pt>
                <c:pt idx="2036">
                  <c:v>1.4383767106453334E-2</c:v>
                </c:pt>
                <c:pt idx="2037">
                  <c:v>1.438325185511541E-2</c:v>
                </c:pt>
                <c:pt idx="2038">
                  <c:v>1.4382725443852556E-2</c:v>
                </c:pt>
                <c:pt idx="2039">
                  <c:v>1.4382187851545448E-2</c:v>
                </c:pt>
                <c:pt idx="2040">
                  <c:v>1.4381639057074758E-2</c:v>
                </c:pt>
                <c:pt idx="2041">
                  <c:v>1.4381079039322696E-2</c:v>
                </c:pt>
                <c:pt idx="2042">
                  <c:v>1.4380507777171031E-2</c:v>
                </c:pt>
                <c:pt idx="2043">
                  <c:v>1.4379925249501971E-2</c:v>
                </c:pt>
                <c:pt idx="2044">
                  <c:v>1.4379331435198159E-2</c:v>
                </c:pt>
                <c:pt idx="2045">
                  <c:v>1.4378726313143339E-2</c:v>
                </c:pt>
                <c:pt idx="2046">
                  <c:v>1.4378109862220594E-2</c:v>
                </c:pt>
                <c:pt idx="2047">
                  <c:v>1.4377482061314537E-2</c:v>
                </c:pt>
                <c:pt idx="2048">
                  <c:v>1.437675064953868E-2</c:v>
                </c:pt>
                <c:pt idx="2049">
                  <c:v>1.437609845613671E-2</c:v>
                </c:pt>
                <c:pt idx="2050">
                  <c:v>1.4375434846390049E-2</c:v>
                </c:pt>
                <c:pt idx="2051">
                  <c:v>1.437475979918419E-2</c:v>
                </c:pt>
                <c:pt idx="2052">
                  <c:v>1.4374073293405719E-2</c:v>
                </c:pt>
                <c:pt idx="2053">
                  <c:v>1.4373375307941662E-2</c:v>
                </c:pt>
                <c:pt idx="2054">
                  <c:v>1.4372665821679046E-2</c:v>
                </c:pt>
                <c:pt idx="2055">
                  <c:v>1.4371944813505771E-2</c:v>
                </c:pt>
                <c:pt idx="2056">
                  <c:v>1.4371212262309739E-2</c:v>
                </c:pt>
                <c:pt idx="2057">
                  <c:v>1.4370468146980165E-2</c:v>
                </c:pt>
                <c:pt idx="2058">
                  <c:v>1.4370383522153167E-2</c:v>
                </c:pt>
                <c:pt idx="2059">
                  <c:v>1.4369613594371418E-2</c:v>
                </c:pt>
                <c:pt idx="2060">
                  <c:v>1.4368832033223661E-2</c:v>
                </c:pt>
                <c:pt idx="2061">
                  <c:v>1.4368038817598305E-2</c:v>
                </c:pt>
                <c:pt idx="2062">
                  <c:v>1.4367453953891343E-2</c:v>
                </c:pt>
                <c:pt idx="2063">
                  <c:v>1.4366417338469948E-2</c:v>
                </c:pt>
                <c:pt idx="2064">
                  <c:v>1.4365589032745938E-2</c:v>
                </c:pt>
                <c:pt idx="2065">
                  <c:v>1.4364748988102525E-2</c:v>
                </c:pt>
                <c:pt idx="2066">
                  <c:v>1.4363897183429859E-2</c:v>
                </c:pt>
                <c:pt idx="2067">
                  <c:v>1.4363033597620039E-2</c:v>
                </c:pt>
                <c:pt idx="2068">
                  <c:v>1.4362158209564302E-2</c:v>
                </c:pt>
                <c:pt idx="2069">
                  <c:v>1.4361270998154962E-2</c:v>
                </c:pt>
                <c:pt idx="2070">
                  <c:v>1.4359732706711252E-2</c:v>
                </c:pt>
                <c:pt idx="2071">
                  <c:v>1.4359461020847147E-2</c:v>
                </c:pt>
                <c:pt idx="2072">
                  <c:v>1.4358538212735483E-2</c:v>
                </c:pt>
                <c:pt idx="2073">
                  <c:v>1.4357603496844274E-2</c:v>
                </c:pt>
                <c:pt idx="2074">
                  <c:v>1.4356656852068227E-2</c:v>
                </c:pt>
                <c:pt idx="2075">
                  <c:v>1.4355698257302488E-2</c:v>
                </c:pt>
                <c:pt idx="2076">
                  <c:v>1.4354727691443067E-2</c:v>
                </c:pt>
                <c:pt idx="2077">
                  <c:v>1.4353745133385977E-2</c:v>
                </c:pt>
                <c:pt idx="2078">
                  <c:v>1.4352750562028315E-2</c:v>
                </c:pt>
                <c:pt idx="2079">
                  <c:v>1.4351743956266962E-2</c:v>
                </c:pt>
                <c:pt idx="2080">
                  <c:v>1.4350725295000536E-2</c:v>
                </c:pt>
                <c:pt idx="2081">
                  <c:v>1.4349694557127006E-2</c:v>
                </c:pt>
                <c:pt idx="2082">
                  <c:v>1.4348651721544986E-2</c:v>
                </c:pt>
                <c:pt idx="2083">
                  <c:v>1.4347596767153751E-2</c:v>
                </c:pt>
                <c:pt idx="2084">
                  <c:v>1.4346529672854524E-2</c:v>
                </c:pt>
                <c:pt idx="2085">
                  <c:v>1.4345450417546791E-2</c:v>
                </c:pt>
                <c:pt idx="2086">
                  <c:v>1.4344358980131129E-2</c:v>
                </c:pt>
                <c:pt idx="2087">
                  <c:v>1.4343255339510497E-2</c:v>
                </c:pt>
                <c:pt idx="2088">
                  <c:v>1.4342139474586122E-2</c:v>
                </c:pt>
                <c:pt idx="2089">
                  <c:v>1.4341011364260534E-2</c:v>
                </c:pt>
                <c:pt idx="2090">
                  <c:v>1.4339870987437778E-2</c:v>
                </c:pt>
                <c:pt idx="2091">
                  <c:v>1.433871832302082E-2</c:v>
                </c:pt>
                <c:pt idx="2092">
                  <c:v>1.4336974706489165E-2</c:v>
                </c:pt>
                <c:pt idx="2093">
                  <c:v>1.4336376047023749E-2</c:v>
                </c:pt>
                <c:pt idx="2094">
                  <c:v>1.4335186393253254E-2</c:v>
                </c:pt>
                <c:pt idx="2095">
                  <c:v>1.4333984367509749E-2</c:v>
                </c:pt>
                <c:pt idx="2096">
                  <c:v>1.433276994869967E-2</c:v>
                </c:pt>
                <c:pt idx="2097">
                  <c:v>1.4331543115730108E-2</c:v>
                </c:pt>
                <c:pt idx="2098">
                  <c:v>1.4330303847508804E-2</c:v>
                </c:pt>
                <c:pt idx="2099">
                  <c:v>1.4329052122943935E-2</c:v>
                </c:pt>
                <c:pt idx="2100">
                  <c:v>1.4327421226451266E-2</c:v>
                </c:pt>
                <c:pt idx="2101">
                  <c:v>1.4326143696043918E-2</c:v>
                </c:pt>
                <c:pt idx="2102">
                  <c:v>1.4324853645004845E-2</c:v>
                </c:pt>
                <c:pt idx="2103">
                  <c:v>1.4323551052245522E-2</c:v>
                </c:pt>
                <c:pt idx="2104">
                  <c:v>1.4322235896677858E-2</c:v>
                </c:pt>
                <c:pt idx="2105">
                  <c:v>1.4320366824273373E-2</c:v>
                </c:pt>
                <c:pt idx="2106">
                  <c:v>1.431956781276841E-2</c:v>
                </c:pt>
                <c:pt idx="2107">
                  <c:v>1.4318214842253277E-2</c:v>
                </c:pt>
                <c:pt idx="2108">
                  <c:v>1.4316849224583324E-2</c:v>
                </c:pt>
                <c:pt idx="2109">
                  <c:v>1.4314941244495834E-2</c:v>
                </c:pt>
                <c:pt idx="2110">
                  <c:v>1.4314079963439655E-2</c:v>
                </c:pt>
                <c:pt idx="2111">
                  <c:v>1.4312676277797167E-2</c:v>
                </c:pt>
                <c:pt idx="2112">
                  <c:v>1.4311259860663611E-2</c:v>
                </c:pt>
                <c:pt idx="2113">
                  <c:v>1.4309830690955476E-2</c:v>
                </c:pt>
                <c:pt idx="2114">
                  <c:v>1.4307216911795026E-2</c:v>
                </c:pt>
                <c:pt idx="2115">
                  <c:v>1.4305756825289844E-2</c:v>
                </c:pt>
                <c:pt idx="2116">
                  <c:v>1.4304283914931125E-2</c:v>
                </c:pt>
                <c:pt idx="2117">
                  <c:v>1.4302798159640272E-2</c:v>
                </c:pt>
                <c:pt idx="2118">
                  <c:v>1.4301299538339793E-2</c:v>
                </c:pt>
                <c:pt idx="2119">
                  <c:v>1.4299788029952189E-2</c:v>
                </c:pt>
                <c:pt idx="2120">
                  <c:v>1.4298263613400404E-2</c:v>
                </c:pt>
                <c:pt idx="2121">
                  <c:v>1.4296726267608474E-2</c:v>
                </c:pt>
                <c:pt idx="2122">
                  <c:v>1.4295175971500877E-2</c:v>
                </c:pt>
                <c:pt idx="2123">
                  <c:v>1.4293612704002522E-2</c:v>
                </c:pt>
                <c:pt idx="2124">
                  <c:v>1.4292036444039639E-2</c:v>
                </c:pt>
                <c:pt idx="2125">
                  <c:v>1.4290447170538454E-2</c:v>
                </c:pt>
                <c:pt idx="2126">
                  <c:v>1.4288844862426072E-2</c:v>
                </c:pt>
                <c:pt idx="2127">
                  <c:v>1.4287229498629811E-2</c:v>
                </c:pt>
                <c:pt idx="2128">
                  <c:v>1.428560105807853E-2</c:v>
                </c:pt>
                <c:pt idx="2129">
                  <c:v>1.4283959519701083E-2</c:v>
                </c:pt>
                <c:pt idx="2130">
                  <c:v>1.42823048624272E-2</c:v>
                </c:pt>
                <c:pt idx="2131">
                  <c:v>1.4280637065186614E-2</c:v>
                </c:pt>
                <c:pt idx="2132">
                  <c:v>1.4278956106911026E-2</c:v>
                </c:pt>
                <c:pt idx="2133">
                  <c:v>1.4277261966531701E-2</c:v>
                </c:pt>
                <c:pt idx="2134">
                  <c:v>1.4275554622980998E-2</c:v>
                </c:pt>
                <c:pt idx="2135">
                  <c:v>1.4273834055191933E-2</c:v>
                </c:pt>
                <c:pt idx="2136">
                  <c:v>1.4272100242097742E-2</c:v>
                </c:pt>
                <c:pt idx="2137">
                  <c:v>1.4270353162633411E-2</c:v>
                </c:pt>
                <c:pt idx="2138">
                  <c:v>1.4268592795733271E-2</c:v>
                </c:pt>
                <c:pt idx="2139">
                  <c:v>1.4266819120333184E-2</c:v>
                </c:pt>
                <c:pt idx="2140">
                  <c:v>1.4265032115369673E-2</c:v>
                </c:pt>
                <c:pt idx="2141">
                  <c:v>1.4263231759779475E-2</c:v>
                </c:pt>
                <c:pt idx="2142">
                  <c:v>1.4261418032500424E-2</c:v>
                </c:pt>
                <c:pt idx="2143">
                  <c:v>1.4259590912471013E-2</c:v>
                </c:pt>
                <c:pt idx="2144">
                  <c:v>1.4257750378629952E-2</c:v>
                </c:pt>
                <c:pt idx="2145">
                  <c:v>1.4255896409917484E-2</c:v>
                </c:pt>
                <c:pt idx="2146">
                  <c:v>1.4254028985273632E-2</c:v>
                </c:pt>
                <c:pt idx="2147">
                  <c:v>1.4252148083639737E-2</c:v>
                </c:pt>
                <c:pt idx="2148">
                  <c:v>1.4250253683957791E-2</c:v>
                </c:pt>
                <c:pt idx="2149">
                  <c:v>1.4248345765170449E-2</c:v>
                </c:pt>
                <c:pt idx="2150">
                  <c:v>1.4246424306220801E-2</c:v>
                </c:pt>
                <c:pt idx="2151">
                  <c:v>1.4244489286052812E-2</c:v>
                </c:pt>
                <c:pt idx="2152">
                  <c:v>1.4242540683611107E-2</c:v>
                </c:pt>
                <c:pt idx="2153">
                  <c:v>1.4240578477841404E-2</c:v>
                </c:pt>
                <c:pt idx="2154">
                  <c:v>1.423860264768986E-2</c:v>
                </c:pt>
                <c:pt idx="2155">
                  <c:v>1.4236613172103067E-2</c:v>
                </c:pt>
                <c:pt idx="2156">
                  <c:v>1.4234610030028716E-2</c:v>
                </c:pt>
                <c:pt idx="2157">
                  <c:v>1.4232593200414935E-2</c:v>
                </c:pt>
                <c:pt idx="2158">
                  <c:v>1.4230562662211382E-2</c:v>
                </c:pt>
                <c:pt idx="2159">
                  <c:v>1.4228518394367283E-2</c:v>
                </c:pt>
                <c:pt idx="2160">
                  <c:v>1.422646037583339E-2</c:v>
                </c:pt>
                <c:pt idx="2161">
                  <c:v>1.422438858556112E-2</c:v>
                </c:pt>
                <c:pt idx="2162">
                  <c:v>1.4222303002502318E-2</c:v>
                </c:pt>
                <c:pt idx="2163">
                  <c:v>1.4220203605609716E-2</c:v>
                </c:pt>
                <c:pt idx="2164">
                  <c:v>1.421809037383691E-2</c:v>
                </c:pt>
                <c:pt idx="2165">
                  <c:v>1.4215963286137728E-2</c:v>
                </c:pt>
                <c:pt idx="2166">
                  <c:v>1.4213822321467741E-2</c:v>
                </c:pt>
                <c:pt idx="2167">
                  <c:v>1.4211667458782738E-2</c:v>
                </c:pt>
                <c:pt idx="2168">
                  <c:v>1.4209498677038955E-2</c:v>
                </c:pt>
                <c:pt idx="2169">
                  <c:v>1.4207315955193495E-2</c:v>
                </c:pt>
                <c:pt idx="2170">
                  <c:v>1.4205119272205E-2</c:v>
                </c:pt>
                <c:pt idx="2171">
                  <c:v>1.4202908607032109E-2</c:v>
                </c:pt>
                <c:pt idx="2172">
                  <c:v>1.4200683938634117E-2</c:v>
                </c:pt>
                <c:pt idx="2173">
                  <c:v>1.4198445245971636E-2</c:v>
                </c:pt>
                <c:pt idx="2174">
                  <c:v>1.4196192508006151E-2</c:v>
                </c:pt>
                <c:pt idx="2175">
                  <c:v>1.4193925703698713E-2</c:v>
                </c:pt>
                <c:pt idx="2176">
                  <c:v>1.4191644812012997E-2</c:v>
                </c:pt>
                <c:pt idx="2177">
                  <c:v>1.4189349811912024E-2</c:v>
                </c:pt>
                <c:pt idx="2178">
                  <c:v>1.4187040682360125E-2</c:v>
                </c:pt>
                <c:pt idx="2179">
                  <c:v>1.4184717402322293E-2</c:v>
                </c:pt>
                <c:pt idx="2180">
                  <c:v>1.4182379950764613E-2</c:v>
                </c:pt>
                <c:pt idx="2181">
                  <c:v>1.4180028306654047E-2</c:v>
                </c:pt>
                <c:pt idx="2182">
                  <c:v>1.4177662448957556E-2</c:v>
                </c:pt>
                <c:pt idx="2183">
                  <c:v>1.4175282356643634E-2</c:v>
                </c:pt>
                <c:pt idx="2184">
                  <c:v>1.4172888008681217E-2</c:v>
                </c:pt>
                <c:pt idx="2185">
                  <c:v>1.4170479384041205E-2</c:v>
                </c:pt>
                <c:pt idx="2186">
                  <c:v>1.416805646169275E-2</c:v>
                </c:pt>
                <c:pt idx="2187">
                  <c:v>1.4165619220608511E-2</c:v>
                </c:pt>
                <c:pt idx="2188">
                  <c:v>1.4163167639760483E-2</c:v>
                </c:pt>
                <c:pt idx="2189">
                  <c:v>1.4160701698121763E-2</c:v>
                </c:pt>
                <c:pt idx="2190">
                  <c:v>1.4158221374666756E-2</c:v>
                </c:pt>
                <c:pt idx="2191">
                  <c:v>1.4155726648369652E-2</c:v>
                </c:pt>
                <c:pt idx="2192">
                  <c:v>1.4153217498207049E-2</c:v>
                </c:pt>
                <c:pt idx="2193">
                  <c:v>1.4150693903154449E-2</c:v>
                </c:pt>
                <c:pt idx="2194">
                  <c:v>1.4148155842190424E-2</c:v>
                </c:pt>
                <c:pt idx="2195">
                  <c:v>1.4145603294291785E-2</c:v>
                </c:pt>
                <c:pt idx="2196">
                  <c:v>1.414303623843842E-2</c:v>
                </c:pt>
                <c:pt idx="2197">
                  <c:v>1.4140454653609989E-2</c:v>
                </c:pt>
                <c:pt idx="2198">
                  <c:v>1.4137858518787473E-2</c:v>
                </c:pt>
                <c:pt idx="2199">
                  <c:v>1.4135247812951848E-2</c:v>
                </c:pt>
                <c:pt idx="2200">
                  <c:v>1.4132622515086502E-2</c:v>
                </c:pt>
                <c:pt idx="2201">
                  <c:v>1.4129982604173726E-2</c:v>
                </c:pt>
                <c:pt idx="2202">
                  <c:v>1.4127328059198222E-2</c:v>
                </c:pt>
                <c:pt idx="2203">
                  <c:v>1.4124658859145347E-2</c:v>
                </c:pt>
                <c:pt idx="2204">
                  <c:v>1.4121974983000239E-2</c:v>
                </c:pt>
                <c:pt idx="2205">
                  <c:v>1.411927640975001E-2</c:v>
                </c:pt>
                <c:pt idx="2206">
                  <c:v>1.4116563118382644E-2</c:v>
                </c:pt>
                <c:pt idx="2207">
                  <c:v>1.4113835087886349E-2</c:v>
                </c:pt>
                <c:pt idx="2208">
                  <c:v>1.4111092297250421E-2</c:v>
                </c:pt>
                <c:pt idx="2209">
                  <c:v>1.4108334725465257E-2</c:v>
                </c:pt>
                <c:pt idx="2210">
                  <c:v>1.4105562351522129E-2</c:v>
                </c:pt>
                <c:pt idx="2211">
                  <c:v>1.4102775154413183E-2</c:v>
                </c:pt>
                <c:pt idx="2212">
                  <c:v>1.4099973113131221E-2</c:v>
                </c:pt>
                <c:pt idx="2213">
                  <c:v>1.4097156206670364E-2</c:v>
                </c:pt>
                <c:pt idx="2214">
                  <c:v>1.4094324414024731E-2</c:v>
                </c:pt>
                <c:pt idx="2215">
                  <c:v>1.4091477714190627E-2</c:v>
                </c:pt>
                <c:pt idx="2216">
                  <c:v>1.408861608616414E-2</c:v>
                </c:pt>
                <c:pt idx="2217">
                  <c:v>1.4085739508943334E-2</c:v>
                </c:pt>
                <c:pt idx="2218">
                  <c:v>1.4082847961526047E-2</c:v>
                </c:pt>
                <c:pt idx="2219">
                  <c:v>1.4079941422912095E-2</c:v>
                </c:pt>
                <c:pt idx="2220">
                  <c:v>1.4077019872101285E-2</c:v>
                </c:pt>
                <c:pt idx="2221">
                  <c:v>1.4074083288094966E-2</c:v>
                </c:pt>
                <c:pt idx="2222">
                  <c:v>1.4071131649895138E-2</c:v>
                </c:pt>
                <c:pt idx="2223">
                  <c:v>1.4068164936504899E-2</c:v>
                </c:pt>
                <c:pt idx="2224">
                  <c:v>1.4065183126928222E-2</c:v>
                </c:pt>
                <c:pt idx="2225">
                  <c:v>1.4062186200169738E-2</c:v>
                </c:pt>
                <c:pt idx="2226">
                  <c:v>1.405917413523539E-2</c:v>
                </c:pt>
                <c:pt idx="2227">
                  <c:v>1.4056146911132217E-2</c:v>
                </c:pt>
                <c:pt idx="2228">
                  <c:v>1.4053104506867042E-2</c:v>
                </c:pt>
                <c:pt idx="2229">
                  <c:v>1.4050046901449528E-2</c:v>
                </c:pt>
                <c:pt idx="2230">
                  <c:v>1.4046974073888907E-2</c:v>
                </c:pt>
                <c:pt idx="2231">
                  <c:v>1.4043886003195503E-2</c:v>
                </c:pt>
                <c:pt idx="2232">
                  <c:v>1.4040782668381172E-2</c:v>
                </c:pt>
                <c:pt idx="2233">
                  <c:v>1.4037664048457991E-2</c:v>
                </c:pt>
                <c:pt idx="2234">
                  <c:v>1.4034530122439133E-2</c:v>
                </c:pt>
                <c:pt idx="2235">
                  <c:v>1.4031380869340176E-2</c:v>
                </c:pt>
                <c:pt idx="2236">
                  <c:v>1.4028216268175386E-2</c:v>
                </c:pt>
                <c:pt idx="2237">
                  <c:v>1.4025036297961441E-2</c:v>
                </c:pt>
                <c:pt idx="2238">
                  <c:v>1.402184093771589E-2</c:v>
                </c:pt>
                <c:pt idx="2239">
                  <c:v>1.4018630166456722E-2</c:v>
                </c:pt>
                <c:pt idx="2240">
                  <c:v>1.4015403963203023E-2</c:v>
                </c:pt>
                <c:pt idx="2241">
                  <c:v>1.4012162306975631E-2</c:v>
                </c:pt>
                <c:pt idx="2242">
                  <c:v>1.4008905176795159E-2</c:v>
                </c:pt>
                <c:pt idx="2243">
                  <c:v>1.4005632551684636E-2</c:v>
                </c:pt>
                <c:pt idx="2244">
                  <c:v>1.400234441066665E-2</c:v>
                </c:pt>
                <c:pt idx="2245">
                  <c:v>1.399904073276576E-2</c:v>
                </c:pt>
                <c:pt idx="2246">
                  <c:v>1.3995721497006747E-2</c:v>
                </c:pt>
                <c:pt idx="2247">
                  <c:v>1.3992386682416575E-2</c:v>
                </c:pt>
                <c:pt idx="2248">
                  <c:v>1.3989036268021997E-2</c:v>
                </c:pt>
                <c:pt idx="2249">
                  <c:v>1.3985670232851294E-2</c:v>
                </c:pt>
                <c:pt idx="2250">
                  <c:v>1.3982288555934063E-2</c:v>
                </c:pt>
                <c:pt idx="2251">
                  <c:v>1.397889121630012E-2</c:v>
                </c:pt>
                <c:pt idx="2252">
                  <c:v>1.397547819298125E-2</c:v>
                </c:pt>
                <c:pt idx="2253">
                  <c:v>1.397204946500946E-2</c:v>
                </c:pt>
                <c:pt idx="2254">
                  <c:v>1.3968605011418507E-2</c:v>
                </c:pt>
                <c:pt idx="2255">
                  <c:v>1.3965144811242586E-2</c:v>
                </c:pt>
                <c:pt idx="2256">
                  <c:v>1.3961668843517207E-2</c:v>
                </c:pt>
                <c:pt idx="2257">
                  <c:v>1.3958177087278537E-2</c:v>
                </c:pt>
                <c:pt idx="2258">
                  <c:v>1.3954669521564494E-2</c:v>
                </c:pt>
                <c:pt idx="2259">
                  <c:v>1.3951146125413654E-2</c:v>
                </c:pt>
                <c:pt idx="2260">
                  <c:v>1.3947606877865471E-2</c:v>
                </c:pt>
                <c:pt idx="2261">
                  <c:v>1.3944051757960705E-2</c:v>
                </c:pt>
                <c:pt idx="2262">
                  <c:v>1.3940480744740783E-2</c:v>
                </c:pt>
                <c:pt idx="2263">
                  <c:v>1.3936893817248878E-2</c:v>
                </c:pt>
                <c:pt idx="2264">
                  <c:v>1.3933290954528825E-2</c:v>
                </c:pt>
                <c:pt idx="2265">
                  <c:v>1.3929671324366219E-2</c:v>
                </c:pt>
                <c:pt idx="2266">
                  <c:v>1.3926035233517478E-2</c:v>
                </c:pt>
                <c:pt idx="2267">
                  <c:v>1.392238314250361E-2</c:v>
                </c:pt>
                <c:pt idx="2268">
                  <c:v>1.3918715030373067E-2</c:v>
                </c:pt>
                <c:pt idx="2269">
                  <c:v>1.3915030876174305E-2</c:v>
                </c:pt>
                <c:pt idx="2270">
                  <c:v>1.391133065895774E-2</c:v>
                </c:pt>
                <c:pt idx="2271">
                  <c:v>1.3907614357774233E-2</c:v>
                </c:pt>
                <c:pt idx="2272">
                  <c:v>1.3903881951676163E-2</c:v>
                </c:pt>
                <c:pt idx="2273">
                  <c:v>1.3900133419716574E-2</c:v>
                </c:pt>
                <c:pt idx="2274">
                  <c:v>1.3896368740950252E-2</c:v>
                </c:pt>
                <c:pt idx="2275">
                  <c:v>1.3892587894432639E-2</c:v>
                </c:pt>
                <c:pt idx="2276">
                  <c:v>1.3888790859220705E-2</c:v>
                </c:pt>
                <c:pt idx="2277">
                  <c:v>1.3884977614371423E-2</c:v>
                </c:pt>
                <c:pt idx="2278">
                  <c:v>1.3881148138944168E-2</c:v>
                </c:pt>
                <c:pt idx="2279">
                  <c:v>1.3877302411998967E-2</c:v>
                </c:pt>
                <c:pt idx="2280">
                  <c:v>1.3873440412596505E-2</c:v>
                </c:pt>
                <c:pt idx="2281">
                  <c:v>1.3869562119799211E-2</c:v>
                </c:pt>
                <c:pt idx="2282">
                  <c:v>1.3865667512670612E-2</c:v>
                </c:pt>
                <c:pt idx="2283">
                  <c:v>1.3861756570275103E-2</c:v>
                </c:pt>
                <c:pt idx="2284">
                  <c:v>1.3857829271678173E-2</c:v>
                </c:pt>
                <c:pt idx="2285">
                  <c:v>1.3853885595946405E-2</c:v>
                </c:pt>
                <c:pt idx="2286">
                  <c:v>1.3849925522147906E-2</c:v>
                </c:pt>
                <c:pt idx="2287">
                  <c:v>1.3845949029352097E-2</c:v>
                </c:pt>
                <c:pt idx="2288">
                  <c:v>1.3841956096628182E-2</c:v>
                </c:pt>
                <c:pt idx="2289">
                  <c:v>1.3837946703048418E-2</c:v>
                </c:pt>
                <c:pt idx="2290">
                  <c:v>1.383392082768463E-2</c:v>
                </c:pt>
                <c:pt idx="2291">
                  <c:v>1.3829878449610825E-2</c:v>
                </c:pt>
                <c:pt idx="2292">
                  <c:v>1.3825819547901661E-2</c:v>
                </c:pt>
                <c:pt idx="2293">
                  <c:v>1.3821744101633116E-2</c:v>
                </c:pt>
                <c:pt idx="2294">
                  <c:v>1.3817652089882468E-2</c:v>
                </c:pt>
                <c:pt idx="2295">
                  <c:v>1.3813543491727439E-2</c:v>
                </c:pt>
                <c:pt idx="2296">
                  <c:v>1.3809418286248371E-2</c:v>
                </c:pt>
                <c:pt idx="2297">
                  <c:v>1.3805276452525383E-2</c:v>
                </c:pt>
                <c:pt idx="2298">
                  <c:v>1.3801117969640349E-2</c:v>
                </c:pt>
                <c:pt idx="2299">
                  <c:v>1.3796942816676443E-2</c:v>
                </c:pt>
                <c:pt idx="2300">
                  <c:v>1.3792750972717503E-2</c:v>
                </c:pt>
                <c:pt idx="2301">
                  <c:v>1.3788542416849549E-2</c:v>
                </c:pt>
                <c:pt idx="2302">
                  <c:v>1.3784317128158597E-2</c:v>
                </c:pt>
                <c:pt idx="2303">
                  <c:v>1.3780075085732636E-2</c:v>
                </c:pt>
                <c:pt idx="2304">
                  <c:v>1.3775816268661176E-2</c:v>
                </c:pt>
                <c:pt idx="2305">
                  <c:v>1.3771540656033513E-2</c:v>
                </c:pt>
                <c:pt idx="2306">
                  <c:v>1.3767248226941564E-2</c:v>
                </c:pt>
                <c:pt idx="2307">
                  <c:v>1.3762938960477681E-2</c:v>
                </c:pt>
                <c:pt idx="2308">
                  <c:v>1.3757993440511018E-2</c:v>
                </c:pt>
                <c:pt idx="2309">
                  <c:v>1.375364802356846E-2</c:v>
                </c:pt>
                <c:pt idx="2310">
                  <c:v>1.3749285703553079E-2</c:v>
                </c:pt>
                <c:pt idx="2311">
                  <c:v>1.3744906459563127E-2</c:v>
                </c:pt>
                <c:pt idx="2312">
                  <c:v>1.3740510270696418E-2</c:v>
                </c:pt>
                <c:pt idx="2313">
                  <c:v>1.3736097116054037E-2</c:v>
                </c:pt>
                <c:pt idx="2314">
                  <c:v>1.3731666974737732E-2</c:v>
                </c:pt>
                <c:pt idx="2315">
                  <c:v>1.3727219825848808E-2</c:v>
                </c:pt>
                <c:pt idx="2316">
                  <c:v>1.3722755648492506E-2</c:v>
                </c:pt>
                <c:pt idx="2317">
                  <c:v>1.371827442177297E-2</c:v>
                </c:pt>
                <c:pt idx="2318">
                  <c:v>1.3713848625005399E-2</c:v>
                </c:pt>
                <c:pt idx="2319">
                  <c:v>1.3709334642198787E-2</c:v>
                </c:pt>
                <c:pt idx="2320">
                  <c:v>1.370480354943511E-2</c:v>
                </c:pt>
                <c:pt idx="2321">
                  <c:v>1.370025532582521E-2</c:v>
                </c:pt>
                <c:pt idx="2322">
                  <c:v>1.3695689950479499E-2</c:v>
                </c:pt>
                <c:pt idx="2323">
                  <c:v>1.3691107402511888E-2</c:v>
                </c:pt>
                <c:pt idx="2324">
                  <c:v>1.3686507661035852E-2</c:v>
                </c:pt>
                <c:pt idx="2325">
                  <c:v>1.3681890705166178E-2</c:v>
                </c:pt>
                <c:pt idx="2326">
                  <c:v>1.3676593078534886E-2</c:v>
                </c:pt>
                <c:pt idx="2327">
                  <c:v>1.3671939164360523E-2</c:v>
                </c:pt>
                <c:pt idx="2328">
                  <c:v>1.3667267970163486E-2</c:v>
                </c:pt>
                <c:pt idx="2329">
                  <c:v>1.3662579475064697E-2</c:v>
                </c:pt>
                <c:pt idx="2330">
                  <c:v>1.3657873658186609E-2</c:v>
                </c:pt>
                <c:pt idx="2331">
                  <c:v>1.3653150498651456E-2</c:v>
                </c:pt>
                <c:pt idx="2332">
                  <c:v>1.3648409975584324E-2</c:v>
                </c:pt>
                <c:pt idx="2333">
                  <c:v>1.3643652068111165E-2</c:v>
                </c:pt>
                <c:pt idx="2334">
                  <c:v>1.3638876755359035E-2</c:v>
                </c:pt>
                <c:pt idx="2335">
                  <c:v>1.3634084016456082E-2</c:v>
                </c:pt>
                <c:pt idx="2336">
                  <c:v>1.3629273830532205E-2</c:v>
                </c:pt>
                <c:pt idx="2337">
                  <c:v>1.3624446176718617E-2</c:v>
                </c:pt>
                <c:pt idx="2338">
                  <c:v>1.3619601034147629E-2</c:v>
                </c:pt>
                <c:pt idx="2339">
                  <c:v>1.3614738381953082E-2</c:v>
                </c:pt>
                <c:pt idx="2340">
                  <c:v>1.3609858199269692E-2</c:v>
                </c:pt>
                <c:pt idx="2341">
                  <c:v>1.3604960465234151E-2</c:v>
                </c:pt>
                <c:pt idx="2342">
                  <c:v>1.3600045158984241E-2</c:v>
                </c:pt>
                <c:pt idx="2343">
                  <c:v>1.3595112259658622E-2</c:v>
                </c:pt>
                <c:pt idx="2344">
                  <c:v>1.3590161746398583E-2</c:v>
                </c:pt>
                <c:pt idx="2345">
                  <c:v>1.3585193598344973E-2</c:v>
                </c:pt>
                <c:pt idx="2346">
                  <c:v>1.358020779464127E-2</c:v>
                </c:pt>
                <c:pt idx="2347">
                  <c:v>1.3575204314432049E-2</c:v>
                </c:pt>
                <c:pt idx="2348">
                  <c:v>1.3570183136862757E-2</c:v>
                </c:pt>
                <c:pt idx="2349">
                  <c:v>1.3565144241080813E-2</c:v>
                </c:pt>
                <c:pt idx="2350">
                  <c:v>1.3560087606235172E-2</c:v>
                </c:pt>
                <c:pt idx="2351">
                  <c:v>1.3555013211475226E-2</c:v>
                </c:pt>
                <c:pt idx="2352">
                  <c:v>1.3549921035952553E-2</c:v>
                </c:pt>
                <c:pt idx="2353">
                  <c:v>1.3544811058819613E-2</c:v>
                </c:pt>
                <c:pt idx="2354">
                  <c:v>1.3539683259230615E-2</c:v>
                </c:pt>
                <c:pt idx="2355">
                  <c:v>1.353453761634108E-2</c:v>
                </c:pt>
                <c:pt idx="2356">
                  <c:v>1.3529374109307627E-2</c:v>
                </c:pt>
                <c:pt idx="2357">
                  <c:v>1.3524192717288847E-2</c:v>
                </c:pt>
                <c:pt idx="2358">
                  <c:v>1.3518993419444203E-2</c:v>
                </c:pt>
                <c:pt idx="2359">
                  <c:v>1.3513776194934256E-2</c:v>
                </c:pt>
                <c:pt idx="2360">
                  <c:v>1.3507524041117351E-2</c:v>
                </c:pt>
                <c:pt idx="2361">
                  <c:v>1.3502265345116844E-2</c:v>
                </c:pt>
                <c:pt idx="2362">
                  <c:v>1.3496988652803014E-2</c:v>
                </c:pt>
                <c:pt idx="2363">
                  <c:v>1.3491693943341956E-2</c:v>
                </c:pt>
                <c:pt idx="2364">
                  <c:v>1.3486381195903247E-2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80384"/>
        <c:axId val="110082304"/>
      </c:lineChart>
      <c:dateAx>
        <c:axId val="1100803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10082304"/>
        <c:crosses val="autoZero"/>
        <c:auto val="1"/>
        <c:lblOffset val="100"/>
        <c:baseTimeUnit val="days"/>
      </c:dateAx>
      <c:valAx>
        <c:axId val="1100823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10080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STD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EURSTD!$BA$2:$BA$2366</c:f>
              <c:numCache>
                <c:formatCode>ddd\,\ dd\-mmm\-yyyy</c:formatCode>
                <c:ptCount val="2365"/>
              </c:numCache>
            </c:numRef>
          </c:cat>
          <c:val>
            <c:numRef>
              <c:f>EURSTD!$BC$2:$BC$2366</c:f>
              <c:numCache>
                <c:formatCode>0.0000%</c:formatCode>
                <c:ptCount val="2365"/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EURSTD!$BD$2:$BD$2366</c:f>
              <c:numCache>
                <c:formatCode>0.0000%</c:formatCode>
                <c:ptCount val="236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07360"/>
        <c:axId val="492617728"/>
      </c:lineChart>
      <c:catAx>
        <c:axId val="4926073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92617728"/>
        <c:crosses val="autoZero"/>
        <c:auto val="1"/>
        <c:lblAlgn val="ctr"/>
        <c:lblOffset val="100"/>
        <c:noMultiLvlLbl val="1"/>
      </c:catAx>
      <c:valAx>
        <c:axId val="49261772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9260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84" customWidth="1"/>
    <col min="3" max="3" width="20.7109375" style="84" customWidth="1"/>
    <col min="4" max="4" width="26.5703125" style="84" bestFit="1" customWidth="1"/>
    <col min="5" max="7" width="2.7109375" style="84" customWidth="1"/>
    <col min="8" max="9" width="20.7109375" style="84" customWidth="1"/>
    <col min="10" max="10" width="2.7109375" style="84" customWidth="1"/>
    <col min="11" max="13" width="9.140625" style="84"/>
    <col min="14" max="14" width="9.7109375" style="84" bestFit="1" customWidth="1"/>
    <col min="15" max="16384" width="9.140625" style="84"/>
  </cols>
  <sheetData>
    <row r="1" spans="2:10" ht="11.25" customHeight="1" x14ac:dyDescent="0.2"/>
    <row r="2" spans="2:10" ht="11.25" customHeight="1" x14ac:dyDescent="0.2">
      <c r="B2" s="421"/>
      <c r="C2" s="425"/>
      <c r="D2" s="425"/>
      <c r="E2" s="426"/>
    </row>
    <row r="3" spans="2:10" ht="11.25" customHeight="1" x14ac:dyDescent="0.2">
      <c r="B3" s="422"/>
      <c r="C3" s="147" t="s">
        <v>63</v>
      </c>
      <c r="D3" s="125">
        <f>_xll.qlSettingsEvaluationDate(Trigger)</f>
        <v>42153</v>
      </c>
      <c r="E3" s="427"/>
    </row>
    <row r="4" spans="2:10" ht="11.25" customHeight="1" x14ac:dyDescent="0.2">
      <c r="B4" s="422"/>
      <c r="C4" s="148" t="s">
        <v>76</v>
      </c>
      <c r="D4" s="126">
        <f>_xll.qlCalendarAdvance(Calendar,Evaluationdate,"2D","F",,Trigger)</f>
        <v>42157</v>
      </c>
      <c r="E4" s="427"/>
    </row>
    <row r="5" spans="2:10" ht="11.25" customHeight="1" x14ac:dyDescent="0.2">
      <c r="B5" s="423"/>
      <c r="C5" s="151" t="s">
        <v>24</v>
      </c>
      <c r="D5" s="150"/>
      <c r="E5" s="427"/>
    </row>
    <row r="6" spans="2:10" ht="11.25" customHeight="1" x14ac:dyDescent="0.2">
      <c r="B6" s="422"/>
      <c r="C6" s="148" t="s">
        <v>28</v>
      </c>
      <c r="D6" s="97" t="s">
        <v>29</v>
      </c>
      <c r="E6" s="427"/>
    </row>
    <row r="7" spans="2:10" ht="11.25" customHeight="1" x14ac:dyDescent="0.2">
      <c r="B7" s="423"/>
      <c r="C7" s="148" t="s">
        <v>17</v>
      </c>
      <c r="D7" s="127" t="s">
        <v>31</v>
      </c>
      <c r="E7" s="427"/>
    </row>
    <row r="8" spans="2:10" ht="11.25" customHeight="1" x14ac:dyDescent="0.2">
      <c r="B8" s="423"/>
      <c r="C8" s="148" t="s">
        <v>25</v>
      </c>
      <c r="D8" s="97" t="b">
        <v>1</v>
      </c>
      <c r="E8" s="427"/>
    </row>
    <row r="9" spans="2:10" ht="11.25" customHeight="1" x14ac:dyDescent="0.2">
      <c r="B9" s="423"/>
      <c r="C9" s="148" t="s">
        <v>26</v>
      </c>
      <c r="D9" s="97" t="b">
        <v>1</v>
      </c>
      <c r="E9" s="427"/>
    </row>
    <row r="10" spans="2:10" ht="11.25" customHeight="1" x14ac:dyDescent="0.2">
      <c r="B10" s="423"/>
      <c r="C10" s="148" t="s">
        <v>27</v>
      </c>
      <c r="D10" s="127" t="s">
        <v>225</v>
      </c>
      <c r="E10" s="427"/>
    </row>
    <row r="11" spans="2:10" ht="11.25" customHeight="1" x14ac:dyDescent="0.2">
      <c r="B11" s="423"/>
      <c r="C11" s="149" t="s">
        <v>180</v>
      </c>
      <c r="D11" s="128" t="s">
        <v>250</v>
      </c>
      <c r="E11" s="427"/>
    </row>
    <row r="12" spans="2:10" ht="11.25" customHeight="1" x14ac:dyDescent="0.2">
      <c r="B12" s="424"/>
      <c r="C12" s="129"/>
      <c r="D12" s="130"/>
      <c r="E12" s="428"/>
    </row>
    <row r="13" spans="2:10" ht="11.25" customHeight="1" x14ac:dyDescent="0.2"/>
    <row r="14" spans="2:10" x14ac:dyDescent="0.2">
      <c r="B14" s="421"/>
      <c r="C14" s="425"/>
      <c r="D14" s="425"/>
      <c r="E14" s="426"/>
      <c r="G14" s="421"/>
      <c r="H14" s="425"/>
      <c r="I14" s="425"/>
      <c r="J14" s="426"/>
    </row>
    <row r="15" spans="2:10" x14ac:dyDescent="0.2">
      <c r="B15" s="422"/>
      <c r="C15" s="154" t="s">
        <v>13</v>
      </c>
      <c r="D15" s="157" t="str">
        <f>_xll.qlPiecewiseYieldCurve(D17,D18,D19,_xll.ohPack(EURSTD!T3:T93),,,,D20,D21,D22,Permanent,Trigger,ObjectOverwrite)</f>
        <v>_MXEURSTD#0044</v>
      </c>
      <c r="E15" s="427"/>
      <c r="G15" s="50"/>
      <c r="H15" s="154" t="s">
        <v>13</v>
      </c>
      <c r="I15" s="157" t="str">
        <f>_xll.qlPiecewiseYieldCurve(I17,I18,I19,_xll.ohPack(EURON!S3:S71),,,,I20,I21,I22,Permanent,Trigger,ObjectOverwrite)</f>
        <v>_MXEURON#0012</v>
      </c>
      <c r="J15" s="427"/>
    </row>
    <row r="16" spans="2:10" x14ac:dyDescent="0.2">
      <c r="B16" s="422"/>
      <c r="C16" s="155" t="s">
        <v>14</v>
      </c>
      <c r="D16" s="158" t="str">
        <f>_xll.ohRangeRetrieveError(YieldCurve_STD)</f>
        <v/>
      </c>
      <c r="E16" s="427"/>
      <c r="G16" s="50"/>
      <c r="H16" s="155" t="s">
        <v>14</v>
      </c>
      <c r="I16" s="158" t="str">
        <f>_xll.ohRangeRetrieveError(YieldCurve_ON)</f>
        <v/>
      </c>
      <c r="J16" s="427"/>
    </row>
    <row r="17" spans="2:10" x14ac:dyDescent="0.2">
      <c r="B17" s="422"/>
      <c r="C17" s="154" t="s">
        <v>15</v>
      </c>
      <c r="D17" s="131" t="s">
        <v>36</v>
      </c>
      <c r="E17" s="427"/>
      <c r="G17" s="50"/>
      <c r="H17" s="154" t="s">
        <v>15</v>
      </c>
      <c r="I17" s="131" t="s">
        <v>47</v>
      </c>
      <c r="J17" s="427"/>
    </row>
    <row r="18" spans="2:10" x14ac:dyDescent="0.2">
      <c r="B18" s="422"/>
      <c r="C18" s="156" t="s">
        <v>16</v>
      </c>
      <c r="D18" s="132">
        <v>0</v>
      </c>
      <c r="E18" s="427"/>
      <c r="G18" s="50"/>
      <c r="H18" s="156" t="s">
        <v>16</v>
      </c>
      <c r="I18" s="132">
        <v>0</v>
      </c>
      <c r="J18" s="427"/>
    </row>
    <row r="19" spans="2:10" x14ac:dyDescent="0.2">
      <c r="B19" s="422"/>
      <c r="C19" s="156" t="s">
        <v>17</v>
      </c>
      <c r="D19" s="133" t="s">
        <v>18</v>
      </c>
      <c r="E19" s="427"/>
      <c r="G19" s="50"/>
      <c r="H19" s="156" t="s">
        <v>17</v>
      </c>
      <c r="I19" s="133" t="s">
        <v>18</v>
      </c>
      <c r="J19" s="427"/>
    </row>
    <row r="20" spans="2:10" x14ac:dyDescent="0.2">
      <c r="B20" s="422"/>
      <c r="C20" s="156" t="s">
        <v>19</v>
      </c>
      <c r="D20" s="134"/>
      <c r="E20" s="427"/>
      <c r="G20" s="50"/>
      <c r="H20" s="156" t="s">
        <v>19</v>
      </c>
      <c r="I20" s="134"/>
      <c r="J20" s="427"/>
    </row>
    <row r="21" spans="2:10" x14ac:dyDescent="0.2">
      <c r="B21" s="422"/>
      <c r="C21" s="156" t="s">
        <v>20</v>
      </c>
      <c r="D21" s="135" t="s">
        <v>21</v>
      </c>
      <c r="E21" s="427"/>
      <c r="G21" s="50"/>
      <c r="H21" s="156" t="s">
        <v>20</v>
      </c>
      <c r="I21" s="135" t="s">
        <v>207</v>
      </c>
      <c r="J21" s="427"/>
    </row>
    <row r="22" spans="2:10" x14ac:dyDescent="0.2">
      <c r="B22" s="422"/>
      <c r="C22" s="155" t="s">
        <v>22</v>
      </c>
      <c r="D22" s="136" t="s">
        <v>23</v>
      </c>
      <c r="E22" s="427"/>
      <c r="G22" s="50"/>
      <c r="H22" s="155" t="s">
        <v>22</v>
      </c>
      <c r="I22" s="136" t="s">
        <v>208</v>
      </c>
      <c r="J22" s="427"/>
    </row>
    <row r="23" spans="2:10" x14ac:dyDescent="0.2">
      <c r="B23" s="422"/>
      <c r="C23" s="137"/>
      <c r="D23" s="137"/>
      <c r="E23" s="427"/>
      <c r="G23" s="50"/>
      <c r="H23" s="137"/>
      <c r="I23" s="137"/>
      <c r="J23" s="427"/>
    </row>
    <row r="24" spans="2:10" x14ac:dyDescent="0.2">
      <c r="B24" s="422"/>
      <c r="C24" s="138">
        <f>_xll.qlTermStructureReferenceDate(YieldCurve_STD)</f>
        <v>42153</v>
      </c>
      <c r="D24" s="139">
        <f>_xll.qlYieldTSDiscount(YieldCurve_STD,C24,,Trigger)</f>
        <v>1</v>
      </c>
      <c r="E24" s="427"/>
      <c r="G24" s="50"/>
      <c r="H24" s="138">
        <f>_xll.qlTermStructureReferenceDate(YieldCurve_ON)</f>
        <v>42153</v>
      </c>
      <c r="I24" s="139">
        <f>_xll.qlYieldTSDiscount(YieldCurve_ON,H24,,Trigger)</f>
        <v>1</v>
      </c>
      <c r="J24" s="427"/>
    </row>
    <row r="25" spans="2:10" x14ac:dyDescent="0.2">
      <c r="B25" s="422"/>
      <c r="C25" s="405">
        <f>_xll.qlTermStructureMaxDate(YieldCurve_STD)</f>
        <v>64073</v>
      </c>
      <c r="D25" s="140">
        <f>_xll.qlYieldTSDiscount(YieldCurve_STD,C25,,Trigger)</f>
        <v>0.46174381414114418</v>
      </c>
      <c r="E25" s="427"/>
      <c r="G25" s="50"/>
      <c r="H25" s="405">
        <f>_xll.qlTermStructureMaxDate(YieldCurve_ON)</f>
        <v>64073</v>
      </c>
      <c r="I25" s="140">
        <f>_xll.qlYieldTSDiscount(YieldCurve_ON,H25,,Trigger)</f>
        <v>0.58444162895519203</v>
      </c>
      <c r="J25" s="427"/>
    </row>
    <row r="26" spans="2:10" x14ac:dyDescent="0.2">
      <c r="B26" s="422"/>
      <c r="C26" s="141" t="s">
        <v>14</v>
      </c>
      <c r="D26" s="142"/>
      <c r="E26" s="427"/>
      <c r="G26" s="50"/>
      <c r="H26" s="141" t="s">
        <v>14</v>
      </c>
      <c r="I26" s="142"/>
      <c r="J26" s="427"/>
    </row>
    <row r="27" spans="2:10" x14ac:dyDescent="0.2">
      <c r="B27" s="422"/>
      <c r="C27" s="143" t="str">
        <f>Euribor!D3</f>
        <v>Mx_EURSTD</v>
      </c>
      <c r="D27" s="144" t="b">
        <f>_xll.qlRelinkableHandleLinkTo(C27,D15,D15)</f>
        <v>1</v>
      </c>
      <c r="E27" s="427"/>
      <c r="G27" s="50"/>
      <c r="H27" s="143" t="str">
        <f>Euribor!D4</f>
        <v>Mx_EURON</v>
      </c>
      <c r="I27" s="144" t="b">
        <f>_xll.qlRelinkableHandleLinkTo(H27,I15,I15)</f>
        <v>1</v>
      </c>
      <c r="J27" s="427"/>
    </row>
    <row r="28" spans="2:10" x14ac:dyDescent="0.2">
      <c r="B28" s="429"/>
      <c r="C28" s="430"/>
      <c r="D28" s="430"/>
      <c r="E28" s="428"/>
      <c r="G28" s="429"/>
      <c r="H28" s="430"/>
      <c r="I28" s="430"/>
      <c r="J28" s="428"/>
    </row>
    <row r="29" spans="2:10" x14ac:dyDescent="0.2">
      <c r="B29" s="153"/>
      <c r="C29" s="91"/>
      <c r="D29" s="91"/>
      <c r="E29" s="91"/>
      <c r="G29" s="91"/>
      <c r="H29" s="91"/>
      <c r="I29" s="91"/>
      <c r="J29" s="91"/>
    </row>
    <row r="30" spans="2:10" x14ac:dyDescent="0.2">
      <c r="B30" s="421"/>
      <c r="C30" s="425"/>
      <c r="D30" s="425"/>
      <c r="E30" s="426"/>
      <c r="F30" s="152"/>
      <c r="G30" s="421"/>
      <c r="H30" s="425"/>
      <c r="I30" s="425"/>
      <c r="J30" s="426"/>
    </row>
    <row r="31" spans="2:10" x14ac:dyDescent="0.2">
      <c r="B31" s="50"/>
      <c r="C31" s="154" t="s">
        <v>13</v>
      </c>
      <c r="D31" s="157" t="str">
        <f>_xll.qlPiecewiseYieldCurve(D33,D34,D35,_xll.ohPack(EUR1M!T3:T95),,,,D36,D37,D38,Permanent,Trigger,ObjectOverwrite)</f>
        <v>_MXEUR1M#0015</v>
      </c>
      <c r="E31" s="427"/>
      <c r="F31" s="152"/>
      <c r="G31" s="50"/>
      <c r="H31" s="154" t="s">
        <v>13</v>
      </c>
      <c r="I31" s="157" t="str">
        <f>_xll.qlPiecewiseYieldCurve(I33,I34,I35,_xll.ohPack(EUR3M!T3:T93),,,,I36,I37,I38,Permanent,Trigger,ObjectOverwrite)</f>
        <v>_MXEUR3M#0015</v>
      </c>
      <c r="J31" s="427"/>
    </row>
    <row r="32" spans="2:10" x14ac:dyDescent="0.2">
      <c r="B32" s="50"/>
      <c r="C32" s="155" t="s">
        <v>14</v>
      </c>
      <c r="D32" s="158" t="str">
        <f>_xll.ohRangeRetrieveError(YieldCurve_1M)</f>
        <v/>
      </c>
      <c r="E32" s="427"/>
      <c r="F32" s="152"/>
      <c r="G32" s="50"/>
      <c r="H32" s="155" t="s">
        <v>14</v>
      </c>
      <c r="I32" s="158" t="str">
        <f>_xll.ohRangeRetrieveError(YieldCurve_3M)</f>
        <v/>
      </c>
      <c r="J32" s="427"/>
    </row>
    <row r="33" spans="2:10" x14ac:dyDescent="0.2">
      <c r="B33" s="50"/>
      <c r="C33" s="154" t="s">
        <v>15</v>
      </c>
      <c r="D33" s="131" t="s">
        <v>43</v>
      </c>
      <c r="E33" s="427"/>
      <c r="F33" s="152"/>
      <c r="G33" s="50"/>
      <c r="H33" s="154" t="s">
        <v>15</v>
      </c>
      <c r="I33" s="131" t="s">
        <v>35</v>
      </c>
      <c r="J33" s="427"/>
    </row>
    <row r="34" spans="2:10" x14ac:dyDescent="0.2">
      <c r="B34" s="50"/>
      <c r="C34" s="156" t="s">
        <v>16</v>
      </c>
      <c r="D34" s="132">
        <v>0</v>
      </c>
      <c r="E34" s="427"/>
      <c r="F34" s="152"/>
      <c r="G34" s="50"/>
      <c r="H34" s="156" t="s">
        <v>16</v>
      </c>
      <c r="I34" s="132">
        <v>0</v>
      </c>
      <c r="J34" s="427"/>
    </row>
    <row r="35" spans="2:10" x14ac:dyDescent="0.2">
      <c r="B35" s="50"/>
      <c r="C35" s="156" t="s">
        <v>17</v>
      </c>
      <c r="D35" s="133" t="s">
        <v>18</v>
      </c>
      <c r="E35" s="427"/>
      <c r="F35" s="152"/>
      <c r="G35" s="50"/>
      <c r="H35" s="156" t="s">
        <v>17</v>
      </c>
      <c r="I35" s="133" t="s">
        <v>18</v>
      </c>
      <c r="J35" s="427"/>
    </row>
    <row r="36" spans="2:10" x14ac:dyDescent="0.2">
      <c r="B36" s="50"/>
      <c r="C36" s="156" t="s">
        <v>19</v>
      </c>
      <c r="D36" s="134"/>
      <c r="E36" s="427"/>
      <c r="F36" s="152"/>
      <c r="G36" s="50"/>
      <c r="H36" s="156" t="s">
        <v>19</v>
      </c>
      <c r="I36" s="134"/>
      <c r="J36" s="427"/>
    </row>
    <row r="37" spans="2:10" x14ac:dyDescent="0.2">
      <c r="B37" s="50"/>
      <c r="C37" s="156" t="s">
        <v>20</v>
      </c>
      <c r="D37" s="135" t="s">
        <v>21</v>
      </c>
      <c r="E37" s="427"/>
      <c r="F37" s="152"/>
      <c r="G37" s="50"/>
      <c r="H37" s="156" t="s">
        <v>20</v>
      </c>
      <c r="I37" s="135" t="s">
        <v>21</v>
      </c>
      <c r="J37" s="427"/>
    </row>
    <row r="38" spans="2:10" x14ac:dyDescent="0.2">
      <c r="B38" s="50"/>
      <c r="C38" s="155" t="s">
        <v>22</v>
      </c>
      <c r="D38" s="136" t="s">
        <v>23</v>
      </c>
      <c r="E38" s="427"/>
      <c r="F38" s="152"/>
      <c r="G38" s="50"/>
      <c r="H38" s="155" t="s">
        <v>22</v>
      </c>
      <c r="I38" s="136" t="s">
        <v>23</v>
      </c>
      <c r="J38" s="427"/>
    </row>
    <row r="39" spans="2:10" x14ac:dyDescent="0.2">
      <c r="B39" s="50"/>
      <c r="C39" s="137"/>
      <c r="D39" s="137"/>
      <c r="E39" s="427"/>
      <c r="F39" s="152"/>
      <c r="G39" s="50"/>
      <c r="H39" s="137"/>
      <c r="I39" s="137"/>
      <c r="J39" s="427"/>
    </row>
    <row r="40" spans="2:10" x14ac:dyDescent="0.2">
      <c r="B40" s="50"/>
      <c r="C40" s="138">
        <f>_xll.qlTermStructureReferenceDate(YieldCurve_1M)</f>
        <v>42153</v>
      </c>
      <c r="D40" s="139">
        <f>_xll.qlYieldTSDiscount(YieldCurve_1M,C40,,Trigger)</f>
        <v>1</v>
      </c>
      <c r="E40" s="427"/>
      <c r="F40" s="152"/>
      <c r="G40" s="50"/>
      <c r="H40" s="138">
        <f>_xll.qlTermStructureReferenceDate(YieldCurve_3M)</f>
        <v>42153</v>
      </c>
      <c r="I40" s="139">
        <f>_xll.qlYieldTSDiscount(YieldCurve_3M,H40,,Trigger)</f>
        <v>1</v>
      </c>
      <c r="J40" s="427"/>
    </row>
    <row r="41" spans="2:10" x14ac:dyDescent="0.2">
      <c r="B41" s="50"/>
      <c r="C41" s="405">
        <f>_xll.qlTermStructureMaxDate(YieldCurve_1M)</f>
        <v>64073</v>
      </c>
      <c r="D41" s="140">
        <f>_xll.qlYieldTSDiscount(YieldCurve_1M,C41,,Trigger)</f>
        <v>0.48360905061737725</v>
      </c>
      <c r="E41" s="427"/>
      <c r="F41" s="152"/>
      <c r="G41" s="50"/>
      <c r="H41" s="405">
        <f>_xll.qlTermStructureMaxDate(YieldCurve_3M)</f>
        <v>64073</v>
      </c>
      <c r="I41" s="140">
        <f>_xll.qlYieldTSDiscount(YieldCurve_3M,H41,,Trigger)</f>
        <v>0.67202477109157344</v>
      </c>
      <c r="J41" s="427"/>
    </row>
    <row r="42" spans="2:10" x14ac:dyDescent="0.2">
      <c r="B42" s="50"/>
      <c r="C42" s="141" t="s">
        <v>14</v>
      </c>
      <c r="D42" s="142"/>
      <c r="E42" s="427"/>
      <c r="F42" s="152"/>
      <c r="G42" s="50"/>
      <c r="H42" s="141" t="s">
        <v>14</v>
      </c>
      <c r="I42" s="142"/>
      <c r="J42" s="427"/>
    </row>
    <row r="43" spans="2:10" x14ac:dyDescent="0.2">
      <c r="B43" s="50"/>
      <c r="C43" s="143" t="str">
        <f>Euribor!D5</f>
        <v>Mx_EUR1M</v>
      </c>
      <c r="D43" s="144" t="b">
        <f>_xll.qlRelinkableHandleLinkTo(C43,D31,D31)</f>
        <v>1</v>
      </c>
      <c r="E43" s="427"/>
      <c r="F43" s="152"/>
      <c r="G43" s="50"/>
      <c r="H43" s="143" t="str">
        <f>Euribor!D6</f>
        <v>Mx_EUR3M</v>
      </c>
      <c r="I43" s="144" t="b">
        <f>_xll.qlRelinkableHandleLinkTo(H43,I31,I31)</f>
        <v>1</v>
      </c>
      <c r="J43" s="427"/>
    </row>
    <row r="44" spans="2:10" x14ac:dyDescent="0.2">
      <c r="B44" s="429"/>
      <c r="C44" s="430"/>
      <c r="D44" s="430"/>
      <c r="E44" s="428"/>
      <c r="F44" s="152"/>
      <c r="G44" s="429"/>
      <c r="H44" s="430"/>
      <c r="I44" s="430"/>
      <c r="J44" s="428"/>
    </row>
    <row r="45" spans="2:10" x14ac:dyDescent="0.2">
      <c r="F45" s="152"/>
    </row>
    <row r="46" spans="2:10" x14ac:dyDescent="0.2">
      <c r="B46" s="421"/>
      <c r="C46" s="431"/>
      <c r="D46" s="431"/>
      <c r="E46" s="426"/>
      <c r="F46" s="152"/>
      <c r="G46" s="421"/>
      <c r="H46" s="425"/>
      <c r="I46" s="425"/>
      <c r="J46" s="426"/>
    </row>
    <row r="47" spans="2:10" x14ac:dyDescent="0.2">
      <c r="B47" s="422"/>
      <c r="C47" s="154" t="s">
        <v>13</v>
      </c>
      <c r="D47" s="157" t="str">
        <f>_xll.qlPiecewiseYieldCurve(D49,D50,D51,_xll.ohPack(EUR6M!$T$3:$T$94),,,,D52,D53,D54,Permanent,Trigger,ObjectOverwrite)</f>
        <v>_MXEUR6M#0014</v>
      </c>
      <c r="E47" s="427"/>
      <c r="F47" s="152"/>
      <c r="G47" s="50"/>
      <c r="H47" s="154" t="s">
        <v>13</v>
      </c>
      <c r="I47" s="157" t="str">
        <f>_xll.qlPiecewiseYieldCurve(I49,I50,I51,_xll.ohPack(EUR1Y!T3:T93),,,,I52,I53,I54,Permanent,Trigger,ObjectOverwrite)</f>
        <v>_MXEUR1Y#0017</v>
      </c>
      <c r="J47" s="427"/>
    </row>
    <row r="48" spans="2:10" x14ac:dyDescent="0.2">
      <c r="B48" s="422"/>
      <c r="C48" s="155" t="s">
        <v>14</v>
      </c>
      <c r="D48" s="158" t="str">
        <f>_xll.ohRangeRetrieveError(YieldCurve_6M)</f>
        <v/>
      </c>
      <c r="E48" s="427"/>
      <c r="G48" s="50"/>
      <c r="H48" s="155" t="s">
        <v>14</v>
      </c>
      <c r="I48" s="158" t="str">
        <f>_xll.ohRangeRetrieveError(YieldCurve_1Y)</f>
        <v/>
      </c>
      <c r="J48" s="427"/>
    </row>
    <row r="49" spans="2:10" x14ac:dyDescent="0.2">
      <c r="B49" s="423"/>
      <c r="C49" s="154" t="s">
        <v>15</v>
      </c>
      <c r="D49" s="131" t="s">
        <v>37</v>
      </c>
      <c r="E49" s="427"/>
      <c r="G49" s="50"/>
      <c r="H49" s="154" t="s">
        <v>15</v>
      </c>
      <c r="I49" s="131" t="s">
        <v>44</v>
      </c>
      <c r="J49" s="427"/>
    </row>
    <row r="50" spans="2:10" x14ac:dyDescent="0.2">
      <c r="B50" s="423"/>
      <c r="C50" s="156" t="s">
        <v>16</v>
      </c>
      <c r="D50" s="132">
        <v>0</v>
      </c>
      <c r="E50" s="427"/>
      <c r="G50" s="50"/>
      <c r="H50" s="156" t="s">
        <v>16</v>
      </c>
      <c r="I50" s="132">
        <v>0</v>
      </c>
      <c r="J50" s="427"/>
    </row>
    <row r="51" spans="2:10" x14ac:dyDescent="0.2">
      <c r="B51" s="423"/>
      <c r="C51" s="156" t="s">
        <v>17</v>
      </c>
      <c r="D51" s="133" t="s">
        <v>18</v>
      </c>
      <c r="E51" s="427"/>
      <c r="G51" s="50"/>
      <c r="H51" s="156" t="s">
        <v>17</v>
      </c>
      <c r="I51" s="133" t="s">
        <v>18</v>
      </c>
      <c r="J51" s="427"/>
    </row>
    <row r="52" spans="2:10" x14ac:dyDescent="0.2">
      <c r="B52" s="423"/>
      <c r="C52" s="156" t="s">
        <v>19</v>
      </c>
      <c r="D52" s="134"/>
      <c r="E52" s="427"/>
      <c r="G52" s="50"/>
      <c r="H52" s="156" t="s">
        <v>19</v>
      </c>
      <c r="I52" s="134"/>
      <c r="J52" s="427"/>
    </row>
    <row r="53" spans="2:10" x14ac:dyDescent="0.2">
      <c r="B53" s="423"/>
      <c r="C53" s="156" t="s">
        <v>20</v>
      </c>
      <c r="D53" s="135" t="s">
        <v>21</v>
      </c>
      <c r="E53" s="427"/>
      <c r="G53" s="50"/>
      <c r="H53" s="156" t="s">
        <v>20</v>
      </c>
      <c r="I53" s="135" t="s">
        <v>21</v>
      </c>
      <c r="J53" s="427"/>
    </row>
    <row r="54" spans="2:10" x14ac:dyDescent="0.2">
      <c r="B54" s="423"/>
      <c r="C54" s="155" t="s">
        <v>22</v>
      </c>
      <c r="D54" s="136" t="s">
        <v>23</v>
      </c>
      <c r="E54" s="427"/>
      <c r="G54" s="50"/>
      <c r="H54" s="155" t="s">
        <v>22</v>
      </c>
      <c r="I54" s="136" t="s">
        <v>23</v>
      </c>
      <c r="J54" s="427"/>
    </row>
    <row r="55" spans="2:10" x14ac:dyDescent="0.2">
      <c r="B55" s="423"/>
      <c r="C55" s="137"/>
      <c r="D55" s="137"/>
      <c r="E55" s="427"/>
      <c r="G55" s="50"/>
      <c r="H55" s="137"/>
      <c r="I55" s="137"/>
      <c r="J55" s="427"/>
    </row>
    <row r="56" spans="2:10" x14ac:dyDescent="0.2">
      <c r="B56" s="423"/>
      <c r="C56" s="138">
        <f>_xll.qlTermStructureReferenceDate(YieldCurve_6M)</f>
        <v>42153</v>
      </c>
      <c r="D56" s="139">
        <f>_xll.qlYieldTSDiscount(YieldCurve_6M,C56,,Trigger)</f>
        <v>1</v>
      </c>
      <c r="E56" s="427"/>
      <c r="G56" s="50"/>
      <c r="H56" s="138">
        <f>_xll.qlTermStructureReferenceDate(YieldCurve_1Y)</f>
        <v>42153</v>
      </c>
      <c r="I56" s="139">
        <f>_xll.qlYieldTSDiscount(YieldCurve_1Y,H56,,Trigger)</f>
        <v>1</v>
      </c>
      <c r="J56" s="427"/>
    </row>
    <row r="57" spans="2:10" x14ac:dyDescent="0.2">
      <c r="B57" s="423"/>
      <c r="C57" s="405">
        <f>_xll.qlTermStructureMaxDate(YieldCurve_6M)</f>
        <v>64073</v>
      </c>
      <c r="D57" s="140">
        <f>_xll.qlYieldTSDiscount(YieldCurve_6M,C57,,Trigger)</f>
        <v>0.46179398139432171</v>
      </c>
      <c r="E57" s="427"/>
      <c r="G57" s="50"/>
      <c r="H57" s="405">
        <f>_xll.qlTermStructureMaxDate(YieldCurve_1Y)</f>
        <v>64073</v>
      </c>
      <c r="I57" s="406">
        <f>_xll.qlYieldTSDiscount(YieldCurve_1Y,H57,,Trigger)</f>
        <v>0.66144872252477016</v>
      </c>
      <c r="J57" s="427"/>
    </row>
    <row r="58" spans="2:10" x14ac:dyDescent="0.2">
      <c r="B58" s="423"/>
      <c r="C58" s="141" t="s">
        <v>14</v>
      </c>
      <c r="D58" s="145"/>
      <c r="E58" s="427"/>
      <c r="G58" s="50"/>
      <c r="H58" s="141" t="s">
        <v>14</v>
      </c>
      <c r="I58" s="142"/>
      <c r="J58" s="427"/>
    </row>
    <row r="59" spans="2:10" x14ac:dyDescent="0.2">
      <c r="B59" s="423"/>
      <c r="C59" s="143" t="str">
        <f>Euribor!D7</f>
        <v>Mx_EUR6M</v>
      </c>
      <c r="D59" s="146" t="b">
        <f>_xll.qlRelinkableHandleLinkTo(C59,D47,D47)</f>
        <v>1</v>
      </c>
      <c r="E59" s="427"/>
      <c r="G59" s="50"/>
      <c r="H59" s="143" t="str">
        <f>Euribor!D8</f>
        <v>Mx_EUR1Y</v>
      </c>
      <c r="I59" s="146" t="b">
        <f>_xll.qlRelinkableHandleLinkTo(H59,I47,I47)</f>
        <v>1</v>
      </c>
      <c r="J59" s="427"/>
    </row>
    <row r="60" spans="2:10" x14ac:dyDescent="0.2">
      <c r="B60" s="429"/>
      <c r="C60" s="430"/>
      <c r="D60" s="430"/>
      <c r="E60" s="428"/>
      <c r="G60" s="429"/>
      <c r="H60" s="430"/>
      <c r="I60" s="430"/>
      <c r="J60" s="428"/>
    </row>
  </sheetData>
  <dataValidations disablePrompts="1"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80"/>
  <sheetViews>
    <sheetView showGridLines="0" topLeftCell="N1" workbookViewId="0">
      <selection activeCell="V2" sqref="V2"/>
    </sheetView>
  </sheetViews>
  <sheetFormatPr defaultRowHeight="11.25" outlineLevelCol="1" x14ac:dyDescent="0.2"/>
  <cols>
    <col min="1" max="1" width="7.5703125" style="84" hidden="1" customWidth="1" outlineLevel="1"/>
    <col min="2" max="2" width="5.7109375" style="84" hidden="1" customWidth="1" outlineLevel="1"/>
    <col min="3" max="4" width="6" style="164" hidden="1" customWidth="1" outlineLevel="1"/>
    <col min="5" max="5" width="7" style="109" hidden="1" customWidth="1" outlineLevel="1"/>
    <col min="6" max="6" width="19.5703125" style="165" hidden="1" customWidth="1" outlineLevel="1"/>
    <col min="7" max="7" width="6" style="84" hidden="1" customWidth="1" outlineLevel="1"/>
    <col min="8" max="9" width="11" style="84" hidden="1" customWidth="1" outlineLevel="1"/>
    <col min="10" max="10" width="12.85546875" style="84" hidden="1" customWidth="1" outlineLevel="1"/>
    <col min="11" max="11" width="15.140625" style="84" hidden="1" customWidth="1" outlineLevel="1" collapsed="1"/>
    <col min="12" max="12" width="9" style="109" hidden="1" customWidth="1" outlineLevel="1"/>
    <col min="13" max="13" width="2.7109375" style="84" hidden="1" customWidth="1" outlineLevel="1" collapsed="1"/>
    <col min="14" max="14" width="2.85546875" style="84" customWidth="1" collapsed="1"/>
    <col min="15" max="15" width="5" style="84" hidden="1" customWidth="1" outlineLevel="1"/>
    <col min="16" max="16" width="9" style="84" hidden="1" customWidth="1" outlineLevel="1"/>
    <col min="17" max="17" width="15.140625" style="84" hidden="1" customWidth="1" outlineLevel="1"/>
    <col min="18" max="18" width="6" style="84" hidden="1" customWidth="1" outlineLevel="1"/>
    <col min="19" max="19" width="15.140625" style="84" hidden="1" customWidth="1" outlineLevel="1"/>
    <col min="20" max="20" width="13.140625" style="84" bestFit="1" customWidth="1" collapsed="1"/>
    <col min="21" max="22" width="10.7109375" style="84" customWidth="1"/>
    <col min="23" max="24" width="17.28515625" style="84" bestFit="1" customWidth="1"/>
    <col min="25" max="25" width="12" style="84" bestFit="1" customWidth="1"/>
    <col min="26" max="26" width="15.140625" style="84" bestFit="1" customWidth="1"/>
    <col min="27" max="27" width="9" style="84" bestFit="1" customWidth="1"/>
    <col min="28" max="29" width="9.140625" style="84"/>
    <col min="30" max="30" width="12" style="84" bestFit="1" customWidth="1"/>
    <col min="31" max="16384" width="9.140625" style="84"/>
  </cols>
  <sheetData>
    <row r="1" spans="1:25" ht="21.95" customHeight="1" x14ac:dyDescent="0.2">
      <c r="C1" s="86"/>
      <c r="D1" s="86"/>
      <c r="E1" s="87"/>
      <c r="F1" s="88"/>
      <c r="G1" s="89"/>
      <c r="K1" s="84" t="str">
        <f>_xll.qlEonia(,,Permanent,Trigger,ObjectOverwrite)</f>
        <v>obj_00839#0004</v>
      </c>
      <c r="L1" s="87"/>
      <c r="T1" s="232" t="s">
        <v>219</v>
      </c>
      <c r="U1" s="233"/>
      <c r="V1" s="233"/>
      <c r="W1" s="214"/>
      <c r="X1" s="213"/>
      <c r="Y1" s="162" t="s">
        <v>209</v>
      </c>
    </row>
    <row r="2" spans="1:25" ht="21.95" customHeight="1" x14ac:dyDescent="0.2">
      <c r="A2" s="64" t="s">
        <v>12</v>
      </c>
      <c r="B2" s="64" t="s">
        <v>237</v>
      </c>
      <c r="C2" s="64" t="s">
        <v>236</v>
      </c>
      <c r="D2" s="64" t="s">
        <v>50</v>
      </c>
      <c r="E2" s="64" t="s">
        <v>238</v>
      </c>
      <c r="F2" s="64" t="s">
        <v>7</v>
      </c>
      <c r="G2" s="64" t="s">
        <v>239</v>
      </c>
      <c r="H2" s="64" t="s">
        <v>240</v>
      </c>
      <c r="I2" s="64" t="s">
        <v>255</v>
      </c>
      <c r="J2" s="64" t="s">
        <v>205</v>
      </c>
      <c r="K2" s="64" t="s">
        <v>38</v>
      </c>
      <c r="L2" s="64" t="s">
        <v>42</v>
      </c>
      <c r="O2" s="82" t="s">
        <v>12</v>
      </c>
      <c r="P2" s="82"/>
      <c r="Q2" s="82" t="s">
        <v>38</v>
      </c>
      <c r="R2" s="82"/>
      <c r="S2" s="162" t="s">
        <v>38</v>
      </c>
      <c r="T2" s="162" t="s">
        <v>73</v>
      </c>
      <c r="U2" s="161" t="s">
        <v>206</v>
      </c>
      <c r="V2" s="161"/>
      <c r="W2" s="162" t="s">
        <v>32</v>
      </c>
      <c r="X2" s="162" t="s">
        <v>33</v>
      </c>
      <c r="Y2" s="166">
        <f t="array" ref="Y2:Y71">_xll.qlPiecewiseYieldCurveData(YieldCurve_ON,Trigger)</f>
        <v>1</v>
      </c>
    </row>
    <row r="3" spans="1:25" ht="11.25" customHeight="1" x14ac:dyDescent="0.2">
      <c r="A3" s="65" t="s">
        <v>41</v>
      </c>
      <c r="B3" s="67" t="str">
        <f t="array" ref="B3:B71">SUBSTITUTE(_xll.ohFilter(PastedValue!BC2:BC63,PastedValue!AY2:AY63="Dp"),"/N","N")</f>
        <v>ON</v>
      </c>
      <c r="C3" s="116" t="s">
        <v>60</v>
      </c>
      <c r="D3" s="116" t="str">
        <f t="shared" ref="D3:D34" si="0">IF(DataSelect="Reference",$B3,$C3)</f>
        <v>ON</v>
      </c>
      <c r="E3" s="66">
        <f>IF(C3="ON",0,IF(C3="TN",1,2))</f>
        <v>0</v>
      </c>
      <c r="F3" s="80" t="str">
        <f t="shared" ref="F3:F19" si="1">IF(RIGHT(C3,1)="M","Modified Following",IF(RIGHT(C3,1)="Y","Modified Following","Following"))</f>
        <v>Following</v>
      </c>
      <c r="G3" s="68" t="str">
        <f>IF(RIGHT(C3,1)="M","TRUE",IF(RIGHT(C3,1)="Y","TRUE","FALSE"))</f>
        <v>FALSE</v>
      </c>
      <c r="H3" s="69" t="s">
        <v>45</v>
      </c>
      <c r="I3" s="371">
        <f t="array" ref="I3:I71">_xll.ohFilter(PastedValue!BF2:BF63,PastedValue!AY2:AY63="Dp")/100</f>
        <v>-9.9999900000000011E-4</v>
      </c>
      <c r="J3" s="172" t="str">
        <f>Currency&amp;"X"&amp;C3&amp;"D="&amp;"ON"</f>
        <v>EURXOND=ON</v>
      </c>
      <c r="K3" s="71" t="str">
        <f>_xll.qlDepositRateHelper2(,IF(DataSelect="Mx_Live",$J3,$I3),IF(RIGHT($D3,1)="N","1D",$D3),$E3,Calendar,$F3,$G3,$H3,Permanent,Trigger,ObjectOverwrite)</f>
        <v>obj_00865#0013</v>
      </c>
      <c r="L3" s="66" t="b">
        <f t="shared" ref="L3:L17" si="2">IF(ISERROR(K3),FALSE,TRUE)</f>
        <v>1</v>
      </c>
      <c r="M3" s="85"/>
      <c r="O3" s="16" t="str">
        <f t="shared" ref="O3:O34" si="3">A3</f>
        <v>Dp</v>
      </c>
      <c r="P3" s="16" t="str">
        <f>D3</f>
        <v>ON</v>
      </c>
      <c r="Q3" s="9" t="str">
        <f>K3</f>
        <v>obj_00865#0013</v>
      </c>
      <c r="R3" s="9" t="b">
        <f>L3</f>
        <v>1</v>
      </c>
      <c r="S3" s="9" t="str">
        <f t="array" ref="S3:S71">_xll.ohPack(_xll.ohFilter(Q3:Q71,R3:R71))</f>
        <v>obj_00865#0013</v>
      </c>
      <c r="T3" s="9" t="str">
        <f>_xll.qlRateHelperQuoteName(S3,Trigger)</f>
        <v/>
      </c>
      <c r="U3" s="83">
        <f>_xll.qlRateHelperQuoteValue(S3,_xll.ohTrigger(Trigger,TriggerON))</f>
        <v>-9.9999900000000011E-4</v>
      </c>
      <c r="V3" s="254" t="str">
        <f>IFERROR(_xll.qlFuturesRateHelperConvexityAdjustment(S3,Trigger),"--")</f>
        <v>--</v>
      </c>
      <c r="W3" s="10">
        <f>_xll.qlRateHelperEarliestDate(S3,Trigger)</f>
        <v>42153</v>
      </c>
      <c r="X3" s="10">
        <f>_xll.qlRateHelperLatestDate(S3,Trigger)</f>
        <v>42156</v>
      </c>
      <c r="Y3" s="167">
        <v>1.0000083333944449</v>
      </c>
    </row>
    <row r="4" spans="1:25" ht="11.25" customHeight="1" x14ac:dyDescent="0.2">
      <c r="A4" s="72" t="s">
        <v>41</v>
      </c>
      <c r="B4" s="75" t="str">
        <v>TN</v>
      </c>
      <c r="C4" s="117" t="s">
        <v>178</v>
      </c>
      <c r="D4" s="117" t="str">
        <f t="shared" si="0"/>
        <v>TN</v>
      </c>
      <c r="E4" s="74">
        <f t="shared" ref="E4:E67" si="4">IF(C4="ON",0,IF(C4="TN",1,2))</f>
        <v>1</v>
      </c>
      <c r="F4" s="81" t="str">
        <f t="shared" si="1"/>
        <v>Following</v>
      </c>
      <c r="G4" s="76" t="str">
        <f t="shared" ref="G4:G67" si="5">IF(RIGHT(C4,1)="M","TRUE",IF(RIGHT(C4,1)="Y","TRUE","FALSE"))</f>
        <v>FALSE</v>
      </c>
      <c r="H4" s="77" t="s">
        <v>45</v>
      </c>
      <c r="I4" s="372">
        <v>-7.000000000000001E-4</v>
      </c>
      <c r="J4" s="173" t="str">
        <f>Currency&amp;"X"&amp;C4&amp;"D="&amp;"ON"</f>
        <v>EURXTND=ON</v>
      </c>
      <c r="K4" s="79" t="str">
        <f>_xll.qlDepositRateHelper2(,IF(DataSelect="Mx_Live",$J4,$I4),IF(RIGHT($D4,1)="N","1D",$D4),$E4,Calendar,$F4,$G4,$H4,Permanent,Trigger,ObjectOverwrite)</f>
        <v>obj_0086a#0013</v>
      </c>
      <c r="L4" s="74" t="b">
        <f t="shared" si="2"/>
        <v>1</v>
      </c>
      <c r="M4" s="91"/>
      <c r="O4" s="16" t="str">
        <f t="shared" si="3"/>
        <v>Dp</v>
      </c>
      <c r="P4" s="16" t="str">
        <f t="shared" ref="P4:P67" si="6">D4</f>
        <v>TN</v>
      </c>
      <c r="Q4" s="9" t="str">
        <f t="shared" ref="Q4:Q67" si="7">K4</f>
        <v>obj_0086a#0013</v>
      </c>
      <c r="R4" s="9" t="b">
        <f t="shared" ref="R4:R67" si="8">L4</f>
        <v>1</v>
      </c>
      <c r="S4" s="9" t="str">
        <v>obj_0086a#0013</v>
      </c>
      <c r="T4" s="9" t="str">
        <f>_xll.qlRateHelperQuoteName(S4,Trigger)</f>
        <v/>
      </c>
      <c r="U4" s="83">
        <f>_xll.qlRateHelperQuoteValue(S4,_xll.ohTrigger(Trigger,TriggerON))</f>
        <v>-7.000000000000001E-4</v>
      </c>
      <c r="V4" s="254" t="str">
        <f>IFERROR(_xll.qlFuturesRateHelperConvexityAdjustment(S4,Trigger),"--")</f>
        <v>--</v>
      </c>
      <c r="W4" s="10">
        <f>_xll.qlRateHelperEarliestDate(S4,Trigger)</f>
        <v>42156</v>
      </c>
      <c r="X4" s="10">
        <f>_xll.qlRateHelperLatestDate(S4,Trigger)</f>
        <v>42157</v>
      </c>
      <c r="Y4" s="167">
        <v>1.0000102778588742</v>
      </c>
    </row>
    <row r="5" spans="1:25" ht="11.25" customHeight="1" x14ac:dyDescent="0.2">
      <c r="A5" s="118" t="s">
        <v>41</v>
      </c>
      <c r="B5" s="121" t="str">
        <v>SN</v>
      </c>
      <c r="C5" s="119" t="s">
        <v>179</v>
      </c>
      <c r="D5" s="119" t="str">
        <f t="shared" si="0"/>
        <v>SN</v>
      </c>
      <c r="E5" s="120">
        <f t="shared" si="4"/>
        <v>2</v>
      </c>
      <c r="F5" s="370" t="str">
        <f t="shared" si="1"/>
        <v>Following</v>
      </c>
      <c r="G5" s="122" t="str">
        <f t="shared" si="5"/>
        <v>FALSE</v>
      </c>
      <c r="H5" s="123" t="s">
        <v>45</v>
      </c>
      <c r="I5" s="373">
        <v>-1E-3</v>
      </c>
      <c r="J5" s="174" t="str">
        <f>Currency&amp;"X"&amp;C5&amp;"D="&amp;"ON"</f>
        <v>EURXSND=ON</v>
      </c>
      <c r="K5" s="124" t="str">
        <f>_xll.qlDepositRateHelper2(,IF(DataSelect="Mx_Live",$J5,$I5),IF(RIGHT($D5,1)="N","1D",$D5),$E5,Calendar,$F5,$G5,$H5,Permanent,Trigger,ObjectOverwrite)</f>
        <v>obj_00876#0013</v>
      </c>
      <c r="L5" s="120" t="b">
        <f t="shared" si="2"/>
        <v>1</v>
      </c>
      <c r="M5" s="91"/>
      <c r="O5" s="16" t="str">
        <f t="shared" si="3"/>
        <v>Dp</v>
      </c>
      <c r="P5" s="16" t="str">
        <f t="shared" si="6"/>
        <v>SN</v>
      </c>
      <c r="Q5" s="9" t="str">
        <f t="shared" si="7"/>
        <v>obj_00876#0013</v>
      </c>
      <c r="R5" s="9" t="b">
        <f t="shared" si="8"/>
        <v>1</v>
      </c>
      <c r="S5" s="9" t="str">
        <v>obj_00876#0013</v>
      </c>
      <c r="T5" s="9" t="str">
        <f>_xll.qlRateHelperQuoteName(S5,Trigger)</f>
        <v/>
      </c>
      <c r="U5" s="83">
        <f>_xll.qlRateHelperQuoteValue(S5,_xll.ohTrigger(Trigger,TriggerON))</f>
        <v>-1E-3</v>
      </c>
      <c r="V5" s="254" t="str">
        <f>IFERROR(_xll.qlFuturesRateHelperConvexityAdjustment(S5,Trigger),"--")</f>
        <v>--</v>
      </c>
      <c r="W5" s="10">
        <f>_xll.qlRateHelperEarliestDate(S5,Trigger)</f>
        <v>42157</v>
      </c>
      <c r="X5" s="10">
        <f>_xll.qlRateHelperLatestDate(S5,Trigger)</f>
        <v>42158</v>
      </c>
      <c r="Y5" s="167">
        <v>1.0000130556729179</v>
      </c>
    </row>
    <row r="6" spans="1:25" ht="11.25" customHeight="1" x14ac:dyDescent="0.2">
      <c r="A6" s="72" t="s">
        <v>41</v>
      </c>
      <c r="B6" s="75" t="str">
        <v>1W</v>
      </c>
      <c r="C6" s="73" t="s">
        <v>83</v>
      </c>
      <c r="D6" s="73" t="str">
        <f t="shared" si="0"/>
        <v>1W</v>
      </c>
      <c r="E6" s="74">
        <f t="shared" si="4"/>
        <v>2</v>
      </c>
      <c r="F6" s="81" t="str">
        <f t="shared" si="1"/>
        <v>Following</v>
      </c>
      <c r="G6" s="76" t="str">
        <f t="shared" si="5"/>
        <v>FALSE</v>
      </c>
      <c r="H6" s="77" t="s">
        <v>45</v>
      </c>
      <c r="I6" s="372">
        <v>-1.1999999999999999E-3</v>
      </c>
      <c r="J6" s="173" t="str">
        <f t="shared" ref="J6:J37" si="9">Currency&amp;"OISDDS"&amp;C6</f>
        <v>EUROISDDS1W</v>
      </c>
      <c r="K6" s="79" t="str">
        <f>_xll.qlDepositRateHelper2(,IF(DataSelect="Mx_Live",$J6,$I6),IF(RIGHT($D6,1)="N","1D",$D6),$E6,Calendar,$F6,$G6,$H6,Permanent,Trigger,ObjectOverwrite)</f>
        <v>obj_0083e#0013</v>
      </c>
      <c r="L6" s="74" t="b">
        <f t="shared" si="2"/>
        <v>1</v>
      </c>
      <c r="M6" s="91"/>
      <c r="O6" s="16" t="str">
        <f t="shared" si="3"/>
        <v>Dp</v>
      </c>
      <c r="P6" s="16" t="str">
        <f t="shared" si="6"/>
        <v>1W</v>
      </c>
      <c r="Q6" s="9" t="str">
        <f t="shared" si="7"/>
        <v>obj_0083e#0013</v>
      </c>
      <c r="R6" s="9" t="b">
        <f t="shared" si="8"/>
        <v>1</v>
      </c>
      <c r="S6" s="9" t="str">
        <v>obj_0083e#0013</v>
      </c>
      <c r="T6" s="9" t="str">
        <f>_xll.qlRateHelperQuoteName(S6,Trigger)</f>
        <v/>
      </c>
      <c r="U6" s="83">
        <f>_xll.qlRateHelperQuoteValue(S6,_xll.ohTrigger(Trigger,TriggerON))</f>
        <v>-1.1999999999999999E-3</v>
      </c>
      <c r="V6" s="254" t="str">
        <f>IFERROR(_xll.qlFuturesRateHelperConvexityAdjustment(S6,Trigger),"--")</f>
        <v>--</v>
      </c>
      <c r="W6" s="10">
        <f>_xll.qlRateHelperEarliestDate(S6,Trigger)</f>
        <v>42157</v>
      </c>
      <c r="X6" s="10">
        <f>_xll.qlRateHelperLatestDate(S6,Trigger)</f>
        <v>42164</v>
      </c>
      <c r="Y6" s="167">
        <v>1.0000336119763822</v>
      </c>
    </row>
    <row r="7" spans="1:25" ht="11.25" customHeight="1" x14ac:dyDescent="0.2">
      <c r="A7" s="72" t="s">
        <v>41</v>
      </c>
      <c r="B7" s="75" t="str">
        <v>2W</v>
      </c>
      <c r="C7" s="73" t="s">
        <v>84</v>
      </c>
      <c r="D7" s="73" t="str">
        <f t="shared" si="0"/>
        <v>2W</v>
      </c>
      <c r="E7" s="74">
        <f t="shared" si="4"/>
        <v>2</v>
      </c>
      <c r="F7" s="81" t="str">
        <f t="shared" si="1"/>
        <v>Following</v>
      </c>
      <c r="G7" s="76" t="str">
        <f t="shared" si="5"/>
        <v>FALSE</v>
      </c>
      <c r="H7" s="77" t="s">
        <v>45</v>
      </c>
      <c r="I7" s="372">
        <v>-1.1799999999999998E-3</v>
      </c>
      <c r="J7" s="173" t="str">
        <f t="shared" si="9"/>
        <v>EUROISDDS2W</v>
      </c>
      <c r="K7" s="79" t="str">
        <f>_xll.qlDepositRateHelper2(,IF(DataSelect="Mx_Live",$J7,$I7),IF(RIGHT($D7,1)="N","1D",$D7),$E7,Calendar,$F7,$G7,$H7,Permanent,Trigger,ObjectOverwrite)</f>
        <v>obj_00847#0013</v>
      </c>
      <c r="L7" s="74" t="b">
        <f t="shared" si="2"/>
        <v>1</v>
      </c>
      <c r="M7" s="91"/>
      <c r="O7" s="16" t="str">
        <f t="shared" si="3"/>
        <v>Dp</v>
      </c>
      <c r="P7" s="16" t="str">
        <f t="shared" si="6"/>
        <v>2W</v>
      </c>
      <c r="Q7" s="9" t="str">
        <f t="shared" si="7"/>
        <v>obj_00847#0013</v>
      </c>
      <c r="R7" s="9" t="b">
        <f t="shared" si="8"/>
        <v>1</v>
      </c>
      <c r="S7" s="9" t="str">
        <v>obj_00847#0013</v>
      </c>
      <c r="T7" s="9" t="str">
        <f>_xll.qlRateHelperQuoteName(S7,Trigger)</f>
        <v/>
      </c>
      <c r="U7" s="83">
        <f>_xll.qlRateHelperQuoteValue(S7,_xll.ohTrigger(Trigger,TriggerON))</f>
        <v>-1.1799999999999998E-3</v>
      </c>
      <c r="V7" s="254" t="str">
        <f>IFERROR(_xll.qlFuturesRateHelperConvexityAdjustment(S7,Trigger),"--")</f>
        <v>--</v>
      </c>
      <c r="W7" s="10">
        <f>_xll.qlRateHelperEarliestDate(S7,Trigger)</f>
        <v>42157</v>
      </c>
      <c r="X7" s="10">
        <f>_xll.qlRateHelperLatestDate(S7,Trigger)</f>
        <v>42171</v>
      </c>
      <c r="Y7" s="167">
        <v>1.0000561693253374</v>
      </c>
    </row>
    <row r="8" spans="1:25" ht="11.25" customHeight="1" x14ac:dyDescent="0.2">
      <c r="A8" s="72" t="s">
        <v>41</v>
      </c>
      <c r="B8" s="75" t="str">
        <v>3W</v>
      </c>
      <c r="C8" s="73" t="s">
        <v>85</v>
      </c>
      <c r="D8" s="73" t="str">
        <f t="shared" si="0"/>
        <v>3W</v>
      </c>
      <c r="E8" s="74">
        <f t="shared" si="4"/>
        <v>2</v>
      </c>
      <c r="F8" s="81" t="str">
        <f t="shared" si="1"/>
        <v>Following</v>
      </c>
      <c r="G8" s="76" t="str">
        <f t="shared" si="5"/>
        <v>FALSE</v>
      </c>
      <c r="H8" s="77" t="s">
        <v>45</v>
      </c>
      <c r="I8" s="372">
        <v>-1.17E-3</v>
      </c>
      <c r="J8" s="173" t="str">
        <f t="shared" si="9"/>
        <v>EUROISDDS3W</v>
      </c>
      <c r="K8" s="79" t="str">
        <f>_xll.qlDepositRateHelper2(,IF(DataSelect="Mx_Live",$J8,$I8),IF(RIGHT($D8,1)="N","1D",$D8),$E8,Calendar,$F8,$G8,$H8,Permanent,Trigger,ObjectOverwrite)</f>
        <v>obj_0086b#0013</v>
      </c>
      <c r="L8" s="74" t="b">
        <f t="shared" si="2"/>
        <v>1</v>
      </c>
      <c r="M8" s="91"/>
      <c r="O8" s="16" t="str">
        <f t="shared" si="3"/>
        <v>Dp</v>
      </c>
      <c r="P8" s="16" t="str">
        <f t="shared" si="6"/>
        <v>3W</v>
      </c>
      <c r="Q8" s="9" t="str">
        <f t="shared" si="7"/>
        <v>obj_0086b#0013</v>
      </c>
      <c r="R8" s="9" t="b">
        <f t="shared" si="8"/>
        <v>1</v>
      </c>
      <c r="S8" s="9" t="str">
        <v>obj_0086b#0013</v>
      </c>
      <c r="T8" s="9" t="str">
        <f>_xll.qlRateHelperQuoteName(S8,Trigger)</f>
        <v/>
      </c>
      <c r="U8" s="83">
        <f>_xll.qlRateHelperQuoteValue(S8,_xll.ohTrigger(Trigger,TriggerON))</f>
        <v>-1.17E-3</v>
      </c>
      <c r="V8" s="254" t="str">
        <f>IFERROR(_xll.qlFuturesRateHelperConvexityAdjustment(S8,Trigger),"--")</f>
        <v>--</v>
      </c>
      <c r="W8" s="10">
        <f>_xll.qlRateHelperEarliestDate(S8,Trigger)</f>
        <v>42157</v>
      </c>
      <c r="X8" s="10">
        <f>_xll.qlRateHelperLatestDate(S8,Trigger)</f>
        <v>42178</v>
      </c>
      <c r="Y8" s="167">
        <v>1.0000785332187716</v>
      </c>
    </row>
    <row r="9" spans="1:25" ht="11.25" customHeight="1" x14ac:dyDescent="0.2">
      <c r="A9" s="72" t="s">
        <v>41</v>
      </c>
      <c r="B9" s="75" t="str">
        <v>1M</v>
      </c>
      <c r="C9" s="73" t="s">
        <v>2</v>
      </c>
      <c r="D9" s="73" t="str">
        <f t="shared" si="0"/>
        <v>1M</v>
      </c>
      <c r="E9" s="74">
        <f t="shared" si="4"/>
        <v>2</v>
      </c>
      <c r="F9" s="81" t="str">
        <f t="shared" si="1"/>
        <v>Modified Following</v>
      </c>
      <c r="G9" s="76" t="str">
        <f t="shared" si="5"/>
        <v>TRUE</v>
      </c>
      <c r="H9" s="77" t="s">
        <v>45</v>
      </c>
      <c r="I9" s="372">
        <v>-1.14E-3</v>
      </c>
      <c r="J9" s="173" t="str">
        <f t="shared" si="9"/>
        <v>EUROISDDS1M</v>
      </c>
      <c r="K9" s="79" t="str">
        <f>_xll.qlDepositRateHelper2(,IF(DataSelect="Mx_Live",$J9,$I9),IF(RIGHT($D9,1)="N","1D",$D9),$E9,Calendar,$F9,$G9,$H9,Permanent,Trigger,ObjectOverwrite)</f>
        <v>obj_0084c#0013</v>
      </c>
      <c r="L9" s="74" t="b">
        <f t="shared" si="2"/>
        <v>1</v>
      </c>
      <c r="M9" s="91"/>
      <c r="O9" s="16" t="str">
        <f t="shared" si="3"/>
        <v>Dp</v>
      </c>
      <c r="P9" s="16" t="str">
        <f t="shared" si="6"/>
        <v>1M</v>
      </c>
      <c r="Q9" s="9" t="str">
        <f t="shared" si="7"/>
        <v>obj_0084c#0013</v>
      </c>
      <c r="R9" s="9" t="b">
        <f t="shared" si="8"/>
        <v>1</v>
      </c>
      <c r="S9" s="9" t="str">
        <v>obj_0084c#0013</v>
      </c>
      <c r="T9" s="9" t="str">
        <f>_xll.qlRateHelperQuoteName(S9,Trigger)</f>
        <v/>
      </c>
      <c r="U9" s="83">
        <f>_xll.qlRateHelperQuoteValue(S9,_xll.ohTrigger(Trigger,TriggerON))</f>
        <v>-1.14E-3</v>
      </c>
      <c r="V9" s="254" t="str">
        <f>IFERROR(_xll.qlFuturesRateHelperConvexityAdjustment(S9,Trigger),"--")</f>
        <v>--</v>
      </c>
      <c r="W9" s="10">
        <f>_xll.qlRateHelperEarliestDate(S9,Trigger)</f>
        <v>42157</v>
      </c>
      <c r="X9" s="10">
        <f>_xll.qlRateHelperLatestDate(S9,Trigger)</f>
        <v>42187</v>
      </c>
      <c r="Y9" s="167">
        <v>1.0001052878612195</v>
      </c>
    </row>
    <row r="10" spans="1:25" ht="11.25" customHeight="1" x14ac:dyDescent="0.2">
      <c r="A10" s="72" t="s">
        <v>41</v>
      </c>
      <c r="B10" s="75" t="str">
        <v>2M</v>
      </c>
      <c r="C10" s="73" t="s">
        <v>86</v>
      </c>
      <c r="D10" s="73" t="str">
        <f t="shared" si="0"/>
        <v>2M</v>
      </c>
      <c r="E10" s="74">
        <f t="shared" si="4"/>
        <v>2</v>
      </c>
      <c r="F10" s="81" t="str">
        <f t="shared" si="1"/>
        <v>Modified Following</v>
      </c>
      <c r="G10" s="76" t="str">
        <f t="shared" si="5"/>
        <v>TRUE</v>
      </c>
      <c r="H10" s="77" t="s">
        <v>45</v>
      </c>
      <c r="I10" s="372">
        <v>-1.2099999999999999E-3</v>
      </c>
      <c r="J10" s="173" t="str">
        <f t="shared" si="9"/>
        <v>EUROISDDS2M</v>
      </c>
      <c r="K10" s="79" t="str">
        <f>_xll.qlDepositRateHelper2(,IF(DataSelect="Mx_Live",$J10,$I10),IF(RIGHT($D10,1)="N","1D",$D10),$E10,Calendar,$F10,$G10,$H10,Permanent,Trigger,ObjectOverwrite)</f>
        <v>obj_0083c#0013</v>
      </c>
      <c r="L10" s="74" t="b">
        <f t="shared" si="2"/>
        <v>1</v>
      </c>
      <c r="M10" s="91"/>
      <c r="O10" s="16" t="str">
        <f t="shared" si="3"/>
        <v>Dp</v>
      </c>
      <c r="P10" s="16" t="str">
        <f t="shared" si="6"/>
        <v>2M</v>
      </c>
      <c r="Q10" s="9" t="str">
        <f t="shared" si="7"/>
        <v>obj_0083c#0013</v>
      </c>
      <c r="R10" s="9" t="b">
        <f t="shared" si="8"/>
        <v>1</v>
      </c>
      <c r="S10" s="9" t="str">
        <v>obj_0083c#0013</v>
      </c>
      <c r="T10" s="9" t="str">
        <f>_xll.qlRateHelperQuoteName(S10,Trigger)</f>
        <v/>
      </c>
      <c r="U10" s="83">
        <f>_xll.qlRateHelperQuoteValue(S10,_xll.ohTrigger(Trigger,TriggerON))</f>
        <v>-1.2099999999999999E-3</v>
      </c>
      <c r="V10" s="254" t="str">
        <f>IFERROR(_xll.qlFuturesRateHelperConvexityAdjustment(S10,Trigger),"--")</f>
        <v>--</v>
      </c>
      <c r="W10" s="10">
        <f>_xll.qlRateHelperEarliestDate(S10,Trigger)</f>
        <v>42157</v>
      </c>
      <c r="X10" s="10">
        <f>_xll.qlRateHelperLatestDate(S10,Trigger)</f>
        <v>42219</v>
      </c>
      <c r="Y10" s="167">
        <v>1.0002187123249815</v>
      </c>
    </row>
    <row r="11" spans="1:25" ht="11.25" customHeight="1" x14ac:dyDescent="0.2">
      <c r="A11" s="72" t="s">
        <v>41</v>
      </c>
      <c r="B11" s="75" t="str">
        <v>3M</v>
      </c>
      <c r="C11" s="73" t="s">
        <v>0</v>
      </c>
      <c r="D11" s="73" t="str">
        <f t="shared" si="0"/>
        <v>3M</v>
      </c>
      <c r="E11" s="74">
        <f t="shared" si="4"/>
        <v>2</v>
      </c>
      <c r="F11" s="81" t="str">
        <f t="shared" si="1"/>
        <v>Modified Following</v>
      </c>
      <c r="G11" s="76" t="str">
        <f t="shared" si="5"/>
        <v>TRUE</v>
      </c>
      <c r="H11" s="77" t="s">
        <v>45</v>
      </c>
      <c r="I11" s="372">
        <v>-1.24E-3</v>
      </c>
      <c r="J11" s="173" t="str">
        <f t="shared" si="9"/>
        <v>EUROISDDS3M</v>
      </c>
      <c r="K11" s="79" t="str">
        <f>_xll.qlDepositRateHelper2(,IF(DataSelect="Mx_Live",$J11,$I11),IF(RIGHT($D11,1)="N","1D",$D11),$E11,Calendar,$F11,$G11,$H11,Permanent,Trigger,ObjectOverwrite)</f>
        <v>obj_0086e#0013</v>
      </c>
      <c r="L11" s="74" t="b">
        <f t="shared" si="2"/>
        <v>1</v>
      </c>
      <c r="M11" s="91"/>
      <c r="O11" s="16" t="str">
        <f t="shared" si="3"/>
        <v>Dp</v>
      </c>
      <c r="P11" s="16" t="str">
        <f t="shared" si="6"/>
        <v>3M</v>
      </c>
      <c r="Q11" s="9" t="str">
        <f t="shared" si="7"/>
        <v>obj_0086e#0013</v>
      </c>
      <c r="R11" s="9" t="b">
        <f t="shared" si="8"/>
        <v>1</v>
      </c>
      <c r="S11" s="9" t="str">
        <v>obj_0086e#0013</v>
      </c>
      <c r="T11" s="9" t="str">
        <f>_xll.qlRateHelperQuoteName(S11,Trigger)</f>
        <v/>
      </c>
      <c r="U11" s="83">
        <f>_xll.qlRateHelperQuoteValue(S11,_xll.ohTrigger(Trigger,TriggerON))</f>
        <v>-1.24E-3</v>
      </c>
      <c r="V11" s="254" t="str">
        <f>IFERROR(_xll.qlFuturesRateHelperConvexityAdjustment(S11,Trigger),"--")</f>
        <v>--</v>
      </c>
      <c r="W11" s="10">
        <f>_xll.qlRateHelperEarliestDate(S11,Trigger)</f>
        <v>42157</v>
      </c>
      <c r="X11" s="10">
        <f>_xll.qlRateHelperLatestDate(S11,Trigger)</f>
        <v>42249</v>
      </c>
      <c r="Y11" s="167">
        <v>1.0003272704561343</v>
      </c>
    </row>
    <row r="12" spans="1:25" ht="11.25" customHeight="1" x14ac:dyDescent="0.2">
      <c r="A12" s="72" t="s">
        <v>41</v>
      </c>
      <c r="B12" s="75" t="str">
        <v>4M</v>
      </c>
      <c r="C12" s="73" t="s">
        <v>87</v>
      </c>
      <c r="D12" s="73" t="str">
        <f t="shared" si="0"/>
        <v>4M</v>
      </c>
      <c r="E12" s="74">
        <f t="shared" si="4"/>
        <v>2</v>
      </c>
      <c r="F12" s="81" t="str">
        <f t="shared" si="1"/>
        <v>Modified Following</v>
      </c>
      <c r="G12" s="76" t="str">
        <f t="shared" si="5"/>
        <v>TRUE</v>
      </c>
      <c r="H12" s="77" t="s">
        <v>45</v>
      </c>
      <c r="I12" s="372">
        <v>-1.2600000000000001E-3</v>
      </c>
      <c r="J12" s="173" t="str">
        <f t="shared" si="9"/>
        <v>EUROISDDS4M</v>
      </c>
      <c r="K12" s="79" t="str">
        <f>_xll.qlDepositRateHelper2(,IF(DataSelect="Mx_Live",$J12,$I12),IF(RIGHT($D12,1)="N","1D",$D12),$E12,Calendar,$F12,$G12,$H12,Permanent,Trigger,ObjectOverwrite)</f>
        <v>obj_0085c#0013</v>
      </c>
      <c r="L12" s="74" t="b">
        <f t="shared" si="2"/>
        <v>1</v>
      </c>
      <c r="M12" s="91"/>
      <c r="O12" s="16" t="str">
        <f t="shared" si="3"/>
        <v>Dp</v>
      </c>
      <c r="P12" s="16" t="str">
        <f t="shared" si="6"/>
        <v>4M</v>
      </c>
      <c r="Q12" s="9" t="str">
        <f t="shared" si="7"/>
        <v>obj_0085c#0013</v>
      </c>
      <c r="R12" s="9" t="b">
        <f t="shared" si="8"/>
        <v>1</v>
      </c>
      <c r="S12" s="9" t="str">
        <v>obj_0085c#0013</v>
      </c>
      <c r="T12" s="9" t="str">
        <f>_xll.qlRateHelperQuoteName(S12,Trigger)</f>
        <v/>
      </c>
      <c r="U12" s="83">
        <f>_xll.qlRateHelperQuoteValue(S12,_xll.ohTrigger(Trigger,TriggerON))</f>
        <v>-1.2600000000000001E-3</v>
      </c>
      <c r="V12" s="254" t="str">
        <f>IFERROR(_xll.qlFuturesRateHelperConvexityAdjustment(S12,Trigger),"--")</f>
        <v>--</v>
      </c>
      <c r="W12" s="10">
        <f>_xll.qlRateHelperEarliestDate(S12,Trigger)</f>
        <v>42157</v>
      </c>
      <c r="X12" s="10">
        <f>_xll.qlRateHelperLatestDate(S12,Trigger)</f>
        <v>42279</v>
      </c>
      <c r="Y12" s="167">
        <v>1.0004374646562824</v>
      </c>
    </row>
    <row r="13" spans="1:25" ht="11.25" customHeight="1" x14ac:dyDescent="0.2">
      <c r="A13" s="72" t="s">
        <v>41</v>
      </c>
      <c r="B13" s="75" t="str">
        <v>5M</v>
      </c>
      <c r="C13" s="73" t="s">
        <v>88</v>
      </c>
      <c r="D13" s="73" t="str">
        <f t="shared" si="0"/>
        <v>5M</v>
      </c>
      <c r="E13" s="74">
        <f t="shared" si="4"/>
        <v>2</v>
      </c>
      <c r="F13" s="81" t="str">
        <f t="shared" si="1"/>
        <v>Modified Following</v>
      </c>
      <c r="G13" s="76" t="str">
        <f t="shared" si="5"/>
        <v>TRUE</v>
      </c>
      <c r="H13" s="77" t="s">
        <v>45</v>
      </c>
      <c r="I13" s="372">
        <v>-1.2600000000000001E-3</v>
      </c>
      <c r="J13" s="173" t="str">
        <f t="shared" si="9"/>
        <v>EUROISDDS5M</v>
      </c>
      <c r="K13" s="79" t="str">
        <f>_xll.qlDepositRateHelper2(,IF(DataSelect="Mx_Live",$J13,$I13),IF(RIGHT($D13,1)="N","1D",$D13),$E13,Calendar,$F13,$G13,$H13,Permanent,Trigger,ObjectOverwrite)</f>
        <v>obj_00867#0013</v>
      </c>
      <c r="L13" s="74" t="b">
        <f t="shared" si="2"/>
        <v>1</v>
      </c>
      <c r="M13" s="91"/>
      <c r="O13" s="16" t="str">
        <f t="shared" si="3"/>
        <v>Dp</v>
      </c>
      <c r="P13" s="16" t="str">
        <f t="shared" si="6"/>
        <v>5M</v>
      </c>
      <c r="Q13" s="9" t="str">
        <f t="shared" si="7"/>
        <v>obj_00867#0013</v>
      </c>
      <c r="R13" s="9" t="b">
        <f t="shared" si="8"/>
        <v>1</v>
      </c>
      <c r="S13" s="9" t="str">
        <v>obj_00867#0013</v>
      </c>
      <c r="T13" s="9" t="str">
        <f>_xll.qlRateHelperQuoteName(S13,Trigger)</f>
        <v/>
      </c>
      <c r="U13" s="83">
        <f>_xll.qlRateHelperQuoteValue(S13,_xll.ohTrigger(Trigger,TriggerON))</f>
        <v>-1.2600000000000001E-3</v>
      </c>
      <c r="V13" s="254" t="str">
        <f>IFERROR(_xll.qlFuturesRateHelperConvexityAdjustment(S13,Trigger),"--")</f>
        <v>--</v>
      </c>
      <c r="W13" s="10">
        <f>_xll.qlRateHelperEarliestDate(S13,Trigger)</f>
        <v>42157</v>
      </c>
      <c r="X13" s="10">
        <f>_xll.qlRateHelperLatestDate(S13,Trigger)</f>
        <v>42310</v>
      </c>
      <c r="Y13" s="167">
        <v>1.0005460702795881</v>
      </c>
    </row>
    <row r="14" spans="1:25" ht="11.25" customHeight="1" x14ac:dyDescent="0.2">
      <c r="A14" s="72" t="s">
        <v>41</v>
      </c>
      <c r="B14" s="75" t="str">
        <v>6M</v>
      </c>
      <c r="C14" s="73" t="s">
        <v>3</v>
      </c>
      <c r="D14" s="73" t="str">
        <f t="shared" si="0"/>
        <v>6M</v>
      </c>
      <c r="E14" s="74">
        <f t="shared" si="4"/>
        <v>2</v>
      </c>
      <c r="F14" s="81" t="str">
        <f t="shared" si="1"/>
        <v>Modified Following</v>
      </c>
      <c r="G14" s="76" t="str">
        <f t="shared" si="5"/>
        <v>TRUE</v>
      </c>
      <c r="H14" s="77" t="s">
        <v>45</v>
      </c>
      <c r="I14" s="372">
        <v>-1.2900000000000001E-3</v>
      </c>
      <c r="J14" s="173" t="str">
        <f t="shared" si="9"/>
        <v>EUROISDDS6M</v>
      </c>
      <c r="K14" s="79" t="str">
        <f>_xll.qlDepositRateHelper2(,IF(DataSelect="Mx_Live",$J14,$I14),IF(RIGHT($D14,1)="N","1D",$D14),$E14,Calendar,$F14,$G14,$H14,Permanent,Trigger,ObjectOverwrite)</f>
        <v>obj_0084a#0013</v>
      </c>
      <c r="L14" s="74" t="b">
        <f t="shared" si="2"/>
        <v>1</v>
      </c>
      <c r="M14" s="91"/>
      <c r="O14" s="16" t="str">
        <f t="shared" si="3"/>
        <v>Dp</v>
      </c>
      <c r="P14" s="16" t="str">
        <f t="shared" si="6"/>
        <v>6M</v>
      </c>
      <c r="Q14" s="9" t="str">
        <f t="shared" si="7"/>
        <v>obj_0084a#0013</v>
      </c>
      <c r="R14" s="9" t="b">
        <f t="shared" si="8"/>
        <v>1</v>
      </c>
      <c r="S14" s="9" t="str">
        <v>obj_0084a#0013</v>
      </c>
      <c r="T14" s="9" t="str">
        <f>_xll.qlRateHelperQuoteName(S14,Trigger)</f>
        <v/>
      </c>
      <c r="U14" s="83">
        <f>_xll.qlRateHelperQuoteValue(S14,_xll.ohTrigger(Trigger,TriggerON))</f>
        <v>-1.2900000000000001E-3</v>
      </c>
      <c r="V14" s="254" t="str">
        <f>IFERROR(_xll.qlFuturesRateHelperConvexityAdjustment(S14,Trigger),"--")</f>
        <v>--</v>
      </c>
      <c r="W14" s="10">
        <f>_xll.qlRateHelperEarliestDate(S14,Trigger)</f>
        <v>42157</v>
      </c>
      <c r="X14" s="10">
        <f>_xll.qlRateHelperLatestDate(S14,Trigger)</f>
        <v>42340</v>
      </c>
      <c r="Y14" s="167">
        <v>1.000666464893228</v>
      </c>
    </row>
    <row r="15" spans="1:25" ht="11.25" customHeight="1" x14ac:dyDescent="0.2">
      <c r="A15" s="72" t="s">
        <v>41</v>
      </c>
      <c r="B15" s="75" t="str">
        <v>7M</v>
      </c>
      <c r="C15" s="73" t="s">
        <v>89</v>
      </c>
      <c r="D15" s="73" t="str">
        <f t="shared" si="0"/>
        <v>7M</v>
      </c>
      <c r="E15" s="74">
        <f t="shared" si="4"/>
        <v>2</v>
      </c>
      <c r="F15" s="81" t="str">
        <f t="shared" si="1"/>
        <v>Modified Following</v>
      </c>
      <c r="G15" s="76" t="str">
        <f t="shared" si="5"/>
        <v>TRUE</v>
      </c>
      <c r="H15" s="77" t="s">
        <v>45</v>
      </c>
      <c r="I15" s="372">
        <v>-1.2600000000000001E-3</v>
      </c>
      <c r="J15" s="173" t="str">
        <f t="shared" si="9"/>
        <v>EUROISDDS7M</v>
      </c>
      <c r="K15" s="79" t="str">
        <f>_xll.qlDepositRateHelper2(,IF(DataSelect="Mx_Live",$J15,$I15),IF(RIGHT($D15,1)="N","1D",$D15),$E15,Calendar,$F15,$G15,$H15,Permanent,Trigger,ObjectOverwrite)</f>
        <v>obj_0084e#0013</v>
      </c>
      <c r="L15" s="74" t="b">
        <f t="shared" si="2"/>
        <v>1</v>
      </c>
      <c r="M15" s="91"/>
      <c r="O15" s="16" t="str">
        <f t="shared" si="3"/>
        <v>Dp</v>
      </c>
      <c r="P15" s="16" t="str">
        <f t="shared" si="6"/>
        <v>7M</v>
      </c>
      <c r="Q15" s="9" t="str">
        <f t="shared" si="7"/>
        <v>obj_0084e#0013</v>
      </c>
      <c r="R15" s="9" t="b">
        <f t="shared" si="8"/>
        <v>1</v>
      </c>
      <c r="S15" s="9" t="str">
        <v>obj_0084e#0013</v>
      </c>
      <c r="T15" s="9" t="str">
        <f>_xll.qlRateHelperQuoteName(S15,Trigger)</f>
        <v/>
      </c>
      <c r="U15" s="83">
        <f>_xll.qlRateHelperQuoteValue(S15,_xll.ohTrigger(Trigger,TriggerON))</f>
        <v>-1.2600000000000001E-3</v>
      </c>
      <c r="V15" s="254" t="str">
        <f>IFERROR(_xll.qlFuturesRateHelperConvexityAdjustment(S15,Trigger),"--")</f>
        <v>--</v>
      </c>
      <c r="W15" s="10">
        <f>_xll.qlRateHelperEarliestDate(S15,Trigger)</f>
        <v>42157</v>
      </c>
      <c r="X15" s="10">
        <f>_xll.qlRateHelperLatestDate(S15,Trigger)</f>
        <v>42373</v>
      </c>
      <c r="Y15" s="167">
        <v>1.0007668576032223</v>
      </c>
    </row>
    <row r="16" spans="1:25" ht="11.25" customHeight="1" x14ac:dyDescent="0.2">
      <c r="A16" s="72" t="s">
        <v>41</v>
      </c>
      <c r="B16" s="75" t="str">
        <v>8M</v>
      </c>
      <c r="C16" s="73" t="s">
        <v>141</v>
      </c>
      <c r="D16" s="73" t="str">
        <f t="shared" si="0"/>
        <v>8M</v>
      </c>
      <c r="E16" s="74">
        <f t="shared" si="4"/>
        <v>2</v>
      </c>
      <c r="F16" s="81" t="str">
        <f t="shared" si="1"/>
        <v>Modified Following</v>
      </c>
      <c r="G16" s="76" t="str">
        <f t="shared" si="5"/>
        <v>TRUE</v>
      </c>
      <c r="H16" s="77" t="s">
        <v>45</v>
      </c>
      <c r="I16" s="372">
        <v>-1.2800000000000001E-3</v>
      </c>
      <c r="J16" s="173" t="str">
        <f t="shared" si="9"/>
        <v>EUROISDDS8M</v>
      </c>
      <c r="K16" s="79" t="str">
        <f>_xll.qlDepositRateHelper2(,IF(DataSelect="Mx_Live",$J16,$I16),IF(RIGHT($D16,1)="N","1D",$D16),$E16,Calendar,$F16,$G16,$H16,Permanent,Trigger,ObjectOverwrite)</f>
        <v>obj_00842#0013</v>
      </c>
      <c r="L16" s="74" t="b">
        <f t="shared" si="2"/>
        <v>1</v>
      </c>
      <c r="M16" s="91"/>
      <c r="O16" s="16" t="str">
        <f t="shared" si="3"/>
        <v>Dp</v>
      </c>
      <c r="P16" s="16" t="str">
        <f t="shared" si="6"/>
        <v>8M</v>
      </c>
      <c r="Q16" s="9" t="str">
        <f t="shared" si="7"/>
        <v>obj_00842#0013</v>
      </c>
      <c r="R16" s="9" t="b">
        <f t="shared" si="8"/>
        <v>1</v>
      </c>
      <c r="S16" s="9" t="str">
        <v>obj_00842#0013</v>
      </c>
      <c r="T16" s="9" t="str">
        <f>_xll.qlRateHelperQuoteName(S16,Trigger)</f>
        <v/>
      </c>
      <c r="U16" s="83">
        <f>_xll.qlRateHelperQuoteValue(S16,_xll.ohTrigger(Trigger,TriggerON))</f>
        <v>-1.2800000000000001E-3</v>
      </c>
      <c r="V16" s="254" t="str">
        <f>IFERROR(_xll.qlFuturesRateHelperConvexityAdjustment(S16,Trigger),"--")</f>
        <v>--</v>
      </c>
      <c r="W16" s="10">
        <f>_xll.qlRateHelperEarliestDate(S16,Trigger)</f>
        <v>42157</v>
      </c>
      <c r="X16" s="10">
        <f>_xll.qlRateHelperLatestDate(S16,Trigger)</f>
        <v>42402</v>
      </c>
      <c r="Y16" s="167">
        <v>1.0008821574271218</v>
      </c>
    </row>
    <row r="17" spans="1:25" ht="11.25" customHeight="1" x14ac:dyDescent="0.2">
      <c r="A17" s="72" t="s">
        <v>41</v>
      </c>
      <c r="B17" s="75" t="str">
        <v>9M</v>
      </c>
      <c r="C17" s="73" t="s">
        <v>142</v>
      </c>
      <c r="D17" s="73" t="str">
        <f t="shared" si="0"/>
        <v>9M</v>
      </c>
      <c r="E17" s="74">
        <f t="shared" si="4"/>
        <v>2</v>
      </c>
      <c r="F17" s="81" t="str">
        <f t="shared" si="1"/>
        <v>Modified Following</v>
      </c>
      <c r="G17" s="76" t="str">
        <f t="shared" si="5"/>
        <v>TRUE</v>
      </c>
      <c r="H17" s="77" t="s">
        <v>45</v>
      </c>
      <c r="I17" s="372">
        <v>-1.2900000000000001E-3</v>
      </c>
      <c r="J17" s="173" t="str">
        <f t="shared" si="9"/>
        <v>EUROISDDS9M</v>
      </c>
      <c r="K17" s="79" t="str">
        <f>_xll.qlDepositRateHelper2(,IF(DataSelect="Mx_Live",$J17,$I17),IF(RIGHT($D17,1)="N","1D",$D17),$E17,Calendar,$F17,$G17,$H17,Permanent,Trigger,ObjectOverwrite)</f>
        <v>obj_00841#0013</v>
      </c>
      <c r="L17" s="74" t="b">
        <f t="shared" si="2"/>
        <v>1</v>
      </c>
      <c r="M17" s="91"/>
      <c r="O17" s="16" t="str">
        <f t="shared" si="3"/>
        <v>Dp</v>
      </c>
      <c r="P17" s="16" t="str">
        <f t="shared" si="6"/>
        <v>9M</v>
      </c>
      <c r="Q17" s="9" t="str">
        <f t="shared" si="7"/>
        <v>obj_00841#0013</v>
      </c>
      <c r="R17" s="9" t="b">
        <f t="shared" si="8"/>
        <v>1</v>
      </c>
      <c r="S17" s="9" t="str">
        <v>obj_00841#0013</v>
      </c>
      <c r="T17" s="9" t="str">
        <f>_xll.qlRateHelperQuoteName(S17,Trigger)</f>
        <v/>
      </c>
      <c r="U17" s="83">
        <f>_xll.qlRateHelperQuoteValue(S17,_xll.ohTrigger(Trigger,TriggerON))</f>
        <v>-1.2900000000000001E-3</v>
      </c>
      <c r="V17" s="254" t="str">
        <f>IFERROR(_xll.qlFuturesRateHelperConvexityAdjustment(S17,Trigger),"--")</f>
        <v>--</v>
      </c>
      <c r="W17" s="10">
        <f>_xll.qlRateHelperEarliestDate(S17,Trigger)</f>
        <v>42157</v>
      </c>
      <c r="X17" s="10">
        <f>_xll.qlRateHelperLatestDate(S17,Trigger)</f>
        <v>42431</v>
      </c>
      <c r="Y17" s="167">
        <v>1.0009930862373781</v>
      </c>
    </row>
    <row r="18" spans="1:25" ht="11.25" customHeight="1" x14ac:dyDescent="0.2">
      <c r="A18" s="72" t="s">
        <v>41</v>
      </c>
      <c r="B18" s="75" t="str">
        <v>10M</v>
      </c>
      <c r="C18" s="73" t="s">
        <v>143</v>
      </c>
      <c r="D18" s="73" t="str">
        <f t="shared" si="0"/>
        <v>10M</v>
      </c>
      <c r="E18" s="74">
        <f t="shared" si="4"/>
        <v>2</v>
      </c>
      <c r="F18" s="81" t="str">
        <f t="shared" si="1"/>
        <v>Modified Following</v>
      </c>
      <c r="G18" s="76" t="str">
        <f t="shared" si="5"/>
        <v>TRUE</v>
      </c>
      <c r="H18" s="77" t="s">
        <v>45</v>
      </c>
      <c r="I18" s="372">
        <v>-1.2900000000000001E-3</v>
      </c>
      <c r="J18" s="173" t="str">
        <f t="shared" si="9"/>
        <v>EUROISDDS10M</v>
      </c>
      <c r="K18" s="79" t="str">
        <f>_xll.qlDepositRateHelper2(,IF(DataSelect="Mx_Live",$J18,$I18),IF(RIGHT($D18,1)="N","1D",$D18),$E18,Calendar,$F18,$G18,$H18,Permanent,Trigger,ObjectOverwrite)</f>
        <v>obj_00874#0013</v>
      </c>
      <c r="L18" s="74" t="b">
        <f t="shared" ref="L18:L71" si="10">IF(ISERROR(K18),FALSE,TRUE)</f>
        <v>1</v>
      </c>
      <c r="M18" s="91"/>
      <c r="O18" s="16" t="str">
        <f t="shared" si="3"/>
        <v>Dp</v>
      </c>
      <c r="P18" s="16" t="str">
        <f t="shared" si="6"/>
        <v>10M</v>
      </c>
      <c r="Q18" s="9" t="str">
        <f t="shared" si="7"/>
        <v>obj_00874#0013</v>
      </c>
      <c r="R18" s="9" t="b">
        <f t="shared" si="8"/>
        <v>1</v>
      </c>
      <c r="S18" s="9" t="str">
        <v>obj_00874#0013</v>
      </c>
      <c r="T18" s="9" t="str">
        <f>_xll.qlRateHelperQuoteName(S18,Trigger)</f>
        <v/>
      </c>
      <c r="U18" s="83">
        <f>_xll.qlRateHelperQuoteValue(S18,_xll.ohTrigger(Trigger,TriggerON))</f>
        <v>-1.2900000000000001E-3</v>
      </c>
      <c r="V18" s="254" t="str">
        <f>IFERROR(_xll.qlFuturesRateHelperConvexityAdjustment(S18,Trigger),"--")</f>
        <v>--</v>
      </c>
      <c r="W18" s="10">
        <f>_xll.qlRateHelperEarliestDate(S18,Trigger)</f>
        <v>42157</v>
      </c>
      <c r="X18" s="10">
        <f>_xll.qlRateHelperLatestDate(S18,Trigger)</f>
        <v>42464</v>
      </c>
      <c r="Y18" s="167">
        <v>1.0011115840272979</v>
      </c>
    </row>
    <row r="19" spans="1:25" ht="11.25" customHeight="1" x14ac:dyDescent="0.2">
      <c r="A19" s="72" t="s">
        <v>41</v>
      </c>
      <c r="B19" s="75" t="str">
        <v>11M</v>
      </c>
      <c r="C19" s="73" t="s">
        <v>144</v>
      </c>
      <c r="D19" s="73" t="str">
        <f t="shared" si="0"/>
        <v>11M</v>
      </c>
      <c r="E19" s="74">
        <f t="shared" si="4"/>
        <v>2</v>
      </c>
      <c r="F19" s="81" t="str">
        <f t="shared" si="1"/>
        <v>Modified Following</v>
      </c>
      <c r="G19" s="76" t="str">
        <f t="shared" si="5"/>
        <v>TRUE</v>
      </c>
      <c r="H19" s="77" t="s">
        <v>45</v>
      </c>
      <c r="I19" s="372">
        <v>-1.2800000000000001E-3</v>
      </c>
      <c r="J19" s="173" t="str">
        <f t="shared" si="9"/>
        <v>EUROISDDS11M</v>
      </c>
      <c r="K19" s="79" t="str">
        <f>_xll.qlDepositRateHelper2(,IF(DataSelect="Mx_Live",$J19,$I19),IF(RIGHT($D19,1)="N","1D",$D19),$E19,Calendar,$F19,$G19,$H19,Permanent,Trigger,ObjectOverwrite)</f>
        <v>obj_00861#0013</v>
      </c>
      <c r="L19" s="74" t="b">
        <f t="shared" si="10"/>
        <v>1</v>
      </c>
      <c r="M19" s="91"/>
      <c r="O19" s="16" t="str">
        <f t="shared" si="3"/>
        <v>Dp</v>
      </c>
      <c r="P19" s="16" t="str">
        <f t="shared" si="6"/>
        <v>11M</v>
      </c>
      <c r="Q19" s="9" t="str">
        <f t="shared" si="7"/>
        <v>obj_00861#0013</v>
      </c>
      <c r="R19" s="9" t="b">
        <f t="shared" si="8"/>
        <v>1</v>
      </c>
      <c r="S19" s="9" t="str">
        <v>obj_00861#0013</v>
      </c>
      <c r="T19" s="9" t="str">
        <f>_xll.qlRateHelperQuoteName(S19,Trigger)</f>
        <v/>
      </c>
      <c r="U19" s="83">
        <f>_xll.qlRateHelperQuoteValue(S19,_xll.ohTrigger(Trigger,TriggerON))</f>
        <v>-1.2800000000000001E-3</v>
      </c>
      <c r="V19" s="254" t="str">
        <f>IFERROR(_xll.qlFuturesRateHelperConvexityAdjustment(S19,Trigger),"--")</f>
        <v>--</v>
      </c>
      <c r="W19" s="10">
        <f>_xll.qlRateHelperEarliestDate(S19,Trigger)</f>
        <v>42157</v>
      </c>
      <c r="X19" s="10">
        <f>_xll.qlRateHelperLatestDate(S19,Trigger)</f>
        <v>42492</v>
      </c>
      <c r="Y19" s="167">
        <v>1.0012028216643021</v>
      </c>
    </row>
    <row r="20" spans="1:25" ht="11.25" customHeight="1" x14ac:dyDescent="0.2">
      <c r="A20" s="72" t="s">
        <v>41</v>
      </c>
      <c r="B20" s="75" t="str">
        <v>1Y</v>
      </c>
      <c r="C20" s="73" t="s">
        <v>46</v>
      </c>
      <c r="D20" s="73" t="str">
        <f t="shared" si="0"/>
        <v>1Y</v>
      </c>
      <c r="E20" s="74">
        <f t="shared" si="4"/>
        <v>2</v>
      </c>
      <c r="F20" s="81" t="str">
        <f>IF(RIGHT(C20,1)="M","Modified Following",IF(RIGHT(C20,1)="Y","Modified Following","Following"))</f>
        <v>Modified Following</v>
      </c>
      <c r="G20" s="76" t="str">
        <f t="shared" si="5"/>
        <v>TRUE</v>
      </c>
      <c r="H20" s="77" t="s">
        <v>45</v>
      </c>
      <c r="I20" s="372">
        <v>-1.2800000000000001E-3</v>
      </c>
      <c r="J20" s="173" t="str">
        <f t="shared" si="9"/>
        <v>EUROISDDS1Y</v>
      </c>
      <c r="K20" s="79" t="str">
        <f>_xll.qlDepositRateHelper2(,IF(DataSelect="Mx_Live",$J20,$I20),IF(RIGHT($D20,1)="N","1D",$D20),$E20,Calendar,$F20,$G20,$H20,Permanent,Trigger,ObjectOverwrite)</f>
        <v>obj_00848#0013</v>
      </c>
      <c r="L20" s="74" t="b">
        <f t="shared" si="10"/>
        <v>1</v>
      </c>
      <c r="M20" s="91"/>
      <c r="O20" s="16" t="str">
        <f t="shared" si="3"/>
        <v>Dp</v>
      </c>
      <c r="P20" s="16" t="str">
        <f t="shared" si="6"/>
        <v>1Y</v>
      </c>
      <c r="Q20" s="9" t="str">
        <f t="shared" si="7"/>
        <v>obj_00848#0013</v>
      </c>
      <c r="R20" s="9" t="b">
        <f t="shared" si="8"/>
        <v>1</v>
      </c>
      <c r="S20" s="9" t="str">
        <v>obj_00848#0013</v>
      </c>
      <c r="T20" s="9" t="str">
        <f>_xll.qlRateHelperQuoteName(S20,Trigger)</f>
        <v/>
      </c>
      <c r="U20" s="83">
        <f>_xll.qlRateHelperQuoteValue(S20,_xll.ohTrigger(Trigger,TriggerON))</f>
        <v>-1.2800000000000001E-3</v>
      </c>
      <c r="V20" s="254" t="str">
        <f>IFERROR(_xll.qlFuturesRateHelperConvexityAdjustment(S20,Trigger),"--")</f>
        <v>--</v>
      </c>
      <c r="W20" s="10">
        <f>_xll.qlRateHelperEarliestDate(S20,Trigger)</f>
        <v>42157</v>
      </c>
      <c r="X20" s="10">
        <f>_xll.qlRateHelperLatestDate(S20,Trigger)</f>
        <v>42523</v>
      </c>
      <c r="Y20" s="167">
        <v>1.0013133202596554</v>
      </c>
    </row>
    <row r="21" spans="1:25" ht="11.25" customHeight="1" x14ac:dyDescent="0.2">
      <c r="A21" s="72" t="s">
        <v>41</v>
      </c>
      <c r="B21" s="75" t="str">
        <v>13M</v>
      </c>
      <c r="C21" s="73" t="s">
        <v>145</v>
      </c>
      <c r="D21" s="73" t="str">
        <f t="shared" si="0"/>
        <v>13M</v>
      </c>
      <c r="E21" s="74">
        <f t="shared" si="4"/>
        <v>2</v>
      </c>
      <c r="F21" s="81" t="str">
        <f t="shared" ref="F21:F71" si="11">IF(RIGHT(C21,1)="M","Modified Following",IF(RIGHT(C21,1)="Y","Modified Following","Following"))</f>
        <v>Modified Following</v>
      </c>
      <c r="G21" s="76" t="str">
        <f t="shared" si="5"/>
        <v>TRUE</v>
      </c>
      <c r="H21" s="77" t="s">
        <v>45</v>
      </c>
      <c r="I21" s="372">
        <v>-1.2700000000000001E-3</v>
      </c>
      <c r="J21" s="173" t="str">
        <f t="shared" si="9"/>
        <v>EUROISDDS13M</v>
      </c>
      <c r="K21" s="79" t="str">
        <f>_xll.qlDepositRateHelper2(,IF(DataSelect="Mx_Live",$J21,$I21),IF(RIGHT($D21,1)="N","1D",$D21),$E21,Calendar,$F21,$G21,$H21,Permanent,Trigger,ObjectOverwrite)</f>
        <v>obj_0085e#0013</v>
      </c>
      <c r="L21" s="74" t="b">
        <f t="shared" si="10"/>
        <v>1</v>
      </c>
      <c r="M21" s="91"/>
      <c r="O21" s="16" t="str">
        <f t="shared" si="3"/>
        <v>Dp</v>
      </c>
      <c r="P21" s="16" t="str">
        <f t="shared" si="6"/>
        <v>13M</v>
      </c>
      <c r="Q21" s="9" t="str">
        <f t="shared" si="7"/>
        <v>obj_0085e#0013</v>
      </c>
      <c r="R21" s="9" t="b">
        <f t="shared" si="8"/>
        <v>1</v>
      </c>
      <c r="S21" s="9" t="str">
        <v>obj_0085e#0013</v>
      </c>
      <c r="T21" s="9" t="str">
        <f>_xll.qlRateHelperQuoteName(S21,Trigger)</f>
        <v/>
      </c>
      <c r="U21" s="83">
        <f>_xll.qlRateHelperQuoteValue(S21,_xll.ohTrigger(Trigger,TriggerON))</f>
        <v>-1.2700000000000001E-3</v>
      </c>
      <c r="V21" s="254" t="str">
        <f>IFERROR(_xll.qlFuturesRateHelperConvexityAdjustment(S21,Trigger),"--")</f>
        <v>--</v>
      </c>
      <c r="W21" s="10">
        <f>_xll.qlRateHelperEarliestDate(S21,Trigger)</f>
        <v>42157</v>
      </c>
      <c r="X21" s="10">
        <f>_xll.qlRateHelperLatestDate(S21,Trigger)</f>
        <v>42555</v>
      </c>
      <c r="Y21" s="167">
        <v>1.0014163220092154</v>
      </c>
    </row>
    <row r="22" spans="1:25" ht="11.25" customHeight="1" x14ac:dyDescent="0.2">
      <c r="A22" s="72" t="s">
        <v>41</v>
      </c>
      <c r="B22" s="75" t="str">
        <v>14M</v>
      </c>
      <c r="C22" s="73" t="s">
        <v>146</v>
      </c>
      <c r="D22" s="73" t="str">
        <f t="shared" si="0"/>
        <v>14M</v>
      </c>
      <c r="E22" s="74">
        <f t="shared" si="4"/>
        <v>2</v>
      </c>
      <c r="F22" s="81" t="str">
        <f t="shared" si="11"/>
        <v>Modified Following</v>
      </c>
      <c r="G22" s="76" t="str">
        <f t="shared" si="5"/>
        <v>TRUE</v>
      </c>
      <c r="H22" s="77" t="s">
        <v>45</v>
      </c>
      <c r="I22" s="372">
        <v>-1.2700000000000001E-3</v>
      </c>
      <c r="J22" s="173" t="str">
        <f t="shared" si="9"/>
        <v>EUROISDDS14M</v>
      </c>
      <c r="K22" s="79" t="str">
        <f>_xll.qlDepositRateHelper2(,IF(DataSelect="Mx_Live",$J22,$I22),IF(RIGHT($D22,1)="N","1D",$D22),$E22,Calendar,$F22,$G22,$H22,Permanent,Trigger,ObjectOverwrite)</f>
        <v>obj_00860#0013</v>
      </c>
      <c r="L22" s="74" t="b">
        <f t="shared" si="10"/>
        <v>1</v>
      </c>
      <c r="O22" s="16" t="str">
        <f t="shared" si="3"/>
        <v>Dp</v>
      </c>
      <c r="P22" s="16" t="str">
        <f t="shared" si="6"/>
        <v>14M</v>
      </c>
      <c r="Q22" s="9" t="str">
        <f t="shared" si="7"/>
        <v>obj_00860#0013</v>
      </c>
      <c r="R22" s="9" t="b">
        <f t="shared" si="8"/>
        <v>1</v>
      </c>
      <c r="S22" s="9" t="str">
        <v>obj_00860#0013</v>
      </c>
      <c r="T22" s="9" t="str">
        <f>_xll.qlRateHelperQuoteName(S22,Trigger)</f>
        <v/>
      </c>
      <c r="U22" s="83">
        <f>_xll.qlRateHelperQuoteValue(S22,_xll.ohTrigger(Trigger,TriggerON))</f>
        <v>-1.2700000000000001E-3</v>
      </c>
      <c r="V22" s="254" t="str">
        <f>IFERROR(_xll.qlFuturesRateHelperConvexityAdjustment(S22,Trigger),"--")</f>
        <v>--</v>
      </c>
      <c r="W22" s="10">
        <f>_xll.qlRateHelperEarliestDate(S22,Trigger)</f>
        <v>42157</v>
      </c>
      <c r="X22" s="10">
        <f>_xll.qlRateHelperLatestDate(S22,Trigger)</f>
        <v>42584</v>
      </c>
      <c r="Y22" s="167">
        <v>1.001518927022593</v>
      </c>
    </row>
    <row r="23" spans="1:25" ht="11.25" customHeight="1" x14ac:dyDescent="0.2">
      <c r="A23" s="72" t="s">
        <v>41</v>
      </c>
      <c r="B23" s="75" t="str">
        <v>15M</v>
      </c>
      <c r="C23" s="73" t="s">
        <v>147</v>
      </c>
      <c r="D23" s="73" t="str">
        <f t="shared" si="0"/>
        <v>15M</v>
      </c>
      <c r="E23" s="74">
        <f t="shared" si="4"/>
        <v>2</v>
      </c>
      <c r="F23" s="81" t="str">
        <f t="shared" si="11"/>
        <v>Modified Following</v>
      </c>
      <c r="G23" s="76" t="str">
        <f t="shared" si="5"/>
        <v>TRUE</v>
      </c>
      <c r="H23" s="77" t="s">
        <v>45</v>
      </c>
      <c r="I23" s="372">
        <v>-1.2600000000000001E-3</v>
      </c>
      <c r="J23" s="173" t="str">
        <f t="shared" si="9"/>
        <v>EUROISDDS15M</v>
      </c>
      <c r="K23" s="79" t="str">
        <f>_xll.qlDepositRateHelper2(,IF(DataSelect="Mx_Live",$J23,$I23),IF(RIGHT($D23,1)="N","1D",$D23),$E23,Calendar,$F23,$G23,$H23,Permanent,Trigger,ObjectOverwrite)</f>
        <v>obj_00854#0013</v>
      </c>
      <c r="L23" s="74" t="b">
        <f t="shared" si="10"/>
        <v>1</v>
      </c>
      <c r="O23" s="16" t="str">
        <f t="shared" si="3"/>
        <v>Dp</v>
      </c>
      <c r="P23" s="16" t="str">
        <f t="shared" si="6"/>
        <v>15M</v>
      </c>
      <c r="Q23" s="9" t="str">
        <f t="shared" si="7"/>
        <v>obj_00854#0013</v>
      </c>
      <c r="R23" s="9" t="b">
        <f t="shared" si="8"/>
        <v>1</v>
      </c>
      <c r="S23" s="9" t="str">
        <v>obj_00854#0013</v>
      </c>
      <c r="T23" s="9" t="str">
        <f>_xll.qlRateHelperQuoteName(S23,Trigger)</f>
        <v/>
      </c>
      <c r="U23" s="83">
        <f>_xll.qlRateHelperQuoteValue(S23,_xll.ohTrigger(Trigger,TriggerON))</f>
        <v>-1.2600000000000001E-3</v>
      </c>
      <c r="V23" s="254" t="str">
        <f>IFERROR(_xll.qlFuturesRateHelperConvexityAdjustment(S23,Trigger),"--")</f>
        <v>--</v>
      </c>
      <c r="W23" s="10">
        <f>_xll.qlRateHelperEarliestDate(S23,Trigger)</f>
        <v>42157</v>
      </c>
      <c r="X23" s="10">
        <f>_xll.qlRateHelperLatestDate(S23,Trigger)</f>
        <v>42615</v>
      </c>
      <c r="Y23" s="167">
        <v>1.0016158680954312</v>
      </c>
    </row>
    <row r="24" spans="1:25" ht="11.25" customHeight="1" x14ac:dyDescent="0.2">
      <c r="A24" s="72" t="s">
        <v>41</v>
      </c>
      <c r="B24" s="75" t="str">
        <v>16M</v>
      </c>
      <c r="C24" s="73" t="s">
        <v>148</v>
      </c>
      <c r="D24" s="73" t="str">
        <f t="shared" si="0"/>
        <v>16M</v>
      </c>
      <c r="E24" s="74">
        <f t="shared" si="4"/>
        <v>2</v>
      </c>
      <c r="F24" s="81" t="str">
        <f t="shared" si="11"/>
        <v>Modified Following</v>
      </c>
      <c r="G24" s="76" t="str">
        <f t="shared" si="5"/>
        <v>TRUE</v>
      </c>
      <c r="H24" s="77" t="s">
        <v>45</v>
      </c>
      <c r="I24" s="372">
        <v>-1.25E-3</v>
      </c>
      <c r="J24" s="173" t="str">
        <f t="shared" si="9"/>
        <v>EUROISDDS16M</v>
      </c>
      <c r="K24" s="79" t="str">
        <f>_xll.qlDepositRateHelper2(,IF(DataSelect="Mx_Live",$J24,$I24),IF(RIGHT($D24,1)="N","1D",$D24),$E24,Calendar,$F24,$G24,$H24,Permanent,Trigger,ObjectOverwrite)</f>
        <v>obj_0084f#0013</v>
      </c>
      <c r="L24" s="74" t="b">
        <f t="shared" si="10"/>
        <v>1</v>
      </c>
      <c r="O24" s="16" t="str">
        <f t="shared" si="3"/>
        <v>Dp</v>
      </c>
      <c r="P24" s="16" t="str">
        <f t="shared" si="6"/>
        <v>16M</v>
      </c>
      <c r="Q24" s="9" t="str">
        <f t="shared" si="7"/>
        <v>obj_0084f#0013</v>
      </c>
      <c r="R24" s="9" t="b">
        <f t="shared" si="8"/>
        <v>1</v>
      </c>
      <c r="S24" s="9" t="str">
        <v>obj_0084f#0013</v>
      </c>
      <c r="T24" s="9" t="str">
        <f>_xll.qlRateHelperQuoteName(S24,Trigger)</f>
        <v/>
      </c>
      <c r="U24" s="83">
        <f>_xll.qlRateHelperQuoteValue(S24,_xll.ohTrigger(Trigger,TriggerON))</f>
        <v>-1.25E-3</v>
      </c>
      <c r="V24" s="254" t="str">
        <f>IFERROR(_xll.qlFuturesRateHelperConvexityAdjustment(S24,Trigger),"--")</f>
        <v>--</v>
      </c>
      <c r="W24" s="10">
        <f>_xll.qlRateHelperEarliestDate(S24,Trigger)</f>
        <v>42157</v>
      </c>
      <c r="X24" s="10">
        <f>_xll.qlRateHelperLatestDate(S24,Trigger)</f>
        <v>42646</v>
      </c>
      <c r="Y24" s="167">
        <v>1.0017110998304615</v>
      </c>
    </row>
    <row r="25" spans="1:25" ht="11.25" customHeight="1" x14ac:dyDescent="0.2">
      <c r="A25" s="72" t="s">
        <v>41</v>
      </c>
      <c r="B25" s="75" t="str">
        <v>17M</v>
      </c>
      <c r="C25" s="73" t="s">
        <v>149</v>
      </c>
      <c r="D25" s="73" t="str">
        <f t="shared" si="0"/>
        <v>17M</v>
      </c>
      <c r="E25" s="74">
        <f t="shared" si="4"/>
        <v>2</v>
      </c>
      <c r="F25" s="81" t="str">
        <f t="shared" si="11"/>
        <v>Modified Following</v>
      </c>
      <c r="G25" s="76" t="str">
        <f t="shared" si="5"/>
        <v>TRUE</v>
      </c>
      <c r="H25" s="77" t="s">
        <v>45</v>
      </c>
      <c r="I25" s="372">
        <v>-1.24E-3</v>
      </c>
      <c r="J25" s="173" t="str">
        <f t="shared" si="9"/>
        <v>EUROISDDS17M</v>
      </c>
      <c r="K25" s="79" t="str">
        <f>_xll.qlDepositRateHelper2(,IF(DataSelect="Mx_Live",$J25,$I25),IF(RIGHT($D25,1)="N","1D",$D25),$E25,Calendar,$F25,$G25,$H25,Permanent,Trigger,ObjectOverwrite)</f>
        <v>obj_00840#0013</v>
      </c>
      <c r="L25" s="74" t="b">
        <f t="shared" si="10"/>
        <v>1</v>
      </c>
      <c r="O25" s="16" t="str">
        <f t="shared" si="3"/>
        <v>Dp</v>
      </c>
      <c r="P25" s="16" t="str">
        <f t="shared" si="6"/>
        <v>17M</v>
      </c>
      <c r="Q25" s="9" t="str">
        <f t="shared" si="7"/>
        <v>obj_00840#0013</v>
      </c>
      <c r="R25" s="9" t="b">
        <f t="shared" si="8"/>
        <v>1</v>
      </c>
      <c r="S25" s="9" t="str">
        <v>obj_00840#0013</v>
      </c>
      <c r="T25" s="9" t="str">
        <f>_xll.qlRateHelperQuoteName(S25,Trigger)</f>
        <v/>
      </c>
      <c r="U25" s="83">
        <f>_xll.qlRateHelperQuoteValue(S25,_xll.ohTrigger(Trigger,TriggerON))</f>
        <v>-1.24E-3</v>
      </c>
      <c r="V25" s="254" t="str">
        <f>IFERROR(_xll.qlFuturesRateHelperConvexityAdjustment(S25,Trigger),"--")</f>
        <v>--</v>
      </c>
      <c r="W25" s="10">
        <f>_xll.qlRateHelperEarliestDate(S25,Trigger)</f>
        <v>42157</v>
      </c>
      <c r="X25" s="10">
        <f>_xll.qlRateHelperLatestDate(S25,Trigger)</f>
        <v>42676</v>
      </c>
      <c r="Y25" s="167">
        <v>1.0018011644071125</v>
      </c>
    </row>
    <row r="26" spans="1:25" ht="11.25" customHeight="1" x14ac:dyDescent="0.2">
      <c r="A26" s="72" t="s">
        <v>41</v>
      </c>
      <c r="B26" s="75" t="str">
        <v>18M</v>
      </c>
      <c r="C26" s="73" t="s">
        <v>150</v>
      </c>
      <c r="D26" s="73" t="str">
        <f t="shared" si="0"/>
        <v>18M</v>
      </c>
      <c r="E26" s="74">
        <f t="shared" si="4"/>
        <v>2</v>
      </c>
      <c r="F26" s="81" t="str">
        <f t="shared" si="11"/>
        <v>Modified Following</v>
      </c>
      <c r="G26" s="76" t="str">
        <f t="shared" si="5"/>
        <v>TRUE</v>
      </c>
      <c r="H26" s="77" t="s">
        <v>45</v>
      </c>
      <c r="I26" s="372">
        <v>-1.23E-3</v>
      </c>
      <c r="J26" s="173" t="str">
        <f t="shared" si="9"/>
        <v>EUROISDDS18M</v>
      </c>
      <c r="K26" s="79" t="str">
        <f>_xll.qlDepositRateHelper2(,IF(DataSelect="Mx_Live",$J26,$I26),IF(RIGHT($D26,1)="N","1D",$D26),$E26,Calendar,$F26,$G26,$H26,Permanent,Trigger,ObjectOverwrite)</f>
        <v>obj_00875#0013</v>
      </c>
      <c r="L26" s="74" t="b">
        <f t="shared" si="10"/>
        <v>1</v>
      </c>
      <c r="O26" s="16" t="str">
        <f t="shared" si="3"/>
        <v>Dp</v>
      </c>
      <c r="P26" s="16" t="str">
        <f t="shared" si="6"/>
        <v>18M</v>
      </c>
      <c r="Q26" s="9" t="str">
        <f t="shared" si="7"/>
        <v>obj_00875#0013</v>
      </c>
      <c r="R26" s="9" t="b">
        <f t="shared" si="8"/>
        <v>1</v>
      </c>
      <c r="S26" s="9" t="str">
        <v>obj_00875#0013</v>
      </c>
      <c r="T26" s="9" t="str">
        <f>_xll.qlRateHelperQuoteName(S26,Trigger)</f>
        <v/>
      </c>
      <c r="U26" s="83">
        <f>_xll.qlRateHelperQuoteValue(S26,_xll.ohTrigger(Trigger,TriggerON))</f>
        <v>-1.23E-3</v>
      </c>
      <c r="V26" s="254" t="str">
        <f>IFERROR(_xll.qlFuturesRateHelperConvexityAdjustment(S26,Trigger),"--")</f>
        <v>--</v>
      </c>
      <c r="W26" s="10">
        <f>_xll.qlRateHelperEarliestDate(S26,Trigger)</f>
        <v>42157</v>
      </c>
      <c r="X26" s="10">
        <f>_xll.qlRateHelperLatestDate(S26,Trigger)</f>
        <v>42706</v>
      </c>
      <c r="Y26" s="167">
        <v>1.0018895722239733</v>
      </c>
    </row>
    <row r="27" spans="1:25" ht="11.25" customHeight="1" x14ac:dyDescent="0.2">
      <c r="A27" s="72" t="s">
        <v>41</v>
      </c>
      <c r="B27" s="75" t="str">
        <v>19M</v>
      </c>
      <c r="C27" s="73" t="s">
        <v>151</v>
      </c>
      <c r="D27" s="73" t="str">
        <f t="shared" si="0"/>
        <v>19M</v>
      </c>
      <c r="E27" s="74">
        <f t="shared" si="4"/>
        <v>2</v>
      </c>
      <c r="F27" s="81" t="str">
        <f t="shared" si="11"/>
        <v>Modified Following</v>
      </c>
      <c r="G27" s="76" t="str">
        <f t="shared" si="5"/>
        <v>TRUE</v>
      </c>
      <c r="H27" s="77" t="s">
        <v>45</v>
      </c>
      <c r="I27" s="372">
        <v>-1.2199999999999999E-3</v>
      </c>
      <c r="J27" s="173" t="str">
        <f t="shared" si="9"/>
        <v>EUROISDDS19M</v>
      </c>
      <c r="K27" s="79" t="str">
        <f>_xll.qlDepositRateHelper2(,IF(DataSelect="Mx_Live",$J27,$I27),IF(RIGHT($D27,1)="N","1D",$D27),$E27,Calendar,$F27,$G27,$H27,Permanent,Trigger,ObjectOverwrite)</f>
        <v>obj_00869#0013</v>
      </c>
      <c r="L27" s="74" t="b">
        <f t="shared" si="10"/>
        <v>1</v>
      </c>
      <c r="O27" s="16" t="str">
        <f t="shared" si="3"/>
        <v>Dp</v>
      </c>
      <c r="P27" s="16" t="str">
        <f t="shared" si="6"/>
        <v>19M</v>
      </c>
      <c r="Q27" s="9" t="str">
        <f t="shared" si="7"/>
        <v>obj_00869#0013</v>
      </c>
      <c r="R27" s="9" t="b">
        <f t="shared" si="8"/>
        <v>1</v>
      </c>
      <c r="S27" s="9" t="str">
        <v>obj_00869#0013</v>
      </c>
      <c r="T27" s="9" t="str">
        <f>_xll.qlRateHelperQuoteName(S27,Trigger)</f>
        <v/>
      </c>
      <c r="U27" s="83">
        <f>_xll.qlRateHelperQuoteValue(S27,_xll.ohTrigger(Trigger,TriggerON))</f>
        <v>-1.2199999999999999E-3</v>
      </c>
      <c r="V27" s="254" t="str">
        <f>IFERROR(_xll.qlFuturesRateHelperConvexityAdjustment(S27,Trigger),"--")</f>
        <v>--</v>
      </c>
      <c r="W27" s="10">
        <f>_xll.qlRateHelperEarliestDate(S27,Trigger)</f>
        <v>42157</v>
      </c>
      <c r="X27" s="10">
        <f>_xll.qlRateHelperLatestDate(S27,Trigger)</f>
        <v>42737</v>
      </c>
      <c r="Y27" s="167">
        <v>1.0019797246732598</v>
      </c>
    </row>
    <row r="28" spans="1:25" ht="11.25" customHeight="1" x14ac:dyDescent="0.2">
      <c r="A28" s="72" t="s">
        <v>41</v>
      </c>
      <c r="B28" s="75" t="str">
        <v>20M</v>
      </c>
      <c r="C28" s="73" t="s">
        <v>152</v>
      </c>
      <c r="D28" s="73" t="str">
        <f t="shared" si="0"/>
        <v>20M</v>
      </c>
      <c r="E28" s="74">
        <f t="shared" si="4"/>
        <v>2</v>
      </c>
      <c r="F28" s="81" t="str">
        <f t="shared" si="11"/>
        <v>Modified Following</v>
      </c>
      <c r="G28" s="76" t="str">
        <f t="shared" si="5"/>
        <v>TRUE</v>
      </c>
      <c r="H28" s="77" t="s">
        <v>45</v>
      </c>
      <c r="I28" s="372">
        <v>-1.1999999999999999E-3</v>
      </c>
      <c r="J28" s="173" t="str">
        <f t="shared" si="9"/>
        <v>EUROISDDS20M</v>
      </c>
      <c r="K28" s="79" t="str">
        <f>_xll.qlDepositRateHelper2(,IF(DataSelect="Mx_Live",$J28,$I28),IF(RIGHT($D28,1)="N","1D",$D28),$E28,Calendar,$F28,$G28,$H28,Permanent,Trigger,ObjectOverwrite)</f>
        <v>obj_00857#0013</v>
      </c>
      <c r="L28" s="74" t="b">
        <f t="shared" si="10"/>
        <v>1</v>
      </c>
      <c r="O28" s="16" t="str">
        <f t="shared" si="3"/>
        <v>Dp</v>
      </c>
      <c r="P28" s="16" t="str">
        <f t="shared" si="6"/>
        <v>20M</v>
      </c>
      <c r="Q28" s="9" t="str">
        <f t="shared" si="7"/>
        <v>obj_00857#0013</v>
      </c>
      <c r="R28" s="9" t="b">
        <f t="shared" si="8"/>
        <v>1</v>
      </c>
      <c r="S28" s="9" t="str">
        <v>obj_00857#0013</v>
      </c>
      <c r="T28" s="9" t="str">
        <f>_xll.qlRateHelperQuoteName(S28,Trigger)</f>
        <v/>
      </c>
      <c r="U28" s="83">
        <f>_xll.qlRateHelperQuoteValue(S28,_xll.ohTrigger(Trigger,TriggerON))</f>
        <v>-1.1999999999999999E-3</v>
      </c>
      <c r="V28" s="254" t="str">
        <f>IFERROR(_xll.qlFuturesRateHelperConvexityAdjustment(S28,Trigger),"--")</f>
        <v>--</v>
      </c>
      <c r="W28" s="10">
        <f>_xll.qlRateHelperEarliestDate(S28,Trigger)</f>
        <v>42157</v>
      </c>
      <c r="X28" s="10">
        <f>_xll.qlRateHelperLatestDate(S28,Trigger)</f>
        <v>42768</v>
      </c>
      <c r="Y28" s="167">
        <v>1.0020511219773014</v>
      </c>
    </row>
    <row r="29" spans="1:25" ht="11.25" customHeight="1" x14ac:dyDescent="0.2">
      <c r="A29" s="72" t="s">
        <v>41</v>
      </c>
      <c r="B29" s="75" t="str">
        <v>21M</v>
      </c>
      <c r="C29" s="73" t="s">
        <v>153</v>
      </c>
      <c r="D29" s="73" t="str">
        <f t="shared" si="0"/>
        <v>21M</v>
      </c>
      <c r="E29" s="74">
        <f t="shared" si="4"/>
        <v>2</v>
      </c>
      <c r="F29" s="81" t="str">
        <f t="shared" si="11"/>
        <v>Modified Following</v>
      </c>
      <c r="G29" s="76" t="str">
        <f t="shared" si="5"/>
        <v>TRUE</v>
      </c>
      <c r="H29" s="77" t="s">
        <v>45</v>
      </c>
      <c r="I29" s="372">
        <v>-1.1799999999999998E-3</v>
      </c>
      <c r="J29" s="173" t="str">
        <f t="shared" si="9"/>
        <v>EUROISDDS21M</v>
      </c>
      <c r="K29" s="79" t="str">
        <f>_xll.qlDepositRateHelper2(,IF(DataSelect="Mx_Live",$J29,$I29),IF(RIGHT($D29,1)="N","1D",$D29),$E29,Calendar,$F29,$G29,$H29,Permanent,Trigger,ObjectOverwrite)</f>
        <v>obj_0086d#0013</v>
      </c>
      <c r="L29" s="74" t="b">
        <f t="shared" si="10"/>
        <v>1</v>
      </c>
      <c r="O29" s="16" t="str">
        <f t="shared" si="3"/>
        <v>Dp</v>
      </c>
      <c r="P29" s="16" t="str">
        <f t="shared" si="6"/>
        <v>21M</v>
      </c>
      <c r="Q29" s="9" t="str">
        <f t="shared" si="7"/>
        <v>obj_0086d#0013</v>
      </c>
      <c r="R29" s="9" t="b">
        <f t="shared" si="8"/>
        <v>1</v>
      </c>
      <c r="S29" s="9" t="str">
        <v>obj_0086d#0013</v>
      </c>
      <c r="T29" s="9" t="str">
        <f>_xll.qlRateHelperQuoteName(S29,Trigger)</f>
        <v/>
      </c>
      <c r="U29" s="83">
        <f>_xll.qlRateHelperQuoteValue(S29,_xll.ohTrigger(Trigger,TriggerON))</f>
        <v>-1.1799999999999998E-3</v>
      </c>
      <c r="V29" s="254" t="str">
        <f>IFERROR(_xll.qlFuturesRateHelperConvexityAdjustment(S29,Trigger),"--")</f>
        <v>--</v>
      </c>
      <c r="W29" s="10">
        <f>_xll.qlRateHelperEarliestDate(S29,Trigger)</f>
        <v>42157</v>
      </c>
      <c r="X29" s="10">
        <f>_xll.qlRateHelperLatestDate(S29,Trigger)</f>
        <v>42796</v>
      </c>
      <c r="Y29" s="167">
        <v>1.0021091955689936</v>
      </c>
    </row>
    <row r="30" spans="1:25" ht="11.25" customHeight="1" x14ac:dyDescent="0.2">
      <c r="A30" s="72" t="s">
        <v>41</v>
      </c>
      <c r="B30" s="75" t="str">
        <v>22M</v>
      </c>
      <c r="C30" s="73" t="s">
        <v>154</v>
      </c>
      <c r="D30" s="73" t="str">
        <f t="shared" si="0"/>
        <v>22M</v>
      </c>
      <c r="E30" s="74">
        <f t="shared" si="4"/>
        <v>2</v>
      </c>
      <c r="F30" s="81" t="str">
        <f t="shared" si="11"/>
        <v>Modified Following</v>
      </c>
      <c r="G30" s="76" t="str">
        <f t="shared" si="5"/>
        <v>TRUE</v>
      </c>
      <c r="H30" s="77" t="s">
        <v>45</v>
      </c>
      <c r="I30" s="372">
        <v>-1.16E-3</v>
      </c>
      <c r="J30" s="173" t="str">
        <f t="shared" si="9"/>
        <v>EUROISDDS22M</v>
      </c>
      <c r="K30" s="79" t="str">
        <f>_xll.qlDepositRateHelper2(,IF(DataSelect="Mx_Live",$J30,$I30),IF(RIGHT($D30,1)="N","1D",$D30),$E30,Calendar,$F30,$G30,$H30,Permanent,Trigger,ObjectOverwrite)</f>
        <v>obj_00870#0013</v>
      </c>
      <c r="L30" s="74" t="b">
        <f t="shared" si="10"/>
        <v>1</v>
      </c>
      <c r="O30" s="16" t="str">
        <f t="shared" si="3"/>
        <v>Dp</v>
      </c>
      <c r="P30" s="16" t="str">
        <f t="shared" si="6"/>
        <v>22M</v>
      </c>
      <c r="Q30" s="9" t="str">
        <f t="shared" si="7"/>
        <v>obj_00870#0013</v>
      </c>
      <c r="R30" s="9" t="b">
        <f t="shared" si="8"/>
        <v>1</v>
      </c>
      <c r="S30" s="9" t="str">
        <v>obj_00870#0013</v>
      </c>
      <c r="T30" s="9" t="str">
        <f>_xll.qlRateHelperQuoteName(S30,Trigger)</f>
        <v/>
      </c>
      <c r="U30" s="83">
        <f>_xll.qlRateHelperQuoteValue(S30,_xll.ohTrigger(Trigger,TriggerON))</f>
        <v>-1.16E-3</v>
      </c>
      <c r="V30" s="254" t="str">
        <f>IFERROR(_xll.qlFuturesRateHelperConvexityAdjustment(S30,Trigger),"--")</f>
        <v>--</v>
      </c>
      <c r="W30" s="10">
        <f>_xll.qlRateHelperEarliestDate(S30,Trigger)</f>
        <v>42157</v>
      </c>
      <c r="X30" s="10">
        <f>_xll.qlRateHelperLatestDate(S30,Trigger)</f>
        <v>42828</v>
      </c>
      <c r="Y30" s="167">
        <v>1.0021770960936394</v>
      </c>
    </row>
    <row r="31" spans="1:25" ht="11.25" customHeight="1" x14ac:dyDescent="0.2">
      <c r="A31" s="72" t="s">
        <v>41</v>
      </c>
      <c r="B31" s="75" t="str">
        <v>23M</v>
      </c>
      <c r="C31" s="73" t="s">
        <v>155</v>
      </c>
      <c r="D31" s="73" t="str">
        <f t="shared" si="0"/>
        <v>23M</v>
      </c>
      <c r="E31" s="74">
        <f t="shared" si="4"/>
        <v>2</v>
      </c>
      <c r="F31" s="81" t="str">
        <f t="shared" si="11"/>
        <v>Modified Following</v>
      </c>
      <c r="G31" s="76" t="str">
        <f t="shared" si="5"/>
        <v>TRUE</v>
      </c>
      <c r="H31" s="77" t="s">
        <v>45</v>
      </c>
      <c r="I31" s="372">
        <v>-1.14E-3</v>
      </c>
      <c r="J31" s="173" t="str">
        <f t="shared" si="9"/>
        <v>EUROISDDS23M</v>
      </c>
      <c r="K31" s="79" t="str">
        <f>_xll.qlDepositRateHelper2(,IF(DataSelect="Mx_Live",$J31,$I31),IF(RIGHT($D31,1)="N","1D",$D31),$E31,Calendar,$F31,$G31,$H31,Permanent,Trigger,ObjectOverwrite)</f>
        <v>obj_0083d#0013</v>
      </c>
      <c r="L31" s="74" t="b">
        <f t="shared" si="10"/>
        <v>1</v>
      </c>
      <c r="O31" s="16" t="str">
        <f t="shared" si="3"/>
        <v>Dp</v>
      </c>
      <c r="P31" s="16" t="str">
        <f t="shared" si="6"/>
        <v>23M</v>
      </c>
      <c r="Q31" s="9" t="str">
        <f t="shared" si="7"/>
        <v>obj_0083d#0013</v>
      </c>
      <c r="R31" s="9" t="b">
        <f t="shared" si="8"/>
        <v>1</v>
      </c>
      <c r="S31" s="9" t="str">
        <v>obj_0083d#0013</v>
      </c>
      <c r="T31" s="9" t="str">
        <f>_xll.qlRateHelperQuoteName(S31,Trigger)</f>
        <v/>
      </c>
      <c r="U31" s="83">
        <f>_xll.qlRateHelperQuoteValue(S31,_xll.ohTrigger(Trigger,TriggerON))</f>
        <v>-1.14E-3</v>
      </c>
      <c r="V31" s="254" t="str">
        <f>IFERROR(_xll.qlFuturesRateHelperConvexityAdjustment(S31,Trigger),"--")</f>
        <v>--</v>
      </c>
      <c r="W31" s="10">
        <f>_xll.qlRateHelperEarliestDate(S31,Trigger)</f>
        <v>42157</v>
      </c>
      <c r="X31" s="10">
        <f>_xll.qlRateHelperLatestDate(S31,Trigger)</f>
        <v>42857</v>
      </c>
      <c r="Y31" s="167">
        <v>1.0022318918858879</v>
      </c>
    </row>
    <row r="32" spans="1:25" ht="11.25" customHeight="1" x14ac:dyDescent="0.2">
      <c r="A32" s="72" t="s">
        <v>41</v>
      </c>
      <c r="B32" s="75" t="str">
        <v>2Y</v>
      </c>
      <c r="C32" s="73" t="s">
        <v>156</v>
      </c>
      <c r="D32" s="73" t="str">
        <f t="shared" si="0"/>
        <v>2Y</v>
      </c>
      <c r="E32" s="74">
        <f t="shared" si="4"/>
        <v>2</v>
      </c>
      <c r="F32" s="81" t="str">
        <f t="shared" si="11"/>
        <v>Modified Following</v>
      </c>
      <c r="G32" s="76" t="str">
        <f t="shared" si="5"/>
        <v>TRUE</v>
      </c>
      <c r="H32" s="77" t="s">
        <v>45</v>
      </c>
      <c r="I32" s="372">
        <v>-1.1100000000000001E-3</v>
      </c>
      <c r="J32" s="173" t="str">
        <f t="shared" si="9"/>
        <v>EUROISDDS2Y</v>
      </c>
      <c r="K32" s="79" t="str">
        <f>_xll.qlDepositRateHelper2(,IF(DataSelect="Mx_Live",$J32,$I32),IF(RIGHT($D32,1)="N","1D",$D32),$E32,Calendar,$F32,$G32,$H32,Permanent,Trigger,ObjectOverwrite)</f>
        <v>obj_00853#0013</v>
      </c>
      <c r="L32" s="74" t="b">
        <f t="shared" si="10"/>
        <v>1</v>
      </c>
      <c r="O32" s="16" t="str">
        <f t="shared" si="3"/>
        <v>Dp</v>
      </c>
      <c r="P32" s="16" t="str">
        <f t="shared" si="6"/>
        <v>2Y</v>
      </c>
      <c r="Q32" s="9" t="str">
        <f t="shared" si="7"/>
        <v>obj_00853#0013</v>
      </c>
      <c r="R32" s="9" t="b">
        <f t="shared" si="8"/>
        <v>1</v>
      </c>
      <c r="S32" s="9" t="str">
        <v>obj_00853#0013</v>
      </c>
      <c r="T32" s="9" t="str">
        <f>_xll.qlRateHelperQuoteName(S32,Trigger)</f>
        <v/>
      </c>
      <c r="U32" s="83">
        <f>_xll.qlRateHelperQuoteValue(S32,_xll.ohTrigger(Trigger,TriggerON))</f>
        <v>-1.1100000000000001E-3</v>
      </c>
      <c r="V32" s="254" t="str">
        <f>IFERROR(_xll.qlFuturesRateHelperConvexityAdjustment(S32,Trigger),"--")</f>
        <v>--</v>
      </c>
      <c r="W32" s="10">
        <f>_xll.qlRateHelperEarliestDate(S32,Trigger)</f>
        <v>42157</v>
      </c>
      <c r="X32" s="10">
        <f>_xll.qlRateHelperLatestDate(S32,Trigger)</f>
        <v>42888</v>
      </c>
      <c r="Y32" s="167">
        <v>1.0022693093597288</v>
      </c>
    </row>
    <row r="33" spans="1:25" ht="11.25" customHeight="1" x14ac:dyDescent="0.2">
      <c r="A33" s="72" t="s">
        <v>41</v>
      </c>
      <c r="B33" s="75" t="str">
        <v>3Y</v>
      </c>
      <c r="C33" s="73" t="s">
        <v>93</v>
      </c>
      <c r="D33" s="73" t="str">
        <f t="shared" si="0"/>
        <v>3Y</v>
      </c>
      <c r="E33" s="74">
        <f t="shared" si="4"/>
        <v>2</v>
      </c>
      <c r="F33" s="81" t="str">
        <f t="shared" si="11"/>
        <v>Modified Following</v>
      </c>
      <c r="G33" s="76" t="str">
        <f t="shared" si="5"/>
        <v>TRUE</v>
      </c>
      <c r="H33" s="77" t="s">
        <v>45</v>
      </c>
      <c r="I33" s="372">
        <v>-6.3000000000000003E-4</v>
      </c>
      <c r="J33" s="173" t="str">
        <f t="shared" si="9"/>
        <v>EUROISDDS3Y</v>
      </c>
      <c r="K33" s="79" t="str">
        <f>_xll.qlDepositRateHelper2(,IF(DataSelect="Mx_Live",$J33,$I33),IF(RIGHT($D33,1)="N","1D",$D33),$E33,Calendar,$F33,$G33,$H33,Permanent,Trigger,ObjectOverwrite)</f>
        <v>obj_00872#0013</v>
      </c>
      <c r="L33" s="74" t="b">
        <f t="shared" si="10"/>
        <v>1</v>
      </c>
      <c r="O33" s="16" t="str">
        <f t="shared" si="3"/>
        <v>Dp</v>
      </c>
      <c r="P33" s="16" t="str">
        <f t="shared" si="6"/>
        <v>3Y</v>
      </c>
      <c r="Q33" s="9" t="str">
        <f t="shared" si="7"/>
        <v>obj_00872#0013</v>
      </c>
      <c r="R33" s="9" t="b">
        <f t="shared" si="8"/>
        <v>1</v>
      </c>
      <c r="S33" s="9" t="str">
        <v>obj_00872#0013</v>
      </c>
      <c r="T33" s="9" t="str">
        <f>_xll.qlRateHelperQuoteName(S33,Trigger)</f>
        <v/>
      </c>
      <c r="U33" s="83">
        <f>_xll.qlRateHelperQuoteValue(S33,_xll.ohTrigger(Trigger,TriggerON))</f>
        <v>-6.3000000000000003E-4</v>
      </c>
      <c r="V33" s="254" t="str">
        <f>IFERROR(_xll.qlFuturesRateHelperConvexityAdjustment(S33,Trigger),"--")</f>
        <v>--</v>
      </c>
      <c r="W33" s="10">
        <f>_xll.qlRateHelperEarliestDate(S33,Trigger)</f>
        <v>42157</v>
      </c>
      <c r="X33" s="10">
        <f>_xll.qlRateHelperLatestDate(S33,Trigger)</f>
        <v>43255</v>
      </c>
      <c r="Y33" s="167">
        <v>1.0019354969161993</v>
      </c>
    </row>
    <row r="34" spans="1:25" ht="11.25" customHeight="1" x14ac:dyDescent="0.2">
      <c r="A34" s="72" t="s">
        <v>41</v>
      </c>
      <c r="B34" s="75" t="str">
        <v>4Y</v>
      </c>
      <c r="C34" s="73" t="s">
        <v>94</v>
      </c>
      <c r="D34" s="73" t="str">
        <f t="shared" si="0"/>
        <v>4Y</v>
      </c>
      <c r="E34" s="74">
        <f t="shared" si="4"/>
        <v>2</v>
      </c>
      <c r="F34" s="81" t="str">
        <f t="shared" si="11"/>
        <v>Modified Following</v>
      </c>
      <c r="G34" s="76" t="str">
        <f t="shared" si="5"/>
        <v>TRUE</v>
      </c>
      <c r="H34" s="77" t="s">
        <v>45</v>
      </c>
      <c r="I34" s="372">
        <v>2.1999999999999998E-4</v>
      </c>
      <c r="J34" s="173" t="str">
        <f t="shared" si="9"/>
        <v>EUROISDDS4Y</v>
      </c>
      <c r="K34" s="79" t="str">
        <f>_xll.qlDepositRateHelper2(,IF(DataSelect="Mx_Live",$J34,$I34),IF(RIGHT($D34,1)="N","1D",$D34),$E34,Calendar,$F34,$G34,$H34,Permanent,Trigger,ObjectOverwrite)</f>
        <v>obj_00859#0013</v>
      </c>
      <c r="L34" s="74" t="b">
        <f t="shared" si="10"/>
        <v>1</v>
      </c>
      <c r="O34" s="16" t="str">
        <f t="shared" si="3"/>
        <v>Dp</v>
      </c>
      <c r="P34" s="16" t="str">
        <f t="shared" si="6"/>
        <v>4Y</v>
      </c>
      <c r="Q34" s="9" t="str">
        <f t="shared" si="7"/>
        <v>obj_00859#0013</v>
      </c>
      <c r="R34" s="9" t="b">
        <f t="shared" si="8"/>
        <v>1</v>
      </c>
      <c r="S34" s="9" t="str">
        <v>obj_00859#0013</v>
      </c>
      <c r="T34" s="9" t="str">
        <f>_xll.qlRateHelperQuoteName(S34,Trigger)</f>
        <v/>
      </c>
      <c r="U34" s="83">
        <f>_xll.qlRateHelperQuoteValue(S34,_xll.ohTrigger(Trigger,TriggerON))</f>
        <v>2.1999999999999998E-4</v>
      </c>
      <c r="V34" s="254" t="str">
        <f>IFERROR(_xll.qlFuturesRateHelperConvexityAdjustment(S34,Trigger),"--")</f>
        <v>--</v>
      </c>
      <c r="W34" s="10">
        <f>_xll.qlRateHelperEarliestDate(S34,Trigger)</f>
        <v>42157</v>
      </c>
      <c r="X34" s="10">
        <f>_xll.qlRateHelperLatestDate(S34,Trigger)</f>
        <v>43619</v>
      </c>
      <c r="Y34" s="167">
        <v>0.99911762177040608</v>
      </c>
    </row>
    <row r="35" spans="1:25" ht="11.25" customHeight="1" x14ac:dyDescent="0.2">
      <c r="A35" s="72" t="s">
        <v>41</v>
      </c>
      <c r="B35" s="75" t="str">
        <v>5Y</v>
      </c>
      <c r="C35" s="73" t="s">
        <v>95</v>
      </c>
      <c r="D35" s="73" t="str">
        <f t="shared" ref="D35:D71" si="12">IF(DataSelect="Reference",$B35,$C35)</f>
        <v>5Y</v>
      </c>
      <c r="E35" s="74">
        <f t="shared" si="4"/>
        <v>2</v>
      </c>
      <c r="F35" s="81" t="str">
        <f t="shared" si="11"/>
        <v>Modified Following</v>
      </c>
      <c r="G35" s="76" t="str">
        <f t="shared" si="5"/>
        <v>TRUE</v>
      </c>
      <c r="H35" s="77" t="s">
        <v>45</v>
      </c>
      <c r="I35" s="372">
        <v>1.24E-3</v>
      </c>
      <c r="J35" s="173" t="str">
        <f t="shared" si="9"/>
        <v>EUROISDDS5Y</v>
      </c>
      <c r="K35" s="79" t="str">
        <f>_xll.qlDepositRateHelper2(,IF(DataSelect="Mx_Live",$J35,$I35),IF(RIGHT($D35,1)="N","1D",$D35),$E35,Calendar,$F35,$G35,$H35,Permanent,Trigger,ObjectOverwrite)</f>
        <v>obj_00849#0013</v>
      </c>
      <c r="L35" s="74" t="b">
        <f t="shared" si="10"/>
        <v>1</v>
      </c>
      <c r="O35" s="16" t="str">
        <f t="shared" ref="O35:O71" si="13">A35</f>
        <v>Dp</v>
      </c>
      <c r="P35" s="16" t="str">
        <f t="shared" si="6"/>
        <v>5Y</v>
      </c>
      <c r="Q35" s="9" t="str">
        <f t="shared" si="7"/>
        <v>obj_00849#0013</v>
      </c>
      <c r="R35" s="9" t="b">
        <f t="shared" si="8"/>
        <v>1</v>
      </c>
      <c r="S35" s="9" t="str">
        <v>obj_00849#0013</v>
      </c>
      <c r="T35" s="9" t="str">
        <f>_xll.qlRateHelperQuoteName(S35,Trigger)</f>
        <v/>
      </c>
      <c r="U35" s="83">
        <f>_xll.qlRateHelperQuoteValue(S35,_xll.ohTrigger(Trigger,TriggerON))</f>
        <v>1.24E-3</v>
      </c>
      <c r="V35" s="254" t="str">
        <f>IFERROR(_xll.qlFuturesRateHelperConvexityAdjustment(S35,Trigger),"--")</f>
        <v>--</v>
      </c>
      <c r="W35" s="10">
        <f>_xll.qlRateHelperEarliestDate(S35,Trigger)</f>
        <v>42157</v>
      </c>
      <c r="X35" s="10">
        <f>_xll.qlRateHelperLatestDate(S35,Trigger)</f>
        <v>43984</v>
      </c>
      <c r="Y35" s="167">
        <v>0.99375656777771371</v>
      </c>
    </row>
    <row r="36" spans="1:25" ht="11.25" customHeight="1" x14ac:dyDescent="0.2">
      <c r="A36" s="72" t="s">
        <v>41</v>
      </c>
      <c r="B36" s="75" t="str">
        <v>6Y</v>
      </c>
      <c r="C36" s="73" t="s">
        <v>96</v>
      </c>
      <c r="D36" s="73" t="str">
        <f t="shared" si="12"/>
        <v>6Y</v>
      </c>
      <c r="E36" s="74">
        <f t="shared" si="4"/>
        <v>2</v>
      </c>
      <c r="F36" s="81" t="str">
        <f t="shared" si="11"/>
        <v>Modified Following</v>
      </c>
      <c r="G36" s="76" t="str">
        <f t="shared" si="5"/>
        <v>TRUE</v>
      </c>
      <c r="H36" s="77" t="s">
        <v>45</v>
      </c>
      <c r="I36" s="372">
        <v>2.3899999999999998E-3</v>
      </c>
      <c r="J36" s="173" t="str">
        <f t="shared" si="9"/>
        <v>EUROISDDS6Y</v>
      </c>
      <c r="K36" s="79" t="str">
        <f>_xll.qlDepositRateHelper2(,IF(DataSelect="Mx_Live",$J36,$I36),IF(RIGHT($D36,1)="N","1D",$D36),$E36,Calendar,$F36,$G36,$H36,Permanent,Trigger,ObjectOverwrite)</f>
        <v>obj_0086c#0013</v>
      </c>
      <c r="L36" s="74" t="b">
        <f t="shared" si="10"/>
        <v>1</v>
      </c>
      <c r="O36" s="16" t="str">
        <f t="shared" si="13"/>
        <v>Dp</v>
      </c>
      <c r="P36" s="16" t="str">
        <f t="shared" si="6"/>
        <v>6Y</v>
      </c>
      <c r="Q36" s="9" t="str">
        <f t="shared" si="7"/>
        <v>obj_0086c#0013</v>
      </c>
      <c r="R36" s="9" t="b">
        <f t="shared" si="8"/>
        <v>1</v>
      </c>
      <c r="S36" s="9" t="str">
        <v>obj_0086c#0013</v>
      </c>
      <c r="T36" s="9" t="str">
        <f>_xll.qlRateHelperQuoteName(S36,Trigger)</f>
        <v/>
      </c>
      <c r="U36" s="83">
        <f>_xll.qlRateHelperQuoteValue(S36,_xll.ohTrigger(Trigger,TriggerON))</f>
        <v>2.3899999999999998E-3</v>
      </c>
      <c r="V36" s="254" t="str">
        <f>IFERROR(_xll.qlFuturesRateHelperConvexityAdjustment(S36,Trigger),"--")</f>
        <v>--</v>
      </c>
      <c r="W36" s="10">
        <f>_xll.qlRateHelperEarliestDate(S36,Trigger)</f>
        <v>42157</v>
      </c>
      <c r="X36" s="10">
        <f>_xll.qlRateHelperLatestDate(S36,Trigger)</f>
        <v>44349</v>
      </c>
      <c r="Y36" s="167">
        <v>0.98566642201179322</v>
      </c>
    </row>
    <row r="37" spans="1:25" ht="11.25" customHeight="1" x14ac:dyDescent="0.2">
      <c r="A37" s="72" t="s">
        <v>41</v>
      </c>
      <c r="B37" s="75" t="str">
        <v>7Y</v>
      </c>
      <c r="C37" s="73" t="s">
        <v>97</v>
      </c>
      <c r="D37" s="73" t="str">
        <f t="shared" si="12"/>
        <v>7Y</v>
      </c>
      <c r="E37" s="74">
        <f t="shared" si="4"/>
        <v>2</v>
      </c>
      <c r="F37" s="81" t="str">
        <f t="shared" si="11"/>
        <v>Modified Following</v>
      </c>
      <c r="G37" s="76" t="str">
        <f t="shared" si="5"/>
        <v>TRUE</v>
      </c>
      <c r="H37" s="77" t="s">
        <v>45</v>
      </c>
      <c r="I37" s="372">
        <v>3.5099999999999997E-3</v>
      </c>
      <c r="J37" s="173" t="str">
        <f t="shared" si="9"/>
        <v>EUROISDDS7Y</v>
      </c>
      <c r="K37" s="79" t="str">
        <f>_xll.qlDepositRateHelper2(,IF(DataSelect="Mx_Live",$J37,$I37),IF(RIGHT($D37,1)="N","1D",$D37),$E37,Calendar,$F37,$G37,$H37,Permanent,Trigger,ObjectOverwrite)</f>
        <v>obj_0085d#0013</v>
      </c>
      <c r="L37" s="74" t="b">
        <f t="shared" si="10"/>
        <v>1</v>
      </c>
      <c r="O37" s="16" t="str">
        <f t="shared" si="13"/>
        <v>Dp</v>
      </c>
      <c r="P37" s="16" t="str">
        <f t="shared" si="6"/>
        <v>7Y</v>
      </c>
      <c r="Q37" s="9" t="str">
        <f t="shared" si="7"/>
        <v>obj_0085d#0013</v>
      </c>
      <c r="R37" s="9" t="b">
        <f t="shared" si="8"/>
        <v>1</v>
      </c>
      <c r="S37" s="9" t="str">
        <v>obj_0085d#0013</v>
      </c>
      <c r="T37" s="9" t="str">
        <f>_xll.qlRateHelperQuoteName(S37,Trigger)</f>
        <v/>
      </c>
      <c r="U37" s="83">
        <f>_xll.qlRateHelperQuoteValue(S37,_xll.ohTrigger(Trigger,TriggerON))</f>
        <v>3.5099999999999997E-3</v>
      </c>
      <c r="V37" s="254" t="str">
        <f>IFERROR(_xll.qlFuturesRateHelperConvexityAdjustment(S37,Trigger),"--")</f>
        <v>--</v>
      </c>
      <c r="W37" s="10">
        <f>_xll.qlRateHelperEarliestDate(S37,Trigger)</f>
        <v>42157</v>
      </c>
      <c r="X37" s="10">
        <f>_xll.qlRateHelperLatestDate(S37,Trigger)</f>
        <v>44714</v>
      </c>
      <c r="Y37" s="167">
        <v>0.97568570155483603</v>
      </c>
    </row>
    <row r="38" spans="1:25" ht="11.25" customHeight="1" x14ac:dyDescent="0.2">
      <c r="A38" s="72" t="s">
        <v>41</v>
      </c>
      <c r="B38" s="75" t="str">
        <v>8Y</v>
      </c>
      <c r="C38" s="73" t="s">
        <v>98</v>
      </c>
      <c r="D38" s="73" t="str">
        <f t="shared" si="12"/>
        <v>8Y</v>
      </c>
      <c r="E38" s="74">
        <f t="shared" si="4"/>
        <v>2</v>
      </c>
      <c r="F38" s="81" t="str">
        <f t="shared" si="11"/>
        <v>Modified Following</v>
      </c>
      <c r="G38" s="76" t="str">
        <f t="shared" si="5"/>
        <v>TRUE</v>
      </c>
      <c r="H38" s="77" t="s">
        <v>45</v>
      </c>
      <c r="I38" s="372">
        <v>4.5799999999999999E-3</v>
      </c>
      <c r="J38" s="173" t="str">
        <f t="shared" ref="J38:J71" si="14">Currency&amp;"OISDDS"&amp;C38</f>
        <v>EUROISDDS8Y</v>
      </c>
      <c r="K38" s="79" t="str">
        <f>_xll.qlDepositRateHelper2(,IF(DataSelect="Mx_Live",$J38,$I38),IF(RIGHT($D38,1)="N","1D",$D38),$E38,Calendar,$F38,$G38,$H38,Permanent,Trigger,ObjectOverwrite)</f>
        <v>obj_00863#0013</v>
      </c>
      <c r="L38" s="74" t="b">
        <f t="shared" si="10"/>
        <v>1</v>
      </c>
      <c r="O38" s="16" t="str">
        <f t="shared" si="13"/>
        <v>Dp</v>
      </c>
      <c r="P38" s="16" t="str">
        <f t="shared" si="6"/>
        <v>8Y</v>
      </c>
      <c r="Q38" s="9" t="str">
        <f t="shared" si="7"/>
        <v>obj_00863#0013</v>
      </c>
      <c r="R38" s="9" t="b">
        <f t="shared" si="8"/>
        <v>1</v>
      </c>
      <c r="S38" s="9" t="str">
        <v>obj_00863#0013</v>
      </c>
      <c r="T38" s="9" t="str">
        <f>_xll.qlRateHelperQuoteName(S38,Trigger)</f>
        <v/>
      </c>
      <c r="U38" s="83">
        <f>_xll.qlRateHelperQuoteValue(S38,_xll.ohTrigger(Trigger,TriggerON))</f>
        <v>4.5799999999999999E-3</v>
      </c>
      <c r="V38" s="254" t="str">
        <f>IFERROR(_xll.qlFuturesRateHelperConvexityAdjustment(S38,Trigger),"--")</f>
        <v>--</v>
      </c>
      <c r="W38" s="10">
        <f>_xll.qlRateHelperEarliestDate(S38,Trigger)</f>
        <v>42157</v>
      </c>
      <c r="X38" s="10">
        <f>_xll.qlRateHelperLatestDate(S38,Trigger)</f>
        <v>45079</v>
      </c>
      <c r="Y38" s="167">
        <v>0.96416797612507521</v>
      </c>
    </row>
    <row r="39" spans="1:25" ht="11.25" customHeight="1" x14ac:dyDescent="0.2">
      <c r="A39" s="72" t="s">
        <v>41</v>
      </c>
      <c r="B39" s="75" t="str">
        <v>9Y</v>
      </c>
      <c r="C39" s="73" t="s">
        <v>99</v>
      </c>
      <c r="D39" s="73" t="str">
        <f t="shared" si="12"/>
        <v>9Y</v>
      </c>
      <c r="E39" s="74">
        <f t="shared" si="4"/>
        <v>2</v>
      </c>
      <c r="F39" s="81" t="str">
        <f t="shared" si="11"/>
        <v>Modified Following</v>
      </c>
      <c r="G39" s="76" t="str">
        <f t="shared" si="5"/>
        <v>TRUE</v>
      </c>
      <c r="H39" s="77" t="s">
        <v>45</v>
      </c>
      <c r="I39" s="372">
        <v>5.5500000000000002E-3</v>
      </c>
      <c r="J39" s="173" t="str">
        <f t="shared" si="14"/>
        <v>EUROISDDS9Y</v>
      </c>
      <c r="K39" s="79" t="str">
        <f>_xll.qlDepositRateHelper2(,IF(DataSelect="Mx_Live",$J39,$I39),IF(RIGHT($D39,1)="N","1D",$D39),$E39,Calendar,$F39,$G39,$H39,Permanent,Trigger,ObjectOverwrite)</f>
        <v>obj_00843#0013</v>
      </c>
      <c r="L39" s="74" t="b">
        <f t="shared" si="10"/>
        <v>1</v>
      </c>
      <c r="O39" s="16" t="str">
        <f t="shared" si="13"/>
        <v>Dp</v>
      </c>
      <c r="P39" s="16" t="str">
        <f t="shared" si="6"/>
        <v>9Y</v>
      </c>
      <c r="Q39" s="9" t="str">
        <f t="shared" si="7"/>
        <v>obj_00843#0013</v>
      </c>
      <c r="R39" s="9" t="b">
        <f t="shared" si="8"/>
        <v>1</v>
      </c>
      <c r="S39" s="9" t="str">
        <v>obj_00843#0013</v>
      </c>
      <c r="T39" s="9" t="str">
        <f>_xll.qlRateHelperQuoteName(S39,Trigger)</f>
        <v/>
      </c>
      <c r="U39" s="83">
        <f>_xll.qlRateHelperQuoteValue(S39,_xll.ohTrigger(Trigger,TriggerON))</f>
        <v>5.5500000000000002E-3</v>
      </c>
      <c r="V39" s="254" t="str">
        <f>IFERROR(_xll.qlFuturesRateHelperConvexityAdjustment(S39,Trigger),"--")</f>
        <v>--</v>
      </c>
      <c r="W39" s="10">
        <f>_xll.qlRateHelperEarliestDate(S39,Trigger)</f>
        <v>42157</v>
      </c>
      <c r="X39" s="10">
        <f>_xll.qlRateHelperLatestDate(S39,Trigger)</f>
        <v>45446</v>
      </c>
      <c r="Y39" s="167">
        <v>0.95175133010294988</v>
      </c>
    </row>
    <row r="40" spans="1:25" ht="11.25" customHeight="1" x14ac:dyDescent="0.2">
      <c r="A40" s="72" t="s">
        <v>41</v>
      </c>
      <c r="B40" s="75" t="str">
        <v>10Y</v>
      </c>
      <c r="C40" s="73" t="s">
        <v>100</v>
      </c>
      <c r="D40" s="73" t="str">
        <f t="shared" si="12"/>
        <v>10Y</v>
      </c>
      <c r="E40" s="74">
        <f t="shared" si="4"/>
        <v>2</v>
      </c>
      <c r="F40" s="81" t="str">
        <f t="shared" si="11"/>
        <v>Modified Following</v>
      </c>
      <c r="G40" s="76" t="str">
        <f t="shared" si="5"/>
        <v>TRUE</v>
      </c>
      <c r="H40" s="77" t="s">
        <v>45</v>
      </c>
      <c r="I40" s="372">
        <v>6.4200000000000004E-3</v>
      </c>
      <c r="J40" s="173" t="str">
        <f t="shared" si="14"/>
        <v>EUROISDDS10Y</v>
      </c>
      <c r="K40" s="79" t="str">
        <f>_xll.qlDepositRateHelper2(,IF(DataSelect="Mx_Live",$J40,$I40),IF(RIGHT($D40,1)="N","1D",$D40),$E40,Calendar,$F40,$G40,$H40,Permanent,Trigger,ObjectOverwrite)</f>
        <v>obj_0083f#0013</v>
      </c>
      <c r="L40" s="74" t="b">
        <f t="shared" si="10"/>
        <v>1</v>
      </c>
      <c r="O40" s="16" t="str">
        <f t="shared" si="13"/>
        <v>Dp</v>
      </c>
      <c r="P40" s="16" t="str">
        <f t="shared" si="6"/>
        <v>10Y</v>
      </c>
      <c r="Q40" s="9" t="str">
        <f t="shared" si="7"/>
        <v>obj_0083f#0013</v>
      </c>
      <c r="R40" s="9" t="b">
        <f t="shared" si="8"/>
        <v>1</v>
      </c>
      <c r="S40" s="9" t="str">
        <v>obj_0083f#0013</v>
      </c>
      <c r="T40" s="9" t="str">
        <f>_xll.qlRateHelperQuoteName(S40,Trigger)</f>
        <v/>
      </c>
      <c r="U40" s="83">
        <f>_xll.qlRateHelperQuoteValue(S40,_xll.ohTrigger(Trigger,TriggerON))</f>
        <v>6.4200000000000004E-3</v>
      </c>
      <c r="V40" s="254" t="str">
        <f>IFERROR(_xll.qlFuturesRateHelperConvexityAdjustment(S40,Trigger),"--")</f>
        <v>--</v>
      </c>
      <c r="W40" s="10">
        <f>_xll.qlRateHelperEarliestDate(S40,Trigger)</f>
        <v>42157</v>
      </c>
      <c r="X40" s="10">
        <f>_xll.qlRateHelperLatestDate(S40,Trigger)</f>
        <v>45810</v>
      </c>
      <c r="Y40" s="167">
        <v>0.93884881531065878</v>
      </c>
    </row>
    <row r="41" spans="1:25" ht="11.25" customHeight="1" x14ac:dyDescent="0.2">
      <c r="A41" s="72" t="s">
        <v>41</v>
      </c>
      <c r="B41" s="75" t="str">
        <v>11Y</v>
      </c>
      <c r="C41" s="73" t="s">
        <v>101</v>
      </c>
      <c r="D41" s="73" t="str">
        <f t="shared" si="12"/>
        <v>11Y</v>
      </c>
      <c r="E41" s="74">
        <f t="shared" si="4"/>
        <v>2</v>
      </c>
      <c r="F41" s="81" t="str">
        <f t="shared" si="11"/>
        <v>Modified Following</v>
      </c>
      <c r="G41" s="76" t="str">
        <f t="shared" si="5"/>
        <v>TRUE</v>
      </c>
      <c r="H41" s="77" t="s">
        <v>45</v>
      </c>
      <c r="I41" s="372">
        <v>7.1899999999999993E-3</v>
      </c>
      <c r="J41" s="173" t="str">
        <f t="shared" si="14"/>
        <v>EUROISDDS11Y</v>
      </c>
      <c r="K41" s="79" t="str">
        <f>_xll.qlDepositRateHelper2(,IF(DataSelect="Mx_Live",$J41,$I41),IF(RIGHT($D41,1)="N","1D",$D41),$E41,Calendar,$F41,$G41,$H41,Permanent,Trigger,ObjectOverwrite)</f>
        <v>obj_0085a#0013</v>
      </c>
      <c r="L41" s="74" t="b">
        <f t="shared" si="10"/>
        <v>1</v>
      </c>
      <c r="O41" s="16" t="str">
        <f t="shared" si="13"/>
        <v>Dp</v>
      </c>
      <c r="P41" s="16" t="str">
        <f t="shared" si="6"/>
        <v>11Y</v>
      </c>
      <c r="Q41" s="9" t="str">
        <f t="shared" si="7"/>
        <v>obj_0085a#0013</v>
      </c>
      <c r="R41" s="9" t="b">
        <f t="shared" si="8"/>
        <v>1</v>
      </c>
      <c r="S41" s="9" t="str">
        <v>obj_0085a#0013</v>
      </c>
      <c r="T41" s="9" t="str">
        <f>_xll.qlRateHelperQuoteName(S41,Trigger)</f>
        <v/>
      </c>
      <c r="U41" s="83">
        <f>_xll.qlRateHelperQuoteValue(S41,_xll.ohTrigger(Trigger,TriggerON))</f>
        <v>7.1899999999999993E-3</v>
      </c>
      <c r="V41" s="254" t="str">
        <f>IFERROR(_xll.qlFuturesRateHelperConvexityAdjustment(S41,Trigger),"--")</f>
        <v>--</v>
      </c>
      <c r="W41" s="10">
        <f>_xll.qlRateHelperEarliestDate(S41,Trigger)</f>
        <v>42157</v>
      </c>
      <c r="X41" s="10">
        <f>_xll.qlRateHelperLatestDate(S41,Trigger)</f>
        <v>46175</v>
      </c>
      <c r="Y41" s="167">
        <v>0.92572253580258035</v>
      </c>
    </row>
    <row r="42" spans="1:25" ht="11.25" customHeight="1" x14ac:dyDescent="0.2">
      <c r="A42" s="72" t="s">
        <v>41</v>
      </c>
      <c r="B42" s="75" t="str">
        <v>12Y</v>
      </c>
      <c r="C42" s="73" t="s">
        <v>102</v>
      </c>
      <c r="D42" s="73" t="str">
        <f t="shared" si="12"/>
        <v>12Y</v>
      </c>
      <c r="E42" s="74">
        <f t="shared" si="4"/>
        <v>2</v>
      </c>
      <c r="F42" s="81" t="str">
        <f t="shared" si="11"/>
        <v>Modified Following</v>
      </c>
      <c r="G42" s="76" t="str">
        <f t="shared" si="5"/>
        <v>TRUE</v>
      </c>
      <c r="H42" s="77" t="s">
        <v>45</v>
      </c>
      <c r="I42" s="372">
        <v>7.8700000000000003E-3</v>
      </c>
      <c r="J42" s="173" t="str">
        <f t="shared" si="14"/>
        <v>EUROISDDS12Y</v>
      </c>
      <c r="K42" s="79" t="str">
        <f>_xll.qlDepositRateHelper2(,IF(DataSelect="Mx_Live",$J42,$I42),IF(RIGHT($D42,1)="N","1D",$D42),$E42,Calendar,$F42,$G42,$H42,Permanent,Trigger,ObjectOverwrite)</f>
        <v>obj_0086f#0013</v>
      </c>
      <c r="L42" s="74" t="b">
        <f t="shared" si="10"/>
        <v>1</v>
      </c>
      <c r="O42" s="16" t="str">
        <f t="shared" si="13"/>
        <v>Dp</v>
      </c>
      <c r="P42" s="16" t="str">
        <f t="shared" si="6"/>
        <v>12Y</v>
      </c>
      <c r="Q42" s="9" t="str">
        <f t="shared" si="7"/>
        <v>obj_0086f#0013</v>
      </c>
      <c r="R42" s="9" t="b">
        <f t="shared" si="8"/>
        <v>1</v>
      </c>
      <c r="S42" s="9" t="str">
        <v>obj_0086f#0013</v>
      </c>
      <c r="T42" s="9" t="str">
        <f>_xll.qlRateHelperQuoteName(S42,Trigger)</f>
        <v/>
      </c>
      <c r="U42" s="83">
        <f>_xll.qlRateHelperQuoteValue(S42,_xll.ohTrigger(Trigger,TriggerON))</f>
        <v>7.8700000000000003E-3</v>
      </c>
      <c r="V42" s="254" t="str">
        <f>IFERROR(_xll.qlFuturesRateHelperConvexityAdjustment(S42,Trigger),"--")</f>
        <v>--</v>
      </c>
      <c r="W42" s="10">
        <f>_xll.qlRateHelperEarliestDate(S42,Trigger)</f>
        <v>42157</v>
      </c>
      <c r="X42" s="10">
        <f>_xll.qlRateHelperLatestDate(S42,Trigger)</f>
        <v>46540</v>
      </c>
      <c r="Y42" s="167">
        <v>0.91257030116917237</v>
      </c>
    </row>
    <row r="43" spans="1:25" ht="11.25" customHeight="1" x14ac:dyDescent="0.2">
      <c r="A43" s="72" t="s">
        <v>41</v>
      </c>
      <c r="B43" s="75" t="str">
        <v>13Y</v>
      </c>
      <c r="C43" s="73" t="s">
        <v>103</v>
      </c>
      <c r="D43" s="73" t="str">
        <f t="shared" si="12"/>
        <v>13Y</v>
      </c>
      <c r="E43" s="74">
        <f t="shared" si="4"/>
        <v>2</v>
      </c>
      <c r="F43" s="81" t="str">
        <f t="shared" si="11"/>
        <v>Modified Following</v>
      </c>
      <c r="G43" s="76" t="str">
        <f t="shared" si="5"/>
        <v>TRUE</v>
      </c>
      <c r="H43" s="77" t="s">
        <v>45</v>
      </c>
      <c r="I43" s="372">
        <v>8.4600000000000005E-3</v>
      </c>
      <c r="J43" s="173" t="str">
        <f t="shared" si="14"/>
        <v>EUROISDDS13Y</v>
      </c>
      <c r="K43" s="79" t="str">
        <f>_xll.qlDepositRateHelper2(,IF(DataSelect="Mx_Live",$J43,$I43),IF(RIGHT($D43,1)="N","1D",$D43),$E43,Calendar,$F43,$G43,$H43,Permanent,Trigger,ObjectOverwrite)</f>
        <v>obj_00844#0013</v>
      </c>
      <c r="L43" s="74" t="b">
        <f t="shared" si="10"/>
        <v>1</v>
      </c>
      <c r="O43" s="16" t="str">
        <f t="shared" si="13"/>
        <v>Dp</v>
      </c>
      <c r="P43" s="16" t="str">
        <f t="shared" si="6"/>
        <v>13Y</v>
      </c>
      <c r="Q43" s="9" t="str">
        <f t="shared" si="7"/>
        <v>obj_00844#0013</v>
      </c>
      <c r="R43" s="9" t="b">
        <f t="shared" si="8"/>
        <v>1</v>
      </c>
      <c r="S43" s="9" t="str">
        <v>obj_00844#0013</v>
      </c>
      <c r="T43" s="9" t="str">
        <f>_xll.qlRateHelperQuoteName(S43,Trigger)</f>
        <v/>
      </c>
      <c r="U43" s="83">
        <f>_xll.qlRateHelperQuoteValue(S43,_xll.ohTrigger(Trigger,TriggerON))</f>
        <v>8.4600000000000005E-3</v>
      </c>
      <c r="V43" s="254" t="str">
        <f>IFERROR(_xll.qlFuturesRateHelperConvexityAdjustment(S43,Trigger),"--")</f>
        <v>--</v>
      </c>
      <c r="W43" s="10">
        <f>_xll.qlRateHelperEarliestDate(S43,Trigger)</f>
        <v>42157</v>
      </c>
      <c r="X43" s="10">
        <f>_xll.qlRateHelperLatestDate(S43,Trigger)</f>
        <v>46906</v>
      </c>
      <c r="Y43" s="167">
        <v>0.89961220622576898</v>
      </c>
    </row>
    <row r="44" spans="1:25" ht="11.25" customHeight="1" x14ac:dyDescent="0.2">
      <c r="A44" s="72" t="s">
        <v>41</v>
      </c>
      <c r="B44" s="75" t="str">
        <v>14Y</v>
      </c>
      <c r="C44" s="73" t="s">
        <v>104</v>
      </c>
      <c r="D44" s="73" t="str">
        <f t="shared" si="12"/>
        <v>14Y</v>
      </c>
      <c r="E44" s="74">
        <f t="shared" si="4"/>
        <v>2</v>
      </c>
      <c r="F44" s="81" t="str">
        <f t="shared" si="11"/>
        <v>Modified Following</v>
      </c>
      <c r="G44" s="76" t="str">
        <f t="shared" si="5"/>
        <v>TRUE</v>
      </c>
      <c r="H44" s="77" t="s">
        <v>45</v>
      </c>
      <c r="I44" s="372">
        <v>8.9600000000000009E-3</v>
      </c>
      <c r="J44" s="173" t="str">
        <f t="shared" si="14"/>
        <v>EUROISDDS14Y</v>
      </c>
      <c r="K44" s="79" t="str">
        <f>_xll.qlDepositRateHelper2(,IF(DataSelect="Mx_Live",$J44,$I44),IF(RIGHT($D44,1)="N","1D",$D44),$E44,Calendar,$F44,$G44,$H44,Permanent,Trigger,ObjectOverwrite)</f>
        <v>obj_00877#0013</v>
      </c>
      <c r="L44" s="74" t="b">
        <f t="shared" si="10"/>
        <v>1</v>
      </c>
      <c r="O44" s="16" t="str">
        <f t="shared" si="13"/>
        <v>Dp</v>
      </c>
      <c r="P44" s="16" t="str">
        <f t="shared" si="6"/>
        <v>14Y</v>
      </c>
      <c r="Q44" s="9" t="str">
        <f t="shared" si="7"/>
        <v>obj_00877#0013</v>
      </c>
      <c r="R44" s="9" t="b">
        <f t="shared" si="8"/>
        <v>1</v>
      </c>
      <c r="S44" s="9" t="str">
        <v>obj_00877#0013</v>
      </c>
      <c r="T44" s="9" t="str">
        <f>_xll.qlRateHelperQuoteName(S44,Trigger)</f>
        <v/>
      </c>
      <c r="U44" s="83">
        <f>_xll.qlRateHelperQuoteValue(S44,_xll.ohTrigger(Trigger,TriggerON))</f>
        <v>8.9600000000000009E-3</v>
      </c>
      <c r="V44" s="254" t="str">
        <f>IFERROR(_xll.qlFuturesRateHelperConvexityAdjustment(S44,Trigger),"--")</f>
        <v>--</v>
      </c>
      <c r="W44" s="10">
        <f>_xll.qlRateHelperEarliestDate(S44,Trigger)</f>
        <v>42157</v>
      </c>
      <c r="X44" s="10">
        <f>_xll.qlRateHelperLatestDate(S44,Trigger)</f>
        <v>47273</v>
      </c>
      <c r="Y44" s="167">
        <v>0.88705959921973732</v>
      </c>
    </row>
    <row r="45" spans="1:25" ht="11.25" customHeight="1" x14ac:dyDescent="0.2">
      <c r="A45" s="72" t="s">
        <v>41</v>
      </c>
      <c r="B45" s="75" t="str">
        <v>15Y</v>
      </c>
      <c r="C45" s="73" t="s">
        <v>105</v>
      </c>
      <c r="D45" s="73" t="str">
        <f t="shared" si="12"/>
        <v>15Y</v>
      </c>
      <c r="E45" s="74">
        <f t="shared" si="4"/>
        <v>2</v>
      </c>
      <c r="F45" s="81" t="str">
        <f t="shared" si="11"/>
        <v>Modified Following</v>
      </c>
      <c r="G45" s="76" t="str">
        <f t="shared" si="5"/>
        <v>TRUE</v>
      </c>
      <c r="H45" s="77" t="s">
        <v>45</v>
      </c>
      <c r="I45" s="372">
        <v>9.3999999999999986E-3</v>
      </c>
      <c r="J45" s="173" t="str">
        <f t="shared" si="14"/>
        <v>EUROISDDS15Y</v>
      </c>
      <c r="K45" s="79" t="str">
        <f>_xll.qlDepositRateHelper2(,IF(DataSelect="Mx_Live",$J45,$I45),IF(RIGHT($D45,1)="N","1D",$D45),$E45,Calendar,$F45,$G45,$H45,Permanent,Trigger,ObjectOverwrite)</f>
        <v>obj_0083b#0013</v>
      </c>
      <c r="L45" s="74" t="b">
        <f t="shared" si="10"/>
        <v>1</v>
      </c>
      <c r="O45" s="16" t="str">
        <f t="shared" si="13"/>
        <v>Dp</v>
      </c>
      <c r="P45" s="16" t="str">
        <f t="shared" si="6"/>
        <v>15Y</v>
      </c>
      <c r="Q45" s="9" t="str">
        <f t="shared" si="7"/>
        <v>obj_0083b#0013</v>
      </c>
      <c r="R45" s="9" t="b">
        <f t="shared" si="8"/>
        <v>1</v>
      </c>
      <c r="S45" s="9" t="str">
        <v>obj_0083b#0013</v>
      </c>
      <c r="T45" s="9" t="str">
        <f>_xll.qlRateHelperQuoteName(S45,Trigger)</f>
        <v/>
      </c>
      <c r="U45" s="83">
        <f>_xll.qlRateHelperQuoteValue(S45,_xll.ohTrigger(Trigger,TriggerON))</f>
        <v>9.3999999999999986E-3</v>
      </c>
      <c r="V45" s="254" t="str">
        <f>IFERROR(_xll.qlFuturesRateHelperConvexityAdjustment(S45,Trigger),"--")</f>
        <v>--</v>
      </c>
      <c r="W45" s="10">
        <f>_xll.qlRateHelperEarliestDate(S45,Trigger)</f>
        <v>42157</v>
      </c>
      <c r="X45" s="10">
        <f>_xll.qlRateHelperLatestDate(S45,Trigger)</f>
        <v>47637</v>
      </c>
      <c r="Y45" s="167">
        <v>0.87483159671927924</v>
      </c>
    </row>
    <row r="46" spans="1:25" ht="11.25" customHeight="1" x14ac:dyDescent="0.2">
      <c r="A46" s="72" t="s">
        <v>41</v>
      </c>
      <c r="B46" s="75" t="str">
        <v>16Y</v>
      </c>
      <c r="C46" s="73" t="s">
        <v>106</v>
      </c>
      <c r="D46" s="73" t="str">
        <f t="shared" si="12"/>
        <v>16Y</v>
      </c>
      <c r="E46" s="74">
        <f t="shared" si="4"/>
        <v>2</v>
      </c>
      <c r="F46" s="81" t="str">
        <f t="shared" si="11"/>
        <v>Modified Following</v>
      </c>
      <c r="G46" s="76" t="str">
        <f t="shared" si="5"/>
        <v>TRUE</v>
      </c>
      <c r="H46" s="77" t="s">
        <v>45</v>
      </c>
      <c r="I46" s="372">
        <v>9.7800000000000005E-3</v>
      </c>
      <c r="J46" s="173" t="str">
        <f t="shared" si="14"/>
        <v>EUROISDDS16Y</v>
      </c>
      <c r="K46" s="79" t="str">
        <f>_xll.qlDepositRateHelper2(,IF(DataSelect="Mx_Live",$J46,$I46),IF(RIGHT($D46,1)="N","1D",$D46),$E46,Calendar,$F46,$G46,$H46,Permanent,Trigger,ObjectOverwrite)</f>
        <v>obj_00845#0013</v>
      </c>
      <c r="L46" s="74" t="b">
        <f t="shared" si="10"/>
        <v>1</v>
      </c>
      <c r="O46" s="16" t="str">
        <f t="shared" si="13"/>
        <v>Dp</v>
      </c>
      <c r="P46" s="16" t="str">
        <f t="shared" si="6"/>
        <v>16Y</v>
      </c>
      <c r="Q46" s="9" t="str">
        <f t="shared" si="7"/>
        <v>obj_00845#0013</v>
      </c>
      <c r="R46" s="9" t="b">
        <f t="shared" si="8"/>
        <v>1</v>
      </c>
      <c r="S46" s="9" t="str">
        <v>obj_00845#0013</v>
      </c>
      <c r="T46" s="9" t="str">
        <f>_xll.qlRateHelperQuoteName(S46,Trigger)</f>
        <v/>
      </c>
      <c r="U46" s="83">
        <f>_xll.qlRateHelperQuoteValue(S46,_xll.ohTrigger(Trigger,TriggerON))</f>
        <v>9.7800000000000005E-3</v>
      </c>
      <c r="V46" s="254" t="str">
        <f>IFERROR(_xll.qlFuturesRateHelperConvexityAdjustment(S46,Trigger),"--")</f>
        <v>--</v>
      </c>
      <c r="W46" s="10">
        <f>_xll.qlRateHelperEarliestDate(S46,Trigger)</f>
        <v>42157</v>
      </c>
      <c r="X46" s="10">
        <f>_xll.qlRateHelperLatestDate(S46,Trigger)</f>
        <v>48001</v>
      </c>
      <c r="Y46" s="167">
        <v>0.86299885382771224</v>
      </c>
    </row>
    <row r="47" spans="1:25" ht="11.25" customHeight="1" x14ac:dyDescent="0.2">
      <c r="A47" s="72" t="s">
        <v>41</v>
      </c>
      <c r="B47" s="75" t="str">
        <v>17Y</v>
      </c>
      <c r="C47" s="73" t="s">
        <v>107</v>
      </c>
      <c r="D47" s="73" t="str">
        <f t="shared" si="12"/>
        <v>17Y</v>
      </c>
      <c r="E47" s="74">
        <f t="shared" si="4"/>
        <v>2</v>
      </c>
      <c r="F47" s="81" t="str">
        <f t="shared" si="11"/>
        <v>Modified Following</v>
      </c>
      <c r="G47" s="76" t="str">
        <f t="shared" si="5"/>
        <v>TRUE</v>
      </c>
      <c r="H47" s="77" t="s">
        <v>45</v>
      </c>
      <c r="I47" s="372">
        <v>1.01E-2</v>
      </c>
      <c r="J47" s="173" t="str">
        <f t="shared" si="14"/>
        <v>EUROISDDS17Y</v>
      </c>
      <c r="K47" s="79" t="str">
        <f>_xll.qlDepositRateHelper2(,IF(DataSelect="Mx_Live",$J47,$I47),IF(RIGHT($D47,1)="N","1D",$D47),$E47,Calendar,$F47,$G47,$H47,Permanent,Trigger,ObjectOverwrite)</f>
        <v>obj_00846#0013</v>
      </c>
      <c r="L47" s="74" t="b">
        <f t="shared" si="10"/>
        <v>1</v>
      </c>
      <c r="O47" s="16" t="str">
        <f t="shared" si="13"/>
        <v>Dp</v>
      </c>
      <c r="P47" s="16" t="str">
        <f t="shared" si="6"/>
        <v>17Y</v>
      </c>
      <c r="Q47" s="9" t="str">
        <f t="shared" si="7"/>
        <v>obj_00846#0013</v>
      </c>
      <c r="R47" s="9" t="b">
        <f t="shared" si="8"/>
        <v>1</v>
      </c>
      <c r="S47" s="9" t="str">
        <v>obj_00846#0013</v>
      </c>
      <c r="T47" s="9" t="str">
        <f>_xll.qlRateHelperQuoteName(S47,Trigger)</f>
        <v/>
      </c>
      <c r="U47" s="83">
        <f>_xll.qlRateHelperQuoteValue(S47,_xll.ohTrigger(Trigger,TriggerON))</f>
        <v>1.01E-2</v>
      </c>
      <c r="V47" s="254" t="str">
        <f>IFERROR(_xll.qlFuturesRateHelperConvexityAdjustment(S47,Trigger),"--")</f>
        <v>--</v>
      </c>
      <c r="W47" s="10">
        <f>_xll.qlRateHelperEarliestDate(S47,Trigger)</f>
        <v>42157</v>
      </c>
      <c r="X47" s="10">
        <f>_xll.qlRateHelperLatestDate(S47,Trigger)</f>
        <v>48367</v>
      </c>
      <c r="Y47" s="167">
        <v>0.85163429313715844</v>
      </c>
    </row>
    <row r="48" spans="1:25" ht="11.25" customHeight="1" x14ac:dyDescent="0.2">
      <c r="A48" s="72" t="s">
        <v>41</v>
      </c>
      <c r="B48" s="75" t="str">
        <v>18Y</v>
      </c>
      <c r="C48" s="73" t="s">
        <v>108</v>
      </c>
      <c r="D48" s="73" t="str">
        <f t="shared" si="12"/>
        <v>18Y</v>
      </c>
      <c r="E48" s="74">
        <f t="shared" si="4"/>
        <v>2</v>
      </c>
      <c r="F48" s="81" t="str">
        <f t="shared" si="11"/>
        <v>Modified Following</v>
      </c>
      <c r="G48" s="76" t="str">
        <f t="shared" si="5"/>
        <v>TRUE</v>
      </c>
      <c r="H48" s="77" t="s">
        <v>45</v>
      </c>
      <c r="I48" s="372">
        <v>1.0369999999999999E-2</v>
      </c>
      <c r="J48" s="173" t="str">
        <f t="shared" si="14"/>
        <v>EUROISDDS18Y</v>
      </c>
      <c r="K48" s="79" t="str">
        <f>_xll.qlDepositRateHelper2(,IF(DataSelect="Mx_Live",$J48,$I48),IF(RIGHT($D48,1)="N","1D",$D48),$E48,Calendar,$F48,$G48,$H48,Permanent,Trigger,ObjectOverwrite)</f>
        <v>obj_00852#0013</v>
      </c>
      <c r="L48" s="74" t="b">
        <f t="shared" si="10"/>
        <v>1</v>
      </c>
      <c r="O48" s="16" t="str">
        <f t="shared" si="13"/>
        <v>Dp</v>
      </c>
      <c r="P48" s="16" t="str">
        <f t="shared" si="6"/>
        <v>18Y</v>
      </c>
      <c r="Q48" s="9" t="str">
        <f t="shared" si="7"/>
        <v>obj_00852#0013</v>
      </c>
      <c r="R48" s="9" t="b">
        <f t="shared" si="8"/>
        <v>1</v>
      </c>
      <c r="S48" s="9" t="str">
        <v>obj_00852#0013</v>
      </c>
      <c r="T48" s="9" t="str">
        <f>_xll.qlRateHelperQuoteName(S48,Trigger)</f>
        <v/>
      </c>
      <c r="U48" s="83">
        <f>_xll.qlRateHelperQuoteValue(S48,_xll.ohTrigger(Trigger,TriggerON))</f>
        <v>1.0369999999999999E-2</v>
      </c>
      <c r="V48" s="254" t="str">
        <f>IFERROR(_xll.qlFuturesRateHelperConvexityAdjustment(S48,Trigger),"--")</f>
        <v>--</v>
      </c>
      <c r="W48" s="10">
        <f>_xll.qlRateHelperEarliestDate(S48,Trigger)</f>
        <v>42157</v>
      </c>
      <c r="X48" s="10">
        <f>_xll.qlRateHelperLatestDate(S48,Trigger)</f>
        <v>48732</v>
      </c>
      <c r="Y48" s="167">
        <v>0.84077114276371678</v>
      </c>
    </row>
    <row r="49" spans="1:25" ht="11.25" customHeight="1" x14ac:dyDescent="0.2">
      <c r="A49" s="72" t="s">
        <v>41</v>
      </c>
      <c r="B49" s="75" t="str">
        <v>19Y</v>
      </c>
      <c r="C49" s="73" t="s">
        <v>109</v>
      </c>
      <c r="D49" s="73" t="str">
        <f t="shared" si="12"/>
        <v>19Y</v>
      </c>
      <c r="E49" s="74">
        <f t="shared" si="4"/>
        <v>2</v>
      </c>
      <c r="F49" s="81" t="str">
        <f t="shared" si="11"/>
        <v>Modified Following</v>
      </c>
      <c r="G49" s="76" t="str">
        <f t="shared" si="5"/>
        <v>TRUE</v>
      </c>
      <c r="H49" s="77" t="s">
        <v>45</v>
      </c>
      <c r="I49" s="372">
        <v>1.06E-2</v>
      </c>
      <c r="J49" s="173" t="str">
        <f t="shared" si="14"/>
        <v>EUROISDDS19Y</v>
      </c>
      <c r="K49" s="79" t="str">
        <f>_xll.qlDepositRateHelper2(,IF(DataSelect="Mx_Live",$J49,$I49),IF(RIGHT($D49,1)="N","1D",$D49),$E49,Calendar,$F49,$G49,$H49,Permanent,Trigger,ObjectOverwrite)</f>
        <v>obj_0085f#0013</v>
      </c>
      <c r="L49" s="74" t="b">
        <f t="shared" si="10"/>
        <v>1</v>
      </c>
      <c r="O49" s="16" t="str">
        <f t="shared" si="13"/>
        <v>Dp</v>
      </c>
      <c r="P49" s="16" t="str">
        <f t="shared" si="6"/>
        <v>19Y</v>
      </c>
      <c r="Q49" s="9" t="str">
        <f t="shared" si="7"/>
        <v>obj_0085f#0013</v>
      </c>
      <c r="R49" s="9" t="b">
        <f t="shared" si="8"/>
        <v>1</v>
      </c>
      <c r="S49" s="9" t="str">
        <v>obj_0085f#0013</v>
      </c>
      <c r="T49" s="9" t="str">
        <f>_xll.qlRateHelperQuoteName(S49,Trigger)</f>
        <v/>
      </c>
      <c r="U49" s="83">
        <f>_xll.qlRateHelperQuoteValue(S49,_xll.ohTrigger(Trigger,TriggerON))</f>
        <v>1.06E-2</v>
      </c>
      <c r="V49" s="254" t="str">
        <f>IFERROR(_xll.qlFuturesRateHelperConvexityAdjustment(S49,Trigger),"--")</f>
        <v>--</v>
      </c>
      <c r="W49" s="10">
        <f>_xll.qlRateHelperEarliestDate(S49,Trigger)</f>
        <v>42157</v>
      </c>
      <c r="X49" s="10">
        <f>_xll.qlRateHelperLatestDate(S49,Trigger)</f>
        <v>49097</v>
      </c>
      <c r="Y49" s="167">
        <v>0.83033577517783197</v>
      </c>
    </row>
    <row r="50" spans="1:25" ht="11.25" customHeight="1" x14ac:dyDescent="0.2">
      <c r="A50" s="72" t="s">
        <v>41</v>
      </c>
      <c r="B50" s="75" t="str">
        <v>20Y</v>
      </c>
      <c r="C50" s="73" t="s">
        <v>110</v>
      </c>
      <c r="D50" s="73" t="str">
        <f t="shared" si="12"/>
        <v>20Y</v>
      </c>
      <c r="E50" s="74">
        <f t="shared" si="4"/>
        <v>2</v>
      </c>
      <c r="F50" s="81" t="str">
        <f t="shared" si="11"/>
        <v>Modified Following</v>
      </c>
      <c r="G50" s="76" t="str">
        <f t="shared" si="5"/>
        <v>TRUE</v>
      </c>
      <c r="H50" s="77" t="s">
        <v>45</v>
      </c>
      <c r="I50" s="372">
        <v>1.0780000000000001E-2</v>
      </c>
      <c r="J50" s="173" t="str">
        <f t="shared" si="14"/>
        <v>EUROISDDS20Y</v>
      </c>
      <c r="K50" s="79" t="str">
        <f>_xll.qlDepositRateHelper2(,IF(DataSelect="Mx_Live",$J50,$I50),IF(RIGHT($D50,1)="N","1D",$D50),$E50,Calendar,$F50,$G50,$H50,Permanent,Trigger,ObjectOverwrite)</f>
        <v>obj_00868#0013</v>
      </c>
      <c r="L50" s="74" t="b">
        <f t="shared" si="10"/>
        <v>1</v>
      </c>
      <c r="O50" s="16" t="str">
        <f t="shared" si="13"/>
        <v>Dp</v>
      </c>
      <c r="P50" s="16" t="str">
        <f t="shared" si="6"/>
        <v>20Y</v>
      </c>
      <c r="Q50" s="9" t="str">
        <f t="shared" si="7"/>
        <v>obj_00868#0013</v>
      </c>
      <c r="R50" s="9" t="b">
        <f t="shared" si="8"/>
        <v>1</v>
      </c>
      <c r="S50" s="9" t="str">
        <v>obj_00868#0013</v>
      </c>
      <c r="T50" s="9" t="str">
        <f>_xll.qlRateHelperQuoteName(S50,Trigger)</f>
        <v/>
      </c>
      <c r="U50" s="83">
        <f>_xll.qlRateHelperQuoteValue(S50,_xll.ohTrigger(Trigger,TriggerON))</f>
        <v>1.0780000000000001E-2</v>
      </c>
      <c r="V50" s="254" t="str">
        <f>IFERROR(_xll.qlFuturesRateHelperConvexityAdjustment(S50,Trigger),"--")</f>
        <v>--</v>
      </c>
      <c r="W50" s="10">
        <f>_xll.qlRateHelperEarliestDate(S50,Trigger)</f>
        <v>42157</v>
      </c>
      <c r="X50" s="10">
        <f>_xll.qlRateHelperLatestDate(S50,Trigger)</f>
        <v>49464</v>
      </c>
      <c r="Y50" s="167">
        <v>0.82048486243595031</v>
      </c>
    </row>
    <row r="51" spans="1:25" ht="11.25" customHeight="1" x14ac:dyDescent="0.2">
      <c r="A51" s="72" t="s">
        <v>41</v>
      </c>
      <c r="B51" s="75" t="str">
        <v>21Y</v>
      </c>
      <c r="C51" s="73" t="s">
        <v>111</v>
      </c>
      <c r="D51" s="73" t="str">
        <f t="shared" si="12"/>
        <v>21Y</v>
      </c>
      <c r="E51" s="74">
        <f t="shared" si="4"/>
        <v>2</v>
      </c>
      <c r="F51" s="81" t="str">
        <f t="shared" si="11"/>
        <v>Modified Following</v>
      </c>
      <c r="G51" s="76" t="str">
        <f t="shared" si="5"/>
        <v>TRUE</v>
      </c>
      <c r="H51" s="77" t="s">
        <v>45</v>
      </c>
      <c r="I51" s="372">
        <v>1.093E-2</v>
      </c>
      <c r="J51" s="173" t="str">
        <f t="shared" si="14"/>
        <v>EUROISDDS21Y</v>
      </c>
      <c r="K51" s="79" t="str">
        <f>_xll.qlDepositRateHelper2(,IF(DataSelect="Mx_Live",$J51,$I51),IF(RIGHT($D51,1)="N","1D",$D51),$E51,Calendar,$F51,$G51,$H51,Permanent,Trigger,ObjectOverwrite)</f>
        <v>obj_00878#0013</v>
      </c>
      <c r="L51" s="74" t="b">
        <f t="shared" si="10"/>
        <v>1</v>
      </c>
      <c r="O51" s="16" t="str">
        <f t="shared" si="13"/>
        <v>Dp</v>
      </c>
      <c r="P51" s="16" t="str">
        <f t="shared" si="6"/>
        <v>21Y</v>
      </c>
      <c r="Q51" s="9" t="str">
        <f t="shared" si="7"/>
        <v>obj_00878#0013</v>
      </c>
      <c r="R51" s="9" t="b">
        <f t="shared" si="8"/>
        <v>1</v>
      </c>
      <c r="S51" s="9" t="str">
        <v>obj_00878#0013</v>
      </c>
      <c r="T51" s="9" t="str">
        <f>_xll.qlRateHelperQuoteName(S51,Trigger)</f>
        <v/>
      </c>
      <c r="U51" s="83">
        <f>_xll.qlRateHelperQuoteValue(S51,_xll.ohTrigger(Trigger,TriggerON))</f>
        <v>1.093E-2</v>
      </c>
      <c r="V51" s="254" t="str">
        <f>IFERROR(_xll.qlFuturesRateHelperConvexityAdjustment(S51,Trigger),"--")</f>
        <v>--</v>
      </c>
      <c r="W51" s="10">
        <f>_xll.qlRateHelperEarliestDate(S51,Trigger)</f>
        <v>42157</v>
      </c>
      <c r="X51" s="10">
        <f>_xll.qlRateHelperLatestDate(S51,Trigger)</f>
        <v>49828</v>
      </c>
      <c r="Y51" s="167">
        <v>0.81110407191732448</v>
      </c>
    </row>
    <row r="52" spans="1:25" ht="11.25" customHeight="1" x14ac:dyDescent="0.2">
      <c r="A52" s="72" t="s">
        <v>41</v>
      </c>
      <c r="B52" s="75" t="str">
        <v>22Y</v>
      </c>
      <c r="C52" s="73" t="s">
        <v>112</v>
      </c>
      <c r="D52" s="73" t="str">
        <f t="shared" si="12"/>
        <v>22Y</v>
      </c>
      <c r="E52" s="74">
        <f t="shared" si="4"/>
        <v>2</v>
      </c>
      <c r="F52" s="81" t="str">
        <f t="shared" si="11"/>
        <v>Modified Following</v>
      </c>
      <c r="G52" s="76" t="str">
        <f t="shared" si="5"/>
        <v>TRUE</v>
      </c>
      <c r="H52" s="77" t="s">
        <v>45</v>
      </c>
      <c r="I52" s="372">
        <v>1.1049999999999999E-2</v>
      </c>
      <c r="J52" s="173" t="str">
        <f t="shared" si="14"/>
        <v>EUROISDDS22Y</v>
      </c>
      <c r="K52" s="79" t="str">
        <f>_xll.qlDepositRateHelper2(,IF(DataSelect="Mx_Live",$J52,$I52),IF(RIGHT($D52,1)="N","1D",$D52),$E52,Calendar,$F52,$G52,$H52,Permanent,Trigger,ObjectOverwrite)</f>
        <v>obj_00864#0013</v>
      </c>
      <c r="L52" s="74" t="b">
        <f t="shared" si="10"/>
        <v>1</v>
      </c>
      <c r="O52" s="16" t="str">
        <f t="shared" si="13"/>
        <v>Dp</v>
      </c>
      <c r="P52" s="16" t="str">
        <f t="shared" si="6"/>
        <v>22Y</v>
      </c>
      <c r="Q52" s="9" t="str">
        <f t="shared" si="7"/>
        <v>obj_00864#0013</v>
      </c>
      <c r="R52" s="9" t="b">
        <f t="shared" si="8"/>
        <v>1</v>
      </c>
      <c r="S52" s="9" t="str">
        <v>obj_00864#0013</v>
      </c>
      <c r="T52" s="9" t="str">
        <f>_xll.qlRateHelperQuoteName(S52,Trigger)</f>
        <v/>
      </c>
      <c r="U52" s="83">
        <f>_xll.qlRateHelperQuoteValue(S52,_xll.ohTrigger(Trigger,TriggerON))</f>
        <v>1.1049999999999999E-2</v>
      </c>
      <c r="V52" s="254" t="str">
        <f>IFERROR(_xll.qlFuturesRateHelperConvexityAdjustment(S52,Trigger),"--")</f>
        <v>--</v>
      </c>
      <c r="W52" s="10">
        <f>_xll.qlRateHelperEarliestDate(S52,Trigger)</f>
        <v>42157</v>
      </c>
      <c r="X52" s="10">
        <f>_xll.qlRateHelperLatestDate(S52,Trigger)</f>
        <v>50193</v>
      </c>
      <c r="Y52" s="167">
        <v>0.80215121381877263</v>
      </c>
    </row>
    <row r="53" spans="1:25" ht="11.25" customHeight="1" x14ac:dyDescent="0.2">
      <c r="A53" s="72" t="s">
        <v>41</v>
      </c>
      <c r="B53" s="75" t="str">
        <v>23Y</v>
      </c>
      <c r="C53" s="73" t="s">
        <v>113</v>
      </c>
      <c r="D53" s="73" t="str">
        <f t="shared" si="12"/>
        <v>23Y</v>
      </c>
      <c r="E53" s="74">
        <f t="shared" si="4"/>
        <v>2</v>
      </c>
      <c r="F53" s="81" t="str">
        <f t="shared" si="11"/>
        <v>Modified Following</v>
      </c>
      <c r="G53" s="76" t="str">
        <f t="shared" si="5"/>
        <v>TRUE</v>
      </c>
      <c r="H53" s="77" t="s">
        <v>45</v>
      </c>
      <c r="I53" s="372">
        <v>1.1140000000000001E-2</v>
      </c>
      <c r="J53" s="173" t="str">
        <f t="shared" si="14"/>
        <v>EUROISDDS23Y</v>
      </c>
      <c r="K53" s="79" t="str">
        <f>_xll.qlDepositRateHelper2(,IF(DataSelect="Mx_Live",$J53,$I53),IF(RIGHT($D53,1)="N","1D",$D53),$E53,Calendar,$F53,$G53,$H53,Permanent,Trigger,ObjectOverwrite)</f>
        <v>obj_00873#0013</v>
      </c>
      <c r="L53" s="74" t="b">
        <f t="shared" si="10"/>
        <v>1</v>
      </c>
      <c r="O53" s="16" t="str">
        <f t="shared" si="13"/>
        <v>Dp</v>
      </c>
      <c r="P53" s="16" t="str">
        <f t="shared" si="6"/>
        <v>23Y</v>
      </c>
      <c r="Q53" s="9" t="str">
        <f t="shared" si="7"/>
        <v>obj_00873#0013</v>
      </c>
      <c r="R53" s="9" t="b">
        <f t="shared" si="8"/>
        <v>1</v>
      </c>
      <c r="S53" s="9" t="str">
        <v>obj_00873#0013</v>
      </c>
      <c r="T53" s="9" t="str">
        <f>_xll.qlRateHelperQuoteName(S53,Trigger)</f>
        <v/>
      </c>
      <c r="U53" s="83">
        <f>_xll.qlRateHelperQuoteValue(S53,_xll.ohTrigger(Trigger,TriggerON))</f>
        <v>1.1140000000000001E-2</v>
      </c>
      <c r="V53" s="254" t="str">
        <f>IFERROR(_xll.qlFuturesRateHelperConvexityAdjustment(S53,Trigger),"--")</f>
        <v>--</v>
      </c>
      <c r="W53" s="10">
        <f>_xll.qlRateHelperEarliestDate(S53,Trigger)</f>
        <v>42157</v>
      </c>
      <c r="X53" s="10">
        <f>_xll.qlRateHelperLatestDate(S53,Trigger)</f>
        <v>50558</v>
      </c>
      <c r="Y53" s="167">
        <v>0.79368145232070442</v>
      </c>
    </row>
    <row r="54" spans="1:25" ht="11.25" customHeight="1" x14ac:dyDescent="0.2">
      <c r="A54" s="72" t="s">
        <v>41</v>
      </c>
      <c r="B54" s="75" t="str">
        <v>24Y</v>
      </c>
      <c r="C54" s="73" t="s">
        <v>114</v>
      </c>
      <c r="D54" s="73" t="str">
        <f t="shared" si="12"/>
        <v>24Y</v>
      </c>
      <c r="E54" s="74">
        <f t="shared" si="4"/>
        <v>2</v>
      </c>
      <c r="F54" s="81" t="str">
        <f t="shared" si="11"/>
        <v>Modified Following</v>
      </c>
      <c r="G54" s="76" t="str">
        <f t="shared" si="5"/>
        <v>TRUE</v>
      </c>
      <c r="H54" s="77" t="s">
        <v>45</v>
      </c>
      <c r="I54" s="372">
        <v>1.1220000000000001E-2</v>
      </c>
      <c r="J54" s="173" t="str">
        <f t="shared" si="14"/>
        <v>EUROISDDS24Y</v>
      </c>
      <c r="K54" s="79" t="str">
        <f>_xll.qlDepositRateHelper2(,IF(DataSelect="Mx_Live",$J54,$I54),IF(RIGHT($D54,1)="N","1D",$D54),$E54,Calendar,$F54,$G54,$H54,Permanent,Trigger,ObjectOverwrite)</f>
        <v>obj_00866#0013</v>
      </c>
      <c r="L54" s="74" t="b">
        <f t="shared" si="10"/>
        <v>1</v>
      </c>
      <c r="O54" s="16" t="str">
        <f t="shared" si="13"/>
        <v>Dp</v>
      </c>
      <c r="P54" s="16" t="str">
        <f t="shared" si="6"/>
        <v>24Y</v>
      </c>
      <c r="Q54" s="9" t="str">
        <f t="shared" si="7"/>
        <v>obj_00866#0013</v>
      </c>
      <c r="R54" s="9" t="b">
        <f t="shared" si="8"/>
        <v>1</v>
      </c>
      <c r="S54" s="9" t="str">
        <v>obj_00866#0013</v>
      </c>
      <c r="T54" s="9" t="str">
        <f>_xll.qlRateHelperQuoteName(S54,Trigger)</f>
        <v/>
      </c>
      <c r="U54" s="83">
        <f>_xll.qlRateHelperQuoteValue(S54,_xll.ohTrigger(Trigger,TriggerON))</f>
        <v>1.1220000000000001E-2</v>
      </c>
      <c r="V54" s="254" t="str">
        <f>IFERROR(_xll.qlFuturesRateHelperConvexityAdjustment(S54,Trigger),"--")</f>
        <v>--</v>
      </c>
      <c r="W54" s="10">
        <f>_xll.qlRateHelperEarliestDate(S54,Trigger)</f>
        <v>42157</v>
      </c>
      <c r="X54" s="10">
        <f>_xll.qlRateHelperLatestDate(S54,Trigger)</f>
        <v>50923</v>
      </c>
      <c r="Y54" s="167">
        <v>0.78542631155725207</v>
      </c>
    </row>
    <row r="55" spans="1:25" ht="11.25" customHeight="1" x14ac:dyDescent="0.2">
      <c r="A55" s="72" t="s">
        <v>41</v>
      </c>
      <c r="B55" s="75" t="str">
        <v>25Y</v>
      </c>
      <c r="C55" s="73" t="s">
        <v>115</v>
      </c>
      <c r="D55" s="73" t="str">
        <f t="shared" si="12"/>
        <v>25Y</v>
      </c>
      <c r="E55" s="74">
        <f t="shared" si="4"/>
        <v>2</v>
      </c>
      <c r="F55" s="81" t="str">
        <f t="shared" si="11"/>
        <v>Modified Following</v>
      </c>
      <c r="G55" s="76" t="str">
        <f t="shared" si="5"/>
        <v>TRUE</v>
      </c>
      <c r="H55" s="77" t="s">
        <v>45</v>
      </c>
      <c r="I55" s="372">
        <v>1.129E-2</v>
      </c>
      <c r="J55" s="173" t="str">
        <f t="shared" si="14"/>
        <v>EUROISDDS25Y</v>
      </c>
      <c r="K55" s="79" t="str">
        <f>_xll.qlDepositRateHelper2(,IF(DataSelect="Mx_Live",$J55,$I55),IF(RIGHT($D55,1)="N","1D",$D55),$E55,Calendar,$F55,$G55,$H55,Permanent,Trigger,ObjectOverwrite)</f>
        <v>obj_00855#0013</v>
      </c>
      <c r="L55" s="74" t="b">
        <f t="shared" si="10"/>
        <v>1</v>
      </c>
      <c r="O55" s="16" t="str">
        <f t="shared" si="13"/>
        <v>Dp</v>
      </c>
      <c r="P55" s="16" t="str">
        <f t="shared" si="6"/>
        <v>25Y</v>
      </c>
      <c r="Q55" s="9" t="str">
        <f t="shared" si="7"/>
        <v>obj_00855#0013</v>
      </c>
      <c r="R55" s="9" t="b">
        <f t="shared" si="8"/>
        <v>1</v>
      </c>
      <c r="S55" s="9" t="str">
        <v>obj_00855#0013</v>
      </c>
      <c r="T55" s="9" t="str">
        <f>_xll.qlRateHelperQuoteName(S55,Trigger)</f>
        <v/>
      </c>
      <c r="U55" s="83">
        <f>_xll.qlRateHelperQuoteValue(S55,_xll.ohTrigger(Trigger,TriggerON))</f>
        <v>1.129E-2</v>
      </c>
      <c r="V55" s="254" t="str">
        <f>IFERROR(_xll.qlFuturesRateHelperConvexityAdjustment(S55,Trigger),"--")</f>
        <v>--</v>
      </c>
      <c r="W55" s="10">
        <f>_xll.qlRateHelperEarliestDate(S55,Trigger)</f>
        <v>42157</v>
      </c>
      <c r="X55" s="10">
        <f>_xll.qlRateHelperLatestDate(S55,Trigger)</f>
        <v>51291</v>
      </c>
      <c r="Y55" s="167">
        <v>0.7773395164064989</v>
      </c>
    </row>
    <row r="56" spans="1:25" ht="11.25" customHeight="1" x14ac:dyDescent="0.2">
      <c r="A56" s="72" t="s">
        <v>41</v>
      </c>
      <c r="B56" s="75" t="str">
        <v>26Y</v>
      </c>
      <c r="C56" s="73" t="s">
        <v>116</v>
      </c>
      <c r="D56" s="73" t="str">
        <f t="shared" si="12"/>
        <v>26Y</v>
      </c>
      <c r="E56" s="74">
        <f t="shared" si="4"/>
        <v>2</v>
      </c>
      <c r="F56" s="81" t="str">
        <f t="shared" si="11"/>
        <v>Modified Following</v>
      </c>
      <c r="G56" s="76" t="str">
        <f t="shared" si="5"/>
        <v>TRUE</v>
      </c>
      <c r="H56" s="77" t="s">
        <v>45</v>
      </c>
      <c r="I56" s="372">
        <v>1.1359999999999999E-2</v>
      </c>
      <c r="J56" s="173" t="str">
        <f t="shared" si="14"/>
        <v>EUROISDDS26Y</v>
      </c>
      <c r="K56" s="79" t="str">
        <f>_xll.qlDepositRateHelper2(,IF(DataSelect="Mx_Live",$J56,$I56),IF(RIGHT($D56,1)="N","1D",$D56),$E56,Calendar,$F56,$G56,$H56,Permanent,Trigger,ObjectOverwrite)</f>
        <v>obj_00856#0013</v>
      </c>
      <c r="L56" s="74" t="b">
        <f t="shared" si="10"/>
        <v>1</v>
      </c>
      <c r="O56" s="16" t="str">
        <f t="shared" si="13"/>
        <v>Dp</v>
      </c>
      <c r="P56" s="16" t="str">
        <f t="shared" si="6"/>
        <v>26Y</v>
      </c>
      <c r="Q56" s="9" t="str">
        <f t="shared" si="7"/>
        <v>obj_00856#0013</v>
      </c>
      <c r="R56" s="9" t="b">
        <f t="shared" si="8"/>
        <v>1</v>
      </c>
      <c r="S56" s="9" t="str">
        <v>obj_00856#0013</v>
      </c>
      <c r="T56" s="9" t="str">
        <f>_xll.qlRateHelperQuoteName(S56,Trigger)</f>
        <v/>
      </c>
      <c r="U56" s="83">
        <f>_xll.qlRateHelperQuoteValue(S56,_xll.ohTrigger(Trigger,TriggerON))</f>
        <v>1.1359999999999999E-2</v>
      </c>
      <c r="V56" s="254" t="str">
        <f>IFERROR(_xll.qlFuturesRateHelperConvexityAdjustment(S56,Trigger),"--")</f>
        <v>--</v>
      </c>
      <c r="W56" s="10">
        <f>_xll.qlRateHelperEarliestDate(S56,Trigger)</f>
        <v>42157</v>
      </c>
      <c r="X56" s="10">
        <f>_xll.qlRateHelperLatestDate(S56,Trigger)</f>
        <v>51655</v>
      </c>
      <c r="Y56" s="167">
        <v>0.76940755036916375</v>
      </c>
    </row>
    <row r="57" spans="1:25" ht="11.25" customHeight="1" x14ac:dyDescent="0.2">
      <c r="A57" s="72" t="s">
        <v>41</v>
      </c>
      <c r="B57" s="75" t="str">
        <v>27Y</v>
      </c>
      <c r="C57" s="73" t="s">
        <v>117</v>
      </c>
      <c r="D57" s="73" t="str">
        <f t="shared" si="12"/>
        <v>27Y</v>
      </c>
      <c r="E57" s="74">
        <f t="shared" si="4"/>
        <v>2</v>
      </c>
      <c r="F57" s="81" t="str">
        <f t="shared" si="11"/>
        <v>Modified Following</v>
      </c>
      <c r="G57" s="76" t="str">
        <f t="shared" si="5"/>
        <v>TRUE</v>
      </c>
      <c r="H57" s="77" t="s">
        <v>45</v>
      </c>
      <c r="I57" s="372">
        <v>1.142E-2</v>
      </c>
      <c r="J57" s="173" t="str">
        <f t="shared" si="14"/>
        <v>EUROISDDS27Y</v>
      </c>
      <c r="K57" s="79" t="str">
        <f>_xll.qlDepositRateHelper2(,IF(DataSelect="Mx_Live",$J57,$I57),IF(RIGHT($D57,1)="N","1D",$D57),$E57,Calendar,$F57,$G57,$H57,Permanent,Trigger,ObjectOverwrite)</f>
        <v>obj_0084b#0013</v>
      </c>
      <c r="L57" s="74" t="b">
        <f t="shared" si="10"/>
        <v>1</v>
      </c>
      <c r="O57" s="16" t="str">
        <f t="shared" si="13"/>
        <v>Dp</v>
      </c>
      <c r="P57" s="16" t="str">
        <f t="shared" si="6"/>
        <v>27Y</v>
      </c>
      <c r="Q57" s="9" t="str">
        <f t="shared" si="7"/>
        <v>obj_0084b#0013</v>
      </c>
      <c r="R57" s="9" t="b">
        <f t="shared" si="8"/>
        <v>1</v>
      </c>
      <c r="S57" s="9" t="str">
        <v>obj_0084b#0013</v>
      </c>
      <c r="T57" s="9" t="str">
        <f>_xll.qlRateHelperQuoteName(S57,Trigger)</f>
        <v/>
      </c>
      <c r="U57" s="83">
        <f>_xll.qlRateHelperQuoteValue(S57,_xll.ohTrigger(Trigger,TriggerON))</f>
        <v>1.142E-2</v>
      </c>
      <c r="V57" s="254" t="str">
        <f>IFERROR(_xll.qlFuturesRateHelperConvexityAdjustment(S57,Trigger),"--")</f>
        <v>--</v>
      </c>
      <c r="W57" s="10">
        <f>_xll.qlRateHelperEarliestDate(S57,Trigger)</f>
        <v>42157</v>
      </c>
      <c r="X57" s="10">
        <f>_xll.qlRateHelperLatestDate(S57,Trigger)</f>
        <v>52019</v>
      </c>
      <c r="Y57" s="167">
        <v>0.76171262898348291</v>
      </c>
    </row>
    <row r="58" spans="1:25" ht="11.25" customHeight="1" x14ac:dyDescent="0.2">
      <c r="A58" s="72" t="s">
        <v>41</v>
      </c>
      <c r="B58" s="75" t="str">
        <v>28Y</v>
      </c>
      <c r="C58" s="73" t="s">
        <v>118</v>
      </c>
      <c r="D58" s="73" t="str">
        <f t="shared" si="12"/>
        <v>28Y</v>
      </c>
      <c r="E58" s="74">
        <f t="shared" si="4"/>
        <v>2</v>
      </c>
      <c r="F58" s="81" t="str">
        <f t="shared" si="11"/>
        <v>Modified Following</v>
      </c>
      <c r="G58" s="76" t="str">
        <f t="shared" si="5"/>
        <v>TRUE</v>
      </c>
      <c r="H58" s="77" t="s">
        <v>45</v>
      </c>
      <c r="I58" s="372">
        <v>1.1479999999999999E-2</v>
      </c>
      <c r="J58" s="173" t="str">
        <f t="shared" si="14"/>
        <v>EUROISDDS28Y</v>
      </c>
      <c r="K58" s="79" t="str">
        <f>_xll.qlDepositRateHelper2(,IF(DataSelect="Mx_Live",$J58,$I58),IF(RIGHT($D58,1)="N","1D",$D58),$E58,Calendar,$F58,$G58,$H58,Permanent,Trigger,ObjectOverwrite)</f>
        <v>obj_0084d#0013</v>
      </c>
      <c r="L58" s="74" t="b">
        <f t="shared" si="10"/>
        <v>1</v>
      </c>
      <c r="O58" s="16" t="str">
        <f t="shared" si="13"/>
        <v>Dp</v>
      </c>
      <c r="P58" s="16" t="str">
        <f t="shared" si="6"/>
        <v>28Y</v>
      </c>
      <c r="Q58" s="9" t="str">
        <f t="shared" si="7"/>
        <v>obj_0084d#0013</v>
      </c>
      <c r="R58" s="9" t="b">
        <f t="shared" si="8"/>
        <v>1</v>
      </c>
      <c r="S58" s="9" t="str">
        <v>obj_0084d#0013</v>
      </c>
      <c r="T58" s="9" t="str">
        <f>_xll.qlRateHelperQuoteName(S58,Trigger)</f>
        <v/>
      </c>
      <c r="U58" s="83">
        <f>_xll.qlRateHelperQuoteValue(S58,_xll.ohTrigger(Trigger,TriggerON))</f>
        <v>1.1479999999999999E-2</v>
      </c>
      <c r="V58" s="254" t="str">
        <f>IFERROR(_xll.qlFuturesRateHelperConvexityAdjustment(S58,Trigger),"--")</f>
        <v>--</v>
      </c>
      <c r="W58" s="10">
        <f>_xll.qlRateHelperEarliestDate(S58,Trigger)</f>
        <v>42157</v>
      </c>
      <c r="X58" s="10">
        <f>_xll.qlRateHelperLatestDate(S58,Trigger)</f>
        <v>52384</v>
      </c>
      <c r="Y58" s="167">
        <v>0.75408296123742302</v>
      </c>
    </row>
    <row r="59" spans="1:25" ht="11.25" customHeight="1" x14ac:dyDescent="0.2">
      <c r="A59" s="72" t="s">
        <v>41</v>
      </c>
      <c r="B59" s="75" t="str">
        <v>29Y</v>
      </c>
      <c r="C59" s="73" t="s">
        <v>119</v>
      </c>
      <c r="D59" s="73" t="str">
        <f t="shared" si="12"/>
        <v>29Y</v>
      </c>
      <c r="E59" s="74">
        <f t="shared" si="4"/>
        <v>2</v>
      </c>
      <c r="F59" s="81" t="str">
        <f t="shared" si="11"/>
        <v>Modified Following</v>
      </c>
      <c r="G59" s="76" t="str">
        <f t="shared" si="5"/>
        <v>TRUE</v>
      </c>
      <c r="H59" s="77" t="s">
        <v>45</v>
      </c>
      <c r="I59" s="372">
        <v>1.154E-2</v>
      </c>
      <c r="J59" s="173" t="str">
        <f t="shared" si="14"/>
        <v>EUROISDDS29Y</v>
      </c>
      <c r="K59" s="79" t="str">
        <f>_xll.qlDepositRateHelper2(,IF(DataSelect="Mx_Live",$J59,$I59),IF(RIGHT($D59,1)="N","1D",$D59),$E59,Calendar,$F59,$G59,$H59,Permanent,Trigger,ObjectOverwrite)</f>
        <v>obj_00858#0013</v>
      </c>
      <c r="L59" s="74" t="b">
        <f t="shared" si="10"/>
        <v>1</v>
      </c>
      <c r="O59" s="16" t="str">
        <f t="shared" si="13"/>
        <v>Dp</v>
      </c>
      <c r="P59" s="16" t="str">
        <f t="shared" si="6"/>
        <v>29Y</v>
      </c>
      <c r="Q59" s="9" t="str">
        <f t="shared" si="7"/>
        <v>obj_00858#0013</v>
      </c>
      <c r="R59" s="9" t="b">
        <f t="shared" si="8"/>
        <v>1</v>
      </c>
      <c r="S59" s="9" t="str">
        <v>obj_00858#0013</v>
      </c>
      <c r="T59" s="9" t="str">
        <f>_xll.qlRateHelperQuoteName(S59,Trigger)</f>
        <v/>
      </c>
      <c r="U59" s="83">
        <f>_xll.qlRateHelperQuoteValue(S59,_xll.ohTrigger(Trigger,TriggerON))</f>
        <v>1.154E-2</v>
      </c>
      <c r="V59" s="254" t="str">
        <f>IFERROR(_xll.qlFuturesRateHelperConvexityAdjustment(S59,Trigger),"--")</f>
        <v>--</v>
      </c>
      <c r="W59" s="10">
        <f>_xll.qlRateHelperEarliestDate(S59,Trigger)</f>
        <v>42157</v>
      </c>
      <c r="X59" s="10">
        <f>_xll.qlRateHelperLatestDate(S59,Trigger)</f>
        <v>52750</v>
      </c>
      <c r="Y59" s="167">
        <v>0.74651894541761987</v>
      </c>
    </row>
    <row r="60" spans="1:25" ht="11.25" customHeight="1" x14ac:dyDescent="0.2">
      <c r="A60" s="72" t="s">
        <v>41</v>
      </c>
      <c r="B60" s="75" t="str">
        <v>30Y</v>
      </c>
      <c r="C60" s="73" t="s">
        <v>120</v>
      </c>
      <c r="D60" s="73" t="str">
        <f t="shared" si="12"/>
        <v>30Y</v>
      </c>
      <c r="E60" s="74">
        <f t="shared" si="4"/>
        <v>2</v>
      </c>
      <c r="F60" s="81" t="str">
        <f t="shared" si="11"/>
        <v>Modified Following</v>
      </c>
      <c r="G60" s="76" t="str">
        <f t="shared" si="5"/>
        <v>TRUE</v>
      </c>
      <c r="H60" s="77" t="s">
        <v>45</v>
      </c>
      <c r="I60" s="372">
        <v>1.1599999999999999E-2</v>
      </c>
      <c r="J60" s="173" t="str">
        <f t="shared" si="14"/>
        <v>EUROISDDS30Y</v>
      </c>
      <c r="K60" s="79" t="str">
        <f>_xll.qlDepositRateHelper2(,IF(DataSelect="Mx_Live",$J60,$I60),IF(RIGHT($D60,1)="N","1D",$D60),$E60,Calendar,$F60,$G60,$H60,Permanent,Trigger,ObjectOverwrite)</f>
        <v>obj_00850#0013</v>
      </c>
      <c r="L60" s="74" t="b">
        <f t="shared" si="10"/>
        <v>1</v>
      </c>
      <c r="O60" s="16" t="str">
        <f t="shared" si="13"/>
        <v>Dp</v>
      </c>
      <c r="P60" s="16" t="str">
        <f t="shared" si="6"/>
        <v>30Y</v>
      </c>
      <c r="Q60" s="9" t="str">
        <f t="shared" si="7"/>
        <v>obj_00850#0013</v>
      </c>
      <c r="R60" s="9" t="b">
        <f t="shared" si="8"/>
        <v>1</v>
      </c>
      <c r="S60" s="9" t="str">
        <v>obj_00850#0013</v>
      </c>
      <c r="T60" s="9" t="str">
        <f>_xll.qlRateHelperQuoteName(S60,Trigger)</f>
        <v/>
      </c>
      <c r="U60" s="83">
        <f>_xll.qlRateHelperQuoteValue(S60,_xll.ohTrigger(Trigger,TriggerON))</f>
        <v>1.1599999999999999E-2</v>
      </c>
      <c r="V60" s="254" t="str">
        <f>IFERROR(_xll.qlFuturesRateHelperConvexityAdjustment(S60,Trigger),"--")</f>
        <v>--</v>
      </c>
      <c r="W60" s="10">
        <f>_xll.qlRateHelperEarliestDate(S60,Trigger)</f>
        <v>42157</v>
      </c>
      <c r="X60" s="10">
        <f>_xll.qlRateHelperLatestDate(S60,Trigger)</f>
        <v>53115</v>
      </c>
      <c r="Y60" s="167">
        <v>0.7390561283324959</v>
      </c>
    </row>
    <row r="61" spans="1:25" ht="11.25" customHeight="1" x14ac:dyDescent="0.2">
      <c r="A61" s="72" t="s">
        <v>41</v>
      </c>
      <c r="B61" s="75" t="str">
        <v>35Y</v>
      </c>
      <c r="C61" s="73" t="s">
        <v>169</v>
      </c>
      <c r="D61" s="73" t="str">
        <f t="shared" si="12"/>
        <v>35Y</v>
      </c>
      <c r="E61" s="74">
        <f t="shared" si="4"/>
        <v>2</v>
      </c>
      <c r="F61" s="81" t="str">
        <f t="shared" si="11"/>
        <v>Modified Following</v>
      </c>
      <c r="G61" s="76" t="str">
        <f t="shared" si="5"/>
        <v>TRUE</v>
      </c>
      <c r="H61" s="77" t="s">
        <v>45</v>
      </c>
      <c r="I61" s="372">
        <v>1.187E-2</v>
      </c>
      <c r="J61" s="173" t="str">
        <f t="shared" si="14"/>
        <v>EUROISDDS35Y</v>
      </c>
      <c r="K61" s="79" t="str">
        <f>_xll.qlDepositRateHelper2(,IF(DataSelect="Mx_Live",$J61,$I61),IF(RIGHT($D61,1)="N","1D",$D61),$E61,Calendar,$F61,$G61,$H61,Permanent,Trigger,ObjectOverwrite)</f>
        <v>obj_0085b#0013</v>
      </c>
      <c r="L61" s="74" t="b">
        <f t="shared" si="10"/>
        <v>1</v>
      </c>
      <c r="O61" s="16" t="str">
        <f t="shared" si="13"/>
        <v>Dp</v>
      </c>
      <c r="P61" s="16" t="str">
        <f t="shared" si="6"/>
        <v>35Y</v>
      </c>
      <c r="Q61" s="9" t="str">
        <f t="shared" si="7"/>
        <v>obj_0085b#0013</v>
      </c>
      <c r="R61" s="9" t="b">
        <f t="shared" si="8"/>
        <v>1</v>
      </c>
      <c r="S61" s="9" t="str">
        <v>obj_0085b#0013</v>
      </c>
      <c r="T61" s="9" t="str">
        <f>_xll.qlRateHelperQuoteName(S61,Trigger)</f>
        <v/>
      </c>
      <c r="U61" s="83">
        <f>_xll.qlRateHelperQuoteValue(S61,_xll.ohTrigger(Trigger,TriggerON))</f>
        <v>1.187E-2</v>
      </c>
      <c r="V61" s="254" t="str">
        <f>IFERROR(_xll.qlFuturesRateHelperConvexityAdjustment(S61,Trigger),"--")</f>
        <v>--</v>
      </c>
      <c r="W61" s="10">
        <f>_xll.qlRateHelperEarliestDate(S61,Trigger)</f>
        <v>42157</v>
      </c>
      <c r="X61" s="10">
        <f>_xll.qlRateHelperLatestDate(S61,Trigger)</f>
        <v>54941</v>
      </c>
      <c r="Y61" s="167">
        <v>0.70348110928213448</v>
      </c>
    </row>
    <row r="62" spans="1:25" ht="11.25" customHeight="1" x14ac:dyDescent="0.2">
      <c r="A62" s="72" t="s">
        <v>41</v>
      </c>
      <c r="B62" s="75" t="str">
        <v>40Y</v>
      </c>
      <c r="C62" s="73" t="s">
        <v>174</v>
      </c>
      <c r="D62" s="73" t="str">
        <f t="shared" si="12"/>
        <v>40Y</v>
      </c>
      <c r="E62" s="74">
        <f t="shared" si="4"/>
        <v>2</v>
      </c>
      <c r="F62" s="81" t="str">
        <f t="shared" si="11"/>
        <v>Modified Following</v>
      </c>
      <c r="G62" s="76" t="str">
        <f t="shared" si="5"/>
        <v>TRUE</v>
      </c>
      <c r="H62" s="77" t="s">
        <v>45</v>
      </c>
      <c r="I62" s="372">
        <v>1.2E-2</v>
      </c>
      <c r="J62" s="173" t="str">
        <f t="shared" si="14"/>
        <v>EUROISDDS40Y</v>
      </c>
      <c r="K62" s="79" t="str">
        <f>_xll.qlDepositRateHelper2(,IF(DataSelect="Mx_Live",$J62,$I62),IF(RIGHT($D62,1)="N","1D",$D62),$E62,Calendar,$F62,$G62,$H62,Permanent,Trigger,ObjectOverwrite)</f>
        <v>obj_00851#0013</v>
      </c>
      <c r="L62" s="74" t="b">
        <f t="shared" si="10"/>
        <v>1</v>
      </c>
      <c r="O62" s="16" t="str">
        <f t="shared" si="13"/>
        <v>Dp</v>
      </c>
      <c r="P62" s="16" t="str">
        <f t="shared" si="6"/>
        <v>40Y</v>
      </c>
      <c r="Q62" s="9" t="str">
        <f t="shared" si="7"/>
        <v>obj_00851#0013</v>
      </c>
      <c r="R62" s="9" t="b">
        <f t="shared" si="8"/>
        <v>1</v>
      </c>
      <c r="S62" s="9" t="str">
        <v>obj_00851#0013</v>
      </c>
      <c r="T62" s="9" t="str">
        <f>_xll.qlRateHelperQuoteName(S62,Trigger)</f>
        <v/>
      </c>
      <c r="U62" s="83">
        <f>_xll.qlRateHelperQuoteValue(S62,_xll.ohTrigger(Trigger,TriggerON))</f>
        <v>1.2E-2</v>
      </c>
      <c r="V62" s="254" t="str">
        <f>IFERROR(_xll.qlFuturesRateHelperConvexityAdjustment(S62,Trigger),"--")</f>
        <v>--</v>
      </c>
      <c r="W62" s="10">
        <f>_xll.qlRateHelperEarliestDate(S62,Trigger)</f>
        <v>42157</v>
      </c>
      <c r="X62" s="10">
        <f>_xll.qlRateHelperLatestDate(S62,Trigger)</f>
        <v>56767</v>
      </c>
      <c r="Y62" s="167">
        <v>0.67250186809608881</v>
      </c>
    </row>
    <row r="63" spans="1:25" ht="11.25" customHeight="1" x14ac:dyDescent="0.2">
      <c r="A63" s="72" t="s">
        <v>41</v>
      </c>
      <c r="B63" s="75" t="str">
        <v>50Y</v>
      </c>
      <c r="C63" s="73" t="s">
        <v>175</v>
      </c>
      <c r="D63" s="73" t="str">
        <f t="shared" si="12"/>
        <v>50Y</v>
      </c>
      <c r="E63" s="74">
        <f t="shared" si="4"/>
        <v>2</v>
      </c>
      <c r="F63" s="81" t="str">
        <f t="shared" si="11"/>
        <v>Modified Following</v>
      </c>
      <c r="G63" s="76" t="str">
        <f t="shared" si="5"/>
        <v>TRUE</v>
      </c>
      <c r="H63" s="77" t="s">
        <v>45</v>
      </c>
      <c r="I63" s="372">
        <v>1.171E-2</v>
      </c>
      <c r="J63" s="173" t="str">
        <f t="shared" si="14"/>
        <v>EUROISDDS50Y</v>
      </c>
      <c r="K63" s="79" t="str">
        <f>_xll.qlDepositRateHelper2(,IF(DataSelect="Mx_Live",$J63,$I63),IF(RIGHT($D63,1)="N","1D",$D63),$E63,Calendar,$F63,$G63,$H63,Permanent,Trigger,ObjectOverwrite)</f>
        <v>obj_00871#0013</v>
      </c>
      <c r="L63" s="74" t="b">
        <f t="shared" si="10"/>
        <v>1</v>
      </c>
      <c r="O63" s="16" t="str">
        <f t="shared" si="13"/>
        <v>Dp</v>
      </c>
      <c r="P63" s="16" t="str">
        <f t="shared" si="6"/>
        <v>50Y</v>
      </c>
      <c r="Q63" s="9" t="str">
        <f t="shared" si="7"/>
        <v>obj_00871#0013</v>
      </c>
      <c r="R63" s="9" t="b">
        <f t="shared" si="8"/>
        <v>1</v>
      </c>
      <c r="S63" s="9" t="str">
        <v>obj_00871#0013</v>
      </c>
      <c r="T63" s="9" t="str">
        <f>_xll.qlRateHelperQuoteName(S63,Trigger)</f>
        <v/>
      </c>
      <c r="U63" s="83">
        <f>_xll.qlRateHelperQuoteValue(S63,_xll.ohTrigger(Trigger,TriggerON))</f>
        <v>1.171E-2</v>
      </c>
      <c r="V63" s="254" t="str">
        <f>IFERROR(_xll.qlFuturesRateHelperConvexityAdjustment(S63,Trigger),"--")</f>
        <v>--</v>
      </c>
      <c r="W63" s="10">
        <f>_xll.qlRateHelperEarliestDate(S63,Trigger)</f>
        <v>42157</v>
      </c>
      <c r="X63" s="10">
        <f>_xll.qlRateHelperLatestDate(S63,Trigger)</f>
        <v>60420</v>
      </c>
      <c r="Y63" s="167">
        <v>0.62733745061566648</v>
      </c>
    </row>
    <row r="64" spans="1:25" ht="11.25" customHeight="1" x14ac:dyDescent="0.2">
      <c r="A64" s="72" t="s">
        <v>41</v>
      </c>
      <c r="B64" s="75" t="str">
        <v>60Y</v>
      </c>
      <c r="C64" s="73" t="s">
        <v>176</v>
      </c>
      <c r="D64" s="73" t="str">
        <f t="shared" si="12"/>
        <v>60Y</v>
      </c>
      <c r="E64" s="74">
        <f t="shared" si="4"/>
        <v>2</v>
      </c>
      <c r="F64" s="81" t="str">
        <f t="shared" si="11"/>
        <v>Modified Following</v>
      </c>
      <c r="G64" s="76" t="str">
        <f t="shared" si="5"/>
        <v>TRUE</v>
      </c>
      <c r="H64" s="77" t="s">
        <v>45</v>
      </c>
      <c r="I64" s="372">
        <v>1.1679999999999999E-2</v>
      </c>
      <c r="J64" s="173" t="str">
        <f t="shared" si="14"/>
        <v>EUROISDDS60Y</v>
      </c>
      <c r="K64" s="79" t="str">
        <f>_xll.qlDepositRateHelper2(,IF(DataSelect="Mx_Live",$J64,$I64),IF(RIGHT($D64,1)="N","1D",$D64),$E64,Calendar,$F64,$G64,$H64,Permanent,Trigger,ObjectOverwrite)</f>
        <v>obj_00862#0013</v>
      </c>
      <c r="L64" s="74" t="b">
        <f t="shared" si="10"/>
        <v>1</v>
      </c>
      <c r="O64" s="16" t="str">
        <f t="shared" si="13"/>
        <v>Dp</v>
      </c>
      <c r="P64" s="16" t="str">
        <f t="shared" si="6"/>
        <v>60Y</v>
      </c>
      <c r="Q64" s="9" t="str">
        <f t="shared" si="7"/>
        <v>obj_00862#0013</v>
      </c>
      <c r="R64" s="9" t="b">
        <f t="shared" si="8"/>
        <v>1</v>
      </c>
      <c r="S64" s="9" t="str">
        <v>obj_00862#0013</v>
      </c>
      <c r="T64" s="9" t="str">
        <f>_xll.qlRateHelperQuoteName(S64,Trigger)</f>
        <v/>
      </c>
      <c r="U64" s="83">
        <f>_xll.qlRateHelperQuoteValue(S64,_xll.ohTrigger(Trigger,TriggerON))</f>
        <v>1.1679999999999999E-2</v>
      </c>
      <c r="V64" s="254" t="str">
        <f>IFERROR(_xll.qlFuturesRateHelperConvexityAdjustment(S64,Trigger),"--")</f>
        <v>--</v>
      </c>
      <c r="W64" s="10">
        <f>_xll.qlRateHelperEarliestDate(S64,Trigger)</f>
        <v>42157</v>
      </c>
      <c r="X64" s="10">
        <f>_xll.qlRateHelperLatestDate(S64,Trigger)</f>
        <v>64073</v>
      </c>
      <c r="Y64" s="167">
        <v>0.58444162895519203</v>
      </c>
    </row>
    <row r="65" spans="1:25" ht="11.25" customHeight="1" x14ac:dyDescent="0.2">
      <c r="A65" s="72" t="s">
        <v>41</v>
      </c>
      <c r="B65" s="75" t="e">
        <v>#N/A</v>
      </c>
      <c r="C65" s="73" t="e">
        <v>#N/A</v>
      </c>
      <c r="D65" s="73" t="e">
        <f t="shared" si="12"/>
        <v>#N/A</v>
      </c>
      <c r="E65" s="74" t="e">
        <f t="shared" si="4"/>
        <v>#N/A</v>
      </c>
      <c r="F65" s="81" t="e">
        <f t="shared" si="11"/>
        <v>#N/A</v>
      </c>
      <c r="G65" s="76" t="e">
        <f t="shared" si="5"/>
        <v>#N/A</v>
      </c>
      <c r="H65" s="77" t="s">
        <v>45</v>
      </c>
      <c r="I65" s="372" t="e">
        <v>#N/A</v>
      </c>
      <c r="J65" s="173" t="e">
        <f t="shared" si="14"/>
        <v>#N/A</v>
      </c>
      <c r="K65" s="79" t="e">
        <f>_xll.qlDepositRateHelper2(,IF(DataSelect="Mx_Live",$J65,$I65),IF(RIGHT($D65,1)="N","1D",$D65),$E65,Calendar,$F65,$G65,$H65,Permanent,Trigger,ObjectOverwrite)</f>
        <v>#VALUE!</v>
      </c>
      <c r="L65" s="74" t="b">
        <f t="shared" si="10"/>
        <v>0</v>
      </c>
      <c r="O65" s="16" t="str">
        <f t="shared" si="13"/>
        <v>Dp</v>
      </c>
      <c r="P65" s="16" t="e">
        <f t="shared" si="6"/>
        <v>#N/A</v>
      </c>
      <c r="Q65" s="9" t="e">
        <f t="shared" si="7"/>
        <v>#VALUE!</v>
      </c>
      <c r="R65" s="9" t="b">
        <f t="shared" si="8"/>
        <v>0</v>
      </c>
      <c r="S65" s="9" t="e">
        <v>#N/A</v>
      </c>
      <c r="T65" s="9" t="e">
        <f>_xll.qlRateHelperQuoteName(S65,Trigger)</f>
        <v>#VALUE!</v>
      </c>
      <c r="U65" s="83" t="e">
        <f>_xll.qlRateHelperQuoteValue(S65,_xll.ohTrigger(Trigger,TriggerON))</f>
        <v>#VALUE!</v>
      </c>
      <c r="V65" s="254" t="str">
        <f>IFERROR(_xll.qlFuturesRateHelperConvexityAdjustment(S65,Trigger),"--")</f>
        <v>--</v>
      </c>
      <c r="W65" s="10" t="e">
        <f>_xll.qlRateHelperEarliestDate(S65,Trigger)</f>
        <v>#VALUE!</v>
      </c>
      <c r="X65" s="10" t="e">
        <f>_xll.qlRateHelperLatestDate(S65,Trigger)</f>
        <v>#VALUE!</v>
      </c>
      <c r="Y65" s="167" t="e">
        <v>#N/A</v>
      </c>
    </row>
    <row r="66" spans="1:25" ht="11.25" customHeight="1" x14ac:dyDescent="0.2">
      <c r="A66" s="72" t="s">
        <v>41</v>
      </c>
      <c r="B66" s="75" t="e">
        <v>#N/A</v>
      </c>
      <c r="C66" s="73" t="e">
        <v>#N/A</v>
      </c>
      <c r="D66" s="73" t="e">
        <f t="shared" si="12"/>
        <v>#N/A</v>
      </c>
      <c r="E66" s="74" t="e">
        <f t="shared" si="4"/>
        <v>#N/A</v>
      </c>
      <c r="F66" s="81" t="e">
        <f t="shared" si="11"/>
        <v>#N/A</v>
      </c>
      <c r="G66" s="76" t="e">
        <f t="shared" si="5"/>
        <v>#N/A</v>
      </c>
      <c r="H66" s="77" t="s">
        <v>45</v>
      </c>
      <c r="I66" s="372" t="e">
        <v>#N/A</v>
      </c>
      <c r="J66" s="173" t="e">
        <f t="shared" si="14"/>
        <v>#N/A</v>
      </c>
      <c r="K66" s="79" t="e">
        <f>_xll.qlDepositRateHelper2(,IF(DataSelect="Mx_Live",$J66,$I66),IF(RIGHT($D66,1)="N","1D",$D66),$E66,Calendar,$F66,$G66,$H66,Permanent,Trigger,ObjectOverwrite)</f>
        <v>#VALUE!</v>
      </c>
      <c r="L66" s="74" t="b">
        <f t="shared" si="10"/>
        <v>0</v>
      </c>
      <c r="O66" s="16" t="str">
        <f t="shared" si="13"/>
        <v>Dp</v>
      </c>
      <c r="P66" s="16" t="e">
        <f t="shared" si="6"/>
        <v>#N/A</v>
      </c>
      <c r="Q66" s="9" t="e">
        <f t="shared" si="7"/>
        <v>#VALUE!</v>
      </c>
      <c r="R66" s="9" t="b">
        <f t="shared" si="8"/>
        <v>0</v>
      </c>
      <c r="S66" s="9" t="e">
        <v>#N/A</v>
      </c>
      <c r="T66" s="9" t="e">
        <f>_xll.qlRateHelperQuoteName(S66,Trigger)</f>
        <v>#VALUE!</v>
      </c>
      <c r="U66" s="83" t="e">
        <f>_xll.qlRateHelperQuoteValue(S66,_xll.ohTrigger(Trigger,TriggerON))</f>
        <v>#VALUE!</v>
      </c>
      <c r="V66" s="254" t="str">
        <f>IFERROR(_xll.qlFuturesRateHelperConvexityAdjustment(S66,Trigger),"--")</f>
        <v>--</v>
      </c>
      <c r="W66" s="10" t="e">
        <f>_xll.qlRateHelperEarliestDate(S66,Trigger)</f>
        <v>#VALUE!</v>
      </c>
      <c r="X66" s="10" t="e">
        <f>_xll.qlRateHelperLatestDate(S66,Trigger)</f>
        <v>#VALUE!</v>
      </c>
      <c r="Y66" s="167" t="e">
        <v>#N/A</v>
      </c>
    </row>
    <row r="67" spans="1:25" ht="11.25" customHeight="1" x14ac:dyDescent="0.2">
      <c r="A67" s="72" t="s">
        <v>41</v>
      </c>
      <c r="B67" s="75" t="e">
        <v>#N/A</v>
      </c>
      <c r="C67" s="73" t="e">
        <v>#N/A</v>
      </c>
      <c r="D67" s="73" t="e">
        <f t="shared" si="12"/>
        <v>#N/A</v>
      </c>
      <c r="E67" s="74" t="e">
        <f t="shared" si="4"/>
        <v>#N/A</v>
      </c>
      <c r="F67" s="81" t="e">
        <f t="shared" si="11"/>
        <v>#N/A</v>
      </c>
      <c r="G67" s="76" t="e">
        <f t="shared" si="5"/>
        <v>#N/A</v>
      </c>
      <c r="H67" s="77" t="s">
        <v>45</v>
      </c>
      <c r="I67" s="372" t="e">
        <v>#N/A</v>
      </c>
      <c r="J67" s="173" t="e">
        <f t="shared" si="14"/>
        <v>#N/A</v>
      </c>
      <c r="K67" s="79" t="e">
        <f>_xll.qlDepositRateHelper2(,IF(DataSelect="Mx_Live",$J67,$I67),IF(RIGHT($D67,1)="N","1D",$D67),$E67,Calendar,$F67,$G67,$H67,Permanent,Trigger,ObjectOverwrite)</f>
        <v>#VALUE!</v>
      </c>
      <c r="L67" s="74" t="b">
        <f t="shared" si="10"/>
        <v>0</v>
      </c>
      <c r="O67" s="16" t="str">
        <f t="shared" si="13"/>
        <v>Dp</v>
      </c>
      <c r="P67" s="16" t="e">
        <f t="shared" si="6"/>
        <v>#N/A</v>
      </c>
      <c r="Q67" s="9" t="e">
        <f t="shared" si="7"/>
        <v>#VALUE!</v>
      </c>
      <c r="R67" s="9" t="b">
        <f t="shared" si="8"/>
        <v>0</v>
      </c>
      <c r="S67" s="9" t="e">
        <v>#N/A</v>
      </c>
      <c r="T67" s="9" t="e">
        <f>_xll.qlRateHelperQuoteName(S67,Trigger)</f>
        <v>#VALUE!</v>
      </c>
      <c r="U67" s="83" t="e">
        <f>_xll.qlRateHelperQuoteValue(S67,_xll.ohTrigger(Trigger,TriggerON))</f>
        <v>#VALUE!</v>
      </c>
      <c r="V67" s="254" t="str">
        <f>IFERROR(_xll.qlFuturesRateHelperConvexityAdjustment(S67,Trigger),"--")</f>
        <v>--</v>
      </c>
      <c r="W67" s="10" t="e">
        <f>_xll.qlRateHelperEarliestDate(S67,Trigger)</f>
        <v>#VALUE!</v>
      </c>
      <c r="X67" s="10" t="e">
        <f>_xll.qlRateHelperLatestDate(S67,Trigger)</f>
        <v>#VALUE!</v>
      </c>
      <c r="Y67" s="167" t="e">
        <v>#N/A</v>
      </c>
    </row>
    <row r="68" spans="1:25" ht="11.25" customHeight="1" x14ac:dyDescent="0.2">
      <c r="A68" s="72" t="s">
        <v>41</v>
      </c>
      <c r="B68" s="75" t="e">
        <v>#N/A</v>
      </c>
      <c r="C68" s="73" t="e">
        <v>#N/A</v>
      </c>
      <c r="D68" s="73" t="e">
        <f t="shared" si="12"/>
        <v>#N/A</v>
      </c>
      <c r="E68" s="74" t="e">
        <f t="shared" ref="E68:E71" si="15">IF(C68="ON",0,IF(C68="TN",1,2))</f>
        <v>#N/A</v>
      </c>
      <c r="F68" s="81" t="e">
        <f t="shared" si="11"/>
        <v>#N/A</v>
      </c>
      <c r="G68" s="76" t="e">
        <f t="shared" ref="G68:G71" si="16">IF(RIGHT(C68,1)="M","TRUE",IF(RIGHT(C68,1)="Y","TRUE","FALSE"))</f>
        <v>#N/A</v>
      </c>
      <c r="H68" s="77" t="s">
        <v>45</v>
      </c>
      <c r="I68" s="372" t="e">
        <v>#N/A</v>
      </c>
      <c r="J68" s="173" t="e">
        <f t="shared" si="14"/>
        <v>#N/A</v>
      </c>
      <c r="K68" s="79" t="e">
        <f>_xll.qlDepositRateHelper2(,IF(DataSelect="Mx_Live",$J68,$I68),IF(RIGHT($D68,1)="N","1D",$D68),$E68,Calendar,$F68,$G68,$H68,Permanent,Trigger,ObjectOverwrite)</f>
        <v>#VALUE!</v>
      </c>
      <c r="L68" s="74" t="b">
        <f t="shared" si="10"/>
        <v>0</v>
      </c>
      <c r="O68" s="16" t="str">
        <f t="shared" si="13"/>
        <v>Dp</v>
      </c>
      <c r="P68" s="16" t="e">
        <f t="shared" ref="P68:P71" si="17">D68</f>
        <v>#N/A</v>
      </c>
      <c r="Q68" s="9" t="e">
        <f t="shared" ref="Q68:Q71" si="18">K68</f>
        <v>#VALUE!</v>
      </c>
      <c r="R68" s="9" t="b">
        <f t="shared" ref="R68:R71" si="19">L68</f>
        <v>0</v>
      </c>
      <c r="S68" s="9" t="e">
        <v>#N/A</v>
      </c>
      <c r="T68" s="9" t="e">
        <f>_xll.qlRateHelperQuoteName(S68,Trigger)</f>
        <v>#VALUE!</v>
      </c>
      <c r="U68" s="83" t="e">
        <f>_xll.qlRateHelperQuoteValue(S68,_xll.ohTrigger(Trigger,TriggerON))</f>
        <v>#VALUE!</v>
      </c>
      <c r="V68" s="254" t="str">
        <f>IFERROR(_xll.qlFuturesRateHelperConvexityAdjustment(S68,Trigger),"--")</f>
        <v>--</v>
      </c>
      <c r="W68" s="10" t="e">
        <f>_xll.qlRateHelperEarliestDate(S68,Trigger)</f>
        <v>#VALUE!</v>
      </c>
      <c r="X68" s="10" t="e">
        <f>_xll.qlRateHelperLatestDate(S68,Trigger)</f>
        <v>#VALUE!</v>
      </c>
      <c r="Y68" s="167" t="e">
        <v>#N/A</v>
      </c>
    </row>
    <row r="69" spans="1:25" ht="11.25" customHeight="1" x14ac:dyDescent="0.2">
      <c r="A69" s="72" t="s">
        <v>41</v>
      </c>
      <c r="B69" s="75" t="e">
        <v>#N/A</v>
      </c>
      <c r="C69" s="73" t="e">
        <v>#N/A</v>
      </c>
      <c r="D69" s="73" t="e">
        <f t="shared" si="12"/>
        <v>#N/A</v>
      </c>
      <c r="E69" s="74" t="e">
        <f t="shared" si="15"/>
        <v>#N/A</v>
      </c>
      <c r="F69" s="81" t="e">
        <f t="shared" si="11"/>
        <v>#N/A</v>
      </c>
      <c r="G69" s="76" t="e">
        <f t="shared" si="16"/>
        <v>#N/A</v>
      </c>
      <c r="H69" s="77" t="s">
        <v>45</v>
      </c>
      <c r="I69" s="372" t="e">
        <v>#N/A</v>
      </c>
      <c r="J69" s="173" t="e">
        <f t="shared" si="14"/>
        <v>#N/A</v>
      </c>
      <c r="K69" s="79" t="e">
        <f>_xll.qlDepositRateHelper2(,IF(DataSelect="Mx_Live",$J69,$I69),IF(RIGHT($D69,1)="N","1D",$D69),$E69,Calendar,$F69,$G69,$H69,Permanent,Trigger,ObjectOverwrite)</f>
        <v>#VALUE!</v>
      </c>
      <c r="L69" s="74" t="b">
        <f t="shared" si="10"/>
        <v>0</v>
      </c>
      <c r="O69" s="16" t="str">
        <f t="shared" si="13"/>
        <v>Dp</v>
      </c>
      <c r="P69" s="16" t="e">
        <f t="shared" si="17"/>
        <v>#N/A</v>
      </c>
      <c r="Q69" s="9" t="e">
        <f t="shared" si="18"/>
        <v>#VALUE!</v>
      </c>
      <c r="R69" s="9" t="b">
        <f t="shared" si="19"/>
        <v>0</v>
      </c>
      <c r="S69" s="9" t="e">
        <v>#N/A</v>
      </c>
      <c r="T69" s="9" t="e">
        <f>_xll.qlRateHelperQuoteName(S69,Trigger)</f>
        <v>#VALUE!</v>
      </c>
      <c r="U69" s="83" t="e">
        <f>_xll.qlRateHelperQuoteValue(S69,_xll.ohTrigger(Trigger,TriggerON))</f>
        <v>#VALUE!</v>
      </c>
      <c r="V69" s="254" t="str">
        <f>IFERROR(_xll.qlFuturesRateHelperConvexityAdjustment(S69,Trigger),"--")</f>
        <v>--</v>
      </c>
      <c r="W69" s="10" t="e">
        <f>_xll.qlRateHelperEarliestDate(S69,Trigger)</f>
        <v>#VALUE!</v>
      </c>
      <c r="X69" s="10" t="e">
        <f>_xll.qlRateHelperLatestDate(S69,Trigger)</f>
        <v>#VALUE!</v>
      </c>
      <c r="Y69" s="167" t="e">
        <v>#N/A</v>
      </c>
    </row>
    <row r="70" spans="1:25" ht="11.25" customHeight="1" x14ac:dyDescent="0.2">
      <c r="A70" s="72" t="s">
        <v>41</v>
      </c>
      <c r="B70" s="75" t="e">
        <v>#N/A</v>
      </c>
      <c r="C70" s="73" t="e">
        <v>#N/A</v>
      </c>
      <c r="D70" s="73" t="e">
        <f t="shared" si="12"/>
        <v>#N/A</v>
      </c>
      <c r="E70" s="74" t="e">
        <f t="shared" si="15"/>
        <v>#N/A</v>
      </c>
      <c r="F70" s="81" t="e">
        <f t="shared" si="11"/>
        <v>#N/A</v>
      </c>
      <c r="G70" s="76" t="e">
        <f t="shared" si="16"/>
        <v>#N/A</v>
      </c>
      <c r="H70" s="77" t="s">
        <v>45</v>
      </c>
      <c r="I70" s="372" t="e">
        <v>#N/A</v>
      </c>
      <c r="J70" s="173" t="e">
        <f t="shared" si="14"/>
        <v>#N/A</v>
      </c>
      <c r="K70" s="79" t="e">
        <f>_xll.qlDepositRateHelper2(,IF(DataSelect="Mx_Live",$J70,$I70),IF(RIGHT($D70,1)="N","1D",$D70),$E70,Calendar,$F70,$G70,$H70,Permanent,Trigger,ObjectOverwrite)</f>
        <v>#VALUE!</v>
      </c>
      <c r="L70" s="74" t="b">
        <f t="shared" si="10"/>
        <v>0</v>
      </c>
      <c r="O70" s="16" t="str">
        <f t="shared" si="13"/>
        <v>Dp</v>
      </c>
      <c r="P70" s="16" t="e">
        <f t="shared" si="17"/>
        <v>#N/A</v>
      </c>
      <c r="Q70" s="9" t="e">
        <f t="shared" si="18"/>
        <v>#VALUE!</v>
      </c>
      <c r="R70" s="9" t="b">
        <f t="shared" si="19"/>
        <v>0</v>
      </c>
      <c r="S70" s="9" t="e">
        <v>#N/A</v>
      </c>
      <c r="T70" s="9" t="e">
        <f>_xll.qlRateHelperQuoteName(S70,Trigger)</f>
        <v>#VALUE!</v>
      </c>
      <c r="U70" s="83" t="e">
        <f>_xll.qlRateHelperQuoteValue(S70,_xll.ohTrigger(Trigger,TriggerON))</f>
        <v>#VALUE!</v>
      </c>
      <c r="V70" s="254" t="str">
        <f>IFERROR(_xll.qlFuturesRateHelperConvexityAdjustment(S70,Trigger),"--")</f>
        <v>--</v>
      </c>
      <c r="W70" s="10" t="e">
        <f>_xll.qlRateHelperEarliestDate(S70,Trigger)</f>
        <v>#VALUE!</v>
      </c>
      <c r="X70" s="10" t="e">
        <f>_xll.qlRateHelperLatestDate(S70,Trigger)</f>
        <v>#VALUE!</v>
      </c>
      <c r="Y70" s="167" t="e">
        <v>#N/A</v>
      </c>
    </row>
    <row r="71" spans="1:25" ht="11.25" customHeight="1" x14ac:dyDescent="0.2">
      <c r="A71" s="4" t="s">
        <v>41</v>
      </c>
      <c r="B71" s="13" t="e">
        <v>#N/A</v>
      </c>
      <c r="C71" s="14" t="e">
        <v>#N/A</v>
      </c>
      <c r="D71" s="14" t="e">
        <f t="shared" si="12"/>
        <v>#N/A</v>
      </c>
      <c r="E71" s="12" t="e">
        <f t="shared" si="15"/>
        <v>#N/A</v>
      </c>
      <c r="F71" s="18" t="e">
        <f t="shared" si="11"/>
        <v>#N/A</v>
      </c>
      <c r="G71" s="15" t="e">
        <f t="shared" si="16"/>
        <v>#N/A</v>
      </c>
      <c r="H71" s="5" t="s">
        <v>45</v>
      </c>
      <c r="I71" s="374" t="e">
        <v>#N/A</v>
      </c>
      <c r="J71" s="175" t="e">
        <f t="shared" si="14"/>
        <v>#N/A</v>
      </c>
      <c r="K71" s="7" t="e">
        <f>_xll.qlDepositRateHelper2(,IF(DataSelect="Mx_Live",$J71,$I71),IF(RIGHT($D71,1)="N","1D",$D71),$E71,Calendar,$F71,$G71,$H71,Permanent,Trigger,ObjectOverwrite)</f>
        <v>#VALUE!</v>
      </c>
      <c r="L71" s="12" t="b">
        <f t="shared" si="10"/>
        <v>0</v>
      </c>
      <c r="O71" s="17" t="str">
        <f t="shared" si="13"/>
        <v>Dp</v>
      </c>
      <c r="P71" s="17" t="e">
        <f t="shared" si="17"/>
        <v>#N/A</v>
      </c>
      <c r="Q71" s="11" t="e">
        <f t="shared" si="18"/>
        <v>#VALUE!</v>
      </c>
      <c r="R71" s="11" t="b">
        <f t="shared" si="19"/>
        <v>0</v>
      </c>
      <c r="S71" s="11" t="e">
        <v>#N/A</v>
      </c>
      <c r="T71" s="11" t="e">
        <f>_xll.qlRateHelperQuoteName(S71,Trigger)</f>
        <v>#VALUE!</v>
      </c>
      <c r="U71" s="163" t="e">
        <f>_xll.qlRateHelperQuoteValue(S71,_xll.ohTrigger(Trigger,TriggerON))</f>
        <v>#VALUE!</v>
      </c>
      <c r="V71" s="255" t="str">
        <f>IFERROR(_xll.qlFuturesRateHelperConvexityAdjustment(S71,Trigger),"--")</f>
        <v>--</v>
      </c>
      <c r="W71" s="19" t="e">
        <f>_xll.qlRateHelperEarliestDate(S71,Trigger)</f>
        <v>#VALUE!</v>
      </c>
      <c r="X71" s="19" t="e">
        <f>_xll.qlRateHelperLatestDate(S71,Trigger)</f>
        <v>#VALUE!</v>
      </c>
      <c r="Y71" s="168" t="e">
        <v>#N/A</v>
      </c>
    </row>
    <row r="72" spans="1:25" ht="11.25" customHeight="1" x14ac:dyDescent="0.2"/>
    <row r="73" spans="1:25" ht="11.25" customHeight="1" x14ac:dyDescent="0.2"/>
    <row r="74" spans="1:25" ht="11.25" customHeight="1" x14ac:dyDescent="0.2"/>
    <row r="75" spans="1:25" ht="11.25" customHeight="1" x14ac:dyDescent="0.2"/>
    <row r="76" spans="1:25" ht="11.25" customHeight="1" x14ac:dyDescent="0.2"/>
    <row r="77" spans="1:25" ht="11.25" customHeight="1" x14ac:dyDescent="0.2"/>
    <row r="78" spans="1:25" ht="11.25" customHeight="1" x14ac:dyDescent="0.2"/>
    <row r="79" spans="1:25" ht="11.25" customHeight="1" x14ac:dyDescent="0.2"/>
    <row r="80" spans="1:25" ht="11.25" customHeight="1" x14ac:dyDescent="0.2"/>
  </sheetData>
  <dataValidations disablePrompts="1"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U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92" hidden="1" customWidth="1" outlineLevel="1"/>
    <col min="2" max="2" width="11" style="92" hidden="1" customWidth="1" outlineLevel="1"/>
    <col min="3" max="3" width="10" style="92" hidden="1" customWidth="1" outlineLevel="1"/>
    <col min="4" max="4" width="9" style="95" hidden="1" customWidth="1" outlineLevel="1"/>
    <col min="5" max="5" width="10" style="94" hidden="1" customWidth="1" outlineLevel="1"/>
    <col min="6" max="6" width="19" style="96" hidden="1" customWidth="1" outlineLevel="1"/>
    <col min="7" max="7" width="10" style="92" hidden="1" customWidth="1" outlineLevel="1"/>
    <col min="8" max="8" width="20.28515625" style="92" hidden="1" customWidth="1" outlineLevel="1"/>
    <col min="9" max="9" width="11.5703125" style="92" hidden="1" customWidth="1" outlineLevel="1"/>
    <col min="10" max="10" width="19.28515625" style="92" hidden="1" customWidth="1" outlineLevel="1"/>
    <col min="11" max="11" width="15.140625" style="348" hidden="1" customWidth="1" outlineLevel="1"/>
    <col min="12" max="12" width="9" style="94" hidden="1" customWidth="1" outlineLevel="1"/>
    <col min="13" max="13" width="2.7109375" style="92" customWidth="1" collapsed="1"/>
    <col min="14" max="14" width="9" style="92" hidden="1" customWidth="1" outlineLevel="1"/>
    <col min="15" max="15" width="5" style="92" hidden="1" customWidth="1" outlineLevel="1"/>
    <col min="16" max="16" width="15.140625" style="348" hidden="1" customWidth="1" outlineLevel="1"/>
    <col min="17" max="17" width="9.140625" style="92" hidden="1" customWidth="1" outlineLevel="1"/>
    <col min="18" max="18" width="8.85546875" style="348" hidden="1" customWidth="1" outlineLevel="1"/>
    <col min="19" max="19" width="5" style="348" hidden="1" customWidth="1" outlineLevel="1"/>
    <col min="20" max="20" width="15.140625" style="92" hidden="1" customWidth="1" outlineLevel="1"/>
    <col min="21" max="21" width="19.28515625" style="92" bestFit="1" customWidth="1" collapsed="1"/>
    <col min="22" max="22" width="16.140625" style="92" bestFit="1" customWidth="1"/>
    <col min="23" max="23" width="9" style="92" bestFit="1" customWidth="1"/>
    <col min="24" max="25" width="17.28515625" style="92" bestFit="1" customWidth="1"/>
    <col min="26" max="26" width="10" style="92" bestFit="1" customWidth="1"/>
    <col min="27" max="27" width="2.7109375" style="92" customWidth="1"/>
    <col min="28" max="28" width="15.140625" style="92" customWidth="1"/>
    <col min="29" max="29" width="14.85546875" style="92" customWidth="1"/>
    <col min="30" max="30" width="2.7109375" style="92" customWidth="1"/>
    <col min="31" max="31" width="3" style="274" bestFit="1" customWidth="1"/>
    <col min="32" max="32" width="5" style="274" bestFit="1" customWidth="1"/>
    <col min="33" max="33" width="15.140625" style="274" bestFit="1" customWidth="1"/>
    <col min="34" max="35" width="8" style="274" bestFit="1" customWidth="1"/>
    <col min="36" max="36" width="8" style="92" bestFit="1" customWidth="1"/>
    <col min="37" max="37" width="17.28515625" style="92" bestFit="1" customWidth="1"/>
    <col min="38" max="38" width="11.7109375" style="92" customWidth="1"/>
    <col min="39" max="40" width="2.7109375" style="92" customWidth="1"/>
    <col min="41" max="41" width="3" style="92" bestFit="1" customWidth="1"/>
    <col min="42" max="44" width="17.28515625" style="92" bestFit="1" customWidth="1"/>
    <col min="45" max="45" width="9" style="92" bestFit="1" customWidth="1"/>
    <col min="46" max="16384" width="9.140625" style="92"/>
  </cols>
  <sheetData>
    <row r="1" spans="1:47" s="84" customFormat="1" ht="21.75" customHeight="1" x14ac:dyDescent="0.2">
      <c r="B1" s="85"/>
      <c r="C1" s="85"/>
      <c r="D1" s="86"/>
      <c r="E1" s="87"/>
      <c r="F1" s="88"/>
      <c r="G1" s="89"/>
      <c r="H1" s="84" t="s">
        <v>1</v>
      </c>
      <c r="I1" s="84" t="s">
        <v>2</v>
      </c>
      <c r="K1" s="331"/>
      <c r="L1" s="87"/>
      <c r="P1" s="331"/>
      <c r="R1" s="331"/>
      <c r="S1" s="331"/>
      <c r="U1" s="232" t="str">
        <f>Currency&amp;" "&amp;Tenor</f>
        <v>EUR 1M</v>
      </c>
      <c r="V1" s="233"/>
      <c r="W1" s="233"/>
      <c r="X1" s="214"/>
      <c r="Y1" s="213"/>
      <c r="Z1" s="252" t="s">
        <v>221</v>
      </c>
      <c r="AB1" s="253" t="s">
        <v>212</v>
      </c>
      <c r="AC1" s="251">
        <v>6</v>
      </c>
      <c r="AO1" s="110"/>
      <c r="AP1" s="110" t="s">
        <v>256</v>
      </c>
      <c r="AQ1" s="110" t="s">
        <v>231</v>
      </c>
      <c r="AR1" s="110" t="s">
        <v>257</v>
      </c>
      <c r="AS1" s="110" t="str">
        <f>"F "&amp;Tenor</f>
        <v>F 1M</v>
      </c>
      <c r="AT1" s="110" t="str">
        <f>"F "&amp;Tenor&amp;" QL"</f>
        <v>F 1M QL</v>
      </c>
      <c r="AU1" s="84" t="str">
        <f>_xll.qlEuribor(,Tenor,Currency&amp;Tenor,Permanent,Trigger,ObjectOverwrite)</f>
        <v>obj_0080a#0004</v>
      </c>
    </row>
    <row r="2" spans="1:47" s="84" customFormat="1" ht="22.5" customHeight="1" x14ac:dyDescent="0.2">
      <c r="A2" s="64" t="s">
        <v>12</v>
      </c>
      <c r="B2" s="64" t="s">
        <v>236</v>
      </c>
      <c r="C2" s="64" t="s">
        <v>237</v>
      </c>
      <c r="D2" s="64" t="s">
        <v>50</v>
      </c>
      <c r="E2" s="64" t="s">
        <v>238</v>
      </c>
      <c r="F2" s="64" t="s">
        <v>7</v>
      </c>
      <c r="G2" s="64" t="s">
        <v>239</v>
      </c>
      <c r="H2" s="64" t="s">
        <v>240</v>
      </c>
      <c r="I2" s="64" t="s">
        <v>251</v>
      </c>
      <c r="J2" s="369" t="s">
        <v>252</v>
      </c>
      <c r="K2" s="64" t="s">
        <v>38</v>
      </c>
      <c r="L2" s="64" t="s">
        <v>42</v>
      </c>
      <c r="N2" s="400" t="s">
        <v>12</v>
      </c>
      <c r="O2" s="400"/>
      <c r="P2" s="400" t="s">
        <v>38</v>
      </c>
      <c r="Q2" s="400" t="s">
        <v>42</v>
      </c>
      <c r="R2" s="400" t="s">
        <v>220</v>
      </c>
      <c r="S2" s="400" t="s">
        <v>211</v>
      </c>
      <c r="T2" s="400" t="s">
        <v>38</v>
      </c>
      <c r="U2" s="400" t="s">
        <v>73</v>
      </c>
      <c r="V2" s="401" t="s">
        <v>34</v>
      </c>
      <c r="W2" s="401"/>
      <c r="X2" s="400" t="s">
        <v>32</v>
      </c>
      <c r="Y2" s="400" t="s">
        <v>33</v>
      </c>
      <c r="Z2" s="256">
        <f t="array" ref="Z2:Z96">_xll.qlPiecewiseYieldCurveData(YieldCurve_1M,Trigger)</f>
        <v>-6.8075225169575199E-4</v>
      </c>
      <c r="AB2" s="253" t="s">
        <v>213</v>
      </c>
      <c r="AC2" s="250" t="s">
        <v>224</v>
      </c>
      <c r="AO2" s="102" t="s">
        <v>203</v>
      </c>
      <c r="AP2" s="103">
        <f>Evaluationdate</f>
        <v>42153</v>
      </c>
      <c r="AQ2" s="103">
        <f>Settlementdate</f>
        <v>42157</v>
      </c>
      <c r="AR2" s="103">
        <f>_xll.qlInterestRateIndexMaturity(Currency&amp;"ibor"&amp;Tenor,AQ2,Trigger)</f>
        <v>42187</v>
      </c>
      <c r="AS2" s="256">
        <f>_xll.qlIndexFixing($AC$5,AP2,TRUE,_xll.ohTrigger(Trigger,Trigger1M))</f>
        <v>-5.7999999996782847E-4</v>
      </c>
      <c r="AT2" s="256">
        <f>_xll.qlIndexFixing($AU$1,AP2,TRUE,_xll.ohTrigger(Trigger,Trigger1M))</f>
        <v>-5.9000000001585562E-4</v>
      </c>
    </row>
    <row r="3" spans="1:47" s="84" customFormat="1" ht="11.25" customHeight="1" x14ac:dyDescent="0.2">
      <c r="A3" s="285" t="s">
        <v>241</v>
      </c>
      <c r="B3" s="382" t="str">
        <f t="array" ref="B3:B20">_xll.ohFilter(Quote!J4:J102,Quote!I4:I102="DP")</f>
        <v>ON</v>
      </c>
      <c r="C3" s="383" t="str">
        <f t="array" ref="C3:C20">SUBSTITUTE(_xll.ohFilter(PastedValue!AI2:AI66,PastedValue!AE2:AE66="Dp"),"/N","N")</f>
        <v>ON</v>
      </c>
      <c r="D3" s="384" t="str">
        <f t="shared" ref="D3:D20" si="0">IF(DataSelect="Reference",$C3,$B3)</f>
        <v>ON</v>
      </c>
      <c r="E3" s="286">
        <f t="shared" ref="E3:E20" si="1">IF($D3="ON",0,IF($D3="TN",1,2))</f>
        <v>0</v>
      </c>
      <c r="F3" s="287" t="s">
        <v>244</v>
      </c>
      <c r="G3" s="288" t="b">
        <v>0</v>
      </c>
      <c r="H3" s="289" t="s">
        <v>45</v>
      </c>
      <c r="I3" s="363">
        <f t="array" ref="I3:I20">_xll.ohFilter(PastedValue!AL2:AL62,PastedValue!AE2:AE62="Dp")/100</f>
        <v>-6.7142499999999991E-4</v>
      </c>
      <c r="J3" s="70" t="str">
        <f t="shared" ref="J3:J20" si="2">Currency&amp;"YC"&amp;Tenor&amp;"_"&amp;B3&amp;"D"&amp;IF(RIGHT(B3,1)="N",Tenor,"")</f>
        <v>EURYC1M_OND1M</v>
      </c>
      <c r="K3" s="395" t="str">
        <f>IFERROR(_xll.qlDepositRateHelper2(,IF(DataSelect="Reference",$I3,$J3),IF(RIGHT($D3,1)="N","1D",$D3),$E3,Calendar,$F3,$G3,$H3,,_xll.ohTrigger(Trigger,DataSelect)),"--")</f>
        <v>obj_00881#0016</v>
      </c>
      <c r="L3" s="286" t="b">
        <f>IF(K3="--",FALSE,TRUE)</f>
        <v>1</v>
      </c>
      <c r="M3" s="85"/>
      <c r="N3" s="353" t="str">
        <f t="shared" ref="N3:N19" si="3">A3</f>
        <v>DP</v>
      </c>
      <c r="O3" s="353" t="str">
        <f t="shared" ref="O3:O19" si="4">C3</f>
        <v>ON</v>
      </c>
      <c r="P3" s="338" t="str">
        <f>K3</f>
        <v>obj_00881#0016</v>
      </c>
      <c r="Q3" s="102" t="b">
        <f>L3</f>
        <v>1</v>
      </c>
      <c r="R3" s="338">
        <v>1</v>
      </c>
      <c r="S3" s="338">
        <v>1</v>
      </c>
      <c r="T3" s="102" t="str">
        <f t="array" ref="T3:T96">_xll.qlRateHelperSelection(_xll.ohFilter(P3:P85,Q3:Q85),_xll.ohFilter(S3:S85,Q3:Q85),$AC$1,$AC$3,$AC$4,$AC$2,_xll.ohFilter(R3:R85,Q3:Q85),Trigger)</f>
        <v>obj_00881</v>
      </c>
      <c r="U3" s="102" t="str">
        <f>_xll.qlRateHelperQuoteName(T3)</f>
        <v/>
      </c>
      <c r="V3" s="350">
        <f>_xll.qlRateHelperRate(T3,_xll.ohTrigger(Trigger,Trigger1M))</f>
        <v>-6.7142499999999991E-4</v>
      </c>
      <c r="W3" s="350" t="str">
        <f>IFERROR(_xll.qlFuturesRateHelperConvexityAdjustment(T3,Trigger),"--")</f>
        <v>--</v>
      </c>
      <c r="X3" s="103">
        <f>_xll.qlRateHelperEarliestDate(T3,Trigger)</f>
        <v>42153</v>
      </c>
      <c r="Y3" s="103">
        <f>_xll.qlRateHelperLatestDate(T3,Trigger)</f>
        <v>42156</v>
      </c>
      <c r="Z3" s="256">
        <v>-6.8075225169575199E-4</v>
      </c>
      <c r="AB3" s="253" t="s">
        <v>222</v>
      </c>
      <c r="AC3" s="258">
        <v>0</v>
      </c>
      <c r="AD3" s="261"/>
      <c r="AO3" s="104" t="s">
        <v>203</v>
      </c>
      <c r="AP3" s="105">
        <f>_xll.qlInterestRateIndexFixingDate(Currency&amp;"ibor"&amp;Tenor,AQ3,Trigger)</f>
        <v>42156</v>
      </c>
      <c r="AQ3" s="105">
        <f>_xll.qlCalendarAdvance(Calendar,AQ2,AO3,"f",,Trigger)</f>
        <v>42158</v>
      </c>
      <c r="AR3" s="105">
        <f>_xll.qlInterestRateIndexMaturity(Currency&amp;"ibor"&amp;Tenor,AQ3,Trigger)</f>
        <v>42188</v>
      </c>
      <c r="AS3" s="257">
        <f>_xll.qlIndexFixing($AC$5,AP3,TRUE,_xll.ohTrigger(Trigger,Trigger1M))</f>
        <v>-5.7878300989111509E-4</v>
      </c>
      <c r="AT3" s="257">
        <f>_xll.qlIndexFixing($AU$1,AP3,TRUE,_xll.ohTrigger(Trigger,Trigger1M))</f>
        <v>-5.82628350836778E-4</v>
      </c>
    </row>
    <row r="4" spans="1:47" s="84" customFormat="1" ht="11.25" customHeight="1" x14ac:dyDescent="0.2">
      <c r="A4" s="291" t="s">
        <v>241</v>
      </c>
      <c r="B4" s="385" t="str">
        <v>TN</v>
      </c>
      <c r="C4" s="386" t="str">
        <v>TN</v>
      </c>
      <c r="D4" s="387" t="str">
        <f t="shared" si="0"/>
        <v>TN</v>
      </c>
      <c r="E4" s="292">
        <f t="shared" si="1"/>
        <v>1</v>
      </c>
      <c r="F4" s="293" t="s">
        <v>244</v>
      </c>
      <c r="G4" s="294" t="b">
        <v>0</v>
      </c>
      <c r="H4" s="295" t="s">
        <v>45</v>
      </c>
      <c r="I4" s="364">
        <v>-6.6951034000000006E-4</v>
      </c>
      <c r="J4" s="78" t="str">
        <f t="shared" si="2"/>
        <v>EURYC1M_TND1M</v>
      </c>
      <c r="K4" s="396" t="str">
        <f>IFERROR(_xll.qlDepositRateHelper2(,IF(DataSelect="Reference",$I4,$J4),IF(RIGHT($D4,1)="N","1D",$D4),$E4,Calendar,$F4,$G4,$H4,,_xll.ohTrigger(Trigger,DataSelect)),"--")</f>
        <v>obj_0087e#0016</v>
      </c>
      <c r="L4" s="292" t="b">
        <f t="shared" ref="L4:L20" si="5">IF(K4="--",FALSE,TRUE)</f>
        <v>1</v>
      </c>
      <c r="M4" s="91"/>
      <c r="N4" s="351" t="str">
        <f t="shared" si="3"/>
        <v>DP</v>
      </c>
      <c r="O4" s="351" t="str">
        <f t="shared" si="4"/>
        <v>TN</v>
      </c>
      <c r="P4" s="352" t="str">
        <f t="shared" ref="P4:Q19" si="6">K4</f>
        <v>obj_0087e#0016</v>
      </c>
      <c r="Q4" s="104" t="b">
        <f t="shared" si="6"/>
        <v>1</v>
      </c>
      <c r="R4" s="352">
        <v>1</v>
      </c>
      <c r="S4" s="352">
        <v>1</v>
      </c>
      <c r="T4" s="104" t="str">
        <v>obj_0087e</v>
      </c>
      <c r="U4" s="104" t="str">
        <f>_xll.qlRateHelperQuoteName(T4)</f>
        <v/>
      </c>
      <c r="V4" s="349">
        <f>_xll.qlRateHelperRate(T4,_xll.ohTrigger(Trigger,Trigger1M))</f>
        <v>-6.6951034000000006E-4</v>
      </c>
      <c r="W4" s="349" t="str">
        <f>IFERROR(_xll.qlFuturesRateHelperConvexityAdjustment(T4,Trigger),"--")</f>
        <v>--</v>
      </c>
      <c r="X4" s="105">
        <f>_xll.qlRateHelperEarliestDate(T4,Trigger)</f>
        <v>42156</v>
      </c>
      <c r="Y4" s="105">
        <f>_xll.qlRateHelperLatestDate(T4,Trigger)</f>
        <v>42157</v>
      </c>
      <c r="Z4" s="257">
        <v>-6.8026662024709935E-4</v>
      </c>
      <c r="AB4" s="253" t="s">
        <v>223</v>
      </c>
      <c r="AC4" s="258">
        <v>4</v>
      </c>
      <c r="AD4" s="261"/>
      <c r="AO4" s="104" t="s">
        <v>203</v>
      </c>
      <c r="AP4" s="105">
        <f>_xll.qlInterestRateIndexFixingDate(Currency&amp;"ibor"&amp;Tenor,AQ4,Trigger)</f>
        <v>42157</v>
      </c>
      <c r="AQ4" s="105">
        <f>_xll.qlCalendarAdvance(Calendar,AQ3,AO4,"f",,Trigger)</f>
        <v>42159</v>
      </c>
      <c r="AR4" s="105">
        <f>_xll.qlInterestRateIndexMaturity(Currency&amp;"ibor"&amp;Tenor,AQ4,Trigger)</f>
        <v>42191</v>
      </c>
      <c r="AS4" s="257">
        <f>_xll.qlIndexFixing($AC$5,AP4,TRUE,_xll.ohTrigger(Trigger,Trigger1M))</f>
        <v>-5.8158158298862728E-4</v>
      </c>
      <c r="AT4" s="257">
        <f>_xll.qlIndexFixing($AU$1,AP4,TRUE,_xll.ohTrigger(Trigger,Trigger1M))</f>
        <v>-5.7129687931117834E-4</v>
      </c>
    </row>
    <row r="5" spans="1:47" s="84" customFormat="1" ht="11.25" customHeight="1" x14ac:dyDescent="0.2">
      <c r="A5" s="291" t="s">
        <v>241</v>
      </c>
      <c r="B5" s="385" t="str">
        <v>SN</v>
      </c>
      <c r="C5" s="386" t="str">
        <v>SN</v>
      </c>
      <c r="D5" s="387" t="str">
        <f t="shared" si="0"/>
        <v>SN</v>
      </c>
      <c r="E5" s="292">
        <f t="shared" si="1"/>
        <v>2</v>
      </c>
      <c r="F5" s="293" t="s">
        <v>244</v>
      </c>
      <c r="G5" s="294" t="b">
        <v>0</v>
      </c>
      <c r="H5" s="295" t="s">
        <v>45</v>
      </c>
      <c r="I5" s="364">
        <v>-6.6767094999999998E-4</v>
      </c>
      <c r="J5" s="78" t="str">
        <f t="shared" si="2"/>
        <v>EURYC1M_SND1M</v>
      </c>
      <c r="K5" s="396" t="str">
        <f>IFERROR(_xll.qlDepositRateHelper2(,IF(DataSelect="Reference",$I5,$J5),IF(RIGHT($D5,1)="N","1D",$D5),$E5,Calendar,$F5,$G5,$H5,,_xll.ohTrigger(Trigger,DataSelect)),"--")</f>
        <v>obj_0087f#0016</v>
      </c>
      <c r="L5" s="292" t="b">
        <f t="shared" si="5"/>
        <v>1</v>
      </c>
      <c r="M5" s="91"/>
      <c r="N5" s="351" t="str">
        <f t="shared" si="3"/>
        <v>DP</v>
      </c>
      <c r="O5" s="351" t="str">
        <f t="shared" si="4"/>
        <v>SN</v>
      </c>
      <c r="P5" s="352" t="str">
        <f t="shared" si="6"/>
        <v>obj_0087f#0016</v>
      </c>
      <c r="Q5" s="104" t="b">
        <f t="shared" si="6"/>
        <v>1</v>
      </c>
      <c r="R5" s="352">
        <v>1</v>
      </c>
      <c r="S5" s="352">
        <v>1</v>
      </c>
      <c r="T5" s="104" t="str">
        <v>obj_0087f</v>
      </c>
      <c r="U5" s="104" t="str">
        <f>_xll.qlRateHelperQuoteName(T5)</f>
        <v/>
      </c>
      <c r="V5" s="349">
        <f>_xll.qlRateHelperRate(T5,_xll.ohTrigger(Trigger,Trigger1M))</f>
        <v>-6.6767094999999998E-4</v>
      </c>
      <c r="W5" s="349" t="str">
        <f>IFERROR(_xll.qlFuturesRateHelperConvexityAdjustment(T5,Trigger),"--")</f>
        <v>--</v>
      </c>
      <c r="X5" s="105">
        <f>_xll.qlRateHelperEarliestDate(T5,Trigger)</f>
        <v>42157</v>
      </c>
      <c r="Y5" s="105">
        <f>_xll.qlRateHelperLatestDate(T5,Trigger)</f>
        <v>42158</v>
      </c>
      <c r="Z5" s="257">
        <v>-6.7960225327299423E-4</v>
      </c>
      <c r="AB5" s="253" t="s">
        <v>4</v>
      </c>
      <c r="AC5" s="258" t="str">
        <f>_xll.qlEuribor(,Tenor,YieldCurve_1M,Permanent,YieldCurve_1M,ObjectOverwrite)</f>
        <v>obj_00a79#0015</v>
      </c>
      <c r="AD5" s="261"/>
      <c r="AO5" s="104" t="s">
        <v>203</v>
      </c>
      <c r="AP5" s="105">
        <f>_xll.qlInterestRateIndexFixingDate(Currency&amp;"ibor"&amp;Tenor,AQ5,Trigger)</f>
        <v>42158</v>
      </c>
      <c r="AQ5" s="105">
        <f>_xll.qlCalendarAdvance(Calendar,AQ4,AO5,"f",,Trigger)</f>
        <v>42160</v>
      </c>
      <c r="AR5" s="105">
        <f>_xll.qlInterestRateIndexMaturity(Currency&amp;"ibor"&amp;Tenor,AQ5,Trigger)</f>
        <v>42191</v>
      </c>
      <c r="AS5" s="257">
        <f>_xll.qlIndexFixing($AC$5,AP5,TRUE,_xll.ohTrigger(Trigger,Trigger1M))</f>
        <v>-5.7915658697225579E-4</v>
      </c>
      <c r="AT5" s="257">
        <f>_xll.qlIndexFixing($AU$1,AP5,TRUE,_xll.ohTrigger(Trigger,Trigger1M))</f>
        <v>-5.6704936602258726E-4</v>
      </c>
    </row>
    <row r="6" spans="1:47" s="84" customFormat="1" ht="11.25" customHeight="1" x14ac:dyDescent="0.2">
      <c r="A6" s="291" t="s">
        <v>241</v>
      </c>
      <c r="B6" s="385" t="str">
        <v>1W</v>
      </c>
      <c r="C6" s="386" t="str">
        <v>1W</v>
      </c>
      <c r="D6" s="387" t="str">
        <f t="shared" si="0"/>
        <v>1W</v>
      </c>
      <c r="E6" s="292">
        <f t="shared" si="1"/>
        <v>2</v>
      </c>
      <c r="F6" s="293" t="s">
        <v>244</v>
      </c>
      <c r="G6" s="294" t="b">
        <v>0</v>
      </c>
      <c r="H6" s="295" t="s">
        <v>45</v>
      </c>
      <c r="I6" s="364">
        <v>-6.5399999999999996E-4</v>
      </c>
      <c r="J6" s="78" t="str">
        <f t="shared" si="2"/>
        <v>EURYC1M_1WD</v>
      </c>
      <c r="K6" s="396" t="str">
        <f>IFERROR(_xll.qlDepositRateHelper2(,IF(DataSelect="Reference",$I6,$J6),IF(RIGHT($D6,1)="N","1D",$D6),$E6,Calendar,$F6,$G6,$H6,,_xll.ohTrigger(Trigger,DataSelect)),"--")</f>
        <v>obj_0087d#0012</v>
      </c>
      <c r="L6" s="292" t="b">
        <f t="shared" si="5"/>
        <v>1</v>
      </c>
      <c r="M6" s="91"/>
      <c r="N6" s="351" t="str">
        <f t="shared" si="3"/>
        <v>DP</v>
      </c>
      <c r="O6" s="351" t="str">
        <f t="shared" si="4"/>
        <v>1W</v>
      </c>
      <c r="P6" s="352" t="str">
        <f t="shared" si="6"/>
        <v>obj_0087d#0012</v>
      </c>
      <c r="Q6" s="104" t="b">
        <f t="shared" si="6"/>
        <v>1</v>
      </c>
      <c r="R6" s="352">
        <v>1</v>
      </c>
      <c r="S6" s="352">
        <v>1</v>
      </c>
      <c r="T6" s="104" t="str">
        <v>obj_0087d</v>
      </c>
      <c r="U6" s="104" t="str">
        <f>_xll.qlRateHelperQuoteName(T6)</f>
        <v/>
      </c>
      <c r="V6" s="349">
        <f>_xll.qlRateHelperRate(T6,_xll.ohTrigger(Trigger,Trigger1M))</f>
        <v>-6.5399999999999996E-4</v>
      </c>
      <c r="W6" s="349" t="str">
        <f>IFERROR(_xll.qlFuturesRateHelperConvexityAdjustment(T6,Trigger),"--")</f>
        <v>--</v>
      </c>
      <c r="X6" s="105">
        <f>_xll.qlRateHelperEarliestDate(T6,Trigger)</f>
        <v>42157</v>
      </c>
      <c r="Y6" s="105">
        <f>_xll.qlRateHelperLatestDate(T6,Trigger)</f>
        <v>42164</v>
      </c>
      <c r="Z6" s="257">
        <v>-6.6933448430250256E-4</v>
      </c>
      <c r="AD6" s="261"/>
      <c r="AO6" s="104" t="s">
        <v>203</v>
      </c>
      <c r="AP6" s="105">
        <f>_xll.qlInterestRateIndexFixingDate(Currency&amp;"ibor"&amp;Tenor,AQ6,Trigger)</f>
        <v>42159</v>
      </c>
      <c r="AQ6" s="105">
        <f>_xll.qlCalendarAdvance(Calendar,AQ5,AO6,"f",,Trigger)</f>
        <v>42163</v>
      </c>
      <c r="AR6" s="105">
        <f>_xll.qlInterestRateIndexMaturity(Currency&amp;"ibor"&amp;Tenor,AQ6,Trigger)</f>
        <v>42193</v>
      </c>
      <c r="AS6" s="257">
        <f>_xll.qlIndexFixing($AC$5,AP6,TRUE,_xll.ohTrigger(Trigger,Trigger1M))</f>
        <v>-5.7622978859539487E-4</v>
      </c>
      <c r="AT6" s="257">
        <f>_xll.qlIndexFixing($AU$1,AP6,TRUE,_xll.ohTrigger(Trigger,Trigger1M))</f>
        <v>-5.5103350379814842E-4</v>
      </c>
    </row>
    <row r="7" spans="1:47" s="84" customFormat="1" ht="11.25" customHeight="1" x14ac:dyDescent="0.2">
      <c r="A7" s="291" t="s">
        <v>241</v>
      </c>
      <c r="B7" s="385" t="str">
        <v>2W</v>
      </c>
      <c r="C7" s="386" t="str">
        <v>2W</v>
      </c>
      <c r="D7" s="387" t="str">
        <f t="shared" si="0"/>
        <v>2W</v>
      </c>
      <c r="E7" s="292">
        <f t="shared" si="1"/>
        <v>2</v>
      </c>
      <c r="F7" s="293" t="s">
        <v>244</v>
      </c>
      <c r="G7" s="294" t="b">
        <v>0</v>
      </c>
      <c r="H7" s="295" t="s">
        <v>45</v>
      </c>
      <c r="I7" s="364">
        <v>-6.29E-4</v>
      </c>
      <c r="J7" s="78" t="str">
        <f t="shared" si="2"/>
        <v>EURYC1M_2WD</v>
      </c>
      <c r="K7" s="396" t="str">
        <f>IFERROR(_xll.qlDepositRateHelper2(,IF(DataSelect="Reference",$I7,$J7),IF(RIGHT($D7,1)="N","1D",$D7),$E7,Calendar,$F7,$G7,$H7,,_xll.ohTrigger(Trigger,DataSelect)),"--")</f>
        <v>obj_00879#0016</v>
      </c>
      <c r="L7" s="292" t="b">
        <f t="shared" si="5"/>
        <v>1</v>
      </c>
      <c r="M7" s="91"/>
      <c r="N7" s="351" t="str">
        <f t="shared" si="3"/>
        <v>DP</v>
      </c>
      <c r="O7" s="351" t="str">
        <f t="shared" si="4"/>
        <v>2W</v>
      </c>
      <c r="P7" s="352" t="str">
        <f t="shared" si="6"/>
        <v>obj_00879#0016</v>
      </c>
      <c r="Q7" s="104" t="b">
        <f t="shared" si="6"/>
        <v>1</v>
      </c>
      <c r="R7" s="352">
        <v>1</v>
      </c>
      <c r="S7" s="352">
        <v>1</v>
      </c>
      <c r="T7" s="104" t="str">
        <v>obj_00879</v>
      </c>
      <c r="U7" s="104" t="str">
        <f>_xll.qlRateHelperQuoteName(T7)</f>
        <v/>
      </c>
      <c r="V7" s="349">
        <f>_xll.qlRateHelperRate(T7,_xll.ohTrigger(Trigger,Trigger1M))</f>
        <v>-6.29E-4</v>
      </c>
      <c r="W7" s="349" t="str">
        <f>IFERROR(_xll.qlFuturesRateHelperConvexityAdjustment(T7,Trigger),"--")</f>
        <v>--</v>
      </c>
      <c r="X7" s="105">
        <f>_xll.qlRateHelperEarliestDate(T7,Trigger)</f>
        <v>42157</v>
      </c>
      <c r="Y7" s="105">
        <f>_xll.qlRateHelperLatestDate(T7,Trigger)</f>
        <v>42171</v>
      </c>
      <c r="Z7" s="257">
        <v>-6.471934020237987E-4</v>
      </c>
      <c r="AD7" s="261"/>
      <c r="AO7" s="104" t="s">
        <v>203</v>
      </c>
      <c r="AP7" s="105">
        <f>_xll.qlInterestRateIndexFixingDate(Currency&amp;"ibor"&amp;Tenor,AQ7,Trigger)</f>
        <v>42160</v>
      </c>
      <c r="AQ7" s="105">
        <f>_xll.qlCalendarAdvance(Calendar,AQ6,AO7,"f",,Trigger)</f>
        <v>42164</v>
      </c>
      <c r="AR7" s="105">
        <f>_xll.qlInterestRateIndexMaturity(Currency&amp;"ibor"&amp;Tenor,AQ7,Trigger)</f>
        <v>42194</v>
      </c>
      <c r="AS7" s="257">
        <f>_xll.qlIndexFixing($AC$5,AP7,TRUE,_xll.ohTrigger(Trigger,Trigger1M))</f>
        <v>-5.7628781878804602E-4</v>
      </c>
      <c r="AT7" s="257">
        <f>_xll.qlIndexFixing($AU$1,AP7,TRUE,_xll.ohTrigger(Trigger,Trigger1M))</f>
        <v>-5.4592785647988862E-4</v>
      </c>
    </row>
    <row r="8" spans="1:47" s="84" customFormat="1" ht="11.25" customHeight="1" x14ac:dyDescent="0.2">
      <c r="A8" s="291" t="s">
        <v>241</v>
      </c>
      <c r="B8" s="385" t="str">
        <v>3W</v>
      </c>
      <c r="C8" s="386" t="str">
        <v>3W</v>
      </c>
      <c r="D8" s="387" t="str">
        <f t="shared" si="0"/>
        <v>3W</v>
      </c>
      <c r="E8" s="292">
        <f t="shared" si="1"/>
        <v>2</v>
      </c>
      <c r="F8" s="293" t="s">
        <v>244</v>
      </c>
      <c r="G8" s="294" t="b">
        <v>0</v>
      </c>
      <c r="H8" s="295" t="s">
        <v>45</v>
      </c>
      <c r="I8" s="364">
        <v>-6.1499999999999999E-4</v>
      </c>
      <c r="J8" s="78" t="str">
        <f t="shared" si="2"/>
        <v>EURYC1M_3WD</v>
      </c>
      <c r="K8" s="396" t="str">
        <f>IFERROR(_xll.qlDepositRateHelper2(,IF(DataSelect="Reference",$I8,$J8),IF(RIGHT($D8,1)="N","1D",$D8),$E8,Calendar,$F8,$G8,$H8,,_xll.ohTrigger(Trigger,DataSelect)),"--")</f>
        <v>obj_0087b#0016</v>
      </c>
      <c r="L8" s="292" t="b">
        <f t="shared" si="5"/>
        <v>1</v>
      </c>
      <c r="M8" s="91"/>
      <c r="N8" s="351" t="str">
        <f t="shared" si="3"/>
        <v>DP</v>
      </c>
      <c r="O8" s="351" t="str">
        <f t="shared" si="4"/>
        <v>3W</v>
      </c>
      <c r="P8" s="352" t="str">
        <f t="shared" si="6"/>
        <v>obj_0087b#0016</v>
      </c>
      <c r="Q8" s="104" t="b">
        <f t="shared" si="6"/>
        <v>1</v>
      </c>
      <c r="R8" s="352">
        <v>1</v>
      </c>
      <c r="S8" s="352">
        <v>1</v>
      </c>
      <c r="T8" s="104" t="str">
        <v>obj_0087b</v>
      </c>
      <c r="U8" s="104" t="str">
        <f>_xll.qlRateHelperQuoteName(T8)</f>
        <v/>
      </c>
      <c r="V8" s="349">
        <f>_xll.qlRateHelperRate(T8,_xll.ohTrigger(Trigger,Trigger1M))</f>
        <v>-6.1499999999999999E-4</v>
      </c>
      <c r="W8" s="349" t="str">
        <f>IFERROR(_xll.qlFuturesRateHelperConvexityAdjustment(T8,Trigger),"--")</f>
        <v>--</v>
      </c>
      <c r="X8" s="105">
        <f>_xll.qlRateHelperEarliestDate(T8,Trigger)</f>
        <v>42157</v>
      </c>
      <c r="Y8" s="105">
        <f>_xll.qlRateHelperLatestDate(T8,Trigger)</f>
        <v>42178</v>
      </c>
      <c r="Z8" s="257">
        <v>-6.3262705474688115E-4</v>
      </c>
      <c r="AD8" s="261"/>
      <c r="AO8" s="104" t="s">
        <v>203</v>
      </c>
      <c r="AP8" s="105">
        <f>_xll.qlInterestRateIndexFixingDate(Currency&amp;"ibor"&amp;Tenor,AQ8,Trigger)</f>
        <v>42163</v>
      </c>
      <c r="AQ8" s="105">
        <f>_xll.qlCalendarAdvance(Calendar,AQ7,AO8,"f",,Trigger)</f>
        <v>42165</v>
      </c>
      <c r="AR8" s="105">
        <f>_xll.qlInterestRateIndexMaturity(Currency&amp;"ibor"&amp;Tenor,AQ8,Trigger)</f>
        <v>42195</v>
      </c>
      <c r="AS8" s="257">
        <f>_xll.qlIndexFixing($AC$5,AP8,TRUE,_xll.ohTrigger(Trigger,Trigger1M))</f>
        <v>-5.7710811178024457E-4</v>
      </c>
      <c r="AT8" s="257">
        <f>_xll.qlIndexFixing($AU$1,AP8,TRUE,_xll.ohTrigger(Trigger,Trigger1M))</f>
        <v>-5.4175568011149977E-4</v>
      </c>
    </row>
    <row r="9" spans="1:47" s="84" customFormat="1" ht="11.25" customHeight="1" x14ac:dyDescent="0.2">
      <c r="A9" s="291" t="s">
        <v>241</v>
      </c>
      <c r="B9" s="385" t="str">
        <v>1M</v>
      </c>
      <c r="C9" s="386" t="str">
        <v>1M</v>
      </c>
      <c r="D9" s="387" t="str">
        <f t="shared" si="0"/>
        <v>1M</v>
      </c>
      <c r="E9" s="292">
        <f t="shared" si="1"/>
        <v>2</v>
      </c>
      <c r="F9" s="293" t="s">
        <v>9</v>
      </c>
      <c r="G9" s="294" t="b">
        <v>1</v>
      </c>
      <c r="H9" s="295" t="s">
        <v>45</v>
      </c>
      <c r="I9" s="364">
        <v>-5.8E-4</v>
      </c>
      <c r="J9" s="78" t="str">
        <f t="shared" si="2"/>
        <v>EURYC1M_1MD</v>
      </c>
      <c r="K9" s="396" t="str">
        <f>IFERROR(_xll.qlDepositRateHelper2(,IF(DataSelect="Reference",$I9,$J9),IF(RIGHT($D9,1)="N","1D",$D9),$E9,Calendar,$F9,$G9,$H9,,_xll.ohTrigger(Trigger,DataSelect)),"--")</f>
        <v>obj_0087c#0016</v>
      </c>
      <c r="L9" s="292" t="b">
        <f t="shared" si="5"/>
        <v>1</v>
      </c>
      <c r="M9" s="91"/>
      <c r="N9" s="351" t="str">
        <f t="shared" si="3"/>
        <v>DP</v>
      </c>
      <c r="O9" s="351" t="str">
        <f t="shared" si="4"/>
        <v>1M</v>
      </c>
      <c r="P9" s="352" t="str">
        <f t="shared" si="6"/>
        <v>obj_0087c#0016</v>
      </c>
      <c r="Q9" s="104" t="b">
        <f t="shared" si="6"/>
        <v>1</v>
      </c>
      <c r="R9" s="352">
        <v>1</v>
      </c>
      <c r="S9" s="352">
        <v>1</v>
      </c>
      <c r="T9" s="104" t="str">
        <v>obj_0087c</v>
      </c>
      <c r="U9" s="104" t="str">
        <f>_xll.qlRateHelperQuoteName(T9)</f>
        <v/>
      </c>
      <c r="V9" s="349">
        <f>_xll.qlRateHelperRate(T9,_xll.ohTrigger(Trigger,Trigger1M))</f>
        <v>-5.8E-4</v>
      </c>
      <c r="W9" s="349" t="str">
        <f>IFERROR(_xll.qlFuturesRateHelperConvexityAdjustment(T9,Trigger),"--")</f>
        <v>--</v>
      </c>
      <c r="X9" s="105">
        <f>_xll.qlRateHelperEarliestDate(T9,Trigger)</f>
        <v>42157</v>
      </c>
      <c r="Y9" s="105">
        <f>_xll.qlRateHelperLatestDate(T9,Trigger)</f>
        <v>42187</v>
      </c>
      <c r="Z9" s="257">
        <v>-5.9891645590134837E-4</v>
      </c>
      <c r="AD9" s="261"/>
      <c r="AO9" s="104" t="s">
        <v>203</v>
      </c>
      <c r="AP9" s="105">
        <f>_xll.qlInterestRateIndexFixingDate(Currency&amp;"ibor"&amp;Tenor,AQ9,Trigger)</f>
        <v>42164</v>
      </c>
      <c r="AQ9" s="105">
        <f>_xll.qlCalendarAdvance(Calendar,AQ8,AO9,"f",,Trigger)</f>
        <v>42166</v>
      </c>
      <c r="AR9" s="105">
        <f>_xll.qlInterestRateIndexMaturity(Currency&amp;"ibor"&amp;Tenor,AQ9,Trigger)</f>
        <v>42198</v>
      </c>
      <c r="AS9" s="257">
        <f>_xll.qlIndexFixing($AC$5,AP9,TRUE,_xll.ohTrigger(Trigger,Trigger1M))</f>
        <v>-5.8289288311461074E-4</v>
      </c>
      <c r="AT9" s="257">
        <f>_xll.qlIndexFixing($AU$1,AP9,TRUE,_xll.ohTrigger(Trigger,Trigger1M))</f>
        <v>-5.4275651652682666E-4</v>
      </c>
    </row>
    <row r="10" spans="1:47" s="84" customFormat="1" ht="11.25" customHeight="1" x14ac:dyDescent="0.2">
      <c r="A10" s="291" t="s">
        <v>241</v>
      </c>
      <c r="B10" s="385" t="e">
        <v>#N/A</v>
      </c>
      <c r="C10" s="386" t="e">
        <v>#N/A</v>
      </c>
      <c r="D10" s="387" t="e">
        <f t="shared" si="0"/>
        <v>#N/A</v>
      </c>
      <c r="E10" s="292" t="e">
        <f t="shared" si="1"/>
        <v>#N/A</v>
      </c>
      <c r="F10" s="293" t="s">
        <v>9</v>
      </c>
      <c r="G10" s="294" t="b">
        <v>1</v>
      </c>
      <c r="H10" s="295" t="s">
        <v>45</v>
      </c>
      <c r="I10" s="364" t="e">
        <v>#N/A</v>
      </c>
      <c r="J10" s="78" t="e">
        <f t="shared" si="2"/>
        <v>#N/A</v>
      </c>
      <c r="K10" s="396" t="str">
        <f>IFERROR(_xll.qlDepositRateHelper2(,IF(DataSelect="Reference",$I10,$J10),IF(RIGHT($D10,1)="N","1D",$D10),$E10,Calendar,$F10,$G10,$H10,,_xll.ohTrigger(Trigger,DataSelect)),"--")</f>
        <v>--</v>
      </c>
      <c r="L10" s="292" t="b">
        <f t="shared" si="5"/>
        <v>0</v>
      </c>
      <c r="M10" s="91"/>
      <c r="N10" s="351" t="str">
        <f t="shared" si="3"/>
        <v>DP</v>
      </c>
      <c r="O10" s="351" t="e">
        <f t="shared" si="4"/>
        <v>#N/A</v>
      </c>
      <c r="P10" s="352" t="str">
        <f t="shared" si="6"/>
        <v>--</v>
      </c>
      <c r="Q10" s="104" t="b">
        <f t="shared" si="6"/>
        <v>0</v>
      </c>
      <c r="R10" s="352">
        <v>1</v>
      </c>
      <c r="S10" s="352">
        <v>1</v>
      </c>
      <c r="T10" s="104" t="str">
        <v>obj_00afd</v>
      </c>
      <c r="U10" s="104" t="str">
        <f>_xll.qlRateHelperQuoteName(T10)</f>
        <v/>
      </c>
      <c r="V10" s="349">
        <f>_xll.qlRateHelperRate(T10,_xll.ohTrigger(Trigger,Trigger1M))</f>
        <v>-6.4001467000000009E-4</v>
      </c>
      <c r="W10" s="349" t="str">
        <f>IFERROR(_xll.qlFuturesRateHelperConvexityAdjustment(T10,Trigger),"--")</f>
        <v>--</v>
      </c>
      <c r="X10" s="105">
        <f>_xll.qlRateHelperEarliestDate(T10,Trigger)</f>
        <v>42157</v>
      </c>
      <c r="Y10" s="105">
        <f>_xll.qlRateHelperLatestDate(T10,Trigger)</f>
        <v>42219</v>
      </c>
      <c r="Z10" s="257">
        <v>-6.364110942136367E-4</v>
      </c>
      <c r="AD10" s="261"/>
      <c r="AO10" s="104" t="s">
        <v>203</v>
      </c>
      <c r="AP10" s="105">
        <f>_xll.qlInterestRateIndexFixingDate(Currency&amp;"ibor"&amp;Tenor,AQ10,Trigger)</f>
        <v>42165</v>
      </c>
      <c r="AQ10" s="105">
        <f>_xll.qlCalendarAdvance(Calendar,AQ9,AO10,"f",,Trigger)</f>
        <v>42167</v>
      </c>
      <c r="AR10" s="105">
        <f>_xll.qlInterestRateIndexMaturity(Currency&amp;"ibor"&amp;Tenor,AQ10,Trigger)</f>
        <v>42198</v>
      </c>
      <c r="AS10" s="257">
        <f>_xll.qlIndexFixing($AC$5,AP10,TRUE,_xll.ohTrigger(Trigger,Trigger1M))</f>
        <v>-5.8201137960293384E-4</v>
      </c>
      <c r="AT10" s="257">
        <f>_xll.qlIndexFixing($AU$1,AP10,TRUE,_xll.ohTrigger(Trigger,Trigger1M))</f>
        <v>-5.4007174504931298E-4</v>
      </c>
    </row>
    <row r="11" spans="1:47" s="84" customFormat="1" ht="11.25" customHeight="1" x14ac:dyDescent="0.2">
      <c r="A11" s="291" t="s">
        <v>241</v>
      </c>
      <c r="B11" s="385" t="e">
        <v>#N/A</v>
      </c>
      <c r="C11" s="386" t="e">
        <v>#N/A</v>
      </c>
      <c r="D11" s="387" t="e">
        <f t="shared" si="0"/>
        <v>#N/A</v>
      </c>
      <c r="E11" s="292" t="e">
        <f t="shared" si="1"/>
        <v>#N/A</v>
      </c>
      <c r="F11" s="293" t="s">
        <v>9</v>
      </c>
      <c r="G11" s="294" t="b">
        <v>1</v>
      </c>
      <c r="H11" s="295" t="s">
        <v>45</v>
      </c>
      <c r="I11" s="364" t="e">
        <v>#N/A</v>
      </c>
      <c r="J11" s="78" t="e">
        <f t="shared" si="2"/>
        <v>#N/A</v>
      </c>
      <c r="K11" s="396" t="str">
        <f>IFERROR(_xll.qlDepositRateHelper2(,IF(DataSelect="Reference",$I11,$J11),IF(RIGHT($D11,1)="N","1D",$D11),$E11,Calendar,$F11,$G11,$H11,,_xll.ohTrigger(Trigger,DataSelect)),"--")</f>
        <v>--</v>
      </c>
      <c r="L11" s="292" t="b">
        <f t="shared" si="5"/>
        <v>0</v>
      </c>
      <c r="M11" s="91"/>
      <c r="N11" s="351" t="str">
        <f t="shared" si="3"/>
        <v>DP</v>
      </c>
      <c r="O11" s="351" t="e">
        <f t="shared" si="4"/>
        <v>#N/A</v>
      </c>
      <c r="P11" s="352" t="str">
        <f t="shared" si="6"/>
        <v>--</v>
      </c>
      <c r="Q11" s="104" t="b">
        <f t="shared" si="6"/>
        <v>0</v>
      </c>
      <c r="R11" s="352">
        <v>1</v>
      </c>
      <c r="S11" s="352">
        <v>1</v>
      </c>
      <c r="T11" s="104" t="str">
        <v>obj_00b1c</v>
      </c>
      <c r="U11" s="104" t="str">
        <f>_xll.qlRateHelperQuoteName(T11)</f>
        <v/>
      </c>
      <c r="V11" s="349">
        <f>_xll.qlRateHelperRate(T11,_xll.ohTrigger(Trigger,Trigger1M))</f>
        <v>-6.7002969E-4</v>
      </c>
      <c r="W11" s="349" t="str">
        <f>IFERROR(_xll.qlFuturesRateHelperConvexityAdjustment(T11,Trigger),"--")</f>
        <v>--</v>
      </c>
      <c r="X11" s="105">
        <f>_xll.qlRateHelperEarliestDate(T11,Trigger)</f>
        <v>42157</v>
      </c>
      <c r="Y11" s="105">
        <f>_xll.qlRateHelperLatestDate(T11,Trigger)</f>
        <v>42249</v>
      </c>
      <c r="Z11" s="257">
        <v>-6.6213692099859479E-4</v>
      </c>
      <c r="AD11" s="261"/>
      <c r="AO11" s="104" t="s">
        <v>203</v>
      </c>
      <c r="AP11" s="105">
        <f>_xll.qlInterestRateIndexFixingDate(Currency&amp;"ibor"&amp;Tenor,AQ11,Trigger)</f>
        <v>42166</v>
      </c>
      <c r="AQ11" s="105">
        <f>_xll.qlCalendarAdvance(Calendar,AQ10,AO11,"f",,Trigger)</f>
        <v>42170</v>
      </c>
      <c r="AR11" s="105">
        <f>_xll.qlInterestRateIndexMaturity(Currency&amp;"ibor"&amp;Tenor,AQ11,Trigger)</f>
        <v>42200</v>
      </c>
      <c r="AS11" s="257">
        <f>_xll.qlIndexFixing($AC$5,AP11,TRUE,_xll.ohTrigger(Trigger,Trigger1M))</f>
        <v>-5.8548470753860826E-4</v>
      </c>
      <c r="AT11" s="257">
        <f>_xll.qlIndexFixing($AU$1,AP11,TRUE,_xll.ohTrigger(Trigger,Trigger1M))</f>
        <v>-5.4165665054561885E-4</v>
      </c>
    </row>
    <row r="12" spans="1:47" s="84" customFormat="1" ht="11.25" customHeight="1" x14ac:dyDescent="0.2">
      <c r="A12" s="291" t="s">
        <v>241</v>
      </c>
      <c r="B12" s="385" t="e">
        <v>#N/A</v>
      </c>
      <c r="C12" s="386" t="e">
        <v>#N/A</v>
      </c>
      <c r="D12" s="387" t="e">
        <f t="shared" si="0"/>
        <v>#N/A</v>
      </c>
      <c r="E12" s="292" t="e">
        <f t="shared" si="1"/>
        <v>#N/A</v>
      </c>
      <c r="F12" s="293" t="s">
        <v>9</v>
      </c>
      <c r="G12" s="294" t="b">
        <v>1</v>
      </c>
      <c r="H12" s="295" t="s">
        <v>45</v>
      </c>
      <c r="I12" s="364" t="e">
        <v>#N/A</v>
      </c>
      <c r="J12" s="78" t="e">
        <f t="shared" si="2"/>
        <v>#N/A</v>
      </c>
      <c r="K12" s="396" t="str">
        <f>IFERROR(_xll.qlDepositRateHelper2(,IF(DataSelect="Reference",$I12,$J12),IF(RIGHT($D12,1)="N","1D",$D12),$E12,Calendar,$F12,$G12,$H12,,_xll.ohTrigger(Trigger,DataSelect)),"--")</f>
        <v>--</v>
      </c>
      <c r="L12" s="292" t="b">
        <f t="shared" si="5"/>
        <v>0</v>
      </c>
      <c r="M12" s="91"/>
      <c r="N12" s="351" t="str">
        <f t="shared" si="3"/>
        <v>DP</v>
      </c>
      <c r="O12" s="351" t="e">
        <f t="shared" si="4"/>
        <v>#N/A</v>
      </c>
      <c r="P12" s="352" t="str">
        <f t="shared" si="6"/>
        <v>--</v>
      </c>
      <c r="Q12" s="104" t="b">
        <f t="shared" si="6"/>
        <v>0</v>
      </c>
      <c r="R12" s="352">
        <v>1</v>
      </c>
      <c r="S12" s="352">
        <v>1</v>
      </c>
      <c r="T12" s="104" t="str">
        <v>obj_00b02</v>
      </c>
      <c r="U12" s="104" t="str">
        <f>_xll.qlRateHelperQuoteName(T12)</f>
        <v/>
      </c>
      <c r="V12" s="349">
        <f>_xll.qlRateHelperRate(T12,_xll.ohTrigger(Trigger,Trigger1M))</f>
        <v>-6.7005057000000005E-4</v>
      </c>
      <c r="W12" s="349" t="str">
        <f>IFERROR(_xll.qlFuturesRateHelperConvexityAdjustment(T12,Trigger),"--")</f>
        <v>--</v>
      </c>
      <c r="X12" s="105">
        <f>_xll.qlRateHelperEarliestDate(T12,Trigger)</f>
        <v>42157</v>
      </c>
      <c r="Y12" s="105">
        <f>_xll.qlRateHelperLatestDate(T12,Trigger)</f>
        <v>42279</v>
      </c>
      <c r="Z12" s="257">
        <v>-6.6630998757883243E-4</v>
      </c>
      <c r="AD12" s="261"/>
      <c r="AO12" s="104" t="s">
        <v>203</v>
      </c>
      <c r="AP12" s="105">
        <f>_xll.qlInterestRateIndexFixingDate(Currency&amp;"ibor"&amp;Tenor,AQ12,Trigger)</f>
        <v>42167</v>
      </c>
      <c r="AQ12" s="105">
        <f>_xll.qlCalendarAdvance(Calendar,AQ11,AO12,"f",,Trigger)</f>
        <v>42171</v>
      </c>
      <c r="AR12" s="105">
        <f>_xll.qlInterestRateIndexMaturity(Currency&amp;"ibor"&amp;Tenor,AQ12,Trigger)</f>
        <v>42201</v>
      </c>
      <c r="AS12" s="257">
        <f>_xll.qlIndexFixing($AC$5,AP12,TRUE,_xll.ohTrigger(Trigger,Trigger1M))</f>
        <v>-5.8801505201522275E-4</v>
      </c>
      <c r="AT12" s="257">
        <f>_xll.qlIndexFixing($AU$1,AP12,TRUE,_xll.ohTrigger(Trigger,Trigger1M))</f>
        <v>-5.4411565299394837E-4</v>
      </c>
    </row>
    <row r="13" spans="1:47" s="84" customFormat="1" ht="11.25" customHeight="1" x14ac:dyDescent="0.2">
      <c r="A13" s="291" t="s">
        <v>241</v>
      </c>
      <c r="B13" s="385" t="e">
        <v>#N/A</v>
      </c>
      <c r="C13" s="386" t="e">
        <v>#N/A</v>
      </c>
      <c r="D13" s="387" t="e">
        <f t="shared" si="0"/>
        <v>#N/A</v>
      </c>
      <c r="E13" s="292" t="e">
        <f t="shared" si="1"/>
        <v>#N/A</v>
      </c>
      <c r="F13" s="293" t="s">
        <v>9</v>
      </c>
      <c r="G13" s="294" t="b">
        <v>1</v>
      </c>
      <c r="H13" s="295" t="s">
        <v>45</v>
      </c>
      <c r="I13" s="364" t="e">
        <v>#N/A</v>
      </c>
      <c r="J13" s="78" t="e">
        <f t="shared" si="2"/>
        <v>#N/A</v>
      </c>
      <c r="K13" s="396" t="str">
        <f>IFERROR(_xll.qlDepositRateHelper2(,IF(DataSelect="Reference",$I13,$J13),IF(RIGHT($D13,1)="N","1D",$D13),$E13,Calendar,$F13,$G13,$H13,,_xll.ohTrigger(Trigger,DataSelect)),"--")</f>
        <v>--</v>
      </c>
      <c r="L13" s="292" t="b">
        <f t="shared" si="5"/>
        <v>0</v>
      </c>
      <c r="M13" s="91"/>
      <c r="N13" s="351" t="str">
        <f t="shared" si="3"/>
        <v>DP</v>
      </c>
      <c r="O13" s="351" t="e">
        <f t="shared" si="4"/>
        <v>#N/A</v>
      </c>
      <c r="P13" s="352" t="str">
        <f t="shared" si="6"/>
        <v>--</v>
      </c>
      <c r="Q13" s="104" t="b">
        <f t="shared" si="6"/>
        <v>0</v>
      </c>
      <c r="R13" s="352">
        <v>1</v>
      </c>
      <c r="S13" s="352">
        <v>1</v>
      </c>
      <c r="T13" s="104" t="str">
        <v>obj_00b1e</v>
      </c>
      <c r="U13" s="104" t="str">
        <f>_xll.qlRateHelperQuoteName(T13)</f>
        <v/>
      </c>
      <c r="V13" s="349">
        <f>_xll.qlRateHelperRate(T13,_xll.ohTrigger(Trigger,Trigger1M))</f>
        <v>-6.8006820999999996E-4</v>
      </c>
      <c r="W13" s="349" t="str">
        <f>IFERROR(_xll.qlFuturesRateHelperConvexityAdjustment(T13,Trigger),"--")</f>
        <v>--</v>
      </c>
      <c r="X13" s="105">
        <f>_xll.qlRateHelperEarliestDate(T13,Trigger)</f>
        <v>42157</v>
      </c>
      <c r="Y13" s="105">
        <f>_xll.qlRateHelperLatestDate(T13,Trigger)</f>
        <v>42310</v>
      </c>
      <c r="Z13" s="257">
        <v>-6.7432347879581994E-4</v>
      </c>
      <c r="AD13" s="261"/>
      <c r="AO13" s="104" t="s">
        <v>203</v>
      </c>
      <c r="AP13" s="105">
        <f>_xll.qlInterestRateIndexFixingDate(Currency&amp;"ibor"&amp;Tenor,AQ13,Trigger)</f>
        <v>42170</v>
      </c>
      <c r="AQ13" s="105">
        <f>_xll.qlCalendarAdvance(Calendar,AQ12,AO13,"f",,Trigger)</f>
        <v>42172</v>
      </c>
      <c r="AR13" s="105">
        <f>_xll.qlInterestRateIndexMaturity(Currency&amp;"ibor"&amp;Tenor,AQ13,Trigger)</f>
        <v>42202</v>
      </c>
      <c r="AS13" s="257">
        <f>_xll.qlIndexFixing($AC$5,AP13,TRUE,_xll.ohTrigger(Trigger,Trigger1M))</f>
        <v>-5.9015449278243537E-4</v>
      </c>
      <c r="AT13" s="257">
        <f>_xll.qlIndexFixing($AU$1,AP13,TRUE,_xll.ohTrigger(Trigger,Trigger1M))</f>
        <v>-5.4664592426112435E-4</v>
      </c>
    </row>
    <row r="14" spans="1:47" s="84" customFormat="1" ht="11.25" customHeight="1" x14ac:dyDescent="0.2">
      <c r="A14" s="291" t="s">
        <v>241</v>
      </c>
      <c r="B14" s="385" t="e">
        <v>#N/A</v>
      </c>
      <c r="C14" s="386" t="e">
        <v>#N/A</v>
      </c>
      <c r="D14" s="387" t="e">
        <f t="shared" si="0"/>
        <v>#N/A</v>
      </c>
      <c r="E14" s="292" t="e">
        <f t="shared" si="1"/>
        <v>#N/A</v>
      </c>
      <c r="F14" s="293" t="s">
        <v>9</v>
      </c>
      <c r="G14" s="294" t="b">
        <v>1</v>
      </c>
      <c r="H14" s="295" t="s">
        <v>45</v>
      </c>
      <c r="I14" s="364" t="e">
        <v>#N/A</v>
      </c>
      <c r="J14" s="78" t="e">
        <f t="shared" si="2"/>
        <v>#N/A</v>
      </c>
      <c r="K14" s="396" t="str">
        <f>IFERROR(_xll.qlDepositRateHelper2(,IF(DataSelect="Reference",$I14,$J14),IF(RIGHT($D14,1)="N","1D",$D14),$E14,Calendar,$F14,$G14,$H14,,_xll.ohTrigger(Trigger,DataSelect)),"--")</f>
        <v>--</v>
      </c>
      <c r="L14" s="292" t="b">
        <f t="shared" si="5"/>
        <v>0</v>
      </c>
      <c r="M14" s="91"/>
      <c r="N14" s="351" t="str">
        <f t="shared" si="3"/>
        <v>DP</v>
      </c>
      <c r="O14" s="351" t="e">
        <f t="shared" si="4"/>
        <v>#N/A</v>
      </c>
      <c r="P14" s="352" t="str">
        <f t="shared" si="6"/>
        <v>--</v>
      </c>
      <c r="Q14" s="104" t="b">
        <f t="shared" si="6"/>
        <v>0</v>
      </c>
      <c r="R14" s="352">
        <v>1</v>
      </c>
      <c r="S14" s="352">
        <v>1</v>
      </c>
      <c r="T14" s="104" t="str">
        <v>obj_00b1a</v>
      </c>
      <c r="U14" s="104" t="str">
        <f>_xll.qlRateHelperQuoteName(T14)</f>
        <v/>
      </c>
      <c r="V14" s="349">
        <f>_xll.qlRateHelperRate(T14,_xll.ohTrigger(Trigger,Trigger1M))</f>
        <v>-7.0008218999999998E-4</v>
      </c>
      <c r="W14" s="349" t="str">
        <f>IFERROR(_xll.qlFuturesRateHelperConvexityAdjustment(T14,Trigger),"--")</f>
        <v>--</v>
      </c>
      <c r="X14" s="105">
        <f>_xll.qlRateHelperEarliestDate(T14,Trigger)</f>
        <v>42157</v>
      </c>
      <c r="Y14" s="105">
        <f>_xll.qlRateHelperLatestDate(T14,Trigger)</f>
        <v>42340</v>
      </c>
      <c r="Z14" s="257">
        <v>-6.9636364505877612E-4</v>
      </c>
      <c r="AD14" s="261"/>
      <c r="AO14" s="104" t="s">
        <v>203</v>
      </c>
      <c r="AP14" s="105">
        <f>_xll.qlInterestRateIndexFixingDate(Currency&amp;"ibor"&amp;Tenor,AQ14,Trigger)</f>
        <v>42171</v>
      </c>
      <c r="AQ14" s="105">
        <f>_xll.qlCalendarAdvance(Calendar,AQ13,AO14,"f",,Trigger)</f>
        <v>42173</v>
      </c>
      <c r="AR14" s="105">
        <f>_xll.qlInterestRateIndexMaturity(Currency&amp;"ibor"&amp;Tenor,AQ14,Trigger)</f>
        <v>42205</v>
      </c>
      <c r="AS14" s="257">
        <f>_xll.qlIndexFixing($AC$5,AP14,TRUE,_xll.ohTrigger(Trigger,Trigger1M))</f>
        <v>-5.9730496122303856E-4</v>
      </c>
      <c r="AT14" s="257">
        <f>_xll.qlIndexFixing($AU$1,AP14,TRUE,_xll.ohTrigger(Trigger,Trigger1M))</f>
        <v>-5.5858031413155707E-4</v>
      </c>
    </row>
    <row r="15" spans="1:47" s="84" customFormat="1" ht="11.25" customHeight="1" x14ac:dyDescent="0.2">
      <c r="A15" s="291" t="s">
        <v>241</v>
      </c>
      <c r="B15" s="385" t="e">
        <v>#N/A</v>
      </c>
      <c r="C15" s="386" t="e">
        <v>#N/A</v>
      </c>
      <c r="D15" s="387" t="e">
        <f t="shared" si="0"/>
        <v>#N/A</v>
      </c>
      <c r="E15" s="292" t="e">
        <f t="shared" si="1"/>
        <v>#N/A</v>
      </c>
      <c r="F15" s="293" t="s">
        <v>9</v>
      </c>
      <c r="G15" s="294" t="b">
        <v>1</v>
      </c>
      <c r="H15" s="295" t="s">
        <v>45</v>
      </c>
      <c r="I15" s="364" t="e">
        <v>#N/A</v>
      </c>
      <c r="J15" s="78" t="e">
        <f t="shared" si="2"/>
        <v>#N/A</v>
      </c>
      <c r="K15" s="396" t="str">
        <f>IFERROR(_xll.qlDepositRateHelper2(,IF(DataSelect="Reference",$I15,$J15),IF(RIGHT($D15,1)="N","1D",$D15),$E15,Calendar,$F15,$G15,$H15,,_xll.ohTrigger(Trigger,DataSelect)),"--")</f>
        <v>--</v>
      </c>
      <c r="L15" s="292" t="b">
        <f t="shared" si="5"/>
        <v>0</v>
      </c>
      <c r="M15" s="91"/>
      <c r="N15" s="351" t="str">
        <f t="shared" si="3"/>
        <v>DP</v>
      </c>
      <c r="O15" s="351" t="e">
        <f t="shared" si="4"/>
        <v>#N/A</v>
      </c>
      <c r="P15" s="352" t="str">
        <f t="shared" si="6"/>
        <v>--</v>
      </c>
      <c r="Q15" s="104" t="b">
        <f t="shared" si="6"/>
        <v>0</v>
      </c>
      <c r="R15" s="352">
        <v>1</v>
      </c>
      <c r="S15" s="352">
        <v>1</v>
      </c>
      <c r="T15" s="104" t="str">
        <v>obj_00b08</v>
      </c>
      <c r="U15" s="104" t="str">
        <f>_xll.qlRateHelperQuoteName(T15)</f>
        <v/>
      </c>
      <c r="V15" s="349">
        <f>_xll.qlRateHelperRate(T15,_xll.ohTrigger(Trigger,Trigger1M))</f>
        <v>-6.8011025999999998E-4</v>
      </c>
      <c r="W15" s="349" t="str">
        <f>IFERROR(_xll.qlFuturesRateHelperConvexityAdjustment(T15,Trigger),"--")</f>
        <v>--</v>
      </c>
      <c r="X15" s="105">
        <f>_xll.qlRateHelperEarliestDate(T15,Trigger)</f>
        <v>42157</v>
      </c>
      <c r="Y15" s="105">
        <f>_xll.qlRateHelperLatestDate(T15,Trigger)</f>
        <v>42373</v>
      </c>
      <c r="Z15" s="257">
        <v>-6.7570093769287029E-4</v>
      </c>
      <c r="AD15" s="261"/>
      <c r="AO15" s="104" t="s">
        <v>203</v>
      </c>
      <c r="AP15" s="105">
        <f>_xll.qlInterestRateIndexFixingDate(Currency&amp;"ibor"&amp;Tenor,AQ15,Trigger)</f>
        <v>42172</v>
      </c>
      <c r="AQ15" s="105">
        <f>_xll.qlCalendarAdvance(Calendar,AQ14,AO15,"f",,Trigger)</f>
        <v>42174</v>
      </c>
      <c r="AR15" s="105">
        <f>_xll.qlInterestRateIndexMaturity(Currency&amp;"ibor"&amp;Tenor,AQ15,Trigger)</f>
        <v>42205</v>
      </c>
      <c r="AS15" s="257">
        <f>_xll.qlIndexFixing($AC$5,AP15,TRUE,_xll.ohTrigger(Trigger,Trigger1M))</f>
        <v>-5.975053918374424E-4</v>
      </c>
      <c r="AT15" s="257">
        <f>_xll.qlIndexFixing($AU$1,AP15,TRUE,_xll.ohTrigger(Trigger,Trigger1M))</f>
        <v>-5.5735181403148185E-4</v>
      </c>
    </row>
    <row r="16" spans="1:47" s="84" customFormat="1" ht="11.25" customHeight="1" x14ac:dyDescent="0.2">
      <c r="A16" s="291" t="s">
        <v>241</v>
      </c>
      <c r="B16" s="385" t="e">
        <v>#N/A</v>
      </c>
      <c r="C16" s="386" t="e">
        <v>#N/A</v>
      </c>
      <c r="D16" s="387" t="e">
        <f t="shared" si="0"/>
        <v>#N/A</v>
      </c>
      <c r="E16" s="292" t="e">
        <f t="shared" si="1"/>
        <v>#N/A</v>
      </c>
      <c r="F16" s="293" t="s">
        <v>9</v>
      </c>
      <c r="G16" s="294" t="b">
        <v>1</v>
      </c>
      <c r="H16" s="295" t="s">
        <v>45</v>
      </c>
      <c r="I16" s="364" t="e">
        <v>#N/A</v>
      </c>
      <c r="J16" s="78" t="e">
        <f t="shared" si="2"/>
        <v>#N/A</v>
      </c>
      <c r="K16" s="396" t="str">
        <f>IFERROR(_xll.qlDepositRateHelper2(,IF(DataSelect="Reference",$I16,$J16),IF(RIGHT($D16,1)="N","1D",$D16),$E16,Calendar,$F16,$G16,$H16,,_xll.ohTrigger(Trigger,DataSelect)),"--")</f>
        <v>--</v>
      </c>
      <c r="L16" s="292" t="b">
        <f t="shared" si="5"/>
        <v>0</v>
      </c>
      <c r="M16" s="91"/>
      <c r="N16" s="351" t="str">
        <f t="shared" si="3"/>
        <v>DP</v>
      </c>
      <c r="O16" s="351" t="e">
        <f t="shared" si="4"/>
        <v>#N/A</v>
      </c>
      <c r="P16" s="352" t="str">
        <f t="shared" si="6"/>
        <v>--</v>
      </c>
      <c r="Q16" s="104" t="b">
        <f t="shared" si="6"/>
        <v>0</v>
      </c>
      <c r="R16" s="352">
        <v>1</v>
      </c>
      <c r="S16" s="352">
        <v>1</v>
      </c>
      <c r="T16" s="104" t="str">
        <v>obj_00b2b</v>
      </c>
      <c r="U16" s="104" t="str">
        <f>_xll.qlRateHelperQuoteName(T16)</f>
        <v/>
      </c>
      <c r="V16" s="349">
        <f>_xll.qlRateHelperRate(T16,_xll.ohTrigger(Trigger,Trigger1M))</f>
        <v>-7.1011456999999997E-4</v>
      </c>
      <c r="W16" s="349" t="str">
        <f>IFERROR(_xll.qlFuturesRateHelperConvexityAdjustment(T16,Trigger),"--")</f>
        <v>--</v>
      </c>
      <c r="X16" s="105">
        <f>_xll.qlRateHelperEarliestDate(T16,Trigger)</f>
        <v>42157</v>
      </c>
      <c r="Y16" s="105">
        <f>_xll.qlRateHelperLatestDate(T16,Trigger)</f>
        <v>42402</v>
      </c>
      <c r="Z16" s="257">
        <v>-7.039383179989504E-4</v>
      </c>
      <c r="AD16" s="261"/>
      <c r="AO16" s="104" t="s">
        <v>203</v>
      </c>
      <c r="AP16" s="105">
        <f>_xll.qlInterestRateIndexFixingDate(Currency&amp;"ibor"&amp;Tenor,AQ16,Trigger)</f>
        <v>42173</v>
      </c>
      <c r="AQ16" s="105">
        <f>_xll.qlCalendarAdvance(Calendar,AQ15,AO16,"f",,Trigger)</f>
        <v>42177</v>
      </c>
      <c r="AR16" s="105">
        <f>_xll.qlInterestRateIndexMaturity(Currency&amp;"ibor"&amp;Tenor,AQ16,Trigger)</f>
        <v>42207</v>
      </c>
      <c r="AS16" s="257">
        <f>_xll.qlIndexFixing($AC$5,AP16,TRUE,_xll.ohTrigger(Trigger,Trigger1M))</f>
        <v>-6.0405958768328105E-4</v>
      </c>
      <c r="AT16" s="257">
        <f>_xll.qlIndexFixing($AU$1,AP16,TRUE,_xll.ohTrigger(Trigger,Trigger1M))</f>
        <v>-5.6474686040308697E-4</v>
      </c>
    </row>
    <row r="17" spans="1:46" s="84" customFormat="1" ht="11.25" customHeight="1" x14ac:dyDescent="0.2">
      <c r="A17" s="291" t="s">
        <v>241</v>
      </c>
      <c r="B17" s="385" t="e">
        <v>#N/A</v>
      </c>
      <c r="C17" s="386" t="e">
        <v>#N/A</v>
      </c>
      <c r="D17" s="387" t="e">
        <f t="shared" si="0"/>
        <v>#N/A</v>
      </c>
      <c r="E17" s="292" t="e">
        <f t="shared" si="1"/>
        <v>#N/A</v>
      </c>
      <c r="F17" s="293" t="s">
        <v>9</v>
      </c>
      <c r="G17" s="294" t="b">
        <v>1</v>
      </c>
      <c r="H17" s="295" t="s">
        <v>45</v>
      </c>
      <c r="I17" s="364" t="e">
        <v>#N/A</v>
      </c>
      <c r="J17" s="78" t="e">
        <f t="shared" si="2"/>
        <v>#N/A</v>
      </c>
      <c r="K17" s="396" t="str">
        <f>IFERROR(_xll.qlDepositRateHelper2(,IF(DataSelect="Reference",$I17,$J17),IF(RIGHT($D17,1)="N","1D",$D17),$E17,Calendar,$F17,$G17,$H17,,_xll.ohTrigger(Trigger,DataSelect)),"--")</f>
        <v>--</v>
      </c>
      <c r="L17" s="292" t="b">
        <f t="shared" si="5"/>
        <v>0</v>
      </c>
      <c r="M17" s="91"/>
      <c r="N17" s="351" t="str">
        <f t="shared" si="3"/>
        <v>DP</v>
      </c>
      <c r="O17" s="351" t="e">
        <f t="shared" si="4"/>
        <v>#N/A</v>
      </c>
      <c r="P17" s="352" t="str">
        <f t="shared" si="6"/>
        <v>--</v>
      </c>
      <c r="Q17" s="104" t="b">
        <f t="shared" si="6"/>
        <v>0</v>
      </c>
      <c r="R17" s="352">
        <v>1</v>
      </c>
      <c r="S17" s="352">
        <v>1</v>
      </c>
      <c r="T17" s="104" t="str">
        <v>obj_00b16</v>
      </c>
      <c r="U17" s="104" t="str">
        <f>_xll.qlRateHelperQuoteName(T17)</f>
        <v/>
      </c>
      <c r="V17" s="349">
        <f>_xll.qlRateHelperRate(T17,_xll.ohTrigger(Trigger,Trigger1M))</f>
        <v>-7.2012932000000004E-4</v>
      </c>
      <c r="W17" s="349" t="str">
        <f>IFERROR(_xll.qlFuturesRateHelperConvexityAdjustment(T17,Trigger),"--")</f>
        <v>--</v>
      </c>
      <c r="X17" s="105">
        <f>_xll.qlRateHelperEarliestDate(T17,Trigger)</f>
        <v>42157</v>
      </c>
      <c r="Y17" s="105">
        <f>_xll.qlRateHelperLatestDate(T17,Trigger)</f>
        <v>42431</v>
      </c>
      <c r="Z17" s="257">
        <v>-7.1813474449012097E-4</v>
      </c>
      <c r="AD17" s="261"/>
      <c r="AO17" s="104" t="s">
        <v>203</v>
      </c>
      <c r="AP17" s="105">
        <f>_xll.qlInterestRateIndexFixingDate(Currency&amp;"ibor"&amp;Tenor,AQ17,Trigger)</f>
        <v>42174</v>
      </c>
      <c r="AQ17" s="105">
        <f>_xll.qlCalendarAdvance(Calendar,AQ16,AO17,"f",,Trigger)</f>
        <v>42178</v>
      </c>
      <c r="AR17" s="105">
        <f>_xll.qlInterestRateIndexMaturity(Currency&amp;"ibor"&amp;Tenor,AQ17,Trigger)</f>
        <v>42208</v>
      </c>
      <c r="AS17" s="257">
        <f>_xll.qlIndexFixing($AC$5,AP17,TRUE,_xll.ohTrigger(Trigger,Trigger1M))</f>
        <v>-6.0748218383377406E-4</v>
      </c>
      <c r="AT17" s="257">
        <f>_xll.qlIndexFixing($AU$1,AP17,TRUE,_xll.ohTrigger(Trigger,Trigger1M))</f>
        <v>-5.7037055898856437E-4</v>
      </c>
    </row>
    <row r="18" spans="1:46" s="84" customFormat="1" ht="11.25" customHeight="1" x14ac:dyDescent="0.2">
      <c r="A18" s="291" t="s">
        <v>241</v>
      </c>
      <c r="B18" s="385" t="e">
        <v>#N/A</v>
      </c>
      <c r="C18" s="386" t="e">
        <v>#N/A</v>
      </c>
      <c r="D18" s="387" t="e">
        <f t="shared" si="0"/>
        <v>#N/A</v>
      </c>
      <c r="E18" s="292" t="e">
        <f t="shared" si="1"/>
        <v>#N/A</v>
      </c>
      <c r="F18" s="293" t="s">
        <v>9</v>
      </c>
      <c r="G18" s="294" t="b">
        <v>1</v>
      </c>
      <c r="H18" s="295" t="s">
        <v>45</v>
      </c>
      <c r="I18" s="364" t="e">
        <v>#N/A</v>
      </c>
      <c r="J18" s="78" t="e">
        <f t="shared" si="2"/>
        <v>#N/A</v>
      </c>
      <c r="K18" s="396" t="str">
        <f>IFERROR(_xll.qlDepositRateHelper2(,IF(DataSelect="Reference",$I18,$J18),IF(RIGHT($D18,1)="N","1D",$D18),$E18,Calendar,$F18,$G18,$H18,,_xll.ohTrigger(Trigger,DataSelect)),"--")</f>
        <v>--</v>
      </c>
      <c r="L18" s="292" t="b">
        <f t="shared" si="5"/>
        <v>0</v>
      </c>
      <c r="M18" s="93"/>
      <c r="N18" s="351" t="str">
        <f t="shared" si="3"/>
        <v>DP</v>
      </c>
      <c r="O18" s="351" t="e">
        <f t="shared" si="4"/>
        <v>#N/A</v>
      </c>
      <c r="P18" s="352" t="str">
        <f t="shared" si="6"/>
        <v>--</v>
      </c>
      <c r="Q18" s="104" t="b">
        <f t="shared" si="6"/>
        <v>0</v>
      </c>
      <c r="R18" s="352">
        <v>1</v>
      </c>
      <c r="S18" s="352">
        <v>1</v>
      </c>
      <c r="T18" s="104" t="str">
        <v>obj_00b15</v>
      </c>
      <c r="U18" s="104" t="str">
        <f>_xll.qlRateHelperQuoteName(T18)</f>
        <v/>
      </c>
      <c r="V18" s="349">
        <f>_xll.qlRateHelperRate(T18,_xll.ohTrigger(Trigger,Trigger1M))</f>
        <v>-7.2014694E-4</v>
      </c>
      <c r="W18" s="349" t="str">
        <f>IFERROR(_xll.qlFuturesRateHelperConvexityAdjustment(T18,Trigger),"--")</f>
        <v>--</v>
      </c>
      <c r="X18" s="105">
        <f>_xll.qlRateHelperEarliestDate(T18,Trigger)</f>
        <v>42157</v>
      </c>
      <c r="Y18" s="105">
        <f>_xll.qlRateHelperLatestDate(T18,Trigger)</f>
        <v>42464</v>
      </c>
      <c r="Z18" s="257">
        <v>-7.1715477061782336E-4</v>
      </c>
      <c r="AD18" s="270"/>
      <c r="AO18" s="104" t="s">
        <v>203</v>
      </c>
      <c r="AP18" s="105">
        <f>_xll.qlInterestRateIndexFixingDate(Currency&amp;"ibor"&amp;Tenor,AQ18,Trigger)</f>
        <v>42177</v>
      </c>
      <c r="AQ18" s="105">
        <f>_xll.qlCalendarAdvance(Calendar,AQ17,AO18,"f",,Trigger)</f>
        <v>42179</v>
      </c>
      <c r="AR18" s="105">
        <f>_xll.qlInterestRateIndexMaturity(Currency&amp;"ibor"&amp;Tenor,AQ18,Trigger)</f>
        <v>42209</v>
      </c>
      <c r="AS18" s="257">
        <f>_xll.qlIndexFixing($AC$5,AP18,TRUE,_xll.ohTrigger(Trigger,Trigger1M))</f>
        <v>-6.1254155564061108E-4</v>
      </c>
      <c r="AT18" s="257">
        <f>_xll.qlIndexFixing($AU$1,AP18,TRUE,_xll.ohTrigger(Trigger,Trigger1M))</f>
        <v>-5.7712494109285473E-4</v>
      </c>
    </row>
    <row r="19" spans="1:46" s="84" customFormat="1" ht="11.25" customHeight="1" x14ac:dyDescent="0.2">
      <c r="A19" s="291" t="s">
        <v>241</v>
      </c>
      <c r="B19" s="385" t="e">
        <v>#N/A</v>
      </c>
      <c r="C19" s="386" t="e">
        <v>#N/A</v>
      </c>
      <c r="D19" s="387" t="e">
        <f t="shared" si="0"/>
        <v>#N/A</v>
      </c>
      <c r="E19" s="292" t="e">
        <f t="shared" si="1"/>
        <v>#N/A</v>
      </c>
      <c r="F19" s="293" t="s">
        <v>9</v>
      </c>
      <c r="G19" s="294" t="b">
        <v>1</v>
      </c>
      <c r="H19" s="295" t="s">
        <v>45</v>
      </c>
      <c r="I19" s="364" t="e">
        <v>#N/A</v>
      </c>
      <c r="J19" s="78" t="e">
        <f t="shared" si="2"/>
        <v>#N/A</v>
      </c>
      <c r="K19" s="396" t="str">
        <f>IFERROR(_xll.qlDepositRateHelper2(,IF(DataSelect="Reference",$I19,$J19),IF(RIGHT($D19,1)="N","1D",$D19),$E19,Calendar,$F19,$G19,$H19,,_xll.ohTrigger(Trigger,DataSelect)),"--")</f>
        <v>--</v>
      </c>
      <c r="L19" s="292" t="b">
        <f t="shared" si="5"/>
        <v>0</v>
      </c>
      <c r="M19" s="91"/>
      <c r="N19" s="356" t="str">
        <f t="shared" si="3"/>
        <v>DP</v>
      </c>
      <c r="O19" s="356" t="e">
        <f t="shared" si="4"/>
        <v>#N/A</v>
      </c>
      <c r="P19" s="358" t="str">
        <f t="shared" si="6"/>
        <v>--</v>
      </c>
      <c r="Q19" s="115" t="b">
        <f t="shared" si="6"/>
        <v>0</v>
      </c>
      <c r="R19" s="352">
        <v>1</v>
      </c>
      <c r="S19" s="352">
        <v>1</v>
      </c>
      <c r="T19" s="104" t="str">
        <v>obj_00b0f</v>
      </c>
      <c r="U19" s="104" t="str">
        <f>_xll.qlRateHelperQuoteName(T19)</f>
        <v/>
      </c>
      <c r="V19" s="349">
        <f>_xll.qlRateHelperRate(T19,_xll.ohTrigger(Trigger,Trigger1M))</f>
        <v>-7.1016752000000003E-4</v>
      </c>
      <c r="W19" s="349" t="str">
        <f>IFERROR(_xll.qlFuturesRateHelperConvexityAdjustment(T19,Trigger),"--")</f>
        <v>--</v>
      </c>
      <c r="X19" s="105">
        <f>_xll.qlRateHelperEarliestDate(T19,Trigger)</f>
        <v>42157</v>
      </c>
      <c r="Y19" s="105">
        <f>_xll.qlRateHelperLatestDate(T19,Trigger)</f>
        <v>42492</v>
      </c>
      <c r="Z19" s="257">
        <v>-7.0843909576123829E-4</v>
      </c>
      <c r="AD19" s="270"/>
      <c r="AO19" s="104" t="s">
        <v>203</v>
      </c>
      <c r="AP19" s="105">
        <f>_xll.qlInterestRateIndexFixingDate(Currency&amp;"ibor"&amp;Tenor,AQ19,Trigger)</f>
        <v>42178</v>
      </c>
      <c r="AQ19" s="105">
        <f>_xll.qlCalendarAdvance(Calendar,AQ18,AO19,"f",,Trigger)</f>
        <v>42180</v>
      </c>
      <c r="AR19" s="105">
        <f>_xll.qlInterestRateIndexMaturity(Currency&amp;"ibor"&amp;Tenor,AQ19,Trigger)</f>
        <v>42212</v>
      </c>
      <c r="AS19" s="257">
        <f>_xll.qlIndexFixing($AC$5,AP19,TRUE,_xll.ohTrigger(Trigger,Trigger1M))</f>
        <v>-6.2214393519319233E-4</v>
      </c>
      <c r="AT19" s="257">
        <f>_xll.qlIndexFixing($AU$1,AP19,TRUE,_xll.ohTrigger(Trigger,Trigger1M))</f>
        <v>-5.967377612960123E-4</v>
      </c>
    </row>
    <row r="20" spans="1:46" s="84" customFormat="1" ht="11.25" customHeight="1" x14ac:dyDescent="0.2">
      <c r="A20" s="297" t="s">
        <v>241</v>
      </c>
      <c r="B20" s="388" t="e">
        <v>#N/A</v>
      </c>
      <c r="C20" s="389" t="e">
        <v>#N/A</v>
      </c>
      <c r="D20" s="390" t="e">
        <f t="shared" si="0"/>
        <v>#N/A</v>
      </c>
      <c r="E20" s="298" t="e">
        <f t="shared" si="1"/>
        <v>#N/A</v>
      </c>
      <c r="F20" s="299" t="s">
        <v>9</v>
      </c>
      <c r="G20" s="300" t="b">
        <v>1</v>
      </c>
      <c r="H20" s="301" t="s">
        <v>45</v>
      </c>
      <c r="I20" s="365" t="e">
        <v>#N/A</v>
      </c>
      <c r="J20" s="78" t="e">
        <f t="shared" si="2"/>
        <v>#N/A</v>
      </c>
      <c r="K20" s="397" t="str">
        <f>IFERROR(_xll.qlDepositRateHelper2(,IF(DataSelect="Reference",$I20,$J20),IF(RIGHT($D20,1)="N","1D",$D20),$E20,Calendar,$F20,$G20,$H20,,_xll.ohTrigger(Trigger,DataSelect)),"--")</f>
        <v>--</v>
      </c>
      <c r="L20" s="298" t="b">
        <f t="shared" si="5"/>
        <v>0</v>
      </c>
      <c r="M20" s="91"/>
      <c r="N20" s="351" t="str">
        <f t="shared" ref="N20:N51" si="7">A24</f>
        <v>SW</v>
      </c>
      <c r="O20" s="351" t="str">
        <f t="shared" ref="O20:O51" si="8">B24</f>
        <v>2M</v>
      </c>
      <c r="P20" s="355" t="str">
        <f t="shared" ref="P20:P51" si="9">K24</f>
        <v>obj_00afd#0016</v>
      </c>
      <c r="Q20" s="351" t="b">
        <f t="shared" ref="Q20:Q51" si="10">L24</f>
        <v>1</v>
      </c>
      <c r="R20" s="359">
        <v>1</v>
      </c>
      <c r="S20" s="359">
        <v>1</v>
      </c>
      <c r="T20" s="104" t="str">
        <v>obj_00b0c</v>
      </c>
      <c r="U20" s="104" t="str">
        <f>_xll.qlRateHelperQuoteName(T20)</f>
        <v/>
      </c>
      <c r="V20" s="349">
        <f>_xll.qlRateHelperRate(T20,_xll.ohTrigger(Trigger,Trigger1M))</f>
        <v>-7.1018209999999999E-4</v>
      </c>
      <c r="W20" s="349" t="str">
        <f>IFERROR(_xll.qlFuturesRateHelperConvexityAdjustment(T20,Trigger),"--")</f>
        <v>--</v>
      </c>
      <c r="X20" s="105">
        <f>_xll.qlRateHelperEarliestDate(T20,Trigger)</f>
        <v>42157</v>
      </c>
      <c r="Y20" s="105">
        <f>_xll.qlRateHelperLatestDate(T20,Trigger)</f>
        <v>42523</v>
      </c>
      <c r="Z20" s="257">
        <v>-7.0755125980088702E-4</v>
      </c>
      <c r="AD20" s="270"/>
      <c r="AO20" s="104" t="s">
        <v>203</v>
      </c>
      <c r="AP20" s="105">
        <f>_xll.qlInterestRateIndexFixingDate(Currency&amp;"ibor"&amp;Tenor,AQ20,Trigger)</f>
        <v>42179</v>
      </c>
      <c r="AQ20" s="105">
        <f>_xll.qlCalendarAdvance(Calendar,AQ19,AO20,"f",,Trigger)</f>
        <v>42181</v>
      </c>
      <c r="AR20" s="105">
        <f>_xll.qlInterestRateIndexMaturity(Currency&amp;"ibor"&amp;Tenor,AQ20,Trigger)</f>
        <v>42212</v>
      </c>
      <c r="AS20" s="257">
        <f>_xll.qlIndexFixing($AC$5,AP20,TRUE,_xll.ohTrigger(Trigger,Trigger1M))</f>
        <v>-6.2566136687020588E-4</v>
      </c>
      <c r="AT20" s="257">
        <f>_xll.qlIndexFixing($AU$1,AP20,TRUE,_xll.ohTrigger(Trigger,Trigger1M))</f>
        <v>-5.9983061709880943E-4</v>
      </c>
    </row>
    <row r="21" spans="1:46" s="84" customFormat="1" ht="11.25" customHeight="1" x14ac:dyDescent="0.2">
      <c r="A21" s="92"/>
      <c r="B21" s="92"/>
      <c r="C21" s="92"/>
      <c r="D21" s="92"/>
      <c r="E21" s="348"/>
      <c r="F21" s="92"/>
      <c r="G21" s="92"/>
      <c r="H21" s="92"/>
      <c r="I21" s="92"/>
      <c r="J21" s="92"/>
      <c r="K21" s="348"/>
      <c r="L21" s="94"/>
      <c r="M21" s="91"/>
      <c r="N21" s="351" t="str">
        <f t="shared" si="7"/>
        <v>SW</v>
      </c>
      <c r="O21" s="351" t="str">
        <f t="shared" si="8"/>
        <v>3M</v>
      </c>
      <c r="P21" s="355" t="str">
        <f t="shared" si="9"/>
        <v>obj_00b1c#0015</v>
      </c>
      <c r="Q21" s="351" t="b">
        <f t="shared" si="10"/>
        <v>1</v>
      </c>
      <c r="R21" s="359">
        <v>1</v>
      </c>
      <c r="S21" s="359">
        <v>1</v>
      </c>
      <c r="T21" s="104" t="str">
        <v>obj_00b1f</v>
      </c>
      <c r="U21" s="104" t="str">
        <f>_xll.qlRateHelperQuoteName(T21)</f>
        <v/>
      </c>
      <c r="V21" s="349">
        <f>_xll.qlRateHelperRate(T21,_xll.ohTrigger(Trigger,Trigger1M))</f>
        <v>-7.1282861000000004E-4</v>
      </c>
      <c r="W21" s="349" t="str">
        <f>IFERROR(_xll.qlFuturesRateHelperConvexityAdjustment(T21,Trigger),"--")</f>
        <v>--</v>
      </c>
      <c r="X21" s="105">
        <f>_xll.qlRateHelperEarliestDate(T21,Trigger)</f>
        <v>42157</v>
      </c>
      <c r="Y21" s="105">
        <f>_xll.qlRateHelperLatestDate(T21,Trigger)</f>
        <v>42615</v>
      </c>
      <c r="Z21" s="257">
        <v>-7.0954273288524735E-4</v>
      </c>
      <c r="AD21" s="270"/>
      <c r="AO21" s="104" t="s">
        <v>203</v>
      </c>
      <c r="AP21" s="105">
        <f>_xll.qlInterestRateIndexFixingDate(Currency&amp;"ibor"&amp;Tenor,AQ21,Trigger)</f>
        <v>42180</v>
      </c>
      <c r="AQ21" s="105">
        <f>_xll.qlCalendarAdvance(Calendar,AQ20,AO21,"f",,Trigger)</f>
        <v>42184</v>
      </c>
      <c r="AR21" s="105">
        <f>_xll.qlInterestRateIndexMaturity(Currency&amp;"ibor"&amp;Tenor,AQ21,Trigger)</f>
        <v>42214</v>
      </c>
      <c r="AS21" s="257">
        <f>_xll.qlIndexFixing($AC$5,AP21,TRUE,_xll.ohTrigger(Trigger,Trigger1M))</f>
        <v>-6.4268809276590844E-4</v>
      </c>
      <c r="AT21" s="257">
        <f>_xll.qlIndexFixing($AU$1,AP21,TRUE,_xll.ohTrigger(Trigger,Trigger1M))</f>
        <v>-6.2524688832921171E-4</v>
      </c>
    </row>
    <row r="22" spans="1:46" s="84" customFormat="1" ht="11.25" customHeight="1" x14ac:dyDescent="0.2">
      <c r="A22" s="92"/>
      <c r="B22" s="92"/>
      <c r="C22" s="92"/>
      <c r="D22" s="92"/>
      <c r="E22" s="348"/>
      <c r="F22" s="92"/>
      <c r="G22" s="92"/>
      <c r="H22" s="90"/>
      <c r="I22" s="64" t="s">
        <v>4</v>
      </c>
      <c r="J22" s="64"/>
      <c r="K22" s="3" t="str">
        <f>_xll.qlEuribor(,Tenor,,,Trigger)</f>
        <v>obj_00838#0004</v>
      </c>
      <c r="M22" s="91"/>
      <c r="N22" s="351" t="str">
        <f t="shared" si="7"/>
        <v>SW</v>
      </c>
      <c r="O22" s="351" t="str">
        <f t="shared" si="8"/>
        <v>4M</v>
      </c>
      <c r="P22" s="355" t="str">
        <f t="shared" si="9"/>
        <v>obj_00b02#0016</v>
      </c>
      <c r="Q22" s="351" t="b">
        <f t="shared" si="10"/>
        <v>1</v>
      </c>
      <c r="R22" s="359">
        <v>1</v>
      </c>
      <c r="S22" s="359">
        <v>1</v>
      </c>
      <c r="T22" s="104" t="str">
        <v>obj_00b20</v>
      </c>
      <c r="U22" s="104" t="str">
        <f>_xll.qlRateHelperQuoteName(T22)</f>
        <v/>
      </c>
      <c r="V22" s="349">
        <f>_xll.qlRateHelperRate(T22,_xll.ohTrigger(Trigger,Trigger1M))</f>
        <v>-6.7516837000000001E-4</v>
      </c>
      <c r="W22" s="349" t="str">
        <f>IFERROR(_xll.qlFuturesRateHelperConvexityAdjustment(T22,Trigger),"--")</f>
        <v>--</v>
      </c>
      <c r="X22" s="105">
        <f>_xll.qlRateHelperEarliestDate(T22,Trigger)</f>
        <v>42157</v>
      </c>
      <c r="Y22" s="105">
        <f>_xll.qlRateHelperLatestDate(T22,Trigger)</f>
        <v>42706</v>
      </c>
      <c r="Z22" s="257">
        <v>-6.7316904523151259E-4</v>
      </c>
      <c r="AD22" s="270"/>
      <c r="AO22" s="104" t="s">
        <v>203</v>
      </c>
      <c r="AP22" s="105">
        <f>_xll.qlInterestRateIndexFixingDate(Currency&amp;"ibor"&amp;Tenor,AQ22,Trigger)</f>
        <v>42181</v>
      </c>
      <c r="AQ22" s="105">
        <f>_xll.qlCalendarAdvance(Calendar,AQ21,AO22,"f",,Trigger)</f>
        <v>42185</v>
      </c>
      <c r="AR22" s="105">
        <f>_xll.qlInterestRateIndexMaturity(Currency&amp;"ibor"&amp;Tenor,AQ22,Trigger)</f>
        <v>42216</v>
      </c>
      <c r="AS22" s="257">
        <f>_xll.qlIndexFixing($AC$5,AP22,TRUE,_xll.ohTrigger(Trigger,Trigger1M))</f>
        <v>-6.5117608068290898E-4</v>
      </c>
      <c r="AT22" s="257">
        <f>_xll.qlIndexFixing($AU$1,AP22,TRUE,_xll.ohTrigger(Trigger,Trigger1M))</f>
        <v>-6.4170669999687939E-4</v>
      </c>
    </row>
    <row r="23" spans="1:46" s="84" customFormat="1" ht="11.25" customHeight="1" x14ac:dyDescent="0.2">
      <c r="A23" s="64" t="s">
        <v>12</v>
      </c>
      <c r="B23" s="64" t="s">
        <v>236</v>
      </c>
      <c r="C23" s="64" t="s">
        <v>237</v>
      </c>
      <c r="D23" s="64" t="s">
        <v>50</v>
      </c>
      <c r="E23" s="64" t="s">
        <v>249</v>
      </c>
      <c r="F23" s="64" t="s">
        <v>253</v>
      </c>
      <c r="G23" s="64" t="s">
        <v>6</v>
      </c>
      <c r="H23" s="64" t="s">
        <v>254</v>
      </c>
      <c r="I23" s="64" t="s">
        <v>251</v>
      </c>
      <c r="J23" s="64" t="s">
        <v>252</v>
      </c>
      <c r="K23" s="64" t="s">
        <v>38</v>
      </c>
      <c r="L23" s="64" t="s">
        <v>42</v>
      </c>
      <c r="M23" s="91"/>
      <c r="N23" s="351" t="str">
        <f t="shared" si="7"/>
        <v>SW</v>
      </c>
      <c r="O23" s="351" t="str">
        <f t="shared" si="8"/>
        <v>5M</v>
      </c>
      <c r="P23" s="355" t="str">
        <f t="shared" si="9"/>
        <v>obj_00b1e#0015</v>
      </c>
      <c r="Q23" s="351" t="b">
        <f t="shared" si="10"/>
        <v>1</v>
      </c>
      <c r="R23" s="359">
        <v>1</v>
      </c>
      <c r="S23" s="359">
        <v>1</v>
      </c>
      <c r="T23" s="104" t="str">
        <v>obj_00b29</v>
      </c>
      <c r="U23" s="104" t="str">
        <f>_xll.qlRateHelperQuoteName(T23)</f>
        <v/>
      </c>
      <c r="V23" s="349">
        <f>_xll.qlRateHelperRate(T23,_xll.ohTrigger(Trigger,Trigger1M))</f>
        <v>-6.1358082000000005E-4</v>
      </c>
      <c r="W23" s="349" t="str">
        <f>IFERROR(_xll.qlFuturesRateHelperConvexityAdjustment(T23,Trigger),"--")</f>
        <v>--</v>
      </c>
      <c r="X23" s="105">
        <f>_xll.qlRateHelperEarliestDate(T23,Trigger)</f>
        <v>42157</v>
      </c>
      <c r="Y23" s="105">
        <f>_xll.qlRateHelperLatestDate(T23,Trigger)</f>
        <v>42796</v>
      </c>
      <c r="Z23" s="257">
        <v>-6.1365272715913652E-4</v>
      </c>
      <c r="AD23" s="270"/>
      <c r="AO23" s="104" t="s">
        <v>203</v>
      </c>
      <c r="AP23" s="105">
        <f>_xll.qlInterestRateIndexFixingDate(Currency&amp;"ibor"&amp;Tenor,AQ23,Trigger)</f>
        <v>42184</v>
      </c>
      <c r="AQ23" s="105">
        <f>_xll.qlCalendarAdvance(Calendar,AQ22,AO23,"f",,Trigger)</f>
        <v>42186</v>
      </c>
      <c r="AR23" s="105">
        <f>_xll.qlInterestRateIndexMaturity(Currency&amp;"ibor"&amp;Tenor,AQ23,Trigger)</f>
        <v>42219</v>
      </c>
      <c r="AS23" s="257">
        <f>_xll.qlIndexFixing($AC$5,AP23,TRUE,_xll.ohTrigger(Trigger,Trigger1M))</f>
        <v>-6.6095981102722663E-4</v>
      </c>
      <c r="AT23" s="257">
        <f>_xll.qlIndexFixing($AU$1,AP23,TRUE,_xll.ohTrigger(Trigger,Trigger1M))</f>
        <v>-6.6156147101087924E-4</v>
      </c>
    </row>
    <row r="24" spans="1:46" s="84" customFormat="1" ht="11.25" customHeight="1" x14ac:dyDescent="0.2">
      <c r="A24" s="290" t="s">
        <v>243</v>
      </c>
      <c r="B24" s="322" t="str">
        <f t="array" ref="B24:B100">_xll.ohFilter(Quote!J4:J102,Quote!I4:I102="SW")</f>
        <v>2M</v>
      </c>
      <c r="C24" s="379" t="str">
        <f t="array" ref="C24:C100">_xll.ohFilter(PastedValue!AI2:AI66,PastedValue!AE2:AE66="Sw")</f>
        <v>2M</v>
      </c>
      <c r="D24" s="379" t="str">
        <f>IF(DataSelect="Reference",$C24,$B24)</f>
        <v>2M</v>
      </c>
      <c r="E24" s="338" t="s">
        <v>8</v>
      </c>
      <c r="F24" s="332" t="s">
        <v>9</v>
      </c>
      <c r="G24" s="289" t="s">
        <v>10</v>
      </c>
      <c r="H24" s="332" t="s">
        <v>11</v>
      </c>
      <c r="I24" s="333">
        <f t="array" ref="I24:I100">_xll.ohFilter(PastedValue!AL2:AL66,PastedValue!AE2:AE66="Sw")/100</f>
        <v>-6.4001467000000009E-4</v>
      </c>
      <c r="J24" s="333" t="str">
        <f t="shared" ref="J24:J34" si="11">Currency&amp;"X1S"&amp;B24&amp;"="</f>
        <v>EURX1S2M=</v>
      </c>
      <c r="K24" s="289" t="str">
        <f>IFERROR(_xll.qlSwapRateHelper2(,IF(DataSelect="Reference",$I24,J24),,$D24,Calendar,$G24,$F24,$H24,$K$22,0,E24,Discounting,Permanent,_xll.ohTrigger(Trigger,DataSelect),ObjectOverwrite),"--")</f>
        <v>obj_00afd#0016</v>
      </c>
      <c r="L24" s="286" t="b">
        <f>IF(K24="--",FALSE,TRUE)</f>
        <v>1</v>
      </c>
      <c r="M24" s="91"/>
      <c r="N24" s="351" t="str">
        <f t="shared" si="7"/>
        <v>SW</v>
      </c>
      <c r="O24" s="351" t="str">
        <f t="shared" si="8"/>
        <v>6M</v>
      </c>
      <c r="P24" s="355" t="str">
        <f t="shared" si="9"/>
        <v>obj_00b1a#0015</v>
      </c>
      <c r="Q24" s="351" t="b">
        <f t="shared" si="10"/>
        <v>1</v>
      </c>
      <c r="R24" s="359">
        <v>1</v>
      </c>
      <c r="S24" s="359">
        <v>1</v>
      </c>
      <c r="T24" s="104" t="str">
        <v>obj_00b36</v>
      </c>
      <c r="U24" s="104" t="str">
        <f>_xll.qlRateHelperQuoteName(T24)</f>
        <v/>
      </c>
      <c r="V24" s="349">
        <f>_xll.qlRateHelperRate(T24,_xll.ohTrigger(Trigger,Trigger1M))</f>
        <v>-5.2999999999999998E-4</v>
      </c>
      <c r="W24" s="349" t="str">
        <f>IFERROR(_xll.qlFuturesRateHelperConvexityAdjustment(T24,Trigger),"--")</f>
        <v>--</v>
      </c>
      <c r="X24" s="105">
        <f>_xll.qlRateHelperEarliestDate(T24,Trigger)</f>
        <v>42157</v>
      </c>
      <c r="Y24" s="105">
        <f>_xll.qlRateHelperLatestDate(T24,Trigger)</f>
        <v>42888</v>
      </c>
      <c r="Z24" s="257">
        <v>-5.3009395289109278E-4</v>
      </c>
      <c r="AD24" s="261"/>
      <c r="AO24" s="104" t="s">
        <v>203</v>
      </c>
      <c r="AP24" s="105">
        <f>_xll.qlInterestRateIndexFixingDate(Currency&amp;"ibor"&amp;Tenor,AQ24,Trigger)</f>
        <v>42185</v>
      </c>
      <c r="AQ24" s="105">
        <f>_xll.qlCalendarAdvance(Calendar,AQ23,AO24,"f",,Trigger)</f>
        <v>42187</v>
      </c>
      <c r="AR24" s="105">
        <f>_xll.qlInterestRateIndexMaturity(Currency&amp;"ibor"&amp;Tenor,AQ24,Trigger)</f>
        <v>42219</v>
      </c>
      <c r="AS24" s="257">
        <f>_xll.qlIndexFixing($AC$5,AP24,TRUE,_xll.ohTrigger(Trigger,Trigger1M))</f>
        <v>-6.6696568887678054E-4</v>
      </c>
      <c r="AT24" s="257">
        <f>_xll.qlIndexFixing($AU$1,AP24,TRUE,_xll.ohTrigger(Trigger,Trigger1M))</f>
        <v>-6.6756321615193959E-4</v>
      </c>
    </row>
    <row r="25" spans="1:46" s="84" customFormat="1" ht="11.25" customHeight="1" x14ac:dyDescent="0.2">
      <c r="A25" s="296" t="s">
        <v>243</v>
      </c>
      <c r="B25" s="324" t="str">
        <v>3M</v>
      </c>
      <c r="C25" s="380" t="str">
        <v>3M</v>
      </c>
      <c r="D25" s="380" t="str">
        <f t="shared" ref="D25:D89" si="12">IF(DataSelect="Reference",$C25,$B25)</f>
        <v>3M</v>
      </c>
      <c r="E25" s="295" t="s">
        <v>8</v>
      </c>
      <c r="F25" s="335" t="s">
        <v>9</v>
      </c>
      <c r="G25" s="295" t="s">
        <v>10</v>
      </c>
      <c r="H25" s="335" t="s">
        <v>11</v>
      </c>
      <c r="I25" s="336">
        <v>-6.7002969E-4</v>
      </c>
      <c r="J25" s="336" t="str">
        <f t="shared" si="11"/>
        <v>EURX1S3M=</v>
      </c>
      <c r="K25" s="295" t="str">
        <f>IFERROR(_xll.qlSwapRateHelper2(,IF(DataSelect="Reference",$I25,J25),,$D25,Calendar,$G25,$F25,$H25,$K$22,0,E25,Discounting,Permanent,_xll.ohTrigger(Trigger,DataSelect),ObjectOverwrite),"--")</f>
        <v>obj_00b1c#0015</v>
      </c>
      <c r="L25" s="292" t="b">
        <f t="shared" ref="L25:L88" si="13">IF(K25="--",FALSE,TRUE)</f>
        <v>1</v>
      </c>
      <c r="M25" s="91"/>
      <c r="N25" s="351" t="str">
        <f t="shared" si="7"/>
        <v>SW</v>
      </c>
      <c r="O25" s="351" t="str">
        <f t="shared" si="8"/>
        <v>7M</v>
      </c>
      <c r="P25" s="355" t="str">
        <f t="shared" si="9"/>
        <v>obj_00b08#0016</v>
      </c>
      <c r="Q25" s="351" t="b">
        <f t="shared" si="10"/>
        <v>1</v>
      </c>
      <c r="R25" s="359">
        <v>1</v>
      </c>
      <c r="S25" s="359">
        <v>1</v>
      </c>
      <c r="T25" s="104" t="str">
        <v>obj_00b04</v>
      </c>
      <c r="U25" s="104" t="str">
        <f>_xll.qlRateHelperQuoteName(T25)</f>
        <v/>
      </c>
      <c r="V25" s="349">
        <f>_xll.qlRateHelperRate(T25,_xll.ohTrigger(Trigger,Trigger1M))</f>
        <v>-4.2420212E-4</v>
      </c>
      <c r="W25" s="349" t="str">
        <f>IFERROR(_xll.qlFuturesRateHelperConvexityAdjustment(T25,Trigger),"--")</f>
        <v>--</v>
      </c>
      <c r="X25" s="105">
        <f>_xll.qlRateHelperEarliestDate(T25,Trigger)</f>
        <v>42157</v>
      </c>
      <c r="Y25" s="105">
        <f>_xll.qlRateHelperLatestDate(T25,Trigger)</f>
        <v>42982</v>
      </c>
      <c r="Z25" s="257">
        <v>-4.2455969442173661E-4</v>
      </c>
      <c r="AD25" s="261"/>
      <c r="AO25" s="104" t="s">
        <v>203</v>
      </c>
      <c r="AP25" s="105">
        <f>_xll.qlInterestRateIndexFixingDate(Currency&amp;"ibor"&amp;Tenor,AQ25,Trigger)</f>
        <v>42186</v>
      </c>
      <c r="AQ25" s="105">
        <f>_xll.qlCalendarAdvance(Calendar,AQ24,AO25,"f",,Trigger)</f>
        <v>42188</v>
      </c>
      <c r="AR25" s="105">
        <f>_xll.qlInterestRateIndexMaturity(Currency&amp;"ibor"&amp;Tenor,AQ25,Trigger)</f>
        <v>42219</v>
      </c>
      <c r="AS25" s="257">
        <f>_xll.qlIndexFixing($AC$5,AP25,TRUE,_xll.ohTrigger(Trigger,Trigger1M))</f>
        <v>-6.6812189695827473E-4</v>
      </c>
      <c r="AT25" s="257">
        <f>_xll.qlIndexFixing($AU$1,AP25,TRUE,_xll.ohTrigger(Trigger,Trigger1M))</f>
        <v>-6.7355505364153875E-4</v>
      </c>
    </row>
    <row r="26" spans="1:46" s="84" customFormat="1" ht="11.25" customHeight="1" x14ac:dyDescent="0.2">
      <c r="A26" s="296" t="s">
        <v>243</v>
      </c>
      <c r="B26" s="324" t="str">
        <v>4M</v>
      </c>
      <c r="C26" s="380" t="str">
        <v>4M</v>
      </c>
      <c r="D26" s="380" t="str">
        <f t="shared" si="12"/>
        <v>4M</v>
      </c>
      <c r="E26" s="295" t="s">
        <v>8</v>
      </c>
      <c r="F26" s="335" t="s">
        <v>9</v>
      </c>
      <c r="G26" s="295" t="s">
        <v>10</v>
      </c>
      <c r="H26" s="335" t="s">
        <v>11</v>
      </c>
      <c r="I26" s="336">
        <v>-6.7005057000000005E-4</v>
      </c>
      <c r="J26" s="336" t="str">
        <f t="shared" si="11"/>
        <v>EURX1S4M=</v>
      </c>
      <c r="K26" s="295" t="str">
        <f>IFERROR(_xll.qlSwapRateHelper2(,IF(DataSelect="Reference",$I26,J26),,$D26,Calendar,$G26,$F26,$H26,$K$22,0,E26,Discounting,Permanent,_xll.ohTrigger(Trigger,DataSelect),ObjectOverwrite),"--")</f>
        <v>obj_00b02#0016</v>
      </c>
      <c r="L26" s="292" t="b">
        <f t="shared" si="13"/>
        <v>1</v>
      </c>
      <c r="M26" s="91"/>
      <c r="N26" s="351" t="str">
        <f t="shared" si="7"/>
        <v>SW</v>
      </c>
      <c r="O26" s="351" t="str">
        <f t="shared" si="8"/>
        <v>8M</v>
      </c>
      <c r="P26" s="355" t="str">
        <f t="shared" si="9"/>
        <v>obj_00b2b#0015</v>
      </c>
      <c r="Q26" s="351" t="b">
        <f t="shared" si="10"/>
        <v>1</v>
      </c>
      <c r="R26" s="359">
        <v>1</v>
      </c>
      <c r="S26" s="359">
        <v>1</v>
      </c>
      <c r="T26" s="104" t="str">
        <v>obj_00b26</v>
      </c>
      <c r="U26" s="104" t="str">
        <f>_xll.qlRateHelperQuoteName(T26)</f>
        <v/>
      </c>
      <c r="V26" s="349">
        <f>_xll.qlRateHelperRate(T26,_xll.ohTrigger(Trigger,Trigger1M))</f>
        <v>-2.9853877000000001E-4</v>
      </c>
      <c r="W26" s="349" t="str">
        <f>IFERROR(_xll.qlFuturesRateHelperConvexityAdjustment(T26,Trigger),"--")</f>
        <v>--</v>
      </c>
      <c r="X26" s="105">
        <f>_xll.qlRateHelperEarliestDate(T26,Trigger)</f>
        <v>42157</v>
      </c>
      <c r="Y26" s="105">
        <f>_xll.qlRateHelperLatestDate(T26,Trigger)</f>
        <v>43073</v>
      </c>
      <c r="Z26" s="257">
        <v>-2.9976568234096722E-4</v>
      </c>
      <c r="AD26" s="261"/>
      <c r="AO26" s="104" t="s">
        <v>203</v>
      </c>
      <c r="AP26" s="105">
        <f>_xll.qlInterestRateIndexFixingDate(Currency&amp;"ibor"&amp;Tenor,AQ26,Trigger)</f>
        <v>42187</v>
      </c>
      <c r="AQ26" s="105">
        <f>_xll.qlCalendarAdvance(Calendar,AQ25,AO26,"f",,Trigger)</f>
        <v>42191</v>
      </c>
      <c r="AR26" s="105">
        <f>_xll.qlInterestRateIndexMaturity(Currency&amp;"ibor"&amp;Tenor,AQ26,Trigger)</f>
        <v>42222</v>
      </c>
      <c r="AS26" s="257">
        <f>_xll.qlIndexFixing($AC$5,AP26,TRUE,_xll.ohTrigger(Trigger,Trigger1M))</f>
        <v>-6.729863836581778E-4</v>
      </c>
      <c r="AT26" s="257">
        <f>_xll.qlIndexFixing($AU$1,AP26,TRUE,_xll.ohTrigger(Trigger,Trigger1M))</f>
        <v>-7.0148431448881264E-4</v>
      </c>
    </row>
    <row r="27" spans="1:46" s="84" customFormat="1" ht="11.25" customHeight="1" x14ac:dyDescent="0.2">
      <c r="A27" s="296" t="s">
        <v>243</v>
      </c>
      <c r="B27" s="324" t="str">
        <v>5M</v>
      </c>
      <c r="C27" s="380" t="str">
        <v>5M</v>
      </c>
      <c r="D27" s="380" t="str">
        <f t="shared" si="12"/>
        <v>5M</v>
      </c>
      <c r="E27" s="295" t="s">
        <v>8</v>
      </c>
      <c r="F27" s="335" t="s">
        <v>9</v>
      </c>
      <c r="G27" s="295" t="s">
        <v>10</v>
      </c>
      <c r="H27" s="335" t="s">
        <v>11</v>
      </c>
      <c r="I27" s="336">
        <v>-6.8006820999999996E-4</v>
      </c>
      <c r="J27" s="336" t="str">
        <f t="shared" si="11"/>
        <v>EURX1S5M=</v>
      </c>
      <c r="K27" s="295" t="str">
        <f>IFERROR(_xll.qlSwapRateHelper2(,IF(DataSelect="Reference",$I27,J27),,$D27,Calendar,$G27,$F27,$H27,$K$22,0,E27,Discounting,Permanent,_xll.ohTrigger(Trigger,DataSelect),ObjectOverwrite),"--")</f>
        <v>obj_00b1e#0015</v>
      </c>
      <c r="L27" s="292" t="b">
        <f t="shared" si="13"/>
        <v>1</v>
      </c>
      <c r="M27" s="91"/>
      <c r="N27" s="351" t="str">
        <f t="shared" si="7"/>
        <v>SW</v>
      </c>
      <c r="O27" s="351" t="str">
        <f t="shared" si="8"/>
        <v>9M</v>
      </c>
      <c r="P27" s="355" t="str">
        <f t="shared" si="9"/>
        <v>obj_00b16#0015</v>
      </c>
      <c r="Q27" s="351" t="b">
        <f t="shared" si="10"/>
        <v>1</v>
      </c>
      <c r="R27" s="359">
        <v>1</v>
      </c>
      <c r="S27" s="359">
        <v>1</v>
      </c>
      <c r="T27" s="104" t="str">
        <v>obj_00b24</v>
      </c>
      <c r="U27" s="104" t="str">
        <f>_xll.qlRateHelperQuoteName(T27)</f>
        <v/>
      </c>
      <c r="V27" s="349">
        <f>_xll.qlRateHelperRate(T27,_xll.ohTrigger(Trigger,Trigger1M))</f>
        <v>-1.5514098E-4</v>
      </c>
      <c r="W27" s="349" t="str">
        <f>IFERROR(_xll.qlFuturesRateHelperConvexityAdjustment(T27,Trigger),"--")</f>
        <v>--</v>
      </c>
      <c r="X27" s="105">
        <f>_xll.qlRateHelperEarliestDate(T27,Trigger)</f>
        <v>42157</v>
      </c>
      <c r="Y27" s="105">
        <f>_xll.qlRateHelperLatestDate(T27,Trigger)</f>
        <v>43161</v>
      </c>
      <c r="Z27" s="257">
        <v>-1.572790295749186E-4</v>
      </c>
      <c r="AD27" s="261"/>
      <c r="AO27" s="104" t="s">
        <v>203</v>
      </c>
      <c r="AP27" s="105">
        <f>_xll.qlInterestRateIndexFixingDate(Currency&amp;"ibor"&amp;Tenor,AQ27,Trigger)</f>
        <v>42188</v>
      </c>
      <c r="AQ27" s="105">
        <f>_xll.qlCalendarAdvance(Calendar,AQ26,AO27,"f",,Trigger)</f>
        <v>42192</v>
      </c>
      <c r="AR27" s="105">
        <f>_xll.qlInterestRateIndexMaturity(Currency&amp;"ibor"&amp;Tenor,AQ27,Trigger)</f>
        <v>42223</v>
      </c>
      <c r="AS27" s="257">
        <f>_xll.qlIndexFixing($AC$5,AP27,TRUE,_xll.ohTrigger(Trigger,Trigger1M))</f>
        <v>-6.7456789708936031E-4</v>
      </c>
      <c r="AT27" s="257">
        <f>_xll.qlIndexFixing($AU$1,AP27,TRUE,_xll.ohTrigger(Trigger,Trigger1M))</f>
        <v>-7.0974682973242115E-4</v>
      </c>
    </row>
    <row r="28" spans="1:46" s="84" customFormat="1" ht="11.25" customHeight="1" x14ac:dyDescent="0.2">
      <c r="A28" s="296" t="s">
        <v>243</v>
      </c>
      <c r="B28" s="324" t="str">
        <v>6M</v>
      </c>
      <c r="C28" s="380" t="str">
        <v>6M</v>
      </c>
      <c r="D28" s="380" t="str">
        <f t="shared" si="12"/>
        <v>6M</v>
      </c>
      <c r="E28" s="295" t="s">
        <v>8</v>
      </c>
      <c r="F28" s="335" t="s">
        <v>9</v>
      </c>
      <c r="G28" s="295" t="s">
        <v>10</v>
      </c>
      <c r="H28" s="335" t="s">
        <v>11</v>
      </c>
      <c r="I28" s="336">
        <v>-7.0008218999999998E-4</v>
      </c>
      <c r="J28" s="336" t="str">
        <f t="shared" si="11"/>
        <v>EURX1S6M=</v>
      </c>
      <c r="K28" s="295" t="str">
        <f>IFERROR(_xll.qlSwapRateHelper2(,IF(DataSelect="Reference",$I28,J28),,$D28,Calendar,$G28,$F28,$H28,$K$22,0,E28,Discounting,Permanent,_xll.ohTrigger(Trigger,DataSelect),ObjectOverwrite),"--")</f>
        <v>obj_00b1a#0015</v>
      </c>
      <c r="L28" s="292" t="b">
        <f t="shared" si="13"/>
        <v>1</v>
      </c>
      <c r="M28" s="91"/>
      <c r="N28" s="351" t="str">
        <f t="shared" si="7"/>
        <v>SW</v>
      </c>
      <c r="O28" s="351" t="str">
        <f t="shared" si="8"/>
        <v>10M</v>
      </c>
      <c r="P28" s="355" t="str">
        <f t="shared" si="9"/>
        <v>obj_00b15#0016</v>
      </c>
      <c r="Q28" s="351" t="b">
        <f t="shared" si="10"/>
        <v>1</v>
      </c>
      <c r="R28" s="359">
        <v>1</v>
      </c>
      <c r="S28" s="359">
        <v>1</v>
      </c>
      <c r="T28" s="104" t="str">
        <v>obj_00b0a</v>
      </c>
      <c r="U28" s="104" t="str">
        <f>_xll.qlRateHelperQuoteName(T28)</f>
        <v/>
      </c>
      <c r="V28" s="349">
        <f>_xll.qlRateHelperRate(T28,_xll.ohTrigger(Trigger,Trigger1M))</f>
        <v>1.0000000000000001E-5</v>
      </c>
      <c r="W28" s="349" t="str">
        <f>IFERROR(_xll.qlFuturesRateHelperConvexityAdjustment(T28,Trigger),"--")</f>
        <v>--</v>
      </c>
      <c r="X28" s="105">
        <f>_xll.qlRateHelperEarliestDate(T28,Trigger)</f>
        <v>42157</v>
      </c>
      <c r="Y28" s="105">
        <f>_xll.qlRateHelperLatestDate(T28,Trigger)</f>
        <v>43255</v>
      </c>
      <c r="Z28" s="257">
        <v>7.3611281550788464E-6</v>
      </c>
      <c r="AD28" s="261"/>
      <c r="AO28" s="104" t="s">
        <v>203</v>
      </c>
      <c r="AP28" s="105">
        <f>_xll.qlInterestRateIndexFixingDate(Currency&amp;"ibor"&amp;Tenor,AQ28,Trigger)</f>
        <v>42191</v>
      </c>
      <c r="AQ28" s="105">
        <f>_xll.qlCalendarAdvance(Calendar,AQ27,AO28,"f",,Trigger)</f>
        <v>42193</v>
      </c>
      <c r="AR28" s="105">
        <f>_xll.qlInterestRateIndexMaturity(Currency&amp;"ibor"&amp;Tenor,AQ28,Trigger)</f>
        <v>42226</v>
      </c>
      <c r="AS28" s="257">
        <f>_xll.qlIndexFixing($AC$5,AP28,TRUE,_xll.ohTrigger(Trigger,Trigger1M))</f>
        <v>-6.7718959392907999E-4</v>
      </c>
      <c r="AT28" s="257">
        <f>_xll.qlIndexFixing($AU$1,AP28,TRUE,_xll.ohTrigger(Trigger,Trigger1M))</f>
        <v>-7.20481679610252E-4</v>
      </c>
    </row>
    <row r="29" spans="1:46" s="84" customFormat="1" ht="11.25" customHeight="1" x14ac:dyDescent="0.2">
      <c r="A29" s="296" t="s">
        <v>243</v>
      </c>
      <c r="B29" s="324" t="str">
        <v>7M</v>
      </c>
      <c r="C29" s="380" t="str">
        <v>7M</v>
      </c>
      <c r="D29" s="380" t="str">
        <f t="shared" si="12"/>
        <v>7M</v>
      </c>
      <c r="E29" s="295" t="s">
        <v>8</v>
      </c>
      <c r="F29" s="335" t="s">
        <v>9</v>
      </c>
      <c r="G29" s="295" t="s">
        <v>10</v>
      </c>
      <c r="H29" s="335" t="s">
        <v>11</v>
      </c>
      <c r="I29" s="336">
        <v>-6.8011025999999998E-4</v>
      </c>
      <c r="J29" s="336" t="str">
        <f t="shared" si="11"/>
        <v>EURX1S7M=</v>
      </c>
      <c r="K29" s="295" t="str">
        <f>IFERROR(_xll.qlSwapRateHelper2(,IF(DataSelect="Reference",$I29,J29),,$D29,Calendar,$G29,$F29,$H29,$K$22,0,E29,Discounting,Permanent,_xll.ohTrigger(Trigger,DataSelect),ObjectOverwrite),"--")</f>
        <v>obj_00b08#0016</v>
      </c>
      <c r="L29" s="292" t="b">
        <f t="shared" si="13"/>
        <v>1</v>
      </c>
      <c r="M29" s="91"/>
      <c r="N29" s="351" t="str">
        <f t="shared" si="7"/>
        <v>SW</v>
      </c>
      <c r="O29" s="351" t="str">
        <f t="shared" si="8"/>
        <v>11M</v>
      </c>
      <c r="P29" s="355" t="str">
        <f t="shared" si="9"/>
        <v>obj_00b0f#0016</v>
      </c>
      <c r="Q29" s="351" t="b">
        <f t="shared" si="10"/>
        <v>1</v>
      </c>
      <c r="R29" s="359">
        <v>1</v>
      </c>
      <c r="S29" s="359">
        <v>1</v>
      </c>
      <c r="T29" s="104" t="str">
        <v>obj_00b0d</v>
      </c>
      <c r="U29" s="104" t="str">
        <f>_xll.qlRateHelperQuoteName(T29)</f>
        <v/>
      </c>
      <c r="V29" s="349">
        <f>_xll.qlRateHelperRate(T29,_xll.ohTrigger(Trigger,Trigger1M))</f>
        <v>8.4000000000000003E-4</v>
      </c>
      <c r="W29" s="349" t="str">
        <f>IFERROR(_xll.qlFuturesRateHelperConvexityAdjustment(T29,Trigger),"--")</f>
        <v>--</v>
      </c>
      <c r="X29" s="105">
        <f>_xll.qlRateHelperEarliestDate(T29,Trigger)</f>
        <v>42157</v>
      </c>
      <c r="Y29" s="105">
        <f>_xll.qlRateHelperLatestDate(T29,Trigger)</f>
        <v>43619</v>
      </c>
      <c r="Z29" s="257">
        <v>8.3558655594066116E-4</v>
      </c>
      <c r="AD29" s="261"/>
      <c r="AO29" s="104" t="s">
        <v>203</v>
      </c>
      <c r="AP29" s="105">
        <f>_xll.qlInterestRateIndexFixingDate(Currency&amp;"ibor"&amp;Tenor,AQ29,Trigger)</f>
        <v>42192</v>
      </c>
      <c r="AQ29" s="105">
        <f>_xll.qlCalendarAdvance(Calendar,AQ28,AO29,"f",,Trigger)</f>
        <v>42194</v>
      </c>
      <c r="AR29" s="105">
        <f>_xll.qlInterestRateIndexMaturity(Currency&amp;"ibor"&amp;Tenor,AQ29,Trigger)</f>
        <v>42226</v>
      </c>
      <c r="AS29" s="257">
        <f>_xll.qlIndexFixing($AC$5,AP29,TRUE,_xll.ohTrigger(Trigger,Trigger1M))</f>
        <v>-6.7819587745335252E-4</v>
      </c>
      <c r="AT29" s="257">
        <f>_xll.qlIndexFixing($AU$1,AP29,TRUE,_xll.ohTrigger(Trigger,Trigger1M))</f>
        <v>-7.25815716753897E-4</v>
      </c>
    </row>
    <row r="30" spans="1:46" s="84" customFormat="1" ht="11.25" customHeight="1" x14ac:dyDescent="0.2">
      <c r="A30" s="296" t="s">
        <v>243</v>
      </c>
      <c r="B30" s="324" t="str">
        <v>8M</v>
      </c>
      <c r="C30" s="380" t="str">
        <v>8M</v>
      </c>
      <c r="D30" s="380" t="str">
        <f t="shared" si="12"/>
        <v>8M</v>
      </c>
      <c r="E30" s="295" t="s">
        <v>8</v>
      </c>
      <c r="F30" s="335" t="s">
        <v>9</v>
      </c>
      <c r="G30" s="295" t="s">
        <v>10</v>
      </c>
      <c r="H30" s="335" t="s">
        <v>11</v>
      </c>
      <c r="I30" s="336">
        <v>-7.1011456999999997E-4</v>
      </c>
      <c r="J30" s="336" t="str">
        <f t="shared" si="11"/>
        <v>EURX1S8M=</v>
      </c>
      <c r="K30" s="295" t="str">
        <f>IFERROR(_xll.qlSwapRateHelper2(,IF(DataSelect="Reference",$I30,J30),,$D30,Calendar,$G30,$F30,$H30,$K$22,0,E30,Discounting,Permanent,_xll.ohTrigger(Trigger,DataSelect),ObjectOverwrite),"--")</f>
        <v>obj_00b2b#0015</v>
      </c>
      <c r="L30" s="292" t="b">
        <f t="shared" si="13"/>
        <v>1</v>
      </c>
      <c r="M30" s="91"/>
      <c r="N30" s="351" t="str">
        <f t="shared" si="7"/>
        <v>SW</v>
      </c>
      <c r="O30" s="351" t="str">
        <f t="shared" si="8"/>
        <v>12M</v>
      </c>
      <c r="P30" s="355" t="str">
        <f t="shared" si="9"/>
        <v>obj_00b0c#0016</v>
      </c>
      <c r="Q30" s="351" t="b">
        <f t="shared" si="10"/>
        <v>1</v>
      </c>
      <c r="R30" s="359">
        <v>1</v>
      </c>
      <c r="S30" s="359">
        <v>1</v>
      </c>
      <c r="T30" s="104" t="str">
        <v>obj_00b30</v>
      </c>
      <c r="U30" s="104" t="str">
        <f>_xll.qlRateHelperQuoteName(T30)</f>
        <v/>
      </c>
      <c r="V30" s="349">
        <f>_xll.qlRateHelperRate(T30,_xll.ohTrigger(Trigger,Trigger1M))</f>
        <v>1.8699999999999999E-3</v>
      </c>
      <c r="W30" s="349" t="str">
        <f>IFERROR(_xll.qlFuturesRateHelperConvexityAdjustment(T30,Trigger),"--")</f>
        <v>--</v>
      </c>
      <c r="X30" s="105">
        <f>_xll.qlRateHelperEarliestDate(T30,Trigger)</f>
        <v>42157</v>
      </c>
      <c r="Y30" s="105">
        <f>_xll.qlRateHelperLatestDate(T30,Trigger)</f>
        <v>43984</v>
      </c>
      <c r="Z30" s="257">
        <v>1.8654044381165339E-3</v>
      </c>
      <c r="AD30" s="261"/>
      <c r="AO30" s="104" t="s">
        <v>203</v>
      </c>
      <c r="AP30" s="105">
        <f>_xll.qlInterestRateIndexFixingDate(Currency&amp;"ibor"&amp;Tenor,AQ30,Trigger)</f>
        <v>42193</v>
      </c>
      <c r="AQ30" s="105">
        <f>_xll.qlCalendarAdvance(Calendar,AQ29,AO30,"f",,Trigger)</f>
        <v>42195</v>
      </c>
      <c r="AR30" s="105">
        <f>_xll.qlInterestRateIndexMaturity(Currency&amp;"ibor"&amp;Tenor,AQ30,Trigger)</f>
        <v>42226</v>
      </c>
      <c r="AS30" s="257">
        <f>_xll.qlIndexFixing($AC$5,AP30,TRUE,_xll.ohTrigger(Trigger,Trigger1M))</f>
        <v>-6.7919249108098459E-4</v>
      </c>
      <c r="AT30" s="257">
        <f>_xll.qlIndexFixing($AU$1,AP30,TRUE,_xll.ohTrigger(Trigger,Trigger1M))</f>
        <v>-7.3106318604863126E-4</v>
      </c>
    </row>
    <row r="31" spans="1:46" s="84" customFormat="1" ht="11.25" customHeight="1" x14ac:dyDescent="0.2">
      <c r="A31" s="296" t="s">
        <v>243</v>
      </c>
      <c r="B31" s="324" t="str">
        <v>9M</v>
      </c>
      <c r="C31" s="380" t="str">
        <v>9M</v>
      </c>
      <c r="D31" s="380" t="str">
        <f t="shared" si="12"/>
        <v>9M</v>
      </c>
      <c r="E31" s="295" t="s">
        <v>8</v>
      </c>
      <c r="F31" s="335" t="s">
        <v>9</v>
      </c>
      <c r="G31" s="295" t="s">
        <v>10</v>
      </c>
      <c r="H31" s="335" t="s">
        <v>11</v>
      </c>
      <c r="I31" s="336">
        <v>-7.2012932000000004E-4</v>
      </c>
      <c r="J31" s="336" t="str">
        <f t="shared" si="11"/>
        <v>EURX1S9M=</v>
      </c>
      <c r="K31" s="295" t="str">
        <f>IFERROR(_xll.qlSwapRateHelper2(,IF(DataSelect="Reference",$I31,J31),,$D31,Calendar,$G31,$F31,$H31,$K$22,0,E31,Discounting,Permanent,_xll.ohTrigger(Trigger,DataSelect),ObjectOverwrite),"--")</f>
        <v>obj_00b16#0015</v>
      </c>
      <c r="L31" s="292" t="b">
        <f t="shared" si="13"/>
        <v>1</v>
      </c>
      <c r="M31" s="91"/>
      <c r="N31" s="351" t="str">
        <f t="shared" si="7"/>
        <v>SW</v>
      </c>
      <c r="O31" s="351" t="str">
        <f t="shared" si="8"/>
        <v>1Y</v>
      </c>
      <c r="P31" s="355" t="str">
        <f t="shared" si="9"/>
        <v>obj_00b1f#0015</v>
      </c>
      <c r="Q31" s="351" t="b">
        <f t="shared" si="10"/>
        <v>1</v>
      </c>
      <c r="R31" s="359">
        <v>1</v>
      </c>
      <c r="S31" s="359">
        <v>1</v>
      </c>
      <c r="T31" s="104" t="str">
        <v>obj_00b03</v>
      </c>
      <c r="U31" s="104" t="str">
        <f>_xll.qlRateHelperQuoteName(T31)</f>
        <v/>
      </c>
      <c r="V31" s="349">
        <f>_xll.qlRateHelperRate(T31,_xll.ohTrigger(Trigger,Trigger1M))</f>
        <v>3.0000000000000001E-3</v>
      </c>
      <c r="W31" s="349" t="str">
        <f>IFERROR(_xll.qlFuturesRateHelperConvexityAdjustment(T31,Trigger),"--")</f>
        <v>--</v>
      </c>
      <c r="X31" s="105">
        <f>_xll.qlRateHelperEarliestDate(T31,Trigger)</f>
        <v>42157</v>
      </c>
      <c r="Y31" s="105">
        <f>_xll.qlRateHelperLatestDate(T31,Trigger)</f>
        <v>44349</v>
      </c>
      <c r="Z31" s="257">
        <v>3.0004322980013423E-3</v>
      </c>
      <c r="AD31" s="261"/>
      <c r="AO31" s="104" t="s">
        <v>203</v>
      </c>
      <c r="AP31" s="105">
        <f>_xll.qlInterestRateIndexFixingDate(Currency&amp;"ibor"&amp;Tenor,AQ31,Trigger)</f>
        <v>42194</v>
      </c>
      <c r="AQ31" s="105">
        <f>_xll.qlCalendarAdvance(Calendar,AQ30,AO31,"f",,Trigger)</f>
        <v>42198</v>
      </c>
      <c r="AR31" s="105">
        <f>_xll.qlInterestRateIndexMaturity(Currency&amp;"ibor"&amp;Tenor,AQ31,Trigger)</f>
        <v>42229</v>
      </c>
      <c r="AS31" s="257">
        <f>_xll.qlIndexFixing($AC$5,AP31,TRUE,_xll.ohTrigger(Trigger,Trigger1M))</f>
        <v>-6.836371657944234E-4</v>
      </c>
      <c r="AT31" s="257">
        <f>_xll.qlIndexFixing($AU$1,AP31,TRUE,_xll.ohTrigger(Trigger,Trigger1M))</f>
        <v>-7.4685135002739236E-4</v>
      </c>
    </row>
    <row r="32" spans="1:46" s="84" customFormat="1" ht="11.25" customHeight="1" x14ac:dyDescent="0.2">
      <c r="A32" s="296" t="s">
        <v>243</v>
      </c>
      <c r="B32" s="324" t="str">
        <v>10M</v>
      </c>
      <c r="C32" s="380" t="str">
        <v>10M</v>
      </c>
      <c r="D32" s="380" t="str">
        <f t="shared" si="12"/>
        <v>10M</v>
      </c>
      <c r="E32" s="295" t="s">
        <v>8</v>
      </c>
      <c r="F32" s="335" t="s">
        <v>9</v>
      </c>
      <c r="G32" s="295" t="s">
        <v>10</v>
      </c>
      <c r="H32" s="335" t="s">
        <v>11</v>
      </c>
      <c r="I32" s="336">
        <v>-7.2014694E-4</v>
      </c>
      <c r="J32" s="336" t="str">
        <f t="shared" si="11"/>
        <v>EURX1S10M=</v>
      </c>
      <c r="K32" s="295" t="str">
        <f>IFERROR(_xll.qlSwapRateHelper2(,IF(DataSelect="Reference",$I32,J32),,$D32,Calendar,$G32,$F32,$H32,$K$22,0,E32,Discounting,Permanent,_xll.ohTrigger(Trigger,DataSelect),ObjectOverwrite),"--")</f>
        <v>obj_00b15#0016</v>
      </c>
      <c r="L32" s="292" t="b">
        <f t="shared" si="13"/>
        <v>1</v>
      </c>
      <c r="M32" s="91"/>
      <c r="N32" s="351" t="str">
        <f t="shared" si="7"/>
        <v>SW</v>
      </c>
      <c r="O32" s="351" t="str">
        <f t="shared" si="8"/>
        <v>1Y3M</v>
      </c>
      <c r="P32" s="355" t="str">
        <f t="shared" si="9"/>
        <v>obj_00b20#0015</v>
      </c>
      <c r="Q32" s="351" t="b">
        <f t="shared" si="10"/>
        <v>1</v>
      </c>
      <c r="R32" s="359">
        <v>1</v>
      </c>
      <c r="S32" s="359">
        <v>1</v>
      </c>
      <c r="T32" s="104" t="str">
        <v>obj_00b22</v>
      </c>
      <c r="U32" s="104" t="str">
        <f>_xll.qlRateHelperQuoteName(T32)</f>
        <v/>
      </c>
      <c r="V32" s="349">
        <f>_xll.qlRateHelperRate(T32,_xll.ohTrigger(Trigger,Trigger1M))</f>
        <v>4.1399999999999996E-3</v>
      </c>
      <c r="W32" s="349" t="str">
        <f>IFERROR(_xll.qlFuturesRateHelperConvexityAdjustment(T32,Trigger),"--")</f>
        <v>--</v>
      </c>
      <c r="X32" s="105">
        <f>_xll.qlRateHelperEarliestDate(T32,Trigger)</f>
        <v>42157</v>
      </c>
      <c r="Y32" s="105">
        <f>_xll.qlRateHelperLatestDate(T32,Trigger)</f>
        <v>44714</v>
      </c>
      <c r="Z32" s="257">
        <v>4.1512541987264494E-3</v>
      </c>
      <c r="AD32" s="261"/>
      <c r="AO32" s="104" t="s">
        <v>203</v>
      </c>
      <c r="AP32" s="105">
        <f>_xll.qlInterestRateIndexFixingDate(Currency&amp;"ibor"&amp;Tenor,AQ32,Trigger)</f>
        <v>42195</v>
      </c>
      <c r="AQ32" s="105">
        <f>_xll.qlCalendarAdvance(Calendar,AQ31,AO32,"f",,Trigger)</f>
        <v>42199</v>
      </c>
      <c r="AR32" s="105">
        <f>_xll.qlInterestRateIndexMaturity(Currency&amp;"ibor"&amp;Tenor,AQ32,Trigger)</f>
        <v>42230</v>
      </c>
      <c r="AS32" s="257">
        <f>_xll.qlIndexFixing($AC$5,AP32,TRUE,_xll.ohTrigger(Trigger,Trigger1M))</f>
        <v>-6.8507874200508486E-4</v>
      </c>
      <c r="AT32" s="257">
        <f>_xll.qlIndexFixing($AU$1,AP32,TRUE,_xll.ohTrigger(Trigger,Trigger1M))</f>
        <v>-7.5084488031707691E-4</v>
      </c>
    </row>
    <row r="33" spans="1:46" s="84" customFormat="1" ht="11.25" customHeight="1" x14ac:dyDescent="0.2">
      <c r="A33" s="296" t="s">
        <v>243</v>
      </c>
      <c r="B33" s="324" t="str">
        <v>11M</v>
      </c>
      <c r="C33" s="380" t="str">
        <v>11M</v>
      </c>
      <c r="D33" s="380" t="str">
        <f t="shared" si="12"/>
        <v>11M</v>
      </c>
      <c r="E33" s="295" t="s">
        <v>8</v>
      </c>
      <c r="F33" s="335" t="s">
        <v>9</v>
      </c>
      <c r="G33" s="295" t="s">
        <v>10</v>
      </c>
      <c r="H33" s="335" t="s">
        <v>11</v>
      </c>
      <c r="I33" s="336">
        <v>-7.1016752000000003E-4</v>
      </c>
      <c r="J33" s="336" t="str">
        <f t="shared" si="11"/>
        <v>EURX1S11M=</v>
      </c>
      <c r="K33" s="295" t="str">
        <f>IFERROR(_xll.qlSwapRateHelper2(,IF(DataSelect="Reference",$I33,J33),,$D33,Calendar,$G33,$F33,$H33,$K$22,0,E33,Discounting,Permanent,_xll.ohTrigger(Trigger,DataSelect),ObjectOverwrite),"--")</f>
        <v>obj_00b0f#0016</v>
      </c>
      <c r="L33" s="292" t="b">
        <f t="shared" si="13"/>
        <v>1</v>
      </c>
      <c r="N33" s="351" t="str">
        <f t="shared" si="7"/>
        <v>SW</v>
      </c>
      <c r="O33" s="351" t="str">
        <f t="shared" si="8"/>
        <v>1Y6M</v>
      </c>
      <c r="P33" s="355" t="str">
        <f t="shared" si="9"/>
        <v>obj_00b29#0015</v>
      </c>
      <c r="Q33" s="351" t="b">
        <f t="shared" si="10"/>
        <v>1</v>
      </c>
      <c r="R33" s="359">
        <v>1</v>
      </c>
      <c r="S33" s="359">
        <v>1</v>
      </c>
      <c r="T33" s="104" t="str">
        <v>obj_00b12</v>
      </c>
      <c r="U33" s="104" t="str">
        <f>_xll.qlRateHelperQuoteName(T33)</f>
        <v/>
      </c>
      <c r="V33" s="349">
        <f>_xll.qlRateHelperRate(T33,_xll.ohTrigger(Trigger,Trigger1M))</f>
        <v>5.2199999999999998E-3</v>
      </c>
      <c r="W33" s="349" t="str">
        <f>IFERROR(_xll.qlFuturesRateHelperConvexityAdjustment(T33,Trigger),"--")</f>
        <v>--</v>
      </c>
      <c r="X33" s="105">
        <f>_xll.qlRateHelperEarliestDate(T33,Trigger)</f>
        <v>42157</v>
      </c>
      <c r="Y33" s="105">
        <f>_xll.qlRateHelperLatestDate(T33,Trigger)</f>
        <v>45079</v>
      </c>
      <c r="Z33" s="257">
        <v>5.2474515387305005E-3</v>
      </c>
      <c r="AD33" s="261"/>
      <c r="AO33" s="104" t="s">
        <v>203</v>
      </c>
      <c r="AP33" s="105">
        <f>_xll.qlInterestRateIndexFixingDate(Currency&amp;"ibor"&amp;Tenor,AQ33,Trigger)</f>
        <v>42198</v>
      </c>
      <c r="AQ33" s="105">
        <f>_xll.qlCalendarAdvance(Calendar,AQ32,AO33,"f",,Trigger)</f>
        <v>42200</v>
      </c>
      <c r="AR33" s="105">
        <f>_xll.qlInterestRateIndexMaturity(Currency&amp;"ibor"&amp;Tenor,AQ33,Trigger)</f>
        <v>42233</v>
      </c>
      <c r="AS33" s="257">
        <f>_xll.qlIndexFixing($AC$5,AP33,TRUE,_xll.ohTrigger(Trigger,Trigger1M))</f>
        <v>-6.8764951109180259E-4</v>
      </c>
      <c r="AT33" s="257">
        <f>_xll.qlIndexFixing($AU$1,AP33,TRUE,_xll.ohTrigger(Trigger,Trigger1M))</f>
        <v>-7.5269751836571828E-4</v>
      </c>
    </row>
    <row r="34" spans="1:46" s="84" customFormat="1" ht="11.25" customHeight="1" x14ac:dyDescent="0.2">
      <c r="A34" s="391" t="s">
        <v>243</v>
      </c>
      <c r="B34" s="326" t="str">
        <v>12M</v>
      </c>
      <c r="C34" s="392" t="str">
        <v>12M</v>
      </c>
      <c r="D34" s="392" t="str">
        <f t="shared" si="12"/>
        <v>12M</v>
      </c>
      <c r="E34" s="301" t="s">
        <v>8</v>
      </c>
      <c r="F34" s="342" t="s">
        <v>9</v>
      </c>
      <c r="G34" s="301" t="s">
        <v>10</v>
      </c>
      <c r="H34" s="342" t="s">
        <v>11</v>
      </c>
      <c r="I34" s="393">
        <v>-7.1018209999999999E-4</v>
      </c>
      <c r="J34" s="393" t="str">
        <f t="shared" si="11"/>
        <v>EURX1S12M=</v>
      </c>
      <c r="K34" s="301" t="str">
        <f>IFERROR(_xll.qlSwapRateHelper2(,IF(DataSelect="Reference",$I34,J34),,$D34,Calendar,$G34,$F34,$H34,$K$22,0,E34,Discounting,Permanent,_xll.ohTrigger(Trigger,DataSelect),ObjectOverwrite),"--")</f>
        <v>obj_00b0c#0016</v>
      </c>
      <c r="L34" s="298" t="b">
        <f t="shared" si="13"/>
        <v>1</v>
      </c>
      <c r="N34" s="351" t="str">
        <f t="shared" si="7"/>
        <v>SW</v>
      </c>
      <c r="O34" s="351" t="str">
        <f t="shared" si="8"/>
        <v>1Y9M</v>
      </c>
      <c r="P34" s="355" t="str">
        <f t="shared" si="9"/>
        <v>obj_00b36#0015</v>
      </c>
      <c r="Q34" s="351" t="b">
        <f t="shared" si="10"/>
        <v>1</v>
      </c>
      <c r="R34" s="359">
        <v>1</v>
      </c>
      <c r="S34" s="359">
        <v>1</v>
      </c>
      <c r="T34" s="104" t="str">
        <v>obj_00b33</v>
      </c>
      <c r="U34" s="104" t="str">
        <f>_xll.qlRateHelperQuoteName(T34)</f>
        <v/>
      </c>
      <c r="V34" s="349">
        <f>_xll.qlRateHelperRate(T34,_xll.ohTrigger(Trigger,Trigger1M))</f>
        <v>6.2100000000000002E-3</v>
      </c>
      <c r="W34" s="349" t="str">
        <f>IFERROR(_xll.qlFuturesRateHelperConvexityAdjustment(T34,Trigger),"--")</f>
        <v>--</v>
      </c>
      <c r="X34" s="105">
        <f>_xll.qlRateHelperEarliestDate(T34,Trigger)</f>
        <v>42157</v>
      </c>
      <c r="Y34" s="105">
        <f>_xll.qlRateHelperLatestDate(T34,Trigger)</f>
        <v>45446</v>
      </c>
      <c r="Z34" s="257">
        <v>6.2561159543437304E-3</v>
      </c>
      <c r="AD34" s="261"/>
      <c r="AO34" s="104" t="s">
        <v>203</v>
      </c>
      <c r="AP34" s="105">
        <f>_xll.qlInterestRateIndexFixingDate(Currency&amp;"ibor"&amp;Tenor,AQ34,Trigger)</f>
        <v>42199</v>
      </c>
      <c r="AQ34" s="105">
        <f>_xll.qlCalendarAdvance(Calendar,AQ33,AO34,"f",,Trigger)</f>
        <v>42201</v>
      </c>
      <c r="AR34" s="105">
        <f>_xll.qlInterestRateIndexMaturity(Currency&amp;"ibor"&amp;Tenor,AQ34,Trigger)</f>
        <v>42233</v>
      </c>
      <c r="AS34" s="257">
        <f>_xll.qlIndexFixing($AC$5,AP34,TRUE,_xll.ohTrigger(Trigger,Trigger1M))</f>
        <v>-6.8847711752015317E-4</v>
      </c>
      <c r="AT34" s="257">
        <f>_xll.qlIndexFixing($AU$1,AP34,TRUE,_xll.ohTrigger(Trigger,Trigger1M))</f>
        <v>-7.5597576784297571E-4</v>
      </c>
    </row>
    <row r="35" spans="1:46" s="84" customFormat="1" ht="11.25" customHeight="1" x14ac:dyDescent="0.2">
      <c r="A35" s="296" t="s">
        <v>243</v>
      </c>
      <c r="B35" s="324" t="str">
        <v>1Y</v>
      </c>
      <c r="C35" s="380" t="str">
        <v>1Y3M</v>
      </c>
      <c r="D35" s="380" t="str">
        <f t="shared" si="12"/>
        <v>1Y3M</v>
      </c>
      <c r="E35" s="295" t="s">
        <v>8</v>
      </c>
      <c r="F35" s="335" t="s">
        <v>9</v>
      </c>
      <c r="G35" s="295" t="s">
        <v>10</v>
      </c>
      <c r="H35" s="335" t="s">
        <v>11</v>
      </c>
      <c r="I35" s="336">
        <v>-7.1282861000000004E-4</v>
      </c>
      <c r="J35" s="336" t="str">
        <f t="shared" ref="J35:J66" si="14">Currency&amp;"YC"&amp;Tenor&amp;"_AB1E_"&amp;B35</f>
        <v>EURYC1M_AB1E_1Y</v>
      </c>
      <c r="K35" s="295" t="str">
        <f>IFERROR(_xll.qlSwapRateHelper2(,IF(DataSelect="Reference",$I35,J35),,$D35,Calendar,$G35,$F35,$H35,$K$22,0,E35,Discounting,Permanent,_xll.ohTrigger(Trigger,DataSelect),ObjectOverwrite),"--")</f>
        <v>obj_00b1f#0015</v>
      </c>
      <c r="L35" s="292" t="b">
        <f t="shared" si="13"/>
        <v>1</v>
      </c>
      <c r="N35" s="351" t="str">
        <f t="shared" si="7"/>
        <v>SW</v>
      </c>
      <c r="O35" s="351" t="str">
        <f t="shared" si="8"/>
        <v>2Y</v>
      </c>
      <c r="P35" s="355" t="str">
        <f t="shared" si="9"/>
        <v>obj_00b04#0016</v>
      </c>
      <c r="Q35" s="351" t="b">
        <f t="shared" si="10"/>
        <v>1</v>
      </c>
      <c r="R35" s="359">
        <v>1</v>
      </c>
      <c r="S35" s="359">
        <v>1</v>
      </c>
      <c r="T35" s="104" t="str">
        <v>obj_00b31</v>
      </c>
      <c r="U35" s="104" t="str">
        <f>_xll.qlRateHelperQuoteName(T35)</f>
        <v/>
      </c>
      <c r="V35" s="349">
        <f>_xll.qlRateHelperRate(T35,_xll.ohTrigger(Trigger,Trigger1M))</f>
        <v>7.0799999999999995E-3</v>
      </c>
      <c r="W35" s="349" t="str">
        <f>IFERROR(_xll.qlFuturesRateHelperConvexityAdjustment(T35,Trigger),"--")</f>
        <v>--</v>
      </c>
      <c r="X35" s="105">
        <f>_xll.qlRateHelperEarliestDate(T35,Trigger)</f>
        <v>42157</v>
      </c>
      <c r="Y35" s="105">
        <f>_xll.qlRateHelperLatestDate(T35,Trigger)</f>
        <v>45810</v>
      </c>
      <c r="Z35" s="257">
        <v>7.148883971219047E-3</v>
      </c>
      <c r="AD35" s="261"/>
      <c r="AO35" s="104" t="s">
        <v>203</v>
      </c>
      <c r="AP35" s="105">
        <f>_xll.qlInterestRateIndexFixingDate(Currency&amp;"ibor"&amp;Tenor,AQ35,Trigger)</f>
        <v>42200</v>
      </c>
      <c r="AQ35" s="105">
        <f>_xll.qlCalendarAdvance(Calendar,AQ34,AO35,"f",,Trigger)</f>
        <v>42202</v>
      </c>
      <c r="AR35" s="105">
        <f>_xll.qlInterestRateIndexMaturity(Currency&amp;"ibor"&amp;Tenor,AQ35,Trigger)</f>
        <v>42233</v>
      </c>
      <c r="AS35" s="257">
        <f>_xll.qlIndexFixing($AC$5,AP35,TRUE,_xll.ohTrigger(Trigger,Trigger1M))</f>
        <v>-6.8928352466649412E-4</v>
      </c>
      <c r="AT35" s="257">
        <f>_xll.qlIndexFixing($AU$1,AP35,TRUE,_xll.ohTrigger(Trigger,Trigger1M))</f>
        <v>-7.5901098632009457E-4</v>
      </c>
    </row>
    <row r="36" spans="1:46" s="84" customFormat="1" ht="11.25" customHeight="1" x14ac:dyDescent="0.2">
      <c r="A36" s="296" t="s">
        <v>243</v>
      </c>
      <c r="B36" s="324" t="str">
        <v>1Y3M</v>
      </c>
      <c r="C36" s="380" t="str">
        <v>1Y6M</v>
      </c>
      <c r="D36" s="380" t="str">
        <f t="shared" si="12"/>
        <v>1Y6M</v>
      </c>
      <c r="E36" s="295" t="s">
        <v>8</v>
      </c>
      <c r="F36" s="335" t="s">
        <v>9</v>
      </c>
      <c r="G36" s="295" t="s">
        <v>10</v>
      </c>
      <c r="H36" s="335" t="s">
        <v>11</v>
      </c>
      <c r="I36" s="336">
        <v>-6.7516837000000001E-4</v>
      </c>
      <c r="J36" s="336" t="str">
        <f t="shared" si="14"/>
        <v>EURYC1M_AB1E_1Y3M</v>
      </c>
      <c r="K36" s="295" t="str">
        <f>IFERROR(_xll.qlSwapRateHelper2(,IF(DataSelect="Reference",$I36,J36),,$D36,Calendar,$G36,$F36,$H36,$K$22,0,E36,Discounting,Permanent,_xll.ohTrigger(Trigger,DataSelect),ObjectOverwrite),"--")</f>
        <v>obj_00b20#0015</v>
      </c>
      <c r="L36" s="292" t="b">
        <f t="shared" si="13"/>
        <v>1</v>
      </c>
      <c r="N36" s="351" t="str">
        <f t="shared" si="7"/>
        <v>SW</v>
      </c>
      <c r="O36" s="351" t="str">
        <f t="shared" si="8"/>
        <v>2Y3M</v>
      </c>
      <c r="P36" s="355" t="str">
        <f t="shared" si="9"/>
        <v>obj_00b26#0015</v>
      </c>
      <c r="Q36" s="351" t="b">
        <f t="shared" si="10"/>
        <v>1</v>
      </c>
      <c r="R36" s="359">
        <v>1</v>
      </c>
      <c r="S36" s="359">
        <v>1</v>
      </c>
      <c r="T36" s="104" t="str">
        <v>obj_00b05</v>
      </c>
      <c r="U36" s="104" t="str">
        <f>_xll.qlRateHelperQuoteName(T36)</f>
        <v/>
      </c>
      <c r="V36" s="349">
        <f>_xll.qlRateHelperRate(T36,_xll.ohTrigger(Trigger,Trigger1M))</f>
        <v>7.8565780300000002E-3</v>
      </c>
      <c r="W36" s="349" t="str">
        <f>IFERROR(_xll.qlFuturesRateHelperConvexityAdjustment(T36,Trigger),"--")</f>
        <v>--</v>
      </c>
      <c r="X36" s="105">
        <f>_xll.qlRateHelperEarliestDate(T36,Trigger)</f>
        <v>42157</v>
      </c>
      <c r="Y36" s="105">
        <f>_xll.qlRateHelperLatestDate(T36,Trigger)</f>
        <v>46175</v>
      </c>
      <c r="Z36" s="257">
        <v>7.9500516245024268E-3</v>
      </c>
      <c r="AD36" s="261"/>
      <c r="AO36" s="104" t="s">
        <v>203</v>
      </c>
      <c r="AP36" s="105">
        <f>_xll.qlInterestRateIndexFixingDate(Currency&amp;"ibor"&amp;Tenor,AQ36,Trigger)</f>
        <v>42201</v>
      </c>
      <c r="AQ36" s="105">
        <f>_xll.qlCalendarAdvance(Calendar,AQ35,AO36,"f",,Trigger)</f>
        <v>42205</v>
      </c>
      <c r="AR36" s="105">
        <f>_xll.qlInterestRateIndexMaturity(Currency&amp;"ibor"&amp;Tenor,AQ36,Trigger)</f>
        <v>42236</v>
      </c>
      <c r="AS36" s="257">
        <f>_xll.qlIndexFixing($AC$5,AP36,TRUE,_xll.ohTrigger(Trigger,Trigger1M))</f>
        <v>-6.9330838852030914E-4</v>
      </c>
      <c r="AT36" s="257">
        <f>_xll.qlIndexFixing($AU$1,AP36,TRUE,_xll.ohTrigger(Trigger,Trigger1M))</f>
        <v>-7.6161779632923847E-4</v>
      </c>
    </row>
    <row r="37" spans="1:46" s="84" customFormat="1" ht="11.25" customHeight="1" x14ac:dyDescent="0.2">
      <c r="A37" s="296" t="s">
        <v>243</v>
      </c>
      <c r="B37" s="324" t="str">
        <v>1Y6M</v>
      </c>
      <c r="C37" s="380" t="str">
        <v>1Y9M</v>
      </c>
      <c r="D37" s="380" t="str">
        <f t="shared" si="12"/>
        <v>1Y9M</v>
      </c>
      <c r="E37" s="295" t="s">
        <v>8</v>
      </c>
      <c r="F37" s="335" t="s">
        <v>9</v>
      </c>
      <c r="G37" s="295" t="s">
        <v>10</v>
      </c>
      <c r="H37" s="335" t="s">
        <v>11</v>
      </c>
      <c r="I37" s="336">
        <v>-6.1358082000000005E-4</v>
      </c>
      <c r="J37" s="336" t="str">
        <f t="shared" si="14"/>
        <v>EURYC1M_AB1E_1Y6M</v>
      </c>
      <c r="K37" s="295" t="str">
        <f>IFERROR(_xll.qlSwapRateHelper2(,IF(DataSelect="Reference",$I37,J37),,$D37,Calendar,$G37,$F37,$H37,$K$22,0,E37,Discounting,Permanent,_xll.ohTrigger(Trigger,DataSelect),ObjectOverwrite),"--")</f>
        <v>obj_00b29#0015</v>
      </c>
      <c r="L37" s="292" t="b">
        <f t="shared" si="13"/>
        <v>1</v>
      </c>
      <c r="N37" s="351" t="str">
        <f t="shared" si="7"/>
        <v>SW</v>
      </c>
      <c r="O37" s="351" t="str">
        <f t="shared" si="8"/>
        <v>2Y6M</v>
      </c>
      <c r="P37" s="355" t="str">
        <f t="shared" si="9"/>
        <v>obj_00b24#0015</v>
      </c>
      <c r="Q37" s="351" t="b">
        <f t="shared" si="10"/>
        <v>1</v>
      </c>
      <c r="R37" s="359">
        <v>1</v>
      </c>
      <c r="S37" s="359">
        <v>1</v>
      </c>
      <c r="T37" s="104" t="str">
        <v>obj_00b09</v>
      </c>
      <c r="U37" s="104" t="str">
        <f>_xll.qlRateHelperQuoteName(T37)</f>
        <v/>
      </c>
      <c r="V37" s="349">
        <f>_xll.qlRateHelperRate(T37,_xll.ohTrigger(Trigger,Trigger1M))</f>
        <v>8.539999999999999E-3</v>
      </c>
      <c r="W37" s="349" t="str">
        <f>IFERROR(_xll.qlFuturesRateHelperConvexityAdjustment(T37,Trigger),"--")</f>
        <v>--</v>
      </c>
      <c r="X37" s="105">
        <f>_xll.qlRateHelperEarliestDate(T37,Trigger)</f>
        <v>42157</v>
      </c>
      <c r="Y37" s="105">
        <f>_xll.qlRateHelperLatestDate(T37,Trigger)</f>
        <v>46540</v>
      </c>
      <c r="Z37" s="257">
        <v>8.6585060037808071E-3</v>
      </c>
      <c r="AD37" s="261"/>
      <c r="AO37" s="104" t="s">
        <v>203</v>
      </c>
      <c r="AP37" s="105">
        <f>_xll.qlInterestRateIndexFixingDate(Currency&amp;"ibor"&amp;Tenor,AQ37,Trigger)</f>
        <v>42202</v>
      </c>
      <c r="AQ37" s="105">
        <f>_xll.qlCalendarAdvance(Calendar,AQ36,AO37,"f",,Trigger)</f>
        <v>42206</v>
      </c>
      <c r="AR37" s="105">
        <f>_xll.qlInterestRateIndexMaturity(Currency&amp;"ibor"&amp;Tenor,AQ37,Trigger)</f>
        <v>42237</v>
      </c>
      <c r="AS37" s="257">
        <f>_xll.qlIndexFixing($AC$5,AP37,TRUE,_xll.ohTrigger(Trigger,Trigger1M))</f>
        <v>-6.9461002787531904E-4</v>
      </c>
      <c r="AT37" s="257">
        <f>_xll.qlIndexFixing($AU$1,AP37,TRUE,_xll.ohTrigger(Trigger,Trigger1M))</f>
        <v>-7.6131814954443421E-4</v>
      </c>
    </row>
    <row r="38" spans="1:46" s="84" customFormat="1" ht="11.25" customHeight="1" x14ac:dyDescent="0.2">
      <c r="A38" s="296" t="s">
        <v>243</v>
      </c>
      <c r="B38" s="324" t="str">
        <v>1Y9M</v>
      </c>
      <c r="C38" s="380" t="str">
        <v>2Y</v>
      </c>
      <c r="D38" s="380" t="str">
        <f t="shared" si="12"/>
        <v>2Y</v>
      </c>
      <c r="E38" s="295" t="s">
        <v>8</v>
      </c>
      <c r="F38" s="335" t="s">
        <v>9</v>
      </c>
      <c r="G38" s="295" t="s">
        <v>10</v>
      </c>
      <c r="H38" s="335" t="s">
        <v>11</v>
      </c>
      <c r="I38" s="336">
        <v>-5.2999999999999998E-4</v>
      </c>
      <c r="J38" s="336" t="str">
        <f t="shared" si="14"/>
        <v>EURYC1M_AB1E_1Y9M</v>
      </c>
      <c r="K38" s="295" t="str">
        <f>IFERROR(_xll.qlSwapRateHelper2(,IF(DataSelect="Reference",$I38,J38),,$D38,Calendar,$G38,$F38,$H38,$K$22,0,E38,Discounting,Permanent,_xll.ohTrigger(Trigger,DataSelect),ObjectOverwrite),"--")</f>
        <v>obj_00b36#0015</v>
      </c>
      <c r="L38" s="292" t="b">
        <f t="shared" si="13"/>
        <v>1</v>
      </c>
      <c r="N38" s="351" t="str">
        <f t="shared" si="7"/>
        <v>SW</v>
      </c>
      <c r="O38" s="351" t="str">
        <f t="shared" si="8"/>
        <v>2Y9M</v>
      </c>
      <c r="P38" s="355" t="str">
        <f t="shared" si="9"/>
        <v>obj_00b0a#0016</v>
      </c>
      <c r="Q38" s="351" t="b">
        <f t="shared" si="10"/>
        <v>1</v>
      </c>
      <c r="R38" s="359">
        <v>1</v>
      </c>
      <c r="S38" s="359">
        <v>1</v>
      </c>
      <c r="T38" s="104" t="str">
        <v>obj_00b19</v>
      </c>
      <c r="U38" s="104" t="str">
        <f>_xll.qlRateHelperQuoteName(T38)</f>
        <v/>
      </c>
      <c r="V38" s="349">
        <f>_xll.qlRateHelperRate(T38,_xll.ohTrigger(Trigger,Trigger1M))</f>
        <v>9.130661620000001E-3</v>
      </c>
      <c r="W38" s="349" t="str">
        <f>IFERROR(_xll.qlFuturesRateHelperConvexityAdjustment(T38,Trigger),"--")</f>
        <v>--</v>
      </c>
      <c r="X38" s="105">
        <f>_xll.qlRateHelperEarliestDate(T38,Trigger)</f>
        <v>42157</v>
      </c>
      <c r="Y38" s="105">
        <f>_xll.qlRateHelperLatestDate(T38,Trigger)</f>
        <v>46906</v>
      </c>
      <c r="Z38" s="257">
        <v>9.2712983266968474E-3</v>
      </c>
      <c r="AD38" s="261"/>
      <c r="AO38" s="104" t="s">
        <v>203</v>
      </c>
      <c r="AP38" s="105">
        <f>_xll.qlInterestRateIndexFixingDate(Currency&amp;"ibor"&amp;Tenor,AQ38,Trigger)</f>
        <v>42205</v>
      </c>
      <c r="AQ38" s="105">
        <f>_xll.qlCalendarAdvance(Calendar,AQ37,AO38,"f",,Trigger)</f>
        <v>42207</v>
      </c>
      <c r="AR38" s="105">
        <f>_xll.qlInterestRateIndexMaturity(Currency&amp;"ibor"&amp;Tenor,AQ38,Trigger)</f>
        <v>42240</v>
      </c>
      <c r="AS38" s="257">
        <f>_xll.qlIndexFixing($AC$5,AP38,TRUE,_xll.ohTrigger(Trigger,Trigger1M))</f>
        <v>-6.9718923910055963E-4</v>
      </c>
      <c r="AT38" s="257">
        <f>_xll.qlIndexFixing($AU$1,AP38,TRUE,_xll.ohTrigger(Trigger,Trigger1M))</f>
        <v>-7.5643328505565165E-4</v>
      </c>
    </row>
    <row r="39" spans="1:46" s="84" customFormat="1" ht="11.25" customHeight="1" x14ac:dyDescent="0.2">
      <c r="A39" s="296" t="s">
        <v>243</v>
      </c>
      <c r="B39" s="324" t="str">
        <v>2Y</v>
      </c>
      <c r="C39" s="380" t="str">
        <v>2Y3M</v>
      </c>
      <c r="D39" s="380" t="str">
        <f t="shared" si="12"/>
        <v>2Y3M</v>
      </c>
      <c r="E39" s="295" t="s">
        <v>8</v>
      </c>
      <c r="F39" s="335" t="s">
        <v>9</v>
      </c>
      <c r="G39" s="295" t="s">
        <v>10</v>
      </c>
      <c r="H39" s="335" t="s">
        <v>11</v>
      </c>
      <c r="I39" s="336">
        <v>-4.2420212E-4</v>
      </c>
      <c r="J39" s="336" t="str">
        <f t="shared" si="14"/>
        <v>EURYC1M_AB1E_2Y</v>
      </c>
      <c r="K39" s="295" t="str">
        <f>IFERROR(_xll.qlSwapRateHelper2(,IF(DataSelect="Reference",$I39,J39),,$D39,Calendar,$G39,$F39,$H39,$K$22,0,E39,Discounting,Permanent,_xll.ohTrigger(Trigger,DataSelect),ObjectOverwrite),"--")</f>
        <v>obj_00b04#0016</v>
      </c>
      <c r="L39" s="292" t="b">
        <f t="shared" si="13"/>
        <v>1</v>
      </c>
      <c r="N39" s="351" t="str">
        <f t="shared" si="7"/>
        <v>SW</v>
      </c>
      <c r="O39" s="351" t="str">
        <f t="shared" si="8"/>
        <v>3Y</v>
      </c>
      <c r="P39" s="355" t="str">
        <f t="shared" si="9"/>
        <v>obj_00b0d#0016</v>
      </c>
      <c r="Q39" s="351" t="b">
        <f t="shared" si="10"/>
        <v>1</v>
      </c>
      <c r="R39" s="359">
        <v>1</v>
      </c>
      <c r="S39" s="359">
        <v>1</v>
      </c>
      <c r="T39" s="104" t="str">
        <v>obj_00b34</v>
      </c>
      <c r="U39" s="104" t="str">
        <f>_xll.qlRateHelperQuoteName(T39)</f>
        <v/>
      </c>
      <c r="V39" s="349">
        <f>_xll.qlRateHelperRate(T39,_xll.ohTrigger(Trigger,Trigger1M))</f>
        <v>9.6345939799999999E-3</v>
      </c>
      <c r="W39" s="349" t="str">
        <f>IFERROR(_xll.qlFuturesRateHelperConvexityAdjustment(T39,Trigger),"--")</f>
        <v>--</v>
      </c>
      <c r="X39" s="105">
        <f>_xll.qlRateHelperEarliestDate(T39,Trigger)</f>
        <v>42157</v>
      </c>
      <c r="Y39" s="105">
        <f>_xll.qlRateHelperLatestDate(T39,Trigger)</f>
        <v>47273</v>
      </c>
      <c r="Z39" s="257">
        <v>9.7973203167858389E-3</v>
      </c>
      <c r="AD39" s="261"/>
      <c r="AO39" s="104" t="s">
        <v>203</v>
      </c>
      <c r="AP39" s="105">
        <f>_xll.qlInterestRateIndexFixingDate(Currency&amp;"ibor"&amp;Tenor,AQ39,Trigger)</f>
        <v>42206</v>
      </c>
      <c r="AQ39" s="105">
        <f>_xll.qlCalendarAdvance(Calendar,AQ38,AO39,"f",,Trigger)</f>
        <v>42208</v>
      </c>
      <c r="AR39" s="105">
        <f>_xll.qlInterestRateIndexMaturity(Currency&amp;"ibor"&amp;Tenor,AQ39,Trigger)</f>
        <v>42240</v>
      </c>
      <c r="AS39" s="257">
        <f>_xll.qlIndexFixing($AC$5,AP39,TRUE,_xll.ohTrigger(Trigger,Trigger1M))</f>
        <v>-6.9780941168134936E-4</v>
      </c>
      <c r="AT39" s="257">
        <f>_xll.qlIndexFixing($AU$1,AP39,TRUE,_xll.ohTrigger(Trigger,Trigger1M))</f>
        <v>-7.5698670954457703E-4</v>
      </c>
    </row>
    <row r="40" spans="1:46" s="84" customFormat="1" ht="11.25" customHeight="1" x14ac:dyDescent="0.2">
      <c r="A40" s="296" t="s">
        <v>243</v>
      </c>
      <c r="B40" s="324" t="str">
        <v>2Y3M</v>
      </c>
      <c r="C40" s="380" t="str">
        <v>2Y6M</v>
      </c>
      <c r="D40" s="380" t="str">
        <f t="shared" si="12"/>
        <v>2Y6M</v>
      </c>
      <c r="E40" s="295" t="s">
        <v>8</v>
      </c>
      <c r="F40" s="335" t="s">
        <v>9</v>
      </c>
      <c r="G40" s="295" t="s">
        <v>10</v>
      </c>
      <c r="H40" s="335" t="s">
        <v>11</v>
      </c>
      <c r="I40" s="336">
        <v>-2.9853877000000001E-4</v>
      </c>
      <c r="J40" s="336" t="str">
        <f t="shared" si="14"/>
        <v>EURYC1M_AB1E_2Y3M</v>
      </c>
      <c r="K40" s="295" t="str">
        <f>IFERROR(_xll.qlSwapRateHelper2(,IF(DataSelect="Reference",$I40,J40),,$D40,Calendar,$G40,$F40,$H40,$K$22,0,E40,Discounting,Permanent,_xll.ohTrigger(Trigger,DataSelect),ObjectOverwrite),"--")</f>
        <v>obj_00b26#0015</v>
      </c>
      <c r="L40" s="292" t="b">
        <f t="shared" si="13"/>
        <v>1</v>
      </c>
      <c r="N40" s="351" t="str">
        <f t="shared" si="7"/>
        <v>SW</v>
      </c>
      <c r="O40" s="351" t="str">
        <f t="shared" si="8"/>
        <v>4Y</v>
      </c>
      <c r="P40" s="355" t="str">
        <f t="shared" si="9"/>
        <v>obj_00b30#0015</v>
      </c>
      <c r="Q40" s="351" t="b">
        <f t="shared" si="10"/>
        <v>1</v>
      </c>
      <c r="R40" s="359">
        <v>1</v>
      </c>
      <c r="S40" s="359">
        <v>1</v>
      </c>
      <c r="T40" s="104" t="str">
        <v>obj_00b32</v>
      </c>
      <c r="U40" s="104" t="str">
        <f>_xll.qlRateHelperQuoteName(T40)</f>
        <v/>
      </c>
      <c r="V40" s="349">
        <f>_xll.qlRateHelperRate(T40,_xll.ohTrigger(Trigger,Trigger1M))</f>
        <v>1.0069999999999999E-2</v>
      </c>
      <c r="W40" s="349" t="str">
        <f>IFERROR(_xll.qlFuturesRateHelperConvexityAdjustment(T40,Trigger),"--")</f>
        <v>--</v>
      </c>
      <c r="X40" s="105">
        <f>_xll.qlRateHelperEarliestDate(T40,Trigger)</f>
        <v>42157</v>
      </c>
      <c r="Y40" s="105">
        <f>_xll.qlRateHelperLatestDate(T40,Trigger)</f>
        <v>47637</v>
      </c>
      <c r="Z40" s="257">
        <v>1.0252997483098785E-2</v>
      </c>
      <c r="AD40" s="261"/>
      <c r="AO40" s="104" t="s">
        <v>203</v>
      </c>
      <c r="AP40" s="105">
        <f>_xll.qlInterestRateIndexFixingDate(Currency&amp;"ibor"&amp;Tenor,AQ40,Trigger)</f>
        <v>42207</v>
      </c>
      <c r="AQ40" s="105">
        <f>_xll.qlCalendarAdvance(Calendar,AQ39,AO40,"f",,Trigger)</f>
        <v>42209</v>
      </c>
      <c r="AR40" s="105">
        <f>_xll.qlInterestRateIndexMaturity(Currency&amp;"ibor"&amp;Tenor,AQ40,Trigger)</f>
        <v>42240</v>
      </c>
      <c r="AS40" s="257">
        <f>_xll.qlIndexFixing($AC$5,AP40,TRUE,_xll.ohTrigger(Trigger,Trigger1M))</f>
        <v>-6.983950002701785E-4</v>
      </c>
      <c r="AT40" s="257">
        <f>_xll.qlIndexFixing($AU$1,AP40,TRUE,_xll.ohTrigger(Trigger,Trigger1M))</f>
        <v>-7.5722910555328562E-4</v>
      </c>
    </row>
    <row r="41" spans="1:46" s="84" customFormat="1" ht="11.25" customHeight="1" x14ac:dyDescent="0.2">
      <c r="A41" s="296" t="s">
        <v>243</v>
      </c>
      <c r="B41" s="324" t="str">
        <v>2Y6M</v>
      </c>
      <c r="C41" s="380" t="str">
        <v>2Y9M</v>
      </c>
      <c r="D41" s="380" t="str">
        <f t="shared" si="12"/>
        <v>2Y9M</v>
      </c>
      <c r="E41" s="295" t="s">
        <v>8</v>
      </c>
      <c r="F41" s="335" t="s">
        <v>9</v>
      </c>
      <c r="G41" s="295" t="s">
        <v>10</v>
      </c>
      <c r="H41" s="335" t="s">
        <v>11</v>
      </c>
      <c r="I41" s="336">
        <v>-1.5514098E-4</v>
      </c>
      <c r="J41" s="336" t="str">
        <f t="shared" si="14"/>
        <v>EURYC1M_AB1E_2Y6M</v>
      </c>
      <c r="K41" s="295" t="str">
        <f>IFERROR(_xll.qlSwapRateHelper2(,IF(DataSelect="Reference",$I41,J41),,$D41,Calendar,$G41,$F41,$H41,$K$22,0,E41,Discounting,Permanent,_xll.ohTrigger(Trigger,DataSelect),ObjectOverwrite),"--")</f>
        <v>obj_00b24#0015</v>
      </c>
      <c r="L41" s="292" t="b">
        <f t="shared" si="13"/>
        <v>1</v>
      </c>
      <c r="N41" s="351" t="str">
        <f t="shared" si="7"/>
        <v>SW</v>
      </c>
      <c r="O41" s="351" t="str">
        <f t="shared" si="8"/>
        <v>5Y</v>
      </c>
      <c r="P41" s="355" t="str">
        <f t="shared" si="9"/>
        <v>obj_00b03#0016</v>
      </c>
      <c r="Q41" s="351" t="b">
        <f t="shared" si="10"/>
        <v>1</v>
      </c>
      <c r="R41" s="359">
        <v>1</v>
      </c>
      <c r="S41" s="359">
        <v>1</v>
      </c>
      <c r="T41" s="104" t="str">
        <v>obj_00b2f</v>
      </c>
      <c r="U41" s="104" t="str">
        <f>_xll.qlRateHelperQuoteName(T41)</f>
        <v/>
      </c>
      <c r="V41" s="349">
        <f>_xll.qlRateHelperRate(T41,_xll.ohTrigger(Trigger,Trigger1M))</f>
        <v>1.044047541E-2</v>
      </c>
      <c r="W41" s="349" t="str">
        <f>IFERROR(_xll.qlFuturesRateHelperConvexityAdjustment(T41,Trigger),"--")</f>
        <v>--</v>
      </c>
      <c r="X41" s="105">
        <f>_xll.qlRateHelperEarliestDate(T41,Trigger)</f>
        <v>42157</v>
      </c>
      <c r="Y41" s="105">
        <f>_xll.qlRateHelperLatestDate(T41,Trigger)</f>
        <v>48001</v>
      </c>
      <c r="Z41" s="257">
        <v>1.064118804725833E-2</v>
      </c>
      <c r="AD41" s="261"/>
      <c r="AO41" s="104" t="s">
        <v>203</v>
      </c>
      <c r="AP41" s="105">
        <f>_xll.qlInterestRateIndexFixingDate(Currency&amp;"ibor"&amp;Tenor,AQ41,Trigger)</f>
        <v>42208</v>
      </c>
      <c r="AQ41" s="105">
        <f>_xll.qlCalendarAdvance(Calendar,AQ40,AO41,"f",,Trigger)</f>
        <v>42212</v>
      </c>
      <c r="AR41" s="105">
        <f>_xll.qlInterestRateIndexMaturity(Currency&amp;"ibor"&amp;Tenor,AQ41,Trigger)</f>
        <v>42243</v>
      </c>
      <c r="AS41" s="257">
        <f>_xll.qlIndexFixing($AC$5,AP41,TRUE,_xll.ohTrigger(Trigger,Trigger1M))</f>
        <v>-7.0200005427517413E-4</v>
      </c>
      <c r="AT41" s="257">
        <f>_xll.qlIndexFixing($AU$1,AP41,TRUE,_xll.ohTrigger(Trigger,Trigger1M))</f>
        <v>-7.4900117735774146E-4</v>
      </c>
    </row>
    <row r="42" spans="1:46" s="84" customFormat="1" ht="11.25" customHeight="1" x14ac:dyDescent="0.2">
      <c r="A42" s="296" t="s">
        <v>243</v>
      </c>
      <c r="B42" s="324" t="str">
        <v>2Y9M</v>
      </c>
      <c r="C42" s="380" t="str">
        <v>3Y</v>
      </c>
      <c r="D42" s="380" t="str">
        <f t="shared" si="12"/>
        <v>3Y</v>
      </c>
      <c r="E42" s="295" t="s">
        <v>8</v>
      </c>
      <c r="F42" s="335" t="s">
        <v>9</v>
      </c>
      <c r="G42" s="295" t="s">
        <v>10</v>
      </c>
      <c r="H42" s="335" t="s">
        <v>11</v>
      </c>
      <c r="I42" s="336">
        <v>1.0000000000000001E-5</v>
      </c>
      <c r="J42" s="336" t="str">
        <f t="shared" si="14"/>
        <v>EURYC1M_AB1E_2Y9M</v>
      </c>
      <c r="K42" s="295" t="str">
        <f>IFERROR(_xll.qlSwapRateHelper2(,IF(DataSelect="Reference",$I42,J42),,$D42,Calendar,$G42,$F42,$H42,$K$22,0,E42,Discounting,Permanent,_xll.ohTrigger(Trigger,DataSelect),ObjectOverwrite),"--")</f>
        <v>obj_00b0a#0016</v>
      </c>
      <c r="L42" s="292" t="b">
        <f t="shared" si="13"/>
        <v>1</v>
      </c>
      <c r="N42" s="351" t="str">
        <f t="shared" si="7"/>
        <v>SW</v>
      </c>
      <c r="O42" s="351" t="str">
        <f t="shared" si="8"/>
        <v>6Y</v>
      </c>
      <c r="P42" s="355" t="str">
        <f t="shared" si="9"/>
        <v>obj_00b22#0015</v>
      </c>
      <c r="Q42" s="351" t="b">
        <f t="shared" si="10"/>
        <v>1</v>
      </c>
      <c r="R42" s="359">
        <v>1</v>
      </c>
      <c r="S42" s="359">
        <v>1</v>
      </c>
      <c r="T42" s="104" t="str">
        <v>obj_00b0b</v>
      </c>
      <c r="U42" s="104" t="str">
        <f>_xll.qlRateHelperQuoteName(T42)</f>
        <v/>
      </c>
      <c r="V42" s="349">
        <f>_xll.qlRateHelperRate(T42,_xll.ohTrigger(Trigger,Trigger1M))</f>
        <v>1.075843984E-2</v>
      </c>
      <c r="W42" s="349" t="str">
        <f>IFERROR(_xll.qlFuturesRateHelperConvexityAdjustment(T42,Trigger),"--")</f>
        <v>--</v>
      </c>
      <c r="X42" s="105">
        <f>_xll.qlRateHelperEarliestDate(T42,Trigger)</f>
        <v>42157</v>
      </c>
      <c r="Y42" s="105">
        <f>_xll.qlRateHelperLatestDate(T42,Trigger)</f>
        <v>48367</v>
      </c>
      <c r="Z42" s="257">
        <v>1.0972783583258953E-2</v>
      </c>
      <c r="AD42" s="261"/>
      <c r="AO42" s="104" t="s">
        <v>203</v>
      </c>
      <c r="AP42" s="105">
        <f>_xll.qlInterestRateIndexFixingDate(Currency&amp;"ibor"&amp;Tenor,AQ42,Trigger)</f>
        <v>42209</v>
      </c>
      <c r="AQ42" s="105">
        <f>_xll.qlCalendarAdvance(Calendar,AQ41,AO42,"f",,Trigger)</f>
        <v>42213</v>
      </c>
      <c r="AR42" s="105">
        <f>_xll.qlInterestRateIndexMaturity(Currency&amp;"ibor"&amp;Tenor,AQ42,Trigger)</f>
        <v>42244</v>
      </c>
      <c r="AS42" s="257">
        <f>_xll.qlIndexFixing($AC$5,AP42,TRUE,_xll.ohTrigger(Trigger,Trigger1M))</f>
        <v>-7.0316175710974816E-4</v>
      </c>
      <c r="AT42" s="257">
        <f>_xll.qlIndexFixing($AU$1,AP42,TRUE,_xll.ohTrigger(Trigger,Trigger1M))</f>
        <v>-7.4551311892468602E-4</v>
      </c>
    </row>
    <row r="43" spans="1:46" s="84" customFormat="1" ht="11.25" customHeight="1" x14ac:dyDescent="0.2">
      <c r="A43" s="296" t="s">
        <v>243</v>
      </c>
      <c r="B43" s="324" t="str">
        <v>3Y</v>
      </c>
      <c r="C43" s="380" t="str">
        <v>4Y</v>
      </c>
      <c r="D43" s="380" t="str">
        <f t="shared" si="12"/>
        <v>4Y</v>
      </c>
      <c r="E43" s="295" t="s">
        <v>8</v>
      </c>
      <c r="F43" s="335" t="s">
        <v>9</v>
      </c>
      <c r="G43" s="295" t="s">
        <v>10</v>
      </c>
      <c r="H43" s="335" t="s">
        <v>11</v>
      </c>
      <c r="I43" s="336">
        <v>8.4000000000000003E-4</v>
      </c>
      <c r="J43" s="336" t="str">
        <f t="shared" si="14"/>
        <v>EURYC1M_AB1E_3Y</v>
      </c>
      <c r="K43" s="295" t="str">
        <f>IFERROR(_xll.qlSwapRateHelper2(,IF(DataSelect="Reference",$I43,J43),,$D43,Calendar,$G43,$F43,$H43,$K$22,0,E43,Discounting,Permanent,_xll.ohTrigger(Trigger,DataSelect),ObjectOverwrite),"--")</f>
        <v>obj_00b0d#0016</v>
      </c>
      <c r="L43" s="292" t="b">
        <f t="shared" si="13"/>
        <v>1</v>
      </c>
      <c r="N43" s="351" t="str">
        <f t="shared" si="7"/>
        <v>SW</v>
      </c>
      <c r="O43" s="351" t="str">
        <f t="shared" si="8"/>
        <v>7Y</v>
      </c>
      <c r="P43" s="355" t="str">
        <f t="shared" si="9"/>
        <v>obj_00b12#0016</v>
      </c>
      <c r="Q43" s="351" t="b">
        <f t="shared" si="10"/>
        <v>1</v>
      </c>
      <c r="R43" s="359">
        <v>1</v>
      </c>
      <c r="S43" s="359">
        <v>1</v>
      </c>
      <c r="T43" s="104" t="str">
        <v>obj_00b13</v>
      </c>
      <c r="U43" s="104" t="str">
        <f>_xll.qlRateHelperQuoteName(T43)</f>
        <v/>
      </c>
      <c r="V43" s="349">
        <f>_xll.qlRateHelperRate(T43,_xll.ohTrigger(Trigger,Trigger1M))</f>
        <v>1.102443208E-2</v>
      </c>
      <c r="W43" s="349" t="str">
        <f>IFERROR(_xll.qlFuturesRateHelperConvexityAdjustment(T43,Trigger),"--")</f>
        <v>--</v>
      </c>
      <c r="X43" s="105">
        <f>_xll.qlRateHelperEarliestDate(T43,Trigger)</f>
        <v>42157</v>
      </c>
      <c r="Y43" s="105">
        <f>_xll.qlRateHelperLatestDate(T43,Trigger)</f>
        <v>48732</v>
      </c>
      <c r="Z43" s="257">
        <v>1.1251213469781016E-2</v>
      </c>
      <c r="AD43" s="261"/>
      <c r="AO43" s="104" t="s">
        <v>203</v>
      </c>
      <c r="AP43" s="105">
        <f>_xll.qlInterestRateIndexFixingDate(Currency&amp;"ibor"&amp;Tenor,AQ43,Trigger)</f>
        <v>42212</v>
      </c>
      <c r="AQ43" s="105">
        <f>_xll.qlCalendarAdvance(Calendar,AQ42,AO43,"f",,Trigger)</f>
        <v>42214</v>
      </c>
      <c r="AR43" s="105">
        <f>_xll.qlInterestRateIndexMaturity(Currency&amp;"ibor"&amp;Tenor,AQ43,Trigger)</f>
        <v>42247</v>
      </c>
      <c r="AS43" s="257">
        <f>_xll.qlIndexFixing($AC$5,AP43,TRUE,_xll.ohTrigger(Trigger,Trigger1M))</f>
        <v>-7.0580878036433353E-4</v>
      </c>
      <c r="AT43" s="257">
        <f>_xll.qlIndexFixing($AU$1,AP43,TRUE,_xll.ohTrigger(Trigger,Trigger1M))</f>
        <v>-7.3722251831220831E-4</v>
      </c>
    </row>
    <row r="44" spans="1:46" s="84" customFormat="1" ht="11.25" customHeight="1" x14ac:dyDescent="0.2">
      <c r="A44" s="296" t="s">
        <v>243</v>
      </c>
      <c r="B44" s="324" t="str">
        <v>4Y</v>
      </c>
      <c r="C44" s="380" t="str">
        <v>5Y</v>
      </c>
      <c r="D44" s="380" t="str">
        <f t="shared" si="12"/>
        <v>5Y</v>
      </c>
      <c r="E44" s="295" t="s">
        <v>8</v>
      </c>
      <c r="F44" s="335" t="s">
        <v>9</v>
      </c>
      <c r="G44" s="295" t="s">
        <v>10</v>
      </c>
      <c r="H44" s="335" t="s">
        <v>11</v>
      </c>
      <c r="I44" s="336">
        <v>1.8699999999999999E-3</v>
      </c>
      <c r="J44" s="336" t="str">
        <f t="shared" si="14"/>
        <v>EURYC1M_AB1E_4Y</v>
      </c>
      <c r="K44" s="295" t="str">
        <f>IFERROR(_xll.qlSwapRateHelper2(,IF(DataSelect="Reference",$I44,J44),,$D44,Calendar,$G44,$F44,$H44,$K$22,0,E44,Discounting,Permanent,_xll.ohTrigger(Trigger,DataSelect),ObjectOverwrite),"--")</f>
        <v>obj_00b30#0015</v>
      </c>
      <c r="L44" s="292" t="b">
        <f t="shared" si="13"/>
        <v>1</v>
      </c>
      <c r="N44" s="351" t="str">
        <f t="shared" si="7"/>
        <v>SW</v>
      </c>
      <c r="O44" s="351" t="str">
        <f t="shared" si="8"/>
        <v>8Y</v>
      </c>
      <c r="P44" s="355" t="str">
        <f t="shared" si="9"/>
        <v>obj_00b33#0015</v>
      </c>
      <c r="Q44" s="351" t="b">
        <f t="shared" si="10"/>
        <v>1</v>
      </c>
      <c r="R44" s="359">
        <v>1</v>
      </c>
      <c r="S44" s="359">
        <v>1</v>
      </c>
      <c r="T44" s="104" t="str">
        <v>obj_00b2e</v>
      </c>
      <c r="U44" s="104" t="str">
        <f>_xll.qlRateHelperQuoteName(T44)</f>
        <v/>
      </c>
      <c r="V44" s="349">
        <f>_xll.qlRateHelperRate(T44,_xll.ohTrigger(Trigger,Trigger1M))</f>
        <v>1.124390848E-2</v>
      </c>
      <c r="W44" s="349" t="str">
        <f>IFERROR(_xll.qlFuturesRateHelperConvexityAdjustment(T44,Trigger),"--")</f>
        <v>--</v>
      </c>
      <c r="X44" s="105">
        <f>_xll.qlRateHelperEarliestDate(T44,Trigger)</f>
        <v>42157</v>
      </c>
      <c r="Y44" s="105">
        <f>_xll.qlRateHelperLatestDate(T44,Trigger)</f>
        <v>49097</v>
      </c>
      <c r="Z44" s="257">
        <v>1.148002201674049E-2</v>
      </c>
      <c r="AD44" s="261"/>
      <c r="AO44" s="104" t="s">
        <v>203</v>
      </c>
      <c r="AP44" s="105">
        <f>_xll.qlInterestRateIndexFixingDate(Currency&amp;"ibor"&amp;Tenor,AQ44,Trigger)</f>
        <v>42213</v>
      </c>
      <c r="AQ44" s="105">
        <f>_xll.qlCalendarAdvance(Calendar,AQ43,AO44,"f",,Trigger)</f>
        <v>42215</v>
      </c>
      <c r="AR44" s="105">
        <f>_xll.qlInterestRateIndexMaturity(Currency&amp;"ibor"&amp;Tenor,AQ44,Trigger)</f>
        <v>42247</v>
      </c>
      <c r="AS44" s="257">
        <f>_xll.qlIndexFixing($AC$5,AP44,TRUE,_xll.ohTrigger(Trigger,Trigger1M))</f>
        <v>-7.0619276229255679E-4</v>
      </c>
      <c r="AT44" s="257">
        <f>_xll.qlIndexFixing($AU$1,AP44,TRUE,_xll.ohTrigger(Trigger,Trigger1M))</f>
        <v>-7.3544761874738684E-4</v>
      </c>
    </row>
    <row r="45" spans="1:46" s="84" customFormat="1" ht="11.25" customHeight="1" x14ac:dyDescent="0.2">
      <c r="A45" s="296" t="s">
        <v>243</v>
      </c>
      <c r="B45" s="324" t="str">
        <v>5Y</v>
      </c>
      <c r="C45" s="380" t="str">
        <v>6Y</v>
      </c>
      <c r="D45" s="380" t="str">
        <f t="shared" si="12"/>
        <v>6Y</v>
      </c>
      <c r="E45" s="295" t="s">
        <v>8</v>
      </c>
      <c r="F45" s="335" t="s">
        <v>9</v>
      </c>
      <c r="G45" s="295" t="s">
        <v>10</v>
      </c>
      <c r="H45" s="335" t="s">
        <v>11</v>
      </c>
      <c r="I45" s="336">
        <v>3.0000000000000001E-3</v>
      </c>
      <c r="J45" s="336" t="str">
        <f t="shared" si="14"/>
        <v>EURYC1M_AB1E_5Y</v>
      </c>
      <c r="K45" s="295" t="str">
        <f>IFERROR(_xll.qlSwapRateHelper2(,IF(DataSelect="Reference",$I45,J45),,$D45,Calendar,$G45,$F45,$H45,$K$22,0,E45,Discounting,Permanent,_xll.ohTrigger(Trigger,DataSelect),ObjectOverwrite),"--")</f>
        <v>obj_00b03#0016</v>
      </c>
      <c r="L45" s="292" t="b">
        <f t="shared" si="13"/>
        <v>1</v>
      </c>
      <c r="N45" s="351" t="str">
        <f t="shared" si="7"/>
        <v>SW</v>
      </c>
      <c r="O45" s="351" t="str">
        <f t="shared" si="8"/>
        <v>9Y</v>
      </c>
      <c r="P45" s="355" t="str">
        <f t="shared" si="9"/>
        <v>obj_00b31#0015</v>
      </c>
      <c r="Q45" s="351" t="b">
        <f t="shared" si="10"/>
        <v>1</v>
      </c>
      <c r="R45" s="359">
        <v>1</v>
      </c>
      <c r="S45" s="359">
        <v>1</v>
      </c>
      <c r="T45" s="104" t="str">
        <v>obj_00b0e</v>
      </c>
      <c r="U45" s="104" t="str">
        <f>_xll.qlRateHelperQuoteName(T45)</f>
        <v/>
      </c>
      <c r="V45" s="349">
        <f>_xll.qlRateHelperRate(T45,_xll.ohTrigger(Trigger,Trigger1M))</f>
        <v>1.142E-2</v>
      </c>
      <c r="W45" s="349" t="str">
        <f>IFERROR(_xll.qlFuturesRateHelperConvexityAdjustment(T45,Trigger),"--")</f>
        <v>--</v>
      </c>
      <c r="X45" s="105">
        <f>_xll.qlRateHelperEarliestDate(T45,Trigger)</f>
        <v>42157</v>
      </c>
      <c r="Y45" s="105">
        <f>_xll.qlRateHelperLatestDate(T45,Trigger)</f>
        <v>49464</v>
      </c>
      <c r="Z45" s="257">
        <v>1.1662107559302427E-2</v>
      </c>
      <c r="AD45" s="261"/>
      <c r="AO45" s="104" t="s">
        <v>203</v>
      </c>
      <c r="AP45" s="105">
        <f>_xll.qlInterestRateIndexFixingDate(Currency&amp;"ibor"&amp;Tenor,AQ45,Trigger)</f>
        <v>42214</v>
      </c>
      <c r="AQ45" s="105">
        <f>_xll.qlCalendarAdvance(Calendar,AQ44,AO45,"f",,Trigger)</f>
        <v>42216</v>
      </c>
      <c r="AR45" s="105">
        <f>_xll.qlInterestRateIndexMaturity(Currency&amp;"ibor"&amp;Tenor,AQ45,Trigger)</f>
        <v>42247</v>
      </c>
      <c r="AS45" s="257">
        <f>_xll.qlIndexFixing($AC$5,AP45,TRUE,_xll.ohTrigger(Trigger,Trigger1M))</f>
        <v>-7.0652692019213339E-4</v>
      </c>
      <c r="AT45" s="257">
        <f>_xll.qlIndexFixing($AU$1,AP45,TRUE,_xll.ohTrigger(Trigger,Trigger1M))</f>
        <v>-7.334509087610836E-4</v>
      </c>
    </row>
    <row r="46" spans="1:46" s="84" customFormat="1" ht="11.25" customHeight="1" x14ac:dyDescent="0.2">
      <c r="A46" s="296" t="s">
        <v>243</v>
      </c>
      <c r="B46" s="324" t="str">
        <v>6Y</v>
      </c>
      <c r="C46" s="380" t="str">
        <v>7Y</v>
      </c>
      <c r="D46" s="380" t="str">
        <f t="shared" si="12"/>
        <v>7Y</v>
      </c>
      <c r="E46" s="295" t="s">
        <v>8</v>
      </c>
      <c r="F46" s="335" t="s">
        <v>9</v>
      </c>
      <c r="G46" s="295" t="s">
        <v>10</v>
      </c>
      <c r="H46" s="335" t="s">
        <v>11</v>
      </c>
      <c r="I46" s="336">
        <v>4.1399999999999996E-3</v>
      </c>
      <c r="J46" s="336" t="str">
        <f t="shared" si="14"/>
        <v>EURYC1M_AB1E_6Y</v>
      </c>
      <c r="K46" s="295" t="str">
        <f>IFERROR(_xll.qlSwapRateHelper2(,IF(DataSelect="Reference",$I46,J46),,$D46,Calendar,$G46,$F46,$H46,$K$22,0,E46,Discounting,Permanent,_xll.ohTrigger(Trigger,DataSelect),ObjectOverwrite),"--")</f>
        <v>obj_00b22#0015</v>
      </c>
      <c r="L46" s="292" t="b">
        <f t="shared" si="13"/>
        <v>1</v>
      </c>
      <c r="N46" s="351" t="str">
        <f t="shared" si="7"/>
        <v>SW</v>
      </c>
      <c r="O46" s="351" t="str">
        <f t="shared" si="8"/>
        <v>10Y</v>
      </c>
      <c r="P46" s="355" t="str">
        <f t="shared" si="9"/>
        <v>obj_00b05#0016</v>
      </c>
      <c r="Q46" s="351" t="b">
        <f t="shared" si="10"/>
        <v>1</v>
      </c>
      <c r="R46" s="359">
        <v>1</v>
      </c>
      <c r="S46" s="359">
        <v>1</v>
      </c>
      <c r="T46" s="104" t="str">
        <v>obj_00b35</v>
      </c>
      <c r="U46" s="104" t="str">
        <f>_xll.qlRateHelperQuoteName(T46)</f>
        <v/>
      </c>
      <c r="V46" s="349">
        <f>_xll.qlRateHelperRate(T46,_xll.ohTrigger(Trigger,Trigger1M))</f>
        <v>1.1558702810000002E-2</v>
      </c>
      <c r="W46" s="349" t="str">
        <f>IFERROR(_xll.qlFuturesRateHelperConvexityAdjustment(T46,Trigger),"--")</f>
        <v>--</v>
      </c>
      <c r="X46" s="105">
        <f>_xll.qlRateHelperEarliestDate(T46,Trigger)</f>
        <v>42157</v>
      </c>
      <c r="Y46" s="105">
        <f>_xll.qlRateHelperLatestDate(T46,Trigger)</f>
        <v>49828</v>
      </c>
      <c r="Z46" s="257">
        <v>1.180225606901417E-2</v>
      </c>
      <c r="AD46" s="261"/>
      <c r="AO46" s="104" t="s">
        <v>203</v>
      </c>
      <c r="AP46" s="105">
        <f>_xll.qlInterestRateIndexFixingDate(Currency&amp;"ibor"&amp;Tenor,AQ46,Trigger)</f>
        <v>42215</v>
      </c>
      <c r="AQ46" s="105">
        <f>_xll.qlCalendarAdvance(Calendar,AQ45,AO46,"f",,Trigger)</f>
        <v>42219</v>
      </c>
      <c r="AR46" s="105">
        <f>_xll.qlInterestRateIndexMaturity(Currency&amp;"ibor"&amp;Tenor,AQ46,Trigger)</f>
        <v>42250</v>
      </c>
      <c r="AS46" s="257">
        <f>_xll.qlIndexFixing($AC$5,AP46,TRUE,_xll.ohTrigger(Trigger,Trigger1M))</f>
        <v>-7.074951186838358E-4</v>
      </c>
      <c r="AT46" s="257">
        <f>_xll.qlIndexFixing($AU$1,AP46,TRUE,_xll.ohTrigger(Trigger,Trigger1M))</f>
        <v>-7.2014842901367158E-4</v>
      </c>
    </row>
    <row r="47" spans="1:46" s="84" customFormat="1" ht="11.25" customHeight="1" x14ac:dyDescent="0.2">
      <c r="A47" s="296" t="s">
        <v>243</v>
      </c>
      <c r="B47" s="324" t="str">
        <v>7Y</v>
      </c>
      <c r="C47" s="380" t="str">
        <v>8Y</v>
      </c>
      <c r="D47" s="380" t="str">
        <f t="shared" si="12"/>
        <v>8Y</v>
      </c>
      <c r="E47" s="295" t="s">
        <v>8</v>
      </c>
      <c r="F47" s="335" t="s">
        <v>9</v>
      </c>
      <c r="G47" s="295" t="s">
        <v>10</v>
      </c>
      <c r="H47" s="335" t="s">
        <v>11</v>
      </c>
      <c r="I47" s="336">
        <v>5.2199999999999998E-3</v>
      </c>
      <c r="J47" s="336" t="str">
        <f t="shared" si="14"/>
        <v>EURYC1M_AB1E_7Y</v>
      </c>
      <c r="K47" s="295" t="str">
        <f>IFERROR(_xll.qlSwapRateHelper2(,IF(DataSelect="Reference",$I47,J47),,$D47,Calendar,$G47,$F47,$H47,$K$22,0,E47,Discounting,Permanent,_xll.ohTrigger(Trigger,DataSelect),ObjectOverwrite),"--")</f>
        <v>obj_00b12#0016</v>
      </c>
      <c r="L47" s="292" t="b">
        <f t="shared" si="13"/>
        <v>1</v>
      </c>
      <c r="N47" s="351" t="str">
        <f t="shared" si="7"/>
        <v>SW</v>
      </c>
      <c r="O47" s="351" t="str">
        <f t="shared" si="8"/>
        <v>11Y</v>
      </c>
      <c r="P47" s="355" t="str">
        <f t="shared" si="9"/>
        <v>obj_00b09#0016</v>
      </c>
      <c r="Q47" s="351" t="b">
        <f t="shared" si="10"/>
        <v>1</v>
      </c>
      <c r="R47" s="359">
        <v>1</v>
      </c>
      <c r="S47" s="359">
        <v>1</v>
      </c>
      <c r="T47" s="104" t="str">
        <v>obj_00b25</v>
      </c>
      <c r="U47" s="104" t="str">
        <f>_xll.qlRateHelperQuoteName(T47)</f>
        <v/>
      </c>
      <c r="V47" s="349">
        <f>_xll.qlRateHelperRate(T47,_xll.ohTrigger(Trigger,Trigger1M))</f>
        <v>1.1664545019999998E-2</v>
      </c>
      <c r="W47" s="349" t="str">
        <f>IFERROR(_xll.qlFuturesRateHelperConvexityAdjustment(T47,Trigger),"--")</f>
        <v>--</v>
      </c>
      <c r="X47" s="105">
        <f>_xll.qlRateHelperEarliestDate(T47,Trigger)</f>
        <v>42157</v>
      </c>
      <c r="Y47" s="105">
        <f>_xll.qlRateHelperLatestDate(T47,Trigger)</f>
        <v>50193</v>
      </c>
      <c r="Z47" s="257">
        <v>1.1908182508827424E-2</v>
      </c>
      <c r="AD47" s="261"/>
      <c r="AO47" s="104" t="s">
        <v>203</v>
      </c>
      <c r="AP47" s="105">
        <f>_xll.qlInterestRateIndexFixingDate(Currency&amp;"ibor"&amp;Tenor,AQ47,Trigger)</f>
        <v>42216</v>
      </c>
      <c r="AQ47" s="105">
        <f>_xll.qlCalendarAdvance(Calendar,AQ46,AO47,"f",,Trigger)</f>
        <v>42220</v>
      </c>
      <c r="AR47" s="105">
        <f>_xll.qlInterestRateIndexMaturity(Currency&amp;"ibor"&amp;Tenor,AQ47,Trigger)</f>
        <v>42251</v>
      </c>
      <c r="AS47" s="257">
        <f>_xll.qlIndexFixing($AC$5,AP47,TRUE,_xll.ohTrigger(Trigger,Trigger1M))</f>
        <v>-7.0692381773019447E-4</v>
      </c>
      <c r="AT47" s="257">
        <f>_xll.qlIndexFixing($AU$1,AP47,TRUE,_xll.ohTrigger(Trigger,Trigger1M))</f>
        <v>-7.1579808494675256E-4</v>
      </c>
    </row>
    <row r="48" spans="1:46" s="84" customFormat="1" ht="11.25" customHeight="1" x14ac:dyDescent="0.2">
      <c r="A48" s="296" t="s">
        <v>243</v>
      </c>
      <c r="B48" s="324" t="str">
        <v>8Y</v>
      </c>
      <c r="C48" s="380" t="str">
        <v>9Y</v>
      </c>
      <c r="D48" s="380" t="str">
        <f t="shared" si="12"/>
        <v>9Y</v>
      </c>
      <c r="E48" s="295" t="s">
        <v>8</v>
      </c>
      <c r="F48" s="335" t="s">
        <v>9</v>
      </c>
      <c r="G48" s="295" t="s">
        <v>10</v>
      </c>
      <c r="H48" s="335" t="s">
        <v>11</v>
      </c>
      <c r="I48" s="336">
        <v>6.2100000000000002E-3</v>
      </c>
      <c r="J48" s="336" t="str">
        <f t="shared" si="14"/>
        <v>EURYC1M_AB1E_8Y</v>
      </c>
      <c r="K48" s="295" t="str">
        <f>IFERROR(_xll.qlSwapRateHelper2(,IF(DataSelect="Reference",$I48,J48),,$D48,Calendar,$G48,$F48,$H48,$K$22,0,E48,Discounting,Permanent,_xll.ohTrigger(Trigger,DataSelect),ObjectOverwrite),"--")</f>
        <v>obj_00b33#0015</v>
      </c>
      <c r="L48" s="292" t="b">
        <f t="shared" si="13"/>
        <v>1</v>
      </c>
      <c r="N48" s="351" t="str">
        <f t="shared" si="7"/>
        <v>SW</v>
      </c>
      <c r="O48" s="351" t="str">
        <f t="shared" si="8"/>
        <v>12Y</v>
      </c>
      <c r="P48" s="355" t="str">
        <f t="shared" si="9"/>
        <v>obj_00b19#0015</v>
      </c>
      <c r="Q48" s="351" t="b">
        <f t="shared" si="10"/>
        <v>1</v>
      </c>
      <c r="R48" s="359">
        <v>1</v>
      </c>
      <c r="S48" s="359">
        <v>1</v>
      </c>
      <c r="T48" s="104" t="str">
        <v>obj_00b21</v>
      </c>
      <c r="U48" s="104" t="str">
        <f>_xll.qlRateHelperQuoteName(T48)</f>
        <v/>
      </c>
      <c r="V48" s="349">
        <f>_xll.qlRateHelperRate(T48,_xll.ohTrigger(Trigger,Trigger1M))</f>
        <v>1.1748822729999999E-2</v>
      </c>
      <c r="W48" s="349" t="str">
        <f>IFERROR(_xll.qlFuturesRateHelperConvexityAdjustment(T48,Trigger),"--")</f>
        <v>--</v>
      </c>
      <c r="X48" s="105">
        <f>_xll.qlRateHelperEarliestDate(T48,Trigger)</f>
        <v>42157</v>
      </c>
      <c r="Y48" s="105">
        <f>_xll.qlRateHelperLatestDate(T48,Trigger)</f>
        <v>50558</v>
      </c>
      <c r="Z48" s="257">
        <v>1.1990852626249706E-2</v>
      </c>
      <c r="AD48" s="261"/>
      <c r="AO48" s="104" t="s">
        <v>203</v>
      </c>
      <c r="AP48" s="105">
        <f>_xll.qlInterestRateIndexFixingDate(Currency&amp;"ibor"&amp;Tenor,AQ48,Trigger)</f>
        <v>42219</v>
      </c>
      <c r="AQ48" s="105">
        <f>_xll.qlCalendarAdvance(Calendar,AQ47,AO48,"f",,Trigger)</f>
        <v>42221</v>
      </c>
      <c r="AR48" s="105">
        <f>_xll.qlInterestRateIndexMaturity(Currency&amp;"ibor"&amp;Tenor,AQ48,Trigger)</f>
        <v>42254</v>
      </c>
      <c r="AS48" s="257">
        <f>_xll.qlIndexFixing($AC$5,AP48,TRUE,_xll.ohTrigger(Trigger,Trigger1M))</f>
        <v>-7.0394234266297161E-4</v>
      </c>
      <c r="AT48" s="257">
        <f>_xll.qlIndexFixing($AU$1,AP48,TRUE,_xll.ohTrigger(Trigger,Trigger1M))</f>
        <v>-7.0849233984199799E-4</v>
      </c>
    </row>
    <row r="49" spans="1:46" s="84" customFormat="1" ht="11.25" customHeight="1" x14ac:dyDescent="0.2">
      <c r="A49" s="296" t="s">
        <v>243</v>
      </c>
      <c r="B49" s="324" t="str">
        <v>9Y</v>
      </c>
      <c r="C49" s="380" t="str">
        <v>10Y</v>
      </c>
      <c r="D49" s="380" t="str">
        <f t="shared" si="12"/>
        <v>10Y</v>
      </c>
      <c r="E49" s="295" t="s">
        <v>8</v>
      </c>
      <c r="F49" s="335" t="s">
        <v>9</v>
      </c>
      <c r="G49" s="295" t="s">
        <v>10</v>
      </c>
      <c r="H49" s="335" t="s">
        <v>11</v>
      </c>
      <c r="I49" s="336">
        <v>7.0799999999999995E-3</v>
      </c>
      <c r="J49" s="336" t="str">
        <f t="shared" si="14"/>
        <v>EURYC1M_AB1E_9Y</v>
      </c>
      <c r="K49" s="295" t="str">
        <f>IFERROR(_xll.qlSwapRateHelper2(,IF(DataSelect="Reference",$I49,J49),,$D49,Calendar,$G49,$F49,$H49,$K$22,0,E49,Discounting,Permanent,_xll.ohTrigger(Trigger,DataSelect),ObjectOverwrite),"--")</f>
        <v>obj_00b31#0015</v>
      </c>
      <c r="L49" s="292" t="b">
        <f t="shared" si="13"/>
        <v>1</v>
      </c>
      <c r="N49" s="351" t="str">
        <f t="shared" si="7"/>
        <v>SW</v>
      </c>
      <c r="O49" s="351" t="str">
        <f t="shared" si="8"/>
        <v>13Y</v>
      </c>
      <c r="P49" s="355" t="str">
        <f t="shared" si="9"/>
        <v>obj_00b34#0015</v>
      </c>
      <c r="Q49" s="351" t="b">
        <f t="shared" si="10"/>
        <v>1</v>
      </c>
      <c r="R49" s="359">
        <v>1</v>
      </c>
      <c r="S49" s="359">
        <v>1</v>
      </c>
      <c r="T49" s="104" t="str">
        <v>obj_00b11</v>
      </c>
      <c r="U49" s="104" t="str">
        <f>_xll.qlRateHelperQuoteName(T49)</f>
        <v/>
      </c>
      <c r="V49" s="349">
        <f>_xll.qlRateHelperRate(T49,_xll.ohTrigger(Trigger,Trigger1M))</f>
        <v>1.1818269749999999E-2</v>
      </c>
      <c r="W49" s="349" t="str">
        <f>IFERROR(_xll.qlFuturesRateHelperConvexityAdjustment(T49,Trigger),"--")</f>
        <v>--</v>
      </c>
      <c r="X49" s="105">
        <f>_xll.qlRateHelperEarliestDate(T49,Trigger)</f>
        <v>42157</v>
      </c>
      <c r="Y49" s="105">
        <f>_xll.qlRateHelperLatestDate(T49,Trigger)</f>
        <v>50923</v>
      </c>
      <c r="Z49" s="257">
        <v>1.2057652642885839E-2</v>
      </c>
      <c r="AD49" s="261"/>
      <c r="AO49" s="104" t="s">
        <v>203</v>
      </c>
      <c r="AP49" s="105">
        <f>_xll.qlInterestRateIndexFixingDate(Currency&amp;"ibor"&amp;Tenor,AQ49,Trigger)</f>
        <v>42220</v>
      </c>
      <c r="AQ49" s="105">
        <f>_xll.qlCalendarAdvance(Calendar,AQ48,AO49,"f",,Trigger)</f>
        <v>42222</v>
      </c>
      <c r="AR49" s="105">
        <f>_xll.qlInterestRateIndexMaturity(Currency&amp;"ibor"&amp;Tenor,AQ49,Trigger)</f>
        <v>42254</v>
      </c>
      <c r="AS49" s="257">
        <f>_xll.qlIndexFixing($AC$5,AP49,TRUE,_xll.ohTrigger(Trigger,Trigger1M))</f>
        <v>-7.0444992101875714E-4</v>
      </c>
      <c r="AT49" s="257">
        <f>_xll.qlIndexFixing($AU$1,AP49,TRUE,_xll.ohTrigger(Trigger,Trigger1M))</f>
        <v>-7.0608128590318731E-4</v>
      </c>
    </row>
    <row r="50" spans="1:46" s="84" customFormat="1" ht="11.25" customHeight="1" x14ac:dyDescent="0.2">
      <c r="A50" s="296" t="s">
        <v>243</v>
      </c>
      <c r="B50" s="324" t="str">
        <v>10Y</v>
      </c>
      <c r="C50" s="380" t="str">
        <v>11Y</v>
      </c>
      <c r="D50" s="380" t="str">
        <f t="shared" si="12"/>
        <v>11Y</v>
      </c>
      <c r="E50" s="295" t="s">
        <v>8</v>
      </c>
      <c r="F50" s="335" t="s">
        <v>9</v>
      </c>
      <c r="G50" s="295" t="s">
        <v>10</v>
      </c>
      <c r="H50" s="335" t="s">
        <v>11</v>
      </c>
      <c r="I50" s="336">
        <v>7.8565780300000002E-3</v>
      </c>
      <c r="J50" s="336" t="str">
        <f t="shared" si="14"/>
        <v>EURYC1M_AB1E_10Y</v>
      </c>
      <c r="K50" s="295" t="str">
        <f>IFERROR(_xll.qlSwapRateHelper2(,IF(DataSelect="Reference",$I50,J50),,$D50,Calendar,$G50,$F50,$H50,$K$22,0,E50,Discounting,Permanent,_xll.ohTrigger(Trigger,DataSelect),ObjectOverwrite),"--")</f>
        <v>obj_00b05#0016</v>
      </c>
      <c r="L50" s="292" t="b">
        <f t="shared" si="13"/>
        <v>1</v>
      </c>
      <c r="N50" s="351" t="str">
        <f t="shared" si="7"/>
        <v>SW</v>
      </c>
      <c r="O50" s="351" t="str">
        <f t="shared" si="8"/>
        <v>14Y</v>
      </c>
      <c r="P50" s="355" t="str">
        <f t="shared" si="9"/>
        <v>obj_00b32#0015</v>
      </c>
      <c r="Q50" s="351" t="b">
        <f t="shared" si="10"/>
        <v>1</v>
      </c>
      <c r="R50" s="359">
        <v>1</v>
      </c>
      <c r="S50" s="359">
        <v>1</v>
      </c>
      <c r="T50" s="104" t="str">
        <v>obj_00aff</v>
      </c>
      <c r="U50" s="104" t="str">
        <f>_xll.qlRateHelperQuoteName(T50)</f>
        <v/>
      </c>
      <c r="V50" s="349">
        <f>_xll.qlRateHelperRate(T50,_xll.ohTrigger(Trigger,Trigger1M))</f>
        <v>1.188E-2</v>
      </c>
      <c r="W50" s="349" t="str">
        <f>IFERROR(_xll.qlFuturesRateHelperConvexityAdjustment(T50,Trigger),"--")</f>
        <v>--</v>
      </c>
      <c r="X50" s="105">
        <f>_xll.qlRateHelperEarliestDate(T50,Trigger)</f>
        <v>42157</v>
      </c>
      <c r="Y50" s="105">
        <f>_xll.qlRateHelperLatestDate(T50,Trigger)</f>
        <v>51291</v>
      </c>
      <c r="Z50" s="257">
        <v>1.2115221169470223E-2</v>
      </c>
      <c r="AD50" s="261"/>
      <c r="AO50" s="104" t="s">
        <v>203</v>
      </c>
      <c r="AP50" s="105">
        <f>_xll.qlInterestRateIndexFixingDate(Currency&amp;"ibor"&amp;Tenor,AQ50,Trigger)</f>
        <v>42221</v>
      </c>
      <c r="AQ50" s="105">
        <f>_xll.qlCalendarAdvance(Calendar,AQ49,AO50,"f",,Trigger)</f>
        <v>42223</v>
      </c>
      <c r="AR50" s="105">
        <f>_xll.qlInterestRateIndexMaturity(Currency&amp;"ibor"&amp;Tenor,AQ50,Trigger)</f>
        <v>42254</v>
      </c>
      <c r="AS50" s="257">
        <f>_xll.qlIndexFixing($AC$5,AP50,TRUE,_xll.ohTrigger(Trigger,Trigger1M))</f>
        <v>-7.0493564081032208E-4</v>
      </c>
      <c r="AT50" s="257">
        <f>_xll.qlIndexFixing($AU$1,AP50,TRUE,_xll.ohTrigger(Trigger,Trigger1M))</f>
        <v>-7.0367650160967565E-4</v>
      </c>
    </row>
    <row r="51" spans="1:46" s="84" customFormat="1" ht="11.25" customHeight="1" x14ac:dyDescent="0.2">
      <c r="A51" s="296" t="s">
        <v>243</v>
      </c>
      <c r="B51" s="324" t="str">
        <v>11Y</v>
      </c>
      <c r="C51" s="380" t="str">
        <v>12Y</v>
      </c>
      <c r="D51" s="380" t="str">
        <f t="shared" si="12"/>
        <v>12Y</v>
      </c>
      <c r="E51" s="295" t="s">
        <v>8</v>
      </c>
      <c r="F51" s="335" t="s">
        <v>9</v>
      </c>
      <c r="G51" s="295" t="s">
        <v>10</v>
      </c>
      <c r="H51" s="335" t="s">
        <v>11</v>
      </c>
      <c r="I51" s="336">
        <v>8.539999999999999E-3</v>
      </c>
      <c r="J51" s="336" t="str">
        <f t="shared" si="14"/>
        <v>EURYC1M_AB1E_11Y</v>
      </c>
      <c r="K51" s="295" t="str">
        <f>IFERROR(_xll.qlSwapRateHelper2(,IF(DataSelect="Reference",$I51,J51),,$D51,Calendar,$G51,$F51,$H51,$K$22,0,E51,Discounting,Permanent,_xll.ohTrigger(Trigger,DataSelect),ObjectOverwrite),"--")</f>
        <v>obj_00b09#0016</v>
      </c>
      <c r="L51" s="292" t="b">
        <f t="shared" si="13"/>
        <v>1</v>
      </c>
      <c r="N51" s="351" t="str">
        <f t="shared" si="7"/>
        <v>SW</v>
      </c>
      <c r="O51" s="351" t="str">
        <f t="shared" si="8"/>
        <v>15Y</v>
      </c>
      <c r="P51" s="355" t="str">
        <f t="shared" si="9"/>
        <v>obj_00b2f#0015</v>
      </c>
      <c r="Q51" s="351" t="b">
        <f t="shared" si="10"/>
        <v>1</v>
      </c>
      <c r="R51" s="359">
        <v>1</v>
      </c>
      <c r="S51" s="359">
        <v>1</v>
      </c>
      <c r="T51" s="104" t="str">
        <v>obj_00b18</v>
      </c>
      <c r="U51" s="104" t="str">
        <f>_xll.qlRateHelperQuoteName(T51)</f>
        <v/>
      </c>
      <c r="V51" s="349">
        <f>_xll.qlRateHelperRate(T51,_xll.ohTrigger(Trigger,Trigger1M))</f>
        <v>1.1936216600000001E-2</v>
      </c>
      <c r="W51" s="349" t="str">
        <f>IFERROR(_xll.qlFuturesRateHelperConvexityAdjustment(T51,Trigger),"--")</f>
        <v>--</v>
      </c>
      <c r="X51" s="105">
        <f>_xll.qlRateHelperEarliestDate(T51,Trigger)</f>
        <v>42157</v>
      </c>
      <c r="Y51" s="105">
        <f>_xll.qlRateHelperLatestDate(T51,Trigger)</f>
        <v>51655</v>
      </c>
      <c r="Z51" s="257">
        <v>1.2168754969685587E-2</v>
      </c>
      <c r="AD51" s="261"/>
      <c r="AO51" s="104" t="s">
        <v>203</v>
      </c>
      <c r="AP51" s="105">
        <f>_xll.qlInterestRateIndexFixingDate(Currency&amp;"ibor"&amp;Tenor,AQ51,Trigger)</f>
        <v>42222</v>
      </c>
      <c r="AQ51" s="105">
        <f>_xll.qlCalendarAdvance(Calendar,AQ50,AO51,"f",,Trigger)</f>
        <v>42226</v>
      </c>
      <c r="AR51" s="105">
        <f>_xll.qlInterestRateIndexMaturity(Currency&amp;"ibor"&amp;Tenor,AQ51,Trigger)</f>
        <v>42257</v>
      </c>
      <c r="AS51" s="257">
        <f>_xll.qlIndexFixing($AC$5,AP51,TRUE,_xll.ohTrigger(Trigger,Trigger1M))</f>
        <v>-7.025360526344192E-4</v>
      </c>
      <c r="AT51" s="257">
        <f>_xll.qlIndexFixing($AU$1,AP51,TRUE,_xll.ohTrigger(Trigger,Trigger1M))</f>
        <v>-6.9303984029922907E-4</v>
      </c>
    </row>
    <row r="52" spans="1:46" s="84" customFormat="1" ht="11.25" customHeight="1" x14ac:dyDescent="0.2">
      <c r="A52" s="296" t="s">
        <v>243</v>
      </c>
      <c r="B52" s="324" t="str">
        <v>12Y</v>
      </c>
      <c r="C52" s="380" t="str">
        <v>13Y</v>
      </c>
      <c r="D52" s="380" t="str">
        <f t="shared" si="12"/>
        <v>13Y</v>
      </c>
      <c r="E52" s="295" t="s">
        <v>8</v>
      </c>
      <c r="F52" s="335" t="s">
        <v>9</v>
      </c>
      <c r="G52" s="295" t="s">
        <v>10</v>
      </c>
      <c r="H52" s="335" t="s">
        <v>11</v>
      </c>
      <c r="I52" s="336">
        <v>9.130661620000001E-3</v>
      </c>
      <c r="J52" s="336" t="str">
        <f t="shared" si="14"/>
        <v>EURYC1M_AB1E_12Y</v>
      </c>
      <c r="K52" s="295" t="str">
        <f>IFERROR(_xll.qlSwapRateHelper2(,IF(DataSelect="Reference",$I52,J52),,$D52,Calendar,$G52,$F52,$H52,$K$22,0,E52,Discounting,Permanent,_xll.ohTrigger(Trigger,DataSelect),ObjectOverwrite),"--")</f>
        <v>obj_00b19#0015</v>
      </c>
      <c r="L52" s="292" t="b">
        <f t="shared" si="13"/>
        <v>1</v>
      </c>
      <c r="N52" s="351" t="str">
        <f t="shared" ref="N52:N83" si="15">A56</f>
        <v>SW</v>
      </c>
      <c r="O52" s="351" t="str">
        <f t="shared" ref="O52:O83" si="16">B56</f>
        <v>16Y</v>
      </c>
      <c r="P52" s="355" t="str">
        <f t="shared" ref="P52:P83" si="17">K56</f>
        <v>obj_00b0b#0016</v>
      </c>
      <c r="Q52" s="351" t="b">
        <f t="shared" ref="Q52:Q83" si="18">L56</f>
        <v>1</v>
      </c>
      <c r="R52" s="359">
        <v>1</v>
      </c>
      <c r="S52" s="359">
        <v>1</v>
      </c>
      <c r="T52" s="104" t="str">
        <v>obj_00afe</v>
      </c>
      <c r="U52" s="104" t="str">
        <f>_xll.qlRateHelperQuoteName(T52)</f>
        <v/>
      </c>
      <c r="V52" s="349">
        <f>_xll.qlRateHelperRate(T52,_xll.ohTrigger(Trigger,Trigger1M))</f>
        <v>1.198963206E-2</v>
      </c>
      <c r="W52" s="349" t="str">
        <f>IFERROR(_xll.qlFuturesRateHelperConvexityAdjustment(T52,Trigger),"--")</f>
        <v>--</v>
      </c>
      <c r="X52" s="105">
        <f>_xll.qlRateHelperEarliestDate(T52,Trigger)</f>
        <v>42157</v>
      </c>
      <c r="Y52" s="105">
        <f>_xll.qlRateHelperLatestDate(T52,Trigger)</f>
        <v>52019</v>
      </c>
      <c r="Z52" s="257">
        <v>1.2219892278675051E-2</v>
      </c>
      <c r="AD52" s="261"/>
      <c r="AO52" s="104" t="s">
        <v>203</v>
      </c>
      <c r="AP52" s="105">
        <f>_xll.qlInterestRateIndexFixingDate(Currency&amp;"ibor"&amp;Tenor,AQ52,Trigger)</f>
        <v>42223</v>
      </c>
      <c r="AQ52" s="105">
        <f>_xll.qlCalendarAdvance(Calendar,AQ51,AO52,"f",,Trigger)</f>
        <v>42227</v>
      </c>
      <c r="AR52" s="105">
        <f>_xll.qlInterestRateIndexMaturity(Currency&amp;"ibor"&amp;Tenor,AQ52,Trigger)</f>
        <v>42258</v>
      </c>
      <c r="AS52" s="257">
        <f>_xll.qlIndexFixing($AC$5,AP52,TRUE,_xll.ohTrigger(Trigger,Trigger1M))</f>
        <v>-7.016447651415768E-4</v>
      </c>
      <c r="AT52" s="257">
        <f>_xll.qlIndexFixing($AU$1,AP52,TRUE,_xll.ohTrigger(Trigger,Trigger1M))</f>
        <v>-6.898387976502164E-4</v>
      </c>
    </row>
    <row r="53" spans="1:46" s="84" customFormat="1" ht="11.25" customHeight="1" x14ac:dyDescent="0.2">
      <c r="A53" s="296" t="s">
        <v>243</v>
      </c>
      <c r="B53" s="324" t="str">
        <v>13Y</v>
      </c>
      <c r="C53" s="380" t="str">
        <v>14Y</v>
      </c>
      <c r="D53" s="380" t="str">
        <f t="shared" si="12"/>
        <v>14Y</v>
      </c>
      <c r="E53" s="295" t="s">
        <v>8</v>
      </c>
      <c r="F53" s="335" t="s">
        <v>9</v>
      </c>
      <c r="G53" s="295" t="s">
        <v>10</v>
      </c>
      <c r="H53" s="335" t="s">
        <v>11</v>
      </c>
      <c r="I53" s="336">
        <v>9.6345939799999999E-3</v>
      </c>
      <c r="J53" s="336" t="str">
        <f t="shared" si="14"/>
        <v>EURYC1M_AB1E_13Y</v>
      </c>
      <c r="K53" s="295" t="str">
        <f>IFERROR(_xll.qlSwapRateHelper2(,IF(DataSelect="Reference",$I53,J53),,$D53,Calendar,$G53,$F53,$H53,$K$22,0,E53,Discounting,Permanent,_xll.ohTrigger(Trigger,DataSelect),ObjectOverwrite),"--")</f>
        <v>obj_00b34#0015</v>
      </c>
      <c r="L53" s="292" t="b">
        <f t="shared" si="13"/>
        <v>1</v>
      </c>
      <c r="N53" s="351" t="str">
        <f t="shared" si="15"/>
        <v>SW</v>
      </c>
      <c r="O53" s="351" t="str">
        <f t="shared" si="16"/>
        <v>17Y</v>
      </c>
      <c r="P53" s="355" t="str">
        <f t="shared" si="17"/>
        <v>obj_00b13#0016</v>
      </c>
      <c r="Q53" s="351" t="b">
        <f t="shared" si="18"/>
        <v>1</v>
      </c>
      <c r="R53" s="359">
        <v>1</v>
      </c>
      <c r="S53" s="359">
        <v>1</v>
      </c>
      <c r="T53" s="104" t="str">
        <v>obj_00b00</v>
      </c>
      <c r="U53" s="104" t="str">
        <f>_xll.qlRateHelperQuoteName(T53)</f>
        <v/>
      </c>
      <c r="V53" s="349">
        <f>_xll.qlRateHelperRate(T53,_xll.ohTrigger(Trigger,Trigger1M))</f>
        <v>1.204208488E-2</v>
      </c>
      <c r="W53" s="349" t="str">
        <f>IFERROR(_xll.qlFuturesRateHelperConvexityAdjustment(T53,Trigger),"--")</f>
        <v>--</v>
      </c>
      <c r="X53" s="105">
        <f>_xll.qlRateHelperEarliestDate(T53,Trigger)</f>
        <v>42157</v>
      </c>
      <c r="Y53" s="105">
        <f>_xll.qlRateHelperLatestDate(T53,Trigger)</f>
        <v>52384</v>
      </c>
      <c r="Z53" s="257">
        <v>1.2270632429281447E-2</v>
      </c>
      <c r="AD53" s="261"/>
      <c r="AO53" s="104" t="s">
        <v>203</v>
      </c>
      <c r="AP53" s="105">
        <f>_xll.qlInterestRateIndexFixingDate(Currency&amp;"ibor"&amp;Tenor,AQ53,Trigger)</f>
        <v>42226</v>
      </c>
      <c r="AQ53" s="105">
        <f>_xll.qlCalendarAdvance(Calendar,AQ52,AO53,"f",,Trigger)</f>
        <v>42228</v>
      </c>
      <c r="AR53" s="105">
        <f>_xll.qlInterestRateIndexMaturity(Currency&amp;"ibor"&amp;Tenor,AQ53,Trigger)</f>
        <v>42261</v>
      </c>
      <c r="AS53" s="257">
        <f>_xll.qlIndexFixing($AC$5,AP53,TRUE,_xll.ohTrigger(Trigger,Trigger1M))</f>
        <v>-6.9879906055851529E-4</v>
      </c>
      <c r="AT53" s="257">
        <f>_xll.qlIndexFixing($AU$1,AP53,TRUE,_xll.ohTrigger(Trigger,Trigger1M))</f>
        <v>-6.8520229519884106E-4</v>
      </c>
    </row>
    <row r="54" spans="1:46" s="84" customFormat="1" ht="11.25" customHeight="1" x14ac:dyDescent="0.2">
      <c r="A54" s="296" t="s">
        <v>243</v>
      </c>
      <c r="B54" s="324" t="str">
        <v>14Y</v>
      </c>
      <c r="C54" s="380" t="str">
        <v>15Y</v>
      </c>
      <c r="D54" s="380" t="str">
        <f t="shared" si="12"/>
        <v>15Y</v>
      </c>
      <c r="E54" s="295" t="s">
        <v>8</v>
      </c>
      <c r="F54" s="335" t="s">
        <v>9</v>
      </c>
      <c r="G54" s="295" t="s">
        <v>10</v>
      </c>
      <c r="H54" s="335" t="s">
        <v>11</v>
      </c>
      <c r="I54" s="336">
        <v>1.0069999999999999E-2</v>
      </c>
      <c r="J54" s="336" t="str">
        <f t="shared" si="14"/>
        <v>EURYC1M_AB1E_14Y</v>
      </c>
      <c r="K54" s="295" t="str">
        <f>IFERROR(_xll.qlSwapRateHelper2(,IF(DataSelect="Reference",$I54,J54),,$D54,Calendar,$G54,$F54,$H54,$K$22,0,E54,Discounting,Permanent,_xll.ohTrigger(Trigger,DataSelect),ObjectOverwrite),"--")</f>
        <v>obj_00b32#0015</v>
      </c>
      <c r="L54" s="292" t="b">
        <f t="shared" si="13"/>
        <v>1</v>
      </c>
      <c r="N54" s="351" t="str">
        <f t="shared" si="15"/>
        <v>SW</v>
      </c>
      <c r="O54" s="351" t="str">
        <f t="shared" si="16"/>
        <v>18Y</v>
      </c>
      <c r="P54" s="355" t="str">
        <f t="shared" si="17"/>
        <v>obj_00b2e#0015</v>
      </c>
      <c r="Q54" s="351" t="b">
        <f t="shared" si="18"/>
        <v>1</v>
      </c>
      <c r="R54" s="359">
        <v>1</v>
      </c>
      <c r="S54" s="359">
        <v>1</v>
      </c>
      <c r="T54" s="104" t="str">
        <v>obj_00b07</v>
      </c>
      <c r="U54" s="104" t="str">
        <f>_xll.qlRateHelperQuoteName(T54)</f>
        <v/>
      </c>
      <c r="V54" s="349">
        <f>_xll.qlRateHelperRate(T54,_xll.ohTrigger(Trigger,Trigger1M))</f>
        <v>1.2095977950000001E-2</v>
      </c>
      <c r="W54" s="349" t="str">
        <f>IFERROR(_xll.qlFuturesRateHelperConvexityAdjustment(T54,Trigger),"--")</f>
        <v>--</v>
      </c>
      <c r="X54" s="105">
        <f>_xll.qlRateHelperEarliestDate(T54,Trigger)</f>
        <v>42157</v>
      </c>
      <c r="Y54" s="105">
        <f>_xll.qlRateHelperLatestDate(T54,Trigger)</f>
        <v>52750</v>
      </c>
      <c r="Z54" s="257">
        <v>1.2322588134613496E-2</v>
      </c>
      <c r="AD54" s="261"/>
      <c r="AO54" s="104" t="s">
        <v>203</v>
      </c>
      <c r="AP54" s="105">
        <f>_xll.qlInterestRateIndexFixingDate(Currency&amp;"ibor"&amp;Tenor,AQ54,Trigger)</f>
        <v>42227</v>
      </c>
      <c r="AQ54" s="105">
        <f>_xll.qlCalendarAdvance(Calendar,AQ53,AO54,"f",,Trigger)</f>
        <v>42229</v>
      </c>
      <c r="AR54" s="105">
        <f>_xll.qlInterestRateIndexMaturity(Currency&amp;"ibor"&amp;Tenor,AQ54,Trigger)</f>
        <v>42261</v>
      </c>
      <c r="AS54" s="257">
        <f>_xll.qlIndexFixing($AC$5,AP54,TRUE,_xll.ohTrigger(Trigger,Trigger1M))</f>
        <v>-6.9877589519082295E-4</v>
      </c>
      <c r="AT54" s="257">
        <f>_xll.qlIndexFixing($AU$1,AP54,TRUE,_xll.ohTrigger(Trigger,Trigger1M))</f>
        <v>-6.8322223637493074E-4</v>
      </c>
    </row>
    <row r="55" spans="1:46" s="84" customFormat="1" ht="11.25" customHeight="1" x14ac:dyDescent="0.2">
      <c r="A55" s="296" t="s">
        <v>243</v>
      </c>
      <c r="B55" s="324" t="str">
        <v>15Y</v>
      </c>
      <c r="C55" s="380" t="str">
        <v>16Y</v>
      </c>
      <c r="D55" s="380" t="str">
        <f t="shared" si="12"/>
        <v>16Y</v>
      </c>
      <c r="E55" s="295" t="s">
        <v>8</v>
      </c>
      <c r="F55" s="335" t="s">
        <v>9</v>
      </c>
      <c r="G55" s="295" t="s">
        <v>10</v>
      </c>
      <c r="H55" s="335" t="s">
        <v>11</v>
      </c>
      <c r="I55" s="336">
        <v>1.044047541E-2</v>
      </c>
      <c r="J55" s="336" t="str">
        <f t="shared" si="14"/>
        <v>EURYC1M_AB1E_15Y</v>
      </c>
      <c r="K55" s="295" t="str">
        <f>IFERROR(_xll.qlSwapRateHelper2(,IF(DataSelect="Reference",$I55,J55),,$D55,Calendar,$G55,$F55,$H55,$K$22,0,E55,Discounting,Permanent,_xll.ohTrigger(Trigger,DataSelect),ObjectOverwrite),"--")</f>
        <v>obj_00b2f#0015</v>
      </c>
      <c r="L55" s="292" t="b">
        <f t="shared" si="13"/>
        <v>1</v>
      </c>
      <c r="N55" s="351" t="str">
        <f t="shared" si="15"/>
        <v>SW</v>
      </c>
      <c r="O55" s="351" t="str">
        <f t="shared" si="16"/>
        <v>19Y</v>
      </c>
      <c r="P55" s="355" t="str">
        <f t="shared" si="17"/>
        <v>obj_00b0e#0016</v>
      </c>
      <c r="Q55" s="351" t="b">
        <f t="shared" si="18"/>
        <v>1</v>
      </c>
      <c r="R55" s="359">
        <v>1</v>
      </c>
      <c r="S55" s="359">
        <v>1</v>
      </c>
      <c r="T55" s="104" t="str">
        <v>obj_00b27</v>
      </c>
      <c r="U55" s="104" t="str">
        <f>_xll.qlRateHelperQuoteName(T55)</f>
        <v/>
      </c>
      <c r="V55" s="349">
        <f>_xll.qlRateHelperRate(T55,_xll.ohTrigger(Trigger,Trigger1M))</f>
        <v>1.2150000000000001E-2</v>
      </c>
      <c r="W55" s="349" t="str">
        <f>IFERROR(_xll.qlFuturesRateHelperConvexityAdjustment(T55,Trigger),"--")</f>
        <v>--</v>
      </c>
      <c r="X55" s="105">
        <f>_xll.qlRateHelperEarliestDate(T55,Trigger)</f>
        <v>42157</v>
      </c>
      <c r="Y55" s="105">
        <f>_xll.qlRateHelperLatestDate(T55,Trigger)</f>
        <v>53115</v>
      </c>
      <c r="Z55" s="257">
        <v>1.2376550004243574E-2</v>
      </c>
      <c r="AD55" s="261"/>
      <c r="AO55" s="104" t="s">
        <v>203</v>
      </c>
      <c r="AP55" s="105">
        <f>_xll.qlInterestRateIndexFixingDate(Currency&amp;"ibor"&amp;Tenor,AQ55,Trigger)</f>
        <v>42228</v>
      </c>
      <c r="AQ55" s="105">
        <f>_xll.qlCalendarAdvance(Calendar,AQ54,AO55,"f",,Trigger)</f>
        <v>42230</v>
      </c>
      <c r="AR55" s="105">
        <f>_xll.qlInterestRateIndexMaturity(Currency&amp;"ibor"&amp;Tenor,AQ55,Trigger)</f>
        <v>42261</v>
      </c>
      <c r="AS55" s="257">
        <f>_xll.qlIndexFixing($AC$5,AP55,TRUE,_xll.ohTrigger(Trigger,Trigger1M))</f>
        <v>-6.9869662822633874E-4</v>
      </c>
      <c r="AT55" s="257">
        <f>_xll.qlIndexFixing($AU$1,AP55,TRUE,_xll.ohTrigger(Trigger,Trigger1M))</f>
        <v>-6.8129164604309683E-4</v>
      </c>
    </row>
    <row r="56" spans="1:46" s="84" customFormat="1" ht="11.25" customHeight="1" x14ac:dyDescent="0.2">
      <c r="A56" s="296" t="s">
        <v>243</v>
      </c>
      <c r="B56" s="324" t="str">
        <v>16Y</v>
      </c>
      <c r="C56" s="380" t="str">
        <v>17Y</v>
      </c>
      <c r="D56" s="380" t="str">
        <f t="shared" si="12"/>
        <v>17Y</v>
      </c>
      <c r="E56" s="295" t="s">
        <v>8</v>
      </c>
      <c r="F56" s="335" t="s">
        <v>9</v>
      </c>
      <c r="G56" s="295" t="s">
        <v>10</v>
      </c>
      <c r="H56" s="335" t="s">
        <v>11</v>
      </c>
      <c r="I56" s="336">
        <v>1.075843984E-2</v>
      </c>
      <c r="J56" s="336" t="str">
        <f t="shared" si="14"/>
        <v>EURYC1M_AB1E_16Y</v>
      </c>
      <c r="K56" s="295" t="str">
        <f>IFERROR(_xll.qlSwapRateHelper2(,IF(DataSelect="Reference",$I56,J56),,$D56,Calendar,$G56,$F56,$H56,$K$22,0,E56,Discounting,Permanent,_xll.ohTrigger(Trigger,DataSelect),ObjectOverwrite),"--")</f>
        <v>obj_00b0b#0016</v>
      </c>
      <c r="L56" s="292" t="b">
        <f t="shared" si="13"/>
        <v>1</v>
      </c>
      <c r="N56" s="351" t="str">
        <f t="shared" si="15"/>
        <v>SW</v>
      </c>
      <c r="O56" s="351" t="str">
        <f t="shared" si="16"/>
        <v>20Y</v>
      </c>
      <c r="P56" s="355" t="str">
        <f t="shared" si="17"/>
        <v>obj_00b35#0015</v>
      </c>
      <c r="Q56" s="351" t="b">
        <f t="shared" si="18"/>
        <v>1</v>
      </c>
      <c r="R56" s="359">
        <v>1</v>
      </c>
      <c r="S56" s="359">
        <v>1</v>
      </c>
      <c r="T56" s="104" t="str">
        <v>obj_00b01</v>
      </c>
      <c r="U56" s="104" t="str">
        <f>_xll.qlRateHelperQuoteName(T56)</f>
        <v/>
      </c>
      <c r="V56" s="349">
        <f>_xll.qlRateHelperRate(T56,_xll.ohTrigger(Trigger,Trigger1M))</f>
        <v>1.220555295E-2</v>
      </c>
      <c r="W56" s="349" t="str">
        <f>IFERROR(_xll.qlFuturesRateHelperConvexityAdjustment(T56,Trigger),"--")</f>
        <v>--</v>
      </c>
      <c r="X56" s="105">
        <f>_xll.qlRateHelperEarliestDate(T56,Trigger)</f>
        <v>42157</v>
      </c>
      <c r="Y56" s="105">
        <f>_xll.qlRateHelperLatestDate(T56,Trigger)</f>
        <v>53482</v>
      </c>
      <c r="Z56" s="257">
        <v>1.2432897418166925E-2</v>
      </c>
      <c r="AD56" s="261"/>
      <c r="AO56" s="104" t="s">
        <v>203</v>
      </c>
      <c r="AP56" s="105">
        <f>_xll.qlInterestRateIndexFixingDate(Currency&amp;"ibor"&amp;Tenor,AQ56,Trigger)</f>
        <v>42229</v>
      </c>
      <c r="AQ56" s="105">
        <f>_xll.qlCalendarAdvance(Calendar,AQ55,AO56,"f",,Trigger)</f>
        <v>42233</v>
      </c>
      <c r="AR56" s="105">
        <f>_xll.qlInterestRateIndexMaturity(Currency&amp;"ibor"&amp;Tenor,AQ56,Trigger)</f>
        <v>42264</v>
      </c>
      <c r="AS56" s="257">
        <f>_xll.qlIndexFixing($AC$5,AP56,TRUE,_xll.ohTrigger(Trigger,Trigger1M))</f>
        <v>-6.9533707939108526E-4</v>
      </c>
      <c r="AT56" s="257">
        <f>_xll.qlIndexFixing($AU$1,AP56,TRUE,_xll.ohTrigger(Trigger,Trigger1M))</f>
        <v>-6.7433040971121017E-4</v>
      </c>
    </row>
    <row r="57" spans="1:46" s="84" customFormat="1" ht="11.25" customHeight="1" x14ac:dyDescent="0.2">
      <c r="A57" s="296" t="s">
        <v>243</v>
      </c>
      <c r="B57" s="324" t="str">
        <v>17Y</v>
      </c>
      <c r="C57" s="380" t="str">
        <v>18Y</v>
      </c>
      <c r="D57" s="380" t="str">
        <f t="shared" si="12"/>
        <v>18Y</v>
      </c>
      <c r="E57" s="295" t="s">
        <v>8</v>
      </c>
      <c r="F57" s="335" t="s">
        <v>9</v>
      </c>
      <c r="G57" s="295" t="s">
        <v>10</v>
      </c>
      <c r="H57" s="335" t="s">
        <v>11</v>
      </c>
      <c r="I57" s="336">
        <v>1.102443208E-2</v>
      </c>
      <c r="J57" s="336" t="str">
        <f t="shared" si="14"/>
        <v>EURYC1M_AB1E_17Y</v>
      </c>
      <c r="K57" s="295" t="str">
        <f>IFERROR(_xll.qlSwapRateHelper2(,IF(DataSelect="Reference",$I57,J57),,$D57,Calendar,$G57,$F57,$H57,$K$22,0,E57,Discounting,Permanent,_xll.ohTrigger(Trigger,DataSelect),ObjectOverwrite),"--")</f>
        <v>obj_00b13#0016</v>
      </c>
      <c r="L57" s="292" t="b">
        <f t="shared" si="13"/>
        <v>1</v>
      </c>
      <c r="N57" s="351" t="str">
        <f t="shared" si="15"/>
        <v>SW</v>
      </c>
      <c r="O57" s="351" t="str">
        <f t="shared" si="16"/>
        <v>21Y</v>
      </c>
      <c r="P57" s="355" t="str">
        <f t="shared" si="17"/>
        <v>obj_00b25#0015</v>
      </c>
      <c r="Q57" s="351" t="b">
        <f t="shared" si="18"/>
        <v>1</v>
      </c>
      <c r="R57" s="359">
        <v>1</v>
      </c>
      <c r="S57" s="359">
        <v>1</v>
      </c>
      <c r="T57" s="104" t="str">
        <v>obj_00b1d</v>
      </c>
      <c r="U57" s="104" t="str">
        <f>_xll.qlRateHelperQuoteName(T57)</f>
        <v/>
      </c>
      <c r="V57" s="349">
        <f>_xll.qlRateHelperRate(T57,_xll.ohTrigger(Trigger,Trigger1M))</f>
        <v>1.226100049E-2</v>
      </c>
      <c r="W57" s="349" t="str">
        <f>IFERROR(_xll.qlFuturesRateHelperConvexityAdjustment(T57,Trigger),"--")</f>
        <v>--</v>
      </c>
      <c r="X57" s="105">
        <f>_xll.qlRateHelperEarliestDate(T57,Trigger)</f>
        <v>42157</v>
      </c>
      <c r="Y57" s="105">
        <f>_xll.qlRateHelperLatestDate(T57,Trigger)</f>
        <v>53846</v>
      </c>
      <c r="Z57" s="257">
        <v>1.2489737323698735E-2</v>
      </c>
      <c r="AD57" s="261"/>
      <c r="AO57" s="104" t="s">
        <v>203</v>
      </c>
      <c r="AP57" s="105">
        <f>_xll.qlInterestRateIndexFixingDate(Currency&amp;"ibor"&amp;Tenor,AQ57,Trigger)</f>
        <v>42230</v>
      </c>
      <c r="AQ57" s="105">
        <f>_xll.qlCalendarAdvance(Calendar,AQ56,AO57,"f",,Trigger)</f>
        <v>42234</v>
      </c>
      <c r="AR57" s="105">
        <f>_xll.qlInterestRateIndexMaturity(Currency&amp;"ibor"&amp;Tenor,AQ57,Trigger)</f>
        <v>42265</v>
      </c>
      <c r="AS57" s="257">
        <f>_xll.qlIndexFixing($AC$5,AP57,TRUE,_xll.ohTrigger(Trigger,Trigger1M))</f>
        <v>-6.9412580484590387E-4</v>
      </c>
      <c r="AT57" s="257">
        <f>_xll.qlIndexFixing($AU$1,AP57,TRUE,_xll.ohTrigger(Trigger,Trigger1M))</f>
        <v>-6.7235721871222915E-4</v>
      </c>
    </row>
    <row r="58" spans="1:46" s="84" customFormat="1" ht="11.25" customHeight="1" x14ac:dyDescent="0.2">
      <c r="A58" s="296" t="s">
        <v>243</v>
      </c>
      <c r="B58" s="324" t="str">
        <v>18Y</v>
      </c>
      <c r="C58" s="380" t="str">
        <v>19Y</v>
      </c>
      <c r="D58" s="380" t="str">
        <f t="shared" si="12"/>
        <v>19Y</v>
      </c>
      <c r="E58" s="295" t="s">
        <v>8</v>
      </c>
      <c r="F58" s="335" t="s">
        <v>9</v>
      </c>
      <c r="G58" s="295" t="s">
        <v>10</v>
      </c>
      <c r="H58" s="335" t="s">
        <v>11</v>
      </c>
      <c r="I58" s="336">
        <v>1.124390848E-2</v>
      </c>
      <c r="J58" s="336" t="str">
        <f t="shared" si="14"/>
        <v>EURYC1M_AB1E_18Y</v>
      </c>
      <c r="K58" s="295" t="str">
        <f>IFERROR(_xll.qlSwapRateHelper2(,IF(DataSelect="Reference",$I58,J58),,$D58,Calendar,$G58,$F58,$H58,$K$22,0,E58,Discounting,Permanent,_xll.ohTrigger(Trigger,DataSelect),ObjectOverwrite),"--")</f>
        <v>obj_00b2e#0015</v>
      </c>
      <c r="L58" s="292" t="b">
        <f t="shared" si="13"/>
        <v>1</v>
      </c>
      <c r="N58" s="351" t="str">
        <f t="shared" si="15"/>
        <v>SW</v>
      </c>
      <c r="O58" s="351" t="str">
        <f t="shared" si="16"/>
        <v>22Y</v>
      </c>
      <c r="P58" s="355" t="str">
        <f t="shared" si="17"/>
        <v>obj_00b21#0015</v>
      </c>
      <c r="Q58" s="351" t="b">
        <f t="shared" si="18"/>
        <v>1</v>
      </c>
      <c r="R58" s="359">
        <v>1</v>
      </c>
      <c r="S58" s="359">
        <v>1</v>
      </c>
      <c r="T58" s="104" t="str">
        <v>obj_00b06</v>
      </c>
      <c r="U58" s="104" t="str">
        <f>_xll.qlRateHelperQuoteName(T58)</f>
        <v/>
      </c>
      <c r="V58" s="349">
        <f>_xll.qlRateHelperRate(T58,_xll.ohTrigger(Trigger,Trigger1M))</f>
        <v>1.231425733E-2</v>
      </c>
      <c r="W58" s="349" t="str">
        <f>IFERROR(_xll.qlFuturesRateHelperConvexityAdjustment(T58,Trigger),"--")</f>
        <v>--</v>
      </c>
      <c r="X58" s="105">
        <f>_xll.qlRateHelperEarliestDate(T58,Trigger)</f>
        <v>42157</v>
      </c>
      <c r="Y58" s="105">
        <f>_xll.qlRateHelperLatestDate(T58,Trigger)</f>
        <v>54211</v>
      </c>
      <c r="Z58" s="257">
        <v>1.2543468151439544E-2</v>
      </c>
      <c r="AD58" s="261"/>
      <c r="AO58" s="104" t="s">
        <v>203</v>
      </c>
      <c r="AP58" s="105">
        <f>_xll.qlInterestRateIndexFixingDate(Currency&amp;"ibor"&amp;Tenor,AQ58,Trigger)</f>
        <v>42233</v>
      </c>
      <c r="AQ58" s="105">
        <f>_xll.qlCalendarAdvance(Calendar,AQ57,AO58,"f",,Trigger)</f>
        <v>42235</v>
      </c>
      <c r="AR58" s="105">
        <f>_xll.qlInterestRateIndexMaturity(Currency&amp;"ibor"&amp;Tenor,AQ58,Trigger)</f>
        <v>42268</v>
      </c>
      <c r="AS58" s="257">
        <f>_xll.qlIndexFixing($AC$5,AP58,TRUE,_xll.ohTrigger(Trigger,Trigger1M))</f>
        <v>-6.9155163017299202E-4</v>
      </c>
      <c r="AT58" s="257">
        <f>_xll.qlIndexFixing($AU$1,AP58,TRUE,_xll.ohTrigger(Trigger,Trigger1M))</f>
        <v>-6.6992327839435466E-4</v>
      </c>
    </row>
    <row r="59" spans="1:46" s="84" customFormat="1" ht="11.25" customHeight="1" x14ac:dyDescent="0.2">
      <c r="A59" s="296" t="s">
        <v>243</v>
      </c>
      <c r="B59" s="324" t="str">
        <v>19Y</v>
      </c>
      <c r="C59" s="380" t="str">
        <v>20Y</v>
      </c>
      <c r="D59" s="380" t="str">
        <f t="shared" si="12"/>
        <v>20Y</v>
      </c>
      <c r="E59" s="295" t="s">
        <v>8</v>
      </c>
      <c r="F59" s="335" t="s">
        <v>9</v>
      </c>
      <c r="G59" s="295" t="s">
        <v>10</v>
      </c>
      <c r="H59" s="335" t="s">
        <v>11</v>
      </c>
      <c r="I59" s="336">
        <v>1.142E-2</v>
      </c>
      <c r="J59" s="336" t="str">
        <f t="shared" si="14"/>
        <v>EURYC1M_AB1E_19Y</v>
      </c>
      <c r="K59" s="295" t="str">
        <f>IFERROR(_xll.qlSwapRateHelper2(,IF(DataSelect="Reference",$I59,J59),,$D59,Calendar,$G59,$F59,$H59,$K$22,0,E59,Discounting,Permanent,_xll.ohTrigger(Trigger,DataSelect),ObjectOverwrite),"--")</f>
        <v>obj_00b0e#0016</v>
      </c>
      <c r="L59" s="292" t="b">
        <f t="shared" si="13"/>
        <v>1</v>
      </c>
      <c r="N59" s="351" t="str">
        <f t="shared" si="15"/>
        <v>SW</v>
      </c>
      <c r="O59" s="351" t="str">
        <f t="shared" si="16"/>
        <v>23Y</v>
      </c>
      <c r="P59" s="355" t="str">
        <f t="shared" si="17"/>
        <v>obj_00b11#0016</v>
      </c>
      <c r="Q59" s="351" t="b">
        <f t="shared" si="18"/>
        <v>1</v>
      </c>
      <c r="R59" s="359">
        <v>1</v>
      </c>
      <c r="S59" s="359">
        <v>1</v>
      </c>
      <c r="T59" s="104" t="str">
        <v>obj_00b1b</v>
      </c>
      <c r="U59" s="104" t="str">
        <f>_xll.qlRateHelperQuoteName(T59)</f>
        <v/>
      </c>
      <c r="V59" s="349">
        <f>_xll.qlRateHelperRate(T59,_xll.ohTrigger(Trigger,Trigger1M))</f>
        <v>1.236236009E-2</v>
      </c>
      <c r="W59" s="349" t="str">
        <f>IFERROR(_xll.qlFuturesRateHelperConvexityAdjustment(T59,Trigger),"--")</f>
        <v>--</v>
      </c>
      <c r="X59" s="105">
        <f>_xll.qlRateHelperEarliestDate(T59,Trigger)</f>
        <v>42157</v>
      </c>
      <c r="Y59" s="105">
        <f>_xll.qlRateHelperLatestDate(T59,Trigger)</f>
        <v>54576</v>
      </c>
      <c r="Z59" s="257">
        <v>1.2592608528764881E-2</v>
      </c>
      <c r="AD59" s="261"/>
      <c r="AO59" s="104" t="s">
        <v>203</v>
      </c>
      <c r="AP59" s="105">
        <f>_xll.qlInterestRateIndexFixingDate(Currency&amp;"ibor"&amp;Tenor,AQ59,Trigger)</f>
        <v>42234</v>
      </c>
      <c r="AQ59" s="105">
        <f>_xll.qlCalendarAdvance(Calendar,AQ58,AO59,"f",,Trigger)</f>
        <v>42236</v>
      </c>
      <c r="AR59" s="105">
        <f>_xll.qlInterestRateIndexMaturity(Currency&amp;"ibor"&amp;Tenor,AQ59,Trigger)</f>
        <v>42268</v>
      </c>
      <c r="AS59" s="257">
        <f>_xll.qlIndexFixing($AC$5,AP59,TRUE,_xll.ohTrigger(Trigger,Trigger1M))</f>
        <v>-6.9093196179800809E-4</v>
      </c>
      <c r="AT59" s="257">
        <f>_xll.qlIndexFixing($AU$1,AP59,TRUE,_xll.ohTrigger(Trigger,Trigger1M))</f>
        <v>-6.686427463808986E-4</v>
      </c>
    </row>
    <row r="60" spans="1:46" s="84" customFormat="1" ht="11.25" customHeight="1" x14ac:dyDescent="0.2">
      <c r="A60" s="296" t="s">
        <v>243</v>
      </c>
      <c r="B60" s="324" t="str">
        <v>20Y</v>
      </c>
      <c r="C60" s="380" t="str">
        <v>21Y</v>
      </c>
      <c r="D60" s="380" t="str">
        <f t="shared" si="12"/>
        <v>21Y</v>
      </c>
      <c r="E60" s="295" t="s">
        <v>8</v>
      </c>
      <c r="F60" s="335" t="s">
        <v>9</v>
      </c>
      <c r="G60" s="295" t="s">
        <v>10</v>
      </c>
      <c r="H60" s="335" t="s">
        <v>11</v>
      </c>
      <c r="I60" s="336">
        <v>1.1558702810000002E-2</v>
      </c>
      <c r="J60" s="336" t="str">
        <f t="shared" si="14"/>
        <v>EURYC1M_AB1E_20Y</v>
      </c>
      <c r="K60" s="295" t="str">
        <f>IFERROR(_xll.qlSwapRateHelper2(,IF(DataSelect="Reference",$I60,J60),,$D60,Calendar,$G60,$F60,$H60,$K$22,0,E60,Discounting,Permanent,_xll.ohTrigger(Trigger,DataSelect),ObjectOverwrite),"--")</f>
        <v>obj_00b35#0015</v>
      </c>
      <c r="L60" s="292" t="b">
        <f t="shared" si="13"/>
        <v>1</v>
      </c>
      <c r="N60" s="351" t="str">
        <f t="shared" si="15"/>
        <v>SW</v>
      </c>
      <c r="O60" s="351" t="str">
        <f t="shared" si="16"/>
        <v>24Y</v>
      </c>
      <c r="P60" s="355" t="str">
        <f t="shared" si="17"/>
        <v>obj_00aff#0016</v>
      </c>
      <c r="Q60" s="351" t="b">
        <f t="shared" si="18"/>
        <v>1</v>
      </c>
      <c r="R60" s="359">
        <v>1</v>
      </c>
      <c r="S60" s="359">
        <v>1</v>
      </c>
      <c r="T60" s="104" t="str">
        <v>obj_00b14</v>
      </c>
      <c r="U60" s="104" t="str">
        <f>_xll.qlRateHelperQuoteName(T60)</f>
        <v/>
      </c>
      <c r="V60" s="349">
        <f>_xll.qlRateHelperRate(T60,_xll.ohTrigger(Trigger,Trigger1M))</f>
        <v>1.2404371819999999E-2</v>
      </c>
      <c r="W60" s="349" t="str">
        <f>IFERROR(_xll.qlFuturesRateHelperConvexityAdjustment(T60,Trigger),"--")</f>
        <v>--</v>
      </c>
      <c r="X60" s="105">
        <f>_xll.qlRateHelperEarliestDate(T60,Trigger)</f>
        <v>42157</v>
      </c>
      <c r="Y60" s="105">
        <f>_xll.qlRateHelperLatestDate(T60,Trigger)</f>
        <v>54941</v>
      </c>
      <c r="Z60" s="257">
        <v>1.2634923438130026E-2</v>
      </c>
      <c r="AD60" s="261"/>
      <c r="AO60" s="104" t="s">
        <v>203</v>
      </c>
      <c r="AP60" s="105">
        <f>_xll.qlInterestRateIndexFixingDate(Currency&amp;"ibor"&amp;Tenor,AQ60,Trigger)</f>
        <v>42235</v>
      </c>
      <c r="AQ60" s="105">
        <f>_xll.qlCalendarAdvance(Calendar,AQ59,AO60,"f",,Trigger)</f>
        <v>42237</v>
      </c>
      <c r="AR60" s="105">
        <f>_xll.qlInterestRateIndexMaturity(Currency&amp;"ibor"&amp;Tenor,AQ60,Trigger)</f>
        <v>42268</v>
      </c>
      <c r="AS60" s="257">
        <f>_xll.qlIndexFixing($AC$5,AP60,TRUE,_xll.ohTrigger(Trigger,Trigger1M))</f>
        <v>-6.9021770622441068E-4</v>
      </c>
      <c r="AT60" s="257">
        <f>_xll.qlIndexFixing($AU$1,AP60,TRUE,_xll.ohTrigger(Trigger,Trigger1M))</f>
        <v>-6.6744255298494112E-4</v>
      </c>
    </row>
    <row r="61" spans="1:46" s="84" customFormat="1" ht="11.25" customHeight="1" x14ac:dyDescent="0.2">
      <c r="A61" s="296" t="s">
        <v>243</v>
      </c>
      <c r="B61" s="324" t="str">
        <v>21Y</v>
      </c>
      <c r="C61" s="380" t="str">
        <v>22Y</v>
      </c>
      <c r="D61" s="380" t="str">
        <f t="shared" si="12"/>
        <v>22Y</v>
      </c>
      <c r="E61" s="295" t="s">
        <v>8</v>
      </c>
      <c r="F61" s="335" t="s">
        <v>9</v>
      </c>
      <c r="G61" s="295" t="s">
        <v>10</v>
      </c>
      <c r="H61" s="335" t="s">
        <v>11</v>
      </c>
      <c r="I61" s="336">
        <v>1.1664545019999998E-2</v>
      </c>
      <c r="J61" s="336" t="str">
        <f t="shared" si="14"/>
        <v>EURYC1M_AB1E_21Y</v>
      </c>
      <c r="K61" s="295" t="str">
        <f>IFERROR(_xll.qlSwapRateHelper2(,IF(DataSelect="Reference",$I61,J61),,$D61,Calendar,$G61,$F61,$H61,$K$22,0,E61,Discounting,Permanent,_xll.ohTrigger(Trigger,DataSelect),ObjectOverwrite),"--")</f>
        <v>obj_00b25#0015</v>
      </c>
      <c r="L61" s="292" t="b">
        <f t="shared" si="13"/>
        <v>1</v>
      </c>
      <c r="N61" s="351" t="str">
        <f t="shared" si="15"/>
        <v>SW</v>
      </c>
      <c r="O61" s="351" t="str">
        <f t="shared" si="16"/>
        <v>25Y</v>
      </c>
      <c r="P61" s="355" t="str">
        <f t="shared" si="17"/>
        <v>obj_00b18#0015</v>
      </c>
      <c r="Q61" s="351" t="b">
        <f t="shared" si="18"/>
        <v>1</v>
      </c>
      <c r="R61" s="359">
        <v>1</v>
      </c>
      <c r="S61" s="359">
        <v>1</v>
      </c>
      <c r="T61" s="104" t="str">
        <v>obj_00b28</v>
      </c>
      <c r="U61" s="104" t="str">
        <f>_xll.qlRateHelperQuoteName(T61)</f>
        <v/>
      </c>
      <c r="V61" s="349">
        <f>_xll.qlRateHelperRate(T61,_xll.ohTrigger(Trigger,Trigger1M))</f>
        <v>1.2438877729999999E-2</v>
      </c>
      <c r="W61" s="349" t="str">
        <f>IFERROR(_xll.qlFuturesRateHelperConvexityAdjustment(T61,Trigger),"--")</f>
        <v>--</v>
      </c>
      <c r="X61" s="105">
        <f>_xll.qlRateHelperEarliestDate(T61,Trigger)</f>
        <v>42157</v>
      </c>
      <c r="Y61" s="105">
        <f>_xll.qlRateHelperLatestDate(T61,Trigger)</f>
        <v>55306</v>
      </c>
      <c r="Z61" s="257">
        <v>1.2668604703724325E-2</v>
      </c>
      <c r="AD61" s="261"/>
      <c r="AO61" s="104" t="s">
        <v>203</v>
      </c>
      <c r="AP61" s="105">
        <f>_xll.qlInterestRateIndexFixingDate(Currency&amp;"ibor"&amp;Tenor,AQ61,Trigger)</f>
        <v>42236</v>
      </c>
      <c r="AQ61" s="105">
        <f>_xll.qlCalendarAdvance(Calendar,AQ60,AO61,"f",,Trigger)</f>
        <v>42240</v>
      </c>
      <c r="AR61" s="105">
        <f>_xll.qlInterestRateIndexMaturity(Currency&amp;"ibor"&amp;Tenor,AQ61,Trigger)</f>
        <v>42271</v>
      </c>
      <c r="AS61" s="257">
        <f>_xll.qlIndexFixing($AC$5,AP61,TRUE,_xll.ohTrigger(Trigger,Trigger1M))</f>
        <v>-6.8589819478426597E-4</v>
      </c>
      <c r="AT61" s="257">
        <f>_xll.qlIndexFixing($AU$1,AP61,TRUE,_xll.ohTrigger(Trigger,Trigger1M))</f>
        <v>-6.6394840019718749E-4</v>
      </c>
    </row>
    <row r="62" spans="1:46" s="84" customFormat="1" ht="11.25" customHeight="1" x14ac:dyDescent="0.2">
      <c r="A62" s="296" t="s">
        <v>243</v>
      </c>
      <c r="B62" s="324" t="str">
        <v>22Y</v>
      </c>
      <c r="C62" s="380" t="str">
        <v>23Y</v>
      </c>
      <c r="D62" s="380" t="str">
        <f t="shared" si="12"/>
        <v>23Y</v>
      </c>
      <c r="E62" s="295" t="s">
        <v>8</v>
      </c>
      <c r="F62" s="335" t="s">
        <v>9</v>
      </c>
      <c r="G62" s="295" t="s">
        <v>10</v>
      </c>
      <c r="H62" s="335" t="s">
        <v>11</v>
      </c>
      <c r="I62" s="336">
        <v>1.1748822729999999E-2</v>
      </c>
      <c r="J62" s="336" t="str">
        <f t="shared" si="14"/>
        <v>EURYC1M_AB1E_22Y</v>
      </c>
      <c r="K62" s="295" t="str">
        <f>IFERROR(_xll.qlSwapRateHelper2(,IF(DataSelect="Reference",$I62,J62),,$D62,Calendar,$G62,$F62,$H62,$K$22,0,E62,Discounting,Permanent,_xll.ohTrigger(Trigger,DataSelect),ObjectOverwrite),"--")</f>
        <v>obj_00b21#0015</v>
      </c>
      <c r="L62" s="292" t="b">
        <f t="shared" si="13"/>
        <v>1</v>
      </c>
      <c r="N62" s="351" t="str">
        <f t="shared" si="15"/>
        <v>SW</v>
      </c>
      <c r="O62" s="351" t="str">
        <f t="shared" si="16"/>
        <v>26Y</v>
      </c>
      <c r="P62" s="355" t="str">
        <f t="shared" si="17"/>
        <v>obj_00afe#0016</v>
      </c>
      <c r="Q62" s="351" t="b">
        <f t="shared" si="18"/>
        <v>1</v>
      </c>
      <c r="R62" s="359">
        <v>1</v>
      </c>
      <c r="S62" s="359">
        <v>1</v>
      </c>
      <c r="T62" s="104" t="str">
        <v>obj_00b2a</v>
      </c>
      <c r="U62" s="104" t="str">
        <f>_xll.qlRateHelperQuoteName(T62)</f>
        <v/>
      </c>
      <c r="V62" s="349">
        <f>_xll.qlRateHelperRate(T62,_xll.ohTrigger(Trigger,Trigger1M))</f>
        <v>1.2465521479999998E-2</v>
      </c>
      <c r="W62" s="349" t="str">
        <f>IFERROR(_xll.qlFuturesRateHelperConvexityAdjustment(T62,Trigger),"--")</f>
        <v>--</v>
      </c>
      <c r="X62" s="105">
        <f>_xll.qlRateHelperEarliestDate(T62,Trigger)</f>
        <v>42157</v>
      </c>
      <c r="Y62" s="105">
        <f>_xll.qlRateHelperLatestDate(T62,Trigger)</f>
        <v>55673</v>
      </c>
      <c r="Z62" s="257">
        <v>1.2692208959983067E-2</v>
      </c>
      <c r="AD62" s="261"/>
      <c r="AO62" s="104" t="s">
        <v>203</v>
      </c>
      <c r="AP62" s="105">
        <f>_xll.qlInterestRateIndexFixingDate(Currency&amp;"ibor"&amp;Tenor,AQ62,Trigger)</f>
        <v>42237</v>
      </c>
      <c r="AQ62" s="105">
        <f>_xll.qlCalendarAdvance(Calendar,AQ61,AO62,"f",,Trigger)</f>
        <v>42241</v>
      </c>
      <c r="AR62" s="105">
        <f>_xll.qlInterestRateIndexMaturity(Currency&amp;"ibor"&amp;Tenor,AQ62,Trigger)</f>
        <v>42272</v>
      </c>
      <c r="AS62" s="257">
        <f>_xll.qlIndexFixing($AC$5,AP62,TRUE,_xll.ohTrigger(Trigger,Trigger1M))</f>
        <v>-6.8436693248794965E-4</v>
      </c>
      <c r="AT62" s="257">
        <f>_xll.qlIndexFixing($AU$1,AP62,TRUE,_xll.ohTrigger(Trigger,Trigger1M))</f>
        <v>-6.6307441458040585E-4</v>
      </c>
    </row>
    <row r="63" spans="1:46" s="84" customFormat="1" ht="11.25" customHeight="1" x14ac:dyDescent="0.2">
      <c r="A63" s="296" t="s">
        <v>243</v>
      </c>
      <c r="B63" s="324" t="str">
        <v>23Y</v>
      </c>
      <c r="C63" s="380" t="str">
        <v>24Y</v>
      </c>
      <c r="D63" s="380" t="str">
        <f t="shared" si="12"/>
        <v>24Y</v>
      </c>
      <c r="E63" s="295" t="s">
        <v>8</v>
      </c>
      <c r="F63" s="335" t="s">
        <v>9</v>
      </c>
      <c r="G63" s="295" t="s">
        <v>10</v>
      </c>
      <c r="H63" s="335" t="s">
        <v>11</v>
      </c>
      <c r="I63" s="336">
        <v>1.1818269749999999E-2</v>
      </c>
      <c r="J63" s="336" t="str">
        <f t="shared" si="14"/>
        <v>EURYC1M_AB1E_23Y</v>
      </c>
      <c r="K63" s="295" t="str">
        <f>IFERROR(_xll.qlSwapRateHelper2(,IF(DataSelect="Reference",$I63,J63),,$D63,Calendar,$G63,$F63,$H63,$K$22,0,E63,Discounting,Permanent,_xll.ohTrigger(Trigger,DataSelect),ObjectOverwrite),"--")</f>
        <v>obj_00b11#0016</v>
      </c>
      <c r="L63" s="292" t="b">
        <f t="shared" si="13"/>
        <v>1</v>
      </c>
      <c r="N63" s="351" t="str">
        <f t="shared" si="15"/>
        <v>SW</v>
      </c>
      <c r="O63" s="351" t="str">
        <f t="shared" si="16"/>
        <v>27Y</v>
      </c>
      <c r="P63" s="355" t="str">
        <f t="shared" si="17"/>
        <v>obj_00b00#0016</v>
      </c>
      <c r="Q63" s="351" t="b">
        <f t="shared" si="18"/>
        <v>1</v>
      </c>
      <c r="R63" s="359">
        <v>1</v>
      </c>
      <c r="S63" s="359">
        <v>1</v>
      </c>
      <c r="T63" s="104" t="str">
        <v>obj_00b10</v>
      </c>
      <c r="U63" s="104" t="str">
        <f>_xll.qlRateHelperQuoteName(T63)</f>
        <v/>
      </c>
      <c r="V63" s="349">
        <f>_xll.qlRateHelperRate(T63,_xll.ohTrigger(Trigger,Trigger1M))</f>
        <v>1.2481351559999999E-2</v>
      </c>
      <c r="W63" s="349" t="str">
        <f>IFERROR(_xll.qlFuturesRateHelperConvexityAdjustment(T63,Trigger),"--")</f>
        <v>--</v>
      </c>
      <c r="X63" s="105">
        <f>_xll.qlRateHelperEarliestDate(T63,Trigger)</f>
        <v>42157</v>
      </c>
      <c r="Y63" s="105">
        <f>_xll.qlRateHelperLatestDate(T63,Trigger)</f>
        <v>56037</v>
      </c>
      <c r="Z63" s="257">
        <v>1.2704043464754173E-2</v>
      </c>
      <c r="AD63" s="261"/>
      <c r="AO63" s="104" t="s">
        <v>203</v>
      </c>
      <c r="AP63" s="105">
        <f>_xll.qlInterestRateIndexFixingDate(Currency&amp;"ibor"&amp;Tenor,AQ63,Trigger)</f>
        <v>42240</v>
      </c>
      <c r="AQ63" s="105">
        <f>_xll.qlCalendarAdvance(Calendar,AQ62,AO63,"f",,Trigger)</f>
        <v>42242</v>
      </c>
      <c r="AR63" s="105">
        <f>_xll.qlInterestRateIndexMaturity(Currency&amp;"ibor"&amp;Tenor,AQ63,Trigger)</f>
        <v>42275</v>
      </c>
      <c r="AS63" s="257">
        <f>_xll.qlIndexFixing($AC$5,AP63,TRUE,_xll.ohTrigger(Trigger,Trigger1M))</f>
        <v>-6.8220004731581445E-4</v>
      </c>
      <c r="AT63" s="257">
        <f>_xll.qlIndexFixing($AU$1,AP63,TRUE,_xll.ohTrigger(Trigger,Trigger1M))</f>
        <v>-6.6219933261199321E-4</v>
      </c>
    </row>
    <row r="64" spans="1:46" s="84" customFormat="1" ht="11.25" customHeight="1" x14ac:dyDescent="0.2">
      <c r="A64" s="296" t="s">
        <v>243</v>
      </c>
      <c r="B64" s="324" t="str">
        <v>24Y</v>
      </c>
      <c r="C64" s="380" t="str">
        <v>25Y</v>
      </c>
      <c r="D64" s="380" t="str">
        <f t="shared" si="12"/>
        <v>25Y</v>
      </c>
      <c r="E64" s="295" t="s">
        <v>8</v>
      </c>
      <c r="F64" s="335" t="s">
        <v>9</v>
      </c>
      <c r="G64" s="295" t="s">
        <v>10</v>
      </c>
      <c r="H64" s="335" t="s">
        <v>11</v>
      </c>
      <c r="I64" s="336">
        <v>1.188E-2</v>
      </c>
      <c r="J64" s="336" t="str">
        <f t="shared" si="14"/>
        <v>EURYC1M_AB1E_24Y</v>
      </c>
      <c r="K64" s="295" t="str">
        <f>IFERROR(_xll.qlSwapRateHelper2(,IF(DataSelect="Reference",$I64,J64),,$D64,Calendar,$G64,$F64,$H64,$K$22,0,E64,Discounting,Permanent,_xll.ohTrigger(Trigger,DataSelect),ObjectOverwrite),"--")</f>
        <v>obj_00aff#0016</v>
      </c>
      <c r="L64" s="292" t="b">
        <f t="shared" si="13"/>
        <v>1</v>
      </c>
      <c r="N64" s="351" t="str">
        <f t="shared" si="15"/>
        <v>SW</v>
      </c>
      <c r="O64" s="351" t="str">
        <f t="shared" si="16"/>
        <v>28Y</v>
      </c>
      <c r="P64" s="355" t="str">
        <f t="shared" si="17"/>
        <v>obj_00b07#0016</v>
      </c>
      <c r="Q64" s="351" t="b">
        <f t="shared" si="18"/>
        <v>1</v>
      </c>
      <c r="R64" s="359">
        <v>1</v>
      </c>
      <c r="S64" s="359">
        <v>1</v>
      </c>
      <c r="T64" s="104" t="str">
        <v>obj_00b2c</v>
      </c>
      <c r="U64" s="104" t="str">
        <f>_xll.qlRateHelperQuoteName(T64)</f>
        <v/>
      </c>
      <c r="V64" s="349">
        <f>_xll.qlRateHelperRate(T64,_xll.ohTrigger(Trigger,Trigger1M))</f>
        <v>1.2486469890000001E-2</v>
      </c>
      <c r="W64" s="349" t="str">
        <f>IFERROR(_xll.qlFuturesRateHelperConvexityAdjustment(T64,Trigger),"--")</f>
        <v>--</v>
      </c>
      <c r="X64" s="105">
        <f>_xll.qlRateHelperEarliestDate(T64,Trigger)</f>
        <v>42157</v>
      </c>
      <c r="Y64" s="105">
        <f>_xll.qlRateHelperLatestDate(T64,Trigger)</f>
        <v>56402</v>
      </c>
      <c r="Z64" s="104">
        <v>1.2703174046985042E-2</v>
      </c>
      <c r="AO64" s="104" t="s">
        <v>203</v>
      </c>
      <c r="AP64" s="105">
        <f>_xll.qlInterestRateIndexFixingDate(Currency&amp;"ibor"&amp;Tenor,AQ64,Trigger)</f>
        <v>42241</v>
      </c>
      <c r="AQ64" s="105">
        <f>_xll.qlCalendarAdvance(Calendar,AQ63,AO64,"f",,Trigger)</f>
        <v>42243</v>
      </c>
      <c r="AR64" s="105">
        <f>_xll.qlInterestRateIndexMaturity(Currency&amp;"ibor"&amp;Tenor,AQ64,Trigger)</f>
        <v>42275</v>
      </c>
      <c r="AS64" s="257">
        <f>_xll.qlIndexFixing($AC$5,AP64,TRUE,_xll.ohTrigger(Trigger,Trigger1M))</f>
        <v>-6.8091811630768828E-4</v>
      </c>
      <c r="AT64" s="257">
        <f>_xll.qlIndexFixing($AU$1,AP64,TRUE,_xll.ohTrigger(Trigger,Trigger1M))</f>
        <v>-6.6167152229790194E-4</v>
      </c>
    </row>
    <row r="65" spans="1:46" s="84" customFormat="1" ht="11.25" customHeight="1" x14ac:dyDescent="0.2">
      <c r="A65" s="296" t="s">
        <v>243</v>
      </c>
      <c r="B65" s="324" t="str">
        <v>25Y</v>
      </c>
      <c r="C65" s="380" t="str">
        <v>26Y</v>
      </c>
      <c r="D65" s="380" t="str">
        <f t="shared" si="12"/>
        <v>26Y</v>
      </c>
      <c r="E65" s="295" t="s">
        <v>8</v>
      </c>
      <c r="F65" s="335" t="s">
        <v>9</v>
      </c>
      <c r="G65" s="295" t="s">
        <v>10</v>
      </c>
      <c r="H65" s="335" t="s">
        <v>11</v>
      </c>
      <c r="I65" s="336">
        <v>1.1936216600000001E-2</v>
      </c>
      <c r="J65" s="336" t="str">
        <f t="shared" si="14"/>
        <v>EURYC1M_AB1E_25Y</v>
      </c>
      <c r="K65" s="295" t="str">
        <f>IFERROR(_xll.qlSwapRateHelper2(,IF(DataSelect="Reference",$I65,J65),,$D65,Calendar,$G65,$F65,$H65,$K$22,0,E65,Discounting,Permanent,_xll.ohTrigger(Trigger,DataSelect),ObjectOverwrite),"--")</f>
        <v>obj_00b18#0015</v>
      </c>
      <c r="L65" s="292" t="b">
        <f t="shared" si="13"/>
        <v>1</v>
      </c>
      <c r="N65" s="351" t="str">
        <f t="shared" si="15"/>
        <v>SW</v>
      </c>
      <c r="O65" s="351" t="str">
        <f t="shared" si="16"/>
        <v>29Y</v>
      </c>
      <c r="P65" s="355" t="str">
        <f t="shared" si="17"/>
        <v>obj_00b27#0015</v>
      </c>
      <c r="Q65" s="351" t="b">
        <f t="shared" si="18"/>
        <v>1</v>
      </c>
      <c r="R65" s="359">
        <v>1</v>
      </c>
      <c r="S65" s="359">
        <v>1</v>
      </c>
      <c r="T65" s="104" t="str">
        <v>obj_00b23</v>
      </c>
      <c r="U65" s="104" t="str">
        <f>_xll.qlRateHelperQuoteName(T65)</f>
        <v/>
      </c>
      <c r="V65" s="349">
        <f>_xll.qlRateHelperRate(T65,_xll.ohTrigger(Trigger,Trigger1M))</f>
        <v>1.248E-2</v>
      </c>
      <c r="W65" s="349" t="str">
        <f>IFERROR(_xll.qlFuturesRateHelperConvexityAdjustment(T65,Trigger),"--")</f>
        <v>--</v>
      </c>
      <c r="X65" s="105">
        <f>_xll.qlRateHelperEarliestDate(T65,Trigger)</f>
        <v>42157</v>
      </c>
      <c r="Y65" s="105">
        <f>_xll.qlRateHelperLatestDate(T65,Trigger)</f>
        <v>56767</v>
      </c>
      <c r="Z65" s="104">
        <v>1.2688490959902798E-2</v>
      </c>
      <c r="AO65" s="104" t="s">
        <v>203</v>
      </c>
      <c r="AP65" s="105">
        <f>_xll.qlInterestRateIndexFixingDate(Currency&amp;"ibor"&amp;Tenor,AQ65,Trigger)</f>
        <v>42242</v>
      </c>
      <c r="AQ65" s="105">
        <f>_xll.qlCalendarAdvance(Calendar,AQ64,AO65,"f",,Trigger)</f>
        <v>42244</v>
      </c>
      <c r="AR65" s="105">
        <f>_xll.qlInterestRateIndexMaturity(Currency&amp;"ibor"&amp;Tenor,AQ65,Trigger)</f>
        <v>42275</v>
      </c>
      <c r="AS65" s="257">
        <f>_xll.qlIndexFixing($AC$5,AP65,TRUE,_xll.ohTrigger(Trigger,Trigger1M))</f>
        <v>-6.7949886990265236E-4</v>
      </c>
      <c r="AT65" s="257">
        <f>_xll.qlIndexFixing($AU$1,AP65,TRUE,_xll.ohTrigger(Trigger,Trigger1M))</f>
        <v>-6.612286984533734E-4</v>
      </c>
    </row>
    <row r="66" spans="1:46" s="84" customFormat="1" ht="11.25" customHeight="1" x14ac:dyDescent="0.2">
      <c r="A66" s="296" t="s">
        <v>243</v>
      </c>
      <c r="B66" s="324" t="str">
        <v>26Y</v>
      </c>
      <c r="C66" s="380" t="str">
        <v>27Y</v>
      </c>
      <c r="D66" s="380" t="str">
        <f t="shared" si="12"/>
        <v>27Y</v>
      </c>
      <c r="E66" s="295" t="s">
        <v>8</v>
      </c>
      <c r="F66" s="335" t="s">
        <v>9</v>
      </c>
      <c r="G66" s="295" t="s">
        <v>10</v>
      </c>
      <c r="H66" s="335" t="s">
        <v>11</v>
      </c>
      <c r="I66" s="336">
        <v>1.198963206E-2</v>
      </c>
      <c r="J66" s="336" t="str">
        <f t="shared" si="14"/>
        <v>EURYC1M_AB1E_26Y</v>
      </c>
      <c r="K66" s="295" t="str">
        <f>IFERROR(_xll.qlSwapRateHelper2(,IF(DataSelect="Reference",$I66,J66),,$D66,Calendar,$G66,$F66,$H66,$K$22,0,E66,Discounting,Permanent,_xll.ohTrigger(Trigger,DataSelect),ObjectOverwrite),"--")</f>
        <v>obj_00afe#0016</v>
      </c>
      <c r="L66" s="292" t="b">
        <f t="shared" si="13"/>
        <v>1</v>
      </c>
      <c r="N66" s="351" t="str">
        <f t="shared" si="15"/>
        <v>SW</v>
      </c>
      <c r="O66" s="351" t="str">
        <f t="shared" si="16"/>
        <v>30Y</v>
      </c>
      <c r="P66" s="355" t="str">
        <f t="shared" si="17"/>
        <v>obj_00b01#0016</v>
      </c>
      <c r="Q66" s="351" t="b">
        <f t="shared" si="18"/>
        <v>1</v>
      </c>
      <c r="R66" s="359">
        <v>1</v>
      </c>
      <c r="S66" s="359">
        <v>1</v>
      </c>
      <c r="T66" s="104" t="str">
        <v>obj_00b2d</v>
      </c>
      <c r="U66" s="104" t="str">
        <f>_xll.qlRateHelperQuoteName(T66)</f>
        <v/>
      </c>
      <c r="V66" s="349">
        <f>_xll.qlRateHelperRate(T66,_xll.ohTrigger(Trigger,Trigger1M))</f>
        <v>1.213E-2</v>
      </c>
      <c r="W66" s="349" t="str">
        <f>IFERROR(_xll.qlFuturesRateHelperConvexityAdjustment(T66,Trigger),"--")</f>
        <v>--</v>
      </c>
      <c r="X66" s="105">
        <f>_xll.qlRateHelperEarliestDate(T66,Trigger)</f>
        <v>42157</v>
      </c>
      <c r="Y66" s="105">
        <f>_xll.qlRateHelperLatestDate(T66,Trigger)</f>
        <v>60420</v>
      </c>
      <c r="Z66" s="104">
        <v>1.2206615285055131E-2</v>
      </c>
      <c r="AO66" s="104" t="s">
        <v>203</v>
      </c>
      <c r="AP66" s="105">
        <f>_xll.qlInterestRateIndexFixingDate(Currency&amp;"ibor"&amp;Tenor,AQ66,Trigger)</f>
        <v>42243</v>
      </c>
      <c r="AQ66" s="105">
        <f>_xll.qlCalendarAdvance(Calendar,AQ65,AO66,"f",,Trigger)</f>
        <v>42247</v>
      </c>
      <c r="AR66" s="105">
        <f>_xll.qlInterestRateIndexMaturity(Currency&amp;"ibor"&amp;Tenor,AQ66,Trigger)</f>
        <v>42277</v>
      </c>
      <c r="AS66" s="257">
        <f>_xll.qlIndexFixing($AC$5,AP66,TRUE,_xll.ohTrigger(Trigger,Trigger1M))</f>
        <v>-6.7422606828770881E-4</v>
      </c>
      <c r="AT66" s="257">
        <f>_xll.qlIndexFixing($AU$1,AP66,TRUE,_xll.ohTrigger(Trigger,Trigger1M))</f>
        <v>-6.6038111671584687E-4</v>
      </c>
    </row>
    <row r="67" spans="1:46" s="84" customFormat="1" ht="11.25" customHeight="1" x14ac:dyDescent="0.2">
      <c r="A67" s="296" t="s">
        <v>243</v>
      </c>
      <c r="B67" s="324" t="str">
        <v>27Y</v>
      </c>
      <c r="C67" s="380" t="str">
        <v>28Y</v>
      </c>
      <c r="D67" s="380" t="str">
        <f t="shared" si="12"/>
        <v>28Y</v>
      </c>
      <c r="E67" s="295" t="s">
        <v>8</v>
      </c>
      <c r="F67" s="335" t="s">
        <v>9</v>
      </c>
      <c r="G67" s="295" t="s">
        <v>10</v>
      </c>
      <c r="H67" s="335" t="s">
        <v>11</v>
      </c>
      <c r="I67" s="336">
        <v>1.204208488E-2</v>
      </c>
      <c r="J67" s="336" t="str">
        <f t="shared" ref="J67:J100" si="19">Currency&amp;"YC"&amp;Tenor&amp;"_AB1E_"&amp;B67</f>
        <v>EURYC1M_AB1E_27Y</v>
      </c>
      <c r="K67" s="295" t="str">
        <f>IFERROR(_xll.qlSwapRateHelper2(,IF(DataSelect="Reference",$I67,J67),,$D67,Calendar,$G67,$F67,$H67,$K$22,0,E67,Discounting,Permanent,_xll.ohTrigger(Trigger,DataSelect),ObjectOverwrite),"--")</f>
        <v>obj_00b00#0016</v>
      </c>
      <c r="L67" s="292" t="b">
        <f t="shared" si="13"/>
        <v>1</v>
      </c>
      <c r="N67" s="351" t="str">
        <f t="shared" si="15"/>
        <v>SW</v>
      </c>
      <c r="O67" s="351" t="str">
        <f t="shared" si="16"/>
        <v>31Y</v>
      </c>
      <c r="P67" s="355" t="str">
        <f t="shared" si="17"/>
        <v>obj_00b1d#0015</v>
      </c>
      <c r="Q67" s="351" t="b">
        <f t="shared" si="18"/>
        <v>1</v>
      </c>
      <c r="R67" s="359">
        <v>1</v>
      </c>
      <c r="S67" s="359">
        <v>1</v>
      </c>
      <c r="T67" s="104" t="str">
        <v>obj_00b17</v>
      </c>
      <c r="U67" s="104" t="str">
        <f>_xll.qlRateHelperQuoteName(T67)</f>
        <v/>
      </c>
      <c r="V67" s="349">
        <f>_xll.qlRateHelperRate(T67,_xll.ohTrigger(Trigger,Trigger1M))</f>
        <v>1.206E-2</v>
      </c>
      <c r="W67" s="349" t="str">
        <f>IFERROR(_xll.qlFuturesRateHelperConvexityAdjustment(T67,Trigger),"--")</f>
        <v>--</v>
      </c>
      <c r="X67" s="105">
        <f>_xll.qlRateHelperEarliestDate(T67,Trigger)</f>
        <v>42157</v>
      </c>
      <c r="Y67" s="105">
        <f>_xll.qlRateHelperLatestDate(T67,Trigger)</f>
        <v>64073</v>
      </c>
      <c r="Z67" s="104">
        <v>1.2096926667168283E-2</v>
      </c>
      <c r="AO67" s="104" t="s">
        <v>203</v>
      </c>
      <c r="AP67" s="105">
        <f>_xll.qlInterestRateIndexFixingDate(Currency&amp;"ibor"&amp;Tenor,AQ67,Trigger)</f>
        <v>42244</v>
      </c>
      <c r="AQ67" s="105">
        <f>_xll.qlCalendarAdvance(Calendar,AQ66,AO67,"f",,Trigger)</f>
        <v>42248</v>
      </c>
      <c r="AR67" s="105">
        <f>_xll.qlInterestRateIndexMaturity(Currency&amp;"ibor"&amp;Tenor,AQ67,Trigger)</f>
        <v>42278</v>
      </c>
      <c r="AS67" s="257">
        <f>_xll.qlIndexFixing($AC$5,AP67,TRUE,_xll.ohTrigger(Trigger,Trigger1M))</f>
        <v>-6.7230395947293076E-4</v>
      </c>
      <c r="AT67" s="257">
        <f>_xll.qlIndexFixing($AU$1,AP67,TRUE,_xll.ohTrigger(Trigger,Trigger1M))</f>
        <v>-6.6026683968400945E-4</v>
      </c>
    </row>
    <row r="68" spans="1:46" s="84" customFormat="1" ht="11.25" customHeight="1" x14ac:dyDescent="0.2">
      <c r="A68" s="296" t="s">
        <v>243</v>
      </c>
      <c r="B68" s="324" t="str">
        <v>28Y</v>
      </c>
      <c r="C68" s="380" t="str">
        <v>29Y</v>
      </c>
      <c r="D68" s="380" t="str">
        <f t="shared" si="12"/>
        <v>29Y</v>
      </c>
      <c r="E68" s="295" t="s">
        <v>8</v>
      </c>
      <c r="F68" s="335" t="s">
        <v>9</v>
      </c>
      <c r="G68" s="295" t="s">
        <v>10</v>
      </c>
      <c r="H68" s="335" t="s">
        <v>11</v>
      </c>
      <c r="I68" s="336">
        <v>1.2095977950000001E-2</v>
      </c>
      <c r="J68" s="336" t="str">
        <f t="shared" si="19"/>
        <v>EURYC1M_AB1E_28Y</v>
      </c>
      <c r="K68" s="295" t="str">
        <f>IFERROR(_xll.qlSwapRateHelper2(,IF(DataSelect="Reference",$I68,J68),,$D68,Calendar,$G68,$F68,$H68,$K$22,0,E68,Discounting,Permanent,_xll.ohTrigger(Trigger,DataSelect),ObjectOverwrite),"--")</f>
        <v>obj_00b07#0016</v>
      </c>
      <c r="L68" s="292" t="b">
        <f t="shared" si="13"/>
        <v>1</v>
      </c>
      <c r="N68" s="351" t="str">
        <f t="shared" si="15"/>
        <v>SW</v>
      </c>
      <c r="O68" s="351" t="str">
        <f t="shared" si="16"/>
        <v>32Y</v>
      </c>
      <c r="P68" s="355" t="str">
        <f t="shared" si="17"/>
        <v>obj_00b06#0016</v>
      </c>
      <c r="Q68" s="351" t="b">
        <f t="shared" si="18"/>
        <v>1</v>
      </c>
      <c r="R68" s="359">
        <v>1</v>
      </c>
      <c r="S68" s="359">
        <v>1</v>
      </c>
      <c r="T68" s="104" t="e">
        <v>#N/A</v>
      </c>
      <c r="U68" s="104" t="e">
        <f>_xll.qlRateHelperQuoteName(T68)</f>
        <v>#VALUE!</v>
      </c>
      <c r="V68" s="349" t="e">
        <f>_xll.qlRateHelperRate(T68,_xll.ohTrigger(Trigger,Trigger1M))</f>
        <v>#VALUE!</v>
      </c>
      <c r="W68" s="349" t="str">
        <f>IFERROR(_xll.qlFuturesRateHelperConvexityAdjustment(T68,Trigger),"--")</f>
        <v>--</v>
      </c>
      <c r="X68" s="105" t="e">
        <f>_xll.qlRateHelperEarliestDate(T68,Trigger)</f>
        <v>#VALUE!</v>
      </c>
      <c r="Y68" s="105" t="e">
        <f>_xll.qlRateHelperLatestDate(T68,Trigger)</f>
        <v>#VALUE!</v>
      </c>
      <c r="Z68" s="104" t="e">
        <v>#N/A</v>
      </c>
      <c r="AO68" s="104" t="s">
        <v>203</v>
      </c>
      <c r="AP68" s="105">
        <f>_xll.qlInterestRateIndexFixingDate(Currency&amp;"ibor"&amp;Tenor,AQ68,Trigger)</f>
        <v>42247</v>
      </c>
      <c r="AQ68" s="105">
        <f>_xll.qlCalendarAdvance(Calendar,AQ67,AO68,"f",,Trigger)</f>
        <v>42249</v>
      </c>
      <c r="AR68" s="105">
        <f>_xll.qlInterestRateIndexMaturity(Currency&amp;"ibor"&amp;Tenor,AQ68,Trigger)</f>
        <v>42279</v>
      </c>
      <c r="AS68" s="257">
        <f>_xll.qlIndexFixing($AC$5,AP68,TRUE,_xll.ohTrigger(Trigger,Trigger1M))</f>
        <v>-6.7033461405952011E-4</v>
      </c>
      <c r="AT68" s="257">
        <f>_xll.qlIndexFixing($AU$1,AP68,TRUE,_xll.ohTrigger(Trigger,Trigger1M))</f>
        <v>-6.6022440172286423E-4</v>
      </c>
    </row>
    <row r="69" spans="1:46" s="84" customFormat="1" ht="11.25" customHeight="1" x14ac:dyDescent="0.2">
      <c r="A69" s="106" t="s">
        <v>243</v>
      </c>
      <c r="B69" s="340" t="str">
        <v>29Y</v>
      </c>
      <c r="C69" s="340" t="str">
        <v>30Y</v>
      </c>
      <c r="D69" s="381" t="str">
        <f t="shared" si="12"/>
        <v>30Y</v>
      </c>
      <c r="E69" s="339" t="s">
        <v>8</v>
      </c>
      <c r="F69" s="335" t="s">
        <v>9</v>
      </c>
      <c r="G69" s="295" t="s">
        <v>10</v>
      </c>
      <c r="H69" s="335" t="s">
        <v>11</v>
      </c>
      <c r="I69" s="398">
        <v>1.2150000000000001E-2</v>
      </c>
      <c r="J69" s="340" t="str">
        <f t="shared" si="19"/>
        <v>EURYC1M_AB1E_29Y</v>
      </c>
      <c r="K69" s="344" t="str">
        <f>IFERROR(_xll.qlSwapRateHelper2(,IF(DataSelect="Reference",$I69,J69),,$D69,Calendar,$G69,$F69,$H69,$K$22,0,E69,Discounting,Permanent,_xll.ohTrigger(Trigger,DataSelect),ObjectOverwrite),"--")</f>
        <v>obj_00b27#0015</v>
      </c>
      <c r="L69" s="339" t="b">
        <f t="shared" si="13"/>
        <v>1</v>
      </c>
      <c r="N69" s="351" t="str">
        <f t="shared" si="15"/>
        <v>SW</v>
      </c>
      <c r="O69" s="351" t="str">
        <f t="shared" si="16"/>
        <v>33Y</v>
      </c>
      <c r="P69" s="355" t="str">
        <f t="shared" si="17"/>
        <v>obj_00b1b#0015</v>
      </c>
      <c r="Q69" s="351" t="b">
        <f t="shared" si="18"/>
        <v>1</v>
      </c>
      <c r="R69" s="359">
        <v>1</v>
      </c>
      <c r="S69" s="359">
        <v>1</v>
      </c>
      <c r="T69" s="104" t="e">
        <v>#N/A</v>
      </c>
      <c r="U69" s="104" t="e">
        <f>_xll.qlRateHelperQuoteName(T69)</f>
        <v>#VALUE!</v>
      </c>
      <c r="V69" s="349" t="e">
        <f>_xll.qlRateHelperRate(T69,_xll.ohTrigger(Trigger,Trigger1M))</f>
        <v>#VALUE!</v>
      </c>
      <c r="W69" s="349" t="str">
        <f>IFERROR(_xll.qlFuturesRateHelperConvexityAdjustment(T69,Trigger),"--")</f>
        <v>--</v>
      </c>
      <c r="X69" s="105" t="e">
        <f>_xll.qlRateHelperEarliestDate(T69,Trigger)</f>
        <v>#VALUE!</v>
      </c>
      <c r="Y69" s="105" t="e">
        <f>_xll.qlRateHelperLatestDate(T69,Trigger)</f>
        <v>#VALUE!</v>
      </c>
      <c r="Z69" s="104" t="e">
        <v>#N/A</v>
      </c>
      <c r="AD69" s="92"/>
      <c r="AO69" s="104" t="s">
        <v>203</v>
      </c>
      <c r="AP69" s="105">
        <f>_xll.qlInterestRateIndexFixingDate(Currency&amp;"ibor"&amp;Tenor,AQ69,Trigger)</f>
        <v>42248</v>
      </c>
      <c r="AQ69" s="105">
        <f>_xll.qlCalendarAdvance(Calendar,AQ68,AO69,"f",,Trigger)</f>
        <v>42250</v>
      </c>
      <c r="AR69" s="105">
        <f>_xll.qlInterestRateIndexMaturity(Currency&amp;"ibor"&amp;Tenor,AQ69,Trigger)</f>
        <v>42282</v>
      </c>
      <c r="AS69" s="257">
        <f>_xll.qlIndexFixing($AC$5,AP69,TRUE,_xll.ohTrigger(Trigger,Trigger1M))</f>
        <v>-6.723062181168693E-4</v>
      </c>
      <c r="AT69" s="257">
        <f>_xll.qlIndexFixing($AU$1,AP69,TRUE,_xll.ohTrigger(Trigger,Trigger1M))</f>
        <v>-6.6020638025771072E-4</v>
      </c>
    </row>
    <row r="70" spans="1:46" s="84" customFormat="1" ht="11.25" customHeight="1" x14ac:dyDescent="0.2">
      <c r="A70" s="106" t="s">
        <v>243</v>
      </c>
      <c r="B70" s="340" t="str">
        <v>30Y</v>
      </c>
      <c r="C70" s="340" t="str">
        <v>31Y</v>
      </c>
      <c r="D70" s="381" t="str">
        <f t="shared" si="12"/>
        <v>31Y</v>
      </c>
      <c r="E70" s="339" t="s">
        <v>8</v>
      </c>
      <c r="F70" s="335" t="s">
        <v>9</v>
      </c>
      <c r="G70" s="295" t="s">
        <v>10</v>
      </c>
      <c r="H70" s="335" t="s">
        <v>11</v>
      </c>
      <c r="I70" s="398">
        <v>1.220555295E-2</v>
      </c>
      <c r="J70" s="340" t="str">
        <f t="shared" si="19"/>
        <v>EURYC1M_AB1E_30Y</v>
      </c>
      <c r="K70" s="344" t="str">
        <f>IFERROR(_xll.qlSwapRateHelper2(,IF(DataSelect="Reference",$I70,J70),,$D70,Calendar,$G70,$F70,$H70,$K$22,0,E70,Discounting,Permanent,_xll.ohTrigger(Trigger,DataSelect),ObjectOverwrite),"--")</f>
        <v>obj_00b01#0016</v>
      </c>
      <c r="L70" s="339" t="b">
        <f t="shared" si="13"/>
        <v>1</v>
      </c>
      <c r="N70" s="351" t="str">
        <f t="shared" si="15"/>
        <v>SW</v>
      </c>
      <c r="O70" s="351" t="str">
        <f t="shared" si="16"/>
        <v>34Y</v>
      </c>
      <c r="P70" s="355" t="str">
        <f t="shared" si="17"/>
        <v>obj_00b14#0016</v>
      </c>
      <c r="Q70" s="351" t="b">
        <f t="shared" si="18"/>
        <v>1</v>
      </c>
      <c r="R70" s="359">
        <v>1</v>
      </c>
      <c r="S70" s="359">
        <v>1</v>
      </c>
      <c r="T70" s="104" t="e">
        <v>#N/A</v>
      </c>
      <c r="U70" s="104" t="e">
        <f>_xll.qlRateHelperQuoteName(T70)</f>
        <v>#VALUE!</v>
      </c>
      <c r="V70" s="349" t="e">
        <f>_xll.qlRateHelperRate(T70,_xll.ohTrigger(Trigger,Trigger1M))</f>
        <v>#VALUE!</v>
      </c>
      <c r="W70" s="349" t="str">
        <f>IFERROR(_xll.qlFuturesRateHelperConvexityAdjustment(T70,Trigger),"--")</f>
        <v>--</v>
      </c>
      <c r="X70" s="105" t="e">
        <f>_xll.qlRateHelperEarliestDate(T70,Trigger)</f>
        <v>#VALUE!</v>
      </c>
      <c r="Y70" s="105" t="e">
        <f>_xll.qlRateHelperLatestDate(T70,Trigger)</f>
        <v>#VALUE!</v>
      </c>
      <c r="Z70" s="104" t="e">
        <v>#N/A</v>
      </c>
      <c r="AD70" s="92"/>
      <c r="AO70" s="104" t="s">
        <v>203</v>
      </c>
      <c r="AP70" s="105">
        <f>_xll.qlInterestRateIndexFixingDate(Currency&amp;"ibor"&amp;Tenor,AQ70,Trigger)</f>
        <v>42249</v>
      </c>
      <c r="AQ70" s="105">
        <f>_xll.qlCalendarAdvance(Calendar,AQ69,AO70,"f",,Trigger)</f>
        <v>42251</v>
      </c>
      <c r="AR70" s="105">
        <f>_xll.qlInterestRateIndexMaturity(Currency&amp;"ibor"&amp;Tenor,AQ70,Trigger)</f>
        <v>42282</v>
      </c>
      <c r="AS70" s="257">
        <f>_xll.qlIndexFixing($AC$5,AP70,TRUE,_xll.ohTrigger(Trigger,Trigger1M))</f>
        <v>-6.7248997339947232E-4</v>
      </c>
      <c r="AT70" s="257">
        <f>_xll.qlIndexFixing($AU$1,AP70,TRUE,_xll.ohTrigger(Trigger,Trigger1M))</f>
        <v>-6.6020085339269668E-4</v>
      </c>
    </row>
    <row r="71" spans="1:46" s="84" customFormat="1" ht="11.25" customHeight="1" x14ac:dyDescent="0.2">
      <c r="A71" s="106" t="s">
        <v>243</v>
      </c>
      <c r="B71" s="340" t="str">
        <v>31Y</v>
      </c>
      <c r="C71" s="340" t="str">
        <v>32Y</v>
      </c>
      <c r="D71" s="381" t="str">
        <f t="shared" si="12"/>
        <v>32Y</v>
      </c>
      <c r="E71" s="339" t="s">
        <v>8</v>
      </c>
      <c r="F71" s="335" t="s">
        <v>9</v>
      </c>
      <c r="G71" s="295" t="s">
        <v>10</v>
      </c>
      <c r="H71" s="335" t="s">
        <v>11</v>
      </c>
      <c r="I71" s="398">
        <v>1.226100049E-2</v>
      </c>
      <c r="J71" s="340" t="str">
        <f t="shared" si="19"/>
        <v>EURYC1M_AB1E_31Y</v>
      </c>
      <c r="K71" s="344" t="str">
        <f>IFERROR(_xll.qlSwapRateHelper2(,IF(DataSelect="Reference",$I71,J71),,$D71,Calendar,$G71,$F71,$H71,$K$22,0,E71,Discounting,Permanent,_xll.ohTrigger(Trigger,DataSelect),ObjectOverwrite),"--")</f>
        <v>obj_00b1d#0015</v>
      </c>
      <c r="L71" s="339" t="b">
        <f t="shared" si="13"/>
        <v>1</v>
      </c>
      <c r="N71" s="351" t="str">
        <f t="shared" si="15"/>
        <v>SW</v>
      </c>
      <c r="O71" s="351" t="str">
        <f t="shared" si="16"/>
        <v>35Y</v>
      </c>
      <c r="P71" s="355" t="str">
        <f t="shared" si="17"/>
        <v>obj_00b28#0015</v>
      </c>
      <c r="Q71" s="351" t="b">
        <f t="shared" si="18"/>
        <v>1</v>
      </c>
      <c r="R71" s="359">
        <v>1</v>
      </c>
      <c r="S71" s="359">
        <v>1</v>
      </c>
      <c r="T71" s="104" t="e">
        <v>#N/A</v>
      </c>
      <c r="U71" s="104" t="e">
        <f>_xll.qlRateHelperQuoteName(T71)</f>
        <v>#VALUE!</v>
      </c>
      <c r="V71" s="349" t="e">
        <f>_xll.qlRateHelperRate(T71,_xll.ohTrigger(Trigger,Trigger1M))</f>
        <v>#VALUE!</v>
      </c>
      <c r="W71" s="349" t="str">
        <f>IFERROR(_xll.qlFuturesRateHelperConvexityAdjustment(T71,Trigger),"--")</f>
        <v>--</v>
      </c>
      <c r="X71" s="105" t="e">
        <f>_xll.qlRateHelperEarliestDate(T71,Trigger)</f>
        <v>#VALUE!</v>
      </c>
      <c r="Y71" s="105" t="e">
        <f>_xll.qlRateHelperLatestDate(T71,Trigger)</f>
        <v>#VALUE!</v>
      </c>
      <c r="Z71" s="104" t="e">
        <v>#N/A</v>
      </c>
      <c r="AD71" s="92"/>
      <c r="AO71" s="104" t="s">
        <v>203</v>
      </c>
      <c r="AP71" s="105">
        <f>_xll.qlInterestRateIndexFixingDate(Currency&amp;"ibor"&amp;Tenor,AQ71,Trigger)</f>
        <v>42250</v>
      </c>
      <c r="AQ71" s="105">
        <f>_xll.qlCalendarAdvance(Calendar,AQ70,AO71,"f",,Trigger)</f>
        <v>42254</v>
      </c>
      <c r="AR71" s="105">
        <f>_xll.qlInterestRateIndexMaturity(Currency&amp;"ibor"&amp;Tenor,AQ71,Trigger)</f>
        <v>42284</v>
      </c>
      <c r="AS71" s="257">
        <f>_xll.qlIndexFixing($AC$5,AP71,TRUE,_xll.ohTrigger(Trigger,Trigger1M))</f>
        <v>-6.7427749539161752E-4</v>
      </c>
      <c r="AT71" s="257">
        <f>_xll.qlIndexFixing($AU$1,AP71,TRUE,_xll.ohTrigger(Trigger,Trigger1M))</f>
        <v>-6.6017918889471616E-4</v>
      </c>
    </row>
    <row r="72" spans="1:46" ht="11.25" customHeight="1" x14ac:dyDescent="0.25">
      <c r="A72" s="106" t="s">
        <v>243</v>
      </c>
      <c r="B72" s="340" t="str">
        <v>32Y</v>
      </c>
      <c r="C72" s="340" t="str">
        <v>33Y</v>
      </c>
      <c r="D72" s="381" t="str">
        <f t="shared" si="12"/>
        <v>33Y</v>
      </c>
      <c r="E72" s="339" t="s">
        <v>8</v>
      </c>
      <c r="F72" s="335" t="s">
        <v>9</v>
      </c>
      <c r="G72" s="295" t="s">
        <v>10</v>
      </c>
      <c r="H72" s="335" t="s">
        <v>11</v>
      </c>
      <c r="I72" s="398">
        <v>1.231425733E-2</v>
      </c>
      <c r="J72" s="340" t="str">
        <f t="shared" si="19"/>
        <v>EURYC1M_AB1E_32Y</v>
      </c>
      <c r="K72" s="344" t="str">
        <f>IFERROR(_xll.qlSwapRateHelper2(,IF(DataSelect="Reference",$I72,J72),,$D72,Calendar,$G72,$F72,$H72,$K$22,0,E72,Discounting,Permanent,_xll.ohTrigger(Trigger,DataSelect),ObjectOverwrite),"--")</f>
        <v>obj_00b06#0016</v>
      </c>
      <c r="L72" s="339" t="b">
        <f t="shared" si="13"/>
        <v>1</v>
      </c>
      <c r="M72" s="84"/>
      <c r="N72" s="351" t="str">
        <f t="shared" si="15"/>
        <v>SW</v>
      </c>
      <c r="O72" s="351" t="str">
        <f t="shared" si="16"/>
        <v>36Y</v>
      </c>
      <c r="P72" s="355" t="str">
        <f t="shared" si="17"/>
        <v>obj_00b2a#0015</v>
      </c>
      <c r="Q72" s="351" t="b">
        <f t="shared" si="18"/>
        <v>1</v>
      </c>
      <c r="R72" s="359">
        <v>1</v>
      </c>
      <c r="S72" s="359">
        <v>1</v>
      </c>
      <c r="T72" s="106" t="e">
        <v>#N/A</v>
      </c>
      <c r="U72" s="104" t="e">
        <f>_xll.qlRateHelperQuoteName(T72)</f>
        <v>#VALUE!</v>
      </c>
      <c r="V72" s="349" t="e">
        <f>_xll.qlRateHelperRate(T72,_xll.ohTrigger(Trigger,Trigger1M))</f>
        <v>#VALUE!</v>
      </c>
      <c r="W72" s="349" t="str">
        <f>IFERROR(_xll.qlFuturesRateHelperConvexityAdjustment(T72,Trigger),"--")</f>
        <v>--</v>
      </c>
      <c r="X72" s="105" t="e">
        <f>_xll.qlRateHelperEarliestDate(T72,Trigger)</f>
        <v>#VALUE!</v>
      </c>
      <c r="Y72" s="105" t="e">
        <f>_xll.qlRateHelperLatestDate(T72,Trigger)</f>
        <v>#VALUE!</v>
      </c>
      <c r="Z72" s="106" t="e">
        <v>#N/A</v>
      </c>
      <c r="AO72" s="104" t="s">
        <v>203</v>
      </c>
      <c r="AP72" s="105">
        <f>_xll.qlInterestRateIndexFixingDate(Currency&amp;"ibor"&amp;Tenor,AQ72,Trigger)</f>
        <v>42251</v>
      </c>
      <c r="AQ72" s="105">
        <f>_xll.qlCalendarAdvance(Calendar,AQ71,AO72,"f",,Trigger)</f>
        <v>42255</v>
      </c>
      <c r="AR72" s="105">
        <f>_xll.qlInterestRateIndexMaturity(Currency&amp;"ibor"&amp;Tenor,AQ72,Trigger)</f>
        <v>42285</v>
      </c>
      <c r="AS72" s="257">
        <f>_xll.qlIndexFixing($AC$5,AP72,TRUE,_xll.ohTrigger(Trigger,Trigger1M))</f>
        <v>-6.750896225597991E-4</v>
      </c>
      <c r="AT72" s="257">
        <f>_xll.qlIndexFixing($AU$1,AP72,TRUE,_xll.ohTrigger(Trigger,Trigger1M))</f>
        <v>-6.6017206827728714E-4</v>
      </c>
    </row>
    <row r="73" spans="1:46" ht="11.25" customHeight="1" x14ac:dyDescent="0.25">
      <c r="A73" s="106" t="s">
        <v>243</v>
      </c>
      <c r="B73" s="340" t="str">
        <v>33Y</v>
      </c>
      <c r="C73" s="340" t="str">
        <v>34Y</v>
      </c>
      <c r="D73" s="381" t="str">
        <f t="shared" si="12"/>
        <v>34Y</v>
      </c>
      <c r="E73" s="339" t="s">
        <v>8</v>
      </c>
      <c r="F73" s="335" t="s">
        <v>9</v>
      </c>
      <c r="G73" s="295" t="s">
        <v>10</v>
      </c>
      <c r="H73" s="335" t="s">
        <v>11</v>
      </c>
      <c r="I73" s="398">
        <v>1.236236009E-2</v>
      </c>
      <c r="J73" s="340" t="str">
        <f t="shared" si="19"/>
        <v>EURYC1M_AB1E_33Y</v>
      </c>
      <c r="K73" s="344" t="str">
        <f>IFERROR(_xll.qlSwapRateHelper2(,IF(DataSelect="Reference",$I73,J73),,$D73,Calendar,$G73,$F73,$H73,$K$22,0,E73,Discounting,Permanent,_xll.ohTrigger(Trigger,DataSelect),ObjectOverwrite),"--")</f>
        <v>obj_00b1b#0015</v>
      </c>
      <c r="L73" s="339" t="b">
        <f t="shared" si="13"/>
        <v>1</v>
      </c>
      <c r="M73" s="84"/>
      <c r="N73" s="351" t="str">
        <f t="shared" si="15"/>
        <v>SW</v>
      </c>
      <c r="O73" s="351" t="str">
        <f t="shared" si="16"/>
        <v>37Y</v>
      </c>
      <c r="P73" s="355" t="str">
        <f t="shared" si="17"/>
        <v>obj_00b10#0016</v>
      </c>
      <c r="Q73" s="351" t="b">
        <f t="shared" si="18"/>
        <v>1</v>
      </c>
      <c r="R73" s="359">
        <v>1</v>
      </c>
      <c r="S73" s="359">
        <v>1</v>
      </c>
      <c r="T73" s="106" t="e">
        <v>#N/A</v>
      </c>
      <c r="U73" s="104" t="e">
        <f>_xll.qlRateHelperQuoteName(T73)</f>
        <v>#VALUE!</v>
      </c>
      <c r="V73" s="349" t="e">
        <f>_xll.qlRateHelperRate(T73,_xll.ohTrigger(Trigger,Trigger1M))</f>
        <v>#VALUE!</v>
      </c>
      <c r="W73" s="349" t="str">
        <f>IFERROR(_xll.qlFuturesRateHelperConvexityAdjustment(T73,Trigger),"--")</f>
        <v>--</v>
      </c>
      <c r="X73" s="105" t="e">
        <f>_xll.qlRateHelperEarliestDate(T73,Trigger)</f>
        <v>#VALUE!</v>
      </c>
      <c r="Y73" s="105" t="e">
        <f>_xll.qlRateHelperLatestDate(T73,Trigger)</f>
        <v>#VALUE!</v>
      </c>
      <c r="Z73" s="106" t="e">
        <v>#N/A</v>
      </c>
      <c r="AO73" s="104" t="s">
        <v>203</v>
      </c>
      <c r="AP73" s="105">
        <f>_xll.qlInterestRateIndexFixingDate(Currency&amp;"ibor"&amp;Tenor,AQ73,Trigger)</f>
        <v>42254</v>
      </c>
      <c r="AQ73" s="105">
        <f>_xll.qlCalendarAdvance(Calendar,AQ72,AO73,"f",,Trigger)</f>
        <v>42256</v>
      </c>
      <c r="AR73" s="105">
        <f>_xll.qlInterestRateIndexMaturity(Currency&amp;"ibor"&amp;Tenor,AQ73,Trigger)</f>
        <v>42286</v>
      </c>
      <c r="AS73" s="257">
        <f>_xll.qlIndexFixing($AC$5,AP73,TRUE,_xll.ohTrigger(Trigger,Trigger1M))</f>
        <v>-6.7590960002306133E-4</v>
      </c>
      <c r="AT73" s="257">
        <f>_xll.qlIndexFixing($AU$1,AP73,TRUE,_xll.ohTrigger(Trigger,Trigger1M))</f>
        <v>-6.6016565880167022E-4</v>
      </c>
    </row>
    <row r="74" spans="1:46" ht="11.25" customHeight="1" x14ac:dyDescent="0.25">
      <c r="A74" s="106" t="s">
        <v>243</v>
      </c>
      <c r="B74" s="340" t="str">
        <v>34Y</v>
      </c>
      <c r="C74" s="340" t="str">
        <v>35Y</v>
      </c>
      <c r="D74" s="381" t="str">
        <f t="shared" si="12"/>
        <v>35Y</v>
      </c>
      <c r="E74" s="339" t="s">
        <v>8</v>
      </c>
      <c r="F74" s="335" t="s">
        <v>9</v>
      </c>
      <c r="G74" s="295" t="s">
        <v>10</v>
      </c>
      <c r="H74" s="335" t="s">
        <v>11</v>
      </c>
      <c r="I74" s="398">
        <v>1.2404371819999999E-2</v>
      </c>
      <c r="J74" s="340" t="str">
        <f t="shared" si="19"/>
        <v>EURYC1M_AB1E_34Y</v>
      </c>
      <c r="K74" s="344" t="str">
        <f>IFERROR(_xll.qlSwapRateHelper2(,IF(DataSelect="Reference",$I74,J74),,$D74,Calendar,$G74,$F74,$H74,$K$22,0,E74,Discounting,Permanent,_xll.ohTrigger(Trigger,DataSelect),ObjectOverwrite),"--")</f>
        <v>obj_00b14#0016</v>
      </c>
      <c r="L74" s="339" t="b">
        <f t="shared" si="13"/>
        <v>1</v>
      </c>
      <c r="M74" s="84"/>
      <c r="N74" s="351" t="str">
        <f t="shared" si="15"/>
        <v>SW</v>
      </c>
      <c r="O74" s="351" t="str">
        <f t="shared" si="16"/>
        <v>38Y</v>
      </c>
      <c r="P74" s="355" t="str">
        <f t="shared" si="17"/>
        <v>obj_00b2c#0015</v>
      </c>
      <c r="Q74" s="351" t="b">
        <f t="shared" si="18"/>
        <v>1</v>
      </c>
      <c r="R74" s="359">
        <v>1</v>
      </c>
      <c r="S74" s="359">
        <v>1</v>
      </c>
      <c r="T74" s="106" t="e">
        <v>#N/A</v>
      </c>
      <c r="U74" s="104" t="e">
        <f>_xll.qlRateHelperQuoteName(T74)</f>
        <v>#VALUE!</v>
      </c>
      <c r="V74" s="349" t="e">
        <f>_xll.qlRateHelperRate(T74,_xll.ohTrigger(Trigger,Trigger1M))</f>
        <v>#VALUE!</v>
      </c>
      <c r="W74" s="349" t="str">
        <f>IFERROR(_xll.qlFuturesRateHelperConvexityAdjustment(T74,Trigger),"--")</f>
        <v>--</v>
      </c>
      <c r="X74" s="105" t="e">
        <f>_xll.qlRateHelperEarliestDate(T74,Trigger)</f>
        <v>#VALUE!</v>
      </c>
      <c r="Y74" s="105" t="e">
        <f>_xll.qlRateHelperLatestDate(T74,Trigger)</f>
        <v>#VALUE!</v>
      </c>
      <c r="Z74" s="106" t="e">
        <v>#N/A</v>
      </c>
      <c r="AO74" s="104" t="s">
        <v>203</v>
      </c>
      <c r="AP74" s="105">
        <f>_xll.qlInterestRateIndexFixingDate(Currency&amp;"ibor"&amp;Tenor,AQ74,Trigger)</f>
        <v>42255</v>
      </c>
      <c r="AQ74" s="105">
        <f>_xll.qlCalendarAdvance(Calendar,AQ73,AO74,"f",,Trigger)</f>
        <v>42257</v>
      </c>
      <c r="AR74" s="105">
        <f>_xll.qlInterestRateIndexMaturity(Currency&amp;"ibor"&amp;Tenor,AQ74,Trigger)</f>
        <v>42289</v>
      </c>
      <c r="AS74" s="257">
        <f>_xll.qlIndexFixing($AC$5,AP74,TRUE,_xll.ohTrigger(Trigger,Trigger1M))</f>
        <v>-6.7780734016600896E-4</v>
      </c>
      <c r="AT74" s="257">
        <f>_xll.qlIndexFixing($AU$1,AP74,TRUE,_xll.ohTrigger(Trigger,Trigger1M))</f>
        <v>-6.6015807022673512E-4</v>
      </c>
    </row>
    <row r="75" spans="1:46" ht="11.25" customHeight="1" x14ac:dyDescent="0.25">
      <c r="A75" s="106" t="s">
        <v>243</v>
      </c>
      <c r="B75" s="340" t="str">
        <v>35Y</v>
      </c>
      <c r="C75" s="340" t="str">
        <v>36Y</v>
      </c>
      <c r="D75" s="381" t="str">
        <f t="shared" si="12"/>
        <v>36Y</v>
      </c>
      <c r="E75" s="339" t="s">
        <v>8</v>
      </c>
      <c r="F75" s="335" t="s">
        <v>9</v>
      </c>
      <c r="G75" s="295" t="s">
        <v>10</v>
      </c>
      <c r="H75" s="335" t="s">
        <v>11</v>
      </c>
      <c r="I75" s="398">
        <v>1.2438877729999999E-2</v>
      </c>
      <c r="J75" s="340" t="str">
        <f t="shared" si="19"/>
        <v>EURYC1M_AB1E_35Y</v>
      </c>
      <c r="K75" s="344" t="str">
        <f>IFERROR(_xll.qlSwapRateHelper2(,IF(DataSelect="Reference",$I75,J75),,$D75,Calendar,$G75,$F75,$H75,$K$22,0,E75,Discounting,Permanent,_xll.ohTrigger(Trigger,DataSelect),ObjectOverwrite),"--")</f>
        <v>obj_00b28#0015</v>
      </c>
      <c r="L75" s="339" t="b">
        <f t="shared" si="13"/>
        <v>1</v>
      </c>
      <c r="M75" s="84"/>
      <c r="N75" s="351" t="str">
        <f t="shared" si="15"/>
        <v>SW</v>
      </c>
      <c r="O75" s="351" t="str">
        <f t="shared" si="16"/>
        <v>39Y</v>
      </c>
      <c r="P75" s="355" t="str">
        <f t="shared" si="17"/>
        <v>obj_00b23#0015</v>
      </c>
      <c r="Q75" s="351" t="b">
        <f t="shared" si="18"/>
        <v>1</v>
      </c>
      <c r="R75" s="359">
        <v>1</v>
      </c>
      <c r="S75" s="359">
        <v>1</v>
      </c>
      <c r="T75" s="106" t="e">
        <v>#N/A</v>
      </c>
      <c r="U75" s="104" t="e">
        <f>_xll.qlRateHelperQuoteName(T75)</f>
        <v>#VALUE!</v>
      </c>
      <c r="V75" s="349" t="e">
        <f>_xll.qlRateHelperRate(T75,_xll.ohTrigger(Trigger,Trigger1M))</f>
        <v>#VALUE!</v>
      </c>
      <c r="W75" s="349" t="str">
        <f>IFERROR(_xll.qlFuturesRateHelperConvexityAdjustment(T75,Trigger),"--")</f>
        <v>--</v>
      </c>
      <c r="X75" s="105" t="e">
        <f>_xll.qlRateHelperEarliestDate(T75,Trigger)</f>
        <v>#VALUE!</v>
      </c>
      <c r="Y75" s="105" t="e">
        <f>_xll.qlRateHelperLatestDate(T75,Trigger)</f>
        <v>#VALUE!</v>
      </c>
      <c r="Z75" s="106" t="e">
        <v>#N/A</v>
      </c>
      <c r="AO75" s="104" t="s">
        <v>203</v>
      </c>
      <c r="AP75" s="105">
        <f>_xll.qlInterestRateIndexFixingDate(Currency&amp;"ibor"&amp;Tenor,AQ75,Trigger)</f>
        <v>42256</v>
      </c>
      <c r="AQ75" s="105">
        <f>_xll.qlCalendarAdvance(Calendar,AQ74,AO75,"f",,Trigger)</f>
        <v>42258</v>
      </c>
      <c r="AR75" s="105">
        <f>_xll.qlInterestRateIndexMaturity(Currency&amp;"ibor"&amp;Tenor,AQ75,Trigger)</f>
        <v>42289</v>
      </c>
      <c r="AS75" s="257">
        <f>_xll.qlIndexFixing($AC$5,AP75,TRUE,_xll.ohTrigger(Trigger,Trigger1M))</f>
        <v>-6.7810660532934485E-4</v>
      </c>
      <c r="AT75" s="257">
        <f>_xll.qlIndexFixing($AU$1,AP75,TRUE,_xll.ohTrigger(Trigger,Trigger1M))</f>
        <v>-6.6015443593830036E-4</v>
      </c>
    </row>
    <row r="76" spans="1:46" ht="11.25" customHeight="1" x14ac:dyDescent="0.25">
      <c r="A76" s="106" t="s">
        <v>243</v>
      </c>
      <c r="B76" s="340" t="str">
        <v>36Y</v>
      </c>
      <c r="C76" s="340" t="str">
        <v>37Y</v>
      </c>
      <c r="D76" s="381" t="str">
        <f t="shared" si="12"/>
        <v>37Y</v>
      </c>
      <c r="E76" s="339" t="s">
        <v>8</v>
      </c>
      <c r="F76" s="335" t="s">
        <v>9</v>
      </c>
      <c r="G76" s="295" t="s">
        <v>10</v>
      </c>
      <c r="H76" s="335" t="s">
        <v>11</v>
      </c>
      <c r="I76" s="398">
        <v>1.2465521479999998E-2</v>
      </c>
      <c r="J76" s="340" t="str">
        <f t="shared" si="19"/>
        <v>EURYC1M_AB1E_36Y</v>
      </c>
      <c r="K76" s="344" t="str">
        <f>IFERROR(_xll.qlSwapRateHelper2(,IF(DataSelect="Reference",$I76,J76),,$D76,Calendar,$G76,$F76,$H76,$K$22,0,E76,Discounting,Permanent,_xll.ohTrigger(Trigger,DataSelect),ObjectOverwrite),"--")</f>
        <v>obj_00b2a#0015</v>
      </c>
      <c r="L76" s="339" t="b">
        <f t="shared" si="13"/>
        <v>1</v>
      </c>
      <c r="M76" s="84"/>
      <c r="N76" s="351" t="str">
        <f t="shared" si="15"/>
        <v>SW</v>
      </c>
      <c r="O76" s="351" t="str">
        <f t="shared" si="16"/>
        <v>40Y</v>
      </c>
      <c r="P76" s="355" t="str">
        <f t="shared" si="17"/>
        <v>obj_00b2d#0015</v>
      </c>
      <c r="Q76" s="351" t="b">
        <f t="shared" si="18"/>
        <v>1</v>
      </c>
      <c r="R76" s="359">
        <v>1</v>
      </c>
      <c r="S76" s="359">
        <v>1</v>
      </c>
      <c r="T76" s="106" t="e">
        <v>#N/A</v>
      </c>
      <c r="U76" s="104" t="e">
        <f>_xll.qlRateHelperQuoteName(T76)</f>
        <v>#VALUE!</v>
      </c>
      <c r="V76" s="349" t="e">
        <f>_xll.qlRateHelperRate(T76,_xll.ohTrigger(Trigger,Trigger1M))</f>
        <v>#VALUE!</v>
      </c>
      <c r="W76" s="349" t="str">
        <f>IFERROR(_xll.qlFuturesRateHelperConvexityAdjustment(T76,Trigger),"--")</f>
        <v>--</v>
      </c>
      <c r="X76" s="105" t="e">
        <f>_xll.qlRateHelperEarliestDate(T76,Trigger)</f>
        <v>#VALUE!</v>
      </c>
      <c r="Y76" s="105" t="e">
        <f>_xll.qlRateHelperLatestDate(T76,Trigger)</f>
        <v>#VALUE!</v>
      </c>
      <c r="Z76" s="106" t="e">
        <v>#N/A</v>
      </c>
      <c r="AO76" s="104" t="s">
        <v>203</v>
      </c>
      <c r="AP76" s="105">
        <f>_xll.qlInterestRateIndexFixingDate(Currency&amp;"ibor"&amp;Tenor,AQ76,Trigger)</f>
        <v>42257</v>
      </c>
      <c r="AQ76" s="105">
        <f>_xll.qlCalendarAdvance(Calendar,AQ75,AO76,"f",,Trigger)</f>
        <v>42261</v>
      </c>
      <c r="AR76" s="105">
        <f>_xll.qlInterestRateIndexMaturity(Currency&amp;"ibor"&amp;Tenor,AQ76,Trigger)</f>
        <v>42291</v>
      </c>
      <c r="AS76" s="257">
        <f>_xll.qlIndexFixing($AC$5,AP76,TRUE,_xll.ohTrigger(Trigger,Trigger1M))</f>
        <v>-6.8012724175225969E-4</v>
      </c>
      <c r="AT76" s="257">
        <f>_xll.qlIndexFixing($AU$1,AP76,TRUE,_xll.ohTrigger(Trigger,Trigger1M))</f>
        <v>-6.6014532434488515E-4</v>
      </c>
    </row>
    <row r="77" spans="1:46" ht="11.25" customHeight="1" x14ac:dyDescent="0.25">
      <c r="A77" s="106" t="s">
        <v>243</v>
      </c>
      <c r="B77" s="340" t="str">
        <v>37Y</v>
      </c>
      <c r="C77" s="340" t="str">
        <v>38Y</v>
      </c>
      <c r="D77" s="381" t="str">
        <f t="shared" si="12"/>
        <v>38Y</v>
      </c>
      <c r="E77" s="339" t="s">
        <v>8</v>
      </c>
      <c r="F77" s="335" t="s">
        <v>9</v>
      </c>
      <c r="G77" s="295" t="s">
        <v>10</v>
      </c>
      <c r="H77" s="335" t="s">
        <v>11</v>
      </c>
      <c r="I77" s="398">
        <v>1.2481351559999999E-2</v>
      </c>
      <c r="J77" s="340" t="str">
        <f t="shared" si="19"/>
        <v>EURYC1M_AB1E_37Y</v>
      </c>
      <c r="K77" s="344" t="str">
        <f>IFERROR(_xll.qlSwapRateHelper2(,IF(DataSelect="Reference",$I77,J77),,$D77,Calendar,$G77,$F77,$H77,$K$22,0,E77,Discounting,Permanent,_xll.ohTrigger(Trigger,DataSelect),ObjectOverwrite),"--")</f>
        <v>obj_00b10#0016</v>
      </c>
      <c r="L77" s="339" t="b">
        <f t="shared" si="13"/>
        <v>1</v>
      </c>
      <c r="M77" s="84"/>
      <c r="N77" s="351" t="str">
        <f t="shared" si="15"/>
        <v>SW</v>
      </c>
      <c r="O77" s="351" t="str">
        <f t="shared" si="16"/>
        <v>41Y</v>
      </c>
      <c r="P77" s="355" t="str">
        <f t="shared" si="17"/>
        <v>obj_00b17#0015</v>
      </c>
      <c r="Q77" s="351" t="b">
        <f t="shared" si="18"/>
        <v>1</v>
      </c>
      <c r="R77" s="359">
        <v>1</v>
      </c>
      <c r="S77" s="359">
        <v>1</v>
      </c>
      <c r="T77" s="106" t="e">
        <v>#N/A</v>
      </c>
      <c r="U77" s="104" t="e">
        <f>_xll.qlRateHelperQuoteName(T77)</f>
        <v>#VALUE!</v>
      </c>
      <c r="V77" s="349" t="e">
        <f>_xll.qlRateHelperRate(T77,_xll.ohTrigger(Trigger,Trigger1M))</f>
        <v>#VALUE!</v>
      </c>
      <c r="W77" s="349" t="str">
        <f>IFERROR(_xll.qlFuturesRateHelperConvexityAdjustment(T77,Trigger),"--")</f>
        <v>--</v>
      </c>
      <c r="X77" s="105" t="e">
        <f>_xll.qlRateHelperEarliestDate(T77,Trigger)</f>
        <v>#VALUE!</v>
      </c>
      <c r="Y77" s="105" t="e">
        <f>_xll.qlRateHelperLatestDate(T77,Trigger)</f>
        <v>#VALUE!</v>
      </c>
      <c r="Z77" s="106" t="e">
        <v>#N/A</v>
      </c>
      <c r="AO77" s="104" t="s">
        <v>203</v>
      </c>
      <c r="AP77" s="105">
        <f>_xll.qlInterestRateIndexFixingDate(Currency&amp;"ibor"&amp;Tenor,AQ77,Trigger)</f>
        <v>42258</v>
      </c>
      <c r="AQ77" s="105">
        <f>_xll.qlCalendarAdvance(Calendar,AQ76,AO77,"f",,Trigger)</f>
        <v>42262</v>
      </c>
      <c r="AR77" s="105">
        <f>_xll.qlInterestRateIndexMaturity(Currency&amp;"ibor"&amp;Tenor,AQ77,Trigger)</f>
        <v>42292</v>
      </c>
      <c r="AS77" s="257">
        <f>_xll.qlIndexFixing($AC$5,AP77,TRUE,_xll.ohTrigger(Trigger,Trigger1M))</f>
        <v>-6.8099432096735413E-4</v>
      </c>
      <c r="AT77" s="257">
        <f>_xll.qlIndexFixing($AU$1,AP77,TRUE,_xll.ohTrigger(Trigger,Trigger1M))</f>
        <v>-6.6014380761814095E-4</v>
      </c>
    </row>
    <row r="78" spans="1:46" ht="11.25" customHeight="1" x14ac:dyDescent="0.25">
      <c r="A78" s="106" t="s">
        <v>243</v>
      </c>
      <c r="B78" s="340" t="str">
        <v>38Y</v>
      </c>
      <c r="C78" s="340" t="str">
        <v>39Y</v>
      </c>
      <c r="D78" s="381" t="str">
        <f t="shared" si="12"/>
        <v>39Y</v>
      </c>
      <c r="E78" s="339" t="s">
        <v>8</v>
      </c>
      <c r="F78" s="335" t="s">
        <v>9</v>
      </c>
      <c r="G78" s="295" t="s">
        <v>10</v>
      </c>
      <c r="H78" s="335" t="s">
        <v>11</v>
      </c>
      <c r="I78" s="398">
        <v>1.2486469890000001E-2</v>
      </c>
      <c r="J78" s="340" t="str">
        <f t="shared" si="19"/>
        <v>EURYC1M_AB1E_38Y</v>
      </c>
      <c r="K78" s="344" t="str">
        <f>IFERROR(_xll.qlSwapRateHelper2(,IF(DataSelect="Reference",$I78,J78),,$D78,Calendar,$G78,$F78,$H78,$K$22,0,E78,Discounting,Permanent,_xll.ohTrigger(Trigger,DataSelect),ObjectOverwrite),"--")</f>
        <v>obj_00b2c#0015</v>
      </c>
      <c r="L78" s="339" t="b">
        <f t="shared" si="13"/>
        <v>1</v>
      </c>
      <c r="M78" s="84"/>
      <c r="N78" s="351" t="str">
        <f t="shared" si="15"/>
        <v>SW</v>
      </c>
      <c r="O78" s="351" t="str">
        <f t="shared" si="16"/>
        <v>42Y</v>
      </c>
      <c r="P78" s="355" t="str">
        <f t="shared" si="17"/>
        <v>--</v>
      </c>
      <c r="Q78" s="351" t="b">
        <f t="shared" si="18"/>
        <v>0</v>
      </c>
      <c r="R78" s="359">
        <v>1</v>
      </c>
      <c r="S78" s="359">
        <v>1</v>
      </c>
      <c r="T78" s="106" t="e">
        <v>#N/A</v>
      </c>
      <c r="U78" s="104" t="e">
        <f>_xll.qlRateHelperQuoteName(T78)</f>
        <v>#VALUE!</v>
      </c>
      <c r="V78" s="349" t="e">
        <f>_xll.qlRateHelperRate(T78,_xll.ohTrigger(Trigger,Trigger1M))</f>
        <v>#VALUE!</v>
      </c>
      <c r="W78" s="349" t="str">
        <f>IFERROR(_xll.qlFuturesRateHelperConvexityAdjustment(T78,Trigger),"--")</f>
        <v>--</v>
      </c>
      <c r="X78" s="105" t="e">
        <f>_xll.qlRateHelperEarliestDate(T78,Trigger)</f>
        <v>#VALUE!</v>
      </c>
      <c r="Y78" s="105" t="e">
        <f>_xll.qlRateHelperLatestDate(T78,Trigger)</f>
        <v>#VALUE!</v>
      </c>
      <c r="Z78" s="106" t="e">
        <v>#N/A</v>
      </c>
      <c r="AO78" s="104" t="s">
        <v>203</v>
      </c>
      <c r="AP78" s="105">
        <f>_xll.qlInterestRateIndexFixingDate(Currency&amp;"ibor"&amp;Tenor,AQ78,Trigger)</f>
        <v>42261</v>
      </c>
      <c r="AQ78" s="105">
        <f>_xll.qlCalendarAdvance(Calendar,AQ77,AO78,"f",,Trigger)</f>
        <v>42263</v>
      </c>
      <c r="AR78" s="105">
        <f>_xll.qlInterestRateIndexMaturity(Currency&amp;"ibor"&amp;Tenor,AQ78,Trigger)</f>
        <v>42293</v>
      </c>
      <c r="AS78" s="257">
        <f>_xll.qlIndexFixing($AC$5,AP78,TRUE,_xll.ohTrigger(Trigger,Trigger1M))</f>
        <v>-6.8186925046687108E-4</v>
      </c>
      <c r="AT78" s="257">
        <f>_xll.qlIndexFixing($AU$1,AP78,TRUE,_xll.ohTrigger(Trigger,Trigger1M))</f>
        <v>-6.6014320961915729E-4</v>
      </c>
    </row>
    <row r="79" spans="1:46" ht="11.25" customHeight="1" x14ac:dyDescent="0.25">
      <c r="A79" s="106" t="s">
        <v>243</v>
      </c>
      <c r="B79" s="340" t="str">
        <v>39Y</v>
      </c>
      <c r="C79" s="340" t="str">
        <v>40Y</v>
      </c>
      <c r="D79" s="381" t="str">
        <f t="shared" si="12"/>
        <v>40Y</v>
      </c>
      <c r="E79" s="339" t="s">
        <v>8</v>
      </c>
      <c r="F79" s="335" t="s">
        <v>9</v>
      </c>
      <c r="G79" s="295" t="s">
        <v>10</v>
      </c>
      <c r="H79" s="335" t="s">
        <v>11</v>
      </c>
      <c r="I79" s="398">
        <v>1.248E-2</v>
      </c>
      <c r="J79" s="340" t="str">
        <f t="shared" si="19"/>
        <v>EURYC1M_AB1E_39Y</v>
      </c>
      <c r="K79" s="344" t="str">
        <f>IFERROR(_xll.qlSwapRateHelper2(,IF(DataSelect="Reference",$I79,J79),,$D79,Calendar,$G79,$F79,$H79,$K$22,0,E79,Discounting,Permanent,_xll.ohTrigger(Trigger,DataSelect),ObjectOverwrite),"--")</f>
        <v>obj_00b23#0015</v>
      </c>
      <c r="L79" s="339" t="b">
        <f t="shared" si="13"/>
        <v>1</v>
      </c>
      <c r="N79" s="351" t="str">
        <f t="shared" si="15"/>
        <v>SW</v>
      </c>
      <c r="O79" s="351" t="str">
        <f t="shared" si="16"/>
        <v>43Y</v>
      </c>
      <c r="P79" s="355" t="str">
        <f t="shared" si="17"/>
        <v>--</v>
      </c>
      <c r="Q79" s="351" t="b">
        <f t="shared" si="18"/>
        <v>0</v>
      </c>
      <c r="R79" s="359">
        <v>1</v>
      </c>
      <c r="S79" s="359">
        <v>1</v>
      </c>
      <c r="T79" s="106" t="e">
        <v>#N/A</v>
      </c>
      <c r="U79" s="104" t="e">
        <f>_xll.qlRateHelperQuoteName(T79)</f>
        <v>#VALUE!</v>
      </c>
      <c r="V79" s="349" t="e">
        <f>_xll.qlRateHelperRate(T79,_xll.ohTrigger(Trigger,Trigger1M))</f>
        <v>#VALUE!</v>
      </c>
      <c r="W79" s="349" t="str">
        <f>IFERROR(_xll.qlFuturesRateHelperConvexityAdjustment(T79,Trigger),"--")</f>
        <v>--</v>
      </c>
      <c r="X79" s="105" t="e">
        <f>_xll.qlRateHelperEarliestDate(T79,Trigger)</f>
        <v>#VALUE!</v>
      </c>
      <c r="Y79" s="105" t="e">
        <f>_xll.qlRateHelperLatestDate(T79,Trigger)</f>
        <v>#VALUE!</v>
      </c>
      <c r="Z79" s="106" t="e">
        <v>#N/A</v>
      </c>
      <c r="AO79" s="104" t="s">
        <v>203</v>
      </c>
      <c r="AP79" s="105">
        <f>_xll.qlInterestRateIndexFixingDate(Currency&amp;"ibor"&amp;Tenor,AQ79,Trigger)</f>
        <v>42262</v>
      </c>
      <c r="AQ79" s="105">
        <f>_xll.qlCalendarAdvance(Calendar,AQ78,AO79,"f",,Trigger)</f>
        <v>42264</v>
      </c>
      <c r="AR79" s="105">
        <f>_xll.qlInterestRateIndexMaturity(Currency&amp;"ibor"&amp;Tenor,AQ79,Trigger)</f>
        <v>42296</v>
      </c>
      <c r="AS79" s="257">
        <f>_xll.qlIndexFixing($AC$5,AP79,TRUE,_xll.ohTrigger(Trigger,Trigger1M))</f>
        <v>-6.8366908348299615E-4</v>
      </c>
      <c r="AT79" s="257">
        <f>_xll.qlIndexFixing($AU$1,AP79,TRUE,_xll.ohTrigger(Trigger,Trigger1M))</f>
        <v>-6.6014888030666019E-4</v>
      </c>
    </row>
    <row r="80" spans="1:46" ht="11.25" customHeight="1" x14ac:dyDescent="0.25">
      <c r="A80" s="106" t="s">
        <v>243</v>
      </c>
      <c r="B80" s="340" t="str">
        <v>40Y</v>
      </c>
      <c r="C80" s="340" t="str">
        <v>50Y</v>
      </c>
      <c r="D80" s="381" t="str">
        <f t="shared" si="12"/>
        <v>50Y</v>
      </c>
      <c r="E80" s="339" t="s">
        <v>8</v>
      </c>
      <c r="F80" s="335" t="s">
        <v>9</v>
      </c>
      <c r="G80" s="295" t="s">
        <v>10</v>
      </c>
      <c r="H80" s="335" t="s">
        <v>11</v>
      </c>
      <c r="I80" s="398">
        <v>1.213E-2</v>
      </c>
      <c r="J80" s="340" t="str">
        <f t="shared" si="19"/>
        <v>EURYC1M_AB1E_40Y</v>
      </c>
      <c r="K80" s="344" t="str">
        <f>IFERROR(_xll.qlSwapRateHelper2(,IF(DataSelect="Reference",$I80,J80),,$D80,Calendar,$G80,$F80,$H80,$K$22,0,E80,Discounting,Permanent,_xll.ohTrigger(Trigger,DataSelect),ObjectOverwrite),"--")</f>
        <v>obj_00b2d#0015</v>
      </c>
      <c r="L80" s="339" t="b">
        <f t="shared" si="13"/>
        <v>1</v>
      </c>
      <c r="N80" s="351" t="str">
        <f t="shared" si="15"/>
        <v>SW</v>
      </c>
      <c r="O80" s="351" t="str">
        <f t="shared" si="16"/>
        <v>44Y</v>
      </c>
      <c r="P80" s="355" t="str">
        <f t="shared" si="17"/>
        <v>--</v>
      </c>
      <c r="Q80" s="351" t="b">
        <f t="shared" si="18"/>
        <v>0</v>
      </c>
      <c r="R80" s="359">
        <v>1</v>
      </c>
      <c r="S80" s="359">
        <v>1</v>
      </c>
      <c r="T80" s="106" t="e">
        <v>#N/A</v>
      </c>
      <c r="U80" s="104" t="e">
        <f>_xll.qlRateHelperQuoteName(T80)</f>
        <v>#VALUE!</v>
      </c>
      <c r="V80" s="349" t="e">
        <f>_xll.qlRateHelperRate(T80,_xll.ohTrigger(Trigger,Trigger1M))</f>
        <v>#VALUE!</v>
      </c>
      <c r="W80" s="349" t="str">
        <f>IFERROR(_xll.qlFuturesRateHelperConvexityAdjustment(T80,Trigger),"--")</f>
        <v>--</v>
      </c>
      <c r="X80" s="105" t="e">
        <f>_xll.qlRateHelperEarliestDate(T80,Trigger)</f>
        <v>#VALUE!</v>
      </c>
      <c r="Y80" s="105" t="e">
        <f>_xll.qlRateHelperLatestDate(T80,Trigger)</f>
        <v>#VALUE!</v>
      </c>
      <c r="Z80" s="106" t="e">
        <v>#N/A</v>
      </c>
      <c r="AO80" s="104" t="s">
        <v>203</v>
      </c>
      <c r="AP80" s="105">
        <f>_xll.qlInterestRateIndexFixingDate(Currency&amp;"ibor"&amp;Tenor,AQ80,Trigger)</f>
        <v>42263</v>
      </c>
      <c r="AQ80" s="105">
        <f>_xll.qlCalendarAdvance(Calendar,AQ79,AO80,"f",,Trigger)</f>
        <v>42265</v>
      </c>
      <c r="AR80" s="105">
        <f>_xll.qlInterestRateIndexMaturity(Currency&amp;"ibor"&amp;Tenor,AQ80,Trigger)</f>
        <v>42296</v>
      </c>
      <c r="AS80" s="257">
        <f>_xll.qlIndexFixing($AC$5,AP80,TRUE,_xll.ohTrigger(Trigger,Trigger1M))</f>
        <v>-6.8409549222284594E-4</v>
      </c>
      <c r="AT80" s="257">
        <f>_xll.qlIndexFixing($AU$1,AP80,TRUE,_xll.ohTrigger(Trigger,Trigger1M))</f>
        <v>-6.6014791521111634E-4</v>
      </c>
    </row>
    <row r="81" spans="1:46" ht="11.25" customHeight="1" x14ac:dyDescent="0.25">
      <c r="A81" s="106" t="s">
        <v>243</v>
      </c>
      <c r="B81" s="340" t="str">
        <v>41Y</v>
      </c>
      <c r="C81" s="340" t="str">
        <v>60Y</v>
      </c>
      <c r="D81" s="381" t="str">
        <f t="shared" si="12"/>
        <v>60Y</v>
      </c>
      <c r="E81" s="339" t="s">
        <v>8</v>
      </c>
      <c r="F81" s="335" t="s">
        <v>9</v>
      </c>
      <c r="G81" s="295" t="s">
        <v>10</v>
      </c>
      <c r="H81" s="335" t="s">
        <v>11</v>
      </c>
      <c r="I81" s="398">
        <v>1.206E-2</v>
      </c>
      <c r="J81" s="340" t="str">
        <f t="shared" si="19"/>
        <v>EURYC1M_AB1E_41Y</v>
      </c>
      <c r="K81" s="344" t="str">
        <f>IFERROR(_xll.qlSwapRateHelper2(,IF(DataSelect="Reference",$I81,J81),,$D81,Calendar,$G81,$F81,$H81,$K$22,0,E81,Discounting,Permanent,_xll.ohTrigger(Trigger,DataSelect),ObjectOverwrite),"--")</f>
        <v>obj_00b17#0015</v>
      </c>
      <c r="L81" s="339" t="b">
        <f t="shared" si="13"/>
        <v>1</v>
      </c>
      <c r="N81" s="351" t="str">
        <f t="shared" si="15"/>
        <v>SW</v>
      </c>
      <c r="O81" s="351" t="str">
        <f t="shared" si="16"/>
        <v>45Y</v>
      </c>
      <c r="P81" s="355" t="str">
        <f t="shared" si="17"/>
        <v>--</v>
      </c>
      <c r="Q81" s="351" t="b">
        <f t="shared" si="18"/>
        <v>0</v>
      </c>
      <c r="R81" s="359">
        <v>1</v>
      </c>
      <c r="S81" s="359">
        <v>1</v>
      </c>
      <c r="T81" s="106" t="e">
        <v>#N/A</v>
      </c>
      <c r="U81" s="104" t="e">
        <f>_xll.qlRateHelperQuoteName(T81)</f>
        <v>#VALUE!</v>
      </c>
      <c r="V81" s="349" t="e">
        <f>_xll.qlRateHelperRate(T81,_xll.ohTrigger(Trigger,Trigger1M))</f>
        <v>#VALUE!</v>
      </c>
      <c r="W81" s="349" t="str">
        <f>IFERROR(_xll.qlFuturesRateHelperConvexityAdjustment(T81,Trigger),"--")</f>
        <v>--</v>
      </c>
      <c r="X81" s="105" t="e">
        <f>_xll.qlRateHelperEarliestDate(T81,Trigger)</f>
        <v>#VALUE!</v>
      </c>
      <c r="Y81" s="105" t="e">
        <f>_xll.qlRateHelperLatestDate(T81,Trigger)</f>
        <v>#VALUE!</v>
      </c>
      <c r="Z81" s="106" t="e">
        <v>#N/A</v>
      </c>
      <c r="AO81" s="104" t="s">
        <v>203</v>
      </c>
      <c r="AP81" s="105">
        <f>_xll.qlInterestRateIndexFixingDate(Currency&amp;"ibor"&amp;Tenor,AQ81,Trigger)</f>
        <v>42264</v>
      </c>
      <c r="AQ81" s="105">
        <f>_xll.qlCalendarAdvance(Calendar,AQ80,AO81,"f",,Trigger)</f>
        <v>42268</v>
      </c>
      <c r="AR81" s="105">
        <f>_xll.qlInterestRateIndexMaturity(Currency&amp;"ibor"&amp;Tenor,AQ81,Trigger)</f>
        <v>42298</v>
      </c>
      <c r="AS81" s="257">
        <f>_xll.qlIndexFixing($AC$5,AP81,TRUE,_xll.ohTrigger(Trigger,Trigger1M))</f>
        <v>-6.863616521894933E-4</v>
      </c>
      <c r="AT81" s="257">
        <f>_xll.qlIndexFixing($AU$1,AP81,TRUE,_xll.ohTrigger(Trigger,Trigger1M))</f>
        <v>-6.6015501892602302E-4</v>
      </c>
    </row>
    <row r="82" spans="1:46" ht="11.25" customHeight="1" x14ac:dyDescent="0.25">
      <c r="A82" s="106" t="s">
        <v>243</v>
      </c>
      <c r="B82" s="340" t="str">
        <v>42Y</v>
      </c>
      <c r="C82" s="340" t="e">
        <v>#N/A</v>
      </c>
      <c r="D82" s="381" t="e">
        <f t="shared" si="12"/>
        <v>#N/A</v>
      </c>
      <c r="E82" s="339" t="s">
        <v>8</v>
      </c>
      <c r="F82" s="335" t="s">
        <v>9</v>
      </c>
      <c r="G82" s="295" t="s">
        <v>10</v>
      </c>
      <c r="H82" s="335" t="s">
        <v>11</v>
      </c>
      <c r="I82" s="398" t="e">
        <v>#N/A</v>
      </c>
      <c r="J82" s="340" t="str">
        <f t="shared" si="19"/>
        <v>EURYC1M_AB1E_42Y</v>
      </c>
      <c r="K82" s="344" t="str">
        <f>IFERROR(_xll.qlSwapRateHelper2(,IF(DataSelect="Reference",$I82,J82),,$D82,Calendar,$G82,$F82,$H82,$K$22,0,E82,Discounting,Permanent,_xll.ohTrigger(Trigger,DataSelect),ObjectOverwrite),"--")</f>
        <v>--</v>
      </c>
      <c r="L82" s="339" t="b">
        <f t="shared" si="13"/>
        <v>0</v>
      </c>
      <c r="N82" s="351" t="str">
        <f t="shared" si="15"/>
        <v>SW</v>
      </c>
      <c r="O82" s="351" t="str">
        <f t="shared" si="16"/>
        <v>46Y</v>
      </c>
      <c r="P82" s="355" t="str">
        <f t="shared" si="17"/>
        <v>--</v>
      </c>
      <c r="Q82" s="351" t="b">
        <f t="shared" si="18"/>
        <v>0</v>
      </c>
      <c r="R82" s="359">
        <v>1</v>
      </c>
      <c r="S82" s="359">
        <v>1</v>
      </c>
      <c r="T82" s="106" t="e">
        <v>#N/A</v>
      </c>
      <c r="U82" s="104" t="e">
        <f>_xll.qlRateHelperQuoteName(T82)</f>
        <v>#VALUE!</v>
      </c>
      <c r="V82" s="349" t="e">
        <f>_xll.qlRateHelperRate(T82,_xll.ohTrigger(Trigger,Trigger1M))</f>
        <v>#VALUE!</v>
      </c>
      <c r="W82" s="349" t="str">
        <f>IFERROR(_xll.qlFuturesRateHelperConvexityAdjustment(T82,Trigger),"--")</f>
        <v>--</v>
      </c>
      <c r="X82" s="105" t="e">
        <f>_xll.qlRateHelperEarliestDate(T82,Trigger)</f>
        <v>#VALUE!</v>
      </c>
      <c r="Y82" s="105" t="e">
        <f>_xll.qlRateHelperLatestDate(T82,Trigger)</f>
        <v>#VALUE!</v>
      </c>
      <c r="Z82" s="106" t="e">
        <v>#N/A</v>
      </c>
      <c r="AO82" s="104" t="s">
        <v>203</v>
      </c>
      <c r="AP82" s="105">
        <f>_xll.qlInterestRateIndexFixingDate(Currency&amp;"ibor"&amp;Tenor,AQ82,Trigger)</f>
        <v>42265</v>
      </c>
      <c r="AQ82" s="105">
        <f>_xll.qlCalendarAdvance(Calendar,AQ81,AO82,"f",,Trigger)</f>
        <v>42269</v>
      </c>
      <c r="AR82" s="105">
        <f>_xll.qlInterestRateIndexMaturity(Currency&amp;"ibor"&amp;Tenor,AQ82,Trigger)</f>
        <v>42299</v>
      </c>
      <c r="AS82" s="257">
        <f>_xll.qlIndexFixing($AC$5,AP82,TRUE,_xll.ohTrigger(Trigger,Trigger1M))</f>
        <v>-6.872836833649032E-4</v>
      </c>
      <c r="AT82" s="257">
        <f>_xll.qlIndexFixing($AU$1,AP82,TRUE,_xll.ohTrigger(Trigger,Trigger1M))</f>
        <v>-6.6016054275941372E-4</v>
      </c>
    </row>
    <row r="83" spans="1:46" ht="11.25" customHeight="1" x14ac:dyDescent="0.25">
      <c r="A83" s="106" t="s">
        <v>243</v>
      </c>
      <c r="B83" s="340" t="str">
        <v>43Y</v>
      </c>
      <c r="C83" s="340" t="e">
        <v>#N/A</v>
      </c>
      <c r="D83" s="381" t="e">
        <f t="shared" si="12"/>
        <v>#N/A</v>
      </c>
      <c r="E83" s="339" t="s">
        <v>8</v>
      </c>
      <c r="F83" s="335" t="s">
        <v>9</v>
      </c>
      <c r="G83" s="295" t="s">
        <v>10</v>
      </c>
      <c r="H83" s="335" t="s">
        <v>11</v>
      </c>
      <c r="I83" s="398" t="e">
        <v>#N/A</v>
      </c>
      <c r="J83" s="340" t="str">
        <f t="shared" si="19"/>
        <v>EURYC1M_AB1E_43Y</v>
      </c>
      <c r="K83" s="344" t="str">
        <f>IFERROR(_xll.qlSwapRateHelper2(,IF(DataSelect="Reference",$I83,J83),,$D83,Calendar,$G83,$F83,$H83,$K$22,0,E83,Discounting,Permanent,_xll.ohTrigger(Trigger,DataSelect),ObjectOverwrite),"--")</f>
        <v>--</v>
      </c>
      <c r="L83" s="339" t="b">
        <f t="shared" si="13"/>
        <v>0</v>
      </c>
      <c r="N83" s="351" t="str">
        <f t="shared" si="15"/>
        <v>SW</v>
      </c>
      <c r="O83" s="351" t="str">
        <f t="shared" si="16"/>
        <v>47Y</v>
      </c>
      <c r="P83" s="355" t="str">
        <f t="shared" si="17"/>
        <v>--</v>
      </c>
      <c r="Q83" s="351" t="b">
        <f t="shared" si="18"/>
        <v>0</v>
      </c>
      <c r="R83" s="359">
        <v>1</v>
      </c>
      <c r="S83" s="359">
        <v>1</v>
      </c>
      <c r="T83" s="106" t="e">
        <v>#N/A</v>
      </c>
      <c r="U83" s="104" t="e">
        <f>_xll.qlRateHelperQuoteName(T83)</f>
        <v>#VALUE!</v>
      </c>
      <c r="V83" s="349" t="e">
        <f>_xll.qlRateHelperRate(T83,_xll.ohTrigger(Trigger,Trigger1M))</f>
        <v>#VALUE!</v>
      </c>
      <c r="W83" s="349" t="str">
        <f>IFERROR(_xll.qlFuturesRateHelperConvexityAdjustment(T83,Trigger),"--")</f>
        <v>--</v>
      </c>
      <c r="X83" s="105" t="e">
        <f>_xll.qlRateHelperEarliestDate(T83,Trigger)</f>
        <v>#VALUE!</v>
      </c>
      <c r="Y83" s="105" t="e">
        <f>_xll.qlRateHelperLatestDate(T83,Trigger)</f>
        <v>#VALUE!</v>
      </c>
      <c r="Z83" s="106" t="e">
        <v>#N/A</v>
      </c>
      <c r="AO83" s="104" t="s">
        <v>203</v>
      </c>
      <c r="AP83" s="105">
        <f>_xll.qlInterestRateIndexFixingDate(Currency&amp;"ibor"&amp;Tenor,AQ83,Trigger)</f>
        <v>42268</v>
      </c>
      <c r="AQ83" s="105">
        <f>_xll.qlCalendarAdvance(Calendar,AQ82,AO83,"f",,Trigger)</f>
        <v>42270</v>
      </c>
      <c r="AR83" s="105">
        <f>_xll.qlInterestRateIndexMaturity(Currency&amp;"ibor"&amp;Tenor,AQ83,Trigger)</f>
        <v>42300</v>
      </c>
      <c r="AS83" s="257">
        <f>_xll.qlIndexFixing($AC$5,AP83,TRUE,_xll.ohTrigger(Trigger,Trigger1M))</f>
        <v>-6.8821356481807427E-4</v>
      </c>
      <c r="AT83" s="257">
        <f>_xll.qlIndexFixing($AU$1,AP83,TRUE,_xll.ohTrigger(Trigger,Trigger1M))</f>
        <v>-6.6016718743089342E-4</v>
      </c>
    </row>
    <row r="84" spans="1:46" ht="11.25" customHeight="1" x14ac:dyDescent="0.25">
      <c r="A84" s="106" t="s">
        <v>243</v>
      </c>
      <c r="B84" s="340" t="str">
        <v>44Y</v>
      </c>
      <c r="C84" s="340" t="e">
        <v>#N/A</v>
      </c>
      <c r="D84" s="381" t="e">
        <f t="shared" si="12"/>
        <v>#N/A</v>
      </c>
      <c r="E84" s="339" t="s">
        <v>8</v>
      </c>
      <c r="F84" s="335" t="s">
        <v>9</v>
      </c>
      <c r="G84" s="295" t="s">
        <v>10</v>
      </c>
      <c r="H84" s="335" t="s">
        <v>11</v>
      </c>
      <c r="I84" s="398" t="e">
        <v>#N/A</v>
      </c>
      <c r="J84" s="340" t="str">
        <f t="shared" si="19"/>
        <v>EURYC1M_AB1E_44Y</v>
      </c>
      <c r="K84" s="344" t="str">
        <f>IFERROR(_xll.qlSwapRateHelper2(,IF(DataSelect="Reference",$I84,J84),,$D84,Calendar,$G84,$F84,$H84,$K$22,0,E84,Discounting,Permanent,_xll.ohTrigger(Trigger,DataSelect),ObjectOverwrite),"--")</f>
        <v>--</v>
      </c>
      <c r="L84" s="339" t="b">
        <f t="shared" si="13"/>
        <v>0</v>
      </c>
      <c r="N84" s="351" t="str">
        <f t="shared" ref="N84:N85" si="20">A88</f>
        <v>SW</v>
      </c>
      <c r="O84" s="351" t="str">
        <f t="shared" ref="O84:O85" si="21">B88</f>
        <v>48Y</v>
      </c>
      <c r="P84" s="355" t="str">
        <f t="shared" ref="P84:P85" si="22">K88</f>
        <v>--</v>
      </c>
      <c r="Q84" s="351" t="b">
        <f t="shared" ref="Q84:Q85" si="23">L88</f>
        <v>0</v>
      </c>
      <c r="R84" s="359">
        <v>1</v>
      </c>
      <c r="S84" s="359">
        <v>1</v>
      </c>
      <c r="T84" s="106" t="e">
        <v>#N/A</v>
      </c>
      <c r="U84" s="104" t="e">
        <f>_xll.qlRateHelperQuoteName(T84)</f>
        <v>#VALUE!</v>
      </c>
      <c r="V84" s="349" t="e">
        <f>_xll.qlRateHelperRate(T84,_xll.ohTrigger(Trigger,Trigger1M))</f>
        <v>#VALUE!</v>
      </c>
      <c r="W84" s="349" t="str">
        <f>IFERROR(_xll.qlFuturesRateHelperConvexityAdjustment(T84,Trigger),"--")</f>
        <v>--</v>
      </c>
      <c r="X84" s="105" t="e">
        <f>_xll.qlRateHelperEarliestDate(T84,Trigger)</f>
        <v>#VALUE!</v>
      </c>
      <c r="Y84" s="105" t="e">
        <f>_xll.qlRateHelperLatestDate(T84,Trigger)</f>
        <v>#VALUE!</v>
      </c>
      <c r="Z84" s="106" t="e">
        <v>#N/A</v>
      </c>
      <c r="AO84" s="104" t="s">
        <v>203</v>
      </c>
      <c r="AP84" s="105">
        <f>_xll.qlInterestRateIndexFixingDate(Currency&amp;"ibor"&amp;Tenor,AQ84,Trigger)</f>
        <v>42269</v>
      </c>
      <c r="AQ84" s="105">
        <f>_xll.qlCalendarAdvance(Calendar,AQ83,AO84,"f",,Trigger)</f>
        <v>42271</v>
      </c>
      <c r="AR84" s="105">
        <f>_xll.qlInterestRateIndexMaturity(Currency&amp;"ibor"&amp;Tenor,AQ84,Trigger)</f>
        <v>42303</v>
      </c>
      <c r="AS84" s="257">
        <f>_xll.qlIndexFixing($AC$5,AP84,TRUE,_xll.ohTrigger(Trigger,Trigger1M))</f>
        <v>-6.8989144749953546E-4</v>
      </c>
      <c r="AT84" s="257">
        <f>_xll.qlIndexFixing($AU$1,AP84,TRUE,_xll.ohTrigger(Trigger,Trigger1M))</f>
        <v>-6.6018893413816171E-4</v>
      </c>
    </row>
    <row r="85" spans="1:46" ht="11.25" customHeight="1" x14ac:dyDescent="0.25">
      <c r="A85" s="106" t="s">
        <v>243</v>
      </c>
      <c r="B85" s="340" t="str">
        <v>45Y</v>
      </c>
      <c r="C85" s="340" t="e">
        <v>#N/A</v>
      </c>
      <c r="D85" s="381" t="e">
        <f t="shared" si="12"/>
        <v>#N/A</v>
      </c>
      <c r="E85" s="339" t="s">
        <v>8</v>
      </c>
      <c r="F85" s="335" t="s">
        <v>9</v>
      </c>
      <c r="G85" s="295" t="s">
        <v>10</v>
      </c>
      <c r="H85" s="335" t="s">
        <v>11</v>
      </c>
      <c r="I85" s="398" t="e">
        <v>#N/A</v>
      </c>
      <c r="J85" s="340" t="str">
        <f t="shared" si="19"/>
        <v>EURYC1M_AB1E_45Y</v>
      </c>
      <c r="K85" s="344" t="str">
        <f>IFERROR(_xll.qlSwapRateHelper2(,IF(DataSelect="Reference",$I85,J85),,$D85,Calendar,$G85,$F85,$H85,$K$22,0,E85,Discounting,Permanent,_xll.ohTrigger(Trigger,DataSelect),ObjectOverwrite),"--")</f>
        <v>--</v>
      </c>
      <c r="L85" s="339" t="b">
        <f t="shared" si="13"/>
        <v>0</v>
      </c>
      <c r="N85" s="351" t="str">
        <f t="shared" si="20"/>
        <v>SW</v>
      </c>
      <c r="O85" s="351" t="str">
        <f t="shared" si="21"/>
        <v>49Y</v>
      </c>
      <c r="P85" s="355" t="str">
        <f t="shared" si="22"/>
        <v>--</v>
      </c>
      <c r="Q85" s="351" t="b">
        <f t="shared" si="23"/>
        <v>0</v>
      </c>
      <c r="R85" s="359">
        <v>1</v>
      </c>
      <c r="S85" s="359">
        <v>1</v>
      </c>
      <c r="T85" s="106" t="e">
        <v>#N/A</v>
      </c>
      <c r="U85" s="104" t="e">
        <f>_xll.qlRateHelperQuoteName(T85)</f>
        <v>#VALUE!</v>
      </c>
      <c r="V85" s="349" t="e">
        <f>_xll.qlRateHelperRate(T85,_xll.ohTrigger(Trigger,Trigger1M))</f>
        <v>#VALUE!</v>
      </c>
      <c r="W85" s="349" t="str">
        <f>IFERROR(_xll.qlFuturesRateHelperConvexityAdjustment(T85,Trigger),"--")</f>
        <v>--</v>
      </c>
      <c r="X85" s="105" t="e">
        <f>_xll.qlRateHelperEarliestDate(T85,Trigger)</f>
        <v>#VALUE!</v>
      </c>
      <c r="Y85" s="105" t="e">
        <f>_xll.qlRateHelperLatestDate(T85,Trigger)</f>
        <v>#VALUE!</v>
      </c>
      <c r="Z85" s="106" t="e">
        <v>#N/A</v>
      </c>
      <c r="AO85" s="104" t="s">
        <v>203</v>
      </c>
      <c r="AP85" s="105">
        <f>_xll.qlInterestRateIndexFixingDate(Currency&amp;"ibor"&amp;Tenor,AQ85,Trigger)</f>
        <v>42270</v>
      </c>
      <c r="AQ85" s="105">
        <f>_xll.qlCalendarAdvance(Calendar,AQ84,AO85,"f",,Trigger)</f>
        <v>42272</v>
      </c>
      <c r="AR85" s="105">
        <f>_xll.qlInterestRateIndexMaturity(Currency&amp;"ibor"&amp;Tenor,AQ85,Trigger)</f>
        <v>42303</v>
      </c>
      <c r="AS85" s="257">
        <f>_xll.qlIndexFixing($AC$5,AP85,TRUE,_xll.ohTrigger(Trigger,Trigger1M))</f>
        <v>-6.9045663350108372E-4</v>
      </c>
      <c r="AT85" s="257">
        <f>_xll.qlIndexFixing($AU$1,AP85,TRUE,_xll.ohTrigger(Trigger,Trigger1M))</f>
        <v>-6.6019136391510592E-4</v>
      </c>
    </row>
    <row r="86" spans="1:46" ht="11.25" customHeight="1" x14ac:dyDescent="0.25">
      <c r="A86" s="106" t="s">
        <v>243</v>
      </c>
      <c r="B86" s="340" t="str">
        <v>46Y</v>
      </c>
      <c r="C86" s="340" t="e">
        <v>#N/A</v>
      </c>
      <c r="D86" s="381" t="e">
        <f t="shared" si="12"/>
        <v>#N/A</v>
      </c>
      <c r="E86" s="339" t="s">
        <v>8</v>
      </c>
      <c r="F86" s="335" t="s">
        <v>9</v>
      </c>
      <c r="G86" s="295" t="s">
        <v>10</v>
      </c>
      <c r="H86" s="335" t="s">
        <v>11</v>
      </c>
      <c r="I86" s="398" t="e">
        <v>#N/A</v>
      </c>
      <c r="J86" s="340" t="str">
        <f t="shared" si="19"/>
        <v>EURYC1M_AB1E_46Y</v>
      </c>
      <c r="K86" s="344" t="str">
        <f>IFERROR(_xll.qlSwapRateHelper2(,IF(DataSelect="Reference",$I86,J86),,$D86,Calendar,$G86,$F86,$H86,$K$22,0,E86,Discounting,Permanent,_xll.ohTrigger(Trigger,DataSelect),ObjectOverwrite),"--")</f>
        <v>--</v>
      </c>
      <c r="L86" s="339" t="b">
        <f t="shared" si="13"/>
        <v>0</v>
      </c>
      <c r="N86" s="351" t="str">
        <f t="shared" ref="N86:N96" si="24">A90</f>
        <v>SW</v>
      </c>
      <c r="O86" s="351" t="str">
        <f t="shared" ref="O86:O96" si="25">B90</f>
        <v>50Y</v>
      </c>
      <c r="P86" s="355" t="str">
        <f t="shared" ref="P86:Q86" si="26">K90</f>
        <v>--</v>
      </c>
      <c r="Q86" s="351" t="b">
        <f t="shared" si="26"/>
        <v>0</v>
      </c>
      <c r="R86" s="359">
        <v>1</v>
      </c>
      <c r="S86" s="359">
        <v>1</v>
      </c>
      <c r="T86" s="106" t="e">
        <v>#N/A</v>
      </c>
      <c r="U86" s="104" t="e">
        <f>_xll.qlRateHelperQuoteName(T86)</f>
        <v>#VALUE!</v>
      </c>
      <c r="V86" s="349" t="e">
        <f>_xll.qlRateHelperRate(T86,_xll.ohTrigger(Trigger,Trigger1M))</f>
        <v>#VALUE!</v>
      </c>
      <c r="W86" s="349" t="str">
        <f>IFERROR(_xll.qlFuturesRateHelperConvexityAdjustment(T86,Trigger),"--")</f>
        <v>--</v>
      </c>
      <c r="X86" s="105" t="e">
        <f>_xll.qlRateHelperEarliestDate(T86,Trigger)</f>
        <v>#VALUE!</v>
      </c>
      <c r="Y86" s="105" t="e">
        <f>_xll.qlRateHelperLatestDate(T86,Trigger)</f>
        <v>#VALUE!</v>
      </c>
      <c r="Z86" s="106" t="e">
        <v>#N/A</v>
      </c>
      <c r="AO86" s="104" t="s">
        <v>203</v>
      </c>
      <c r="AP86" s="105">
        <f>_xll.qlInterestRateIndexFixingDate(Currency&amp;"ibor"&amp;Tenor,AQ86,Trigger)</f>
        <v>42271</v>
      </c>
      <c r="AQ86" s="105">
        <f>_xll.qlCalendarAdvance(Calendar,AQ85,AO86,"f",,Trigger)</f>
        <v>42275</v>
      </c>
      <c r="AR86" s="105">
        <f>_xll.qlInterestRateIndexMaturity(Currency&amp;"ibor"&amp;Tenor,AQ86,Trigger)</f>
        <v>42305</v>
      </c>
      <c r="AS86" s="257">
        <f>_xll.qlIndexFixing($AC$5,AP86,TRUE,_xll.ohTrigger(Trigger,Trigger1M))</f>
        <v>-6.929807260998011E-4</v>
      </c>
      <c r="AT86" s="257">
        <f>_xll.qlIndexFixing($AU$1,AP86,TRUE,_xll.ohTrigger(Trigger,Trigger1M))</f>
        <v>-6.6021821440553907E-4</v>
      </c>
    </row>
    <row r="87" spans="1:46" ht="11.25" customHeight="1" x14ac:dyDescent="0.25">
      <c r="A87" s="106" t="s">
        <v>243</v>
      </c>
      <c r="B87" s="340" t="str">
        <v>47Y</v>
      </c>
      <c r="C87" s="340" t="e">
        <v>#N/A</v>
      </c>
      <c r="D87" s="381" t="e">
        <f t="shared" si="12"/>
        <v>#N/A</v>
      </c>
      <c r="E87" s="339" t="s">
        <v>8</v>
      </c>
      <c r="F87" s="335" t="s">
        <v>9</v>
      </c>
      <c r="G87" s="295" t="s">
        <v>10</v>
      </c>
      <c r="H87" s="335" t="s">
        <v>11</v>
      </c>
      <c r="I87" s="398" t="e">
        <v>#N/A</v>
      </c>
      <c r="J87" s="340" t="str">
        <f t="shared" si="19"/>
        <v>EURYC1M_AB1E_47Y</v>
      </c>
      <c r="K87" s="344" t="str">
        <f>IFERROR(_xll.qlSwapRateHelper2(,IF(DataSelect="Reference",$I87,J87),,$D87,Calendar,$G87,$F87,$H87,$K$22,0,E87,Discounting,Permanent,_xll.ohTrigger(Trigger,DataSelect),ObjectOverwrite),"--")</f>
        <v>--</v>
      </c>
      <c r="L87" s="339" t="b">
        <f t="shared" si="13"/>
        <v>0</v>
      </c>
      <c r="N87" s="351" t="str">
        <f t="shared" si="24"/>
        <v>SW</v>
      </c>
      <c r="O87" s="351" t="str">
        <f t="shared" si="25"/>
        <v>51Y</v>
      </c>
      <c r="P87" s="355" t="str">
        <f t="shared" ref="P87:Q87" si="27">K91</f>
        <v>--</v>
      </c>
      <c r="Q87" s="351" t="b">
        <f t="shared" si="27"/>
        <v>0</v>
      </c>
      <c r="R87" s="359">
        <v>1</v>
      </c>
      <c r="S87" s="359">
        <v>1</v>
      </c>
      <c r="T87" s="106" t="e">
        <v>#N/A</v>
      </c>
      <c r="U87" s="104" t="e">
        <f>_xll.qlRateHelperQuoteName(T87)</f>
        <v>#VALUE!</v>
      </c>
      <c r="V87" s="349" t="e">
        <f>_xll.qlRateHelperRate(T87,_xll.ohTrigger(Trigger,Trigger1M))</f>
        <v>#VALUE!</v>
      </c>
      <c r="W87" s="349" t="str">
        <f>IFERROR(_xll.qlFuturesRateHelperConvexityAdjustment(T87,Trigger),"--")</f>
        <v>--</v>
      </c>
      <c r="X87" s="105" t="e">
        <f>_xll.qlRateHelperEarliestDate(T87,Trigger)</f>
        <v>#VALUE!</v>
      </c>
      <c r="Y87" s="105" t="e">
        <f>_xll.qlRateHelperLatestDate(T87,Trigger)</f>
        <v>#VALUE!</v>
      </c>
      <c r="Z87" s="106" t="e">
        <v>#N/A</v>
      </c>
      <c r="AO87" s="104" t="s">
        <v>203</v>
      </c>
      <c r="AP87" s="105">
        <f>_xll.qlInterestRateIndexFixingDate(Currency&amp;"ibor"&amp;Tenor,AQ87,Trigger)</f>
        <v>42272</v>
      </c>
      <c r="AQ87" s="105">
        <f>_xll.qlCalendarAdvance(Calendar,AQ86,AO87,"f",,Trigger)</f>
        <v>42276</v>
      </c>
      <c r="AR87" s="105">
        <f>_xll.qlInterestRateIndexMaturity(Currency&amp;"ibor"&amp;Tenor,AQ87,Trigger)</f>
        <v>42306</v>
      </c>
      <c r="AS87" s="257">
        <f>_xll.qlIndexFixing($AC$5,AP87,TRUE,_xll.ohTrigger(Trigger,Trigger1M))</f>
        <v>-6.9395770915292587E-4</v>
      </c>
      <c r="AT87" s="257">
        <f>_xll.qlIndexFixing($AU$1,AP87,TRUE,_xll.ohTrigger(Trigger,Trigger1M))</f>
        <v>-6.6023217716315585E-4</v>
      </c>
    </row>
    <row r="88" spans="1:46" ht="11.25" customHeight="1" x14ac:dyDescent="0.25">
      <c r="A88" s="106" t="s">
        <v>243</v>
      </c>
      <c r="B88" s="340" t="str">
        <v>48Y</v>
      </c>
      <c r="C88" s="340" t="e">
        <v>#N/A</v>
      </c>
      <c r="D88" s="381" t="e">
        <f t="shared" si="12"/>
        <v>#N/A</v>
      </c>
      <c r="E88" s="339" t="s">
        <v>8</v>
      </c>
      <c r="F88" s="335" t="s">
        <v>9</v>
      </c>
      <c r="G88" s="295" t="s">
        <v>10</v>
      </c>
      <c r="H88" s="335" t="s">
        <v>11</v>
      </c>
      <c r="I88" s="398" t="e">
        <v>#N/A</v>
      </c>
      <c r="J88" s="340" t="str">
        <f t="shared" si="19"/>
        <v>EURYC1M_AB1E_48Y</v>
      </c>
      <c r="K88" s="344" t="str">
        <f>IFERROR(_xll.qlSwapRateHelper2(,IF(DataSelect="Reference",$I88,J88),,$D88,Calendar,$G88,$F88,$H88,$K$22,0,E88,Discounting,Permanent,_xll.ohTrigger(Trigger,DataSelect),ObjectOverwrite),"--")</f>
        <v>--</v>
      </c>
      <c r="L88" s="339" t="b">
        <f t="shared" si="13"/>
        <v>0</v>
      </c>
      <c r="N88" s="351" t="str">
        <f t="shared" si="24"/>
        <v>SW</v>
      </c>
      <c r="O88" s="351" t="str">
        <f t="shared" si="25"/>
        <v>52Y</v>
      </c>
      <c r="P88" s="355" t="str">
        <f t="shared" ref="P88:Q88" si="28">K92</f>
        <v>--</v>
      </c>
      <c r="Q88" s="351" t="b">
        <f t="shared" si="28"/>
        <v>0</v>
      </c>
      <c r="R88" s="359">
        <v>1</v>
      </c>
      <c r="S88" s="359">
        <v>1</v>
      </c>
      <c r="T88" s="106" t="e">
        <v>#N/A</v>
      </c>
      <c r="U88" s="104" t="e">
        <f>_xll.qlRateHelperQuoteName(T88)</f>
        <v>#VALUE!</v>
      </c>
      <c r="V88" s="349" t="e">
        <f>_xll.qlRateHelperRate(T88,_xll.ohTrigger(Trigger,Trigger1M))</f>
        <v>#VALUE!</v>
      </c>
      <c r="W88" s="349" t="str">
        <f>IFERROR(_xll.qlFuturesRateHelperConvexityAdjustment(T88,Trigger),"--")</f>
        <v>--</v>
      </c>
      <c r="X88" s="105" t="e">
        <f>_xll.qlRateHelperEarliestDate(T88,Trigger)</f>
        <v>#VALUE!</v>
      </c>
      <c r="Y88" s="105" t="e">
        <f>_xll.qlRateHelperLatestDate(T88,Trigger)</f>
        <v>#VALUE!</v>
      </c>
      <c r="Z88" s="106" t="e">
        <v>#N/A</v>
      </c>
      <c r="AO88" s="104" t="s">
        <v>203</v>
      </c>
      <c r="AP88" s="105">
        <f>_xll.qlInterestRateIndexFixingDate(Currency&amp;"ibor"&amp;Tenor,AQ88,Trigger)</f>
        <v>42275</v>
      </c>
      <c r="AQ88" s="105">
        <f>_xll.qlCalendarAdvance(Calendar,AQ87,AO88,"f",,Trigger)</f>
        <v>42277</v>
      </c>
      <c r="AR88" s="105">
        <f>_xll.qlInterestRateIndexMaturity(Currency&amp;"ibor"&amp;Tenor,AQ88,Trigger)</f>
        <v>42307</v>
      </c>
      <c r="AS88" s="257">
        <f>_xll.qlIndexFixing($AC$5,AP88,TRUE,_xll.ohTrigger(Trigger,Trigger1M))</f>
        <v>-6.9494254246249554E-4</v>
      </c>
      <c r="AT88" s="257">
        <f>_xll.qlIndexFixing($AU$1,AP88,TRUE,_xll.ohTrigger(Trigger,Trigger1M))</f>
        <v>-6.6024745740556057E-4</v>
      </c>
    </row>
    <row r="89" spans="1:46" ht="11.25" customHeight="1" x14ac:dyDescent="0.25">
      <c r="A89" s="106" t="s">
        <v>243</v>
      </c>
      <c r="B89" s="324" t="str">
        <v>49Y</v>
      </c>
      <c r="C89" s="340" t="e">
        <v>#N/A</v>
      </c>
      <c r="D89" s="381" t="e">
        <f t="shared" si="12"/>
        <v>#N/A</v>
      </c>
      <c r="E89" s="339" t="s">
        <v>8</v>
      </c>
      <c r="F89" s="335" t="s">
        <v>9</v>
      </c>
      <c r="G89" s="295" t="s">
        <v>10</v>
      </c>
      <c r="H89" s="335" t="s">
        <v>11</v>
      </c>
      <c r="I89" s="398" t="e">
        <v>#N/A</v>
      </c>
      <c r="J89" s="340" t="str">
        <f t="shared" si="19"/>
        <v>EURYC1M_AB1E_49Y</v>
      </c>
      <c r="K89" s="344" t="str">
        <f>IFERROR(_xll.qlSwapRateHelper2(,IF(DataSelect="Reference",$I89,J89),,$D89,Calendar,$G89,$F89,$H89,$K$22,0,E89,Discounting,Permanent,_xll.ohTrigger(Trigger,DataSelect),ObjectOverwrite),"--")</f>
        <v>--</v>
      </c>
      <c r="L89" s="339" t="b">
        <f t="shared" ref="L89:L100" si="29">IF(K89="--",FALSE,TRUE)</f>
        <v>0</v>
      </c>
      <c r="N89" s="351" t="str">
        <f t="shared" si="24"/>
        <v>SW</v>
      </c>
      <c r="O89" s="351" t="str">
        <f t="shared" si="25"/>
        <v>53Y</v>
      </c>
      <c r="P89" s="355" t="str">
        <f t="shared" ref="P89:Q89" si="30">K93</f>
        <v>--</v>
      </c>
      <c r="Q89" s="351" t="b">
        <f t="shared" si="30"/>
        <v>0</v>
      </c>
      <c r="R89" s="359">
        <v>1</v>
      </c>
      <c r="S89" s="359">
        <v>1</v>
      </c>
      <c r="T89" s="106" t="e">
        <v>#N/A</v>
      </c>
      <c r="U89" s="104" t="e">
        <f>_xll.qlRateHelperQuoteName(T89)</f>
        <v>#VALUE!</v>
      </c>
      <c r="V89" s="349" t="e">
        <f>_xll.qlRateHelperRate(T89,_xll.ohTrigger(Trigger,Trigger1M))</f>
        <v>#VALUE!</v>
      </c>
      <c r="W89" s="349" t="str">
        <f>IFERROR(_xll.qlFuturesRateHelperConvexityAdjustment(T89,Trigger),"--")</f>
        <v>--</v>
      </c>
      <c r="X89" s="105" t="e">
        <f>_xll.qlRateHelperEarliestDate(T89,Trigger)</f>
        <v>#VALUE!</v>
      </c>
      <c r="Y89" s="105" t="e">
        <f>_xll.qlRateHelperLatestDate(T89,Trigger)</f>
        <v>#VALUE!</v>
      </c>
      <c r="Z89" s="106" t="e">
        <v>#N/A</v>
      </c>
      <c r="AO89" s="104" t="s">
        <v>203</v>
      </c>
      <c r="AP89" s="105">
        <f>_xll.qlInterestRateIndexFixingDate(Currency&amp;"ibor"&amp;Tenor,AQ89,Trigger)</f>
        <v>42276</v>
      </c>
      <c r="AQ89" s="105">
        <f>_xll.qlCalendarAdvance(Calendar,AQ88,AO89,"f",,Trigger)</f>
        <v>42278</v>
      </c>
      <c r="AR89" s="105">
        <f>_xll.qlInterestRateIndexMaturity(Currency&amp;"ibor"&amp;Tenor,AQ89,Trigger)</f>
        <v>42310</v>
      </c>
      <c r="AS89" s="257">
        <f>_xll.qlIndexFixing($AC$5,AP89,TRUE,_xll.ohTrigger(Trigger,Trigger1M))</f>
        <v>-6.9647443161735545E-4</v>
      </c>
      <c r="AT89" s="257">
        <f>_xll.qlIndexFixing($AU$1,AP89,TRUE,_xll.ohTrigger(Trigger,Trigger1M))</f>
        <v>-6.6028810403545579E-4</v>
      </c>
    </row>
    <row r="90" spans="1:46" ht="11.25" customHeight="1" x14ac:dyDescent="0.25">
      <c r="A90" s="106" t="s">
        <v>243</v>
      </c>
      <c r="B90" s="340" t="str">
        <v>50Y</v>
      </c>
      <c r="C90" s="340" t="e">
        <v>#N/A</v>
      </c>
      <c r="D90" s="381" t="e">
        <f t="shared" ref="D90:D100" si="31">IF(DataSelect="Reference",$C90,$B90)</f>
        <v>#N/A</v>
      </c>
      <c r="E90" s="339" t="s">
        <v>8</v>
      </c>
      <c r="F90" s="335" t="s">
        <v>9</v>
      </c>
      <c r="G90" s="295" t="s">
        <v>10</v>
      </c>
      <c r="H90" s="335" t="s">
        <v>11</v>
      </c>
      <c r="I90" s="398" t="e">
        <v>#N/A</v>
      </c>
      <c r="J90" s="340" t="str">
        <f t="shared" si="19"/>
        <v>EURYC1M_AB1E_50Y</v>
      </c>
      <c r="K90" s="344" t="str">
        <f>IFERROR(_xll.qlSwapRateHelper2(,IF(DataSelect="Reference",$I90,J90),,$D90,Calendar,$G90,$F90,$H90,$K$22,0,E90,Discounting,Permanent,_xll.ohTrigger(Trigger,DataSelect),ObjectOverwrite),"--")</f>
        <v>--</v>
      </c>
      <c r="L90" s="339" t="b">
        <f t="shared" si="29"/>
        <v>0</v>
      </c>
      <c r="N90" s="351" t="str">
        <f t="shared" si="24"/>
        <v>SW</v>
      </c>
      <c r="O90" s="351" t="str">
        <f t="shared" si="25"/>
        <v>54Y</v>
      </c>
      <c r="P90" s="355" t="str">
        <f t="shared" ref="P90:Q90" si="32">K94</f>
        <v>--</v>
      </c>
      <c r="Q90" s="351" t="b">
        <f t="shared" si="32"/>
        <v>0</v>
      </c>
      <c r="R90" s="359">
        <v>1</v>
      </c>
      <c r="S90" s="359">
        <v>1</v>
      </c>
      <c r="T90" s="106" t="e">
        <v>#N/A</v>
      </c>
      <c r="U90" s="104" t="e">
        <f>_xll.qlRateHelperQuoteName(T90)</f>
        <v>#VALUE!</v>
      </c>
      <c r="V90" s="349" t="e">
        <f>_xll.qlRateHelperRate(T90,_xll.ohTrigger(Trigger,Trigger1M))</f>
        <v>#VALUE!</v>
      </c>
      <c r="W90" s="349" t="str">
        <f>IFERROR(_xll.qlFuturesRateHelperConvexityAdjustment(T90,Trigger),"--")</f>
        <v>--</v>
      </c>
      <c r="X90" s="105" t="e">
        <f>_xll.qlRateHelperEarliestDate(T90,Trigger)</f>
        <v>#VALUE!</v>
      </c>
      <c r="Y90" s="105" t="e">
        <f>_xll.qlRateHelperLatestDate(T90,Trigger)</f>
        <v>#VALUE!</v>
      </c>
      <c r="Z90" s="106" t="e">
        <v>#N/A</v>
      </c>
      <c r="AO90" s="104" t="s">
        <v>203</v>
      </c>
      <c r="AP90" s="105">
        <f>_xll.qlInterestRateIndexFixingDate(Currency&amp;"ibor"&amp;Tenor,AQ90,Trigger)</f>
        <v>42277</v>
      </c>
      <c r="AQ90" s="105">
        <f>_xll.qlCalendarAdvance(Calendar,AQ89,AO90,"f",,Trigger)</f>
        <v>42279</v>
      </c>
      <c r="AR90" s="105">
        <f>_xll.qlInterestRateIndexMaturity(Currency&amp;"ibor"&amp;Tenor,AQ90,Trigger)</f>
        <v>42310</v>
      </c>
      <c r="AS90" s="257">
        <f>_xll.qlIndexFixing($AC$5,AP90,TRUE,_xll.ohTrigger(Trigger,Trigger1M))</f>
        <v>-6.9719002855551265E-4</v>
      </c>
      <c r="AT90" s="257">
        <f>_xll.qlIndexFixing($AU$1,AP90,TRUE,_xll.ohTrigger(Trigger,Trigger1M))</f>
        <v>-6.6029459531015096E-4</v>
      </c>
    </row>
    <row r="91" spans="1:46" ht="11.25" customHeight="1" x14ac:dyDescent="0.25">
      <c r="A91" s="106" t="s">
        <v>243</v>
      </c>
      <c r="B91" s="340" t="str">
        <v>51Y</v>
      </c>
      <c r="C91" s="340" t="e">
        <v>#N/A</v>
      </c>
      <c r="D91" s="381" t="e">
        <f t="shared" si="31"/>
        <v>#N/A</v>
      </c>
      <c r="E91" s="339" t="s">
        <v>8</v>
      </c>
      <c r="F91" s="335" t="s">
        <v>9</v>
      </c>
      <c r="G91" s="295" t="s">
        <v>10</v>
      </c>
      <c r="H91" s="335" t="s">
        <v>11</v>
      </c>
      <c r="I91" s="398" t="e">
        <v>#N/A</v>
      </c>
      <c r="J91" s="340" t="str">
        <f t="shared" si="19"/>
        <v>EURYC1M_AB1E_51Y</v>
      </c>
      <c r="K91" s="344" t="str">
        <f>IFERROR(_xll.qlSwapRateHelper2(,IF(DataSelect="Reference",$I91,J91),,$D91,Calendar,$G91,$F91,$H91,$K$22,0,E91,Discounting,Permanent,_xll.ohTrigger(Trigger,DataSelect),ObjectOverwrite),"--")</f>
        <v>--</v>
      </c>
      <c r="L91" s="339" t="b">
        <f t="shared" si="29"/>
        <v>0</v>
      </c>
      <c r="N91" s="351" t="str">
        <f t="shared" si="24"/>
        <v>SW</v>
      </c>
      <c r="O91" s="351" t="str">
        <f t="shared" si="25"/>
        <v>55Y</v>
      </c>
      <c r="P91" s="355" t="str">
        <f t="shared" ref="P91:Q91" si="33">K95</f>
        <v>--</v>
      </c>
      <c r="Q91" s="351" t="b">
        <f t="shared" si="33"/>
        <v>0</v>
      </c>
      <c r="R91" s="359">
        <v>1</v>
      </c>
      <c r="S91" s="359">
        <v>1</v>
      </c>
      <c r="T91" s="106" t="e">
        <v>#N/A</v>
      </c>
      <c r="U91" s="104" t="e">
        <f>_xll.qlRateHelperQuoteName(T91)</f>
        <v>#VALUE!</v>
      </c>
      <c r="V91" s="349" t="e">
        <f>_xll.qlRateHelperRate(T91,_xll.ohTrigger(Trigger,Trigger1M))</f>
        <v>#VALUE!</v>
      </c>
      <c r="W91" s="349" t="str">
        <f>IFERROR(_xll.qlFuturesRateHelperConvexityAdjustment(T91,Trigger),"--")</f>
        <v>--</v>
      </c>
      <c r="X91" s="105" t="e">
        <f>_xll.qlRateHelperEarliestDate(T91,Trigger)</f>
        <v>#VALUE!</v>
      </c>
      <c r="Y91" s="105" t="e">
        <f>_xll.qlRateHelperLatestDate(T91,Trigger)</f>
        <v>#VALUE!</v>
      </c>
      <c r="Z91" s="106" t="e">
        <v>#N/A</v>
      </c>
      <c r="AO91" s="104" t="s">
        <v>203</v>
      </c>
      <c r="AP91" s="105">
        <f>_xll.qlInterestRateIndexFixingDate(Currency&amp;"ibor"&amp;Tenor,AQ91,Trigger)</f>
        <v>42278</v>
      </c>
      <c r="AQ91" s="105">
        <f>_xll.qlCalendarAdvance(Calendar,AQ90,AO91,"f",,Trigger)</f>
        <v>42282</v>
      </c>
      <c r="AR91" s="105">
        <f>_xll.qlInterestRateIndexMaturity(Currency&amp;"ibor"&amp;Tenor,AQ91,Trigger)</f>
        <v>42313</v>
      </c>
      <c r="AS91" s="257">
        <f>_xll.qlIndexFixing($AC$5,AP91,TRUE,_xll.ohTrigger(Trigger,Trigger1M))</f>
        <v>-7.0599124206447144E-4</v>
      </c>
      <c r="AT91" s="257">
        <f>_xll.qlIndexFixing($AU$1,AP91,TRUE,_xll.ohTrigger(Trigger,Trigger1M))</f>
        <v>-6.6316634802706775E-4</v>
      </c>
    </row>
    <row r="92" spans="1:46" ht="11.25" customHeight="1" x14ac:dyDescent="0.25">
      <c r="A92" s="106" t="s">
        <v>243</v>
      </c>
      <c r="B92" s="340" t="str">
        <v>52Y</v>
      </c>
      <c r="C92" s="340" t="e">
        <v>#N/A</v>
      </c>
      <c r="D92" s="381" t="e">
        <f t="shared" si="31"/>
        <v>#N/A</v>
      </c>
      <c r="E92" s="339" t="s">
        <v>8</v>
      </c>
      <c r="F92" s="335" t="s">
        <v>9</v>
      </c>
      <c r="G92" s="295" t="s">
        <v>10</v>
      </c>
      <c r="H92" s="335" t="s">
        <v>11</v>
      </c>
      <c r="I92" s="398" t="e">
        <v>#N/A</v>
      </c>
      <c r="J92" s="340" t="str">
        <f t="shared" si="19"/>
        <v>EURYC1M_AB1E_52Y</v>
      </c>
      <c r="K92" s="344" t="str">
        <f>IFERROR(_xll.qlSwapRateHelper2(,IF(DataSelect="Reference",$I92,J92),,$D92,Calendar,$G92,$F92,$H92,$K$22,0,E92,Discounting,Permanent,_xll.ohTrigger(Trigger,DataSelect),ObjectOverwrite),"--")</f>
        <v>--</v>
      </c>
      <c r="L92" s="339" t="b">
        <f t="shared" si="29"/>
        <v>0</v>
      </c>
      <c r="N92" s="351" t="str">
        <f t="shared" si="24"/>
        <v>SW</v>
      </c>
      <c r="O92" s="351" t="str">
        <f t="shared" si="25"/>
        <v>56Y</v>
      </c>
      <c r="P92" s="355" t="str">
        <f t="shared" ref="P92:Q92" si="34">K96</f>
        <v>--</v>
      </c>
      <c r="Q92" s="351" t="b">
        <f t="shared" si="34"/>
        <v>0</v>
      </c>
      <c r="R92" s="359">
        <v>1</v>
      </c>
      <c r="S92" s="359">
        <v>1</v>
      </c>
      <c r="T92" s="106" t="e">
        <v>#N/A</v>
      </c>
      <c r="U92" s="104" t="e">
        <f>_xll.qlRateHelperQuoteName(T92)</f>
        <v>#VALUE!</v>
      </c>
      <c r="V92" s="349" t="e">
        <f>_xll.qlRateHelperRate(T92,_xll.ohTrigger(Trigger,Trigger1M))</f>
        <v>#VALUE!</v>
      </c>
      <c r="W92" s="349" t="str">
        <f>IFERROR(_xll.qlFuturesRateHelperConvexityAdjustment(T92,Trigger),"--")</f>
        <v>--</v>
      </c>
      <c r="X92" s="105" t="e">
        <f>_xll.qlRateHelperEarliestDate(T92,Trigger)</f>
        <v>#VALUE!</v>
      </c>
      <c r="Y92" s="105" t="e">
        <f>_xll.qlRateHelperLatestDate(T92,Trigger)</f>
        <v>#VALUE!</v>
      </c>
      <c r="Z92" s="106" t="e">
        <v>#N/A</v>
      </c>
      <c r="AO92" s="104" t="s">
        <v>203</v>
      </c>
      <c r="AP92" s="105">
        <f>_xll.qlInterestRateIndexFixingDate(Currency&amp;"ibor"&amp;Tenor,AQ92,Trigger)</f>
        <v>42279</v>
      </c>
      <c r="AQ92" s="105">
        <f>_xll.qlCalendarAdvance(Calendar,AQ91,AO92,"f",,Trigger)</f>
        <v>42283</v>
      </c>
      <c r="AR92" s="105">
        <f>_xll.qlInterestRateIndexMaturity(Currency&amp;"ibor"&amp;Tenor,AQ92,Trigger)</f>
        <v>42314</v>
      </c>
      <c r="AS92" s="257">
        <f>_xll.qlIndexFixing($AC$5,AP92,TRUE,_xll.ohTrigger(Trigger,Trigger1M))</f>
        <v>-7.0898557466311709E-4</v>
      </c>
      <c r="AT92" s="257">
        <f>_xll.qlIndexFixing($AU$1,AP92,TRUE,_xll.ohTrigger(Trigger,Trigger1M))</f>
        <v>-6.6528600526776437E-4</v>
      </c>
    </row>
    <row r="93" spans="1:46" ht="11.25" customHeight="1" x14ac:dyDescent="0.25">
      <c r="A93" s="106" t="s">
        <v>243</v>
      </c>
      <c r="B93" s="340" t="str">
        <v>53Y</v>
      </c>
      <c r="C93" s="340" t="e">
        <v>#N/A</v>
      </c>
      <c r="D93" s="381" t="e">
        <f t="shared" si="31"/>
        <v>#N/A</v>
      </c>
      <c r="E93" s="339" t="s">
        <v>8</v>
      </c>
      <c r="F93" s="335" t="s">
        <v>9</v>
      </c>
      <c r="G93" s="295" t="s">
        <v>10</v>
      </c>
      <c r="H93" s="335" t="s">
        <v>11</v>
      </c>
      <c r="I93" s="398" t="e">
        <v>#N/A</v>
      </c>
      <c r="J93" s="340" t="str">
        <f t="shared" si="19"/>
        <v>EURYC1M_AB1E_53Y</v>
      </c>
      <c r="K93" s="344" t="str">
        <f>IFERROR(_xll.qlSwapRateHelper2(,IF(DataSelect="Reference",$I93,J93),,$D93,Calendar,$G93,$F93,$H93,$K$22,0,E93,Discounting,Permanent,_xll.ohTrigger(Trigger,DataSelect),ObjectOverwrite),"--")</f>
        <v>--</v>
      </c>
      <c r="L93" s="339" t="b">
        <f t="shared" si="29"/>
        <v>0</v>
      </c>
      <c r="N93" s="351" t="str">
        <f t="shared" si="24"/>
        <v>SW</v>
      </c>
      <c r="O93" s="351" t="str">
        <f t="shared" si="25"/>
        <v>57Y</v>
      </c>
      <c r="P93" s="355" t="str">
        <f t="shared" ref="P93:Q93" si="35">K97</f>
        <v>--</v>
      </c>
      <c r="Q93" s="351" t="b">
        <f t="shared" si="35"/>
        <v>0</v>
      </c>
      <c r="R93" s="359">
        <v>1</v>
      </c>
      <c r="S93" s="359">
        <v>1</v>
      </c>
      <c r="T93" s="106" t="e">
        <v>#N/A</v>
      </c>
      <c r="U93" s="104" t="e">
        <f>_xll.qlRateHelperQuoteName(T93)</f>
        <v>#VALUE!</v>
      </c>
      <c r="V93" s="349" t="e">
        <f>_xll.qlRateHelperRate(T93,_xll.ohTrigger(Trigger,Trigger1M))</f>
        <v>#VALUE!</v>
      </c>
      <c r="W93" s="349" t="str">
        <f>IFERROR(_xll.qlFuturesRateHelperConvexityAdjustment(T93,Trigger),"--")</f>
        <v>--</v>
      </c>
      <c r="X93" s="105" t="e">
        <f>_xll.qlRateHelperEarliestDate(T93,Trigger)</f>
        <v>#VALUE!</v>
      </c>
      <c r="Y93" s="105" t="e">
        <f>_xll.qlRateHelperLatestDate(T93,Trigger)</f>
        <v>#VALUE!</v>
      </c>
      <c r="Z93" s="106" t="e">
        <v>#N/A</v>
      </c>
      <c r="AO93" s="104" t="s">
        <v>203</v>
      </c>
      <c r="AP93" s="105">
        <f>_xll.qlInterestRateIndexFixingDate(Currency&amp;"ibor"&amp;Tenor,AQ93,Trigger)</f>
        <v>42282</v>
      </c>
      <c r="AQ93" s="105">
        <f>_xll.qlCalendarAdvance(Calendar,AQ92,AO93,"f",,Trigger)</f>
        <v>42284</v>
      </c>
      <c r="AR93" s="105">
        <f>_xll.qlInterestRateIndexMaturity(Currency&amp;"ibor"&amp;Tenor,AQ93,Trigger)</f>
        <v>42317</v>
      </c>
      <c r="AS93" s="257">
        <f>_xll.qlIndexFixing($AC$5,AP93,TRUE,_xll.ohTrigger(Trigger,Trigger1M))</f>
        <v>-7.165850375963472E-4</v>
      </c>
      <c r="AT93" s="257">
        <f>_xll.qlIndexFixing($AU$1,AP93,TRUE,_xll.ohTrigger(Trigger,Trigger1M))</f>
        <v>-6.7376116291242101E-4</v>
      </c>
    </row>
    <row r="94" spans="1:46" ht="11.25" customHeight="1" x14ac:dyDescent="0.25">
      <c r="A94" s="106" t="s">
        <v>243</v>
      </c>
      <c r="B94" s="340" t="str">
        <v>54Y</v>
      </c>
      <c r="C94" s="340" t="e">
        <v>#N/A</v>
      </c>
      <c r="D94" s="381" t="e">
        <f t="shared" si="31"/>
        <v>#N/A</v>
      </c>
      <c r="E94" s="339" t="s">
        <v>8</v>
      </c>
      <c r="F94" s="335" t="s">
        <v>9</v>
      </c>
      <c r="G94" s="295" t="s">
        <v>10</v>
      </c>
      <c r="H94" s="335" t="s">
        <v>11</v>
      </c>
      <c r="I94" s="398" t="e">
        <v>#N/A</v>
      </c>
      <c r="J94" s="340" t="str">
        <f t="shared" si="19"/>
        <v>EURYC1M_AB1E_54Y</v>
      </c>
      <c r="K94" s="344" t="str">
        <f>IFERROR(_xll.qlSwapRateHelper2(,IF(DataSelect="Reference",$I94,J94),,$D94,Calendar,$G94,$F94,$H94,$K$22,0,E94,Discounting,Permanent,_xll.ohTrigger(Trigger,DataSelect),ObjectOverwrite),"--")</f>
        <v>--</v>
      </c>
      <c r="L94" s="339" t="b">
        <f t="shared" si="29"/>
        <v>0</v>
      </c>
      <c r="N94" s="351" t="str">
        <f t="shared" si="24"/>
        <v>SW</v>
      </c>
      <c r="O94" s="351" t="str">
        <f t="shared" si="25"/>
        <v>58Y</v>
      </c>
      <c r="P94" s="355" t="str">
        <f t="shared" ref="P94:Q94" si="36">K98</f>
        <v>--</v>
      </c>
      <c r="Q94" s="351" t="b">
        <f t="shared" si="36"/>
        <v>0</v>
      </c>
      <c r="R94" s="359">
        <v>1</v>
      </c>
      <c r="S94" s="359">
        <v>1</v>
      </c>
      <c r="T94" s="106" t="e">
        <v>#N/A</v>
      </c>
      <c r="U94" s="104" t="e">
        <f>_xll.qlRateHelperQuoteName(T94)</f>
        <v>#VALUE!</v>
      </c>
      <c r="V94" s="349" t="e">
        <f>_xll.qlRateHelperRate(T94,_xll.ohTrigger(Trigger,Trigger1M))</f>
        <v>#VALUE!</v>
      </c>
      <c r="W94" s="349" t="str">
        <f>IFERROR(_xll.qlFuturesRateHelperConvexityAdjustment(T94,Trigger),"--")</f>
        <v>--</v>
      </c>
      <c r="X94" s="105" t="e">
        <f>_xll.qlRateHelperEarliestDate(T94,Trigger)</f>
        <v>#VALUE!</v>
      </c>
      <c r="Y94" s="105" t="e">
        <f>_xll.qlRateHelperLatestDate(T94,Trigger)</f>
        <v>#VALUE!</v>
      </c>
      <c r="Z94" s="106" t="e">
        <v>#N/A</v>
      </c>
      <c r="AO94" s="104" t="s">
        <v>203</v>
      </c>
      <c r="AP94" s="105">
        <f>_xll.qlInterestRateIndexFixingDate(Currency&amp;"ibor"&amp;Tenor,AQ94,Trigger)</f>
        <v>42283</v>
      </c>
      <c r="AQ94" s="105">
        <f>_xll.qlCalendarAdvance(Calendar,AQ93,AO94,"f",,Trigger)</f>
        <v>42285</v>
      </c>
      <c r="AR94" s="105">
        <f>_xll.qlInterestRateIndexMaturity(Currency&amp;"ibor"&amp;Tenor,AQ94,Trigger)</f>
        <v>42317</v>
      </c>
      <c r="AS94" s="257">
        <f>_xll.qlIndexFixing($AC$5,AP94,TRUE,_xll.ohTrigger(Trigger,Trigger1M))</f>
        <v>-7.1735122665880779E-4</v>
      </c>
      <c r="AT94" s="257">
        <f>_xll.qlIndexFixing($AU$1,AP94,TRUE,_xll.ohTrigger(Trigger,Trigger1M))</f>
        <v>-6.7418808141206377E-4</v>
      </c>
    </row>
    <row r="95" spans="1:46" ht="11.25" customHeight="1" x14ac:dyDescent="0.25">
      <c r="A95" s="106" t="s">
        <v>243</v>
      </c>
      <c r="B95" s="340" t="str">
        <v>55Y</v>
      </c>
      <c r="C95" s="340" t="e">
        <v>#N/A</v>
      </c>
      <c r="D95" s="381" t="e">
        <f t="shared" si="31"/>
        <v>#N/A</v>
      </c>
      <c r="E95" s="339" t="s">
        <v>8</v>
      </c>
      <c r="F95" s="335" t="s">
        <v>9</v>
      </c>
      <c r="G95" s="295" t="s">
        <v>10</v>
      </c>
      <c r="H95" s="335" t="s">
        <v>11</v>
      </c>
      <c r="I95" s="398" t="e">
        <v>#N/A</v>
      </c>
      <c r="J95" s="340" t="str">
        <f t="shared" si="19"/>
        <v>EURYC1M_AB1E_55Y</v>
      </c>
      <c r="K95" s="344" t="str">
        <f>IFERROR(_xll.qlSwapRateHelper2(,IF(DataSelect="Reference",$I95,J95),,$D95,Calendar,$G95,$F95,$H95,$K$22,0,E95,Discounting,Permanent,_xll.ohTrigger(Trigger,DataSelect),ObjectOverwrite),"--")</f>
        <v>--</v>
      </c>
      <c r="L95" s="339" t="b">
        <f t="shared" si="29"/>
        <v>0</v>
      </c>
      <c r="N95" s="351" t="str">
        <f t="shared" si="24"/>
        <v>SW</v>
      </c>
      <c r="O95" s="351" t="str">
        <f t="shared" si="25"/>
        <v>59Y</v>
      </c>
      <c r="P95" s="355" t="str">
        <f t="shared" ref="P95:Q95" si="37">K99</f>
        <v>--</v>
      </c>
      <c r="Q95" s="351" t="b">
        <f t="shared" si="37"/>
        <v>0</v>
      </c>
      <c r="R95" s="359">
        <v>1</v>
      </c>
      <c r="S95" s="359">
        <v>1</v>
      </c>
      <c r="T95" s="106" t="e">
        <v>#N/A</v>
      </c>
      <c r="U95" s="104" t="e">
        <f>_xll.qlRateHelperQuoteName(T95)</f>
        <v>#VALUE!</v>
      </c>
      <c r="V95" s="349" t="e">
        <f>_xll.qlRateHelperRate(T95,_xll.ohTrigger(Trigger,Trigger1M))</f>
        <v>#VALUE!</v>
      </c>
      <c r="W95" s="349" t="str">
        <f>IFERROR(_xll.qlFuturesRateHelperConvexityAdjustment(T95,Trigger),"--")</f>
        <v>--</v>
      </c>
      <c r="X95" s="105" t="e">
        <f>_xll.qlRateHelperEarliestDate(T95,Trigger)</f>
        <v>#VALUE!</v>
      </c>
      <c r="Y95" s="105" t="e">
        <f>_xll.qlRateHelperLatestDate(T95,Trigger)</f>
        <v>#VALUE!</v>
      </c>
      <c r="Z95" s="106" t="e">
        <v>#N/A</v>
      </c>
      <c r="AO95" s="104" t="s">
        <v>203</v>
      </c>
      <c r="AP95" s="105">
        <f>_xll.qlInterestRateIndexFixingDate(Currency&amp;"ibor"&amp;Tenor,AQ95,Trigger)</f>
        <v>42284</v>
      </c>
      <c r="AQ95" s="105">
        <f>_xll.qlCalendarAdvance(Calendar,AQ94,AO95,"f",,Trigger)</f>
        <v>42286</v>
      </c>
      <c r="AR95" s="105">
        <f>_xll.qlInterestRateIndexMaturity(Currency&amp;"ibor"&amp;Tenor,AQ95,Trigger)</f>
        <v>42317</v>
      </c>
      <c r="AS95" s="257">
        <f>_xll.qlIndexFixing($AC$5,AP95,TRUE,_xll.ohTrigger(Trigger,Trigger1M))</f>
        <v>-7.181503564275772E-4</v>
      </c>
      <c r="AT95" s="257">
        <f>_xll.qlIndexFixing($AU$1,AP95,TRUE,_xll.ohTrigger(Trigger,Trigger1M))</f>
        <v>-6.7464230439677247E-4</v>
      </c>
    </row>
    <row r="96" spans="1:46" ht="11.25" customHeight="1" x14ac:dyDescent="0.25">
      <c r="A96" s="106" t="s">
        <v>243</v>
      </c>
      <c r="B96" s="340" t="str">
        <v>56Y</v>
      </c>
      <c r="C96" s="340" t="e">
        <v>#N/A</v>
      </c>
      <c r="D96" s="381" t="e">
        <f t="shared" si="31"/>
        <v>#N/A</v>
      </c>
      <c r="E96" s="339" t="s">
        <v>8</v>
      </c>
      <c r="F96" s="335" t="s">
        <v>9</v>
      </c>
      <c r="G96" s="295" t="s">
        <v>10</v>
      </c>
      <c r="H96" s="335" t="s">
        <v>11</v>
      </c>
      <c r="I96" s="398" t="e">
        <v>#N/A</v>
      </c>
      <c r="J96" s="340" t="str">
        <f t="shared" si="19"/>
        <v>EURYC1M_AB1E_56Y</v>
      </c>
      <c r="K96" s="344" t="str">
        <f>IFERROR(_xll.qlSwapRateHelper2(,IF(DataSelect="Reference",$I96,J96),,$D96,Calendar,$G96,$F96,$H96,$K$22,0,E96,Discounting,Permanent,_xll.ohTrigger(Trigger,DataSelect),ObjectOverwrite),"--")</f>
        <v>--</v>
      </c>
      <c r="L96" s="339" t="b">
        <f t="shared" si="29"/>
        <v>0</v>
      </c>
      <c r="N96" s="356" t="str">
        <f t="shared" si="24"/>
        <v>SW</v>
      </c>
      <c r="O96" s="356" t="str">
        <f t="shared" si="25"/>
        <v>60Y</v>
      </c>
      <c r="P96" s="357" t="str">
        <f t="shared" ref="P96:Q96" si="38">K100</f>
        <v>--</v>
      </c>
      <c r="Q96" s="356" t="b">
        <f t="shared" si="38"/>
        <v>0</v>
      </c>
      <c r="R96" s="360">
        <v>1</v>
      </c>
      <c r="S96" s="360">
        <v>1</v>
      </c>
      <c r="T96" s="107" t="e">
        <v>#N/A</v>
      </c>
      <c r="U96" s="115" t="e">
        <f>_xll.qlRateHelperQuoteName(T96)</f>
        <v>#VALUE!</v>
      </c>
      <c r="V96" s="402" t="e">
        <f>_xll.qlRateHelperRate(T96,_xll.ohTrigger(Trigger,Trigger1M))</f>
        <v>#VALUE!</v>
      </c>
      <c r="W96" s="402" t="str">
        <f>IFERROR(_xll.qlFuturesRateHelperConvexityAdjustment(T96,Trigger),"--")</f>
        <v>--</v>
      </c>
      <c r="X96" s="108" t="e">
        <f>_xll.qlRateHelperEarliestDate(T96,Trigger)</f>
        <v>#VALUE!</v>
      </c>
      <c r="Y96" s="108" t="e">
        <f>_xll.qlRateHelperLatestDate(T96,Trigger)</f>
        <v>#VALUE!</v>
      </c>
      <c r="Z96" s="107" t="e">
        <v>#N/A</v>
      </c>
      <c r="AO96" s="104" t="s">
        <v>203</v>
      </c>
      <c r="AP96" s="105">
        <f>_xll.qlInterestRateIndexFixingDate(Currency&amp;"ibor"&amp;Tenor,AQ96,Trigger)</f>
        <v>42285</v>
      </c>
      <c r="AQ96" s="105">
        <f>_xll.qlCalendarAdvance(Calendar,AQ95,AO96,"f",,Trigger)</f>
        <v>42289</v>
      </c>
      <c r="AR96" s="105">
        <f>_xll.qlInterestRateIndexMaturity(Currency&amp;"ibor"&amp;Tenor,AQ96,Trigger)</f>
        <v>42320</v>
      </c>
      <c r="AS96" s="257">
        <f>_xll.qlIndexFixing($AC$5,AP96,TRUE,_xll.ohTrigger(Trigger,Trigger1M))</f>
        <v>-7.275878136355523E-4</v>
      </c>
      <c r="AT96" s="257">
        <f>_xll.qlIndexFixing($AU$1,AP96,TRUE,_xll.ohTrigger(Trigger,Trigger1M))</f>
        <v>-6.8769955021037949E-4</v>
      </c>
    </row>
    <row r="97" spans="1:46" ht="11.25" customHeight="1" x14ac:dyDescent="0.25">
      <c r="A97" s="106" t="s">
        <v>243</v>
      </c>
      <c r="B97" s="340" t="str">
        <v>57Y</v>
      </c>
      <c r="C97" s="340" t="e">
        <v>#N/A</v>
      </c>
      <c r="D97" s="381" t="e">
        <f t="shared" si="31"/>
        <v>#N/A</v>
      </c>
      <c r="E97" s="339" t="s">
        <v>8</v>
      </c>
      <c r="F97" s="335" t="s">
        <v>9</v>
      </c>
      <c r="G97" s="295" t="s">
        <v>10</v>
      </c>
      <c r="H97" s="335" t="s">
        <v>11</v>
      </c>
      <c r="I97" s="398" t="e">
        <v>#N/A</v>
      </c>
      <c r="J97" s="340" t="str">
        <f t="shared" si="19"/>
        <v>EURYC1M_AB1E_57Y</v>
      </c>
      <c r="K97" s="344" t="str">
        <f>IFERROR(_xll.qlSwapRateHelper2(,IF(DataSelect="Reference",$I97,J97),,$D97,Calendar,$G97,$F97,$H97,$K$22,0,E97,Discounting,Permanent,_xll.ohTrigger(Trigger,DataSelect),ObjectOverwrite),"--")</f>
        <v>--</v>
      </c>
      <c r="L97" s="339" t="b">
        <f t="shared" si="29"/>
        <v>0</v>
      </c>
      <c r="AO97" s="104" t="s">
        <v>203</v>
      </c>
      <c r="AP97" s="105">
        <f>_xll.qlInterestRateIndexFixingDate(Currency&amp;"ibor"&amp;Tenor,AQ97,Trigger)</f>
        <v>42286</v>
      </c>
      <c r="AQ97" s="105">
        <f>_xll.qlCalendarAdvance(Calendar,AQ96,AO97,"f",,Trigger)</f>
        <v>42290</v>
      </c>
      <c r="AR97" s="105">
        <f>_xll.qlInterestRateIndexMaturity(Currency&amp;"ibor"&amp;Tenor,AQ97,Trigger)</f>
        <v>42321</v>
      </c>
      <c r="AS97" s="257">
        <f>_xll.qlIndexFixing($AC$5,AP97,TRUE,_xll.ohTrigger(Trigger,Trigger1M))</f>
        <v>-7.3079422713155781E-4</v>
      </c>
      <c r="AT97" s="257">
        <f>_xll.qlIndexFixing($AU$1,AP97,TRUE,_xll.ohTrigger(Trigger,Trigger1M))</f>
        <v>-6.9268701838947635E-4</v>
      </c>
    </row>
    <row r="98" spans="1:46" ht="11.25" customHeight="1" x14ac:dyDescent="0.25">
      <c r="A98" s="106" t="s">
        <v>243</v>
      </c>
      <c r="B98" s="340" t="str">
        <v>58Y</v>
      </c>
      <c r="C98" s="340" t="e">
        <v>#N/A</v>
      </c>
      <c r="D98" s="381" t="e">
        <f t="shared" si="31"/>
        <v>#N/A</v>
      </c>
      <c r="E98" s="339" t="s">
        <v>8</v>
      </c>
      <c r="F98" s="335" t="s">
        <v>9</v>
      </c>
      <c r="G98" s="295" t="s">
        <v>10</v>
      </c>
      <c r="H98" s="335" t="s">
        <v>11</v>
      </c>
      <c r="I98" s="398" t="e">
        <v>#N/A</v>
      </c>
      <c r="J98" s="340" t="str">
        <f t="shared" si="19"/>
        <v>EURYC1M_AB1E_58Y</v>
      </c>
      <c r="K98" s="344" t="str">
        <f>IFERROR(_xll.qlSwapRateHelper2(,IF(DataSelect="Reference",$I98,J98),,$D98,Calendar,$G98,$F98,$H98,$K$22,0,E98,Discounting,Permanent,_xll.ohTrigger(Trigger,DataSelect),ObjectOverwrite),"--")</f>
        <v>--</v>
      </c>
      <c r="L98" s="339" t="b">
        <f t="shared" si="29"/>
        <v>0</v>
      </c>
      <c r="AO98" s="104" t="s">
        <v>203</v>
      </c>
      <c r="AP98" s="105">
        <f>_xll.qlInterestRateIndexFixingDate(Currency&amp;"ibor"&amp;Tenor,AQ98,Trigger)</f>
        <v>42289</v>
      </c>
      <c r="AQ98" s="105">
        <f>_xll.qlCalendarAdvance(Calendar,AQ97,AO98,"f",,Trigger)</f>
        <v>42291</v>
      </c>
      <c r="AR98" s="105">
        <f>_xll.qlInterestRateIndexMaturity(Currency&amp;"ibor"&amp;Tenor,AQ98,Trigger)</f>
        <v>42324</v>
      </c>
      <c r="AS98" s="257">
        <f>_xll.qlIndexFixing($AC$5,AP98,TRUE,_xll.ohTrigger(Trigger,Trigger1M))</f>
        <v>-7.378858679092786E-4</v>
      </c>
      <c r="AT98" s="257">
        <f>_xll.qlIndexFixing($AU$1,AP98,TRUE,_xll.ohTrigger(Trigger,Trigger1M))</f>
        <v>-7.0599605357460609E-4</v>
      </c>
    </row>
    <row r="99" spans="1:46" ht="11.25" customHeight="1" x14ac:dyDescent="0.25">
      <c r="A99" s="106" t="s">
        <v>243</v>
      </c>
      <c r="B99" s="340" t="str">
        <v>59Y</v>
      </c>
      <c r="C99" s="340" t="e">
        <v>#N/A</v>
      </c>
      <c r="D99" s="381" t="e">
        <f t="shared" si="31"/>
        <v>#N/A</v>
      </c>
      <c r="E99" s="339" t="s">
        <v>8</v>
      </c>
      <c r="F99" s="335" t="s">
        <v>9</v>
      </c>
      <c r="G99" s="295" t="s">
        <v>10</v>
      </c>
      <c r="H99" s="335" t="s">
        <v>11</v>
      </c>
      <c r="I99" s="398" t="e">
        <v>#N/A</v>
      </c>
      <c r="J99" s="340" t="str">
        <f t="shared" si="19"/>
        <v>EURYC1M_AB1E_59Y</v>
      </c>
      <c r="K99" s="344" t="str">
        <f>IFERROR(_xll.qlSwapRateHelper2(,IF(DataSelect="Reference",$I99,J99),,$D99,Calendar,$G99,$F99,$H99,$K$22,0,E99,Discounting,Permanent,_xll.ohTrigger(Trigger,DataSelect),ObjectOverwrite),"--")</f>
        <v>--</v>
      </c>
      <c r="L99" s="339" t="b">
        <f t="shared" si="29"/>
        <v>0</v>
      </c>
      <c r="AO99" s="104" t="s">
        <v>203</v>
      </c>
      <c r="AP99" s="105">
        <f>_xll.qlInterestRateIndexFixingDate(Currency&amp;"ibor"&amp;Tenor,AQ99,Trigger)</f>
        <v>42290</v>
      </c>
      <c r="AQ99" s="105">
        <f>_xll.qlCalendarAdvance(Calendar,AQ98,AO99,"f",,Trigger)</f>
        <v>42292</v>
      </c>
      <c r="AR99" s="105">
        <f>_xll.qlInterestRateIndexMaturity(Currency&amp;"ibor"&amp;Tenor,AQ99,Trigger)</f>
        <v>42324</v>
      </c>
      <c r="AS99" s="257">
        <f>_xll.qlIndexFixing($AC$5,AP99,TRUE,_xll.ohTrigger(Trigger,Trigger1M))</f>
        <v>-7.3920621307940748E-4</v>
      </c>
      <c r="AT99" s="257">
        <f>_xll.qlIndexFixing($AU$1,AP99,TRUE,_xll.ohTrigger(Trigger,Trigger1M))</f>
        <v>-7.0742823902972263E-4</v>
      </c>
    </row>
    <row r="100" spans="1:46" ht="11.25" customHeight="1" x14ac:dyDescent="0.25">
      <c r="A100" s="107" t="s">
        <v>243</v>
      </c>
      <c r="B100" s="343" t="str">
        <v>60Y</v>
      </c>
      <c r="C100" s="343" t="e">
        <v>#N/A</v>
      </c>
      <c r="D100" s="394" t="e">
        <f t="shared" si="31"/>
        <v>#N/A</v>
      </c>
      <c r="E100" s="341" t="s">
        <v>8</v>
      </c>
      <c r="F100" s="342" t="s">
        <v>9</v>
      </c>
      <c r="G100" s="301" t="s">
        <v>10</v>
      </c>
      <c r="H100" s="342" t="s">
        <v>11</v>
      </c>
      <c r="I100" s="399" t="e">
        <v>#N/A</v>
      </c>
      <c r="J100" s="343" t="str">
        <f t="shared" si="19"/>
        <v>EURYC1M_AB1E_60Y</v>
      </c>
      <c r="K100" s="378" t="str">
        <f>IFERROR(_xll.qlSwapRateHelper2(,IF(DataSelect="Reference",$I100,J100),,$D100,Calendar,$G100,$F100,$H100,$K$22,0,E100,Discounting,Permanent,_xll.ohTrigger(Trigger,DataSelect),ObjectOverwrite),"--")</f>
        <v>--</v>
      </c>
      <c r="L100" s="341" t="b">
        <f t="shared" si="29"/>
        <v>0</v>
      </c>
      <c r="AO100" s="104" t="s">
        <v>203</v>
      </c>
      <c r="AP100" s="105">
        <f>_xll.qlInterestRateIndexFixingDate(Currency&amp;"ibor"&amp;Tenor,AQ100,Trigger)</f>
        <v>42291</v>
      </c>
      <c r="AQ100" s="105">
        <f>_xll.qlCalendarAdvance(Calendar,AQ99,AO100,"f",,Trigger)</f>
        <v>42293</v>
      </c>
      <c r="AR100" s="105">
        <f>_xll.qlInterestRateIndexMaturity(Currency&amp;"ibor"&amp;Tenor,AQ100,Trigger)</f>
        <v>42324</v>
      </c>
      <c r="AS100" s="257">
        <f>_xll.qlIndexFixing($AC$5,AP100,TRUE,_xll.ohTrigger(Trigger,Trigger1M))</f>
        <v>-7.405952505540863E-4</v>
      </c>
      <c r="AT100" s="257">
        <f>_xll.qlIndexFixing($AU$1,AP100,TRUE,_xll.ohTrigger(Trigger,Trigger1M))</f>
        <v>-7.0895230696484352E-4</v>
      </c>
    </row>
    <row r="101" spans="1:46" ht="11.25" customHeight="1" x14ac:dyDescent="0.25">
      <c r="AO101" s="104" t="s">
        <v>203</v>
      </c>
      <c r="AP101" s="105">
        <f>_xll.qlInterestRateIndexFixingDate(Currency&amp;"ibor"&amp;Tenor,AQ101,Trigger)</f>
        <v>42292</v>
      </c>
      <c r="AQ101" s="105">
        <f>_xll.qlCalendarAdvance(Calendar,AQ100,AO101,"f",,Trigger)</f>
        <v>42296</v>
      </c>
      <c r="AR101" s="105">
        <f>_xll.qlInterestRateIndexMaturity(Currency&amp;"ibor"&amp;Tenor,AQ101,Trigger)</f>
        <v>42327</v>
      </c>
      <c r="AS101" s="257">
        <f>_xll.qlIndexFixing($AC$5,AP101,TRUE,_xll.ohTrigger(Trigger,Trigger1M))</f>
        <v>-7.5066894783945841E-4</v>
      </c>
      <c r="AT101" s="257">
        <f>_xll.qlIndexFixing($AU$1,AP101,TRUE,_xll.ohTrigger(Trigger,Trigger1M))</f>
        <v>-7.2620830769252619E-4</v>
      </c>
    </row>
    <row r="102" spans="1:46" ht="11.25" customHeight="1" x14ac:dyDescent="0.25">
      <c r="AO102" s="104" t="s">
        <v>203</v>
      </c>
      <c r="AP102" s="105">
        <f>_xll.qlInterestRateIndexFixingDate(Currency&amp;"ibor"&amp;Tenor,AQ102,Trigger)</f>
        <v>42293</v>
      </c>
      <c r="AQ102" s="105">
        <f>_xll.qlCalendarAdvance(Calendar,AQ101,AO102,"f",,Trigger)</f>
        <v>42297</v>
      </c>
      <c r="AR102" s="105">
        <f>_xll.qlInterestRateIndexMaturity(Currency&amp;"ibor"&amp;Tenor,AQ102,Trigger)</f>
        <v>42328</v>
      </c>
      <c r="AS102" s="257">
        <f>_xll.qlIndexFixing($AC$5,AP102,TRUE,_xll.ohTrigger(Trigger,Trigger1M))</f>
        <v>-7.5408744100412934E-4</v>
      </c>
      <c r="AT102" s="257">
        <f>_xll.qlIndexFixing($AU$1,AP102,TRUE,_xll.ohTrigger(Trigger,Trigger1M))</f>
        <v>-7.319556274094426E-4</v>
      </c>
    </row>
    <row r="103" spans="1:46" ht="11.25" customHeight="1" x14ac:dyDescent="0.25">
      <c r="AO103" s="104" t="s">
        <v>203</v>
      </c>
      <c r="AP103" s="105">
        <f>_xll.qlInterestRateIndexFixingDate(Currency&amp;"ibor"&amp;Tenor,AQ103,Trigger)</f>
        <v>42296</v>
      </c>
      <c r="AQ103" s="105">
        <f>_xll.qlCalendarAdvance(Calendar,AQ102,AO103,"f",,Trigger)</f>
        <v>42298</v>
      </c>
      <c r="AR103" s="105">
        <f>_xll.qlInterestRateIndexMaturity(Currency&amp;"ibor"&amp;Tenor,AQ103,Trigger)</f>
        <v>42331</v>
      </c>
      <c r="AS103" s="257">
        <f>_xll.qlIndexFixing($AC$5,AP103,TRUE,_xll.ohTrigger(Trigger,Trigger1M))</f>
        <v>-7.6058127641331907E-4</v>
      </c>
      <c r="AT103" s="257">
        <f>_xll.qlIndexFixing($AU$1,AP103,TRUE,_xll.ohTrigger(Trigger,Trigger1M))</f>
        <v>-7.4312593632118831E-4</v>
      </c>
    </row>
    <row r="104" spans="1:46" ht="11.25" customHeight="1" x14ac:dyDescent="0.25">
      <c r="AO104" s="104" t="s">
        <v>203</v>
      </c>
      <c r="AP104" s="105">
        <f>_xll.qlInterestRateIndexFixingDate(Currency&amp;"ibor"&amp;Tenor,AQ104,Trigger)</f>
        <v>42297</v>
      </c>
      <c r="AQ104" s="105">
        <f>_xll.qlCalendarAdvance(Calendar,AQ103,AO104,"f",,Trigger)</f>
        <v>42299</v>
      </c>
      <c r="AR104" s="105">
        <f>_xll.qlInterestRateIndexMaturity(Currency&amp;"ibor"&amp;Tenor,AQ104,Trigger)</f>
        <v>42331</v>
      </c>
      <c r="AS104" s="257">
        <f>_xll.qlIndexFixing($AC$5,AP104,TRUE,_xll.ohTrigger(Trigger,Trigger1M))</f>
        <v>-7.6249936149325181E-4</v>
      </c>
      <c r="AT104" s="257">
        <f>_xll.qlIndexFixing($AU$1,AP104,TRUE,_xll.ohTrigger(Trigger,Trigger1M))</f>
        <v>-7.4571434043893547E-4</v>
      </c>
    </row>
    <row r="105" spans="1:46" ht="11.25" customHeight="1" x14ac:dyDescent="0.25">
      <c r="AO105" s="104" t="s">
        <v>203</v>
      </c>
      <c r="AP105" s="105">
        <f>_xll.qlInterestRateIndexFixingDate(Currency&amp;"ibor"&amp;Tenor,AQ105,Trigger)</f>
        <v>42298</v>
      </c>
      <c r="AQ105" s="105">
        <f>_xll.qlCalendarAdvance(Calendar,AQ104,AO105,"f",,Trigger)</f>
        <v>42300</v>
      </c>
      <c r="AR105" s="105">
        <f>_xll.qlInterestRateIndexMaturity(Currency&amp;"ibor"&amp;Tenor,AQ105,Trigger)</f>
        <v>42331</v>
      </c>
      <c r="AS105" s="257">
        <f>_xll.qlIndexFixing($AC$5,AP105,TRUE,_xll.ohTrigger(Trigger,Trigger1M))</f>
        <v>-7.6452470232386339E-4</v>
      </c>
      <c r="AT105" s="257">
        <f>_xll.qlIndexFixing($AU$1,AP105,TRUE,_xll.ohTrigger(Trigger,Trigger1M))</f>
        <v>-7.4846889520390413E-4</v>
      </c>
    </row>
    <row r="106" spans="1:46" ht="11.25" customHeight="1" x14ac:dyDescent="0.25">
      <c r="AO106" s="104" t="s">
        <v>203</v>
      </c>
      <c r="AP106" s="105">
        <f>_xll.qlInterestRateIndexFixingDate(Currency&amp;"ibor"&amp;Tenor,AQ106,Trigger)</f>
        <v>42299</v>
      </c>
      <c r="AQ106" s="105">
        <f>_xll.qlCalendarAdvance(Calendar,AQ105,AO106,"f",,Trigger)</f>
        <v>42303</v>
      </c>
      <c r="AR106" s="105">
        <f>_xll.qlInterestRateIndexMaturity(Currency&amp;"ibor"&amp;Tenor,AQ106,Trigger)</f>
        <v>42334</v>
      </c>
      <c r="AS106" s="257">
        <f>_xll.qlIndexFixing($AC$5,AP106,TRUE,_xll.ohTrigger(Trigger,Trigger1M))</f>
        <v>-7.7523463582262672E-4</v>
      </c>
      <c r="AT106" s="257">
        <f>_xll.qlIndexFixing($AU$1,AP106,TRUE,_xll.ohTrigger(Trigger,Trigger1M))</f>
        <v>-7.6275695103270838E-4</v>
      </c>
    </row>
    <row r="107" spans="1:46" ht="11.25" customHeight="1" x14ac:dyDescent="0.25">
      <c r="AO107" s="104" t="s">
        <v>203</v>
      </c>
      <c r="AP107" s="105">
        <f>_xll.qlInterestRateIndexFixingDate(Currency&amp;"ibor"&amp;Tenor,AQ107,Trigger)</f>
        <v>42300</v>
      </c>
      <c r="AQ107" s="105">
        <f>_xll.qlCalendarAdvance(Calendar,AQ106,AO107,"f",,Trigger)</f>
        <v>42304</v>
      </c>
      <c r="AR107" s="105">
        <f>_xll.qlInterestRateIndexMaturity(Currency&amp;"ibor"&amp;Tenor,AQ107,Trigger)</f>
        <v>42335</v>
      </c>
      <c r="AS107" s="257">
        <f>_xll.qlIndexFixing($AC$5,AP107,TRUE,_xll.ohTrigger(Trigger,Trigger1M))</f>
        <v>-7.7886520734346456E-4</v>
      </c>
      <c r="AT107" s="257">
        <f>_xll.qlIndexFixing($AU$1,AP107,TRUE,_xll.ohTrigger(Trigger,Trigger1M))</f>
        <v>-7.6676284795785057E-4</v>
      </c>
    </row>
    <row r="108" spans="1:46" ht="11.25" customHeight="1" x14ac:dyDescent="0.25">
      <c r="AO108" s="104" t="s">
        <v>203</v>
      </c>
      <c r="AP108" s="105">
        <f>_xll.qlInterestRateIndexFixingDate(Currency&amp;"ibor"&amp;Tenor,AQ108,Trigger)</f>
        <v>42303</v>
      </c>
      <c r="AQ108" s="105">
        <f>_xll.qlCalendarAdvance(Calendar,AQ107,AO108,"f",,Trigger)</f>
        <v>42305</v>
      </c>
      <c r="AR108" s="105">
        <f>_xll.qlInterestRateIndexMaturity(Currency&amp;"ibor"&amp;Tenor,AQ108,Trigger)</f>
        <v>42338</v>
      </c>
      <c r="AS108" s="257">
        <f>_xll.qlIndexFixing($AC$5,AP108,TRUE,_xll.ohTrigger(Trigger,Trigger1M))</f>
        <v>-7.8467125440876122E-4</v>
      </c>
      <c r="AT108" s="257">
        <f>_xll.qlIndexFixing($AU$1,AP108,TRUE,_xll.ohTrigger(Trigger,Trigger1M))</f>
        <v>-7.6870373703862396E-4</v>
      </c>
    </row>
    <row r="109" spans="1:46" ht="11.25" customHeight="1" x14ac:dyDescent="0.25">
      <c r="AO109" s="104" t="s">
        <v>203</v>
      </c>
      <c r="AP109" s="105">
        <f>_xll.qlInterestRateIndexFixingDate(Currency&amp;"ibor"&amp;Tenor,AQ109,Trigger)</f>
        <v>42304</v>
      </c>
      <c r="AQ109" s="105">
        <f>_xll.qlCalendarAdvance(Calendar,AQ108,AO109,"f",,Trigger)</f>
        <v>42306</v>
      </c>
      <c r="AR109" s="105">
        <f>_xll.qlInterestRateIndexMaturity(Currency&amp;"ibor"&amp;Tenor,AQ109,Trigger)</f>
        <v>42338</v>
      </c>
      <c r="AS109" s="257">
        <f>_xll.qlIndexFixing($AC$5,AP109,TRUE,_xll.ohTrigger(Trigger,Trigger1M))</f>
        <v>-7.8723066295874333E-4</v>
      </c>
      <c r="AT109" s="257">
        <f>_xll.qlIndexFixing($AU$1,AP109,TRUE,_xll.ohTrigger(Trigger,Trigger1M))</f>
        <v>-7.7208497953881738E-4</v>
      </c>
    </row>
    <row r="110" spans="1:46" ht="11.25" customHeight="1" x14ac:dyDescent="0.25">
      <c r="AO110" s="104" t="s">
        <v>203</v>
      </c>
      <c r="AP110" s="105">
        <f>_xll.qlInterestRateIndexFixingDate(Currency&amp;"ibor"&amp;Tenor,AQ110,Trigger)</f>
        <v>42305</v>
      </c>
      <c r="AQ110" s="105">
        <f>_xll.qlCalendarAdvance(Calendar,AQ109,AO110,"f",,Trigger)</f>
        <v>42307</v>
      </c>
      <c r="AR110" s="105">
        <f>_xll.qlInterestRateIndexMaturity(Currency&amp;"ibor"&amp;Tenor,AQ110,Trigger)</f>
        <v>42338</v>
      </c>
      <c r="AS110" s="257">
        <f>_xll.qlIndexFixing($AC$5,AP110,TRUE,_xll.ohTrigger(Trigger,Trigger1M))</f>
        <v>-7.8993870256231194E-4</v>
      </c>
      <c r="AT110" s="257">
        <f>_xll.qlIndexFixing($AU$1,AP110,TRUE,_xll.ohTrigger(Trigger,Trigger1M))</f>
        <v>-7.7568314831944645E-4</v>
      </c>
    </row>
    <row r="111" spans="1:46" ht="11.25" customHeight="1" x14ac:dyDescent="0.25">
      <c r="AO111" s="104" t="s">
        <v>203</v>
      </c>
      <c r="AP111" s="105">
        <f>_xll.qlInterestRateIndexFixingDate(Currency&amp;"ibor"&amp;Tenor,AQ111,Trigger)</f>
        <v>42306</v>
      </c>
      <c r="AQ111" s="105">
        <f>_xll.qlCalendarAdvance(Calendar,AQ110,AO111,"f",,Trigger)</f>
        <v>42310</v>
      </c>
      <c r="AR111" s="105">
        <f>_xll.qlInterestRateIndexMaturity(Currency&amp;"ibor"&amp;Tenor,AQ111,Trigger)</f>
        <v>42340</v>
      </c>
      <c r="AS111" s="257">
        <f>_xll.qlIndexFixing($AC$5,AP111,TRUE,_xll.ohTrigger(Trigger,Trigger1M))</f>
        <v>-8.0056120009031062E-4</v>
      </c>
      <c r="AT111" s="257">
        <f>_xll.qlIndexFixing($AU$1,AP111,TRUE,_xll.ohTrigger(Trigger,Trigger1M))</f>
        <v>-7.8235795579306711E-4</v>
      </c>
    </row>
    <row r="112" spans="1:46" ht="11.25" customHeight="1" x14ac:dyDescent="0.25">
      <c r="AO112" s="104" t="s">
        <v>203</v>
      </c>
      <c r="AP112" s="105">
        <f>_xll.qlInterestRateIndexFixingDate(Currency&amp;"ibor"&amp;Tenor,AQ112,Trigger)</f>
        <v>42307</v>
      </c>
      <c r="AQ112" s="105">
        <f>_xll.qlCalendarAdvance(Calendar,AQ111,AO112,"f",,Trigger)</f>
        <v>42311</v>
      </c>
      <c r="AR112" s="105">
        <f>_xll.qlInterestRateIndexMaturity(Currency&amp;"ibor"&amp;Tenor,AQ112,Trigger)</f>
        <v>42341</v>
      </c>
      <c r="AS112" s="257">
        <f>_xll.qlIndexFixing($AC$5,AP112,TRUE,_xll.ohTrigger(Trigger,Trigger1M))</f>
        <v>-7.935999246355685E-4</v>
      </c>
      <c r="AT112" s="257">
        <f>_xll.qlIndexFixing($AU$1,AP112,TRUE,_xll.ohTrigger(Trigger,Trigger1M))</f>
        <v>-7.8231265040829001E-4</v>
      </c>
    </row>
    <row r="113" spans="41:46" ht="11.25" customHeight="1" x14ac:dyDescent="0.25">
      <c r="AO113" s="104" t="s">
        <v>203</v>
      </c>
      <c r="AP113" s="105">
        <f>_xll.qlInterestRateIndexFixingDate(Currency&amp;"ibor"&amp;Tenor,AQ113,Trigger)</f>
        <v>42310</v>
      </c>
      <c r="AQ113" s="105">
        <f>_xll.qlCalendarAdvance(Calendar,AQ112,AO113,"f",,Trigger)</f>
        <v>42312</v>
      </c>
      <c r="AR113" s="105">
        <f>_xll.qlInterestRateIndexMaturity(Currency&amp;"ibor"&amp;Tenor,AQ113,Trigger)</f>
        <v>42342</v>
      </c>
      <c r="AS113" s="257">
        <f>_xll.qlIndexFixing($AC$5,AP113,TRUE,_xll.ohTrigger(Trigger,Trigger1M))</f>
        <v>-7.8654917277054537E-4</v>
      </c>
      <c r="AT113" s="257">
        <f>_xll.qlIndexFixing($AU$1,AP113,TRUE,_xll.ohTrigger(Trigger,Trigger1M))</f>
        <v>-7.8092400528007033E-4</v>
      </c>
    </row>
    <row r="114" spans="41:46" ht="11.25" customHeight="1" x14ac:dyDescent="0.25">
      <c r="AO114" s="104" t="s">
        <v>203</v>
      </c>
      <c r="AP114" s="105">
        <f>_xll.qlInterestRateIndexFixingDate(Currency&amp;"ibor"&amp;Tenor,AQ114,Trigger)</f>
        <v>42311</v>
      </c>
      <c r="AQ114" s="105">
        <f>_xll.qlCalendarAdvance(Calendar,AQ113,AO114,"f",,Trigger)</f>
        <v>42313</v>
      </c>
      <c r="AR114" s="105">
        <f>_xll.qlInterestRateIndexMaturity(Currency&amp;"ibor"&amp;Tenor,AQ114,Trigger)</f>
        <v>42345</v>
      </c>
      <c r="AS114" s="257">
        <f>_xll.qlIndexFixing($AC$5,AP114,TRUE,_xll.ohTrigger(Trigger,Trigger1M))</f>
        <v>-7.6609347871958722E-4</v>
      </c>
      <c r="AT114" s="257">
        <f>_xll.qlIndexFixing($AU$1,AP114,TRUE,_xll.ohTrigger(Trigger,Trigger1M))</f>
        <v>-7.6718590312552237E-4</v>
      </c>
    </row>
    <row r="115" spans="41:46" ht="11.25" customHeight="1" x14ac:dyDescent="0.25">
      <c r="AO115" s="104" t="s">
        <v>203</v>
      </c>
      <c r="AP115" s="105">
        <f>_xll.qlInterestRateIndexFixingDate(Currency&amp;"ibor"&amp;Tenor,AQ115,Trigger)</f>
        <v>42312</v>
      </c>
      <c r="AQ115" s="105">
        <f>_xll.qlCalendarAdvance(Calendar,AQ114,AO115,"f",,Trigger)</f>
        <v>42314</v>
      </c>
      <c r="AR115" s="105">
        <f>_xll.qlInterestRateIndexMaturity(Currency&amp;"ibor"&amp;Tenor,AQ115,Trigger)</f>
        <v>42345</v>
      </c>
      <c r="AS115" s="257">
        <f>_xll.qlIndexFixing($AC$5,AP115,TRUE,_xll.ohTrigger(Trigger,Trigger1M))</f>
        <v>-7.655200623195794E-4</v>
      </c>
      <c r="AT115" s="257">
        <f>_xll.qlIndexFixing($AU$1,AP115,TRUE,_xll.ohTrigger(Trigger,Trigger1M))</f>
        <v>-7.6852108645200374E-4</v>
      </c>
    </row>
    <row r="116" spans="41:46" ht="11.25" customHeight="1" x14ac:dyDescent="0.25">
      <c r="AO116" s="104" t="s">
        <v>203</v>
      </c>
      <c r="AP116" s="105">
        <f>_xll.qlInterestRateIndexFixingDate(Currency&amp;"ibor"&amp;Tenor,AQ116,Trigger)</f>
        <v>42313</v>
      </c>
      <c r="AQ116" s="105">
        <f>_xll.qlCalendarAdvance(Calendar,AQ115,AO116,"f",,Trigger)</f>
        <v>42317</v>
      </c>
      <c r="AR116" s="105">
        <f>_xll.qlInterestRateIndexMaturity(Currency&amp;"ibor"&amp;Tenor,AQ116,Trigger)</f>
        <v>42347</v>
      </c>
      <c r="AS116" s="257">
        <f>_xll.qlIndexFixing($AC$5,AP116,TRUE,_xll.ohTrigger(Trigger,Trigger1M))</f>
        <v>-7.4995326169569054E-4</v>
      </c>
      <c r="AT116" s="257">
        <f>_xll.qlIndexFixing($AU$1,AP116,TRUE,_xll.ohTrigger(Trigger,Trigger1M))</f>
        <v>-7.56339274840645E-4</v>
      </c>
    </row>
    <row r="117" spans="41:46" ht="11.25" customHeight="1" x14ac:dyDescent="0.25">
      <c r="AO117" s="104" t="s">
        <v>203</v>
      </c>
      <c r="AP117" s="105">
        <f>_xll.qlInterestRateIndexFixingDate(Currency&amp;"ibor"&amp;Tenor,AQ117,Trigger)</f>
        <v>42314</v>
      </c>
      <c r="AQ117" s="105">
        <f>_xll.qlCalendarAdvance(Calendar,AQ116,AO117,"f",,Trigger)</f>
        <v>42318</v>
      </c>
      <c r="AR117" s="105">
        <f>_xll.qlInterestRateIndexMaturity(Currency&amp;"ibor"&amp;Tenor,AQ117,Trigger)</f>
        <v>42348</v>
      </c>
      <c r="AS117" s="257">
        <f>_xll.qlIndexFixing($AC$5,AP117,TRUE,_xll.ohTrigger(Trigger,Trigger1M))</f>
        <v>-7.4236564798102478E-4</v>
      </c>
      <c r="AT117" s="257">
        <f>_xll.qlIndexFixing($AU$1,AP117,TRUE,_xll.ohTrigger(Trigger,Trigger1M))</f>
        <v>-7.4842645859174439E-4</v>
      </c>
    </row>
    <row r="118" spans="41:46" ht="11.25" customHeight="1" x14ac:dyDescent="0.25">
      <c r="AO118" s="104" t="s">
        <v>203</v>
      </c>
      <c r="AP118" s="105">
        <f>_xll.qlInterestRateIndexFixingDate(Currency&amp;"ibor"&amp;Tenor,AQ118,Trigger)</f>
        <v>42317</v>
      </c>
      <c r="AQ118" s="105">
        <f>_xll.qlCalendarAdvance(Calendar,AQ117,AO118,"f",,Trigger)</f>
        <v>42319</v>
      </c>
      <c r="AR118" s="105">
        <f>_xll.qlInterestRateIndexMaturity(Currency&amp;"ibor"&amp;Tenor,AQ118,Trigger)</f>
        <v>42349</v>
      </c>
      <c r="AS118" s="257">
        <f>_xll.qlIndexFixing($AC$5,AP118,TRUE,_xll.ohTrigger(Trigger,Trigger1M))</f>
        <v>-7.3468855671698918E-4</v>
      </c>
      <c r="AT118" s="257">
        <f>_xll.qlIndexFixing($AU$1,AP118,TRUE,_xll.ohTrigger(Trigger,Trigger1M))</f>
        <v>-7.3970273401569031E-4</v>
      </c>
    </row>
    <row r="119" spans="41:46" ht="11.25" customHeight="1" x14ac:dyDescent="0.25">
      <c r="AO119" s="104" t="s">
        <v>203</v>
      </c>
      <c r="AP119" s="105">
        <f>_xll.qlInterestRateIndexFixingDate(Currency&amp;"ibor"&amp;Tenor,AQ119,Trigger)</f>
        <v>42318</v>
      </c>
      <c r="AQ119" s="105">
        <f>_xll.qlCalendarAdvance(Calendar,AQ118,AO119,"f",,Trigger)</f>
        <v>42320</v>
      </c>
      <c r="AR119" s="105">
        <f>_xll.qlInterestRateIndexMaturity(Currency&amp;"ibor"&amp;Tenor,AQ119,Trigger)</f>
        <v>42352</v>
      </c>
      <c r="AS119" s="257">
        <f>_xll.qlIndexFixing($AC$5,AP119,TRUE,_xll.ohTrigger(Trigger,Trigger1M))</f>
        <v>-7.1634677646828515E-4</v>
      </c>
      <c r="AT119" s="257">
        <f>_xll.qlIndexFixing($AU$1,AP119,TRUE,_xll.ohTrigger(Trigger,Trigger1M))</f>
        <v>-7.1634164452966109E-4</v>
      </c>
    </row>
    <row r="120" spans="41:46" ht="11.25" customHeight="1" x14ac:dyDescent="0.25">
      <c r="AO120" s="104" t="s">
        <v>203</v>
      </c>
      <c r="AP120" s="105">
        <f>_xll.qlInterestRateIndexFixingDate(Currency&amp;"ibor"&amp;Tenor,AQ120,Trigger)</f>
        <v>42319</v>
      </c>
      <c r="AQ120" s="105">
        <f>_xll.qlCalendarAdvance(Calendar,AQ119,AO120,"f",,Trigger)</f>
        <v>42321</v>
      </c>
      <c r="AR120" s="105">
        <f>_xll.qlInterestRateIndexMaturity(Currency&amp;"ibor"&amp;Tenor,AQ120,Trigger)</f>
        <v>42352</v>
      </c>
      <c r="AS120" s="257">
        <f>_xll.qlIndexFixing($AC$5,AP120,TRUE,_xll.ohTrigger(Trigger,Trigger1M))</f>
        <v>-7.1384129361906992E-4</v>
      </c>
      <c r="AT120" s="257">
        <f>_xll.qlIndexFixing($AU$1,AP120,TRUE,_xll.ohTrigger(Trigger,Trigger1M))</f>
        <v>-7.1316710683782918E-4</v>
      </c>
    </row>
    <row r="121" spans="41:46" ht="11.25" customHeight="1" x14ac:dyDescent="0.25">
      <c r="AO121" s="104" t="s">
        <v>203</v>
      </c>
      <c r="AP121" s="105">
        <f>_xll.qlInterestRateIndexFixingDate(Currency&amp;"ibor"&amp;Tenor,AQ121,Trigger)</f>
        <v>42320</v>
      </c>
      <c r="AQ121" s="105">
        <f>_xll.qlCalendarAdvance(Calendar,AQ120,AO121,"f",,Trigger)</f>
        <v>42324</v>
      </c>
      <c r="AR121" s="105">
        <f>_xll.qlInterestRateIndexMaturity(Currency&amp;"ibor"&amp;Tenor,AQ121,Trigger)</f>
        <v>42354</v>
      </c>
      <c r="AS121" s="257">
        <f>_xll.qlIndexFixing($AC$5,AP121,TRUE,_xll.ohTrigger(Trigger,Trigger1M))</f>
        <v>-6.9496093095189337E-4</v>
      </c>
      <c r="AT121" s="257">
        <f>_xll.qlIndexFixing($AU$1,AP121,TRUE,_xll.ohTrigger(Trigger,Trigger1M))</f>
        <v>-6.8696658845723846E-4</v>
      </c>
    </row>
    <row r="122" spans="41:46" ht="11.25" customHeight="1" x14ac:dyDescent="0.25">
      <c r="AO122" s="104" t="s">
        <v>203</v>
      </c>
      <c r="AP122" s="105">
        <f>_xll.qlInterestRateIndexFixingDate(Currency&amp;"ibor"&amp;Tenor,AQ122,Trigger)</f>
        <v>42321</v>
      </c>
      <c r="AQ122" s="105">
        <f>_xll.qlCalendarAdvance(Calendar,AQ121,AO122,"f",,Trigger)</f>
        <v>42325</v>
      </c>
      <c r="AR122" s="105">
        <f>_xll.qlInterestRateIndexMaturity(Currency&amp;"ibor"&amp;Tenor,AQ122,Trigger)</f>
        <v>42355</v>
      </c>
      <c r="AS122" s="257">
        <f>_xll.qlIndexFixing($AC$5,AP122,TRUE,_xll.ohTrigger(Trigger,Trigger1M))</f>
        <v>-6.867469706706153E-4</v>
      </c>
      <c r="AT122" s="257">
        <f>_xll.qlIndexFixing($AU$1,AP122,TRUE,_xll.ohTrigger(Trigger,Trigger1M))</f>
        <v>-6.7523579423456326E-4</v>
      </c>
    </row>
    <row r="123" spans="41:46" ht="11.25" customHeight="1" x14ac:dyDescent="0.25">
      <c r="AO123" s="104" t="s">
        <v>203</v>
      </c>
      <c r="AP123" s="105">
        <f>_xll.qlInterestRateIndexFixingDate(Currency&amp;"ibor"&amp;Tenor,AQ123,Trigger)</f>
        <v>42324</v>
      </c>
      <c r="AQ123" s="105">
        <f>_xll.qlCalendarAdvance(Calendar,AQ122,AO123,"f",,Trigger)</f>
        <v>42326</v>
      </c>
      <c r="AR123" s="105">
        <f>_xll.qlInterestRateIndexMaturity(Currency&amp;"ibor"&amp;Tenor,AQ123,Trigger)</f>
        <v>42356</v>
      </c>
      <c r="AS123" s="257">
        <f>_xll.qlIndexFixing($AC$5,AP123,TRUE,_xll.ohTrigger(Trigger,Trigger1M))</f>
        <v>-6.7844353158630355E-4</v>
      </c>
      <c r="AT123" s="257">
        <f>_xll.qlIndexFixing($AU$1,AP123,TRUE,_xll.ohTrigger(Trigger,Trigger1M))</f>
        <v>-6.633340315098657E-4</v>
      </c>
    </row>
    <row r="124" spans="41:46" ht="11.25" customHeight="1" x14ac:dyDescent="0.25">
      <c r="AO124" s="104" t="s">
        <v>203</v>
      </c>
      <c r="AP124" s="105">
        <f>_xll.qlInterestRateIndexFixingDate(Currency&amp;"ibor"&amp;Tenor,AQ124,Trigger)</f>
        <v>42325</v>
      </c>
      <c r="AQ124" s="105">
        <f>_xll.qlCalendarAdvance(Calendar,AQ123,AO124,"f",,Trigger)</f>
        <v>42327</v>
      </c>
      <c r="AR124" s="105">
        <f>_xll.qlInterestRateIndexMaturity(Currency&amp;"ibor"&amp;Tenor,AQ124,Trigger)</f>
        <v>42359</v>
      </c>
      <c r="AS124" s="257">
        <f>_xll.qlIndexFixing($AC$5,AP124,TRUE,_xll.ohTrigger(Trigger,Trigger1M))</f>
        <v>-6.6248969051108109E-4</v>
      </c>
      <c r="AT124" s="257">
        <f>_xll.qlIndexFixing($AU$1,AP124,TRUE,_xll.ohTrigger(Trigger,Trigger1M))</f>
        <v>-6.4070858548273546E-4</v>
      </c>
    </row>
    <row r="125" spans="41:46" ht="11.25" customHeight="1" x14ac:dyDescent="0.25">
      <c r="AO125" s="104" t="s">
        <v>203</v>
      </c>
      <c r="AP125" s="105">
        <f>_xll.qlInterestRateIndexFixingDate(Currency&amp;"ibor"&amp;Tenor,AQ125,Trigger)</f>
        <v>42326</v>
      </c>
      <c r="AQ125" s="105">
        <f>_xll.qlCalendarAdvance(Calendar,AQ124,AO125,"f",,Trigger)</f>
        <v>42328</v>
      </c>
      <c r="AR125" s="105">
        <f>_xll.qlInterestRateIndexMaturity(Currency&amp;"ibor"&amp;Tenor,AQ125,Trigger)</f>
        <v>42359</v>
      </c>
      <c r="AS125" s="257">
        <f>_xll.qlIndexFixing($AC$5,AP125,TRUE,_xll.ohTrigger(Trigger,Trigger1M))</f>
        <v>-6.579195358088235E-4</v>
      </c>
      <c r="AT125" s="257">
        <f>_xll.qlIndexFixing($AU$1,AP125,TRUE,_xll.ohTrigger(Trigger,Trigger1M))</f>
        <v>-6.3433055821692983E-4</v>
      </c>
    </row>
    <row r="126" spans="41:46" ht="11.25" customHeight="1" x14ac:dyDescent="0.25">
      <c r="AO126" s="104" t="s">
        <v>203</v>
      </c>
      <c r="AP126" s="105">
        <f>_xll.qlInterestRateIndexFixingDate(Currency&amp;"ibor"&amp;Tenor,AQ126,Trigger)</f>
        <v>42327</v>
      </c>
      <c r="AQ126" s="105">
        <f>_xll.qlCalendarAdvance(Calendar,AQ125,AO126,"f",,Trigger)</f>
        <v>42331</v>
      </c>
      <c r="AR126" s="105">
        <f>_xll.qlInterestRateIndexMaturity(Currency&amp;"ibor"&amp;Tenor,AQ126,Trigger)</f>
        <v>42361</v>
      </c>
      <c r="AS126" s="257">
        <f>_xll.qlIndexFixing($AC$5,AP126,TRUE,_xll.ohTrigger(Trigger,Trigger1M))</f>
        <v>-6.3558414758446702E-4</v>
      </c>
      <c r="AT126" s="257">
        <f>_xll.qlIndexFixing($AU$1,AP126,TRUE,_xll.ohTrigger(Trigger,Trigger1M))</f>
        <v>-6.0484439865282624E-4</v>
      </c>
    </row>
    <row r="127" spans="41:46" ht="11.25" customHeight="1" x14ac:dyDescent="0.25">
      <c r="AO127" s="104" t="s">
        <v>203</v>
      </c>
      <c r="AP127" s="105">
        <f>_xll.qlInterestRateIndexFixingDate(Currency&amp;"ibor"&amp;Tenor,AQ127,Trigger)</f>
        <v>42328</v>
      </c>
      <c r="AQ127" s="105">
        <f>_xll.qlCalendarAdvance(Calendar,AQ126,AO127,"f",,Trigger)</f>
        <v>42332</v>
      </c>
      <c r="AR127" s="105">
        <f>_xll.qlInterestRateIndexMaturity(Currency&amp;"ibor"&amp;Tenor,AQ127,Trigger)</f>
        <v>42362</v>
      </c>
      <c r="AS127" s="257">
        <f>_xll.qlIndexFixing($AC$5,AP127,TRUE,_xll.ohTrigger(Trigger,Trigger1M))</f>
        <v>-6.2674383172645065E-4</v>
      </c>
      <c r="AT127" s="257">
        <f>_xll.qlIndexFixing($AU$1,AP127,TRUE,_xll.ohTrigger(Trigger,Trigger1M))</f>
        <v>-5.9409777180041701E-4</v>
      </c>
    </row>
    <row r="128" spans="41:46" ht="11.25" customHeight="1" x14ac:dyDescent="0.25">
      <c r="AO128" s="104" t="s">
        <v>203</v>
      </c>
      <c r="AP128" s="105">
        <f>_xll.qlInterestRateIndexFixingDate(Currency&amp;"ibor"&amp;Tenor,AQ128,Trigger)</f>
        <v>42331</v>
      </c>
      <c r="AQ128" s="105">
        <f>_xll.qlCalendarAdvance(Calendar,AQ127,AO128,"f",,Trigger)</f>
        <v>42333</v>
      </c>
      <c r="AR128" s="105">
        <f>_xll.qlInterestRateIndexMaturity(Currency&amp;"ibor"&amp;Tenor,AQ128,Trigger)</f>
        <v>42366</v>
      </c>
      <c r="AS128" s="257">
        <f>_xll.qlIndexFixing($AC$5,AP128,TRUE,_xll.ohTrigger(Trigger,Trigger1M))</f>
        <v>-6.1083547950182367E-4</v>
      </c>
      <c r="AT128" s="257">
        <f>_xll.qlIndexFixing($AU$1,AP128,TRUE,_xll.ohTrigger(Trigger,Trigger1M))</f>
        <v>-5.7858652241767191E-4</v>
      </c>
    </row>
    <row r="129" spans="41:46" ht="11.25" customHeight="1" x14ac:dyDescent="0.25">
      <c r="AO129" s="104" t="s">
        <v>203</v>
      </c>
      <c r="AP129" s="105">
        <f>_xll.qlInterestRateIndexFixingDate(Currency&amp;"ibor"&amp;Tenor,AQ129,Trigger)</f>
        <v>42332</v>
      </c>
      <c r="AQ129" s="105">
        <f>_xll.qlCalendarAdvance(Calendar,AQ128,AO129,"f",,Trigger)</f>
        <v>42334</v>
      </c>
      <c r="AR129" s="105">
        <f>_xll.qlInterestRateIndexMaturity(Currency&amp;"ibor"&amp;Tenor,AQ129,Trigger)</f>
        <v>42366</v>
      </c>
      <c r="AS129" s="257">
        <f>_xll.qlIndexFixing($AC$5,AP129,TRUE,_xll.ohTrigger(Trigger,Trigger1M))</f>
        <v>-6.0452216181769436E-4</v>
      </c>
      <c r="AT129" s="257">
        <f>_xll.qlIndexFixing($AU$1,AP129,TRUE,_xll.ohTrigger(Trigger,Trigger1M))</f>
        <v>-5.7174477483060149E-4</v>
      </c>
    </row>
    <row r="130" spans="41:46" ht="11.25" customHeight="1" x14ac:dyDescent="0.25">
      <c r="AO130" s="104" t="s">
        <v>203</v>
      </c>
      <c r="AP130" s="105">
        <f>_xll.qlInterestRateIndexFixingDate(Currency&amp;"ibor"&amp;Tenor,AQ130,Trigger)</f>
        <v>42333</v>
      </c>
      <c r="AQ130" s="105">
        <f>_xll.qlCalendarAdvance(Calendar,AQ129,AO130,"f",,Trigger)</f>
        <v>42335</v>
      </c>
      <c r="AR130" s="105">
        <f>_xll.qlInterestRateIndexMaturity(Currency&amp;"ibor"&amp;Tenor,AQ130,Trigger)</f>
        <v>42366</v>
      </c>
      <c r="AS130" s="257">
        <f>_xll.qlIndexFixing($AC$5,AP130,TRUE,_xll.ohTrigger(Trigger,Trigger1M))</f>
        <v>-5.9775472759722318E-4</v>
      </c>
      <c r="AT130" s="257">
        <f>_xll.qlIndexFixing($AU$1,AP130,TRUE,_xll.ohTrigger(Trigger,Trigger1M))</f>
        <v>-5.6487738091855785E-4</v>
      </c>
    </row>
    <row r="131" spans="41:46" ht="11.25" customHeight="1" x14ac:dyDescent="0.25">
      <c r="AO131" s="104" t="s">
        <v>203</v>
      </c>
      <c r="AP131" s="105">
        <f>_xll.qlInterestRateIndexFixingDate(Currency&amp;"ibor"&amp;Tenor,AQ131,Trigger)</f>
        <v>42334</v>
      </c>
      <c r="AQ131" s="105">
        <f>_xll.qlCalendarAdvance(Calendar,AQ130,AO131,"f",,Trigger)</f>
        <v>42338</v>
      </c>
      <c r="AR131" s="105">
        <f>_xll.qlInterestRateIndexMaturity(Currency&amp;"ibor"&amp;Tenor,AQ131,Trigger)</f>
        <v>42369</v>
      </c>
      <c r="AS131" s="257">
        <f>_xll.qlIndexFixing($AC$5,AP131,TRUE,_xll.ohTrigger(Trigger,Trigger1M))</f>
        <v>-5.7067090063027176E-4</v>
      </c>
      <c r="AT131" s="257">
        <f>_xll.qlIndexFixing($AU$1,AP131,TRUE,_xll.ohTrigger(Trigger,Trigger1M))</f>
        <v>-5.4721184028437163E-4</v>
      </c>
    </row>
    <row r="132" spans="41:46" ht="11.25" customHeight="1" x14ac:dyDescent="0.25">
      <c r="AO132" s="104" t="s">
        <v>203</v>
      </c>
      <c r="AP132" s="105">
        <f>_xll.qlInterestRateIndexFixingDate(Currency&amp;"ibor"&amp;Tenor,AQ132,Trigger)</f>
        <v>42335</v>
      </c>
      <c r="AQ132" s="105">
        <f>_xll.qlCalendarAdvance(Calendar,AQ131,AO132,"f",,Trigger)</f>
        <v>42339</v>
      </c>
      <c r="AR132" s="105">
        <f>_xll.qlInterestRateIndexMaturity(Currency&amp;"ibor"&amp;Tenor,AQ132,Trigger)</f>
        <v>42373</v>
      </c>
      <c r="AS132" s="257">
        <f>_xll.qlIndexFixing($AC$5,AP132,TRUE,_xll.ohTrigger(Trigger,Trigger1M))</f>
        <v>-5.5890533249502994E-4</v>
      </c>
      <c r="AT132" s="257">
        <f>_xll.qlIndexFixing($AU$1,AP132,TRUE,_xll.ohTrigger(Trigger,Trigger1M))</f>
        <v>-5.5372875298410158E-4</v>
      </c>
    </row>
    <row r="133" spans="41:46" ht="11.25" customHeight="1" x14ac:dyDescent="0.25">
      <c r="AO133" s="104" t="s">
        <v>203</v>
      </c>
      <c r="AP133" s="105">
        <f>_xll.qlInterestRateIndexFixingDate(Currency&amp;"ibor"&amp;Tenor,AQ133,Trigger)</f>
        <v>42338</v>
      </c>
      <c r="AQ133" s="105">
        <f>_xll.qlCalendarAdvance(Calendar,AQ132,AO133,"f",,Trigger)</f>
        <v>42340</v>
      </c>
      <c r="AR133" s="105">
        <f>_xll.qlInterestRateIndexMaturity(Currency&amp;"ibor"&amp;Tenor,AQ133,Trigger)</f>
        <v>42373</v>
      </c>
      <c r="AS133" s="257">
        <f>_xll.qlIndexFixing($AC$5,AP133,TRUE,_xll.ohTrigger(Trigger,Trigger1M))</f>
        <v>-5.5094612705121977E-4</v>
      </c>
      <c r="AT133" s="257">
        <f>_xll.qlIndexFixing($AU$1,AP133,TRUE,_xll.ohTrigger(Trigger,Trigger1M))</f>
        <v>-5.4953789378304151E-4</v>
      </c>
    </row>
    <row r="134" spans="41:46" ht="11.25" customHeight="1" x14ac:dyDescent="0.25">
      <c r="AO134" s="104" t="s">
        <v>203</v>
      </c>
      <c r="AP134" s="105">
        <f>_xll.qlInterestRateIndexFixingDate(Currency&amp;"ibor"&amp;Tenor,AQ134,Trigger)</f>
        <v>42339</v>
      </c>
      <c r="AQ134" s="105">
        <f>_xll.qlCalendarAdvance(Calendar,AQ133,AO134,"f",,Trigger)</f>
        <v>42341</v>
      </c>
      <c r="AR134" s="105">
        <f>_xll.qlInterestRateIndexMaturity(Currency&amp;"ibor"&amp;Tenor,AQ134,Trigger)</f>
        <v>42373</v>
      </c>
      <c r="AS134" s="257">
        <f>_xll.qlIndexFixing($AC$5,AP134,TRUE,_xll.ohTrigger(Trigger,Trigger1M))</f>
        <v>-5.5032901352003449E-4</v>
      </c>
      <c r="AT134" s="257">
        <f>_xll.qlIndexFixing($AU$1,AP134,TRUE,_xll.ohTrigger(Trigger,Trigger1M))</f>
        <v>-5.4579347473923678E-4</v>
      </c>
    </row>
    <row r="135" spans="41:46" ht="11.25" customHeight="1" x14ac:dyDescent="0.25">
      <c r="AO135" s="104" t="s">
        <v>203</v>
      </c>
      <c r="AP135" s="105">
        <f>_xll.qlInterestRateIndexFixingDate(Currency&amp;"ibor"&amp;Tenor,AQ135,Trigger)</f>
        <v>42340</v>
      </c>
      <c r="AQ135" s="105">
        <f>_xll.qlCalendarAdvance(Calendar,AQ134,AO135,"f",,Trigger)</f>
        <v>42342</v>
      </c>
      <c r="AR135" s="105">
        <f>_xll.qlInterestRateIndexMaturity(Currency&amp;"ibor"&amp;Tenor,AQ135,Trigger)</f>
        <v>42373</v>
      </c>
      <c r="AS135" s="257">
        <f>_xll.qlIndexFixing($AC$5,AP135,TRUE,_xll.ohTrigger(Trigger,Trigger1M))</f>
        <v>-5.4971189806710206E-4</v>
      </c>
      <c r="AT135" s="257">
        <f>_xll.qlIndexFixing($AU$1,AP135,TRUE,_xll.ohTrigger(Trigger,Trigger1M))</f>
        <v>-5.4248205832473399E-4</v>
      </c>
    </row>
    <row r="136" spans="41:46" ht="11.25" customHeight="1" x14ac:dyDescent="0.25">
      <c r="AO136" s="104" t="s">
        <v>203</v>
      </c>
      <c r="AP136" s="105">
        <f>_xll.qlInterestRateIndexFixingDate(Currency&amp;"ibor"&amp;Tenor,AQ136,Trigger)</f>
        <v>42341</v>
      </c>
      <c r="AQ136" s="105">
        <f>_xll.qlCalendarAdvance(Calendar,AQ135,AO136,"f",,Trigger)</f>
        <v>42345</v>
      </c>
      <c r="AR136" s="105">
        <f>_xll.qlInterestRateIndexMaturity(Currency&amp;"ibor"&amp;Tenor,AQ136,Trigger)</f>
        <v>42376</v>
      </c>
      <c r="AS136" s="257">
        <f>_xll.qlIndexFixing($AC$5,AP136,TRUE,_xll.ohTrigger(Trigger,Trigger1M))</f>
        <v>-5.8005777128394657E-4</v>
      </c>
      <c r="AT136" s="257">
        <f>_xll.qlIndexFixing($AU$1,AP136,TRUE,_xll.ohTrigger(Trigger,Trigger1M))</f>
        <v>-5.5455406845175779E-4</v>
      </c>
    </row>
    <row r="137" spans="41:46" ht="11.25" customHeight="1" x14ac:dyDescent="0.25">
      <c r="AO137" s="104" t="s">
        <v>203</v>
      </c>
      <c r="AP137" s="105">
        <f>_xll.qlInterestRateIndexFixingDate(Currency&amp;"ibor"&amp;Tenor,AQ137,Trigger)</f>
        <v>42342</v>
      </c>
      <c r="AQ137" s="105">
        <f>_xll.qlCalendarAdvance(Calendar,AQ136,AO137,"f",,Trigger)</f>
        <v>42346</v>
      </c>
      <c r="AR137" s="105">
        <f>_xll.qlInterestRateIndexMaturity(Currency&amp;"ibor"&amp;Tenor,AQ137,Trigger)</f>
        <v>42377</v>
      </c>
      <c r="AS137" s="257">
        <f>_xll.qlIndexFixing($AC$5,AP137,TRUE,_xll.ohTrigger(Trigger,Trigger1M))</f>
        <v>-5.9037663822164035E-4</v>
      </c>
      <c r="AT137" s="257">
        <f>_xll.qlIndexFixing($AU$1,AP137,TRUE,_xll.ohTrigger(Trigger,Trigger1M))</f>
        <v>-5.6127438842968138E-4</v>
      </c>
    </row>
    <row r="138" spans="41:46" ht="11.25" customHeight="1" x14ac:dyDescent="0.25">
      <c r="AO138" s="104" t="s">
        <v>203</v>
      </c>
      <c r="AP138" s="105">
        <f>_xll.qlInterestRateIndexFixingDate(Currency&amp;"ibor"&amp;Tenor,AQ138,Trigger)</f>
        <v>42345</v>
      </c>
      <c r="AQ138" s="105">
        <f>_xll.qlCalendarAdvance(Calendar,AQ137,AO138,"f",,Trigger)</f>
        <v>42347</v>
      </c>
      <c r="AR138" s="105">
        <f>_xll.qlInterestRateIndexMaturity(Currency&amp;"ibor"&amp;Tenor,AQ138,Trigger)</f>
        <v>42380</v>
      </c>
      <c r="AS138" s="257">
        <f>_xll.qlIndexFixing($AC$5,AP138,TRUE,_xll.ohTrigger(Trigger,Trigger1M))</f>
        <v>-6.1827631086984849E-4</v>
      </c>
      <c r="AT138" s="257">
        <f>_xll.qlIndexFixing($AU$1,AP138,TRUE,_xll.ohTrigger(Trigger,Trigger1M))</f>
        <v>-5.8553677357893593E-4</v>
      </c>
    </row>
    <row r="139" spans="41:46" ht="11.25" customHeight="1" x14ac:dyDescent="0.25">
      <c r="AO139" s="104" t="s">
        <v>203</v>
      </c>
      <c r="AP139" s="105">
        <f>_xll.qlInterestRateIndexFixingDate(Currency&amp;"ibor"&amp;Tenor,AQ139,Trigger)</f>
        <v>42346</v>
      </c>
      <c r="AQ139" s="105">
        <f>_xll.qlCalendarAdvance(Calendar,AQ138,AO139,"f",,Trigger)</f>
        <v>42348</v>
      </c>
      <c r="AR139" s="105">
        <f>_xll.qlInterestRateIndexMaturity(Currency&amp;"ibor"&amp;Tenor,AQ139,Trigger)</f>
        <v>42380</v>
      </c>
      <c r="AS139" s="257">
        <f>_xll.qlIndexFixing($AC$5,AP139,TRUE,_xll.ohTrigger(Trigger,Trigger1M))</f>
        <v>-6.2003354561634971E-4</v>
      </c>
      <c r="AT139" s="257">
        <f>_xll.qlIndexFixing($AU$1,AP139,TRUE,_xll.ohTrigger(Trigger,Trigger1M))</f>
        <v>-5.867556215287395E-4</v>
      </c>
    </row>
    <row r="140" spans="41:46" ht="11.25" customHeight="1" x14ac:dyDescent="0.25">
      <c r="AO140" s="104" t="s">
        <v>203</v>
      </c>
      <c r="AP140" s="105">
        <f>_xll.qlInterestRateIndexFixingDate(Currency&amp;"ibor"&amp;Tenor,AQ140,Trigger)</f>
        <v>42347</v>
      </c>
      <c r="AQ140" s="105">
        <f>_xll.qlCalendarAdvance(Calendar,AQ139,AO140,"f",,Trigger)</f>
        <v>42349</v>
      </c>
      <c r="AR140" s="105">
        <f>_xll.qlInterestRateIndexMaturity(Currency&amp;"ibor"&amp;Tenor,AQ140,Trigger)</f>
        <v>42380</v>
      </c>
      <c r="AS140" s="257">
        <f>_xll.qlIndexFixing($AC$5,AP140,TRUE,_xll.ohTrigger(Trigger,Trigger1M))</f>
        <v>-6.2194396282626069E-4</v>
      </c>
      <c r="AT140" s="257">
        <f>_xll.qlIndexFixing($AU$1,AP140,TRUE,_xll.ohTrigger(Trigger,Trigger1M))</f>
        <v>-5.8846515181635195E-4</v>
      </c>
    </row>
    <row r="141" spans="41:46" ht="11.25" customHeight="1" x14ac:dyDescent="0.25">
      <c r="AO141" s="104" t="s">
        <v>203</v>
      </c>
      <c r="AP141" s="105">
        <f>_xll.qlInterestRateIndexFixingDate(Currency&amp;"ibor"&amp;Tenor,AQ141,Trigger)</f>
        <v>42348</v>
      </c>
      <c r="AQ141" s="105">
        <f>_xll.qlCalendarAdvance(Calendar,AQ140,AO141,"f",,Trigger)</f>
        <v>42352</v>
      </c>
      <c r="AR141" s="105">
        <f>_xll.qlInterestRateIndexMaturity(Currency&amp;"ibor"&amp;Tenor,AQ141,Trigger)</f>
        <v>42383</v>
      </c>
      <c r="AS141" s="257">
        <f>_xll.qlIndexFixing($AC$5,AP141,TRUE,_xll.ohTrigger(Trigger,Trigger1M))</f>
        <v>-6.5442736728027831E-4</v>
      </c>
      <c r="AT141" s="257">
        <f>_xll.qlIndexFixing($AU$1,AP141,TRUE,_xll.ohTrigger(Trigger,Trigger1M))</f>
        <v>-6.2451567801029414E-4</v>
      </c>
    </row>
    <row r="142" spans="41:46" ht="11.25" customHeight="1" x14ac:dyDescent="0.25">
      <c r="AO142" s="104" t="s">
        <v>203</v>
      </c>
      <c r="AP142" s="105">
        <f>_xll.qlInterestRateIndexFixingDate(Currency&amp;"ibor"&amp;Tenor,AQ142,Trigger)</f>
        <v>42349</v>
      </c>
      <c r="AQ142" s="105">
        <f>_xll.qlCalendarAdvance(Calendar,AQ141,AO142,"f",,Trigger)</f>
        <v>42353</v>
      </c>
      <c r="AR142" s="105">
        <f>_xll.qlInterestRateIndexMaturity(Currency&amp;"ibor"&amp;Tenor,AQ142,Trigger)</f>
        <v>42384</v>
      </c>
      <c r="AS142" s="257">
        <f>_xll.qlIndexFixing($AC$5,AP142,TRUE,_xll.ohTrigger(Trigger,Trigger1M))</f>
        <v>-6.654587407440096E-4</v>
      </c>
      <c r="AT142" s="257">
        <f>_xll.qlIndexFixing($AU$1,AP142,TRUE,_xll.ohTrigger(Trigger,Trigger1M))</f>
        <v>-6.3810981999013632E-4</v>
      </c>
    </row>
    <row r="143" spans="41:46" ht="11.25" customHeight="1" x14ac:dyDescent="0.25">
      <c r="AO143" s="104" t="s">
        <v>203</v>
      </c>
      <c r="AP143" s="105">
        <f>_xll.qlInterestRateIndexFixingDate(Currency&amp;"ibor"&amp;Tenor,AQ143,Trigger)</f>
        <v>42352</v>
      </c>
      <c r="AQ143" s="105">
        <f>_xll.qlCalendarAdvance(Calendar,AQ142,AO143,"f",,Trigger)</f>
        <v>42354</v>
      </c>
      <c r="AR143" s="105">
        <f>_xll.qlInterestRateIndexMaturity(Currency&amp;"ibor"&amp;Tenor,AQ143,Trigger)</f>
        <v>42387</v>
      </c>
      <c r="AS143" s="257">
        <f>_xll.qlIndexFixing($AC$5,AP143,TRUE,_xll.ohTrigger(Trigger,Trigger1M))</f>
        <v>-6.9029175673347839E-4</v>
      </c>
      <c r="AT143" s="257">
        <f>_xll.qlIndexFixing($AU$1,AP143,TRUE,_xll.ohTrigger(Trigger,Trigger1M))</f>
        <v>-6.7033520425141546E-4</v>
      </c>
    </row>
    <row r="144" spans="41:46" ht="11.25" customHeight="1" x14ac:dyDescent="0.25">
      <c r="AO144" s="104" t="s">
        <v>203</v>
      </c>
      <c r="AP144" s="105">
        <f>_xll.qlInterestRateIndexFixingDate(Currency&amp;"ibor"&amp;Tenor,AQ144,Trigger)</f>
        <v>42353</v>
      </c>
      <c r="AQ144" s="105">
        <f>_xll.qlCalendarAdvance(Calendar,AQ143,AO144,"f",,Trigger)</f>
        <v>42355</v>
      </c>
      <c r="AR144" s="105">
        <f>_xll.qlInterestRateIndexMaturity(Currency&amp;"ibor"&amp;Tenor,AQ144,Trigger)</f>
        <v>42387</v>
      </c>
      <c r="AS144" s="257">
        <f>_xll.qlIndexFixing($AC$5,AP144,TRUE,_xll.ohTrigger(Trigger,Trigger1M))</f>
        <v>-6.9456975827580925E-4</v>
      </c>
      <c r="AT144" s="257">
        <f>_xll.qlIndexFixing($AU$1,AP144,TRUE,_xll.ohTrigger(Trigger,Trigger1M))</f>
        <v>-6.761227983612117E-4</v>
      </c>
    </row>
    <row r="145" spans="41:46" ht="11.25" customHeight="1" x14ac:dyDescent="0.25">
      <c r="AO145" s="104" t="s">
        <v>203</v>
      </c>
      <c r="AP145" s="105">
        <f>_xll.qlInterestRateIndexFixingDate(Currency&amp;"ibor"&amp;Tenor,AQ145,Trigger)</f>
        <v>42354</v>
      </c>
      <c r="AQ145" s="105">
        <f>_xll.qlCalendarAdvance(Calendar,AQ144,AO145,"f",,Trigger)</f>
        <v>42356</v>
      </c>
      <c r="AR145" s="105">
        <f>_xll.qlInterestRateIndexMaturity(Currency&amp;"ibor"&amp;Tenor,AQ145,Trigger)</f>
        <v>42387</v>
      </c>
      <c r="AS145" s="257">
        <f>_xll.qlIndexFixing($AC$5,AP145,TRUE,_xll.ohTrigger(Trigger,Trigger1M))</f>
        <v>-6.9916357300208744E-4</v>
      </c>
      <c r="AT145" s="257">
        <f>_xll.qlIndexFixing($AU$1,AP145,TRUE,_xll.ohTrigger(Trigger,Trigger1M))</f>
        <v>-6.8238540020388661E-4</v>
      </c>
    </row>
    <row r="146" spans="41:46" ht="11.25" customHeight="1" x14ac:dyDescent="0.25">
      <c r="AO146" s="104" t="s">
        <v>203</v>
      </c>
      <c r="AP146" s="105">
        <f>_xll.qlInterestRateIndexFixingDate(Currency&amp;"ibor"&amp;Tenor,AQ146,Trigger)</f>
        <v>42355</v>
      </c>
      <c r="AQ146" s="105">
        <f>_xll.qlCalendarAdvance(Calendar,AQ145,AO146,"f",,Trigger)</f>
        <v>42359</v>
      </c>
      <c r="AR146" s="105">
        <f>_xll.qlInterestRateIndexMaturity(Currency&amp;"ibor"&amp;Tenor,AQ146,Trigger)</f>
        <v>42390</v>
      </c>
      <c r="AS146" s="257">
        <f>_xll.qlIndexFixing($AC$5,AP146,TRUE,_xll.ohTrigger(Trigger,Trigger1M))</f>
        <v>-7.3378446683643769E-4</v>
      </c>
      <c r="AT146" s="257">
        <f>_xll.qlIndexFixing($AU$1,AP146,TRUE,_xll.ohTrigger(Trigger,Trigger1M))</f>
        <v>-7.2994639711504265E-4</v>
      </c>
    </row>
    <row r="147" spans="41:46" ht="11.25" customHeight="1" x14ac:dyDescent="0.25">
      <c r="AO147" s="104" t="s">
        <v>203</v>
      </c>
      <c r="AP147" s="105">
        <f>_xll.qlInterestRateIndexFixingDate(Currency&amp;"ibor"&amp;Tenor,AQ147,Trigger)</f>
        <v>42356</v>
      </c>
      <c r="AQ147" s="105">
        <f>_xll.qlCalendarAdvance(Calendar,AQ146,AO147,"f",,Trigger)</f>
        <v>42360</v>
      </c>
      <c r="AR147" s="105">
        <f>_xll.qlInterestRateIndexMaturity(Currency&amp;"ibor"&amp;Tenor,AQ147,Trigger)</f>
        <v>42391</v>
      </c>
      <c r="AS147" s="257">
        <f>_xll.qlIndexFixing($AC$5,AP147,TRUE,_xll.ohTrigger(Trigger,Trigger1M))</f>
        <v>-7.4552833260790245E-4</v>
      </c>
      <c r="AT147" s="257">
        <f>_xll.qlIndexFixing($AU$1,AP147,TRUE,_xll.ohTrigger(Trigger,Trigger1M))</f>
        <v>-7.4607876260754651E-4</v>
      </c>
    </row>
    <row r="148" spans="41:46" ht="11.25" customHeight="1" x14ac:dyDescent="0.25">
      <c r="AO148" s="104" t="s">
        <v>203</v>
      </c>
      <c r="AP148" s="105">
        <f>_xll.qlInterestRateIndexFixingDate(Currency&amp;"ibor"&amp;Tenor,AQ148,Trigger)</f>
        <v>42359</v>
      </c>
      <c r="AQ148" s="105">
        <f>_xll.qlCalendarAdvance(Calendar,AQ147,AO148,"f",,Trigger)</f>
        <v>42361</v>
      </c>
      <c r="AR148" s="105">
        <f>_xll.qlInterestRateIndexMaturity(Currency&amp;"ibor"&amp;Tenor,AQ148,Trigger)</f>
        <v>42394</v>
      </c>
      <c r="AS148" s="257">
        <f>_xll.qlIndexFixing($AC$5,AP148,TRUE,_xll.ohTrigger(Trigger,Trigger1M))</f>
        <v>-7.6699237183876863E-4</v>
      </c>
      <c r="AT148" s="257">
        <f>_xll.qlIndexFixing($AU$1,AP148,TRUE,_xll.ohTrigger(Trigger,Trigger1M))</f>
        <v>-7.7605329799723688E-4</v>
      </c>
    </row>
    <row r="149" spans="41:46" ht="11.25" customHeight="1" x14ac:dyDescent="0.25">
      <c r="AO149" s="104" t="s">
        <v>203</v>
      </c>
      <c r="AP149" s="105">
        <f>_xll.qlInterestRateIndexFixingDate(Currency&amp;"ibor"&amp;Tenor,AQ149,Trigger)</f>
        <v>42360</v>
      </c>
      <c r="AQ149" s="105">
        <f>_xll.qlCalendarAdvance(Calendar,AQ148,AO149,"f",,Trigger)</f>
        <v>42362</v>
      </c>
      <c r="AR149" s="105">
        <f>_xll.qlInterestRateIndexMaturity(Currency&amp;"ibor"&amp;Tenor,AQ149,Trigger)</f>
        <v>42394</v>
      </c>
      <c r="AS149" s="257">
        <f>_xll.qlIndexFixing($AC$5,AP149,TRUE,_xll.ohTrigger(Trigger,Trigger1M))</f>
        <v>-7.7393755545648868E-4</v>
      </c>
      <c r="AT149" s="257">
        <f>_xll.qlIndexFixing($AU$1,AP149,TRUE,_xll.ohTrigger(Trigger,Trigger1M))</f>
        <v>-7.8481906700331172E-4</v>
      </c>
    </row>
    <row r="150" spans="41:46" ht="11.25" customHeight="1" x14ac:dyDescent="0.25">
      <c r="AO150" s="104" t="s">
        <v>203</v>
      </c>
      <c r="AP150" s="105">
        <f>_xll.qlInterestRateIndexFixingDate(Currency&amp;"ibor"&amp;Tenor,AQ150,Trigger)</f>
        <v>42361</v>
      </c>
      <c r="AQ150" s="105">
        <f>_xll.qlCalendarAdvance(Calendar,AQ149,AO150,"f",,Trigger)</f>
        <v>42366</v>
      </c>
      <c r="AR150" s="105">
        <f>_xll.qlInterestRateIndexMaturity(Currency&amp;"ibor"&amp;Tenor,AQ150,Trigger)</f>
        <v>42397</v>
      </c>
      <c r="AS150" s="257">
        <f>_xll.qlIndexFixing($AC$5,AP150,TRUE,_xll.ohTrigger(Trigger,Trigger1M))</f>
        <v>-8.1812896768842082E-4</v>
      </c>
      <c r="AT150" s="257">
        <f>_xll.qlIndexFixing($AU$1,AP150,TRUE,_xll.ohTrigger(Trigger,Trigger1M))</f>
        <v>-8.3861160443125219E-4</v>
      </c>
    </row>
    <row r="151" spans="41:46" ht="11.25" customHeight="1" x14ac:dyDescent="0.25">
      <c r="AO151" s="104" t="s">
        <v>203</v>
      </c>
      <c r="AP151" s="105">
        <f>_xll.qlInterestRateIndexFixingDate(Currency&amp;"ibor"&amp;Tenor,AQ151,Trigger)</f>
        <v>42362</v>
      </c>
      <c r="AQ151" s="105">
        <f>_xll.qlCalendarAdvance(Calendar,AQ150,AO151,"f",,Trigger)</f>
        <v>42367</v>
      </c>
      <c r="AR151" s="105">
        <f>_xll.qlInterestRateIndexMaturity(Currency&amp;"ibor"&amp;Tenor,AQ151,Trigger)</f>
        <v>42398</v>
      </c>
      <c r="AS151" s="257">
        <f>_xll.qlIndexFixing($AC$5,AP151,TRUE,_xll.ohTrigger(Trigger,Trigger1M))</f>
        <v>-8.3058531063778633E-4</v>
      </c>
      <c r="AT151" s="257">
        <f>_xll.qlIndexFixing($AU$1,AP151,TRUE,_xll.ohTrigger(Trigger,Trigger1M))</f>
        <v>-8.5231813563547303E-4</v>
      </c>
    </row>
    <row r="152" spans="41:46" ht="11.25" customHeight="1" x14ac:dyDescent="0.25">
      <c r="AO152" s="104" t="s">
        <v>203</v>
      </c>
      <c r="AP152" s="105">
        <f>_xll.qlInterestRateIndexFixingDate(Currency&amp;"ibor"&amp;Tenor,AQ152,Trigger)</f>
        <v>42366</v>
      </c>
      <c r="AQ152" s="105">
        <f>_xll.qlCalendarAdvance(Calendar,AQ151,AO152,"f",,Trigger)</f>
        <v>42368</v>
      </c>
      <c r="AR152" s="105">
        <f>_xll.qlInterestRateIndexMaturity(Currency&amp;"ibor"&amp;Tenor,AQ152,Trigger)</f>
        <v>42398</v>
      </c>
      <c r="AS152" s="257">
        <f>_xll.qlIndexFixing($AC$5,AP152,TRUE,_xll.ohTrigger(Trigger,Trigger1M))</f>
        <v>-8.4036030203238354E-4</v>
      </c>
      <c r="AT152" s="257">
        <f>_xll.qlIndexFixing($AU$1,AP152,TRUE,_xll.ohTrigger(Trigger,Trigger1M))</f>
        <v>-8.6174476865918948E-4</v>
      </c>
    </row>
    <row r="153" spans="41:46" ht="11.25" customHeight="1" x14ac:dyDescent="0.25">
      <c r="AO153" s="104" t="s">
        <v>203</v>
      </c>
      <c r="AP153" s="105">
        <f>_xll.qlInterestRateIndexFixingDate(Currency&amp;"ibor"&amp;Tenor,AQ153,Trigger)</f>
        <v>42367</v>
      </c>
      <c r="AQ153" s="105">
        <f>_xll.qlCalendarAdvance(Calendar,AQ152,AO153,"f",,Trigger)</f>
        <v>42369</v>
      </c>
      <c r="AR153" s="105">
        <f>_xll.qlInterestRateIndexMaturity(Currency&amp;"ibor"&amp;Tenor,AQ153,Trigger)</f>
        <v>42398</v>
      </c>
      <c r="AS153" s="257">
        <f>_xll.qlIndexFixing($AC$5,AP153,TRUE,_xll.ohTrigger(Trigger,Trigger1M))</f>
        <v>-8.5085199090202245E-4</v>
      </c>
      <c r="AT153" s="257">
        <f>_xll.qlIndexFixing($AU$1,AP153,TRUE,_xll.ohTrigger(Trigger,Trigger1M))</f>
        <v>-8.7117802176184245E-4</v>
      </c>
    </row>
    <row r="154" spans="41:46" ht="11.25" customHeight="1" x14ac:dyDescent="0.25">
      <c r="AO154" s="104" t="s">
        <v>203</v>
      </c>
      <c r="AP154" s="105">
        <f>_xll.qlInterestRateIndexFixingDate(Currency&amp;"ibor"&amp;Tenor,AQ154,Trigger)</f>
        <v>42368</v>
      </c>
      <c r="AQ154" s="105">
        <f>_xll.qlCalendarAdvance(Calendar,AQ153,AO154,"f",,Trigger)</f>
        <v>42373</v>
      </c>
      <c r="AR154" s="105">
        <f>_xll.qlInterestRateIndexMaturity(Currency&amp;"ibor"&amp;Tenor,AQ154,Trigger)</f>
        <v>42404</v>
      </c>
      <c r="AS154" s="257">
        <f>_xll.qlIndexFixing($AC$5,AP154,TRUE,_xll.ohTrigger(Trigger,Trigger1M))</f>
        <v>-8.9972832257437685E-4</v>
      </c>
      <c r="AT154" s="257">
        <f>_xll.qlIndexFixing($AU$1,AP154,TRUE,_xll.ohTrigger(Trigger,Trigger1M))</f>
        <v>-9.1397513748282496E-4</v>
      </c>
    </row>
    <row r="155" spans="41:46" ht="11.25" customHeight="1" x14ac:dyDescent="0.25">
      <c r="AO155" s="104" t="s">
        <v>203</v>
      </c>
      <c r="AP155" s="105">
        <f>_xll.qlInterestRateIndexFixingDate(Currency&amp;"ibor"&amp;Tenor,AQ155,Trigger)</f>
        <v>42369</v>
      </c>
      <c r="AQ155" s="105">
        <f>_xll.qlCalendarAdvance(Calendar,AQ154,AO155,"f",,Trigger)</f>
        <v>42374</v>
      </c>
      <c r="AR155" s="105">
        <f>_xll.qlInterestRateIndexMaturity(Currency&amp;"ibor"&amp;Tenor,AQ155,Trigger)</f>
        <v>42405</v>
      </c>
      <c r="AS155" s="257">
        <f>_xll.qlIndexFixing($AC$5,AP155,TRUE,_xll.ohTrigger(Trigger,Trigger1M))</f>
        <v>-8.9773647195831856E-4</v>
      </c>
      <c r="AT155" s="257">
        <f>_xll.qlIndexFixing($AU$1,AP155,TRUE,_xll.ohTrigger(Trigger,Trigger1M))</f>
        <v>-9.199335597828975E-4</v>
      </c>
    </row>
    <row r="156" spans="41:46" ht="11.25" customHeight="1" x14ac:dyDescent="0.25">
      <c r="AO156" s="104" t="s">
        <v>203</v>
      </c>
      <c r="AP156" s="105">
        <f>_xll.qlInterestRateIndexFixingDate(Currency&amp;"ibor"&amp;Tenor,AQ156,Trigger)</f>
        <v>42373</v>
      </c>
      <c r="AQ156" s="105">
        <f>_xll.qlCalendarAdvance(Calendar,AQ155,AO156,"f",,Trigger)</f>
        <v>42375</v>
      </c>
      <c r="AR156" s="105">
        <f>_xll.qlInterestRateIndexMaturity(Currency&amp;"ibor"&amp;Tenor,AQ156,Trigger)</f>
        <v>42408</v>
      </c>
      <c r="AS156" s="257">
        <f>_xll.qlIndexFixing($AC$5,AP156,TRUE,_xll.ohTrigger(Trigger,Trigger1M))</f>
        <v>-8.9108159585859039E-4</v>
      </c>
      <c r="AT156" s="257">
        <f>_xll.qlIndexFixing($AU$1,AP156,TRUE,_xll.ohTrigger(Trigger,Trigger1M))</f>
        <v>-9.2078244866728397E-4</v>
      </c>
    </row>
    <row r="157" spans="41:46" ht="11.25" customHeight="1" x14ac:dyDescent="0.25">
      <c r="AO157" s="104" t="s">
        <v>203</v>
      </c>
      <c r="AP157" s="105">
        <f>_xll.qlInterestRateIndexFixingDate(Currency&amp;"ibor"&amp;Tenor,AQ157,Trigger)</f>
        <v>42374</v>
      </c>
      <c r="AQ157" s="105">
        <f>_xll.qlCalendarAdvance(Calendar,AQ156,AO157,"f",,Trigger)</f>
        <v>42376</v>
      </c>
      <c r="AR157" s="105">
        <f>_xll.qlInterestRateIndexMaturity(Currency&amp;"ibor"&amp;Tenor,AQ157,Trigger)</f>
        <v>42408</v>
      </c>
      <c r="AS157" s="257">
        <f>_xll.qlIndexFixing($AC$5,AP157,TRUE,_xll.ohTrigger(Trigger,Trigger1M))</f>
        <v>-8.9135115386912434E-4</v>
      </c>
      <c r="AT157" s="257">
        <f>_xll.qlIndexFixing($AU$1,AP157,TRUE,_xll.ohTrigger(Trigger,Trigger1M))</f>
        <v>-9.2579796777167433E-4</v>
      </c>
    </row>
    <row r="158" spans="41:46" ht="11.25" customHeight="1" x14ac:dyDescent="0.25">
      <c r="AO158" s="104" t="s">
        <v>203</v>
      </c>
      <c r="AP158" s="105">
        <f>_xll.qlInterestRateIndexFixingDate(Currency&amp;"ibor"&amp;Tenor,AQ158,Trigger)</f>
        <v>42375</v>
      </c>
      <c r="AQ158" s="105">
        <f>_xll.qlCalendarAdvance(Calendar,AQ157,AO158,"f",,Trigger)</f>
        <v>42377</v>
      </c>
      <c r="AR158" s="105">
        <f>_xll.qlInterestRateIndexMaturity(Currency&amp;"ibor"&amp;Tenor,AQ158,Trigger)</f>
        <v>42408</v>
      </c>
      <c r="AS158" s="257">
        <f>_xll.qlIndexFixing($AC$5,AP158,TRUE,_xll.ohTrigger(Trigger,Trigger1M))</f>
        <v>-8.915760786995788E-4</v>
      </c>
      <c r="AT158" s="257">
        <f>_xll.qlIndexFixing($AU$1,AP158,TRUE,_xll.ohTrigger(Trigger,Trigger1M))</f>
        <v>-9.303682463802607E-4</v>
      </c>
    </row>
    <row r="159" spans="41:46" ht="11.25" customHeight="1" x14ac:dyDescent="0.25">
      <c r="AO159" s="104" t="s">
        <v>203</v>
      </c>
      <c r="AP159" s="105">
        <f>_xll.qlInterestRateIndexFixingDate(Currency&amp;"ibor"&amp;Tenor,AQ159,Trigger)</f>
        <v>42376</v>
      </c>
      <c r="AQ159" s="105">
        <f>_xll.qlCalendarAdvance(Calendar,AQ158,AO159,"f",,Trigger)</f>
        <v>42380</v>
      </c>
      <c r="AR159" s="105">
        <f>_xll.qlInterestRateIndexMaturity(Currency&amp;"ibor"&amp;Tenor,AQ159,Trigger)</f>
        <v>42411</v>
      </c>
      <c r="AS159" s="257">
        <f>_xll.qlIndexFixing($AC$5,AP159,TRUE,_xll.ohTrigger(Trigger,Trigger1M))</f>
        <v>-8.8513842298268506E-4</v>
      </c>
      <c r="AT159" s="257">
        <f>_xll.qlIndexFixing($AU$1,AP159,TRUE,_xll.ohTrigger(Trigger,Trigger1M))</f>
        <v>-9.3073314298351651E-4</v>
      </c>
    </row>
    <row r="160" spans="41:46" ht="11.25" customHeight="1" x14ac:dyDescent="0.25">
      <c r="AO160" s="104" t="s">
        <v>203</v>
      </c>
      <c r="AP160" s="105">
        <f>_xll.qlInterestRateIndexFixingDate(Currency&amp;"ibor"&amp;Tenor,AQ160,Trigger)</f>
        <v>42377</v>
      </c>
      <c r="AQ160" s="105">
        <f>_xll.qlCalendarAdvance(Calendar,AQ159,AO160,"f",,Trigger)</f>
        <v>42381</v>
      </c>
      <c r="AR160" s="105">
        <f>_xll.qlInterestRateIndexMaturity(Currency&amp;"ibor"&amp;Tenor,AQ160,Trigger)</f>
        <v>42412</v>
      </c>
      <c r="AS160" s="257">
        <f>_xll.qlIndexFixing($AC$5,AP160,TRUE,_xll.ohTrigger(Trigger,Trigger1M))</f>
        <v>-8.8293092378247562E-4</v>
      </c>
      <c r="AT160" s="257">
        <f>_xll.qlIndexFixing($AU$1,AP160,TRUE,_xll.ohTrigger(Trigger,Trigger1M))</f>
        <v>-9.2887055748219944E-4</v>
      </c>
    </row>
    <row r="161" spans="41:46" ht="11.25" customHeight="1" x14ac:dyDescent="0.25">
      <c r="AO161" s="104" t="s">
        <v>203</v>
      </c>
      <c r="AP161" s="105">
        <f>_xll.qlInterestRateIndexFixingDate(Currency&amp;"ibor"&amp;Tenor,AQ161,Trigger)</f>
        <v>42380</v>
      </c>
      <c r="AQ161" s="105">
        <f>_xll.qlCalendarAdvance(Calendar,AQ160,AO161,"f",,Trigger)</f>
        <v>42382</v>
      </c>
      <c r="AR161" s="105">
        <f>_xll.qlInterestRateIndexMaturity(Currency&amp;"ibor"&amp;Tenor,AQ161,Trigger)</f>
        <v>42415</v>
      </c>
      <c r="AS161" s="257">
        <f>_xll.qlIndexFixing($AC$5,AP161,TRUE,_xll.ohTrigger(Trigger,Trigger1M))</f>
        <v>-8.773804764123322E-4</v>
      </c>
      <c r="AT161" s="257">
        <f>_xll.qlIndexFixing($AU$1,AP161,TRUE,_xll.ohTrigger(Trigger,Trigger1M))</f>
        <v>-9.1761454592351947E-4</v>
      </c>
    </row>
    <row r="162" spans="41:46" ht="11.25" customHeight="1" x14ac:dyDescent="0.25">
      <c r="AO162" s="104" t="s">
        <v>203</v>
      </c>
      <c r="AP162" s="105">
        <f>_xll.qlInterestRateIndexFixingDate(Currency&amp;"ibor"&amp;Tenor,AQ162,Trigger)</f>
        <v>42381</v>
      </c>
      <c r="AQ162" s="105">
        <f>_xll.qlCalendarAdvance(Calendar,AQ161,AO162,"f",,Trigger)</f>
        <v>42383</v>
      </c>
      <c r="AR162" s="105">
        <f>_xll.qlInterestRateIndexMaturity(Currency&amp;"ibor"&amp;Tenor,AQ162,Trigger)</f>
        <v>42415</v>
      </c>
      <c r="AS162" s="257">
        <f>_xll.qlIndexFixing($AC$5,AP162,TRUE,_xll.ohTrigger(Trigger,Trigger1M))</f>
        <v>-8.7680171314316602E-4</v>
      </c>
      <c r="AT162" s="257">
        <f>_xll.qlIndexFixing($AU$1,AP162,TRUE,_xll.ohTrigger(Trigger,Trigger1M))</f>
        <v>-9.1810294469418796E-4</v>
      </c>
    </row>
    <row r="163" spans="41:46" ht="11.25" customHeight="1" x14ac:dyDescent="0.25">
      <c r="AO163" s="104" t="s">
        <v>203</v>
      </c>
      <c r="AP163" s="105">
        <f>_xll.qlInterestRateIndexFixingDate(Currency&amp;"ibor"&amp;Tenor,AQ163,Trigger)</f>
        <v>42382</v>
      </c>
      <c r="AQ163" s="105">
        <f>_xll.qlCalendarAdvance(Calendar,AQ162,AO163,"f",,Trigger)</f>
        <v>42384</v>
      </c>
      <c r="AR163" s="105">
        <f>_xll.qlInterestRateIndexMaturity(Currency&amp;"ibor"&amp;Tenor,AQ163,Trigger)</f>
        <v>42415</v>
      </c>
      <c r="AS163" s="257">
        <f>_xll.qlIndexFixing($AC$5,AP163,TRUE,_xll.ohTrigger(Trigger,Trigger1M))</f>
        <v>-8.7612358406346169E-4</v>
      </c>
      <c r="AT163" s="257">
        <f>_xll.qlIndexFixing($AU$1,AP163,TRUE,_xll.ohTrigger(Trigger,Trigger1M))</f>
        <v>-9.1813213344060784E-4</v>
      </c>
    </row>
    <row r="164" spans="41:46" ht="11.25" customHeight="1" x14ac:dyDescent="0.25">
      <c r="AO164" s="104" t="s">
        <v>203</v>
      </c>
      <c r="AP164" s="105">
        <f>_xll.qlInterestRateIndexFixingDate(Currency&amp;"ibor"&amp;Tenor,AQ164,Trigger)</f>
        <v>42383</v>
      </c>
      <c r="AQ164" s="105">
        <f>_xll.qlCalendarAdvance(Calendar,AQ163,AO164,"f",,Trigger)</f>
        <v>42387</v>
      </c>
      <c r="AR164" s="105">
        <f>_xll.qlInterestRateIndexMaturity(Currency&amp;"ibor"&amp;Tenor,AQ164,Trigger)</f>
        <v>42418</v>
      </c>
      <c r="AS164" s="257">
        <f>_xll.qlIndexFixing($AC$5,AP164,TRUE,_xll.ohTrigger(Trigger,Trigger1M))</f>
        <v>-8.6903898077879274E-4</v>
      </c>
      <c r="AT164" s="257">
        <f>_xll.qlIndexFixing($AU$1,AP164,TRUE,_xll.ohTrigger(Trigger,Trigger1M))</f>
        <v>-9.0093286077259427E-4</v>
      </c>
    </row>
    <row r="165" spans="41:46" ht="11.25" customHeight="1" x14ac:dyDescent="0.25">
      <c r="AO165" s="104" t="s">
        <v>203</v>
      </c>
      <c r="AP165" s="105">
        <f>_xll.qlInterestRateIndexFixingDate(Currency&amp;"ibor"&amp;Tenor,AQ165,Trigger)</f>
        <v>42384</v>
      </c>
      <c r="AQ165" s="105">
        <f>_xll.qlCalendarAdvance(Calendar,AQ164,AO165,"f",,Trigger)</f>
        <v>42388</v>
      </c>
      <c r="AR165" s="105">
        <f>_xll.qlInterestRateIndexMaturity(Currency&amp;"ibor"&amp;Tenor,AQ165,Trigger)</f>
        <v>42419</v>
      </c>
      <c r="AS165" s="257">
        <f>_xll.qlIndexFixing($AC$5,AP165,TRUE,_xll.ohTrigger(Trigger,Trigger1M))</f>
        <v>-8.6661583213576421E-4</v>
      </c>
      <c r="AT165" s="257">
        <f>_xll.qlIndexFixing($AU$1,AP165,TRUE,_xll.ohTrigger(Trigger,Trigger1M))</f>
        <v>-8.9405622487704142E-4</v>
      </c>
    </row>
    <row r="166" spans="41:46" ht="11.25" customHeight="1" x14ac:dyDescent="0.25">
      <c r="AO166" s="104" t="s">
        <v>203</v>
      </c>
      <c r="AP166" s="105">
        <f>_xll.qlInterestRateIndexFixingDate(Currency&amp;"ibor"&amp;Tenor,AQ166,Trigger)</f>
        <v>42387</v>
      </c>
      <c r="AQ166" s="105">
        <f>_xll.qlCalendarAdvance(Calendar,AQ165,AO166,"f",,Trigger)</f>
        <v>42389</v>
      </c>
      <c r="AR166" s="105">
        <f>_xll.qlInterestRateIndexMaturity(Currency&amp;"ibor"&amp;Tenor,AQ166,Trigger)</f>
        <v>42422</v>
      </c>
      <c r="AS166" s="257">
        <f>_xll.qlIndexFixing($AC$5,AP166,TRUE,_xll.ohTrigger(Trigger,Trigger1M))</f>
        <v>-8.6226130776558636E-4</v>
      </c>
      <c r="AT166" s="257">
        <f>_xll.qlIndexFixing($AU$1,AP166,TRUE,_xll.ohTrigger(Trigger,Trigger1M))</f>
        <v>-8.7765138766576268E-4</v>
      </c>
    </row>
    <row r="167" spans="41:46" ht="11.25" customHeight="1" x14ac:dyDescent="0.25">
      <c r="AO167" s="104" t="s">
        <v>203</v>
      </c>
      <c r="AP167" s="105">
        <f>_xll.qlInterestRateIndexFixingDate(Currency&amp;"ibor"&amp;Tenor,AQ167,Trigger)</f>
        <v>42388</v>
      </c>
      <c r="AQ167" s="105">
        <f>_xll.qlCalendarAdvance(Calendar,AQ166,AO167,"f",,Trigger)</f>
        <v>42390</v>
      </c>
      <c r="AR167" s="105">
        <f>_xll.qlInterestRateIndexMaturity(Currency&amp;"ibor"&amp;Tenor,AQ167,Trigger)</f>
        <v>42422</v>
      </c>
      <c r="AS167" s="257">
        <f>_xll.qlIndexFixing($AC$5,AP167,TRUE,_xll.ohTrigger(Trigger,Trigger1M))</f>
        <v>-8.6078990441426639E-4</v>
      </c>
      <c r="AT167" s="257">
        <f>_xll.qlIndexFixing($AU$1,AP167,TRUE,_xll.ohTrigger(Trigger,Trigger1M))</f>
        <v>-8.7447052196307218E-4</v>
      </c>
    </row>
    <row r="168" spans="41:46" ht="11.25" customHeight="1" x14ac:dyDescent="0.25">
      <c r="AO168" s="104" t="s">
        <v>203</v>
      </c>
      <c r="AP168" s="105">
        <f>_xll.qlInterestRateIndexFixingDate(Currency&amp;"ibor"&amp;Tenor,AQ168,Trigger)</f>
        <v>42389</v>
      </c>
      <c r="AQ168" s="105">
        <f>_xll.qlCalendarAdvance(Calendar,AQ167,AO168,"f",,Trigger)</f>
        <v>42391</v>
      </c>
      <c r="AR168" s="105">
        <f>_xll.qlInterestRateIndexMaturity(Currency&amp;"ibor"&amp;Tenor,AQ168,Trigger)</f>
        <v>42422</v>
      </c>
      <c r="AS168" s="257">
        <f>_xll.qlIndexFixing($AC$5,AP168,TRUE,_xll.ohTrigger(Trigger,Trigger1M))</f>
        <v>-8.5916154330440407E-4</v>
      </c>
      <c r="AT168" s="257">
        <f>_xll.qlIndexFixing($AU$1,AP168,TRUE,_xll.ohTrigger(Trigger,Trigger1M))</f>
        <v>-8.7091373529687185E-4</v>
      </c>
    </row>
    <row r="169" spans="41:46" ht="11.25" customHeight="1" x14ac:dyDescent="0.25">
      <c r="AO169" s="104" t="s">
        <v>203</v>
      </c>
      <c r="AP169" s="105">
        <f>_xll.qlInterestRateIndexFixingDate(Currency&amp;"ibor"&amp;Tenor,AQ169,Trigger)</f>
        <v>42390</v>
      </c>
      <c r="AQ169" s="105">
        <f>_xll.qlCalendarAdvance(Calendar,AQ168,AO169,"f",,Trigger)</f>
        <v>42394</v>
      </c>
      <c r="AR169" s="105">
        <f>_xll.qlInterestRateIndexMaturity(Currency&amp;"ibor"&amp;Tenor,AQ169,Trigger)</f>
        <v>42425</v>
      </c>
      <c r="AS169" s="257">
        <f>_xll.qlIndexFixing($AC$5,AP169,TRUE,_xll.ohTrigger(Trigger,Trigger1M))</f>
        <v>-8.5142998968771916E-4</v>
      </c>
      <c r="AT169" s="257">
        <f>_xll.qlIndexFixing($AU$1,AP169,TRUE,_xll.ohTrigger(Trigger,Trigger1M))</f>
        <v>-8.4544164042093552E-4</v>
      </c>
    </row>
    <row r="170" spans="41:46" ht="11.25" customHeight="1" x14ac:dyDescent="0.25">
      <c r="AO170" s="104" t="s">
        <v>203</v>
      </c>
      <c r="AP170" s="105">
        <f>_xll.qlInterestRateIndexFixingDate(Currency&amp;"ibor"&amp;Tenor,AQ170,Trigger)</f>
        <v>42391</v>
      </c>
      <c r="AQ170" s="105">
        <f>_xll.qlCalendarAdvance(Calendar,AQ169,AO170,"f",,Trigger)</f>
        <v>42395</v>
      </c>
      <c r="AR170" s="105">
        <f>_xll.qlInterestRateIndexMaturity(Currency&amp;"ibor"&amp;Tenor,AQ170,Trigger)</f>
        <v>42426</v>
      </c>
      <c r="AS170" s="257">
        <f>_xll.qlIndexFixing($AC$5,AP170,TRUE,_xll.ohTrigger(Trigger,Trigger1M))</f>
        <v>-8.4879119065939973E-4</v>
      </c>
      <c r="AT170" s="257">
        <f>_xll.qlIndexFixing($AU$1,AP170,TRUE,_xll.ohTrigger(Trigger,Trigger1M))</f>
        <v>-8.3676414540291252E-4</v>
      </c>
    </row>
    <row r="171" spans="41:46" ht="11.25" customHeight="1" x14ac:dyDescent="0.25">
      <c r="AO171" s="104" t="s">
        <v>203</v>
      </c>
      <c r="AP171" s="105">
        <f>_xll.qlInterestRateIndexFixingDate(Currency&amp;"ibor"&amp;Tenor,AQ171,Trigger)</f>
        <v>42394</v>
      </c>
      <c r="AQ171" s="105">
        <f>_xll.qlCalendarAdvance(Calendar,AQ170,AO171,"f",,Trigger)</f>
        <v>42396</v>
      </c>
      <c r="AR171" s="105">
        <f>_xll.qlInterestRateIndexMaturity(Currency&amp;"ibor"&amp;Tenor,AQ171,Trigger)</f>
        <v>42429</v>
      </c>
      <c r="AS171" s="257">
        <f>_xll.qlIndexFixing($AC$5,AP171,TRUE,_xll.ohTrigger(Trigger,Trigger1M))</f>
        <v>-8.4572408402609647E-4</v>
      </c>
      <c r="AT171" s="257">
        <f>_xll.qlIndexFixing($AU$1,AP171,TRUE,_xll.ohTrigger(Trigger,Trigger1M))</f>
        <v>-8.2147092584613807E-4</v>
      </c>
    </row>
    <row r="172" spans="41:46" ht="11.25" customHeight="1" x14ac:dyDescent="0.25">
      <c r="AO172" s="104" t="s">
        <v>203</v>
      </c>
      <c r="AP172" s="105">
        <f>_xll.qlInterestRateIndexFixingDate(Currency&amp;"ibor"&amp;Tenor,AQ172,Trigger)</f>
        <v>42395</v>
      </c>
      <c r="AQ172" s="105">
        <f>_xll.qlCalendarAdvance(Calendar,AQ171,AO172,"f",,Trigger)</f>
        <v>42397</v>
      </c>
      <c r="AR172" s="105">
        <f>_xll.qlInterestRateIndexMaturity(Currency&amp;"ibor"&amp;Tenor,AQ172,Trigger)</f>
        <v>42429</v>
      </c>
      <c r="AS172" s="257">
        <f>_xll.qlIndexFixing($AC$5,AP172,TRUE,_xll.ohTrigger(Trigger,Trigger1M))</f>
        <v>-8.4331572143866995E-4</v>
      </c>
      <c r="AT172" s="257">
        <f>_xll.qlIndexFixing($AU$1,AP172,TRUE,_xll.ohTrigger(Trigger,Trigger1M))</f>
        <v>-8.1640593927484462E-4</v>
      </c>
    </row>
    <row r="173" spans="41:46" ht="11.25" customHeight="1" x14ac:dyDescent="0.25">
      <c r="AO173" s="104" t="s">
        <v>203</v>
      </c>
      <c r="AP173" s="105">
        <f>_xll.qlInterestRateIndexFixingDate(Currency&amp;"ibor"&amp;Tenor,AQ173,Trigger)</f>
        <v>42396</v>
      </c>
      <c r="AQ173" s="105">
        <f>_xll.qlCalendarAdvance(Calendar,AQ172,AO173,"f",,Trigger)</f>
        <v>42398</v>
      </c>
      <c r="AR173" s="105">
        <f>_xll.qlInterestRateIndexMaturity(Currency&amp;"ibor"&amp;Tenor,AQ173,Trigger)</f>
        <v>42429</v>
      </c>
      <c r="AS173" s="257">
        <f>_xll.qlIndexFixing($AC$5,AP173,TRUE,_xll.ohTrigger(Trigger,Trigger1M))</f>
        <v>-8.4068994980705217E-4</v>
      </c>
      <c r="AT173" s="257">
        <f>_xll.qlIndexFixing($AU$1,AP173,TRUE,_xll.ohTrigger(Trigger,Trigger1M))</f>
        <v>-8.1120541174566562E-4</v>
      </c>
    </row>
    <row r="174" spans="41:46" ht="11.25" customHeight="1" x14ac:dyDescent="0.25">
      <c r="AO174" s="104" t="s">
        <v>203</v>
      </c>
      <c r="AP174" s="105">
        <f>_xll.qlInterestRateIndexFixingDate(Currency&amp;"ibor"&amp;Tenor,AQ174,Trigger)</f>
        <v>42397</v>
      </c>
      <c r="AQ174" s="105">
        <f>_xll.qlCalendarAdvance(Calendar,AQ173,AO174,"f",,Trigger)</f>
        <v>42401</v>
      </c>
      <c r="AR174" s="105">
        <f>_xll.qlInterestRateIndexMaturity(Currency&amp;"ibor"&amp;Tenor,AQ174,Trigger)</f>
        <v>42430</v>
      </c>
      <c r="AS174" s="257">
        <f>_xll.qlIndexFixing($AC$5,AP174,TRUE,_xll.ohTrigger(Trigger,Trigger1M))</f>
        <v>-8.3161123160998814E-4</v>
      </c>
      <c r="AT174" s="257">
        <f>_xll.qlIndexFixing($AU$1,AP174,TRUE,_xll.ohTrigger(Trigger,Trigger1M))</f>
        <v>-7.9261888425491227E-4</v>
      </c>
    </row>
    <row r="175" spans="41:46" ht="11.25" customHeight="1" x14ac:dyDescent="0.25">
      <c r="AO175" s="104" t="s">
        <v>203</v>
      </c>
      <c r="AP175" s="105">
        <f>_xll.qlInterestRateIndexFixingDate(Currency&amp;"ibor"&amp;Tenor,AQ175,Trigger)</f>
        <v>42398</v>
      </c>
      <c r="AQ175" s="105">
        <f>_xll.qlCalendarAdvance(Calendar,AQ174,AO175,"f",,Trigger)</f>
        <v>42402</v>
      </c>
      <c r="AR175" s="105">
        <f>_xll.qlInterestRateIndexMaturity(Currency&amp;"ibor"&amp;Tenor,AQ175,Trigger)</f>
        <v>42431</v>
      </c>
      <c r="AS175" s="257">
        <f>_xll.qlIndexFixing($AC$5,AP175,TRUE,_xll.ohTrigger(Trigger,Trigger1M))</f>
        <v>-8.2849331598085934E-4</v>
      </c>
      <c r="AT175" s="257">
        <f>_xll.qlIndexFixing($AU$1,AP175,TRUE,_xll.ohTrigger(Trigger,Trigger1M))</f>
        <v>-7.8514113413648994E-4</v>
      </c>
    </row>
    <row r="176" spans="41:46" ht="11.25" customHeight="1" x14ac:dyDescent="0.25">
      <c r="AO176" s="104" t="s">
        <v>203</v>
      </c>
      <c r="AP176" s="105">
        <f>_xll.qlInterestRateIndexFixingDate(Currency&amp;"ibor"&amp;Tenor,AQ176,Trigger)</f>
        <v>42401</v>
      </c>
      <c r="AQ176" s="105">
        <f>_xll.qlCalendarAdvance(Calendar,AQ175,AO176,"f",,Trigger)</f>
        <v>42403</v>
      </c>
      <c r="AR176" s="105">
        <f>_xll.qlInterestRateIndexMaturity(Currency&amp;"ibor"&amp;Tenor,AQ176,Trigger)</f>
        <v>42432</v>
      </c>
      <c r="AS176" s="257">
        <f>_xll.qlIndexFixing($AC$5,AP176,TRUE,_xll.ohTrigger(Trigger,Trigger1M))</f>
        <v>-8.2453232833952831E-4</v>
      </c>
      <c r="AT176" s="257">
        <f>_xll.qlIndexFixing($AU$1,AP176,TRUE,_xll.ohTrigger(Trigger,Trigger1M))</f>
        <v>-7.7821367144334996E-4</v>
      </c>
    </row>
    <row r="177" spans="41:46" ht="11.25" customHeight="1" x14ac:dyDescent="0.25">
      <c r="AO177" s="104" t="s">
        <v>203</v>
      </c>
      <c r="AP177" s="105">
        <f>_xll.qlInterestRateIndexFixingDate(Currency&amp;"ibor"&amp;Tenor,AQ177,Trigger)</f>
        <v>42402</v>
      </c>
      <c r="AQ177" s="105">
        <f>_xll.qlCalendarAdvance(Calendar,AQ176,AO177,"f",,Trigger)</f>
        <v>42404</v>
      </c>
      <c r="AR177" s="105">
        <f>_xll.qlInterestRateIndexMaturity(Currency&amp;"ibor"&amp;Tenor,AQ177,Trigger)</f>
        <v>42433</v>
      </c>
      <c r="AS177" s="257">
        <f>_xll.qlIndexFixing($AC$5,AP177,TRUE,_xll.ohTrigger(Trigger,Trigger1M))</f>
        <v>-8.2053602346354336E-4</v>
      </c>
      <c r="AT177" s="257">
        <f>_xll.qlIndexFixing($AU$1,AP177,TRUE,_xll.ohTrigger(Trigger,Trigger1M))</f>
        <v>-7.7183188969477819E-4</v>
      </c>
    </row>
    <row r="178" spans="41:46" ht="11.25" customHeight="1" x14ac:dyDescent="0.25">
      <c r="AO178" s="104" t="s">
        <v>203</v>
      </c>
      <c r="AP178" s="105">
        <f>_xll.qlInterestRateIndexFixingDate(Currency&amp;"ibor"&amp;Tenor,AQ178,Trigger)</f>
        <v>42403</v>
      </c>
      <c r="AQ178" s="105">
        <f>_xll.qlCalendarAdvance(Calendar,AQ177,AO178,"f",,Trigger)</f>
        <v>42405</v>
      </c>
      <c r="AR178" s="105">
        <f>_xll.qlInterestRateIndexMaturity(Currency&amp;"ibor"&amp;Tenor,AQ178,Trigger)</f>
        <v>42436</v>
      </c>
      <c r="AS178" s="257">
        <f>_xll.qlIndexFixing($AC$5,AP178,TRUE,_xll.ohTrigger(Trigger,Trigger1M))</f>
        <v>-8.0897980265380543E-4</v>
      </c>
      <c r="AT178" s="257">
        <f>_xll.qlIndexFixing($AU$1,AP178,TRUE,_xll.ohTrigger(Trigger,Trigger1M))</f>
        <v>-7.6336010295853204E-4</v>
      </c>
    </row>
    <row r="179" spans="41:46" ht="11.25" customHeight="1" x14ac:dyDescent="0.25">
      <c r="AO179" s="104" t="s">
        <v>203</v>
      </c>
      <c r="AP179" s="105">
        <f>_xll.qlInterestRateIndexFixingDate(Currency&amp;"ibor"&amp;Tenor,AQ179,Trigger)</f>
        <v>42404</v>
      </c>
      <c r="AQ179" s="105">
        <f>_xll.qlCalendarAdvance(Calendar,AQ178,AO179,"f",,Trigger)</f>
        <v>42408</v>
      </c>
      <c r="AR179" s="105">
        <f>_xll.qlInterestRateIndexMaturity(Currency&amp;"ibor"&amp;Tenor,AQ179,Trigger)</f>
        <v>42437</v>
      </c>
      <c r="AS179" s="257">
        <f>_xll.qlIndexFixing($AC$5,AP179,TRUE,_xll.ohTrigger(Trigger,Trigger1M))</f>
        <v>-8.0419763093360678E-4</v>
      </c>
      <c r="AT179" s="257">
        <f>_xll.qlIndexFixing($AU$1,AP179,TRUE,_xll.ohTrigger(Trigger,Trigger1M))</f>
        <v>-7.5128588429981911E-4</v>
      </c>
    </row>
    <row r="180" spans="41:46" ht="11.25" customHeight="1" x14ac:dyDescent="0.25">
      <c r="AO180" s="104" t="s">
        <v>203</v>
      </c>
      <c r="AP180" s="105">
        <f>_xll.qlInterestRateIndexFixingDate(Currency&amp;"ibor"&amp;Tenor,AQ180,Trigger)</f>
        <v>42405</v>
      </c>
      <c r="AQ180" s="105">
        <f>_xll.qlCalendarAdvance(Calendar,AQ179,AO180,"f",,Trigger)</f>
        <v>42409</v>
      </c>
      <c r="AR180" s="105">
        <f>_xll.qlInterestRateIndexMaturity(Currency&amp;"ibor"&amp;Tenor,AQ180,Trigger)</f>
        <v>42438</v>
      </c>
      <c r="AS180" s="257">
        <f>_xll.qlIndexFixing($AC$5,AP180,TRUE,_xll.ohTrigger(Trigger,Trigger1M))</f>
        <v>-8.0002473936890202E-4</v>
      </c>
      <c r="AT180" s="257">
        <f>_xll.qlIndexFixing($AU$1,AP180,TRUE,_xll.ohTrigger(Trigger,Trigger1M))</f>
        <v>-7.4727153672408616E-4</v>
      </c>
    </row>
    <row r="181" spans="41:46" ht="11.25" customHeight="1" x14ac:dyDescent="0.25">
      <c r="AO181" s="104" t="s">
        <v>203</v>
      </c>
      <c r="AP181" s="105">
        <f>_xll.qlInterestRateIndexFixingDate(Currency&amp;"ibor"&amp;Tenor,AQ181,Trigger)</f>
        <v>42408</v>
      </c>
      <c r="AQ181" s="105">
        <f>_xll.qlCalendarAdvance(Calendar,AQ180,AO181,"f",,Trigger)</f>
        <v>42410</v>
      </c>
      <c r="AR181" s="105">
        <f>_xll.qlInterestRateIndexMaturity(Currency&amp;"ibor"&amp;Tenor,AQ181,Trigger)</f>
        <v>42439</v>
      </c>
      <c r="AS181" s="257">
        <f>_xll.qlIndexFixing($AC$5,AP181,TRUE,_xll.ohTrigger(Trigger,Trigger1M))</f>
        <v>-7.9581653036832486E-4</v>
      </c>
      <c r="AT181" s="257">
        <f>_xll.qlIndexFixing($AU$1,AP181,TRUE,_xll.ohTrigger(Trigger,Trigger1M))</f>
        <v>-7.4365511818428242E-4</v>
      </c>
    </row>
    <row r="182" spans="41:46" ht="11.25" customHeight="1" x14ac:dyDescent="0.25">
      <c r="AO182" s="104" t="s">
        <v>203</v>
      </c>
      <c r="AP182" s="105">
        <f>_xll.qlInterestRateIndexFixingDate(Currency&amp;"ibor"&amp;Tenor,AQ182,Trigger)</f>
        <v>42409</v>
      </c>
      <c r="AQ182" s="105">
        <f>_xll.qlCalendarAdvance(Calendar,AQ181,AO182,"f",,Trigger)</f>
        <v>42411</v>
      </c>
      <c r="AR182" s="105">
        <f>_xll.qlInterestRateIndexMaturity(Currency&amp;"ibor"&amp;Tenor,AQ182,Trigger)</f>
        <v>42440</v>
      </c>
      <c r="AS182" s="257">
        <f>_xll.qlIndexFixing($AC$5,AP182,TRUE,_xll.ohTrigger(Trigger,Trigger1M))</f>
        <v>-7.9157300388225981E-4</v>
      </c>
      <c r="AT182" s="257">
        <f>_xll.qlIndexFixing($AU$1,AP182,TRUE,_xll.ohTrigger(Trigger,Trigger1M))</f>
        <v>-7.4041032155840994E-4</v>
      </c>
    </row>
    <row r="183" spans="41:46" ht="11.25" customHeight="1" x14ac:dyDescent="0.25">
      <c r="AO183" s="104" t="s">
        <v>203</v>
      </c>
      <c r="AP183" s="105">
        <f>_xll.qlInterestRateIndexFixingDate(Currency&amp;"ibor"&amp;Tenor,AQ183,Trigger)</f>
        <v>42410</v>
      </c>
      <c r="AQ183" s="105">
        <f>_xll.qlCalendarAdvance(Calendar,AQ182,AO183,"f",,Trigger)</f>
        <v>42412</v>
      </c>
      <c r="AR183" s="105">
        <f>_xll.qlInterestRateIndexMaturity(Currency&amp;"ibor"&amp;Tenor,AQ183,Trigger)</f>
        <v>42443</v>
      </c>
      <c r="AS183" s="257">
        <f>_xll.qlIndexFixing($AC$5,AP183,TRUE,_xll.ohTrigger(Trigger,Trigger1M))</f>
        <v>-7.8162774603417152E-4</v>
      </c>
      <c r="AT183" s="257">
        <f>_xll.qlIndexFixing($AU$1,AP183,TRUE,_xll.ohTrigger(Trigger,Trigger1M))</f>
        <v>-7.3666983864114743E-4</v>
      </c>
    </row>
    <row r="184" spans="41:46" ht="11.25" customHeight="1" x14ac:dyDescent="0.25">
      <c r="AO184" s="104" t="s">
        <v>203</v>
      </c>
      <c r="AP184" s="105">
        <f>_xll.qlInterestRateIndexFixingDate(Currency&amp;"ibor"&amp;Tenor,AQ184,Trigger)</f>
        <v>42411</v>
      </c>
      <c r="AQ184" s="105">
        <f>_xll.qlCalendarAdvance(Calendar,AQ183,AO184,"f",,Trigger)</f>
        <v>42415</v>
      </c>
      <c r="AR184" s="105">
        <f>_xll.qlInterestRateIndexMaturity(Currency&amp;"ibor"&amp;Tenor,AQ184,Trigger)</f>
        <v>42444</v>
      </c>
      <c r="AS184" s="257">
        <f>_xll.qlIndexFixing($AC$5,AP184,TRUE,_xll.ohTrigger(Trigger,Trigger1M))</f>
        <v>-7.7424572243122878E-4</v>
      </c>
      <c r="AT184" s="257">
        <f>_xll.qlIndexFixing($AU$1,AP184,TRUE,_xll.ohTrigger(Trigger,Trigger1M))</f>
        <v>-7.3060439454457761E-4</v>
      </c>
    </row>
    <row r="185" spans="41:46" ht="11.25" customHeight="1" x14ac:dyDescent="0.25">
      <c r="AO185" s="104" t="s">
        <v>203</v>
      </c>
      <c r="AP185" s="105">
        <f>_xll.qlInterestRateIndexFixingDate(Currency&amp;"ibor"&amp;Tenor,AQ185,Trigger)</f>
        <v>42412</v>
      </c>
      <c r="AQ185" s="105">
        <f>_xll.qlCalendarAdvance(Calendar,AQ184,AO185,"f",,Trigger)</f>
        <v>42416</v>
      </c>
      <c r="AR185" s="105">
        <f>_xll.qlInterestRateIndexMaturity(Currency&amp;"ibor"&amp;Tenor,AQ185,Trigger)</f>
        <v>42445</v>
      </c>
      <c r="AS185" s="257">
        <f>_xll.qlIndexFixing($AC$5,AP185,TRUE,_xll.ohTrigger(Trigger,Trigger1M))</f>
        <v>-7.6982560800365298E-4</v>
      </c>
      <c r="AT185" s="257">
        <f>_xll.qlIndexFixing($AU$1,AP185,TRUE,_xll.ohTrigger(Trigger,Trigger1M))</f>
        <v>-7.2880628354930603E-4</v>
      </c>
    </row>
    <row r="186" spans="41:46" ht="11.25" customHeight="1" x14ac:dyDescent="0.25">
      <c r="AO186" s="104" t="s">
        <v>203</v>
      </c>
      <c r="AP186" s="105">
        <f>_xll.qlInterestRateIndexFixingDate(Currency&amp;"ibor"&amp;Tenor,AQ186,Trigger)</f>
        <v>42415</v>
      </c>
      <c r="AQ186" s="105">
        <f>_xll.qlCalendarAdvance(Calendar,AQ185,AO186,"f",,Trigger)</f>
        <v>42417</v>
      </c>
      <c r="AR186" s="105">
        <f>_xll.qlInterestRateIndexMaturity(Currency&amp;"ibor"&amp;Tenor,AQ186,Trigger)</f>
        <v>42446</v>
      </c>
      <c r="AS186" s="257">
        <f>_xll.qlIndexFixing($AC$5,AP186,TRUE,_xll.ohTrigger(Trigger,Trigger1M))</f>
        <v>-7.653701758769671E-4</v>
      </c>
      <c r="AT186" s="257">
        <f>_xll.qlIndexFixing($AU$1,AP186,TRUE,_xll.ohTrigger(Trigger,Trigger1M))</f>
        <v>-7.2721186156452042E-4</v>
      </c>
    </row>
    <row r="187" spans="41:46" ht="11.25" customHeight="1" x14ac:dyDescent="0.25">
      <c r="AO187" s="104" t="s">
        <v>203</v>
      </c>
      <c r="AP187" s="105">
        <f>_xll.qlInterestRateIndexFixingDate(Currency&amp;"ibor"&amp;Tenor,AQ187,Trigger)</f>
        <v>42416</v>
      </c>
      <c r="AQ187" s="105">
        <f>_xll.qlCalendarAdvance(Calendar,AQ186,AO187,"f",,Trigger)</f>
        <v>42418</v>
      </c>
      <c r="AR187" s="105">
        <f>_xll.qlInterestRateIndexMaturity(Currency&amp;"ibor"&amp;Tenor,AQ187,Trigger)</f>
        <v>42447</v>
      </c>
      <c r="AS187" s="257">
        <f>_xll.qlIndexFixing($AC$5,AP187,TRUE,_xll.ohTrigger(Trigger,Trigger1M))</f>
        <v>-7.6087942600706838E-4</v>
      </c>
      <c r="AT187" s="257">
        <f>_xll.qlIndexFixing($AU$1,AP187,TRUE,_xll.ohTrigger(Trigger,Trigger1M))</f>
        <v>-7.2579145813654068E-4</v>
      </c>
    </row>
    <row r="188" spans="41:46" ht="11.25" customHeight="1" x14ac:dyDescent="0.25">
      <c r="AO188" s="104" t="s">
        <v>203</v>
      </c>
      <c r="AP188" s="105">
        <f>_xll.qlInterestRateIndexFixingDate(Currency&amp;"ibor"&amp;Tenor,AQ188,Trigger)</f>
        <v>42417</v>
      </c>
      <c r="AQ188" s="105">
        <f>_xll.qlCalendarAdvance(Calendar,AQ187,AO188,"f",,Trigger)</f>
        <v>42419</v>
      </c>
      <c r="AR188" s="105">
        <f>_xll.qlInterestRateIndexMaturity(Currency&amp;"ibor"&amp;Tenor,AQ188,Trigger)</f>
        <v>42450</v>
      </c>
      <c r="AS188" s="257">
        <f>_xll.qlIndexFixing($AC$5,AP188,TRUE,_xll.ohTrigger(Trigger,Trigger1M))</f>
        <v>-7.5265678453341879E-4</v>
      </c>
      <c r="AT188" s="257">
        <f>_xll.qlIndexFixing($AU$1,AP188,TRUE,_xll.ohTrigger(Trigger,Trigger1M))</f>
        <v>-7.235671013330981E-4</v>
      </c>
    </row>
    <row r="189" spans="41:46" ht="11.25" customHeight="1" x14ac:dyDescent="0.25">
      <c r="AO189" s="104" t="s">
        <v>203</v>
      </c>
      <c r="AP189" s="105">
        <f>_xll.qlInterestRateIndexFixingDate(Currency&amp;"ibor"&amp;Tenor,AQ189,Trigger)</f>
        <v>42418</v>
      </c>
      <c r="AQ189" s="105">
        <f>_xll.qlCalendarAdvance(Calendar,AQ188,AO189,"f",,Trigger)</f>
        <v>42422</v>
      </c>
      <c r="AR189" s="105">
        <f>_xll.qlInterestRateIndexMaturity(Currency&amp;"ibor"&amp;Tenor,AQ189,Trigger)</f>
        <v>42451</v>
      </c>
      <c r="AS189" s="257">
        <f>_xll.qlIndexFixing($AC$5,AP189,TRUE,_xll.ohTrigger(Trigger,Trigger1M))</f>
        <v>-7.425632483855695E-4</v>
      </c>
      <c r="AT189" s="257">
        <f>_xll.qlIndexFixing($AU$1,AP189,TRUE,_xll.ohTrigger(Trigger,Trigger1M))</f>
        <v>-7.2123980504762235E-4</v>
      </c>
    </row>
    <row r="190" spans="41:46" ht="11.25" customHeight="1" x14ac:dyDescent="0.25">
      <c r="AO190" s="104" t="s">
        <v>203</v>
      </c>
      <c r="AP190" s="105">
        <f>_xll.qlInterestRateIndexFixingDate(Currency&amp;"ibor"&amp;Tenor,AQ190,Trigger)</f>
        <v>42419</v>
      </c>
      <c r="AQ190" s="105">
        <f>_xll.qlCalendarAdvance(Calendar,AQ189,AO190,"f",,Trigger)</f>
        <v>42423</v>
      </c>
      <c r="AR190" s="105">
        <f>_xll.qlInterestRateIndexMaturity(Currency&amp;"ibor"&amp;Tenor,AQ190,Trigger)</f>
        <v>42452</v>
      </c>
      <c r="AS190" s="257">
        <f>_xll.qlIndexFixing($AC$5,AP190,TRUE,_xll.ohTrigger(Trigger,Trigger1M))</f>
        <v>-7.3789590924556753E-4</v>
      </c>
      <c r="AT190" s="257">
        <f>_xll.qlIndexFixing($AU$1,AP190,TRUE,_xll.ohTrigger(Trigger,Trigger1M))</f>
        <v>-7.2022762177663066E-4</v>
      </c>
    </row>
    <row r="191" spans="41:46" ht="11.25" customHeight="1" x14ac:dyDescent="0.25">
      <c r="AO191" s="104" t="s">
        <v>203</v>
      </c>
      <c r="AP191" s="105">
        <f>_xll.qlInterestRateIndexFixingDate(Currency&amp;"ibor"&amp;Tenor,AQ191,Trigger)</f>
        <v>42422</v>
      </c>
      <c r="AQ191" s="105">
        <f>_xll.qlCalendarAdvance(Calendar,AQ190,AO191,"f",,Trigger)</f>
        <v>42424</v>
      </c>
      <c r="AR191" s="105">
        <f>_xll.qlInterestRateIndexMaturity(Currency&amp;"ibor"&amp;Tenor,AQ191,Trigger)</f>
        <v>42453</v>
      </c>
      <c r="AS191" s="257">
        <f>_xll.qlIndexFixing($AC$5,AP191,TRUE,_xll.ohTrigger(Trigger,Trigger1M))</f>
        <v>-7.331932521308141E-4</v>
      </c>
      <c r="AT191" s="257">
        <f>_xll.qlIndexFixing($AU$1,AP191,TRUE,_xll.ohTrigger(Trigger,Trigger1M))</f>
        <v>-7.1920134488419655E-4</v>
      </c>
    </row>
    <row r="192" spans="41:46" ht="11.25" customHeight="1" x14ac:dyDescent="0.25">
      <c r="AO192" s="104" t="s">
        <v>203</v>
      </c>
      <c r="AP192" s="105">
        <f>_xll.qlInterestRateIndexFixingDate(Currency&amp;"ibor"&amp;Tenor,AQ192,Trigger)</f>
        <v>42423</v>
      </c>
      <c r="AQ192" s="105">
        <f>_xll.qlCalendarAdvance(Calendar,AQ191,AO192,"f",,Trigger)</f>
        <v>42425</v>
      </c>
      <c r="AR192" s="105">
        <f>_xll.qlInterestRateIndexMaturity(Currency&amp;"ibor"&amp;Tenor,AQ192,Trigger)</f>
        <v>42458</v>
      </c>
      <c r="AS192" s="257">
        <f>_xll.qlIndexFixing($AC$5,AP192,TRUE,_xll.ohTrigger(Trigger,Trigger1M))</f>
        <v>-7.2484211051508532E-4</v>
      </c>
      <c r="AT192" s="257">
        <f>_xll.qlIndexFixing($AU$1,AP192,TRUE,_xll.ohTrigger(Trigger,Trigger1M))</f>
        <v>-7.1351387170868401E-4</v>
      </c>
    </row>
    <row r="193" spans="41:46" ht="11.25" customHeight="1" x14ac:dyDescent="0.25">
      <c r="AO193" s="104" t="s">
        <v>203</v>
      </c>
      <c r="AP193" s="105">
        <f>_xll.qlInterestRateIndexFixingDate(Currency&amp;"ibor"&amp;Tenor,AQ193,Trigger)</f>
        <v>42424</v>
      </c>
      <c r="AQ193" s="105">
        <f>_xll.qlCalendarAdvance(Calendar,AQ192,AO193,"f",,Trigger)</f>
        <v>42426</v>
      </c>
      <c r="AR193" s="105">
        <f>_xll.qlInterestRateIndexMaturity(Currency&amp;"ibor"&amp;Tenor,AQ193,Trigger)</f>
        <v>42458</v>
      </c>
      <c r="AS193" s="257">
        <f>_xll.qlIndexFixing($AC$5,AP193,TRUE,_xll.ohTrigger(Trigger,Trigger1M))</f>
        <v>-7.2133226464557443E-4</v>
      </c>
      <c r="AT193" s="257">
        <f>_xll.qlIndexFixing($AU$1,AP193,TRUE,_xll.ohTrigger(Trigger,Trigger1M))</f>
        <v>-7.132675398163757E-4</v>
      </c>
    </row>
    <row r="194" spans="41:46" ht="11.25" customHeight="1" x14ac:dyDescent="0.25">
      <c r="AO194" s="104" t="s">
        <v>203</v>
      </c>
      <c r="AP194" s="105">
        <f>_xll.qlInterestRateIndexFixingDate(Currency&amp;"ibor"&amp;Tenor,AQ194,Trigger)</f>
        <v>42425</v>
      </c>
      <c r="AQ194" s="105">
        <f>_xll.qlCalendarAdvance(Calendar,AQ193,AO194,"f",,Trigger)</f>
        <v>42429</v>
      </c>
      <c r="AR194" s="105">
        <f>_xll.qlInterestRateIndexMaturity(Currency&amp;"ibor"&amp;Tenor,AQ194,Trigger)</f>
        <v>42460</v>
      </c>
      <c r="AS194" s="257">
        <f>_xll.qlIndexFixing($AC$5,AP194,TRUE,_xll.ohTrigger(Trigger,Trigger1M))</f>
        <v>-7.0846136812171667E-4</v>
      </c>
      <c r="AT194" s="257">
        <f>_xll.qlIndexFixing($AU$1,AP194,TRUE,_xll.ohTrigger(Trigger,Trigger1M))</f>
        <v>-7.0945785447063697E-4</v>
      </c>
    </row>
    <row r="195" spans="41:46" ht="11.25" customHeight="1" x14ac:dyDescent="0.25">
      <c r="AO195" s="104" t="s">
        <v>203</v>
      </c>
      <c r="AP195" s="105">
        <f>_xll.qlInterestRateIndexFixingDate(Currency&amp;"ibor"&amp;Tenor,AQ195,Trigger)</f>
        <v>42426</v>
      </c>
      <c r="AQ195" s="105">
        <f>_xll.qlCalendarAdvance(Calendar,AQ194,AO195,"f",,Trigger)</f>
        <v>42430</v>
      </c>
      <c r="AR195" s="105">
        <f>_xll.qlInterestRateIndexMaturity(Currency&amp;"ibor"&amp;Tenor,AQ195,Trigger)</f>
        <v>42461</v>
      </c>
      <c r="AS195" s="257">
        <f>_xll.qlIndexFixing($AC$5,AP195,TRUE,_xll.ohTrigger(Trigger,Trigger1M))</f>
        <v>-7.038601098698844E-4</v>
      </c>
      <c r="AT195" s="257">
        <f>_xll.qlIndexFixing($AU$1,AP195,TRUE,_xll.ohTrigger(Trigger,Trigger1M))</f>
        <v>-7.0733227723770195E-4</v>
      </c>
    </row>
    <row r="196" spans="41:46" ht="11.25" customHeight="1" x14ac:dyDescent="0.25">
      <c r="AO196" s="104" t="s">
        <v>203</v>
      </c>
      <c r="AP196" s="105">
        <f>_xll.qlInterestRateIndexFixingDate(Currency&amp;"ibor"&amp;Tenor,AQ196,Trigger)</f>
        <v>42429</v>
      </c>
      <c r="AQ196" s="105">
        <f>_xll.qlCalendarAdvance(Calendar,AQ195,AO196,"f",,Trigger)</f>
        <v>42431</v>
      </c>
      <c r="AR196" s="105">
        <f>_xll.qlInterestRateIndexMaturity(Currency&amp;"ibor"&amp;Tenor,AQ196,Trigger)</f>
        <v>42464</v>
      </c>
      <c r="AS196" s="257">
        <f>_xll.qlIndexFixing($AC$5,AP196,TRUE,_xll.ohTrigger(Trigger,Trigger1M))</f>
        <v>-6.9916587894872356E-4</v>
      </c>
      <c r="AT196" s="257">
        <f>_xll.qlIndexFixing($AU$1,AP196,TRUE,_xll.ohTrigger(Trigger,Trigger1M))</f>
        <v>-7.0067098898653841E-4</v>
      </c>
    </row>
    <row r="197" spans="41:46" ht="11.25" customHeight="1" x14ac:dyDescent="0.25">
      <c r="AO197" s="104" t="s">
        <v>203</v>
      </c>
      <c r="AP197" s="105">
        <f>_xll.qlInterestRateIndexFixingDate(Currency&amp;"ibor"&amp;Tenor,AQ197,Trigger)</f>
        <v>42430</v>
      </c>
      <c r="AQ197" s="105">
        <f>_xll.qlCalendarAdvance(Calendar,AQ196,AO197,"f",,Trigger)</f>
        <v>42432</v>
      </c>
      <c r="AR197" s="105">
        <f>_xll.qlInterestRateIndexMaturity(Currency&amp;"ibor"&amp;Tenor,AQ197,Trigger)</f>
        <v>42464</v>
      </c>
      <c r="AS197" s="257">
        <f>_xll.qlIndexFixing($AC$5,AP197,TRUE,_xll.ohTrigger(Trigger,Trigger1M))</f>
        <v>-6.9913727033812934E-4</v>
      </c>
      <c r="AT197" s="257">
        <f>_xll.qlIndexFixing($AU$1,AP197,TRUE,_xll.ohTrigger(Trigger,Trigger1M))</f>
        <v>-7.0002660334786415E-4</v>
      </c>
    </row>
    <row r="198" spans="41:46" ht="11.25" customHeight="1" x14ac:dyDescent="0.25">
      <c r="AO198" s="104" t="s">
        <v>203</v>
      </c>
      <c r="AP198" s="105">
        <f>_xll.qlInterestRateIndexFixingDate(Currency&amp;"ibor"&amp;Tenor,AQ198,Trigger)</f>
        <v>42431</v>
      </c>
      <c r="AQ198" s="105">
        <f>_xll.qlCalendarAdvance(Calendar,AQ197,AO198,"f",,Trigger)</f>
        <v>42433</v>
      </c>
      <c r="AR198" s="105">
        <f>_xll.qlInterestRateIndexMaturity(Currency&amp;"ibor"&amp;Tenor,AQ198,Trigger)</f>
        <v>42464</v>
      </c>
      <c r="AS198" s="257">
        <f>_xll.qlIndexFixing($AC$5,AP198,TRUE,_xll.ohTrigger(Trigger,Trigger1M))</f>
        <v>-6.9910866161310332E-4</v>
      </c>
      <c r="AT198" s="257">
        <f>_xll.qlIndexFixing($AU$1,AP198,TRUE,_xll.ohTrigger(Trigger,Trigger1M))</f>
        <v>-6.9929179038847309E-4</v>
      </c>
    </row>
    <row r="199" spans="41:46" ht="11.25" customHeight="1" x14ac:dyDescent="0.25">
      <c r="AO199" s="104" t="s">
        <v>203</v>
      </c>
      <c r="AP199" s="105">
        <f>_xll.qlInterestRateIndexFixingDate(Currency&amp;"ibor"&amp;Tenor,AQ199,Trigger)</f>
        <v>42432</v>
      </c>
      <c r="AQ199" s="105">
        <f>_xll.qlCalendarAdvance(Calendar,AQ198,AO199,"f",,Trigger)</f>
        <v>42436</v>
      </c>
      <c r="AR199" s="105">
        <f>_xll.qlInterestRateIndexMaturity(Currency&amp;"ibor"&amp;Tenor,AQ199,Trigger)</f>
        <v>42467</v>
      </c>
      <c r="AS199" s="257">
        <f>_xll.qlIndexFixing($AC$5,AP199,TRUE,_xll.ohTrigger(Trigger,Trigger1M))</f>
        <v>-6.9049431520529225E-4</v>
      </c>
      <c r="AT199" s="257">
        <f>_xll.qlIndexFixing($AU$1,AP199,TRUE,_xll.ohTrigger(Trigger,Trigger1M))</f>
        <v>-6.8797755882908608E-4</v>
      </c>
    </row>
    <row r="200" spans="41:46" ht="11.25" customHeight="1" x14ac:dyDescent="0.25">
      <c r="AO200" s="104" t="s">
        <v>203</v>
      </c>
      <c r="AP200" s="105">
        <f>_xll.qlInterestRateIndexFixingDate(Currency&amp;"ibor"&amp;Tenor,AQ200,Trigger)</f>
        <v>42433</v>
      </c>
      <c r="AQ200" s="105">
        <f>_xll.qlCalendarAdvance(Calendar,AQ199,AO200,"f",,Trigger)</f>
        <v>42437</v>
      </c>
      <c r="AR200" s="105">
        <f>_xll.qlInterestRateIndexMaturity(Currency&amp;"ibor"&amp;Tenor,AQ200,Trigger)</f>
        <v>42468</v>
      </c>
      <c r="AS200" s="257">
        <f>_xll.qlIndexFixing($AC$5,AP200,TRUE,_xll.ohTrigger(Trigger,Trigger1M))</f>
        <v>-6.8758703217677939E-4</v>
      </c>
      <c r="AT200" s="257">
        <f>_xll.qlIndexFixing($AU$1,AP200,TRUE,_xll.ohTrigger(Trigger,Trigger1M))</f>
        <v>-6.8345487812559286E-4</v>
      </c>
    </row>
    <row r="201" spans="41:46" ht="11.25" customHeight="1" x14ac:dyDescent="0.25">
      <c r="AO201" s="104" t="s">
        <v>203</v>
      </c>
      <c r="AP201" s="105">
        <f>_xll.qlInterestRateIndexFixingDate(Currency&amp;"ibor"&amp;Tenor,AQ201,Trigger)</f>
        <v>42436</v>
      </c>
      <c r="AQ201" s="105">
        <f>_xll.qlCalendarAdvance(Calendar,AQ200,AO201,"f",,Trigger)</f>
        <v>42438</v>
      </c>
      <c r="AR201" s="105">
        <f>_xll.qlInterestRateIndexMaturity(Currency&amp;"ibor"&amp;Tenor,AQ201,Trigger)</f>
        <v>42471</v>
      </c>
      <c r="AS201" s="257">
        <f>_xll.qlIndexFixing($AC$5,AP201,TRUE,_xll.ohTrigger(Trigger,Trigger1M))</f>
        <v>-6.8002351467926826E-4</v>
      </c>
      <c r="AT201" s="257">
        <f>_xll.qlIndexFixing($AU$1,AP201,TRUE,_xll.ohTrigger(Trigger,Trigger1M))</f>
        <v>-6.7174514698246804E-4</v>
      </c>
    </row>
    <row r="202" spans="41:46" ht="11.25" customHeight="1" x14ac:dyDescent="0.25">
      <c r="AO202" s="104" t="s">
        <v>203</v>
      </c>
      <c r="AP202" s="105">
        <f>_xll.qlInterestRateIndexFixingDate(Currency&amp;"ibor"&amp;Tenor,AQ202,Trigger)</f>
        <v>42437</v>
      </c>
      <c r="AQ202" s="105">
        <f>_xll.qlCalendarAdvance(Calendar,AQ201,AO202,"f",,Trigger)</f>
        <v>42439</v>
      </c>
      <c r="AR202" s="105">
        <f>_xll.qlInterestRateIndexMaturity(Currency&amp;"ibor"&amp;Tenor,AQ202,Trigger)</f>
        <v>42471</v>
      </c>
      <c r="AS202" s="257">
        <f>_xll.qlIndexFixing($AC$5,AP202,TRUE,_xll.ohTrigger(Trigger,Trigger1M))</f>
        <v>-6.7940948212261154E-4</v>
      </c>
      <c r="AT202" s="257">
        <f>_xll.qlIndexFixing($AU$1,AP202,TRUE,_xll.ohTrigger(Trigger,Trigger1M))</f>
        <v>-6.7002954931213998E-4</v>
      </c>
    </row>
    <row r="203" spans="41:46" ht="11.25" customHeight="1" x14ac:dyDescent="0.25">
      <c r="AO203" s="104" t="s">
        <v>203</v>
      </c>
      <c r="AP203" s="105">
        <f>_xll.qlInterestRateIndexFixingDate(Currency&amp;"ibor"&amp;Tenor,AQ203,Trigger)</f>
        <v>42438</v>
      </c>
      <c r="AQ203" s="105">
        <f>_xll.qlCalendarAdvance(Calendar,AQ202,AO203,"f",,Trigger)</f>
        <v>42440</v>
      </c>
      <c r="AR203" s="105">
        <f>_xll.qlInterestRateIndexMaturity(Currency&amp;"ibor"&amp;Tenor,AQ203,Trigger)</f>
        <v>42471</v>
      </c>
      <c r="AS203" s="257">
        <f>_xll.qlIndexFixing($AC$5,AP203,TRUE,_xll.ohTrigger(Trigger,Trigger1M))</f>
        <v>-6.787576802201197E-4</v>
      </c>
      <c r="AT203" s="257">
        <f>_xll.qlIndexFixing($AU$1,AP203,TRUE,_xll.ohTrigger(Trigger,Trigger1M))</f>
        <v>-6.6821188142847246E-4</v>
      </c>
    </row>
    <row r="204" spans="41:46" ht="11.25" customHeight="1" x14ac:dyDescent="0.25">
      <c r="AO204" s="104" t="s">
        <v>203</v>
      </c>
      <c r="AP204" s="105">
        <f>_xll.qlInterestRateIndexFixingDate(Currency&amp;"ibor"&amp;Tenor,AQ204,Trigger)</f>
        <v>42439</v>
      </c>
      <c r="AQ204" s="105">
        <f>_xll.qlCalendarAdvance(Calendar,AQ203,AO204,"f",,Trigger)</f>
        <v>42443</v>
      </c>
      <c r="AR204" s="105">
        <f>_xll.qlInterestRateIndexMaturity(Currency&amp;"ibor"&amp;Tenor,AQ204,Trigger)</f>
        <v>42474</v>
      </c>
      <c r="AS204" s="257">
        <f>_xll.qlIndexFixing($AC$5,AP204,TRUE,_xll.ohTrigger(Trigger,Trigger1M))</f>
        <v>-6.6976707367829137E-4</v>
      </c>
      <c r="AT204" s="257">
        <f>_xll.qlIndexFixing($AU$1,AP204,TRUE,_xll.ohTrigger(Trigger,Trigger1M))</f>
        <v>-6.513552898259182E-4</v>
      </c>
    </row>
    <row r="205" spans="41:46" ht="11.25" customHeight="1" x14ac:dyDescent="0.25">
      <c r="AO205" s="104" t="s">
        <v>203</v>
      </c>
      <c r="AP205" s="105">
        <f>_xll.qlInterestRateIndexFixingDate(Currency&amp;"ibor"&amp;Tenor,AQ205,Trigger)</f>
        <v>42440</v>
      </c>
      <c r="AQ205" s="105">
        <f>_xll.qlCalendarAdvance(Calendar,AQ204,AO205,"f",,Trigger)</f>
        <v>42444</v>
      </c>
      <c r="AR205" s="105">
        <f>_xll.qlInterestRateIndexMaturity(Currency&amp;"ibor"&amp;Tenor,AQ205,Trigger)</f>
        <v>42475</v>
      </c>
      <c r="AS205" s="257">
        <f>_xll.qlIndexFixing($AC$5,AP205,TRUE,_xll.ohTrigger(Trigger,Trigger1M))</f>
        <v>-6.6673437041042314E-4</v>
      </c>
      <c r="AT205" s="257">
        <f>_xll.qlIndexFixing($AU$1,AP205,TRUE,_xll.ohTrigger(Trigger,Trigger1M))</f>
        <v>-6.4558302272033075E-4</v>
      </c>
    </row>
    <row r="206" spans="41:46" ht="11.25" customHeight="1" x14ac:dyDescent="0.25">
      <c r="AO206" s="104" t="s">
        <v>203</v>
      </c>
      <c r="AP206" s="105">
        <f>_xll.qlInterestRateIndexFixingDate(Currency&amp;"ibor"&amp;Tenor,AQ206,Trigger)</f>
        <v>42443</v>
      </c>
      <c r="AQ206" s="105">
        <f>_xll.qlCalendarAdvance(Calendar,AQ205,AO206,"f",,Trigger)</f>
        <v>42445</v>
      </c>
      <c r="AR206" s="105">
        <f>_xll.qlInterestRateIndexMaturity(Currency&amp;"ibor"&amp;Tenor,AQ206,Trigger)</f>
        <v>42478</v>
      </c>
      <c r="AS206" s="257">
        <f>_xll.qlIndexFixing($AC$5,AP206,TRUE,_xll.ohTrigger(Trigger,Trigger1M))</f>
        <v>-6.6005642044670253E-4</v>
      </c>
      <c r="AT206" s="257">
        <f>_xll.qlIndexFixing($AU$1,AP206,TRUE,_xll.ohTrigger(Trigger,Trigger1M))</f>
        <v>-6.3386140420815002E-4</v>
      </c>
    </row>
    <row r="207" spans="41:46" ht="11.25" customHeight="1" x14ac:dyDescent="0.25">
      <c r="AO207" s="104" t="s">
        <v>203</v>
      </c>
      <c r="AP207" s="105">
        <f>_xll.qlInterestRateIndexFixingDate(Currency&amp;"ibor"&amp;Tenor,AQ207,Trigger)</f>
        <v>42444</v>
      </c>
      <c r="AQ207" s="105">
        <f>_xll.qlCalendarAdvance(Calendar,AQ206,AO207,"f",,Trigger)</f>
        <v>42446</v>
      </c>
      <c r="AR207" s="105">
        <f>_xll.qlInterestRateIndexMaturity(Currency&amp;"ibor"&amp;Tenor,AQ207,Trigger)</f>
        <v>42478</v>
      </c>
      <c r="AS207" s="257">
        <f>_xll.qlIndexFixing($AC$5,AP207,TRUE,_xll.ohTrigger(Trigger,Trigger1M))</f>
        <v>-6.5883118952766995E-4</v>
      </c>
      <c r="AT207" s="257">
        <f>_xll.qlIndexFixing($AU$1,AP207,TRUE,_xll.ohTrigger(Trigger,Trigger1M))</f>
        <v>-6.3120147013026595E-4</v>
      </c>
    </row>
    <row r="208" spans="41:46" ht="11.25" customHeight="1" x14ac:dyDescent="0.25">
      <c r="AO208" s="104" t="s">
        <v>203</v>
      </c>
      <c r="AP208" s="105">
        <f>_xll.qlInterestRateIndexFixingDate(Currency&amp;"ibor"&amp;Tenor,AQ208,Trigger)</f>
        <v>42445</v>
      </c>
      <c r="AQ208" s="105">
        <f>_xll.qlCalendarAdvance(Calendar,AQ207,AO208,"f",,Trigger)</f>
        <v>42447</v>
      </c>
      <c r="AR208" s="105">
        <f>_xll.qlInterestRateIndexMaturity(Currency&amp;"ibor"&amp;Tenor,AQ208,Trigger)</f>
        <v>42478</v>
      </c>
      <c r="AS208" s="257">
        <f>_xll.qlIndexFixing($AC$5,AP208,TRUE,_xll.ohTrigger(Trigger,Trigger1M))</f>
        <v>-6.5752875716840902E-4</v>
      </c>
      <c r="AT208" s="257">
        <f>_xll.qlIndexFixing($AU$1,AP208,TRUE,_xll.ohTrigger(Trigger,Trigger1M))</f>
        <v>-6.2844190184666471E-4</v>
      </c>
    </row>
    <row r="209" spans="41:46" ht="11.25" customHeight="1" x14ac:dyDescent="0.25">
      <c r="AO209" s="104" t="s">
        <v>203</v>
      </c>
      <c r="AP209" s="105">
        <f>_xll.qlInterestRateIndexFixingDate(Currency&amp;"ibor"&amp;Tenor,AQ209,Trigger)</f>
        <v>42446</v>
      </c>
      <c r="AQ209" s="105">
        <f>_xll.qlCalendarAdvance(Calendar,AQ208,AO209,"f",,Trigger)</f>
        <v>42450</v>
      </c>
      <c r="AR209" s="105">
        <f>_xll.qlInterestRateIndexMaturity(Currency&amp;"ibor"&amp;Tenor,AQ209,Trigger)</f>
        <v>42481</v>
      </c>
      <c r="AS209" s="257">
        <f>_xll.qlIndexFixing($AC$5,AP209,TRUE,_xll.ohTrigger(Trigger,Trigger1M))</f>
        <v>-6.4816188845290463E-4</v>
      </c>
      <c r="AT209" s="257">
        <f>_xll.qlIndexFixing($AU$1,AP209,TRUE,_xll.ohTrigger(Trigger,Trigger1M))</f>
        <v>-6.1254869208035134E-4</v>
      </c>
    </row>
    <row r="210" spans="41:46" ht="11.25" customHeight="1" x14ac:dyDescent="0.25">
      <c r="AO210" s="104" t="s">
        <v>203</v>
      </c>
      <c r="AP210" s="105">
        <f>_xll.qlInterestRateIndexFixingDate(Currency&amp;"ibor"&amp;Tenor,AQ210,Trigger)</f>
        <v>42447</v>
      </c>
      <c r="AQ210" s="105">
        <f>_xll.qlCalendarAdvance(Calendar,AQ209,AO210,"f",,Trigger)</f>
        <v>42451</v>
      </c>
      <c r="AR210" s="105">
        <f>_xll.qlInterestRateIndexMaturity(Currency&amp;"ibor"&amp;Tenor,AQ210,Trigger)</f>
        <v>42482</v>
      </c>
      <c r="AS210" s="257">
        <f>_xll.qlIndexFixing($AC$5,AP210,TRUE,_xll.ohTrigger(Trigger,Trigger1M))</f>
        <v>-6.4500376426493509E-4</v>
      </c>
      <c r="AT210" s="257">
        <f>_xll.qlIndexFixing($AU$1,AP210,TRUE,_xll.ohTrigger(Trigger,Trigger1M))</f>
        <v>-6.0775245450164143E-4</v>
      </c>
    </row>
    <row r="211" spans="41:46" ht="11.25" customHeight="1" x14ac:dyDescent="0.25">
      <c r="AO211" s="104" t="s">
        <v>203</v>
      </c>
      <c r="AP211" s="105">
        <f>_xll.qlInterestRateIndexFixingDate(Currency&amp;"ibor"&amp;Tenor,AQ211,Trigger)</f>
        <v>42450</v>
      </c>
      <c r="AQ211" s="105">
        <f>_xll.qlCalendarAdvance(Calendar,AQ210,AO211,"f",,Trigger)</f>
        <v>42452</v>
      </c>
      <c r="AR211" s="105">
        <f>_xll.qlInterestRateIndexMaturity(Currency&amp;"ibor"&amp;Tenor,AQ211,Trigger)</f>
        <v>42485</v>
      </c>
      <c r="AS211" s="257">
        <f>_xll.qlIndexFixing($AC$5,AP211,TRUE,_xll.ohTrigger(Trigger,Trigger1M))</f>
        <v>-6.3926459173221678E-4</v>
      </c>
      <c r="AT211" s="257">
        <f>_xll.qlIndexFixing($AU$1,AP211,TRUE,_xll.ohTrigger(Trigger,Trigger1M))</f>
        <v>-6.0157732687910425E-4</v>
      </c>
    </row>
    <row r="212" spans="41:46" ht="11.25" customHeight="1" x14ac:dyDescent="0.25">
      <c r="AO212" s="104" t="s">
        <v>203</v>
      </c>
      <c r="AP212" s="105">
        <f>_xll.qlInterestRateIndexFixingDate(Currency&amp;"ibor"&amp;Tenor,AQ212,Trigger)</f>
        <v>42451</v>
      </c>
      <c r="AQ212" s="105">
        <f>_xll.qlCalendarAdvance(Calendar,AQ211,AO212,"f",,Trigger)</f>
        <v>42453</v>
      </c>
      <c r="AR212" s="105">
        <f>_xll.qlInterestRateIndexMaturity(Currency&amp;"ibor"&amp;Tenor,AQ212,Trigger)</f>
        <v>42485</v>
      </c>
      <c r="AS212" s="257">
        <f>_xll.qlIndexFixing($AC$5,AP212,TRUE,_xll.ohTrigger(Trigger,Trigger1M))</f>
        <v>-6.3740238789453119E-4</v>
      </c>
      <c r="AT212" s="257">
        <f>_xll.qlIndexFixing($AU$1,AP212,TRUE,_xll.ohTrigger(Trigger,Trigger1M))</f>
        <v>-5.9859484050517331E-4</v>
      </c>
    </row>
    <row r="213" spans="41:46" ht="11.25" customHeight="1" x14ac:dyDescent="0.25">
      <c r="AO213" s="104" t="s">
        <v>203</v>
      </c>
      <c r="AP213" s="105">
        <f>_xll.qlInterestRateIndexFixingDate(Currency&amp;"ibor"&amp;Tenor,AQ213,Trigger)</f>
        <v>42452</v>
      </c>
      <c r="AQ213" s="105">
        <f>_xll.qlCalendarAdvance(Calendar,AQ212,AO213,"f",,Trigger)</f>
        <v>42458</v>
      </c>
      <c r="AR213" s="105">
        <f>_xll.qlInterestRateIndexMaturity(Currency&amp;"ibor"&amp;Tenor,AQ213,Trigger)</f>
        <v>42489</v>
      </c>
      <c r="AS213" s="257">
        <f>_xll.qlIndexFixing($AC$5,AP213,TRUE,_xll.ohTrigger(Trigger,Trigger1M))</f>
        <v>-6.2239520879717267E-4</v>
      </c>
      <c r="AT213" s="257">
        <f>_xll.qlIndexFixing($AU$1,AP213,TRUE,_xll.ohTrigger(Trigger,Trigger1M))</f>
        <v>-5.8634097990572706E-4</v>
      </c>
    </row>
    <row r="214" spans="41:46" ht="11.25" customHeight="1" x14ac:dyDescent="0.25">
      <c r="AO214" s="104" t="s">
        <v>203</v>
      </c>
      <c r="AP214" s="105">
        <f>_xll.qlInterestRateIndexFixingDate(Currency&amp;"ibor"&amp;Tenor,AQ214,Trigger)</f>
        <v>42453</v>
      </c>
      <c r="AQ214" s="105">
        <f>_xll.qlCalendarAdvance(Calendar,AQ213,AO214,"f",,Trigger)</f>
        <v>42459</v>
      </c>
      <c r="AR214" s="105">
        <f>_xll.qlInterestRateIndexMaturity(Currency&amp;"ibor"&amp;Tenor,AQ214,Trigger)</f>
        <v>42489</v>
      </c>
      <c r="AS214" s="257">
        <f>_xll.qlIndexFixing($AC$5,AP214,TRUE,_xll.ohTrigger(Trigger,Trigger1M))</f>
        <v>-6.1985814384124538E-4</v>
      </c>
      <c r="AT214" s="257">
        <f>_xll.qlIndexFixing($AU$1,AP214,TRUE,_xll.ohTrigger(Trigger,Trigger1M))</f>
        <v>-5.8369084807763372E-4</v>
      </c>
    </row>
    <row r="215" spans="41:46" ht="11.25" customHeight="1" x14ac:dyDescent="0.25">
      <c r="AO215" s="104" t="s">
        <v>203</v>
      </c>
      <c r="AP215" s="105">
        <f>_xll.qlInterestRateIndexFixingDate(Currency&amp;"ibor"&amp;Tenor,AQ215,Trigger)</f>
        <v>42458</v>
      </c>
      <c r="AQ215" s="105">
        <f>_xll.qlCalendarAdvance(Calendar,AQ214,AO215,"f",,Trigger)</f>
        <v>42460</v>
      </c>
      <c r="AR215" s="105">
        <f>_xll.qlInterestRateIndexMaturity(Currency&amp;"ibor"&amp;Tenor,AQ215,Trigger)</f>
        <v>42489</v>
      </c>
      <c r="AS215" s="257">
        <f>_xll.qlIndexFixing($AC$5,AP215,TRUE,_xll.ohTrigger(Trigger,Trigger1M))</f>
        <v>-6.1714808200657805E-4</v>
      </c>
      <c r="AT215" s="257">
        <f>_xll.qlIndexFixing($AU$1,AP215,TRUE,_xll.ohTrigger(Trigger,Trigger1M))</f>
        <v>-5.8107738685580861E-4</v>
      </c>
    </row>
    <row r="216" spans="41:46" ht="11.25" customHeight="1" x14ac:dyDescent="0.25">
      <c r="AO216" s="104" t="s">
        <v>203</v>
      </c>
      <c r="AP216" s="105">
        <f>_xll.qlInterestRateIndexFixingDate(Currency&amp;"ibor"&amp;Tenor,AQ216,Trigger)</f>
        <v>42459</v>
      </c>
      <c r="AQ216" s="105">
        <f>_xll.qlCalendarAdvance(Calendar,AQ215,AO216,"f",,Trigger)</f>
        <v>42461</v>
      </c>
      <c r="AR216" s="105">
        <f>_xll.qlInterestRateIndexMaturity(Currency&amp;"ibor"&amp;Tenor,AQ216,Trigger)</f>
        <v>42492</v>
      </c>
      <c r="AS216" s="257">
        <f>_xll.qlIndexFixing($AC$5,AP216,TRUE,_xll.ohTrigger(Trigger,Trigger1M))</f>
        <v>-6.1243706662695457E-4</v>
      </c>
      <c r="AT216" s="257">
        <f>_xll.qlIndexFixing($AU$1,AP216,TRUE,_xll.ohTrigger(Trigger,Trigger1M))</f>
        <v>-5.8654632740215342E-4</v>
      </c>
    </row>
    <row r="217" spans="41:46" ht="11.25" customHeight="1" x14ac:dyDescent="0.25">
      <c r="AO217" s="104" t="s">
        <v>203</v>
      </c>
      <c r="AP217" s="105">
        <f>_xll.qlInterestRateIndexFixingDate(Currency&amp;"ibor"&amp;Tenor,AQ217,Trigger)</f>
        <v>42460</v>
      </c>
      <c r="AQ217" s="105">
        <f>_xll.qlCalendarAdvance(Calendar,AQ216,AO217,"f",,Trigger)</f>
        <v>42464</v>
      </c>
      <c r="AR217" s="105">
        <f>_xll.qlInterestRateIndexMaturity(Currency&amp;"ibor"&amp;Tenor,AQ217,Trigger)</f>
        <v>42494</v>
      </c>
      <c r="AS217" s="257">
        <f>_xll.qlIndexFixing($AC$5,AP217,TRUE,_xll.ohTrigger(Trigger,Trigger1M))</f>
        <v>-6.089620472495838E-4</v>
      </c>
      <c r="AT217" s="257">
        <f>_xll.qlIndexFixing($AU$1,AP217,TRUE,_xll.ohTrigger(Trigger,Trigger1M))</f>
        <v>-5.8821952400123223E-4</v>
      </c>
    </row>
    <row r="218" spans="41:46" ht="11.25" customHeight="1" x14ac:dyDescent="0.25">
      <c r="AO218" s="104" t="s">
        <v>203</v>
      </c>
      <c r="AP218" s="105">
        <f>_xll.qlInterestRateIndexFixingDate(Currency&amp;"ibor"&amp;Tenor,AQ218,Trigger)</f>
        <v>42461</v>
      </c>
      <c r="AQ218" s="105">
        <f>_xll.qlCalendarAdvance(Calendar,AQ217,AO218,"f",,Trigger)</f>
        <v>42465</v>
      </c>
      <c r="AR218" s="105">
        <f>_xll.qlInterestRateIndexMaturity(Currency&amp;"ibor"&amp;Tenor,AQ218,Trigger)</f>
        <v>42495</v>
      </c>
      <c r="AS218" s="257">
        <f>_xll.qlIndexFixing($AC$5,AP218,TRUE,_xll.ohTrigger(Trigger,Trigger1M))</f>
        <v>-6.1154437279098417E-4</v>
      </c>
      <c r="AT218" s="257">
        <f>_xll.qlIndexFixing($AU$1,AP218,TRUE,_xll.ohTrigger(Trigger,Trigger1M))</f>
        <v>-5.9053389743812801E-4</v>
      </c>
    </row>
    <row r="219" spans="41:46" ht="11.25" customHeight="1" x14ac:dyDescent="0.25">
      <c r="AO219" s="104" t="s">
        <v>203</v>
      </c>
      <c r="AP219" s="105">
        <f>_xll.qlInterestRateIndexFixingDate(Currency&amp;"ibor"&amp;Tenor,AQ219,Trigger)</f>
        <v>42464</v>
      </c>
      <c r="AQ219" s="105">
        <f>_xll.qlCalendarAdvance(Calendar,AQ218,AO219,"f",,Trigger)</f>
        <v>42466</v>
      </c>
      <c r="AR219" s="105">
        <f>_xll.qlInterestRateIndexMaturity(Currency&amp;"ibor"&amp;Tenor,AQ219,Trigger)</f>
        <v>42496</v>
      </c>
      <c r="AS219" s="257">
        <f>_xll.qlIndexFixing($AC$5,AP219,TRUE,_xll.ohTrigger(Trigger,Trigger1M))</f>
        <v>-6.1414528099446031E-4</v>
      </c>
      <c r="AT219" s="257">
        <f>_xll.qlIndexFixing($AU$1,AP219,TRUE,_xll.ohTrigger(Trigger,Trigger1M))</f>
        <v>-5.9326612830501446E-4</v>
      </c>
    </row>
    <row r="220" spans="41:46" ht="11.25" customHeight="1" x14ac:dyDescent="0.25">
      <c r="AO220" s="104" t="s">
        <v>203</v>
      </c>
      <c r="AP220" s="105">
        <f>_xll.qlInterestRateIndexFixingDate(Currency&amp;"ibor"&amp;Tenor,AQ220,Trigger)</f>
        <v>42465</v>
      </c>
      <c r="AQ220" s="105">
        <f>_xll.qlCalendarAdvance(Calendar,AQ219,AO220,"f",,Trigger)</f>
        <v>42467</v>
      </c>
      <c r="AR220" s="105">
        <f>_xll.qlInterestRateIndexMaturity(Currency&amp;"ibor"&amp;Tenor,AQ220,Trigger)</f>
        <v>42499</v>
      </c>
      <c r="AS220" s="257">
        <f>_xll.qlIndexFixing($AC$5,AP220,TRUE,_xll.ohTrigger(Trigger,Trigger1M))</f>
        <v>-6.2126590122391079E-4</v>
      </c>
      <c r="AT220" s="257">
        <f>_xll.qlIndexFixing($AU$1,AP220,TRUE,_xll.ohTrigger(Trigger,Trigger1M))</f>
        <v>-6.0225172502537117E-4</v>
      </c>
    </row>
    <row r="221" spans="41:46" ht="11.25" customHeight="1" x14ac:dyDescent="0.25">
      <c r="AO221" s="104" t="s">
        <v>203</v>
      </c>
      <c r="AP221" s="105">
        <f>_xll.qlInterestRateIndexFixingDate(Currency&amp;"ibor"&amp;Tenor,AQ221,Trigger)</f>
        <v>42466</v>
      </c>
      <c r="AQ221" s="105">
        <f>_xll.qlCalendarAdvance(Calendar,AQ220,AO221,"f",,Trigger)</f>
        <v>42468</v>
      </c>
      <c r="AR221" s="105">
        <f>_xll.qlInterestRateIndexMaturity(Currency&amp;"ibor"&amp;Tenor,AQ221,Trigger)</f>
        <v>42499</v>
      </c>
      <c r="AS221" s="257">
        <f>_xll.qlIndexFixing($AC$5,AP221,TRUE,_xll.ohTrigger(Trigger,Trigger1M))</f>
        <v>-6.216400149503603E-4</v>
      </c>
      <c r="AT221" s="257">
        <f>_xll.qlIndexFixing($AU$1,AP221,TRUE,_xll.ohTrigger(Trigger,Trigger1M))</f>
        <v>-6.0276985710503155E-4</v>
      </c>
    </row>
    <row r="222" spans="41:46" ht="11.25" customHeight="1" x14ac:dyDescent="0.25">
      <c r="AO222" s="104" t="s">
        <v>203</v>
      </c>
      <c r="AP222" s="105">
        <f>_xll.qlInterestRateIndexFixingDate(Currency&amp;"ibor"&amp;Tenor,AQ222,Trigger)</f>
        <v>42467</v>
      </c>
      <c r="AQ222" s="105">
        <f>_xll.qlCalendarAdvance(Calendar,AQ221,AO222,"f",,Trigger)</f>
        <v>42471</v>
      </c>
      <c r="AR222" s="105">
        <f>_xll.qlInterestRateIndexMaturity(Currency&amp;"ibor"&amp;Tenor,AQ222,Trigger)</f>
        <v>42501</v>
      </c>
      <c r="AS222" s="257">
        <f>_xll.qlIndexFixing($AC$5,AP222,TRUE,_xll.ohTrigger(Trigger,Trigger1M))</f>
        <v>-6.2742856150732607E-4</v>
      </c>
      <c r="AT222" s="257">
        <f>_xll.qlIndexFixing($AU$1,AP222,TRUE,_xll.ohTrigger(Trigger,Trigger1M))</f>
        <v>-6.1200139358819072E-4</v>
      </c>
    </row>
    <row r="223" spans="41:46" ht="11.25" customHeight="1" x14ac:dyDescent="0.25">
      <c r="AO223" s="104" t="s">
        <v>203</v>
      </c>
      <c r="AP223" s="105">
        <f>_xll.qlInterestRateIndexFixingDate(Currency&amp;"ibor"&amp;Tenor,AQ223,Trigger)</f>
        <v>42468</v>
      </c>
      <c r="AQ223" s="105">
        <f>_xll.qlCalendarAdvance(Calendar,AQ222,AO223,"f",,Trigger)</f>
        <v>42472</v>
      </c>
      <c r="AR223" s="105">
        <f>_xll.qlInterestRateIndexMaturity(Currency&amp;"ibor"&amp;Tenor,AQ223,Trigger)</f>
        <v>42502</v>
      </c>
      <c r="AS223" s="257">
        <f>_xll.qlIndexFixing($AC$5,AP223,TRUE,_xll.ohTrigger(Trigger,Trigger1M))</f>
        <v>-6.3014096542612918E-4</v>
      </c>
      <c r="AT223" s="257">
        <f>_xll.qlIndexFixing($AU$1,AP223,TRUE,_xll.ohTrigger(Trigger,Trigger1M))</f>
        <v>-6.1651775210069815E-4</v>
      </c>
    </row>
    <row r="224" spans="41:46" ht="11.25" customHeight="1" x14ac:dyDescent="0.25">
      <c r="AO224" s="104" t="s">
        <v>203</v>
      </c>
      <c r="AP224" s="105">
        <f>_xll.qlInterestRateIndexFixingDate(Currency&amp;"ibor"&amp;Tenor,AQ224,Trigger)</f>
        <v>42471</v>
      </c>
      <c r="AQ224" s="105">
        <f>_xll.qlCalendarAdvance(Calendar,AQ223,AO224,"f",,Trigger)</f>
        <v>42473</v>
      </c>
      <c r="AR224" s="105">
        <f>_xll.qlInterestRateIndexMaturity(Currency&amp;"ibor"&amp;Tenor,AQ224,Trigger)</f>
        <v>42503</v>
      </c>
      <c r="AS224" s="257">
        <f>_xll.qlIndexFixing($AC$5,AP224,TRUE,_xll.ohTrigger(Trigger,Trigger1M))</f>
        <v>-6.3287195191907841E-4</v>
      </c>
      <c r="AT224" s="257">
        <f>_xll.qlIndexFixing($AU$1,AP224,TRUE,_xll.ohTrigger(Trigger,Trigger1M))</f>
        <v>-6.2120645138019626E-4</v>
      </c>
    </row>
    <row r="225" spans="41:46" ht="11.25" customHeight="1" x14ac:dyDescent="0.25">
      <c r="AO225" s="104" t="s">
        <v>203</v>
      </c>
      <c r="AP225" s="105">
        <f>_xll.qlInterestRateIndexFixingDate(Currency&amp;"ibor"&amp;Tenor,AQ225,Trigger)</f>
        <v>42472</v>
      </c>
      <c r="AQ225" s="105">
        <f>_xll.qlCalendarAdvance(Calendar,AQ224,AO225,"f",,Trigger)</f>
        <v>42474</v>
      </c>
      <c r="AR225" s="105">
        <f>_xll.qlInterestRateIndexMaturity(Currency&amp;"ibor"&amp;Tenor,AQ225,Trigger)</f>
        <v>42506</v>
      </c>
      <c r="AS225" s="257">
        <f>_xll.qlIndexFixing($AC$5,AP225,TRUE,_xll.ohTrigger(Trigger,Trigger1M))</f>
        <v>-6.3891932068516066E-4</v>
      </c>
      <c r="AT225" s="257">
        <f>_xll.qlIndexFixing($AU$1,AP225,TRUE,_xll.ohTrigger(Trigger,Trigger1M))</f>
        <v>-6.3011228422879539E-4</v>
      </c>
    </row>
    <row r="226" spans="41:46" ht="11.25" customHeight="1" x14ac:dyDescent="0.25">
      <c r="AO226" s="104" t="s">
        <v>203</v>
      </c>
      <c r="AP226" s="105">
        <f>_xll.qlInterestRateIndexFixingDate(Currency&amp;"ibor"&amp;Tenor,AQ226,Trigger)</f>
        <v>42473</v>
      </c>
      <c r="AQ226" s="105">
        <f>_xll.qlCalendarAdvance(Calendar,AQ225,AO226,"f",,Trigger)</f>
        <v>42475</v>
      </c>
      <c r="AR226" s="105">
        <f>_xll.qlInterestRateIndexMaturity(Currency&amp;"ibor"&amp;Tenor,AQ226,Trigger)</f>
        <v>42506</v>
      </c>
      <c r="AS226" s="257">
        <f>_xll.qlIndexFixing($AC$5,AP226,TRUE,_xll.ohTrigger(Trigger,Trigger1M))</f>
        <v>-6.4000157248801333E-4</v>
      </c>
      <c r="AT226" s="257">
        <f>_xll.qlIndexFixing($AU$1,AP226,TRUE,_xll.ohTrigger(Trigger,Trigger1M))</f>
        <v>-6.3290190873176481E-4</v>
      </c>
    </row>
    <row r="227" spans="41:46" ht="11.25" customHeight="1" x14ac:dyDescent="0.25">
      <c r="AO227" s="104" t="s">
        <v>203</v>
      </c>
      <c r="AP227" s="105">
        <f>_xll.qlInterestRateIndexFixingDate(Currency&amp;"ibor"&amp;Tenor,AQ227,Trigger)</f>
        <v>42474</v>
      </c>
      <c r="AQ227" s="105">
        <f>_xll.qlCalendarAdvance(Calendar,AQ226,AO227,"f",,Trigger)</f>
        <v>42478</v>
      </c>
      <c r="AR227" s="105">
        <f>_xll.qlInterestRateIndexMaturity(Currency&amp;"ibor"&amp;Tenor,AQ227,Trigger)</f>
        <v>42508</v>
      </c>
      <c r="AS227" s="257">
        <f>_xll.qlIndexFixing($AC$5,AP227,TRUE,_xll.ohTrigger(Trigger,Trigger1M))</f>
        <v>-6.4680562256569374E-4</v>
      </c>
      <c r="AT227" s="257">
        <f>_xll.qlIndexFixing($AU$1,AP227,TRUE,_xll.ohTrigger(Trigger,Trigger1M))</f>
        <v>-6.4592289745535325E-4</v>
      </c>
    </row>
    <row r="228" spans="41:46" ht="11.25" customHeight="1" x14ac:dyDescent="0.25">
      <c r="AO228" s="104" t="s">
        <v>203</v>
      </c>
      <c r="AP228" s="105">
        <f>_xll.qlInterestRateIndexFixingDate(Currency&amp;"ibor"&amp;Tenor,AQ228,Trigger)</f>
        <v>42475</v>
      </c>
      <c r="AQ228" s="105">
        <f>_xll.qlCalendarAdvance(Calendar,AQ227,AO228,"f",,Trigger)</f>
        <v>42479</v>
      </c>
      <c r="AR228" s="105">
        <f>_xll.qlInterestRateIndexMaturity(Currency&amp;"ibor"&amp;Tenor,AQ228,Trigger)</f>
        <v>42509</v>
      </c>
      <c r="AS228" s="257">
        <f>_xll.qlIndexFixing($AC$5,AP228,TRUE,_xll.ohTrigger(Trigger,Trigger1M))</f>
        <v>-6.4964810424239516E-4</v>
      </c>
      <c r="AT228" s="257">
        <f>_xll.qlIndexFixing($AU$1,AP228,TRUE,_xll.ohTrigger(Trigger,Trigger1M))</f>
        <v>-6.5085157826683115E-4</v>
      </c>
    </row>
    <row r="229" spans="41:46" ht="11.25" customHeight="1" x14ac:dyDescent="0.25">
      <c r="AO229" s="104" t="s">
        <v>203</v>
      </c>
      <c r="AP229" s="105">
        <f>_xll.qlInterestRateIndexFixingDate(Currency&amp;"ibor"&amp;Tenor,AQ229,Trigger)</f>
        <v>42478</v>
      </c>
      <c r="AQ229" s="105">
        <f>_xll.qlCalendarAdvance(Calendar,AQ228,AO229,"f",,Trigger)</f>
        <v>42480</v>
      </c>
      <c r="AR229" s="105">
        <f>_xll.qlInterestRateIndexMaturity(Currency&amp;"ibor"&amp;Tenor,AQ229,Trigger)</f>
        <v>42510</v>
      </c>
      <c r="AS229" s="257">
        <f>_xll.qlIndexFixing($AC$5,AP229,TRUE,_xll.ohTrigger(Trigger,Trigger1M))</f>
        <v>-6.5250916840398077E-4</v>
      </c>
      <c r="AT229" s="257">
        <f>_xll.qlIndexFixing($AU$1,AP229,TRUE,_xll.ohTrigger(Trigger,Trigger1M))</f>
        <v>-6.556834015283286E-4</v>
      </c>
    </row>
    <row r="230" spans="41:46" ht="11.25" customHeight="1" x14ac:dyDescent="0.25">
      <c r="AO230" s="104" t="s">
        <v>203</v>
      </c>
      <c r="AP230" s="105">
        <f>_xll.qlInterestRateIndexFixingDate(Currency&amp;"ibor"&amp;Tenor,AQ230,Trigger)</f>
        <v>42479</v>
      </c>
      <c r="AQ230" s="105">
        <f>_xll.qlCalendarAdvance(Calendar,AQ229,AO230,"f",,Trigger)</f>
        <v>42481</v>
      </c>
      <c r="AR230" s="105">
        <f>_xll.qlInterestRateIndexMaturity(Currency&amp;"ibor"&amp;Tenor,AQ230,Trigger)</f>
        <v>42513</v>
      </c>
      <c r="AS230" s="257">
        <f>_xll.qlIndexFixing($AC$5,AP230,TRUE,_xll.ohTrigger(Trigger,Trigger1M))</f>
        <v>-6.5742637283594529E-4</v>
      </c>
      <c r="AT230" s="257">
        <f>_xll.qlIndexFixing($AU$1,AP230,TRUE,_xll.ohTrigger(Trigger,Trigger1M))</f>
        <v>-6.6233101023965846E-4</v>
      </c>
    </row>
    <row r="231" spans="41:46" ht="11.25" customHeight="1" x14ac:dyDescent="0.25">
      <c r="AO231" s="104" t="s">
        <v>203</v>
      </c>
      <c r="AP231" s="105">
        <f>_xll.qlInterestRateIndexFixingDate(Currency&amp;"ibor"&amp;Tenor,AQ231,Trigger)</f>
        <v>42480</v>
      </c>
      <c r="AQ231" s="105">
        <f>_xll.qlCalendarAdvance(Calendar,AQ230,AO231,"f",,Trigger)</f>
        <v>42482</v>
      </c>
      <c r="AR231" s="105">
        <f>_xll.qlInterestRateIndexMaturity(Currency&amp;"ibor"&amp;Tenor,AQ231,Trigger)</f>
        <v>42513</v>
      </c>
      <c r="AS231" s="257">
        <f>_xll.qlIndexFixing($AC$5,AP231,TRUE,_xll.ohTrigger(Trigger,Trigger1M))</f>
        <v>-6.5924430028758486E-4</v>
      </c>
      <c r="AT231" s="257">
        <f>_xll.qlIndexFixing($AU$1,AP231,TRUE,_xll.ohTrigger(Trigger,Trigger1M))</f>
        <v>-6.657565079690802E-4</v>
      </c>
    </row>
    <row r="232" spans="41:46" ht="11.25" customHeight="1" x14ac:dyDescent="0.25">
      <c r="AO232" s="104" t="s">
        <v>203</v>
      </c>
      <c r="AP232" s="105">
        <f>_xll.qlInterestRateIndexFixingDate(Currency&amp;"ibor"&amp;Tenor,AQ232,Trigger)</f>
        <v>42481</v>
      </c>
      <c r="AQ232" s="105">
        <f>_xll.qlCalendarAdvance(Calendar,AQ231,AO232,"f",,Trigger)</f>
        <v>42485</v>
      </c>
      <c r="AR232" s="105">
        <f>_xll.qlInterestRateIndexMaturity(Currency&amp;"ibor"&amp;Tenor,AQ232,Trigger)</f>
        <v>42515</v>
      </c>
      <c r="AS232" s="257">
        <f>_xll.qlIndexFixing($AC$5,AP232,TRUE,_xll.ohTrigger(Trigger,Trigger1M))</f>
        <v>-6.6709322601221643E-4</v>
      </c>
      <c r="AT232" s="257">
        <f>_xll.qlIndexFixing($AU$1,AP232,TRUE,_xll.ohTrigger(Trigger,Trigger1M))</f>
        <v>-6.7695908881093558E-4</v>
      </c>
    </row>
    <row r="233" spans="41:46" ht="11.25" customHeight="1" x14ac:dyDescent="0.25">
      <c r="AO233" s="104" t="s">
        <v>203</v>
      </c>
      <c r="AP233" s="105">
        <f>_xll.qlInterestRateIndexFixingDate(Currency&amp;"ibor"&amp;Tenor,AQ233,Trigger)</f>
        <v>42482</v>
      </c>
      <c r="AQ233" s="105">
        <f>_xll.qlCalendarAdvance(Calendar,AQ232,AO233,"f",,Trigger)</f>
        <v>42486</v>
      </c>
      <c r="AR233" s="105">
        <f>_xll.qlInterestRateIndexMaturity(Currency&amp;"ibor"&amp;Tenor,AQ233,Trigger)</f>
        <v>42516</v>
      </c>
      <c r="AS233" s="257">
        <f>_xll.qlIndexFixing($AC$5,AP233,TRUE,_xll.ohTrigger(Trigger,Trigger1M))</f>
        <v>-6.7006578479800183E-4</v>
      </c>
      <c r="AT233" s="257">
        <f>_xll.qlIndexFixing($AU$1,AP233,TRUE,_xll.ohTrigger(Trigger,Trigger1M))</f>
        <v>-6.8034466122135484E-4</v>
      </c>
    </row>
    <row r="234" spans="41:46" ht="11.25" customHeight="1" x14ac:dyDescent="0.25">
      <c r="AO234" s="104" t="s">
        <v>203</v>
      </c>
      <c r="AP234" s="105">
        <f>_xll.qlInterestRateIndexFixingDate(Currency&amp;"ibor"&amp;Tenor,AQ234,Trigger)</f>
        <v>42485</v>
      </c>
      <c r="AQ234" s="105">
        <f>_xll.qlCalendarAdvance(Calendar,AQ233,AO234,"f",,Trigger)</f>
        <v>42487</v>
      </c>
      <c r="AR234" s="105">
        <f>_xll.qlInterestRateIndexMaturity(Currency&amp;"ibor"&amp;Tenor,AQ234,Trigger)</f>
        <v>42517</v>
      </c>
      <c r="AS234" s="257">
        <f>_xll.qlIndexFixing($AC$5,AP234,TRUE,_xll.ohTrigger(Trigger,Trigger1M))</f>
        <v>-6.7305692597674494E-4</v>
      </c>
      <c r="AT234" s="257">
        <f>_xll.qlIndexFixing($AU$1,AP234,TRUE,_xll.ohTrigger(Trigger,Trigger1M))</f>
        <v>-6.833404967836465E-4</v>
      </c>
    </row>
    <row r="235" spans="41:46" ht="11.25" customHeight="1" x14ac:dyDescent="0.25">
      <c r="AO235" s="104" t="s">
        <v>203</v>
      </c>
      <c r="AP235" s="105">
        <f>_xll.qlInterestRateIndexFixingDate(Currency&amp;"ibor"&amp;Tenor,AQ235,Trigger)</f>
        <v>42486</v>
      </c>
      <c r="AQ235" s="105">
        <f>_xll.qlCalendarAdvance(Calendar,AQ234,AO235,"f",,Trigger)</f>
        <v>42488</v>
      </c>
      <c r="AR235" s="105">
        <f>_xll.qlInterestRateIndexMaturity(Currency&amp;"ibor"&amp;Tenor,AQ235,Trigger)</f>
        <v>42520</v>
      </c>
      <c r="AS235" s="257">
        <f>_xll.qlIndexFixing($AC$5,AP235,TRUE,_xll.ohTrigger(Trigger,Trigger1M))</f>
        <v>-6.7678705346463364E-4</v>
      </c>
      <c r="AT235" s="257">
        <f>_xll.qlIndexFixing($AU$1,AP235,TRUE,_xll.ohTrigger(Trigger,Trigger1M))</f>
        <v>-6.8622681179963951E-4</v>
      </c>
    </row>
    <row r="236" spans="41:46" ht="11.25" customHeight="1" x14ac:dyDescent="0.25">
      <c r="AO236" s="104" t="s">
        <v>203</v>
      </c>
      <c r="AP236" s="105">
        <f>_xll.qlInterestRateIndexFixingDate(Currency&amp;"ibor"&amp;Tenor,AQ236,Trigger)</f>
        <v>42487</v>
      </c>
      <c r="AQ236" s="105">
        <f>_xll.qlCalendarAdvance(Calendar,AQ235,AO236,"f",,Trigger)</f>
        <v>42489</v>
      </c>
      <c r="AR236" s="105">
        <f>_xll.qlInterestRateIndexMaturity(Currency&amp;"ibor"&amp;Tenor,AQ236,Trigger)</f>
        <v>42521</v>
      </c>
      <c r="AS236" s="257">
        <f>_xll.qlIndexFixing($AC$5,AP236,TRUE,_xll.ohTrigger(Trigger,Trigger1M))</f>
        <v>-6.7962254868450533E-4</v>
      </c>
      <c r="AT236" s="257">
        <f>_xll.qlIndexFixing($AU$1,AP236,TRUE,_xll.ohTrigger(Trigger,Trigger1M))</f>
        <v>-6.88171813986449E-4</v>
      </c>
    </row>
    <row r="237" spans="41:46" ht="11.25" customHeight="1" x14ac:dyDescent="0.25">
      <c r="AO237" s="104" t="s">
        <v>203</v>
      </c>
      <c r="AP237" s="105">
        <f>_xll.qlInterestRateIndexFixingDate(Currency&amp;"ibor"&amp;Tenor,AQ237,Trigger)</f>
        <v>42488</v>
      </c>
      <c r="AQ237" s="105">
        <f>_xll.qlCalendarAdvance(Calendar,AQ236,AO237,"f",,Trigger)</f>
        <v>42492</v>
      </c>
      <c r="AR237" s="105">
        <f>_xll.qlInterestRateIndexMaturity(Currency&amp;"ibor"&amp;Tenor,AQ237,Trigger)</f>
        <v>42523</v>
      </c>
      <c r="AS237" s="257">
        <f>_xll.qlIndexFixing($AC$5,AP237,TRUE,_xll.ohTrigger(Trigger,Trigger1M))</f>
        <v>-6.8826246336517818E-4</v>
      </c>
      <c r="AT237" s="257">
        <f>_xll.qlIndexFixing($AU$1,AP237,TRUE,_xll.ohTrigger(Trigger,Trigger1M))</f>
        <v>-6.9091061331740379E-4</v>
      </c>
    </row>
    <row r="238" spans="41:46" ht="11.25" customHeight="1" x14ac:dyDescent="0.25">
      <c r="AO238" s="104" t="s">
        <v>203</v>
      </c>
      <c r="AP238" s="105">
        <f>_xll.qlInterestRateIndexFixingDate(Currency&amp;"ibor"&amp;Tenor,AQ238,Trigger)</f>
        <v>42489</v>
      </c>
      <c r="AQ238" s="105">
        <f>_xll.qlCalendarAdvance(Calendar,AQ237,AO238,"f",,Trigger)</f>
        <v>42493</v>
      </c>
      <c r="AR238" s="105">
        <f>_xll.qlInterestRateIndexMaturity(Currency&amp;"ibor"&amp;Tenor,AQ238,Trigger)</f>
        <v>42524</v>
      </c>
      <c r="AS238" s="257">
        <f>_xll.qlIndexFixing($AC$5,AP238,TRUE,_xll.ohTrigger(Trigger,Trigger1M))</f>
        <v>-6.8879950606838948E-4</v>
      </c>
      <c r="AT238" s="257">
        <f>_xll.qlIndexFixing($AU$1,AP238,TRUE,_xll.ohTrigger(Trigger,Trigger1M))</f>
        <v>-6.9094342523703673E-4</v>
      </c>
    </row>
    <row r="239" spans="41:46" ht="11.25" customHeight="1" x14ac:dyDescent="0.25">
      <c r="AO239" s="104" t="s">
        <v>203</v>
      </c>
      <c r="AP239" s="105">
        <f>_xll.qlInterestRateIndexFixingDate(Currency&amp;"ibor"&amp;Tenor,AQ239,Trigger)</f>
        <v>42492</v>
      </c>
      <c r="AQ239" s="105">
        <f>_xll.qlCalendarAdvance(Calendar,AQ238,AO239,"f",,Trigger)</f>
        <v>42494</v>
      </c>
      <c r="AR239" s="105">
        <f>_xll.qlInterestRateIndexMaturity(Currency&amp;"ibor"&amp;Tenor,AQ239,Trigger)</f>
        <v>42527</v>
      </c>
      <c r="AS239" s="257">
        <f>_xll.qlIndexFixing($AC$5,AP239,TRUE,_xll.ohTrigger(Trigger,Trigger1M))</f>
        <v>-6.9033994918350902E-4</v>
      </c>
      <c r="AT239" s="257">
        <f>_xll.qlIndexFixing($AU$1,AP239,TRUE,_xll.ohTrigger(Trigger,Trigger1M))</f>
        <v>-6.9075925112092244E-4</v>
      </c>
    </row>
    <row r="240" spans="41:46" ht="11.25" customHeight="1" x14ac:dyDescent="0.25">
      <c r="AO240" s="104" t="s">
        <v>203</v>
      </c>
      <c r="AP240" s="105">
        <f>_xll.qlInterestRateIndexFixingDate(Currency&amp;"ibor"&amp;Tenor,AQ240,Trigger)</f>
        <v>42493</v>
      </c>
      <c r="AQ240" s="105">
        <f>_xll.qlCalendarAdvance(Calendar,AQ239,AO240,"f",,Trigger)</f>
        <v>42495</v>
      </c>
      <c r="AR240" s="105">
        <f>_xll.qlInterestRateIndexMaturity(Currency&amp;"ibor"&amp;Tenor,AQ240,Trigger)</f>
        <v>42527</v>
      </c>
      <c r="AS240" s="257">
        <f>_xll.qlIndexFixing($AC$5,AP240,TRUE,_xll.ohTrigger(Trigger,Trigger1M))</f>
        <v>-6.9038262405146655E-4</v>
      </c>
      <c r="AT240" s="257">
        <f>_xll.qlIndexFixing($AU$1,AP240,TRUE,_xll.ohTrigger(Trigger,Trigger1M))</f>
        <v>-6.9079888827330849E-4</v>
      </c>
    </row>
    <row r="241" spans="41:46" ht="11.25" customHeight="1" x14ac:dyDescent="0.25">
      <c r="AO241" s="104" t="s">
        <v>203</v>
      </c>
      <c r="AP241" s="105">
        <f>_xll.qlInterestRateIndexFixingDate(Currency&amp;"ibor"&amp;Tenor,AQ241,Trigger)</f>
        <v>42494</v>
      </c>
      <c r="AQ241" s="105">
        <f>_xll.qlCalendarAdvance(Calendar,AQ240,AO241,"f",,Trigger)</f>
        <v>42496</v>
      </c>
      <c r="AR241" s="105">
        <f>_xll.qlInterestRateIndexMaturity(Currency&amp;"ibor"&amp;Tenor,AQ241,Trigger)</f>
        <v>42527</v>
      </c>
      <c r="AS241" s="257">
        <f>_xll.qlIndexFixing($AC$5,AP241,TRUE,_xll.ohTrigger(Trigger,Trigger1M))</f>
        <v>-6.9042983191174869E-4</v>
      </c>
      <c r="AT241" s="257">
        <f>_xll.qlIndexFixing($AU$1,AP241,TRUE,_xll.ohTrigger(Trigger,Trigger1M))</f>
        <v>-6.9083317887403035E-4</v>
      </c>
    </row>
    <row r="242" spans="41:46" ht="11.25" customHeight="1" x14ac:dyDescent="0.25">
      <c r="AO242" s="104" t="s">
        <v>203</v>
      </c>
      <c r="AP242" s="105">
        <f>_xll.qlInterestRateIndexFixingDate(Currency&amp;"ibor"&amp;Tenor,AQ242,Trigger)</f>
        <v>42495</v>
      </c>
      <c r="AQ242" s="105">
        <f>_xll.qlCalendarAdvance(Calendar,AQ241,AO242,"f",,Trigger)</f>
        <v>42499</v>
      </c>
      <c r="AR242" s="105">
        <f>_xll.qlInterestRateIndexMaturity(Currency&amp;"ibor"&amp;Tenor,AQ242,Trigger)</f>
        <v>42530</v>
      </c>
      <c r="AS242" s="257">
        <f>_xll.qlIndexFixing($AC$5,AP242,TRUE,_xll.ohTrigger(Trigger,Trigger1M))</f>
        <v>-6.9208895433313334E-4</v>
      </c>
      <c r="AT242" s="257">
        <f>_xll.qlIndexFixing($AU$1,AP242,TRUE,_xll.ohTrigger(Trigger,Trigger1M))</f>
        <v>-6.9041434732265391E-4</v>
      </c>
    </row>
    <row r="243" spans="41:46" ht="11.25" customHeight="1" x14ac:dyDescent="0.25">
      <c r="AO243" s="104" t="s">
        <v>203</v>
      </c>
      <c r="AP243" s="105">
        <f>_xll.qlInterestRateIndexFixingDate(Currency&amp;"ibor"&amp;Tenor,AQ243,Trigger)</f>
        <v>42496</v>
      </c>
      <c r="AQ243" s="105">
        <f>_xll.qlCalendarAdvance(Calendar,AQ242,AO243,"f",,Trigger)</f>
        <v>42500</v>
      </c>
      <c r="AR243" s="105">
        <f>_xll.qlInterestRateIndexMaturity(Currency&amp;"ibor"&amp;Tenor,AQ243,Trigger)</f>
        <v>42531</v>
      </c>
      <c r="AS243" s="257">
        <f>_xll.qlIndexFixing($AC$5,AP243,TRUE,_xll.ohTrigger(Trigger,Trigger1M))</f>
        <v>-6.9264839437710088E-4</v>
      </c>
      <c r="AT243" s="257">
        <f>_xll.qlIndexFixing($AU$1,AP243,TRUE,_xll.ohTrigger(Trigger,Trigger1M))</f>
        <v>-6.9020720342577988E-4</v>
      </c>
    </row>
    <row r="244" spans="41:46" ht="11.25" customHeight="1" x14ac:dyDescent="0.25">
      <c r="AO244" s="104" t="s">
        <v>203</v>
      </c>
      <c r="AP244" s="105">
        <f>_xll.qlInterestRateIndexFixingDate(Currency&amp;"ibor"&amp;Tenor,AQ244,Trigger)</f>
        <v>42499</v>
      </c>
      <c r="AQ244" s="105">
        <f>_xll.qlCalendarAdvance(Calendar,AQ243,AO244,"f",,Trigger)</f>
        <v>42501</v>
      </c>
      <c r="AR244" s="105">
        <f>_xll.qlInterestRateIndexMaturity(Currency&amp;"ibor"&amp;Tenor,AQ244,Trigger)</f>
        <v>42534</v>
      </c>
      <c r="AS244" s="257">
        <f>_xll.qlIndexFixing($AC$5,AP244,TRUE,_xll.ohTrigger(Trigger,Trigger1M))</f>
        <v>-6.9399471112750115E-4</v>
      </c>
      <c r="AT244" s="257">
        <f>_xll.qlIndexFixing($AU$1,AP244,TRUE,_xll.ohTrigger(Trigger,Trigger1M))</f>
        <v>-6.8948265280780168E-4</v>
      </c>
    </row>
    <row r="245" spans="41:46" ht="11.25" customHeight="1" x14ac:dyDescent="0.25">
      <c r="AO245" s="104" t="s">
        <v>203</v>
      </c>
      <c r="AP245" s="105">
        <f>_xll.qlInterestRateIndexFixingDate(Currency&amp;"ibor"&amp;Tenor,AQ245,Trigger)</f>
        <v>42500</v>
      </c>
      <c r="AQ245" s="105">
        <f>_xll.qlCalendarAdvance(Calendar,AQ244,AO245,"f",,Trigger)</f>
        <v>42502</v>
      </c>
      <c r="AR245" s="105">
        <f>_xll.qlInterestRateIndexMaturity(Currency&amp;"ibor"&amp;Tenor,AQ245,Trigger)</f>
        <v>42534</v>
      </c>
      <c r="AS245" s="257">
        <f>_xll.qlIndexFixing($AC$5,AP245,TRUE,_xll.ohTrigger(Trigger,Trigger1M))</f>
        <v>-6.9416396205543296E-4</v>
      </c>
      <c r="AT245" s="257">
        <f>_xll.qlIndexFixing($AU$1,AP245,TRUE,_xll.ohTrigger(Trigger,Trigger1M))</f>
        <v>-6.8943833804957499E-4</v>
      </c>
    </row>
    <row r="246" spans="41:46" ht="11.25" customHeight="1" x14ac:dyDescent="0.25">
      <c r="AO246" s="104" t="s">
        <v>203</v>
      </c>
      <c r="AP246" s="105">
        <f>_xll.qlInterestRateIndexFixingDate(Currency&amp;"ibor"&amp;Tenor,AQ246,Trigger)</f>
        <v>42501</v>
      </c>
      <c r="AQ246" s="105">
        <f>_xll.qlCalendarAdvance(Calendar,AQ245,AO246,"f",,Trigger)</f>
        <v>42503</v>
      </c>
      <c r="AR246" s="105">
        <f>_xll.qlInterestRateIndexMaturity(Currency&amp;"ibor"&amp;Tenor,AQ246,Trigger)</f>
        <v>42534</v>
      </c>
      <c r="AS246" s="257">
        <f>_xll.qlIndexFixing($AC$5,AP246,TRUE,_xll.ohTrigger(Trigger,Trigger1M))</f>
        <v>-6.9434591222338946E-4</v>
      </c>
      <c r="AT246" s="257">
        <f>_xll.qlIndexFixing($AU$1,AP246,TRUE,_xll.ohTrigger(Trigger,Trigger1M))</f>
        <v>-6.8938650073158852E-4</v>
      </c>
    </row>
    <row r="247" spans="41:46" ht="11.25" customHeight="1" x14ac:dyDescent="0.25">
      <c r="AO247" s="104" t="s">
        <v>203</v>
      </c>
      <c r="AP247" s="105">
        <f>_xll.qlInterestRateIndexFixingDate(Currency&amp;"ibor"&amp;Tenor,AQ247,Trigger)</f>
        <v>42502</v>
      </c>
      <c r="AQ247" s="105">
        <f>_xll.qlCalendarAdvance(Calendar,AQ246,AO247,"f",,Trigger)</f>
        <v>42506</v>
      </c>
      <c r="AR247" s="105">
        <f>_xll.qlInterestRateIndexMaturity(Currency&amp;"ibor"&amp;Tenor,AQ247,Trigger)</f>
        <v>42537</v>
      </c>
      <c r="AS247" s="257">
        <f>_xll.qlIndexFixing($AC$5,AP247,TRUE,_xll.ohTrigger(Trigger,Trigger1M))</f>
        <v>-6.9607222662191757E-4</v>
      </c>
      <c r="AT247" s="257">
        <f>_xll.qlIndexFixing($AU$1,AP247,TRUE,_xll.ohTrigger(Trigger,Trigger1M))</f>
        <v>-6.8827219395570509E-4</v>
      </c>
    </row>
    <row r="248" spans="41:46" ht="11.25" customHeight="1" x14ac:dyDescent="0.25">
      <c r="AO248" s="104" t="s">
        <v>203</v>
      </c>
      <c r="AP248" s="105">
        <f>_xll.qlInterestRateIndexFixingDate(Currency&amp;"ibor"&amp;Tenor,AQ248,Trigger)</f>
        <v>42503</v>
      </c>
      <c r="AQ248" s="105">
        <f>_xll.qlCalendarAdvance(Calendar,AQ247,AO248,"f",,Trigger)</f>
        <v>42507</v>
      </c>
      <c r="AR248" s="105">
        <f>_xll.qlInterestRateIndexMaturity(Currency&amp;"ibor"&amp;Tenor,AQ248,Trigger)</f>
        <v>42538</v>
      </c>
      <c r="AS248" s="257">
        <f>_xll.qlIndexFixing($AC$5,AP248,TRUE,_xll.ohTrigger(Trigger,Trigger1M))</f>
        <v>-6.9665406398601267E-4</v>
      </c>
      <c r="AT248" s="257">
        <f>_xll.qlIndexFixing($AU$1,AP248,TRUE,_xll.ohTrigger(Trigger,Trigger1M))</f>
        <v>-6.8783674621203568E-4</v>
      </c>
    </row>
    <row r="249" spans="41:46" ht="11.25" customHeight="1" x14ac:dyDescent="0.25">
      <c r="AO249" s="104" t="s">
        <v>203</v>
      </c>
      <c r="AP249" s="105">
        <f>_xll.qlInterestRateIndexFixingDate(Currency&amp;"ibor"&amp;Tenor,AQ249,Trigger)</f>
        <v>42506</v>
      </c>
      <c r="AQ249" s="105">
        <f>_xll.qlCalendarAdvance(Calendar,AQ248,AO249,"f",,Trigger)</f>
        <v>42508</v>
      </c>
      <c r="AR249" s="105">
        <f>_xll.qlInterestRateIndexMaturity(Currency&amp;"ibor"&amp;Tenor,AQ249,Trigger)</f>
        <v>42541</v>
      </c>
      <c r="AS249" s="257">
        <f>_xll.qlIndexFixing($AC$5,AP249,TRUE,_xll.ohTrigger(Trigger,Trigger1M))</f>
        <v>-6.9779675186065759E-4</v>
      </c>
      <c r="AT249" s="257">
        <f>_xll.qlIndexFixing($AU$1,AP249,TRUE,_xll.ohTrigger(Trigger,Trigger1M))</f>
        <v>-6.8666075982185253E-4</v>
      </c>
    </row>
    <row r="250" spans="41:46" ht="11.25" customHeight="1" x14ac:dyDescent="0.25">
      <c r="AO250" s="104" t="s">
        <v>203</v>
      </c>
      <c r="AP250" s="105">
        <f>_xll.qlInterestRateIndexFixingDate(Currency&amp;"ibor"&amp;Tenor,AQ250,Trigger)</f>
        <v>42507</v>
      </c>
      <c r="AQ250" s="105">
        <f>_xll.qlCalendarAdvance(Calendar,AQ249,AO250,"f",,Trigger)</f>
        <v>42509</v>
      </c>
      <c r="AR250" s="105">
        <f>_xll.qlInterestRateIndexMaturity(Currency&amp;"ibor"&amp;Tenor,AQ250,Trigger)</f>
        <v>42541</v>
      </c>
      <c r="AS250" s="257">
        <f>_xll.qlIndexFixing($AC$5,AP250,TRUE,_xll.ohTrigger(Trigger,Trigger1M))</f>
        <v>-6.9809718159549727E-4</v>
      </c>
      <c r="AT250" s="257">
        <f>_xll.qlIndexFixing($AU$1,AP250,TRUE,_xll.ohTrigger(Trigger,Trigger1M))</f>
        <v>-6.8650703763217802E-4</v>
      </c>
    </row>
    <row r="251" spans="41:46" ht="11.25" customHeight="1" x14ac:dyDescent="0.25">
      <c r="AO251" s="104" t="s">
        <v>203</v>
      </c>
      <c r="AP251" s="105">
        <f>_xll.qlInterestRateIndexFixingDate(Currency&amp;"ibor"&amp;Tenor,AQ251,Trigger)</f>
        <v>42508</v>
      </c>
      <c r="AQ251" s="105">
        <f>_xll.qlCalendarAdvance(Calendar,AQ250,AO251,"f",,Trigger)</f>
        <v>42510</v>
      </c>
      <c r="AR251" s="105">
        <f>_xll.qlInterestRateIndexMaturity(Currency&amp;"ibor"&amp;Tenor,AQ251,Trigger)</f>
        <v>42541</v>
      </c>
      <c r="AS251" s="257">
        <f>_xll.qlIndexFixing($AC$5,AP251,TRUE,_xll.ohTrigger(Trigger,Trigger1M))</f>
        <v>-6.984187737656089E-4</v>
      </c>
      <c r="AT251" s="257">
        <f>_xll.qlIndexFixing($AU$1,AP251,TRUE,_xll.ohTrigger(Trigger,Trigger1M))</f>
        <v>-6.8634227195027344E-4</v>
      </c>
    </row>
    <row r="252" spans="41:46" ht="11.25" customHeight="1" x14ac:dyDescent="0.25">
      <c r="AO252" s="104" t="s">
        <v>203</v>
      </c>
      <c r="AP252" s="105">
        <f>_xll.qlInterestRateIndexFixingDate(Currency&amp;"ibor"&amp;Tenor,AQ252,Trigger)</f>
        <v>42509</v>
      </c>
      <c r="AQ252" s="105">
        <f>_xll.qlCalendarAdvance(Calendar,AQ251,AO252,"f",,Trigger)</f>
        <v>42513</v>
      </c>
      <c r="AR252" s="105">
        <f>_xll.qlInterestRateIndexMaturity(Currency&amp;"ibor"&amp;Tenor,AQ252,Trigger)</f>
        <v>42544</v>
      </c>
      <c r="AS252" s="257">
        <f>_xll.qlIndexFixing($AC$5,AP252,TRUE,_xll.ohTrigger(Trigger,Trigger1M))</f>
        <v>-7.0021228006779087E-4</v>
      </c>
      <c r="AT252" s="257">
        <f>_xll.qlIndexFixing($AU$1,AP252,TRUE,_xll.ohTrigger(Trigger,Trigger1M))</f>
        <v>-6.8457176799779375E-4</v>
      </c>
    </row>
    <row r="253" spans="41:46" ht="11.25" customHeight="1" x14ac:dyDescent="0.25">
      <c r="AO253" s="104" t="s">
        <v>203</v>
      </c>
      <c r="AP253" s="105">
        <f>_xll.qlInterestRateIndexFixingDate(Currency&amp;"ibor"&amp;Tenor,AQ253,Trigger)</f>
        <v>42510</v>
      </c>
      <c r="AQ253" s="105">
        <f>_xll.qlCalendarAdvance(Calendar,AQ252,AO253,"f",,Trigger)</f>
        <v>42514</v>
      </c>
      <c r="AR253" s="105">
        <f>_xll.qlInterestRateIndexMaturity(Currency&amp;"ibor"&amp;Tenor,AQ253,Trigger)</f>
        <v>42545</v>
      </c>
      <c r="AS253" s="257">
        <f>_xll.qlIndexFixing($AC$5,AP253,TRUE,_xll.ohTrigger(Trigger,Trigger1M))</f>
        <v>-7.0081651472751706E-4</v>
      </c>
      <c r="AT253" s="257">
        <f>_xll.qlIndexFixing($AU$1,AP253,TRUE,_xll.ohTrigger(Trigger,Trigger1M))</f>
        <v>-6.8392168538037917E-4</v>
      </c>
    </row>
    <row r="254" spans="41:46" ht="11.25" customHeight="1" x14ac:dyDescent="0.25">
      <c r="AO254" s="104" t="s">
        <v>203</v>
      </c>
      <c r="AP254" s="105">
        <f>_xll.qlInterestRateIndexFixingDate(Currency&amp;"ibor"&amp;Tenor,AQ254,Trigger)</f>
        <v>42513</v>
      </c>
      <c r="AQ254" s="105">
        <f>_xll.qlCalendarAdvance(Calendar,AQ253,AO254,"f",,Trigger)</f>
        <v>42515</v>
      </c>
      <c r="AR254" s="105">
        <f>_xll.qlInterestRateIndexMaturity(Currency&amp;"ibor"&amp;Tenor,AQ254,Trigger)</f>
        <v>42548</v>
      </c>
      <c r="AS254" s="257">
        <f>_xll.qlIndexFixing($AC$5,AP254,TRUE,_xll.ohTrigger(Trigger,Trigger1M))</f>
        <v>-7.0174607122795089E-4</v>
      </c>
      <c r="AT254" s="257">
        <f>_xll.qlIndexFixing($AU$1,AP254,TRUE,_xll.ohTrigger(Trigger,Trigger1M))</f>
        <v>-6.8237954589787301E-4</v>
      </c>
    </row>
    <row r="255" spans="41:46" ht="11.25" customHeight="1" x14ac:dyDescent="0.25">
      <c r="AO255" s="104" t="s">
        <v>203</v>
      </c>
      <c r="AP255" s="105">
        <f>_xll.qlInterestRateIndexFixingDate(Currency&amp;"ibor"&amp;Tenor,AQ255,Trigger)</f>
        <v>42514</v>
      </c>
      <c r="AQ255" s="105">
        <f>_xll.qlCalendarAdvance(Calendar,AQ254,AO255,"f",,Trigger)</f>
        <v>42516</v>
      </c>
      <c r="AR255" s="105">
        <f>_xll.qlInterestRateIndexMaturity(Currency&amp;"ibor"&amp;Tenor,AQ255,Trigger)</f>
        <v>42548</v>
      </c>
      <c r="AS255" s="257">
        <f>_xll.qlIndexFixing($AC$5,AP255,TRUE,_xll.ohTrigger(Trigger,Trigger1M))</f>
        <v>-7.0218228250928938E-4</v>
      </c>
      <c r="AT255" s="257">
        <f>_xll.qlIndexFixing($AU$1,AP255,TRUE,_xll.ohTrigger(Trigger,Trigger1M))</f>
        <v>-6.8209566357238516E-4</v>
      </c>
    </row>
    <row r="256" spans="41:46" ht="11.25" customHeight="1" x14ac:dyDescent="0.25">
      <c r="AO256" s="104" t="s">
        <v>203</v>
      </c>
      <c r="AP256" s="105">
        <f>_xll.qlInterestRateIndexFixingDate(Currency&amp;"ibor"&amp;Tenor,AQ256,Trigger)</f>
        <v>42515</v>
      </c>
      <c r="AQ256" s="105">
        <f>_xll.qlCalendarAdvance(Calendar,AQ255,AO256,"f",,Trigger)</f>
        <v>42517</v>
      </c>
      <c r="AR256" s="105">
        <f>_xll.qlInterestRateIndexMaturity(Currency&amp;"ibor"&amp;Tenor,AQ256,Trigger)</f>
        <v>42548</v>
      </c>
      <c r="AS256" s="257">
        <f>_xll.qlIndexFixing($AC$5,AP256,TRUE,_xll.ohTrigger(Trigger,Trigger1M))</f>
        <v>-7.0264841637208844E-4</v>
      </c>
      <c r="AT256" s="257">
        <f>_xll.qlIndexFixing($AU$1,AP256,TRUE,_xll.ohTrigger(Trigger,Trigger1M))</f>
        <v>-6.8179617532983282E-4</v>
      </c>
    </row>
    <row r="257" spans="41:46" ht="11.25" customHeight="1" x14ac:dyDescent="0.25">
      <c r="AO257" s="104" t="s">
        <v>203</v>
      </c>
      <c r="AP257" s="105">
        <f>_xll.qlInterestRateIndexFixingDate(Currency&amp;"ibor"&amp;Tenor,AQ257,Trigger)</f>
        <v>42516</v>
      </c>
      <c r="AQ257" s="105">
        <f>_xll.qlCalendarAdvance(Calendar,AQ256,AO257,"f",,Trigger)</f>
        <v>42520</v>
      </c>
      <c r="AR257" s="105">
        <f>_xll.qlInterestRateIndexMaturity(Currency&amp;"ibor"&amp;Tenor,AQ257,Trigger)</f>
        <v>42551</v>
      </c>
      <c r="AS257" s="257">
        <f>_xll.qlIndexFixing($AC$5,AP257,TRUE,_xll.ohTrigger(Trigger,Trigger1M))</f>
        <v>-7.0450911450830255E-4</v>
      </c>
      <c r="AT257" s="257">
        <f>_xll.qlIndexFixing($AU$1,AP257,TRUE,_xll.ohTrigger(Trigger,Trigger1M))</f>
        <v>-6.7941480329091592E-4</v>
      </c>
    </row>
    <row r="258" spans="41:46" ht="11.25" customHeight="1" x14ac:dyDescent="0.25">
      <c r="AO258" s="104" t="s">
        <v>203</v>
      </c>
      <c r="AP258" s="105">
        <f>_xll.qlInterestRateIndexFixingDate(Currency&amp;"ibor"&amp;Tenor,AQ258,Trigger)</f>
        <v>42517</v>
      </c>
      <c r="AQ258" s="105">
        <f>_xll.qlCalendarAdvance(Calendar,AQ257,AO258,"f",,Trigger)</f>
        <v>42521</v>
      </c>
      <c r="AR258" s="105">
        <f>_xll.qlInterestRateIndexMaturity(Currency&amp;"ibor"&amp;Tenor,AQ258,Trigger)</f>
        <v>42551</v>
      </c>
      <c r="AS258" s="257">
        <f>_xll.qlIndexFixing($AC$5,AP258,TRUE,_xll.ohTrigger(Trigger,Trigger1M))</f>
        <v>-7.0507583934675822E-4</v>
      </c>
      <c r="AT258" s="257">
        <f>_xll.qlIndexFixing($AU$1,AP258,TRUE,_xll.ohTrigger(Trigger,Trigger1M))</f>
        <v>-6.7903327037210914E-4</v>
      </c>
    </row>
    <row r="259" spans="41:46" ht="11.25" customHeight="1" x14ac:dyDescent="0.25">
      <c r="AO259" s="104" t="s">
        <v>203</v>
      </c>
      <c r="AP259" s="105">
        <f>_xll.qlInterestRateIndexFixingDate(Currency&amp;"ibor"&amp;Tenor,AQ259,Trigger)</f>
        <v>42520</v>
      </c>
      <c r="AQ259" s="105">
        <f>_xll.qlCalendarAdvance(Calendar,AQ258,AO259,"f",,Trigger)</f>
        <v>42522</v>
      </c>
      <c r="AR259" s="105">
        <f>_xll.qlInterestRateIndexMaturity(Currency&amp;"ibor"&amp;Tenor,AQ259,Trigger)</f>
        <v>42552</v>
      </c>
      <c r="AS259" s="257">
        <f>_xll.qlIndexFixing($AC$5,AP259,TRUE,_xll.ohTrigger(Trigger,Trigger1M))</f>
        <v>-7.0572524330136943E-4</v>
      </c>
      <c r="AT259" s="257">
        <f>_xll.qlIndexFixing($AU$1,AP259,TRUE,_xll.ohTrigger(Trigger,Trigger1M))</f>
        <v>-6.781617984601418E-4</v>
      </c>
    </row>
    <row r="260" spans="41:46" ht="11.25" customHeight="1" x14ac:dyDescent="0.25">
      <c r="AO260" s="104" t="s">
        <v>203</v>
      </c>
      <c r="AP260" s="105">
        <f>_xll.qlInterestRateIndexFixingDate(Currency&amp;"ibor"&amp;Tenor,AQ260,Trigger)</f>
        <v>42521</v>
      </c>
      <c r="AQ260" s="105">
        <f>_xll.qlCalendarAdvance(Calendar,AQ259,AO260,"f",,Trigger)</f>
        <v>42523</v>
      </c>
      <c r="AR260" s="105">
        <f>_xll.qlInterestRateIndexMaturity(Currency&amp;"ibor"&amp;Tenor,AQ260,Trigger)</f>
        <v>42555</v>
      </c>
      <c r="AS260" s="257">
        <f>_xll.qlIndexFixing($AC$5,AP260,TRUE,_xll.ohTrigger(Trigger,Trigger1M))</f>
        <v>-7.0641926463319016E-4</v>
      </c>
      <c r="AT260" s="257">
        <f>_xll.qlIndexFixing($AU$1,AP260,TRUE,_xll.ohTrigger(Trigger,Trigger1M))</f>
        <v>-6.7630857029529756E-4</v>
      </c>
    </row>
    <row r="261" spans="41:46" ht="11.25" customHeight="1" x14ac:dyDescent="0.25">
      <c r="AO261" s="104" t="s">
        <v>203</v>
      </c>
      <c r="AP261" s="105">
        <f>_xll.qlInterestRateIndexFixingDate(Currency&amp;"ibor"&amp;Tenor,AQ261,Trigger)</f>
        <v>42522</v>
      </c>
      <c r="AQ261" s="105">
        <f>_xll.qlCalendarAdvance(Calendar,AQ260,AO261,"f",,Trigger)</f>
        <v>42524</v>
      </c>
      <c r="AR261" s="105">
        <f>_xll.qlInterestRateIndexMaturity(Currency&amp;"ibor"&amp;Tenor,AQ261,Trigger)</f>
        <v>42555</v>
      </c>
      <c r="AS261" s="257">
        <f>_xll.qlIndexFixing($AC$5,AP261,TRUE,_xll.ohTrigger(Trigger,Trigger1M))</f>
        <v>-7.064413063638486E-4</v>
      </c>
      <c r="AT261" s="257">
        <f>_xll.qlIndexFixing($AU$1,AP261,TRUE,_xll.ohTrigger(Trigger,Trigger1M))</f>
        <v>-6.7586748412218703E-4</v>
      </c>
    </row>
    <row r="262" spans="41:46" ht="11.25" customHeight="1" x14ac:dyDescent="0.25">
      <c r="AO262" s="104" t="s">
        <v>203</v>
      </c>
      <c r="AP262" s="105">
        <f>_xll.qlInterestRateIndexFixingDate(Currency&amp;"ibor"&amp;Tenor,AQ262,Trigger)</f>
        <v>42523</v>
      </c>
      <c r="AQ262" s="105">
        <f>_xll.qlCalendarAdvance(Calendar,AQ261,AO262,"f",,Trigger)</f>
        <v>42527</v>
      </c>
      <c r="AR262" s="105">
        <f>_xll.qlInterestRateIndexMaturity(Currency&amp;"ibor"&amp;Tenor,AQ262,Trigger)</f>
        <v>42557</v>
      </c>
      <c r="AS262" s="257">
        <f>_xll.qlIndexFixing($AC$5,AP262,TRUE,_xll.ohTrigger(Trigger,Trigger1M))</f>
        <v>-7.0654874282993774E-4</v>
      </c>
      <c r="AT262" s="257">
        <f>_xll.qlIndexFixing($AU$1,AP262,TRUE,_xll.ohTrigger(Trigger,Trigger1M))</f>
        <v>-6.7355609778996239E-4</v>
      </c>
    </row>
    <row r="263" spans="41:46" ht="11.25" customHeight="1" x14ac:dyDescent="0.25">
      <c r="AO263" s="104" t="s">
        <v>203</v>
      </c>
      <c r="AP263" s="105">
        <f>_xll.qlInterestRateIndexFixingDate(Currency&amp;"ibor"&amp;Tenor,AQ263,Trigger)</f>
        <v>42524</v>
      </c>
      <c r="AQ263" s="105">
        <f>_xll.qlCalendarAdvance(Calendar,AQ262,AO263,"f",,Trigger)</f>
        <v>42528</v>
      </c>
      <c r="AR263" s="105">
        <f>_xll.qlInterestRateIndexMaturity(Currency&amp;"ibor"&amp;Tenor,AQ263,Trigger)</f>
        <v>42558</v>
      </c>
      <c r="AS263" s="257">
        <f>_xll.qlIndexFixing($AC$5,AP263,TRUE,_xll.ohTrigger(Trigger,Trigger1M))</f>
        <v>-7.0659144015694508E-4</v>
      </c>
      <c r="AT263" s="257">
        <f>_xll.qlIndexFixing($AU$1,AP263,TRUE,_xll.ohTrigger(Trigger,Trigger1M))</f>
        <v>-6.7261129714824008E-4</v>
      </c>
    </row>
    <row r="264" spans="41:46" ht="11.25" customHeight="1" x14ac:dyDescent="0.25">
      <c r="AO264" s="104" t="s">
        <v>203</v>
      </c>
      <c r="AP264" s="105">
        <f>_xll.qlInterestRateIndexFixingDate(Currency&amp;"ibor"&amp;Tenor,AQ264,Trigger)</f>
        <v>42527</v>
      </c>
      <c r="AQ264" s="105">
        <f>_xll.qlCalendarAdvance(Calendar,AQ263,AO264,"f",,Trigger)</f>
        <v>42529</v>
      </c>
      <c r="AR264" s="105">
        <f>_xll.qlInterestRateIndexMaturity(Currency&amp;"ibor"&amp;Tenor,AQ264,Trigger)</f>
        <v>42559</v>
      </c>
      <c r="AS264" s="257">
        <f>_xll.qlIndexFixing($AC$5,AP264,TRUE,_xll.ohTrigger(Trigger,Trigger1M))</f>
        <v>-7.0663413748262016E-4</v>
      </c>
      <c r="AT264" s="257">
        <f>_xll.qlIndexFixing($AU$1,AP264,TRUE,_xll.ohTrigger(Trigger,Trigger1M))</f>
        <v>-6.716592574251834E-4</v>
      </c>
    </row>
    <row r="265" spans="41:46" ht="11.25" customHeight="1" x14ac:dyDescent="0.25">
      <c r="AO265" s="104" t="s">
        <v>203</v>
      </c>
      <c r="AP265" s="105">
        <f>_xll.qlInterestRateIndexFixingDate(Currency&amp;"ibor"&amp;Tenor,AQ265,Trigger)</f>
        <v>42528</v>
      </c>
      <c r="AQ265" s="105">
        <f>_xll.qlCalendarAdvance(Calendar,AQ264,AO265,"f",,Trigger)</f>
        <v>42530</v>
      </c>
      <c r="AR265" s="105">
        <f>_xll.qlInterestRateIndexMaturity(Currency&amp;"ibor"&amp;Tenor,AQ265,Trigger)</f>
        <v>42562</v>
      </c>
      <c r="AS265" s="257">
        <f>_xll.qlIndexFixing($AC$5,AP265,TRUE,_xll.ohTrigger(Trigger,Trigger1M))</f>
        <v>-7.0671814473885486E-4</v>
      </c>
      <c r="AT265" s="257">
        <f>_xll.qlIndexFixing($AU$1,AP265,TRUE,_xll.ohTrigger(Trigger,Trigger1M))</f>
        <v>-6.6969470070080139E-4</v>
      </c>
    </row>
    <row r="266" spans="41:46" ht="11.25" customHeight="1" x14ac:dyDescent="0.25">
      <c r="AO266" s="104" t="s">
        <v>203</v>
      </c>
      <c r="AP266" s="105">
        <f>_xll.qlInterestRateIndexFixingDate(Currency&amp;"ibor"&amp;Tenor,AQ266,Trigger)</f>
        <v>42529</v>
      </c>
      <c r="AQ266" s="105">
        <f>_xll.qlCalendarAdvance(Calendar,AQ265,AO266,"f",,Trigger)</f>
        <v>42531</v>
      </c>
      <c r="AR266" s="105">
        <f>_xll.qlInterestRateIndexMaturity(Currency&amp;"ibor"&amp;Tenor,AQ266,Trigger)</f>
        <v>42562</v>
      </c>
      <c r="AS266" s="257">
        <f>_xll.qlIndexFixing($AC$5,AP266,TRUE,_xll.ohTrigger(Trigger,Trigger1M))</f>
        <v>-7.0674018705565729E-4</v>
      </c>
      <c r="AT266" s="257">
        <f>_xll.qlIndexFixing($AU$1,AP266,TRUE,_xll.ohTrigger(Trigger,Trigger1M))</f>
        <v>-6.6922837662874274E-4</v>
      </c>
    </row>
    <row r="267" spans="41:46" ht="11.25" customHeight="1" x14ac:dyDescent="0.25">
      <c r="AO267" s="104" t="s">
        <v>203</v>
      </c>
      <c r="AP267" s="105">
        <f>_xll.qlInterestRateIndexFixingDate(Currency&amp;"ibor"&amp;Tenor,AQ267,Trigger)</f>
        <v>42530</v>
      </c>
      <c r="AQ267" s="105">
        <f>_xll.qlCalendarAdvance(Calendar,AQ266,AO267,"f",,Trigger)</f>
        <v>42534</v>
      </c>
      <c r="AR267" s="105">
        <f>_xll.qlInterestRateIndexMaturity(Currency&amp;"ibor"&amp;Tenor,AQ267,Trigger)</f>
        <v>42564</v>
      </c>
      <c r="AS267" s="257">
        <f>_xll.qlIndexFixing($AC$5,AP267,TRUE,_xll.ohTrigger(Trigger,Trigger1M))</f>
        <v>-7.0684762410433422E-4</v>
      </c>
      <c r="AT267" s="257">
        <f>_xll.qlIndexFixing($AU$1,AP267,TRUE,_xll.ohTrigger(Trigger,Trigger1M))</f>
        <v>-6.6679027033700322E-4</v>
      </c>
    </row>
    <row r="268" spans="41:46" ht="11.25" customHeight="1" x14ac:dyDescent="0.25">
      <c r="AO268" s="104" t="s">
        <v>203</v>
      </c>
      <c r="AP268" s="105">
        <f>_xll.qlInterestRateIndexFixingDate(Currency&amp;"ibor"&amp;Tenor,AQ268,Trigger)</f>
        <v>42531</v>
      </c>
      <c r="AQ268" s="105">
        <f>_xll.qlCalendarAdvance(Calendar,AQ267,AO268,"f",,Trigger)</f>
        <v>42535</v>
      </c>
      <c r="AR268" s="105">
        <f>_xll.qlInterestRateIndexMaturity(Currency&amp;"ibor"&amp;Tenor,AQ268,Trigger)</f>
        <v>42565</v>
      </c>
      <c r="AS268" s="257">
        <f>_xll.qlIndexFixing($AC$5,AP268,TRUE,_xll.ohTrigger(Trigger,Trigger1M))</f>
        <v>-7.0689032143000929E-4</v>
      </c>
      <c r="AT268" s="257">
        <f>_xll.qlIndexFixing($AU$1,AP268,TRUE,_xll.ohTrigger(Trigger,Trigger1M))</f>
        <v>-6.6579467477234644E-4</v>
      </c>
    </row>
    <row r="269" spans="41:46" ht="11.25" customHeight="1" x14ac:dyDescent="0.25">
      <c r="AO269" s="104" t="s">
        <v>203</v>
      </c>
      <c r="AP269" s="105">
        <f>_xll.qlInterestRateIndexFixingDate(Currency&amp;"ibor"&amp;Tenor,AQ269,Trigger)</f>
        <v>42534</v>
      </c>
      <c r="AQ269" s="105">
        <f>_xll.qlCalendarAdvance(Calendar,AQ268,AO269,"f",,Trigger)</f>
        <v>42536</v>
      </c>
      <c r="AR269" s="105">
        <f>_xll.qlInterestRateIndexMaturity(Currency&amp;"ibor"&amp;Tenor,AQ269,Trigger)</f>
        <v>42566</v>
      </c>
      <c r="AS269" s="257">
        <f>_xll.qlIndexFixing($AC$5,AP269,TRUE,_xll.ohTrigger(Trigger,Trigger1M))</f>
        <v>-7.069330187543521E-4</v>
      </c>
      <c r="AT269" s="257">
        <f>_xll.qlIndexFixing($AU$1,AP269,TRUE,_xll.ohTrigger(Trigger,Trigger1M))</f>
        <v>-6.6479179967604551E-4</v>
      </c>
    </row>
    <row r="270" spans="41:46" ht="11.25" customHeight="1" x14ac:dyDescent="0.25">
      <c r="AO270" s="104" t="s">
        <v>203</v>
      </c>
      <c r="AP270" s="105">
        <f>_xll.qlInterestRateIndexFixingDate(Currency&amp;"ibor"&amp;Tenor,AQ270,Trigger)</f>
        <v>42535</v>
      </c>
      <c r="AQ270" s="105">
        <f>_xll.qlCalendarAdvance(Calendar,AQ269,AO270,"f",,Trigger)</f>
        <v>42537</v>
      </c>
      <c r="AR270" s="105">
        <f>_xll.qlInterestRateIndexMaturity(Currency&amp;"ibor"&amp;Tenor,AQ270,Trigger)</f>
        <v>42569</v>
      </c>
      <c r="AS270" s="257">
        <f>_xll.qlIndexFixing($AC$5,AP270,TRUE,_xll.ohTrigger(Trigger,Trigger1M))</f>
        <v>-7.0701702483577655E-4</v>
      </c>
      <c r="AT270" s="257">
        <f>_xll.qlIndexFixing($AU$1,AP270,TRUE,_xll.ohTrigger(Trigger,Trigger1M))</f>
        <v>-6.6272526770258522E-4</v>
      </c>
    </row>
    <row r="271" spans="41:46" ht="11.25" customHeight="1" x14ac:dyDescent="0.25">
      <c r="AO271" s="104" t="s">
        <v>203</v>
      </c>
      <c r="AP271" s="105">
        <f>_xll.qlInterestRateIndexFixingDate(Currency&amp;"ibor"&amp;Tenor,AQ271,Trigger)</f>
        <v>42536</v>
      </c>
      <c r="AQ271" s="105">
        <f>_xll.qlCalendarAdvance(Calendar,AQ270,AO271,"f",,Trigger)</f>
        <v>42538</v>
      </c>
      <c r="AR271" s="105">
        <f>_xll.qlInterestRateIndexMaturity(Currency&amp;"ibor"&amp;Tenor,AQ271,Trigger)</f>
        <v>42569</v>
      </c>
      <c r="AS271" s="257">
        <f>_xll.qlIndexFixing($AC$5,AP271,TRUE,_xll.ohTrigger(Trigger,Trigger1M))</f>
        <v>-7.0703906773844096E-4</v>
      </c>
      <c r="AT271" s="257">
        <f>_xll.qlIndexFixing($AU$1,AP271,TRUE,_xll.ohTrigger(Trigger,Trigger1M))</f>
        <v>-6.622335636238013E-4</v>
      </c>
    </row>
    <row r="272" spans="41:46" ht="11.25" customHeight="1" x14ac:dyDescent="0.25">
      <c r="AO272" s="104" t="s">
        <v>203</v>
      </c>
      <c r="AP272" s="105">
        <f>_xll.qlInterestRateIndexFixingDate(Currency&amp;"ibor"&amp;Tenor,AQ272,Trigger)</f>
        <v>42537</v>
      </c>
      <c r="AQ272" s="105">
        <f>_xll.qlCalendarAdvance(Calendar,AQ271,AO272,"f",,Trigger)</f>
        <v>42541</v>
      </c>
      <c r="AR272" s="105">
        <f>_xll.qlInterestRateIndexMaturity(Currency&amp;"ibor"&amp;Tenor,AQ272,Trigger)</f>
        <v>42571</v>
      </c>
      <c r="AS272" s="257">
        <f>_xll.qlIndexFixing($AC$5,AP272,TRUE,_xll.ohTrigger(Trigger,Trigger1M))</f>
        <v>-7.0714650537473389E-4</v>
      </c>
      <c r="AT272" s="257">
        <f>_xll.qlIndexFixing($AU$1,AP272,TRUE,_xll.ohTrigger(Trigger,Trigger1M))</f>
        <v>-6.5966802897099441E-4</v>
      </c>
    </row>
    <row r="273" spans="41:46" ht="11.25" customHeight="1" x14ac:dyDescent="0.25">
      <c r="AO273" s="104" t="s">
        <v>203</v>
      </c>
      <c r="AP273" s="105">
        <f>_xll.qlInterestRateIndexFixingDate(Currency&amp;"ibor"&amp;Tenor,AQ273,Trigger)</f>
        <v>42538</v>
      </c>
      <c r="AQ273" s="105">
        <f>_xll.qlCalendarAdvance(Calendar,AQ272,AO273,"f",,Trigger)</f>
        <v>42542</v>
      </c>
      <c r="AR273" s="105">
        <f>_xll.qlInterestRateIndexMaturity(Currency&amp;"ibor"&amp;Tenor,AQ273,Trigger)</f>
        <v>42572</v>
      </c>
      <c r="AS273" s="257">
        <f>_xll.qlIndexFixing($AC$5,AP273,TRUE,_xll.ohTrigger(Trigger,Trigger1M))</f>
        <v>-7.071892026990767E-4</v>
      </c>
      <c r="AT273" s="257">
        <f>_xll.qlIndexFixing($AU$1,AP273,TRUE,_xll.ohTrigger(Trigger,Trigger1M))</f>
        <v>-6.5862135533523158E-4</v>
      </c>
    </row>
    <row r="274" spans="41:46" ht="11.25" customHeight="1" x14ac:dyDescent="0.25">
      <c r="AO274" s="104" t="s">
        <v>203</v>
      </c>
      <c r="AP274" s="105">
        <f>_xll.qlInterestRateIndexFixingDate(Currency&amp;"ibor"&amp;Tenor,AQ274,Trigger)</f>
        <v>42541</v>
      </c>
      <c r="AQ274" s="105">
        <f>_xll.qlCalendarAdvance(Calendar,AQ273,AO274,"f",,Trigger)</f>
        <v>42543</v>
      </c>
      <c r="AR274" s="105">
        <f>_xll.qlInterestRateIndexMaturity(Currency&amp;"ibor"&amp;Tenor,AQ274,Trigger)</f>
        <v>42573</v>
      </c>
      <c r="AS274" s="257">
        <f>_xll.qlIndexFixing($AC$5,AP274,TRUE,_xll.ohTrigger(Trigger,Trigger1M))</f>
        <v>-7.0723190002075498E-4</v>
      </c>
      <c r="AT274" s="257">
        <f>_xll.qlIndexFixing($AU$1,AP274,TRUE,_xll.ohTrigger(Trigger,Trigger1M))</f>
        <v>-6.5756736171351804E-4</v>
      </c>
    </row>
    <row r="275" spans="41:46" ht="11.25" customHeight="1" x14ac:dyDescent="0.25">
      <c r="AO275" s="104" t="s">
        <v>203</v>
      </c>
      <c r="AP275" s="105">
        <f>_xll.qlInterestRateIndexFixingDate(Currency&amp;"ibor"&amp;Tenor,AQ275,Trigger)</f>
        <v>42542</v>
      </c>
      <c r="AQ275" s="105">
        <f>_xll.qlCalendarAdvance(Calendar,AQ274,AO275,"f",,Trigger)</f>
        <v>42544</v>
      </c>
      <c r="AR275" s="105">
        <f>_xll.qlInterestRateIndexMaturity(Currency&amp;"ibor"&amp;Tenor,AQ275,Trigger)</f>
        <v>42576</v>
      </c>
      <c r="AS275" s="257">
        <f>_xll.qlIndexFixing($AC$5,AP275,TRUE,_xll.ohTrigger(Trigger,Trigger1M))</f>
        <v>-7.0731590492895124E-4</v>
      </c>
      <c r="AT275" s="257">
        <f>_xll.qlIndexFixing($AU$1,AP275,TRUE,_xll.ohTrigger(Trigger,Trigger1M))</f>
        <v>-6.5539828922114851E-4</v>
      </c>
    </row>
    <row r="276" spans="41:46" ht="11.25" customHeight="1" x14ac:dyDescent="0.25">
      <c r="AO276" s="104" t="s">
        <v>203</v>
      </c>
      <c r="AP276" s="105">
        <f>_xll.qlInterestRateIndexFixingDate(Currency&amp;"ibor"&amp;Tenor,AQ276,Trigger)</f>
        <v>42543</v>
      </c>
      <c r="AQ276" s="105">
        <f>_xll.qlCalendarAdvance(Calendar,AQ275,AO276,"f",,Trigger)</f>
        <v>42545</v>
      </c>
      <c r="AR276" s="105">
        <f>_xll.qlInterestRateIndexMaturity(Currency&amp;"ibor"&amp;Tenor,AQ276,Trigger)</f>
        <v>42576</v>
      </c>
      <c r="AS276" s="257">
        <f>_xll.qlIndexFixing($AC$5,AP276,TRUE,_xll.ohTrigger(Trigger,Trigger1M))</f>
        <v>-7.0733794841735685E-4</v>
      </c>
      <c r="AT276" s="257">
        <f>_xll.qlIndexFixing($AU$1,AP276,TRUE,_xll.ohTrigger(Trigger,Trigger1M))</f>
        <v>-6.5488106304123852E-4</v>
      </c>
    </row>
    <row r="277" spans="41:46" ht="11.25" customHeight="1" x14ac:dyDescent="0.25">
      <c r="AO277" s="104" t="s">
        <v>203</v>
      </c>
      <c r="AP277" s="105">
        <f>_xll.qlInterestRateIndexFixingDate(Currency&amp;"ibor"&amp;Tenor,AQ277,Trigger)</f>
        <v>42544</v>
      </c>
      <c r="AQ277" s="105">
        <f>_xll.qlCalendarAdvance(Calendar,AQ276,AO277,"f",,Trigger)</f>
        <v>42548</v>
      </c>
      <c r="AR277" s="105">
        <f>_xll.qlInterestRateIndexMaturity(Currency&amp;"ibor"&amp;Tenor,AQ277,Trigger)</f>
        <v>42578</v>
      </c>
      <c r="AS277" s="257">
        <f>_xll.qlIndexFixing($AC$5,AP277,TRUE,_xll.ohTrigger(Trigger,Trigger1M))</f>
        <v>-7.0744538663847223E-4</v>
      </c>
      <c r="AT277" s="257">
        <f>_xll.qlIndexFixing($AU$1,AP277,TRUE,_xll.ohTrigger(Trigger,Trigger1M))</f>
        <v>-6.5218739163208639E-4</v>
      </c>
    </row>
    <row r="278" spans="41:46" ht="11.25" customHeight="1" x14ac:dyDescent="0.25">
      <c r="AO278" s="104" t="s">
        <v>203</v>
      </c>
      <c r="AP278" s="105">
        <f>_xll.qlInterestRateIndexFixingDate(Currency&amp;"ibor"&amp;Tenor,AQ278,Trigger)</f>
        <v>42545</v>
      </c>
      <c r="AQ278" s="105">
        <f>_xll.qlCalendarAdvance(Calendar,AQ277,AO278,"f",,Trigger)</f>
        <v>42549</v>
      </c>
      <c r="AR278" s="105">
        <f>_xll.qlInterestRateIndexMaturity(Currency&amp;"ibor"&amp;Tenor,AQ278,Trigger)</f>
        <v>42579</v>
      </c>
      <c r="AS278" s="257">
        <f>_xll.qlIndexFixing($AC$5,AP278,TRUE,_xll.ohTrigger(Trigger,Trigger1M))</f>
        <v>-7.0748808395748597E-4</v>
      </c>
      <c r="AT278" s="257">
        <f>_xll.qlIndexFixing($AU$1,AP278,TRUE,_xll.ohTrigger(Trigger,Trigger1M))</f>
        <v>-6.5108935676638779E-4</v>
      </c>
    </row>
    <row r="279" spans="41:46" ht="11.25" customHeight="1" x14ac:dyDescent="0.25">
      <c r="AO279" s="104" t="s">
        <v>203</v>
      </c>
      <c r="AP279" s="105">
        <f>_xll.qlInterestRateIndexFixingDate(Currency&amp;"ibor"&amp;Tenor,AQ279,Trigger)</f>
        <v>42548</v>
      </c>
      <c r="AQ279" s="105">
        <f>_xll.qlCalendarAdvance(Calendar,AQ278,AO279,"f",,Trigger)</f>
        <v>42550</v>
      </c>
      <c r="AR279" s="105">
        <f>_xll.qlInterestRateIndexMaturity(Currency&amp;"ibor"&amp;Tenor,AQ279,Trigger)</f>
        <v>42580</v>
      </c>
      <c r="AS279" s="257">
        <f>_xll.qlIndexFixing($AC$5,AP279,TRUE,_xll.ohTrigger(Trigger,Trigger1M))</f>
        <v>-7.0753078128316105E-4</v>
      </c>
      <c r="AT279" s="257">
        <f>_xll.qlIndexFixing($AU$1,AP279,TRUE,_xll.ohTrigger(Trigger,Trigger1M))</f>
        <v>-6.4998396146709325E-4</v>
      </c>
    </row>
    <row r="280" spans="41:46" ht="11.25" customHeight="1" x14ac:dyDescent="0.25">
      <c r="AO280" s="104" t="s">
        <v>203</v>
      </c>
      <c r="AP280" s="105">
        <f>_xll.qlInterestRateIndexFixingDate(Currency&amp;"ibor"&amp;Tenor,AQ280,Trigger)</f>
        <v>42549</v>
      </c>
      <c r="AQ280" s="105">
        <f>_xll.qlCalendarAdvance(Calendar,AQ279,AO280,"f",,Trigger)</f>
        <v>42551</v>
      </c>
      <c r="AR280" s="105">
        <f>_xll.qlInterestRateIndexMaturity(Currency&amp;"ibor"&amp;Tenor,AQ280,Trigger)</f>
        <v>42580</v>
      </c>
      <c r="AS280" s="257">
        <f>_xll.qlIndexFixing($AC$5,AP280,TRUE,_xll.ohTrigger(Trigger,Trigger1M))</f>
        <v>-7.0755282527737722E-4</v>
      </c>
      <c r="AT280" s="257">
        <f>_xll.qlIndexFixing($AU$1,AP280,TRUE,_xll.ohTrigger(Trigger,Trigger1M))</f>
        <v>-6.4944720311943917E-4</v>
      </c>
    </row>
    <row r="281" spans="41:46" ht="11.25" customHeight="1" x14ac:dyDescent="0.25">
      <c r="AO281" s="104" t="s">
        <v>203</v>
      </c>
      <c r="AP281" s="105">
        <f>_xll.qlInterestRateIndexFixingDate(Currency&amp;"ibor"&amp;Tenor,AQ281,Trigger)</f>
        <v>42550</v>
      </c>
      <c r="AQ281" s="105">
        <f>_xll.qlCalendarAdvance(Calendar,AQ280,AO281,"f",,Trigger)</f>
        <v>42552</v>
      </c>
      <c r="AR281" s="105">
        <f>_xll.qlInterestRateIndexMaturity(Currency&amp;"ibor"&amp;Tenor,AQ281,Trigger)</f>
        <v>42583</v>
      </c>
      <c r="AS281" s="257">
        <f>_xll.qlIndexFixing($AC$5,AP281,TRUE,_xll.ohTrigger(Trigger,Trigger1M))</f>
        <v>-7.0763682908724763E-4</v>
      </c>
      <c r="AT281" s="257">
        <f>_xll.qlIndexFixing($AU$1,AP281,TRUE,_xll.ohTrigger(Trigger,Trigger1M))</f>
        <v>-6.4716889278011952E-4</v>
      </c>
    </row>
    <row r="282" spans="41:46" ht="11.25" customHeight="1" x14ac:dyDescent="0.25">
      <c r="AO282" s="104" t="s">
        <v>203</v>
      </c>
      <c r="AP282" s="105">
        <f>_xll.qlInterestRateIndexFixingDate(Currency&amp;"ibor"&amp;Tenor,AQ282,Trigger)</f>
        <v>42551</v>
      </c>
      <c r="AQ282" s="105">
        <f>_xll.qlCalendarAdvance(Calendar,AQ281,AO282,"f",,Trigger)</f>
        <v>42555</v>
      </c>
      <c r="AR282" s="105">
        <f>_xll.qlInterestRateIndexMaturity(Currency&amp;"ibor"&amp;Tenor,AQ282,Trigger)</f>
        <v>42586</v>
      </c>
      <c r="AS282" s="257">
        <f>_xll.qlIndexFixing($AC$5,AP282,TRUE,_xll.ohTrigger(Trigger,Trigger1M))</f>
        <v>-7.0776492079738956E-4</v>
      </c>
      <c r="AT282" s="257">
        <f>_xll.qlIndexFixing($AU$1,AP282,TRUE,_xll.ohTrigger(Trigger,Trigger1M))</f>
        <v>-6.4375308278913183E-4</v>
      </c>
    </row>
    <row r="283" spans="41:46" ht="11.25" customHeight="1" x14ac:dyDescent="0.25">
      <c r="AO283" s="104" t="s">
        <v>203</v>
      </c>
      <c r="AP283" s="105">
        <f>_xll.qlInterestRateIndexFixingDate(Currency&amp;"ibor"&amp;Tenor,AQ283,Trigger)</f>
        <v>42552</v>
      </c>
      <c r="AQ283" s="105">
        <f>_xll.qlCalendarAdvance(Calendar,AQ282,AO283,"f",,Trigger)</f>
        <v>42556</v>
      </c>
      <c r="AR283" s="105">
        <f>_xll.qlInterestRateIndexMaturity(Currency&amp;"ibor"&amp;Tenor,AQ283,Trigger)</f>
        <v>42587</v>
      </c>
      <c r="AS283" s="257">
        <f>_xll.qlIndexFixing($AC$5,AP283,TRUE,_xll.ohTrigger(Trigger,Trigger1M))</f>
        <v>-7.0780761803668213E-4</v>
      </c>
      <c r="AT283" s="257">
        <f>_xll.qlIndexFixing($AU$1,AP283,TRUE,_xll.ohTrigger(Trigger,Trigger1M))</f>
        <v>-6.4259969119399624E-4</v>
      </c>
    </row>
    <row r="284" spans="41:46" ht="11.25" customHeight="1" x14ac:dyDescent="0.25">
      <c r="AO284" s="104" t="s">
        <v>203</v>
      </c>
      <c r="AP284" s="105">
        <f>_xll.qlInterestRateIndexFixingDate(Currency&amp;"ibor"&amp;Tenor,AQ284,Trigger)</f>
        <v>42555</v>
      </c>
      <c r="AQ284" s="105">
        <f>_xll.qlCalendarAdvance(Calendar,AQ283,AO284,"f",,Trigger)</f>
        <v>42557</v>
      </c>
      <c r="AR284" s="105">
        <f>_xll.qlInterestRateIndexMaturity(Currency&amp;"ibor"&amp;Tenor,AQ284,Trigger)</f>
        <v>42590</v>
      </c>
      <c r="AS284" s="257">
        <f>_xll.qlIndexFixing($AC$5,AP284,TRUE,_xll.ohTrigger(Trigger,Trigger1M))</f>
        <v>-7.0789162050348289E-4</v>
      </c>
      <c r="AT284" s="257">
        <f>_xll.qlIndexFixing($AU$1,AP284,TRUE,_xll.ohTrigger(Trigger,Trigger1M))</f>
        <v>-6.4023000454372834E-4</v>
      </c>
    </row>
    <row r="285" spans="41:46" ht="11.25" customHeight="1" x14ac:dyDescent="0.25">
      <c r="AO285" s="104" t="s">
        <v>203</v>
      </c>
      <c r="AP285" s="105">
        <f>_xll.qlInterestRateIndexFixingDate(Currency&amp;"ibor"&amp;Tenor,AQ285,Trigger)</f>
        <v>42556</v>
      </c>
      <c r="AQ285" s="105">
        <f>_xll.qlCalendarAdvance(Calendar,AQ284,AO285,"f",,Trigger)</f>
        <v>42558</v>
      </c>
      <c r="AR285" s="105">
        <f>_xll.qlInterestRateIndexMaturity(Currency&amp;"ibor"&amp;Tenor,AQ285,Trigger)</f>
        <v>42590</v>
      </c>
      <c r="AS285" s="257">
        <f>_xll.qlIndexFixing($AC$5,AP285,TRUE,_xll.ohTrigger(Trigger,Trigger1M))</f>
        <v>-7.079136650828266E-4</v>
      </c>
      <c r="AT285" s="257">
        <f>_xll.qlIndexFixing($AU$1,AP285,TRUE,_xll.ohTrigger(Trigger,Trigger1M))</f>
        <v>-6.3966376728827323E-4</v>
      </c>
    </row>
    <row r="286" spans="41:46" ht="11.25" customHeight="1" x14ac:dyDescent="0.25">
      <c r="AO286" s="104" t="s">
        <v>203</v>
      </c>
      <c r="AP286" s="105">
        <f>_xll.qlInterestRateIndexFixingDate(Currency&amp;"ibor"&amp;Tenor,AQ286,Trigger)</f>
        <v>42557</v>
      </c>
      <c r="AQ286" s="105">
        <f>_xll.qlCalendarAdvance(Calendar,AQ285,AO286,"f",,Trigger)</f>
        <v>42559</v>
      </c>
      <c r="AR286" s="105">
        <f>_xll.qlInterestRateIndexMaturity(Currency&amp;"ibor"&amp;Tenor,AQ286,Trigger)</f>
        <v>42590</v>
      </c>
      <c r="AS286" s="257">
        <f>_xll.qlIndexFixing($AC$5,AP286,TRUE,_xll.ohTrigger(Trigger,Trigger1M))</f>
        <v>-7.0793570974553484E-4</v>
      </c>
      <c r="AT286" s="257">
        <f>_xll.qlIndexFixing($AU$1,AP286,TRUE,_xll.ohTrigger(Trigger,Trigger1M))</f>
        <v>-6.3909507069567328E-4</v>
      </c>
    </row>
    <row r="287" spans="41:46" ht="11.25" customHeight="1" x14ac:dyDescent="0.25">
      <c r="AO287" s="104" t="s">
        <v>203</v>
      </c>
      <c r="AP287" s="105">
        <f>_xll.qlInterestRateIndexFixingDate(Currency&amp;"ibor"&amp;Tenor,AQ287,Trigger)</f>
        <v>42558</v>
      </c>
      <c r="AQ287" s="105">
        <f>_xll.qlCalendarAdvance(Calendar,AQ286,AO287,"f",,Trigger)</f>
        <v>42562</v>
      </c>
      <c r="AR287" s="105">
        <f>_xll.qlInterestRateIndexMaturity(Currency&amp;"ibor"&amp;Tenor,AQ287,Trigger)</f>
        <v>42593</v>
      </c>
      <c r="AS287" s="257">
        <f>_xll.qlIndexFixing($AC$5,AP287,TRUE,_xll.ohTrigger(Trigger,Trigger1M))</f>
        <v>-7.0806380145567677E-4</v>
      </c>
      <c r="AT287" s="257">
        <f>_xll.qlIndexFixing($AU$1,AP287,TRUE,_xll.ohTrigger(Trigger,Trigger1M))</f>
        <v>-6.3552366027794867E-4</v>
      </c>
    </row>
    <row r="288" spans="41:46" ht="11.25" customHeight="1" x14ac:dyDescent="0.25">
      <c r="AO288" s="104" t="s">
        <v>203</v>
      </c>
      <c r="AP288" s="105">
        <f>_xll.qlInterestRateIndexFixingDate(Currency&amp;"ibor"&amp;Tenor,AQ288,Trigger)</f>
        <v>42559</v>
      </c>
      <c r="AQ288" s="105">
        <f>_xll.qlCalendarAdvance(Calendar,AQ287,AO288,"f",,Trigger)</f>
        <v>42563</v>
      </c>
      <c r="AR288" s="105">
        <f>_xll.qlInterestRateIndexMaturity(Currency&amp;"ibor"&amp;Tenor,AQ288,Trigger)</f>
        <v>42594</v>
      </c>
      <c r="AS288" s="257">
        <f>_xll.qlIndexFixing($AC$5,AP288,TRUE,_xll.ohTrigger(Trigger,Trigger1M))</f>
        <v>-7.0810649869368001E-4</v>
      </c>
      <c r="AT288" s="257">
        <f>_xll.qlIndexFixing($AU$1,AP288,TRUE,_xll.ohTrigger(Trigger,Trigger1M))</f>
        <v>-6.3431832096829603E-4</v>
      </c>
    </row>
    <row r="289" spans="41:46" ht="11.25" customHeight="1" x14ac:dyDescent="0.25">
      <c r="AO289" s="104" t="s">
        <v>203</v>
      </c>
      <c r="AP289" s="105">
        <f>_xll.qlInterestRateIndexFixingDate(Currency&amp;"ibor"&amp;Tenor,AQ289,Trigger)</f>
        <v>42562</v>
      </c>
      <c r="AQ289" s="105">
        <f>_xll.qlCalendarAdvance(Calendar,AQ288,AO289,"f",,Trigger)</f>
        <v>42564</v>
      </c>
      <c r="AR289" s="105">
        <f>_xll.qlInterestRateIndexMaturity(Currency&amp;"ibor"&amp;Tenor,AQ289,Trigger)</f>
        <v>42597</v>
      </c>
      <c r="AS289" s="257">
        <f>_xll.qlIndexFixing($AC$5,AP289,TRUE,_xll.ohTrigger(Trigger,Trigger1M))</f>
        <v>-7.0819049998585831E-4</v>
      </c>
      <c r="AT289" s="257">
        <f>_xll.qlIndexFixing($AU$1,AP289,TRUE,_xll.ohTrigger(Trigger,Trigger1M))</f>
        <v>-6.3184443146659748E-4</v>
      </c>
    </row>
    <row r="290" spans="41:46" ht="11.25" customHeight="1" x14ac:dyDescent="0.25">
      <c r="AO290" s="104" t="s">
        <v>203</v>
      </c>
      <c r="AP290" s="105">
        <f>_xll.qlInterestRateIndexFixingDate(Currency&amp;"ibor"&amp;Tenor,AQ290,Trigger)</f>
        <v>42563</v>
      </c>
      <c r="AQ290" s="105">
        <f>_xll.qlCalendarAdvance(Calendar,AQ289,AO290,"f",,Trigger)</f>
        <v>42565</v>
      </c>
      <c r="AR290" s="105">
        <f>_xll.qlInterestRateIndexMaturity(Currency&amp;"ibor"&amp;Tenor,AQ290,Trigger)</f>
        <v>42597</v>
      </c>
      <c r="AS290" s="257">
        <f>_xll.qlIndexFixing($AC$5,AP290,TRUE,_xll.ohTrigger(Trigger,Trigger1M))</f>
        <v>-7.0821254514977228E-4</v>
      </c>
      <c r="AT290" s="257">
        <f>_xll.qlIndexFixing($AU$1,AP290,TRUE,_xll.ohTrigger(Trigger,Trigger1M))</f>
        <v>-6.3125225947799346E-4</v>
      </c>
    </row>
    <row r="291" spans="41:46" ht="11.25" customHeight="1" x14ac:dyDescent="0.25">
      <c r="AO291" s="104" t="s">
        <v>203</v>
      </c>
      <c r="AP291" s="105">
        <f>_xll.qlInterestRateIndexFixingDate(Currency&amp;"ibor"&amp;Tenor,AQ291,Trigger)</f>
        <v>42564</v>
      </c>
      <c r="AQ291" s="105">
        <f>_xll.qlCalendarAdvance(Calendar,AQ290,AO291,"f",,Trigger)</f>
        <v>42566</v>
      </c>
      <c r="AR291" s="105">
        <f>_xll.qlInterestRateIndexMaturity(Currency&amp;"ibor"&amp;Tenor,AQ291,Trigger)</f>
        <v>42597</v>
      </c>
      <c r="AS291" s="257">
        <f>_xll.qlIndexFixing($AC$5,AP291,TRUE,_xll.ohTrigger(Trigger,Trigger1M))</f>
        <v>-7.0823459040253271E-4</v>
      </c>
      <c r="AT291" s="257">
        <f>_xll.qlIndexFixing($AU$1,AP291,TRUE,_xll.ohTrigger(Trigger,Trigger1M))</f>
        <v>-6.3065761460573953E-4</v>
      </c>
    </row>
    <row r="292" spans="41:46" ht="11.25" customHeight="1" x14ac:dyDescent="0.25">
      <c r="AO292" s="104" t="s">
        <v>203</v>
      </c>
      <c r="AP292" s="105">
        <f>_xll.qlInterestRateIndexFixingDate(Currency&amp;"ibor"&amp;Tenor,AQ292,Trigger)</f>
        <v>42565</v>
      </c>
      <c r="AQ292" s="105">
        <f>_xll.qlCalendarAdvance(Calendar,AQ291,AO292,"f",,Trigger)</f>
        <v>42569</v>
      </c>
      <c r="AR292" s="105">
        <f>_xll.qlInterestRateIndexMaturity(Currency&amp;"ibor"&amp;Tenor,AQ292,Trigger)</f>
        <v>42600</v>
      </c>
      <c r="AS292" s="257">
        <f>_xll.qlIndexFixing($AC$5,AP292,TRUE,_xll.ohTrigger(Trigger,Trigger1M))</f>
        <v>-7.0836268210880675E-4</v>
      </c>
      <c r="AT292" s="257">
        <f>_xll.qlIndexFixing($AU$1,AP292,TRUE,_xll.ohTrigger(Trigger,Trigger1M))</f>
        <v>-6.2692975424340257E-4</v>
      </c>
    </row>
    <row r="293" spans="41:46" ht="11.25" customHeight="1" x14ac:dyDescent="0.25">
      <c r="AO293" s="104" t="s">
        <v>203</v>
      </c>
      <c r="AP293" s="105">
        <f>_xll.qlInterestRateIndexFixingDate(Currency&amp;"ibor"&amp;Tenor,AQ293,Trigger)</f>
        <v>42566</v>
      </c>
      <c r="AQ293" s="105">
        <f>_xll.qlCalendarAdvance(Calendar,AQ292,AO293,"f",,Trigger)</f>
        <v>42570</v>
      </c>
      <c r="AR293" s="105">
        <f>_xll.qlInterestRateIndexMaturity(Currency&amp;"ibor"&amp;Tenor,AQ293,Trigger)</f>
        <v>42601</v>
      </c>
      <c r="AS293" s="257">
        <f>_xll.qlIndexFixing($AC$5,AP293,TRUE,_xll.ohTrigger(Trigger,Trigger1M))</f>
        <v>-7.0840537934165288E-4</v>
      </c>
      <c r="AT293" s="257">
        <f>_xll.qlIndexFixing($AU$1,AP293,TRUE,_xll.ohTrigger(Trigger,Trigger1M))</f>
        <v>-6.2567218404059111E-4</v>
      </c>
    </row>
    <row r="294" spans="41:46" ht="11.25" customHeight="1" x14ac:dyDescent="0.25">
      <c r="AO294" s="104" t="s">
        <v>203</v>
      </c>
      <c r="AP294" s="105">
        <f>_xll.qlInterestRateIndexFixingDate(Currency&amp;"ibor"&amp;Tenor,AQ294,Trigger)</f>
        <v>42569</v>
      </c>
      <c r="AQ294" s="105">
        <f>_xll.qlCalendarAdvance(Calendar,AQ293,AO294,"f",,Trigger)</f>
        <v>42571</v>
      </c>
      <c r="AR294" s="105">
        <f>_xll.qlInterestRateIndexMaturity(Currency&amp;"ibor"&amp;Tenor,AQ294,Trigger)</f>
        <v>42604</v>
      </c>
      <c r="AS294" s="257">
        <f>_xll.qlIndexFixing($AC$5,AP294,TRUE,_xll.ohTrigger(Trigger,Trigger1M))</f>
        <v>-7.0848937945369988E-4</v>
      </c>
      <c r="AT294" s="257">
        <f>_xll.qlIndexFixing($AU$1,AP294,TRUE,_xll.ohTrigger(Trigger,Trigger1M))</f>
        <v>-6.2309352621404588E-4</v>
      </c>
    </row>
    <row r="295" spans="41:46" ht="11.25" customHeight="1" x14ac:dyDescent="0.25">
      <c r="AO295" s="104" t="s">
        <v>203</v>
      </c>
      <c r="AP295" s="105">
        <f>_xll.qlInterestRateIndexFixingDate(Currency&amp;"ibor"&amp;Tenor,AQ295,Trigger)</f>
        <v>42570</v>
      </c>
      <c r="AQ295" s="105">
        <f>_xll.qlCalendarAdvance(Calendar,AQ294,AO295,"f",,Trigger)</f>
        <v>42572</v>
      </c>
      <c r="AR295" s="105">
        <f>_xll.qlInterestRateIndexMaturity(Currency&amp;"ibor"&amp;Tenor,AQ295,Trigger)</f>
        <v>42604</v>
      </c>
      <c r="AS295" s="257">
        <f>_xll.qlIndexFixing($AC$5,AP295,TRUE,_xll.ohTrigger(Trigger,Trigger1M))</f>
        <v>-7.0851142520672594E-4</v>
      </c>
      <c r="AT295" s="257">
        <f>_xll.qlIndexFixing($AU$1,AP295,TRUE,_xll.ohTrigger(Trigger,Trigger1M))</f>
        <v>-6.2247527746431275E-4</v>
      </c>
    </row>
    <row r="296" spans="41:46" ht="11.25" customHeight="1" x14ac:dyDescent="0.25">
      <c r="AO296" s="104" t="s">
        <v>203</v>
      </c>
      <c r="AP296" s="105">
        <f>_xll.qlInterestRateIndexFixingDate(Currency&amp;"ibor"&amp;Tenor,AQ296,Trigger)</f>
        <v>42571</v>
      </c>
      <c r="AQ296" s="105">
        <f>_xll.qlCalendarAdvance(Calendar,AQ295,AO296,"f",,Trigger)</f>
        <v>42573</v>
      </c>
      <c r="AR296" s="105">
        <f>_xll.qlInterestRateIndexMaturity(Currency&amp;"ibor"&amp;Tenor,AQ296,Trigger)</f>
        <v>42604</v>
      </c>
      <c r="AS296" s="257">
        <f>_xll.qlIndexFixing($AC$5,AP296,TRUE,_xll.ohTrigger(Trigger,Trigger1M))</f>
        <v>-7.0853347104663758E-4</v>
      </c>
      <c r="AT296" s="257">
        <f>_xll.qlIndexFixing($AU$1,AP296,TRUE,_xll.ohTrigger(Trigger,Trigger1M))</f>
        <v>-6.2185454228947908E-4</v>
      </c>
    </row>
    <row r="297" spans="41:46" ht="11.25" customHeight="1" x14ac:dyDescent="0.25">
      <c r="AO297" s="104" t="s">
        <v>203</v>
      </c>
      <c r="AP297" s="105">
        <f>_xll.qlInterestRateIndexFixingDate(Currency&amp;"ibor"&amp;Tenor,AQ297,Trigger)</f>
        <v>42572</v>
      </c>
      <c r="AQ297" s="105">
        <f>_xll.qlCalendarAdvance(Calendar,AQ296,AO297,"f",,Trigger)</f>
        <v>42576</v>
      </c>
      <c r="AR297" s="105">
        <f>_xll.qlInterestRateIndexMaturity(Currency&amp;"ibor"&amp;Tenor,AQ297,Trigger)</f>
        <v>42607</v>
      </c>
      <c r="AS297" s="257">
        <f>_xll.qlIndexFixing($AC$5,AP297,TRUE,_xll.ohTrigger(Trigger,Trigger1M))</f>
        <v>-7.0866156274775451E-4</v>
      </c>
      <c r="AT297" s="257">
        <f>_xll.qlIndexFixing($AU$1,AP297,TRUE,_xll.ohTrigger(Trigger,Trigger1M))</f>
        <v>-6.1796938244402589E-4</v>
      </c>
    </row>
    <row r="298" spans="41:46" ht="11.25" customHeight="1" x14ac:dyDescent="0.25">
      <c r="AO298" s="104" t="s">
        <v>203</v>
      </c>
      <c r="AP298" s="105">
        <f>_xll.qlInterestRateIndexFixingDate(Currency&amp;"ibor"&amp;Tenor,AQ298,Trigger)</f>
        <v>42573</v>
      </c>
      <c r="AQ298" s="105">
        <f>_xll.qlCalendarAdvance(Calendar,AQ297,AO298,"f",,Trigger)</f>
        <v>42577</v>
      </c>
      <c r="AR298" s="105">
        <f>_xll.qlInterestRateIndexMaturity(Currency&amp;"ibor"&amp;Tenor,AQ298,Trigger)</f>
        <v>42608</v>
      </c>
      <c r="AS298" s="257">
        <f>_xll.qlIndexFixing($AC$5,AP298,TRUE,_xll.ohTrigger(Trigger,Trigger1M))</f>
        <v>-7.0870425998446852E-4</v>
      </c>
      <c r="AT298" s="257">
        <f>_xll.qlIndexFixing($AU$1,AP298,TRUE,_xll.ohTrigger(Trigger,Trigger1M))</f>
        <v>-6.1665929817199218E-4</v>
      </c>
    </row>
    <row r="299" spans="41:46" ht="11.25" customHeight="1" x14ac:dyDescent="0.25">
      <c r="AO299" s="104" t="s">
        <v>203</v>
      </c>
      <c r="AP299" s="105">
        <f>_xll.qlInterestRateIndexFixingDate(Currency&amp;"ibor"&amp;Tenor,AQ299,Trigger)</f>
        <v>42576</v>
      </c>
      <c r="AQ299" s="105">
        <f>_xll.qlCalendarAdvance(Calendar,AQ298,AO299,"f",,Trigger)</f>
        <v>42578</v>
      </c>
      <c r="AR299" s="105">
        <f>_xll.qlInterestRateIndexMaturity(Currency&amp;"ibor"&amp;Tenor,AQ299,Trigger)</f>
        <v>42611</v>
      </c>
      <c r="AS299" s="257">
        <f>_xll.qlIndexFixing($AC$5,AP299,TRUE,_xll.ohTrigger(Trigger,Trigger1M))</f>
        <v>-7.0878825891548564E-4</v>
      </c>
      <c r="AT299" s="257">
        <f>_xll.qlIndexFixing($AU$1,AP299,TRUE,_xll.ohTrigger(Trigger,Trigger1M))</f>
        <v>-6.1397530647721123E-4</v>
      </c>
    </row>
    <row r="300" spans="41:46" ht="11.25" customHeight="1" x14ac:dyDescent="0.25">
      <c r="AO300" s="104" t="s">
        <v>203</v>
      </c>
      <c r="AP300" s="105">
        <f>_xll.qlInterestRateIndexFixingDate(Currency&amp;"ibor"&amp;Tenor,AQ300,Trigger)</f>
        <v>42577</v>
      </c>
      <c r="AQ300" s="105">
        <f>_xll.qlCalendarAdvance(Calendar,AQ299,AO300,"f",,Trigger)</f>
        <v>42579</v>
      </c>
      <c r="AR300" s="105">
        <f>_xll.qlInterestRateIndexMaturity(Currency&amp;"ibor"&amp;Tenor,AQ300,Trigger)</f>
        <v>42611</v>
      </c>
      <c r="AS300" s="257">
        <f>_xll.qlIndexFixing($AC$5,AP300,TRUE,_xll.ohTrigger(Trigger,Trigger1M))</f>
        <v>-7.088103052586836E-4</v>
      </c>
      <c r="AT300" s="257">
        <f>_xll.qlIndexFixing($AU$1,AP300,TRUE,_xll.ohTrigger(Trigger,Trigger1M))</f>
        <v>-6.1333083896414342E-4</v>
      </c>
    </row>
    <row r="301" spans="41:46" ht="11.25" customHeight="1" x14ac:dyDescent="0.25">
      <c r="AO301" s="104" t="s">
        <v>203</v>
      </c>
      <c r="AP301" s="105">
        <f>_xll.qlInterestRateIndexFixingDate(Currency&amp;"ibor"&amp;Tenor,AQ301,Trigger)</f>
        <v>42578</v>
      </c>
      <c r="AQ301" s="105">
        <f>_xll.qlCalendarAdvance(Calendar,AQ300,AO301,"f",,Trigger)</f>
        <v>42580</v>
      </c>
      <c r="AR301" s="105">
        <f>_xll.qlInterestRateIndexMaturity(Currency&amp;"ibor"&amp;Tenor,AQ301,Trigger)</f>
        <v>42613</v>
      </c>
      <c r="AS301" s="257">
        <f>_xll.qlIndexFixing($AC$5,AP301,TRUE,_xll.ohTrigger(Trigger,Trigger1M))</f>
        <v>-7.0887365304604026E-4</v>
      </c>
      <c r="AT301" s="257">
        <f>_xll.qlIndexFixing($AU$1,AP301,TRUE,_xll.ohTrigger(Trigger,Trigger1M))</f>
        <v>-6.1130235750353739E-4</v>
      </c>
    </row>
    <row r="302" spans="41:46" ht="11.25" customHeight="1" x14ac:dyDescent="0.25">
      <c r="AO302" s="104" t="s">
        <v>203</v>
      </c>
      <c r="AP302" s="105">
        <f>_xll.qlInterestRateIndexFixingDate(Currency&amp;"ibor"&amp;Tenor,AQ302,Trigger)</f>
        <v>42579</v>
      </c>
      <c r="AQ302" s="105">
        <f>_xll.qlCalendarAdvance(Calendar,AQ301,AO302,"f",,Trigger)</f>
        <v>42583</v>
      </c>
      <c r="AR302" s="105">
        <f>_xll.qlInterestRateIndexMaturity(Currency&amp;"ibor"&amp;Tenor,AQ302,Trigger)</f>
        <v>42614</v>
      </c>
      <c r="AS302" s="257">
        <f>_xll.qlIndexFixing($AC$5,AP302,TRUE,_xll.ohTrigger(Trigger,Trigger1M))</f>
        <v>-7.089604433841237E-4</v>
      </c>
      <c r="AT302" s="257">
        <f>_xll.qlIndexFixing($AU$1,AP302,TRUE,_xll.ohTrigger(Trigger,Trigger1M))</f>
        <v>-6.0864056260353985E-4</v>
      </c>
    </row>
    <row r="303" spans="41:46" ht="11.25" customHeight="1" x14ac:dyDescent="0.25">
      <c r="AO303" s="104" t="s">
        <v>203</v>
      </c>
      <c r="AP303" s="105">
        <f>_xll.qlInterestRateIndexFixingDate(Currency&amp;"ibor"&amp;Tenor,AQ303,Trigger)</f>
        <v>42580</v>
      </c>
      <c r="AQ303" s="105">
        <f>_xll.qlCalendarAdvance(Calendar,AQ302,AO303,"f",,Trigger)</f>
        <v>42584</v>
      </c>
      <c r="AR303" s="105">
        <f>_xll.qlInterestRateIndexMaturity(Currency&amp;"ibor"&amp;Tenor,AQ303,Trigger)</f>
        <v>42615</v>
      </c>
      <c r="AS303" s="257">
        <f>_xll.qlIndexFixing($AC$5,AP303,TRUE,_xll.ohTrigger(Trigger,Trigger1M))</f>
        <v>-7.0900314061825916E-4</v>
      </c>
      <c r="AT303" s="257">
        <f>_xll.qlIndexFixing($AU$1,AP303,TRUE,_xll.ohTrigger(Trigger,Trigger1M))</f>
        <v>-6.0727768107719565E-4</v>
      </c>
    </row>
    <row r="304" spans="41:46" ht="11.25" customHeight="1" x14ac:dyDescent="0.25">
      <c r="AO304" s="104" t="s">
        <v>203</v>
      </c>
      <c r="AP304" s="105">
        <f>_xll.qlInterestRateIndexFixingDate(Currency&amp;"ibor"&amp;Tenor,AQ304,Trigger)</f>
        <v>42583</v>
      </c>
      <c r="AQ304" s="105">
        <f>_xll.qlCalendarAdvance(Calendar,AQ303,AO304,"f",,Trigger)</f>
        <v>42585</v>
      </c>
      <c r="AR304" s="105">
        <f>_xll.qlInterestRateIndexMaturity(Currency&amp;"ibor"&amp;Tenor,AQ304,Trigger)</f>
        <v>42618</v>
      </c>
      <c r="AS304" s="257">
        <f>_xll.qlIndexFixing($AC$5,AP304,TRUE,_xll.ohTrigger(Trigger,Trigger1M))</f>
        <v>-6.9152034284511194E-4</v>
      </c>
      <c r="AT304" s="257">
        <f>_xll.qlIndexFixing($AU$1,AP304,TRUE,_xll.ohTrigger(Trigger,Trigger1M))</f>
        <v>-6.0448778991695207E-4</v>
      </c>
    </row>
    <row r="305" spans="41:46" ht="11.25" customHeight="1" x14ac:dyDescent="0.25">
      <c r="AO305" s="104" t="s">
        <v>203</v>
      </c>
      <c r="AP305" s="105">
        <f>_xll.qlInterestRateIndexFixingDate(Currency&amp;"ibor"&amp;Tenor,AQ305,Trigger)</f>
        <v>42584</v>
      </c>
      <c r="AQ305" s="105">
        <f>_xll.qlCalendarAdvance(Calendar,AQ304,AO305,"f",,Trigger)</f>
        <v>42586</v>
      </c>
      <c r="AR305" s="105">
        <f>_xll.qlInterestRateIndexMaturity(Currency&amp;"ibor"&amp;Tenor,AQ305,Trigger)</f>
        <v>42618</v>
      </c>
      <c r="AS305" s="257">
        <f>_xll.qlIndexFixing($AC$5,AP305,TRUE,_xll.ohTrigger(Trigger,Trigger1M))</f>
        <v>-6.9099339176662E-4</v>
      </c>
      <c r="AT305" s="257">
        <f>_xll.qlIndexFixing($AU$1,AP305,TRUE,_xll.ohTrigger(Trigger,Trigger1M))</f>
        <v>-6.0381696165567877E-4</v>
      </c>
    </row>
    <row r="306" spans="41:46" ht="11.25" customHeight="1" x14ac:dyDescent="0.25">
      <c r="AO306" s="104" t="s">
        <v>203</v>
      </c>
      <c r="AP306" s="105">
        <f>_xll.qlInterestRateIndexFixingDate(Currency&amp;"ibor"&amp;Tenor,AQ306,Trigger)</f>
        <v>42585</v>
      </c>
      <c r="AQ306" s="105">
        <f>_xll.qlCalendarAdvance(Calendar,AQ305,AO306,"f",,Trigger)</f>
        <v>42587</v>
      </c>
      <c r="AR306" s="105">
        <f>_xll.qlInterestRateIndexMaturity(Currency&amp;"ibor"&amp;Tenor,AQ306,Trigger)</f>
        <v>42618</v>
      </c>
      <c r="AS306" s="257">
        <f>_xll.qlIndexFixing($AC$5,AP306,TRUE,_xll.ohTrigger(Trigger,Trigger1M))</f>
        <v>-6.9043102154207848E-4</v>
      </c>
      <c r="AT306" s="257">
        <f>_xll.qlIndexFixing($AU$1,AP306,TRUE,_xll.ohTrigger(Trigger,Trigger1M))</f>
        <v>-6.0314361988317842E-4</v>
      </c>
    </row>
    <row r="307" spans="41:46" ht="11.25" customHeight="1" x14ac:dyDescent="0.25">
      <c r="AO307" s="104" t="s">
        <v>203</v>
      </c>
      <c r="AP307" s="105">
        <f>_xll.qlInterestRateIndexFixingDate(Currency&amp;"ibor"&amp;Tenor,AQ307,Trigger)</f>
        <v>42586</v>
      </c>
      <c r="AQ307" s="105">
        <f>_xll.qlCalendarAdvance(Calendar,AQ306,AO307,"f",,Trigger)</f>
        <v>42590</v>
      </c>
      <c r="AR307" s="105">
        <f>_xll.qlInterestRateIndexMaturity(Currency&amp;"ibor"&amp;Tenor,AQ307,Trigger)</f>
        <v>42621</v>
      </c>
      <c r="AS307" s="257">
        <f>_xll.qlIndexFixing($AC$5,AP307,TRUE,_xll.ohTrigger(Trigger,Trigger1M))</f>
        <v>-6.716175791394146E-4</v>
      </c>
      <c r="AT307" s="257">
        <f>_xll.qlIndexFixing($AU$1,AP307,TRUE,_xll.ohTrigger(Trigger,Trigger1M))</f>
        <v>-5.9894131239796218E-4</v>
      </c>
    </row>
    <row r="308" spans="41:46" ht="11.25" customHeight="1" x14ac:dyDescent="0.25">
      <c r="AO308" s="104" t="s">
        <v>203</v>
      </c>
      <c r="AP308" s="105">
        <f>_xll.qlInterestRateIndexFixingDate(Currency&amp;"ibor"&amp;Tenor,AQ308,Trigger)</f>
        <v>42587</v>
      </c>
      <c r="AQ308" s="105">
        <f>_xll.qlCalendarAdvance(Calendar,AQ307,AO308,"f",,Trigger)</f>
        <v>42591</v>
      </c>
      <c r="AR308" s="105">
        <f>_xll.qlInterestRateIndexMaturity(Currency&amp;"ibor"&amp;Tenor,AQ308,Trigger)</f>
        <v>42622</v>
      </c>
      <c r="AS308" s="257">
        <f>_xll.qlIndexFixing($AC$5,AP308,TRUE,_xll.ohTrigger(Trigger,Trigger1M))</f>
        <v>-6.6529280406541836E-4</v>
      </c>
      <c r="AT308" s="257">
        <f>_xll.qlIndexFixing($AU$1,AP308,TRUE,_xll.ohTrigger(Trigger,Trigger1M))</f>
        <v>-5.9752535042448349E-4</v>
      </c>
    </row>
    <row r="309" spans="41:46" ht="11.25" customHeight="1" x14ac:dyDescent="0.25">
      <c r="AO309" s="104" t="s">
        <v>203</v>
      </c>
      <c r="AP309" s="105">
        <f>_xll.qlInterestRateIndexFixingDate(Currency&amp;"ibor"&amp;Tenor,AQ309,Trigger)</f>
        <v>42590</v>
      </c>
      <c r="AQ309" s="105">
        <f>_xll.qlCalendarAdvance(Calendar,AQ308,AO309,"f",,Trigger)</f>
        <v>42592</v>
      </c>
      <c r="AR309" s="105">
        <f>_xll.qlInterestRateIndexMaturity(Currency&amp;"ibor"&amp;Tenor,AQ309,Trigger)</f>
        <v>42625</v>
      </c>
      <c r="AS309" s="257">
        <f>_xll.qlIndexFixing($AC$5,AP309,TRUE,_xll.ohTrigger(Trigger,Trigger1M))</f>
        <v>-6.4994843234441907E-4</v>
      </c>
      <c r="AT309" s="257">
        <f>_xll.qlIndexFixing($AU$1,AP309,TRUE,_xll.ohTrigger(Trigger,Trigger1M))</f>
        <v>-5.9462899413599178E-4</v>
      </c>
    </row>
    <row r="310" spans="41:46" ht="11.25" customHeight="1" x14ac:dyDescent="0.25">
      <c r="AO310" s="104" t="s">
        <v>203</v>
      </c>
      <c r="AP310" s="105">
        <f>_xll.qlInterestRateIndexFixingDate(Currency&amp;"ibor"&amp;Tenor,AQ310,Trigger)</f>
        <v>42591</v>
      </c>
      <c r="AQ310" s="105">
        <f>_xll.qlCalendarAdvance(Calendar,AQ309,AO310,"f",,Trigger)</f>
        <v>42593</v>
      </c>
      <c r="AR310" s="105">
        <f>_xll.qlInterestRateIndexMaturity(Currency&amp;"ibor"&amp;Tenor,AQ310,Trigger)</f>
        <v>42625</v>
      </c>
      <c r="AS310" s="257">
        <f>_xll.qlIndexFixing($AC$5,AP310,TRUE,_xll.ohTrigger(Trigger,Trigger1M))</f>
        <v>-6.4811293464528408E-4</v>
      </c>
      <c r="AT310" s="257">
        <f>_xll.qlIndexFixing($AU$1,AP310,TRUE,_xll.ohTrigger(Trigger,Trigger1M))</f>
        <v>-5.9393166316465407E-4</v>
      </c>
    </row>
    <row r="311" spans="41:46" ht="11.25" customHeight="1" x14ac:dyDescent="0.25">
      <c r="AO311" s="104" t="s">
        <v>203</v>
      </c>
      <c r="AP311" s="105">
        <f>_xll.qlInterestRateIndexFixingDate(Currency&amp;"ibor"&amp;Tenor,AQ311,Trigger)</f>
        <v>42592</v>
      </c>
      <c r="AQ311" s="105">
        <f>_xll.qlCalendarAdvance(Calendar,AQ310,AO311,"f",,Trigger)</f>
        <v>42594</v>
      </c>
      <c r="AR311" s="105">
        <f>_xll.qlInterestRateIndexMaturity(Currency&amp;"ibor"&amp;Tenor,AQ311,Trigger)</f>
        <v>42625</v>
      </c>
      <c r="AS311" s="257">
        <f>_xll.qlIndexFixing($AC$5,AP311,TRUE,_xll.ohTrigger(Trigger,Trigger1M))</f>
        <v>-6.4615759539493069E-4</v>
      </c>
      <c r="AT311" s="257">
        <f>_xll.qlIndexFixing($AU$1,AP311,TRUE,_xll.ohTrigger(Trigger,Trigger1M))</f>
        <v>-5.9323180514517324E-4</v>
      </c>
    </row>
    <row r="312" spans="41:46" ht="11.25" customHeight="1" x14ac:dyDescent="0.25">
      <c r="AO312" s="104" t="s">
        <v>203</v>
      </c>
      <c r="AP312" s="105">
        <f>_xll.qlInterestRateIndexFixingDate(Currency&amp;"ibor"&amp;Tenor,AQ312,Trigger)</f>
        <v>42593</v>
      </c>
      <c r="AQ312" s="105">
        <f>_xll.qlCalendarAdvance(Calendar,AQ311,AO312,"f",,Trigger)</f>
        <v>42597</v>
      </c>
      <c r="AR312" s="105">
        <f>_xll.qlInterestRateIndexMaturity(Currency&amp;"ibor"&amp;Tenor,AQ312,Trigger)</f>
        <v>42628</v>
      </c>
      <c r="AS312" s="257">
        <f>_xll.qlIndexFixing($AC$5,AP312,TRUE,_xll.ohTrigger(Trigger,Trigger1M))</f>
        <v>-6.2678106064016593E-4</v>
      </c>
      <c r="AT312" s="257">
        <f>_xll.qlIndexFixing($AU$1,AP312,TRUE,_xll.ohTrigger(Trigger,Trigger1M))</f>
        <v>-5.8886964946721027E-4</v>
      </c>
    </row>
    <row r="313" spans="41:46" ht="11.25" customHeight="1" x14ac:dyDescent="0.25">
      <c r="AO313" s="104" t="s">
        <v>203</v>
      </c>
      <c r="AP313" s="105">
        <f>_xll.qlInterestRateIndexFixingDate(Currency&amp;"ibor"&amp;Tenor,AQ313,Trigger)</f>
        <v>42594</v>
      </c>
      <c r="AQ313" s="105">
        <f>_xll.qlCalendarAdvance(Calendar,AQ312,AO313,"f",,Trigger)</f>
        <v>42598</v>
      </c>
      <c r="AR313" s="105">
        <f>_xll.qlInterestRateIndexMaturity(Currency&amp;"ibor"&amp;Tenor,AQ313,Trigger)</f>
        <v>42629</v>
      </c>
      <c r="AS313" s="257">
        <f>_xll.qlIndexFixing($AC$5,AP313,TRUE,_xll.ohTrigger(Trigger,Trigger1M))</f>
        <v>-6.2026858749489051E-4</v>
      </c>
      <c r="AT313" s="257">
        <f>_xll.qlIndexFixing($AU$1,AP313,TRUE,_xll.ohTrigger(Trigger,Trigger1M))</f>
        <v>-5.8740032384732663E-4</v>
      </c>
    </row>
    <row r="314" spans="41:46" ht="11.25" customHeight="1" x14ac:dyDescent="0.25">
      <c r="AO314" s="104" t="s">
        <v>203</v>
      </c>
      <c r="AP314" s="105">
        <f>_xll.qlInterestRateIndexFixingDate(Currency&amp;"ibor"&amp;Tenor,AQ314,Trigger)</f>
        <v>42597</v>
      </c>
      <c r="AQ314" s="105">
        <f>_xll.qlCalendarAdvance(Calendar,AQ313,AO314,"f",,Trigger)</f>
        <v>42599</v>
      </c>
      <c r="AR314" s="105">
        <f>_xll.qlInterestRateIndexMaturity(Currency&amp;"ibor"&amp;Tenor,AQ314,Trigger)</f>
        <v>42632</v>
      </c>
      <c r="AS314" s="257">
        <f>_xll.qlIndexFixing($AC$5,AP314,TRUE,_xll.ohTrigger(Trigger,Trigger1M))</f>
        <v>-6.0714226981587165E-4</v>
      </c>
      <c r="AT314" s="257">
        <f>_xll.qlIndexFixing($AU$1,AP314,TRUE,_xll.ohTrigger(Trigger,Trigger1M))</f>
        <v>-5.8439693670314153E-4</v>
      </c>
    </row>
    <row r="315" spans="41:46" ht="11.25" customHeight="1" x14ac:dyDescent="0.25">
      <c r="AO315" s="104" t="s">
        <v>203</v>
      </c>
      <c r="AP315" s="105">
        <f>_xll.qlInterestRateIndexFixingDate(Currency&amp;"ibor"&amp;Tenor,AQ315,Trigger)</f>
        <v>42598</v>
      </c>
      <c r="AQ315" s="105">
        <f>_xll.qlCalendarAdvance(Calendar,AQ314,AO315,"f",,Trigger)</f>
        <v>42600</v>
      </c>
      <c r="AR315" s="105">
        <f>_xll.qlInterestRateIndexMaturity(Currency&amp;"ibor"&amp;Tenor,AQ315,Trigger)</f>
        <v>42632</v>
      </c>
      <c r="AS315" s="257">
        <f>_xll.qlIndexFixing($AC$5,AP315,TRUE,_xll.ohTrigger(Trigger,Trigger1M))</f>
        <v>-6.0395965254228523E-4</v>
      </c>
      <c r="AT315" s="257">
        <f>_xll.qlIndexFixing($AU$1,AP315,TRUE,_xll.ohTrigger(Trigger,Trigger1M))</f>
        <v>-5.8367296108183253E-4</v>
      </c>
    </row>
    <row r="316" spans="41:46" ht="11.25" customHeight="1" x14ac:dyDescent="0.25">
      <c r="AO316" s="104" t="s">
        <v>203</v>
      </c>
      <c r="AP316" s="105">
        <f>_xll.qlInterestRateIndexFixingDate(Currency&amp;"ibor"&amp;Tenor,AQ316,Trigger)</f>
        <v>42599</v>
      </c>
      <c r="AQ316" s="105">
        <f>_xll.qlCalendarAdvance(Calendar,AQ315,AO316,"f",,Trigger)</f>
        <v>42601</v>
      </c>
      <c r="AR316" s="105">
        <f>_xll.qlInterestRateIndexMaturity(Currency&amp;"ibor"&amp;Tenor,AQ316,Trigger)</f>
        <v>42632</v>
      </c>
      <c r="AS316" s="257">
        <f>_xll.qlIndexFixing($AC$5,AP316,TRUE,_xll.ohTrigger(Trigger,Trigger1M))</f>
        <v>-6.005702827385146E-4</v>
      </c>
      <c r="AT316" s="257">
        <f>_xll.qlIndexFixing($AU$1,AP316,TRUE,_xll.ohTrigger(Trigger,Trigger1M))</f>
        <v>-5.8294644488620132E-4</v>
      </c>
    </row>
    <row r="317" spans="41:46" ht="11.25" customHeight="1" x14ac:dyDescent="0.25">
      <c r="AO317" s="104" t="s">
        <v>203</v>
      </c>
      <c r="AP317" s="105">
        <f>_xll.qlInterestRateIndexFixingDate(Currency&amp;"ibor"&amp;Tenor,AQ317,Trigger)</f>
        <v>42600</v>
      </c>
      <c r="AQ317" s="105">
        <f>_xll.qlCalendarAdvance(Calendar,AQ316,AO317,"f",,Trigger)</f>
        <v>42604</v>
      </c>
      <c r="AR317" s="105">
        <f>_xll.qlInterestRateIndexMaturity(Currency&amp;"ibor"&amp;Tenor,AQ317,Trigger)</f>
        <v>42635</v>
      </c>
      <c r="AS317" s="257">
        <f>_xll.qlIndexFixing($AC$5,AP317,TRUE,_xll.ohTrigger(Trigger,Trigger1M))</f>
        <v>-5.8063064905368488E-4</v>
      </c>
      <c r="AT317" s="257">
        <f>_xll.qlIndexFixing($AU$1,AP317,TRUE,_xll.ohTrigger(Trigger,Trigger1M))</f>
        <v>-5.7842359140349779E-4</v>
      </c>
    </row>
    <row r="318" spans="41:46" ht="11.25" customHeight="1" x14ac:dyDescent="0.25">
      <c r="AO318" s="104" t="s">
        <v>203</v>
      </c>
      <c r="AP318" s="105">
        <f>_xll.qlInterestRateIndexFixingDate(Currency&amp;"ibor"&amp;Tenor,AQ318,Trigger)</f>
        <v>42601</v>
      </c>
      <c r="AQ318" s="105">
        <f>_xll.qlCalendarAdvance(Calendar,AQ317,AO318,"f",,Trigger)</f>
        <v>42605</v>
      </c>
      <c r="AR318" s="105">
        <f>_xll.qlInterestRateIndexMaturity(Currency&amp;"ibor"&amp;Tenor,AQ318,Trigger)</f>
        <v>42636</v>
      </c>
      <c r="AS318" s="257">
        <f>_xll.qlIndexFixing($AC$5,AP318,TRUE,_xll.ohTrigger(Trigger,Trigger1M))</f>
        <v>-5.7393047562470656E-4</v>
      </c>
      <c r="AT318" s="257">
        <f>_xll.qlIndexFixing($AU$1,AP318,TRUE,_xll.ohTrigger(Trigger,Trigger1M))</f>
        <v>-5.769006189314923E-4</v>
      </c>
    </row>
    <row r="319" spans="41:46" ht="11.25" customHeight="1" x14ac:dyDescent="0.25">
      <c r="AO319" s="104" t="s">
        <v>203</v>
      </c>
      <c r="AP319" s="105">
        <f>_xll.qlInterestRateIndexFixingDate(Currency&amp;"ibor"&amp;Tenor,AQ319,Trigger)</f>
        <v>42604</v>
      </c>
      <c r="AQ319" s="105">
        <f>_xll.qlCalendarAdvance(Calendar,AQ318,AO319,"f",,Trigger)</f>
        <v>42606</v>
      </c>
      <c r="AR319" s="105">
        <f>_xll.qlInterestRateIndexMaturity(Currency&amp;"ibor"&amp;Tenor,AQ319,Trigger)</f>
        <v>42639</v>
      </c>
      <c r="AS319" s="257">
        <f>_xll.qlIndexFixing($AC$5,AP319,TRUE,_xll.ohTrigger(Trigger,Trigger1M))</f>
        <v>-5.6310184073048543E-4</v>
      </c>
      <c r="AT319" s="257">
        <f>_xll.qlIndexFixing($AU$1,AP319,TRUE,_xll.ohTrigger(Trigger,Trigger1M))</f>
        <v>-5.7378963513755497E-4</v>
      </c>
    </row>
    <row r="320" spans="41:46" ht="11.25" customHeight="1" x14ac:dyDescent="0.25">
      <c r="AO320" s="104" t="s">
        <v>203</v>
      </c>
      <c r="AP320" s="105">
        <f>_xll.qlInterestRateIndexFixingDate(Currency&amp;"ibor"&amp;Tenor,AQ320,Trigger)</f>
        <v>42605</v>
      </c>
      <c r="AQ320" s="105">
        <f>_xll.qlCalendarAdvance(Calendar,AQ319,AO320,"f",,Trigger)</f>
        <v>42607</v>
      </c>
      <c r="AR320" s="105">
        <f>_xll.qlInterestRateIndexMaturity(Currency&amp;"ibor"&amp;Tenor,AQ320,Trigger)</f>
        <v>42639</v>
      </c>
      <c r="AS320" s="257">
        <f>_xll.qlIndexFixing($AC$5,AP320,TRUE,_xll.ohTrigger(Trigger,Trigger1M))</f>
        <v>-5.5853353047460863E-4</v>
      </c>
      <c r="AT320" s="257">
        <f>_xll.qlIndexFixing($AU$1,AP320,TRUE,_xll.ohTrigger(Trigger,Trigger1M))</f>
        <v>-5.7303887295676037E-4</v>
      </c>
    </row>
    <row r="321" spans="41:46" ht="11.25" customHeight="1" x14ac:dyDescent="0.25">
      <c r="AO321" s="104" t="s">
        <v>203</v>
      </c>
      <c r="AP321" s="105">
        <f>_xll.qlInterestRateIndexFixingDate(Currency&amp;"ibor"&amp;Tenor,AQ321,Trigger)</f>
        <v>42606</v>
      </c>
      <c r="AQ321" s="105">
        <f>_xll.qlCalendarAdvance(Calendar,AQ320,AO321,"f",,Trigger)</f>
        <v>42608</v>
      </c>
      <c r="AR321" s="105">
        <f>_xll.qlInterestRateIndexMaturity(Currency&amp;"ibor"&amp;Tenor,AQ321,Trigger)</f>
        <v>42639</v>
      </c>
      <c r="AS321" s="257">
        <f>_xll.qlIndexFixing($AC$5,AP321,TRUE,_xll.ohTrigger(Trigger,Trigger1M))</f>
        <v>-5.5366906809359924E-4</v>
      </c>
      <c r="AT321" s="257">
        <f>_xll.qlIndexFixing($AU$1,AP321,TRUE,_xll.ohTrigger(Trigger,Trigger1M))</f>
        <v>-5.7228555667269033E-4</v>
      </c>
    </row>
    <row r="322" spans="41:46" ht="11.25" customHeight="1" x14ac:dyDescent="0.25">
      <c r="AO322" s="104" t="s">
        <v>203</v>
      </c>
      <c r="AP322" s="105">
        <f>_xll.qlInterestRateIndexFixingDate(Currency&amp;"ibor"&amp;Tenor,AQ322,Trigger)</f>
        <v>42607</v>
      </c>
      <c r="AQ322" s="105">
        <f>_xll.qlCalendarAdvance(Calendar,AQ321,AO322,"f",,Trigger)</f>
        <v>42611</v>
      </c>
      <c r="AR322" s="105">
        <f>_xll.qlInterestRateIndexMaturity(Currency&amp;"ibor"&amp;Tenor,AQ322,Trigger)</f>
        <v>42642</v>
      </c>
      <c r="AS322" s="257">
        <f>_xll.qlIndexFixing($AC$5,AP322,TRUE,_xll.ohTrigger(Trigger,Trigger1M))</f>
        <v>-5.3316632870992556E-4</v>
      </c>
      <c r="AT322" s="257">
        <f>_xll.qlIndexFixing($AU$1,AP322,TRUE,_xll.ohTrigger(Trigger,Trigger1M))</f>
        <v>-5.6760115576035984E-4</v>
      </c>
    </row>
    <row r="323" spans="41:46" ht="11.25" customHeight="1" x14ac:dyDescent="0.25">
      <c r="AO323" s="104" t="s">
        <v>203</v>
      </c>
      <c r="AP323" s="105">
        <f>_xll.qlInterestRateIndexFixingDate(Currency&amp;"ibor"&amp;Tenor,AQ323,Trigger)</f>
        <v>42608</v>
      </c>
      <c r="AQ323" s="105">
        <f>_xll.qlCalendarAdvance(Calendar,AQ322,AO323,"f",,Trigger)</f>
        <v>42612</v>
      </c>
      <c r="AR323" s="105">
        <f>_xll.qlInterestRateIndexMaturity(Currency&amp;"ibor"&amp;Tenor,AQ323,Trigger)</f>
        <v>42643</v>
      </c>
      <c r="AS323" s="257">
        <f>_xll.qlIndexFixing($AC$5,AP323,TRUE,_xll.ohTrigger(Trigger,Trigger1M))</f>
        <v>-5.2627845272680237E-4</v>
      </c>
      <c r="AT323" s="257">
        <f>_xll.qlIndexFixing($AU$1,AP323,TRUE,_xll.ohTrigger(Trigger,Trigger1M))</f>
        <v>-5.6602425322793692E-4</v>
      </c>
    </row>
    <row r="324" spans="41:46" ht="11.25" customHeight="1" x14ac:dyDescent="0.25">
      <c r="AO324" s="104" t="s">
        <v>203</v>
      </c>
      <c r="AP324" s="105">
        <f>_xll.qlInterestRateIndexFixingDate(Currency&amp;"ibor"&amp;Tenor,AQ324,Trigger)</f>
        <v>42611</v>
      </c>
      <c r="AQ324" s="105">
        <f>_xll.qlCalendarAdvance(Calendar,AQ323,AO324,"f",,Trigger)</f>
        <v>42613</v>
      </c>
      <c r="AR324" s="105">
        <f>_xll.qlInterestRateIndexMaturity(Currency&amp;"ibor"&amp;Tenor,AQ324,Trigger)</f>
        <v>42643</v>
      </c>
      <c r="AS324" s="257">
        <f>_xll.qlIndexFixing($AC$5,AP324,TRUE,_xll.ohTrigger(Trigger,Trigger1M))</f>
        <v>-5.2016945365052081E-4</v>
      </c>
      <c r="AT324" s="257">
        <f>_xll.qlIndexFixing($AU$1,AP324,TRUE,_xll.ohTrigger(Trigger,Trigger1M))</f>
        <v>-5.6525299561949183E-4</v>
      </c>
    </row>
    <row r="325" spans="41:46" ht="11.25" customHeight="1" x14ac:dyDescent="0.25">
      <c r="AO325" s="104" t="s">
        <v>203</v>
      </c>
      <c r="AP325" s="105">
        <f>_xll.qlInterestRateIndexFixingDate(Currency&amp;"ibor"&amp;Tenor,AQ325,Trigger)</f>
        <v>42612</v>
      </c>
      <c r="AQ325" s="105">
        <f>_xll.qlCalendarAdvance(Calendar,AQ324,AO325,"f",,Trigger)</f>
        <v>42614</v>
      </c>
      <c r="AR325" s="105">
        <f>_xll.qlInterestRateIndexMaturity(Currency&amp;"ibor"&amp;Tenor,AQ325,Trigger)</f>
        <v>42646</v>
      </c>
      <c r="AS325" s="257">
        <f>_xll.qlIndexFixing($AC$5,AP325,TRUE,_xll.ohTrigger(Trigger,Trigger1M))</f>
        <v>-5.1183455301959113E-4</v>
      </c>
      <c r="AT325" s="257">
        <f>_xll.qlIndexFixing($AU$1,AP325,TRUE,_xll.ohTrigger(Trigger,Trigger1M))</f>
        <v>-5.6202741628028074E-4</v>
      </c>
    </row>
    <row r="326" spans="41:46" ht="11.25" customHeight="1" x14ac:dyDescent="0.25">
      <c r="AO326" s="104" t="s">
        <v>203</v>
      </c>
      <c r="AP326" s="105">
        <f>_xll.qlInterestRateIndexFixingDate(Currency&amp;"ibor"&amp;Tenor,AQ326,Trigger)</f>
        <v>42613</v>
      </c>
      <c r="AQ326" s="105">
        <f>_xll.qlCalendarAdvance(Calendar,AQ325,AO326,"f",,Trigger)</f>
        <v>42615</v>
      </c>
      <c r="AR326" s="105">
        <f>_xll.qlInterestRateIndexMaturity(Currency&amp;"ibor"&amp;Tenor,AQ326,Trigger)</f>
        <v>42646</v>
      </c>
      <c r="AS326" s="257">
        <f>_xll.qlIndexFixing($AC$5,AP326,TRUE,_xll.ohTrigger(Trigger,Trigger1M))</f>
        <v>-5.0545393554517334E-4</v>
      </c>
      <c r="AT326" s="257">
        <f>_xll.qlIndexFixing($AU$1,AP326,TRUE,_xll.ohTrigger(Trigger,Trigger1M))</f>
        <v>-5.6124715802852165E-4</v>
      </c>
    </row>
    <row r="327" spans="41:46" ht="11.25" customHeight="1" x14ac:dyDescent="0.25">
      <c r="AO327" s="104" t="s">
        <v>203</v>
      </c>
      <c r="AP327" s="105">
        <f>_xll.qlInterestRateIndexFixingDate(Currency&amp;"ibor"&amp;Tenor,AQ327,Trigger)</f>
        <v>42614</v>
      </c>
      <c r="AQ327" s="105">
        <f>_xll.qlCalendarAdvance(Calendar,AQ326,AO327,"f",,Trigger)</f>
        <v>42618</v>
      </c>
      <c r="AR327" s="105">
        <f>_xll.qlInterestRateIndexMaturity(Currency&amp;"ibor"&amp;Tenor,AQ327,Trigger)</f>
        <v>42648</v>
      </c>
      <c r="AS327" s="257">
        <f>_xll.qlIndexFixing($AC$5,AP327,TRUE,_xll.ohTrigger(Trigger,Trigger1M))</f>
        <v>-5.0348319644655248E-4</v>
      </c>
      <c r="AT327" s="257">
        <f>_xll.qlIndexFixing($AU$1,AP327,TRUE,_xll.ohTrigger(Trigger,Trigger1M))</f>
        <v>-5.5723315880085167E-4</v>
      </c>
    </row>
    <row r="328" spans="41:46" ht="11.25" customHeight="1" x14ac:dyDescent="0.25">
      <c r="AO328" s="104" t="s">
        <v>203</v>
      </c>
      <c r="AP328" s="105">
        <f>_xll.qlInterestRateIndexFixingDate(Currency&amp;"ibor"&amp;Tenor,AQ328,Trigger)</f>
        <v>42615</v>
      </c>
      <c r="AQ328" s="105">
        <f>_xll.qlCalendarAdvance(Calendar,AQ327,AO328,"f",,Trigger)</f>
        <v>42619</v>
      </c>
      <c r="AR328" s="105">
        <f>_xll.qlInterestRateIndexMaturity(Currency&amp;"ibor"&amp;Tenor,AQ328,Trigger)</f>
        <v>42649</v>
      </c>
      <c r="AS328" s="257">
        <f>_xll.qlIndexFixing($AC$5,AP328,TRUE,_xll.ohTrigger(Trigger,Trigger1M))</f>
        <v>-5.026947587793984E-4</v>
      </c>
      <c r="AT328" s="257">
        <f>_xll.qlIndexFixing($AU$1,AP328,TRUE,_xll.ohTrigger(Trigger,Trigger1M))</f>
        <v>-5.556059369329347E-4</v>
      </c>
    </row>
    <row r="329" spans="41:46" ht="11.25" customHeight="1" x14ac:dyDescent="0.25">
      <c r="AO329" s="104" t="s">
        <v>203</v>
      </c>
      <c r="AP329" s="105">
        <f>_xll.qlInterestRateIndexFixingDate(Currency&amp;"ibor"&amp;Tenor,AQ329,Trigger)</f>
        <v>42618</v>
      </c>
      <c r="AQ329" s="105">
        <f>_xll.qlCalendarAdvance(Calendar,AQ328,AO329,"f",,Trigger)</f>
        <v>42620</v>
      </c>
      <c r="AR329" s="105">
        <f>_xll.qlInterestRateIndexMaturity(Currency&amp;"ibor"&amp;Tenor,AQ329,Trigger)</f>
        <v>42650</v>
      </c>
      <c r="AS329" s="257">
        <f>_xll.qlIndexFixing($AC$5,AP329,TRUE,_xll.ohTrigger(Trigger,Trigger1M))</f>
        <v>-5.0190632105495681E-4</v>
      </c>
      <c r="AT329" s="257">
        <f>_xll.qlIndexFixing($AU$1,AP329,TRUE,_xll.ohTrigger(Trigger,Trigger1M))</f>
        <v>-5.5397095007503339E-4</v>
      </c>
    </row>
    <row r="330" spans="41:46" ht="11.25" customHeight="1" x14ac:dyDescent="0.25">
      <c r="AO330" s="104" t="s">
        <v>203</v>
      </c>
      <c r="AP330" s="105">
        <f>_xll.qlInterestRateIndexFixingDate(Currency&amp;"ibor"&amp;Tenor,AQ330,Trigger)</f>
        <v>42619</v>
      </c>
      <c r="AQ330" s="105">
        <f>_xll.qlCalendarAdvance(Calendar,AQ329,AO330,"f",,Trigger)</f>
        <v>42621</v>
      </c>
      <c r="AR330" s="105">
        <f>_xll.qlInterestRateIndexMaturity(Currency&amp;"ibor"&amp;Tenor,AQ330,Trigger)</f>
        <v>42653</v>
      </c>
      <c r="AS330" s="257">
        <f>_xll.qlIndexFixing($AC$5,AP330,TRUE,_xll.ohTrigger(Trigger,Trigger1M))</f>
        <v>-5.0032875009542455E-4</v>
      </c>
      <c r="AT330" s="257">
        <f>_xll.qlIndexFixing($AU$1,AP330,TRUE,_xll.ohTrigger(Trigger,Trigger1M))</f>
        <v>-5.506366085145098E-4</v>
      </c>
    </row>
    <row r="331" spans="41:46" ht="11.25" customHeight="1" x14ac:dyDescent="0.25">
      <c r="AO331" s="104" t="s">
        <v>203</v>
      </c>
      <c r="AP331" s="105">
        <f>_xll.qlInterestRateIndexFixingDate(Currency&amp;"ibor"&amp;Tenor,AQ331,Trigger)</f>
        <v>42620</v>
      </c>
      <c r="AQ331" s="105">
        <f>_xll.qlCalendarAdvance(Calendar,AQ330,AO331,"f",,Trigger)</f>
        <v>42622</v>
      </c>
      <c r="AR331" s="105">
        <f>_xll.qlInterestRateIndexMaturity(Currency&amp;"ibor"&amp;Tenor,AQ331,Trigger)</f>
        <v>42653</v>
      </c>
      <c r="AS331" s="257">
        <f>_xll.qlIndexFixing($AC$5,AP331,TRUE,_xll.ohTrigger(Trigger,Trigger1M))</f>
        <v>-4.9993487939372565E-4</v>
      </c>
      <c r="AT331" s="257">
        <f>_xll.qlIndexFixing($AU$1,AP331,TRUE,_xll.ohTrigger(Trigger,Trigger1M))</f>
        <v>-5.4982926643760846E-4</v>
      </c>
    </row>
    <row r="332" spans="41:46" ht="11.25" customHeight="1" x14ac:dyDescent="0.25">
      <c r="AO332" s="104" t="s">
        <v>203</v>
      </c>
      <c r="AP332" s="105">
        <f>_xll.qlInterestRateIndexFixingDate(Currency&amp;"ibor"&amp;Tenor,AQ332,Trigger)</f>
        <v>42621</v>
      </c>
      <c r="AQ332" s="105">
        <f>_xll.qlCalendarAdvance(Calendar,AQ331,AO332,"f",,Trigger)</f>
        <v>42625</v>
      </c>
      <c r="AR332" s="105">
        <f>_xll.qlInterestRateIndexMaturity(Currency&amp;"ibor"&amp;Tenor,AQ332,Trigger)</f>
        <v>42655</v>
      </c>
      <c r="AS332" s="257">
        <f>_xll.qlIndexFixing($AC$5,AP332,TRUE,_xll.ohTrigger(Trigger,Trigger1M))</f>
        <v>-4.9796413168001763E-4</v>
      </c>
      <c r="AT332" s="257">
        <f>_xll.qlIndexFixing($AU$1,AP332,TRUE,_xll.ohTrigger(Trigger,Trigger1M))</f>
        <v>-5.456793386522385E-4</v>
      </c>
    </row>
    <row r="333" spans="41:46" ht="11.25" customHeight="1" x14ac:dyDescent="0.25">
      <c r="AO333" s="104" t="s">
        <v>203</v>
      </c>
      <c r="AP333" s="105">
        <f>_xll.qlInterestRateIndexFixingDate(Currency&amp;"ibor"&amp;Tenor,AQ333,Trigger)</f>
        <v>42622</v>
      </c>
      <c r="AQ333" s="105">
        <f>_xll.qlCalendarAdvance(Calendar,AQ332,AO333,"f",,Trigger)</f>
        <v>42626</v>
      </c>
      <c r="AR333" s="105">
        <f>_xll.qlInterestRateIndexMaturity(Currency&amp;"ibor"&amp;Tenor,AQ333,Trigger)</f>
        <v>42656</v>
      </c>
      <c r="AS333" s="257">
        <f>_xll.qlIndexFixing($AC$5,AP333,TRUE,_xll.ohTrigger(Trigger,Trigger1M))</f>
        <v>-4.9717569364915448E-4</v>
      </c>
      <c r="AT333" s="257">
        <f>_xll.qlIndexFixing($AU$1,AP333,TRUE,_xll.ohTrigger(Trigger,Trigger1M))</f>
        <v>-5.4399764048085331E-4</v>
      </c>
    </row>
    <row r="334" spans="41:46" ht="11.25" customHeight="1" x14ac:dyDescent="0.25">
      <c r="AO334" s="104" t="s">
        <v>203</v>
      </c>
      <c r="AP334" s="105">
        <f>_xll.qlInterestRateIndexFixingDate(Currency&amp;"ibor"&amp;Tenor,AQ334,Trigger)</f>
        <v>42625</v>
      </c>
      <c r="AQ334" s="105">
        <f>_xll.qlCalendarAdvance(Calendar,AQ333,AO334,"f",,Trigger)</f>
        <v>42627</v>
      </c>
      <c r="AR334" s="105">
        <f>_xll.qlInterestRateIndexMaturity(Currency&amp;"ibor"&amp;Tenor,AQ334,Trigger)</f>
        <v>42657</v>
      </c>
      <c r="AS334" s="257">
        <f>_xll.qlIndexFixing($AC$5,AP334,TRUE,_xll.ohTrigger(Trigger,Trigger1M))</f>
        <v>-4.9638725556500063E-4</v>
      </c>
      <c r="AT334" s="257">
        <f>_xll.qlIndexFixing($AU$1,AP334,TRUE,_xll.ohTrigger(Trigger,Trigger1M))</f>
        <v>-5.4230813686251267E-4</v>
      </c>
    </row>
    <row r="335" spans="41:46" ht="11.25" customHeight="1" x14ac:dyDescent="0.25">
      <c r="AO335" s="104" t="s">
        <v>203</v>
      </c>
      <c r="AP335" s="105">
        <f>_xll.qlInterestRateIndexFixingDate(Currency&amp;"ibor"&amp;Tenor,AQ335,Trigger)</f>
        <v>42626</v>
      </c>
      <c r="AQ335" s="105">
        <f>_xll.qlCalendarAdvance(Calendar,AQ334,AO335,"f",,Trigger)</f>
        <v>42628</v>
      </c>
      <c r="AR335" s="105">
        <f>_xll.qlInterestRateIndexMaturity(Currency&amp;"ibor"&amp;Tenor,AQ335,Trigger)</f>
        <v>42660</v>
      </c>
      <c r="AS335" s="257">
        <f>_xll.qlIndexFixing($AC$5,AP335,TRUE,_xll.ohTrigger(Trigger,Trigger1M))</f>
        <v>-4.9480969913168193E-4</v>
      </c>
      <c r="AT335" s="257">
        <f>_xll.qlIndexFixing($AU$1,AP335,TRUE,_xll.ohTrigger(Trigger,Trigger1M))</f>
        <v>-5.3886446705786462E-4</v>
      </c>
    </row>
    <row r="336" spans="41:46" ht="11.25" customHeight="1" x14ac:dyDescent="0.25">
      <c r="AO336" s="104" t="s">
        <v>203</v>
      </c>
      <c r="AP336" s="105">
        <f>_xll.qlInterestRateIndexFixingDate(Currency&amp;"ibor"&amp;Tenor,AQ336,Trigger)</f>
        <v>42627</v>
      </c>
      <c r="AQ336" s="105">
        <f>_xll.qlCalendarAdvance(Calendar,AQ335,AO336,"f",,Trigger)</f>
        <v>42629</v>
      </c>
      <c r="AR336" s="105">
        <f>_xll.qlInterestRateIndexMaturity(Currency&amp;"ibor"&amp;Tenor,AQ336,Trigger)</f>
        <v>42660</v>
      </c>
      <c r="AS336" s="257">
        <f>_xll.qlIndexFixing($AC$5,AP336,TRUE,_xll.ohTrigger(Trigger,Trigger1M))</f>
        <v>-4.9441582061728094E-4</v>
      </c>
      <c r="AT336" s="257">
        <f>_xll.qlIndexFixing($AU$1,AP336,TRUE,_xll.ohTrigger(Trigger,Trigger1M))</f>
        <v>-5.3802989933744944E-4</v>
      </c>
    </row>
    <row r="337" spans="41:46" ht="11.25" customHeight="1" x14ac:dyDescent="0.25">
      <c r="AO337" s="104" t="s">
        <v>203</v>
      </c>
      <c r="AP337" s="105">
        <f>_xll.qlInterestRateIndexFixingDate(Currency&amp;"ibor"&amp;Tenor,AQ337,Trigger)</f>
        <v>42628</v>
      </c>
      <c r="AQ337" s="105">
        <f>_xll.qlCalendarAdvance(Calendar,AQ336,AO337,"f",,Trigger)</f>
        <v>42632</v>
      </c>
      <c r="AR337" s="105">
        <f>_xll.qlInterestRateIndexMaturity(Currency&amp;"ibor"&amp;Tenor,AQ337,Trigger)</f>
        <v>42662</v>
      </c>
      <c r="AS337" s="257">
        <f>_xll.qlIndexFixing($AC$5,AP337,TRUE,_xll.ohTrigger(Trigger,Trigger1M))</f>
        <v>-4.9244506437551294E-4</v>
      </c>
      <c r="AT337" s="257">
        <f>_xll.qlIndexFixing($AU$1,AP337,TRUE,_xll.ohTrigger(Trigger,Trigger1M))</f>
        <v>-5.3374333472833158E-4</v>
      </c>
    </row>
    <row r="338" spans="41:46" ht="11.25" customHeight="1" x14ac:dyDescent="0.25">
      <c r="AO338" s="104" t="s">
        <v>203</v>
      </c>
      <c r="AP338" s="105">
        <f>_xll.qlInterestRateIndexFixingDate(Currency&amp;"ibor"&amp;Tenor,AQ338,Trigger)</f>
        <v>42629</v>
      </c>
      <c r="AQ338" s="105">
        <f>_xll.qlCalendarAdvance(Calendar,AQ337,AO338,"f",,Trigger)</f>
        <v>42633</v>
      </c>
      <c r="AR338" s="105">
        <f>_xll.qlInterestRateIndexMaturity(Currency&amp;"ibor"&amp;Tenor,AQ338,Trigger)</f>
        <v>42663</v>
      </c>
      <c r="AS338" s="257">
        <f>_xll.qlIndexFixing($AC$5,AP338,TRUE,_xll.ohTrigger(Trigger,Trigger1M))</f>
        <v>-4.9165662597960846E-4</v>
      </c>
      <c r="AT338" s="257">
        <f>_xll.qlIndexFixing($AU$1,AP338,TRUE,_xll.ohTrigger(Trigger,Trigger1M))</f>
        <v>-5.320068770306996E-4</v>
      </c>
    </row>
    <row r="339" spans="41:46" ht="11.25" customHeight="1" x14ac:dyDescent="0.25">
      <c r="AO339" s="104" t="s">
        <v>203</v>
      </c>
      <c r="AP339" s="105">
        <f>_xll.qlInterestRateIndexFixingDate(Currency&amp;"ibor"&amp;Tenor,AQ339,Trigger)</f>
        <v>42632</v>
      </c>
      <c r="AQ339" s="105">
        <f>_xll.qlCalendarAdvance(Calendar,AQ338,AO339,"f",,Trigger)</f>
        <v>42634</v>
      </c>
      <c r="AR339" s="105">
        <f>_xll.qlInterestRateIndexMaturity(Currency&amp;"ibor"&amp;Tenor,AQ339,Trigger)</f>
        <v>42664</v>
      </c>
      <c r="AS339" s="257">
        <f>_xll.qlIndexFixing($AC$5,AP339,TRUE,_xll.ohTrigger(Trigger,Trigger1M))</f>
        <v>-4.9086818753307782E-4</v>
      </c>
      <c r="AT339" s="257">
        <f>_xll.qlIndexFixing($AU$1,AP339,TRUE,_xll.ohTrigger(Trigger,Trigger1M))</f>
        <v>-5.3026257342514427E-4</v>
      </c>
    </row>
    <row r="340" spans="41:46" ht="11.25" customHeight="1" x14ac:dyDescent="0.25">
      <c r="AO340" s="104" t="s">
        <v>203</v>
      </c>
      <c r="AP340" s="105">
        <f>_xll.qlInterestRateIndexFixingDate(Currency&amp;"ibor"&amp;Tenor,AQ340,Trigger)</f>
        <v>42633</v>
      </c>
      <c r="AQ340" s="105">
        <f>_xll.qlCalendarAdvance(Calendar,AQ339,AO340,"f",,Trigger)</f>
        <v>42635</v>
      </c>
      <c r="AR340" s="105">
        <f>_xll.qlInterestRateIndexMaturity(Currency&amp;"ibor"&amp;Tenor,AQ340,Trigger)</f>
        <v>42667</v>
      </c>
      <c r="AS340" s="257">
        <f>_xll.qlIndexFixing($AC$5,AP340,TRUE,_xll.ohTrigger(Trigger,Trigger1M))</f>
        <v>-4.8929064546260337E-4</v>
      </c>
      <c r="AT340" s="257">
        <f>_xll.qlIndexFixing($AU$1,AP340,TRUE,_xll.ohTrigger(Trigger,Trigger1M))</f>
        <v>-5.2670900927753728E-4</v>
      </c>
    </row>
    <row r="341" spans="41:46" ht="11.25" customHeight="1" x14ac:dyDescent="0.25">
      <c r="AO341" s="104" t="s">
        <v>203</v>
      </c>
      <c r="AP341" s="105">
        <f>_xll.qlInterestRateIndexFixingDate(Currency&amp;"ibor"&amp;Tenor,AQ341,Trigger)</f>
        <v>42634</v>
      </c>
      <c r="AQ341" s="105">
        <f>_xll.qlCalendarAdvance(Calendar,AQ340,AO341,"f",,Trigger)</f>
        <v>42636</v>
      </c>
      <c r="AR341" s="105">
        <f>_xll.qlInterestRateIndexMaturity(Currency&amp;"ibor"&amp;Tenor,AQ341,Trigger)</f>
        <v>42667</v>
      </c>
      <c r="AS341" s="257">
        <f>_xll.qlIndexFixing($AC$5,AP341,TRUE,_xll.ohTrigger(Trigger,Trigger1M))</f>
        <v>-4.8889675921583923E-4</v>
      </c>
      <c r="AT341" s="257">
        <f>_xll.qlIndexFixing($AU$1,AP341,TRUE,_xll.ohTrigger(Trigger,Trigger1M))</f>
        <v>-5.2584707412299666E-4</v>
      </c>
    </row>
    <row r="342" spans="41:46" ht="11.25" customHeight="1" x14ac:dyDescent="0.25">
      <c r="AO342" s="104" t="s">
        <v>203</v>
      </c>
      <c r="AP342" s="105">
        <f>_xll.qlInterestRateIndexFixingDate(Currency&amp;"ibor"&amp;Tenor,AQ342,Trigger)</f>
        <v>42635</v>
      </c>
      <c r="AQ342" s="105">
        <f>_xll.qlCalendarAdvance(Calendar,AQ341,AO342,"f",,Trigger)</f>
        <v>42639</v>
      </c>
      <c r="AR342" s="105">
        <f>_xll.qlInterestRateIndexMaturity(Currency&amp;"ibor"&amp;Tenor,AQ342,Trigger)</f>
        <v>42669</v>
      </c>
      <c r="AS342" s="257">
        <f>_xll.qlIndexFixing($AC$5,AP342,TRUE,_xll.ohTrigger(Trigger,Trigger1M))</f>
        <v>-4.8692599453037388E-4</v>
      </c>
      <c r="AT342" s="257">
        <f>_xll.qlIndexFixing($AU$1,AP342,TRUE,_xll.ohTrigger(Trigger,Trigger1M))</f>
        <v>-5.2142316443770653E-4</v>
      </c>
    </row>
    <row r="343" spans="41:46" ht="11.25" customHeight="1" x14ac:dyDescent="0.25">
      <c r="AO343" s="104" t="s">
        <v>203</v>
      </c>
      <c r="AP343" s="105">
        <f>_xll.qlInterestRateIndexFixingDate(Currency&amp;"ibor"&amp;Tenor,AQ343,Trigger)</f>
        <v>42636</v>
      </c>
      <c r="AQ343" s="105">
        <f>_xll.qlCalendarAdvance(Calendar,AQ342,AO343,"f",,Trigger)</f>
        <v>42640</v>
      </c>
      <c r="AR343" s="105">
        <f>_xll.qlInterestRateIndexMaturity(Currency&amp;"ibor"&amp;Tenor,AQ343,Trigger)</f>
        <v>42670</v>
      </c>
      <c r="AS343" s="257">
        <f>_xll.qlIndexFixing($AC$5,AP343,TRUE,_xll.ohTrigger(Trigger,Trigger1M))</f>
        <v>-4.8613755577209261E-4</v>
      </c>
      <c r="AT343" s="257">
        <f>_xll.qlIndexFixing($AU$1,AP343,TRUE,_xll.ohTrigger(Trigger,Trigger1M))</f>
        <v>-5.1963166398838467E-4</v>
      </c>
    </row>
    <row r="344" spans="41:46" ht="11.25" customHeight="1" x14ac:dyDescent="0.25">
      <c r="AO344" s="104" t="s">
        <v>203</v>
      </c>
      <c r="AP344" s="105">
        <f>_xll.qlInterestRateIndexFixingDate(Currency&amp;"ibor"&amp;Tenor,AQ344,Trigger)</f>
        <v>42639</v>
      </c>
      <c r="AQ344" s="105">
        <f>_xll.qlCalendarAdvance(Calendar,AQ343,AO344,"f",,Trigger)</f>
        <v>42641</v>
      </c>
      <c r="AR344" s="105">
        <f>_xll.qlInterestRateIndexMaturity(Currency&amp;"ibor"&amp;Tenor,AQ344,Trigger)</f>
        <v>42671</v>
      </c>
      <c r="AS344" s="257">
        <f>_xll.qlIndexFixing($AC$5,AP344,TRUE,_xll.ohTrigger(Trigger,Trigger1M))</f>
        <v>-4.8534911696318517E-4</v>
      </c>
      <c r="AT344" s="257">
        <f>_xll.qlIndexFixing($AU$1,AP344,TRUE,_xll.ohTrigger(Trigger,Trigger1M))</f>
        <v>-5.1783227716351021E-4</v>
      </c>
    </row>
    <row r="345" spans="41:46" ht="11.25" customHeight="1" x14ac:dyDescent="0.25">
      <c r="AO345" s="104" t="s">
        <v>203</v>
      </c>
      <c r="AP345" s="105">
        <f>_xll.qlInterestRateIndexFixingDate(Currency&amp;"ibor"&amp;Tenor,AQ345,Trigger)</f>
        <v>42640</v>
      </c>
      <c r="AQ345" s="105">
        <f>_xll.qlCalendarAdvance(Calendar,AQ344,AO345,"f",,Trigger)</f>
        <v>42642</v>
      </c>
      <c r="AR345" s="105">
        <f>_xll.qlInterestRateIndexMaturity(Currency&amp;"ibor"&amp;Tenor,AQ345,Trigger)</f>
        <v>42674</v>
      </c>
      <c r="AS345" s="257">
        <f>_xll.qlIndexFixing($AC$5,AP345,TRUE,_xll.ohTrigger(Trigger,Trigger1M))</f>
        <v>-4.8377158908569085E-4</v>
      </c>
      <c r="AT345" s="257">
        <f>_xll.qlIndexFixing($AU$1,AP345,TRUE,_xll.ohTrigger(Trigger,Trigger1M))</f>
        <v>-5.1416825248326581E-4</v>
      </c>
    </row>
    <row r="346" spans="41:46" ht="11.25" customHeight="1" x14ac:dyDescent="0.25">
      <c r="AO346" s="104" t="s">
        <v>203</v>
      </c>
      <c r="AP346" s="105">
        <f>_xll.qlInterestRateIndexFixingDate(Currency&amp;"ibor"&amp;Tenor,AQ346,Trigger)</f>
        <v>42641</v>
      </c>
      <c r="AQ346" s="105">
        <f>_xll.qlCalendarAdvance(Calendar,AQ345,AO346,"f",,Trigger)</f>
        <v>42643</v>
      </c>
      <c r="AR346" s="105">
        <f>_xll.qlInterestRateIndexMaturity(Currency&amp;"ibor"&amp;Tenor,AQ346,Trigger)</f>
        <v>42674</v>
      </c>
      <c r="AS346" s="257">
        <f>_xll.qlIndexFixing($AC$5,AP346,TRUE,_xll.ohTrigger(Trigger,Trigger1M))</f>
        <v>-4.8337769519326846E-4</v>
      </c>
      <c r="AT346" s="257">
        <f>_xll.qlIndexFixing($AU$1,AP346,TRUE,_xll.ohTrigger(Trigger,Trigger1M))</f>
        <v>-5.1327880813376297E-4</v>
      </c>
    </row>
    <row r="347" spans="41:46" ht="11.25" customHeight="1" x14ac:dyDescent="0.25">
      <c r="AO347" s="104" t="s">
        <v>203</v>
      </c>
      <c r="AP347" s="105">
        <f>_xll.qlInterestRateIndexFixingDate(Currency&amp;"ibor"&amp;Tenor,AQ347,Trigger)</f>
        <v>42642</v>
      </c>
      <c r="AQ347" s="105">
        <f>_xll.qlCalendarAdvance(Calendar,AQ346,AO347,"f",,Trigger)</f>
        <v>42646</v>
      </c>
      <c r="AR347" s="105">
        <f>_xll.qlInterestRateIndexMaturity(Currency&amp;"ibor"&amp;Tenor,AQ347,Trigger)</f>
        <v>42677</v>
      </c>
      <c r="AS347" s="257">
        <f>_xll.qlIndexFixing($AC$5,AP347,TRUE,_xll.ohTrigger(Trigger,Trigger1M))</f>
        <v>-4.8101238123953566E-4</v>
      </c>
      <c r="AT347" s="257">
        <f>_xll.qlIndexFixing($AU$1,AP347,TRUE,_xll.ohTrigger(Trigger,Trigger1M))</f>
        <v>-5.0777392501280636E-4</v>
      </c>
    </row>
    <row r="348" spans="41:46" ht="11.25" customHeight="1" x14ac:dyDescent="0.25">
      <c r="AO348" s="104" t="s">
        <v>203</v>
      </c>
      <c r="AP348" s="105">
        <f>_xll.qlInterestRateIndexFixingDate(Currency&amp;"ibor"&amp;Tenor,AQ348,Trigger)</f>
        <v>42643</v>
      </c>
      <c r="AQ348" s="105">
        <f>_xll.qlCalendarAdvance(Calendar,AQ347,AO348,"f",,Trigger)</f>
        <v>42647</v>
      </c>
      <c r="AR348" s="105">
        <f>_xll.qlInterestRateIndexMaturity(Currency&amp;"ibor"&amp;Tenor,AQ348,Trigger)</f>
        <v>42678</v>
      </c>
      <c r="AS348" s="257">
        <f>_xll.qlIndexFixing($AC$5,AP348,TRUE,_xll.ohTrigger(Trigger,Trigger1M))</f>
        <v>-4.8022394314536834E-4</v>
      </c>
      <c r="AT348" s="257">
        <f>_xll.qlIndexFixing($AU$1,AP348,TRUE,_xll.ohTrigger(Trigger,Trigger1M))</f>
        <v>-5.059231237934266E-4</v>
      </c>
    </row>
    <row r="349" spans="41:46" ht="11.25" customHeight="1" x14ac:dyDescent="0.25">
      <c r="AO349" s="104" t="s">
        <v>203</v>
      </c>
      <c r="AP349" s="105">
        <f>_xll.qlInterestRateIndexFixingDate(Currency&amp;"ibor"&amp;Tenor,AQ349,Trigger)</f>
        <v>42646</v>
      </c>
      <c r="AQ349" s="105">
        <f>_xll.qlCalendarAdvance(Calendar,AQ348,AO349,"f",,Trigger)</f>
        <v>42648</v>
      </c>
      <c r="AR349" s="105">
        <f>_xll.qlInterestRateIndexMaturity(Currency&amp;"ibor"&amp;Tenor,AQ349,Trigger)</f>
        <v>42681</v>
      </c>
      <c r="AS349" s="257">
        <f>_xll.qlIndexFixing($AC$5,AP349,TRUE,_xll.ohTrigger(Trigger,Trigger1M))</f>
        <v>-4.7864643039498912E-4</v>
      </c>
      <c r="AT349" s="257">
        <f>_xll.qlIndexFixing($AU$1,AP349,TRUE,_xll.ohTrigger(Trigger,Trigger1M))</f>
        <v>-5.0215467403762085E-4</v>
      </c>
    </row>
    <row r="350" spans="41:46" ht="11.25" customHeight="1" x14ac:dyDescent="0.25">
      <c r="AO350" s="104" t="s">
        <v>203</v>
      </c>
      <c r="AP350" s="105">
        <f>_xll.qlInterestRateIndexFixingDate(Currency&amp;"ibor"&amp;Tenor,AQ350,Trigger)</f>
        <v>42647</v>
      </c>
      <c r="AQ350" s="105">
        <f>_xll.qlCalendarAdvance(Calendar,AQ349,AO350,"f",,Trigger)</f>
        <v>42649</v>
      </c>
      <c r="AR350" s="105">
        <f>_xll.qlInterestRateIndexMaturity(Currency&amp;"ibor"&amp;Tenor,AQ350,Trigger)</f>
        <v>42681</v>
      </c>
      <c r="AS350" s="257">
        <f>_xll.qlIndexFixing($AC$5,AP350,TRUE,_xll.ohTrigger(Trigger,Trigger1M))</f>
        <v>-4.7825253000219337E-4</v>
      </c>
      <c r="AT350" s="257">
        <f>_xll.qlIndexFixing($AU$1,AP350,TRUE,_xll.ohTrigger(Trigger,Trigger1M))</f>
        <v>-5.0124021394107321E-4</v>
      </c>
    </row>
    <row r="351" spans="41:46" ht="11.25" customHeight="1" x14ac:dyDescent="0.25">
      <c r="AO351" s="104" t="s">
        <v>203</v>
      </c>
      <c r="AP351" s="105">
        <f>_xll.qlInterestRateIndexFixingDate(Currency&amp;"ibor"&amp;Tenor,AQ351,Trigger)</f>
        <v>42648</v>
      </c>
      <c r="AQ351" s="105">
        <f>_xll.qlCalendarAdvance(Calendar,AQ350,AO351,"f",,Trigger)</f>
        <v>42650</v>
      </c>
      <c r="AR351" s="105">
        <f>_xll.qlInterestRateIndexMaturity(Currency&amp;"ibor"&amp;Tenor,AQ351,Trigger)</f>
        <v>42681</v>
      </c>
      <c r="AS351" s="257">
        <f>_xll.qlIndexFixing($AC$5,AP351,TRUE,_xll.ohTrigger(Trigger,Trigger1M))</f>
        <v>-4.7785862854827918E-4</v>
      </c>
      <c r="AT351" s="257">
        <f>_xll.qlIndexFixing($AU$1,AP351,TRUE,_xll.ohTrigger(Trigger,Trigger1M))</f>
        <v>-5.0032311867058193E-4</v>
      </c>
    </row>
    <row r="352" spans="41:46" ht="11.25" customHeight="1" x14ac:dyDescent="0.25">
      <c r="AO352" s="104" t="s">
        <v>203</v>
      </c>
      <c r="AP352" s="105">
        <f>_xll.qlInterestRateIndexFixingDate(Currency&amp;"ibor"&amp;Tenor,AQ352,Trigger)</f>
        <v>42649</v>
      </c>
      <c r="AQ352" s="105">
        <f>_xll.qlCalendarAdvance(Calendar,AQ351,AO352,"f",,Trigger)</f>
        <v>42653</v>
      </c>
      <c r="AR352" s="105">
        <f>_xll.qlInterestRateIndexMaturity(Currency&amp;"ibor"&amp;Tenor,AQ352,Trigger)</f>
        <v>42684</v>
      </c>
      <c r="AS352" s="257">
        <f>_xll.qlIndexFixing($AC$5,AP352,TRUE,_xll.ohTrigger(Trigger,Trigger1M))</f>
        <v>-4.7549331346641657E-4</v>
      </c>
      <c r="AT352" s="257">
        <f>_xll.qlIndexFixing($AU$1,AP352,TRUE,_xll.ohTrigger(Trigger,Trigger1M))</f>
        <v>-4.9465158995939506E-4</v>
      </c>
    </row>
    <row r="353" spans="41:46" ht="11.25" customHeight="1" x14ac:dyDescent="0.25">
      <c r="AO353" s="104" t="s">
        <v>203</v>
      </c>
      <c r="AP353" s="105">
        <f>_xll.qlInterestRateIndexFixingDate(Currency&amp;"ibor"&amp;Tenor,AQ353,Trigger)</f>
        <v>42650</v>
      </c>
      <c r="AQ353" s="105">
        <f>_xll.qlCalendarAdvance(Calendar,AQ352,AO353,"f",,Trigger)</f>
        <v>42654</v>
      </c>
      <c r="AR353" s="105">
        <f>_xll.qlInterestRateIndexMaturity(Currency&amp;"ibor"&amp;Tenor,AQ353,Trigger)</f>
        <v>42685</v>
      </c>
      <c r="AS353" s="257">
        <f>_xll.qlIndexFixing($AC$5,AP353,TRUE,_xll.ohTrigger(Trigger,Trigger1M))</f>
        <v>-4.7470487500222264E-4</v>
      </c>
      <c r="AT353" s="257">
        <f>_xll.qlIndexFixing($AU$1,AP353,TRUE,_xll.ohTrigger(Trigger,Trigger1M))</f>
        <v>-4.9274515927897765E-4</v>
      </c>
    </row>
    <row r="354" spans="41:46" ht="11.25" customHeight="1" x14ac:dyDescent="0.25">
      <c r="AO354" s="104" t="s">
        <v>203</v>
      </c>
      <c r="AP354" s="105">
        <f>_xll.qlInterestRateIndexFixingDate(Currency&amp;"ibor"&amp;Tenor,AQ354,Trigger)</f>
        <v>42653</v>
      </c>
      <c r="AQ354" s="105">
        <f>_xll.qlCalendarAdvance(Calendar,AQ353,AO354,"f",,Trigger)</f>
        <v>42655</v>
      </c>
      <c r="AR354" s="105">
        <f>_xll.qlInterestRateIndexMaturity(Currency&amp;"ibor"&amp;Tenor,AQ354,Trigger)</f>
        <v>42688</v>
      </c>
      <c r="AS354" s="257">
        <f>_xll.qlIndexFixing($AC$5,AP354,TRUE,_xll.ohTrigger(Trigger,Trigger1M))</f>
        <v>-4.7312737609293202E-4</v>
      </c>
      <c r="AT354" s="257">
        <f>_xll.qlIndexFixing($AU$1,AP354,TRUE,_xll.ohTrigger(Trigger,Trigger1M))</f>
        <v>-4.88865150075119E-4</v>
      </c>
    </row>
    <row r="355" spans="41:46" ht="11.25" customHeight="1" x14ac:dyDescent="0.25">
      <c r="AO355" s="104" t="s">
        <v>203</v>
      </c>
      <c r="AP355" s="105">
        <f>_xll.qlInterestRateIndexFixingDate(Currency&amp;"ibor"&amp;Tenor,AQ355,Trigger)</f>
        <v>42654</v>
      </c>
      <c r="AQ355" s="105">
        <f>_xll.qlCalendarAdvance(Calendar,AQ354,AO355,"f",,Trigger)</f>
        <v>42656</v>
      </c>
      <c r="AR355" s="105">
        <f>_xll.qlInterestRateIndexMaturity(Currency&amp;"ibor"&amp;Tenor,AQ355,Trigger)</f>
        <v>42688</v>
      </c>
      <c r="AS355" s="257">
        <f>_xll.qlIndexFixing($AC$5,AP355,TRUE,_xll.ohTrigger(Trigger,Trigger1M))</f>
        <v>-4.7273346820961293E-4</v>
      </c>
      <c r="AT355" s="257">
        <f>_xll.qlIndexFixing($AU$1,AP355,TRUE,_xll.ohTrigger(Trigger,Trigger1M))</f>
        <v>-4.8792291086702244E-4</v>
      </c>
    </row>
    <row r="356" spans="41:46" ht="11.25" customHeight="1" x14ac:dyDescent="0.25">
      <c r="AO356" s="104" t="s">
        <v>203</v>
      </c>
      <c r="AP356" s="105">
        <f>_xll.qlInterestRateIndexFixingDate(Currency&amp;"ibor"&amp;Tenor,AQ356,Trigger)</f>
        <v>42655</v>
      </c>
      <c r="AQ356" s="105">
        <f>_xll.qlCalendarAdvance(Calendar,AQ355,AO356,"f",,Trigger)</f>
        <v>42657</v>
      </c>
      <c r="AR356" s="105">
        <f>_xll.qlInterestRateIndexMaturity(Currency&amp;"ibor"&amp;Tenor,AQ356,Trigger)</f>
        <v>42688</v>
      </c>
      <c r="AS356" s="257">
        <f>_xll.qlIndexFixing($AC$5,AP356,TRUE,_xll.ohTrigger(Trigger,Trigger1M))</f>
        <v>-4.7233955928087157E-4</v>
      </c>
      <c r="AT356" s="257">
        <f>_xll.qlIndexFixing($AU$1,AP356,TRUE,_xll.ohTrigger(Trigger,Trigger1M))</f>
        <v>-4.869780229852946E-4</v>
      </c>
    </row>
    <row r="357" spans="41:46" ht="11.25" customHeight="1" x14ac:dyDescent="0.25">
      <c r="AO357" s="104" t="s">
        <v>203</v>
      </c>
      <c r="AP357" s="105">
        <f>_xll.qlInterestRateIndexFixingDate(Currency&amp;"ibor"&amp;Tenor,AQ357,Trigger)</f>
        <v>42656</v>
      </c>
      <c r="AQ357" s="105">
        <f>_xll.qlCalendarAdvance(Calendar,AQ356,AO357,"f",,Trigger)</f>
        <v>42660</v>
      </c>
      <c r="AR357" s="105">
        <f>_xll.qlInterestRateIndexMaturity(Currency&amp;"ibor"&amp;Tenor,AQ357,Trigger)</f>
        <v>42691</v>
      </c>
      <c r="AS357" s="257">
        <f>_xll.qlIndexFixing($AC$5,AP357,TRUE,_xll.ohTrigger(Trigger,Trigger1M))</f>
        <v>-4.6997424307474697E-4</v>
      </c>
      <c r="AT357" s="257">
        <f>_xll.qlIndexFixing($AU$1,AP357,TRUE,_xll.ohTrigger(Trigger,Trigger1M))</f>
        <v>-4.8113899891716864E-4</v>
      </c>
    </row>
    <row r="358" spans="41:46" ht="11.25" customHeight="1" x14ac:dyDescent="0.25">
      <c r="AO358" s="104" t="s">
        <v>203</v>
      </c>
      <c r="AP358" s="105">
        <f>_xll.qlInterestRateIndexFixingDate(Currency&amp;"ibor"&amp;Tenor,AQ358,Trigger)</f>
        <v>42657</v>
      </c>
      <c r="AQ358" s="105">
        <f>_xll.qlCalendarAdvance(Calendar,AQ357,AO358,"f",,Trigger)</f>
        <v>42661</v>
      </c>
      <c r="AR358" s="105">
        <f>_xll.qlInterestRateIndexMaturity(Currency&amp;"ibor"&amp;Tenor,AQ358,Trigger)</f>
        <v>42692</v>
      </c>
      <c r="AS358" s="257">
        <f>_xll.qlIndexFixing($AC$5,AP358,TRUE,_xll.ohTrigger(Trigger,Trigger1M))</f>
        <v>-4.6918580423408E-4</v>
      </c>
      <c r="AT358" s="257">
        <f>_xll.qlIndexFixing($AU$1,AP358,TRUE,_xll.ohTrigger(Trigger,Trigger1M))</f>
        <v>-4.7917665552229285E-4</v>
      </c>
    </row>
    <row r="359" spans="41:46" ht="11.25" customHeight="1" x14ac:dyDescent="0.25">
      <c r="AO359" s="104" t="s">
        <v>203</v>
      </c>
      <c r="AP359" s="105">
        <f>_xll.qlInterestRateIndexFixingDate(Currency&amp;"ibor"&amp;Tenor,AQ359,Trigger)</f>
        <v>42660</v>
      </c>
      <c r="AQ359" s="105">
        <f>_xll.qlCalendarAdvance(Calendar,AQ358,AO359,"f",,Trigger)</f>
        <v>42662</v>
      </c>
      <c r="AR359" s="105">
        <f>_xll.qlInterestRateIndexMaturity(Currency&amp;"ibor"&amp;Tenor,AQ359,Trigger)</f>
        <v>42695</v>
      </c>
      <c r="AS359" s="257">
        <f>_xll.qlIndexFixing($AC$5,AP359,TRUE,_xll.ohTrigger(Trigger,Trigger1M))</f>
        <v>-4.6760831899553523E-4</v>
      </c>
      <c r="AT359" s="257">
        <f>_xll.qlIndexFixing($AU$1,AP359,TRUE,_xll.ohTrigger(Trigger,Trigger1M))</f>
        <v>-4.7518452040479729E-4</v>
      </c>
    </row>
    <row r="360" spans="41:46" ht="11.25" customHeight="1" x14ac:dyDescent="0.25">
      <c r="AO360" s="104" t="s">
        <v>203</v>
      </c>
      <c r="AP360" s="105">
        <f>_xll.qlInterestRateIndexFixingDate(Currency&amp;"ibor"&amp;Tenor,AQ360,Trigger)</f>
        <v>42661</v>
      </c>
      <c r="AQ360" s="105">
        <f>_xll.qlCalendarAdvance(Calendar,AQ359,AO360,"f",,Trigger)</f>
        <v>42663</v>
      </c>
      <c r="AR360" s="105">
        <f>_xll.qlInterestRateIndexMaturity(Currency&amp;"ibor"&amp;Tenor,AQ360,Trigger)</f>
        <v>42695</v>
      </c>
      <c r="AS360" s="257">
        <f>_xll.qlIndexFixing($AC$5,AP360,TRUE,_xll.ohTrigger(Trigger,Trigger1M))</f>
        <v>-4.6721440370919853E-4</v>
      </c>
      <c r="AT360" s="257">
        <f>_xll.qlIndexFixing($AU$1,AP360,TRUE,_xll.ohTrigger(Trigger,Trigger1M))</f>
        <v>-4.7421436042471843E-4</v>
      </c>
    </row>
    <row r="361" spans="41:46" ht="11.25" customHeight="1" x14ac:dyDescent="0.25">
      <c r="AO361" s="104" t="s">
        <v>203</v>
      </c>
      <c r="AP361" s="105">
        <f>_xll.qlInterestRateIndexFixingDate(Currency&amp;"ibor"&amp;Tenor,AQ361,Trigger)</f>
        <v>42662</v>
      </c>
      <c r="AQ361" s="105">
        <f>_xll.qlCalendarAdvance(Calendar,AQ360,AO361,"f",,Trigger)</f>
        <v>42664</v>
      </c>
      <c r="AR361" s="105">
        <f>_xll.qlInterestRateIndexMaturity(Currency&amp;"ibor"&amp;Tenor,AQ361,Trigger)</f>
        <v>42695</v>
      </c>
      <c r="AS361" s="257">
        <f>_xll.qlIndexFixing($AC$5,AP361,TRUE,_xll.ohTrigger(Trigger,Trigger1M))</f>
        <v>-4.6682048738717761E-4</v>
      </c>
      <c r="AT361" s="257">
        <f>_xll.qlIndexFixing($AU$1,AP361,TRUE,_xll.ohTrigger(Trigger,Trigger1M))</f>
        <v>-4.7324153828590571E-4</v>
      </c>
    </row>
    <row r="362" spans="41:46" ht="11.25" customHeight="1" x14ac:dyDescent="0.25">
      <c r="AO362" s="104" t="s">
        <v>203</v>
      </c>
      <c r="AP362" s="105">
        <f>_xll.qlInterestRateIndexFixingDate(Currency&amp;"ibor"&amp;Tenor,AQ362,Trigger)</f>
        <v>42663</v>
      </c>
      <c r="AQ362" s="105">
        <f>_xll.qlCalendarAdvance(Calendar,AQ361,AO362,"f",,Trigger)</f>
        <v>42667</v>
      </c>
      <c r="AR362" s="105">
        <f>_xll.qlInterestRateIndexMaturity(Currency&amp;"ibor"&amp;Tenor,AQ362,Trigger)</f>
        <v>42698</v>
      </c>
      <c r="AS362" s="257">
        <f>_xll.qlIndexFixing($AC$5,AP362,TRUE,_xll.ohTrigger(Trigger,Trigger1M))</f>
        <v>-4.6445517005679103E-4</v>
      </c>
      <c r="AT362" s="257">
        <f>_xll.qlIndexFixing($AU$1,AP362,TRUE,_xll.ohTrigger(Trigger,Trigger1M))</f>
        <v>-4.672341690722142E-4</v>
      </c>
    </row>
    <row r="363" spans="41:46" ht="11.25" customHeight="1" x14ac:dyDescent="0.25">
      <c r="AO363" s="104" t="s">
        <v>203</v>
      </c>
      <c r="AP363" s="105">
        <f>_xll.qlInterestRateIndexFixingDate(Currency&amp;"ibor"&amp;Tenor,AQ363,Trigger)</f>
        <v>42664</v>
      </c>
      <c r="AQ363" s="105">
        <f>_xll.qlCalendarAdvance(Calendar,AQ362,AO363,"f",,Trigger)</f>
        <v>42668</v>
      </c>
      <c r="AR363" s="105">
        <f>_xll.qlInterestRateIndexMaturity(Currency&amp;"ibor"&amp;Tenor,AQ363,Trigger)</f>
        <v>42699</v>
      </c>
      <c r="AS363" s="257">
        <f>_xll.qlIndexFixing($AC$5,AP363,TRUE,_xll.ohTrigger(Trigger,Trigger1M))</f>
        <v>-4.6366673084222962E-4</v>
      </c>
      <c r="AT363" s="257">
        <f>_xll.qlIndexFixing($AU$1,AP363,TRUE,_xll.ohTrigger(Trigger,Trigger1M))</f>
        <v>-4.6521562969656643E-4</v>
      </c>
    </row>
    <row r="364" spans="41:46" ht="11.25" customHeight="1" x14ac:dyDescent="0.25">
      <c r="AO364" s="104" t="s">
        <v>203</v>
      </c>
      <c r="AP364" s="105">
        <f>_xll.qlInterestRateIndexFixingDate(Currency&amp;"ibor"&amp;Tenor,AQ364,Trigger)</f>
        <v>42667</v>
      </c>
      <c r="AQ364" s="105">
        <f>_xll.qlCalendarAdvance(Calendar,AQ363,AO364,"f",,Trigger)</f>
        <v>42669</v>
      </c>
      <c r="AR364" s="105">
        <f>_xll.qlInterestRateIndexMaturity(Currency&amp;"ibor"&amp;Tenor,AQ364,Trigger)</f>
        <v>42702</v>
      </c>
      <c r="AS364" s="257">
        <f>_xll.qlIndexFixing($AC$5,AP364,TRUE,_xll.ohTrigger(Trigger,Trigger1M))</f>
        <v>-4.6208925911006565E-4</v>
      </c>
      <c r="AT364" s="257">
        <f>_xll.qlIndexFixing($AU$1,AP364,TRUE,_xll.ohTrigger(Trigger,Trigger1M))</f>
        <v>-4.6111080210131666E-4</v>
      </c>
    </row>
    <row r="365" spans="41:46" ht="11.25" customHeight="1" x14ac:dyDescent="0.25">
      <c r="AO365" s="104" t="s">
        <v>203</v>
      </c>
      <c r="AP365" s="105">
        <f>_xll.qlInterestRateIndexFixingDate(Currency&amp;"ibor"&amp;Tenor,AQ365,Trigger)</f>
        <v>42668</v>
      </c>
      <c r="AQ365" s="105">
        <f>_xll.qlCalendarAdvance(Calendar,AQ364,AO365,"f",,Trigger)</f>
        <v>42670</v>
      </c>
      <c r="AR365" s="105">
        <f>_xll.qlInterestRateIndexMaturity(Currency&amp;"ibor"&amp;Tenor,AQ365,Trigger)</f>
        <v>42702</v>
      </c>
      <c r="AS365" s="257">
        <f>_xll.qlIndexFixing($AC$5,AP365,TRUE,_xll.ohTrigger(Trigger,Trigger1M))</f>
        <v>-4.6169533650344818E-4</v>
      </c>
      <c r="AT365" s="257">
        <f>_xll.qlIndexFixing($AU$1,AP365,TRUE,_xll.ohTrigger(Trigger,Trigger1M))</f>
        <v>-4.6011257972780606E-4</v>
      </c>
    </row>
    <row r="366" spans="41:46" ht="11.25" customHeight="1" x14ac:dyDescent="0.25">
      <c r="AO366" s="104" t="s">
        <v>203</v>
      </c>
      <c r="AP366" s="105">
        <f>_xll.qlInterestRateIndexFixingDate(Currency&amp;"ibor"&amp;Tenor,AQ366,Trigger)</f>
        <v>42669</v>
      </c>
      <c r="AQ366" s="105">
        <f>_xll.qlCalendarAdvance(Calendar,AQ365,AO366,"f",,Trigger)</f>
        <v>42671</v>
      </c>
      <c r="AR366" s="105">
        <f>_xll.qlInterestRateIndexMaturity(Currency&amp;"ibor"&amp;Tenor,AQ366,Trigger)</f>
        <v>42702</v>
      </c>
      <c r="AS366" s="257">
        <f>_xll.qlIndexFixing($AC$5,AP366,TRUE,_xll.ohTrigger(Trigger,Trigger1M))</f>
        <v>-4.6130141287106531E-4</v>
      </c>
      <c r="AT366" s="257">
        <f>_xll.qlIndexFixing($AU$1,AP366,TRUE,_xll.ohTrigger(Trigger,Trigger1M))</f>
        <v>-4.5911168171724489E-4</v>
      </c>
    </row>
    <row r="367" spans="41:46" ht="11.25" customHeight="1" x14ac:dyDescent="0.25">
      <c r="AO367" s="104" t="s">
        <v>203</v>
      </c>
      <c r="AP367" s="105">
        <f>_xll.qlInterestRateIndexFixingDate(Currency&amp;"ibor"&amp;Tenor,AQ367,Trigger)</f>
        <v>42670</v>
      </c>
      <c r="AQ367" s="105">
        <f>_xll.qlCalendarAdvance(Calendar,AQ366,AO367,"f",,Trigger)</f>
        <v>42674</v>
      </c>
      <c r="AR367" s="105">
        <f>_xll.qlInterestRateIndexMaturity(Currency&amp;"ibor"&amp;Tenor,AQ367,Trigger)</f>
        <v>42704</v>
      </c>
      <c r="AS367" s="257">
        <f>_xll.qlIndexFixing($AC$5,AP367,TRUE,_xll.ohTrigger(Trigger,Trigger1M))</f>
        <v>-4.5933060723246655E-4</v>
      </c>
      <c r="AT367" s="257">
        <f>_xll.qlIndexFixing($AU$1,AP367,TRUE,_xll.ohTrigger(Trigger,Trigger1M))</f>
        <v>-4.5399042374105747E-4</v>
      </c>
    </row>
    <row r="368" spans="41:46" ht="11.25" customHeight="1" x14ac:dyDescent="0.25">
      <c r="AO368" s="104" t="s">
        <v>203</v>
      </c>
      <c r="AP368" s="105">
        <f>_xll.qlInterestRateIndexFixingDate(Currency&amp;"ibor"&amp;Tenor,AQ368,Trigger)</f>
        <v>42671</v>
      </c>
      <c r="AQ368" s="105">
        <f>_xll.qlCalendarAdvance(Calendar,AQ367,AO368,"f",,Trigger)</f>
        <v>42675</v>
      </c>
      <c r="AR368" s="105">
        <f>_xll.qlInterestRateIndexMaturity(Currency&amp;"ibor"&amp;Tenor,AQ368,Trigger)</f>
        <v>42705</v>
      </c>
      <c r="AS368" s="257">
        <f>_xll.qlIndexFixing($AC$5,AP368,TRUE,_xll.ohTrigger(Trigger,Trigger1M))</f>
        <v>-4.585421666623013E-4</v>
      </c>
      <c r="AT368" s="257">
        <f>_xll.qlIndexFixing($AU$1,AP368,TRUE,_xll.ohTrigger(Trigger,Trigger1M))</f>
        <v>-4.5191946082123735E-4</v>
      </c>
    </row>
    <row r="369" spans="41:46" ht="11.25" customHeight="1" x14ac:dyDescent="0.25">
      <c r="AO369" s="104" t="s">
        <v>203</v>
      </c>
      <c r="AP369" s="105">
        <f>_xll.qlInterestRateIndexFixingDate(Currency&amp;"ibor"&amp;Tenor,AQ369,Trigger)</f>
        <v>42674</v>
      </c>
      <c r="AQ369" s="105">
        <f>_xll.qlCalendarAdvance(Calendar,AQ368,AO369,"f",,Trigger)</f>
        <v>42676</v>
      </c>
      <c r="AR369" s="105">
        <f>_xll.qlInterestRateIndexMaturity(Currency&amp;"ibor"&amp;Tenor,AQ369,Trigger)</f>
        <v>42706</v>
      </c>
      <c r="AS369" s="257">
        <f>_xll.qlIndexFixing($AC$5,AP369,TRUE,_xll.ohTrigger(Trigger,Trigger1M))</f>
        <v>-4.5775372603884534E-4</v>
      </c>
      <c r="AT369" s="257">
        <f>_xll.qlIndexFixing($AU$1,AP369,TRUE,_xll.ohTrigger(Trigger,Trigger1M))</f>
        <v>-4.4984040920237334E-4</v>
      </c>
    </row>
    <row r="370" spans="41:46" ht="11.25" customHeight="1" x14ac:dyDescent="0.25">
      <c r="AO370" s="104" t="s">
        <v>203</v>
      </c>
      <c r="AP370" s="105">
        <f>_xll.qlInterestRateIndexFixingDate(Currency&amp;"ibor"&amp;Tenor,AQ370,Trigger)</f>
        <v>42675</v>
      </c>
      <c r="AQ370" s="105">
        <f>_xll.qlCalendarAdvance(Calendar,AQ369,AO370,"f",,Trigger)</f>
        <v>42677</v>
      </c>
      <c r="AR370" s="105">
        <f>_xll.qlInterestRateIndexMaturity(Currency&amp;"ibor"&amp;Tenor,AQ370,Trigger)</f>
        <v>42709</v>
      </c>
      <c r="AS370" s="257">
        <f>_xll.qlIndexFixing($AC$5,AP370,TRUE,_xll.ohTrigger(Trigger,Trigger1M))</f>
        <v>-4.4272864452896132E-4</v>
      </c>
      <c r="AT370" s="257">
        <f>_xll.qlIndexFixing($AU$1,AP370,TRUE,_xll.ohTrigger(Trigger,Trigger1M))</f>
        <v>-4.4561558584871319E-4</v>
      </c>
    </row>
    <row r="371" spans="41:46" ht="11.25" customHeight="1" x14ac:dyDescent="0.25">
      <c r="AO371" s="104" t="s">
        <v>203</v>
      </c>
      <c r="AP371" s="105">
        <f>_xll.qlInterestRateIndexFixingDate(Currency&amp;"ibor"&amp;Tenor,AQ371,Trigger)</f>
        <v>42676</v>
      </c>
      <c r="AQ371" s="105">
        <f>_xll.qlCalendarAdvance(Calendar,AQ370,AO371,"f",,Trigger)</f>
        <v>42678</v>
      </c>
      <c r="AR371" s="105">
        <f>_xll.qlInterestRateIndexMaturity(Currency&amp;"ibor"&amp;Tenor,AQ371,Trigger)</f>
        <v>42709</v>
      </c>
      <c r="AS371" s="257">
        <f>_xll.qlIndexFixing($AC$5,AP371,TRUE,_xll.ohTrigger(Trigger,Trigger1M))</f>
        <v>-4.4190090135378957E-4</v>
      </c>
      <c r="AT371" s="257">
        <f>_xll.qlIndexFixing($AU$1,AP371,TRUE,_xll.ohTrigger(Trigger,Trigger1M))</f>
        <v>-4.4458647038675235E-4</v>
      </c>
    </row>
    <row r="372" spans="41:46" ht="11.25" customHeight="1" x14ac:dyDescent="0.25">
      <c r="AO372" s="104" t="s">
        <v>203</v>
      </c>
      <c r="AP372" s="105">
        <f>_xll.qlInterestRateIndexFixingDate(Currency&amp;"ibor"&amp;Tenor,AQ372,Trigger)</f>
        <v>42677</v>
      </c>
      <c r="AQ372" s="105">
        <f>_xll.qlCalendarAdvance(Calendar,AQ371,AO372,"f",,Trigger)</f>
        <v>42681</v>
      </c>
      <c r="AR372" s="105">
        <f>_xll.qlInterestRateIndexMaturity(Currency&amp;"ibor"&amp;Tenor,AQ372,Trigger)</f>
        <v>42711</v>
      </c>
      <c r="AS372" s="257">
        <f>_xll.qlIndexFixing($AC$5,AP372,TRUE,_xll.ohTrigger(Trigger,Trigger1M))</f>
        <v>-4.2981856733259605E-4</v>
      </c>
      <c r="AT372" s="257">
        <f>_xll.qlIndexFixing($AU$1,AP372,TRUE,_xll.ohTrigger(Trigger,Trigger1M))</f>
        <v>-4.393236183335425E-4</v>
      </c>
    </row>
    <row r="373" spans="41:46" ht="11.25" customHeight="1" x14ac:dyDescent="0.25">
      <c r="AO373" s="104" t="s">
        <v>203</v>
      </c>
      <c r="AP373" s="105">
        <f>_xll.qlInterestRateIndexFixingDate(Currency&amp;"ibor"&amp;Tenor,AQ373,Trigger)</f>
        <v>42678</v>
      </c>
      <c r="AQ373" s="105">
        <f>_xll.qlCalendarAdvance(Calendar,AQ372,AO373,"f",,Trigger)</f>
        <v>42682</v>
      </c>
      <c r="AR373" s="105">
        <f>_xll.qlInterestRateIndexMaturity(Currency&amp;"ibor"&amp;Tenor,AQ373,Trigger)</f>
        <v>42712</v>
      </c>
      <c r="AS373" s="257">
        <f>_xll.qlIndexFixing($AC$5,AP373,TRUE,_xll.ohTrigger(Trigger,Trigger1M))</f>
        <v>-4.2417992995824605E-4</v>
      </c>
      <c r="AT373" s="257">
        <f>_xll.qlIndexFixing($AU$1,AP373,TRUE,_xll.ohTrigger(Trigger,Trigger1M))</f>
        <v>-4.3719591313484685E-4</v>
      </c>
    </row>
    <row r="374" spans="41:46" ht="11.25" customHeight="1" x14ac:dyDescent="0.25">
      <c r="AO374" s="104" t="s">
        <v>203</v>
      </c>
      <c r="AP374" s="105">
        <f>_xll.qlInterestRateIndexFixingDate(Currency&amp;"ibor"&amp;Tenor,AQ374,Trigger)</f>
        <v>42681</v>
      </c>
      <c r="AQ374" s="105">
        <f>_xll.qlCalendarAdvance(Calendar,AQ373,AO374,"f",,Trigger)</f>
        <v>42683</v>
      </c>
      <c r="AR374" s="105">
        <f>_xll.qlInterestRateIndexMaturity(Currency&amp;"ibor"&amp;Tenor,AQ374,Trigger)</f>
        <v>42713</v>
      </c>
      <c r="AS374" s="257">
        <f>_xll.qlIndexFixing($AC$5,AP374,TRUE,_xll.ohTrigger(Trigger,Trigger1M))</f>
        <v>-4.1852409065201712E-4</v>
      </c>
      <c r="AT374" s="257">
        <f>_xll.qlIndexFixing($AU$1,AP374,TRUE,_xll.ohTrigger(Trigger,Trigger1M))</f>
        <v>-4.3506007877081032E-4</v>
      </c>
    </row>
    <row r="375" spans="41:46" ht="11.25" customHeight="1" x14ac:dyDescent="0.25">
      <c r="AO375" s="104" t="s">
        <v>203</v>
      </c>
      <c r="AP375" s="105">
        <f>_xll.qlInterestRateIndexFixingDate(Currency&amp;"ibor"&amp;Tenor,AQ375,Trigger)</f>
        <v>42682</v>
      </c>
      <c r="AQ375" s="105">
        <f>_xll.qlCalendarAdvance(Calendar,AQ374,AO375,"f",,Trigger)</f>
        <v>42684</v>
      </c>
      <c r="AR375" s="105">
        <f>_xll.qlInterestRateIndexMaturity(Currency&amp;"ibor"&amp;Tenor,AQ375,Trigger)</f>
        <v>42716</v>
      </c>
      <c r="AS375" s="257">
        <f>_xll.qlIndexFixing($AC$5,AP375,TRUE,_xll.ohTrigger(Trigger,Trigger1M))</f>
        <v>-4.0526735175114292E-4</v>
      </c>
      <c r="AT375" s="257">
        <f>_xll.qlIndexFixing($AU$1,AP375,TRUE,_xll.ohTrigger(Trigger,Trigger1M))</f>
        <v>-4.3072139578992363E-4</v>
      </c>
    </row>
    <row r="376" spans="41:46" ht="11.25" customHeight="1" x14ac:dyDescent="0.25">
      <c r="AO376" s="104" t="s">
        <v>203</v>
      </c>
      <c r="AP376" s="105">
        <f>_xll.qlInterestRateIndexFixingDate(Currency&amp;"ibor"&amp;Tenor,AQ376,Trigger)</f>
        <v>42683</v>
      </c>
      <c r="AQ376" s="105">
        <f>_xll.qlCalendarAdvance(Calendar,AQ375,AO376,"f",,Trigger)</f>
        <v>42685</v>
      </c>
      <c r="AR376" s="105">
        <f>_xll.qlInterestRateIndexMaturity(Currency&amp;"ibor"&amp;Tenor,AQ376,Trigger)</f>
        <v>42716</v>
      </c>
      <c r="AS376" s="257">
        <f>_xll.qlIndexFixing($AC$5,AP376,TRUE,_xll.ohTrigger(Trigger,Trigger1M))</f>
        <v>-4.0340916505223682E-4</v>
      </c>
      <c r="AT376" s="257">
        <f>_xll.qlIndexFixing($AU$1,AP376,TRUE,_xll.ohTrigger(Trigger,Trigger1M))</f>
        <v>-4.296639213515859E-4</v>
      </c>
    </row>
    <row r="377" spans="41:46" ht="11.25" customHeight="1" x14ac:dyDescent="0.25">
      <c r="AO377" s="104" t="s">
        <v>203</v>
      </c>
      <c r="AP377" s="105">
        <f>_xll.qlInterestRateIndexFixingDate(Currency&amp;"ibor"&amp;Tenor,AQ377,Trigger)</f>
        <v>42684</v>
      </c>
      <c r="AQ377" s="105">
        <f>_xll.qlCalendarAdvance(Calendar,AQ376,AO377,"f",,Trigger)</f>
        <v>42688</v>
      </c>
      <c r="AR377" s="105">
        <f>_xll.qlInterestRateIndexMaturity(Currency&amp;"ibor"&amp;Tenor,AQ377,Trigger)</f>
        <v>42718</v>
      </c>
      <c r="AS377" s="257">
        <f>_xll.qlIndexFixing($AC$5,AP377,TRUE,_xll.ohTrigger(Trigger,Trigger1M))</f>
        <v>-3.899868642514015E-4</v>
      </c>
      <c r="AT377" s="257">
        <f>_xll.qlIndexFixing($AU$1,AP377,TRUE,_xll.ohTrigger(Trigger,Trigger1M))</f>
        <v>-4.2425876714435873E-4</v>
      </c>
    </row>
    <row r="378" spans="41:46" ht="11.25" customHeight="1" x14ac:dyDescent="0.25">
      <c r="AO378" s="104" t="s">
        <v>203</v>
      </c>
      <c r="AP378" s="105">
        <f>_xll.qlInterestRateIndexFixingDate(Currency&amp;"ibor"&amp;Tenor,AQ378,Trigger)</f>
        <v>42685</v>
      </c>
      <c r="AQ378" s="105">
        <f>_xll.qlCalendarAdvance(Calendar,AQ377,AO378,"f",,Trigger)</f>
        <v>42689</v>
      </c>
      <c r="AR378" s="105">
        <f>_xll.qlInterestRateIndexMaturity(Currency&amp;"ibor"&amp;Tenor,AQ378,Trigger)</f>
        <v>42719</v>
      </c>
      <c r="AS378" s="257">
        <f>_xll.qlIndexFixing($AC$5,AP378,TRUE,_xll.ohTrigger(Trigger,Trigger1M))</f>
        <v>-3.8422781282898555E-4</v>
      </c>
      <c r="AT378" s="257">
        <f>_xll.qlIndexFixing($AU$1,AP378,TRUE,_xll.ohTrigger(Trigger,Trigger1M))</f>
        <v>-4.2207403638672147E-4</v>
      </c>
    </row>
    <row r="379" spans="41:46" ht="11.25" customHeight="1" x14ac:dyDescent="0.25">
      <c r="AO379" s="104" t="s">
        <v>203</v>
      </c>
      <c r="AP379" s="105">
        <f>_xll.qlInterestRateIndexFixingDate(Currency&amp;"ibor"&amp;Tenor,AQ379,Trigger)</f>
        <v>42688</v>
      </c>
      <c r="AQ379" s="105">
        <f>_xll.qlCalendarAdvance(Calendar,AQ378,AO379,"f",,Trigger)</f>
        <v>42690</v>
      </c>
      <c r="AR379" s="105">
        <f>_xll.qlInterestRateIndexMaturity(Currency&amp;"ibor"&amp;Tenor,AQ379,Trigger)</f>
        <v>42720</v>
      </c>
      <c r="AS379" s="257">
        <f>_xll.qlIndexFixing($AC$5,AP379,TRUE,_xll.ohTrigger(Trigger,Trigger1M))</f>
        <v>-3.7845155930149588E-4</v>
      </c>
      <c r="AT379" s="257">
        <f>_xll.qlIndexFixing($AU$1,AP379,TRUE,_xll.ohTrigger(Trigger,Trigger1M))</f>
        <v>-4.1988113599744636E-4</v>
      </c>
    </row>
    <row r="380" spans="41:46" ht="11.25" customHeight="1" x14ac:dyDescent="0.25">
      <c r="AO380" s="104" t="s">
        <v>203</v>
      </c>
      <c r="AP380" s="105">
        <f>_xll.qlInterestRateIndexFixingDate(Currency&amp;"ibor"&amp;Tenor,AQ380,Trigger)</f>
        <v>42689</v>
      </c>
      <c r="AQ380" s="105">
        <f>_xll.qlCalendarAdvance(Calendar,AQ379,AO380,"f",,Trigger)</f>
        <v>42691</v>
      </c>
      <c r="AR380" s="105">
        <f>_xll.qlInterestRateIndexMaturity(Currency&amp;"ibor"&amp;Tenor,AQ380,Trigger)</f>
        <v>42723</v>
      </c>
      <c r="AS380" s="257">
        <f>_xll.qlIndexFixing($AC$5,AP380,TRUE,_xll.ohTrigger(Trigger,Trigger1M))</f>
        <v>-3.6701584035528367E-4</v>
      </c>
      <c r="AT380" s="257">
        <f>_xll.qlIndexFixing($AU$1,AP380,TRUE,_xll.ohTrigger(Trigger,Trigger1M))</f>
        <v>-4.1542802652269617E-4</v>
      </c>
    </row>
    <row r="381" spans="41:46" ht="11.25" customHeight="1" x14ac:dyDescent="0.25">
      <c r="AO381" s="104" t="s">
        <v>203</v>
      </c>
      <c r="AP381" s="105">
        <f>_xll.qlInterestRateIndexFixingDate(Currency&amp;"ibor"&amp;Tenor,AQ381,Trigger)</f>
        <v>42690</v>
      </c>
      <c r="AQ381" s="105">
        <f>_xll.qlCalendarAdvance(Calendar,AQ380,AO381,"f",,Trigger)</f>
        <v>42692</v>
      </c>
      <c r="AR381" s="105">
        <f>_xll.qlInterestRateIndexMaturity(Currency&amp;"ibor"&amp;Tenor,AQ381,Trigger)</f>
        <v>42723</v>
      </c>
      <c r="AS381" s="257">
        <f>_xll.qlIndexFixing($AC$5,AP381,TRUE,_xll.ohTrigger(Trigger,Trigger1M))</f>
        <v>-3.6410171936032779E-4</v>
      </c>
      <c r="AT381" s="257">
        <f>_xll.qlIndexFixing($AU$1,AP381,TRUE,_xll.ohTrigger(Trigger,Trigger1M))</f>
        <v>-4.1434205161604244E-4</v>
      </c>
    </row>
    <row r="382" spans="41:46" ht="11.25" customHeight="1" x14ac:dyDescent="0.25">
      <c r="AO382" s="104" t="s">
        <v>203</v>
      </c>
      <c r="AP382" s="105">
        <f>_xll.qlInterestRateIndexFixingDate(Currency&amp;"ibor"&amp;Tenor,AQ382,Trigger)</f>
        <v>42691</v>
      </c>
      <c r="AQ382" s="105">
        <f>_xll.qlCalendarAdvance(Calendar,AQ381,AO382,"f",,Trigger)</f>
        <v>42695</v>
      </c>
      <c r="AR382" s="105">
        <f>_xll.qlInterestRateIndexMaturity(Currency&amp;"ibor"&amp;Tenor,AQ382,Trigger)</f>
        <v>42725</v>
      </c>
      <c r="AS382" s="257">
        <f>_xll.qlIndexFixing($AC$5,AP382,TRUE,_xll.ohTrigger(Trigger,Trigger1M))</f>
        <v>-3.4931225920065145E-4</v>
      </c>
      <c r="AT382" s="257">
        <f>_xll.qlIndexFixing($AU$1,AP382,TRUE,_xll.ohTrigger(Trigger,Trigger1M))</f>
        <v>-4.0879388720105325E-4</v>
      </c>
    </row>
    <row r="383" spans="41:46" ht="11.25" customHeight="1" x14ac:dyDescent="0.25">
      <c r="AO383" s="104" t="s">
        <v>203</v>
      </c>
      <c r="AP383" s="105">
        <f>_xll.qlInterestRateIndexFixingDate(Currency&amp;"ibor"&amp;Tenor,AQ383,Trigger)</f>
        <v>42692</v>
      </c>
      <c r="AQ383" s="105">
        <f>_xll.qlCalendarAdvance(Calendar,AQ382,AO383,"f",,Trigger)</f>
        <v>42696</v>
      </c>
      <c r="AR383" s="105">
        <f>_xll.qlInterestRateIndexMaturity(Currency&amp;"ibor"&amp;Tenor,AQ383,Trigger)</f>
        <v>42726</v>
      </c>
      <c r="AS383" s="257">
        <f>_xll.qlIndexFixing($AC$5,AP383,TRUE,_xll.ohTrigger(Trigger,Trigger1M))</f>
        <v>-3.4343279251247694E-4</v>
      </c>
      <c r="AT383" s="257">
        <f>_xll.qlIndexFixing($AU$1,AP383,TRUE,_xll.ohTrigger(Trigger,Trigger1M))</f>
        <v>-4.0655184760174379E-4</v>
      </c>
    </row>
    <row r="384" spans="41:46" ht="11.25" customHeight="1" x14ac:dyDescent="0.25">
      <c r="AO384" s="104" t="s">
        <v>203</v>
      </c>
      <c r="AP384" s="105">
        <f>_xll.qlInterestRateIndexFixingDate(Currency&amp;"ibor"&amp;Tenor,AQ384,Trigger)</f>
        <v>42695</v>
      </c>
      <c r="AQ384" s="105">
        <f>_xll.qlCalendarAdvance(Calendar,AQ383,AO384,"f",,Trigger)</f>
        <v>42697</v>
      </c>
      <c r="AR384" s="105">
        <f>_xll.qlInterestRateIndexMaturity(Currency&amp;"ibor"&amp;Tenor,AQ384,Trigger)</f>
        <v>42727</v>
      </c>
      <c r="AS384" s="257">
        <f>_xll.qlIndexFixing($AC$5,AP384,TRUE,_xll.ohTrigger(Trigger,Trigger1M))</f>
        <v>-3.3753612354603391E-4</v>
      </c>
      <c r="AT384" s="257">
        <f>_xll.qlIndexFixing($AU$1,AP384,TRUE,_xll.ohTrigger(Trigger,Trigger1M))</f>
        <v>-4.0430159790050268E-4</v>
      </c>
    </row>
    <row r="385" spans="41:46" ht="11.25" customHeight="1" x14ac:dyDescent="0.25">
      <c r="AO385" s="104" t="s">
        <v>203</v>
      </c>
      <c r="AP385" s="105">
        <f>_xll.qlInterestRateIndexFixingDate(Currency&amp;"ibor"&amp;Tenor,AQ385,Trigger)</f>
        <v>42696</v>
      </c>
      <c r="AQ385" s="105">
        <f>_xll.qlCalendarAdvance(Calendar,AQ384,AO385,"f",,Trigger)</f>
        <v>42698</v>
      </c>
      <c r="AR385" s="105">
        <f>_xll.qlInterestRateIndexMaturity(Currency&amp;"ibor"&amp;Tenor,AQ385,Trigger)</f>
        <v>42731</v>
      </c>
      <c r="AS385" s="257">
        <f>_xll.qlIndexFixing($AC$5,AP385,TRUE,_xll.ohTrigger(Trigger,Trigger1M))</f>
        <v>-3.2625655066897963E-4</v>
      </c>
      <c r="AT385" s="257">
        <f>_xll.qlIndexFixing($AU$1,AP385,TRUE,_xll.ohTrigger(Trigger,Trigger1M))</f>
        <v>-3.9857454405419065E-4</v>
      </c>
    </row>
    <row r="386" spans="41:46" ht="11.25" customHeight="1" x14ac:dyDescent="0.25">
      <c r="AO386" s="104" t="s">
        <v>203</v>
      </c>
      <c r="AP386" s="105">
        <f>_xll.qlInterestRateIndexFixingDate(Currency&amp;"ibor"&amp;Tenor,AQ386,Trigger)</f>
        <v>42697</v>
      </c>
      <c r="AQ386" s="105">
        <f>_xll.qlCalendarAdvance(Calendar,AQ385,AO386,"f",,Trigger)</f>
        <v>42699</v>
      </c>
      <c r="AR386" s="105">
        <f>_xll.qlInterestRateIndexMaturity(Currency&amp;"ibor"&amp;Tenor,AQ386,Trigger)</f>
        <v>42731</v>
      </c>
      <c r="AS386" s="257">
        <f>_xll.qlIndexFixing($AC$5,AP386,TRUE,_xll.ohTrigger(Trigger,Trigger1M))</f>
        <v>-3.2233220235308724E-4</v>
      </c>
      <c r="AT386" s="257">
        <f>_xll.qlIndexFixing($AU$1,AP386,TRUE,_xll.ohTrigger(Trigger,Trigger1M))</f>
        <v>-3.9745855542658304E-4</v>
      </c>
    </row>
    <row r="387" spans="41:46" ht="11.25" customHeight="1" x14ac:dyDescent="0.25">
      <c r="AO387" s="104" t="s">
        <v>203</v>
      </c>
      <c r="AP387" s="105">
        <f>_xll.qlInterestRateIndexFixingDate(Currency&amp;"ibor"&amp;Tenor,AQ387,Trigger)</f>
        <v>42698</v>
      </c>
      <c r="AQ387" s="105">
        <f>_xll.qlCalendarAdvance(Calendar,AQ386,AO387,"f",,Trigger)</f>
        <v>42702</v>
      </c>
      <c r="AR387" s="105">
        <f>_xll.qlInterestRateIndexMaturity(Currency&amp;"ibor"&amp;Tenor,AQ387,Trigger)</f>
        <v>42732</v>
      </c>
      <c r="AS387" s="257">
        <f>_xll.qlIndexFixing($AC$5,AP387,TRUE,_xll.ohTrigger(Trigger,Trigger1M))</f>
        <v>-3.0779474360453918E-4</v>
      </c>
      <c r="AT387" s="257">
        <f>_xll.qlIndexFixing($AU$1,AP387,TRUE,_xll.ohTrigger(Trigger,Trigger1M))</f>
        <v>-3.9292699549520194E-4</v>
      </c>
    </row>
    <row r="388" spans="41:46" ht="11.25" customHeight="1" x14ac:dyDescent="0.25">
      <c r="AO388" s="104" t="s">
        <v>203</v>
      </c>
      <c r="AP388" s="105">
        <f>_xll.qlInterestRateIndexFixingDate(Currency&amp;"ibor"&amp;Tenor,AQ388,Trigger)</f>
        <v>42699</v>
      </c>
      <c r="AQ388" s="105">
        <f>_xll.qlCalendarAdvance(Calendar,AQ387,AO388,"f",,Trigger)</f>
        <v>42703</v>
      </c>
      <c r="AR388" s="105">
        <f>_xll.qlInterestRateIndexMaturity(Currency&amp;"ibor"&amp;Tenor,AQ388,Trigger)</f>
        <v>42733</v>
      </c>
      <c r="AS388" s="257">
        <f>_xll.qlIndexFixing($AC$5,AP388,TRUE,_xll.ohTrigger(Trigger,Trigger1M))</f>
        <v>-3.0179486041692627E-4</v>
      </c>
      <c r="AT388" s="257">
        <f>_xll.qlIndexFixing($AU$1,AP388,TRUE,_xll.ohTrigger(Trigger,Trigger1M))</f>
        <v>-3.9062736376083151E-4</v>
      </c>
    </row>
    <row r="389" spans="41:46" ht="11.25" customHeight="1" x14ac:dyDescent="0.25">
      <c r="AO389" s="104" t="s">
        <v>203</v>
      </c>
      <c r="AP389" s="105">
        <f>_xll.qlInterestRateIndexFixingDate(Currency&amp;"ibor"&amp;Tenor,AQ389,Trigger)</f>
        <v>42702</v>
      </c>
      <c r="AQ389" s="105">
        <f>_xll.qlCalendarAdvance(Calendar,AQ388,AO389,"f",,Trigger)</f>
        <v>42704</v>
      </c>
      <c r="AR389" s="105">
        <f>_xll.qlInterestRateIndexMaturity(Currency&amp;"ibor"&amp;Tenor,AQ389,Trigger)</f>
        <v>42734</v>
      </c>
      <c r="AS389" s="257">
        <f>_xll.qlIndexFixing($AC$5,AP389,TRUE,_xll.ohTrigger(Trigger,Trigger1M))</f>
        <v>-2.9577777476719191E-4</v>
      </c>
      <c r="AT389" s="257">
        <f>_xll.qlIndexFixing($AU$1,AP389,TRUE,_xll.ohTrigger(Trigger,Trigger1M))</f>
        <v>-3.8831948145423567E-4</v>
      </c>
    </row>
    <row r="390" spans="41:46" ht="11.25" customHeight="1" x14ac:dyDescent="0.25">
      <c r="AO390" s="104" t="s">
        <v>203</v>
      </c>
      <c r="AP390" s="105">
        <f>_xll.qlInterestRateIndexFixingDate(Currency&amp;"ibor"&amp;Tenor,AQ390,Trigger)</f>
        <v>42703</v>
      </c>
      <c r="AQ390" s="105">
        <f>_xll.qlCalendarAdvance(Calendar,AQ389,AO390,"f",,Trigger)</f>
        <v>42705</v>
      </c>
      <c r="AR390" s="105">
        <f>_xll.qlInterestRateIndexMaturity(Currency&amp;"ibor"&amp;Tenor,AQ390,Trigger)</f>
        <v>42737</v>
      </c>
      <c r="AS390" s="257">
        <f>_xll.qlIndexFixing($AC$5,AP390,TRUE,_xll.ohTrigger(Trigger,Trigger1M))</f>
        <v>-2.8814212931285721E-4</v>
      </c>
      <c r="AT390" s="257">
        <f>_xll.qlIndexFixing($AU$1,AP390,TRUE,_xll.ohTrigger(Trigger,Trigger1M))</f>
        <v>-3.8363581791447943E-4</v>
      </c>
    </row>
    <row r="391" spans="41:46" ht="11.25" customHeight="1" x14ac:dyDescent="0.25">
      <c r="AO391" s="104" t="s">
        <v>203</v>
      </c>
      <c r="AP391" s="105">
        <f>_xll.qlInterestRateIndexFixingDate(Currency&amp;"ibor"&amp;Tenor,AQ391,Trigger)</f>
        <v>42704</v>
      </c>
      <c r="AQ391" s="105">
        <f>_xll.qlCalendarAdvance(Calendar,AQ390,AO391,"f",,Trigger)</f>
        <v>42706</v>
      </c>
      <c r="AR391" s="105">
        <f>_xll.qlInterestRateIndexMaturity(Currency&amp;"ibor"&amp;Tenor,AQ391,Trigger)</f>
        <v>42737</v>
      </c>
      <c r="AS391" s="257">
        <f>_xll.qlIndexFixing($AC$5,AP391,TRUE,_xll.ohTrigger(Trigger,Trigger1M))</f>
        <v>-2.8303966650046876E-4</v>
      </c>
      <c r="AT391" s="257">
        <f>_xll.qlIndexFixing($AU$1,AP391,TRUE,_xll.ohTrigger(Trigger,Trigger1M))</f>
        <v>-3.8249241779670713E-4</v>
      </c>
    </row>
    <row r="392" spans="41:46" ht="11.25" customHeight="1" x14ac:dyDescent="0.25">
      <c r="AO392" s="104" t="s">
        <v>203</v>
      </c>
      <c r="AP392" s="105">
        <f>_xll.qlInterestRateIndexFixingDate(Currency&amp;"ibor"&amp;Tenor,AQ392,Trigger)</f>
        <v>42705</v>
      </c>
      <c r="AQ392" s="105">
        <f>_xll.qlCalendarAdvance(Calendar,AQ391,AO392,"f",,Trigger)</f>
        <v>42709</v>
      </c>
      <c r="AR392" s="105">
        <f>_xll.qlInterestRateIndexMaturity(Currency&amp;"ibor"&amp;Tenor,AQ392,Trigger)</f>
        <v>42740</v>
      </c>
      <c r="AS392" s="257">
        <f>_xll.qlIndexFixing($AC$5,AP392,TRUE,_xll.ohTrigger(Trigger,Trigger1M))</f>
        <v>-2.7912635948396997E-4</v>
      </c>
      <c r="AT392" s="257">
        <f>_xll.qlIndexFixing($AU$1,AP392,TRUE,_xll.ohTrigger(Trigger,Trigger1M))</f>
        <v>-3.7545713104483107E-4</v>
      </c>
    </row>
    <row r="393" spans="41:46" ht="11.25" customHeight="1" x14ac:dyDescent="0.25">
      <c r="AO393" s="104" t="s">
        <v>203</v>
      </c>
      <c r="AP393" s="105">
        <f>_xll.qlInterestRateIndexFixingDate(Currency&amp;"ibor"&amp;Tenor,AQ393,Trigger)</f>
        <v>42706</v>
      </c>
      <c r="AQ393" s="105">
        <f>_xll.qlCalendarAdvance(Calendar,AQ392,AO393,"f",,Trigger)</f>
        <v>42710</v>
      </c>
      <c r="AR393" s="105">
        <f>_xll.qlInterestRateIndexMaturity(Currency&amp;"ibor"&amp;Tenor,AQ393,Trigger)</f>
        <v>42741</v>
      </c>
      <c r="AS393" s="257">
        <f>_xll.qlIndexFixing($AC$5,AP393,TRUE,_xll.ohTrigger(Trigger,Trigger1M))</f>
        <v>-2.7782192351698579E-4</v>
      </c>
      <c r="AT393" s="257">
        <f>_xll.qlIndexFixing($AU$1,AP393,TRUE,_xll.ohTrigger(Trigger,Trigger1M))</f>
        <v>-3.7309546684643498E-4</v>
      </c>
    </row>
    <row r="394" spans="41:46" ht="11.25" customHeight="1" x14ac:dyDescent="0.25">
      <c r="AO394" s="104" t="s">
        <v>203</v>
      </c>
      <c r="AP394" s="105">
        <f>_xll.qlInterestRateIndexFixingDate(Currency&amp;"ibor"&amp;Tenor,AQ394,Trigger)</f>
        <v>42709</v>
      </c>
      <c r="AQ394" s="105">
        <f>_xll.qlCalendarAdvance(Calendar,AQ393,AO394,"f",,Trigger)</f>
        <v>42711</v>
      </c>
      <c r="AR394" s="105">
        <f>_xll.qlInterestRateIndexMaturity(Currency&amp;"ibor"&amp;Tenor,AQ394,Trigger)</f>
        <v>42744</v>
      </c>
      <c r="AS394" s="257">
        <f>_xll.qlIndexFixing($AC$5,AP394,TRUE,_xll.ohTrigger(Trigger,Trigger1M))</f>
        <v>-2.7521284075318874E-4</v>
      </c>
      <c r="AT394" s="257">
        <f>_xll.qlIndexFixing($AU$1,AP394,TRUE,_xll.ohTrigger(Trigger,Trigger1M))</f>
        <v>-3.6830258059944952E-4</v>
      </c>
    </row>
    <row r="395" spans="41:46" ht="11.25" customHeight="1" x14ac:dyDescent="0.25">
      <c r="AO395" s="104" t="s">
        <v>203</v>
      </c>
      <c r="AP395" s="105">
        <f>_xll.qlInterestRateIndexFixingDate(Currency&amp;"ibor"&amp;Tenor,AQ395,Trigger)</f>
        <v>42710</v>
      </c>
      <c r="AQ395" s="105">
        <f>_xll.qlCalendarAdvance(Calendar,AQ394,AO395,"f",,Trigger)</f>
        <v>42712</v>
      </c>
      <c r="AR395" s="105">
        <f>_xll.qlInterestRateIndexMaturity(Currency&amp;"ibor"&amp;Tenor,AQ395,Trigger)</f>
        <v>42744</v>
      </c>
      <c r="AS395" s="257">
        <f>_xll.qlIndexFixing($AC$5,AP395,TRUE,_xll.ohTrigger(Trigger,Trigger1M))</f>
        <v>-2.7456072826656519E-4</v>
      </c>
      <c r="AT395" s="257">
        <f>_xll.qlIndexFixing($AU$1,AP395,TRUE,_xll.ohTrigger(Trigger,Trigger1M))</f>
        <v>-3.6713301223123551E-4</v>
      </c>
    </row>
    <row r="396" spans="41:46" ht="11.25" customHeight="1" x14ac:dyDescent="0.25">
      <c r="AO396" s="104" t="s">
        <v>203</v>
      </c>
      <c r="AP396" s="105">
        <f>_xll.qlInterestRateIndexFixingDate(Currency&amp;"ibor"&amp;Tenor,AQ396,Trigger)</f>
        <v>42711</v>
      </c>
      <c r="AQ396" s="105">
        <f>_xll.qlCalendarAdvance(Calendar,AQ395,AO396,"f",,Trigger)</f>
        <v>42713</v>
      </c>
      <c r="AR396" s="105">
        <f>_xll.qlInterestRateIndexMaturity(Currency&amp;"ibor"&amp;Tenor,AQ396,Trigger)</f>
        <v>42744</v>
      </c>
      <c r="AS396" s="257">
        <f>_xll.qlIndexFixing($AC$5,AP396,TRUE,_xll.ohTrigger(Trigger,Trigger1M))</f>
        <v>-2.7390861474576157E-4</v>
      </c>
      <c r="AT396" s="257">
        <f>_xll.qlIndexFixing($AU$1,AP396,TRUE,_xll.ohTrigger(Trigger,Trigger1M))</f>
        <v>-3.6596068745978297E-4</v>
      </c>
    </row>
    <row r="397" spans="41:46" ht="11.25" customHeight="1" x14ac:dyDescent="0.25">
      <c r="AO397" s="104" t="s">
        <v>203</v>
      </c>
      <c r="AP397" s="105">
        <f>_xll.qlInterestRateIndexFixingDate(Currency&amp;"ibor"&amp;Tenor,AQ397,Trigger)</f>
        <v>42712</v>
      </c>
      <c r="AQ397" s="105">
        <f>_xll.qlCalendarAdvance(Calendar,AQ396,AO397,"f",,Trigger)</f>
        <v>42716</v>
      </c>
      <c r="AR397" s="105">
        <f>_xll.qlInterestRateIndexMaturity(Currency&amp;"ibor"&amp;Tenor,AQ397,Trigger)</f>
        <v>42747</v>
      </c>
      <c r="AS397" s="257">
        <f>_xll.qlIndexFixing($AC$5,AP397,TRUE,_xll.ohTrigger(Trigger,Trigger1M))</f>
        <v>-2.6999530465559245E-4</v>
      </c>
      <c r="AT397" s="257">
        <f>_xll.qlIndexFixing($AU$1,AP397,TRUE,_xll.ohTrigger(Trigger,Trigger1M))</f>
        <v>-3.5875110646435289E-4</v>
      </c>
    </row>
    <row r="398" spans="41:46" ht="11.25" customHeight="1" x14ac:dyDescent="0.25">
      <c r="AO398" s="104" t="s">
        <v>203</v>
      </c>
      <c r="AP398" s="105">
        <f>_xll.qlInterestRateIndexFixingDate(Currency&amp;"ibor"&amp;Tenor,AQ398,Trigger)</f>
        <v>42713</v>
      </c>
      <c r="AQ398" s="105">
        <f>_xll.qlCalendarAdvance(Calendar,AQ397,AO398,"f",,Trigger)</f>
        <v>42717</v>
      </c>
      <c r="AR398" s="105">
        <f>_xll.qlInterestRateIndexMaturity(Currency&amp;"ibor"&amp;Tenor,AQ398,Trigger)</f>
        <v>42748</v>
      </c>
      <c r="AS398" s="257">
        <f>_xll.qlIndexFixing($AC$5,AP398,TRUE,_xll.ohTrigger(Trigger,Trigger1M))</f>
        <v>-2.686908676636217E-4</v>
      </c>
      <c r="AT398" s="257">
        <f>_xll.qlIndexFixing($AU$1,AP398,TRUE,_xll.ohTrigger(Trigger,Trigger1M))</f>
        <v>-3.5633126323146358E-4</v>
      </c>
    </row>
    <row r="399" spans="41:46" ht="11.25" customHeight="1" x14ac:dyDescent="0.25">
      <c r="AO399" s="104" t="s">
        <v>203</v>
      </c>
      <c r="AP399" s="105">
        <f>_xll.qlInterestRateIndexFixingDate(Currency&amp;"ibor"&amp;Tenor,AQ399,Trigger)</f>
        <v>42716</v>
      </c>
      <c r="AQ399" s="105">
        <f>_xll.qlCalendarAdvance(Calendar,AQ398,AO399,"f",,Trigger)</f>
        <v>42718</v>
      </c>
      <c r="AR399" s="105">
        <f>_xll.qlInterestRateIndexMaturity(Currency&amp;"ibor"&amp;Tenor,AQ399,Trigger)</f>
        <v>42751</v>
      </c>
      <c r="AS399" s="257">
        <f>_xll.qlIndexFixing($AC$5,AP399,TRUE,_xll.ohTrigger(Trigger,Trigger1M))</f>
        <v>-2.6608179657787321E-4</v>
      </c>
      <c r="AT399" s="257">
        <f>_xll.qlIndexFixing($AU$1,AP399,TRUE,_xll.ohTrigger(Trigger,Trigger1M))</f>
        <v>-3.5142171551669969E-4</v>
      </c>
    </row>
    <row r="400" spans="41:46" ht="11.25" customHeight="1" x14ac:dyDescent="0.25">
      <c r="AO400" s="104" t="s">
        <v>203</v>
      </c>
      <c r="AP400" s="105">
        <f>_xll.qlInterestRateIndexFixingDate(Currency&amp;"ibor"&amp;Tenor,AQ400,Trigger)</f>
        <v>42717</v>
      </c>
      <c r="AQ400" s="105">
        <f>_xll.qlCalendarAdvance(Calendar,AQ399,AO400,"f",,Trigger)</f>
        <v>42719</v>
      </c>
      <c r="AR400" s="105">
        <f>_xll.qlInterestRateIndexMaturity(Currency&amp;"ibor"&amp;Tenor,AQ400,Trigger)</f>
        <v>42751</v>
      </c>
      <c r="AS400" s="257">
        <f>_xll.qlIndexFixing($AC$5,AP400,TRUE,_xll.ohTrigger(Trigger,Trigger1M))</f>
        <v>-2.6542967669546114E-4</v>
      </c>
      <c r="AT400" s="257">
        <f>_xll.qlIndexFixing($AU$1,AP400,TRUE,_xll.ohTrigger(Trigger,Trigger1M))</f>
        <v>-3.502230946338114E-4</v>
      </c>
    </row>
    <row r="401" spans="41:46" ht="11.25" customHeight="1" x14ac:dyDescent="0.25">
      <c r="AO401" s="104" t="s">
        <v>203</v>
      </c>
      <c r="AP401" s="105">
        <f>_xll.qlInterestRateIndexFixingDate(Currency&amp;"ibor"&amp;Tenor,AQ401,Trigger)</f>
        <v>42718</v>
      </c>
      <c r="AQ401" s="105">
        <f>_xll.qlCalendarAdvance(Calendar,AQ400,AO401,"f",,Trigger)</f>
        <v>42720</v>
      </c>
      <c r="AR401" s="105">
        <f>_xll.qlInterestRateIndexMaturity(Currency&amp;"ibor"&amp;Tenor,AQ401,Trigger)</f>
        <v>42751</v>
      </c>
      <c r="AS401" s="257">
        <f>_xll.qlIndexFixing($AC$5,AP401,TRUE,_xll.ohTrigger(Trigger,Trigger1M))</f>
        <v>-2.647775558122807E-4</v>
      </c>
      <c r="AT401" s="257">
        <f>_xll.qlIndexFixing($AU$1,AP401,TRUE,_xll.ohTrigger(Trigger,Trigger1M))</f>
        <v>-3.4902170391105979E-4</v>
      </c>
    </row>
    <row r="402" spans="41:46" ht="11.25" customHeight="1" x14ac:dyDescent="0.25">
      <c r="AO402" s="104" t="s">
        <v>203</v>
      </c>
      <c r="AP402" s="105">
        <f>_xll.qlInterestRateIndexFixingDate(Currency&amp;"ibor"&amp;Tenor,AQ402,Trigger)</f>
        <v>42719</v>
      </c>
      <c r="AQ402" s="105">
        <f>_xll.qlCalendarAdvance(Calendar,AQ401,AO402,"f",,Trigger)</f>
        <v>42723</v>
      </c>
      <c r="AR402" s="105">
        <f>_xll.qlInterestRateIndexMaturity(Currency&amp;"ibor"&amp;Tenor,AQ402,Trigger)</f>
        <v>42754</v>
      </c>
      <c r="AS402" s="257">
        <f>_xll.qlIndexFixing($AC$5,AP402,TRUE,_xll.ohTrigger(Trigger,Trigger1M))</f>
        <v>-2.6086424264586263E-4</v>
      </c>
      <c r="AT402" s="257">
        <f>_xll.qlIndexFixing($AU$1,AP402,TRUE,_xll.ohTrigger(Trigger,Trigger1M))</f>
        <v>-3.4163697870810559E-4</v>
      </c>
    </row>
    <row r="403" spans="41:46" ht="11.25" customHeight="1" x14ac:dyDescent="0.25">
      <c r="AO403" s="104" t="s">
        <v>203</v>
      </c>
      <c r="AP403" s="105">
        <f>_xll.qlInterestRateIndexFixingDate(Currency&amp;"ibor"&amp;Tenor,AQ403,Trigger)</f>
        <v>42720</v>
      </c>
      <c r="AQ403" s="105">
        <f>_xll.qlCalendarAdvance(Calendar,AQ402,AO403,"f",,Trigger)</f>
        <v>42724</v>
      </c>
      <c r="AR403" s="105">
        <f>_xll.qlInterestRateIndexMaturity(Currency&amp;"ibor"&amp;Tenor,AQ403,Trigger)</f>
        <v>42755</v>
      </c>
      <c r="AS403" s="257">
        <f>_xll.qlIndexFixing($AC$5,AP403,TRUE,_xll.ohTrigger(Trigger,Trigger1M))</f>
        <v>-2.5955980462761603E-4</v>
      </c>
      <c r="AT403" s="257">
        <f>_xll.qlIndexFixing($AU$1,AP403,TRUE,_xll.ohTrigger(Trigger,Trigger1M))</f>
        <v>-3.3915867312799491E-4</v>
      </c>
    </row>
    <row r="404" spans="41:46" ht="11.25" customHeight="1" x14ac:dyDescent="0.25">
      <c r="AO404" s="104" t="s">
        <v>203</v>
      </c>
      <c r="AP404" s="105">
        <f>_xll.qlInterestRateIndexFixingDate(Currency&amp;"ibor"&amp;Tenor,AQ404,Trigger)</f>
        <v>42723</v>
      </c>
      <c r="AQ404" s="105">
        <f>_xll.qlCalendarAdvance(Calendar,AQ403,AO404,"f",,Trigger)</f>
        <v>42725</v>
      </c>
      <c r="AR404" s="105">
        <f>_xll.qlInterestRateIndexMaturity(Currency&amp;"ibor"&amp;Tenor,AQ404,Trigger)</f>
        <v>42758</v>
      </c>
      <c r="AS404" s="257">
        <f>_xll.qlIndexFixing($AC$5,AP404,TRUE,_xll.ohTrigger(Trigger,Trigger1M))</f>
        <v>-2.569507447577638E-4</v>
      </c>
      <c r="AT404" s="257">
        <f>_xll.qlIndexFixing($AU$1,AP404,TRUE,_xll.ohTrigger(Trigger,Trigger1M))</f>
        <v>-3.3413189646992373E-4</v>
      </c>
    </row>
    <row r="405" spans="41:46" ht="11.25" customHeight="1" x14ac:dyDescent="0.25">
      <c r="AO405" s="104" t="s">
        <v>203</v>
      </c>
      <c r="AP405" s="105">
        <f>_xll.qlInterestRateIndexFixingDate(Currency&amp;"ibor"&amp;Tenor,AQ405,Trigger)</f>
        <v>42724</v>
      </c>
      <c r="AQ405" s="105">
        <f>_xll.qlCalendarAdvance(Calendar,AQ404,AO405,"f",,Trigger)</f>
        <v>42726</v>
      </c>
      <c r="AR405" s="105">
        <f>_xll.qlInterestRateIndexMaturity(Currency&amp;"ibor"&amp;Tenor,AQ405,Trigger)</f>
        <v>42758</v>
      </c>
      <c r="AS405" s="257">
        <f>_xll.qlIndexFixing($AC$5,AP405,TRUE,_xll.ohTrigger(Trigger,Trigger1M))</f>
        <v>-2.5629861771403473E-4</v>
      </c>
      <c r="AT405" s="257">
        <f>_xll.qlIndexFixing($AU$1,AP405,TRUE,_xll.ohTrigger(Trigger,Trigger1M))</f>
        <v>-3.3290408181868569E-4</v>
      </c>
    </row>
    <row r="406" spans="41:46" ht="11.25" customHeight="1" x14ac:dyDescent="0.25">
      <c r="AO406" s="104" t="s">
        <v>203</v>
      </c>
      <c r="AP406" s="105">
        <f>_xll.qlInterestRateIndexFixingDate(Currency&amp;"ibor"&amp;Tenor,AQ406,Trigger)</f>
        <v>42725</v>
      </c>
      <c r="AQ406" s="105">
        <f>_xll.qlCalendarAdvance(Calendar,AQ405,AO406,"f",,Trigger)</f>
        <v>42727</v>
      </c>
      <c r="AR406" s="105">
        <f>_xll.qlInterestRateIndexMaturity(Currency&amp;"ibor"&amp;Tenor,AQ406,Trigger)</f>
        <v>42758</v>
      </c>
      <c r="AS406" s="257">
        <f>_xll.qlIndexFixing($AC$5,AP406,TRUE,_xll.ohTrigger(Trigger,Trigger1M))</f>
        <v>-2.5564648970131541E-4</v>
      </c>
      <c r="AT406" s="257">
        <f>_xll.qlIndexFixing($AU$1,AP406,TRUE,_xll.ohTrigger(Trigger,Trigger1M))</f>
        <v>-3.3167348389568702E-4</v>
      </c>
    </row>
    <row r="407" spans="41:46" ht="11.25" customHeight="1" x14ac:dyDescent="0.25">
      <c r="AO407" s="104" t="s">
        <v>203</v>
      </c>
      <c r="AP407" s="105">
        <f>_xll.qlInterestRateIndexFixingDate(Currency&amp;"ibor"&amp;Tenor,AQ407,Trigger)</f>
        <v>42726</v>
      </c>
      <c r="AQ407" s="105">
        <f>_xll.qlCalendarAdvance(Calendar,AQ406,AO407,"f",,Trigger)</f>
        <v>42731</v>
      </c>
      <c r="AR407" s="105">
        <f>_xll.qlInterestRateIndexMaturity(Currency&amp;"ibor"&amp;Tenor,AQ407,Trigger)</f>
        <v>42762</v>
      </c>
      <c r="AS407" s="257">
        <f>_xll.qlIndexFixing($AC$5,AP407,TRUE,_xll.ohTrigger(Trigger,Trigger1M))</f>
        <v>-2.5042873441412594E-4</v>
      </c>
      <c r="AT407" s="257">
        <f>_xll.qlIndexFixing($AU$1,AP407,TRUE,_xll.ohTrigger(Trigger,Trigger1M))</f>
        <v>-3.2157571323605311E-4</v>
      </c>
    </row>
    <row r="408" spans="41:46" ht="11.25" customHeight="1" x14ac:dyDescent="0.25">
      <c r="AO408" s="104" t="s">
        <v>203</v>
      </c>
      <c r="AP408" s="105">
        <f>_xll.qlInterestRateIndexFixingDate(Currency&amp;"ibor"&amp;Tenor,AQ408,Trigger)</f>
        <v>42727</v>
      </c>
      <c r="AQ408" s="105">
        <f>_xll.qlCalendarAdvance(Calendar,AQ407,AO408,"f",,Trigger)</f>
        <v>42732</v>
      </c>
      <c r="AR408" s="105">
        <f>_xll.qlInterestRateIndexMaturity(Currency&amp;"ibor"&amp;Tenor,AQ408,Trigger)</f>
        <v>42765</v>
      </c>
      <c r="AS408" s="257">
        <f>_xll.qlIndexFixing($AC$5,AP408,TRUE,_xll.ohTrigger(Trigger,Trigger1M))</f>
        <v>-2.4781968529407163E-4</v>
      </c>
      <c r="AT408" s="257">
        <f>_xll.qlIndexFixing($AU$1,AP408,TRUE,_xll.ohTrigger(Trigger,Trigger1M))</f>
        <v>-3.1643114002752077E-4</v>
      </c>
    </row>
    <row r="409" spans="41:46" ht="11.25" customHeight="1" x14ac:dyDescent="0.25">
      <c r="AO409" s="104" t="s">
        <v>203</v>
      </c>
      <c r="AP409" s="105">
        <f>_xll.qlInterestRateIndexFixingDate(Currency&amp;"ibor"&amp;Tenor,AQ409,Trigger)</f>
        <v>42731</v>
      </c>
      <c r="AQ409" s="105">
        <f>_xll.qlCalendarAdvance(Calendar,AQ408,AO409,"f",,Trigger)</f>
        <v>42733</v>
      </c>
      <c r="AR409" s="105">
        <f>_xll.qlInterestRateIndexMaturity(Currency&amp;"ibor"&amp;Tenor,AQ409,Trigger)</f>
        <v>42765</v>
      </c>
      <c r="AS409" s="257">
        <f>_xll.qlIndexFixing($AC$5,AP409,TRUE,_xll.ohTrigger(Trigger,Trigger1M))</f>
        <v>-2.4716755131853896E-4</v>
      </c>
      <c r="AT409" s="257">
        <f>_xll.qlIndexFixing($AU$1,AP409,TRUE,_xll.ohTrigger(Trigger,Trigger1M))</f>
        <v>-3.1517399040739691E-4</v>
      </c>
    </row>
    <row r="410" spans="41:46" ht="11.25" customHeight="1" x14ac:dyDescent="0.25">
      <c r="AO410" s="104" t="s">
        <v>203</v>
      </c>
      <c r="AP410" s="105">
        <f>_xll.qlInterestRateIndexFixingDate(Currency&amp;"ibor"&amp;Tenor,AQ410,Trigger)</f>
        <v>42732</v>
      </c>
      <c r="AQ410" s="105">
        <f>_xll.qlCalendarAdvance(Calendar,AQ409,AO410,"f",,Trigger)</f>
        <v>42734</v>
      </c>
      <c r="AR410" s="105">
        <f>_xll.qlInterestRateIndexMaturity(Currency&amp;"ibor"&amp;Tenor,AQ410,Trigger)</f>
        <v>42766</v>
      </c>
      <c r="AS410" s="257">
        <f>_xll.qlIndexFixing($AC$5,AP410,TRUE,_xll.ohTrigger(Trigger,Trigger1M))</f>
        <v>-2.4586311265645255E-4</v>
      </c>
      <c r="AT410" s="257">
        <f>_xll.qlIndexFixing($AU$1,AP410,TRUE,_xll.ohTrigger(Trigger,Trigger1M))</f>
        <v>-3.1260744711575361E-4</v>
      </c>
    </row>
    <row r="411" spans="41:46" ht="11.25" customHeight="1" x14ac:dyDescent="0.25">
      <c r="AO411" s="104" t="s">
        <v>203</v>
      </c>
      <c r="AP411" s="105">
        <f>_xll.qlInterestRateIndexFixingDate(Currency&amp;"ibor"&amp;Tenor,AQ411,Trigger)</f>
        <v>42733</v>
      </c>
      <c r="AQ411" s="105">
        <f>_xll.qlCalendarAdvance(Calendar,AQ410,AO411,"f",,Trigger)</f>
        <v>42737</v>
      </c>
      <c r="AR411" s="105">
        <f>_xll.qlInterestRateIndexMaturity(Currency&amp;"ibor"&amp;Tenor,AQ411,Trigger)</f>
        <v>42768</v>
      </c>
      <c r="AS411" s="257">
        <f>_xll.qlIndexFixing($AC$5,AP411,TRUE,_xll.ohTrigger(Trigger,Trigger1M))</f>
        <v>-2.4260209708621398E-4</v>
      </c>
      <c r="AT411" s="257">
        <f>_xll.qlIndexFixing($AU$1,AP411,TRUE,_xll.ohTrigger(Trigger,Trigger1M))</f>
        <v>-3.0617648049418596E-4</v>
      </c>
    </row>
    <row r="412" spans="41:46" ht="11.25" customHeight="1" x14ac:dyDescent="0.25">
      <c r="AO412" s="104" t="s">
        <v>203</v>
      </c>
      <c r="AP412" s="105">
        <f>_xll.qlInterestRateIndexFixingDate(Currency&amp;"ibor"&amp;Tenor,AQ412,Trigger)</f>
        <v>42734</v>
      </c>
      <c r="AQ412" s="105">
        <f>_xll.qlCalendarAdvance(Calendar,AQ411,AO412,"f",,Trigger)</f>
        <v>42738</v>
      </c>
      <c r="AR412" s="105">
        <f>_xll.qlInterestRateIndexMaturity(Currency&amp;"ibor"&amp;Tenor,AQ412,Trigger)</f>
        <v>42769</v>
      </c>
      <c r="AS412" s="257">
        <f>_xll.qlIndexFixing($AC$5,AP412,TRUE,_xll.ohTrigger(Trigger,Trigger1M))</f>
        <v>-2.4129765701799431E-4</v>
      </c>
      <c r="AT412" s="257">
        <f>_xll.qlIndexFixing($AU$1,AP412,TRUE,_xll.ohTrigger(Trigger,Trigger1M))</f>
        <v>-3.0358040020795859E-4</v>
      </c>
    </row>
    <row r="413" spans="41:46" ht="11.25" customHeight="1" x14ac:dyDescent="0.25">
      <c r="AO413" s="104" t="s">
        <v>203</v>
      </c>
      <c r="AP413" s="105">
        <f>_xll.qlInterestRateIndexFixingDate(Currency&amp;"ibor"&amp;Tenor,AQ413,Trigger)</f>
        <v>42737</v>
      </c>
      <c r="AQ413" s="105">
        <f>_xll.qlCalendarAdvance(Calendar,AQ412,AO413,"f",,Trigger)</f>
        <v>42739</v>
      </c>
      <c r="AR413" s="105">
        <f>_xll.qlInterestRateIndexMaturity(Currency&amp;"ibor"&amp;Tenor,AQ413,Trigger)</f>
        <v>42772</v>
      </c>
      <c r="AS413" s="257">
        <f>_xll.qlIndexFixing($AC$5,AP413,TRUE,_xll.ohTrigger(Trigger,Trigger1M))</f>
        <v>-2.3868861818800789E-4</v>
      </c>
      <c r="AT413" s="257">
        <f>_xll.qlIndexFixing($AU$1,AP413,TRUE,_xll.ohTrigger(Trigger,Trigger1M))</f>
        <v>-2.9831746271549974E-4</v>
      </c>
    </row>
    <row r="414" spans="41:46" ht="11.25" customHeight="1" x14ac:dyDescent="0.25">
      <c r="AO414" s="104" t="s">
        <v>203</v>
      </c>
      <c r="AP414" s="105">
        <f>_xll.qlInterestRateIndexFixingDate(Currency&amp;"ibor"&amp;Tenor,AQ414,Trigger)</f>
        <v>42738</v>
      </c>
      <c r="AQ414" s="105">
        <f>_xll.qlCalendarAdvance(Calendar,AQ413,AO414,"f",,Trigger)</f>
        <v>42740</v>
      </c>
      <c r="AR414" s="105">
        <f>_xll.qlInterestRateIndexMaturity(Currency&amp;"ibor"&amp;Tenor,AQ414,Trigger)</f>
        <v>42772</v>
      </c>
      <c r="AS414" s="257">
        <f>_xll.qlIndexFixing($AC$5,AP414,TRUE,_xll.ohTrigger(Trigger,Trigger1M))</f>
        <v>-2.3803647751396984E-4</v>
      </c>
      <c r="AT414" s="257">
        <f>_xll.qlIndexFixing($AU$1,AP414,TRUE,_xll.ohTrigger(Trigger,Trigger1M))</f>
        <v>-2.9703083697651955E-4</v>
      </c>
    </row>
    <row r="415" spans="41:46" ht="11.25" customHeight="1" x14ac:dyDescent="0.25">
      <c r="AO415" s="104" t="s">
        <v>203</v>
      </c>
      <c r="AP415" s="105">
        <f>_xll.qlInterestRateIndexFixingDate(Currency&amp;"ibor"&amp;Tenor,AQ415,Trigger)</f>
        <v>42739</v>
      </c>
      <c r="AQ415" s="105">
        <f>_xll.qlCalendarAdvance(Calendar,AQ414,AO415,"f",,Trigger)</f>
        <v>42741</v>
      </c>
      <c r="AR415" s="105">
        <f>_xll.qlInterestRateIndexMaturity(Currency&amp;"ibor"&amp;Tenor,AQ415,Trigger)</f>
        <v>42772</v>
      </c>
      <c r="AS415" s="257">
        <f>_xll.qlIndexFixing($AC$5,AP415,TRUE,_xll.ohTrigger(Trigger,Trigger1M))</f>
        <v>-2.373843359391958E-4</v>
      </c>
      <c r="AT415" s="257">
        <f>_xll.qlIndexFixing($AU$1,AP415,TRUE,_xll.ohTrigger(Trigger,Trigger1M))</f>
        <v>-2.9574140113487074E-4</v>
      </c>
    </row>
    <row r="416" spans="41:46" ht="11.25" customHeight="1" x14ac:dyDescent="0.25">
      <c r="AO416" s="104" t="s">
        <v>203</v>
      </c>
      <c r="AP416" s="105">
        <f>_xll.qlInterestRateIndexFixingDate(Currency&amp;"ibor"&amp;Tenor,AQ416,Trigger)</f>
        <v>42740</v>
      </c>
      <c r="AQ416" s="105">
        <f>_xll.qlCalendarAdvance(Calendar,AQ415,AO416,"f",,Trigger)</f>
        <v>42744</v>
      </c>
      <c r="AR416" s="105">
        <f>_xll.qlInterestRateIndexMaturity(Currency&amp;"ibor"&amp;Tenor,AQ416,Trigger)</f>
        <v>42775</v>
      </c>
      <c r="AS416" s="257">
        <f>_xll.qlIndexFixing($AC$5,AP416,TRUE,_xll.ohTrigger(Trigger,Trigger1M))</f>
        <v>-2.3347101354016304E-4</v>
      </c>
      <c r="AT416" s="257">
        <f>_xll.qlIndexFixing($AU$1,AP416,TRUE,_xll.ohTrigger(Trigger,Trigger1M))</f>
        <v>-2.8782614329860771E-4</v>
      </c>
    </row>
    <row r="417" spans="41:46" ht="11.25" customHeight="1" x14ac:dyDescent="0.25">
      <c r="AO417" s="104" t="s">
        <v>203</v>
      </c>
      <c r="AP417" s="105">
        <f>_xll.qlInterestRateIndexFixingDate(Currency&amp;"ibor"&amp;Tenor,AQ417,Trigger)</f>
        <v>42741</v>
      </c>
      <c r="AQ417" s="105">
        <f>_xll.qlCalendarAdvance(Calendar,AQ416,AO417,"f",,Trigger)</f>
        <v>42745</v>
      </c>
      <c r="AR417" s="105">
        <f>_xll.qlInterestRateIndexMaturity(Currency&amp;"ibor"&amp;Tenor,AQ417,Trigger)</f>
        <v>42776</v>
      </c>
      <c r="AS417" s="257">
        <f>_xll.qlIndexFixing($AC$5,AP417,TRUE,_xll.ohTrigger(Trigger,Trigger1M))</f>
        <v>-2.3216657244437824E-4</v>
      </c>
      <c r="AT417" s="257">
        <f>_xll.qlIndexFixing($AU$1,AP417,TRUE,_xll.ohTrigger(Trigger,Trigger1M))</f>
        <v>-2.8517075064446001E-4</v>
      </c>
    </row>
    <row r="418" spans="41:46" ht="11.25" customHeight="1" x14ac:dyDescent="0.25">
      <c r="AO418" s="104" t="s">
        <v>203</v>
      </c>
      <c r="AP418" s="105">
        <f>_xll.qlInterestRateIndexFixingDate(Currency&amp;"ibor"&amp;Tenor,AQ418,Trigger)</f>
        <v>42744</v>
      </c>
      <c r="AQ418" s="105">
        <f>_xll.qlCalendarAdvance(Calendar,AQ417,AO418,"f",,Trigger)</f>
        <v>42746</v>
      </c>
      <c r="AR418" s="105">
        <f>_xll.qlInterestRateIndexMaturity(Currency&amp;"ibor"&amp;Tenor,AQ418,Trigger)</f>
        <v>42779</v>
      </c>
      <c r="AS418" s="257">
        <f>_xll.qlIndexFixing($AC$5,AP418,TRUE,_xll.ohTrigger(Trigger,Trigger1M))</f>
        <v>-2.2955754343715029E-4</v>
      </c>
      <c r="AT418" s="257">
        <f>_xll.qlIndexFixing($AU$1,AP418,TRUE,_xll.ohTrigger(Trigger,Trigger1M))</f>
        <v>-2.7978888098598924E-4</v>
      </c>
    </row>
    <row r="419" spans="41:46" ht="11.25" customHeight="1" x14ac:dyDescent="0.25">
      <c r="AO419" s="104" t="s">
        <v>203</v>
      </c>
      <c r="AP419" s="105">
        <f>_xll.qlInterestRateIndexFixingDate(Currency&amp;"ibor"&amp;Tenor,AQ419,Trigger)</f>
        <v>42745</v>
      </c>
      <c r="AQ419" s="105">
        <f>_xll.qlCalendarAdvance(Calendar,AQ418,AO419,"f",,Trigger)</f>
        <v>42747</v>
      </c>
      <c r="AR419" s="105">
        <f>_xll.qlInterestRateIndexMaturity(Currency&amp;"ibor"&amp;Tenor,AQ419,Trigger)</f>
        <v>42779</v>
      </c>
      <c r="AS419" s="257">
        <f>_xll.qlIndexFixing($AC$5,AP419,TRUE,_xll.ohTrigger(Trigger,Trigger1M))</f>
        <v>-2.2890539629408235E-4</v>
      </c>
      <c r="AT419" s="257">
        <f>_xll.qlIndexFixing($AU$1,AP419,TRUE,_xll.ohTrigger(Trigger,Trigger1M))</f>
        <v>-2.7847263804017808E-4</v>
      </c>
    </row>
    <row r="420" spans="41:46" ht="11.25" customHeight="1" x14ac:dyDescent="0.25">
      <c r="AO420" s="104" t="s">
        <v>203</v>
      </c>
      <c r="AP420" s="105">
        <f>_xll.qlInterestRateIndexFixingDate(Currency&amp;"ibor"&amp;Tenor,AQ420,Trigger)</f>
        <v>42746</v>
      </c>
      <c r="AQ420" s="105">
        <f>_xll.qlCalendarAdvance(Calendar,AQ419,AO420,"f",,Trigger)</f>
        <v>42748</v>
      </c>
      <c r="AR420" s="105">
        <f>_xll.qlInterestRateIndexMaturity(Currency&amp;"ibor"&amp;Tenor,AQ420,Trigger)</f>
        <v>42779</v>
      </c>
      <c r="AS420" s="257">
        <f>_xll.qlIndexFixing($AC$5,AP420,TRUE,_xll.ohTrigger(Trigger,Trigger1M))</f>
        <v>-2.2825324828675223E-4</v>
      </c>
      <c r="AT420" s="257">
        <f>_xll.qlIndexFixing($AU$1,AP420,TRUE,_xll.ohTrigger(Trigger,Trigger1M))</f>
        <v>-2.7715357158963536E-4</v>
      </c>
    </row>
    <row r="421" spans="41:46" ht="11.25" customHeight="1" x14ac:dyDescent="0.25">
      <c r="AO421" s="104" t="s">
        <v>203</v>
      </c>
      <c r="AP421" s="105">
        <f>_xll.qlInterestRateIndexFixingDate(Currency&amp;"ibor"&amp;Tenor,AQ421,Trigger)</f>
        <v>42747</v>
      </c>
      <c r="AQ421" s="105">
        <f>_xll.qlCalendarAdvance(Calendar,AQ420,AO421,"f",,Trigger)</f>
        <v>42751</v>
      </c>
      <c r="AR421" s="105">
        <f>_xll.qlInterestRateIndexMaturity(Currency&amp;"ibor"&amp;Tenor,AQ421,Trigger)</f>
        <v>42782</v>
      </c>
      <c r="AS421" s="257">
        <f>_xll.qlIndexFixing($AC$5,AP421,TRUE,_xll.ohTrigger(Trigger,Trigger1M))</f>
        <v>-2.2433992280760265E-4</v>
      </c>
      <c r="AT421" s="257">
        <f>_xll.qlIndexFixing($AU$1,AP421,TRUE,_xll.ohTrigger(Trigger,Trigger1M))</f>
        <v>-2.6905976946176296E-4</v>
      </c>
    </row>
    <row r="422" spans="41:46" ht="11.25" customHeight="1" x14ac:dyDescent="0.25">
      <c r="AO422" s="104" t="s">
        <v>203</v>
      </c>
      <c r="AP422" s="105">
        <f>_xll.qlInterestRateIndexFixingDate(Currency&amp;"ibor"&amp;Tenor,AQ422,Trigger)</f>
        <v>42748</v>
      </c>
      <c r="AQ422" s="105">
        <f>_xll.qlCalendarAdvance(Calendar,AQ421,AO422,"f",,Trigger)</f>
        <v>42752</v>
      </c>
      <c r="AR422" s="105">
        <f>_xll.qlInterestRateIndexMaturity(Currency&amp;"ibor"&amp;Tenor,AQ422,Trigger)</f>
        <v>42783</v>
      </c>
      <c r="AS422" s="257">
        <f>_xll.qlIndexFixing($AC$5,AP422,TRUE,_xll.ohTrigger(Trigger,Trigger1M))</f>
        <v>-2.2303548069198847E-4</v>
      </c>
      <c r="AT422" s="257">
        <f>_xll.qlIndexFixing($AU$1,AP422,TRUE,_xll.ohTrigger(Trigger,Trigger1M))</f>
        <v>-2.663447810805523E-4</v>
      </c>
    </row>
    <row r="423" spans="41:46" ht="11.25" customHeight="1" x14ac:dyDescent="0.25">
      <c r="AO423" s="104" t="s">
        <v>203</v>
      </c>
      <c r="AP423" s="105">
        <f>_xll.qlInterestRateIndexFixingDate(Currency&amp;"ibor"&amp;Tenor,AQ423,Trigger)</f>
        <v>42751</v>
      </c>
      <c r="AQ423" s="105">
        <f>_xll.qlCalendarAdvance(Calendar,AQ422,AO423,"f",,Trigger)</f>
        <v>42753</v>
      </c>
      <c r="AR423" s="105">
        <f>_xll.qlInterestRateIndexMaturity(Currency&amp;"ibor"&amp;Tenor,AQ423,Trigger)</f>
        <v>42786</v>
      </c>
      <c r="AS423" s="257">
        <f>_xll.qlIndexFixing($AC$5,AP423,TRUE,_xll.ohTrigger(Trigger,Trigger1M))</f>
        <v>-2.2042646104755451E-4</v>
      </c>
      <c r="AT423" s="257">
        <f>_xll.qlIndexFixing($AU$1,AP423,TRUE,_xll.ohTrigger(Trigger,Trigger1M))</f>
        <v>-2.6084341124388288E-4</v>
      </c>
    </row>
    <row r="424" spans="41:46" ht="11.25" customHeight="1" x14ac:dyDescent="0.25">
      <c r="AO424" s="104" t="s">
        <v>203</v>
      </c>
      <c r="AP424" s="105">
        <f>_xll.qlInterestRateIndexFixingDate(Currency&amp;"ibor"&amp;Tenor,AQ424,Trigger)</f>
        <v>42752</v>
      </c>
      <c r="AQ424" s="105">
        <f>_xll.qlCalendarAdvance(Calendar,AQ423,AO424,"f",,Trigger)</f>
        <v>42754</v>
      </c>
      <c r="AR424" s="105">
        <f>_xll.qlInterestRateIndexMaturity(Currency&amp;"ibor"&amp;Tenor,AQ424,Trigger)</f>
        <v>42786</v>
      </c>
      <c r="AS424" s="257">
        <f>_xll.qlIndexFixing($AC$5,AP424,TRUE,_xll.ohTrigger(Trigger,Trigger1M))</f>
        <v>-2.1977430766761952E-4</v>
      </c>
      <c r="AT424" s="257">
        <f>_xll.qlIndexFixing($AU$1,AP424,TRUE,_xll.ohTrigger(Trigger,Trigger1M))</f>
        <v>-2.594974100625369E-4</v>
      </c>
    </row>
    <row r="425" spans="41:46" ht="11.25" customHeight="1" x14ac:dyDescent="0.25">
      <c r="AO425" s="104" t="s">
        <v>203</v>
      </c>
      <c r="AP425" s="105">
        <f>_xll.qlInterestRateIndexFixingDate(Currency&amp;"ibor"&amp;Tenor,AQ425,Trigger)</f>
        <v>42753</v>
      </c>
      <c r="AQ425" s="105">
        <f>_xll.qlCalendarAdvance(Calendar,AQ424,AO425,"f",,Trigger)</f>
        <v>42755</v>
      </c>
      <c r="AR425" s="105">
        <f>_xll.qlInterestRateIndexMaturity(Currency&amp;"ibor"&amp;Tenor,AQ425,Trigger)</f>
        <v>42786</v>
      </c>
      <c r="AS425" s="257">
        <f>_xll.qlIndexFixing($AC$5,AP425,TRUE,_xll.ohTrigger(Trigger,Trigger1M))</f>
        <v>-2.1912215345682421E-4</v>
      </c>
      <c r="AT425" s="257">
        <f>_xll.qlIndexFixing($AU$1,AP425,TRUE,_xll.ohTrigger(Trigger,Trigger1M))</f>
        <v>-2.5814857197816658E-4</v>
      </c>
    </row>
    <row r="426" spans="41:46" ht="11.25" customHeight="1" x14ac:dyDescent="0.25">
      <c r="AO426" s="104" t="s">
        <v>203</v>
      </c>
      <c r="AP426" s="105">
        <f>_xll.qlInterestRateIndexFixingDate(Currency&amp;"ibor"&amp;Tenor,AQ426,Trigger)</f>
        <v>42754</v>
      </c>
      <c r="AQ426" s="105">
        <f>_xll.qlCalendarAdvance(Calendar,AQ425,AO426,"f",,Trigger)</f>
        <v>42758</v>
      </c>
      <c r="AR426" s="105">
        <f>_xll.qlInterestRateIndexMaturity(Currency&amp;"ibor"&amp;Tenor,AQ426,Trigger)</f>
        <v>42789</v>
      </c>
      <c r="AS426" s="257">
        <f>_xll.qlIndexFixing($AC$5,AP426,TRUE,_xll.ohTrigger(Trigger,Trigger1M))</f>
        <v>-2.1520882489884714E-4</v>
      </c>
      <c r="AT426" s="257">
        <f>_xll.qlIndexFixing($AU$1,AP426,TRUE,_xll.ohTrigger(Trigger,Trigger1M))</f>
        <v>-2.4987537547094263E-4</v>
      </c>
    </row>
    <row r="427" spans="41:46" ht="11.25" customHeight="1" x14ac:dyDescent="0.25">
      <c r="AO427" s="104" t="s">
        <v>203</v>
      </c>
      <c r="AP427" s="105">
        <f>_xll.qlInterestRateIndexFixingDate(Currency&amp;"ibor"&amp;Tenor,AQ427,Trigger)</f>
        <v>42755</v>
      </c>
      <c r="AQ427" s="105">
        <f>_xll.qlCalendarAdvance(Calendar,AQ426,AO427,"f",,Trigger)</f>
        <v>42759</v>
      </c>
      <c r="AR427" s="105">
        <f>_xll.qlInterestRateIndexMaturity(Currency&amp;"ibor"&amp;Tenor,AQ427,Trigger)</f>
        <v>42790</v>
      </c>
      <c r="AS427" s="257">
        <f>_xll.qlIndexFixing($AC$5,AP427,TRUE,_xll.ohTrigger(Trigger,Trigger1M))</f>
        <v>-2.139043817569571E-4</v>
      </c>
      <c r="AT427" s="257">
        <f>_xll.qlIndexFixing($AU$1,AP427,TRUE,_xll.ohTrigger(Trigger,Trigger1M))</f>
        <v>-2.47100508006105E-4</v>
      </c>
    </row>
    <row r="428" spans="41:46" ht="11.25" customHeight="1" x14ac:dyDescent="0.25">
      <c r="AO428" s="104" t="s">
        <v>203</v>
      </c>
      <c r="AP428" s="105">
        <f>_xll.qlInterestRateIndexFixingDate(Currency&amp;"ibor"&amp;Tenor,AQ428,Trigger)</f>
        <v>42758</v>
      </c>
      <c r="AQ428" s="105">
        <f>_xll.qlCalendarAdvance(Calendar,AQ427,AO428,"f",,Trigger)</f>
        <v>42760</v>
      </c>
      <c r="AR428" s="105">
        <f>_xll.qlInterestRateIndexMaturity(Currency&amp;"ibor"&amp;Tenor,AQ428,Trigger)</f>
        <v>42793</v>
      </c>
      <c r="AS428" s="257">
        <f>_xll.qlIndexFixing($AC$5,AP428,TRUE,_xll.ohTrigger(Trigger,Trigger1M))</f>
        <v>-2.1129537100953144E-4</v>
      </c>
      <c r="AT428" s="257">
        <f>_xll.qlIndexFixing($AU$1,AP428,TRUE,_xll.ohTrigger(Trigger,Trigger1M))</f>
        <v>-2.414790698201941E-4</v>
      </c>
    </row>
    <row r="429" spans="41:46" ht="11.25" customHeight="1" x14ac:dyDescent="0.25">
      <c r="AO429" s="104" t="s">
        <v>203</v>
      </c>
      <c r="AP429" s="105">
        <f>_xll.qlInterestRateIndexFixingDate(Currency&amp;"ibor"&amp;Tenor,AQ429,Trigger)</f>
        <v>42759</v>
      </c>
      <c r="AQ429" s="105">
        <f>_xll.qlCalendarAdvance(Calendar,AQ428,AO429,"f",,Trigger)</f>
        <v>42761</v>
      </c>
      <c r="AR429" s="105">
        <f>_xll.qlInterestRateIndexMaturity(Currency&amp;"ibor"&amp;Tenor,AQ429,Trigger)</f>
        <v>42793</v>
      </c>
      <c r="AS429" s="257">
        <f>_xll.qlIndexFixing($AC$5,AP429,TRUE,_xll.ohTrigger(Trigger,Trigger1M))</f>
        <v>-2.1064321162708732E-4</v>
      </c>
      <c r="AT429" s="257">
        <f>_xll.qlIndexFixing($AU$1,AP429,TRUE,_xll.ohTrigger(Trigger,Trigger1M))</f>
        <v>-2.4010316942907339E-4</v>
      </c>
    </row>
    <row r="430" spans="41:46" ht="11.25" customHeight="1" x14ac:dyDescent="0.25">
      <c r="AO430" s="104" t="s">
        <v>203</v>
      </c>
      <c r="AP430" s="105">
        <f>_xll.qlInterestRateIndexFixingDate(Currency&amp;"ibor"&amp;Tenor,AQ430,Trigger)</f>
        <v>42760</v>
      </c>
      <c r="AQ430" s="105">
        <f>_xll.qlCalendarAdvance(Calendar,AQ429,AO430,"f",,Trigger)</f>
        <v>42762</v>
      </c>
      <c r="AR430" s="105">
        <f>_xll.qlInterestRateIndexMaturity(Currency&amp;"ibor"&amp;Tenor,AQ430,Trigger)</f>
        <v>42793</v>
      </c>
      <c r="AS430" s="257">
        <f>_xll.qlIndexFixing($AC$5,AP430,TRUE,_xll.ohTrigger(Trigger,Trigger1M))</f>
        <v>-2.0999105144425465E-4</v>
      </c>
      <c r="AT430" s="257">
        <f>_xll.qlIndexFixing($AU$1,AP430,TRUE,_xll.ohTrigger(Trigger,Trigger1M))</f>
        <v>-2.3872441874907684E-4</v>
      </c>
    </row>
    <row r="431" spans="41:46" ht="11.25" customHeight="1" x14ac:dyDescent="0.25">
      <c r="AO431" s="104" t="s">
        <v>203</v>
      </c>
      <c r="AP431" s="105">
        <f>_xll.qlInterestRateIndexFixingDate(Currency&amp;"ibor"&amp;Tenor,AQ431,Trigger)</f>
        <v>42761</v>
      </c>
      <c r="AQ431" s="105">
        <f>_xll.qlCalendarAdvance(Calendar,AQ430,AO431,"f",,Trigger)</f>
        <v>42765</v>
      </c>
      <c r="AR431" s="105">
        <f>_xll.qlInterestRateIndexMaturity(Currency&amp;"ibor"&amp;Tenor,AQ431,Trigger)</f>
        <v>42794</v>
      </c>
      <c r="AS431" s="257">
        <f>_xll.qlIndexFixing($AC$5,AP431,TRUE,_xll.ohTrigger(Trigger,Trigger1M))</f>
        <v>-2.0738228330321155E-4</v>
      </c>
      <c r="AT431" s="257">
        <f>_xll.qlIndexFixing($AU$1,AP431,TRUE,_xll.ohTrigger(Trigger,Trigger1M))</f>
        <v>-2.3314057427373532E-4</v>
      </c>
    </row>
    <row r="432" spans="41:46" ht="11.25" customHeight="1" x14ac:dyDescent="0.25">
      <c r="AO432" s="104" t="s">
        <v>203</v>
      </c>
      <c r="AP432" s="105">
        <f>_xll.qlInterestRateIndexFixingDate(Currency&amp;"ibor"&amp;Tenor,AQ432,Trigger)</f>
        <v>42762</v>
      </c>
      <c r="AQ432" s="105">
        <f>_xll.qlCalendarAdvance(Calendar,AQ431,AO432,"f",,Trigger)</f>
        <v>42766</v>
      </c>
      <c r="AR432" s="105">
        <f>_xll.qlInterestRateIndexMaturity(Currency&amp;"ibor"&amp;Tenor,AQ432,Trigger)</f>
        <v>42794</v>
      </c>
      <c r="AS432" s="257">
        <f>_xll.qlIndexFixing($AC$5,AP432,TRUE,_xll.ohTrigger(Trigger,Trigger1M))</f>
        <v>-2.0673011991696147E-4</v>
      </c>
      <c r="AT432" s="257">
        <f>_xll.qlIndexFixing($AU$1,AP432,TRUE,_xll.ohTrigger(Trigger,Trigger1M))</f>
        <v>-2.317489736542682E-4</v>
      </c>
    </row>
    <row r="433" spans="41:46" ht="11.25" customHeight="1" x14ac:dyDescent="0.25">
      <c r="AO433" s="104" t="s">
        <v>203</v>
      </c>
      <c r="AP433" s="105">
        <f>_xll.qlInterestRateIndexFixingDate(Currency&amp;"ibor"&amp;Tenor,AQ433,Trigger)</f>
        <v>42765</v>
      </c>
      <c r="AQ433" s="105">
        <f>_xll.qlCalendarAdvance(Calendar,AQ432,AO433,"f",,Trigger)</f>
        <v>42767</v>
      </c>
      <c r="AR433" s="105">
        <f>_xll.qlInterestRateIndexMaturity(Currency&amp;"ibor"&amp;Tenor,AQ433,Trigger)</f>
        <v>42795</v>
      </c>
      <c r="AS433" s="257">
        <f>_xll.qlIndexFixing($AC$5,AP433,TRUE,_xll.ohTrigger(Trigger,Trigger1M))</f>
        <v>-2.0542567357887239E-4</v>
      </c>
      <c r="AT433" s="257">
        <f>_xll.qlIndexFixing($AU$1,AP433,TRUE,_xll.ohTrigger(Trigger,Trigger1M))</f>
        <v>-2.2891828763297158E-4</v>
      </c>
    </row>
    <row r="434" spans="41:46" ht="11.25" customHeight="1" x14ac:dyDescent="0.25">
      <c r="AO434" s="104" t="s">
        <v>203</v>
      </c>
      <c r="AP434" s="105">
        <f>_xll.qlInterestRateIndexFixingDate(Currency&amp;"ibor"&amp;Tenor,AQ434,Trigger)</f>
        <v>42766</v>
      </c>
      <c r="AQ434" s="105">
        <f>_xll.qlCalendarAdvance(Calendar,AQ433,AO434,"f",,Trigger)</f>
        <v>42768</v>
      </c>
      <c r="AR434" s="105">
        <f>_xll.qlInterestRateIndexMaturity(Currency&amp;"ibor"&amp;Tenor,AQ434,Trigger)</f>
        <v>42796</v>
      </c>
      <c r="AS434" s="257">
        <f>_xll.qlIndexFixing($AC$5,AP434,TRUE,_xll.ohTrigger(Trigger,Trigger1M))</f>
        <v>-2.0412122710803234E-4</v>
      </c>
      <c r="AT434" s="257">
        <f>_xll.qlIndexFixing($AU$1,AP434,TRUE,_xll.ohTrigger(Trigger,Trigger1M))</f>
        <v>-2.2607898678425213E-4</v>
      </c>
    </row>
    <row r="435" spans="41:46" ht="11.25" customHeight="1" x14ac:dyDescent="0.25">
      <c r="AO435" s="104" t="s">
        <v>203</v>
      </c>
      <c r="AP435" s="105">
        <f>_xll.qlInterestRateIndexFixingDate(Currency&amp;"ibor"&amp;Tenor,AQ435,Trigger)</f>
        <v>42767</v>
      </c>
      <c r="AQ435" s="105">
        <f>_xll.qlCalendarAdvance(Calendar,AQ434,AO435,"f",,Trigger)</f>
        <v>42769</v>
      </c>
      <c r="AR435" s="105">
        <f>_xll.qlInterestRateIndexMaturity(Currency&amp;"ibor"&amp;Tenor,AQ435,Trigger)</f>
        <v>42797</v>
      </c>
      <c r="AS435" s="257">
        <f>_xll.qlIndexFixing($AC$5,AP435,TRUE,_xll.ohTrigger(Trigger,Trigger1M))</f>
        <v>-1.9721470760173228E-4</v>
      </c>
      <c r="AT435" s="257">
        <f>_xll.qlIndexFixing($AU$1,AP435,TRUE,_xll.ohTrigger(Trigger,Trigger1M))</f>
        <v>-2.2323106532273762E-4</v>
      </c>
    </row>
    <row r="436" spans="41:46" ht="11.25" customHeight="1" x14ac:dyDescent="0.25">
      <c r="AO436" s="104" t="s">
        <v>203</v>
      </c>
      <c r="AP436" s="105">
        <f>_xll.qlInterestRateIndexFixingDate(Currency&amp;"ibor"&amp;Tenor,AQ436,Trigger)</f>
        <v>42768</v>
      </c>
      <c r="AQ436" s="105">
        <f>_xll.qlCalendarAdvance(Calendar,AQ435,AO436,"f",,Trigger)</f>
        <v>42772</v>
      </c>
      <c r="AR436" s="105">
        <f>_xll.qlInterestRateIndexMaturity(Currency&amp;"ibor"&amp;Tenor,AQ436,Trigger)</f>
        <v>42800</v>
      </c>
      <c r="AS436" s="257">
        <f>_xll.qlIndexFixing($AC$5,AP436,TRUE,_xll.ohTrigger(Trigger,Trigger1M))</f>
        <v>-1.7639074016988815E-4</v>
      </c>
      <c r="AT436" s="257">
        <f>_xll.qlIndexFixing($AU$1,AP436,TRUE,_xll.ohTrigger(Trigger,Trigger1M))</f>
        <v>-2.1463551945766213E-4</v>
      </c>
    </row>
    <row r="437" spans="41:46" ht="11.25" customHeight="1" x14ac:dyDescent="0.25">
      <c r="AO437" s="104" t="s">
        <v>203</v>
      </c>
      <c r="AP437" s="105">
        <f>_xll.qlInterestRateIndexFixingDate(Currency&amp;"ibor"&amp;Tenor,AQ437,Trigger)</f>
        <v>42769</v>
      </c>
      <c r="AQ437" s="105">
        <f>_xll.qlCalendarAdvance(Calendar,AQ436,AO437,"f",,Trigger)</f>
        <v>42773</v>
      </c>
      <c r="AR437" s="105">
        <f>_xll.qlInterestRateIndexMaturity(Currency&amp;"ibor"&amp;Tenor,AQ437,Trigger)</f>
        <v>42801</v>
      </c>
      <c r="AS437" s="257">
        <f>_xll.qlIndexFixing($AC$5,AP437,TRUE,_xll.ohTrigger(Trigger,Trigger1M))</f>
        <v>-1.6941461463122157E-4</v>
      </c>
      <c r="AT437" s="257">
        <f>_xll.qlIndexFixing($AU$1,AP437,TRUE,_xll.ohTrigger(Trigger,Trigger1M))</f>
        <v>-2.1175305772978627E-4</v>
      </c>
    </row>
    <row r="438" spans="41:46" ht="11.25" customHeight="1" x14ac:dyDescent="0.25">
      <c r="AO438" s="104" t="s">
        <v>203</v>
      </c>
      <c r="AP438" s="105">
        <f>_xll.qlInterestRateIndexFixingDate(Currency&amp;"ibor"&amp;Tenor,AQ438,Trigger)</f>
        <v>42772</v>
      </c>
      <c r="AQ438" s="105">
        <f>_xll.qlCalendarAdvance(Calendar,AQ437,AO438,"f",,Trigger)</f>
        <v>42774</v>
      </c>
      <c r="AR438" s="105">
        <f>_xll.qlInterestRateIndexMaturity(Currency&amp;"ibor"&amp;Tenor,AQ438,Trigger)</f>
        <v>42802</v>
      </c>
      <c r="AS438" s="257">
        <f>_xll.qlIndexFixing($AC$5,AP438,TRUE,_xll.ohTrigger(Trigger,Trigger1M))</f>
        <v>-1.624210875123782E-4</v>
      </c>
      <c r="AT438" s="257">
        <f>_xll.qlIndexFixing($AU$1,AP438,TRUE,_xll.ohTrigger(Trigger,Trigger1M))</f>
        <v>-2.0886194648081106E-4</v>
      </c>
    </row>
    <row r="439" spans="41:46" ht="11.25" customHeight="1" x14ac:dyDescent="0.25">
      <c r="AO439" s="104" t="s">
        <v>203</v>
      </c>
      <c r="AP439" s="105">
        <f>_xll.qlInterestRateIndexFixingDate(Currency&amp;"ibor"&amp;Tenor,AQ439,Trigger)</f>
        <v>42773</v>
      </c>
      <c r="AQ439" s="105">
        <f>_xll.qlCalendarAdvance(Calendar,AQ438,AO439,"f",,Trigger)</f>
        <v>42775</v>
      </c>
      <c r="AR439" s="105">
        <f>_xll.qlInterestRateIndexMaturity(Currency&amp;"ibor"&amp;Tenor,AQ439,Trigger)</f>
        <v>42803</v>
      </c>
      <c r="AS439" s="257">
        <f>_xll.qlIndexFixing($AC$5,AP439,TRUE,_xll.ohTrigger(Trigger,Trigger1M))</f>
        <v>-1.554101587905191E-4</v>
      </c>
      <c r="AT439" s="257">
        <f>_xll.qlIndexFixing($AU$1,AP439,TRUE,_xll.ohTrigger(Trigger,Trigger1M))</f>
        <v>-2.0596217992108201E-4</v>
      </c>
    </row>
    <row r="440" spans="41:46" ht="11.25" customHeight="1" x14ac:dyDescent="0.25">
      <c r="AO440" s="104" t="s">
        <v>203</v>
      </c>
      <c r="AP440" s="105">
        <f>_xll.qlInterestRateIndexFixingDate(Currency&amp;"ibor"&amp;Tenor,AQ440,Trigger)</f>
        <v>42774</v>
      </c>
      <c r="AQ440" s="105">
        <f>_xll.qlCalendarAdvance(Calendar,AQ439,AO440,"f",,Trigger)</f>
        <v>42776</v>
      </c>
      <c r="AR440" s="105">
        <f>_xll.qlInterestRateIndexMaturity(Currency&amp;"ibor"&amp;Tenor,AQ440,Trigger)</f>
        <v>42804</v>
      </c>
      <c r="AS440" s="257">
        <f>_xll.qlIndexFixing($AC$5,AP440,TRUE,_xll.ohTrigger(Trigger,Trigger1M))</f>
        <v>-1.4838182843424086E-4</v>
      </c>
      <c r="AT440" s="257">
        <f>_xll.qlIndexFixing($AU$1,AP440,TRUE,_xll.ohTrigger(Trigger,Trigger1M))</f>
        <v>-2.0305375227379154E-4</v>
      </c>
    </row>
    <row r="441" spans="41:46" ht="11.25" customHeight="1" x14ac:dyDescent="0.25">
      <c r="AO441" s="104" t="s">
        <v>203</v>
      </c>
      <c r="AP441" s="105">
        <f>_xll.qlInterestRateIndexFixingDate(Currency&amp;"ibor"&amp;Tenor,AQ441,Trigger)</f>
        <v>42775</v>
      </c>
      <c r="AQ441" s="105">
        <f>_xll.qlCalendarAdvance(Calendar,AQ440,AO441,"f",,Trigger)</f>
        <v>42779</v>
      </c>
      <c r="AR441" s="105">
        <f>_xll.qlInterestRateIndexMaturity(Currency&amp;"ibor"&amp;Tenor,AQ441,Trigger)</f>
        <v>42807</v>
      </c>
      <c r="AS441" s="257">
        <f>_xll.qlIndexFixing($AC$5,AP441,TRUE,_xll.ohTrigger(Trigger,Trigger1M))</f>
        <v>-1.2719242726484073E-4</v>
      </c>
      <c r="AT441" s="257">
        <f>_xll.qlIndexFixing($AU$1,AP441,TRUE,_xll.ohTrigger(Trigger,Trigger1M))</f>
        <v>-1.9427644496424916E-4</v>
      </c>
    </row>
    <row r="442" spans="41:46" ht="11.25" customHeight="1" x14ac:dyDescent="0.25">
      <c r="AO442" s="104" t="s">
        <v>203</v>
      </c>
      <c r="AP442" s="105">
        <f>_xll.qlInterestRateIndexFixingDate(Currency&amp;"ibor"&amp;Tenor,AQ442,Trigger)</f>
        <v>42776</v>
      </c>
      <c r="AQ442" s="105">
        <f>_xll.qlCalendarAdvance(Calendar,AQ441,AO442,"f",,Trigger)</f>
        <v>42780</v>
      </c>
      <c r="AR442" s="105">
        <f>_xll.qlInterestRateIndexMaturity(Currency&amp;"ibor"&amp;Tenor,AQ442,Trigger)</f>
        <v>42808</v>
      </c>
      <c r="AS442" s="257">
        <f>_xll.qlIndexFixing($AC$5,AP442,TRUE,_xll.ohTrigger(Trigger,Trigger1M))</f>
        <v>-1.200944900811177E-4</v>
      </c>
      <c r="AT442" s="257">
        <f>_xll.qlIndexFixing($AU$1,AP442,TRUE,_xll.ohTrigger(Trigger,Trigger1M))</f>
        <v>-1.9133331512869285E-4</v>
      </c>
    </row>
    <row r="443" spans="41:46" ht="11.25" customHeight="1" x14ac:dyDescent="0.25">
      <c r="AO443" s="104" t="s">
        <v>203</v>
      </c>
      <c r="AP443" s="105">
        <f>_xll.qlInterestRateIndexFixingDate(Currency&amp;"ibor"&amp;Tenor,AQ443,Trigger)</f>
        <v>42779</v>
      </c>
      <c r="AQ443" s="105">
        <f>_xll.qlCalendarAdvance(Calendar,AQ442,AO443,"f",,Trigger)</f>
        <v>42781</v>
      </c>
      <c r="AR443" s="105">
        <f>_xll.qlInterestRateIndexMaturity(Currency&amp;"ibor"&amp;Tenor,AQ443,Trigger)</f>
        <v>42809</v>
      </c>
      <c r="AS443" s="257">
        <f>_xll.qlIndexFixing($AC$5,AP443,TRUE,_xll.ohTrigger(Trigger,Trigger1M))</f>
        <v>-1.1297915112023256E-4</v>
      </c>
      <c r="AT443" s="257">
        <f>_xll.qlIndexFixing($AU$1,AP443,TRUE,_xll.ohTrigger(Trigger,Trigger1M))</f>
        <v>-1.8838149529013367E-4</v>
      </c>
    </row>
    <row r="444" spans="41:46" ht="11.25" customHeight="1" x14ac:dyDescent="0.25">
      <c r="AO444" s="104" t="s">
        <v>203</v>
      </c>
      <c r="AP444" s="105">
        <f>_xll.qlInterestRateIndexFixingDate(Currency&amp;"ibor"&amp;Tenor,AQ444,Trigger)</f>
        <v>42780</v>
      </c>
      <c r="AQ444" s="105">
        <f>_xll.qlCalendarAdvance(Calendar,AQ443,AO444,"f",,Trigger)</f>
        <v>42782</v>
      </c>
      <c r="AR444" s="105">
        <f>_xll.qlInterestRateIndexMaturity(Currency&amp;"ibor"&amp;Tenor,AQ444,Trigger)</f>
        <v>42810</v>
      </c>
      <c r="AS444" s="257">
        <f>_xll.qlIndexFixing($AC$5,AP444,TRUE,_xll.ohTrigger(Trigger,Trigger1M))</f>
        <v>-1.0584641035220927E-4</v>
      </c>
      <c r="AT444" s="257">
        <f>_xll.qlIndexFixing($AU$1,AP444,TRUE,_xll.ohTrigger(Trigger,Trigger1M))</f>
        <v>-1.8542097966462682E-4</v>
      </c>
    </row>
    <row r="445" spans="41:46" ht="11.25" customHeight="1" x14ac:dyDescent="0.25">
      <c r="AO445" s="104" t="s">
        <v>203</v>
      </c>
      <c r="AP445" s="105">
        <f>_xll.qlInterestRateIndexFixingDate(Currency&amp;"ibor"&amp;Tenor,AQ445,Trigger)</f>
        <v>42781</v>
      </c>
      <c r="AQ445" s="105">
        <f>_xll.qlCalendarAdvance(Calendar,AQ444,AO445,"f",,Trigger)</f>
        <v>42783</v>
      </c>
      <c r="AR445" s="105">
        <f>_xll.qlInterestRateIndexMaturity(Currency&amp;"ibor"&amp;Tenor,AQ445,Trigger)</f>
        <v>42811</v>
      </c>
      <c r="AS445" s="257">
        <f>_xll.qlIndexFixing($AC$5,AP445,TRUE,_xll.ohTrigger(Trigger,Trigger1M))</f>
        <v>-9.86962677456444E-5</v>
      </c>
      <c r="AT445" s="257">
        <f>_xll.qlIndexFixing($AU$1,AP445,TRUE,_xll.ohTrigger(Trigger,Trigger1M))</f>
        <v>-1.8245176246965502E-4</v>
      </c>
    </row>
    <row r="446" spans="41:46" ht="11.25" customHeight="1" x14ac:dyDescent="0.25">
      <c r="AO446" s="104" t="s">
        <v>203</v>
      </c>
      <c r="AP446" s="105">
        <f>_xll.qlInterestRateIndexFixingDate(Currency&amp;"ibor"&amp;Tenor,AQ446,Trigger)</f>
        <v>42782</v>
      </c>
      <c r="AQ446" s="105">
        <f>_xll.qlCalendarAdvance(Calendar,AQ445,AO446,"f",,Trigger)</f>
        <v>42786</v>
      </c>
      <c r="AR446" s="105">
        <f>_xll.qlInterestRateIndexMaturity(Currency&amp;"ibor"&amp;Tenor,AQ446,Trigger)</f>
        <v>42814</v>
      </c>
      <c r="AS446" s="257">
        <f>_xll.qlIndexFixing($AC$5,AP446,TRUE,_xll.ohTrigger(Trigger,Trigger1M))</f>
        <v>-7.7141428622061264E-5</v>
      </c>
      <c r="AT446" s="257">
        <f>_xll.qlIndexFixing($AU$1,AP446,TRUE,_xll.ohTrigger(Trigger,Trigger1M))</f>
        <v>-1.7349184362707476E-4</v>
      </c>
    </row>
    <row r="447" spans="41:46" ht="11.25" customHeight="1" x14ac:dyDescent="0.25">
      <c r="AO447" s="104" t="s">
        <v>203</v>
      </c>
      <c r="AP447" s="105">
        <f>_xll.qlInterestRateIndexFixingDate(Currency&amp;"ibor"&amp;Tenor,AQ447,Trigger)</f>
        <v>42783</v>
      </c>
      <c r="AQ447" s="105">
        <f>_xll.qlCalendarAdvance(Calendar,AQ446,AO447,"f",,Trigger)</f>
        <v>42787</v>
      </c>
      <c r="AR447" s="105">
        <f>_xll.qlInterestRateIndexMaturity(Currency&amp;"ibor"&amp;Tenor,AQ447,Trigger)</f>
        <v>42815</v>
      </c>
      <c r="AS447" s="257">
        <f>_xll.qlIndexFixing($AC$5,AP447,TRUE,_xll.ohTrigger(Trigger,Trigger1M))</f>
        <v>-6.992167838440873E-5</v>
      </c>
      <c r="AT447" s="257">
        <f>_xll.qlIndexFixing($AU$1,AP447,TRUE,_xll.ohTrigger(Trigger,Trigger1M))</f>
        <v>-1.7048776232193267E-4</v>
      </c>
    </row>
    <row r="448" spans="41:46" ht="11.25" customHeight="1" x14ac:dyDescent="0.25">
      <c r="AO448" s="104" t="s">
        <v>203</v>
      </c>
      <c r="AP448" s="105">
        <f>_xll.qlInterestRateIndexFixingDate(Currency&amp;"ibor"&amp;Tenor,AQ448,Trigger)</f>
        <v>42786</v>
      </c>
      <c r="AQ448" s="105">
        <f>_xll.qlCalendarAdvance(Calendar,AQ447,AO448,"f",,Trigger)</f>
        <v>42788</v>
      </c>
      <c r="AR448" s="105">
        <f>_xll.qlInterestRateIndexMaturity(Currency&amp;"ibor"&amp;Tenor,AQ448,Trigger)</f>
        <v>42816</v>
      </c>
      <c r="AS448" s="257">
        <f>_xll.qlIndexFixing($AC$5,AP448,TRUE,_xll.ohTrigger(Trigger,Trigger1M))</f>
        <v>-6.2684526162616797E-5</v>
      </c>
      <c r="AT448" s="257">
        <f>_xll.qlIndexFixing($AU$1,AP448,TRUE,_xll.ohTrigger(Trigger,Trigger1M))</f>
        <v>-1.6747495052760186E-4</v>
      </c>
    </row>
    <row r="449" spans="41:46" ht="11.25" customHeight="1" x14ac:dyDescent="0.25">
      <c r="AO449" s="104" t="s">
        <v>203</v>
      </c>
      <c r="AP449" s="105">
        <f>_xll.qlInterestRateIndexFixingDate(Currency&amp;"ibor"&amp;Tenor,AQ449,Trigger)</f>
        <v>42787</v>
      </c>
      <c r="AQ449" s="105">
        <f>_xll.qlCalendarAdvance(Calendar,AQ448,AO449,"f",,Trigger)</f>
        <v>42789</v>
      </c>
      <c r="AR449" s="105">
        <f>_xll.qlInterestRateIndexMaturity(Currency&amp;"ibor"&amp;Tenor,AQ449,Trigger)</f>
        <v>42817</v>
      </c>
      <c r="AS449" s="257">
        <f>_xll.qlIndexFixing($AC$5,AP449,TRUE,_xll.ohTrigger(Trigger,Trigger1M))</f>
        <v>-5.5429971928136877E-5</v>
      </c>
      <c r="AT449" s="257">
        <f>_xll.qlIndexFixing($AU$1,AP449,TRUE,_xll.ohTrigger(Trigger,Trigger1M))</f>
        <v>-1.6445340246584728E-4</v>
      </c>
    </row>
    <row r="450" spans="41:46" ht="11.25" customHeight="1" x14ac:dyDescent="0.25">
      <c r="AO450" s="104" t="s">
        <v>203</v>
      </c>
      <c r="AP450" s="105">
        <f>_xll.qlInterestRateIndexFixingDate(Currency&amp;"ibor"&amp;Tenor,AQ450,Trigger)</f>
        <v>42788</v>
      </c>
      <c r="AQ450" s="105">
        <f>_xll.qlCalendarAdvance(Calendar,AQ449,AO450,"f",,Trigger)</f>
        <v>42790</v>
      </c>
      <c r="AR450" s="105">
        <f>_xll.qlInterestRateIndexMaturity(Currency&amp;"ibor"&amp;Tenor,AQ450,Trigger)</f>
        <v>42818</v>
      </c>
      <c r="AS450" s="257">
        <f>_xll.qlIndexFixing($AC$5,AP450,TRUE,_xll.ohTrigger(Trigger,Trigger1M))</f>
        <v>-4.8158015653847788E-5</v>
      </c>
      <c r="AT450" s="257">
        <f>_xll.qlIndexFixing($AU$1,AP450,TRUE,_xll.ohTrigger(Trigger,Trigger1M))</f>
        <v>-1.6142311235415159E-4</v>
      </c>
    </row>
    <row r="451" spans="41:46" ht="11.25" customHeight="1" x14ac:dyDescent="0.25">
      <c r="AO451" s="104" t="s">
        <v>203</v>
      </c>
      <c r="AP451" s="105">
        <f>_xll.qlInterestRateIndexFixingDate(Currency&amp;"ibor"&amp;Tenor,AQ451,Trigger)</f>
        <v>42789</v>
      </c>
      <c r="AQ451" s="105">
        <f>_xll.qlCalendarAdvance(Calendar,AQ450,AO451,"f",,Trigger)</f>
        <v>42793</v>
      </c>
      <c r="AR451" s="105">
        <f>_xll.qlInterestRateIndexMaturity(Currency&amp;"ibor"&amp;Tenor,AQ451,Trigger)</f>
        <v>42821</v>
      </c>
      <c r="AS451" s="257">
        <f>_xll.qlIndexFixing($AC$5,AP451,TRUE,_xll.ohTrigger(Trigger,Trigger1M))</f>
        <v>-2.6237734289510529E-5</v>
      </c>
      <c r="AT451" s="257">
        <f>_xll.qlIndexFixing($AU$1,AP451,TRUE,_xll.ohTrigger(Trigger,Trigger1M))</f>
        <v>-1.5227973187283337E-4</v>
      </c>
    </row>
    <row r="452" spans="41:46" ht="11.25" customHeight="1" x14ac:dyDescent="0.25">
      <c r="AO452" s="104" t="s">
        <v>203</v>
      </c>
      <c r="AP452" s="105">
        <f>_xll.qlInterestRateIndexFixingDate(Currency&amp;"ibor"&amp;Tenor,AQ452,Trigger)</f>
        <v>42790</v>
      </c>
      <c r="AQ452" s="105">
        <f>_xll.qlCalendarAdvance(Calendar,AQ451,AO452,"f",,Trigger)</f>
        <v>42794</v>
      </c>
      <c r="AR452" s="105">
        <f>_xll.qlInterestRateIndexMaturity(Currency&amp;"ibor"&amp;Tenor,AQ452,Trigger)</f>
        <v>42825</v>
      </c>
      <c r="AS452" s="257">
        <f>_xll.qlIndexFixing($AC$5,AP452,TRUE,_xll.ohTrigger(Trigger,Trigger1M))</f>
        <v>-1.5129518181503904E-5</v>
      </c>
      <c r="AT452" s="257">
        <f>_xll.qlIndexFixing($AU$1,AP452,TRUE,_xll.ohTrigger(Trigger,Trigger1M))</f>
        <v>-1.4453516266284497E-4</v>
      </c>
    </row>
    <row r="453" spans="41:46" ht="11.25" customHeight="1" x14ac:dyDescent="0.25">
      <c r="AO453" s="104" t="s">
        <v>203</v>
      </c>
      <c r="AP453" s="105">
        <f>_xll.qlInterestRateIndexFixingDate(Currency&amp;"ibor"&amp;Tenor,AQ453,Trigger)</f>
        <v>42793</v>
      </c>
      <c r="AQ453" s="105">
        <f>_xll.qlCalendarAdvance(Calendar,AQ452,AO453,"f",,Trigger)</f>
        <v>42795</v>
      </c>
      <c r="AR453" s="105">
        <f>_xll.qlInterestRateIndexMaturity(Currency&amp;"ibor"&amp;Tenor,AQ453,Trigger)</f>
        <v>42828</v>
      </c>
      <c r="AS453" s="257">
        <f>_xll.qlIndexFixing($AC$5,AP453,TRUE,_xll.ohTrigger(Trigger,Trigger1M))</f>
        <v>-6.2120009790657029E-6</v>
      </c>
      <c r="AT453" s="257">
        <f>_xll.qlIndexFixing($AU$1,AP453,TRUE,_xll.ohTrigger(Trigger,Trigger1M))</f>
        <v>-1.3830485490922746E-4</v>
      </c>
    </row>
    <row r="454" spans="41:46" ht="11.25" customHeight="1" x14ac:dyDescent="0.25">
      <c r="AO454" s="104" t="s">
        <v>203</v>
      </c>
      <c r="AP454" s="105">
        <f>_xll.qlInterestRateIndexFixingDate(Currency&amp;"ibor"&amp;Tenor,AQ454,Trigger)</f>
        <v>42794</v>
      </c>
      <c r="AQ454" s="105">
        <f>_xll.qlCalendarAdvance(Calendar,AQ453,AO454,"f",,Trigger)</f>
        <v>42796</v>
      </c>
      <c r="AR454" s="105">
        <f>_xll.qlInterestRateIndexMaturity(Currency&amp;"ibor"&amp;Tenor,AQ454,Trigger)</f>
        <v>42828</v>
      </c>
      <c r="AS454" s="257">
        <f>_xll.qlIndexFixing($AC$5,AP454,TRUE,_xll.ohTrigger(Trigger,Trigger1M))</f>
        <v>-5.776109553157216E-7</v>
      </c>
      <c r="AT454" s="257">
        <f>_xll.qlIndexFixing($AU$1,AP454,TRUE,_xll.ohTrigger(Trigger,Trigger1M))</f>
        <v>-1.3677734615288872E-4</v>
      </c>
    </row>
    <row r="455" spans="41:46" ht="11.25" customHeight="1" x14ac:dyDescent="0.25">
      <c r="AO455" s="104" t="s">
        <v>203</v>
      </c>
      <c r="AP455" s="105">
        <f>_xll.qlInterestRateIndexFixingDate(Currency&amp;"ibor"&amp;Tenor,AQ455,Trigger)</f>
        <v>42795</v>
      </c>
      <c r="AQ455" s="105">
        <f>_xll.qlCalendarAdvance(Calendar,AQ454,AO455,"f",,Trigger)</f>
        <v>42797</v>
      </c>
      <c r="AR455" s="105">
        <f>_xll.qlInterestRateIndexMaturity(Currency&amp;"ibor"&amp;Tenor,AQ455,Trigger)</f>
        <v>42828</v>
      </c>
      <c r="AS455" s="257">
        <f>_xll.qlIndexFixing($AC$5,AP455,TRUE,_xll.ohTrigger(Trigger,Trigger1M))</f>
        <v>3.1819483306281329E-7</v>
      </c>
      <c r="AT455" s="257">
        <f>_xll.qlIndexFixing($AU$1,AP455,TRUE,_xll.ohTrigger(Trigger,Trigger1M))</f>
        <v>-1.3524692032113934E-4</v>
      </c>
    </row>
    <row r="456" spans="41:46" ht="11.25" customHeight="1" x14ac:dyDescent="0.25">
      <c r="AO456" s="104" t="s">
        <v>203</v>
      </c>
      <c r="AP456" s="105">
        <f>_xll.qlInterestRateIndexFixingDate(Currency&amp;"ibor"&amp;Tenor,AQ456,Trigger)</f>
        <v>42796</v>
      </c>
      <c r="AQ456" s="105">
        <f>_xll.qlCalendarAdvance(Calendar,AQ455,AO456,"f",,Trigger)</f>
        <v>42800</v>
      </c>
      <c r="AR456" s="105">
        <f>_xll.qlInterestRateIndexMaturity(Currency&amp;"ibor"&amp;Tenor,AQ456,Trigger)</f>
        <v>42831</v>
      </c>
      <c r="AS456" s="257">
        <f>_xll.qlIndexFixing($AC$5,AP456,TRUE,_xll.ohTrigger(Trigger,Trigger1M))</f>
        <v>5.6930310195079143E-6</v>
      </c>
      <c r="AT456" s="257">
        <f>_xll.qlIndexFixing($AU$1,AP456,TRUE,_xll.ohTrigger(Trigger,Trigger1M))</f>
        <v>-1.2587950440335141E-4</v>
      </c>
    </row>
    <row r="457" spans="41:46" ht="11.25" customHeight="1" x14ac:dyDescent="0.25">
      <c r="AO457" s="104" t="s">
        <v>203</v>
      </c>
      <c r="AP457" s="105">
        <f>_xll.qlInterestRateIndexFixingDate(Currency&amp;"ibor"&amp;Tenor,AQ457,Trigger)</f>
        <v>42797</v>
      </c>
      <c r="AQ457" s="105">
        <f>_xll.qlCalendarAdvance(Calendar,AQ456,AO457,"f",,Trigger)</f>
        <v>42801</v>
      </c>
      <c r="AR457" s="105">
        <f>_xll.qlInterestRateIndexMaturity(Currency&amp;"ibor"&amp;Tenor,AQ457,Trigger)</f>
        <v>42832</v>
      </c>
      <c r="AS457" s="257">
        <f>_xll.qlIndexFixing($AC$5,AP457,TRUE,_xll.ohTrigger(Trigger,Trigger1M))</f>
        <v>7.4846436326134104E-6</v>
      </c>
      <c r="AT457" s="257">
        <f>_xll.qlIndexFixing($AU$1,AP457,TRUE,_xll.ohTrigger(Trigger,Trigger1M))</f>
        <v>-1.2273941131328705E-4</v>
      </c>
    </row>
    <row r="458" spans="41:46" ht="11.25" customHeight="1" x14ac:dyDescent="0.25">
      <c r="AO458" s="104" t="s">
        <v>203</v>
      </c>
      <c r="AP458" s="105">
        <f>_xll.qlInterestRateIndexFixingDate(Currency&amp;"ibor"&amp;Tenor,AQ458,Trigger)</f>
        <v>42800</v>
      </c>
      <c r="AQ458" s="105">
        <f>_xll.qlCalendarAdvance(Calendar,AQ457,AO458,"f",,Trigger)</f>
        <v>42802</v>
      </c>
      <c r="AR458" s="105">
        <f>_xll.qlInterestRateIndexMaturity(Currency&amp;"ibor"&amp;Tenor,AQ458,Trigger)</f>
        <v>42835</v>
      </c>
      <c r="AS458" s="257">
        <f>_xll.qlIndexFixing($AC$5,AP458,TRUE,_xll.ohTrigger(Trigger,Trigger1M))</f>
        <v>1.1067870031376195E-5</v>
      </c>
      <c r="AT458" s="257">
        <f>_xll.qlIndexFixing($AU$1,AP458,TRUE,_xll.ohTrigger(Trigger,Trigger1M))</f>
        <v>-1.1638562294398596E-4</v>
      </c>
    </row>
    <row r="459" spans="41:46" ht="11.25" customHeight="1" x14ac:dyDescent="0.25">
      <c r="AO459" s="104" t="s">
        <v>203</v>
      </c>
      <c r="AP459" s="105">
        <f>_xll.qlInterestRateIndexFixingDate(Currency&amp;"ibor"&amp;Tenor,AQ459,Trigger)</f>
        <v>42801</v>
      </c>
      <c r="AQ459" s="105">
        <f>_xll.qlCalendarAdvance(Calendar,AQ458,AO459,"f",,Trigger)</f>
        <v>42803</v>
      </c>
      <c r="AR459" s="105">
        <f>_xll.qlInterestRateIndexMaturity(Currency&amp;"ibor"&amp;Tenor,AQ459,Trigger)</f>
        <v>42835</v>
      </c>
      <c r="AS459" s="257">
        <f>_xll.qlIndexFixing($AC$5,AP459,TRUE,_xll.ohTrigger(Trigger,Trigger1M))</f>
        <v>1.1963676579407334E-5</v>
      </c>
      <c r="AT459" s="257">
        <f>_xll.qlIndexFixing($AU$1,AP459,TRUE,_xll.ohTrigger(Trigger,Trigger1M))</f>
        <v>-1.1482737052453951E-4</v>
      </c>
    </row>
    <row r="460" spans="41:46" ht="11.25" customHeight="1" x14ac:dyDescent="0.25">
      <c r="AO460" s="104" t="s">
        <v>203</v>
      </c>
      <c r="AP460" s="105">
        <f>_xll.qlInterestRateIndexFixingDate(Currency&amp;"ibor"&amp;Tenor,AQ460,Trigger)</f>
        <v>42802</v>
      </c>
      <c r="AQ460" s="105">
        <f>_xll.qlCalendarAdvance(Calendar,AQ459,AO460,"f",,Trigger)</f>
        <v>42804</v>
      </c>
      <c r="AR460" s="105">
        <f>_xll.qlInterestRateIndexMaturity(Currency&amp;"ibor"&amp;Tenor,AQ460,Trigger)</f>
        <v>42835</v>
      </c>
      <c r="AS460" s="257">
        <f>_xll.qlIndexFixing($AC$5,AP460,TRUE,_xll.ohTrigger(Trigger,Trigger1M))</f>
        <v>1.2859483137694199E-5</v>
      </c>
      <c r="AT460" s="257">
        <f>_xll.qlIndexFixing($AU$1,AP460,TRUE,_xll.ohTrigger(Trigger,Trigger1M))</f>
        <v>-1.1326618769999072E-4</v>
      </c>
    </row>
    <row r="461" spans="41:46" ht="11.25" customHeight="1" x14ac:dyDescent="0.25">
      <c r="AO461" s="104" t="s">
        <v>203</v>
      </c>
      <c r="AP461" s="105">
        <f>_xll.qlInterestRateIndexFixingDate(Currency&amp;"ibor"&amp;Tenor,AQ461,Trigger)</f>
        <v>42803</v>
      </c>
      <c r="AQ461" s="105">
        <f>_xll.qlCalendarAdvance(Calendar,AQ460,AO461,"f",,Trigger)</f>
        <v>42807</v>
      </c>
      <c r="AR461" s="105">
        <f>_xll.qlInterestRateIndexMaturity(Currency&amp;"ibor"&amp;Tenor,AQ461,Trigger)</f>
        <v>42838</v>
      </c>
      <c r="AS461" s="257">
        <f>_xll.qlIndexFixing($AC$5,AP461,TRUE,_xll.ohTrigger(Trigger,Trigger1M))</f>
        <v>1.8234325128528526E-5</v>
      </c>
      <c r="AT461" s="257">
        <f>_xll.qlIndexFixing($AU$1,AP461,TRUE,_xll.ohTrigger(Trigger,Trigger1M))</f>
        <v>-1.0371342611693555E-4</v>
      </c>
    </row>
    <row r="462" spans="41:46" ht="11.25" customHeight="1" x14ac:dyDescent="0.25">
      <c r="AO462" s="104" t="s">
        <v>203</v>
      </c>
      <c r="AP462" s="105">
        <f>_xll.qlInterestRateIndexFixingDate(Currency&amp;"ibor"&amp;Tenor,AQ462,Trigger)</f>
        <v>42804</v>
      </c>
      <c r="AQ462" s="105">
        <f>_xll.qlCalendarAdvance(Calendar,AQ461,AO462,"f",,Trigger)</f>
        <v>42808</v>
      </c>
      <c r="AR462" s="105">
        <f>_xll.qlInterestRateIndexMaturity(Currency&amp;"ibor"&amp;Tenor,AQ462,Trigger)</f>
        <v>42843</v>
      </c>
      <c r="AS462" s="257">
        <f>_xll.qlIndexFixing($AC$5,AP462,TRUE,_xll.ohTrigger(Trigger,Trigger1M))</f>
        <v>2.3609172703688485E-5</v>
      </c>
      <c r="AT462" s="257">
        <f>_xll.qlIndexFixing($AU$1,AP462,TRUE,_xll.ohTrigger(Trigger,Trigger1M))</f>
        <v>-9.3983336308817964E-5</v>
      </c>
    </row>
    <row r="463" spans="41:46" ht="11.25" customHeight="1" x14ac:dyDescent="0.25">
      <c r="AO463" s="104" t="s">
        <v>203</v>
      </c>
      <c r="AP463" s="105">
        <f>_xll.qlInterestRateIndexFixingDate(Currency&amp;"ibor"&amp;Tenor,AQ463,Trigger)</f>
        <v>42807</v>
      </c>
      <c r="AQ463" s="105">
        <f>_xll.qlCalendarAdvance(Calendar,AQ462,AO463,"f",,Trigger)</f>
        <v>42809</v>
      </c>
      <c r="AR463" s="105">
        <f>_xll.qlInterestRateIndexMaturity(Currency&amp;"ibor"&amp;Tenor,AQ463,Trigger)</f>
        <v>42843</v>
      </c>
      <c r="AS463" s="257">
        <f>_xll.qlIndexFixing($AC$5,AP463,TRUE,_xll.ohTrigger(Trigger,Trigger1M))</f>
        <v>2.4504979765360702E-5</v>
      </c>
      <c r="AT463" s="257">
        <f>_xll.qlIndexFixing($AU$1,AP463,TRUE,_xll.ohTrigger(Trigger,Trigger1M))</f>
        <v>-9.239566320275744E-5</v>
      </c>
    </row>
    <row r="464" spans="41:46" ht="11.25" customHeight="1" x14ac:dyDescent="0.25">
      <c r="AO464" s="104" t="s">
        <v>203</v>
      </c>
      <c r="AP464" s="105">
        <f>_xll.qlInterestRateIndexFixingDate(Currency&amp;"ibor"&amp;Tenor,AQ464,Trigger)</f>
        <v>42808</v>
      </c>
      <c r="AQ464" s="105">
        <f>_xll.qlCalendarAdvance(Calendar,AQ463,AO464,"f",,Trigger)</f>
        <v>42810</v>
      </c>
      <c r="AR464" s="105">
        <f>_xll.qlInterestRateIndexMaturity(Currency&amp;"ibor"&amp;Tenor,AQ464,Trigger)</f>
        <v>42843</v>
      </c>
      <c r="AS464" s="257">
        <f>_xll.qlIndexFixing($AC$5,AP464,TRUE,_xll.ohTrigger(Trigger,Trigger1M))</f>
        <v>2.5400786778171572E-5</v>
      </c>
      <c r="AT464" s="257">
        <f>_xll.qlIndexFixing($AU$1,AP464,TRUE,_xll.ohTrigger(Trigger,Trigger1M))</f>
        <v>-9.0805047328663079E-5</v>
      </c>
    </row>
    <row r="465" spans="41:46" ht="11.25" customHeight="1" x14ac:dyDescent="0.25">
      <c r="AO465" s="104" t="s">
        <v>203</v>
      </c>
      <c r="AP465" s="105">
        <f>_xll.qlInterestRateIndexFixingDate(Currency&amp;"ibor"&amp;Tenor,AQ465,Trigger)</f>
        <v>42809</v>
      </c>
      <c r="AQ465" s="105">
        <f>_xll.qlCalendarAdvance(Calendar,AQ464,AO465,"f",,Trigger)</f>
        <v>42811</v>
      </c>
      <c r="AR465" s="105">
        <f>_xll.qlInterestRateIndexMaturity(Currency&amp;"ibor"&amp;Tenor,AQ465,Trigger)</f>
        <v>42843</v>
      </c>
      <c r="AS465" s="257">
        <f>_xll.qlIndexFixing($AC$5,AP465,TRUE,_xll.ohTrigger(Trigger,Trigger1M))</f>
        <v>2.6296593740038343E-5</v>
      </c>
      <c r="AT465" s="257">
        <f>_xll.qlIndexFixing($AU$1,AP465,TRUE,_xll.ohTrigger(Trigger,Trigger1M))</f>
        <v>-8.9211487258739064E-5</v>
      </c>
    </row>
    <row r="466" spans="41:46" ht="11.25" customHeight="1" x14ac:dyDescent="0.25">
      <c r="AO466" s="104" t="s">
        <v>203</v>
      </c>
      <c r="AP466" s="105">
        <f>_xll.qlInterestRateIndexFixingDate(Currency&amp;"ibor"&amp;Tenor,AQ466,Trigger)</f>
        <v>42810</v>
      </c>
      <c r="AQ466" s="105">
        <f>_xll.qlCalendarAdvance(Calendar,AQ465,AO466,"f",,Trigger)</f>
        <v>42814</v>
      </c>
      <c r="AR466" s="105">
        <f>_xll.qlInterestRateIndexMaturity(Currency&amp;"ibor"&amp;Tenor,AQ466,Trigger)</f>
        <v>42845</v>
      </c>
      <c r="AS466" s="257">
        <f>_xll.qlIndexFixing($AC$5,AP466,TRUE,_xll.ohTrigger(Trigger,Trigger1M))</f>
        <v>3.0775632780264476E-5</v>
      </c>
      <c r="AT466" s="257">
        <f>_xll.qlIndexFixing($AU$1,AP466,TRUE,_xll.ohTrigger(Trigger,Trigger1M))</f>
        <v>-8.1113457446252963E-5</v>
      </c>
    </row>
    <row r="467" spans="41:46" ht="11.25" customHeight="1" x14ac:dyDescent="0.25">
      <c r="AO467" s="104" t="s">
        <v>203</v>
      </c>
      <c r="AP467" s="105">
        <f>_xll.qlInterestRateIndexFixingDate(Currency&amp;"ibor"&amp;Tenor,AQ467,Trigger)</f>
        <v>42811</v>
      </c>
      <c r="AQ467" s="105">
        <f>_xll.qlCalendarAdvance(Calendar,AQ466,AO467,"f",,Trigger)</f>
        <v>42815</v>
      </c>
      <c r="AR467" s="105">
        <f>_xll.qlInterestRateIndexMaturity(Currency&amp;"ibor"&amp;Tenor,AQ467,Trigger)</f>
        <v>42846</v>
      </c>
      <c r="AS467" s="257">
        <f>_xll.qlIndexFixing($AC$5,AP467,TRUE,_xll.ohTrigger(Trigger,Trigger1M))</f>
        <v>3.2567249266400904E-5</v>
      </c>
      <c r="AT467" s="257">
        <f>_xll.qlIndexFixing($AU$1,AP467,TRUE,_xll.ohTrigger(Trigger,Trigger1M))</f>
        <v>-7.7849355182935831E-5</v>
      </c>
    </row>
    <row r="468" spans="41:46" ht="11.25" customHeight="1" x14ac:dyDescent="0.25">
      <c r="AO468" s="104" t="s">
        <v>203</v>
      </c>
      <c r="AP468" s="105">
        <f>_xll.qlInterestRateIndexFixingDate(Currency&amp;"ibor"&amp;Tenor,AQ468,Trigger)</f>
        <v>42814</v>
      </c>
      <c r="AQ468" s="105">
        <f>_xll.qlCalendarAdvance(Calendar,AQ467,AO468,"f",,Trigger)</f>
        <v>42816</v>
      </c>
      <c r="AR468" s="105">
        <f>_xll.qlInterestRateIndexMaturity(Currency&amp;"ibor"&amp;Tenor,AQ468,Trigger)</f>
        <v>42849</v>
      </c>
      <c r="AS468" s="257">
        <f>_xll.qlIndexFixing($AC$5,AP468,TRUE,_xll.ohTrigger(Trigger,Trigger1M))</f>
        <v>3.615048669383922E-5</v>
      </c>
      <c r="AT468" s="257">
        <f>_xll.qlIndexFixing($AU$1,AP468,TRUE,_xll.ohTrigger(Trigger,Trigger1M))</f>
        <v>-7.1246897522298468E-5</v>
      </c>
    </row>
    <row r="469" spans="41:46" ht="11.25" customHeight="1" x14ac:dyDescent="0.25">
      <c r="AO469" s="104" t="s">
        <v>203</v>
      </c>
      <c r="AP469" s="105">
        <f>_xll.qlInterestRateIndexFixingDate(Currency&amp;"ibor"&amp;Tenor,AQ469,Trigger)</f>
        <v>42815</v>
      </c>
      <c r="AQ469" s="105">
        <f>_xll.qlCalendarAdvance(Calendar,AQ468,AO469,"f",,Trigger)</f>
        <v>42817</v>
      </c>
      <c r="AR469" s="105">
        <f>_xll.qlInterestRateIndexMaturity(Currency&amp;"ibor"&amp;Tenor,AQ469,Trigger)</f>
        <v>42849</v>
      </c>
      <c r="AS469" s="257">
        <f>_xll.qlIndexFixing($AC$5,AP469,TRUE,_xll.ohTrigger(Trigger,Trigger1M))</f>
        <v>3.7046293590303758E-5</v>
      </c>
      <c r="AT469" s="257">
        <f>_xll.qlIndexFixing($AU$1,AP469,TRUE,_xll.ohTrigger(Trigger,Trigger1M))</f>
        <v>-6.9626736358963104E-5</v>
      </c>
    </row>
    <row r="470" spans="41:46" ht="11.25" customHeight="1" x14ac:dyDescent="0.25">
      <c r="AO470" s="104" t="s">
        <v>203</v>
      </c>
      <c r="AP470" s="105">
        <f>_xll.qlInterestRateIndexFixingDate(Currency&amp;"ibor"&amp;Tenor,AQ470,Trigger)</f>
        <v>42816</v>
      </c>
      <c r="AQ470" s="105">
        <f>_xll.qlCalendarAdvance(Calendar,AQ469,AO470,"f",,Trigger)</f>
        <v>42818</v>
      </c>
      <c r="AR470" s="105">
        <f>_xll.qlInterestRateIndexMaturity(Currency&amp;"ibor"&amp;Tenor,AQ470,Trigger)</f>
        <v>42849</v>
      </c>
      <c r="AS470" s="257">
        <f>_xll.qlIndexFixing($AC$5,AP470,TRUE,_xll.ohTrigger(Trigger,Trigger1M))</f>
        <v>3.7942100377681566E-5</v>
      </c>
      <c r="AT470" s="257">
        <f>_xll.qlIndexFixing($AU$1,AP470,TRUE,_xll.ohTrigger(Trigger,Trigger1M))</f>
        <v>-6.8003618168868422E-5</v>
      </c>
    </row>
    <row r="471" spans="41:46" ht="11.25" customHeight="1" x14ac:dyDescent="0.25">
      <c r="AO471" s="104" t="s">
        <v>203</v>
      </c>
      <c r="AP471" s="105">
        <f>_xll.qlInterestRateIndexFixingDate(Currency&amp;"ibor"&amp;Tenor,AQ471,Trigger)</f>
        <v>42817</v>
      </c>
      <c r="AQ471" s="105">
        <f>_xll.qlCalendarAdvance(Calendar,AQ470,AO471,"f",,Trigger)</f>
        <v>42821</v>
      </c>
      <c r="AR471" s="105">
        <f>_xll.qlInterestRateIndexMaturity(Currency&amp;"ibor"&amp;Tenor,AQ471,Trigger)</f>
        <v>42852</v>
      </c>
      <c r="AS471" s="257">
        <f>_xll.qlIndexFixing($AC$5,AP471,TRUE,_xll.ohTrigger(Trigger,Trigger1M))</f>
        <v>4.3316953974715761E-5</v>
      </c>
      <c r="AT471" s="257">
        <f>_xll.qlIndexFixing($AU$1,AP471,TRUE,_xll.ohTrigger(Trigger,Trigger1M))</f>
        <v>-5.8077614338381706E-5</v>
      </c>
    </row>
    <row r="472" spans="41:46" ht="11.25" customHeight="1" x14ac:dyDescent="0.25">
      <c r="AO472" s="104" t="s">
        <v>203</v>
      </c>
      <c r="AP472" s="105">
        <f>_xll.qlInterestRateIndexFixingDate(Currency&amp;"ibor"&amp;Tenor,AQ472,Trigger)</f>
        <v>42818</v>
      </c>
      <c r="AQ472" s="105">
        <f>_xll.qlCalendarAdvance(Calendar,AQ471,AO472,"f",,Trigger)</f>
        <v>42822</v>
      </c>
      <c r="AR472" s="105">
        <f>_xll.qlInterestRateIndexMaturity(Currency&amp;"ibor"&amp;Tenor,AQ472,Trigger)</f>
        <v>42853</v>
      </c>
      <c r="AS472" s="257">
        <f>_xll.qlIndexFixing($AC$5,AP472,TRUE,_xll.ohTrigger(Trigger,Trigger1M))</f>
        <v>4.5108572397367652E-5</v>
      </c>
      <c r="AT472" s="257">
        <f>_xll.qlIndexFixing($AU$1,AP472,TRUE,_xll.ohTrigger(Trigger,Trigger1M))</f>
        <v>-5.475108233368809E-5</v>
      </c>
    </row>
    <row r="473" spans="41:46" ht="11.25" customHeight="1" x14ac:dyDescent="0.25">
      <c r="AO473" s="104" t="s">
        <v>203</v>
      </c>
      <c r="AP473" s="105">
        <f>_xll.qlInterestRateIndexFixingDate(Currency&amp;"ibor"&amp;Tenor,AQ473,Trigger)</f>
        <v>42821</v>
      </c>
      <c r="AQ473" s="105">
        <f>_xll.qlCalendarAdvance(Calendar,AQ472,AO473,"f",,Trigger)</f>
        <v>42823</v>
      </c>
      <c r="AR473" s="105">
        <f>_xll.qlInterestRateIndexMaturity(Currency&amp;"ibor"&amp;Tenor,AQ473,Trigger)</f>
        <v>42853</v>
      </c>
      <c r="AS473" s="257">
        <f>_xll.qlIndexFixing($AC$5,AP473,TRUE,_xll.ohTrigger(Trigger,Trigger1M))</f>
        <v>4.6004378770447829E-5</v>
      </c>
      <c r="AT473" s="257">
        <f>_xll.qlIndexFixing($AU$1,AP473,TRUE,_xll.ohTrigger(Trigger,Trigger1M))</f>
        <v>-5.3107199150304041E-5</v>
      </c>
    </row>
    <row r="474" spans="41:46" ht="11.25" customHeight="1" x14ac:dyDescent="0.25">
      <c r="AO474" s="104" t="s">
        <v>203</v>
      </c>
      <c r="AP474" s="105">
        <f>_xll.qlInterestRateIndexFixingDate(Currency&amp;"ibor"&amp;Tenor,AQ474,Trigger)</f>
        <v>42822</v>
      </c>
      <c r="AQ474" s="105">
        <f>_xll.qlCalendarAdvance(Calendar,AQ473,AO474,"f",,Trigger)</f>
        <v>42824</v>
      </c>
      <c r="AR474" s="105">
        <f>_xll.qlInterestRateIndexMaturity(Currency&amp;"ibor"&amp;Tenor,AQ474,Trigger)</f>
        <v>42853</v>
      </c>
      <c r="AS474" s="257">
        <f>_xll.qlIndexFixing($AC$5,AP474,TRUE,_xll.ohTrigger(Trigger,Trigger1M))</f>
        <v>4.6900184982553318E-5</v>
      </c>
      <c r="AT474" s="257">
        <f>_xll.qlIndexFixing($AU$1,AP474,TRUE,_xll.ohTrigger(Trigger,Trigger1M))</f>
        <v>-5.1460348496939455E-5</v>
      </c>
    </row>
    <row r="475" spans="41:46" ht="11.25" customHeight="1" x14ac:dyDescent="0.25">
      <c r="AO475" s="104" t="s">
        <v>203</v>
      </c>
      <c r="AP475" s="105">
        <f>_xll.qlInterestRateIndexFixingDate(Currency&amp;"ibor"&amp;Tenor,AQ475,Trigger)</f>
        <v>42823</v>
      </c>
      <c r="AQ475" s="105">
        <f>_xll.qlCalendarAdvance(Calendar,AQ474,AO475,"f",,Trigger)</f>
        <v>42825</v>
      </c>
      <c r="AR475" s="105">
        <f>_xll.qlInterestRateIndexMaturity(Currency&amp;"ibor"&amp;Tenor,AQ475,Trigger)</f>
        <v>42853</v>
      </c>
      <c r="AS475" s="257">
        <f>_xll.qlIndexFixing($AC$5,AP475,TRUE,_xll.ohTrigger(Trigger,Trigger1M))</f>
        <v>4.7795991025001427E-5</v>
      </c>
      <c r="AT475" s="257">
        <f>_xll.qlIndexFixing($AU$1,AP475,TRUE,_xll.ohTrigger(Trigger,Trigger1M))</f>
        <v>-4.9810528945767475E-5</v>
      </c>
    </row>
    <row r="476" spans="41:46" ht="11.25" customHeight="1" x14ac:dyDescent="0.25">
      <c r="AO476" s="104" t="s">
        <v>203</v>
      </c>
      <c r="AP476" s="105">
        <f>_xll.qlInterestRateIndexFixingDate(Currency&amp;"ibor"&amp;Tenor,AQ476,Trigger)</f>
        <v>42824</v>
      </c>
      <c r="AQ476" s="105">
        <f>_xll.qlCalendarAdvance(Calendar,AQ475,AO476,"f",,Trigger)</f>
        <v>42828</v>
      </c>
      <c r="AR476" s="105">
        <f>_xll.qlInterestRateIndexMaturity(Currency&amp;"ibor"&amp;Tenor,AQ476,Trigger)</f>
        <v>42858</v>
      </c>
      <c r="AS476" s="257">
        <f>_xll.qlIndexFixing($AC$5,AP476,TRUE,_xll.ohTrigger(Trigger,Trigger1M))</f>
        <v>5.4962474449027354E-5</v>
      </c>
      <c r="AT476" s="257">
        <f>_xll.qlIndexFixing($AU$1,AP476,TRUE,_xll.ohTrigger(Trigger,Trigger1M))</f>
        <v>-3.6317975720123741E-5</v>
      </c>
    </row>
    <row r="477" spans="41:46" ht="11.25" customHeight="1" x14ac:dyDescent="0.25">
      <c r="AO477" s="104" t="s">
        <v>203</v>
      </c>
      <c r="AP477" s="105">
        <f>_xll.qlInterestRateIndexFixingDate(Currency&amp;"ibor"&amp;Tenor,AQ477,Trigger)</f>
        <v>42825</v>
      </c>
      <c r="AQ477" s="105">
        <f>_xll.qlCalendarAdvance(Calendar,AQ476,AO477,"f",,Trigger)</f>
        <v>42829</v>
      </c>
      <c r="AR477" s="105">
        <f>_xll.qlInterestRateIndexMaturity(Currency&amp;"ibor"&amp;Tenor,AQ477,Trigger)</f>
        <v>42859</v>
      </c>
      <c r="AS477" s="257">
        <f>_xll.qlIndexFixing($AC$5,AP477,TRUE,_xll.ohTrigger(Trigger,Trigger1M))</f>
        <v>5.6754094384103837E-5</v>
      </c>
      <c r="AT477" s="257">
        <f>_xll.qlIndexFixing($AU$1,AP477,TRUE,_xll.ohTrigger(Trigger,Trigger1M))</f>
        <v>-3.2933233796050843E-5</v>
      </c>
    </row>
    <row r="478" spans="41:46" ht="11.25" customHeight="1" x14ac:dyDescent="0.25">
      <c r="AO478" s="104" t="s">
        <v>203</v>
      </c>
      <c r="AP478" s="105">
        <f>_xll.qlInterestRateIndexFixingDate(Currency&amp;"ibor"&amp;Tenor,AQ478,Trigger)</f>
        <v>42828</v>
      </c>
      <c r="AQ478" s="105">
        <f>_xll.qlCalendarAdvance(Calendar,AQ477,AO478,"f",,Trigger)</f>
        <v>42830</v>
      </c>
      <c r="AR478" s="105">
        <f>_xll.qlInterestRateIndexMaturity(Currency&amp;"ibor"&amp;Tenor,AQ478,Trigger)</f>
        <v>42860</v>
      </c>
      <c r="AS478" s="257">
        <f>_xll.qlIndexFixing($AC$5,AP478,TRUE,_xll.ohTrigger(Trigger,Trigger1M))</f>
        <v>5.8545714590962916E-5</v>
      </c>
      <c r="AT478" s="257">
        <f>_xll.qlIndexFixing($AU$1,AP478,TRUE,_xll.ohTrigger(Trigger,Trigger1M))</f>
        <v>-2.9539512625298414E-5</v>
      </c>
    </row>
    <row r="479" spans="41:46" ht="11.25" customHeight="1" x14ac:dyDescent="0.25">
      <c r="AO479" s="104" t="s">
        <v>203</v>
      </c>
      <c r="AP479" s="105">
        <f>_xll.qlInterestRateIndexFixingDate(Currency&amp;"ibor"&amp;Tenor,AQ479,Trigger)</f>
        <v>42829</v>
      </c>
      <c r="AQ479" s="105">
        <f>_xll.qlCalendarAdvance(Calendar,AQ478,AO479,"f",,Trigger)</f>
        <v>42831</v>
      </c>
      <c r="AR479" s="105">
        <f>_xll.qlInterestRateIndexMaturity(Currency&amp;"ibor"&amp;Tenor,AQ479,Trigger)</f>
        <v>42863</v>
      </c>
      <c r="AS479" s="257">
        <f>_xll.qlIndexFixing($AC$5,AP479,TRUE,_xll.ohTrigger(Trigger,Trigger1M))</f>
        <v>6.2128966528962604E-5</v>
      </c>
      <c r="AT479" s="257">
        <f>_xll.qlIndexFixing($AU$1,AP479,TRUE,_xll.ohTrigger(Trigger,Trigger1M))</f>
        <v>-2.2678630590966531E-5</v>
      </c>
    </row>
    <row r="480" spans="41:46" ht="11.25" customHeight="1" x14ac:dyDescent="0.25">
      <c r="AO480" s="104" t="s">
        <v>203</v>
      </c>
      <c r="AP480" s="105">
        <f>_xll.qlInterestRateIndexFixingDate(Currency&amp;"ibor"&amp;Tenor,AQ480,Trigger)</f>
        <v>42830</v>
      </c>
      <c r="AQ480" s="105">
        <f>_xll.qlCalendarAdvance(Calendar,AQ479,AO480,"f",,Trigger)</f>
        <v>42832</v>
      </c>
      <c r="AR480" s="105">
        <f>_xll.qlInterestRateIndexMaturity(Currency&amp;"ibor"&amp;Tenor,AQ480,Trigger)</f>
        <v>42863</v>
      </c>
      <c r="AS480" s="257">
        <f>_xll.qlIndexFixing($AC$5,AP480,TRUE,_xll.ohTrigger(Trigger,Trigger1M))</f>
        <v>6.3024771793687443E-5</v>
      </c>
      <c r="AT480" s="257">
        <f>_xll.qlIndexFixing($AU$1,AP480,TRUE,_xll.ohTrigger(Trigger,Trigger1M))</f>
        <v>-2.0993015711596514E-5</v>
      </c>
    </row>
    <row r="481" spans="41:46" ht="11.25" customHeight="1" x14ac:dyDescent="0.25">
      <c r="AO481" s="104" t="s">
        <v>203</v>
      </c>
      <c r="AP481" s="105">
        <f>_xll.qlInterestRateIndexFixingDate(Currency&amp;"ibor"&amp;Tenor,AQ481,Trigger)</f>
        <v>42831</v>
      </c>
      <c r="AQ481" s="105">
        <f>_xll.qlCalendarAdvance(Calendar,AQ480,AO481,"f",,Trigger)</f>
        <v>42835</v>
      </c>
      <c r="AR481" s="105">
        <f>_xll.qlInterestRateIndexMaturity(Currency&amp;"ibor"&amp;Tenor,AQ481,Trigger)</f>
        <v>42865</v>
      </c>
      <c r="AS481" s="257">
        <f>_xll.qlIndexFixing($AC$5,AP481,TRUE,_xll.ohTrigger(Trigger,Trigger1M))</f>
        <v>6.7503819632719342E-5</v>
      </c>
      <c r="AT481" s="257">
        <f>_xll.qlIndexFixing($AU$1,AP481,TRUE,_xll.ohTrigger(Trigger,Trigger1M))</f>
        <v>-1.2436015659922361E-5</v>
      </c>
    </row>
    <row r="482" spans="41:46" ht="11.25" customHeight="1" x14ac:dyDescent="0.25">
      <c r="AO482" s="104" t="s">
        <v>203</v>
      </c>
      <c r="AP482" s="105">
        <f>_xll.qlInterestRateIndexFixingDate(Currency&amp;"ibor"&amp;Tenor,AQ482,Trigger)</f>
        <v>42832</v>
      </c>
      <c r="AQ482" s="105">
        <f>_xll.qlCalendarAdvance(Calendar,AQ481,AO482,"f",,Trigger)</f>
        <v>42836</v>
      </c>
      <c r="AR482" s="105">
        <f>_xll.qlInterestRateIndexMaturity(Currency&amp;"ibor"&amp;Tenor,AQ482,Trigger)</f>
        <v>42866</v>
      </c>
      <c r="AS482" s="257">
        <f>_xll.qlIndexFixing($AC$5,AP482,TRUE,_xll.ohTrigger(Trigger,Trigger1M))</f>
        <v>6.9295441443628647E-5</v>
      </c>
      <c r="AT482" s="257">
        <f>_xll.qlIndexFixing($AU$1,AP482,TRUE,_xll.ohTrigger(Trigger,Trigger1M))</f>
        <v>-8.988297548917501E-6</v>
      </c>
    </row>
    <row r="483" spans="41:46" ht="11.25" customHeight="1" x14ac:dyDescent="0.25">
      <c r="AO483" s="104" t="s">
        <v>203</v>
      </c>
      <c r="AP483" s="105">
        <f>_xll.qlInterestRateIndexFixingDate(Currency&amp;"ibor"&amp;Tenor,AQ483,Trigger)</f>
        <v>42835</v>
      </c>
      <c r="AQ483" s="105">
        <f>_xll.qlCalendarAdvance(Calendar,AQ482,AO483,"f",,Trigger)</f>
        <v>42837</v>
      </c>
      <c r="AR483" s="105">
        <f>_xll.qlInterestRateIndexMaturity(Currency&amp;"ibor"&amp;Tenor,AQ483,Trigger)</f>
        <v>42867</v>
      </c>
      <c r="AS483" s="257">
        <f>_xll.qlIndexFixing($AC$5,AP483,TRUE,_xll.ohTrigger(Trigger,Trigger1M))</f>
        <v>7.1087063518326943E-5</v>
      </c>
      <c r="AT483" s="257">
        <f>_xll.qlIndexFixing($AU$1,AP483,TRUE,_xll.ohTrigger(Trigger,Trigger1M))</f>
        <v>-5.531559700955313E-6</v>
      </c>
    </row>
    <row r="484" spans="41:46" ht="11.25" customHeight="1" x14ac:dyDescent="0.25">
      <c r="AO484" s="104" t="s">
        <v>203</v>
      </c>
      <c r="AP484" s="105">
        <f>_xll.qlInterestRateIndexFixingDate(Currency&amp;"ibor"&amp;Tenor,AQ484,Trigger)</f>
        <v>42836</v>
      </c>
      <c r="AQ484" s="105">
        <f>_xll.qlCalendarAdvance(Calendar,AQ483,AO484,"f",,Trigger)</f>
        <v>42838</v>
      </c>
      <c r="AR484" s="105">
        <f>_xll.qlInterestRateIndexMaturity(Currency&amp;"ibor"&amp;Tenor,AQ484,Trigger)</f>
        <v>42870</v>
      </c>
      <c r="AS484" s="257">
        <f>_xll.qlIndexFixing($AC$5,AP484,TRUE,_xll.ohTrigger(Trigger,Trigger1M))</f>
        <v>7.4670323966519181E-5</v>
      </c>
      <c r="AT484" s="257">
        <f>_xll.qlIndexFixing($AU$1,AP484,TRUE,_xll.ohTrigger(Trigger,Trigger1M))</f>
        <v>1.4556847852120747E-6</v>
      </c>
    </row>
    <row r="485" spans="41:46" ht="11.25" customHeight="1" x14ac:dyDescent="0.25">
      <c r="AO485" s="104" t="s">
        <v>203</v>
      </c>
      <c r="AP485" s="105">
        <f>_xll.qlInterestRateIndexFixingDate(Currency&amp;"ibor"&amp;Tenor,AQ485,Trigger)</f>
        <v>42837</v>
      </c>
      <c r="AQ485" s="105">
        <f>_xll.qlCalendarAdvance(Calendar,AQ484,AO485,"f",,Trigger)</f>
        <v>42843</v>
      </c>
      <c r="AR485" s="105">
        <f>_xll.qlInterestRateIndexMaturity(Currency&amp;"ibor"&amp;Tenor,AQ485,Trigger)</f>
        <v>42873</v>
      </c>
      <c r="AS485" s="257">
        <f>_xll.qlIndexFixing($AC$5,AP485,TRUE,_xll.ohTrigger(Trigger,Trigger1M))</f>
        <v>8.1836801604673326E-5</v>
      </c>
      <c r="AT485" s="257">
        <f>_xll.qlIndexFixing($AU$1,AP485,TRUE,_xll.ohTrigger(Trigger,Trigger1M))</f>
        <v>1.5398605827776635E-5</v>
      </c>
    </row>
    <row r="486" spans="41:46" ht="11.25" customHeight="1" x14ac:dyDescent="0.25">
      <c r="AO486" s="104" t="s">
        <v>203</v>
      </c>
      <c r="AP486" s="105">
        <f>_xll.qlInterestRateIndexFixingDate(Currency&amp;"ibor"&amp;Tenor,AQ486,Trigger)</f>
        <v>42838</v>
      </c>
      <c r="AQ486" s="105">
        <f>_xll.qlCalendarAdvance(Calendar,AQ485,AO486,"f",,Trigger)</f>
        <v>42844</v>
      </c>
      <c r="AR486" s="105">
        <f>_xll.qlInterestRateIndexMaturity(Currency&amp;"ibor"&amp;Tenor,AQ486,Trigger)</f>
        <v>42874</v>
      </c>
      <c r="AS486" s="257">
        <f>_xll.qlIndexFixing($AC$5,AP486,TRUE,_xll.ohTrigger(Trigger,Trigger1M))</f>
        <v>8.3628425557868979E-5</v>
      </c>
      <c r="AT486" s="257">
        <f>_xll.qlIndexFixing($AU$1,AP486,TRUE,_xll.ohTrigger(Trigger,Trigger1M))</f>
        <v>1.8918643811538516E-5</v>
      </c>
    </row>
    <row r="487" spans="41:46" ht="11.25" customHeight="1" x14ac:dyDescent="0.25">
      <c r="AO487" s="104" t="s">
        <v>203</v>
      </c>
      <c r="AP487" s="105">
        <f>_xll.qlInterestRateIndexFixingDate(Currency&amp;"ibor"&amp;Tenor,AQ487,Trigger)</f>
        <v>42843</v>
      </c>
      <c r="AQ487" s="105">
        <f>_xll.qlCalendarAdvance(Calendar,AQ486,AO487,"f",,Trigger)</f>
        <v>42845</v>
      </c>
      <c r="AR487" s="105">
        <f>_xll.qlInterestRateIndexMaturity(Currency&amp;"ibor"&amp;Tenor,AQ487,Trigger)</f>
        <v>42877</v>
      </c>
      <c r="AS487" s="257">
        <f>_xll.qlIndexFixing($AC$5,AP487,TRUE,_xll.ohTrigger(Trigger,Trigger1M))</f>
        <v>8.7211695385391863E-5</v>
      </c>
      <c r="AT487" s="257">
        <f>_xll.qlIndexFixing($AU$1,AP487,TRUE,_xll.ohTrigger(Trigger,Trigger1M))</f>
        <v>2.6032820966415127E-5</v>
      </c>
    </row>
    <row r="488" spans="41:46" ht="11.25" customHeight="1" x14ac:dyDescent="0.25">
      <c r="AO488" s="104" t="s">
        <v>203</v>
      </c>
      <c r="AP488" s="105">
        <f>_xll.qlInterestRateIndexFixingDate(Currency&amp;"ibor"&amp;Tenor,AQ488,Trigger)</f>
        <v>42844</v>
      </c>
      <c r="AQ488" s="105">
        <f>_xll.qlCalendarAdvance(Calendar,AQ487,AO488,"f",,Trigger)</f>
        <v>42846</v>
      </c>
      <c r="AR488" s="105">
        <f>_xll.qlInterestRateIndexMaturity(Currency&amp;"ibor"&amp;Tenor,AQ488,Trigger)</f>
        <v>42877</v>
      </c>
      <c r="AS488" s="257">
        <f>_xll.qlIndexFixing($AC$5,AP488,TRUE,_xll.ohTrigger(Trigger,Trigger1M))</f>
        <v>8.8107497383133244E-5</v>
      </c>
      <c r="AT488" s="257">
        <f>_xll.qlIndexFixing($AU$1,AP488,TRUE,_xll.ohTrigger(Trigger,Trigger1M))</f>
        <v>2.7781493216884022E-5</v>
      </c>
    </row>
    <row r="489" spans="41:46" ht="11.25" customHeight="1" x14ac:dyDescent="0.25">
      <c r="AO489" s="104" t="s">
        <v>203</v>
      </c>
      <c r="AP489" s="105">
        <f>_xll.qlInterestRateIndexFixingDate(Currency&amp;"ibor"&amp;Tenor,AQ489,Trigger)</f>
        <v>42845</v>
      </c>
      <c r="AQ489" s="105">
        <f>_xll.qlCalendarAdvance(Calendar,AQ488,AO489,"f",,Trigger)</f>
        <v>42849</v>
      </c>
      <c r="AR489" s="105">
        <f>_xll.qlInterestRateIndexMaturity(Currency&amp;"ibor"&amp;Tenor,AQ489,Trigger)</f>
        <v>42879</v>
      </c>
      <c r="AS489" s="257">
        <f>_xll.qlIndexFixing($AC$5,AP489,TRUE,_xll.ohTrigger(Trigger,Trigger1M))</f>
        <v>9.2586549320650136E-5</v>
      </c>
      <c r="AT489" s="257">
        <f>_xll.qlIndexFixing($AU$1,AP489,TRUE,_xll.ohTrigger(Trigger,Trigger1M))</f>
        <v>3.6654939699509725E-5</v>
      </c>
    </row>
    <row r="490" spans="41:46" ht="11.25" customHeight="1" x14ac:dyDescent="0.25">
      <c r="AO490" s="104" t="s">
        <v>203</v>
      </c>
      <c r="AP490" s="105">
        <f>_xll.qlInterestRateIndexFixingDate(Currency&amp;"ibor"&amp;Tenor,AQ490,Trigger)</f>
        <v>42846</v>
      </c>
      <c r="AQ490" s="105">
        <f>_xll.qlCalendarAdvance(Calendar,AQ489,AO490,"f",,Trigger)</f>
        <v>42850</v>
      </c>
      <c r="AR490" s="105">
        <f>_xll.qlInterestRateIndexMaturity(Currency&amp;"ibor"&amp;Tenor,AQ490,Trigger)</f>
        <v>42880</v>
      </c>
      <c r="AS490" s="257">
        <f>_xll.qlIndexFixing($AC$5,AP490,TRUE,_xll.ohTrigger(Trigger,Trigger1M))</f>
        <v>9.437817487523148E-5</v>
      </c>
      <c r="AT490" s="257">
        <f>_xll.qlIndexFixing($AU$1,AP490,TRUE,_xll.ohTrigger(Trigger,Trigger1M))</f>
        <v>4.0229460562812847E-5</v>
      </c>
    </row>
    <row r="491" spans="41:46" ht="11.25" customHeight="1" x14ac:dyDescent="0.25">
      <c r="AO491" s="104" t="s">
        <v>203</v>
      </c>
      <c r="AP491" s="105">
        <f>_xll.qlInterestRateIndexFixingDate(Currency&amp;"ibor"&amp;Tenor,AQ491,Trigger)</f>
        <v>42849</v>
      </c>
      <c r="AQ491" s="105">
        <f>_xll.qlCalendarAdvance(Calendar,AQ490,AO491,"f",,Trigger)</f>
        <v>42851</v>
      </c>
      <c r="AR491" s="105">
        <f>_xll.qlInterestRateIndexMaturity(Currency&amp;"ibor"&amp;Tenor,AQ491,Trigger)</f>
        <v>42881</v>
      </c>
      <c r="AS491" s="257">
        <f>_xll.qlIndexFixing($AC$5,AP491,TRUE,_xll.ohTrigger(Trigger,Trigger1M))</f>
        <v>9.6169800698930885E-5</v>
      </c>
      <c r="AT491" s="257">
        <f>_xll.qlIndexFixing($AU$1,AP491,TRUE,_xll.ohTrigger(Trigger,Trigger1M))</f>
        <v>4.3813082156951566E-5</v>
      </c>
    </row>
    <row r="492" spans="41:46" ht="11.25" customHeight="1" x14ac:dyDescent="0.25">
      <c r="AO492" s="104" t="s">
        <v>203</v>
      </c>
      <c r="AP492" s="105">
        <f>_xll.qlInterestRateIndexFixingDate(Currency&amp;"ibor"&amp;Tenor,AQ492,Trigger)</f>
        <v>42850</v>
      </c>
      <c r="AQ492" s="105">
        <f>_xll.qlCalendarAdvance(Calendar,AQ491,AO492,"f",,Trigger)</f>
        <v>42852</v>
      </c>
      <c r="AR492" s="105">
        <f>_xll.qlInterestRateIndexMaturity(Currency&amp;"ibor"&amp;Tenor,AQ492,Trigger)</f>
        <v>42884</v>
      </c>
      <c r="AS492" s="257">
        <f>_xll.qlIndexFixing($AC$5,AP492,TRUE,_xll.ohTrigger(Trigger,Trigger1M))</f>
        <v>9.9753080788078652E-5</v>
      </c>
      <c r="AT492" s="257">
        <f>_xll.qlIndexFixing($AU$1,AP492,TRUE,_xll.ohTrigger(Trigger,Trigger1M))</f>
        <v>5.1054762402746867E-5</v>
      </c>
    </row>
    <row r="493" spans="41:46" ht="11.25" customHeight="1" x14ac:dyDescent="0.25">
      <c r="AO493" s="104" t="s">
        <v>203</v>
      </c>
      <c r="AP493" s="105">
        <f>_xll.qlInterestRateIndexFixingDate(Currency&amp;"ibor"&amp;Tenor,AQ493,Trigger)</f>
        <v>42851</v>
      </c>
      <c r="AQ493" s="105">
        <f>_xll.qlCalendarAdvance(Calendar,AQ492,AO493,"f",,Trigger)</f>
        <v>42853</v>
      </c>
      <c r="AR493" s="105">
        <f>_xll.qlInterestRateIndexMaturity(Currency&amp;"ibor"&amp;Tenor,AQ493,Trigger)</f>
        <v>42886</v>
      </c>
      <c r="AS493" s="257">
        <f>_xll.qlIndexFixing($AC$5,AP493,TRUE,_xll.ohTrigger(Trigger,Trigger1M))</f>
        <v>1.0244053691140081E-4</v>
      </c>
      <c r="AT493" s="257">
        <f>_xll.qlIndexFixing($AU$1,AP493,TRUE,_xll.ohTrigger(Trigger,Trigger1M))</f>
        <v>5.6499387430393583E-5</v>
      </c>
    </row>
    <row r="494" spans="41:46" ht="11.25" customHeight="1" x14ac:dyDescent="0.25">
      <c r="AO494" s="104" t="s">
        <v>203</v>
      </c>
      <c r="AP494" s="105">
        <f>_xll.qlInterestRateIndexFixingDate(Currency&amp;"ibor"&amp;Tenor,AQ494,Trigger)</f>
        <v>42852</v>
      </c>
      <c r="AQ494" s="105">
        <f>_xll.qlCalendarAdvance(Calendar,AQ493,AO494,"f",,Trigger)</f>
        <v>42857</v>
      </c>
      <c r="AR494" s="105">
        <f>_xll.qlInterestRateIndexMaturity(Currency&amp;"ibor"&amp;Tenor,AQ494,Trigger)</f>
        <v>42888</v>
      </c>
      <c r="AS494" s="257">
        <f>_xll.qlIndexFixing($AC$5,AP494,TRUE,_xll.ohTrigger(Trigger,Trigger1M))</f>
        <v>1.0781539121356011E-4</v>
      </c>
      <c r="AT494" s="257">
        <f>_xll.qlIndexFixing($AU$1,AP494,TRUE,_xll.ohTrigger(Trigger,Trigger1M))</f>
        <v>6.7352097065994052E-5</v>
      </c>
    </row>
    <row r="495" spans="41:46" ht="11.25" customHeight="1" x14ac:dyDescent="0.25">
      <c r="AO495" s="104" t="s">
        <v>203</v>
      </c>
      <c r="AP495" s="105">
        <f>_xll.qlInterestRateIndexFixingDate(Currency&amp;"ibor"&amp;Tenor,AQ495,Trigger)</f>
        <v>42853</v>
      </c>
      <c r="AQ495" s="105">
        <f>_xll.qlCalendarAdvance(Calendar,AQ494,AO495,"f",,Trigger)</f>
        <v>42858</v>
      </c>
      <c r="AR495" s="105">
        <f>_xll.qlInterestRateIndexMaturity(Currency&amp;"ibor"&amp;Tenor,AQ495,Trigger)</f>
        <v>42891</v>
      </c>
      <c r="AS495" s="257">
        <f>_xll.qlIndexFixing($AC$5,AP495,TRUE,_xll.ohTrigger(Trigger,Trigger1M))</f>
        <v>1.2558987636523966E-4</v>
      </c>
      <c r="AT495" s="257">
        <f>_xll.qlIndexFixing($AU$1,AP495,TRUE,_xll.ohTrigger(Trigger,Trigger1M))</f>
        <v>7.4661095618660581E-5</v>
      </c>
    </row>
    <row r="496" spans="41:46" ht="11.25" customHeight="1" x14ac:dyDescent="0.25">
      <c r="AO496" s="104" t="s">
        <v>203</v>
      </c>
      <c r="AP496" s="105">
        <f>_xll.qlInterestRateIndexFixingDate(Currency&amp;"ibor"&amp;Tenor,AQ496,Trigger)</f>
        <v>42857</v>
      </c>
      <c r="AQ496" s="105">
        <f>_xll.qlCalendarAdvance(Calendar,AQ495,AO496,"f",,Trigger)</f>
        <v>42859</v>
      </c>
      <c r="AR496" s="105">
        <f>_xll.qlInterestRateIndexMaturity(Currency&amp;"ibor"&amp;Tenor,AQ496,Trigger)</f>
        <v>42891</v>
      </c>
      <c r="AS496" s="257">
        <f>_xll.qlIndexFixing($AC$5,AP496,TRUE,_xll.ohTrigger(Trigger,Trigger1M))</f>
        <v>1.2692914527434596E-4</v>
      </c>
      <c r="AT496" s="257">
        <f>_xll.qlIndexFixing($AU$1,AP496,TRUE,_xll.ohTrigger(Trigger,Trigger1M))</f>
        <v>7.6468687856823259E-5</v>
      </c>
    </row>
    <row r="497" spans="41:46" ht="11.25" customHeight="1" x14ac:dyDescent="0.25">
      <c r="AO497" s="104" t="s">
        <v>203</v>
      </c>
      <c r="AP497" s="105">
        <f>_xll.qlInterestRateIndexFixingDate(Currency&amp;"ibor"&amp;Tenor,AQ497,Trigger)</f>
        <v>42858</v>
      </c>
      <c r="AQ497" s="105">
        <f>_xll.qlCalendarAdvance(Calendar,AQ496,AO497,"f",,Trigger)</f>
        <v>42860</v>
      </c>
      <c r="AR497" s="105">
        <f>_xll.qlInterestRateIndexMaturity(Currency&amp;"ibor"&amp;Tenor,AQ497,Trigger)</f>
        <v>42891</v>
      </c>
      <c r="AS497" s="257">
        <f>_xll.qlIndexFixing($AC$5,AP497,TRUE,_xll.ohTrigger(Trigger,Trigger1M))</f>
        <v>1.2829702468150896E-4</v>
      </c>
      <c r="AT497" s="257">
        <f>_xll.qlIndexFixing($AU$1,AP497,TRUE,_xll.ohTrigger(Trigger,Trigger1M))</f>
        <v>7.8279209550520396E-5</v>
      </c>
    </row>
    <row r="498" spans="41:46" ht="11.25" customHeight="1" x14ac:dyDescent="0.25">
      <c r="AO498" s="104" t="s">
        <v>203</v>
      </c>
      <c r="AP498" s="105">
        <f>_xll.qlInterestRateIndexFixingDate(Currency&amp;"ibor"&amp;Tenor,AQ498,Trigger)</f>
        <v>42859</v>
      </c>
      <c r="AQ498" s="105">
        <f>_xll.qlCalendarAdvance(Calendar,AQ497,AO498,"f",,Trigger)</f>
        <v>42863</v>
      </c>
      <c r="AR498" s="105">
        <f>_xll.qlInterestRateIndexMaturity(Currency&amp;"ibor"&amp;Tenor,AQ498,Trigger)</f>
        <v>42894</v>
      </c>
      <c r="AS498" s="257">
        <f>_xll.qlIndexFixing($AC$5,AP498,TRUE,_xll.ohTrigger(Trigger,Trigger1M))</f>
        <v>1.4890151365329251E-4</v>
      </c>
      <c r="AT498" s="257">
        <f>_xll.qlIndexFixing($AU$1,AP498,TRUE,_xll.ohTrigger(Trigger,Trigger1M))</f>
        <v>8.9174340428006677E-5</v>
      </c>
    </row>
    <row r="499" spans="41:46" ht="11.25" customHeight="1" x14ac:dyDescent="0.25">
      <c r="AO499" s="104" t="s">
        <v>203</v>
      </c>
      <c r="AP499" s="105">
        <f>_xll.qlInterestRateIndexFixingDate(Currency&amp;"ibor"&amp;Tenor,AQ499,Trigger)</f>
        <v>42860</v>
      </c>
      <c r="AQ499" s="105">
        <f>_xll.qlCalendarAdvance(Calendar,AQ498,AO499,"f",,Trigger)</f>
        <v>42864</v>
      </c>
      <c r="AR499" s="105">
        <f>_xll.qlInterestRateIndexMaturity(Currency&amp;"ibor"&amp;Tenor,AQ499,Trigger)</f>
        <v>42895</v>
      </c>
      <c r="AS499" s="257">
        <f>_xll.qlIndexFixing($AC$5,AP499,TRUE,_xll.ohTrigger(Trigger,Trigger1M))</f>
        <v>1.5579697798185157E-4</v>
      </c>
      <c r="AT499" s="257">
        <f>_xll.qlIndexFixing($AU$1,AP499,TRUE,_xll.ohTrigger(Trigger,Trigger1M))</f>
        <v>9.2798635911090483E-5</v>
      </c>
    </row>
    <row r="500" spans="41:46" ht="11.25" customHeight="1" x14ac:dyDescent="0.25">
      <c r="AO500" s="104" t="s">
        <v>203</v>
      </c>
      <c r="AP500" s="105">
        <f>_xll.qlInterestRateIndexFixingDate(Currency&amp;"ibor"&amp;Tenor,AQ500,Trigger)</f>
        <v>42863</v>
      </c>
      <c r="AQ500" s="105">
        <f>_xll.qlCalendarAdvance(Calendar,AQ499,AO500,"f",,Trigger)</f>
        <v>42865</v>
      </c>
      <c r="AR500" s="105">
        <f>_xll.qlInterestRateIndexMaturity(Currency&amp;"ibor"&amp;Tenor,AQ500,Trigger)</f>
        <v>42898</v>
      </c>
      <c r="AS500" s="257">
        <f>_xll.qlIndexFixing($AC$5,AP500,TRUE,_xll.ohTrigger(Trigger,Trigger1M))</f>
        <v>1.7169288912781286E-4</v>
      </c>
      <c r="AT500" s="257">
        <f>_xll.qlIndexFixing($AU$1,AP500,TRUE,_xll.ohTrigger(Trigger,Trigger1M))</f>
        <v>1.0000138767002848E-4</v>
      </c>
    </row>
    <row r="501" spans="41:46" ht="11.25" customHeight="1" x14ac:dyDescent="0.25">
      <c r="AO501" s="104" t="s">
        <v>203</v>
      </c>
      <c r="AP501" s="105">
        <f>_xll.qlInterestRateIndexFixingDate(Currency&amp;"ibor"&amp;Tenor,AQ501,Trigger)</f>
        <v>42864</v>
      </c>
      <c r="AQ501" s="105">
        <f>_xll.qlCalendarAdvance(Calendar,AQ500,AO501,"f",,Trigger)</f>
        <v>42866</v>
      </c>
      <c r="AR501" s="105">
        <f>_xll.qlInterestRateIndexMaturity(Currency&amp;"ibor"&amp;Tenor,AQ501,Trigger)</f>
        <v>42898</v>
      </c>
      <c r="AS501" s="257">
        <f>_xll.qlIndexFixing($AC$5,AP501,TRUE,_xll.ohTrigger(Trigger,Trigger1M))</f>
        <v>1.7408094515142247E-4</v>
      </c>
      <c r="AT501" s="257">
        <f>_xll.qlIndexFixing($AU$1,AP501,TRUE,_xll.ohTrigger(Trigger,Trigger1M))</f>
        <v>1.0182394746371948E-4</v>
      </c>
    </row>
    <row r="502" spans="41:46" ht="11.25" customHeight="1" x14ac:dyDescent="0.25">
      <c r="AO502" s="104" t="s">
        <v>203</v>
      </c>
      <c r="AP502" s="105">
        <f>_xll.qlInterestRateIndexFixingDate(Currency&amp;"ibor"&amp;Tenor,AQ502,Trigger)</f>
        <v>42865</v>
      </c>
      <c r="AQ502" s="105">
        <f>_xll.qlCalendarAdvance(Calendar,AQ501,AO502,"f",,Trigger)</f>
        <v>42867</v>
      </c>
      <c r="AR502" s="105">
        <f>_xll.qlInterestRateIndexMaturity(Currency&amp;"ibor"&amp;Tenor,AQ502,Trigger)</f>
        <v>42898</v>
      </c>
      <c r="AS502" s="257">
        <f>_xll.qlIndexFixing($AC$5,AP502,TRUE,_xll.ohTrigger(Trigger,Trigger1M))</f>
        <v>1.7656527531663817E-4</v>
      </c>
      <c r="AT502" s="257">
        <f>_xll.qlIndexFixing($AU$1,AP502,TRUE,_xll.ohTrigger(Trigger,Trigger1M))</f>
        <v>1.0364835073056565E-4</v>
      </c>
    </row>
    <row r="503" spans="41:46" ht="11.25" customHeight="1" x14ac:dyDescent="0.25">
      <c r="AO503" s="104" t="s">
        <v>203</v>
      </c>
      <c r="AP503" s="105">
        <f>_xll.qlInterestRateIndexFixingDate(Currency&amp;"ibor"&amp;Tenor,AQ503,Trigger)</f>
        <v>42866</v>
      </c>
      <c r="AQ503" s="105">
        <f>_xll.qlCalendarAdvance(Calendar,AQ502,AO503,"f",,Trigger)</f>
        <v>42870</v>
      </c>
      <c r="AR503" s="105">
        <f>_xll.qlInterestRateIndexMaturity(Currency&amp;"ibor"&amp;Tenor,AQ503,Trigger)</f>
        <v>42901</v>
      </c>
      <c r="AS503" s="257">
        <f>_xll.qlIndexFixing($AC$5,AP503,TRUE,_xll.ohTrigger(Trigger,Trigger1M))</f>
        <v>1.9745642968435886E-4</v>
      </c>
      <c r="AT503" s="257">
        <f>_xll.qlIndexFixing($AU$1,AP503,TRUE,_xll.ohTrigger(Trigger,Trigger1M))</f>
        <v>1.1446191156958624E-4</v>
      </c>
    </row>
    <row r="504" spans="41:46" ht="11.25" customHeight="1" x14ac:dyDescent="0.25">
      <c r="AO504" s="104" t="s">
        <v>203</v>
      </c>
      <c r="AP504" s="105">
        <f>_xll.qlInterestRateIndexFixingDate(Currency&amp;"ibor"&amp;Tenor,AQ504,Trigger)</f>
        <v>42867</v>
      </c>
      <c r="AQ504" s="105">
        <f>_xll.qlCalendarAdvance(Calendar,AQ503,AO504,"f",,Trigger)</f>
        <v>42871</v>
      </c>
      <c r="AR504" s="105">
        <f>_xll.qlInterestRateIndexMaturity(Currency&amp;"ibor"&amp;Tenor,AQ504,Trigger)</f>
        <v>42902</v>
      </c>
      <c r="AS504" s="257">
        <f>_xll.qlIndexFixing($AC$5,AP504,TRUE,_xll.ohTrigger(Trigger,Trigger1M))</f>
        <v>2.0444744948355082E-4</v>
      </c>
      <c r="AT504" s="257">
        <f>_xll.qlIndexFixing($AU$1,AP504,TRUE,_xll.ohTrigger(Trigger,Trigger1M))</f>
        <v>1.1805808627470575E-4</v>
      </c>
    </row>
    <row r="505" spans="41:46" ht="11.25" customHeight="1" x14ac:dyDescent="0.25">
      <c r="AO505" s="104" t="s">
        <v>203</v>
      </c>
      <c r="AP505" s="105">
        <f>_xll.qlInterestRateIndexFixingDate(Currency&amp;"ibor"&amp;Tenor,AQ505,Trigger)</f>
        <v>42870</v>
      </c>
      <c r="AQ505" s="105">
        <f>_xll.qlCalendarAdvance(Calendar,AQ504,AO505,"f",,Trigger)</f>
        <v>42872</v>
      </c>
      <c r="AR505" s="105">
        <f>_xll.qlInterestRateIndexMaturity(Currency&amp;"ibor"&amp;Tenor,AQ505,Trigger)</f>
        <v>42905</v>
      </c>
      <c r="AS505" s="257">
        <f>_xll.qlIndexFixing($AC$5,AP505,TRUE,_xll.ohTrigger(Trigger,Trigger1M))</f>
        <v>2.1842425827791411E-4</v>
      </c>
      <c r="AT505" s="257">
        <f>_xll.qlIndexFixing($AU$1,AP505,TRUE,_xll.ohTrigger(Trigger,Trigger1M))</f>
        <v>1.2518380154540927E-4</v>
      </c>
    </row>
    <row r="506" spans="41:46" ht="11.25" customHeight="1" x14ac:dyDescent="0.25">
      <c r="AO506" s="104" t="s">
        <v>203</v>
      </c>
      <c r="AP506" s="105">
        <f>_xll.qlInterestRateIndexFixingDate(Currency&amp;"ibor"&amp;Tenor,AQ506,Trigger)</f>
        <v>42871</v>
      </c>
      <c r="AQ506" s="105">
        <f>_xll.qlCalendarAdvance(Calendar,AQ505,AO506,"f",,Trigger)</f>
        <v>42873</v>
      </c>
      <c r="AR506" s="105">
        <f>_xll.qlInterestRateIndexMaturity(Currency&amp;"ibor"&amp;Tenor,AQ506,Trigger)</f>
        <v>42905</v>
      </c>
      <c r="AS506" s="257">
        <f>_xll.qlIndexFixing($AC$5,AP506,TRUE,_xll.ohTrigger(Trigger,Trigger1M))</f>
        <v>2.2188073405843278E-4</v>
      </c>
      <c r="AT506" s="257">
        <f>_xll.qlIndexFixing($AU$1,AP506,TRUE,_xll.ohTrigger(Trigger,Trigger1M))</f>
        <v>1.2700245328400861E-4</v>
      </c>
    </row>
    <row r="507" spans="41:46" ht="11.25" customHeight="1" x14ac:dyDescent="0.25">
      <c r="AO507" s="104" t="s">
        <v>203</v>
      </c>
      <c r="AP507" s="105">
        <f>_xll.qlInterestRateIndexFixingDate(Currency&amp;"ibor"&amp;Tenor,AQ507,Trigger)</f>
        <v>42872</v>
      </c>
      <c r="AQ507" s="105">
        <f>_xll.qlCalendarAdvance(Calendar,AQ506,AO507,"f",,Trigger)</f>
        <v>42874</v>
      </c>
      <c r="AR507" s="105">
        <f>_xll.qlInterestRateIndexMaturity(Currency&amp;"ibor"&amp;Tenor,AQ507,Trigger)</f>
        <v>42905</v>
      </c>
      <c r="AS507" s="257">
        <f>_xll.qlIndexFixing($AC$5,AP507,TRUE,_xll.ohTrigger(Trigger,Trigger1M))</f>
        <v>2.255024142719834E-4</v>
      </c>
      <c r="AT507" s="257">
        <f>_xll.qlIndexFixing($AU$1,AP507,TRUE,_xll.ohTrigger(Trigger,Trigger1M))</f>
        <v>1.2882063571475048E-4</v>
      </c>
    </row>
    <row r="508" spans="41:46" ht="11.25" customHeight="1" x14ac:dyDescent="0.25">
      <c r="AO508" s="104" t="s">
        <v>203</v>
      </c>
      <c r="AP508" s="105">
        <f>_xll.qlInterestRateIndexFixingDate(Currency&amp;"ibor"&amp;Tenor,AQ508,Trigger)</f>
        <v>42873</v>
      </c>
      <c r="AQ508" s="105">
        <f>_xll.qlCalendarAdvance(Calendar,AQ507,AO508,"f",,Trigger)</f>
        <v>42877</v>
      </c>
      <c r="AR508" s="105">
        <f>_xll.qlInterestRateIndexMaturity(Currency&amp;"ibor"&amp;Tenor,AQ508,Trigger)</f>
        <v>42908</v>
      </c>
      <c r="AS508" s="257">
        <f>_xll.qlIndexFixing($AC$5,AP508,TRUE,_xll.ohTrigger(Trigger,Trigger1M))</f>
        <v>2.4668023764823534E-4</v>
      </c>
      <c r="AT508" s="257">
        <f>_xll.qlIndexFixing($AU$1,AP508,TRUE,_xll.ohTrigger(Trigger,Trigger1M))</f>
        <v>1.3954281053759729E-4</v>
      </c>
    </row>
    <row r="509" spans="41:46" ht="11.25" customHeight="1" x14ac:dyDescent="0.25">
      <c r="AO509" s="104" t="s">
        <v>203</v>
      </c>
      <c r="AP509" s="105">
        <f>_xll.qlInterestRateIndexFixingDate(Currency&amp;"ibor"&amp;Tenor,AQ509,Trigger)</f>
        <v>42874</v>
      </c>
      <c r="AQ509" s="105">
        <f>_xll.qlCalendarAdvance(Calendar,AQ508,AO509,"f",,Trigger)</f>
        <v>42878</v>
      </c>
      <c r="AR509" s="105">
        <f>_xll.qlInterestRateIndexMaturity(Currency&amp;"ibor"&amp;Tenor,AQ509,Trigger)</f>
        <v>42909</v>
      </c>
      <c r="AS509" s="257">
        <f>_xll.qlIndexFixing($AC$5,AP509,TRUE,_xll.ohTrigger(Trigger,Trigger1M))</f>
        <v>2.5376681412999394E-4</v>
      </c>
      <c r="AT509" s="257">
        <f>_xll.qlIndexFixing($AU$1,AP509,TRUE,_xll.ohTrigger(Trigger,Trigger1M))</f>
        <v>1.4310758173582513E-4</v>
      </c>
    </row>
    <row r="510" spans="41:46" ht="11.25" customHeight="1" x14ac:dyDescent="0.25">
      <c r="AO510" s="104" t="s">
        <v>203</v>
      </c>
      <c r="AP510" s="105">
        <f>_xll.qlInterestRateIndexFixingDate(Currency&amp;"ibor"&amp;Tenor,AQ510,Trigger)</f>
        <v>42877</v>
      </c>
      <c r="AQ510" s="105">
        <f>_xll.qlCalendarAdvance(Calendar,AQ509,AO510,"f",,Trigger)</f>
        <v>42879</v>
      </c>
      <c r="AR510" s="105">
        <f>_xll.qlInterestRateIndexMaturity(Currency&amp;"ibor"&amp;Tenor,AQ510,Trigger)</f>
        <v>42912</v>
      </c>
      <c r="AS510" s="257">
        <f>_xll.qlIndexFixing($AC$5,AP510,TRUE,_xll.ohTrigger(Trigger,Trigger1M))</f>
        <v>2.6578399188424066E-4</v>
      </c>
      <c r="AT510" s="257">
        <f>_xll.qlIndexFixing($AU$1,AP510,TRUE,_xll.ohTrigger(Trigger,Trigger1M))</f>
        <v>1.5018687105839879E-4</v>
      </c>
    </row>
    <row r="511" spans="41:46" ht="11.25" customHeight="1" x14ac:dyDescent="0.25">
      <c r="AO511" s="104" t="s">
        <v>203</v>
      </c>
      <c r="AP511" s="105">
        <f>_xll.qlInterestRateIndexFixingDate(Currency&amp;"ibor"&amp;Tenor,AQ511,Trigger)</f>
        <v>42878</v>
      </c>
      <c r="AQ511" s="105">
        <f>_xll.qlCalendarAdvance(Calendar,AQ510,AO511,"f",,Trigger)</f>
        <v>42880</v>
      </c>
      <c r="AR511" s="105">
        <f>_xll.qlInterestRateIndexMaturity(Currency&amp;"ibor"&amp;Tenor,AQ511,Trigger)</f>
        <v>42912</v>
      </c>
      <c r="AS511" s="257">
        <f>_xll.qlIndexFixing($AC$5,AP511,TRUE,_xll.ohTrigger(Trigger,Trigger1M))</f>
        <v>2.7032852025127285E-4</v>
      </c>
      <c r="AT511" s="257">
        <f>_xll.qlIndexFixing($AU$1,AP511,TRUE,_xll.ohTrigger(Trigger,Trigger1M))</f>
        <v>1.5198200634253256E-4</v>
      </c>
    </row>
    <row r="512" spans="41:46" ht="11.25" customHeight="1" x14ac:dyDescent="0.25">
      <c r="AO512" s="104" t="s">
        <v>203</v>
      </c>
      <c r="AP512" s="105">
        <f>_xll.qlInterestRateIndexFixingDate(Currency&amp;"ibor"&amp;Tenor,AQ512,Trigger)</f>
        <v>42879</v>
      </c>
      <c r="AQ512" s="105">
        <f>_xll.qlCalendarAdvance(Calendar,AQ511,AO512,"f",,Trigger)</f>
        <v>42881</v>
      </c>
      <c r="AR512" s="105">
        <f>_xll.qlInterestRateIndexMaturity(Currency&amp;"ibor"&amp;Tenor,AQ512,Trigger)</f>
        <v>42912</v>
      </c>
      <c r="AS512" s="257">
        <f>_xll.qlIndexFixing($AC$5,AP512,TRUE,_xll.ohTrigger(Trigger,Trigger1M))</f>
        <v>2.7510845000529527E-4</v>
      </c>
      <c r="AT512" s="257">
        <f>_xll.qlIndexFixing($AU$1,AP512,TRUE,_xll.ohTrigger(Trigger,Trigger1M))</f>
        <v>1.5377308545731189E-4</v>
      </c>
    </row>
    <row r="513" spans="41:46" ht="11.25" customHeight="1" x14ac:dyDescent="0.25">
      <c r="AO513" s="106" t="s">
        <v>83</v>
      </c>
      <c r="AP513" s="105">
        <f>_xll.qlInterestRateIndexFixingDate(Currency&amp;"ibor"&amp;Tenor,AQ513,Trigger)</f>
        <v>42886</v>
      </c>
      <c r="AQ513" s="105">
        <f>_xll.qlCalendarAdvance(Calendar,AQ512,AO513,"f",,Trigger)</f>
        <v>42888</v>
      </c>
      <c r="AR513" s="105">
        <f>_xll.qlInterestRateIndexMaturity(Currency&amp;"ibor"&amp;Tenor,AQ513,Trigger)</f>
        <v>42919</v>
      </c>
      <c r="AS513" s="257">
        <f>_xll.qlIndexFixing($AC$5,AP513,TRUE,_xll.ohTrigger(Trigger,Trigger1M))</f>
        <v>3.2538339108520355E-4</v>
      </c>
      <c r="AT513" s="257">
        <f>_xll.qlIndexFixing($AU$1,AP513,TRUE,_xll.ohTrigger(Trigger,Trigger1M))</f>
        <v>1.7848245810593623E-4</v>
      </c>
    </row>
    <row r="514" spans="41:46" ht="11.25" customHeight="1" x14ac:dyDescent="0.25">
      <c r="AO514" s="106" t="s">
        <v>83</v>
      </c>
      <c r="AP514" s="105">
        <f>_xll.qlInterestRateIndexFixingDate(Currency&amp;"ibor"&amp;Tenor,AQ514,Trigger)</f>
        <v>42893</v>
      </c>
      <c r="AQ514" s="105">
        <f>_xll.qlCalendarAdvance(Calendar,AQ513,AO514,"f",,Trigger)</f>
        <v>42895</v>
      </c>
      <c r="AR514" s="105">
        <f>_xll.qlInterestRateIndexMaturity(Currency&amp;"ibor"&amp;Tenor,AQ514,Trigger)</f>
        <v>42926</v>
      </c>
      <c r="AS514" s="257">
        <f>_xll.qlIndexFixing($AC$5,AP514,TRUE,_xll.ohTrigger(Trigger,Trigger1M))</f>
        <v>3.4088639082077802E-4</v>
      </c>
      <c r="AT514" s="257">
        <f>_xll.qlIndexFixing($AU$1,AP514,TRUE,_xll.ohTrigger(Trigger,Trigger1M))</f>
        <v>2.0323560233704815E-4</v>
      </c>
    </row>
    <row r="515" spans="41:46" ht="11.25" customHeight="1" x14ac:dyDescent="0.25">
      <c r="AO515" s="106" t="s">
        <v>83</v>
      </c>
      <c r="AP515" s="105">
        <f>_xll.qlInterestRateIndexFixingDate(Currency&amp;"ibor"&amp;Tenor,AQ515,Trigger)</f>
        <v>42900</v>
      </c>
      <c r="AQ515" s="105">
        <f>_xll.qlCalendarAdvance(Calendar,AQ514,AO515,"f",,Trigger)</f>
        <v>42902</v>
      </c>
      <c r="AR515" s="105">
        <f>_xll.qlInterestRateIndexMaturity(Currency&amp;"ibor"&amp;Tenor,AQ515,Trigger)</f>
        <v>42933</v>
      </c>
      <c r="AS515" s="257">
        <f>_xll.qlIndexFixing($AC$5,AP515,TRUE,_xll.ohTrigger(Trigger,Trigger1M))</f>
        <v>3.5638941125205566E-4</v>
      </c>
      <c r="AT515" s="257">
        <f>_xll.qlIndexFixing($AU$1,AP515,TRUE,_xll.ohTrigger(Trigger,Trigger1M))</f>
        <v>2.2833553997505458E-4</v>
      </c>
    </row>
    <row r="516" spans="41:46" ht="11.25" customHeight="1" x14ac:dyDescent="0.25">
      <c r="AO516" s="106" t="s">
        <v>83</v>
      </c>
      <c r="AP516" s="105">
        <f>_xll.qlInterestRateIndexFixingDate(Currency&amp;"ibor"&amp;Tenor,AQ516,Trigger)</f>
        <v>42907</v>
      </c>
      <c r="AQ516" s="105">
        <f>_xll.qlCalendarAdvance(Calendar,AQ515,AO516,"f",,Trigger)</f>
        <v>42909</v>
      </c>
      <c r="AR516" s="105">
        <f>_xll.qlInterestRateIndexMaturity(Currency&amp;"ibor"&amp;Tenor,AQ516,Trigger)</f>
        <v>42940</v>
      </c>
      <c r="AS516" s="257">
        <f>_xll.qlIndexFixing($AC$5,AP516,TRUE,_xll.ohTrigger(Trigger,Trigger1M))</f>
        <v>3.7189245237645799E-4</v>
      </c>
      <c r="AT516" s="257">
        <f>_xll.qlIndexFixing($AU$1,AP516,TRUE,_xll.ohTrigger(Trigger,Trigger1M))</f>
        <v>2.537830918188682E-4</v>
      </c>
    </row>
    <row r="517" spans="41:46" ht="11.25" customHeight="1" x14ac:dyDescent="0.25">
      <c r="AO517" s="106" t="s">
        <v>83</v>
      </c>
      <c r="AP517" s="105">
        <f>_xll.qlInterestRateIndexFixingDate(Currency&amp;"ibor"&amp;Tenor,AQ517,Trigger)</f>
        <v>42914</v>
      </c>
      <c r="AQ517" s="105">
        <f>_xll.qlCalendarAdvance(Calendar,AQ516,AO517,"f",,Trigger)</f>
        <v>42916</v>
      </c>
      <c r="AR517" s="105">
        <f>_xll.qlInterestRateIndexMaturity(Currency&amp;"ibor"&amp;Tenor,AQ517,Trigger)</f>
        <v>42947</v>
      </c>
      <c r="AS517" s="257">
        <f>_xll.qlIndexFixing($AC$5,AP517,TRUE,_xll.ohTrigger(Trigger,Trigger1M))</f>
        <v>3.873955141991421E-4</v>
      </c>
      <c r="AT517" s="257">
        <f>_xll.qlIndexFixing($AU$1,AP517,TRUE,_xll.ohTrigger(Trigger,Trigger1M))</f>
        <v>2.7957907870350185E-4</v>
      </c>
    </row>
    <row r="518" spans="41:46" ht="11.25" customHeight="1" x14ac:dyDescent="0.25">
      <c r="AO518" s="106" t="s">
        <v>83</v>
      </c>
      <c r="AP518" s="105">
        <f>_xll.qlInterestRateIndexFixingDate(Currency&amp;"ibor"&amp;Tenor,AQ518,Trigger)</f>
        <v>42921</v>
      </c>
      <c r="AQ518" s="105">
        <f>_xll.qlCalendarAdvance(Calendar,AQ517,AO518,"f",,Trigger)</f>
        <v>42923</v>
      </c>
      <c r="AR518" s="105">
        <f>_xll.qlInterestRateIndexMaturity(Currency&amp;"ibor"&amp;Tenor,AQ518,Trigger)</f>
        <v>42954</v>
      </c>
      <c r="AS518" s="257">
        <f>_xll.qlIndexFixing($AC$5,AP518,TRUE,_xll.ohTrigger(Trigger,Trigger1M))</f>
        <v>4.0289859671495084E-4</v>
      </c>
      <c r="AT518" s="257">
        <f>_xll.qlIndexFixing($AU$1,AP518,TRUE,_xll.ohTrigger(Trigger,Trigger1M))</f>
        <v>3.0572432149491137E-4</v>
      </c>
    </row>
    <row r="519" spans="41:46" ht="11.25" customHeight="1" x14ac:dyDescent="0.25">
      <c r="AO519" s="106" t="s">
        <v>83</v>
      </c>
      <c r="AP519" s="105">
        <f>_xll.qlInterestRateIndexFixingDate(Currency&amp;"ibor"&amp;Tenor,AQ519,Trigger)</f>
        <v>42928</v>
      </c>
      <c r="AQ519" s="105">
        <f>_xll.qlCalendarAdvance(Calendar,AQ518,AO519,"f",,Trigger)</f>
        <v>42930</v>
      </c>
      <c r="AR519" s="105">
        <f>_xll.qlInterestRateIndexMaturity(Currency&amp;"ibor"&amp;Tenor,AQ519,Trigger)</f>
        <v>42961</v>
      </c>
      <c r="AS519" s="257">
        <f>_xll.qlIndexFixing($AC$5,AP519,TRUE,_xll.ohTrigger(Trigger,Trigger1M))</f>
        <v>4.1840169992904142E-4</v>
      </c>
      <c r="AT519" s="257">
        <f>_xll.qlIndexFixing($AU$1,AP519,TRUE,_xll.ohTrigger(Trigger,Trigger1M))</f>
        <v>3.3221964110804575E-4</v>
      </c>
    </row>
    <row r="520" spans="41:46" ht="11.25" customHeight="1" x14ac:dyDescent="0.25">
      <c r="AO520" s="106" t="s">
        <v>83</v>
      </c>
      <c r="AP520" s="105">
        <f>_xll.qlInterestRateIndexFixingDate(Currency&amp;"ibor"&amp;Tenor,AQ520,Trigger)</f>
        <v>42935</v>
      </c>
      <c r="AQ520" s="105">
        <f>_xll.qlCalendarAdvance(Calendar,AQ519,AO520,"f",,Trigger)</f>
        <v>42937</v>
      </c>
      <c r="AR520" s="105">
        <f>_xll.qlInterestRateIndexMaturity(Currency&amp;"ibor"&amp;Tenor,AQ520,Trigger)</f>
        <v>42968</v>
      </c>
      <c r="AS520" s="257">
        <f>_xll.qlIndexFixing($AC$5,AP520,TRUE,_xll.ohTrigger(Trigger,Trigger1M))</f>
        <v>4.3390482383625658E-4</v>
      </c>
      <c r="AT520" s="257">
        <f>_xll.qlIndexFixing($AU$1,AP520,TRUE,_xll.ohTrigger(Trigger,Trigger1M))</f>
        <v>3.5906585849653264E-4</v>
      </c>
    </row>
    <row r="521" spans="41:46" ht="11.25" customHeight="1" x14ac:dyDescent="0.25">
      <c r="AO521" s="106" t="s">
        <v>83</v>
      </c>
      <c r="AP521" s="105">
        <f>_xll.qlInterestRateIndexFixingDate(Currency&amp;"ibor"&amp;Tenor,AQ521,Trigger)</f>
        <v>42942</v>
      </c>
      <c r="AQ521" s="105">
        <f>_xll.qlCalendarAdvance(Calendar,AQ520,AO521,"f",,Trigger)</f>
        <v>42944</v>
      </c>
      <c r="AR521" s="105">
        <f>_xll.qlInterestRateIndexMaturity(Currency&amp;"ibor"&amp;Tenor,AQ521,Trigger)</f>
        <v>42975</v>
      </c>
      <c r="AS521" s="257">
        <f>_xll.qlIndexFixing($AC$5,AP521,TRUE,_xll.ohTrigger(Trigger,Trigger1M))</f>
        <v>4.4940796843917497E-4</v>
      </c>
      <c r="AT521" s="257">
        <f>_xll.qlIndexFixing($AU$1,AP521,TRUE,_xll.ohTrigger(Trigger,Trigger1M))</f>
        <v>3.8626379464494265E-4</v>
      </c>
    </row>
    <row r="522" spans="41:46" ht="11.25" customHeight="1" x14ac:dyDescent="0.25">
      <c r="AO522" s="106" t="s">
        <v>83</v>
      </c>
      <c r="AP522" s="105">
        <f>_xll.qlInterestRateIndexFixingDate(Currency&amp;"ibor"&amp;Tenor,AQ522,Trigger)</f>
        <v>42949</v>
      </c>
      <c r="AQ522" s="105">
        <f>_xll.qlCalendarAdvance(Calendar,AQ521,AO522,"f",,Trigger)</f>
        <v>42951</v>
      </c>
      <c r="AR522" s="105">
        <f>_xll.qlInterestRateIndexMaturity(Currency&amp;"ibor"&amp;Tenor,AQ522,Trigger)</f>
        <v>42982</v>
      </c>
      <c r="AS522" s="257">
        <f>_xll.qlIndexFixing($AC$5,AP522,TRUE,_xll.ohTrigger(Trigger,Trigger1M))</f>
        <v>4.6491113374037515E-4</v>
      </c>
      <c r="AT522" s="257">
        <f>_xll.qlIndexFixing($AU$1,AP522,TRUE,_xll.ohTrigger(Trigger,Trigger1M))</f>
        <v>4.1381427058683948E-4</v>
      </c>
    </row>
    <row r="523" spans="41:46" ht="11.25" customHeight="1" x14ac:dyDescent="0.25">
      <c r="AO523" s="106" t="s">
        <v>83</v>
      </c>
      <c r="AP523" s="105">
        <f>_xll.qlInterestRateIndexFixingDate(Currency&amp;"ibor"&amp;Tenor,AQ523,Trigger)</f>
        <v>42956</v>
      </c>
      <c r="AQ523" s="105">
        <f>_xll.qlCalendarAdvance(Calendar,AQ522,AO523,"f",,Trigger)</f>
        <v>42958</v>
      </c>
      <c r="AR523" s="105">
        <f>_xll.qlInterestRateIndexMaturity(Currency&amp;"ibor"&amp;Tenor,AQ523,Trigger)</f>
        <v>42989</v>
      </c>
      <c r="AS523" s="257">
        <f>_xll.qlIndexFixing($AC$5,AP523,TRUE,_xll.ohTrigger(Trigger,Trigger1M))</f>
        <v>5.2671350413073656E-4</v>
      </c>
      <c r="AT523" s="257">
        <f>_xll.qlIndexFixing($AU$1,AP523,TRUE,_xll.ohTrigger(Trigger,Trigger1M))</f>
        <v>4.4171810738930845E-4</v>
      </c>
    </row>
    <row r="524" spans="41:46" ht="11.25" customHeight="1" x14ac:dyDescent="0.25">
      <c r="AO524" s="106" t="s">
        <v>83</v>
      </c>
      <c r="AP524" s="105">
        <f>_xll.qlInterestRateIndexFixingDate(Currency&amp;"ibor"&amp;Tenor,AQ524,Trigger)</f>
        <v>42963</v>
      </c>
      <c r="AQ524" s="105">
        <f>_xll.qlCalendarAdvance(Calendar,AQ523,AO524,"f",,Trigger)</f>
        <v>42965</v>
      </c>
      <c r="AR524" s="105">
        <f>_xll.qlInterestRateIndexMaturity(Currency&amp;"ibor"&amp;Tenor,AQ524,Trigger)</f>
        <v>42996</v>
      </c>
      <c r="AS524" s="257">
        <f>_xll.qlIndexFixing($AC$5,AP524,TRUE,_xll.ohTrigger(Trigger,Trigger1M))</f>
        <v>5.8929155429957112E-4</v>
      </c>
      <c r="AT524" s="257">
        <f>_xll.qlIndexFixing($AU$1,AP524,TRUE,_xll.ohTrigger(Trigger,Trigger1M))</f>
        <v>4.6997612616842796E-4</v>
      </c>
    </row>
    <row r="525" spans="41:46" ht="11.25" customHeight="1" x14ac:dyDescent="0.25">
      <c r="AO525" s="106" t="s">
        <v>83</v>
      </c>
      <c r="AP525" s="105">
        <f>_xll.qlInterestRateIndexFixingDate(Currency&amp;"ibor"&amp;Tenor,AQ525,Trigger)</f>
        <v>42970</v>
      </c>
      <c r="AQ525" s="105">
        <f>_xll.qlCalendarAdvance(Calendar,AQ524,AO525,"f",,Trigger)</f>
        <v>42972</v>
      </c>
      <c r="AR525" s="105">
        <f>_xll.qlInterestRateIndexMaturity(Currency&amp;"ibor"&amp;Tenor,AQ525,Trigger)</f>
        <v>43003</v>
      </c>
      <c r="AS525" s="257">
        <f>_xll.qlIndexFixing($AC$5,AP525,TRUE,_xll.ohTrigger(Trigger,Trigger1M))</f>
        <v>6.5264529678910413E-4</v>
      </c>
      <c r="AT525" s="257">
        <f>_xll.qlIndexFixing($AU$1,AP525,TRUE,_xll.ohTrigger(Trigger,Trigger1M))</f>
        <v>4.9858914806090492E-4</v>
      </c>
    </row>
    <row r="526" spans="41:46" ht="11.25" customHeight="1" x14ac:dyDescent="0.25">
      <c r="AO526" s="106" t="s">
        <v>83</v>
      </c>
      <c r="AP526" s="105">
        <f>_xll.qlInterestRateIndexFixingDate(Currency&amp;"ibor"&amp;Tenor,AQ526,Trigger)</f>
        <v>42977</v>
      </c>
      <c r="AQ526" s="105">
        <f>_xll.qlCalendarAdvance(Calendar,AQ525,AO526,"f",,Trigger)</f>
        <v>42979</v>
      </c>
      <c r="AR526" s="105">
        <f>_xll.qlInterestRateIndexMaturity(Currency&amp;"ibor"&amp;Tenor,AQ526,Trigger)</f>
        <v>43010</v>
      </c>
      <c r="AS526" s="257">
        <f>_xll.qlIndexFixing($AC$5,AP526,TRUE,_xll.ohTrigger(Trigger,Trigger1M))</f>
        <v>7.1677474428854008E-4</v>
      </c>
      <c r="AT526" s="257">
        <f>_xll.qlIndexFixing($AU$1,AP526,TRUE,_xll.ohTrigger(Trigger,Trigger1M))</f>
        <v>5.2755799427048962E-4</v>
      </c>
    </row>
    <row r="527" spans="41:46" ht="11.25" customHeight="1" x14ac:dyDescent="0.25">
      <c r="AO527" s="106" t="s">
        <v>83</v>
      </c>
      <c r="AP527" s="105">
        <f>_xll.qlInterestRateIndexFixingDate(Currency&amp;"ibor"&amp;Tenor,AQ527,Trigger)</f>
        <v>42984</v>
      </c>
      <c r="AQ527" s="105">
        <f>_xll.qlCalendarAdvance(Calendar,AQ526,AO527,"f",,Trigger)</f>
        <v>42986</v>
      </c>
      <c r="AR527" s="105">
        <f>_xll.qlInterestRateIndexMaturity(Currency&amp;"ibor"&amp;Tenor,AQ527,Trigger)</f>
        <v>43017</v>
      </c>
      <c r="AS527" s="257">
        <f>_xll.qlIndexFixing($AC$5,AP527,TRUE,_xll.ohTrigger(Trigger,Trigger1M))</f>
        <v>7.5531757168531826E-4</v>
      </c>
      <c r="AT527" s="257">
        <f>_xll.qlIndexFixing($AU$1,AP527,TRUE,_xll.ohTrigger(Trigger,Trigger1M))</f>
        <v>5.5688348601898221E-4</v>
      </c>
    </row>
    <row r="528" spans="41:46" ht="11.25" customHeight="1" x14ac:dyDescent="0.25">
      <c r="AO528" s="106" t="s">
        <v>83</v>
      </c>
      <c r="AP528" s="105">
        <f>_xll.qlInterestRateIndexFixingDate(Currency&amp;"ibor"&amp;Tenor,AQ528,Trigger)</f>
        <v>42991</v>
      </c>
      <c r="AQ528" s="105">
        <f>_xll.qlCalendarAdvance(Calendar,AQ527,AO528,"f",,Trigger)</f>
        <v>42993</v>
      </c>
      <c r="AR528" s="105">
        <f>_xll.qlInterestRateIndexMaturity(Currency&amp;"ibor"&amp;Tenor,AQ528,Trigger)</f>
        <v>43024</v>
      </c>
      <c r="AS528" s="257">
        <f>_xll.qlIndexFixing($AC$5,AP528,TRUE,_xll.ohTrigger(Trigger,Trigger1M))</f>
        <v>7.7425489645170425E-4</v>
      </c>
      <c r="AT528" s="257">
        <f>_xll.qlIndexFixing($AU$1,AP528,TRUE,_xll.ohTrigger(Trigger,Trigger1M))</f>
        <v>5.8656644458233314E-4</v>
      </c>
    </row>
    <row r="529" spans="41:46" ht="11.25" customHeight="1" x14ac:dyDescent="0.25">
      <c r="AO529" s="106" t="s">
        <v>83</v>
      </c>
      <c r="AP529" s="105">
        <f>_xll.qlInterestRateIndexFixingDate(Currency&amp;"ibor"&amp;Tenor,AQ529,Trigger)</f>
        <v>42998</v>
      </c>
      <c r="AQ529" s="105">
        <f>_xll.qlCalendarAdvance(Calendar,AQ528,AO529,"f",,Trigger)</f>
        <v>43000</v>
      </c>
      <c r="AR529" s="105">
        <f>_xll.qlInterestRateIndexMaturity(Currency&amp;"ibor"&amp;Tenor,AQ529,Trigger)</f>
        <v>43031</v>
      </c>
      <c r="AS529" s="257">
        <f>_xll.qlIndexFixing($AC$5,AP529,TRUE,_xll.ohTrigger(Trigger,Trigger1M))</f>
        <v>7.9319225210177301E-4</v>
      </c>
      <c r="AT529" s="257">
        <f>_xll.qlIndexFixing($AU$1,AP529,TRUE,_xll.ohTrigger(Trigger,Trigger1M))</f>
        <v>6.1660769127259312E-4</v>
      </c>
    </row>
    <row r="530" spans="41:46" ht="11.25" customHeight="1" x14ac:dyDescent="0.25">
      <c r="AO530" s="106" t="s">
        <v>83</v>
      </c>
      <c r="AP530" s="105">
        <f>_xll.qlInterestRateIndexFixingDate(Currency&amp;"ibor"&amp;Tenor,AQ530,Trigger)</f>
        <v>43005</v>
      </c>
      <c r="AQ530" s="105">
        <f>_xll.qlCalendarAdvance(Calendar,AQ529,AO530,"f",,Trigger)</f>
        <v>43007</v>
      </c>
      <c r="AR530" s="105">
        <f>_xll.qlInterestRateIndexMaturity(Currency&amp;"ibor"&amp;Tenor,AQ530,Trigger)</f>
        <v>43039</v>
      </c>
      <c r="AS530" s="257">
        <f>_xll.qlIndexFixing($AC$5,AP530,TRUE,_xll.ohTrigger(Trigger,Trigger1M))</f>
        <v>8.1348322935576034E-4</v>
      </c>
      <c r="AT530" s="257">
        <f>_xll.qlIndexFixing($AU$1,AP530,TRUE,_xll.ohTrigger(Trigger,Trigger1M))</f>
        <v>6.4921313080695819E-4</v>
      </c>
    </row>
    <row r="531" spans="41:46" ht="11.25" customHeight="1" x14ac:dyDescent="0.25">
      <c r="AO531" s="106" t="s">
        <v>83</v>
      </c>
      <c r="AP531" s="105">
        <f>_xll.qlInterestRateIndexFixingDate(Currency&amp;"ibor"&amp;Tenor,AQ531,Trigger)</f>
        <v>43012</v>
      </c>
      <c r="AQ531" s="105">
        <f>_xll.qlCalendarAdvance(Calendar,AQ530,AO531,"f",,Trigger)</f>
        <v>43014</v>
      </c>
      <c r="AR531" s="105">
        <f>_xll.qlInterestRateIndexMaturity(Currency&amp;"ibor"&amp;Tenor,AQ531,Trigger)</f>
        <v>43045</v>
      </c>
      <c r="AS531" s="257">
        <f>_xll.qlIndexFixing($AC$5,AP531,TRUE,_xll.ohTrigger(Trigger,Trigger1M))</f>
        <v>8.3106705603233004E-4</v>
      </c>
      <c r="AT531" s="257">
        <f>_xll.qlIndexFixing($AU$1,AP531,TRUE,_xll.ohTrigger(Trigger,Trigger1M))</f>
        <v>6.7776833450637934E-4</v>
      </c>
    </row>
    <row r="532" spans="41:46" ht="11.25" customHeight="1" x14ac:dyDescent="0.25">
      <c r="AO532" s="106" t="s">
        <v>83</v>
      </c>
      <c r="AP532" s="105">
        <f>_xll.qlInterestRateIndexFixingDate(Currency&amp;"ibor"&amp;Tenor,AQ532,Trigger)</f>
        <v>43019</v>
      </c>
      <c r="AQ532" s="105">
        <f>_xll.qlCalendarAdvance(Calendar,AQ531,AO532,"f",,Trigger)</f>
        <v>43021</v>
      </c>
      <c r="AR532" s="105">
        <f>_xll.qlInterestRateIndexMaturity(Currency&amp;"ibor"&amp;Tenor,AQ532,Trigger)</f>
        <v>43052</v>
      </c>
      <c r="AS532" s="257">
        <f>_xll.qlIndexFixing($AC$5,AP532,TRUE,_xll.ohTrigger(Trigger,Trigger1M))</f>
        <v>8.5000450432055408E-4</v>
      </c>
      <c r="AT532" s="257">
        <f>_xll.qlIndexFixing($AU$1,AP532,TRUE,_xll.ohTrigger(Trigger,Trigger1M))</f>
        <v>7.0888937388029335E-4</v>
      </c>
    </row>
    <row r="533" spans="41:46" ht="11.25" customHeight="1" x14ac:dyDescent="0.25">
      <c r="AO533" s="106" t="s">
        <v>83</v>
      </c>
      <c r="AP533" s="105">
        <f>_xll.qlInterestRateIndexFixingDate(Currency&amp;"ibor"&amp;Tenor,AQ533,Trigger)</f>
        <v>43026</v>
      </c>
      <c r="AQ533" s="105">
        <f>_xll.qlCalendarAdvance(Calendar,AQ532,AO533,"f",,Trigger)</f>
        <v>43028</v>
      </c>
      <c r="AR533" s="105">
        <f>_xll.qlInterestRateIndexMaturity(Currency&amp;"ibor"&amp;Tenor,AQ533,Trigger)</f>
        <v>43059</v>
      </c>
      <c r="AS533" s="257">
        <f>_xll.qlIndexFixing($AC$5,AP533,TRUE,_xll.ohTrigger(Trigger,Trigger1M))</f>
        <v>8.6894198348214644E-4</v>
      </c>
      <c r="AT533" s="257">
        <f>_xll.qlIndexFixing($AU$1,AP533,TRUE,_xll.ohTrigger(Trigger,Trigger1M))</f>
        <v>7.403719870547851E-4</v>
      </c>
    </row>
    <row r="534" spans="41:46" ht="11.25" customHeight="1" x14ac:dyDescent="0.25">
      <c r="AO534" s="106" t="s">
        <v>83</v>
      </c>
      <c r="AP534" s="105">
        <f>_xll.qlInterestRateIndexFixingDate(Currency&amp;"ibor"&amp;Tenor,AQ534,Trigger)</f>
        <v>43033</v>
      </c>
      <c r="AQ534" s="105">
        <f>_xll.qlCalendarAdvance(Calendar,AQ533,AO534,"f",,Trigger)</f>
        <v>43035</v>
      </c>
      <c r="AR534" s="105">
        <f>_xll.qlInterestRateIndexMaturity(Currency&amp;"ibor"&amp;Tenor,AQ534,Trigger)</f>
        <v>43066</v>
      </c>
      <c r="AS534" s="257">
        <f>_xll.qlIndexFixing($AC$5,AP534,TRUE,_xll.ohTrigger(Trigger,Trigger1M))</f>
        <v>8.8787949352742146E-4</v>
      </c>
      <c r="AT534" s="257">
        <f>_xll.qlIndexFixing($AU$1,AP534,TRUE,_xll.ohTrigger(Trigger,Trigger1M))</f>
        <v>7.7221699555592746E-4</v>
      </c>
    </row>
    <row r="535" spans="41:46" ht="11.25" customHeight="1" x14ac:dyDescent="0.25">
      <c r="AO535" s="106" t="s">
        <v>83</v>
      </c>
      <c r="AP535" s="105">
        <f>_xll.qlInterestRateIndexFixingDate(Currency&amp;"ibor"&amp;Tenor,AQ535,Trigger)</f>
        <v>43040</v>
      </c>
      <c r="AQ535" s="105">
        <f>_xll.qlCalendarAdvance(Calendar,AQ534,AO535,"f",,Trigger)</f>
        <v>43042</v>
      </c>
      <c r="AR535" s="105">
        <f>_xll.qlInterestRateIndexMaturity(Currency&amp;"ibor"&amp;Tenor,AQ535,Trigger)</f>
        <v>43073</v>
      </c>
      <c r="AS535" s="257">
        <f>_xll.qlIndexFixing($AC$5,AP535,TRUE,_xll.ohTrigger(Trigger,Trigger1M))</f>
        <v>9.0681703445380068E-4</v>
      </c>
      <c r="AT535" s="257">
        <f>_xll.qlIndexFixing($AU$1,AP535,TRUE,_xll.ohTrigger(Trigger,Trigger1M))</f>
        <v>8.0442522094589352E-4</v>
      </c>
    </row>
    <row r="536" spans="41:46" ht="11.25" customHeight="1" x14ac:dyDescent="0.25">
      <c r="AO536" s="106" t="s">
        <v>83</v>
      </c>
      <c r="AP536" s="105">
        <f>_xll.qlInterestRateIndexFixingDate(Currency&amp;"ibor"&amp;Tenor,AQ536,Trigger)</f>
        <v>43047</v>
      </c>
      <c r="AQ536" s="105">
        <f>_xll.qlCalendarAdvance(Calendar,AQ535,AO536,"f",,Trigger)</f>
        <v>43049</v>
      </c>
      <c r="AR536" s="105">
        <f>_xll.qlInterestRateIndexMaturity(Currency&amp;"ibor"&amp;Tenor,AQ536,Trigger)</f>
        <v>43080</v>
      </c>
      <c r="AS536" s="257">
        <f>_xll.qlIndexFixing($AC$5,AP536,TRUE,_xll.ohTrigger(Trigger,Trigger1M))</f>
        <v>9.7691915487979446E-4</v>
      </c>
      <c r="AT536" s="257">
        <f>_xll.qlIndexFixing($AU$1,AP536,TRUE,_xll.ohTrigger(Trigger,Trigger1M))</f>
        <v>8.3699748484100667E-4</v>
      </c>
    </row>
    <row r="537" spans="41:46" ht="11.25" customHeight="1" x14ac:dyDescent="0.25">
      <c r="AO537" s="106" t="s">
        <v>83</v>
      </c>
      <c r="AP537" s="105">
        <f>_xll.qlInterestRateIndexFixingDate(Currency&amp;"ibor"&amp;Tenor,AQ537,Trigger)</f>
        <v>43054</v>
      </c>
      <c r="AQ537" s="105">
        <f>_xll.qlCalendarAdvance(Calendar,AQ536,AO537,"f",,Trigger)</f>
        <v>43056</v>
      </c>
      <c r="AR537" s="105">
        <f>_xll.qlInterestRateIndexMaturity(Currency&amp;"ibor"&amp;Tenor,AQ537,Trigger)</f>
        <v>43087</v>
      </c>
      <c r="AS537" s="257">
        <f>_xll.qlIndexFixing($AC$5,AP537,TRUE,_xll.ohTrigger(Trigger,Trigger1M))</f>
        <v>1.04779441647236E-3</v>
      </c>
      <c r="AT537" s="257">
        <f>_xll.qlIndexFixing($AU$1,AP537,TRUE,_xll.ohTrigger(Trigger,Trigger1M))</f>
        <v>8.6993460888595473E-4</v>
      </c>
    </row>
    <row r="538" spans="41:46" ht="11.25" customHeight="1" x14ac:dyDescent="0.25">
      <c r="AO538" s="106" t="s">
        <v>83</v>
      </c>
      <c r="AP538" s="105">
        <f>_xll.qlInterestRateIndexFixingDate(Currency&amp;"ibor"&amp;Tenor,AQ538,Trigger)</f>
        <v>43061</v>
      </c>
      <c r="AQ538" s="105">
        <f>_xll.qlCalendarAdvance(Calendar,AQ537,AO538,"f",,Trigger)</f>
        <v>43063</v>
      </c>
      <c r="AR538" s="105">
        <f>_xll.qlInterestRateIndexMaturity(Currency&amp;"ibor"&amp;Tenor,AQ538,Trigger)</f>
        <v>43096</v>
      </c>
      <c r="AS538" s="257">
        <f>_xll.qlIndexFixing($AC$5,AP538,TRUE,_xll.ohTrigger(Trigger,Trigger1M))</f>
        <v>1.1269893004805067E-3</v>
      </c>
      <c r="AT538" s="257">
        <f>_xll.qlIndexFixing($AU$1,AP538,TRUE,_xll.ohTrigger(Trigger,Trigger1M))</f>
        <v>9.0806704221225629E-4</v>
      </c>
    </row>
    <row r="539" spans="41:46" ht="11.25" customHeight="1" x14ac:dyDescent="0.25">
      <c r="AO539" s="106" t="s">
        <v>83</v>
      </c>
      <c r="AP539" s="105">
        <f>_xll.qlInterestRateIndexFixingDate(Currency&amp;"ibor"&amp;Tenor,AQ539,Trigger)</f>
        <v>43068</v>
      </c>
      <c r="AQ539" s="105">
        <f>_xll.qlCalendarAdvance(Calendar,AQ538,AO539,"f",,Trigger)</f>
        <v>43070</v>
      </c>
      <c r="AR539" s="105">
        <f>_xll.qlInterestRateIndexMaturity(Currency&amp;"ibor"&amp;Tenor,AQ539,Trigger)</f>
        <v>43102</v>
      </c>
      <c r="AS539" s="257">
        <f>_xll.qlIndexFixing($AC$5,AP539,TRUE,_xll.ohTrigger(Trigger,Trigger1M))</f>
        <v>1.1941414121455218E-3</v>
      </c>
      <c r="AT539" s="257">
        <f>_xll.qlIndexFixing($AU$1,AP539,TRUE,_xll.ohTrigger(Trigger,Trigger1M))</f>
        <v>9.3934662251854428E-4</v>
      </c>
    </row>
    <row r="540" spans="41:46" ht="11.25" customHeight="1" x14ac:dyDescent="0.25">
      <c r="AO540" s="106" t="s">
        <v>83</v>
      </c>
      <c r="AP540" s="105">
        <f>_xll.qlInterestRateIndexFixingDate(Currency&amp;"ibor"&amp;Tenor,AQ540,Trigger)</f>
        <v>43075</v>
      </c>
      <c r="AQ540" s="105">
        <f>_xll.qlCalendarAdvance(Calendar,AQ539,AO540,"f",,Trigger)</f>
        <v>43077</v>
      </c>
      <c r="AR540" s="105">
        <f>_xll.qlInterestRateIndexMaturity(Currency&amp;"ibor"&amp;Tenor,AQ540,Trigger)</f>
        <v>43108</v>
      </c>
      <c r="AS540" s="257">
        <f>_xll.qlIndexFixing($AC$5,AP540,TRUE,_xll.ohTrigger(Trigger,Trigger1M))</f>
        <v>1.2359161726838153E-3</v>
      </c>
      <c r="AT540" s="257">
        <f>_xll.qlIndexFixing($AU$1,AP540,TRUE,_xll.ohTrigger(Trigger,Trigger1M))</f>
        <v>9.7094335914799644E-4</v>
      </c>
    </row>
    <row r="541" spans="41:46" ht="11.25" customHeight="1" x14ac:dyDescent="0.25">
      <c r="AO541" s="106" t="s">
        <v>83</v>
      </c>
      <c r="AP541" s="105">
        <f>_xll.qlInterestRateIndexFixingDate(Currency&amp;"ibor"&amp;Tenor,AQ541,Trigger)</f>
        <v>43082</v>
      </c>
      <c r="AQ541" s="105">
        <f>_xll.qlCalendarAdvance(Calendar,AQ540,AO541,"f",,Trigger)</f>
        <v>43084</v>
      </c>
      <c r="AR541" s="105">
        <f>_xll.qlInterestRateIndexMaturity(Currency&amp;"ibor"&amp;Tenor,AQ541,Trigger)</f>
        <v>43115</v>
      </c>
      <c r="AS541" s="257">
        <f>_xll.qlIndexFixing($AC$5,AP541,TRUE,_xll.ohTrigger(Trigger,Trigger1M))</f>
        <v>1.2582763797013858E-3</v>
      </c>
      <c r="AT541" s="257">
        <f>_xll.qlIndexFixing($AU$1,AP541,TRUE,_xll.ohTrigger(Trigger,Trigger1M))</f>
        <v>1.0053481412241802E-3</v>
      </c>
    </row>
    <row r="542" spans="41:46" ht="11.25" customHeight="1" x14ac:dyDescent="0.25">
      <c r="AO542" s="106" t="s">
        <v>83</v>
      </c>
      <c r="AP542" s="105">
        <f>_xll.qlInterestRateIndexFixingDate(Currency&amp;"ibor"&amp;Tenor,AQ542,Trigger)</f>
        <v>43089</v>
      </c>
      <c r="AQ542" s="105">
        <f>_xll.qlCalendarAdvance(Calendar,AQ541,AO542,"f",,Trigger)</f>
        <v>43091</v>
      </c>
      <c r="AR542" s="105">
        <f>_xll.qlInterestRateIndexMaturity(Currency&amp;"ibor"&amp;Tenor,AQ542,Trigger)</f>
        <v>43122</v>
      </c>
      <c r="AS542" s="257">
        <f>_xll.qlIndexFixing($AC$5,AP542,TRUE,_xll.ohTrigger(Trigger,Trigger1M))</f>
        <v>1.2806366297683914E-3</v>
      </c>
      <c r="AT542" s="257">
        <f>_xll.qlIndexFixing($AU$1,AP542,TRUE,_xll.ohTrigger(Trigger,Trigger1M))</f>
        <v>1.0401218923801693E-3</v>
      </c>
    </row>
    <row r="543" spans="41:46" ht="11.25" customHeight="1" x14ac:dyDescent="0.25">
      <c r="AO543" s="106" t="s">
        <v>83</v>
      </c>
      <c r="AP543" s="105">
        <f>_xll.qlInterestRateIndexFixingDate(Currency&amp;"ibor"&amp;Tenor,AQ543,Trigger)</f>
        <v>43096</v>
      </c>
      <c r="AQ543" s="105">
        <f>_xll.qlCalendarAdvance(Calendar,AQ542,AO543,"f",,Trigger)</f>
        <v>43098</v>
      </c>
      <c r="AR543" s="105">
        <f>_xll.qlInterestRateIndexMaturity(Currency&amp;"ibor"&amp;Tenor,AQ543,Trigger)</f>
        <v>43131</v>
      </c>
      <c r="AS543" s="257">
        <f>_xll.qlIndexFixing($AC$5,AP543,TRUE,_xll.ohTrigger(Trigger,Trigger1M))</f>
        <v>1.3061959930859115E-3</v>
      </c>
      <c r="AT543" s="257">
        <f>_xll.qlIndexFixing($AU$1,AP543,TRUE,_xll.ohTrigger(Trigger,Trigger1M))</f>
        <v>1.0803597574246286E-3</v>
      </c>
    </row>
    <row r="544" spans="41:46" ht="11.25" customHeight="1" x14ac:dyDescent="0.25">
      <c r="AO544" s="106" t="s">
        <v>83</v>
      </c>
      <c r="AP544" s="105">
        <f>_xll.qlInterestRateIndexFixingDate(Currency&amp;"ibor"&amp;Tenor,AQ544,Trigger)</f>
        <v>43103</v>
      </c>
      <c r="AQ544" s="105">
        <f>_xll.qlCalendarAdvance(Calendar,AQ543,AO544,"f",,Trigger)</f>
        <v>43105</v>
      </c>
      <c r="AR544" s="105">
        <f>_xll.qlInterestRateIndexMaturity(Currency&amp;"ibor"&amp;Tenor,AQ544,Trigger)</f>
        <v>43136</v>
      </c>
      <c r="AS544" s="257">
        <f>_xll.qlIndexFixing($AC$5,AP544,TRUE,_xll.ohTrigger(Trigger,Trigger1M))</f>
        <v>1.325357259048129E-3</v>
      </c>
      <c r="AT544" s="257">
        <f>_xll.qlIndexFixing($AU$1,AP544,TRUE,_xll.ohTrigger(Trigger,Trigger1M))</f>
        <v>1.1107795896552054E-3</v>
      </c>
    </row>
    <row r="545" spans="41:46" ht="11.25" customHeight="1" x14ac:dyDescent="0.25">
      <c r="AO545" s="106" t="s">
        <v>83</v>
      </c>
      <c r="AP545" s="105">
        <f>_xll.qlInterestRateIndexFixingDate(Currency&amp;"ibor"&amp;Tenor,AQ545,Trigger)</f>
        <v>43110</v>
      </c>
      <c r="AQ545" s="105">
        <f>_xll.qlCalendarAdvance(Calendar,AQ544,AO545,"f",,Trigger)</f>
        <v>43112</v>
      </c>
      <c r="AR545" s="105">
        <f>_xll.qlInterestRateIndexMaturity(Currency&amp;"ibor"&amp;Tenor,AQ545,Trigger)</f>
        <v>43143</v>
      </c>
      <c r="AS545" s="257">
        <f>_xll.qlIndexFixing($AC$5,AP545,TRUE,_xll.ohTrigger(Trigger,Trigger1M))</f>
        <v>1.3477176382608608E-3</v>
      </c>
      <c r="AT545" s="257">
        <f>_xll.qlIndexFixing($AU$1,AP545,TRUE,_xll.ohTrigger(Trigger,Trigger1M))</f>
        <v>1.1466651797495309E-3</v>
      </c>
    </row>
    <row r="546" spans="41:46" ht="11.25" customHeight="1" x14ac:dyDescent="0.25">
      <c r="AO546" s="106" t="s">
        <v>83</v>
      </c>
      <c r="AP546" s="105">
        <f>_xll.qlInterestRateIndexFixingDate(Currency&amp;"ibor"&amp;Tenor,AQ546,Trigger)</f>
        <v>43117</v>
      </c>
      <c r="AQ546" s="105">
        <f>_xll.qlCalendarAdvance(Calendar,AQ545,AO546,"f",,Trigger)</f>
        <v>43119</v>
      </c>
      <c r="AR546" s="105">
        <f>_xll.qlInterestRateIndexMaturity(Currency&amp;"ibor"&amp;Tenor,AQ546,Trigger)</f>
        <v>43150</v>
      </c>
      <c r="AS546" s="257">
        <f>_xll.qlIndexFixing($AC$5,AP546,TRUE,_xll.ohTrigger(Trigger,Trigger1M))</f>
        <v>1.3700780605281849E-3</v>
      </c>
      <c r="AT546" s="257">
        <f>_xll.qlIndexFixing($AU$1,AP546,TRUE,_xll.ohTrigger(Trigger,Trigger1M))</f>
        <v>1.1829230268742186E-3</v>
      </c>
    </row>
    <row r="547" spans="41:46" ht="11.25" customHeight="1" x14ac:dyDescent="0.25">
      <c r="AO547" s="106" t="s">
        <v>83</v>
      </c>
      <c r="AP547" s="105">
        <f>_xll.qlInterestRateIndexFixingDate(Currency&amp;"ibor"&amp;Tenor,AQ547,Trigger)</f>
        <v>43124</v>
      </c>
      <c r="AQ547" s="105">
        <f>_xll.qlCalendarAdvance(Calendar,AQ546,AO547,"f",,Trigger)</f>
        <v>43126</v>
      </c>
      <c r="AR547" s="105">
        <f>_xll.qlInterestRateIndexMaturity(Currency&amp;"ibor"&amp;Tenor,AQ547,Trigger)</f>
        <v>43157</v>
      </c>
      <c r="AS547" s="257">
        <f>_xll.qlIndexFixing($AC$5,AP547,TRUE,_xll.ohTrigger(Trigger,Trigger1M))</f>
        <v>1.3924385258397868E-3</v>
      </c>
      <c r="AT547" s="257">
        <f>_xll.qlIndexFixing($AU$1,AP547,TRUE,_xll.ohTrigger(Trigger,Trigger1M))</f>
        <v>1.2195539531226296E-3</v>
      </c>
    </row>
    <row r="548" spans="41:46" ht="11.25" customHeight="1" x14ac:dyDescent="0.25">
      <c r="AO548" s="106" t="s">
        <v>83</v>
      </c>
      <c r="AP548" s="105">
        <f>_xll.qlInterestRateIndexFixingDate(Currency&amp;"ibor"&amp;Tenor,AQ548,Trigger)</f>
        <v>43131</v>
      </c>
      <c r="AQ548" s="105">
        <f>_xll.qlCalendarAdvance(Calendar,AQ547,AO548,"f",,Trigger)</f>
        <v>43133</v>
      </c>
      <c r="AR548" s="105">
        <f>_xll.qlInterestRateIndexMaturity(Currency&amp;"ibor"&amp;Tenor,AQ548,Trigger)</f>
        <v>43161</v>
      </c>
      <c r="AS548" s="257">
        <f>_xll.qlIndexFixing($AC$5,AP548,TRUE,_xll.ohTrigger(Trigger,Trigger1M))</f>
        <v>1.4099992096037817E-3</v>
      </c>
      <c r="AT548" s="257">
        <f>_xll.qlIndexFixing($AU$1,AP548,TRUE,_xll.ohTrigger(Trigger,Trigger1M))</f>
        <v>1.2485348068585239E-3</v>
      </c>
    </row>
    <row r="549" spans="41:46" ht="11.25" customHeight="1" x14ac:dyDescent="0.25">
      <c r="AO549" s="106" t="s">
        <v>83</v>
      </c>
      <c r="AP549" s="105">
        <f>_xll.qlInterestRateIndexFixingDate(Currency&amp;"ibor"&amp;Tenor,AQ549,Trigger)</f>
        <v>43138</v>
      </c>
      <c r="AQ549" s="105">
        <f>_xll.qlCalendarAdvance(Calendar,AQ548,AO549,"f",,Trigger)</f>
        <v>43140</v>
      </c>
      <c r="AR549" s="105">
        <f>_xll.qlInterestRateIndexMaturity(Currency&amp;"ibor"&amp;Tenor,AQ549,Trigger)</f>
        <v>43168</v>
      </c>
      <c r="AS549" s="257">
        <f>_xll.qlIndexFixing($AC$5,AP549,TRUE,_xll.ohTrigger(Trigger,Trigger1M))</f>
        <v>1.4654806051472846E-3</v>
      </c>
      <c r="AT549" s="257">
        <f>_xll.qlIndexFixing($AU$1,AP549,TRUE,_xll.ohTrigger(Trigger,Trigger1M))</f>
        <v>1.285833473510919E-3</v>
      </c>
    </row>
    <row r="550" spans="41:46" ht="11.25" customHeight="1" x14ac:dyDescent="0.25">
      <c r="AO550" s="106" t="s">
        <v>83</v>
      </c>
      <c r="AP550" s="105">
        <f>_xll.qlInterestRateIndexFixingDate(Currency&amp;"ibor"&amp;Tenor,AQ550,Trigger)</f>
        <v>43145</v>
      </c>
      <c r="AQ550" s="105">
        <f>_xll.qlCalendarAdvance(Calendar,AQ549,AO550,"f",,Trigger)</f>
        <v>43147</v>
      </c>
      <c r="AR550" s="105">
        <f>_xll.qlInterestRateIndexMaturity(Currency&amp;"ibor"&amp;Tenor,AQ550,Trigger)</f>
        <v>43175</v>
      </c>
      <c r="AS550" s="257">
        <f>_xll.qlIndexFixing($AC$5,AP550,TRUE,_xll.ohTrigger(Trigger,Trigger1M))</f>
        <v>1.5214190856606611E-3</v>
      </c>
      <c r="AT550" s="257">
        <f>_xll.qlIndexFixing($AU$1,AP550,TRUE,_xll.ohTrigger(Trigger,Trigger1M))</f>
        <v>1.3235074939456557E-3</v>
      </c>
    </row>
    <row r="551" spans="41:46" ht="11.25" customHeight="1" x14ac:dyDescent="0.25">
      <c r="AO551" s="106" t="s">
        <v>83</v>
      </c>
      <c r="AP551" s="105">
        <f>_xll.qlInterestRateIndexFixingDate(Currency&amp;"ibor"&amp;Tenor,AQ551,Trigger)</f>
        <v>43152</v>
      </c>
      <c r="AQ551" s="105">
        <f>_xll.qlCalendarAdvance(Calendar,AQ550,AO551,"f",,Trigger)</f>
        <v>43154</v>
      </c>
      <c r="AR551" s="105">
        <f>_xll.qlInterestRateIndexMaturity(Currency&amp;"ibor"&amp;Tenor,AQ551,Trigger)</f>
        <v>43182</v>
      </c>
      <c r="AS551" s="257">
        <f>_xll.qlIndexFixing($AC$5,AP551,TRUE,_xll.ohTrigger(Trigger,Trigger1M))</f>
        <v>1.5778146571020025E-3</v>
      </c>
      <c r="AT551" s="257">
        <f>_xll.qlIndexFixing($AU$1,AP551,TRUE,_xll.ohTrigger(Trigger,Trigger1M))</f>
        <v>1.3615576900681348E-3</v>
      </c>
    </row>
    <row r="552" spans="41:46" ht="11.25" customHeight="1" x14ac:dyDescent="0.25">
      <c r="AO552" s="106" t="s">
        <v>83</v>
      </c>
      <c r="AP552" s="105">
        <f>_xll.qlInterestRateIndexFixingDate(Currency&amp;"ibor"&amp;Tenor,AQ552,Trigger)</f>
        <v>43159</v>
      </c>
      <c r="AQ552" s="105">
        <f>_xll.qlCalendarAdvance(Calendar,AQ551,AO552,"f",,Trigger)</f>
        <v>43161</v>
      </c>
      <c r="AR552" s="105">
        <f>_xll.qlInterestRateIndexMaturity(Currency&amp;"ibor"&amp;Tenor,AQ552,Trigger)</f>
        <v>43193</v>
      </c>
      <c r="AS552" s="257">
        <f>_xll.qlIndexFixing($AC$5,AP552,TRUE,_xll.ohTrigger(Trigger,Trigger1M))</f>
        <v>1.6415931683774754E-3</v>
      </c>
      <c r="AT552" s="257">
        <f>_xll.qlIndexFixing($AU$1,AP552,TRUE,_xll.ohTrigger(Trigger,Trigger1M))</f>
        <v>1.4111216338105748E-3</v>
      </c>
    </row>
    <row r="553" spans="41:46" ht="11.25" customHeight="1" x14ac:dyDescent="0.25">
      <c r="AO553" s="106" t="s">
        <v>83</v>
      </c>
      <c r="AP553" s="105">
        <f>_xll.qlInterestRateIndexFixingDate(Currency&amp;"ibor"&amp;Tenor,AQ553,Trigger)</f>
        <v>43166</v>
      </c>
      <c r="AQ553" s="105">
        <f>_xll.qlCalendarAdvance(Calendar,AQ552,AO553,"f",,Trigger)</f>
        <v>43168</v>
      </c>
      <c r="AR553" s="105">
        <f>_xll.qlInterestRateIndexMaturity(Currency&amp;"ibor"&amp;Tenor,AQ553,Trigger)</f>
        <v>43199</v>
      </c>
      <c r="AS553" s="257">
        <f>_xll.qlIndexFixing($AC$5,AP553,TRUE,_xll.ohTrigger(Trigger,Trigger1M))</f>
        <v>1.6640500961869861E-3</v>
      </c>
      <c r="AT553" s="257">
        <f>_xll.qlIndexFixing($AU$1,AP553,TRUE,_xll.ohTrigger(Trigger,Trigger1M))</f>
        <v>1.4472202158911257E-3</v>
      </c>
    </row>
    <row r="554" spans="41:46" ht="11.25" customHeight="1" x14ac:dyDescent="0.25">
      <c r="AO554" s="106" t="s">
        <v>83</v>
      </c>
      <c r="AP554" s="105">
        <f>_xll.qlInterestRateIndexFixingDate(Currency&amp;"ibor"&amp;Tenor,AQ554,Trigger)</f>
        <v>43173</v>
      </c>
      <c r="AQ554" s="105">
        <f>_xll.qlCalendarAdvance(Calendar,AQ553,AO554,"f",,Trigger)</f>
        <v>43175</v>
      </c>
      <c r="AR554" s="105">
        <f>_xll.qlInterestRateIndexMaturity(Currency&amp;"ibor"&amp;Tenor,AQ554,Trigger)</f>
        <v>43206</v>
      </c>
      <c r="AS554" s="257">
        <f>_xll.qlIndexFixing($AC$5,AP554,TRUE,_xll.ohTrigger(Trigger,Trigger1M))</f>
        <v>1.6882385590815691E-3</v>
      </c>
      <c r="AT554" s="257">
        <f>_xll.qlIndexFixing($AU$1,AP554,TRUE,_xll.ohTrigger(Trigger,Trigger1M))</f>
        <v>1.4864857187995948E-3</v>
      </c>
    </row>
    <row r="555" spans="41:46" ht="11.25" customHeight="1" x14ac:dyDescent="0.25">
      <c r="AO555" s="106" t="s">
        <v>83</v>
      </c>
      <c r="AP555" s="105">
        <f>_xll.qlInterestRateIndexFixingDate(Currency&amp;"ibor"&amp;Tenor,AQ555,Trigger)</f>
        <v>43180</v>
      </c>
      <c r="AQ555" s="105">
        <f>_xll.qlCalendarAdvance(Calendar,AQ554,AO555,"f",,Trigger)</f>
        <v>43182</v>
      </c>
      <c r="AR555" s="105">
        <f>_xll.qlInterestRateIndexMaturity(Currency&amp;"ibor"&amp;Tenor,AQ555,Trigger)</f>
        <v>43213</v>
      </c>
      <c r="AS555" s="257">
        <f>_xll.qlIndexFixing($AC$5,AP555,TRUE,_xll.ohTrigger(Trigger,Trigger1M))</f>
        <v>1.7124270723513403E-3</v>
      </c>
      <c r="AT555" s="257">
        <f>_xll.qlIndexFixing($AU$1,AP555,TRUE,_xll.ohTrigger(Trigger,Trigger1M))</f>
        <v>1.5261308793372698E-3</v>
      </c>
    </row>
    <row r="556" spans="41:46" ht="11.25" customHeight="1" x14ac:dyDescent="0.25">
      <c r="AO556" s="106" t="s">
        <v>83</v>
      </c>
      <c r="AP556" s="105">
        <f>_xll.qlInterestRateIndexFixingDate(Currency&amp;"ibor"&amp;Tenor,AQ556,Trigger)</f>
        <v>43187</v>
      </c>
      <c r="AQ556" s="105">
        <f>_xll.qlCalendarAdvance(Calendar,AQ555,AO556,"f",,Trigger)</f>
        <v>43193</v>
      </c>
      <c r="AR556" s="105">
        <f>_xll.qlInterestRateIndexMaturity(Currency&amp;"ibor"&amp;Tenor,AQ556,Trigger)</f>
        <v>43223</v>
      </c>
      <c r="AS556" s="257">
        <f>_xll.qlIndexFixing($AC$5,AP556,TRUE,_xll.ohTrigger(Trigger,Trigger1M))</f>
        <v>1.7487056897245168E-3</v>
      </c>
      <c r="AT556" s="257">
        <f>_xll.qlIndexFixing($AU$1,AP556,TRUE,_xll.ohTrigger(Trigger,Trigger1M))</f>
        <v>1.5862889902562571E-3</v>
      </c>
    </row>
    <row r="557" spans="41:46" ht="11.25" customHeight="1" x14ac:dyDescent="0.25">
      <c r="AO557" s="106" t="s">
        <v>83</v>
      </c>
      <c r="AP557" s="105">
        <f>_xll.qlInterestRateIndexFixingDate(Currency&amp;"ibor"&amp;Tenor,AQ557,Trigger)</f>
        <v>43196</v>
      </c>
      <c r="AQ557" s="105">
        <f>_xll.qlCalendarAdvance(Calendar,AQ556,AO557,"f",,Trigger)</f>
        <v>43200</v>
      </c>
      <c r="AR557" s="105">
        <f>_xll.qlInterestRateIndexMaturity(Currency&amp;"ibor"&amp;Tenor,AQ557,Trigger)</f>
        <v>43230</v>
      </c>
      <c r="AS557" s="257">
        <f>_xll.qlIndexFixing($AC$5,AP557,TRUE,_xll.ohTrigger(Trigger,Trigger1M))</f>
        <v>1.7728942106280954E-3</v>
      </c>
      <c r="AT557" s="257">
        <f>_xll.qlIndexFixing($AU$1,AP557,TRUE,_xll.ohTrigger(Trigger,Trigger1M))</f>
        <v>1.6268866698183615E-3</v>
      </c>
    </row>
    <row r="558" spans="41:46" ht="11.25" customHeight="1" x14ac:dyDescent="0.25">
      <c r="AO558" s="106" t="s">
        <v>83</v>
      </c>
      <c r="AP558" s="105">
        <f>_xll.qlInterestRateIndexFixingDate(Currency&amp;"ibor"&amp;Tenor,AQ558,Trigger)</f>
        <v>43203</v>
      </c>
      <c r="AQ558" s="105">
        <f>_xll.qlCalendarAdvance(Calendar,AQ557,AO558,"f",,Trigger)</f>
        <v>43207</v>
      </c>
      <c r="AR558" s="105">
        <f>_xll.qlInterestRateIndexMaturity(Currency&amp;"ibor"&amp;Tenor,AQ558,Trigger)</f>
        <v>43237</v>
      </c>
      <c r="AS558" s="257">
        <f>_xll.qlIndexFixing($AC$5,AP558,TRUE,_xll.ohTrigger(Trigger,Trigger1M))</f>
        <v>1.7970827802846756E-3</v>
      </c>
      <c r="AT558" s="257">
        <f>_xll.qlIndexFixing($AU$1,AP558,TRUE,_xll.ohTrigger(Trigger,Trigger1M))</f>
        <v>1.6678668797158736E-3</v>
      </c>
    </row>
    <row r="559" spans="41:46" ht="11.25" customHeight="1" x14ac:dyDescent="0.25">
      <c r="AO559" s="106" t="s">
        <v>83</v>
      </c>
      <c r="AP559" s="105">
        <f>_xll.qlInterestRateIndexFixingDate(Currency&amp;"ibor"&amp;Tenor,AQ559,Trigger)</f>
        <v>43210</v>
      </c>
      <c r="AQ559" s="105">
        <f>_xll.qlCalendarAdvance(Calendar,AQ558,AO559,"f",,Trigger)</f>
        <v>43214</v>
      </c>
      <c r="AR559" s="105">
        <f>_xll.qlInterestRateIndexMaturity(Currency&amp;"ibor"&amp;Tenor,AQ559,Trigger)</f>
        <v>43244</v>
      </c>
      <c r="AS559" s="257">
        <f>_xll.qlIndexFixing($AC$5,AP559,TRUE,_xll.ohTrigger(Trigger,Trigger1M))</f>
        <v>1.8212713986915929E-3</v>
      </c>
      <c r="AT559" s="257">
        <f>_xll.qlIndexFixing($AU$1,AP559,TRUE,_xll.ohTrigger(Trigger,Trigger1M))</f>
        <v>1.7092304425094795E-3</v>
      </c>
    </row>
    <row r="560" spans="41:46" ht="11.25" customHeight="1" x14ac:dyDescent="0.25">
      <c r="AO560" s="106" t="s">
        <v>83</v>
      </c>
      <c r="AP560" s="105">
        <f>_xll.qlInterestRateIndexFixingDate(Currency&amp;"ibor"&amp;Tenor,AQ560,Trigger)</f>
        <v>43217</v>
      </c>
      <c r="AQ560" s="105">
        <f>_xll.qlCalendarAdvance(Calendar,AQ559,AO560,"f",,Trigger)</f>
        <v>43222</v>
      </c>
      <c r="AR560" s="105">
        <f>_xll.qlInterestRateIndexMaturity(Currency&amp;"ibor"&amp;Tenor,AQ560,Trigger)</f>
        <v>43255</v>
      </c>
      <c r="AS560" s="257">
        <f>_xll.qlIndexFixing($AC$5,AP560,TRUE,_xll.ohTrigger(Trigger,Trigger1M))</f>
        <v>1.8541132103729169E-3</v>
      </c>
      <c r="AT560" s="257">
        <f>_xll.qlIndexFixing($AU$1,AP560,TRUE,_xll.ohTrigger(Trigger,Trigger1M))</f>
        <v>1.7660562408507794E-3</v>
      </c>
    </row>
    <row r="561" spans="41:46" ht="11.25" customHeight="1" x14ac:dyDescent="0.25">
      <c r="AO561" s="106" t="s">
        <v>83</v>
      </c>
      <c r="AP561" s="105">
        <f>_xll.qlInterestRateIndexFixingDate(Currency&amp;"ibor"&amp;Tenor,AQ561,Trigger)</f>
        <v>43227</v>
      </c>
      <c r="AQ561" s="105">
        <f>_xll.qlCalendarAdvance(Calendar,AQ560,AO561,"f",,Trigger)</f>
        <v>43229</v>
      </c>
      <c r="AR561" s="105">
        <f>_xll.qlInterestRateIndexMaturity(Currency&amp;"ibor"&amp;Tenor,AQ561,Trigger)</f>
        <v>43262</v>
      </c>
      <c r="AS561" s="257">
        <f>_xll.qlIndexFixing($AC$5,AP561,TRUE,_xll.ohTrigger(Trigger,Trigger1M))</f>
        <v>1.9998683840077355E-3</v>
      </c>
      <c r="AT561" s="257">
        <f>_xll.qlIndexFixing($AU$1,AP561,TRUE,_xll.ohTrigger(Trigger,Trigger1M))</f>
        <v>1.8083201627790274E-3</v>
      </c>
    </row>
    <row r="562" spans="41:46" ht="11.25" customHeight="1" x14ac:dyDescent="0.25">
      <c r="AO562" s="106" t="s">
        <v>83</v>
      </c>
      <c r="AP562" s="105">
        <f>_xll.qlInterestRateIndexFixingDate(Currency&amp;"ibor"&amp;Tenor,AQ562,Trigger)</f>
        <v>43234</v>
      </c>
      <c r="AQ562" s="105">
        <f>_xll.qlCalendarAdvance(Calendar,AQ561,AO562,"f",,Trigger)</f>
        <v>43236</v>
      </c>
      <c r="AR562" s="105">
        <f>_xll.qlInterestRateIndexMaturity(Currency&amp;"ibor"&amp;Tenor,AQ562,Trigger)</f>
        <v>43269</v>
      </c>
      <c r="AS562" s="257">
        <f>_xll.qlIndexFixing($AC$5,AP562,TRUE,_xll.ohTrigger(Trigger,Trigger1M))</f>
        <v>2.1471601821332342E-3</v>
      </c>
      <c r="AT562" s="257">
        <f>_xll.qlIndexFixing($AU$1,AP562,TRUE,_xll.ohTrigger(Trigger,Trigger1M))</f>
        <v>1.8509262040558837E-3</v>
      </c>
    </row>
    <row r="563" spans="41:46" ht="11.25" customHeight="1" x14ac:dyDescent="0.25">
      <c r="AO563" s="106" t="s">
        <v>83</v>
      </c>
      <c r="AP563" s="105">
        <f>_xll.qlInterestRateIndexFixingDate(Currency&amp;"ibor"&amp;Tenor,AQ563,Trigger)</f>
        <v>43241</v>
      </c>
      <c r="AQ563" s="105">
        <f>_xll.qlCalendarAdvance(Calendar,AQ562,AO563,"f",,Trigger)</f>
        <v>43243</v>
      </c>
      <c r="AR563" s="105">
        <f>_xll.qlInterestRateIndexMaturity(Currency&amp;"ibor"&amp;Tenor,AQ563,Trigger)</f>
        <v>43276</v>
      </c>
      <c r="AS563" s="257">
        <f>_xll.qlIndexFixing($AC$5,AP563,TRUE,_xll.ohTrigger(Trigger,Trigger1M))</f>
        <v>2.2959886669154436E-3</v>
      </c>
      <c r="AT563" s="257">
        <f>_xll.qlIndexFixing($AU$1,AP563,TRUE,_xll.ohTrigger(Trigger,Trigger1M))</f>
        <v>1.8938301571951918E-3</v>
      </c>
    </row>
    <row r="564" spans="41:46" ht="11.25" customHeight="1" x14ac:dyDescent="0.25">
      <c r="AO564" s="106" t="s">
        <v>83</v>
      </c>
      <c r="AP564" s="105">
        <f>_xll.qlInterestRateIndexFixingDate(Currency&amp;"ibor"&amp;Tenor,AQ564,Trigger)</f>
        <v>43248</v>
      </c>
      <c r="AQ564" s="105">
        <f>_xll.qlCalendarAdvance(Calendar,AQ563,AO564,"f",,Trigger)</f>
        <v>43250</v>
      </c>
      <c r="AR564" s="105">
        <f>_xll.qlInterestRateIndexMaturity(Currency&amp;"ibor"&amp;Tenor,AQ564,Trigger)</f>
        <v>43280</v>
      </c>
      <c r="AS564" s="257">
        <f>_xll.qlIndexFixing($AC$5,AP564,TRUE,_xll.ohTrigger(Trigger,Trigger1M))</f>
        <v>2.4310055215632786E-3</v>
      </c>
      <c r="AT564" s="257">
        <f>_xll.qlIndexFixing($AU$1,AP564,TRUE,_xll.ohTrigger(Trigger,Trigger1M))</f>
        <v>1.9276732286970244E-3</v>
      </c>
    </row>
    <row r="565" spans="41:46" ht="11.25" customHeight="1" x14ac:dyDescent="0.25">
      <c r="AO565" s="106" t="s">
        <v>83</v>
      </c>
      <c r="AP565" s="105">
        <f>_xll.qlInterestRateIndexFixingDate(Currency&amp;"ibor"&amp;Tenor,AQ565,Trigger)</f>
        <v>43255</v>
      </c>
      <c r="AQ565" s="105">
        <f>_xll.qlCalendarAdvance(Calendar,AQ564,AO565,"f",,Trigger)</f>
        <v>43257</v>
      </c>
      <c r="AR565" s="105">
        <f>_xll.qlInterestRateIndexMaturity(Currency&amp;"ibor"&amp;Tenor,AQ565,Trigger)</f>
        <v>43287</v>
      </c>
      <c r="AS565" s="257">
        <f>_xll.qlIndexFixing($AC$5,AP565,TRUE,_xll.ohTrigger(Trigger,Trigger1M))</f>
        <v>2.5569160042087091E-3</v>
      </c>
      <c r="AT565" s="257">
        <f>_xll.qlIndexFixing($AU$1,AP565,TRUE,_xll.ohTrigger(Trigger,Trigger1M))</f>
        <v>1.9709986129026191E-3</v>
      </c>
    </row>
    <row r="566" spans="41:46" ht="11.25" customHeight="1" x14ac:dyDescent="0.25">
      <c r="AO566" s="106" t="s">
        <v>83</v>
      </c>
      <c r="AP566" s="105">
        <f>_xll.qlInterestRateIndexFixingDate(Currency&amp;"ibor"&amp;Tenor,AQ566,Trigger)</f>
        <v>43262</v>
      </c>
      <c r="AQ566" s="105">
        <f>_xll.qlCalendarAdvance(Calendar,AQ565,AO566,"f",,Trigger)</f>
        <v>43264</v>
      </c>
      <c r="AR566" s="105">
        <f>_xll.qlInterestRateIndexMaturity(Currency&amp;"ibor"&amp;Tenor,AQ566,Trigger)</f>
        <v>43294</v>
      </c>
      <c r="AS566" s="257">
        <f>_xll.qlIndexFixing($AC$5,AP566,TRUE,_xll.ohTrigger(Trigger,Trigger1M))</f>
        <v>2.5883411965690328E-3</v>
      </c>
      <c r="AT566" s="257">
        <f>_xll.qlIndexFixing($AU$1,AP566,TRUE,_xll.ohTrigger(Trigger,Trigger1M))</f>
        <v>2.0144989829606885E-3</v>
      </c>
    </row>
    <row r="567" spans="41:46" ht="11.25" customHeight="1" x14ac:dyDescent="0.25">
      <c r="AO567" s="106" t="s">
        <v>83</v>
      </c>
      <c r="AP567" s="105">
        <f>_xll.qlInterestRateIndexFixingDate(Currency&amp;"ibor"&amp;Tenor,AQ567,Trigger)</f>
        <v>43269</v>
      </c>
      <c r="AQ567" s="105">
        <f>_xll.qlCalendarAdvance(Calendar,AQ566,AO567,"f",,Trigger)</f>
        <v>43271</v>
      </c>
      <c r="AR567" s="105">
        <f>_xll.qlInterestRateIndexMaturity(Currency&amp;"ibor"&amp;Tenor,AQ567,Trigger)</f>
        <v>43301</v>
      </c>
      <c r="AS567" s="257">
        <f>_xll.qlIndexFixing($AC$5,AP567,TRUE,_xll.ohTrigger(Trigger,Trigger1M))</f>
        <v>2.6197664712048763E-3</v>
      </c>
      <c r="AT567" s="257">
        <f>_xll.qlIndexFixing($AU$1,AP567,TRUE,_xll.ohTrigger(Trigger,Trigger1M))</f>
        <v>2.0581670609089997E-3</v>
      </c>
    </row>
    <row r="568" spans="41:46" ht="11.25" customHeight="1" x14ac:dyDescent="0.25">
      <c r="AO568" s="106" t="s">
        <v>83</v>
      </c>
      <c r="AP568" s="105">
        <f>_xll.qlInterestRateIndexFixingDate(Currency&amp;"ibor"&amp;Tenor,AQ568,Trigger)</f>
        <v>43276</v>
      </c>
      <c r="AQ568" s="105">
        <f>_xll.qlCalendarAdvance(Calendar,AQ567,AO568,"f",,Trigger)</f>
        <v>43278</v>
      </c>
      <c r="AR568" s="105">
        <f>_xll.qlInterestRateIndexMaturity(Currency&amp;"ibor"&amp;Tenor,AQ568,Trigger)</f>
        <v>43308</v>
      </c>
      <c r="AS568" s="257">
        <f>_xll.qlIndexFixing($AC$5,AP568,TRUE,_xll.ohTrigger(Trigger,Trigger1M))</f>
        <v>2.6511918281215685E-3</v>
      </c>
      <c r="AT568" s="257">
        <f>_xll.qlIndexFixing($AU$1,AP568,TRUE,_xll.ohTrigger(Trigger,Trigger1M))</f>
        <v>2.1019984532220093E-3</v>
      </c>
    </row>
    <row r="569" spans="41:46" ht="11.25" customHeight="1" x14ac:dyDescent="0.25">
      <c r="AO569" s="106" t="s">
        <v>83</v>
      </c>
      <c r="AP569" s="105">
        <f>_xll.qlInterestRateIndexFixingDate(Currency&amp;"ibor"&amp;Tenor,AQ569,Trigger)</f>
        <v>43283</v>
      </c>
      <c r="AQ569" s="105">
        <f>_xll.qlCalendarAdvance(Calendar,AQ568,AO569,"f",,Trigger)</f>
        <v>43285</v>
      </c>
      <c r="AR569" s="105">
        <f>_xll.qlInterestRateIndexMaturity(Currency&amp;"ibor"&amp;Tenor,AQ569,Trigger)</f>
        <v>43318</v>
      </c>
      <c r="AS569" s="257">
        <f>_xll.qlIndexFixing($AC$5,AP569,TRUE,_xll.ohTrigger(Trigger,Trigger1M))</f>
        <v>2.6893814345544088E-3</v>
      </c>
      <c r="AT569" s="257">
        <f>_xll.qlIndexFixing($AU$1,AP569,TRUE,_xll.ohTrigger(Trigger,Trigger1M))</f>
        <v>2.1554795306766295E-3</v>
      </c>
    </row>
    <row r="570" spans="41:46" ht="11.25" customHeight="1" x14ac:dyDescent="0.25">
      <c r="AO570" s="106" t="s">
        <v>83</v>
      </c>
      <c r="AP570" s="105">
        <f>_xll.qlInterestRateIndexFixingDate(Currency&amp;"ibor"&amp;Tenor,AQ570,Trigger)</f>
        <v>43290</v>
      </c>
      <c r="AQ570" s="105">
        <f>_xll.qlCalendarAdvance(Calendar,AQ569,AO570,"f",,Trigger)</f>
        <v>43292</v>
      </c>
      <c r="AR570" s="105">
        <f>_xll.qlInterestRateIndexMaturity(Currency&amp;"ibor"&amp;Tenor,AQ570,Trigger)</f>
        <v>43325</v>
      </c>
      <c r="AS570" s="257">
        <f>_xll.qlIndexFixing($AC$5,AP570,TRUE,_xll.ohTrigger(Trigger,Trigger1M))</f>
        <v>2.7208076819866408E-3</v>
      </c>
      <c r="AT570" s="257">
        <f>_xll.qlIndexFixing($AU$1,AP570,TRUE,_xll.ohTrigger(Trigger,Trigger1M))</f>
        <v>2.1996570075072893E-3</v>
      </c>
    </row>
    <row r="571" spans="41:46" ht="11.25" customHeight="1" x14ac:dyDescent="0.25">
      <c r="AO571" s="106" t="s">
        <v>83</v>
      </c>
      <c r="AP571" s="105">
        <f>_xll.qlInterestRateIndexFixingDate(Currency&amp;"ibor"&amp;Tenor,AQ571,Trigger)</f>
        <v>43297</v>
      </c>
      <c r="AQ571" s="105">
        <f>_xll.qlCalendarAdvance(Calendar,AQ570,AO571,"f",,Trigger)</f>
        <v>43299</v>
      </c>
      <c r="AR571" s="105">
        <f>_xll.qlInterestRateIndexMaturity(Currency&amp;"ibor"&amp;Tenor,AQ571,Trigger)</f>
        <v>43332</v>
      </c>
      <c r="AS571" s="257">
        <f>_xll.qlIndexFixing($AC$5,AP571,TRUE,_xll.ohTrigger(Trigger,Trigger1M))</f>
        <v>2.7522340199258692E-3</v>
      </c>
      <c r="AT571" s="257">
        <f>_xll.qlIndexFixing($AU$1,AP571,TRUE,_xll.ohTrigger(Trigger,Trigger1M))</f>
        <v>2.2439836953112228E-3</v>
      </c>
    </row>
    <row r="572" spans="41:46" ht="11.25" customHeight="1" x14ac:dyDescent="0.25">
      <c r="AO572" s="106" t="s">
        <v>83</v>
      </c>
      <c r="AP572" s="105">
        <f>_xll.qlInterestRateIndexFixingDate(Currency&amp;"ibor"&amp;Tenor,AQ572,Trigger)</f>
        <v>43304</v>
      </c>
      <c r="AQ572" s="105">
        <f>_xll.qlCalendarAdvance(Calendar,AQ571,AO572,"f",,Trigger)</f>
        <v>43306</v>
      </c>
      <c r="AR572" s="105">
        <f>_xll.qlInterestRateIndexMaturity(Currency&amp;"ibor"&amp;Tenor,AQ572,Trigger)</f>
        <v>43339</v>
      </c>
      <c r="AS572" s="257">
        <f>_xll.qlIndexFixing($AC$5,AP572,TRUE,_xll.ohTrigger(Trigger,Trigger1M))</f>
        <v>2.7836604483769379E-3</v>
      </c>
      <c r="AT572" s="257">
        <f>_xll.qlIndexFixing($AU$1,AP572,TRUE,_xll.ohTrigger(Trigger,Trigger1M))</f>
        <v>2.2884552004005924E-3</v>
      </c>
    </row>
    <row r="573" spans="41:46" ht="11.25" customHeight="1" x14ac:dyDescent="0.25">
      <c r="AO573" s="106" t="s">
        <v>83</v>
      </c>
      <c r="AP573" s="105">
        <f>_xll.qlInterestRateIndexFixingDate(Currency&amp;"ibor"&amp;Tenor,AQ573,Trigger)</f>
        <v>43311</v>
      </c>
      <c r="AQ573" s="105">
        <f>_xll.qlCalendarAdvance(Calendar,AQ572,AO573,"f",,Trigger)</f>
        <v>43313</v>
      </c>
      <c r="AR573" s="105">
        <f>_xll.qlInterestRateIndexMaturity(Currency&amp;"ibor"&amp;Tenor,AQ573,Trigger)</f>
        <v>43346</v>
      </c>
      <c r="AS573" s="257">
        <f>_xll.qlIndexFixing($AC$5,AP573,TRUE,_xll.ohTrigger(Trigger,Trigger1M))</f>
        <v>2.8150869673350021E-3</v>
      </c>
      <c r="AT573" s="257">
        <f>_xll.qlIndexFixing($AU$1,AP573,TRUE,_xll.ohTrigger(Trigger,Trigger1M))</f>
        <v>2.3330671290148915E-3</v>
      </c>
    </row>
    <row r="574" spans="41:46" ht="11.25" customHeight="1" x14ac:dyDescent="0.25">
      <c r="AO574" s="106" t="s">
        <v>83</v>
      </c>
      <c r="AP574" s="105">
        <f>_xll.qlInterestRateIndexFixingDate(Currency&amp;"ibor"&amp;Tenor,AQ574,Trigger)</f>
        <v>43318</v>
      </c>
      <c r="AQ574" s="105">
        <f>_xll.qlCalendarAdvance(Calendar,AQ573,AO574,"f",,Trigger)</f>
        <v>43320</v>
      </c>
      <c r="AR574" s="105">
        <f>_xll.qlInterestRateIndexMaturity(Currency&amp;"ibor"&amp;Tenor,AQ574,Trigger)</f>
        <v>43353</v>
      </c>
      <c r="AS574" s="257">
        <f>_xll.qlIndexFixing($AC$5,AP574,TRUE,_xll.ohTrigger(Trigger,Trigger1M))</f>
        <v>2.8465135768024848E-3</v>
      </c>
      <c r="AT574" s="257">
        <f>_xll.qlIndexFixing($AU$1,AP574,TRUE,_xll.ohTrigger(Trigger,Trigger1M))</f>
        <v>2.3778150873403222E-3</v>
      </c>
    </row>
    <row r="575" spans="41:46" ht="11.25" customHeight="1" x14ac:dyDescent="0.25">
      <c r="AO575" s="106" t="s">
        <v>83</v>
      </c>
      <c r="AP575" s="105">
        <f>_xll.qlInterestRateIndexFixingDate(Currency&amp;"ibor"&amp;Tenor,AQ575,Trigger)</f>
        <v>43325</v>
      </c>
      <c r="AQ575" s="105">
        <f>_xll.qlCalendarAdvance(Calendar,AQ574,AO575,"f",,Trigger)</f>
        <v>43327</v>
      </c>
      <c r="AR575" s="105">
        <f>_xll.qlInterestRateIndexMaturity(Currency&amp;"ibor"&amp;Tenor,AQ575,Trigger)</f>
        <v>43360</v>
      </c>
      <c r="AS575" s="257">
        <f>_xll.qlIndexFixing($AC$5,AP575,TRUE,_xll.ohTrigger(Trigger,Trigger1M))</f>
        <v>2.8779402767793857E-3</v>
      </c>
      <c r="AT575" s="257">
        <f>_xll.qlIndexFixing($AU$1,AP575,TRUE,_xll.ohTrigger(Trigger,Trigger1M))</f>
        <v>2.4226946814855732E-3</v>
      </c>
    </row>
    <row r="576" spans="41:46" ht="11.25" customHeight="1" x14ac:dyDescent="0.25">
      <c r="AO576" s="106" t="s">
        <v>83</v>
      </c>
      <c r="AP576" s="105">
        <f>_xll.qlInterestRateIndexFixingDate(Currency&amp;"ibor"&amp;Tenor,AQ576,Trigger)</f>
        <v>43332</v>
      </c>
      <c r="AQ576" s="105">
        <f>_xll.qlCalendarAdvance(Calendar,AQ575,AO576,"f",,Trigger)</f>
        <v>43334</v>
      </c>
      <c r="AR576" s="105">
        <f>_xll.qlInterestRateIndexMaturity(Currency&amp;"ibor"&amp;Tenor,AQ576,Trigger)</f>
        <v>43367</v>
      </c>
      <c r="AS576" s="257">
        <f>_xll.qlIndexFixing($AC$5,AP576,TRUE,_xll.ohTrigger(Trigger,Trigger1M))</f>
        <v>2.9093670672657042E-3</v>
      </c>
      <c r="AT576" s="257">
        <f>_xll.qlIndexFixing($AU$1,AP576,TRUE,_xll.ohTrigger(Trigger,Trigger1M))</f>
        <v>2.467701517489086E-3</v>
      </c>
    </row>
    <row r="577" spans="41:46" ht="11.25" customHeight="1" x14ac:dyDescent="0.25">
      <c r="AO577" s="106" t="s">
        <v>83</v>
      </c>
      <c r="AP577" s="105">
        <f>_xll.qlInterestRateIndexFixingDate(Currency&amp;"ibor"&amp;Tenor,AQ577,Trigger)</f>
        <v>43339</v>
      </c>
      <c r="AQ577" s="105">
        <f>_xll.qlCalendarAdvance(Calendar,AQ576,AO577,"f",,Trigger)</f>
        <v>43341</v>
      </c>
      <c r="AR577" s="105">
        <f>_xll.qlInterestRateIndexMaturity(Currency&amp;"ibor"&amp;Tenor,AQ577,Trigger)</f>
        <v>43371</v>
      </c>
      <c r="AS577" s="257">
        <f>_xll.qlIndexFixing($AC$5,AP577,TRUE,_xll.ohTrigger(Trigger,Trigger1M))</f>
        <v>2.9340237429034133E-3</v>
      </c>
      <c r="AT577" s="257">
        <f>_xll.qlIndexFixing($AU$1,AP577,TRUE,_xll.ohTrigger(Trigger,Trigger1M))</f>
        <v>2.503105169940234E-3</v>
      </c>
    </row>
    <row r="578" spans="41:46" ht="11.25" customHeight="1" x14ac:dyDescent="0.25">
      <c r="AO578" s="106" t="s">
        <v>83</v>
      </c>
      <c r="AP578" s="105">
        <f>_xll.qlInterestRateIndexFixingDate(Currency&amp;"ibor"&amp;Tenor,AQ578,Trigger)</f>
        <v>43346</v>
      </c>
      <c r="AQ578" s="105">
        <f>_xll.qlCalendarAdvance(Calendar,AQ577,AO578,"f",,Trigger)</f>
        <v>43348</v>
      </c>
      <c r="AR578" s="105">
        <f>_xll.qlInterestRateIndexMaturity(Currency&amp;"ibor"&amp;Tenor,AQ578,Trigger)</f>
        <v>43378</v>
      </c>
      <c r="AS578" s="257">
        <f>_xll.qlIndexFixing($AC$5,AP578,TRUE,_xll.ohTrigger(Trigger,Trigger1M))</f>
        <v>2.9654499226099418E-3</v>
      </c>
      <c r="AT578" s="257">
        <f>_xll.qlIndexFixing($AU$1,AP578,TRUE,_xll.ohTrigger(Trigger,Trigger1M))</f>
        <v>2.5483280491149785E-3</v>
      </c>
    </row>
    <row r="579" spans="41:46" ht="11.25" customHeight="1" x14ac:dyDescent="0.25">
      <c r="AO579" s="106" t="s">
        <v>83</v>
      </c>
      <c r="AP579" s="105">
        <f>_xll.qlInterestRateIndexFixingDate(Currency&amp;"ibor"&amp;Tenor,AQ579,Trigger)</f>
        <v>43353</v>
      </c>
      <c r="AQ579" s="105">
        <f>_xll.qlCalendarAdvance(Calendar,AQ578,AO579,"f",,Trigger)</f>
        <v>43355</v>
      </c>
      <c r="AR579" s="105">
        <f>_xll.qlInterestRateIndexMaturity(Currency&amp;"ibor"&amp;Tenor,AQ579,Trigger)</f>
        <v>43385</v>
      </c>
      <c r="AS579" s="257">
        <f>_xll.qlIndexFixing($AC$5,AP579,TRUE,_xll.ohTrigger(Trigger,Trigger1M))</f>
        <v>2.9968761845946545E-3</v>
      </c>
      <c r="AT579" s="257">
        <f>_xll.qlIndexFixing($AU$1,AP579,TRUE,_xll.ohTrigger(Trigger,Trigger1M))</f>
        <v>2.5936659099725645E-3</v>
      </c>
    </row>
    <row r="580" spans="41:46" ht="11.25" customHeight="1" x14ac:dyDescent="0.25">
      <c r="AO580" s="106" t="s">
        <v>83</v>
      </c>
      <c r="AP580" s="105">
        <f>_xll.qlInterestRateIndexFixingDate(Currency&amp;"ibor"&amp;Tenor,AQ580,Trigger)</f>
        <v>43360</v>
      </c>
      <c r="AQ580" s="105">
        <f>_xll.qlCalendarAdvance(Calendar,AQ579,AO580,"f",,Trigger)</f>
        <v>43362</v>
      </c>
      <c r="AR580" s="105">
        <f>_xll.qlInterestRateIndexMaturity(Currency&amp;"ibor"&amp;Tenor,AQ580,Trigger)</f>
        <v>43392</v>
      </c>
      <c r="AS580" s="257">
        <f>_xll.qlIndexFixing($AC$5,AP580,TRUE,_xll.ohTrigger(Trigger,Trigger1M))</f>
        <v>3.0283025288628806E-3</v>
      </c>
      <c r="AT580" s="257">
        <f>_xll.qlIndexFixing($AU$1,AP580,TRUE,_xll.ohTrigger(Trigger,Trigger1M))</f>
        <v>2.6391143582573662E-3</v>
      </c>
    </row>
    <row r="581" spans="41:46" ht="11.25" customHeight="1" x14ac:dyDescent="0.25">
      <c r="AO581" s="106" t="s">
        <v>83</v>
      </c>
      <c r="AP581" s="105">
        <f>_xll.qlInterestRateIndexFixingDate(Currency&amp;"ibor"&amp;Tenor,AQ581,Trigger)</f>
        <v>43367</v>
      </c>
      <c r="AQ581" s="105">
        <f>_xll.qlCalendarAdvance(Calendar,AQ580,AO581,"f",,Trigger)</f>
        <v>43369</v>
      </c>
      <c r="AR581" s="105">
        <f>_xll.qlInterestRateIndexMaturity(Currency&amp;"ibor"&amp;Tenor,AQ581,Trigger)</f>
        <v>43399</v>
      </c>
      <c r="AS581" s="257">
        <f>_xll.qlIndexFixing($AC$5,AP581,TRUE,_xll.ohTrigger(Trigger,Trigger1M))</f>
        <v>3.059728955409291E-3</v>
      </c>
      <c r="AT581" s="257">
        <f>_xll.qlIndexFixing($AU$1,AP581,TRUE,_xll.ohTrigger(Trigger,Trigger1M))</f>
        <v>2.6846689996604667E-3</v>
      </c>
    </row>
    <row r="582" spans="41:46" ht="11.25" customHeight="1" x14ac:dyDescent="0.25">
      <c r="AO582" s="106" t="s">
        <v>83</v>
      </c>
      <c r="AP582" s="105">
        <f>_xll.qlInterestRateIndexFixingDate(Currency&amp;"ibor"&amp;Tenor,AQ582,Trigger)</f>
        <v>43374</v>
      </c>
      <c r="AQ582" s="105">
        <f>_xll.qlCalendarAdvance(Calendar,AQ581,AO582,"f",,Trigger)</f>
        <v>43376</v>
      </c>
      <c r="AR582" s="105">
        <f>_xll.qlInterestRateIndexMaturity(Currency&amp;"ibor"&amp;Tenor,AQ582,Trigger)</f>
        <v>43409</v>
      </c>
      <c r="AS582" s="257">
        <f>_xll.qlIndexFixing($AC$5,AP582,TRUE,_xll.ohTrigger(Trigger,Trigger1M))</f>
        <v>3.0979297109104665E-3</v>
      </c>
      <c r="AT582" s="257">
        <f>_xll.qlIndexFixing($AU$1,AP582,TRUE,_xll.ohTrigger(Trigger,Trigger1M))</f>
        <v>2.740168542513547E-3</v>
      </c>
    </row>
    <row r="583" spans="41:46" ht="11.25" customHeight="1" x14ac:dyDescent="0.25">
      <c r="AO583" s="106" t="s">
        <v>83</v>
      </c>
      <c r="AP583" s="105">
        <f>_xll.qlInterestRateIndexFixingDate(Currency&amp;"ibor"&amp;Tenor,AQ583,Trigger)</f>
        <v>43381</v>
      </c>
      <c r="AQ583" s="105">
        <f>_xll.qlCalendarAdvance(Calendar,AQ582,AO583,"f",,Trigger)</f>
        <v>43383</v>
      </c>
      <c r="AR583" s="105">
        <f>_xll.qlInterestRateIndexMaturity(Currency&amp;"ibor"&amp;Tenor,AQ583,Trigger)</f>
        <v>43416</v>
      </c>
      <c r="AS583" s="257">
        <f>_xll.qlIndexFixing($AC$5,AP583,TRUE,_xll.ohTrigger(Trigger,Trigger1M))</f>
        <v>3.1293571349724015E-3</v>
      </c>
      <c r="AT583" s="257">
        <f>_xll.qlIndexFixing($AU$1,AP583,TRUE,_xll.ohTrigger(Trigger,Trigger1M))</f>
        <v>2.785943035032384E-3</v>
      </c>
    </row>
    <row r="584" spans="41:46" ht="11.25" customHeight="1" x14ac:dyDescent="0.25">
      <c r="AO584" s="106" t="s">
        <v>83</v>
      </c>
      <c r="AP584" s="105">
        <f>_xll.qlInterestRateIndexFixingDate(Currency&amp;"ibor"&amp;Tenor,AQ584,Trigger)</f>
        <v>43388</v>
      </c>
      <c r="AQ584" s="105">
        <f>_xll.qlCalendarAdvance(Calendar,AQ583,AO584,"f",,Trigger)</f>
        <v>43390</v>
      </c>
      <c r="AR584" s="105">
        <f>_xll.qlInterestRateIndexMaturity(Currency&amp;"ibor"&amp;Tenor,AQ584,Trigger)</f>
        <v>43423</v>
      </c>
      <c r="AS584" s="257">
        <f>_xll.qlIndexFixing($AC$5,AP584,TRUE,_xll.ohTrigger(Trigger,Trigger1M))</f>
        <v>3.1607846495461771E-3</v>
      </c>
      <c r="AT584" s="257">
        <f>_xll.qlIndexFixing($AU$1,AP584,TRUE,_xll.ohTrigger(Trigger,Trigger1M))</f>
        <v>2.8318096152826011E-3</v>
      </c>
    </row>
    <row r="585" spans="41:46" ht="11.25" customHeight="1" x14ac:dyDescent="0.25">
      <c r="AO585" s="106" t="s">
        <v>83</v>
      </c>
      <c r="AP585" s="105">
        <f>_xll.qlInterestRateIndexFixingDate(Currency&amp;"ibor"&amp;Tenor,AQ585,Trigger)</f>
        <v>43395</v>
      </c>
      <c r="AQ585" s="105">
        <f>_xll.qlCalendarAdvance(Calendar,AQ584,AO585,"f",,Trigger)</f>
        <v>43397</v>
      </c>
      <c r="AR585" s="105">
        <f>_xll.qlInterestRateIndexMaturity(Currency&amp;"ibor"&amp;Tenor,AQ585,Trigger)</f>
        <v>43430</v>
      </c>
      <c r="AS585" s="257">
        <f>_xll.qlIndexFixing($AC$5,AP585,TRUE,_xll.ohTrigger(Trigger,Trigger1M))</f>
        <v>3.1922122546366376E-3</v>
      </c>
      <c r="AT585" s="257">
        <f>_xll.qlIndexFixing($AU$1,AP585,TRUE,_xll.ohTrigger(Trigger,Trigger1M))</f>
        <v>2.8777638886801071E-3</v>
      </c>
    </row>
    <row r="586" spans="41:46" ht="11.25" customHeight="1" x14ac:dyDescent="0.25">
      <c r="AO586" s="106" t="s">
        <v>83</v>
      </c>
      <c r="AP586" s="105">
        <f>_xll.qlInterestRateIndexFixingDate(Currency&amp;"ibor"&amp;Tenor,AQ586,Trigger)</f>
        <v>43402</v>
      </c>
      <c r="AQ586" s="105">
        <f>_xll.qlCalendarAdvance(Calendar,AQ585,AO586,"f",,Trigger)</f>
        <v>43404</v>
      </c>
      <c r="AR586" s="105">
        <f>_xll.qlInterestRateIndexMaturity(Currency&amp;"ibor"&amp;Tenor,AQ586,Trigger)</f>
        <v>43434</v>
      </c>
      <c r="AS586" s="257">
        <f>_xll.qlIndexFixing($AC$5,AP586,TRUE,_xll.ohTrigger(Trigger,Trigger1M))</f>
        <v>3.2168623223673976E-3</v>
      </c>
      <c r="AT586" s="257">
        <f>_xll.qlIndexFixing($AU$1,AP586,TRUE,_xll.ohTrigger(Trigger,Trigger1M))</f>
        <v>2.9138812980074036E-3</v>
      </c>
    </row>
    <row r="587" spans="41:46" ht="11.25" customHeight="1" x14ac:dyDescent="0.25">
      <c r="AO587" s="106" t="s">
        <v>83</v>
      </c>
      <c r="AP587" s="105">
        <f>_xll.qlInterestRateIndexFixingDate(Currency&amp;"ibor"&amp;Tenor,AQ587,Trigger)</f>
        <v>43409</v>
      </c>
      <c r="AQ587" s="105">
        <f>_xll.qlCalendarAdvance(Calendar,AQ586,AO587,"f",,Trigger)</f>
        <v>43411</v>
      </c>
      <c r="AR587" s="105">
        <f>_xll.qlInterestRateIndexMaturity(Currency&amp;"ibor"&amp;Tenor,AQ587,Trigger)</f>
        <v>43441</v>
      </c>
      <c r="AS587" s="257">
        <f>_xll.qlIndexFixing($AC$5,AP587,TRUE,_xll.ohTrigger(Trigger,Trigger1M))</f>
        <v>3.2482892426042298E-3</v>
      </c>
      <c r="AT587" s="257">
        <f>_xll.qlIndexFixing($AU$1,AP587,TRUE,_xll.ohTrigger(Trigger,Trigger1M))</f>
        <v>2.9599808139506578E-3</v>
      </c>
    </row>
    <row r="588" spans="41:46" ht="11.25" customHeight="1" x14ac:dyDescent="0.25">
      <c r="AO588" s="106" t="s">
        <v>83</v>
      </c>
      <c r="AP588" s="105">
        <f>_xll.qlInterestRateIndexFixingDate(Currency&amp;"ibor"&amp;Tenor,AQ588,Trigger)</f>
        <v>43416</v>
      </c>
      <c r="AQ588" s="105">
        <f>_xll.qlCalendarAdvance(Calendar,AQ587,AO588,"f",,Trigger)</f>
        <v>43418</v>
      </c>
      <c r="AR588" s="105">
        <f>_xll.qlInterestRateIndexMaturity(Currency&amp;"ibor"&amp;Tenor,AQ588,Trigger)</f>
        <v>43448</v>
      </c>
      <c r="AS588" s="257">
        <f>_xll.qlIndexFixing($AC$5,AP588,TRUE,_xll.ohTrigger(Trigger,Trigger1M))</f>
        <v>3.2797162451245754E-3</v>
      </c>
      <c r="AT588" s="257">
        <f>_xll.qlIndexFixing($AU$1,AP588,TRUE,_xll.ohTrigger(Trigger,Trigger1M))</f>
        <v>3.0061557610165934E-3</v>
      </c>
    </row>
    <row r="589" spans="41:46" ht="11.25" customHeight="1" x14ac:dyDescent="0.25">
      <c r="AO589" s="106" t="s">
        <v>83</v>
      </c>
      <c r="AP589" s="105">
        <f>_xll.qlInterestRateIndexFixingDate(Currency&amp;"ibor"&amp;Tenor,AQ589,Trigger)</f>
        <v>43423</v>
      </c>
      <c r="AQ589" s="105">
        <f>_xll.qlCalendarAdvance(Calendar,AQ588,AO589,"f",,Trigger)</f>
        <v>43425</v>
      </c>
      <c r="AR589" s="105">
        <f>_xll.qlInterestRateIndexMaturity(Currency&amp;"ibor"&amp;Tenor,AQ589,Trigger)</f>
        <v>43455</v>
      </c>
      <c r="AS589" s="257">
        <f>_xll.qlIndexFixing($AC$5,AP589,TRUE,_xll.ohTrigger(Trigger,Trigger1M))</f>
        <v>3.3111433299257698E-3</v>
      </c>
      <c r="AT589" s="257">
        <f>_xll.qlIndexFixing($AU$1,AP589,TRUE,_xll.ohTrigger(Trigger,Trigger1M))</f>
        <v>3.0524017443687157E-3</v>
      </c>
    </row>
    <row r="590" spans="41:46" ht="11.25" customHeight="1" x14ac:dyDescent="0.25">
      <c r="AO590" s="106" t="s">
        <v>83</v>
      </c>
      <c r="AP590" s="105">
        <f>_xll.qlInterestRateIndexFixingDate(Currency&amp;"ibor"&amp;Tenor,AQ590,Trigger)</f>
        <v>43430</v>
      </c>
      <c r="AQ590" s="105">
        <f>_xll.qlCalendarAdvance(Calendar,AQ589,AO590,"f",,Trigger)</f>
        <v>43432</v>
      </c>
      <c r="AR590" s="105">
        <f>_xll.qlInterestRateIndexMaturity(Currency&amp;"ibor"&amp;Tenor,AQ590,Trigger)</f>
        <v>43462</v>
      </c>
      <c r="AS590" s="257">
        <f>_xll.qlIndexFixing($AC$5,AP590,TRUE,_xll.ohTrigger(Trigger,Trigger1M))</f>
        <v>3.3425704970104775E-3</v>
      </c>
      <c r="AT590" s="257">
        <f>_xll.qlIndexFixing($AU$1,AP590,TRUE,_xll.ohTrigger(Trigger,Trigger1M))</f>
        <v>3.0987143691119101E-3</v>
      </c>
    </row>
    <row r="591" spans="41:46" ht="11.25" customHeight="1" x14ac:dyDescent="0.25">
      <c r="AO591" s="106" t="s">
        <v>83</v>
      </c>
      <c r="AP591" s="105">
        <f>_xll.qlInterestRateIndexFixingDate(Currency&amp;"ibor"&amp;Tenor,AQ591,Trigger)</f>
        <v>43437</v>
      </c>
      <c r="AQ591" s="105">
        <f>_xll.qlCalendarAdvance(Calendar,AQ590,AO591,"f",,Trigger)</f>
        <v>43439</v>
      </c>
      <c r="AR591" s="105">
        <f>_xll.qlInterestRateIndexMaturity(Currency&amp;"ibor"&amp;Tenor,AQ591,Trigger)</f>
        <v>43472</v>
      </c>
      <c r="AS591" s="257">
        <f>_xll.qlIndexFixing($AC$5,AP591,TRUE,_xll.ohTrigger(Trigger,Trigger1M))</f>
        <v>3.3807797859280505E-3</v>
      </c>
      <c r="AT591" s="257">
        <f>_xll.qlIndexFixing($AU$1,AP591,TRUE,_xll.ohTrigger(Trigger,Trigger1M))</f>
        <v>3.1550849793243237E-3</v>
      </c>
    </row>
    <row r="592" spans="41:46" ht="11.25" customHeight="1" x14ac:dyDescent="0.25">
      <c r="AO592" s="106" t="s">
        <v>83</v>
      </c>
      <c r="AP592" s="105">
        <f>_xll.qlInterestRateIndexFixingDate(Currency&amp;"ibor"&amp;Tenor,AQ592,Trigger)</f>
        <v>43444</v>
      </c>
      <c r="AQ592" s="105">
        <f>_xll.qlCalendarAdvance(Calendar,AQ591,AO592,"f",,Trigger)</f>
        <v>43446</v>
      </c>
      <c r="AR592" s="105">
        <f>_xll.qlInterestRateIndexMaturity(Currency&amp;"ibor"&amp;Tenor,AQ592,Trigger)</f>
        <v>43479</v>
      </c>
      <c r="AS592" s="257">
        <f>_xll.qlIndexFixing($AC$5,AP592,TRUE,_xll.ohTrigger(Trigger,Trigger1M))</f>
        <v>3.4122080246062388E-3</v>
      </c>
      <c r="AT592" s="257">
        <f>_xll.qlIndexFixing($AU$1,AP592,TRUE,_xll.ohTrigger(Trigger,Trigger1M))</f>
        <v>3.2015300503134888E-3</v>
      </c>
    </row>
    <row r="593" spans="41:46" ht="11.25" customHeight="1" x14ac:dyDescent="0.25">
      <c r="AO593" s="106" t="s">
        <v>83</v>
      </c>
      <c r="AP593" s="105">
        <f>_xll.qlInterestRateIndexFixingDate(Currency&amp;"ibor"&amp;Tenor,AQ593,Trigger)</f>
        <v>43451</v>
      </c>
      <c r="AQ593" s="105">
        <f>_xll.qlCalendarAdvance(Calendar,AQ592,AO593,"f",,Trigger)</f>
        <v>43453</v>
      </c>
      <c r="AR593" s="105">
        <f>_xll.qlInterestRateIndexMaturity(Currency&amp;"ibor"&amp;Tenor,AQ593,Trigger)</f>
        <v>43486</v>
      </c>
      <c r="AS593" s="257">
        <f>_xll.qlIndexFixing($AC$5,AP593,TRUE,_xll.ohTrigger(Trigger,Trigger1M))</f>
        <v>3.4436363538011125E-3</v>
      </c>
      <c r="AT593" s="257">
        <f>_xll.qlIndexFixing($AU$1,AP593,TRUE,_xll.ohTrigger(Trigger,Trigger1M))</f>
        <v>3.2480276551635516E-3</v>
      </c>
    </row>
    <row r="594" spans="41:46" ht="11.25" customHeight="1" x14ac:dyDescent="0.25">
      <c r="AO594" s="106" t="s">
        <v>83</v>
      </c>
      <c r="AP594" s="105">
        <f>_xll.qlInterestRateIndexFixingDate(Currency&amp;"ibor"&amp;Tenor,AQ594,Trigger)</f>
        <v>43455</v>
      </c>
      <c r="AQ594" s="105">
        <f>_xll.qlCalendarAdvance(Calendar,AQ593,AO594,"f",,Trigger)</f>
        <v>43461</v>
      </c>
      <c r="AR594" s="105">
        <f>_xll.qlInterestRateIndexMaturity(Currency&amp;"ibor"&amp;Tenor,AQ594,Trigger)</f>
        <v>43493</v>
      </c>
      <c r="AS594" s="257">
        <f>_xll.qlIndexFixing($AC$5,AP594,TRUE,_xll.ohTrigger(Trigger,Trigger1M))</f>
        <v>3.4772928719301044E-3</v>
      </c>
      <c r="AT594" s="257">
        <f>_xll.qlIndexFixing($AU$1,AP594,TRUE,_xll.ohTrigger(Trigger,Trigger1M))</f>
        <v>3.2978823268897672E-3</v>
      </c>
    </row>
    <row r="595" spans="41:46" ht="11.25" customHeight="1" x14ac:dyDescent="0.25">
      <c r="AO595" s="106" t="s">
        <v>83</v>
      </c>
      <c r="AP595" s="105">
        <f>_xll.qlInterestRateIndexFixingDate(Currency&amp;"ibor"&amp;Tenor,AQ595,Trigger)</f>
        <v>43465</v>
      </c>
      <c r="AQ595" s="105">
        <f>_xll.qlCalendarAdvance(Calendar,AQ594,AO595,"f",,Trigger)</f>
        <v>43468</v>
      </c>
      <c r="AR595" s="105">
        <f>_xll.qlInterestRateIndexMaturity(Currency&amp;"ibor"&amp;Tenor,AQ595,Trigger)</f>
        <v>43500</v>
      </c>
      <c r="AS595" s="257">
        <f>_xll.qlIndexFixing($AC$5,AP595,TRUE,_xll.ohTrigger(Trigger,Trigger1M))</f>
        <v>3.508721083720634E-3</v>
      </c>
      <c r="AT595" s="257">
        <f>_xll.qlIndexFixing($AU$1,AP595,TRUE,_xll.ohTrigger(Trigger,Trigger1M))</f>
        <v>3.344474583177881E-3</v>
      </c>
    </row>
    <row r="596" spans="41:46" ht="11.25" customHeight="1" x14ac:dyDescent="0.25">
      <c r="AO596" s="106" t="s">
        <v>83</v>
      </c>
      <c r="AP596" s="105">
        <f>_xll.qlInterestRateIndexFixingDate(Currency&amp;"ibor"&amp;Tenor,AQ596,Trigger)</f>
        <v>43473</v>
      </c>
      <c r="AQ596" s="105">
        <f>_xll.qlCalendarAdvance(Calendar,AQ595,AO596,"f",,Trigger)</f>
        <v>43475</v>
      </c>
      <c r="AR596" s="105">
        <f>_xll.qlInterestRateIndexMaturity(Currency&amp;"ibor"&amp;Tenor,AQ596,Trigger)</f>
        <v>43507</v>
      </c>
      <c r="AS596" s="257">
        <f>_xll.qlIndexFixing($AC$5,AP596,TRUE,_xll.ohTrigger(Trigger,Trigger1M))</f>
        <v>3.540149383285951E-3</v>
      </c>
      <c r="AT596" s="257">
        <f>_xll.qlIndexFixing($AU$1,AP596,TRUE,_xll.ohTrigger(Trigger,Trigger1M))</f>
        <v>3.3911058670246796E-3</v>
      </c>
    </row>
    <row r="597" spans="41:46" ht="11.25" customHeight="1" x14ac:dyDescent="0.25">
      <c r="AO597" s="106" t="s">
        <v>83</v>
      </c>
      <c r="AP597" s="105">
        <f>_xll.qlInterestRateIndexFixingDate(Currency&amp;"ibor"&amp;Tenor,AQ597,Trigger)</f>
        <v>43480</v>
      </c>
      <c r="AQ597" s="105">
        <f>_xll.qlCalendarAdvance(Calendar,AQ596,AO597,"f",,Trigger)</f>
        <v>43482</v>
      </c>
      <c r="AR597" s="105">
        <f>_xll.qlInterestRateIndexMaturity(Currency&amp;"ibor"&amp;Tenor,AQ597,Trigger)</f>
        <v>43514</v>
      </c>
      <c r="AS597" s="257">
        <f>_xll.qlIndexFixing($AC$5,AP597,TRUE,_xll.ohTrigger(Trigger,Trigger1M))</f>
        <v>3.5715777706210594E-3</v>
      </c>
      <c r="AT597" s="257">
        <f>_xll.qlIndexFixing($AU$1,AP597,TRUE,_xll.ohTrigger(Trigger,Trigger1M))</f>
        <v>3.4377717829861543E-3</v>
      </c>
    </row>
    <row r="598" spans="41:46" ht="11.25" customHeight="1" x14ac:dyDescent="0.25">
      <c r="AO598" s="106" t="s">
        <v>83</v>
      </c>
      <c r="AP598" s="105">
        <f>_xll.qlInterestRateIndexFixingDate(Currency&amp;"ibor"&amp;Tenor,AQ598,Trigger)</f>
        <v>43487</v>
      </c>
      <c r="AQ598" s="105">
        <f>_xll.qlCalendarAdvance(Calendar,AQ597,AO598,"f",,Trigger)</f>
        <v>43489</v>
      </c>
      <c r="AR598" s="105">
        <f>_xll.qlInterestRateIndexMaturity(Currency&amp;"ibor"&amp;Tenor,AQ598,Trigger)</f>
        <v>43521</v>
      </c>
      <c r="AS598" s="257">
        <f>_xll.qlIndexFixing($AC$5,AP598,TRUE,_xll.ohTrigger(Trigger,Trigger1M))</f>
        <v>3.6030062457284573E-3</v>
      </c>
      <c r="AT598" s="257">
        <f>_xll.qlIndexFixing($AU$1,AP598,TRUE,_xll.ohTrigger(Trigger,Trigger1M))</f>
        <v>3.4844679355433561E-3</v>
      </c>
    </row>
    <row r="599" spans="41:46" ht="11.25" customHeight="1" x14ac:dyDescent="0.25">
      <c r="AO599" s="106" t="s">
        <v>83</v>
      </c>
      <c r="AP599" s="105">
        <f>_xll.qlInterestRateIndexFixingDate(Currency&amp;"ibor"&amp;Tenor,AQ599,Trigger)</f>
        <v>43494</v>
      </c>
      <c r="AQ599" s="105">
        <f>_xll.qlCalendarAdvance(Calendar,AQ598,AO599,"f",,Trigger)</f>
        <v>43496</v>
      </c>
      <c r="AR599" s="105">
        <f>_xll.qlInterestRateIndexMaturity(Currency&amp;"ibor"&amp;Tenor,AQ599,Trigger)</f>
        <v>43524</v>
      </c>
      <c r="AS599" s="257">
        <f>_xll.qlIndexFixing($AC$5,AP599,TRUE,_xll.ohTrigger(Trigger,Trigger1M))</f>
        <v>3.6253821972733113E-3</v>
      </c>
      <c r="AT599" s="257">
        <f>_xll.qlIndexFixing($AU$1,AP599,TRUE,_xll.ohTrigger(Trigger,Trigger1M))</f>
        <v>3.5177650714454268E-3</v>
      </c>
    </row>
    <row r="600" spans="41:46" ht="11.25" customHeight="1" x14ac:dyDescent="0.25">
      <c r="AO600" s="106" t="s">
        <v>83</v>
      </c>
      <c r="AP600" s="105">
        <f>_xll.qlInterestRateIndexFixingDate(Currency&amp;"ibor"&amp;Tenor,AQ600,Trigger)</f>
        <v>43501</v>
      </c>
      <c r="AQ600" s="105">
        <f>_xll.qlCalendarAdvance(Calendar,AQ599,AO600,"f",,Trigger)</f>
        <v>43503</v>
      </c>
      <c r="AR600" s="105">
        <f>_xll.qlInterestRateIndexMaturity(Currency&amp;"ibor"&amp;Tenor,AQ600,Trigger)</f>
        <v>43531</v>
      </c>
      <c r="AS600" s="257">
        <f>_xll.qlIndexFixing($AC$5,AP600,TRUE,_xll.ohTrigger(Trigger,Trigger1M))</f>
        <v>3.6568095515579885E-3</v>
      </c>
      <c r="AT600" s="257">
        <f>_xll.qlIndexFixing($AU$1,AP600,TRUE,_xll.ohTrigger(Trigger,Trigger1M))</f>
        <v>3.5645018900949082E-3</v>
      </c>
    </row>
    <row r="601" spans="41:46" ht="11.25" customHeight="1" x14ac:dyDescent="0.25">
      <c r="AO601" s="106" t="s">
        <v>83</v>
      </c>
      <c r="AP601" s="105">
        <f>_xll.qlInterestRateIndexFixingDate(Currency&amp;"ibor"&amp;Tenor,AQ601,Trigger)</f>
        <v>43508</v>
      </c>
      <c r="AQ601" s="105">
        <f>_xll.qlCalendarAdvance(Calendar,AQ600,AO601,"f",,Trigger)</f>
        <v>43510</v>
      </c>
      <c r="AR601" s="105">
        <f>_xll.qlInterestRateIndexMaturity(Currency&amp;"ibor"&amp;Tenor,AQ601,Trigger)</f>
        <v>43538</v>
      </c>
      <c r="AS601" s="257">
        <f>_xll.qlIndexFixing($AC$5,AP601,TRUE,_xll.ohTrigger(Trigger,Trigger1M))</f>
        <v>3.6882369826383788E-3</v>
      </c>
      <c r="AT601" s="257">
        <f>_xll.qlIndexFixing($AU$1,AP601,TRUE,_xll.ohTrigger(Trigger,Trigger1M))</f>
        <v>3.6112569892957475E-3</v>
      </c>
    </row>
    <row r="602" spans="41:46" ht="11.25" customHeight="1" x14ac:dyDescent="0.25">
      <c r="AO602" s="106" t="s">
        <v>83</v>
      </c>
      <c r="AP602" s="105">
        <f>_xll.qlInterestRateIndexFixingDate(Currency&amp;"ibor"&amp;Tenor,AQ602,Trigger)</f>
        <v>43515</v>
      </c>
      <c r="AQ602" s="105">
        <f>_xll.qlCalendarAdvance(Calendar,AQ601,AO602,"f",,Trigger)</f>
        <v>43517</v>
      </c>
      <c r="AR602" s="105">
        <f>_xll.qlInterestRateIndexMaturity(Currency&amp;"ibor"&amp;Tenor,AQ602,Trigger)</f>
        <v>43545</v>
      </c>
      <c r="AS602" s="257">
        <f>_xll.qlIndexFixing($AC$5,AP602,TRUE,_xll.ohTrigger(Trigger,Trigger1M))</f>
        <v>3.7196644905173365E-3</v>
      </c>
      <c r="AT602" s="257">
        <f>_xll.qlIndexFixing($AU$1,AP602,TRUE,_xll.ohTrigger(Trigger,Trigger1M))</f>
        <v>3.6580259734155162E-3</v>
      </c>
    </row>
    <row r="603" spans="41:46" ht="11.25" customHeight="1" x14ac:dyDescent="0.25">
      <c r="AO603" s="106" t="s">
        <v>83</v>
      </c>
      <c r="AP603" s="105">
        <f>_xll.qlInterestRateIndexFixingDate(Currency&amp;"ibor"&amp;Tenor,AQ603,Trigger)</f>
        <v>43522</v>
      </c>
      <c r="AQ603" s="105">
        <f>_xll.qlCalendarAdvance(Calendar,AQ602,AO603,"f",,Trigger)</f>
        <v>43524</v>
      </c>
      <c r="AR603" s="105">
        <f>_xll.qlInterestRateIndexMaturity(Currency&amp;"ibor"&amp;Tenor,AQ603,Trigger)</f>
        <v>43553</v>
      </c>
      <c r="AS603" s="257">
        <f>_xll.qlIndexFixing($AC$5,AP603,TRUE,_xll.ohTrigger(Trigger,Trigger1M))</f>
        <v>3.753356469800477E-3</v>
      </c>
      <c r="AT603" s="257">
        <f>_xll.qlIndexFixing($AU$1,AP603,TRUE,_xll.ohTrigger(Trigger,Trigger1M))</f>
        <v>3.7081653325846788E-3</v>
      </c>
    </row>
    <row r="604" spans="41:46" ht="11.25" customHeight="1" x14ac:dyDescent="0.25">
      <c r="AO604" s="106" t="s">
        <v>83</v>
      </c>
      <c r="AP604" s="105">
        <f>_xll.qlInterestRateIndexFixingDate(Currency&amp;"ibor"&amp;Tenor,AQ604,Trigger)</f>
        <v>43529</v>
      </c>
      <c r="AQ604" s="105">
        <f>_xll.qlCalendarAdvance(Calendar,AQ603,AO604,"f",,Trigger)</f>
        <v>43531</v>
      </c>
      <c r="AR604" s="105">
        <f>_xll.qlInterestRateIndexMaturity(Currency&amp;"ibor"&amp;Tenor,AQ604,Trigger)</f>
        <v>43563</v>
      </c>
      <c r="AS604" s="257">
        <f>_xll.qlIndexFixing($AC$5,AP604,TRUE,_xll.ohTrigger(Trigger,Trigger1M))</f>
        <v>3.7915789395959187E-3</v>
      </c>
      <c r="AT604" s="257">
        <f>_xll.qlIndexFixing($AU$1,AP604,TRUE,_xll.ohTrigger(Trigger,Trigger1M))</f>
        <v>3.7650336613753721E-3</v>
      </c>
    </row>
    <row r="605" spans="41:46" ht="11.25" customHeight="1" x14ac:dyDescent="0.25">
      <c r="AO605" s="106" t="s">
        <v>83</v>
      </c>
      <c r="AP605" s="105">
        <f>_xll.qlInterestRateIndexFixingDate(Currency&amp;"ibor"&amp;Tenor,AQ605,Trigger)</f>
        <v>43536</v>
      </c>
      <c r="AQ605" s="105">
        <f>_xll.qlCalendarAdvance(Calendar,AQ604,AO605,"f",,Trigger)</f>
        <v>43538</v>
      </c>
      <c r="AR605" s="105">
        <f>_xll.qlInterestRateIndexMaturity(Currency&amp;"ibor"&amp;Tenor,AQ605,Trigger)</f>
        <v>43570</v>
      </c>
      <c r="AS605" s="257">
        <f>_xll.qlIndexFixing($AC$5,AP605,TRUE,_xll.ohTrigger(Trigger,Trigger1M))</f>
        <v>3.8230080291118407E-3</v>
      </c>
      <c r="AT605" s="257">
        <f>_xll.qlIndexFixing($AU$1,AP605,TRUE,_xll.ohTrigger(Trigger,Trigger1M))</f>
        <v>3.8118183895469171E-3</v>
      </c>
    </row>
    <row r="606" spans="41:46" ht="11.25" customHeight="1" x14ac:dyDescent="0.25">
      <c r="AO606" s="106" t="s">
        <v>83</v>
      </c>
      <c r="AP606" s="105">
        <f>_xll.qlInterestRateIndexFixingDate(Currency&amp;"ibor"&amp;Tenor,AQ606,Trigger)</f>
        <v>43543</v>
      </c>
      <c r="AQ606" s="105">
        <f>_xll.qlCalendarAdvance(Calendar,AQ605,AO606,"f",,Trigger)</f>
        <v>43545</v>
      </c>
      <c r="AR606" s="105">
        <f>_xll.qlInterestRateIndexMaturity(Currency&amp;"ibor"&amp;Tenor,AQ606,Trigger)</f>
        <v>43578</v>
      </c>
      <c r="AS606" s="257">
        <f>_xll.qlIndexFixing($AC$5,AP606,TRUE,_xll.ohTrigger(Trigger,Trigger1M))</f>
        <v>3.856702807039496E-3</v>
      </c>
      <c r="AT606" s="257">
        <f>_xll.qlIndexFixing($AU$1,AP606,TRUE,_xll.ohTrigger(Trigger,Trigger1M))</f>
        <v>3.8619594656993687E-3</v>
      </c>
    </row>
    <row r="607" spans="41:46" ht="11.25" customHeight="1" x14ac:dyDescent="0.25">
      <c r="AO607" s="106" t="s">
        <v>83</v>
      </c>
      <c r="AP607" s="105">
        <f>_xll.qlInterestRateIndexFixingDate(Currency&amp;"ibor"&amp;Tenor,AQ607,Trigger)</f>
        <v>43550</v>
      </c>
      <c r="AQ607" s="105">
        <f>_xll.qlCalendarAdvance(Calendar,AQ606,AO607,"f",,Trigger)</f>
        <v>43552</v>
      </c>
      <c r="AR607" s="105">
        <f>_xll.qlInterestRateIndexMaturity(Currency&amp;"ibor"&amp;Tenor,AQ607,Trigger)</f>
        <v>43584</v>
      </c>
      <c r="AS607" s="257">
        <f>_xll.qlIndexFixing($AC$5,AP607,TRUE,_xll.ohTrigger(Trigger,Trigger1M))</f>
        <v>3.8858664714680469E-3</v>
      </c>
      <c r="AT607" s="257">
        <f>_xll.qlIndexFixing($AU$1,AP607,TRUE,_xll.ohTrigger(Trigger,Trigger1M))</f>
        <v>3.9053686592477321E-3</v>
      </c>
    </row>
    <row r="608" spans="41:46" ht="11.25" customHeight="1" x14ac:dyDescent="0.25">
      <c r="AO608" s="106" t="s">
        <v>83</v>
      </c>
      <c r="AP608" s="105">
        <f>_xll.qlInterestRateIndexFixingDate(Currency&amp;"ibor"&amp;Tenor,AQ608,Trigger)</f>
        <v>43557</v>
      </c>
      <c r="AQ608" s="105">
        <f>_xll.qlCalendarAdvance(Calendar,AQ607,AO608,"f",,Trigger)</f>
        <v>43559</v>
      </c>
      <c r="AR608" s="105">
        <f>_xll.qlInterestRateIndexMaturity(Currency&amp;"ibor"&amp;Tenor,AQ608,Trigger)</f>
        <v>43591</v>
      </c>
      <c r="AS608" s="257">
        <f>_xll.qlIndexFixing($AC$5,AP608,TRUE,_xll.ohTrigger(Trigger,Trigger1M))</f>
        <v>3.9172958243083311E-3</v>
      </c>
      <c r="AT608" s="257">
        <f>_xll.qlIndexFixing($AU$1,AP608,TRUE,_xll.ohTrigger(Trigger,Trigger1M))</f>
        <v>3.9521254083577095E-3</v>
      </c>
    </row>
    <row r="609" spans="41:46" ht="11.25" customHeight="1" x14ac:dyDescent="0.25">
      <c r="AO609" s="106" t="s">
        <v>83</v>
      </c>
      <c r="AP609" s="105">
        <f>_xll.qlInterestRateIndexFixingDate(Currency&amp;"ibor"&amp;Tenor,AQ609,Trigger)</f>
        <v>43564</v>
      </c>
      <c r="AQ609" s="105">
        <f>_xll.qlCalendarAdvance(Calendar,AQ608,AO609,"f",,Trigger)</f>
        <v>43566</v>
      </c>
      <c r="AR609" s="105">
        <f>_xll.qlInterestRateIndexMaturity(Currency&amp;"ibor"&amp;Tenor,AQ609,Trigger)</f>
        <v>43598</v>
      </c>
      <c r="AS609" s="257">
        <f>_xll.qlIndexFixing($AC$5,AP609,TRUE,_xll.ohTrigger(Trigger,Trigger1M))</f>
        <v>3.9487252649209048E-3</v>
      </c>
      <c r="AT609" s="257">
        <f>_xll.qlIndexFixing($AU$1,AP609,TRUE,_xll.ohTrigger(Trigger,Trigger1M))</f>
        <v>3.9988640385738017E-3</v>
      </c>
    </row>
    <row r="610" spans="41:46" ht="11.25" customHeight="1" x14ac:dyDescent="0.25">
      <c r="AO610" s="106" t="s">
        <v>83</v>
      </c>
      <c r="AP610" s="105">
        <f>_xll.qlInterestRateIndexFixingDate(Currency&amp;"ibor"&amp;Tenor,AQ610,Trigger)</f>
        <v>43571</v>
      </c>
      <c r="AQ610" s="105">
        <f>_xll.qlCalendarAdvance(Calendar,AQ609,AO610,"f",,Trigger)</f>
        <v>43573</v>
      </c>
      <c r="AR610" s="105">
        <f>_xll.qlInterestRateIndexMaturity(Currency&amp;"ibor"&amp;Tenor,AQ610,Trigger)</f>
        <v>43605</v>
      </c>
      <c r="AS610" s="257">
        <f>_xll.qlIndexFixing($AC$5,AP610,TRUE,_xll.ohTrigger(Trigger,Trigger1M))</f>
        <v>3.9801547933082659E-3</v>
      </c>
      <c r="AT610" s="257">
        <f>_xll.qlIndexFixing($AU$1,AP610,TRUE,_xll.ohTrigger(Trigger,Trigger1M))</f>
        <v>4.0455801535002611E-3</v>
      </c>
    </row>
    <row r="611" spans="41:46" ht="11.25" customHeight="1" x14ac:dyDescent="0.25">
      <c r="AO611" s="106" t="s">
        <v>83</v>
      </c>
      <c r="AP611" s="105">
        <f>_xll.qlInterestRateIndexFixingDate(Currency&amp;"ibor"&amp;Tenor,AQ611,Trigger)</f>
        <v>43578</v>
      </c>
      <c r="AQ611" s="105">
        <f>_xll.qlCalendarAdvance(Calendar,AQ610,AO611,"f",,Trigger)</f>
        <v>43580</v>
      </c>
      <c r="AR611" s="105">
        <f>_xll.qlInterestRateIndexMaturity(Currency&amp;"ibor"&amp;Tenor,AQ611,Trigger)</f>
        <v>43612</v>
      </c>
      <c r="AS611" s="257">
        <f>_xll.qlIndexFixing($AC$5,AP611,TRUE,_xll.ohTrigger(Trigger,Trigger1M))</f>
        <v>4.0115844094729125E-3</v>
      </c>
      <c r="AT611" s="257">
        <f>_xll.qlIndexFixing($AU$1,AP611,TRUE,_xll.ohTrigger(Trigger,Trigger1M))</f>
        <v>4.0922693566763924E-3</v>
      </c>
    </row>
    <row r="612" spans="41:46" ht="11.25" customHeight="1" x14ac:dyDescent="0.25">
      <c r="AO612" s="106" t="s">
        <v>83</v>
      </c>
      <c r="AP612" s="105">
        <f>_xll.qlInterestRateIndexFixingDate(Currency&amp;"ibor"&amp;Tenor,AQ612,Trigger)</f>
        <v>43584</v>
      </c>
      <c r="AQ612" s="105">
        <f>_xll.qlCalendarAdvance(Calendar,AQ611,AO612,"f",,Trigger)</f>
        <v>43587</v>
      </c>
      <c r="AR612" s="105">
        <f>_xll.qlInterestRateIndexMaturity(Currency&amp;"ibor"&amp;Tenor,AQ612,Trigger)</f>
        <v>43619</v>
      </c>
      <c r="AS612" s="257">
        <f>_xll.qlIndexFixing($AC$5,AP612,TRUE,_xll.ohTrigger(Trigger,Trigger1M))</f>
        <v>4.0430141134098485E-3</v>
      </c>
      <c r="AT612" s="257">
        <f>_xll.qlIndexFixing($AU$1,AP612,TRUE,_xll.ohTrigger(Trigger,Trigger1M))</f>
        <v>4.1389272515640618E-3</v>
      </c>
    </row>
    <row r="613" spans="41:46" ht="11.25" customHeight="1" x14ac:dyDescent="0.25">
      <c r="AO613" s="106" t="s">
        <v>83</v>
      </c>
      <c r="AP613" s="105">
        <f>_xll.qlInterestRateIndexFixingDate(Currency&amp;"ibor"&amp;Tenor,AQ613,Trigger)</f>
        <v>43592</v>
      </c>
      <c r="AQ613" s="105">
        <f>_xll.qlCalendarAdvance(Calendar,AQ612,AO613,"f",,Trigger)</f>
        <v>43594</v>
      </c>
      <c r="AR613" s="105">
        <f>_xll.qlInterestRateIndexMaturity(Currency&amp;"ibor"&amp;Tenor,AQ613,Trigger)</f>
        <v>43626</v>
      </c>
      <c r="AS613" s="257">
        <f>_xll.qlIndexFixing($AC$5,AP613,TRUE,_xll.ohTrigger(Trigger,Trigger1M))</f>
        <v>4.2480531197383598E-3</v>
      </c>
      <c r="AT613" s="257">
        <f>_xll.qlIndexFixing($AU$1,AP613,TRUE,_xll.ohTrigger(Trigger,Trigger1M))</f>
        <v>4.1855560706874351E-3</v>
      </c>
    </row>
    <row r="614" spans="41:46" ht="11.25" customHeight="1" x14ac:dyDescent="0.25">
      <c r="AO614" s="106" t="s">
        <v>83</v>
      </c>
      <c r="AP614" s="105">
        <f>_xll.qlInterestRateIndexFixingDate(Currency&amp;"ibor"&amp;Tenor,AQ614,Trigger)</f>
        <v>43599</v>
      </c>
      <c r="AQ614" s="105">
        <f>_xll.qlCalendarAdvance(Calendar,AQ613,AO614,"f",,Trigger)</f>
        <v>43601</v>
      </c>
      <c r="AR614" s="105">
        <f>_xll.qlInterestRateIndexMaturity(Currency&amp;"ibor"&amp;Tenor,AQ614,Trigger)</f>
        <v>43633</v>
      </c>
      <c r="AS614" s="257">
        <f>_xll.qlIndexFixing($AC$5,AP614,TRUE,_xll.ohTrigger(Trigger,Trigger1M))</f>
        <v>4.4547459582480742E-3</v>
      </c>
      <c r="AT614" s="257">
        <f>_xll.qlIndexFixing($AU$1,AP614,TRUE,_xll.ohTrigger(Trigger,Trigger1M))</f>
        <v>4.232184815997353E-3</v>
      </c>
    </row>
    <row r="615" spans="41:46" ht="11.25" customHeight="1" x14ac:dyDescent="0.25">
      <c r="AO615" s="106" t="s">
        <v>83</v>
      </c>
      <c r="AP615" s="105">
        <f>_xll.qlInterestRateIndexFixingDate(Currency&amp;"ibor"&amp;Tenor,AQ615,Trigger)</f>
        <v>43606</v>
      </c>
      <c r="AQ615" s="105">
        <f>_xll.qlCalendarAdvance(Calendar,AQ614,AO615,"f",,Trigger)</f>
        <v>43608</v>
      </c>
      <c r="AR615" s="105">
        <f>_xll.qlInterestRateIndexMaturity(Currency&amp;"ibor"&amp;Tenor,AQ615,Trigger)</f>
        <v>43640</v>
      </c>
      <c r="AS615" s="257">
        <f>_xll.qlIndexFixing($AC$5,AP615,TRUE,_xll.ohTrigger(Trigger,Trigger1M))</f>
        <v>4.6630927199237115E-3</v>
      </c>
      <c r="AT615" s="257">
        <f>_xll.qlIndexFixing($AU$1,AP615,TRUE,_xll.ohTrigger(Trigger,Trigger1M))</f>
        <v>4.2788498140680642E-3</v>
      </c>
    </row>
    <row r="616" spans="41:46" ht="11.25" customHeight="1" x14ac:dyDescent="0.25">
      <c r="AO616" s="106" t="s">
        <v>83</v>
      </c>
      <c r="AP616" s="105">
        <f>_xll.qlInterestRateIndexFixingDate(Currency&amp;"ibor"&amp;Tenor,AQ616,Trigger)</f>
        <v>43613</v>
      </c>
      <c r="AQ616" s="105">
        <f>_xll.qlCalendarAdvance(Calendar,AQ615,AO616,"f",,Trigger)</f>
        <v>43615</v>
      </c>
      <c r="AR616" s="105">
        <f>_xll.qlInterestRateIndexMaturity(Currency&amp;"ibor"&amp;Tenor,AQ616,Trigger)</f>
        <v>43644</v>
      </c>
      <c r="AS616" s="257">
        <f>_xll.qlIndexFixing($AC$5,AP616,TRUE,_xll.ohTrigger(Trigger,Trigger1M))</f>
        <v>4.8544567892666781E-3</v>
      </c>
      <c r="AT616" s="257">
        <f>_xll.qlIndexFixing($AU$1,AP616,TRUE,_xll.ohTrigger(Trigger,Trigger1M))</f>
        <v>4.3154681854765406E-3</v>
      </c>
    </row>
    <row r="617" spans="41:46" ht="11.25" customHeight="1" x14ac:dyDescent="0.25">
      <c r="AO617" s="106" t="s">
        <v>83</v>
      </c>
      <c r="AP617" s="105">
        <f>_xll.qlInterestRateIndexFixingDate(Currency&amp;"ibor"&amp;Tenor,AQ617,Trigger)</f>
        <v>43620</v>
      </c>
      <c r="AQ617" s="105">
        <f>_xll.qlCalendarAdvance(Calendar,AQ616,AO617,"f",,Trigger)</f>
        <v>43622</v>
      </c>
      <c r="AR617" s="105">
        <f>_xll.qlInterestRateIndexMaturity(Currency&amp;"ibor"&amp;Tenor,AQ617,Trigger)</f>
        <v>43654</v>
      </c>
      <c r="AS617" s="257">
        <f>_xll.qlIndexFixing($AC$5,AP617,TRUE,_xll.ohTrigger(Trigger,Trigger1M))</f>
        <v>5.0105406343481373E-3</v>
      </c>
      <c r="AT617" s="257">
        <f>_xll.qlIndexFixing($AU$1,AP617,TRUE,_xll.ohTrigger(Trigger,Trigger1M))</f>
        <v>4.3724371481329571E-3</v>
      </c>
    </row>
    <row r="618" spans="41:46" ht="11.25" customHeight="1" x14ac:dyDescent="0.25">
      <c r="AO618" s="106" t="s">
        <v>83</v>
      </c>
      <c r="AP618" s="105">
        <f>_xll.qlInterestRateIndexFixingDate(Currency&amp;"ibor"&amp;Tenor,AQ618,Trigger)</f>
        <v>43627</v>
      </c>
      <c r="AQ618" s="105">
        <f>_xll.qlCalendarAdvance(Calendar,AQ617,AO618,"f",,Trigger)</f>
        <v>43629</v>
      </c>
      <c r="AR618" s="105">
        <f>_xll.qlInterestRateIndexMaturity(Currency&amp;"ibor"&amp;Tenor,AQ618,Trigger)</f>
        <v>43661</v>
      </c>
      <c r="AS618" s="257">
        <f>_xll.qlIndexFixing($AC$5,AP618,TRUE,_xll.ohTrigger(Trigger,Trigger1M))</f>
        <v>5.0495168232919663E-3</v>
      </c>
      <c r="AT618" s="257">
        <f>_xll.qlIndexFixing($AU$1,AP618,TRUE,_xll.ohTrigger(Trigger,Trigger1M))</f>
        <v>4.4194176050976752E-3</v>
      </c>
    </row>
    <row r="619" spans="41:46" ht="11.25" customHeight="1" x14ac:dyDescent="0.25">
      <c r="AO619" s="106" t="s">
        <v>83</v>
      </c>
      <c r="AP619" s="105">
        <f>_xll.qlInterestRateIndexFixingDate(Currency&amp;"ibor"&amp;Tenor,AQ619,Trigger)</f>
        <v>43634</v>
      </c>
      <c r="AQ619" s="105">
        <f>_xll.qlCalendarAdvance(Calendar,AQ618,AO619,"f",,Trigger)</f>
        <v>43636</v>
      </c>
      <c r="AR619" s="105">
        <f>_xll.qlInterestRateIndexMaturity(Currency&amp;"ibor"&amp;Tenor,AQ619,Trigger)</f>
        <v>43668</v>
      </c>
      <c r="AS619" s="257">
        <f>_xll.qlIndexFixing($AC$5,AP619,TRUE,_xll.ohTrigger(Trigger,Trigger1M))</f>
        <v>5.0884931472128248E-3</v>
      </c>
      <c r="AT619" s="257">
        <f>_xll.qlIndexFixing($AU$1,AP619,TRUE,_xll.ohTrigger(Trigger,Trigger1M))</f>
        <v>4.4665298199544901E-3</v>
      </c>
    </row>
    <row r="620" spans="41:46" ht="11.25" customHeight="1" x14ac:dyDescent="0.25">
      <c r="AO620" s="106" t="s">
        <v>83</v>
      </c>
      <c r="AP620" s="105">
        <f>_xll.qlInterestRateIndexFixingDate(Currency&amp;"ibor"&amp;Tenor,AQ620,Trigger)</f>
        <v>43641</v>
      </c>
      <c r="AQ620" s="105">
        <f>_xll.qlCalendarAdvance(Calendar,AQ619,AO620,"f",,Trigger)</f>
        <v>43643</v>
      </c>
      <c r="AR620" s="105">
        <f>_xll.qlInterestRateIndexMaturity(Currency&amp;"ibor"&amp;Tenor,AQ620,Trigger)</f>
        <v>43675</v>
      </c>
      <c r="AS620" s="257">
        <f>_xll.qlIndexFixing($AC$5,AP620,TRUE,_xll.ohTrigger(Trigger,Trigger1M))</f>
        <v>5.1274696061057168E-3</v>
      </c>
      <c r="AT620" s="257">
        <f>_xll.qlIndexFixing($AU$1,AP620,TRUE,_xll.ohTrigger(Trigger,Trigger1M))</f>
        <v>4.5137728638589003E-3</v>
      </c>
    </row>
    <row r="621" spans="41:46" ht="11.25" customHeight="1" x14ac:dyDescent="0.25">
      <c r="AO621" s="106" t="s">
        <v>83</v>
      </c>
      <c r="AP621" s="105">
        <f>_xll.qlInterestRateIndexFixingDate(Currency&amp;"ibor"&amp;Tenor,AQ621,Trigger)</f>
        <v>43648</v>
      </c>
      <c r="AQ621" s="105">
        <f>_xll.qlCalendarAdvance(Calendar,AQ620,AO621,"f",,Trigger)</f>
        <v>43650</v>
      </c>
      <c r="AR621" s="105">
        <f>_xll.qlInterestRateIndexMaturity(Currency&amp;"ibor"&amp;Tenor,AQ621,Trigger)</f>
        <v>43682</v>
      </c>
      <c r="AS621" s="257">
        <f>_xll.qlIndexFixing($AC$5,AP621,TRUE,_xll.ohTrigger(Trigger,Trigger1M))</f>
        <v>5.1664461999781364E-3</v>
      </c>
      <c r="AT621" s="257">
        <f>_xll.qlIndexFixing($AU$1,AP621,TRUE,_xll.ohTrigger(Trigger,Trigger1M))</f>
        <v>4.5611458079464207E-3</v>
      </c>
    </row>
    <row r="622" spans="41:46" ht="11.25" customHeight="1" x14ac:dyDescent="0.25">
      <c r="AO622" s="106" t="s">
        <v>83</v>
      </c>
      <c r="AP622" s="105">
        <f>_xll.qlInterestRateIndexFixingDate(Currency&amp;"ibor"&amp;Tenor,AQ622,Trigger)</f>
        <v>43655</v>
      </c>
      <c r="AQ622" s="105">
        <f>_xll.qlCalendarAdvance(Calendar,AQ621,AO622,"f",,Trigger)</f>
        <v>43657</v>
      </c>
      <c r="AR622" s="105">
        <f>_xll.qlInterestRateIndexMaturity(Currency&amp;"ibor"&amp;Tenor,AQ622,Trigger)</f>
        <v>43689</v>
      </c>
      <c r="AS622" s="257">
        <f>_xll.qlIndexFixing($AC$5,AP622,TRUE,_xll.ohTrigger(Trigger,Trigger1M))</f>
        <v>5.2054229288250875E-3</v>
      </c>
      <c r="AT622" s="257">
        <f>_xll.qlIndexFixing($AU$1,AP622,TRUE,_xll.ohTrigger(Trigger,Trigger1M))</f>
        <v>4.6086477233500678E-3</v>
      </c>
    </row>
    <row r="623" spans="41:46" ht="11.25" customHeight="1" x14ac:dyDescent="0.25">
      <c r="AO623" s="106" t="s">
        <v>83</v>
      </c>
      <c r="AP623" s="105">
        <f>_xll.qlInterestRateIndexFixingDate(Currency&amp;"ibor"&amp;Tenor,AQ623,Trigger)</f>
        <v>43662</v>
      </c>
      <c r="AQ623" s="105">
        <f>_xll.qlCalendarAdvance(Calendar,AQ622,AO623,"f",,Trigger)</f>
        <v>43664</v>
      </c>
      <c r="AR623" s="105">
        <f>_xll.qlInterestRateIndexMaturity(Currency&amp;"ibor"&amp;Tenor,AQ623,Trigger)</f>
        <v>43696</v>
      </c>
      <c r="AS623" s="257">
        <f>_xll.qlIndexFixing($AC$5,AP623,TRUE,_xll.ohTrigger(Trigger,Trigger1M))</f>
        <v>5.2443997926490682E-3</v>
      </c>
      <c r="AT623" s="257">
        <f>_xll.qlIndexFixing($AU$1,AP623,TRUE,_xll.ohTrigger(Trigger,Trigger1M))</f>
        <v>4.6562776811828743E-3</v>
      </c>
    </row>
    <row r="624" spans="41:46" ht="11.25" customHeight="1" x14ac:dyDescent="0.25">
      <c r="AO624" s="106" t="s">
        <v>83</v>
      </c>
      <c r="AP624" s="105">
        <f>_xll.qlInterestRateIndexFixingDate(Currency&amp;"ibor"&amp;Tenor,AQ624,Trigger)</f>
        <v>43669</v>
      </c>
      <c r="AQ624" s="105">
        <f>_xll.qlCalendarAdvance(Calendar,AQ623,AO624,"f",,Trigger)</f>
        <v>43671</v>
      </c>
      <c r="AR624" s="105">
        <f>_xll.qlInterestRateIndexMaturity(Currency&amp;"ibor"&amp;Tenor,AQ624,Trigger)</f>
        <v>43703</v>
      </c>
      <c r="AS624" s="257">
        <f>_xll.qlIndexFixing($AC$5,AP624,TRUE,_xll.ohTrigger(Trigger,Trigger1M))</f>
        <v>5.2833767914525764E-3</v>
      </c>
      <c r="AT624" s="257">
        <f>_xll.qlIndexFixing($AU$1,AP624,TRUE,_xll.ohTrigger(Trigger,Trigger1M))</f>
        <v>4.704034752555375E-3</v>
      </c>
    </row>
    <row r="625" spans="41:46" ht="11.25" customHeight="1" x14ac:dyDescent="0.25">
      <c r="AO625" s="106" t="s">
        <v>83</v>
      </c>
      <c r="AP625" s="105">
        <f>_xll.qlInterestRateIndexFixingDate(Currency&amp;"ibor"&amp;Tenor,AQ625,Trigger)</f>
        <v>43676</v>
      </c>
      <c r="AQ625" s="105">
        <f>_xll.qlCalendarAdvance(Calendar,AQ624,AO625,"f",,Trigger)</f>
        <v>43678</v>
      </c>
      <c r="AR625" s="105">
        <f>_xll.qlInterestRateIndexMaturity(Currency&amp;"ibor"&amp;Tenor,AQ625,Trigger)</f>
        <v>43710</v>
      </c>
      <c r="AS625" s="257">
        <f>_xll.qlIndexFixing($AC$5,AP625,TRUE,_xll.ohTrigger(Trigger,Trigger1M))</f>
        <v>5.3223539252306162E-3</v>
      </c>
      <c r="AT625" s="257">
        <f>_xll.qlIndexFixing($AU$1,AP625,TRUE,_xll.ohTrigger(Trigger,Trigger1M))</f>
        <v>4.7519180085606183E-3</v>
      </c>
    </row>
    <row r="626" spans="41:46" ht="11.25" customHeight="1" x14ac:dyDescent="0.25">
      <c r="AO626" s="106" t="s">
        <v>83</v>
      </c>
      <c r="AP626" s="105">
        <f>_xll.qlInterestRateIndexFixingDate(Currency&amp;"ibor"&amp;Tenor,AQ626,Trigger)</f>
        <v>43683</v>
      </c>
      <c r="AQ626" s="105">
        <f>_xll.qlCalendarAdvance(Calendar,AQ625,AO626,"f",,Trigger)</f>
        <v>43685</v>
      </c>
      <c r="AR626" s="105">
        <f>_xll.qlInterestRateIndexMaturity(Currency&amp;"ibor"&amp;Tenor,AQ626,Trigger)</f>
        <v>43717</v>
      </c>
      <c r="AS626" s="257">
        <f>_xll.qlIndexFixing($AC$5,AP626,TRUE,_xll.ohTrigger(Trigger,Trigger1M))</f>
        <v>5.3613311939881836E-3</v>
      </c>
      <c r="AT626" s="257">
        <f>_xll.qlIndexFixing($AU$1,AP626,TRUE,_xll.ohTrigger(Trigger,Trigger1M))</f>
        <v>4.799926520279163E-3</v>
      </c>
    </row>
    <row r="627" spans="41:46" ht="11.25" customHeight="1" x14ac:dyDescent="0.25">
      <c r="AO627" s="106" t="s">
        <v>83</v>
      </c>
      <c r="AP627" s="105">
        <f>_xll.qlInterestRateIndexFixingDate(Currency&amp;"ibor"&amp;Tenor,AQ627,Trigger)</f>
        <v>43690</v>
      </c>
      <c r="AQ627" s="105">
        <f>_xll.qlCalendarAdvance(Calendar,AQ626,AO627,"f",,Trigger)</f>
        <v>43692</v>
      </c>
      <c r="AR627" s="105">
        <f>_xll.qlInterestRateIndexMaturity(Currency&amp;"ibor"&amp;Tenor,AQ627,Trigger)</f>
        <v>43724</v>
      </c>
      <c r="AS627" s="257">
        <f>_xll.qlIndexFixing($AC$5,AP627,TRUE,_xll.ohTrigger(Trigger,Trigger1M))</f>
        <v>5.4003085977227805E-3</v>
      </c>
      <c r="AT627" s="257">
        <f>_xll.qlIndexFixing($AU$1,AP627,TRUE,_xll.ohTrigger(Trigger,Trigger1M))</f>
        <v>4.8480593587865717E-3</v>
      </c>
    </row>
    <row r="628" spans="41:46" ht="11.25" customHeight="1" x14ac:dyDescent="0.25">
      <c r="AO628" s="106" t="s">
        <v>83</v>
      </c>
      <c r="AP628" s="105">
        <f>_xll.qlInterestRateIndexFixingDate(Currency&amp;"ibor"&amp;Tenor,AQ628,Trigger)</f>
        <v>43697</v>
      </c>
      <c r="AQ628" s="105">
        <f>_xll.qlCalendarAdvance(Calendar,AQ627,AO628,"f",,Trigger)</f>
        <v>43699</v>
      </c>
      <c r="AR628" s="105">
        <f>_xll.qlInterestRateIndexMaturity(Currency&amp;"ibor"&amp;Tenor,AQ628,Trigger)</f>
        <v>43731</v>
      </c>
      <c r="AS628" s="257">
        <f>_xll.qlIndexFixing($AC$5,AP628,TRUE,_xll.ohTrigger(Trigger,Trigger1M))</f>
        <v>5.439286136439403E-3</v>
      </c>
      <c r="AT628" s="257">
        <f>_xll.qlIndexFixing($AU$1,AP628,TRUE,_xll.ohTrigger(Trigger,Trigger1M))</f>
        <v>4.896315595143419E-3</v>
      </c>
    </row>
    <row r="629" spans="41:46" ht="11.25" customHeight="1" x14ac:dyDescent="0.25">
      <c r="AO629" s="106" t="s">
        <v>83</v>
      </c>
      <c r="AP629" s="105">
        <f>_xll.qlInterestRateIndexFixingDate(Currency&amp;"ibor"&amp;Tenor,AQ629,Trigger)</f>
        <v>43704</v>
      </c>
      <c r="AQ629" s="105">
        <f>_xll.qlCalendarAdvance(Calendar,AQ628,AO629,"f",,Trigger)</f>
        <v>43706</v>
      </c>
      <c r="AR629" s="105">
        <f>_xll.qlInterestRateIndexMaturity(Currency&amp;"ibor"&amp;Tenor,AQ629,Trigger)</f>
        <v>43738</v>
      </c>
      <c r="AS629" s="257">
        <f>_xll.qlIndexFixing($AC$5,AP629,TRUE,_xll.ohTrigger(Trigger,Trigger1M))</f>
        <v>5.478263810133055E-3</v>
      </c>
      <c r="AT629" s="257">
        <f>_xll.qlIndexFixing($AU$1,AP629,TRUE,_xll.ohTrigger(Trigger,Trigger1M))</f>
        <v>4.9446943003927935E-3</v>
      </c>
    </row>
    <row r="630" spans="41:46" ht="11.25" customHeight="1" x14ac:dyDescent="0.25">
      <c r="AO630" s="106" t="s">
        <v>83</v>
      </c>
      <c r="AP630" s="105">
        <f>_xll.qlInterestRateIndexFixingDate(Currency&amp;"ibor"&amp;Tenor,AQ630,Trigger)</f>
        <v>43711</v>
      </c>
      <c r="AQ630" s="105">
        <f>_xll.qlCalendarAdvance(Calendar,AQ629,AO630,"f",,Trigger)</f>
        <v>43713</v>
      </c>
      <c r="AR630" s="105">
        <f>_xll.qlInterestRateIndexMaturity(Currency&amp;"ibor"&amp;Tenor,AQ630,Trigger)</f>
        <v>43745</v>
      </c>
      <c r="AS630" s="257">
        <f>_xll.qlIndexFixing($AC$5,AP630,TRUE,_xll.ohTrigger(Trigger,Trigger1M))</f>
        <v>5.5172416188062345E-3</v>
      </c>
      <c r="AT630" s="257">
        <f>_xll.qlIndexFixing($AU$1,AP630,TRUE,_xll.ohTrigger(Trigger,Trigger1M))</f>
        <v>4.9931945455777837E-3</v>
      </c>
    </row>
    <row r="631" spans="41:46" ht="11.25" customHeight="1" x14ac:dyDescent="0.25">
      <c r="AO631" s="106" t="s">
        <v>83</v>
      </c>
      <c r="AP631" s="105">
        <f>_xll.qlInterestRateIndexFixingDate(Currency&amp;"ibor"&amp;Tenor,AQ631,Trigger)</f>
        <v>43718</v>
      </c>
      <c r="AQ631" s="105">
        <f>_xll.qlCalendarAdvance(Calendar,AQ630,AO631,"f",,Trigger)</f>
        <v>43720</v>
      </c>
      <c r="AR631" s="105">
        <f>_xll.qlInterestRateIndexMaturity(Currency&amp;"ibor"&amp;Tenor,AQ631,Trigger)</f>
        <v>43752</v>
      </c>
      <c r="AS631" s="257">
        <f>_xll.qlIndexFixing($AC$5,AP631,TRUE,_xll.ohTrigger(Trigger,Trigger1M))</f>
        <v>5.5562195624614397E-3</v>
      </c>
      <c r="AT631" s="257">
        <f>_xll.qlIndexFixing($AU$1,AP631,TRUE,_xll.ohTrigger(Trigger,Trigger1M))</f>
        <v>5.0418154017140004E-3</v>
      </c>
    </row>
    <row r="632" spans="41:46" ht="11.25" customHeight="1" x14ac:dyDescent="0.25">
      <c r="AO632" s="106" t="s">
        <v>83</v>
      </c>
      <c r="AP632" s="105">
        <f>_xll.qlInterestRateIndexFixingDate(Currency&amp;"ibor"&amp;Tenor,AQ632,Trigger)</f>
        <v>43725</v>
      </c>
      <c r="AQ632" s="105">
        <f>_xll.qlCalendarAdvance(Calendar,AQ631,AO632,"f",,Trigger)</f>
        <v>43727</v>
      </c>
      <c r="AR632" s="105">
        <f>_xll.qlInterestRateIndexMaturity(Currency&amp;"ibor"&amp;Tenor,AQ632,Trigger)</f>
        <v>43759</v>
      </c>
      <c r="AS632" s="257">
        <f>_xll.qlIndexFixing($AC$5,AP632,TRUE,_xll.ohTrigger(Trigger,Trigger1M))</f>
        <v>5.5951976410961723E-3</v>
      </c>
      <c r="AT632" s="257">
        <f>_xll.qlIndexFixing($AU$1,AP632,TRUE,_xll.ohTrigger(Trigger,Trigger1M))</f>
        <v>5.0905559398195521E-3</v>
      </c>
    </row>
    <row r="633" spans="41:46" ht="11.25" customHeight="1" x14ac:dyDescent="0.25">
      <c r="AO633" s="106" t="s">
        <v>83</v>
      </c>
      <c r="AP633" s="105">
        <f>_xll.qlInterestRateIndexFixingDate(Currency&amp;"ibor"&amp;Tenor,AQ633,Trigger)</f>
        <v>43732</v>
      </c>
      <c r="AQ633" s="105">
        <f>_xll.qlCalendarAdvance(Calendar,AQ632,AO633,"f",,Trigger)</f>
        <v>43734</v>
      </c>
      <c r="AR633" s="105">
        <f>_xll.qlInterestRateIndexMaturity(Currency&amp;"ibor"&amp;Tenor,AQ633,Trigger)</f>
        <v>43766</v>
      </c>
      <c r="AS633" s="257">
        <f>_xll.qlIndexFixing($AC$5,AP633,TRUE,_xll.ohTrigger(Trigger,Trigger1M))</f>
        <v>5.6341758547154286E-3</v>
      </c>
      <c r="AT633" s="257">
        <f>_xll.qlIndexFixing($AU$1,AP633,TRUE,_xll.ohTrigger(Trigger,Trigger1M))</f>
        <v>5.1394152308900654E-3</v>
      </c>
    </row>
    <row r="634" spans="41:46" ht="11.25" customHeight="1" x14ac:dyDescent="0.25">
      <c r="AO634" s="106" t="s">
        <v>83</v>
      </c>
      <c r="AP634" s="105">
        <f>_xll.qlInterestRateIndexFixingDate(Currency&amp;"ibor"&amp;Tenor,AQ634,Trigger)</f>
        <v>43739</v>
      </c>
      <c r="AQ634" s="105">
        <f>_xll.qlCalendarAdvance(Calendar,AQ633,AO634,"f",,Trigger)</f>
        <v>43741</v>
      </c>
      <c r="AR634" s="105">
        <f>_xll.qlInterestRateIndexMaturity(Currency&amp;"ibor"&amp;Tenor,AQ634,Trigger)</f>
        <v>43773</v>
      </c>
      <c r="AS634" s="257">
        <f>_xll.qlIndexFixing($AC$5,AP634,TRUE,_xll.ohTrigger(Trigger,Trigger1M))</f>
        <v>5.6731542033117144E-3</v>
      </c>
      <c r="AT634" s="257">
        <f>_xll.qlIndexFixing($AU$1,AP634,TRUE,_xll.ohTrigger(Trigger,Trigger1M))</f>
        <v>5.1883923459111747E-3</v>
      </c>
    </row>
    <row r="635" spans="41:46" ht="11.25" customHeight="1" x14ac:dyDescent="0.25">
      <c r="AO635" s="106" t="s">
        <v>83</v>
      </c>
      <c r="AP635" s="105">
        <f>_xll.qlInterestRateIndexFixingDate(Currency&amp;"ibor"&amp;Tenor,AQ635,Trigger)</f>
        <v>43746</v>
      </c>
      <c r="AQ635" s="105">
        <f>_xll.qlCalendarAdvance(Calendar,AQ634,AO635,"f",,Trigger)</f>
        <v>43748</v>
      </c>
      <c r="AR635" s="105">
        <f>_xll.qlInterestRateIndexMaturity(Currency&amp;"ibor"&amp;Tenor,AQ635,Trigger)</f>
        <v>43780</v>
      </c>
      <c r="AS635" s="257">
        <f>_xll.qlIndexFixing($AC$5,AP635,TRUE,_xll.ohTrigger(Trigger,Trigger1M))</f>
        <v>5.7121326868925237E-3</v>
      </c>
      <c r="AT635" s="257">
        <f>_xll.qlIndexFixing($AU$1,AP635,TRUE,_xll.ohTrigger(Trigger,Trigger1M))</f>
        <v>5.2374863558635187E-3</v>
      </c>
    </row>
    <row r="636" spans="41:46" ht="11.25" customHeight="1" x14ac:dyDescent="0.25">
      <c r="AO636" s="106" t="s">
        <v>83</v>
      </c>
      <c r="AP636" s="105">
        <f>_xll.qlInterestRateIndexFixingDate(Currency&amp;"ibor"&amp;Tenor,AQ636,Trigger)</f>
        <v>43753</v>
      </c>
      <c r="AQ636" s="105">
        <f>_xll.qlCalendarAdvance(Calendar,AQ635,AO636,"f",,Trigger)</f>
        <v>43755</v>
      </c>
      <c r="AR636" s="105">
        <f>_xll.qlInterestRateIndexMaturity(Currency&amp;"ibor"&amp;Tenor,AQ636,Trigger)</f>
        <v>43787</v>
      </c>
      <c r="AS636" s="257">
        <f>_xll.qlIndexFixing($AC$5,AP636,TRUE,_xll.ohTrigger(Trigger,Trigger1M))</f>
        <v>5.7511113054578566E-3</v>
      </c>
      <c r="AT636" s="257">
        <f>_xll.qlIndexFixing($AU$1,AP636,TRUE,_xll.ohTrigger(Trigger,Trigger1M))</f>
        <v>5.286696331707752E-3</v>
      </c>
    </row>
    <row r="637" spans="41:46" ht="11.25" customHeight="1" x14ac:dyDescent="0.25">
      <c r="AO637" s="106" t="s">
        <v>83</v>
      </c>
      <c r="AP637" s="105">
        <f>_xll.qlInterestRateIndexFixingDate(Currency&amp;"ibor"&amp;Tenor,AQ637,Trigger)</f>
        <v>43760</v>
      </c>
      <c r="AQ637" s="105">
        <f>_xll.qlCalendarAdvance(Calendar,AQ636,AO637,"f",,Trigger)</f>
        <v>43762</v>
      </c>
      <c r="AR637" s="105">
        <f>_xll.qlInterestRateIndexMaturity(Currency&amp;"ibor"&amp;Tenor,AQ637,Trigger)</f>
        <v>43794</v>
      </c>
      <c r="AS637" s="257">
        <f>_xll.qlIndexFixing($AC$5,AP637,TRUE,_xll.ohTrigger(Trigger,Trigger1M))</f>
        <v>5.7900900590052151E-3</v>
      </c>
      <c r="AT637" s="257">
        <f>_xll.qlIndexFixing($AU$1,AP637,TRUE,_xll.ohTrigger(Trigger,Trigger1M))</f>
        <v>5.336021344387043E-3</v>
      </c>
    </row>
    <row r="638" spans="41:46" ht="11.25" customHeight="1" x14ac:dyDescent="0.25">
      <c r="AO638" s="106" t="s">
        <v>83</v>
      </c>
      <c r="AP638" s="105">
        <f>_xll.qlInterestRateIndexFixingDate(Currency&amp;"ibor"&amp;Tenor,AQ638,Trigger)</f>
        <v>43767</v>
      </c>
      <c r="AQ638" s="105">
        <f>_xll.qlCalendarAdvance(Calendar,AQ637,AO638,"f",,Trigger)</f>
        <v>43769</v>
      </c>
      <c r="AR638" s="105">
        <f>_xll.qlInterestRateIndexMaturity(Currency&amp;"ibor"&amp;Tenor,AQ638,Trigger)</f>
        <v>43798</v>
      </c>
      <c r="AS638" s="257">
        <f>_xll.qlIndexFixing($AC$5,AP638,TRUE,_xll.ohTrigger(Trigger,Trigger1M))</f>
        <v>5.8205751740797642E-3</v>
      </c>
      <c r="AT638" s="257">
        <f>_xll.qlIndexFixing($AU$1,AP638,TRUE,_xll.ohTrigger(Trigger,Trigger1M))</f>
        <v>5.3747188495712681E-3</v>
      </c>
    </row>
    <row r="639" spans="41:46" ht="11.25" customHeight="1" x14ac:dyDescent="0.25">
      <c r="AO639" s="106" t="s">
        <v>83</v>
      </c>
      <c r="AP639" s="105">
        <f>_xll.qlInterestRateIndexFixingDate(Currency&amp;"ibor"&amp;Tenor,AQ639,Trigger)</f>
        <v>43774</v>
      </c>
      <c r="AQ639" s="105">
        <f>_xll.qlCalendarAdvance(Calendar,AQ638,AO639,"f",,Trigger)</f>
        <v>43776</v>
      </c>
      <c r="AR639" s="105">
        <f>_xll.qlInterestRateIndexMaturity(Currency&amp;"ibor"&amp;Tenor,AQ639,Trigger)</f>
        <v>43808</v>
      </c>
      <c r="AS639" s="257">
        <f>_xll.qlIndexFixing($AC$5,AP639,TRUE,_xll.ohTrigger(Trigger,Trigger1M))</f>
        <v>5.8680479710510047E-3</v>
      </c>
      <c r="AT639" s="257">
        <f>_xll.qlIndexFixing($AU$1,AP639,TRUE,_xll.ohTrigger(Trigger,Trigger1M))</f>
        <v>5.4350127639984924E-3</v>
      </c>
    </row>
    <row r="640" spans="41:46" ht="11.25" customHeight="1" x14ac:dyDescent="0.25">
      <c r="AO640" s="106" t="s">
        <v>83</v>
      </c>
      <c r="AP640" s="105">
        <f>_xll.qlInterestRateIndexFixingDate(Currency&amp;"ibor"&amp;Tenor,AQ640,Trigger)</f>
        <v>43781</v>
      </c>
      <c r="AQ640" s="105">
        <f>_xll.qlCalendarAdvance(Calendar,AQ639,AO640,"f",,Trigger)</f>
        <v>43783</v>
      </c>
      <c r="AR640" s="105">
        <f>_xll.qlInterestRateIndexMaturity(Currency&amp;"ibor"&amp;Tenor,AQ640,Trigger)</f>
        <v>43815</v>
      </c>
      <c r="AS640" s="257">
        <f>_xll.qlIndexFixing($AC$5,AP640,TRUE,_xll.ohTrigger(Trigger,Trigger1M))</f>
        <v>5.9070271295494359E-3</v>
      </c>
      <c r="AT640" s="257">
        <f>_xll.qlIndexFixing($AU$1,AP640,TRUE,_xll.ohTrigger(Trigger,Trigger1M))</f>
        <v>5.4846773127645299E-3</v>
      </c>
    </row>
    <row r="641" spans="41:46" ht="11.25" customHeight="1" x14ac:dyDescent="0.25">
      <c r="AO641" s="106" t="s">
        <v>83</v>
      </c>
      <c r="AP641" s="105">
        <f>_xll.qlInterestRateIndexFixingDate(Currency&amp;"ibor"&amp;Tenor,AQ641,Trigger)</f>
        <v>43788</v>
      </c>
      <c r="AQ641" s="105">
        <f>_xll.qlCalendarAdvance(Calendar,AQ640,AO641,"f",,Trigger)</f>
        <v>43790</v>
      </c>
      <c r="AR641" s="105">
        <f>_xll.qlInterestRateIndexMaturity(Currency&amp;"ibor"&amp;Tenor,AQ641,Trigger)</f>
        <v>43822</v>
      </c>
      <c r="AS641" s="257">
        <f>_xll.qlIndexFixing($AC$5,AP641,TRUE,_xll.ohTrigger(Trigger,Trigger1M))</f>
        <v>5.9460064230348886E-3</v>
      </c>
      <c r="AT641" s="257">
        <f>_xll.qlIndexFixing($AU$1,AP641,TRUE,_xll.ohTrigger(Trigger,Trigger1M))</f>
        <v>5.5344531820383791E-3</v>
      </c>
    </row>
    <row r="642" spans="41:46" ht="11.25" customHeight="1" x14ac:dyDescent="0.25">
      <c r="AO642" s="106" t="s">
        <v>83</v>
      </c>
      <c r="AP642" s="105">
        <f>_xll.qlInterestRateIndexFixingDate(Currency&amp;"ibor"&amp;Tenor,AQ642,Trigger)</f>
        <v>43795</v>
      </c>
      <c r="AQ642" s="105">
        <f>_xll.qlCalendarAdvance(Calendar,AQ641,AO642,"f",,Trigger)</f>
        <v>43797</v>
      </c>
      <c r="AR642" s="105">
        <f>_xll.qlInterestRateIndexMaturity(Currency&amp;"ibor"&amp;Tenor,AQ642,Trigger)</f>
        <v>43829</v>
      </c>
      <c r="AS642" s="257">
        <f>_xll.qlIndexFixing($AC$5,AP642,TRUE,_xll.ohTrigger(Trigger,Trigger1M))</f>
        <v>5.9849858515073628E-3</v>
      </c>
      <c r="AT642" s="257">
        <f>_xll.qlIndexFixing($AU$1,AP642,TRUE,_xll.ohTrigger(Trigger,Trigger1M))</f>
        <v>5.5843394427057547E-3</v>
      </c>
    </row>
    <row r="643" spans="41:46" ht="11.25" customHeight="1" x14ac:dyDescent="0.25">
      <c r="AO643" s="106" t="s">
        <v>83</v>
      </c>
      <c r="AP643" s="105">
        <f>_xll.qlInterestRateIndexFixingDate(Currency&amp;"ibor"&amp;Tenor,AQ643,Trigger)</f>
        <v>43802</v>
      </c>
      <c r="AQ643" s="105">
        <f>_xll.qlCalendarAdvance(Calendar,AQ642,AO643,"f",,Trigger)</f>
        <v>43804</v>
      </c>
      <c r="AR643" s="105">
        <f>_xll.qlInterestRateIndexMaturity(Currency&amp;"ibor"&amp;Tenor,AQ643,Trigger)</f>
        <v>43836</v>
      </c>
      <c r="AS643" s="257">
        <f>_xll.qlIndexFixing($AC$5,AP643,TRUE,_xll.ohTrigger(Trigger,Trigger1M))</f>
        <v>6.0239654149618627E-3</v>
      </c>
      <c r="AT643" s="257">
        <f>_xll.qlIndexFixing($AU$1,AP643,TRUE,_xll.ohTrigger(Trigger,Trigger1M))</f>
        <v>5.634335165634885E-3</v>
      </c>
    </row>
    <row r="644" spans="41:46" ht="11.25" customHeight="1" x14ac:dyDescent="0.25">
      <c r="AO644" s="106" t="s">
        <v>83</v>
      </c>
      <c r="AP644" s="105">
        <f>_xll.qlInterestRateIndexFixingDate(Currency&amp;"ibor"&amp;Tenor,AQ644,Trigger)</f>
        <v>43809</v>
      </c>
      <c r="AQ644" s="105">
        <f>_xll.qlCalendarAdvance(Calendar,AQ643,AO644,"f",,Trigger)</f>
        <v>43811</v>
      </c>
      <c r="AR644" s="105">
        <f>_xll.qlInterestRateIndexMaturity(Currency&amp;"ibor"&amp;Tenor,AQ644,Trigger)</f>
        <v>43843</v>
      </c>
      <c r="AS644" s="257">
        <f>_xll.qlIndexFixing($AC$5,AP644,TRUE,_xll.ohTrigger(Trigger,Trigger1M))</f>
        <v>6.062945113405882E-3</v>
      </c>
      <c r="AT644" s="257">
        <f>_xll.qlIndexFixing($AU$1,AP644,TRUE,_xll.ohTrigger(Trigger,Trigger1M))</f>
        <v>5.6844394216840066E-3</v>
      </c>
    </row>
    <row r="645" spans="41:46" ht="11.25" customHeight="1" x14ac:dyDescent="0.25">
      <c r="AO645" s="106" t="s">
        <v>83</v>
      </c>
      <c r="AP645" s="105">
        <f>_xll.qlInterestRateIndexFixingDate(Currency&amp;"ibor"&amp;Tenor,AQ645,Trigger)</f>
        <v>43816</v>
      </c>
      <c r="AQ645" s="105">
        <f>_xll.qlCalendarAdvance(Calendar,AQ644,AO645,"f",,Trigger)</f>
        <v>43818</v>
      </c>
      <c r="AR645" s="105">
        <f>_xll.qlInterestRateIndexMaturity(Currency&amp;"ibor"&amp;Tenor,AQ645,Trigger)</f>
        <v>43850</v>
      </c>
      <c r="AS645" s="257">
        <f>_xll.qlIndexFixing($AC$5,AP645,TRUE,_xll.ohTrigger(Trigger,Trigger1M))</f>
        <v>6.101924946834425E-3</v>
      </c>
      <c r="AT645" s="257">
        <f>_xll.qlIndexFixing($AU$1,AP645,TRUE,_xll.ohTrigger(Trigger,Trigger1M))</f>
        <v>5.734651281701364E-3</v>
      </c>
    </row>
    <row r="646" spans="41:46" ht="11.25" customHeight="1" x14ac:dyDescent="0.25">
      <c r="AO646" s="106" t="s">
        <v>83</v>
      </c>
      <c r="AP646" s="105">
        <f>_xll.qlInterestRateIndexFixingDate(Currency&amp;"ibor"&amp;Tenor,AQ646,Trigger)</f>
        <v>43822</v>
      </c>
      <c r="AQ646" s="105">
        <f>_xll.qlCalendarAdvance(Calendar,AQ645,AO646,"f",,Trigger)</f>
        <v>43826</v>
      </c>
      <c r="AR646" s="105">
        <f>_xll.qlInterestRateIndexMaturity(Currency&amp;"ibor"&amp;Tenor,AQ646,Trigger)</f>
        <v>43857</v>
      </c>
      <c r="AS646" s="257">
        <f>_xll.qlIndexFixing($AC$5,AP646,TRUE,_xll.ohTrigger(Trigger,Trigger1M))</f>
        <v>6.1436367902199408E-3</v>
      </c>
      <c r="AT646" s="257">
        <f>_xll.qlIndexFixing($AU$1,AP646,TRUE,_xll.ohTrigger(Trigger,Trigger1M))</f>
        <v>5.7885158757567841E-3</v>
      </c>
    </row>
    <row r="647" spans="41:46" ht="11.25" customHeight="1" x14ac:dyDescent="0.25">
      <c r="AO647" s="106" t="s">
        <v>83</v>
      </c>
      <c r="AP647" s="105">
        <f>_xll.qlInterestRateIndexFixingDate(Currency&amp;"ibor"&amp;Tenor,AQ647,Trigger)</f>
        <v>43830</v>
      </c>
      <c r="AQ647" s="105">
        <f>_xll.qlCalendarAdvance(Calendar,AQ646,AO647,"f",,Trigger)</f>
        <v>43833</v>
      </c>
      <c r="AR647" s="105">
        <f>_xll.qlInterestRateIndexMaturity(Currency&amp;"ibor"&amp;Tenor,AQ647,Trigger)</f>
        <v>43864</v>
      </c>
      <c r="AS647" s="257">
        <f>_xll.qlIndexFixing($AC$5,AP647,TRUE,_xll.ohTrigger(Trigger,Trigger1M))</f>
        <v>6.1826162361180723E-3</v>
      </c>
      <c r="AT647" s="257">
        <f>_xll.qlIndexFixing($AU$1,AP647,TRUE,_xll.ohTrigger(Trigger,Trigger1M))</f>
        <v>5.8389469094903331E-3</v>
      </c>
    </row>
    <row r="648" spans="41:46" ht="11.25" customHeight="1" x14ac:dyDescent="0.25">
      <c r="AO648" s="106" t="s">
        <v>83</v>
      </c>
      <c r="AP648" s="105">
        <f>_xll.qlInterestRateIndexFixingDate(Currency&amp;"ibor"&amp;Tenor,AQ648,Trigger)</f>
        <v>43838</v>
      </c>
      <c r="AQ648" s="105">
        <f>_xll.qlCalendarAdvance(Calendar,AQ647,AO648,"f",,Trigger)</f>
        <v>43840</v>
      </c>
      <c r="AR648" s="105">
        <f>_xll.qlInterestRateIndexMaturity(Currency&amp;"ibor"&amp;Tenor,AQ648,Trigger)</f>
        <v>43871</v>
      </c>
      <c r="AS648" s="257">
        <f>_xll.qlIndexFixing($AC$5,AP648,TRUE,_xll.ohTrigger(Trigger,Trigger1M))</f>
        <v>6.2215958127838592E-3</v>
      </c>
      <c r="AT648" s="257">
        <f>_xll.qlIndexFixing($AU$1,AP648,TRUE,_xll.ohTrigger(Trigger,Trigger1M))</f>
        <v>5.8894826844976015E-3</v>
      </c>
    </row>
    <row r="649" spans="41:46" ht="11.25" customHeight="1" x14ac:dyDescent="0.25">
      <c r="AO649" s="106" t="s">
        <v>83</v>
      </c>
      <c r="AP649" s="105">
        <f>_xll.qlInterestRateIndexFixingDate(Currency&amp;"ibor"&amp;Tenor,AQ649,Trigger)</f>
        <v>43845</v>
      </c>
      <c r="AQ649" s="105">
        <f>_xll.qlCalendarAdvance(Calendar,AQ648,AO649,"f",,Trigger)</f>
        <v>43847</v>
      </c>
      <c r="AR649" s="105">
        <f>_xll.qlInterestRateIndexMaturity(Currency&amp;"ibor"&amp;Tenor,AQ649,Trigger)</f>
        <v>43878</v>
      </c>
      <c r="AS649" s="257">
        <f>_xll.qlIndexFixing($AC$5,AP649,TRUE,_xll.ohTrigger(Trigger,Trigger1M))</f>
        <v>6.2605755202198793E-3</v>
      </c>
      <c r="AT649" s="257">
        <f>_xll.qlIndexFixing($AU$1,AP649,TRUE,_xll.ohTrigger(Trigger,Trigger1M))</f>
        <v>5.9401222715373889E-3</v>
      </c>
    </row>
    <row r="650" spans="41:46" ht="11.25" customHeight="1" x14ac:dyDescent="0.25">
      <c r="AO650" s="106" t="s">
        <v>83</v>
      </c>
      <c r="AP650" s="105">
        <f>_xll.qlInterestRateIndexFixingDate(Currency&amp;"ibor"&amp;Tenor,AQ650,Trigger)</f>
        <v>43852</v>
      </c>
      <c r="AQ650" s="105">
        <f>_xll.qlCalendarAdvance(Calendar,AQ649,AO650,"f",,Trigger)</f>
        <v>43854</v>
      </c>
      <c r="AR650" s="105">
        <f>_xll.qlInterestRateIndexMaturity(Currency&amp;"ibor"&amp;Tenor,AQ650,Trigger)</f>
        <v>43885</v>
      </c>
      <c r="AS650" s="257">
        <f>_xll.qlIndexFixing($AC$5,AP650,TRUE,_xll.ohTrigger(Trigger,Trigger1M))</f>
        <v>6.2995553584235539E-3</v>
      </c>
      <c r="AT650" s="257">
        <f>_xll.qlIndexFixing($AU$1,AP650,TRUE,_xll.ohTrigger(Trigger,Trigger1M))</f>
        <v>5.99086474135818E-3</v>
      </c>
    </row>
    <row r="651" spans="41:46" ht="11.25" customHeight="1" x14ac:dyDescent="0.25">
      <c r="AO651" s="106" t="s">
        <v>83</v>
      </c>
      <c r="AP651" s="105">
        <f>_xll.qlInterestRateIndexFixingDate(Currency&amp;"ibor"&amp;Tenor,AQ651,Trigger)</f>
        <v>43859</v>
      </c>
      <c r="AQ651" s="105">
        <f>_xll.qlCalendarAdvance(Calendar,AQ650,AO651,"f",,Trigger)</f>
        <v>43861</v>
      </c>
      <c r="AR651" s="105">
        <f>_xll.qlInterestRateIndexMaturity(Currency&amp;"ibor"&amp;Tenor,AQ651,Trigger)</f>
        <v>43889</v>
      </c>
      <c r="AS651" s="257">
        <f>_xll.qlIndexFixing($AC$5,AP651,TRUE,_xll.ohTrigger(Trigger,Trigger1M))</f>
        <v>6.3300155357810207E-3</v>
      </c>
      <c r="AT651" s="257">
        <f>_xll.qlIndexFixing($AU$1,AP651,TRUE,_xll.ohTrigger(Trigger,Trigger1M))</f>
        <v>6.0306386785421596E-3</v>
      </c>
    </row>
    <row r="652" spans="41:46" ht="11.25" customHeight="1" x14ac:dyDescent="0.25">
      <c r="AO652" s="106" t="s">
        <v>83</v>
      </c>
      <c r="AP652" s="105">
        <f>_xll.qlInterestRateIndexFixingDate(Currency&amp;"ibor"&amp;Tenor,AQ652,Trigger)</f>
        <v>43866</v>
      </c>
      <c r="AQ652" s="105">
        <f>_xll.qlCalendarAdvance(Calendar,AQ651,AO652,"f",,Trigger)</f>
        <v>43868</v>
      </c>
      <c r="AR652" s="105">
        <f>_xll.qlInterestRateIndexMaturity(Currency&amp;"ibor"&amp;Tenor,AQ652,Trigger)</f>
        <v>43899</v>
      </c>
      <c r="AS652" s="257">
        <f>_xll.qlIndexFixing($AC$5,AP652,TRUE,_xll.ohTrigger(Trigger,Trigger1M))</f>
        <v>6.3775154271364463E-3</v>
      </c>
      <c r="AT652" s="257">
        <f>_xll.qlIndexFixing($AU$1,AP652,TRUE,_xll.ohTrigger(Trigger,Trigger1M))</f>
        <v>6.0926546122567812E-3</v>
      </c>
    </row>
    <row r="653" spans="41:46" ht="11.25" customHeight="1" x14ac:dyDescent="0.25">
      <c r="AO653" s="106" t="s">
        <v>83</v>
      </c>
      <c r="AP653" s="105">
        <f>_xll.qlInterestRateIndexFixingDate(Currency&amp;"ibor"&amp;Tenor,AQ653,Trigger)</f>
        <v>43873</v>
      </c>
      <c r="AQ653" s="105">
        <f>_xll.qlCalendarAdvance(Calendar,AQ652,AO653,"f",,Trigger)</f>
        <v>43875</v>
      </c>
      <c r="AR653" s="105">
        <f>_xll.qlInterestRateIndexMaturity(Currency&amp;"ibor"&amp;Tenor,AQ653,Trigger)</f>
        <v>43906</v>
      </c>
      <c r="AS653" s="257">
        <f>_xll.qlIndexFixing($AC$5,AP653,TRUE,_xll.ohTrigger(Trigger,Trigger1M))</f>
        <v>6.4164956576482426E-3</v>
      </c>
      <c r="AT653" s="257">
        <f>_xll.qlIndexFixing($AU$1,AP653,TRUE,_xll.ohTrigger(Trigger,Trigger1M))</f>
        <v>6.1437001547619413E-3</v>
      </c>
    </row>
    <row r="654" spans="41:46" ht="11.25" customHeight="1" x14ac:dyDescent="0.25">
      <c r="AO654" s="106" t="s">
        <v>83</v>
      </c>
      <c r="AP654" s="105">
        <f>_xll.qlInterestRateIndexFixingDate(Currency&amp;"ibor"&amp;Tenor,AQ654,Trigger)</f>
        <v>43880</v>
      </c>
      <c r="AQ654" s="105">
        <f>_xll.qlCalendarAdvance(Calendar,AQ653,AO654,"f",,Trigger)</f>
        <v>43882</v>
      </c>
      <c r="AR654" s="105">
        <f>_xll.qlInterestRateIndexMaturity(Currency&amp;"ibor"&amp;Tenor,AQ654,Trigger)</f>
        <v>43913</v>
      </c>
      <c r="AS654" s="257">
        <f>_xll.qlIndexFixing($AC$5,AP654,TRUE,_xll.ohTrigger(Trigger,Trigger1M))</f>
        <v>6.4554760189302722E-3</v>
      </c>
      <c r="AT654" s="257">
        <f>_xll.qlIndexFixing($AU$1,AP654,TRUE,_xll.ohTrigger(Trigger,Trigger1M))</f>
        <v>6.1948448629002249E-3</v>
      </c>
    </row>
    <row r="655" spans="41:46" ht="11.25" customHeight="1" x14ac:dyDescent="0.25">
      <c r="AO655" s="106" t="s">
        <v>83</v>
      </c>
      <c r="AP655" s="105">
        <f>_xll.qlInterestRateIndexFixingDate(Currency&amp;"ibor"&amp;Tenor,AQ655,Trigger)</f>
        <v>43887</v>
      </c>
      <c r="AQ655" s="105">
        <f>_xll.qlCalendarAdvance(Calendar,AQ654,AO655,"f",,Trigger)</f>
        <v>43889</v>
      </c>
      <c r="AR655" s="105">
        <f>_xll.qlInterestRateIndexMaturity(Currency&amp;"ibor"&amp;Tenor,AQ655,Trigger)</f>
        <v>43921</v>
      </c>
      <c r="AS655" s="257">
        <f>_xll.qlIndexFixing($AC$5,AP655,TRUE,_xll.ohTrigger(Trigger,Trigger1M))</f>
        <v>6.4972994570183795E-3</v>
      </c>
      <c r="AT655" s="257">
        <f>_xll.qlIndexFixing($AU$1,AP655,TRUE,_xll.ohTrigger(Trigger,Trigger1M))</f>
        <v>6.2498111891740038E-3</v>
      </c>
    </row>
    <row r="656" spans="41:46" ht="11.25" customHeight="1" x14ac:dyDescent="0.25">
      <c r="AO656" s="106" t="s">
        <v>83</v>
      </c>
      <c r="AP656" s="105">
        <f>_xll.qlInterestRateIndexFixingDate(Currency&amp;"ibor"&amp;Tenor,AQ656,Trigger)</f>
        <v>43894</v>
      </c>
      <c r="AQ656" s="105">
        <f>_xll.qlCalendarAdvance(Calendar,AQ655,AO656,"f",,Trigger)</f>
        <v>43896</v>
      </c>
      <c r="AR656" s="105">
        <f>_xll.qlInterestRateIndexMaturity(Currency&amp;"ibor"&amp;Tenor,AQ656,Trigger)</f>
        <v>43927</v>
      </c>
      <c r="AS656" s="257">
        <f>_xll.qlIndexFixing($AC$5,AP656,TRUE,_xll.ohTrigger(Trigger,Trigger1M))</f>
        <v>6.5334371338101891E-3</v>
      </c>
      <c r="AT656" s="257">
        <f>_xll.qlIndexFixing($AU$1,AP656,TRUE,_xll.ohTrigger(Trigger,Trigger1M))</f>
        <v>6.2974280587684145E-3</v>
      </c>
    </row>
    <row r="657" spans="41:46" ht="11.25" customHeight="1" x14ac:dyDescent="0.25">
      <c r="AO657" s="106" t="s">
        <v>83</v>
      </c>
      <c r="AP657" s="105">
        <f>_xll.qlInterestRateIndexFixingDate(Currency&amp;"ibor"&amp;Tenor,AQ657,Trigger)</f>
        <v>43901</v>
      </c>
      <c r="AQ657" s="105">
        <f>_xll.qlCalendarAdvance(Calendar,AQ656,AO657,"f",,Trigger)</f>
        <v>43903</v>
      </c>
      <c r="AR657" s="105">
        <f>_xll.qlInterestRateIndexMaturity(Currency&amp;"ibor"&amp;Tenor,AQ657,Trigger)</f>
        <v>43935</v>
      </c>
      <c r="AS657" s="257">
        <f>_xll.qlIndexFixing($AC$5,AP657,TRUE,_xll.ohTrigger(Trigger,Trigger1M))</f>
        <v>6.5752622672160532E-3</v>
      </c>
      <c r="AT657" s="257">
        <f>_xll.qlIndexFixing($AU$1,AP657,TRUE,_xll.ohTrigger(Trigger,Trigger1M))</f>
        <v>6.3526035321614938E-3</v>
      </c>
    </row>
    <row r="658" spans="41:46" ht="11.25" customHeight="1" x14ac:dyDescent="0.25">
      <c r="AO658" s="106" t="s">
        <v>83</v>
      </c>
      <c r="AP658" s="105">
        <f>_xll.qlInterestRateIndexFixingDate(Currency&amp;"ibor"&amp;Tenor,AQ658,Trigger)</f>
        <v>43908</v>
      </c>
      <c r="AQ658" s="105">
        <f>_xll.qlCalendarAdvance(Calendar,AQ657,AO658,"f",,Trigger)</f>
        <v>43910</v>
      </c>
      <c r="AR658" s="105">
        <f>_xll.qlInterestRateIndexMaturity(Currency&amp;"ibor"&amp;Tenor,AQ658,Trigger)</f>
        <v>43941</v>
      </c>
      <c r="AS658" s="257">
        <f>_xll.qlIndexFixing($AC$5,AP658,TRUE,_xll.ohTrigger(Trigger,Trigger1M))</f>
        <v>6.6113987717736173E-3</v>
      </c>
      <c r="AT658" s="257">
        <f>_xll.qlIndexFixing($AU$1,AP658,TRUE,_xll.ohTrigger(Trigger,Trigger1M))</f>
        <v>6.4003967651298094E-3</v>
      </c>
    </row>
    <row r="659" spans="41:46" ht="11.25" customHeight="1" x14ac:dyDescent="0.25">
      <c r="AO659" s="106" t="s">
        <v>83</v>
      </c>
      <c r="AP659" s="105">
        <f>_xll.qlInterestRateIndexFixingDate(Currency&amp;"ibor"&amp;Tenor,AQ659,Trigger)</f>
        <v>43915</v>
      </c>
      <c r="AQ659" s="105">
        <f>_xll.qlCalendarAdvance(Calendar,AQ658,AO659,"f",,Trigger)</f>
        <v>43917</v>
      </c>
      <c r="AR659" s="105">
        <f>_xll.qlInterestRateIndexMaturity(Currency&amp;"ibor"&amp;Tenor,AQ659,Trigger)</f>
        <v>43948</v>
      </c>
      <c r="AS659" s="257">
        <f>_xll.qlIndexFixing($AC$5,AP659,TRUE,_xll.ohTrigger(Trigger,Trigger1M))</f>
        <v>6.6503797869171283E-3</v>
      </c>
      <c r="AT659" s="257">
        <f>_xll.qlIndexFixing($AU$1,AP659,TRUE,_xll.ohTrigger(Trigger,Trigger1M))</f>
        <v>6.4520233613252929E-3</v>
      </c>
    </row>
    <row r="660" spans="41:46" ht="11.25" customHeight="1" x14ac:dyDescent="0.25">
      <c r="AO660" s="106" t="s">
        <v>83</v>
      </c>
      <c r="AP660" s="105">
        <f>_xll.qlInterestRateIndexFixingDate(Currency&amp;"ibor"&amp;Tenor,AQ660,Trigger)</f>
        <v>43922</v>
      </c>
      <c r="AQ660" s="105">
        <f>_xll.qlCalendarAdvance(Calendar,AQ659,AO660,"f",,Trigger)</f>
        <v>43924</v>
      </c>
      <c r="AR660" s="105">
        <f>_xll.qlInterestRateIndexMaturity(Currency&amp;"ibor"&amp;Tenor,AQ660,Trigger)</f>
        <v>43955</v>
      </c>
      <c r="AS660" s="257">
        <f>_xll.qlIndexFixing($AC$5,AP660,TRUE,_xll.ohTrigger(Trigger,Trigger1M))</f>
        <v>6.6893609328308725E-3</v>
      </c>
      <c r="AT660" s="257">
        <f>_xll.qlIndexFixing($AU$1,AP660,TRUE,_xll.ohTrigger(Trigger,Trigger1M))</f>
        <v>6.5037435470104822E-3</v>
      </c>
    </row>
    <row r="661" spans="41:46" ht="11.25" customHeight="1" x14ac:dyDescent="0.25">
      <c r="AO661" s="106" t="s">
        <v>83</v>
      </c>
      <c r="AP661" s="105">
        <f>_xll.qlInterestRateIndexFixingDate(Currency&amp;"ibor"&amp;Tenor,AQ661,Trigger)</f>
        <v>43929</v>
      </c>
      <c r="AQ661" s="105">
        <f>_xll.qlCalendarAdvance(Calendar,AQ660,AO661,"f",,Trigger)</f>
        <v>43935</v>
      </c>
      <c r="AR661" s="105">
        <f>_xll.qlInterestRateIndexMaturity(Currency&amp;"ibor"&amp;Tenor,AQ661,Trigger)</f>
        <v>43965</v>
      </c>
      <c r="AS661" s="257">
        <f>_xll.qlIndexFixing($AC$5,AP661,TRUE,_xll.ohTrigger(Trigger,Trigger1M))</f>
        <v>6.7477696689177691E-3</v>
      </c>
      <c r="AT661" s="257">
        <f>_xll.qlIndexFixing($AU$1,AP661,TRUE,_xll.ohTrigger(Trigger,Trigger1M))</f>
        <v>6.5814324013127035E-3</v>
      </c>
    </row>
    <row r="662" spans="41:46" ht="11.25" customHeight="1" x14ac:dyDescent="0.25">
      <c r="AO662" s="106" t="s">
        <v>83</v>
      </c>
      <c r="AP662" s="105">
        <f>_xll.qlInterestRateIndexFixingDate(Currency&amp;"ibor"&amp;Tenor,AQ662,Trigger)</f>
        <v>43938</v>
      </c>
      <c r="AQ662" s="105">
        <f>_xll.qlCalendarAdvance(Calendar,AQ661,AO662,"f",,Trigger)</f>
        <v>43942</v>
      </c>
      <c r="AR662" s="105">
        <f>_xll.qlInterestRateIndexMaturity(Currency&amp;"ibor"&amp;Tenor,AQ662,Trigger)</f>
        <v>43972</v>
      </c>
      <c r="AS662" s="257">
        <f>_xll.qlIndexFixing($AC$5,AP662,TRUE,_xll.ohTrigger(Trigger,Trigger1M))</f>
        <v>6.7867504092093967E-3</v>
      </c>
      <c r="AT662" s="257">
        <f>_xll.qlIndexFixing($AU$1,AP662,TRUE,_xll.ohTrigger(Trigger,Trigger1M))</f>
        <v>6.63338158958382E-3</v>
      </c>
    </row>
    <row r="663" spans="41:46" ht="11.25" customHeight="1" x14ac:dyDescent="0.25">
      <c r="AO663" s="106" t="s">
        <v>83</v>
      </c>
      <c r="AP663" s="105">
        <f>_xll.qlInterestRateIndexFixingDate(Currency&amp;"ibor"&amp;Tenor,AQ663,Trigger)</f>
        <v>43945</v>
      </c>
      <c r="AQ663" s="105">
        <f>_xll.qlCalendarAdvance(Calendar,AQ662,AO663,"f",,Trigger)</f>
        <v>43949</v>
      </c>
      <c r="AR663" s="105">
        <f>_xll.qlInterestRateIndexMaturity(Currency&amp;"ibor"&amp;Tenor,AQ663,Trigger)</f>
        <v>43979</v>
      </c>
      <c r="AS663" s="257">
        <f>_xll.qlIndexFixing($AC$5,AP663,TRUE,_xll.ohTrigger(Trigger,Trigger1M))</f>
        <v>6.8257312760531264E-3</v>
      </c>
      <c r="AT663" s="257">
        <f>_xll.qlIndexFixing($AU$1,AP663,TRUE,_xll.ohTrigger(Trigger,Trigger1M))</f>
        <v>6.6854211051978751E-3</v>
      </c>
    </row>
    <row r="664" spans="41:46" ht="11.25" customHeight="1" x14ac:dyDescent="0.25">
      <c r="AO664" s="106" t="s">
        <v>83</v>
      </c>
      <c r="AP664" s="105">
        <f>_xll.qlInterestRateIndexFixingDate(Currency&amp;"ibor"&amp;Tenor,AQ664,Trigger)</f>
        <v>43951</v>
      </c>
      <c r="AQ664" s="105">
        <f>_xll.qlCalendarAdvance(Calendar,AQ663,AO664,"f",,Trigger)</f>
        <v>43956</v>
      </c>
      <c r="AR664" s="105">
        <f>_xll.qlInterestRateIndexMaturity(Currency&amp;"ibor"&amp;Tenor,AQ664,Trigger)</f>
        <v>43987</v>
      </c>
      <c r="AS664" s="257">
        <f>_xll.qlIndexFixing($AC$5,AP664,TRUE,_xll.ohTrigger(Trigger,Trigger1M))</f>
        <v>6.9180503692174581E-3</v>
      </c>
      <c r="AT664" s="257">
        <f>_xll.qlIndexFixing($AU$1,AP664,TRUE,_xll.ohTrigger(Trigger,Trigger1M))</f>
        <v>6.7413442418404815E-3</v>
      </c>
    </row>
    <row r="665" spans="41:46" ht="11.25" customHeight="1" x14ac:dyDescent="0.25">
      <c r="AO665" s="106" t="s">
        <v>83</v>
      </c>
      <c r="AP665" s="105">
        <f>_xll.qlInterestRateIndexFixingDate(Currency&amp;"ibor"&amp;Tenor,AQ665,Trigger)</f>
        <v>43959</v>
      </c>
      <c r="AQ665" s="105">
        <f>_xll.qlCalendarAdvance(Calendar,AQ664,AO665,"f",,Trigger)</f>
        <v>43963</v>
      </c>
      <c r="AR665" s="105">
        <f>_xll.qlInterestRateIndexMaturity(Currency&amp;"ibor"&amp;Tenor,AQ665,Trigger)</f>
        <v>43994</v>
      </c>
      <c r="AS665" s="257">
        <f>_xll.qlIndexFixing($AC$5,AP665,TRUE,_xll.ohTrigger(Trigger,Trigger1M))</f>
        <v>7.075481924926675E-3</v>
      </c>
      <c r="AT665" s="257">
        <f>_xll.qlIndexFixing($AU$1,AP665,TRUE,_xll.ohTrigger(Trigger,Trigger1M))</f>
        <v>6.7935562825701071E-3</v>
      </c>
    </row>
    <row r="666" spans="41:46" ht="11.25" customHeight="1" x14ac:dyDescent="0.25">
      <c r="AO666" s="106" t="s">
        <v>83</v>
      </c>
      <c r="AP666" s="105">
        <f>_xll.qlInterestRateIndexFixingDate(Currency&amp;"ibor"&amp;Tenor,AQ666,Trigger)</f>
        <v>43966</v>
      </c>
      <c r="AQ666" s="105">
        <f>_xll.qlCalendarAdvance(Calendar,AQ665,AO666,"f",,Trigger)</f>
        <v>43970</v>
      </c>
      <c r="AR666" s="105">
        <f>_xll.qlInterestRateIndexMaturity(Currency&amp;"ibor"&amp;Tenor,AQ666,Trigger)</f>
        <v>44001</v>
      </c>
      <c r="AS666" s="257">
        <f>_xll.qlIndexFixing($AC$5,AP666,TRUE,_xll.ohTrigger(Trigger,Trigger1M))</f>
        <v>7.2338149217099357E-3</v>
      </c>
      <c r="AT666" s="257">
        <f>_xll.qlIndexFixing($AU$1,AP666,TRUE,_xll.ohTrigger(Trigger,Trigger1M))</f>
        <v>6.8458176237163847E-3</v>
      </c>
    </row>
    <row r="667" spans="41:46" ht="11.25" customHeight="1" x14ac:dyDescent="0.25">
      <c r="AO667" s="106" t="s">
        <v>83</v>
      </c>
      <c r="AP667" s="105">
        <f>_xll.qlInterestRateIndexFixingDate(Currency&amp;"ibor"&amp;Tenor,AQ667,Trigger)</f>
        <v>43973</v>
      </c>
      <c r="AQ667" s="105">
        <f>_xll.qlCalendarAdvance(Calendar,AQ666,AO667,"f",,Trigger)</f>
        <v>43977</v>
      </c>
      <c r="AR667" s="105">
        <f>_xll.qlInterestRateIndexMaturity(Currency&amp;"ibor"&amp;Tenor,AQ667,Trigger)</f>
        <v>44008</v>
      </c>
      <c r="AS667" s="257">
        <f>_xll.qlIndexFixing($AC$5,AP667,TRUE,_xll.ohTrigger(Trigger,Trigger1M))</f>
        <v>7.3930493963584561E-3</v>
      </c>
      <c r="AT667" s="257">
        <f>_xll.qlIndexFixing($AU$1,AP667,TRUE,_xll.ohTrigger(Trigger,Trigger1M))</f>
        <v>6.8981001403678821E-3</v>
      </c>
    </row>
    <row r="668" spans="41:46" ht="11.25" customHeight="1" x14ac:dyDescent="0.25">
      <c r="AO668" s="106" t="s">
        <v>83</v>
      </c>
      <c r="AP668" s="105">
        <f>_xll.qlInterestRateIndexFixingDate(Currency&amp;"ibor"&amp;Tenor,AQ668,Trigger)</f>
        <v>43980</v>
      </c>
      <c r="AQ668" s="105">
        <f>_xll.qlCalendarAdvance(Calendar,AQ667,AO668,"f",,Trigger)</f>
        <v>43984</v>
      </c>
      <c r="AR668" s="105">
        <f>_xll.qlInterestRateIndexMaturity(Currency&amp;"ibor"&amp;Tenor,AQ668,Trigger)</f>
        <v>44014</v>
      </c>
      <c r="AS668" s="257">
        <f>_xll.qlIndexFixing($AC$5,AP668,TRUE,_xll.ohTrigger(Trigger,Trigger1M))</f>
        <v>7.5500371693291157E-3</v>
      </c>
      <c r="AT668" s="257">
        <f>_xll.qlIndexFixing($AU$1,AP668,TRUE,_xll.ohTrigger(Trigger,Trigger1M))</f>
        <v>6.9465770935339677E-3</v>
      </c>
    </row>
    <row r="669" spans="41:46" ht="11.25" customHeight="1" x14ac:dyDescent="0.25">
      <c r="AO669" s="106" t="s">
        <v>83</v>
      </c>
      <c r="AP669" s="105">
        <f>_xll.qlInterestRateIndexFixingDate(Currency&amp;"ibor"&amp;Tenor,AQ669,Trigger)</f>
        <v>43987</v>
      </c>
      <c r="AQ669" s="105">
        <f>_xll.qlCalendarAdvance(Calendar,AQ668,AO669,"f",,Trigger)</f>
        <v>43991</v>
      </c>
      <c r="AR669" s="105">
        <f>_xll.qlInterestRateIndexMaturity(Currency&amp;"ibor"&amp;Tenor,AQ669,Trigger)</f>
        <v>44021</v>
      </c>
      <c r="AS669" s="257">
        <f>_xll.qlIndexFixing($AC$5,AP669,TRUE,_xll.ohTrigger(Trigger,Trigger1M))</f>
        <v>7.5930032030759875E-3</v>
      </c>
      <c r="AT669" s="257">
        <f>_xll.qlIndexFixing($AU$1,AP669,TRUE,_xll.ohTrigger(Trigger,Trigger1M))</f>
        <v>6.9988221941690298E-3</v>
      </c>
    </row>
    <row r="670" spans="41:46" ht="11.25" customHeight="1" x14ac:dyDescent="0.25">
      <c r="AO670" s="106" t="s">
        <v>83</v>
      </c>
      <c r="AP670" s="105">
        <f>_xll.qlInterestRateIndexFixingDate(Currency&amp;"ibor"&amp;Tenor,AQ670,Trigger)</f>
        <v>43994</v>
      </c>
      <c r="AQ670" s="105">
        <f>_xll.qlCalendarAdvance(Calendar,AQ669,AO670,"f",,Trigger)</f>
        <v>43998</v>
      </c>
      <c r="AR670" s="105">
        <f>_xll.qlInterestRateIndexMaturity(Currency&amp;"ibor"&amp;Tenor,AQ670,Trigger)</f>
        <v>44028</v>
      </c>
      <c r="AS670" s="257">
        <f>_xll.qlIndexFixing($AC$5,AP670,TRUE,_xll.ohTrigger(Trigger,Trigger1M))</f>
        <v>7.6359693905665438E-3</v>
      </c>
      <c r="AT670" s="257">
        <f>_xll.qlIndexFixing($AU$1,AP670,TRUE,_xll.ohTrigger(Trigger,Trigger1M))</f>
        <v>7.051028502080392E-3</v>
      </c>
    </row>
    <row r="671" spans="41:46" ht="11.25" customHeight="1" x14ac:dyDescent="0.25">
      <c r="AO671" s="106" t="s">
        <v>83</v>
      </c>
      <c r="AP671" s="105">
        <f>_xll.qlInterestRateIndexFixingDate(Currency&amp;"ibor"&amp;Tenor,AQ671,Trigger)</f>
        <v>44001</v>
      </c>
      <c r="AQ671" s="105">
        <f>_xll.qlCalendarAdvance(Calendar,AQ670,AO671,"f",,Trigger)</f>
        <v>44005</v>
      </c>
      <c r="AR671" s="105">
        <f>_xll.qlInterestRateIndexMaturity(Currency&amp;"ibor"&amp;Tenor,AQ671,Trigger)</f>
        <v>44035</v>
      </c>
      <c r="AS671" s="257">
        <f>_xll.qlIndexFixing($AC$5,AP671,TRUE,_xll.ohTrigger(Trigger,Trigger1M))</f>
        <v>7.678935731803449E-3</v>
      </c>
      <c r="AT671" s="257">
        <f>_xll.qlIndexFixing($AU$1,AP671,TRUE,_xll.ohTrigger(Trigger,Trigger1M))</f>
        <v>7.1031932933349751E-3</v>
      </c>
    </row>
    <row r="672" spans="41:46" ht="11.25" customHeight="1" x14ac:dyDescent="0.25">
      <c r="AO672" s="106" t="s">
        <v>83</v>
      </c>
      <c r="AP672" s="105">
        <f>_xll.qlInterestRateIndexFixingDate(Currency&amp;"ibor"&amp;Tenor,AQ672,Trigger)</f>
        <v>44008</v>
      </c>
      <c r="AQ672" s="105">
        <f>_xll.qlCalendarAdvance(Calendar,AQ671,AO672,"f",,Trigger)</f>
        <v>44012</v>
      </c>
      <c r="AR672" s="105">
        <f>_xll.qlInterestRateIndexMaturity(Currency&amp;"ibor"&amp;Tenor,AQ672,Trigger)</f>
        <v>44043</v>
      </c>
      <c r="AS672" s="257">
        <f>_xll.qlIndexFixing($AC$5,AP672,TRUE,_xll.ohTrigger(Trigger,Trigger1M))</f>
        <v>7.7250541330290308E-3</v>
      </c>
      <c r="AT672" s="257">
        <f>_xll.qlIndexFixing($AU$1,AP672,TRUE,_xll.ohTrigger(Trigger,Trigger1M))</f>
        <v>7.1591036869550302E-3</v>
      </c>
    </row>
    <row r="673" spans="41:46" ht="11.25" customHeight="1" x14ac:dyDescent="0.25">
      <c r="AO673" s="106" t="s">
        <v>83</v>
      </c>
      <c r="AP673" s="105">
        <f>_xll.qlInterestRateIndexFixingDate(Currency&amp;"ibor"&amp;Tenor,AQ673,Trigger)</f>
        <v>44015</v>
      </c>
      <c r="AQ673" s="105">
        <f>_xll.qlCalendarAdvance(Calendar,AQ672,AO673,"f",,Trigger)</f>
        <v>44019</v>
      </c>
      <c r="AR673" s="105">
        <f>_xll.qlInterestRateIndexMaturity(Currency&amp;"ibor"&amp;Tenor,AQ673,Trigger)</f>
        <v>44050</v>
      </c>
      <c r="AS673" s="257">
        <f>_xll.qlIndexFixing($AC$5,AP673,TRUE,_xll.ohTrigger(Trigger,Trigger1M))</f>
        <v>7.7680217170024305E-3</v>
      </c>
      <c r="AT673" s="257">
        <f>_xll.qlIndexFixing($AU$1,AP673,TRUE,_xll.ohTrigger(Trigger,Trigger1M))</f>
        <v>7.211174711701249E-3</v>
      </c>
    </row>
    <row r="674" spans="41:46" ht="11.25" customHeight="1" x14ac:dyDescent="0.25">
      <c r="AO674" s="106" t="s">
        <v>83</v>
      </c>
      <c r="AP674" s="105">
        <f>_xll.qlInterestRateIndexFixingDate(Currency&amp;"ibor"&amp;Tenor,AQ674,Trigger)</f>
        <v>44022</v>
      </c>
      <c r="AQ674" s="105">
        <f>_xll.qlCalendarAdvance(Calendar,AQ673,AO674,"f",,Trigger)</f>
        <v>44026</v>
      </c>
      <c r="AR674" s="105">
        <f>_xll.qlInterestRateIndexMaturity(Currency&amp;"ibor"&amp;Tenor,AQ674,Trigger)</f>
        <v>44057</v>
      </c>
      <c r="AS674" s="257">
        <f>_xll.qlIndexFixing($AC$5,AP674,TRUE,_xll.ohTrigger(Trigger,Trigger1M))</f>
        <v>7.8109894598474552E-3</v>
      </c>
      <c r="AT674" s="257">
        <f>_xll.qlIndexFixing($AU$1,AP674,TRUE,_xll.ohTrigger(Trigger,Trigger1M))</f>
        <v>7.2631958596402679E-3</v>
      </c>
    </row>
    <row r="675" spans="41:46" ht="11.25" customHeight="1" x14ac:dyDescent="0.25">
      <c r="AO675" s="106" t="s">
        <v>83</v>
      </c>
      <c r="AP675" s="105">
        <f>_xll.qlInterestRateIndexFixingDate(Currency&amp;"ibor"&amp;Tenor,AQ675,Trigger)</f>
        <v>44029</v>
      </c>
      <c r="AQ675" s="105">
        <f>_xll.qlCalendarAdvance(Calendar,AQ674,AO675,"f",,Trigger)</f>
        <v>44033</v>
      </c>
      <c r="AR675" s="105">
        <f>_xll.qlInterestRateIndexMaturity(Currency&amp;"ibor"&amp;Tenor,AQ675,Trigger)</f>
        <v>44064</v>
      </c>
      <c r="AS675" s="257">
        <f>_xll.qlIndexFixing($AC$5,AP675,TRUE,_xll.ohTrigger(Trigger,Trigger1M))</f>
        <v>7.8539573615666845E-3</v>
      </c>
      <c r="AT675" s="257">
        <f>_xll.qlIndexFixing($AU$1,AP675,TRUE,_xll.ohTrigger(Trigger,Trigger1M))</f>
        <v>7.3151644065718655E-3</v>
      </c>
    </row>
    <row r="676" spans="41:46" ht="11.25" customHeight="1" x14ac:dyDescent="0.25">
      <c r="AO676" s="106" t="s">
        <v>83</v>
      </c>
      <c r="AP676" s="105">
        <f>_xll.qlInterestRateIndexFixingDate(Currency&amp;"ibor"&amp;Tenor,AQ676,Trigger)</f>
        <v>44036</v>
      </c>
      <c r="AQ676" s="105">
        <f>_xll.qlCalendarAdvance(Calendar,AQ675,AO676,"f",,Trigger)</f>
        <v>44040</v>
      </c>
      <c r="AR676" s="105">
        <f>_xll.qlInterestRateIndexMaturity(Currency&amp;"ibor"&amp;Tenor,AQ676,Trigger)</f>
        <v>44071</v>
      </c>
      <c r="AS676" s="257">
        <f>_xll.qlIndexFixing($AC$5,AP676,TRUE,_xll.ohTrigger(Trigger,Trigger1M))</f>
        <v>7.8969254221601184E-3</v>
      </c>
      <c r="AT676" s="257">
        <f>_xll.qlIndexFixing($AU$1,AP676,TRUE,_xll.ohTrigger(Trigger,Trigger1M))</f>
        <v>7.3670776282442505E-3</v>
      </c>
    </row>
    <row r="677" spans="41:46" ht="11.25" customHeight="1" x14ac:dyDescent="0.25">
      <c r="AO677" s="106" t="s">
        <v>83</v>
      </c>
      <c r="AP677" s="105">
        <f>_xll.qlInterestRateIndexFixingDate(Currency&amp;"ibor"&amp;Tenor,AQ677,Trigger)</f>
        <v>44043</v>
      </c>
      <c r="AQ677" s="105">
        <f>_xll.qlCalendarAdvance(Calendar,AQ676,AO677,"f",,Trigger)</f>
        <v>44047</v>
      </c>
      <c r="AR677" s="105">
        <f>_xll.qlInterestRateIndexMaturity(Currency&amp;"ibor"&amp;Tenor,AQ677,Trigger)</f>
        <v>44078</v>
      </c>
      <c r="AS677" s="257">
        <f>_xll.qlIndexFixing($AC$5,AP677,TRUE,_xll.ohTrigger(Trigger,Trigger1M))</f>
        <v>7.9398936416303339E-3</v>
      </c>
      <c r="AT677" s="257">
        <f>_xll.qlIndexFixing($AU$1,AP677,TRUE,_xll.ohTrigger(Trigger,Trigger1M))</f>
        <v>7.4189328003566373E-3</v>
      </c>
    </row>
    <row r="678" spans="41:46" ht="11.25" customHeight="1" x14ac:dyDescent="0.25">
      <c r="AO678" s="106" t="s">
        <v>83</v>
      </c>
      <c r="AP678" s="105">
        <f>_xll.qlInterestRateIndexFixingDate(Currency&amp;"ibor"&amp;Tenor,AQ678,Trigger)</f>
        <v>44050</v>
      </c>
      <c r="AQ678" s="105">
        <f>_xll.qlCalendarAdvance(Calendar,AQ677,AO678,"f",,Trigger)</f>
        <v>44054</v>
      </c>
      <c r="AR678" s="105">
        <f>_xll.qlInterestRateIndexMaturity(Currency&amp;"ibor"&amp;Tenor,AQ678,Trigger)</f>
        <v>44085</v>
      </c>
      <c r="AS678" s="257">
        <f>_xll.qlIndexFixing($AC$5,AP678,TRUE,_xll.ohTrigger(Trigger,Trigger1M))</f>
        <v>7.9828620199773326E-3</v>
      </c>
      <c r="AT678" s="257">
        <f>_xll.qlIndexFixing($AU$1,AP678,TRUE,_xll.ohTrigger(Trigger,Trigger1M))</f>
        <v>7.4707271985669848E-3</v>
      </c>
    </row>
    <row r="679" spans="41:46" ht="11.25" customHeight="1" x14ac:dyDescent="0.25">
      <c r="AO679" s="106" t="s">
        <v>83</v>
      </c>
      <c r="AP679" s="105">
        <f>_xll.qlInterestRateIndexFixingDate(Currency&amp;"ibor"&amp;Tenor,AQ679,Trigger)</f>
        <v>44057</v>
      </c>
      <c r="AQ679" s="105">
        <f>_xll.qlCalendarAdvance(Calendar,AQ678,AO679,"f",,Trigger)</f>
        <v>44061</v>
      </c>
      <c r="AR679" s="105">
        <f>_xll.qlInterestRateIndexMaturity(Currency&amp;"ibor"&amp;Tenor,AQ679,Trigger)</f>
        <v>44092</v>
      </c>
      <c r="AS679" s="257">
        <f>_xll.qlIndexFixing($AC$5,AP679,TRUE,_xll.ohTrigger(Trigger,Trigger1M))</f>
        <v>8.0258305572011145E-3</v>
      </c>
      <c r="AT679" s="257">
        <f>_xll.qlIndexFixing($AU$1,AP679,TRUE,_xll.ohTrigger(Trigger,Trigger1M))</f>
        <v>7.5224580984791E-3</v>
      </c>
    </row>
    <row r="680" spans="41:46" ht="11.25" customHeight="1" x14ac:dyDescent="0.25">
      <c r="AO680" s="106" t="s">
        <v>83</v>
      </c>
      <c r="AP680" s="105">
        <f>_xll.qlInterestRateIndexFixingDate(Currency&amp;"ibor"&amp;Tenor,AQ680,Trigger)</f>
        <v>44064</v>
      </c>
      <c r="AQ680" s="105">
        <f>_xll.qlCalendarAdvance(Calendar,AQ679,AO680,"f",,Trigger)</f>
        <v>44068</v>
      </c>
      <c r="AR680" s="105">
        <f>_xll.qlInterestRateIndexMaturity(Currency&amp;"ibor"&amp;Tenor,AQ680,Trigger)</f>
        <v>44099</v>
      </c>
      <c r="AS680" s="257">
        <f>_xll.qlIndexFixing($AC$5,AP680,TRUE,_xll.ohTrigger(Trigger,Trigger1M))</f>
        <v>8.068799253301678E-3</v>
      </c>
      <c r="AT680" s="257">
        <f>_xll.qlIndexFixing($AU$1,AP680,TRUE,_xll.ohTrigger(Trigger,Trigger1M))</f>
        <v>7.5741227756477977E-3</v>
      </c>
    </row>
    <row r="681" spans="41:46" ht="11.25" customHeight="1" x14ac:dyDescent="0.25">
      <c r="AO681" s="106" t="s">
        <v>83</v>
      </c>
      <c r="AP681" s="105">
        <f>_xll.qlInterestRateIndexFixingDate(Currency&amp;"ibor"&amp;Tenor,AQ681,Trigger)</f>
        <v>44071</v>
      </c>
      <c r="AQ681" s="105">
        <f>_xll.qlCalendarAdvance(Calendar,AQ680,AO681,"f",,Trigger)</f>
        <v>44075</v>
      </c>
      <c r="AR681" s="105">
        <f>_xll.qlInterestRateIndexMaturity(Currency&amp;"ibor"&amp;Tenor,AQ681,Trigger)</f>
        <v>44105</v>
      </c>
      <c r="AS681" s="257">
        <f>_xll.qlIndexFixing($AC$5,AP681,TRUE,_xll.ohTrigger(Trigger,Trigger1M))</f>
        <v>8.1086076001843921E-3</v>
      </c>
      <c r="AT681" s="257">
        <f>_xll.qlIndexFixing($AU$1,AP681,TRUE,_xll.ohTrigger(Trigger,Trigger1M))</f>
        <v>7.6219584903984838E-3</v>
      </c>
    </row>
    <row r="682" spans="41:46" ht="11.25" customHeight="1" x14ac:dyDescent="0.25">
      <c r="AO682" s="106" t="s">
        <v>83</v>
      </c>
      <c r="AP682" s="105">
        <f>_xll.qlInterestRateIndexFixingDate(Currency&amp;"ibor"&amp;Tenor,AQ682,Trigger)</f>
        <v>44078</v>
      </c>
      <c r="AQ682" s="105">
        <f>_xll.qlCalendarAdvance(Calendar,AQ681,AO682,"f",,Trigger)</f>
        <v>44082</v>
      </c>
      <c r="AR682" s="105">
        <f>_xll.qlInterestRateIndexMaturity(Currency&amp;"ibor"&amp;Tenor,AQ682,Trigger)</f>
        <v>44112</v>
      </c>
      <c r="AS682" s="257">
        <f>_xll.qlIndexFixing($AC$5,AP682,TRUE,_xll.ohTrigger(Trigger,Trigger1M))</f>
        <v>8.1515756326391298E-3</v>
      </c>
      <c r="AT682" s="257">
        <f>_xll.qlIndexFixing($AU$1,AP682,TRUE,_xll.ohTrigger(Trigger,Trigger1M))</f>
        <v>7.673486805317431E-3</v>
      </c>
    </row>
    <row r="683" spans="41:46" ht="11.25" customHeight="1" x14ac:dyDescent="0.25">
      <c r="AO683" s="106" t="s">
        <v>83</v>
      </c>
      <c r="AP683" s="105">
        <f>_xll.qlInterestRateIndexFixingDate(Currency&amp;"ibor"&amp;Tenor,AQ683,Trigger)</f>
        <v>44085</v>
      </c>
      <c r="AQ683" s="105">
        <f>_xll.qlCalendarAdvance(Calendar,AQ682,AO683,"f",,Trigger)</f>
        <v>44089</v>
      </c>
      <c r="AR683" s="105">
        <f>_xll.qlInterestRateIndexMaturity(Currency&amp;"ibor"&amp;Tenor,AQ683,Trigger)</f>
        <v>44119</v>
      </c>
      <c r="AS683" s="257">
        <f>_xll.qlIndexFixing($AC$5,AP683,TRUE,_xll.ohTrigger(Trigger,Trigger1M))</f>
        <v>8.194543818842881E-3</v>
      </c>
      <c r="AT683" s="257">
        <f>_xll.qlIndexFixing($AU$1,AP683,TRUE,_xll.ohTrigger(Trigger,Trigger1M))</f>
        <v>7.7249409127269075E-3</v>
      </c>
    </row>
    <row r="684" spans="41:46" ht="11.25" customHeight="1" x14ac:dyDescent="0.25">
      <c r="AO684" s="106" t="s">
        <v>83</v>
      </c>
      <c r="AP684" s="105">
        <f>_xll.qlInterestRateIndexFixingDate(Currency&amp;"ibor"&amp;Tenor,AQ684,Trigger)</f>
        <v>44092</v>
      </c>
      <c r="AQ684" s="105">
        <f>_xll.qlCalendarAdvance(Calendar,AQ683,AO684,"f",,Trigger)</f>
        <v>44096</v>
      </c>
      <c r="AR684" s="105">
        <f>_xll.qlInterestRateIndexMaturity(Currency&amp;"ibor"&amp;Tenor,AQ684,Trigger)</f>
        <v>44126</v>
      </c>
      <c r="AS684" s="257">
        <f>_xll.qlIndexFixing($AC$5,AP684,TRUE,_xll.ohTrigger(Trigger,Trigger1M))</f>
        <v>8.2375121587956457E-3</v>
      </c>
      <c r="AT684" s="257">
        <f>_xll.qlIndexFixing($AU$1,AP684,TRUE,_xll.ohTrigger(Trigger,Trigger1M))</f>
        <v>7.7763180880863203E-3</v>
      </c>
    </row>
    <row r="685" spans="41:46" ht="11.25" customHeight="1" x14ac:dyDescent="0.25">
      <c r="AO685" s="106" t="s">
        <v>83</v>
      </c>
      <c r="AP685" s="105">
        <f>_xll.qlInterestRateIndexFixingDate(Currency&amp;"ibor"&amp;Tenor,AQ685,Trigger)</f>
        <v>44099</v>
      </c>
      <c r="AQ685" s="105">
        <f>_xll.qlCalendarAdvance(Calendar,AQ684,AO685,"f",,Trigger)</f>
        <v>44103</v>
      </c>
      <c r="AR685" s="105">
        <f>_xll.qlInterestRateIndexMaturity(Currency&amp;"ibor"&amp;Tenor,AQ685,Trigger)</f>
        <v>44133</v>
      </c>
      <c r="AS685" s="257">
        <f>_xll.qlIndexFixing($AC$5,AP685,TRUE,_xll.ohTrigger(Trigger,Trigger1M))</f>
        <v>8.2804806525054175E-3</v>
      </c>
      <c r="AT685" s="257">
        <f>_xll.qlIndexFixing($AU$1,AP685,TRUE,_xll.ohTrigger(Trigger,Trigger1M))</f>
        <v>7.8276156068177727E-3</v>
      </c>
    </row>
    <row r="686" spans="41:46" ht="11.25" customHeight="1" x14ac:dyDescent="0.25">
      <c r="AO686" s="106" t="s">
        <v>83</v>
      </c>
      <c r="AP686" s="105">
        <f>_xll.qlInterestRateIndexFixingDate(Currency&amp;"ibor"&amp;Tenor,AQ686,Trigger)</f>
        <v>44106</v>
      </c>
      <c r="AQ686" s="105">
        <f>_xll.qlCalendarAdvance(Calendar,AQ685,AO686,"f",,Trigger)</f>
        <v>44110</v>
      </c>
      <c r="AR686" s="105">
        <f>_xll.qlInterestRateIndexMaturity(Currency&amp;"ibor"&amp;Tenor,AQ686,Trigger)</f>
        <v>44141</v>
      </c>
      <c r="AS686" s="257">
        <f>_xll.qlIndexFixing($AC$5,AP686,TRUE,_xll.ohTrigger(Trigger,Trigger1M))</f>
        <v>8.3266147663587572E-3</v>
      </c>
      <c r="AT686" s="257">
        <f>_xll.qlIndexFixing($AU$1,AP686,TRUE,_xll.ohTrigger(Trigger,Trigger1M))</f>
        <v>7.8825675864397718E-3</v>
      </c>
    </row>
    <row r="687" spans="41:46" ht="11.25" customHeight="1" x14ac:dyDescent="0.25">
      <c r="AO687" s="106" t="s">
        <v>83</v>
      </c>
      <c r="AP687" s="105">
        <f>_xll.qlInterestRateIndexFixingDate(Currency&amp;"ibor"&amp;Tenor,AQ687,Trigger)</f>
        <v>44113</v>
      </c>
      <c r="AQ687" s="105">
        <f>_xll.qlCalendarAdvance(Calendar,AQ686,AO687,"f",,Trigger)</f>
        <v>44117</v>
      </c>
      <c r="AR687" s="105">
        <f>_xll.qlInterestRateIndexMaturity(Currency&amp;"ibor"&amp;Tenor,AQ687,Trigger)</f>
        <v>44148</v>
      </c>
      <c r="AS687" s="257">
        <f>_xll.qlIndexFixing($AC$5,AP687,TRUE,_xll.ohTrigger(Trigger,Trigger1M))</f>
        <v>8.3695845746174294E-3</v>
      </c>
      <c r="AT687" s="257">
        <f>_xll.qlIndexFixing($AU$1,AP687,TRUE,_xll.ohTrigger(Trigger,Trigger1M))</f>
        <v>7.933692416099836E-3</v>
      </c>
    </row>
    <row r="688" spans="41:46" ht="11.25" customHeight="1" x14ac:dyDescent="0.25">
      <c r="AO688" s="106" t="s">
        <v>83</v>
      </c>
      <c r="AP688" s="105">
        <f>_xll.qlInterestRateIndexFixingDate(Currency&amp;"ibor"&amp;Tenor,AQ688,Trigger)</f>
        <v>44120</v>
      </c>
      <c r="AQ688" s="105">
        <f>_xll.qlCalendarAdvance(Calendar,AQ687,AO688,"f",,Trigger)</f>
        <v>44124</v>
      </c>
      <c r="AR688" s="105">
        <f>_xll.qlInterestRateIndexMaturity(Currency&amp;"ibor"&amp;Tenor,AQ688,Trigger)</f>
        <v>44155</v>
      </c>
      <c r="AS688" s="257">
        <f>_xll.qlIndexFixing($AC$5,AP688,TRUE,_xll.ohTrigger(Trigger,Trigger1M))</f>
        <v>8.4125545417580404E-3</v>
      </c>
      <c r="AT688" s="257">
        <f>_xll.qlIndexFixing($AU$1,AP688,TRUE,_xll.ohTrigger(Trigger,Trigger1M))</f>
        <v>7.9847292257995504E-3</v>
      </c>
    </row>
    <row r="689" spans="41:46" ht="11.25" customHeight="1" x14ac:dyDescent="0.25">
      <c r="AO689" s="106" t="s">
        <v>83</v>
      </c>
      <c r="AP689" s="105">
        <f>_xll.qlInterestRateIndexFixingDate(Currency&amp;"ibor"&amp;Tenor,AQ689,Trigger)</f>
        <v>44127</v>
      </c>
      <c r="AQ689" s="105">
        <f>_xll.qlCalendarAdvance(Calendar,AQ688,AO689,"f",,Trigger)</f>
        <v>44131</v>
      </c>
      <c r="AR689" s="105">
        <f>_xll.qlInterestRateIndexMaturity(Currency&amp;"ibor"&amp;Tenor,AQ689,Trigger)</f>
        <v>44162</v>
      </c>
      <c r="AS689" s="257">
        <f>_xll.qlIndexFixing($AC$5,AP689,TRUE,_xll.ohTrigger(Trigger,Trigger1M))</f>
        <v>8.455524667780592E-3</v>
      </c>
      <c r="AT689" s="257">
        <f>_xll.qlIndexFixing($AU$1,AP689,TRUE,_xll.ohTrigger(Trigger,Trigger1M))</f>
        <v>8.035675290673415E-3</v>
      </c>
    </row>
    <row r="690" spans="41:46" ht="11.25" customHeight="1" x14ac:dyDescent="0.25">
      <c r="AO690" s="106" t="s">
        <v>83</v>
      </c>
      <c r="AP690" s="105">
        <f>_xll.qlInterestRateIndexFixingDate(Currency&amp;"ibor"&amp;Tenor,AQ690,Trigger)</f>
        <v>44134</v>
      </c>
      <c r="AQ690" s="105">
        <f>_xll.qlCalendarAdvance(Calendar,AQ689,AO690,"f",,Trigger)</f>
        <v>44138</v>
      </c>
      <c r="AR690" s="105">
        <f>_xll.qlInterestRateIndexMaturity(Currency&amp;"ibor"&amp;Tenor,AQ690,Trigger)</f>
        <v>44168</v>
      </c>
      <c r="AS690" s="257">
        <f>_xll.qlIndexFixing($AC$5,AP690,TRUE,_xll.ohTrigger(Trigger,Trigger1M))</f>
        <v>8.4953254273294476E-3</v>
      </c>
      <c r="AT690" s="257">
        <f>_xll.qlIndexFixing($AU$1,AP690,TRUE,_xll.ohTrigger(Trigger,Trigger1M))</f>
        <v>8.0828129875492039E-3</v>
      </c>
    </row>
    <row r="691" spans="41:46" ht="11.25" customHeight="1" x14ac:dyDescent="0.25">
      <c r="AO691" s="106" t="s">
        <v>83</v>
      </c>
      <c r="AP691" s="105">
        <f>_xll.qlInterestRateIndexFixingDate(Currency&amp;"ibor"&amp;Tenor,AQ691,Trigger)</f>
        <v>44141</v>
      </c>
      <c r="AQ691" s="105">
        <f>_xll.qlCalendarAdvance(Calendar,AQ690,AO691,"f",,Trigger)</f>
        <v>44145</v>
      </c>
      <c r="AR691" s="105">
        <f>_xll.qlInterestRateIndexMaturity(Currency&amp;"ibor"&amp;Tenor,AQ691,Trigger)</f>
        <v>44175</v>
      </c>
      <c r="AS691" s="257">
        <f>_xll.qlIndexFixing($AC$5,AP691,TRUE,_xll.ohTrigger(Trigger,Trigger1M))</f>
        <v>8.5382948435546169E-3</v>
      </c>
      <c r="AT691" s="257">
        <f>_xll.qlIndexFixing($AU$1,AP691,TRUE,_xll.ohTrigger(Trigger,Trigger1M))</f>
        <v>8.1335753477924655E-3</v>
      </c>
    </row>
    <row r="692" spans="41:46" ht="11.25" customHeight="1" x14ac:dyDescent="0.25">
      <c r="AO692" s="106" t="s">
        <v>83</v>
      </c>
      <c r="AP692" s="105">
        <f>_xll.qlInterestRateIndexFixingDate(Currency&amp;"ibor"&amp;Tenor,AQ692,Trigger)</f>
        <v>44148</v>
      </c>
      <c r="AQ692" s="105">
        <f>_xll.qlCalendarAdvance(Calendar,AQ691,AO692,"f",,Trigger)</f>
        <v>44152</v>
      </c>
      <c r="AR692" s="105">
        <f>_xll.qlInterestRateIndexMaturity(Currency&amp;"ibor"&amp;Tenor,AQ692,Trigger)</f>
        <v>44182</v>
      </c>
      <c r="AS692" s="257">
        <f>_xll.qlIndexFixing($AC$5,AP692,TRUE,_xll.ohTrigger(Trigger,Trigger1M))</f>
        <v>8.5812644135394578E-3</v>
      </c>
      <c r="AT692" s="257">
        <f>_xll.qlIndexFixing($AU$1,AP692,TRUE,_xll.ohTrigger(Trigger,Trigger1M))</f>
        <v>8.184238978086178E-3</v>
      </c>
    </row>
    <row r="693" spans="41:46" ht="11.25" customHeight="1" x14ac:dyDescent="0.25">
      <c r="AO693" s="106" t="s">
        <v>83</v>
      </c>
      <c r="AP693" s="105">
        <f>_xll.qlInterestRateIndexFixingDate(Currency&amp;"ibor"&amp;Tenor,AQ693,Trigger)</f>
        <v>44155</v>
      </c>
      <c r="AQ693" s="105">
        <f>_xll.qlCalendarAdvance(Calendar,AQ692,AO693,"f",,Trigger)</f>
        <v>44159</v>
      </c>
      <c r="AR693" s="105">
        <f>_xll.qlInterestRateIndexMaturity(Currency&amp;"ibor"&amp;Tenor,AQ693,Trigger)</f>
        <v>44189</v>
      </c>
      <c r="AS693" s="257">
        <f>_xll.qlIndexFixing($AC$5,AP693,TRUE,_xll.ohTrigger(Trigger,Trigger1M))</f>
        <v>8.6242341372759768E-3</v>
      </c>
      <c r="AT693" s="257">
        <f>_xll.qlIndexFixing($AU$1,AP693,TRUE,_xll.ohTrigger(Trigger,Trigger1M))</f>
        <v>8.2348011534980614E-3</v>
      </c>
    </row>
    <row r="694" spans="41:46" ht="11.25" customHeight="1" x14ac:dyDescent="0.25">
      <c r="AO694" s="106" t="s">
        <v>83</v>
      </c>
      <c r="AP694" s="105">
        <f>_xll.qlInterestRateIndexFixingDate(Currency&amp;"ibor"&amp;Tenor,AQ694,Trigger)</f>
        <v>44162</v>
      </c>
      <c r="AQ694" s="105">
        <f>_xll.qlCalendarAdvance(Calendar,AQ693,AO694,"f",,Trigger)</f>
        <v>44166</v>
      </c>
      <c r="AR694" s="105">
        <f>_xll.qlInterestRateIndexMaturity(Currency&amp;"ibor"&amp;Tenor,AQ694,Trigger)</f>
        <v>44200</v>
      </c>
      <c r="AS694" s="257">
        <f>_xll.qlIndexFixing($AC$5,AP694,TRUE,_xll.ohTrigger(Trigger,Trigger1M))</f>
        <v>8.6798995822985215E-3</v>
      </c>
      <c r="AT694" s="257">
        <f>_xll.qlIndexFixing($AU$1,AP694,TRUE,_xll.ohTrigger(Trigger,Trigger1M))</f>
        <v>8.3000153274008261E-3</v>
      </c>
    </row>
    <row r="695" spans="41:46" ht="11.25" customHeight="1" x14ac:dyDescent="0.25">
      <c r="AO695" s="106" t="s">
        <v>83</v>
      </c>
      <c r="AP695" s="105">
        <f>_xll.qlInterestRateIndexFixingDate(Currency&amp;"ibor"&amp;Tenor,AQ695,Trigger)</f>
        <v>44169</v>
      </c>
      <c r="AQ695" s="105">
        <f>_xll.qlCalendarAdvance(Calendar,AQ694,AO695,"f",,Trigger)</f>
        <v>44173</v>
      </c>
      <c r="AR695" s="105">
        <f>_xll.qlInterestRateIndexMaturity(Currency&amp;"ibor"&amp;Tenor,AQ695,Trigger)</f>
        <v>44204</v>
      </c>
      <c r="AS695" s="257">
        <f>_xll.qlIndexFixing($AC$5,AP695,TRUE,_xll.ohTrigger(Trigger,Trigger1M))</f>
        <v>8.7133487604830525E-3</v>
      </c>
      <c r="AT695" s="257">
        <f>_xll.qlIndexFixing($AU$1,AP695,TRUE,_xll.ohTrigger(Trigger,Trigger1M))</f>
        <v>8.3392934406111684E-3</v>
      </c>
    </row>
    <row r="696" spans="41:46" ht="11.25" customHeight="1" x14ac:dyDescent="0.25">
      <c r="AO696" s="106" t="s">
        <v>83</v>
      </c>
      <c r="AP696" s="105">
        <f>_xll.qlInterestRateIndexFixingDate(Currency&amp;"ibor"&amp;Tenor,AQ696,Trigger)</f>
        <v>44176</v>
      </c>
      <c r="AQ696" s="105">
        <f>_xll.qlCalendarAdvance(Calendar,AQ695,AO696,"f",,Trigger)</f>
        <v>44180</v>
      </c>
      <c r="AR696" s="105">
        <f>_xll.qlInterestRateIndexMaturity(Currency&amp;"ibor"&amp;Tenor,AQ696,Trigger)</f>
        <v>44211</v>
      </c>
      <c r="AS696" s="257">
        <f>_xll.qlIndexFixing($AC$5,AP696,TRUE,_xll.ohTrigger(Trigger,Trigger1M))</f>
        <v>8.7563199986998106E-3</v>
      </c>
      <c r="AT696" s="257">
        <f>_xll.qlIndexFixing($AU$1,AP696,TRUE,_xll.ohTrigger(Trigger,Trigger1M))</f>
        <v>8.3895279917751489E-3</v>
      </c>
    </row>
    <row r="697" spans="41:46" ht="11.25" customHeight="1" x14ac:dyDescent="0.25">
      <c r="AO697" s="106" t="s">
        <v>83</v>
      </c>
      <c r="AP697" s="105">
        <f>_xll.qlInterestRateIndexFixingDate(Currency&amp;"ibor"&amp;Tenor,AQ697,Trigger)</f>
        <v>44183</v>
      </c>
      <c r="AQ697" s="105">
        <f>_xll.qlCalendarAdvance(Calendar,AQ696,AO697,"f",,Trigger)</f>
        <v>44187</v>
      </c>
      <c r="AR697" s="105">
        <f>_xll.qlInterestRateIndexMaturity(Currency&amp;"ibor"&amp;Tenor,AQ697,Trigger)</f>
        <v>44218</v>
      </c>
      <c r="AS697" s="257">
        <f>_xll.qlIndexFixing($AC$5,AP697,TRUE,_xll.ohTrigger(Trigger,Trigger1M))</f>
        <v>8.7992913958062462E-3</v>
      </c>
      <c r="AT697" s="257">
        <f>_xll.qlIndexFixing($AU$1,AP697,TRUE,_xll.ohTrigger(Trigger,Trigger1M))</f>
        <v>8.4396499975983395E-3</v>
      </c>
    </row>
    <row r="698" spans="41:46" ht="11.25" customHeight="1" x14ac:dyDescent="0.25">
      <c r="AO698" s="106" t="s">
        <v>83</v>
      </c>
      <c r="AP698" s="105">
        <f>_xll.qlInterestRateIndexFixingDate(Currency&amp;"ibor"&amp;Tenor,AQ698,Trigger)</f>
        <v>44189</v>
      </c>
      <c r="AQ698" s="105">
        <f>_xll.qlCalendarAdvance(Calendar,AQ697,AO698,"f",,Trigger)</f>
        <v>44194</v>
      </c>
      <c r="AR698" s="105">
        <f>_xll.qlInterestRateIndexMaturity(Currency&amp;"ibor"&amp;Tenor,AQ698,Trigger)</f>
        <v>44225</v>
      </c>
      <c r="AS698" s="257">
        <f>_xll.qlIndexFixing($AC$5,AP698,TRUE,_xll.ohTrigger(Trigger,Trigger1M))</f>
        <v>8.8422629517971984E-3</v>
      </c>
      <c r="AT698" s="257">
        <f>_xll.qlIndexFixing($AU$1,AP698,TRUE,_xll.ohTrigger(Trigger,Trigger1M))</f>
        <v>8.489656732812989E-3</v>
      </c>
    </row>
    <row r="699" spans="41:46" ht="11.25" customHeight="1" x14ac:dyDescent="0.25">
      <c r="AO699" s="106" t="s">
        <v>83</v>
      </c>
      <c r="AP699" s="105">
        <f>_xll.qlInterestRateIndexFixingDate(Currency&amp;"ibor"&amp;Tenor,AQ699,Trigger)</f>
        <v>44196</v>
      </c>
      <c r="AQ699" s="105">
        <f>_xll.qlCalendarAdvance(Calendar,AQ698,AO699,"f",,Trigger)</f>
        <v>44201</v>
      </c>
      <c r="AR699" s="105">
        <f>_xll.qlInterestRateIndexMaturity(Currency&amp;"ibor"&amp;Tenor,AQ699,Trigger)</f>
        <v>44232</v>
      </c>
      <c r="AS699" s="257">
        <f>_xll.qlIndexFixing($AC$5,AP699,TRUE,_xll.ohTrigger(Trigger,Trigger1M))</f>
        <v>8.8852346666778281E-3</v>
      </c>
      <c r="AT699" s="257">
        <f>_xll.qlIndexFixing($AU$1,AP699,TRUE,_xll.ohTrigger(Trigger,Trigger1M))</f>
        <v>8.5395454721152418E-3</v>
      </c>
    </row>
    <row r="700" spans="41:46" ht="11.25" customHeight="1" x14ac:dyDescent="0.25">
      <c r="AO700" s="106" t="s">
        <v>83</v>
      </c>
      <c r="AP700" s="105">
        <f>_xll.qlInterestRateIndexFixingDate(Currency&amp;"ibor"&amp;Tenor,AQ700,Trigger)</f>
        <v>44204</v>
      </c>
      <c r="AQ700" s="105">
        <f>_xll.qlCalendarAdvance(Calendar,AQ699,AO700,"f",,Trigger)</f>
        <v>44208</v>
      </c>
      <c r="AR700" s="105">
        <f>_xll.qlInterestRateIndexMaturity(Currency&amp;"ibor"&amp;Tenor,AQ700,Trigger)</f>
        <v>44239</v>
      </c>
      <c r="AS700" s="257">
        <f>_xll.qlIndexFixing($AC$5,AP700,TRUE,_xll.ohTrigger(Trigger,Trigger1M))</f>
        <v>8.9282065404481317E-3</v>
      </c>
      <c r="AT700" s="257">
        <f>_xll.qlIndexFixing($AU$1,AP700,TRUE,_xll.ohTrigger(Trigger,Trigger1M))</f>
        <v>8.5893134901496755E-3</v>
      </c>
    </row>
    <row r="701" spans="41:46" ht="11.25" customHeight="1" x14ac:dyDescent="0.25">
      <c r="AO701" s="106" t="s">
        <v>83</v>
      </c>
      <c r="AP701" s="105">
        <f>_xll.qlInterestRateIndexFixingDate(Currency&amp;"ibor"&amp;Tenor,AQ701,Trigger)</f>
        <v>44211</v>
      </c>
      <c r="AQ701" s="105">
        <f>_xll.qlCalendarAdvance(Calendar,AQ700,AO701,"f",,Trigger)</f>
        <v>44215</v>
      </c>
      <c r="AR701" s="105">
        <f>_xll.qlInterestRateIndexMaturity(Currency&amp;"ibor"&amp;Tenor,AQ701,Trigger)</f>
        <v>44246</v>
      </c>
      <c r="AS701" s="257">
        <f>_xll.qlIndexFixing($AC$5,AP701,TRUE,_xll.ohTrigger(Trigger,Trigger1M))</f>
        <v>8.9711785731081128E-3</v>
      </c>
      <c r="AT701" s="257">
        <f>_xll.qlIndexFixing($AU$1,AP701,TRUE,_xll.ohTrigger(Trigger,Trigger1M))</f>
        <v>8.6389580615247614E-3</v>
      </c>
    </row>
    <row r="702" spans="41:46" ht="11.25" customHeight="1" x14ac:dyDescent="0.25">
      <c r="AO702" s="106" t="s">
        <v>83</v>
      </c>
      <c r="AP702" s="105">
        <f>_xll.qlInterestRateIndexFixingDate(Currency&amp;"ibor"&amp;Tenor,AQ702,Trigger)</f>
        <v>44218</v>
      </c>
      <c r="AQ702" s="105">
        <f>_xll.qlCalendarAdvance(Calendar,AQ701,AO702,"f",,Trigger)</f>
        <v>44222</v>
      </c>
      <c r="AR702" s="105">
        <f>_xll.qlInterestRateIndexMaturity(Currency&amp;"ibor"&amp;Tenor,AQ702,Trigger)</f>
        <v>44253</v>
      </c>
      <c r="AS702" s="257">
        <f>_xll.qlIndexFixing($AC$5,AP702,TRUE,_xll.ohTrigger(Trigger,Trigger1M))</f>
        <v>9.0141507646577679E-3</v>
      </c>
      <c r="AT702" s="257">
        <f>_xll.qlIndexFixing($AU$1,AP702,TRUE,_xll.ohTrigger(Trigger,Trigger1M))</f>
        <v>8.6884764608025616E-3</v>
      </c>
    </row>
    <row r="703" spans="41:46" ht="11.25" customHeight="1" x14ac:dyDescent="0.25">
      <c r="AO703" s="106" t="s">
        <v>83</v>
      </c>
      <c r="AP703" s="105">
        <f>_xll.qlInterestRateIndexFixingDate(Currency&amp;"ibor"&amp;Tenor,AQ703,Trigger)</f>
        <v>44225</v>
      </c>
      <c r="AQ703" s="105">
        <f>_xll.qlCalendarAdvance(Calendar,AQ702,AO703,"f",,Trigger)</f>
        <v>44229</v>
      </c>
      <c r="AR703" s="105">
        <f>_xll.qlInterestRateIndexMaturity(Currency&amp;"ibor"&amp;Tenor,AQ703,Trigger)</f>
        <v>44257</v>
      </c>
      <c r="AS703" s="257">
        <f>_xll.qlIndexFixing($AC$5,AP703,TRUE,_xll.ohTrigger(Trigger,Trigger1M))</f>
        <v>9.0475737348619644E-3</v>
      </c>
      <c r="AT703" s="257">
        <f>_xll.qlIndexFixing($AU$1,AP703,TRUE,_xll.ohTrigger(Trigger,Trigger1M))</f>
        <v>8.7269959686004615E-3</v>
      </c>
    </row>
    <row r="704" spans="41:46" ht="11.25" customHeight="1" x14ac:dyDescent="0.25">
      <c r="AO704" s="106" t="s">
        <v>83</v>
      </c>
      <c r="AP704" s="105">
        <f>_xll.qlInterestRateIndexFixingDate(Currency&amp;"ibor"&amp;Tenor,AQ704,Trigger)</f>
        <v>44232</v>
      </c>
      <c r="AQ704" s="105">
        <f>_xll.qlCalendarAdvance(Calendar,AQ703,AO704,"f",,Trigger)</f>
        <v>44236</v>
      </c>
      <c r="AR704" s="105">
        <f>_xll.qlInterestRateIndexMaturity(Currency&amp;"ibor"&amp;Tenor,AQ704,Trigger)</f>
        <v>44264</v>
      </c>
      <c r="AS704" s="257">
        <f>_xll.qlIndexFixing($AC$5,AP704,TRUE,_xll.ohTrigger(Trigger,Trigger1M))</f>
        <v>9.0905429637484179E-3</v>
      </c>
      <c r="AT704" s="257">
        <f>_xll.qlIndexFixing($AU$1,AP704,TRUE,_xll.ohTrigger(Trigger,Trigger1M))</f>
        <v>8.7762790985146388E-3</v>
      </c>
    </row>
    <row r="705" spans="41:46" ht="11.25" customHeight="1" x14ac:dyDescent="0.25">
      <c r="AO705" s="106" t="s">
        <v>83</v>
      </c>
      <c r="AP705" s="105">
        <f>_xll.qlInterestRateIndexFixingDate(Currency&amp;"ibor"&amp;Tenor,AQ705,Trigger)</f>
        <v>44239</v>
      </c>
      <c r="AQ705" s="105">
        <f>_xll.qlCalendarAdvance(Calendar,AQ704,AO705,"f",,Trigger)</f>
        <v>44243</v>
      </c>
      <c r="AR705" s="105">
        <f>_xll.qlInterestRateIndexMaturity(Currency&amp;"ibor"&amp;Tenor,AQ705,Trigger)</f>
        <v>44271</v>
      </c>
      <c r="AS705" s="257">
        <f>_xll.qlIndexFixing($AC$5,AP705,TRUE,_xll.ohTrigger(Trigger,Trigger1M))</f>
        <v>9.1335123361400775E-3</v>
      </c>
      <c r="AT705" s="257">
        <f>_xll.qlIndexFixing($AU$1,AP705,TRUE,_xll.ohTrigger(Trigger,Trigger1M))</f>
        <v>8.8254284534320226E-3</v>
      </c>
    </row>
    <row r="706" spans="41:46" ht="11.25" customHeight="1" x14ac:dyDescent="0.25">
      <c r="AO706" s="106" t="s">
        <v>83</v>
      </c>
      <c r="AP706" s="105">
        <f>_xll.qlInterestRateIndexFixingDate(Currency&amp;"ibor"&amp;Tenor,AQ706,Trigger)</f>
        <v>44246</v>
      </c>
      <c r="AQ706" s="105">
        <f>_xll.qlCalendarAdvance(Calendar,AQ705,AO706,"f",,Trigger)</f>
        <v>44250</v>
      </c>
      <c r="AR706" s="105">
        <f>_xll.qlInterestRateIndexMaturity(Currency&amp;"ibor"&amp;Tenor,AQ706,Trigger)</f>
        <v>44278</v>
      </c>
      <c r="AS706" s="257">
        <f>_xll.qlIndexFixing($AC$5,AP706,TRUE,_xll.ohTrigger(Trigger,Trigger1M))</f>
        <v>9.1764818520340928E-3</v>
      </c>
      <c r="AT706" s="257">
        <f>_xll.qlIndexFixing($AU$1,AP706,TRUE,_xll.ohTrigger(Trigger,Trigger1M))</f>
        <v>8.8744413081268524E-3</v>
      </c>
    </row>
    <row r="707" spans="41:46" ht="11.25" customHeight="1" x14ac:dyDescent="0.25">
      <c r="AO707" s="106" t="s">
        <v>83</v>
      </c>
      <c r="AP707" s="105">
        <f>_xll.qlInterestRateIndexFixingDate(Currency&amp;"ibor"&amp;Tenor,AQ707,Trigger)</f>
        <v>44253</v>
      </c>
      <c r="AQ707" s="105">
        <f>_xll.qlCalendarAdvance(Calendar,AQ706,AO707,"f",,Trigger)</f>
        <v>44257</v>
      </c>
      <c r="AR707" s="105">
        <f>_xll.qlInterestRateIndexMaturity(Currency&amp;"ibor"&amp;Tenor,AQ707,Trigger)</f>
        <v>44292</v>
      </c>
      <c r="AS707" s="257">
        <f>_xll.qlIndexFixing($AC$5,AP707,TRUE,_xll.ohTrigger(Trigger,Trigger1M))</f>
        <v>9.2417664740630356E-3</v>
      </c>
      <c r="AT707" s="257">
        <f>_xll.qlIndexFixing($AU$1,AP707,TRUE,_xll.ohTrigger(Trigger,Trigger1M))</f>
        <v>8.9484231080719304E-3</v>
      </c>
    </row>
    <row r="708" spans="41:46" ht="11.25" customHeight="1" x14ac:dyDescent="0.25">
      <c r="AO708" s="106" t="s">
        <v>83</v>
      </c>
      <c r="AP708" s="105">
        <f>_xll.qlInterestRateIndexFixingDate(Currency&amp;"ibor"&amp;Tenor,AQ708,Trigger)</f>
        <v>44260</v>
      </c>
      <c r="AQ708" s="105">
        <f>_xll.qlCalendarAdvance(Calendar,AQ707,AO708,"f",,Trigger)</f>
        <v>44264</v>
      </c>
      <c r="AR708" s="105">
        <f>_xll.qlInterestRateIndexMaturity(Currency&amp;"ibor"&amp;Tenor,AQ708,Trigger)</f>
        <v>44295</v>
      </c>
      <c r="AS708" s="257">
        <f>_xll.qlIndexFixing($AC$5,AP708,TRUE,_xll.ohTrigger(Trigger,Trigger1M))</f>
        <v>9.271987250685303E-3</v>
      </c>
      <c r="AT708" s="257">
        <f>_xll.qlIndexFixing($AU$1,AP708,TRUE,_xll.ohTrigger(Trigger,Trigger1M))</f>
        <v>8.9827846126981411E-3</v>
      </c>
    </row>
    <row r="709" spans="41:46" ht="11.25" customHeight="1" x14ac:dyDescent="0.25">
      <c r="AO709" s="106" t="s">
        <v>83</v>
      </c>
      <c r="AP709" s="105">
        <f>_xll.qlInterestRateIndexFixingDate(Currency&amp;"ibor"&amp;Tenor,AQ709,Trigger)</f>
        <v>44267</v>
      </c>
      <c r="AQ709" s="105">
        <f>_xll.qlCalendarAdvance(Calendar,AQ708,AO709,"f",,Trigger)</f>
        <v>44271</v>
      </c>
      <c r="AR709" s="105">
        <f>_xll.qlInterestRateIndexMaturity(Currency&amp;"ibor"&amp;Tenor,AQ709,Trigger)</f>
        <v>44302</v>
      </c>
      <c r="AS709" s="257">
        <f>_xll.qlIndexFixing($AC$5,AP709,TRUE,_xll.ohTrigger(Trigger,Trigger1M))</f>
        <v>9.3149605544833175E-3</v>
      </c>
      <c r="AT709" s="257">
        <f>_xll.qlIndexFixing($AU$1,AP709,TRUE,_xll.ohTrigger(Trigger,Trigger1M))</f>
        <v>9.0313434915566936E-3</v>
      </c>
    </row>
    <row r="710" spans="41:46" ht="11.25" customHeight="1" x14ac:dyDescent="0.25">
      <c r="AO710" s="106" t="s">
        <v>83</v>
      </c>
      <c r="AP710" s="105">
        <f>_xll.qlInterestRateIndexFixingDate(Currency&amp;"ibor"&amp;Tenor,AQ710,Trigger)</f>
        <v>44274</v>
      </c>
      <c r="AQ710" s="105">
        <f>_xll.qlCalendarAdvance(Calendar,AQ709,AO710,"f",,Trigger)</f>
        <v>44278</v>
      </c>
      <c r="AR710" s="105">
        <f>_xll.qlInterestRateIndexMaturity(Currency&amp;"ibor"&amp;Tenor,AQ710,Trigger)</f>
        <v>44309</v>
      </c>
      <c r="AS710" s="257">
        <f>_xll.qlIndexFixing($AC$5,AP710,TRUE,_xll.ohTrigger(Trigger,Trigger1M))</f>
        <v>9.3579340171761633E-3</v>
      </c>
      <c r="AT710" s="257">
        <f>_xll.qlIndexFixing($AU$1,AP710,TRUE,_xll.ohTrigger(Trigger,Trigger1M))</f>
        <v>9.0797543933265976E-3</v>
      </c>
    </row>
    <row r="711" spans="41:46" ht="11.25" customHeight="1" x14ac:dyDescent="0.25">
      <c r="AO711" s="106" t="s">
        <v>83</v>
      </c>
      <c r="AP711" s="105">
        <f>_xll.qlInterestRateIndexFixingDate(Currency&amp;"ibor"&amp;Tenor,AQ711,Trigger)</f>
        <v>44281</v>
      </c>
      <c r="AQ711" s="105">
        <f>_xll.qlCalendarAdvance(Calendar,AQ710,AO711,"f",,Trigger)</f>
        <v>44285</v>
      </c>
      <c r="AR711" s="105">
        <f>_xll.qlInterestRateIndexMaturity(Currency&amp;"ibor"&amp;Tenor,AQ711,Trigger)</f>
        <v>44316</v>
      </c>
      <c r="AS711" s="257">
        <f>_xll.qlIndexFixing($AC$5,AP711,TRUE,_xll.ohTrigger(Trigger,Trigger1M))</f>
        <v>9.4009076387638422E-3</v>
      </c>
      <c r="AT711" s="257">
        <f>_xll.qlIndexFixing($AU$1,AP711,TRUE,_xll.ohTrigger(Trigger,Trigger1M))</f>
        <v>9.1280145921985995E-3</v>
      </c>
    </row>
    <row r="712" spans="41:46" ht="11.25" customHeight="1" x14ac:dyDescent="0.25">
      <c r="AO712" s="106" t="s">
        <v>83</v>
      </c>
      <c r="AP712" s="105">
        <f>_xll.qlInterestRateIndexFixingDate(Currency&amp;"ibor"&amp;Tenor,AQ712,Trigger)</f>
        <v>44286</v>
      </c>
      <c r="AQ712" s="105">
        <f>_xll.qlCalendarAdvance(Calendar,AQ711,AO712,"f",,Trigger)</f>
        <v>44292</v>
      </c>
      <c r="AR712" s="105">
        <f>_xll.qlInterestRateIndexMaturity(Currency&amp;"ibor"&amp;Tenor,AQ712,Trigger)</f>
        <v>44322</v>
      </c>
      <c r="AS712" s="257">
        <f>_xll.qlIndexFixing($AC$5,AP712,TRUE,_xll.ohTrigger(Trigger,Trigger1M))</f>
        <v>9.4406881026660727E-3</v>
      </c>
      <c r="AT712" s="257">
        <f>_xll.qlIndexFixing($AU$1,AP712,TRUE,_xll.ohTrigger(Trigger,Trigger1M))</f>
        <v>9.172581583696271E-3</v>
      </c>
    </row>
    <row r="713" spans="41:46" ht="11.25" customHeight="1" x14ac:dyDescent="0.25">
      <c r="AO713" s="106" t="s">
        <v>83</v>
      </c>
      <c r="AP713" s="105">
        <f>_xll.qlInterestRateIndexFixingDate(Currency&amp;"ibor"&amp;Tenor,AQ713,Trigger)</f>
        <v>44295</v>
      </c>
      <c r="AQ713" s="105">
        <f>_xll.qlCalendarAdvance(Calendar,AQ712,AO713,"f",,Trigger)</f>
        <v>44299</v>
      </c>
      <c r="AR713" s="105">
        <f>_xll.qlInterestRateIndexMaturity(Currency&amp;"ibor"&amp;Tenor,AQ713,Trigger)</f>
        <v>44329</v>
      </c>
      <c r="AS713" s="257">
        <f>_xll.qlIndexFixing($AC$5,AP713,TRUE,_xll.ohTrigger(Trigger,Trigger1M))</f>
        <v>9.4836609016386575E-3</v>
      </c>
      <c r="AT713" s="257">
        <f>_xll.qlIndexFixing($AU$1,AP713,TRUE,_xll.ohTrigger(Trigger,Trigger1M))</f>
        <v>9.2205423600786318E-3</v>
      </c>
    </row>
    <row r="714" spans="41:46" ht="11.25" customHeight="1" x14ac:dyDescent="0.25">
      <c r="AO714" s="106" t="s">
        <v>83</v>
      </c>
      <c r="AP714" s="105">
        <f>_xll.qlInterestRateIndexFixingDate(Currency&amp;"ibor"&amp;Tenor,AQ714,Trigger)</f>
        <v>44302</v>
      </c>
      <c r="AQ714" s="105">
        <f>_xll.qlCalendarAdvance(Calendar,AQ713,AO714,"f",,Trigger)</f>
        <v>44306</v>
      </c>
      <c r="AR714" s="105">
        <f>_xll.qlInterestRateIndexMaturity(Currency&amp;"ibor"&amp;Tenor,AQ714,Trigger)</f>
        <v>44336</v>
      </c>
      <c r="AS714" s="257">
        <f>_xll.qlIndexFixing($AC$5,AP714,TRUE,_xll.ohTrigger(Trigger,Trigger1M))</f>
        <v>9.5266338543789075E-3</v>
      </c>
      <c r="AT714" s="257">
        <f>_xll.qlIndexFixing($AU$1,AP714,TRUE,_xll.ohTrigger(Trigger,Trigger1M))</f>
        <v>9.2683444483210309E-3</v>
      </c>
    </row>
    <row r="715" spans="41:46" ht="11.25" customHeight="1" x14ac:dyDescent="0.25">
      <c r="AO715" s="106" t="s">
        <v>83</v>
      </c>
      <c r="AP715" s="105">
        <f>_xll.qlInterestRateIndexFixingDate(Currency&amp;"ibor"&amp;Tenor,AQ715,Trigger)</f>
        <v>44309</v>
      </c>
      <c r="AQ715" s="105">
        <f>_xll.qlCalendarAdvance(Calendar,AQ714,AO715,"f",,Trigger)</f>
        <v>44313</v>
      </c>
      <c r="AR715" s="105">
        <f>_xll.qlInterestRateIndexMaturity(Currency&amp;"ibor"&amp;Tenor,AQ715,Trigger)</f>
        <v>44343</v>
      </c>
      <c r="AS715" s="257">
        <f>_xll.qlIndexFixing($AC$5,AP715,TRUE,_xll.ohTrigger(Trigger,Trigger1M))</f>
        <v>9.5696069608868228E-3</v>
      </c>
      <c r="AT715" s="257">
        <f>_xll.qlIndexFixing($AU$1,AP715,TRUE,_xll.ohTrigger(Trigger,Trigger1M))</f>
        <v>9.3159851225959045E-3</v>
      </c>
    </row>
    <row r="716" spans="41:46" ht="11.25" customHeight="1" x14ac:dyDescent="0.25">
      <c r="AO716" s="106" t="s">
        <v>83</v>
      </c>
      <c r="AP716" s="105">
        <f>_xll.qlInterestRateIndexFixingDate(Currency&amp;"ibor"&amp;Tenor,AQ716,Trigger)</f>
        <v>44316</v>
      </c>
      <c r="AQ716" s="105">
        <f>_xll.qlCalendarAdvance(Calendar,AQ715,AO716,"f",,Trigger)</f>
        <v>44320</v>
      </c>
      <c r="AR716" s="105">
        <f>_xll.qlInterestRateIndexMaturity(Currency&amp;"ibor"&amp;Tenor,AQ716,Trigger)</f>
        <v>44351</v>
      </c>
      <c r="AS716" s="257">
        <f>_xll.qlIndexFixing($AC$5,AP716,TRUE,_xll.ohTrigger(Trigger,Trigger1M))</f>
        <v>9.621835241958766E-3</v>
      </c>
      <c r="AT716" s="257">
        <f>_xll.qlIndexFixing($AU$1,AP716,TRUE,_xll.ohTrigger(Trigger,Trigger1M))</f>
        <v>9.3669596131267813E-3</v>
      </c>
    </row>
    <row r="717" spans="41:46" ht="11.25" customHeight="1" x14ac:dyDescent="0.25">
      <c r="AO717" s="106" t="s">
        <v>83</v>
      </c>
      <c r="AP717" s="105">
        <f>_xll.qlInterestRateIndexFixingDate(Currency&amp;"ibor"&amp;Tenor,AQ717,Trigger)</f>
        <v>44323</v>
      </c>
      <c r="AQ717" s="105">
        <f>_xll.qlCalendarAdvance(Calendar,AQ716,AO717,"f",,Trigger)</f>
        <v>44327</v>
      </c>
      <c r="AR717" s="105">
        <f>_xll.qlInterestRateIndexMaturity(Currency&amp;"ibor"&amp;Tenor,AQ717,Trigger)</f>
        <v>44358</v>
      </c>
      <c r="AS717" s="257">
        <f>_xll.qlIndexFixing($AC$5,AP717,TRUE,_xll.ohTrigger(Trigger,Trigger1M))</f>
        <v>9.6860966401124769E-3</v>
      </c>
      <c r="AT717" s="257">
        <f>_xll.qlIndexFixing($AU$1,AP717,TRUE,_xll.ohTrigger(Trigger,Trigger1M))</f>
        <v>9.4142561777940947E-3</v>
      </c>
    </row>
    <row r="718" spans="41:46" ht="11.25" customHeight="1" x14ac:dyDescent="0.25">
      <c r="AO718" s="106" t="s">
        <v>83</v>
      </c>
      <c r="AP718" s="105">
        <f>_xll.qlInterestRateIndexFixingDate(Currency&amp;"ibor"&amp;Tenor,AQ718,Trigger)</f>
        <v>44330</v>
      </c>
      <c r="AQ718" s="105">
        <f>_xll.qlCalendarAdvance(Calendar,AQ717,AO718,"f",,Trigger)</f>
        <v>44334</v>
      </c>
      <c r="AR718" s="105">
        <f>_xll.qlInterestRateIndexMaturity(Currency&amp;"ibor"&amp;Tenor,AQ718,Trigger)</f>
        <v>44365</v>
      </c>
      <c r="AS718" s="257">
        <f>_xll.qlIndexFixing($AC$5,AP718,TRUE,_xll.ohTrigger(Trigger,Trigger1M))</f>
        <v>9.7504934262560381E-3</v>
      </c>
      <c r="AT718" s="257">
        <f>_xll.qlIndexFixing($AU$1,AP718,TRUE,_xll.ohTrigger(Trigger,Trigger1M))</f>
        <v>9.4613749452728216E-3</v>
      </c>
    </row>
    <row r="719" spans="41:46" ht="11.25" customHeight="1" x14ac:dyDescent="0.25">
      <c r="AO719" s="106" t="s">
        <v>83</v>
      </c>
      <c r="AP719" s="105">
        <f>_xll.qlInterestRateIndexFixingDate(Currency&amp;"ibor"&amp;Tenor,AQ719,Trigger)</f>
        <v>44337</v>
      </c>
      <c r="AQ719" s="105">
        <f>_xll.qlCalendarAdvance(Calendar,AQ718,AO719,"f",,Trigger)</f>
        <v>44341</v>
      </c>
      <c r="AR719" s="105">
        <f>_xll.qlInterestRateIndexMaturity(Currency&amp;"ibor"&amp;Tenor,AQ719,Trigger)</f>
        <v>44372</v>
      </c>
      <c r="AS719" s="257">
        <f>_xll.qlIndexFixing($AC$5,AP719,TRUE,_xll.ohTrigger(Trigger,Trigger1M))</f>
        <v>9.8150256026302389E-3</v>
      </c>
      <c r="AT719" s="257">
        <f>_xll.qlIndexFixing($AU$1,AP719,TRUE,_xll.ohTrigger(Trigger,Trigger1M))</f>
        <v>9.508306872291027E-3</v>
      </c>
    </row>
    <row r="720" spans="41:46" ht="11.25" customHeight="1" x14ac:dyDescent="0.25">
      <c r="AO720" s="106" t="s">
        <v>83</v>
      </c>
      <c r="AP720" s="105">
        <f>_xll.qlInterestRateIndexFixingDate(Currency&amp;"ibor"&amp;Tenor,AQ720,Trigger)</f>
        <v>44344</v>
      </c>
      <c r="AQ720" s="105">
        <f>_xll.qlCalendarAdvance(Calendar,AQ719,AO720,"f",,Trigger)</f>
        <v>44348</v>
      </c>
      <c r="AR720" s="105">
        <f>_xll.qlInterestRateIndexMaturity(Currency&amp;"ibor"&amp;Tenor,AQ720,Trigger)</f>
        <v>44378</v>
      </c>
      <c r="AS720" s="257">
        <f>_xll.qlIndexFixing($AC$5,AP720,TRUE,_xll.ohTrigger(Trigger,Trigger1M))</f>
        <v>9.8763445248382098E-3</v>
      </c>
      <c r="AT720" s="257">
        <f>_xll.qlIndexFixing($AU$1,AP720,TRUE,_xll.ohTrigger(Trigger,Trigger1M))</f>
        <v>9.5515952465907716E-3</v>
      </c>
    </row>
    <row r="721" spans="41:46" ht="11.25" customHeight="1" x14ac:dyDescent="0.25">
      <c r="AO721" s="106" t="s">
        <v>83</v>
      </c>
      <c r="AP721" s="105">
        <f>_xll.qlInterestRateIndexFixingDate(Currency&amp;"ibor"&amp;Tenor,AQ721,Trigger)</f>
        <v>44351</v>
      </c>
      <c r="AQ721" s="105">
        <f>_xll.qlCalendarAdvance(Calendar,AQ720,AO721,"f",,Trigger)</f>
        <v>44355</v>
      </c>
      <c r="AR721" s="105">
        <f>_xll.qlInterestRateIndexMaturity(Currency&amp;"ibor"&amp;Tenor,AQ721,Trigger)</f>
        <v>44385</v>
      </c>
      <c r="AS721" s="257">
        <f>_xll.qlIndexFixing($AC$5,AP721,TRUE,_xll.ohTrigger(Trigger,Trigger1M))</f>
        <v>9.923042108523461E-3</v>
      </c>
      <c r="AT721" s="257">
        <f>_xll.qlIndexFixing($AU$1,AP721,TRUE,_xll.ohTrigger(Trigger,Trigger1M))</f>
        <v>9.5981404377480928E-3</v>
      </c>
    </row>
    <row r="722" spans="41:46" ht="11.25" customHeight="1" x14ac:dyDescent="0.25">
      <c r="AO722" s="106" t="s">
        <v>83</v>
      </c>
      <c r="AP722" s="105">
        <f>_xll.qlInterestRateIndexFixingDate(Currency&amp;"ibor"&amp;Tenor,AQ722,Trigger)</f>
        <v>44358</v>
      </c>
      <c r="AQ722" s="105">
        <f>_xll.qlCalendarAdvance(Calendar,AQ721,AO722,"f",,Trigger)</f>
        <v>44362</v>
      </c>
      <c r="AR722" s="105">
        <f>_xll.qlInterestRateIndexMaturity(Currency&amp;"ibor"&amp;Tenor,AQ722,Trigger)</f>
        <v>44392</v>
      </c>
      <c r="AS722" s="257">
        <f>_xll.qlIndexFixing($AC$5,AP722,TRUE,_xll.ohTrigger(Trigger,Trigger1M))</f>
        <v>9.9666146299330904E-3</v>
      </c>
      <c r="AT722" s="257">
        <f>_xll.qlIndexFixing($AU$1,AP722,TRUE,_xll.ohTrigger(Trigger,Trigger1M))</f>
        <v>9.6444767363514927E-3</v>
      </c>
    </row>
    <row r="723" spans="41:46" ht="11.25" customHeight="1" x14ac:dyDescent="0.25">
      <c r="AO723" s="106" t="s">
        <v>83</v>
      </c>
      <c r="AP723" s="105">
        <f>_xll.qlInterestRateIndexFixingDate(Currency&amp;"ibor"&amp;Tenor,AQ723,Trigger)</f>
        <v>44365</v>
      </c>
      <c r="AQ723" s="105">
        <f>_xll.qlCalendarAdvance(Calendar,AQ722,AO723,"f",,Trigger)</f>
        <v>44369</v>
      </c>
      <c r="AR723" s="105">
        <f>_xll.qlInterestRateIndexMaturity(Currency&amp;"ibor"&amp;Tenor,AQ723,Trigger)</f>
        <v>44399</v>
      </c>
      <c r="AS723" s="257">
        <f>_xll.qlIndexFixing($AC$5,AP723,TRUE,_xll.ohTrigger(Trigger,Trigger1M))</f>
        <v>1.0010187309424268E-2</v>
      </c>
      <c r="AT723" s="257">
        <f>_xll.qlIndexFixing($AU$1,AP723,TRUE,_xll.ohTrigger(Trigger,Trigger1M))</f>
        <v>9.690601063487847E-3</v>
      </c>
    </row>
    <row r="724" spans="41:46" ht="11.25" customHeight="1" x14ac:dyDescent="0.25">
      <c r="AO724" s="106" t="s">
        <v>83</v>
      </c>
      <c r="AP724" s="105">
        <f>_xll.qlInterestRateIndexFixingDate(Currency&amp;"ibor"&amp;Tenor,AQ724,Trigger)</f>
        <v>44372</v>
      </c>
      <c r="AQ724" s="105">
        <f>_xll.qlCalendarAdvance(Calendar,AQ723,AO724,"f",,Trigger)</f>
        <v>44376</v>
      </c>
      <c r="AR724" s="105">
        <f>_xll.qlInterestRateIndexMaturity(Currency&amp;"ibor"&amp;Tenor,AQ724,Trigger)</f>
        <v>44406</v>
      </c>
      <c r="AS724" s="257">
        <f>_xll.qlIndexFixing($AC$5,AP724,TRUE,_xll.ohTrigger(Trigger,Trigger1M))</f>
        <v>1.0053760146999657E-2</v>
      </c>
      <c r="AT724" s="257">
        <f>_xll.qlIndexFixing($AU$1,AP724,TRUE,_xll.ohTrigger(Trigger,Trigger1M))</f>
        <v>9.7365103433082467E-3</v>
      </c>
    </row>
    <row r="725" spans="41:46" ht="11.25" customHeight="1" x14ac:dyDescent="0.25">
      <c r="AO725" s="106" t="s">
        <v>83</v>
      </c>
      <c r="AP725" s="105">
        <f>_xll.qlInterestRateIndexFixingDate(Currency&amp;"ibor"&amp;Tenor,AQ725,Trigger)</f>
        <v>44379</v>
      </c>
      <c r="AQ725" s="105">
        <f>_xll.qlCalendarAdvance(Calendar,AQ724,AO725,"f",,Trigger)</f>
        <v>44383</v>
      </c>
      <c r="AR725" s="105">
        <f>_xll.qlInterestRateIndexMaturity(Currency&amp;"ibor"&amp;Tenor,AQ725,Trigger)</f>
        <v>44414</v>
      </c>
      <c r="AS725" s="257">
        <f>_xll.qlIndexFixing($AC$5,AP725,TRUE,_xll.ohTrigger(Trigger,Trigger1M))</f>
        <v>1.0100587160181534E-2</v>
      </c>
      <c r="AT725" s="257">
        <f>_xll.qlIndexFixing($AU$1,AP725,TRUE,_xll.ohTrigger(Trigger,Trigger1M))</f>
        <v>9.7855781900676557E-3</v>
      </c>
    </row>
    <row r="726" spans="41:46" ht="11.25" customHeight="1" x14ac:dyDescent="0.25">
      <c r="AO726" s="106" t="s">
        <v>83</v>
      </c>
      <c r="AP726" s="105">
        <f>_xll.qlInterestRateIndexFixingDate(Currency&amp;"ibor"&amp;Tenor,AQ726,Trigger)</f>
        <v>44386</v>
      </c>
      <c r="AQ726" s="105">
        <f>_xll.qlCalendarAdvance(Calendar,AQ725,AO726,"f",,Trigger)</f>
        <v>44390</v>
      </c>
      <c r="AR726" s="105">
        <f>_xll.qlInterestRateIndexMaturity(Currency&amp;"ibor"&amp;Tenor,AQ726,Trigger)</f>
        <v>44421</v>
      </c>
      <c r="AS726" s="257">
        <f>_xll.qlIndexFixing($AC$5,AP726,TRUE,_xll.ohTrigger(Trigger,Trigger1M))</f>
        <v>1.0144161549878022E-2</v>
      </c>
      <c r="AT726" s="257">
        <f>_xll.qlIndexFixing($AU$1,AP726,TRUE,_xll.ohTrigger(Trigger,Trigger1M))</f>
        <v>9.8310333083692549E-3</v>
      </c>
    </row>
    <row r="727" spans="41:46" ht="11.25" customHeight="1" x14ac:dyDescent="0.25">
      <c r="AO727" s="106" t="s">
        <v>83</v>
      </c>
      <c r="AP727" s="105">
        <f>_xll.qlInterestRateIndexFixingDate(Currency&amp;"ibor"&amp;Tenor,AQ727,Trigger)</f>
        <v>44393</v>
      </c>
      <c r="AQ727" s="105">
        <f>_xll.qlCalendarAdvance(Calendar,AQ726,AO727,"f",,Trigger)</f>
        <v>44397</v>
      </c>
      <c r="AR727" s="105">
        <f>_xll.qlInterestRateIndexMaturity(Currency&amp;"ibor"&amp;Tenor,AQ727,Trigger)</f>
        <v>44428</v>
      </c>
      <c r="AS727" s="257">
        <f>_xll.qlIndexFixing($AC$5,AP727,TRUE,_xll.ohTrigger(Trigger,Trigger1M))</f>
        <v>1.0187736102935448E-2</v>
      </c>
      <c r="AT727" s="257">
        <f>_xll.qlIndexFixing($AU$1,AP727,TRUE,_xll.ohTrigger(Trigger,Trigger1M))</f>
        <v>9.8762639314664922E-3</v>
      </c>
    </row>
    <row r="728" spans="41:46" ht="11.25" customHeight="1" x14ac:dyDescent="0.25">
      <c r="AO728" s="106" t="s">
        <v>83</v>
      </c>
      <c r="AP728" s="105">
        <f>_xll.qlInterestRateIndexFixingDate(Currency&amp;"ibor"&amp;Tenor,AQ728,Trigger)</f>
        <v>44400</v>
      </c>
      <c r="AQ728" s="105">
        <f>_xll.qlCalendarAdvance(Calendar,AQ727,AO728,"f",,Trigger)</f>
        <v>44404</v>
      </c>
      <c r="AR728" s="105">
        <f>_xll.qlInterestRateIndexMaturity(Currency&amp;"ibor"&amp;Tenor,AQ728,Trigger)</f>
        <v>44435</v>
      </c>
      <c r="AS728" s="257">
        <f>_xll.qlIndexFixing($AC$5,AP728,TRUE,_xll.ohTrigger(Trigger,Trigger1M))</f>
        <v>1.0231310819351233E-2</v>
      </c>
      <c r="AT728" s="257">
        <f>_xll.qlIndexFixing($AU$1,AP728,TRUE,_xll.ohTrigger(Trigger,Trigger1M))</f>
        <v>9.921266983198106E-3</v>
      </c>
    </row>
    <row r="729" spans="41:46" ht="11.25" customHeight="1" x14ac:dyDescent="0.25">
      <c r="AO729" s="106" t="s">
        <v>83</v>
      </c>
      <c r="AP729" s="105">
        <f>_xll.qlInterestRateIndexFixingDate(Currency&amp;"ibor"&amp;Tenor,AQ729,Trigger)</f>
        <v>44407</v>
      </c>
      <c r="AQ729" s="105">
        <f>_xll.qlCalendarAdvance(Calendar,AQ728,AO729,"f",,Trigger)</f>
        <v>44411</v>
      </c>
      <c r="AR729" s="105">
        <f>_xll.qlInterestRateIndexMaturity(Currency&amp;"ibor"&amp;Tenor,AQ729,Trigger)</f>
        <v>44442</v>
      </c>
      <c r="AS729" s="257">
        <f>_xll.qlIndexFixing($AC$5,AP729,TRUE,_xll.ohTrigger(Trigger,Trigger1M))</f>
        <v>1.0274885699127954E-2</v>
      </c>
      <c r="AT729" s="257">
        <f>_xll.qlIndexFixing($AU$1,AP729,TRUE,_xll.ohTrigger(Trigger,Trigger1M))</f>
        <v>9.9660393873718927E-3</v>
      </c>
    </row>
    <row r="730" spans="41:46" ht="11.25" customHeight="1" x14ac:dyDescent="0.25">
      <c r="AO730" s="106" t="s">
        <v>83</v>
      </c>
      <c r="AP730" s="105">
        <f>_xll.qlInterestRateIndexFixingDate(Currency&amp;"ibor"&amp;Tenor,AQ730,Trigger)</f>
        <v>44414</v>
      </c>
      <c r="AQ730" s="105">
        <f>_xll.qlCalendarAdvance(Calendar,AQ729,AO730,"f",,Trigger)</f>
        <v>44418</v>
      </c>
      <c r="AR730" s="105">
        <f>_xll.qlInterestRateIndexMaturity(Currency&amp;"ibor"&amp;Tenor,AQ730,Trigger)</f>
        <v>44449</v>
      </c>
      <c r="AS730" s="257">
        <f>_xll.qlIndexFixing($AC$5,AP730,TRUE,_xll.ohTrigger(Trigger,Trigger1M))</f>
        <v>1.0318460742265615E-2</v>
      </c>
      <c r="AT730" s="257">
        <f>_xll.qlIndexFixing($AU$1,AP730,TRUE,_xll.ohTrigger(Trigger,Trigger1M))</f>
        <v>1.0010578067764706E-2</v>
      </c>
    </row>
    <row r="731" spans="41:46" ht="11.25" customHeight="1" x14ac:dyDescent="0.25">
      <c r="AO731" s="106" t="s">
        <v>83</v>
      </c>
      <c r="AP731" s="105">
        <f>_xll.qlInterestRateIndexFixingDate(Currency&amp;"ibor"&amp;Tenor,AQ731,Trigger)</f>
        <v>44421</v>
      </c>
      <c r="AQ731" s="105">
        <f>_xll.qlCalendarAdvance(Calendar,AQ730,AO731,"f",,Trigger)</f>
        <v>44425</v>
      </c>
      <c r="AR731" s="105">
        <f>_xll.qlInterestRateIndexMaturity(Currency&amp;"ibor"&amp;Tenor,AQ731,Trigger)</f>
        <v>44456</v>
      </c>
      <c r="AS731" s="257">
        <f>_xll.qlIndexFixing($AC$5,AP731,TRUE,_xll.ohTrigger(Trigger,Trigger1M))</f>
        <v>1.0362035948766791E-2</v>
      </c>
      <c r="AT731" s="257">
        <f>_xll.qlIndexFixing($AU$1,AP731,TRUE,_xll.ohTrigger(Trigger,Trigger1M))</f>
        <v>1.0054879948109561E-2</v>
      </c>
    </row>
    <row r="732" spans="41:46" ht="11.25" customHeight="1" x14ac:dyDescent="0.25">
      <c r="AO732" s="106" t="s">
        <v>83</v>
      </c>
      <c r="AP732" s="105">
        <f>_xll.qlInterestRateIndexFixingDate(Currency&amp;"ibor"&amp;Tenor,AQ732,Trigger)</f>
        <v>44428</v>
      </c>
      <c r="AQ732" s="105">
        <f>_xll.qlCalendarAdvance(Calendar,AQ731,AO732,"f",,Trigger)</f>
        <v>44432</v>
      </c>
      <c r="AR732" s="105">
        <f>_xll.qlInterestRateIndexMaturity(Currency&amp;"ibor"&amp;Tenor,AQ732,Trigger)</f>
        <v>44463</v>
      </c>
      <c r="AS732" s="257">
        <f>_xll.qlIndexFixing($AC$5,AP732,TRUE,_xll.ohTrigger(Trigger,Trigger1M))</f>
        <v>1.0405611318631484E-2</v>
      </c>
      <c r="AT732" s="257">
        <f>_xll.qlIndexFixing($AU$1,AP732,TRUE,_xll.ohTrigger(Trigger,Trigger1M))</f>
        <v>1.0098941952121425E-2</v>
      </c>
    </row>
    <row r="733" spans="41:46" ht="11.25" customHeight="1" x14ac:dyDescent="0.25">
      <c r="AO733" s="106" t="s">
        <v>83</v>
      </c>
      <c r="AP733" s="105">
        <f>_xll.qlInterestRateIndexFixingDate(Currency&amp;"ibor"&amp;Tenor,AQ733,Trigger)</f>
        <v>44435</v>
      </c>
      <c r="AQ733" s="105">
        <f>_xll.qlCalendarAdvance(Calendar,AQ732,AO733,"f",,Trigger)</f>
        <v>44439</v>
      </c>
      <c r="AR733" s="105">
        <f>_xll.qlInterestRateIndexMaturity(Currency&amp;"ibor"&amp;Tenor,AQ733,Trigger)</f>
        <v>44469</v>
      </c>
      <c r="AS733" s="257">
        <f>_xll.qlIndexFixing($AC$5,AP733,TRUE,_xll.ohTrigger(Trigger,Trigger1M))</f>
        <v>1.0445922799034335E-2</v>
      </c>
      <c r="AT733" s="257">
        <f>_xll.qlIndexFixing($AU$1,AP733,TRUE,_xll.ohTrigger(Trigger,Trigger1M))</f>
        <v>1.0139509200444152E-2</v>
      </c>
    </row>
    <row r="734" spans="41:46" ht="11.25" customHeight="1" x14ac:dyDescent="0.25">
      <c r="AO734" s="106" t="s">
        <v>83</v>
      </c>
      <c r="AP734" s="105">
        <f>_xll.qlInterestRateIndexFixingDate(Currency&amp;"ibor"&amp;Tenor,AQ734,Trigger)</f>
        <v>44442</v>
      </c>
      <c r="AQ734" s="105">
        <f>_xll.qlCalendarAdvance(Calendar,AQ733,AO734,"f",,Trigger)</f>
        <v>44446</v>
      </c>
      <c r="AR734" s="105">
        <f>_xll.qlInterestRateIndexMaturity(Currency&amp;"ibor"&amp;Tenor,AQ734,Trigger)</f>
        <v>44476</v>
      </c>
      <c r="AS734" s="257">
        <f>_xll.qlIndexFixing($AC$5,AP734,TRUE,_xll.ohTrigger(Trigger,Trigger1M))</f>
        <v>1.0489497217475829E-2</v>
      </c>
      <c r="AT734" s="257">
        <f>_xll.qlIndexFixing($AU$1,AP734,TRUE,_xll.ohTrigger(Trigger,Trigger1M))</f>
        <v>1.0183098827930337E-2</v>
      </c>
    </row>
    <row r="735" spans="41:46" ht="11.25" customHeight="1" x14ac:dyDescent="0.25">
      <c r="AO735" s="106" t="s">
        <v>83</v>
      </c>
      <c r="AP735" s="105">
        <f>_xll.qlInterestRateIndexFixingDate(Currency&amp;"ibor"&amp;Tenor,AQ735,Trigger)</f>
        <v>44449</v>
      </c>
      <c r="AQ735" s="105">
        <f>_xll.qlCalendarAdvance(Calendar,AQ734,AO735,"f",,Trigger)</f>
        <v>44453</v>
      </c>
      <c r="AR735" s="105">
        <f>_xll.qlInterestRateIndexMaturity(Currency&amp;"ibor"&amp;Tenor,AQ735,Trigger)</f>
        <v>44483</v>
      </c>
      <c r="AS735" s="257">
        <f>_xll.qlIndexFixing($AC$5,AP735,TRUE,_xll.ohTrigger(Trigger,Trigger1M))</f>
        <v>1.053307179400953E-2</v>
      </c>
      <c r="AT735" s="257">
        <f>_xll.qlIndexFixing($AU$1,AP735,TRUE,_xll.ohTrigger(Trigger,Trigger1M))</f>
        <v>1.0226439571551005E-2</v>
      </c>
    </row>
    <row r="736" spans="41:46" ht="11.25" customHeight="1" x14ac:dyDescent="0.25">
      <c r="AO736" s="106" t="s">
        <v>83</v>
      </c>
      <c r="AP736" s="105">
        <f>_xll.qlInterestRateIndexFixingDate(Currency&amp;"ibor"&amp;Tenor,AQ736,Trigger)</f>
        <v>44456</v>
      </c>
      <c r="AQ736" s="105">
        <f>_xll.qlCalendarAdvance(Calendar,AQ735,AO736,"f",,Trigger)</f>
        <v>44460</v>
      </c>
      <c r="AR736" s="105">
        <f>_xll.qlInterestRateIndexMaturity(Currency&amp;"ibor"&amp;Tenor,AQ736,Trigger)</f>
        <v>44490</v>
      </c>
      <c r="AS736" s="257">
        <f>_xll.qlIndexFixing($AC$5,AP736,TRUE,_xll.ohTrigger(Trigger,Trigger1M))</f>
        <v>1.0576646528630107E-2</v>
      </c>
      <c r="AT736" s="257">
        <f>_xll.qlIndexFixing($AU$1,AP736,TRUE,_xll.ohTrigger(Trigger,Trigger1M))</f>
        <v>1.0269528355068225E-2</v>
      </c>
    </row>
    <row r="737" spans="41:46" ht="11.25" customHeight="1" x14ac:dyDescent="0.25">
      <c r="AO737" s="106" t="s">
        <v>83</v>
      </c>
      <c r="AP737" s="105">
        <f>_xll.qlInterestRateIndexFixingDate(Currency&amp;"ibor"&amp;Tenor,AQ737,Trigger)</f>
        <v>44463</v>
      </c>
      <c r="AQ737" s="105">
        <f>_xll.qlCalendarAdvance(Calendar,AQ736,AO737,"f",,Trigger)</f>
        <v>44467</v>
      </c>
      <c r="AR737" s="105">
        <f>_xll.qlInterestRateIndexMaturity(Currency&amp;"ibor"&amp;Tenor,AQ737,Trigger)</f>
        <v>44497</v>
      </c>
      <c r="AS737" s="257">
        <f>_xll.qlIndexFixing($AC$5,AP737,TRUE,_xll.ohTrigger(Trigger,Trigger1M))</f>
        <v>1.0620221421345555E-2</v>
      </c>
      <c r="AT737" s="257">
        <f>_xll.qlIndexFixing($AU$1,AP737,TRUE,_xll.ohTrigger(Trigger,Trigger1M))</f>
        <v>1.0312362102220085E-2</v>
      </c>
    </row>
    <row r="738" spans="41:46" ht="11.25" customHeight="1" x14ac:dyDescent="0.25">
      <c r="AO738" s="106" t="s">
        <v>83</v>
      </c>
      <c r="AP738" s="105">
        <f>_xll.qlInterestRateIndexFixingDate(Currency&amp;"ibor"&amp;Tenor,AQ738,Trigger)</f>
        <v>44470</v>
      </c>
      <c r="AQ738" s="105">
        <f>_xll.qlCalendarAdvance(Calendar,AQ737,AO738,"f",,Trigger)</f>
        <v>44474</v>
      </c>
      <c r="AR738" s="105">
        <f>_xll.qlInterestRateIndexMaturity(Currency&amp;"ibor"&amp;Tenor,AQ738,Trigger)</f>
        <v>44505</v>
      </c>
      <c r="AS738" s="257">
        <f>_xll.qlIndexFixing($AC$5,AP738,TRUE,_xll.ohTrigger(Trigger,Trigger1M))</f>
        <v>1.0667066968456059E-2</v>
      </c>
      <c r="AT738" s="257">
        <f>_xll.qlIndexFixing($AU$1,AP738,TRUE,_xll.ohTrigger(Trigger,Trigger1M))</f>
        <v>1.0358104296810533E-2</v>
      </c>
    </row>
    <row r="739" spans="41:46" ht="11.25" customHeight="1" x14ac:dyDescent="0.25">
      <c r="AO739" s="106" t="s">
        <v>83</v>
      </c>
      <c r="AP739" s="105">
        <f>_xll.qlInterestRateIndexFixingDate(Currency&amp;"ibor"&amp;Tenor,AQ739,Trigger)</f>
        <v>44477</v>
      </c>
      <c r="AQ739" s="105">
        <f>_xll.qlCalendarAdvance(Calendar,AQ738,AO739,"f",,Trigger)</f>
        <v>44481</v>
      </c>
      <c r="AR739" s="105">
        <f>_xll.qlInterestRateIndexMaturity(Currency&amp;"ibor"&amp;Tenor,AQ739,Trigger)</f>
        <v>44512</v>
      </c>
      <c r="AS739" s="257">
        <f>_xll.qlIndexFixing($AC$5,AP739,TRUE,_xll.ohTrigger(Trigger,Trigger1M))</f>
        <v>1.0710643481873103E-2</v>
      </c>
      <c r="AT739" s="257">
        <f>_xll.qlIndexFixing($AU$1,AP739,TRUE,_xll.ohTrigger(Trigger,Trigger1M))</f>
        <v>1.0400401027681829E-2</v>
      </c>
    </row>
    <row r="740" spans="41:46" ht="11.25" customHeight="1" x14ac:dyDescent="0.25">
      <c r="AO740" s="106" t="s">
        <v>83</v>
      </c>
      <c r="AP740" s="105">
        <f>_xll.qlInterestRateIndexFixingDate(Currency&amp;"ibor"&amp;Tenor,AQ740,Trigger)</f>
        <v>44484</v>
      </c>
      <c r="AQ740" s="105">
        <f>_xll.qlCalendarAdvance(Calendar,AQ739,AO740,"f",,Trigger)</f>
        <v>44488</v>
      </c>
      <c r="AR740" s="105">
        <f>_xll.qlInterestRateIndexMaturity(Currency&amp;"ibor"&amp;Tenor,AQ740,Trigger)</f>
        <v>44519</v>
      </c>
      <c r="AS740" s="257">
        <f>_xll.qlIndexFixing($AC$5,AP740,TRUE,_xll.ohTrigger(Trigger,Trigger1M))</f>
        <v>1.0754220158658819E-2</v>
      </c>
      <c r="AT740" s="257">
        <f>_xll.qlIndexFixing($AU$1,AP740,TRUE,_xll.ohTrigger(Trigger,Trigger1M))</f>
        <v>1.0442433270784666E-2</v>
      </c>
    </row>
    <row r="741" spans="41:46" ht="11.25" customHeight="1" x14ac:dyDescent="0.25">
      <c r="AO741" s="106" t="s">
        <v>83</v>
      </c>
      <c r="AP741" s="105">
        <f>_xll.qlInterestRateIndexFixingDate(Currency&amp;"ibor"&amp;Tenor,AQ741,Trigger)</f>
        <v>44491</v>
      </c>
      <c r="AQ741" s="105">
        <f>_xll.qlCalendarAdvance(Calendar,AQ740,AO741,"f",,Trigger)</f>
        <v>44495</v>
      </c>
      <c r="AR741" s="105">
        <f>_xll.qlInterestRateIndexMaturity(Currency&amp;"ibor"&amp;Tenor,AQ741,Trigger)</f>
        <v>44526</v>
      </c>
      <c r="AS741" s="257">
        <f>_xll.qlIndexFixing($AC$5,AP741,TRUE,_xll.ohTrigger(Trigger,Trigger1M))</f>
        <v>1.0797796998813208E-2</v>
      </c>
      <c r="AT741" s="257">
        <f>_xll.qlIndexFixing($AU$1,AP741,TRUE,_xll.ohTrigger(Trigger,Trigger1M))</f>
        <v>1.0484197949563259E-2</v>
      </c>
    </row>
    <row r="742" spans="41:46" ht="11.25" customHeight="1" x14ac:dyDescent="0.25">
      <c r="AO742" s="106" t="s">
        <v>83</v>
      </c>
      <c r="AP742" s="105">
        <f>_xll.qlInterestRateIndexFixingDate(Currency&amp;"ibor"&amp;Tenor,AQ742,Trigger)</f>
        <v>44498</v>
      </c>
      <c r="AQ742" s="105">
        <f>_xll.qlCalendarAdvance(Calendar,AQ741,AO742,"f",,Trigger)</f>
        <v>44502</v>
      </c>
      <c r="AR742" s="105">
        <f>_xll.qlInterestRateIndexMaturity(Currency&amp;"ibor"&amp;Tenor,AQ742,Trigger)</f>
        <v>44532</v>
      </c>
      <c r="AS742" s="257">
        <f>_xll.qlIndexFixing($AC$5,AP742,TRUE,_xll.ohTrigger(Trigger,Trigger1M))</f>
        <v>1.0838098256300555E-2</v>
      </c>
      <c r="AT742" s="257">
        <f>_xll.qlIndexFixing($AU$1,AP742,TRUE,_xll.ohTrigger(Trigger,Trigger1M))</f>
        <v>1.0522597621312357E-2</v>
      </c>
    </row>
    <row r="743" spans="41:46" ht="11.25" customHeight="1" x14ac:dyDescent="0.25">
      <c r="AO743" s="106" t="s">
        <v>83</v>
      </c>
      <c r="AP743" s="105">
        <f>_xll.qlInterestRateIndexFixingDate(Currency&amp;"ibor"&amp;Tenor,AQ743,Trigger)</f>
        <v>44505</v>
      </c>
      <c r="AQ743" s="105">
        <f>_xll.qlCalendarAdvance(Calendar,AQ742,AO743,"f",,Trigger)</f>
        <v>44509</v>
      </c>
      <c r="AR743" s="105">
        <f>_xll.qlInterestRateIndexMaturity(Currency&amp;"ibor"&amp;Tenor,AQ743,Trigger)</f>
        <v>44539</v>
      </c>
      <c r="AS743" s="257">
        <f>_xll.qlIndexFixing($AC$5,AP743,TRUE,_xll.ohTrigger(Trigger,Trigger1M))</f>
        <v>1.0881674097571903E-2</v>
      </c>
      <c r="AT743" s="257">
        <f>_xll.qlIndexFixing($AU$1,AP743,TRUE,_xll.ohTrigger(Trigger,Trigger1M))</f>
        <v>1.0563836547199834E-2</v>
      </c>
    </row>
    <row r="744" spans="41:46" ht="11.25" customHeight="1" x14ac:dyDescent="0.25">
      <c r="AO744" s="106" t="s">
        <v>83</v>
      </c>
      <c r="AP744" s="105">
        <f>_xll.qlInterestRateIndexFixingDate(Currency&amp;"ibor"&amp;Tenor,AQ744,Trigger)</f>
        <v>44512</v>
      </c>
      <c r="AQ744" s="105">
        <f>_xll.qlCalendarAdvance(Calendar,AQ743,AO744,"f",,Trigger)</f>
        <v>44516</v>
      </c>
      <c r="AR744" s="105">
        <f>_xll.qlInterestRateIndexMaturity(Currency&amp;"ibor"&amp;Tenor,AQ744,Trigger)</f>
        <v>44546</v>
      </c>
      <c r="AS744" s="257">
        <f>_xll.qlIndexFixing($AC$5,AP744,TRUE,_xll.ohTrigger(Trigger,Trigger1M))</f>
        <v>1.0925250096938122E-2</v>
      </c>
      <c r="AT744" s="257">
        <f>_xll.qlIndexFixing($AU$1,AP744,TRUE,_xll.ohTrigger(Trigger,Trigger1M))</f>
        <v>1.0604798902126511E-2</v>
      </c>
    </row>
    <row r="745" spans="41:46" ht="11.25" customHeight="1" x14ac:dyDescent="0.25">
      <c r="AO745" s="106" t="s">
        <v>83</v>
      </c>
      <c r="AP745" s="105">
        <f>_xll.qlInterestRateIndexFixingDate(Currency&amp;"ibor"&amp;Tenor,AQ745,Trigger)</f>
        <v>44519</v>
      </c>
      <c r="AQ745" s="105">
        <f>_xll.qlCalendarAdvance(Calendar,AQ744,AO745,"f",,Trigger)</f>
        <v>44523</v>
      </c>
      <c r="AR745" s="105">
        <f>_xll.qlInterestRateIndexMaturity(Currency&amp;"ibor"&amp;Tenor,AQ745,Trigger)</f>
        <v>44553</v>
      </c>
      <c r="AS745" s="257">
        <f>_xll.qlIndexFixing($AC$5,AP745,TRUE,_xll.ohTrigger(Trigger,Trigger1M))</f>
        <v>1.0968826254401876E-2</v>
      </c>
      <c r="AT745" s="257">
        <f>_xll.qlIndexFixing($AU$1,AP745,TRUE,_xll.ohTrigger(Trigger,Trigger1M))</f>
        <v>1.0645481609625307E-2</v>
      </c>
    </row>
    <row r="746" spans="41:46" ht="11.25" customHeight="1" x14ac:dyDescent="0.25">
      <c r="AO746" s="106" t="s">
        <v>83</v>
      </c>
      <c r="AP746" s="105">
        <f>_xll.qlInterestRateIndexFixingDate(Currency&amp;"ibor"&amp;Tenor,AQ746,Trigger)</f>
        <v>44526</v>
      </c>
      <c r="AQ746" s="105">
        <f>_xll.qlCalendarAdvance(Calendar,AQ745,AO746,"f",,Trigger)</f>
        <v>44530</v>
      </c>
      <c r="AR746" s="105">
        <f>_xll.qlInterestRateIndexMaturity(Currency&amp;"ibor"&amp;Tenor,AQ746,Trigger)</f>
        <v>44561</v>
      </c>
      <c r="AS746" s="257">
        <f>_xll.qlIndexFixing($AC$5,AP746,TRUE,_xll.ohTrigger(Trigger,Trigger1M))</f>
        <v>1.1015683650117833E-2</v>
      </c>
      <c r="AT746" s="257">
        <f>_xll.qlIndexFixing($AU$1,AP746,TRUE,_xll.ohTrigger(Trigger,Trigger1M))</f>
        <v>1.068890019736087E-2</v>
      </c>
    </row>
    <row r="747" spans="41:46" ht="11.25" customHeight="1" x14ac:dyDescent="0.25">
      <c r="AO747" s="106" t="s">
        <v>83</v>
      </c>
      <c r="AP747" s="105">
        <f>_xll.qlInterestRateIndexFixingDate(Currency&amp;"ibor"&amp;Tenor,AQ747,Trigger)</f>
        <v>44533</v>
      </c>
      <c r="AQ747" s="105">
        <f>_xll.qlCalendarAdvance(Calendar,AQ746,AO747,"f",,Trigger)</f>
        <v>44537</v>
      </c>
      <c r="AR747" s="105">
        <f>_xll.qlInterestRateIndexMaturity(Currency&amp;"ibor"&amp;Tenor,AQ747,Trigger)</f>
        <v>44568</v>
      </c>
      <c r="AS747" s="257">
        <f>_xll.qlIndexFixing($AC$5,AP747,TRUE,_xll.ohTrigger(Trigger,Trigger1M))</f>
        <v>1.1059261470491999E-2</v>
      </c>
      <c r="AT747" s="257">
        <f>_xll.qlIndexFixing($AU$1,AP747,TRUE,_xll.ohTrigger(Trigger,Trigger1M))</f>
        <v>1.072899488112493E-2</v>
      </c>
    </row>
    <row r="748" spans="41:46" ht="11.25" customHeight="1" x14ac:dyDescent="0.25">
      <c r="AO748" s="106" t="s">
        <v>83</v>
      </c>
      <c r="AP748" s="105">
        <f>_xll.qlInterestRateIndexFixingDate(Currency&amp;"ibor"&amp;Tenor,AQ748,Trigger)</f>
        <v>44540</v>
      </c>
      <c r="AQ748" s="105">
        <f>_xll.qlCalendarAdvance(Calendar,AQ747,AO748,"f",,Trigger)</f>
        <v>44544</v>
      </c>
      <c r="AR748" s="105">
        <f>_xll.qlInterestRateIndexMaturity(Currency&amp;"ibor"&amp;Tenor,AQ748,Trigger)</f>
        <v>44575</v>
      </c>
      <c r="AS748" s="257">
        <f>_xll.qlIndexFixing($AC$5,AP748,TRUE,_xll.ohTrigger(Trigger,Trigger1M))</f>
        <v>1.1102839454237415E-2</v>
      </c>
      <c r="AT748" s="257">
        <f>_xll.qlIndexFixing($AU$1,AP748,TRUE,_xll.ohTrigger(Trigger,Trigger1M))</f>
        <v>1.0768800463988351E-2</v>
      </c>
    </row>
    <row r="749" spans="41:46" ht="11.25" customHeight="1" x14ac:dyDescent="0.25">
      <c r="AO749" s="106" t="s">
        <v>83</v>
      </c>
      <c r="AP749" s="105">
        <f>_xll.qlInterestRateIndexFixingDate(Currency&amp;"ibor"&amp;Tenor,AQ749,Trigger)</f>
        <v>44547</v>
      </c>
      <c r="AQ749" s="105">
        <f>_xll.qlCalendarAdvance(Calendar,AQ748,AO749,"f",,Trigger)</f>
        <v>44551</v>
      </c>
      <c r="AR749" s="105">
        <f>_xll.qlInterestRateIndexMaturity(Currency&amp;"ibor"&amp;Tenor,AQ749,Trigger)</f>
        <v>44582</v>
      </c>
      <c r="AS749" s="257">
        <f>_xll.qlIndexFixing($AC$5,AP749,TRUE,_xll.ohTrigger(Trigger,Trigger1M))</f>
        <v>1.1146417601356663E-2</v>
      </c>
      <c r="AT749" s="257">
        <f>_xll.qlIndexFixing($AU$1,AP749,TRUE,_xll.ohTrigger(Trigger,Trigger1M))</f>
        <v>1.0808313869214848E-2</v>
      </c>
    </row>
    <row r="750" spans="41:46" ht="11.25" customHeight="1" x14ac:dyDescent="0.25">
      <c r="AO750" s="106" t="s">
        <v>83</v>
      </c>
      <c r="AP750" s="105">
        <f>_xll.qlInterestRateIndexFixingDate(Currency&amp;"ibor"&amp;Tenor,AQ750,Trigger)</f>
        <v>44554</v>
      </c>
      <c r="AQ750" s="105">
        <f>_xll.qlCalendarAdvance(Calendar,AQ749,AO750,"f",,Trigger)</f>
        <v>44558</v>
      </c>
      <c r="AR750" s="105">
        <f>_xll.qlInterestRateIndexMaturity(Currency&amp;"ibor"&amp;Tenor,AQ750,Trigger)</f>
        <v>44589</v>
      </c>
      <c r="AS750" s="257">
        <f>_xll.qlIndexFixing($AC$5,AP750,TRUE,_xll.ohTrigger(Trigger,Trigger1M))</f>
        <v>1.1189995911849743E-2</v>
      </c>
      <c r="AT750" s="257">
        <f>_xll.qlIndexFixing($AU$1,AP750,TRUE,_xll.ohTrigger(Trigger,Trigger1M))</f>
        <v>1.0847532020039774E-2</v>
      </c>
    </row>
    <row r="751" spans="41:46" ht="11.25" customHeight="1" x14ac:dyDescent="0.25">
      <c r="AO751" s="106" t="s">
        <v>83</v>
      </c>
      <c r="AP751" s="105">
        <f>_xll.qlInterestRateIndexFixingDate(Currency&amp;"ibor"&amp;Tenor,AQ751,Trigger)</f>
        <v>44561</v>
      </c>
      <c r="AQ751" s="105">
        <f>_xll.qlCalendarAdvance(Calendar,AQ750,AO751,"f",,Trigger)</f>
        <v>44565</v>
      </c>
      <c r="AR751" s="105">
        <f>_xll.qlInterestRateIndexMaturity(Currency&amp;"ibor"&amp;Tenor,AQ751,Trigger)</f>
        <v>44596</v>
      </c>
      <c r="AS751" s="257">
        <f>_xll.qlIndexFixing($AC$5,AP751,TRUE,_xll.ohTrigger(Trigger,Trigger1M))</f>
        <v>1.1233574385716651E-2</v>
      </c>
      <c r="AT751" s="257">
        <f>_xll.qlIndexFixing($AU$1,AP751,TRUE,_xll.ohTrigger(Trigger,Trigger1M))</f>
        <v>1.0886451839680424E-2</v>
      </c>
    </row>
    <row r="752" spans="41:46" ht="11.25" customHeight="1" x14ac:dyDescent="0.25">
      <c r="AO752" s="106" t="s">
        <v>83</v>
      </c>
      <c r="AP752" s="105">
        <f>_xll.qlInterestRateIndexFixingDate(Currency&amp;"ibor"&amp;Tenor,AQ752,Trigger)</f>
        <v>44568</v>
      </c>
      <c r="AQ752" s="105">
        <f>_xll.qlCalendarAdvance(Calendar,AQ751,AO752,"f",,Trigger)</f>
        <v>44572</v>
      </c>
      <c r="AR752" s="105">
        <f>_xll.qlInterestRateIndexMaturity(Currency&amp;"ibor"&amp;Tenor,AQ752,Trigger)</f>
        <v>44603</v>
      </c>
      <c r="AS752" s="257">
        <f>_xll.qlIndexFixing($AC$5,AP752,TRUE,_xll.ohTrigger(Trigger,Trigger1M))</f>
        <v>1.1277153022957391E-2</v>
      </c>
      <c r="AT752" s="257">
        <f>_xll.qlIndexFixing($AU$1,AP752,TRUE,_xll.ohTrigger(Trigger,Trigger1M))</f>
        <v>1.0925070251336055E-2</v>
      </c>
    </row>
    <row r="753" spans="41:46" ht="11.25" customHeight="1" x14ac:dyDescent="0.25">
      <c r="AO753" s="106" t="s">
        <v>83</v>
      </c>
      <c r="AP753" s="105">
        <f>_xll.qlInterestRateIndexFixingDate(Currency&amp;"ibor"&amp;Tenor,AQ753,Trigger)</f>
        <v>44575</v>
      </c>
      <c r="AQ753" s="105">
        <f>_xll.qlCalendarAdvance(Calendar,AQ752,AO753,"f",,Trigger)</f>
        <v>44579</v>
      </c>
      <c r="AR753" s="105">
        <f>_xll.qlInterestRateIndexMaturity(Currency&amp;"ibor"&amp;Tenor,AQ753,Trigger)</f>
        <v>44610</v>
      </c>
      <c r="AS753" s="257">
        <f>_xll.qlIndexFixing($AC$5,AP753,TRUE,_xll.ohTrigger(Trigger,Trigger1M))</f>
        <v>1.1320731823577119E-2</v>
      </c>
      <c r="AT753" s="257">
        <f>_xll.qlIndexFixing($AU$1,AP753,TRUE,_xll.ohTrigger(Trigger,Trigger1M))</f>
        <v>1.0963384178195599E-2</v>
      </c>
    </row>
    <row r="754" spans="41:46" ht="11.25" customHeight="1" x14ac:dyDescent="0.25">
      <c r="AO754" s="106" t="s">
        <v>83</v>
      </c>
      <c r="AP754" s="105">
        <f>_xll.qlInterestRateIndexFixingDate(Currency&amp;"ibor"&amp;Tenor,AQ754,Trigger)</f>
        <v>44582</v>
      </c>
      <c r="AQ754" s="105">
        <f>_xll.qlCalendarAdvance(Calendar,AQ753,AO754,"f",,Trigger)</f>
        <v>44586</v>
      </c>
      <c r="AR754" s="105">
        <f>_xll.qlInterestRateIndexMaturity(Currency&amp;"ibor"&amp;Tenor,AQ754,Trigger)</f>
        <v>44617</v>
      </c>
      <c r="AS754" s="257">
        <f>_xll.qlIndexFixing($AC$5,AP754,TRUE,_xll.ohTrigger(Trigger,Trigger1M))</f>
        <v>1.1364310787568098E-2</v>
      </c>
      <c r="AT754" s="257">
        <f>_xll.qlIndexFixing($AU$1,AP754,TRUE,_xll.ohTrigger(Trigger,Trigger1M))</f>
        <v>1.1001390543422206E-2</v>
      </c>
    </row>
    <row r="755" spans="41:46" ht="11.25" customHeight="1" x14ac:dyDescent="0.25">
      <c r="AO755" s="106" t="s">
        <v>83</v>
      </c>
      <c r="AP755" s="105">
        <f>_xll.qlInterestRateIndexFixingDate(Currency&amp;"ibor"&amp;Tenor,AQ755,Trigger)</f>
        <v>44589</v>
      </c>
      <c r="AQ755" s="105">
        <f>_xll.qlCalendarAdvance(Calendar,AQ754,AO755,"f",,Trigger)</f>
        <v>44593</v>
      </c>
      <c r="AR755" s="105">
        <f>_xll.qlInterestRateIndexMaturity(Currency&amp;"ibor"&amp;Tenor,AQ755,Trigger)</f>
        <v>44621</v>
      </c>
      <c r="AS755" s="257">
        <f>_xll.qlIndexFixing($AC$5,AP755,TRUE,_xll.ohTrigger(Trigger,Trigger1M))</f>
        <v>1.1398010348508323E-2</v>
      </c>
      <c r="AT755" s="257">
        <f>_xll.qlIndexFixing($AU$1,AP755,TRUE,_xll.ohTrigger(Trigger,Trigger1M))</f>
        <v>1.1030575211845901E-2</v>
      </c>
    </row>
    <row r="756" spans="41:46" ht="11.25" customHeight="1" x14ac:dyDescent="0.25">
      <c r="AO756" s="106" t="s">
        <v>83</v>
      </c>
      <c r="AP756" s="105">
        <f>_xll.qlInterestRateIndexFixingDate(Currency&amp;"ibor"&amp;Tenor,AQ756,Trigger)</f>
        <v>44596</v>
      </c>
      <c r="AQ756" s="105">
        <f>_xll.qlCalendarAdvance(Calendar,AQ755,AO756,"f",,Trigger)</f>
        <v>44600</v>
      </c>
      <c r="AR756" s="105">
        <f>_xll.qlInterestRateIndexMaturity(Currency&amp;"ibor"&amp;Tenor,AQ756,Trigger)</f>
        <v>44628</v>
      </c>
      <c r="AS756" s="257">
        <f>_xll.qlIndexFixing($AC$5,AP756,TRUE,_xll.ohTrigger(Trigger,Trigger1M))</f>
        <v>1.1441585459065325E-2</v>
      </c>
      <c r="AT756" s="257">
        <f>_xll.qlIndexFixing($AU$1,AP756,TRUE,_xll.ohTrigger(Trigger,Trigger1M))</f>
        <v>1.1068021723120554E-2</v>
      </c>
    </row>
    <row r="757" spans="41:46" ht="11.25" customHeight="1" x14ac:dyDescent="0.25">
      <c r="AO757" s="106" t="s">
        <v>83</v>
      </c>
      <c r="AP757" s="105">
        <f>_xll.qlInterestRateIndexFixingDate(Currency&amp;"ibor"&amp;Tenor,AQ757,Trigger)</f>
        <v>44603</v>
      </c>
      <c r="AQ757" s="105">
        <f>_xll.qlCalendarAdvance(Calendar,AQ756,AO757,"f",,Trigger)</f>
        <v>44607</v>
      </c>
      <c r="AR757" s="105">
        <f>_xll.qlInterestRateIndexMaturity(Currency&amp;"ibor"&amp;Tenor,AQ757,Trigger)</f>
        <v>44635</v>
      </c>
      <c r="AS757" s="257">
        <f>_xll.qlIndexFixing($AC$5,AP757,TRUE,_xll.ohTrigger(Trigger,Trigger1M))</f>
        <v>1.1485160717175726E-2</v>
      </c>
      <c r="AT757" s="257">
        <f>_xll.qlIndexFixing($AU$1,AP757,TRUE,_xll.ohTrigger(Trigger,Trigger1M))</f>
        <v>1.110515211906701E-2</v>
      </c>
    </row>
    <row r="758" spans="41:46" ht="11.25" customHeight="1" x14ac:dyDescent="0.25">
      <c r="AO758" s="106" t="s">
        <v>83</v>
      </c>
      <c r="AP758" s="105">
        <f>_xll.qlInterestRateIndexFixingDate(Currency&amp;"ibor"&amp;Tenor,AQ758,Trigger)</f>
        <v>44610</v>
      </c>
      <c r="AQ758" s="105">
        <f>_xll.qlCalendarAdvance(Calendar,AQ757,AO758,"f",,Trigger)</f>
        <v>44614</v>
      </c>
      <c r="AR758" s="105">
        <f>_xll.qlInterestRateIndexMaturity(Currency&amp;"ibor"&amp;Tenor,AQ758,Trigger)</f>
        <v>44642</v>
      </c>
      <c r="AS758" s="257">
        <f>_xll.qlIndexFixing($AC$5,AP758,TRUE,_xll.ohTrigger(Trigger,Trigger1M))</f>
        <v>1.1528736122836669E-2</v>
      </c>
      <c r="AT758" s="257">
        <f>_xll.qlIndexFixing($AU$1,AP758,TRUE,_xll.ohTrigger(Trigger,Trigger1M))</f>
        <v>1.1141963323377484E-2</v>
      </c>
    </row>
    <row r="759" spans="41:46" ht="11.25" customHeight="1" x14ac:dyDescent="0.25">
      <c r="AO759" s="106" t="s">
        <v>83</v>
      </c>
      <c r="AP759" s="105">
        <f>_xll.qlInterestRateIndexFixingDate(Currency&amp;"ibor"&amp;Tenor,AQ759,Trigger)</f>
        <v>44617</v>
      </c>
      <c r="AQ759" s="105">
        <f>_xll.qlCalendarAdvance(Calendar,AQ758,AO759,"f",,Trigger)</f>
        <v>44621</v>
      </c>
      <c r="AR759" s="105">
        <f>_xll.qlInterestRateIndexMaturity(Currency&amp;"ibor"&amp;Tenor,AQ759,Trigger)</f>
        <v>44652</v>
      </c>
      <c r="AS759" s="257">
        <f>_xll.qlIndexFixing($AC$5,AP759,TRUE,_xll.ohTrigger(Trigger,Trigger1M))</f>
        <v>1.1582208058194919E-2</v>
      </c>
      <c r="AT759" s="257">
        <f>_xll.qlIndexFixing($AU$1,AP759,TRUE,_xll.ohTrigger(Trigger,Trigger1M))</f>
        <v>1.1186701254801916E-2</v>
      </c>
    </row>
    <row r="760" spans="41:46" ht="11.25" customHeight="1" x14ac:dyDescent="0.25">
      <c r="AO760" s="106" t="s">
        <v>83</v>
      </c>
      <c r="AP760" s="105">
        <f>_xll.qlInterestRateIndexFixingDate(Currency&amp;"ibor"&amp;Tenor,AQ760,Trigger)</f>
        <v>44624</v>
      </c>
      <c r="AQ760" s="105">
        <f>_xll.qlCalendarAdvance(Calendar,AQ759,AO760,"f",,Trigger)</f>
        <v>44628</v>
      </c>
      <c r="AR760" s="105">
        <f>_xll.qlInterestRateIndexMaturity(Currency&amp;"ibor"&amp;Tenor,AQ760,Trigger)</f>
        <v>44659</v>
      </c>
      <c r="AS760" s="257">
        <f>_xll.qlIndexFixing($AC$5,AP760,TRUE,_xll.ohTrigger(Trigger,Trigger1M))</f>
        <v>1.1625788002457246E-2</v>
      </c>
      <c r="AT760" s="257">
        <f>_xll.qlIndexFixing($AU$1,AP760,TRUE,_xll.ohTrigger(Trigger,Trigger1M))</f>
        <v>1.1222797635886066E-2</v>
      </c>
    </row>
    <row r="761" spans="41:46" ht="11.25" customHeight="1" x14ac:dyDescent="0.25">
      <c r="AO761" s="106" t="s">
        <v>83</v>
      </c>
      <c r="AP761" s="105">
        <f>_xll.qlInterestRateIndexFixingDate(Currency&amp;"ibor"&amp;Tenor,AQ761,Trigger)</f>
        <v>44631</v>
      </c>
      <c r="AQ761" s="105">
        <f>_xll.qlCalendarAdvance(Calendar,AQ760,AO761,"f",,Trigger)</f>
        <v>44635</v>
      </c>
      <c r="AR761" s="105">
        <f>_xll.qlInterestRateIndexMaturity(Currency&amp;"ibor"&amp;Tenor,AQ761,Trigger)</f>
        <v>44670</v>
      </c>
      <c r="AS761" s="257">
        <f>_xll.qlIndexFixing($AC$5,AP761,TRUE,_xll.ohTrigger(Trigger,Trigger1M))</f>
        <v>1.1682577516509949E-2</v>
      </c>
      <c r="AT761" s="257">
        <f>_xll.qlIndexFixing($AU$1,AP761,TRUE,_xll.ohTrigger(Trigger,Trigger1M))</f>
        <v>1.1269353730130556E-2</v>
      </c>
    </row>
    <row r="762" spans="41:46" ht="11.25" customHeight="1" x14ac:dyDescent="0.25">
      <c r="AO762" s="106" t="s">
        <v>83</v>
      </c>
      <c r="AP762" s="105">
        <f>_xll.qlInterestRateIndexFixingDate(Currency&amp;"ibor"&amp;Tenor,AQ762,Trigger)</f>
        <v>44638</v>
      </c>
      <c r="AQ762" s="105">
        <f>_xll.qlCalendarAdvance(Calendar,AQ761,AO762,"f",,Trigger)</f>
        <v>44642</v>
      </c>
      <c r="AR762" s="105">
        <f>_xll.qlInterestRateIndexMaturity(Currency&amp;"ibor"&amp;Tenor,AQ762,Trigger)</f>
        <v>44673</v>
      </c>
      <c r="AS762" s="257">
        <f>_xll.qlIndexFixing($AC$5,AP762,TRUE,_xll.ohTrigger(Trigger,Trigger1M))</f>
        <v>1.1712948381121444E-2</v>
      </c>
      <c r="AT762" s="257">
        <f>_xll.qlIndexFixing($AU$1,AP762,TRUE,_xll.ohTrigger(Trigger,Trigger1M))</f>
        <v>1.1294000021504562E-2</v>
      </c>
    </row>
    <row r="763" spans="41:46" ht="11.25" customHeight="1" x14ac:dyDescent="0.25">
      <c r="AO763" s="106" t="s">
        <v>83</v>
      </c>
      <c r="AP763" s="105">
        <f>_xll.qlInterestRateIndexFixingDate(Currency&amp;"ibor"&amp;Tenor,AQ763,Trigger)</f>
        <v>44645</v>
      </c>
      <c r="AQ763" s="105">
        <f>_xll.qlCalendarAdvance(Calendar,AQ762,AO763,"f",,Trigger)</f>
        <v>44649</v>
      </c>
      <c r="AR763" s="105">
        <f>_xll.qlInterestRateIndexMaturity(Currency&amp;"ibor"&amp;Tenor,AQ763,Trigger)</f>
        <v>44680</v>
      </c>
      <c r="AS763" s="257">
        <f>_xll.qlIndexFixing($AC$5,AP763,TRUE,_xll.ohTrigger(Trigger,Trigger1M))</f>
        <v>1.1756528815525892E-2</v>
      </c>
      <c r="AT763" s="257">
        <f>_xll.qlIndexFixing($AU$1,AP763,TRUE,_xll.ohTrigger(Trigger,Trigger1M))</f>
        <v>1.1329099872156346E-2</v>
      </c>
    </row>
    <row r="764" spans="41:46" ht="11.25" customHeight="1" x14ac:dyDescent="0.25">
      <c r="AO764" s="106" t="s">
        <v>83</v>
      </c>
      <c r="AP764" s="105">
        <f>_xll.qlInterestRateIndexFixingDate(Currency&amp;"ibor"&amp;Tenor,AQ764,Trigger)</f>
        <v>44652</v>
      </c>
      <c r="AQ764" s="105">
        <f>_xll.qlCalendarAdvance(Calendar,AQ763,AO764,"f",,Trigger)</f>
        <v>44656</v>
      </c>
      <c r="AR764" s="105">
        <f>_xll.qlInterestRateIndexMaturity(Currency&amp;"ibor"&amp;Tenor,AQ764,Trigger)</f>
        <v>44686</v>
      </c>
      <c r="AS764" s="257">
        <f>_xll.qlIndexFixing($AC$5,AP764,TRUE,_xll.ohTrigger(Trigger,Trigger1M))</f>
        <v>1.179680328512589E-2</v>
      </c>
      <c r="AT764" s="257">
        <f>_xll.qlIndexFixing($AU$1,AP764,TRUE,_xll.ohTrigger(Trigger,Trigger1M))</f>
        <v>1.1361228195505113E-2</v>
      </c>
    </row>
    <row r="765" spans="41:46" ht="11.25" customHeight="1" x14ac:dyDescent="0.25">
      <c r="AO765" s="106" t="s">
        <v>83</v>
      </c>
      <c r="AP765" s="105">
        <f>_xll.qlInterestRateIndexFixingDate(Currency&amp;"ibor"&amp;Tenor,AQ765,Trigger)</f>
        <v>44659</v>
      </c>
      <c r="AQ765" s="105">
        <f>_xll.qlCalendarAdvance(Calendar,AQ764,AO765,"f",,Trigger)</f>
        <v>44663</v>
      </c>
      <c r="AR765" s="105">
        <f>_xll.qlInterestRateIndexMaturity(Currency&amp;"ibor"&amp;Tenor,AQ765,Trigger)</f>
        <v>44693</v>
      </c>
      <c r="AS765" s="257">
        <f>_xll.qlIndexFixing($AC$5,AP765,TRUE,_xll.ohTrigger(Trigger,Trigger1M))</f>
        <v>1.1840382604620281E-2</v>
      </c>
      <c r="AT765" s="257">
        <f>_xll.qlIndexFixing($AU$1,AP765,TRUE,_xll.ohTrigger(Trigger,Trigger1M))</f>
        <v>1.1395671867419743E-2</v>
      </c>
    </row>
    <row r="766" spans="41:46" ht="11.25" customHeight="1" x14ac:dyDescent="0.25">
      <c r="AO766" s="106" t="s">
        <v>83</v>
      </c>
      <c r="AP766" s="105">
        <f>_xll.qlInterestRateIndexFixingDate(Currency&amp;"ibor"&amp;Tenor,AQ766,Trigger)</f>
        <v>44664</v>
      </c>
      <c r="AQ766" s="105">
        <f>_xll.qlCalendarAdvance(Calendar,AQ765,AO766,"f",,Trigger)</f>
        <v>44670</v>
      </c>
      <c r="AR766" s="105">
        <f>_xll.qlInterestRateIndexMaturity(Currency&amp;"ibor"&amp;Tenor,AQ766,Trigger)</f>
        <v>44700</v>
      </c>
      <c r="AS766" s="257">
        <f>_xll.qlIndexFixing($AC$5,AP766,TRUE,_xll.ohTrigger(Trigger,Trigger1M))</f>
        <v>1.188396208222553E-2</v>
      </c>
      <c r="AT766" s="257">
        <f>_xll.qlIndexFixing($AU$1,AP766,TRUE,_xll.ohTrigger(Trigger,Trigger1M))</f>
        <v>1.142977128210898E-2</v>
      </c>
    </row>
    <row r="767" spans="41:46" ht="11.25" customHeight="1" x14ac:dyDescent="0.25">
      <c r="AO767" s="106" t="s">
        <v>83</v>
      </c>
      <c r="AP767" s="105">
        <f>_xll.qlInterestRateIndexFixingDate(Currency&amp;"ibor"&amp;Tenor,AQ767,Trigger)</f>
        <v>44673</v>
      </c>
      <c r="AQ767" s="105">
        <f>_xll.qlCalendarAdvance(Calendar,AQ766,AO767,"f",,Trigger)</f>
        <v>44677</v>
      </c>
      <c r="AR767" s="105">
        <f>_xll.qlInterestRateIndexMaturity(Currency&amp;"ibor"&amp;Tenor,AQ767,Trigger)</f>
        <v>44707</v>
      </c>
      <c r="AS767" s="257">
        <f>_xll.qlIndexFixing($AC$5,AP767,TRUE,_xll.ohTrigger(Trigger,Trigger1M))</f>
        <v>1.1927541717936307E-2</v>
      </c>
      <c r="AT767" s="257">
        <f>_xll.qlIndexFixing($AU$1,AP767,TRUE,_xll.ohTrigger(Trigger,Trigger1M))</f>
        <v>1.1463523362791328E-2</v>
      </c>
    </row>
    <row r="768" spans="41:46" ht="11.25" customHeight="1" x14ac:dyDescent="0.25">
      <c r="AO768" s="106" t="s">
        <v>83</v>
      </c>
      <c r="AP768" s="105">
        <f>_xll.qlInterestRateIndexFixingDate(Currency&amp;"ibor"&amp;Tenor,AQ768,Trigger)</f>
        <v>44680</v>
      </c>
      <c r="AQ768" s="105">
        <f>_xll.qlCalendarAdvance(Calendar,AQ767,AO768,"f",,Trigger)</f>
        <v>44684</v>
      </c>
      <c r="AR768" s="105">
        <f>_xll.qlInterestRateIndexMaturity(Currency&amp;"ibor"&amp;Tenor,AQ768,Trigger)</f>
        <v>44715</v>
      </c>
      <c r="AS768" s="257">
        <f>_xll.qlIndexFixing($AC$5,AP768,TRUE,_xll.ohTrigger(Trigger,Trigger1M))</f>
        <v>1.1962221924143993E-2</v>
      </c>
      <c r="AT768" s="257">
        <f>_xll.qlIndexFixing($AU$1,AP768,TRUE,_xll.ohTrigger(Trigger,Trigger1M))</f>
        <v>1.1499462655819796E-2</v>
      </c>
    </row>
    <row r="769" spans="41:46" ht="11.25" customHeight="1" x14ac:dyDescent="0.25">
      <c r="AO769" s="106" t="s">
        <v>83</v>
      </c>
      <c r="AP769" s="105">
        <f>_xll.qlInterestRateIndexFixingDate(Currency&amp;"ibor"&amp;Tenor,AQ769,Trigger)</f>
        <v>44687</v>
      </c>
      <c r="AQ769" s="105">
        <f>_xll.qlCalendarAdvance(Calendar,AQ768,AO769,"f",,Trigger)</f>
        <v>44691</v>
      </c>
      <c r="AR769" s="105">
        <f>_xll.qlInterestRateIndexMaturity(Currency&amp;"ibor"&amp;Tenor,AQ769,Trigger)</f>
        <v>44722</v>
      </c>
      <c r="AS769" s="257">
        <f>_xll.qlIndexFixing($AC$5,AP769,TRUE,_xll.ohTrigger(Trigger,Trigger1M))</f>
        <v>1.1920055815516039E-2</v>
      </c>
      <c r="AT769" s="257">
        <f>_xll.qlIndexFixing($AU$1,AP769,TRUE,_xll.ohTrigger(Trigger,Trigger1M))</f>
        <v>1.1532501954690763E-2</v>
      </c>
    </row>
    <row r="770" spans="41:46" ht="11.25" customHeight="1" x14ac:dyDescent="0.25">
      <c r="AO770" s="106" t="s">
        <v>83</v>
      </c>
      <c r="AP770" s="105">
        <f>_xll.qlInterestRateIndexFixingDate(Currency&amp;"ibor"&amp;Tenor,AQ770,Trigger)</f>
        <v>44694</v>
      </c>
      <c r="AQ770" s="105">
        <f>_xll.qlCalendarAdvance(Calendar,AQ769,AO770,"f",,Trigger)</f>
        <v>44698</v>
      </c>
      <c r="AR770" s="105">
        <f>_xll.qlInterestRateIndexMaturity(Currency&amp;"ibor"&amp;Tenor,AQ770,Trigger)</f>
        <v>44729</v>
      </c>
      <c r="AS770" s="257">
        <f>_xll.qlIndexFixing($AC$5,AP770,TRUE,_xll.ohTrigger(Trigger,Trigger1M))</f>
        <v>1.1877422756378859E-2</v>
      </c>
      <c r="AT770" s="257">
        <f>_xll.qlIndexFixing($AU$1,AP770,TRUE,_xll.ohTrigger(Trigger,Trigger1M))</f>
        <v>1.1565256484862787E-2</v>
      </c>
    </row>
    <row r="771" spans="41:46" ht="11.25" customHeight="1" x14ac:dyDescent="0.25">
      <c r="AO771" s="106" t="s">
        <v>83</v>
      </c>
      <c r="AP771" s="105">
        <f>_xll.qlInterestRateIndexFixingDate(Currency&amp;"ibor"&amp;Tenor,AQ771,Trigger)</f>
        <v>44701</v>
      </c>
      <c r="AQ771" s="105">
        <f>_xll.qlCalendarAdvance(Calendar,AQ770,AO771,"f",,Trigger)</f>
        <v>44705</v>
      </c>
      <c r="AR771" s="105">
        <f>_xll.qlInterestRateIndexMaturity(Currency&amp;"ibor"&amp;Tenor,AQ771,Trigger)</f>
        <v>44736</v>
      </c>
      <c r="AS771" s="257">
        <f>_xll.qlIndexFixing($AC$5,AP771,TRUE,_xll.ohTrigger(Trigger,Trigger1M))</f>
        <v>1.1834322751871566E-2</v>
      </c>
      <c r="AT771" s="257">
        <f>_xll.qlIndexFixing($AU$1,AP771,TRUE,_xll.ohTrigger(Trigger,Trigger1M))</f>
        <v>1.1597786875177167E-2</v>
      </c>
    </row>
    <row r="772" spans="41:46" ht="11.25" customHeight="1" x14ac:dyDescent="0.25">
      <c r="AO772" s="106" t="s">
        <v>83</v>
      </c>
      <c r="AP772" s="105">
        <f>_xll.qlInterestRateIndexFixingDate(Currency&amp;"ibor"&amp;Tenor,AQ772,Trigger)</f>
        <v>44708</v>
      </c>
      <c r="AQ772" s="105">
        <f>_xll.qlCalendarAdvance(Calendar,AQ771,AO772,"f",,Trigger)</f>
        <v>44712</v>
      </c>
      <c r="AR772" s="105">
        <f>_xll.qlInterestRateIndexMaturity(Currency&amp;"ibor"&amp;Tenor,AQ772,Trigger)</f>
        <v>44742</v>
      </c>
      <c r="AS772" s="257">
        <f>_xll.qlIndexFixing($AC$5,AP772,TRUE,_xll.ohTrigger(Trigger,Trigger1M))</f>
        <v>1.1788410847426434E-2</v>
      </c>
      <c r="AT772" s="257">
        <f>_xll.qlIndexFixing($AU$1,AP772,TRUE,_xll.ohTrigger(Trigger,Trigger1M))</f>
        <v>1.1627663365485041E-2</v>
      </c>
    </row>
    <row r="773" spans="41:46" ht="11.25" customHeight="1" x14ac:dyDescent="0.25">
      <c r="AO773" s="106" t="s">
        <v>83</v>
      </c>
      <c r="AP773" s="105">
        <f>_xll.qlInterestRateIndexFixingDate(Currency&amp;"ibor"&amp;Tenor,AQ773,Trigger)</f>
        <v>44715</v>
      </c>
      <c r="AQ773" s="105">
        <f>_xll.qlCalendarAdvance(Calendar,AQ772,AO773,"f",,Trigger)</f>
        <v>44719</v>
      </c>
      <c r="AR773" s="105">
        <f>_xll.qlInterestRateIndexMaturity(Currency&amp;"ibor"&amp;Tenor,AQ773,Trigger)</f>
        <v>44749</v>
      </c>
      <c r="AS773" s="257">
        <f>_xll.qlIndexFixing($AC$5,AP773,TRUE,_xll.ohTrigger(Trigger,Trigger1M))</f>
        <v>1.1804715188178605E-2</v>
      </c>
      <c r="AT773" s="257">
        <f>_xll.qlIndexFixing($AU$1,AP773,TRUE,_xll.ohTrigger(Trigger,Trigger1M))</f>
        <v>1.1659931196998485E-2</v>
      </c>
    </row>
    <row r="774" spans="41:46" ht="11.25" customHeight="1" x14ac:dyDescent="0.25">
      <c r="AO774" s="106" t="s">
        <v>83</v>
      </c>
      <c r="AP774" s="105">
        <f>_xll.qlInterestRateIndexFixingDate(Currency&amp;"ibor"&amp;Tenor,AQ774,Trigger)</f>
        <v>44722</v>
      </c>
      <c r="AQ774" s="105">
        <f>_xll.qlCalendarAdvance(Calendar,AQ773,AO774,"f",,Trigger)</f>
        <v>44726</v>
      </c>
      <c r="AR774" s="105">
        <f>_xll.qlInterestRateIndexMaturity(Currency&amp;"ibor"&amp;Tenor,AQ774,Trigger)</f>
        <v>44756</v>
      </c>
      <c r="AS774" s="257">
        <f>_xll.qlIndexFixing($AC$5,AP774,TRUE,_xll.ohTrigger(Trigger,Trigger1M))</f>
        <v>1.184622600877816E-2</v>
      </c>
      <c r="AT774" s="257">
        <f>_xll.qlIndexFixing($AU$1,AP774,TRUE,_xll.ohTrigger(Trigger,Trigger1M))</f>
        <v>1.1692115710535411E-2</v>
      </c>
    </row>
    <row r="775" spans="41:46" ht="11.25" customHeight="1" x14ac:dyDescent="0.25">
      <c r="AO775" s="106" t="s">
        <v>83</v>
      </c>
      <c r="AP775" s="105">
        <f>_xll.qlInterestRateIndexFixingDate(Currency&amp;"ibor"&amp;Tenor,AQ775,Trigger)</f>
        <v>44729</v>
      </c>
      <c r="AQ775" s="105">
        <f>_xll.qlCalendarAdvance(Calendar,AQ774,AO775,"f",,Trigger)</f>
        <v>44733</v>
      </c>
      <c r="AR775" s="105">
        <f>_xll.qlInterestRateIndexMaturity(Currency&amp;"ibor"&amp;Tenor,AQ775,Trigger)</f>
        <v>44763</v>
      </c>
      <c r="AS775" s="257">
        <f>_xll.qlIndexFixing($AC$5,AP775,TRUE,_xll.ohTrigger(Trigger,Trigger1M))</f>
        <v>1.1887736972830965E-2</v>
      </c>
      <c r="AT775" s="257">
        <f>_xll.qlIndexFixing($AU$1,AP775,TRUE,_xll.ohTrigger(Trigger,Trigger1M))</f>
        <v>1.1724217117361491E-2</v>
      </c>
    </row>
    <row r="776" spans="41:46" ht="11.25" customHeight="1" x14ac:dyDescent="0.25">
      <c r="AO776" s="106" t="s">
        <v>83</v>
      </c>
      <c r="AP776" s="105">
        <f>_xll.qlInterestRateIndexFixingDate(Currency&amp;"ibor"&amp;Tenor,AQ776,Trigger)</f>
        <v>44736</v>
      </c>
      <c r="AQ776" s="105">
        <f>_xll.qlCalendarAdvance(Calendar,AQ775,AO776,"f",,Trigger)</f>
        <v>44740</v>
      </c>
      <c r="AR776" s="105">
        <f>_xll.qlInterestRateIndexMaturity(Currency&amp;"ibor"&amp;Tenor,AQ776,Trigger)</f>
        <v>44770</v>
      </c>
      <c r="AS776" s="257">
        <f>_xll.qlIndexFixing($AC$5,AP776,TRUE,_xll.ohTrigger(Trigger,Trigger1M))</f>
        <v>1.1929248080339683E-2</v>
      </c>
      <c r="AT776" s="257">
        <f>_xll.qlIndexFixing($AU$1,AP776,TRUE,_xll.ohTrigger(Trigger,Trigger1M))</f>
        <v>1.1756235377580637E-2</v>
      </c>
    </row>
    <row r="777" spans="41:46" ht="11.25" customHeight="1" x14ac:dyDescent="0.25">
      <c r="AO777" s="106" t="s">
        <v>83</v>
      </c>
      <c r="AP777" s="105">
        <f>_xll.qlInterestRateIndexFixingDate(Currency&amp;"ibor"&amp;Tenor,AQ777,Trigger)</f>
        <v>44743</v>
      </c>
      <c r="AQ777" s="105">
        <f>_xll.qlCalendarAdvance(Calendar,AQ776,AO777,"f",,Trigger)</f>
        <v>44747</v>
      </c>
      <c r="AR777" s="105">
        <f>_xll.qlInterestRateIndexMaturity(Currency&amp;"ibor"&amp;Tenor,AQ777,Trigger)</f>
        <v>44778</v>
      </c>
      <c r="AS777" s="257">
        <f>_xll.qlIndexFixing($AC$5,AP777,TRUE,_xll.ohTrigger(Trigger,Trigger1M))</f>
        <v>1.1973923487263755E-2</v>
      </c>
      <c r="AT777" s="257">
        <f>_xll.qlIndexFixing($AU$1,AP777,TRUE,_xll.ohTrigger(Trigger,Trigger1M))</f>
        <v>1.179063703691639E-2</v>
      </c>
    </row>
    <row r="778" spans="41:46" ht="11.25" customHeight="1" x14ac:dyDescent="0.25">
      <c r="AO778" s="106" t="s">
        <v>83</v>
      </c>
      <c r="AP778" s="105">
        <f>_xll.qlInterestRateIndexFixingDate(Currency&amp;"ibor"&amp;Tenor,AQ778,Trigger)</f>
        <v>44750</v>
      </c>
      <c r="AQ778" s="105">
        <f>_xll.qlCalendarAdvance(Calendar,AQ777,AO778,"f",,Trigger)</f>
        <v>44754</v>
      </c>
      <c r="AR778" s="105">
        <f>_xll.qlInterestRateIndexMaturity(Currency&amp;"ibor"&amp;Tenor,AQ778,Trigger)</f>
        <v>44785</v>
      </c>
      <c r="AS778" s="257">
        <f>_xll.qlIndexFixing($AC$5,AP778,TRUE,_xll.ohTrigger(Trigger,Trigger1M))</f>
        <v>1.2015436274340012E-2</v>
      </c>
      <c r="AT778" s="257">
        <f>_xll.qlIndexFixing($AU$1,AP778,TRUE,_xll.ohTrigger(Trigger,Trigger1M))</f>
        <v>1.1822483979821137E-2</v>
      </c>
    </row>
    <row r="779" spans="41:46" ht="11.25" customHeight="1" x14ac:dyDescent="0.25">
      <c r="AO779" s="106" t="s">
        <v>83</v>
      </c>
      <c r="AP779" s="105">
        <f>_xll.qlInterestRateIndexFixingDate(Currency&amp;"ibor"&amp;Tenor,AQ779,Trigger)</f>
        <v>44757</v>
      </c>
      <c r="AQ779" s="105">
        <f>_xll.qlCalendarAdvance(Calendar,AQ778,AO779,"f",,Trigger)</f>
        <v>44761</v>
      </c>
      <c r="AR779" s="105">
        <f>_xll.qlInterestRateIndexMaturity(Currency&amp;"ibor"&amp;Tenor,AQ779,Trigger)</f>
        <v>44792</v>
      </c>
      <c r="AS779" s="257">
        <f>_xll.qlIndexFixing($AC$5,AP779,TRUE,_xll.ohTrigger(Trigger,Trigger1M))</f>
        <v>1.2056949209661555E-2</v>
      </c>
      <c r="AT779" s="257">
        <f>_xll.qlIndexFixing($AU$1,AP779,TRUE,_xll.ohTrigger(Trigger,Trigger1M))</f>
        <v>1.1854247653656825E-2</v>
      </c>
    </row>
    <row r="780" spans="41:46" ht="11.25" customHeight="1" x14ac:dyDescent="0.25">
      <c r="AO780" s="106" t="s">
        <v>83</v>
      </c>
      <c r="AP780" s="105">
        <f>_xll.qlInterestRateIndexFixingDate(Currency&amp;"ibor"&amp;Tenor,AQ780,Trigger)</f>
        <v>44764</v>
      </c>
      <c r="AQ780" s="105">
        <f>_xll.qlCalendarAdvance(Calendar,AQ779,AO780,"f",,Trigger)</f>
        <v>44768</v>
      </c>
      <c r="AR780" s="105">
        <f>_xll.qlInterestRateIndexMaturity(Currency&amp;"ibor"&amp;Tenor,AQ780,Trigger)</f>
        <v>44799</v>
      </c>
      <c r="AS780" s="257">
        <f>_xll.qlIndexFixing($AC$5,AP780,TRUE,_xll.ohTrigger(Trigger,Trigger1M))</f>
        <v>1.2098462293225807E-2</v>
      </c>
      <c r="AT780" s="257">
        <f>_xll.qlIndexFixing($AU$1,AP780,TRUE,_xll.ohTrigger(Trigger,Trigger1M))</f>
        <v>1.1885928018506997E-2</v>
      </c>
    </row>
    <row r="781" spans="41:46" ht="11.25" customHeight="1" x14ac:dyDescent="0.25">
      <c r="AO781" s="106" t="s">
        <v>83</v>
      </c>
      <c r="AP781" s="105">
        <f>_xll.qlInterestRateIndexFixingDate(Currency&amp;"ibor"&amp;Tenor,AQ781,Trigger)</f>
        <v>44771</v>
      </c>
      <c r="AQ781" s="105">
        <f>_xll.qlCalendarAdvance(Calendar,AQ780,AO781,"f",,Trigger)</f>
        <v>44775</v>
      </c>
      <c r="AR781" s="105">
        <f>_xll.qlInterestRateIndexMaturity(Currency&amp;"ibor"&amp;Tenor,AQ781,Trigger)</f>
        <v>44806</v>
      </c>
      <c r="AS781" s="257">
        <f>_xll.qlIndexFixing($AC$5,AP781,TRUE,_xll.ohTrigger(Trigger,Trigger1M))</f>
        <v>1.2139975525035348E-2</v>
      </c>
      <c r="AT781" s="257">
        <f>_xll.qlIndexFixing($AU$1,AP781,TRUE,_xll.ohTrigger(Trigger,Trigger1M))</f>
        <v>1.1917525034455194E-2</v>
      </c>
    </row>
    <row r="782" spans="41:46" ht="11.25" customHeight="1" x14ac:dyDescent="0.25">
      <c r="AO782" s="106" t="s">
        <v>83</v>
      </c>
      <c r="AP782" s="105">
        <f>_xll.qlInterestRateIndexFixingDate(Currency&amp;"ibor"&amp;Tenor,AQ782,Trigger)</f>
        <v>44778</v>
      </c>
      <c r="AQ782" s="105">
        <f>_xll.qlCalendarAdvance(Calendar,AQ781,AO782,"f",,Trigger)</f>
        <v>44782</v>
      </c>
      <c r="AR782" s="105">
        <f>_xll.qlInterestRateIndexMaturity(Currency&amp;"ibor"&amp;Tenor,AQ782,Trigger)</f>
        <v>44813</v>
      </c>
      <c r="AS782" s="257">
        <f>_xll.qlIndexFixing($AC$5,AP782,TRUE,_xll.ohTrigger(Trigger,Trigger1M))</f>
        <v>1.2181488905087594E-2</v>
      </c>
      <c r="AT782" s="257">
        <f>_xll.qlIndexFixing($AU$1,AP782,TRUE,_xll.ohTrigger(Trigger,Trigger1M))</f>
        <v>1.1949038661592696E-2</v>
      </c>
    </row>
    <row r="783" spans="41:46" ht="11.25" customHeight="1" x14ac:dyDescent="0.25">
      <c r="AO783" s="106" t="s">
        <v>83</v>
      </c>
      <c r="AP783" s="105">
        <f>_xll.qlInterestRateIndexFixingDate(Currency&amp;"ibor"&amp;Tenor,AQ783,Trigger)</f>
        <v>44785</v>
      </c>
      <c r="AQ783" s="105">
        <f>_xll.qlCalendarAdvance(Calendar,AQ782,AO783,"f",,Trigger)</f>
        <v>44789</v>
      </c>
      <c r="AR783" s="105">
        <f>_xll.qlInterestRateIndexMaturity(Currency&amp;"ibor"&amp;Tenor,AQ783,Trigger)</f>
        <v>44820</v>
      </c>
      <c r="AS783" s="257">
        <f>_xll.qlIndexFixing($AC$5,AP783,TRUE,_xll.ohTrigger(Trigger,Trigger1M))</f>
        <v>1.2223002433387708E-2</v>
      </c>
      <c r="AT783" s="257">
        <f>_xll.qlIndexFixing($AU$1,AP783,TRUE,_xll.ohTrigger(Trigger,Trigger1M))</f>
        <v>1.1980468860005625E-2</v>
      </c>
    </row>
    <row r="784" spans="41:46" ht="11.25" customHeight="1" x14ac:dyDescent="0.25">
      <c r="AO784" s="106" t="s">
        <v>83</v>
      </c>
      <c r="AP784" s="105">
        <f>_xll.qlInterestRateIndexFixingDate(Currency&amp;"ibor"&amp;Tenor,AQ784,Trigger)</f>
        <v>44792</v>
      </c>
      <c r="AQ784" s="105">
        <f>_xll.qlCalendarAdvance(Calendar,AQ783,AO784,"f",,Trigger)</f>
        <v>44796</v>
      </c>
      <c r="AR784" s="105">
        <f>_xll.qlInterestRateIndexMaturity(Currency&amp;"ibor"&amp;Tenor,AQ784,Trigger)</f>
        <v>44827</v>
      </c>
      <c r="AS784" s="257">
        <f>_xll.qlIndexFixing($AC$5,AP784,TRUE,_xll.ohTrigger(Trigger,Trigger1M))</f>
        <v>1.2264516109933109E-2</v>
      </c>
      <c r="AT784" s="257">
        <f>_xll.qlIndexFixing($AU$1,AP784,TRUE,_xll.ohTrigger(Trigger,Trigger1M))</f>
        <v>1.20118155897801E-2</v>
      </c>
    </row>
    <row r="785" spans="41:46" ht="11.25" customHeight="1" x14ac:dyDescent="0.25">
      <c r="AO785" s="106" t="s">
        <v>83</v>
      </c>
      <c r="AP785" s="105">
        <f>_xll.qlInterestRateIndexFixingDate(Currency&amp;"ibor"&amp;Tenor,AQ785,Trigger)</f>
        <v>44799</v>
      </c>
      <c r="AQ785" s="105">
        <f>_xll.qlCalendarAdvance(Calendar,AQ784,AO785,"f",,Trigger)</f>
        <v>44803</v>
      </c>
      <c r="AR785" s="105">
        <f>_xll.qlInterestRateIndexMaturity(Currency&amp;"ibor"&amp;Tenor,AQ785,Trigger)</f>
        <v>44834</v>
      </c>
      <c r="AS785" s="257">
        <f>_xll.qlIndexFixing($AC$5,AP785,TRUE,_xll.ohTrigger(Trigger,Trigger1M))</f>
        <v>1.2306029934723796E-2</v>
      </c>
      <c r="AT785" s="257">
        <f>_xll.qlIndexFixing($AU$1,AP785,TRUE,_xll.ohTrigger(Trigger,Trigger1M))</f>
        <v>1.204307881100998E-2</v>
      </c>
    </row>
    <row r="786" spans="41:46" ht="11.25" customHeight="1" x14ac:dyDescent="0.25">
      <c r="AO786" s="106" t="s">
        <v>83</v>
      </c>
      <c r="AP786" s="105">
        <f>_xll.qlInterestRateIndexFixingDate(Currency&amp;"ibor"&amp;Tenor,AQ786,Trigger)</f>
        <v>44806</v>
      </c>
      <c r="AQ786" s="105">
        <f>_xll.qlCalendarAdvance(Calendar,AQ785,AO786,"f",,Trigger)</f>
        <v>44810</v>
      </c>
      <c r="AR786" s="105">
        <f>_xll.qlInterestRateIndexMaturity(Currency&amp;"ibor"&amp;Tenor,AQ786,Trigger)</f>
        <v>44840</v>
      </c>
      <c r="AS786" s="257">
        <f>_xll.qlIndexFixing($AC$5,AP786,TRUE,_xll.ohTrigger(Trigger,Trigger1M))</f>
        <v>1.2344367045568738E-2</v>
      </c>
      <c r="AT786" s="257">
        <f>_xll.qlIndexFixing($AU$1,AP786,TRUE,_xll.ohTrigger(Trigger,Trigger1M))</f>
        <v>1.2071836139739389E-2</v>
      </c>
    </row>
    <row r="787" spans="41:46" ht="11.25" customHeight="1" x14ac:dyDescent="0.25">
      <c r="AO787" s="106" t="s">
        <v>83</v>
      </c>
      <c r="AP787" s="105">
        <f>_xll.qlInterestRateIndexFixingDate(Currency&amp;"ibor"&amp;Tenor,AQ787,Trigger)</f>
        <v>44813</v>
      </c>
      <c r="AQ787" s="105">
        <f>_xll.qlCalendarAdvance(Calendar,AQ786,AO787,"f",,Trigger)</f>
        <v>44817</v>
      </c>
      <c r="AR787" s="105">
        <f>_xll.qlInterestRateIndexMaturity(Currency&amp;"ibor"&amp;Tenor,AQ787,Trigger)</f>
        <v>44847</v>
      </c>
      <c r="AS787" s="257">
        <f>_xll.qlIndexFixing($AC$5,AP787,TRUE,_xll.ohTrigger(Trigger,Trigger1M))</f>
        <v>1.2385879731116489E-2</v>
      </c>
      <c r="AT787" s="257">
        <f>_xll.qlIndexFixing($AU$1,AP787,TRUE,_xll.ohTrigger(Trigger,Trigger1M))</f>
        <v>1.2102937154383042E-2</v>
      </c>
    </row>
    <row r="788" spans="41:46" ht="11.25" customHeight="1" x14ac:dyDescent="0.25">
      <c r="AO788" s="106" t="s">
        <v>83</v>
      </c>
      <c r="AP788" s="105">
        <f>_xll.qlInterestRateIndexFixingDate(Currency&amp;"ibor"&amp;Tenor,AQ788,Trigger)</f>
        <v>44820</v>
      </c>
      <c r="AQ788" s="105">
        <f>_xll.qlCalendarAdvance(Calendar,AQ787,AO788,"f",,Trigger)</f>
        <v>44824</v>
      </c>
      <c r="AR788" s="105">
        <f>_xll.qlInterestRateIndexMaturity(Currency&amp;"ibor"&amp;Tenor,AQ788,Trigger)</f>
        <v>44854</v>
      </c>
      <c r="AS788" s="257">
        <f>_xll.qlIndexFixing($AC$5,AP788,TRUE,_xll.ohTrigger(Trigger,Trigger1M))</f>
        <v>1.2427392560125483E-2</v>
      </c>
      <c r="AT788" s="257">
        <f>_xll.qlIndexFixing($AU$1,AP788,TRUE,_xll.ohTrigger(Trigger,Trigger1M))</f>
        <v>1.2133954543749326E-2</v>
      </c>
    </row>
    <row r="789" spans="41:46" ht="11.25" customHeight="1" x14ac:dyDescent="0.25">
      <c r="AO789" s="106" t="s">
        <v>83</v>
      </c>
      <c r="AP789" s="105">
        <f>_xll.qlInterestRateIndexFixingDate(Currency&amp;"ibor"&amp;Tenor,AQ789,Trigger)</f>
        <v>44827</v>
      </c>
      <c r="AQ789" s="105">
        <f>_xll.qlCalendarAdvance(Calendar,AQ788,AO789,"f",,Trigger)</f>
        <v>44831</v>
      </c>
      <c r="AR789" s="105">
        <f>_xll.qlInterestRateIndexMaturity(Currency&amp;"ibor"&amp;Tenor,AQ789,Trigger)</f>
        <v>44861</v>
      </c>
      <c r="AS789" s="257">
        <f>_xll.qlIndexFixing($AC$5,AP789,TRUE,_xll.ohTrigger(Trigger,Trigger1M))</f>
        <v>1.246890553259572E-2</v>
      </c>
      <c r="AT789" s="257">
        <f>_xll.qlIndexFixing($AU$1,AP789,TRUE,_xll.ohTrigger(Trigger,Trigger1M))</f>
        <v>1.2164888267952811E-2</v>
      </c>
    </row>
    <row r="790" spans="41:46" ht="11.25" customHeight="1" x14ac:dyDescent="0.25">
      <c r="AO790" s="106" t="s">
        <v>83</v>
      </c>
      <c r="AP790" s="105">
        <f>_xll.qlInterestRateIndexFixingDate(Currency&amp;"ibor"&amp;Tenor,AQ790,Trigger)</f>
        <v>44834</v>
      </c>
      <c r="AQ790" s="105">
        <f>_xll.qlCalendarAdvance(Calendar,AQ789,AO790,"f",,Trigger)</f>
        <v>44838</v>
      </c>
      <c r="AR790" s="105">
        <f>_xll.qlInterestRateIndexMaturity(Currency&amp;"ibor"&amp;Tenor,AQ790,Trigger)</f>
        <v>44869</v>
      </c>
      <c r="AS790" s="257">
        <f>_xll.qlIndexFixing($AC$5,AP790,TRUE,_xll.ohTrigger(Trigger,Trigger1M))</f>
        <v>1.2513601282400375E-2</v>
      </c>
      <c r="AT790" s="257">
        <f>_xll.qlIndexFixing($AU$1,AP790,TRUE,_xll.ohTrigger(Trigger,Trigger1M))</f>
        <v>1.2198140892278027E-2</v>
      </c>
    </row>
    <row r="791" spans="41:46" ht="11.25" customHeight="1" x14ac:dyDescent="0.25">
      <c r="AO791" s="106" t="s">
        <v>83</v>
      </c>
      <c r="AP791" s="105">
        <f>_xll.qlInterestRateIndexFixingDate(Currency&amp;"ibor"&amp;Tenor,AQ791,Trigger)</f>
        <v>44841</v>
      </c>
      <c r="AQ791" s="105">
        <f>_xll.qlCalendarAdvance(Calendar,AQ790,AO791,"f",,Trigger)</f>
        <v>44845</v>
      </c>
      <c r="AR791" s="105">
        <f>_xll.qlInterestRateIndexMaturity(Currency&amp;"ibor"&amp;Tenor,AQ791,Trigger)</f>
        <v>44876</v>
      </c>
      <c r="AS791" s="257">
        <f>_xll.qlIndexFixing($AC$5,AP791,TRUE,_xll.ohTrigger(Trigger,Trigger1M))</f>
        <v>1.2555115996683413E-2</v>
      </c>
      <c r="AT791" s="257">
        <f>_xll.qlIndexFixing($AU$1,AP791,TRUE,_xll.ohTrigger(Trigger,Trigger1M))</f>
        <v>1.2228902224226804E-2</v>
      </c>
    </row>
    <row r="792" spans="41:46" ht="11.25" customHeight="1" x14ac:dyDescent="0.25">
      <c r="AO792" s="106" t="s">
        <v>83</v>
      </c>
      <c r="AP792" s="105">
        <f>_xll.qlInterestRateIndexFixingDate(Currency&amp;"ibor"&amp;Tenor,AQ792,Trigger)</f>
        <v>44848</v>
      </c>
      <c r="AQ792" s="105">
        <f>_xll.qlCalendarAdvance(Calendar,AQ791,AO792,"f",,Trigger)</f>
        <v>44852</v>
      </c>
      <c r="AR792" s="105">
        <f>_xll.qlInterestRateIndexMaturity(Currency&amp;"ibor"&amp;Tenor,AQ792,Trigger)</f>
        <v>44883</v>
      </c>
      <c r="AS792" s="257">
        <f>_xll.qlIndexFixing($AC$5,AP792,TRUE,_xll.ohTrigger(Trigger,Trigger1M))</f>
        <v>1.2596630859216897E-2</v>
      </c>
      <c r="AT792" s="257">
        <f>_xll.qlIndexFixing($AU$1,AP792,TRUE,_xll.ohTrigger(Trigger,Trigger1M))</f>
        <v>1.2259579768308614E-2</v>
      </c>
    </row>
    <row r="793" spans="41:46" ht="11.25" customHeight="1" x14ac:dyDescent="0.25">
      <c r="AO793" s="106" t="s">
        <v>83</v>
      </c>
      <c r="AP793" s="105">
        <f>_xll.qlInterestRateIndexFixingDate(Currency&amp;"ibor"&amp;Tenor,AQ793,Trigger)</f>
        <v>44855</v>
      </c>
      <c r="AQ793" s="105">
        <f>_xll.qlCalendarAdvance(Calendar,AQ792,AO793,"f",,Trigger)</f>
        <v>44859</v>
      </c>
      <c r="AR793" s="105">
        <f>_xll.qlInterestRateIndexMaturity(Currency&amp;"ibor"&amp;Tenor,AQ793,Trigger)</f>
        <v>44890</v>
      </c>
      <c r="AS793" s="257">
        <f>_xll.qlIndexFixing($AC$5,AP793,TRUE,_xll.ohTrigger(Trigger,Trigger1M))</f>
        <v>1.2638145870000823E-2</v>
      </c>
      <c r="AT793" s="257">
        <f>_xll.qlIndexFixing($AU$1,AP793,TRUE,_xll.ohTrigger(Trigger,Trigger1M))</f>
        <v>1.2290173484619894E-2</v>
      </c>
    </row>
    <row r="794" spans="41:46" ht="11.25" customHeight="1" x14ac:dyDescent="0.25">
      <c r="AO794" s="106" t="s">
        <v>83</v>
      </c>
      <c r="AP794" s="105">
        <f>_xll.qlInterestRateIndexFixingDate(Currency&amp;"ibor"&amp;Tenor,AQ794,Trigger)</f>
        <v>44862</v>
      </c>
      <c r="AQ794" s="105">
        <f>_xll.qlCalendarAdvance(Calendar,AQ793,AO794,"f",,Trigger)</f>
        <v>44866</v>
      </c>
      <c r="AR794" s="105">
        <f>_xll.qlInterestRateIndexMaturity(Currency&amp;"ibor"&amp;Tenor,AQ794,Trigger)</f>
        <v>44896</v>
      </c>
      <c r="AS794" s="257">
        <f>_xll.qlIndexFixing($AC$5,AP794,TRUE,_xll.ohTrigger(Trigger,Trigger1M))</f>
        <v>1.2676472546884199E-2</v>
      </c>
      <c r="AT794" s="257">
        <f>_xll.qlIndexFixing($AU$1,AP794,TRUE,_xll.ohTrigger(Trigger,Trigger1M))</f>
        <v>1.2318300515823388E-2</v>
      </c>
    </row>
    <row r="795" spans="41:46" ht="11.25" customHeight="1" x14ac:dyDescent="0.25">
      <c r="AO795" s="106" t="s">
        <v>83</v>
      </c>
      <c r="AP795" s="105">
        <f>_xll.qlInterestRateIndexFixingDate(Currency&amp;"ibor"&amp;Tenor,AQ795,Trigger)</f>
        <v>44869</v>
      </c>
      <c r="AQ795" s="105">
        <f>_xll.qlCalendarAdvance(Calendar,AQ794,AO795,"f",,Trigger)</f>
        <v>44873</v>
      </c>
      <c r="AR795" s="105">
        <f>_xll.qlInterestRateIndexMaturity(Currency&amp;"ibor"&amp;Tenor,AQ795,Trigger)</f>
        <v>44903</v>
      </c>
      <c r="AS795" s="257">
        <f>_xll.qlIndexFixing($AC$5,AP795,TRUE,_xll.ohTrigger(Trigger,Trigger1M))</f>
        <v>1.2717986380135216E-2</v>
      </c>
      <c r="AT795" s="257">
        <f>_xll.qlIndexFixing($AU$1,AP795,TRUE,_xll.ohTrigger(Trigger,Trigger1M))</f>
        <v>1.2348731411642611E-2</v>
      </c>
    </row>
    <row r="796" spans="41:46" ht="11.25" customHeight="1" x14ac:dyDescent="0.25">
      <c r="AO796" s="106" t="s">
        <v>83</v>
      </c>
      <c r="AP796" s="105">
        <f>_xll.qlInterestRateIndexFixingDate(Currency&amp;"ibor"&amp;Tenor,AQ796,Trigger)</f>
        <v>44876</v>
      </c>
      <c r="AQ796" s="105">
        <f>_xll.qlCalendarAdvance(Calendar,AQ795,AO796,"f",,Trigger)</f>
        <v>44880</v>
      </c>
      <c r="AR796" s="105">
        <f>_xll.qlInterestRateIndexMaturity(Currency&amp;"ibor"&amp;Tenor,AQ796,Trigger)</f>
        <v>44910</v>
      </c>
      <c r="AS796" s="257">
        <f>_xll.qlIndexFixing($AC$5,AP796,TRUE,_xll.ohTrigger(Trigger,Trigger1M))</f>
        <v>1.275950035685014E-2</v>
      </c>
      <c r="AT796" s="257">
        <f>_xll.qlIndexFixing($AU$1,AP796,TRUE,_xll.ohTrigger(Trigger,Trigger1M))</f>
        <v>1.2379078363170315E-2</v>
      </c>
    </row>
    <row r="797" spans="41:46" ht="11.25" customHeight="1" x14ac:dyDescent="0.25">
      <c r="AO797" s="106" t="s">
        <v>83</v>
      </c>
      <c r="AP797" s="105">
        <f>_xll.qlInterestRateIndexFixingDate(Currency&amp;"ibor"&amp;Tenor,AQ797,Trigger)</f>
        <v>44883</v>
      </c>
      <c r="AQ797" s="105">
        <f>_xll.qlCalendarAdvance(Calendar,AQ796,AO797,"f",,Trigger)</f>
        <v>44887</v>
      </c>
      <c r="AR797" s="105">
        <f>_xll.qlInterestRateIndexMaturity(Currency&amp;"ibor"&amp;Tenor,AQ797,Trigger)</f>
        <v>44917</v>
      </c>
      <c r="AS797" s="257">
        <f>_xll.qlIndexFixing($AC$5,AP797,TRUE,_xll.ohTrigger(Trigger,Trigger1M))</f>
        <v>1.2801014477028971E-2</v>
      </c>
      <c r="AT797" s="257">
        <f>_xll.qlIndexFixing($AU$1,AP797,TRUE,_xll.ohTrigger(Trigger,Trigger1M))</f>
        <v>1.2409341330542389E-2</v>
      </c>
    </row>
    <row r="798" spans="41:46" ht="11.25" customHeight="1" x14ac:dyDescent="0.25">
      <c r="AO798" s="106" t="s">
        <v>83</v>
      </c>
      <c r="AP798" s="105">
        <f>_xll.qlInterestRateIndexFixingDate(Currency&amp;"ibor"&amp;Tenor,AQ798,Trigger)</f>
        <v>44890</v>
      </c>
      <c r="AQ798" s="105">
        <f>_xll.qlCalendarAdvance(Calendar,AQ797,AO798,"f",,Trigger)</f>
        <v>44894</v>
      </c>
      <c r="AR798" s="105">
        <f>_xll.qlInterestRateIndexMaturity(Currency&amp;"ibor"&amp;Tenor,AQ798,Trigger)</f>
        <v>44924</v>
      </c>
      <c r="AS798" s="257">
        <f>_xll.qlIndexFixing($AC$5,AP798,TRUE,_xll.ohTrigger(Trigger,Trigger1M))</f>
        <v>1.2842528740674375E-2</v>
      </c>
      <c r="AT798" s="257">
        <f>_xll.qlIndexFixing($AU$1,AP798,TRUE,_xll.ohTrigger(Trigger,Trigger1M))</f>
        <v>1.2439520273884064E-2</v>
      </c>
    </row>
    <row r="799" spans="41:46" ht="11.25" customHeight="1" x14ac:dyDescent="0.25">
      <c r="AO799" s="106" t="s">
        <v>83</v>
      </c>
      <c r="AP799" s="105">
        <f>_xll.qlInterestRateIndexFixingDate(Currency&amp;"ibor"&amp;Tenor,AQ799,Trigger)</f>
        <v>44897</v>
      </c>
      <c r="AQ799" s="105">
        <f>_xll.qlCalendarAdvance(Calendar,AQ798,AO799,"f",,Trigger)</f>
        <v>44901</v>
      </c>
      <c r="AR799" s="105">
        <f>_xll.qlInterestRateIndexMaturity(Currency&amp;"ibor"&amp;Tenor,AQ799,Trigger)</f>
        <v>44932</v>
      </c>
      <c r="AS799" s="257">
        <f>_xll.qlIndexFixing($AC$5,AP799,TRUE,_xll.ohTrigger(Trigger,Trigger1M))</f>
        <v>1.2887239047999811E-2</v>
      </c>
      <c r="AT799" s="257">
        <f>_xll.qlIndexFixing($AU$1,AP799,TRUE,_xll.ohTrigger(Trigger,Trigger1M))</f>
        <v>1.2471973165256042E-2</v>
      </c>
    </row>
    <row r="800" spans="41:46" ht="11.25" customHeight="1" x14ac:dyDescent="0.25">
      <c r="AO800" s="106" t="s">
        <v>83</v>
      </c>
      <c r="AP800" s="105">
        <f>_xll.qlInterestRateIndexFixingDate(Currency&amp;"ibor"&amp;Tenor,AQ800,Trigger)</f>
        <v>44904</v>
      </c>
      <c r="AQ800" s="105">
        <f>_xll.qlCalendarAdvance(Calendar,AQ799,AO800,"f",,Trigger)</f>
        <v>44908</v>
      </c>
      <c r="AR800" s="105">
        <f>_xll.qlInterestRateIndexMaturity(Currency&amp;"ibor"&amp;Tenor,AQ800,Trigger)</f>
        <v>44939</v>
      </c>
      <c r="AS800" s="257">
        <f>_xll.qlIndexFixing($AC$5,AP800,TRUE,_xll.ohTrigger(Trigger,Trigger1M))</f>
        <v>1.2928755096554896E-2</v>
      </c>
      <c r="AT800" s="257">
        <f>_xll.qlIndexFixing($AU$1,AP800,TRUE,_xll.ohTrigger(Trigger,Trigger1M))</f>
        <v>1.2501978970167757E-2</v>
      </c>
    </row>
    <row r="801" spans="41:46" ht="11.25" customHeight="1" x14ac:dyDescent="0.25">
      <c r="AO801" s="106" t="s">
        <v>83</v>
      </c>
      <c r="AP801" s="105">
        <f>_xll.qlInterestRateIndexFixingDate(Currency&amp;"ibor"&amp;Tenor,AQ801,Trigger)</f>
        <v>44911</v>
      </c>
      <c r="AQ801" s="105">
        <f>_xll.qlCalendarAdvance(Calendar,AQ800,AO801,"f",,Trigger)</f>
        <v>44915</v>
      </c>
      <c r="AR801" s="105">
        <f>_xll.qlInterestRateIndexMaturity(Currency&amp;"ibor"&amp;Tenor,AQ801,Trigger)</f>
        <v>44946</v>
      </c>
      <c r="AS801" s="257">
        <f>_xll.qlIndexFixing($AC$5,AP801,TRUE,_xll.ohTrigger(Trigger,Trigger1M))</f>
        <v>1.2970271293363006E-2</v>
      </c>
      <c r="AT801" s="257">
        <f>_xll.qlIndexFixing($AU$1,AP801,TRUE,_xll.ohTrigger(Trigger,Trigger1M))</f>
        <v>1.2531900628178414E-2</v>
      </c>
    </row>
    <row r="802" spans="41:46" ht="11.25" customHeight="1" x14ac:dyDescent="0.25">
      <c r="AO802" s="106" t="s">
        <v>83</v>
      </c>
      <c r="AP802" s="105">
        <f>_xll.qlInterestRateIndexFixingDate(Currency&amp;"ibor"&amp;Tenor,AQ802,Trigger)</f>
        <v>44917</v>
      </c>
      <c r="AQ802" s="105">
        <f>_xll.qlCalendarAdvance(Calendar,AQ801,AO802,"f",,Trigger)</f>
        <v>44922</v>
      </c>
      <c r="AR802" s="105">
        <f>_xll.qlInterestRateIndexMaturity(Currency&amp;"ibor"&amp;Tenor,AQ802,Trigger)</f>
        <v>44953</v>
      </c>
      <c r="AS802" s="257">
        <f>_xll.qlIndexFixing($AC$5,AP802,TRUE,_xll.ohTrigger(Trigger,Trigger1M))</f>
        <v>1.3011787638429294E-2</v>
      </c>
      <c r="AT802" s="257">
        <f>_xll.qlIndexFixing($AU$1,AP802,TRUE,_xll.ohTrigger(Trigger,Trigger1M))</f>
        <v>1.2561738099402494E-2</v>
      </c>
    </row>
    <row r="803" spans="41:46" ht="11.25" customHeight="1" x14ac:dyDescent="0.25">
      <c r="AO803" s="106" t="s">
        <v>83</v>
      </c>
      <c r="AP803" s="105">
        <f>_xll.qlInterestRateIndexFixingDate(Currency&amp;"ibor"&amp;Tenor,AQ803,Trigger)</f>
        <v>44925</v>
      </c>
      <c r="AQ803" s="105">
        <f>_xll.qlCalendarAdvance(Calendar,AQ802,AO803,"f",,Trigger)</f>
        <v>44929</v>
      </c>
      <c r="AR803" s="105">
        <f>_xll.qlInterestRateIndexMaturity(Currency&amp;"ibor"&amp;Tenor,AQ803,Trigger)</f>
        <v>44960</v>
      </c>
      <c r="AS803" s="257">
        <f>_xll.qlIndexFixing($AC$5,AP803,TRUE,_xll.ohTrigger(Trigger,Trigger1M))</f>
        <v>1.3053304131751185E-2</v>
      </c>
      <c r="AT803" s="257">
        <f>_xll.qlIndexFixing($AU$1,AP803,TRUE,_xll.ohTrigger(Trigger,Trigger1M))</f>
        <v>1.2591491343954488E-2</v>
      </c>
    </row>
    <row r="804" spans="41:46" ht="11.25" customHeight="1" x14ac:dyDescent="0.25">
      <c r="AO804" s="106" t="s">
        <v>83</v>
      </c>
      <c r="AP804" s="105">
        <f>_xll.qlInterestRateIndexFixingDate(Currency&amp;"ibor"&amp;Tenor,AQ804,Trigger)</f>
        <v>44932</v>
      </c>
      <c r="AQ804" s="105">
        <f>_xll.qlCalendarAdvance(Calendar,AQ803,AO804,"f",,Trigger)</f>
        <v>44936</v>
      </c>
      <c r="AR804" s="105">
        <f>_xll.qlInterestRateIndexMaturity(Currency&amp;"ibor"&amp;Tenor,AQ804,Trigger)</f>
        <v>44967</v>
      </c>
      <c r="AS804" s="257">
        <f>_xll.qlIndexFixing($AC$5,AP804,TRUE,_xll.ohTrigger(Trigger,Trigger1M))</f>
        <v>1.3094820773328675E-2</v>
      </c>
      <c r="AT804" s="257">
        <f>_xll.qlIndexFixing($AU$1,AP804,TRUE,_xll.ohTrigger(Trigger,Trigger1M))</f>
        <v>1.2621160321954036E-2</v>
      </c>
    </row>
    <row r="805" spans="41:46" ht="11.25" customHeight="1" x14ac:dyDescent="0.25">
      <c r="AO805" s="106" t="s">
        <v>83</v>
      </c>
      <c r="AP805" s="105">
        <f>_xll.qlInterestRateIndexFixingDate(Currency&amp;"ibor"&amp;Tenor,AQ805,Trigger)</f>
        <v>44939</v>
      </c>
      <c r="AQ805" s="105">
        <f>_xll.qlCalendarAdvance(Calendar,AQ804,AO805,"f",,Trigger)</f>
        <v>44943</v>
      </c>
      <c r="AR805" s="105">
        <f>_xll.qlInterestRateIndexMaturity(Currency&amp;"ibor"&amp;Tenor,AQ805,Trigger)</f>
        <v>44974</v>
      </c>
      <c r="AS805" s="257">
        <f>_xll.qlIndexFixing($AC$5,AP805,TRUE,_xll.ohTrigger(Trigger,Trigger1M))</f>
        <v>1.3136337563161769E-2</v>
      </c>
      <c r="AT805" s="257">
        <f>_xll.qlIndexFixing($AU$1,AP805,TRUE,_xll.ohTrigger(Trigger,Trigger1M))</f>
        <v>1.2650744993518202E-2</v>
      </c>
    </row>
    <row r="806" spans="41:46" ht="11.25" customHeight="1" x14ac:dyDescent="0.25">
      <c r="AO806" s="106" t="s">
        <v>83</v>
      </c>
      <c r="AP806" s="105">
        <f>_xll.qlInterestRateIndexFixingDate(Currency&amp;"ibor"&amp;Tenor,AQ806,Trigger)</f>
        <v>44946</v>
      </c>
      <c r="AQ806" s="105">
        <f>_xll.qlCalendarAdvance(Calendar,AQ805,AO806,"f",,Trigger)</f>
        <v>44950</v>
      </c>
      <c r="AR806" s="105">
        <f>_xll.qlInterestRateIndexMaturity(Currency&amp;"ibor"&amp;Tenor,AQ806,Trigger)</f>
        <v>44981</v>
      </c>
      <c r="AS806" s="257">
        <f>_xll.qlIndexFixing($AC$5,AP806,TRUE,_xll.ohTrigger(Trigger,Trigger1M))</f>
        <v>1.317785450125562E-2</v>
      </c>
      <c r="AT806" s="257">
        <f>_xll.qlIndexFixing($AU$1,AP806,TRUE,_xll.ohTrigger(Trigger,Trigger1M))</f>
        <v>1.2680245318771786E-2</v>
      </c>
    </row>
    <row r="807" spans="41:46" ht="11.25" customHeight="1" x14ac:dyDescent="0.25">
      <c r="AO807" s="106" t="s">
        <v>83</v>
      </c>
      <c r="AP807" s="105">
        <f>_xll.qlInterestRateIndexFixingDate(Currency&amp;"ibor"&amp;Tenor,AQ807,Trigger)</f>
        <v>44953</v>
      </c>
      <c r="AQ807" s="105">
        <f>_xll.qlCalendarAdvance(Calendar,AQ806,AO807,"f",,Trigger)</f>
        <v>44957</v>
      </c>
      <c r="AR807" s="105">
        <f>_xll.qlInterestRateIndexMaturity(Currency&amp;"ibor"&amp;Tenor,AQ807,Trigger)</f>
        <v>44985</v>
      </c>
      <c r="AS807" s="257">
        <f>_xll.qlIndexFixing($AC$5,AP807,TRUE,_xll.ohTrigger(Trigger,Trigger1M))</f>
        <v>1.3209748206140277E-2</v>
      </c>
      <c r="AT807" s="257">
        <f>_xll.qlIndexFixing($AU$1,AP807,TRUE,_xll.ohTrigger(Trigger,Trigger1M))</f>
        <v>1.2702705534708108E-2</v>
      </c>
    </row>
    <row r="808" spans="41:46" ht="11.25" customHeight="1" x14ac:dyDescent="0.25">
      <c r="AO808" s="106" t="s">
        <v>83</v>
      </c>
      <c r="AP808" s="105">
        <f>_xll.qlInterestRateIndexFixingDate(Currency&amp;"ibor"&amp;Tenor,AQ808,Trigger)</f>
        <v>44960</v>
      </c>
      <c r="AQ808" s="105">
        <f>_xll.qlCalendarAdvance(Calendar,AQ807,AO808,"f",,Trigger)</f>
        <v>44964</v>
      </c>
      <c r="AR808" s="105">
        <f>_xll.qlInterestRateIndexMaturity(Currency&amp;"ibor"&amp;Tenor,AQ808,Trigger)</f>
        <v>44992</v>
      </c>
      <c r="AS808" s="257">
        <f>_xll.qlIndexFixing($AC$5,AP808,TRUE,_xll.ohTrigger(Trigger,Trigger1M))</f>
        <v>1.3251260834138252E-2</v>
      </c>
      <c r="AT808" s="257">
        <f>_xll.qlIndexFixing($AU$1,AP808,TRUE,_xll.ohTrigger(Trigger,Trigger1M))</f>
        <v>1.2732052039577153E-2</v>
      </c>
    </row>
    <row r="809" spans="41:46" ht="11.25" customHeight="1" x14ac:dyDescent="0.25">
      <c r="AO809" s="106" t="s">
        <v>83</v>
      </c>
      <c r="AP809" s="105">
        <f>_xll.qlInterestRateIndexFixingDate(Currency&amp;"ibor"&amp;Tenor,AQ809,Trigger)</f>
        <v>44967</v>
      </c>
      <c r="AQ809" s="105">
        <f>_xll.qlCalendarAdvance(Calendar,AQ808,AO809,"f",,Trigger)</f>
        <v>44971</v>
      </c>
      <c r="AR809" s="105">
        <f>_xll.qlInterestRateIndexMaturity(Currency&amp;"ibor"&amp;Tenor,AQ809,Trigger)</f>
        <v>44999</v>
      </c>
      <c r="AS809" s="257">
        <f>_xll.qlIndexFixing($AC$5,AP809,TRUE,_xll.ohTrigger(Trigger,Trigger1M))</f>
        <v>1.3292773596034837E-2</v>
      </c>
      <c r="AT809" s="257">
        <f>_xll.qlIndexFixing($AU$1,AP809,TRUE,_xll.ohTrigger(Trigger,Trigger1M))</f>
        <v>1.2761314088855105E-2</v>
      </c>
    </row>
    <row r="810" spans="41:46" ht="11.25" customHeight="1" x14ac:dyDescent="0.25">
      <c r="AO810" s="106" t="s">
        <v>83</v>
      </c>
      <c r="AP810" s="105">
        <f>_xll.qlInterestRateIndexFixingDate(Currency&amp;"ibor"&amp;Tenor,AQ810,Trigger)</f>
        <v>44974</v>
      </c>
      <c r="AQ810" s="105">
        <f>_xll.qlCalendarAdvance(Calendar,AQ809,AO810,"f",,Trigger)</f>
        <v>44978</v>
      </c>
      <c r="AR810" s="105">
        <f>_xll.qlInterestRateIndexMaturity(Currency&amp;"ibor"&amp;Tenor,AQ810,Trigger)</f>
        <v>45006</v>
      </c>
      <c r="AS810" s="257">
        <f>_xll.qlIndexFixing($AC$5,AP810,TRUE,_xll.ohTrigger(Trigger,Trigger1M))</f>
        <v>1.333428649182717E-2</v>
      </c>
      <c r="AT810" s="257">
        <f>_xll.qlIndexFixing($AU$1,AP810,TRUE,_xll.ohTrigger(Trigger,Trigger1M))</f>
        <v>1.279049164273381E-2</v>
      </c>
    </row>
    <row r="811" spans="41:46" ht="11.25" customHeight="1" x14ac:dyDescent="0.25">
      <c r="AO811" s="106" t="s">
        <v>83</v>
      </c>
      <c r="AP811" s="105">
        <f>_xll.qlInterestRateIndexFixingDate(Currency&amp;"ibor"&amp;Tenor,AQ811,Trigger)</f>
        <v>44981</v>
      </c>
      <c r="AQ811" s="105">
        <f>_xll.qlCalendarAdvance(Calendar,AQ810,AO811,"f",,Trigger)</f>
        <v>44985</v>
      </c>
      <c r="AR811" s="105">
        <f>_xll.qlInterestRateIndexMaturity(Currency&amp;"ibor"&amp;Tenor,AQ811,Trigger)</f>
        <v>45016</v>
      </c>
      <c r="AS811" s="257">
        <f>_xll.qlIndexFixing($AC$5,AP811,TRUE,_xll.ohTrigger(Trigger,Trigger1M))</f>
        <v>1.3385441415602731E-2</v>
      </c>
      <c r="AT811" s="257">
        <f>_xll.qlIndexFixing($AU$1,AP811,TRUE,_xll.ohTrigger(Trigger,Trigger1M))</f>
        <v>1.2826480354640698E-2</v>
      </c>
    </row>
    <row r="812" spans="41:46" ht="11.25" customHeight="1" x14ac:dyDescent="0.25">
      <c r="AO812" s="106" t="s">
        <v>83</v>
      </c>
      <c r="AP812" s="105">
        <f>_xll.qlInterestRateIndexFixingDate(Currency&amp;"ibor"&amp;Tenor,AQ812,Trigger)</f>
        <v>44988</v>
      </c>
      <c r="AQ812" s="105">
        <f>_xll.qlCalendarAdvance(Calendar,AQ811,AO812,"f",,Trigger)</f>
        <v>44992</v>
      </c>
      <c r="AR812" s="105">
        <f>_xll.qlInterestRateIndexMaturity(Currency&amp;"ibor"&amp;Tenor,AQ812,Trigger)</f>
        <v>45027</v>
      </c>
      <c r="AS812" s="257">
        <f>_xll.qlIndexFixing($AC$5,AP812,TRUE,_xll.ohTrigger(Trigger,Trigger1M))</f>
        <v>1.3439824514062337E-2</v>
      </c>
      <c r="AT812" s="257">
        <f>_xll.qlIndexFixing($AU$1,AP812,TRUE,_xll.ohTrigger(Trigger,Trigger1M))</f>
        <v>1.2864642050201118E-2</v>
      </c>
    </row>
    <row r="813" spans="41:46" ht="11.25" customHeight="1" x14ac:dyDescent="0.25">
      <c r="AO813" s="106" t="s">
        <v>83</v>
      </c>
      <c r="AP813" s="105">
        <f>_xll.qlInterestRateIndexFixingDate(Currency&amp;"ibor"&amp;Tenor,AQ813,Trigger)</f>
        <v>44995</v>
      </c>
      <c r="AQ813" s="105">
        <f>_xll.qlCalendarAdvance(Calendar,AQ812,AO813,"f",,Trigger)</f>
        <v>44999</v>
      </c>
      <c r="AR813" s="105">
        <f>_xll.qlInterestRateIndexMaturity(Currency&amp;"ibor"&amp;Tenor,AQ813,Trigger)</f>
        <v>45030</v>
      </c>
      <c r="AS813" s="257">
        <f>_xll.qlIndexFixing($AC$5,AP813,TRUE,_xll.ohTrigger(Trigger,Trigger1M))</f>
        <v>1.3468477219162243E-2</v>
      </c>
      <c r="AT813" s="257">
        <f>_xll.qlIndexFixing($AU$1,AP813,TRUE,_xll.ohTrigger(Trigger,Trigger1M))</f>
        <v>1.2884382549166212E-2</v>
      </c>
    </row>
    <row r="814" spans="41:46" ht="11.25" customHeight="1" x14ac:dyDescent="0.25">
      <c r="AO814" s="106" t="s">
        <v>83</v>
      </c>
      <c r="AP814" s="105">
        <f>_xll.qlInterestRateIndexFixingDate(Currency&amp;"ibor"&amp;Tenor,AQ814,Trigger)</f>
        <v>45002</v>
      </c>
      <c r="AQ814" s="105">
        <f>_xll.qlCalendarAdvance(Calendar,AQ813,AO814,"f",,Trigger)</f>
        <v>45006</v>
      </c>
      <c r="AR814" s="105">
        <f>_xll.qlInterestRateIndexMaturity(Currency&amp;"ibor"&amp;Tenor,AQ814,Trigger)</f>
        <v>45037</v>
      </c>
      <c r="AS814" s="257">
        <f>_xll.qlIndexFixing($AC$5,AP814,TRUE,_xll.ohTrigger(Trigger,Trigger1M))</f>
        <v>1.3509995343337007E-2</v>
      </c>
      <c r="AT814" s="257">
        <f>_xll.qlIndexFixing($AU$1,AP814,TRUE,_xll.ohTrigger(Trigger,Trigger1M))</f>
        <v>1.2913206668417637E-2</v>
      </c>
    </row>
    <row r="815" spans="41:46" ht="11.25" customHeight="1" x14ac:dyDescent="0.25">
      <c r="AO815" s="106" t="s">
        <v>83</v>
      </c>
      <c r="AP815" s="105">
        <f>_xll.qlInterestRateIndexFixingDate(Currency&amp;"ibor"&amp;Tenor,AQ815,Trigger)</f>
        <v>45009</v>
      </c>
      <c r="AQ815" s="105">
        <f>_xll.qlCalendarAdvance(Calendar,AQ814,AO815,"f",,Trigger)</f>
        <v>45013</v>
      </c>
      <c r="AR815" s="105">
        <f>_xll.qlInterestRateIndexMaturity(Currency&amp;"ibor"&amp;Tenor,AQ815,Trigger)</f>
        <v>45044</v>
      </c>
      <c r="AS815" s="257">
        <f>_xll.qlIndexFixing($AC$5,AP815,TRUE,_xll.ohTrigger(Trigger,Trigger1M))</f>
        <v>1.3551513615772526E-2</v>
      </c>
      <c r="AT815" s="257">
        <f>_xll.qlIndexFixing($AU$1,AP815,TRUE,_xll.ohTrigger(Trigger,Trigger1M))</f>
        <v>1.294194608250231E-2</v>
      </c>
    </row>
    <row r="816" spans="41:46" ht="11.25" customHeight="1" x14ac:dyDescent="0.25">
      <c r="AO816" s="106" t="s">
        <v>83</v>
      </c>
      <c r="AP816" s="105">
        <f>_xll.qlInterestRateIndexFixingDate(Currency&amp;"ibor"&amp;Tenor,AQ816,Trigger)</f>
        <v>45016</v>
      </c>
      <c r="AQ816" s="105">
        <f>_xll.qlCalendarAdvance(Calendar,AQ815,AO816,"f",,Trigger)</f>
        <v>45020</v>
      </c>
      <c r="AR816" s="105">
        <f>_xll.qlInterestRateIndexMaturity(Currency&amp;"ibor"&amp;Tenor,AQ816,Trigger)</f>
        <v>45050</v>
      </c>
      <c r="AS816" s="257">
        <f>_xll.qlIndexFixing($AC$5,AP816,TRUE,_xll.ohTrigger(Trigger,Trigger1M))</f>
        <v>1.3589810019547066E-2</v>
      </c>
      <c r="AT816" s="257">
        <f>_xll.qlIndexFixing($AU$1,AP816,TRUE,_xll.ohTrigger(Trigger,Trigger1M))</f>
        <v>1.2968327703515747E-2</v>
      </c>
    </row>
    <row r="817" spans="41:46" ht="11.25" customHeight="1" x14ac:dyDescent="0.25">
      <c r="AO817" s="106" t="s">
        <v>83</v>
      </c>
      <c r="AP817" s="105">
        <f>_xll.qlInterestRateIndexFixingDate(Currency&amp;"ibor"&amp;Tenor,AQ817,Trigger)</f>
        <v>45021</v>
      </c>
      <c r="AQ817" s="105">
        <f>_xll.qlCalendarAdvance(Calendar,AQ816,AO817,"f",,Trigger)</f>
        <v>45027</v>
      </c>
      <c r="AR817" s="105">
        <f>_xll.qlInterestRateIndexMaturity(Currency&amp;"ibor"&amp;Tenor,AQ817,Trigger)</f>
        <v>45057</v>
      </c>
      <c r="AS817" s="257">
        <f>_xll.qlIndexFixing($AC$5,AP817,TRUE,_xll.ohTrigger(Trigger,Trigger1M))</f>
        <v>1.3631327009139937E-2</v>
      </c>
      <c r="AT817" s="257">
        <f>_xll.qlIndexFixing($AU$1,AP817,TRUE,_xll.ohTrigger(Trigger,Trigger1M))</f>
        <v>1.2996902617153694E-2</v>
      </c>
    </row>
    <row r="818" spans="41:46" ht="11.25" customHeight="1" x14ac:dyDescent="0.25">
      <c r="AO818" s="106" t="s">
        <v>83</v>
      </c>
      <c r="AP818" s="105">
        <f>_xll.qlInterestRateIndexFixingDate(Currency&amp;"ibor"&amp;Tenor,AQ818,Trigger)</f>
        <v>45030</v>
      </c>
      <c r="AQ818" s="105">
        <f>_xll.qlCalendarAdvance(Calendar,AQ817,AO818,"f",,Trigger)</f>
        <v>45034</v>
      </c>
      <c r="AR818" s="105">
        <f>_xll.qlInterestRateIndexMaturity(Currency&amp;"ibor"&amp;Tenor,AQ818,Trigger)</f>
        <v>45064</v>
      </c>
      <c r="AS818" s="257">
        <f>_xll.qlIndexFixing($AC$5,AP818,TRUE,_xll.ohTrigger(Trigger,Trigger1M))</f>
        <v>1.3672844142210039E-2</v>
      </c>
      <c r="AT818" s="257">
        <f>_xll.qlIndexFixing($AU$1,AP818,TRUE,_xll.ohTrigger(Trigger,Trigger1M))</f>
        <v>1.3025392709686834E-2</v>
      </c>
    </row>
    <row r="819" spans="41:46" ht="11.25" customHeight="1" x14ac:dyDescent="0.25">
      <c r="AO819" s="106" t="s">
        <v>83</v>
      </c>
      <c r="AP819" s="105">
        <f>_xll.qlInterestRateIndexFixingDate(Currency&amp;"ibor"&amp;Tenor,AQ819,Trigger)</f>
        <v>45037</v>
      </c>
      <c r="AQ819" s="105">
        <f>_xll.qlCalendarAdvance(Calendar,AQ818,AO819,"f",,Trigger)</f>
        <v>45041</v>
      </c>
      <c r="AR819" s="105">
        <f>_xll.qlInterestRateIndexMaturity(Currency&amp;"ibor"&amp;Tenor,AQ819,Trigger)</f>
        <v>45071</v>
      </c>
      <c r="AS819" s="257">
        <f>_xll.qlIndexFixing($AC$5,AP819,TRUE,_xll.ohTrigger(Trigger,Trigger1M))</f>
        <v>1.3714361418754706E-2</v>
      </c>
      <c r="AT819" s="257">
        <f>_xll.qlIndexFixing($AU$1,AP819,TRUE,_xll.ohTrigger(Trigger,Trigger1M))</f>
        <v>1.3053797941269707E-2</v>
      </c>
    </row>
    <row r="820" spans="41:46" ht="11.25" customHeight="1" x14ac:dyDescent="0.25">
      <c r="AO820" s="106" t="s">
        <v>83</v>
      </c>
      <c r="AP820" s="105">
        <f>_xll.qlInterestRateIndexFixingDate(Currency&amp;"ibor"&amp;Tenor,AQ820,Trigger)</f>
        <v>45043</v>
      </c>
      <c r="AQ820" s="105">
        <f>_xll.qlCalendarAdvance(Calendar,AQ819,AO820,"f",,Trigger)</f>
        <v>45048</v>
      </c>
      <c r="AR820" s="105">
        <f>_xll.qlInterestRateIndexMaturity(Currency&amp;"ibor"&amp;Tenor,AQ820,Trigger)</f>
        <v>45079</v>
      </c>
      <c r="AS820" s="257">
        <f>_xll.qlIndexFixing($AC$5,AP820,TRUE,_xll.ohTrigger(Trigger,Trigger1M))</f>
        <v>1.3759107201907922E-2</v>
      </c>
      <c r="AT820" s="257">
        <f>_xll.qlIndexFixing($AU$1,AP820,TRUE,_xll.ohTrigger(Trigger,Trigger1M))</f>
        <v>1.3084371180220447E-2</v>
      </c>
    </row>
    <row r="821" spans="41:46" ht="11.25" customHeight="1" x14ac:dyDescent="0.25">
      <c r="AO821" s="106" t="s">
        <v>83</v>
      </c>
      <c r="AP821" s="105">
        <f>_xll.qlInterestRateIndexFixingDate(Currency&amp;"ibor"&amp;Tenor,AQ821,Trigger)</f>
        <v>45051</v>
      </c>
      <c r="AQ821" s="105">
        <f>_xll.qlCalendarAdvance(Calendar,AQ820,AO821,"f",,Trigger)</f>
        <v>45055</v>
      </c>
      <c r="AR821" s="105">
        <f>_xll.qlInterestRateIndexMaturity(Currency&amp;"ibor"&amp;Tenor,AQ821,Trigger)</f>
        <v>45086</v>
      </c>
      <c r="AS821" s="257">
        <f>_xll.qlIndexFixing($AC$5,AP821,TRUE,_xll.ohTrigger(Trigger,Trigger1M))</f>
        <v>1.3633940163563623E-2</v>
      </c>
      <c r="AT821" s="257">
        <f>_xll.qlIndexFixing($AU$1,AP821,TRUE,_xll.ohTrigger(Trigger,Trigger1M))</f>
        <v>1.3112596187148251E-2</v>
      </c>
    </row>
    <row r="822" spans="41:46" ht="11.25" customHeight="1" x14ac:dyDescent="0.25">
      <c r="AO822" s="106" t="s">
        <v>83</v>
      </c>
      <c r="AP822" s="105">
        <f>_xll.qlInterestRateIndexFixingDate(Currency&amp;"ibor"&amp;Tenor,AQ822,Trigger)</f>
        <v>45058</v>
      </c>
      <c r="AQ822" s="105">
        <f>_xll.qlCalendarAdvance(Calendar,AQ821,AO822,"f",,Trigger)</f>
        <v>45062</v>
      </c>
      <c r="AR822" s="105">
        <f>_xll.qlInterestRateIndexMaturity(Currency&amp;"ibor"&amp;Tenor,AQ822,Trigger)</f>
        <v>45093</v>
      </c>
      <c r="AS822" s="257">
        <f>_xll.qlIndexFixing($AC$5,AP822,TRUE,_xll.ohTrigger(Trigger,Trigger1M))</f>
        <v>1.3507978848819834E-2</v>
      </c>
      <c r="AT822" s="257">
        <f>_xll.qlIndexFixing($AU$1,AP822,TRUE,_xll.ohTrigger(Trigger,Trigger1M))</f>
        <v>1.3140704073404182E-2</v>
      </c>
    </row>
    <row r="823" spans="41:46" ht="11.25" customHeight="1" x14ac:dyDescent="0.25">
      <c r="AO823" s="106" t="s">
        <v>83</v>
      </c>
      <c r="AP823" s="105">
        <f>_xll.qlInterestRateIndexFixingDate(Currency&amp;"ibor"&amp;Tenor,AQ823,Trigger)</f>
        <v>45065</v>
      </c>
      <c r="AQ823" s="105">
        <f>_xll.qlCalendarAdvance(Calendar,AQ822,AO823,"f",,Trigger)</f>
        <v>45069</v>
      </c>
      <c r="AR823" s="105">
        <f>_xll.qlInterestRateIndexMaturity(Currency&amp;"ibor"&amp;Tenor,AQ823,Trigger)</f>
        <v>45100</v>
      </c>
      <c r="AS823" s="257">
        <f>_xll.qlIndexFixing($AC$5,AP823,TRUE,_xll.ohTrigger(Trigger,Trigger1M))</f>
        <v>1.3381223283513951E-2</v>
      </c>
      <c r="AT823" s="257">
        <f>_xll.qlIndexFixing($AU$1,AP823,TRUE,_xll.ohTrigger(Trigger,Trigger1M))</f>
        <v>1.3168662381648202E-2</v>
      </c>
    </row>
    <row r="824" spans="41:46" ht="11.25" customHeight="1" x14ac:dyDescent="0.25">
      <c r="AO824" s="106" t="s">
        <v>83</v>
      </c>
      <c r="AP824" s="105">
        <f>_xll.qlInterestRateIndexFixingDate(Currency&amp;"ibor"&amp;Tenor,AQ824,Trigger)</f>
        <v>45072</v>
      </c>
      <c r="AQ824" s="105">
        <f>_xll.qlCalendarAdvance(Calendar,AQ823,AO824,"f",,Trigger)</f>
        <v>45076</v>
      </c>
      <c r="AR824" s="105">
        <f>_xll.qlInterestRateIndexMaturity(Currency&amp;"ibor"&amp;Tenor,AQ824,Trigger)</f>
        <v>45107</v>
      </c>
      <c r="AS824" s="257">
        <f>_xll.qlIndexFixing($AC$5,AP824,TRUE,_xll.ohTrigger(Trigger,Trigger1M))</f>
        <v>1.325367349365356E-2</v>
      </c>
      <c r="AT824" s="257">
        <f>_xll.qlIndexFixing($AU$1,AP824,TRUE,_xll.ohTrigger(Trigger,Trigger1M))</f>
        <v>1.3196438348006115E-2</v>
      </c>
    </row>
    <row r="825" spans="41:46" ht="11.25" customHeight="1" x14ac:dyDescent="0.25">
      <c r="AO825" s="106" t="s">
        <v>83</v>
      </c>
      <c r="AP825" s="105">
        <f>_xll.qlInterestRateIndexFixingDate(Currency&amp;"ibor"&amp;Tenor,AQ825,Trigger)</f>
        <v>45079</v>
      </c>
      <c r="AQ825" s="105">
        <f>_xll.qlCalendarAdvance(Calendar,AQ824,AO825,"f",,Trigger)</f>
        <v>45083</v>
      </c>
      <c r="AR825" s="105">
        <f>_xll.qlInterestRateIndexMaturity(Currency&amp;"ibor"&amp;Tenor,AQ825,Trigger)</f>
        <v>45113</v>
      </c>
      <c r="AS825" s="257">
        <f>_xll.qlIndexFixing($AC$5,AP825,TRUE,_xll.ohTrigger(Trigger,Trigger1M))</f>
        <v>1.3217520485010681E-2</v>
      </c>
      <c r="AT825" s="257">
        <f>_xll.qlIndexFixing($AU$1,AP825,TRUE,_xll.ohTrigger(Trigger,Trigger1M))</f>
        <v>1.3221808049002526E-2</v>
      </c>
    </row>
    <row r="826" spans="41:46" ht="11.25" customHeight="1" x14ac:dyDescent="0.25">
      <c r="AO826" s="106" t="s">
        <v>83</v>
      </c>
      <c r="AP826" s="105">
        <f>_xll.qlInterestRateIndexFixingDate(Currency&amp;"ibor"&amp;Tenor,AQ826,Trigger)</f>
        <v>45086</v>
      </c>
      <c r="AQ826" s="105">
        <f>_xll.qlCalendarAdvance(Calendar,AQ825,AO826,"f",,Trigger)</f>
        <v>45090</v>
      </c>
      <c r="AR826" s="105">
        <f>_xll.qlInterestRateIndexMaturity(Currency&amp;"ibor"&amp;Tenor,AQ826,Trigger)</f>
        <v>45120</v>
      </c>
      <c r="AS826" s="257">
        <f>_xll.qlIndexFixing($AC$5,AP826,TRUE,_xll.ohTrigger(Trigger,Trigger1M))</f>
        <v>1.3255512916499512E-2</v>
      </c>
      <c r="AT826" s="257">
        <f>_xll.qlIndexFixing($AU$1,AP826,TRUE,_xll.ohTrigger(Trigger,Trigger1M))</f>
        <v>1.3249155139826385E-2</v>
      </c>
    </row>
    <row r="827" spans="41:46" ht="11.25" customHeight="1" x14ac:dyDescent="0.25">
      <c r="AO827" s="106" t="s">
        <v>83</v>
      </c>
      <c r="AP827" s="105">
        <f>_xll.qlInterestRateIndexFixingDate(Currency&amp;"ibor"&amp;Tenor,AQ827,Trigger)</f>
        <v>45093</v>
      </c>
      <c r="AQ827" s="105">
        <f>_xll.qlCalendarAdvance(Calendar,AQ826,AO827,"f",,Trigger)</f>
        <v>45097</v>
      </c>
      <c r="AR827" s="105">
        <f>_xll.qlInterestRateIndexMaturity(Currency&amp;"ibor"&amp;Tenor,AQ827,Trigger)</f>
        <v>45127</v>
      </c>
      <c r="AS827" s="257">
        <f>_xll.qlIndexFixing($AC$5,AP827,TRUE,_xll.ohTrigger(Trigger,Trigger1M))</f>
        <v>1.3293505468140232E-2</v>
      </c>
      <c r="AT827" s="257">
        <f>_xll.qlIndexFixing($AU$1,AP827,TRUE,_xll.ohTrigger(Trigger,Trigger1M))</f>
        <v>1.3276270487878605E-2</v>
      </c>
    </row>
    <row r="828" spans="41:46" ht="11.25" customHeight="1" x14ac:dyDescent="0.25">
      <c r="AO828" s="106" t="s">
        <v>83</v>
      </c>
      <c r="AP828" s="105">
        <f>_xll.qlInterestRateIndexFixingDate(Currency&amp;"ibor"&amp;Tenor,AQ828,Trigger)</f>
        <v>45100</v>
      </c>
      <c r="AQ828" s="105">
        <f>_xll.qlCalendarAdvance(Calendar,AQ827,AO828,"f",,Trigger)</f>
        <v>45104</v>
      </c>
      <c r="AR828" s="105">
        <f>_xll.qlInterestRateIndexMaturity(Currency&amp;"ibor"&amp;Tenor,AQ828,Trigger)</f>
        <v>45134</v>
      </c>
      <c r="AS828" s="257">
        <f>_xll.qlIndexFixing($AC$5,AP828,TRUE,_xll.ohTrigger(Trigger,Trigger1M))</f>
        <v>1.3331498139938169E-2</v>
      </c>
      <c r="AT828" s="257">
        <f>_xll.qlIndexFixing($AU$1,AP828,TRUE,_xll.ohTrigger(Trigger,Trigger1M))</f>
        <v>1.3303152696193976E-2</v>
      </c>
    </row>
    <row r="829" spans="41:46" ht="11.25" customHeight="1" x14ac:dyDescent="0.25">
      <c r="AO829" s="106" t="s">
        <v>83</v>
      </c>
      <c r="AP829" s="105">
        <f>_xll.qlInterestRateIndexFixingDate(Currency&amp;"ibor"&amp;Tenor,AQ829,Trigger)</f>
        <v>45107</v>
      </c>
      <c r="AQ829" s="105">
        <f>_xll.qlCalendarAdvance(Calendar,AQ828,AO829,"f",,Trigger)</f>
        <v>45111</v>
      </c>
      <c r="AR829" s="105">
        <f>_xll.qlInterestRateIndexMaturity(Currency&amp;"ibor"&amp;Tenor,AQ829,Trigger)</f>
        <v>45142</v>
      </c>
      <c r="AS829" s="257">
        <f>_xll.qlIndexFixing($AC$5,AP829,TRUE,_xll.ohTrigger(Trigger,Trigger1M))</f>
        <v>1.3372452973569862E-2</v>
      </c>
      <c r="AT829" s="257">
        <f>_xll.qlIndexFixing($AU$1,AP829,TRUE,_xll.ohTrigger(Trigger,Trigger1M))</f>
        <v>1.333192927926774E-2</v>
      </c>
    </row>
    <row r="830" spans="41:46" ht="11.25" customHeight="1" x14ac:dyDescent="0.25">
      <c r="AO830" s="106" t="s">
        <v>83</v>
      </c>
      <c r="AP830" s="105">
        <f>_xll.qlInterestRateIndexFixingDate(Currency&amp;"ibor"&amp;Tenor,AQ830,Trigger)</f>
        <v>45114</v>
      </c>
      <c r="AQ830" s="105">
        <f>_xll.qlCalendarAdvance(Calendar,AQ829,AO830,"f",,Trigger)</f>
        <v>45118</v>
      </c>
      <c r="AR830" s="105">
        <f>_xll.qlInterestRateIndexMaturity(Currency&amp;"ibor"&amp;Tenor,AQ830,Trigger)</f>
        <v>45149</v>
      </c>
      <c r="AS830" s="257">
        <f>_xll.qlIndexFixing($AC$5,AP830,TRUE,_xll.ohTrigger(Trigger,Trigger1M))</f>
        <v>1.3410447306746275E-2</v>
      </c>
      <c r="AT830" s="257">
        <f>_xll.qlIndexFixing($AU$1,AP830,TRUE,_xll.ohTrigger(Trigger,Trigger1M))</f>
        <v>1.3358325016886611E-2</v>
      </c>
    </row>
    <row r="831" spans="41:46" ht="11.25" customHeight="1" x14ac:dyDescent="0.25">
      <c r="AO831" s="106" t="s">
        <v>83</v>
      </c>
      <c r="AP831" s="105">
        <f>_xll.qlInterestRateIndexFixingDate(Currency&amp;"ibor"&amp;Tenor,AQ831,Trigger)</f>
        <v>45121</v>
      </c>
      <c r="AQ831" s="105">
        <f>_xll.qlCalendarAdvance(Calendar,AQ830,AO831,"f",,Trigger)</f>
        <v>45125</v>
      </c>
      <c r="AR831" s="105">
        <f>_xll.qlInterestRateIndexMaturity(Currency&amp;"ibor"&amp;Tenor,AQ831,Trigger)</f>
        <v>45156</v>
      </c>
      <c r="AS831" s="257">
        <f>_xll.qlIndexFixing($AC$5,AP831,TRUE,_xll.ohTrigger(Trigger,Trigger1M))</f>
        <v>1.3448441764086593E-2</v>
      </c>
      <c r="AT831" s="257">
        <f>_xll.qlIndexFixing($AU$1,AP831,TRUE,_xll.ohTrigger(Trigger,Trigger1M))</f>
        <v>1.3384483317233058E-2</v>
      </c>
    </row>
    <row r="832" spans="41:46" ht="11.25" customHeight="1" x14ac:dyDescent="0.25">
      <c r="AO832" s="106" t="s">
        <v>83</v>
      </c>
      <c r="AP832" s="105">
        <f>_xll.qlInterestRateIndexFixingDate(Currency&amp;"ibor"&amp;Tenor,AQ832,Trigger)</f>
        <v>45128</v>
      </c>
      <c r="AQ832" s="105">
        <f>_xll.qlCalendarAdvance(Calendar,AQ831,AO832,"f",,Trigger)</f>
        <v>45132</v>
      </c>
      <c r="AR832" s="105">
        <f>_xll.qlInterestRateIndexMaturity(Currency&amp;"ibor"&amp;Tenor,AQ832,Trigger)</f>
        <v>45163</v>
      </c>
      <c r="AS832" s="257">
        <f>_xll.qlIndexFixing($AC$5,AP832,TRUE,_xll.ohTrigger(Trigger,Trigger1M))</f>
        <v>1.3486436345593393E-2</v>
      </c>
      <c r="AT832" s="257">
        <f>_xll.qlIndexFixing($AU$1,AP832,TRUE,_xll.ohTrigger(Trigger,Trigger1M))</f>
        <v>1.3410402783246549E-2</v>
      </c>
    </row>
    <row r="833" spans="41:46" ht="11.25" customHeight="1" x14ac:dyDescent="0.25">
      <c r="AO833" s="106" t="s">
        <v>83</v>
      </c>
      <c r="AP833" s="105">
        <f>_xll.qlInterestRateIndexFixingDate(Currency&amp;"ibor"&amp;Tenor,AQ833,Trigger)</f>
        <v>45135</v>
      </c>
      <c r="AQ833" s="105">
        <f>_xll.qlCalendarAdvance(Calendar,AQ832,AO833,"f",,Trigger)</f>
        <v>45139</v>
      </c>
      <c r="AR833" s="105">
        <f>_xll.qlInterestRateIndexMaturity(Currency&amp;"ibor"&amp;Tenor,AQ833,Trigger)</f>
        <v>45170</v>
      </c>
      <c r="AS833" s="257">
        <f>_xll.qlIndexFixing($AC$5,AP833,TRUE,_xll.ohTrigger(Trigger,Trigger1M))</f>
        <v>1.3524431051264101E-2</v>
      </c>
      <c r="AT833" s="257">
        <f>_xll.qlIndexFixing($AU$1,AP833,TRUE,_xll.ohTrigger(Trigger,Trigger1M))</f>
        <v>1.3436082017879445E-2</v>
      </c>
    </row>
    <row r="834" spans="41:46" ht="11.25" customHeight="1" x14ac:dyDescent="0.25">
      <c r="AO834" s="106" t="s">
        <v>83</v>
      </c>
      <c r="AP834" s="105">
        <f>_xll.qlInterestRateIndexFixingDate(Currency&amp;"ibor"&amp;Tenor,AQ834,Trigger)</f>
        <v>45142</v>
      </c>
      <c r="AQ834" s="105">
        <f>_xll.qlCalendarAdvance(Calendar,AQ833,AO834,"f",,Trigger)</f>
        <v>45146</v>
      </c>
      <c r="AR834" s="105">
        <f>_xll.qlInterestRateIndexMaturity(Currency&amp;"ibor"&amp;Tenor,AQ834,Trigger)</f>
        <v>45177</v>
      </c>
      <c r="AS834" s="257">
        <f>_xll.qlIndexFixing($AC$5,AP834,TRUE,_xll.ohTrigger(Trigger,Trigger1M))</f>
        <v>1.356242588110129E-2</v>
      </c>
      <c r="AT834" s="257">
        <f>_xll.qlIndexFixing($AU$1,AP834,TRUE,_xll.ohTrigger(Trigger,Trigger1M))</f>
        <v>1.3461519624073793E-2</v>
      </c>
    </row>
    <row r="835" spans="41:46" ht="11.25" customHeight="1" x14ac:dyDescent="0.25">
      <c r="AO835" s="106" t="s">
        <v>83</v>
      </c>
      <c r="AP835" s="105">
        <f>_xll.qlInterestRateIndexFixingDate(Currency&amp;"ibor"&amp;Tenor,AQ835,Trigger)</f>
        <v>45149</v>
      </c>
      <c r="AQ835" s="105">
        <f>_xll.qlCalendarAdvance(Calendar,AQ834,AO835,"f",,Trigger)</f>
        <v>45153</v>
      </c>
      <c r="AR835" s="105">
        <f>_xll.qlInterestRateIndexMaturity(Currency&amp;"ibor"&amp;Tenor,AQ835,Trigger)</f>
        <v>45184</v>
      </c>
      <c r="AS835" s="257">
        <f>_xll.qlIndexFixing($AC$5,AP835,TRUE,_xll.ohTrigger(Trigger,Trigger1M))</f>
        <v>1.3600420835102385E-2</v>
      </c>
      <c r="AT835" s="257">
        <f>_xll.qlIndexFixing($AU$1,AP835,TRUE,_xll.ohTrigger(Trigger,Trigger1M))</f>
        <v>1.3486714204784533E-2</v>
      </c>
    </row>
    <row r="836" spans="41:46" ht="11.25" customHeight="1" x14ac:dyDescent="0.25">
      <c r="AO836" s="106" t="s">
        <v>83</v>
      </c>
      <c r="AP836" s="105">
        <f>_xll.qlInterestRateIndexFixingDate(Currency&amp;"ibor"&amp;Tenor,AQ836,Trigger)</f>
        <v>45156</v>
      </c>
      <c r="AQ836" s="105">
        <f>_xll.qlCalendarAdvance(Calendar,AQ835,AO836,"f",,Trigger)</f>
        <v>45160</v>
      </c>
      <c r="AR836" s="105">
        <f>_xll.qlInterestRateIndexMaturity(Currency&amp;"ibor"&amp;Tenor,AQ836,Trigger)</f>
        <v>45191</v>
      </c>
      <c r="AS836" s="257">
        <f>_xll.qlIndexFixing($AC$5,AP836,TRUE,_xll.ohTrigger(Trigger,Trigger1M))</f>
        <v>1.3638415913269964E-2</v>
      </c>
      <c r="AT836" s="257">
        <f>_xll.qlIndexFixing($AU$1,AP836,TRUE,_xll.ohTrigger(Trigger,Trigger1M))</f>
        <v>1.3511664362964027E-2</v>
      </c>
    </row>
    <row r="837" spans="41:46" ht="11.25" customHeight="1" x14ac:dyDescent="0.25">
      <c r="AO837" s="106" t="s">
        <v>83</v>
      </c>
      <c r="AP837" s="105">
        <f>_xll.qlInterestRateIndexFixingDate(Currency&amp;"ibor"&amp;Tenor,AQ837,Trigger)</f>
        <v>45163</v>
      </c>
      <c r="AQ837" s="105">
        <f>_xll.qlCalendarAdvance(Calendar,AQ836,AO837,"f",,Trigger)</f>
        <v>45167</v>
      </c>
      <c r="AR837" s="105">
        <f>_xll.qlInterestRateIndexMaturity(Currency&amp;"ibor"&amp;Tenor,AQ837,Trigger)</f>
        <v>45198</v>
      </c>
      <c r="AS837" s="257">
        <f>_xll.qlIndexFixing($AC$5,AP837,TRUE,_xll.ohTrigger(Trigger,Trigger1M))</f>
        <v>1.3676411115606605E-2</v>
      </c>
      <c r="AT837" s="257">
        <f>_xll.qlIndexFixing($AU$1,AP837,TRUE,_xll.ohTrigger(Trigger,Trigger1M))</f>
        <v>1.353636870157237E-2</v>
      </c>
    </row>
    <row r="838" spans="41:46" ht="11.25" customHeight="1" x14ac:dyDescent="0.25">
      <c r="AO838" s="106" t="s">
        <v>83</v>
      </c>
      <c r="AP838" s="105">
        <f>_xll.qlInterestRateIndexFixingDate(Currency&amp;"ibor"&amp;Tenor,AQ838,Trigger)</f>
        <v>45170</v>
      </c>
      <c r="AQ838" s="105">
        <f>_xll.qlCalendarAdvance(Calendar,AQ837,AO838,"f",,Trigger)</f>
        <v>45174</v>
      </c>
      <c r="AR838" s="105">
        <f>_xll.qlInterestRateIndexMaturity(Currency&amp;"ibor"&amp;Tenor,AQ838,Trigger)</f>
        <v>45204</v>
      </c>
      <c r="AS838" s="257">
        <f>_xll.qlIndexFixing($AC$5,AP838,TRUE,_xll.ohTrigger(Trigger,Trigger1M))</f>
        <v>1.3711431466412627E-2</v>
      </c>
      <c r="AT838" s="257">
        <f>_xll.qlIndexFixing($AU$1,AP838,TRUE,_xll.ohTrigger(Trigger,Trigger1M))</f>
        <v>1.3558844764243183E-2</v>
      </c>
    </row>
    <row r="839" spans="41:46" ht="11.25" customHeight="1" x14ac:dyDescent="0.25">
      <c r="AO839" s="106" t="s">
        <v>83</v>
      </c>
      <c r="AP839" s="105">
        <f>_xll.qlInterestRateIndexFixingDate(Currency&amp;"ibor"&amp;Tenor,AQ839,Trigger)</f>
        <v>45177</v>
      </c>
      <c r="AQ839" s="105">
        <f>_xll.qlCalendarAdvance(Calendar,AQ838,AO839,"f",,Trigger)</f>
        <v>45181</v>
      </c>
      <c r="AR839" s="105">
        <f>_xll.qlInterestRateIndexMaturity(Currency&amp;"ibor"&amp;Tenor,AQ839,Trigger)</f>
        <v>45211</v>
      </c>
      <c r="AS839" s="257">
        <f>_xll.qlIndexFixing($AC$5,AP839,TRUE,_xll.ohTrigger(Trigger,Trigger1M))</f>
        <v>1.374942545992397E-2</v>
      </c>
      <c r="AT839" s="257">
        <f>_xll.qlIndexFixing($AU$1,AP839,TRUE,_xll.ohTrigger(Trigger,Trigger1M))</f>
        <v>1.358307023671923E-2</v>
      </c>
    </row>
    <row r="840" spans="41:46" ht="11.25" customHeight="1" x14ac:dyDescent="0.25">
      <c r="AO840" s="106" t="s">
        <v>83</v>
      </c>
      <c r="AP840" s="105">
        <f>_xll.qlInterestRateIndexFixingDate(Currency&amp;"ibor"&amp;Tenor,AQ840,Trigger)</f>
        <v>45184</v>
      </c>
      <c r="AQ840" s="105">
        <f>_xll.qlCalendarAdvance(Calendar,AQ839,AO840,"f",,Trigger)</f>
        <v>45188</v>
      </c>
      <c r="AR840" s="105">
        <f>_xll.qlInterestRateIndexMaturity(Currency&amp;"ibor"&amp;Tenor,AQ840,Trigger)</f>
        <v>45218</v>
      </c>
      <c r="AS840" s="257">
        <f>_xll.qlIndexFixing($AC$5,AP840,TRUE,_xll.ohTrigger(Trigger,Trigger1M))</f>
        <v>1.3787419573589865E-2</v>
      </c>
      <c r="AT840" s="257">
        <f>_xll.qlIndexFixing($AU$1,AP840,TRUE,_xll.ohTrigger(Trigger,Trigger1M))</f>
        <v>1.3607045806118379E-2</v>
      </c>
    </row>
    <row r="841" spans="41:46" ht="11.25" customHeight="1" x14ac:dyDescent="0.25">
      <c r="AO841" s="106" t="s">
        <v>83</v>
      </c>
      <c r="AP841" s="105">
        <f>_xll.qlInterestRateIndexFixingDate(Currency&amp;"ibor"&amp;Tenor,AQ841,Trigger)</f>
        <v>45191</v>
      </c>
      <c r="AQ841" s="105">
        <f>_xll.qlCalendarAdvance(Calendar,AQ840,AO841,"f",,Trigger)</f>
        <v>45195</v>
      </c>
      <c r="AR841" s="105">
        <f>_xll.qlInterestRateIndexMaturity(Currency&amp;"ibor"&amp;Tenor,AQ841,Trigger)</f>
        <v>45225</v>
      </c>
      <c r="AS841" s="257">
        <f>_xll.qlIndexFixing($AC$5,AP841,TRUE,_xll.ohTrigger(Trigger,Trigger1M))</f>
        <v>1.3825413807412978E-2</v>
      </c>
      <c r="AT841" s="257">
        <f>_xll.qlIndexFixing($AU$1,AP841,TRUE,_xll.ohTrigger(Trigger,Trigger1M))</f>
        <v>1.3630770075518051E-2</v>
      </c>
    </row>
    <row r="842" spans="41:46" ht="11.25" customHeight="1" x14ac:dyDescent="0.25">
      <c r="AO842" s="106" t="s">
        <v>83</v>
      </c>
      <c r="AP842" s="105">
        <f>_xll.qlInterestRateIndexFixingDate(Currency&amp;"ibor"&amp;Tenor,AQ842,Trigger)</f>
        <v>45198</v>
      </c>
      <c r="AQ842" s="105">
        <f>_xll.qlCalendarAdvance(Calendar,AQ841,AO842,"f",,Trigger)</f>
        <v>45202</v>
      </c>
      <c r="AR842" s="105">
        <f>_xll.qlInterestRateIndexMaturity(Currency&amp;"ibor"&amp;Tenor,AQ842,Trigger)</f>
        <v>45233</v>
      </c>
      <c r="AS842" s="257">
        <f>_xll.qlIndexFixing($AC$5,AP842,TRUE,_xll.ohTrigger(Trigger,Trigger1M))</f>
        <v>1.3866388989802532E-2</v>
      </c>
      <c r="AT842" s="257">
        <f>_xll.qlIndexFixing($AU$1,AP842,TRUE,_xll.ohTrigger(Trigger,Trigger1M))</f>
        <v>1.365615420479978E-2</v>
      </c>
    </row>
    <row r="843" spans="41:46" ht="11.25" customHeight="1" x14ac:dyDescent="0.25">
      <c r="AO843" s="106" t="s">
        <v>83</v>
      </c>
      <c r="AP843" s="105">
        <f>_xll.qlInterestRateIndexFixingDate(Currency&amp;"ibor"&amp;Tenor,AQ843,Trigger)</f>
        <v>45205</v>
      </c>
      <c r="AQ843" s="105">
        <f>_xll.qlCalendarAdvance(Calendar,AQ842,AO843,"f",,Trigger)</f>
        <v>45209</v>
      </c>
      <c r="AR843" s="105">
        <f>_xll.qlInterestRateIndexMaturity(Currency&amp;"ibor"&amp;Tenor,AQ843,Trigger)</f>
        <v>45240</v>
      </c>
      <c r="AS843" s="257">
        <f>_xll.qlIndexFixing($AC$5,AP843,TRUE,_xll.ohTrigger(Trigger,Trigger1M))</f>
        <v>1.3904384937148389E-2</v>
      </c>
      <c r="AT843" s="257">
        <f>_xll.qlIndexFixing($AU$1,AP843,TRUE,_xll.ohTrigger(Trigger,Trigger1M))</f>
        <v>1.367935428830055E-2</v>
      </c>
    </row>
    <row r="844" spans="41:46" ht="11.25" customHeight="1" x14ac:dyDescent="0.25">
      <c r="AO844" s="106" t="s">
        <v>83</v>
      </c>
      <c r="AP844" s="105">
        <f>_xll.qlInterestRateIndexFixingDate(Currency&amp;"ibor"&amp;Tenor,AQ844,Trigger)</f>
        <v>45212</v>
      </c>
      <c r="AQ844" s="105">
        <f>_xll.qlCalendarAdvance(Calendar,AQ843,AO844,"f",,Trigger)</f>
        <v>45216</v>
      </c>
      <c r="AR844" s="105">
        <f>_xll.qlInterestRateIndexMaturity(Currency&amp;"ibor"&amp;Tenor,AQ844,Trigger)</f>
        <v>45247</v>
      </c>
      <c r="AS844" s="257">
        <f>_xll.qlIndexFixing($AC$5,AP844,TRUE,_xll.ohTrigger(Trigger,Trigger1M))</f>
        <v>1.3942381008663306E-2</v>
      </c>
      <c r="AT844" s="257">
        <f>_xll.qlIndexFixing($AU$1,AP844,TRUE,_xll.ohTrigger(Trigger,Trigger1M))</f>
        <v>1.370229877305657E-2</v>
      </c>
    </row>
    <row r="845" spans="41:46" ht="11.25" customHeight="1" x14ac:dyDescent="0.25">
      <c r="AO845" s="106" t="s">
        <v>83</v>
      </c>
      <c r="AP845" s="105">
        <f>_xll.qlInterestRateIndexFixingDate(Currency&amp;"ibor"&amp;Tenor,AQ845,Trigger)</f>
        <v>45219</v>
      </c>
      <c r="AQ845" s="105">
        <f>_xll.qlCalendarAdvance(Calendar,AQ844,AO845,"f",,Trigger)</f>
        <v>45223</v>
      </c>
      <c r="AR845" s="105">
        <f>_xll.qlInterestRateIndexMaturity(Currency&amp;"ibor"&amp;Tenor,AQ845,Trigger)</f>
        <v>45254</v>
      </c>
      <c r="AS845" s="257">
        <f>_xll.qlIndexFixing($AC$5,AP845,TRUE,_xll.ohTrigger(Trigger,Trigger1M))</f>
        <v>1.3980377204347288E-2</v>
      </c>
      <c r="AT845" s="257">
        <f>_xll.qlIndexFixing($AU$1,AP845,TRUE,_xll.ohTrigger(Trigger,Trigger1M))</f>
        <v>1.3724986262053722E-2</v>
      </c>
    </row>
    <row r="846" spans="41:46" ht="11.25" customHeight="1" x14ac:dyDescent="0.25">
      <c r="AO846" s="106" t="s">
        <v>83</v>
      </c>
      <c r="AP846" s="105">
        <f>_xll.qlInterestRateIndexFixingDate(Currency&amp;"ibor"&amp;Tenor,AQ846,Trigger)</f>
        <v>45226</v>
      </c>
      <c r="AQ846" s="105">
        <f>_xll.qlCalendarAdvance(Calendar,AQ845,AO846,"f",,Trigger)</f>
        <v>45230</v>
      </c>
      <c r="AR846" s="105">
        <f>_xll.qlInterestRateIndexMaturity(Currency&amp;"ibor"&amp;Tenor,AQ846,Trigger)</f>
        <v>45260</v>
      </c>
      <c r="AS846" s="257">
        <f>_xll.qlIndexFixing($AC$5,AP846,TRUE,_xll.ohTrigger(Trigger,Trigger1M))</f>
        <v>1.4015386778926775E-2</v>
      </c>
      <c r="AT846" s="257">
        <f>_xll.qlIndexFixing($AU$1,AP846,TRUE,_xll.ohTrigger(Trigger,Trigger1M))</f>
        <v>1.3745573030516489E-2</v>
      </c>
    </row>
    <row r="847" spans="41:46" ht="11.25" customHeight="1" x14ac:dyDescent="0.25">
      <c r="AO847" s="106" t="s">
        <v>83</v>
      </c>
      <c r="AP847" s="105">
        <f>_xll.qlInterestRateIndexFixingDate(Currency&amp;"ibor"&amp;Tenor,AQ847,Trigger)</f>
        <v>45233</v>
      </c>
      <c r="AQ847" s="105">
        <f>_xll.qlCalendarAdvance(Calendar,AQ846,AO847,"f",,Trigger)</f>
        <v>45237</v>
      </c>
      <c r="AR847" s="105">
        <f>_xll.qlInterestRateIndexMaturity(Currency&amp;"ibor"&amp;Tenor,AQ847,Trigger)</f>
        <v>45267</v>
      </c>
      <c r="AS847" s="257">
        <f>_xll.qlIndexFixing($AC$5,AP847,TRUE,_xll.ohTrigger(Trigger,Trigger1M))</f>
        <v>1.405338173370918E-2</v>
      </c>
      <c r="AT847" s="257">
        <f>_xll.qlIndexFixing($AU$1,AP847,TRUE,_xll.ohTrigger(Trigger,Trigger1M))</f>
        <v>1.3767760164798304E-2</v>
      </c>
    </row>
    <row r="848" spans="41:46" ht="11.25" customHeight="1" x14ac:dyDescent="0.25">
      <c r="AO848" s="106" t="s">
        <v>83</v>
      </c>
      <c r="AP848" s="105">
        <f>_xll.qlInterestRateIndexFixingDate(Currency&amp;"ibor"&amp;Tenor,AQ848,Trigger)</f>
        <v>45240</v>
      </c>
      <c r="AQ848" s="105">
        <f>_xll.qlCalendarAdvance(Calendar,AQ847,AO848,"f",,Trigger)</f>
        <v>45244</v>
      </c>
      <c r="AR848" s="105">
        <f>_xll.qlInterestRateIndexMaturity(Currency&amp;"ibor"&amp;Tenor,AQ848,Trigger)</f>
        <v>45274</v>
      </c>
      <c r="AS848" s="257">
        <f>_xll.qlIndexFixing($AC$5,AP848,TRUE,_xll.ohTrigger(Trigger,Trigger1M))</f>
        <v>1.4091376808654132E-2</v>
      </c>
      <c r="AT848" s="257">
        <f>_xll.qlIndexFixing($AU$1,AP848,TRUE,_xll.ohTrigger(Trigger,Trigger1M))</f>
        <v>1.3789686220761155E-2</v>
      </c>
    </row>
    <row r="849" spans="41:46" ht="11.25" customHeight="1" x14ac:dyDescent="0.25">
      <c r="AO849" s="106" t="s">
        <v>83</v>
      </c>
      <c r="AP849" s="105">
        <f>_xll.qlInterestRateIndexFixingDate(Currency&amp;"ibor"&amp;Tenor,AQ849,Trigger)</f>
        <v>45247</v>
      </c>
      <c r="AQ849" s="105">
        <f>_xll.qlCalendarAdvance(Calendar,AQ848,AO849,"f",,Trigger)</f>
        <v>45251</v>
      </c>
      <c r="AR849" s="105">
        <f>_xll.qlInterestRateIndexMaturity(Currency&amp;"ibor"&amp;Tenor,AQ849,Trigger)</f>
        <v>45281</v>
      </c>
      <c r="AS849" s="257">
        <f>_xll.qlIndexFixing($AC$5,AP849,TRUE,_xll.ohTrigger(Trigger,Trigger1M))</f>
        <v>1.4129372003758967E-2</v>
      </c>
      <c r="AT849" s="257">
        <f>_xll.qlIndexFixing($AU$1,AP849,TRUE,_xll.ohTrigger(Trigger,Trigger1M))</f>
        <v>1.3811349801527761E-2</v>
      </c>
    </row>
    <row r="850" spans="41:46" ht="11.25" customHeight="1" x14ac:dyDescent="0.25">
      <c r="AO850" s="106" t="s">
        <v>83</v>
      </c>
      <c r="AP850" s="105">
        <f>_xll.qlInterestRateIndexFixingDate(Currency&amp;"ibor"&amp;Tenor,AQ850,Trigger)</f>
        <v>45254</v>
      </c>
      <c r="AQ850" s="105">
        <f>_xll.qlCalendarAdvance(Calendar,AQ849,AO850,"f",,Trigger)</f>
        <v>45258</v>
      </c>
      <c r="AR850" s="105">
        <f>_xll.qlInterestRateIndexMaturity(Currency&amp;"ibor"&amp;Tenor,AQ850,Trigger)</f>
        <v>45288</v>
      </c>
      <c r="AS850" s="257">
        <f>_xll.qlIndexFixing($AC$5,AP850,TRUE,_xll.ohTrigger(Trigger,Trigger1M))</f>
        <v>1.4167367319026347E-2</v>
      </c>
      <c r="AT850" s="257">
        <f>_xll.qlIndexFixing($AU$1,AP850,TRUE,_xll.ohTrigger(Trigger,Trigger1M))</f>
        <v>1.3832749510231501E-2</v>
      </c>
    </row>
    <row r="851" spans="41:46" ht="11.25" customHeight="1" x14ac:dyDescent="0.25">
      <c r="AO851" s="106" t="s">
        <v>83</v>
      </c>
      <c r="AP851" s="105">
        <f>_xll.qlInterestRateIndexFixingDate(Currency&amp;"ibor"&amp;Tenor,AQ851,Trigger)</f>
        <v>45261</v>
      </c>
      <c r="AQ851" s="105">
        <f>_xll.qlCalendarAdvance(Calendar,AQ850,AO851,"f",,Trigger)</f>
        <v>45265</v>
      </c>
      <c r="AR851" s="105">
        <f>_xll.qlInterestRateIndexMaturity(Currency&amp;"ibor"&amp;Tenor,AQ851,Trigger)</f>
        <v>45296</v>
      </c>
      <c r="AS851" s="257">
        <f>_xll.qlIndexFixing($AC$5,AP851,TRUE,_xll.ohTrigger(Trigger,Trigger1M))</f>
        <v>1.4208356986053047E-2</v>
      </c>
      <c r="AT851" s="257">
        <f>_xll.qlIndexFixing($AU$1,AP851,TRUE,_xll.ohTrigger(Trigger,Trigger1M))</f>
        <v>1.3855636053725496E-2</v>
      </c>
    </row>
    <row r="852" spans="41:46" ht="11.25" customHeight="1" x14ac:dyDescent="0.25">
      <c r="AO852" s="106" t="s">
        <v>83</v>
      </c>
      <c r="AP852" s="105">
        <f>_xll.qlInterestRateIndexFixingDate(Currency&amp;"ibor"&amp;Tenor,AQ852,Trigger)</f>
        <v>45268</v>
      </c>
      <c r="AQ852" s="105">
        <f>_xll.qlCalendarAdvance(Calendar,AQ851,AO852,"f",,Trigger)</f>
        <v>45272</v>
      </c>
      <c r="AR852" s="105">
        <f>_xll.qlInterestRateIndexMaturity(Currency&amp;"ibor"&amp;Tenor,AQ852,Trigger)</f>
        <v>45303</v>
      </c>
      <c r="AS852" s="257">
        <f>_xll.qlIndexFixing($AC$5,AP852,TRUE,_xll.ohTrigger(Trigger,Trigger1M))</f>
        <v>1.4246354050938511E-2</v>
      </c>
      <c r="AT852" s="257">
        <f>_xll.qlIndexFixing($AU$1,AP852,TRUE,_xll.ohTrigger(Trigger,Trigger1M))</f>
        <v>1.3876485456858489E-2</v>
      </c>
    </row>
    <row r="853" spans="41:46" ht="11.25" customHeight="1" x14ac:dyDescent="0.25">
      <c r="AO853" s="106" t="s">
        <v>83</v>
      </c>
      <c r="AP853" s="105">
        <f>_xll.qlInterestRateIndexFixingDate(Currency&amp;"ibor"&amp;Tenor,AQ853,Trigger)</f>
        <v>45275</v>
      </c>
      <c r="AQ853" s="105">
        <f>_xll.qlCalendarAdvance(Calendar,AQ852,AO853,"f",,Trigger)</f>
        <v>45279</v>
      </c>
      <c r="AR853" s="105">
        <f>_xll.qlInterestRateIndexMaturity(Currency&amp;"ibor"&amp;Tenor,AQ853,Trigger)</f>
        <v>45310</v>
      </c>
      <c r="AS853" s="257">
        <f>_xll.qlIndexFixing($AC$5,AP853,TRUE,_xll.ohTrigger(Trigger,Trigger1M))</f>
        <v>1.4284351240000775E-2</v>
      </c>
      <c r="AT853" s="257">
        <f>_xll.qlIndexFixing($AU$1,AP853,TRUE,_xll.ohTrigger(Trigger,Trigger1M))</f>
        <v>1.3897066688441999E-2</v>
      </c>
    </row>
    <row r="854" spans="41:46" ht="11.25" customHeight="1" x14ac:dyDescent="0.25">
      <c r="AO854" s="106" t="s">
        <v>83</v>
      </c>
      <c r="AP854" s="105">
        <f>_xll.qlInterestRateIndexFixingDate(Currency&amp;"ibor"&amp;Tenor,AQ854,Trigger)</f>
        <v>45281</v>
      </c>
      <c r="AQ854" s="105">
        <f>_xll.qlCalendarAdvance(Calendar,AQ853,AO854,"f",,Trigger)</f>
        <v>45287</v>
      </c>
      <c r="AR854" s="105">
        <f>_xll.qlInterestRateIndexMaturity(Currency&amp;"ibor"&amp;Tenor,AQ854,Trigger)</f>
        <v>45320</v>
      </c>
      <c r="AS854" s="257">
        <f>_xll.qlIndexFixing($AC$5,AP854,TRUE,_xll.ohTrigger(Trigger,Trigger1M))</f>
        <v>1.4333775400535003E-2</v>
      </c>
      <c r="AT854" s="257">
        <f>_xll.qlIndexFixing($AU$1,AP854,TRUE,_xll.ohTrigger(Trigger,Trigger1M))</f>
        <v>1.3923640714474737E-2</v>
      </c>
    </row>
    <row r="855" spans="41:46" ht="11.25" customHeight="1" x14ac:dyDescent="0.25">
      <c r="AO855" s="106" t="s">
        <v>83</v>
      </c>
      <c r="AP855" s="105">
        <f>_xll.qlInterestRateIndexFixingDate(Currency&amp;"ibor"&amp;Tenor,AQ855,Trigger)</f>
        <v>45289</v>
      </c>
      <c r="AQ855" s="105">
        <f>_xll.qlCalendarAdvance(Calendar,AQ854,AO855,"f",,Trigger)</f>
        <v>45294</v>
      </c>
      <c r="AR855" s="105">
        <f>_xll.qlInterestRateIndexMaturity(Currency&amp;"ibor"&amp;Tenor,AQ855,Trigger)</f>
        <v>45327</v>
      </c>
      <c r="AS855" s="257">
        <f>_xll.qlIndexFixing($AC$5,AP855,TRUE,_xll.ohTrigger(Trigger,Trigger1M))</f>
        <v>1.4371775901380411E-2</v>
      </c>
      <c r="AT855" s="257">
        <f>_xll.qlIndexFixing($AU$1,AP855,TRUE,_xll.ohTrigger(Trigger,Trigger1M))</f>
        <v>1.3943605129325739E-2</v>
      </c>
    </row>
    <row r="856" spans="41:46" ht="11.25" customHeight="1" x14ac:dyDescent="0.25">
      <c r="AO856" s="106" t="s">
        <v>83</v>
      </c>
      <c r="AP856" s="105">
        <f>_xll.qlInterestRateIndexFixingDate(Currency&amp;"ibor"&amp;Tenor,AQ856,Trigger)</f>
        <v>45299</v>
      </c>
      <c r="AQ856" s="105">
        <f>_xll.qlCalendarAdvance(Calendar,AQ855,AO856,"f",,Trigger)</f>
        <v>45301</v>
      </c>
      <c r="AR856" s="105">
        <f>_xll.qlInterestRateIndexMaturity(Currency&amp;"ibor"&amp;Tenor,AQ856,Trigger)</f>
        <v>45334</v>
      </c>
      <c r="AS856" s="257">
        <f>_xll.qlIndexFixing($AC$5,AP856,TRUE,_xll.ohTrigger(Trigger,Trigger1M))</f>
        <v>1.440977653442068E-2</v>
      </c>
      <c r="AT856" s="257">
        <f>_xll.qlIndexFixing($AU$1,AP856,TRUE,_xll.ohTrigger(Trigger,Trigger1M))</f>
        <v>1.396329676378937E-2</v>
      </c>
    </row>
    <row r="857" spans="41:46" ht="11.25" customHeight="1" x14ac:dyDescent="0.25">
      <c r="AO857" s="106" t="s">
        <v>83</v>
      </c>
      <c r="AP857" s="105">
        <f>_xll.qlInterestRateIndexFixingDate(Currency&amp;"ibor"&amp;Tenor,AQ857,Trigger)</f>
        <v>45306</v>
      </c>
      <c r="AQ857" s="105">
        <f>_xll.qlCalendarAdvance(Calendar,AQ856,AO857,"f",,Trigger)</f>
        <v>45308</v>
      </c>
      <c r="AR857" s="105">
        <f>_xll.qlInterestRateIndexMaturity(Currency&amp;"ibor"&amp;Tenor,AQ857,Trigger)</f>
        <v>45341</v>
      </c>
      <c r="AS857" s="257">
        <f>_xll.qlIndexFixing($AC$5,AP857,TRUE,_xll.ohTrigger(Trigger,Trigger1M))</f>
        <v>1.4447777299658234E-2</v>
      </c>
      <c r="AT857" s="257">
        <f>_xll.qlIndexFixing($AU$1,AP857,TRUE,_xll.ohTrigger(Trigger,Trigger1M))</f>
        <v>1.3982714220755326E-2</v>
      </c>
    </row>
    <row r="858" spans="41:46" ht="11.25" customHeight="1" x14ac:dyDescent="0.25">
      <c r="AO858" s="106" t="s">
        <v>83</v>
      </c>
      <c r="AP858" s="105">
        <f>_xll.qlInterestRateIndexFixingDate(Currency&amp;"ibor"&amp;Tenor,AQ858,Trigger)</f>
        <v>45313</v>
      </c>
      <c r="AQ858" s="105">
        <f>_xll.qlCalendarAdvance(Calendar,AQ857,AO858,"f",,Trigger)</f>
        <v>45315</v>
      </c>
      <c r="AR858" s="105">
        <f>_xll.qlInterestRateIndexMaturity(Currency&amp;"ibor"&amp;Tenor,AQ858,Trigger)</f>
        <v>45348</v>
      </c>
      <c r="AS858" s="257">
        <f>_xll.qlIndexFixing($AC$5,AP858,TRUE,_xll.ohTrigger(Trigger,Trigger1M))</f>
        <v>1.4485778197093071E-2</v>
      </c>
      <c r="AT858" s="257">
        <f>_xll.qlIndexFixing($AU$1,AP858,TRUE,_xll.ohTrigger(Trigger,Trigger1M))</f>
        <v>1.4001856103130258E-2</v>
      </c>
    </row>
    <row r="859" spans="41:46" ht="11.25" customHeight="1" x14ac:dyDescent="0.25">
      <c r="AO859" s="106" t="s">
        <v>83</v>
      </c>
      <c r="AP859" s="105">
        <f>_xll.qlInterestRateIndexFixingDate(Currency&amp;"ibor"&amp;Tenor,AQ859,Trigger)</f>
        <v>45320</v>
      </c>
      <c r="AQ859" s="105">
        <f>_xll.qlCalendarAdvance(Calendar,AQ858,AO859,"f",,Trigger)</f>
        <v>45322</v>
      </c>
      <c r="AR859" s="105">
        <f>_xll.qlInterestRateIndexMaturity(Currency&amp;"ibor"&amp;Tenor,AQ859,Trigger)</f>
        <v>45351</v>
      </c>
      <c r="AS859" s="257">
        <f>_xll.qlIndexFixing($AC$5,AP859,TRUE,_xll.ohTrigger(Trigger,Trigger1M))</f>
        <v>1.4511752219258338E-2</v>
      </c>
      <c r="AT859" s="257">
        <f>_xll.qlIndexFixing($AU$1,AP859,TRUE,_xll.ohTrigger(Trigger,Trigger1M))</f>
        <v>1.4014327244555638E-2</v>
      </c>
    </row>
    <row r="860" spans="41:46" ht="11.25" customHeight="1" x14ac:dyDescent="0.25">
      <c r="AO860" s="106" t="s">
        <v>83</v>
      </c>
      <c r="AP860" s="105">
        <f>_xll.qlInterestRateIndexFixingDate(Currency&amp;"ibor"&amp;Tenor,AQ860,Trigger)</f>
        <v>45327</v>
      </c>
      <c r="AQ860" s="105">
        <f>_xll.qlCalendarAdvance(Calendar,AQ859,AO860,"f",,Trigger)</f>
        <v>45329</v>
      </c>
      <c r="AR860" s="105">
        <f>_xll.qlInterestRateIndexMaturity(Currency&amp;"ibor"&amp;Tenor,AQ860,Trigger)</f>
        <v>45358</v>
      </c>
      <c r="AS860" s="257">
        <f>_xll.qlIndexFixing($AC$5,AP860,TRUE,_xll.ohTrigger(Trigger,Trigger1M))</f>
        <v>1.4549747212015884E-2</v>
      </c>
      <c r="AT860" s="257">
        <f>_xll.qlIndexFixing($AU$1,AP860,TRUE,_xll.ohTrigger(Trigger,Trigger1M))</f>
        <v>1.4032990850697574E-2</v>
      </c>
    </row>
    <row r="861" spans="41:46" ht="11.25" customHeight="1" x14ac:dyDescent="0.25">
      <c r="AO861" s="106" t="s">
        <v>83</v>
      </c>
      <c r="AP861" s="105">
        <f>_xll.qlInterestRateIndexFixingDate(Currency&amp;"ibor"&amp;Tenor,AQ861,Trigger)</f>
        <v>45334</v>
      </c>
      <c r="AQ861" s="105">
        <f>_xll.qlCalendarAdvance(Calendar,AQ860,AO861,"f",,Trigger)</f>
        <v>45336</v>
      </c>
      <c r="AR861" s="105">
        <f>_xll.qlInterestRateIndexMaturity(Currency&amp;"ibor"&amp;Tenor,AQ861,Trigger)</f>
        <v>45365</v>
      </c>
      <c r="AS861" s="257">
        <f>_xll.qlIndexFixing($AC$5,AP861,TRUE,_xll.ohTrigger(Trigger,Trigger1M))</f>
        <v>1.4587742320926035E-2</v>
      </c>
      <c r="AT861" s="257">
        <f>_xll.qlIndexFixing($AU$1,AP861,TRUE,_xll.ohTrigger(Trigger,Trigger1M))</f>
        <v>1.4051375129908268E-2</v>
      </c>
    </row>
    <row r="862" spans="41:46" ht="11.25" customHeight="1" x14ac:dyDescent="0.25">
      <c r="AO862" s="106" t="s">
        <v>83</v>
      </c>
      <c r="AP862" s="105">
        <f>_xll.qlInterestRateIndexFixingDate(Currency&amp;"ibor"&amp;Tenor,AQ862,Trigger)</f>
        <v>45341</v>
      </c>
      <c r="AQ862" s="105">
        <f>_xll.qlCalendarAdvance(Calendar,AQ861,AO862,"f",,Trigger)</f>
        <v>45343</v>
      </c>
      <c r="AR862" s="105">
        <f>_xll.qlInterestRateIndexMaturity(Currency&amp;"ibor"&amp;Tenor,AQ862,Trigger)</f>
        <v>45372</v>
      </c>
      <c r="AS862" s="257">
        <f>_xll.qlIndexFixing($AC$5,AP862,TRUE,_xll.ohTrigger(Trigger,Trigger1M))</f>
        <v>1.4625737545994303E-2</v>
      </c>
      <c r="AT862" s="257">
        <f>_xll.qlIndexFixing($AU$1,AP862,TRUE,_xll.ohTrigger(Trigger,Trigger1M))</f>
        <v>1.4069478685531139E-2</v>
      </c>
    </row>
    <row r="863" spans="41:46" ht="11.25" customHeight="1" x14ac:dyDescent="0.25">
      <c r="AO863" s="106" t="s">
        <v>83</v>
      </c>
      <c r="AP863" s="105">
        <f>_xll.qlInterestRateIndexFixingDate(Currency&amp;"ibor"&amp;Tenor,AQ863,Trigger)</f>
        <v>45348</v>
      </c>
      <c r="AQ863" s="105">
        <f>_xll.qlCalendarAdvance(Calendar,AQ862,AO863,"f",,Trigger)</f>
        <v>45350</v>
      </c>
      <c r="AR863" s="105">
        <f>_xll.qlInterestRateIndexMaturity(Currency&amp;"ibor"&amp;Tenor,AQ863,Trigger)</f>
        <v>45379</v>
      </c>
      <c r="AS863" s="257">
        <f>_xll.qlIndexFixing($AC$5,AP863,TRUE,_xll.ohTrigger(Trigger,Trigger1M))</f>
        <v>1.4663732887220688E-2</v>
      </c>
      <c r="AT863" s="257">
        <f>_xll.qlIndexFixing($AU$1,AP863,TRUE,_xll.ohTrigger(Trigger,Trigger1M))</f>
        <v>1.4087300120909601E-2</v>
      </c>
    </row>
    <row r="864" spans="41:46" ht="11.25" customHeight="1" x14ac:dyDescent="0.25">
      <c r="AO864" s="106" t="s">
        <v>83</v>
      </c>
      <c r="AP864" s="105">
        <f>_xll.qlInterestRateIndexFixingDate(Currency&amp;"ibor"&amp;Tenor,AQ864,Trigger)</f>
        <v>45355</v>
      </c>
      <c r="AQ864" s="105">
        <f>_xll.qlCalendarAdvance(Calendar,AQ863,AO864,"f",,Trigger)</f>
        <v>45357</v>
      </c>
      <c r="AR864" s="105">
        <f>_xll.qlInterestRateIndexMaturity(Currency&amp;"ibor"&amp;Tenor,AQ864,Trigger)</f>
        <v>45390</v>
      </c>
      <c r="AS864" s="257">
        <f>_xll.qlIndexFixing($AC$5,AP864,TRUE,_xll.ohTrigger(Trigger,Trigger1M))</f>
        <v>1.4713786357876528E-2</v>
      </c>
      <c r="AT864" s="257">
        <f>_xll.qlIndexFixing($AU$1,AP864,TRUE,_xll.ohTrigger(Trigger,Trigger1M))</f>
        <v>1.4110842095092351E-2</v>
      </c>
    </row>
    <row r="865" spans="41:46" ht="11.25" customHeight="1" x14ac:dyDescent="0.25">
      <c r="AO865" s="106" t="s">
        <v>83</v>
      </c>
      <c r="AP865" s="105">
        <f>_xll.qlInterestRateIndexFixingDate(Currency&amp;"ibor"&amp;Tenor,AQ865,Trigger)</f>
        <v>45362</v>
      </c>
      <c r="AQ865" s="105">
        <f>_xll.qlCalendarAdvance(Calendar,AQ864,AO865,"f",,Trigger)</f>
        <v>45364</v>
      </c>
      <c r="AR865" s="105">
        <f>_xll.qlInterestRateIndexMaturity(Currency&amp;"ibor"&amp;Tenor,AQ865,Trigger)</f>
        <v>45397</v>
      </c>
      <c r="AS865" s="257">
        <f>_xll.qlIndexFixing($AC$5,AP865,TRUE,_xll.ohTrigger(Trigger,Trigger1M))</f>
        <v>1.4751788180706884E-2</v>
      </c>
      <c r="AT865" s="257">
        <f>_xll.qlIndexFixing($AU$1,AP865,TRUE,_xll.ohTrigger(Trigger,Trigger1M))</f>
        <v>1.41280158376392E-2</v>
      </c>
    </row>
    <row r="866" spans="41:46" ht="11.25" customHeight="1" x14ac:dyDescent="0.25">
      <c r="AO866" s="106" t="s">
        <v>83</v>
      </c>
      <c r="AP866" s="105">
        <f>_xll.qlInterestRateIndexFixingDate(Currency&amp;"ibor"&amp;Tenor,AQ866,Trigger)</f>
        <v>45369</v>
      </c>
      <c r="AQ866" s="105">
        <f>_xll.qlCalendarAdvance(Calendar,AQ865,AO866,"f",,Trigger)</f>
        <v>45371</v>
      </c>
      <c r="AR866" s="105">
        <f>_xll.qlInterestRateIndexMaturity(Currency&amp;"ibor"&amp;Tenor,AQ866,Trigger)</f>
        <v>45404</v>
      </c>
      <c r="AS866" s="257">
        <f>_xll.qlIndexFixing($AC$5,AP866,TRUE,_xll.ohTrigger(Trigger,Trigger1M))</f>
        <v>1.4789790135736943E-2</v>
      </c>
      <c r="AT866" s="257">
        <f>_xll.qlIndexFixing($AU$1,AP866,TRUE,_xll.ohTrigger(Trigger,Trigger1M))</f>
        <v>1.4144902829260014E-2</v>
      </c>
    </row>
    <row r="867" spans="41:46" ht="11.25" customHeight="1" x14ac:dyDescent="0.25">
      <c r="AO867" s="106" t="s">
        <v>83</v>
      </c>
      <c r="AP867" s="105">
        <f>_xll.qlInterestRateIndexFixingDate(Currency&amp;"ibor"&amp;Tenor,AQ867,Trigger)</f>
        <v>45376</v>
      </c>
      <c r="AQ867" s="105">
        <f>_xll.qlCalendarAdvance(Calendar,AQ866,AO867,"f",,Trigger)</f>
        <v>45378</v>
      </c>
      <c r="AR867" s="105">
        <f>_xll.qlInterestRateIndexMaturity(Currency&amp;"ibor"&amp;Tenor,AQ867,Trigger)</f>
        <v>45411</v>
      </c>
      <c r="AS867" s="257">
        <f>_xll.qlIndexFixing($AC$5,AP867,TRUE,_xll.ohTrigger(Trigger,Trigger1M))</f>
        <v>1.482779222296913E-2</v>
      </c>
      <c r="AT867" s="257">
        <f>_xll.qlIndexFixing($AU$1,AP867,TRUE,_xll.ohTrigger(Trigger,Trigger1M))</f>
        <v>1.4161501672970448E-2</v>
      </c>
    </row>
    <row r="868" spans="41:46" ht="11.25" customHeight="1" x14ac:dyDescent="0.25">
      <c r="AO868" s="106" t="s">
        <v>83</v>
      </c>
      <c r="AP868" s="105">
        <f>_xll.qlInterestRateIndexFixingDate(Currency&amp;"ibor"&amp;Tenor,AQ868,Trigger)</f>
        <v>45379</v>
      </c>
      <c r="AQ868" s="105">
        <f>_xll.qlCalendarAdvance(Calendar,AQ867,AO868,"f",,Trigger)</f>
        <v>45385</v>
      </c>
      <c r="AR868" s="105">
        <f>_xll.qlInterestRateIndexMaturity(Currency&amp;"ibor"&amp;Tenor,AQ868,Trigger)</f>
        <v>45415</v>
      </c>
      <c r="AS868" s="257">
        <f>_xll.qlIndexFixing($AC$5,AP868,TRUE,_xll.ohTrigger(Trigger,Trigger1M))</f>
        <v>1.4856731762928455E-2</v>
      </c>
      <c r="AT868" s="257">
        <f>_xll.qlIndexFixing($AU$1,AP868,TRUE,_xll.ohTrigger(Trigger,Trigger1M))</f>
        <v>1.417355053798186E-2</v>
      </c>
    </row>
    <row r="869" spans="41:46" ht="11.25" customHeight="1" x14ac:dyDescent="0.25">
      <c r="AO869" s="106" t="s">
        <v>83</v>
      </c>
      <c r="AP869" s="105">
        <f>_xll.qlInterestRateIndexFixingDate(Currency&amp;"ibor"&amp;Tenor,AQ869,Trigger)</f>
        <v>45390</v>
      </c>
      <c r="AQ869" s="105">
        <f>_xll.qlCalendarAdvance(Calendar,AQ868,AO869,"f",,Trigger)</f>
        <v>45392</v>
      </c>
      <c r="AR869" s="105">
        <f>_xll.qlInterestRateIndexMaturity(Currency&amp;"ibor"&amp;Tenor,AQ869,Trigger)</f>
        <v>45422</v>
      </c>
      <c r="AS869" s="257">
        <f>_xll.qlIndexFixing($AC$5,AP869,TRUE,_xll.ohTrigger(Trigger,Trigger1M))</f>
        <v>1.4894729378507776E-2</v>
      </c>
      <c r="AT869" s="257">
        <f>_xll.qlIndexFixing($AU$1,AP869,TRUE,_xll.ohTrigger(Trigger,Trigger1M))</f>
        <v>1.4189629682408444E-2</v>
      </c>
    </row>
    <row r="870" spans="41:46" ht="11.25" customHeight="1" x14ac:dyDescent="0.25">
      <c r="AO870" s="106" t="s">
        <v>83</v>
      </c>
      <c r="AP870" s="105">
        <f>_xll.qlInterestRateIndexFixingDate(Currency&amp;"ibor"&amp;Tenor,AQ870,Trigger)</f>
        <v>45397</v>
      </c>
      <c r="AQ870" s="105">
        <f>_xll.qlCalendarAdvance(Calendar,AQ869,AO870,"f",,Trigger)</f>
        <v>45399</v>
      </c>
      <c r="AR870" s="105">
        <f>_xll.qlInterestRateIndexMaturity(Currency&amp;"ibor"&amp;Tenor,AQ870,Trigger)</f>
        <v>45429</v>
      </c>
      <c r="AS870" s="257">
        <f>_xll.qlIndexFixing($AC$5,AP870,TRUE,_xll.ohTrigger(Trigger,Trigger1M))</f>
        <v>1.4932727114257638E-2</v>
      </c>
      <c r="AT870" s="257">
        <f>_xll.qlIndexFixing($AU$1,AP870,TRUE,_xll.ohTrigger(Trigger,Trigger1M))</f>
        <v>1.4205416819803141E-2</v>
      </c>
    </row>
    <row r="871" spans="41:46" ht="11.25" customHeight="1" x14ac:dyDescent="0.25">
      <c r="AO871" s="106" t="s">
        <v>83</v>
      </c>
      <c r="AP871" s="105">
        <f>_xll.qlInterestRateIndexFixingDate(Currency&amp;"ibor"&amp;Tenor,AQ871,Trigger)</f>
        <v>45404</v>
      </c>
      <c r="AQ871" s="105">
        <f>_xll.qlCalendarAdvance(Calendar,AQ870,AO871,"f",,Trigger)</f>
        <v>45406</v>
      </c>
      <c r="AR871" s="105">
        <f>_xll.qlInterestRateIndexMaturity(Currency&amp;"ibor"&amp;Tenor,AQ871,Trigger)</f>
        <v>45436</v>
      </c>
      <c r="AS871" s="257">
        <f>_xll.qlIndexFixing($AC$5,AP871,TRUE,_xll.ohTrigger(Trigger,Trigger1M))</f>
        <v>1.497072497017804E-2</v>
      </c>
      <c r="AT871" s="257">
        <f>_xll.qlIndexFixing($AU$1,AP871,TRUE,_xll.ohTrigger(Trigger,Trigger1M))</f>
        <v>1.4220910553517818E-2</v>
      </c>
    </row>
    <row r="872" spans="41:46" ht="11.25" customHeight="1" x14ac:dyDescent="0.25">
      <c r="AO872" s="106" t="s">
        <v>83</v>
      </c>
      <c r="AP872" s="105">
        <f>_xll.qlInterestRateIndexFixingDate(Currency&amp;"ibor"&amp;Tenor,AQ872,Trigger)</f>
        <v>45411</v>
      </c>
      <c r="AQ872" s="105">
        <f>_xll.qlCalendarAdvance(Calendar,AQ871,AO872,"f",,Trigger)</f>
        <v>45414</v>
      </c>
      <c r="AR872" s="105">
        <f>_xll.qlInterestRateIndexMaturity(Currency&amp;"ibor"&amp;Tenor,AQ872,Trigger)</f>
        <v>45446</v>
      </c>
      <c r="AS872" s="257">
        <f>_xll.qlIndexFixing($AC$5,AP872,TRUE,_xll.ohTrigger(Trigger,Trigger1M))</f>
        <v>1.5020205921769114E-2</v>
      </c>
      <c r="AT872" s="257">
        <f>_xll.qlIndexFixing($AU$1,AP872,TRUE,_xll.ohTrigger(Trigger,Trigger1M))</f>
        <v>1.4240929513439082E-2</v>
      </c>
    </row>
    <row r="873" spans="41:46" ht="11.25" customHeight="1" x14ac:dyDescent="0.25">
      <c r="AO873" s="106" t="s">
        <v>83</v>
      </c>
      <c r="AP873" s="105">
        <f>_xll.qlInterestRateIndexFixingDate(Currency&amp;"ibor"&amp;Tenor,AQ873,Trigger)</f>
        <v>45419</v>
      </c>
      <c r="AQ873" s="105">
        <f>_xll.qlCalendarAdvance(Calendar,AQ872,AO873,"f",,Trigger)</f>
        <v>45421</v>
      </c>
      <c r="AR873" s="105">
        <f>_xll.qlInterestRateIndexMaturity(Currency&amp;"ibor"&amp;Tenor,AQ873,Trigger)</f>
        <v>45453</v>
      </c>
      <c r="AS873" s="257">
        <f>_xll.qlIndexFixing($AC$5,AP873,TRUE,_xll.ohTrigger(Trigger,Trigger1M))</f>
        <v>1.4847360954195477E-2</v>
      </c>
      <c r="AT873" s="257">
        <f>_xll.qlIndexFixing($AU$1,AP873,TRUE,_xll.ohTrigger(Trigger,Trigger1M))</f>
        <v>1.4255760478787405E-2</v>
      </c>
    </row>
    <row r="874" spans="41:46" ht="11.25" customHeight="1" x14ac:dyDescent="0.25">
      <c r="AO874" s="106" t="s">
        <v>83</v>
      </c>
      <c r="AP874" s="105">
        <f>_xll.qlInterestRateIndexFixingDate(Currency&amp;"ibor"&amp;Tenor,AQ874,Trigger)</f>
        <v>45426</v>
      </c>
      <c r="AQ874" s="105">
        <f>_xll.qlCalendarAdvance(Calendar,AQ873,AO874,"f",,Trigger)</f>
        <v>45428</v>
      </c>
      <c r="AR874" s="105">
        <f>_xll.qlInterestRateIndexMaturity(Currency&amp;"ibor"&amp;Tenor,AQ874,Trigger)</f>
        <v>45460</v>
      </c>
      <c r="AS874" s="257">
        <f>_xll.qlIndexFixing($AC$5,AP874,TRUE,_xll.ohTrigger(Trigger,Trigger1M))</f>
        <v>1.4673624161468113E-2</v>
      </c>
      <c r="AT874" s="257">
        <f>_xll.qlIndexFixing($AU$1,AP874,TRUE,_xll.ohTrigger(Trigger,Trigger1M))</f>
        <v>1.4270366162919546E-2</v>
      </c>
    </row>
    <row r="875" spans="41:46" ht="11.25" customHeight="1" x14ac:dyDescent="0.25">
      <c r="AO875" s="106" t="s">
        <v>83</v>
      </c>
      <c r="AP875" s="105">
        <f>_xll.qlInterestRateIndexFixingDate(Currency&amp;"ibor"&amp;Tenor,AQ875,Trigger)</f>
        <v>45433</v>
      </c>
      <c r="AQ875" s="105">
        <f>_xll.qlCalendarAdvance(Calendar,AQ874,AO875,"f",,Trigger)</f>
        <v>45435</v>
      </c>
      <c r="AR875" s="105">
        <f>_xll.qlInterestRateIndexMaturity(Currency&amp;"ibor"&amp;Tenor,AQ875,Trigger)</f>
        <v>45467</v>
      </c>
      <c r="AS875" s="257">
        <f>_xll.qlIndexFixing($AC$5,AP875,TRUE,_xll.ohTrigger(Trigger,Trigger1M))</f>
        <v>1.4498995584933949E-2</v>
      </c>
      <c r="AT875" s="257">
        <f>_xll.qlIndexFixing($AU$1,AP875,TRUE,_xll.ohTrigger(Trigger,Trigger1M))</f>
        <v>1.4284818467932281E-2</v>
      </c>
    </row>
    <row r="876" spans="41:46" ht="11.25" customHeight="1" x14ac:dyDescent="0.25">
      <c r="AO876" s="106" t="s">
        <v>83</v>
      </c>
      <c r="AP876" s="105">
        <f>_xll.qlInterestRateIndexFixingDate(Currency&amp;"ibor"&amp;Tenor,AQ876,Trigger)</f>
        <v>45440</v>
      </c>
      <c r="AQ876" s="105">
        <f>_xll.qlCalendarAdvance(Calendar,AQ875,AO876,"f",,Trigger)</f>
        <v>45442</v>
      </c>
      <c r="AR876" s="105">
        <f>_xll.qlInterestRateIndexMaturity(Currency&amp;"ibor"&amp;Tenor,AQ876,Trigger)</f>
        <v>45471</v>
      </c>
      <c r="AS876" s="257">
        <f>_xll.qlIndexFixing($AC$5,AP876,TRUE,_xll.ohTrigger(Trigger,Trigger1M))</f>
        <v>1.4327775362609858E-2</v>
      </c>
      <c r="AT876" s="257">
        <f>_xll.qlIndexFixing($AU$1,AP876,TRUE,_xll.ohTrigger(Trigger,Trigger1M))</f>
        <v>1.4295260485931858E-2</v>
      </c>
    </row>
    <row r="877" spans="41:46" ht="11.25" customHeight="1" x14ac:dyDescent="0.25">
      <c r="AO877" s="106" t="s">
        <v>83</v>
      </c>
      <c r="AP877" s="105">
        <f>_xll.qlInterestRateIndexFixingDate(Currency&amp;"ibor"&amp;Tenor,AQ877,Trigger)</f>
        <v>45447</v>
      </c>
      <c r="AQ877" s="105">
        <f>_xll.qlCalendarAdvance(Calendar,AQ876,AO877,"f",,Trigger)</f>
        <v>45449</v>
      </c>
      <c r="AR877" s="105">
        <f>_xll.qlInterestRateIndexMaturity(Currency&amp;"ibor"&amp;Tenor,AQ877,Trigger)</f>
        <v>45481</v>
      </c>
      <c r="AS877" s="257">
        <f>_xll.qlIndexFixing($AC$5,AP877,TRUE,_xll.ohTrigger(Trigger,Trigger1M))</f>
        <v>1.4237310310132034E-2</v>
      </c>
      <c r="AT877" s="257">
        <f>_xll.qlIndexFixing($AU$1,AP877,TRUE,_xll.ohTrigger(Trigger,Trigger1M))</f>
        <v>1.4313552681206043E-2</v>
      </c>
    </row>
    <row r="878" spans="41:46" ht="11.25" customHeight="1" x14ac:dyDescent="0.25">
      <c r="AO878" s="106" t="s">
        <v>83</v>
      </c>
      <c r="AP878" s="105">
        <f>_xll.qlInterestRateIndexFixingDate(Currency&amp;"ibor"&amp;Tenor,AQ878,Trigger)</f>
        <v>45454</v>
      </c>
      <c r="AQ878" s="105">
        <f>_xll.qlCalendarAdvance(Calendar,AQ877,AO878,"f",,Trigger)</f>
        <v>45456</v>
      </c>
      <c r="AR878" s="105">
        <f>_xll.qlInterestRateIndexMaturity(Currency&amp;"ibor"&amp;Tenor,AQ878,Trigger)</f>
        <v>45488</v>
      </c>
      <c r="AS878" s="257">
        <f>_xll.qlIndexFixing($AC$5,AP878,TRUE,_xll.ohTrigger(Trigger,Trigger1M))</f>
        <v>1.4271220079377089E-2</v>
      </c>
      <c r="AT878" s="257">
        <f>_xll.qlIndexFixing($AU$1,AP878,TRUE,_xll.ohTrigger(Trigger,Trigger1M))</f>
        <v>1.4327948102625943E-2</v>
      </c>
    </row>
    <row r="879" spans="41:46" ht="11.25" customHeight="1" x14ac:dyDescent="0.25">
      <c r="AO879" s="106" t="s">
        <v>83</v>
      </c>
      <c r="AP879" s="105">
        <f>_xll.qlInterestRateIndexFixingDate(Currency&amp;"ibor"&amp;Tenor,AQ879,Trigger)</f>
        <v>45461</v>
      </c>
      <c r="AQ879" s="105">
        <f>_xll.qlCalendarAdvance(Calendar,AQ878,AO879,"f",,Trigger)</f>
        <v>45463</v>
      </c>
      <c r="AR879" s="105">
        <f>_xll.qlInterestRateIndexMaturity(Currency&amp;"ibor"&amp;Tenor,AQ879,Trigger)</f>
        <v>45495</v>
      </c>
      <c r="AS879" s="257">
        <f>_xll.qlIndexFixing($AC$5,AP879,TRUE,_xll.ohTrigger(Trigger,Trigger1M))</f>
        <v>1.4305129950702988E-2</v>
      </c>
      <c r="AT879" s="257">
        <f>_xll.qlIndexFixing($AU$1,AP879,TRUE,_xll.ohTrigger(Trigger,Trigger1M))</f>
        <v>1.4342379845843911E-2</v>
      </c>
    </row>
    <row r="880" spans="41:46" ht="11.25" customHeight="1" x14ac:dyDescent="0.25">
      <c r="AO880" s="106" t="s">
        <v>83</v>
      </c>
      <c r="AP880" s="105">
        <f>_xll.qlInterestRateIndexFixingDate(Currency&amp;"ibor"&amp;Tenor,AQ880,Trigger)</f>
        <v>45468</v>
      </c>
      <c r="AQ880" s="105">
        <f>_xll.qlCalendarAdvance(Calendar,AQ879,AO880,"f",,Trigger)</f>
        <v>45470</v>
      </c>
      <c r="AR880" s="105">
        <f>_xll.qlInterestRateIndexMaturity(Currency&amp;"ibor"&amp;Tenor,AQ880,Trigger)</f>
        <v>45502</v>
      </c>
      <c r="AS880" s="257">
        <f>_xll.qlIndexFixing($AC$5,AP880,TRUE,_xll.ohTrigger(Trigger,Trigger1M))</f>
        <v>1.4339039924114727E-2</v>
      </c>
      <c r="AT880" s="257">
        <f>_xll.qlIndexFixing($AU$1,AP880,TRUE,_xll.ohTrigger(Trigger,Trigger1M))</f>
        <v>1.435684933203063E-2</v>
      </c>
    </row>
    <row r="881" spans="41:46" ht="11.25" customHeight="1" x14ac:dyDescent="0.25">
      <c r="AO881" s="106" t="s">
        <v>83</v>
      </c>
      <c r="AP881" s="105">
        <f>_xll.qlInterestRateIndexFixingDate(Currency&amp;"ibor"&amp;Tenor,AQ881,Trigger)</f>
        <v>45475</v>
      </c>
      <c r="AQ881" s="105">
        <f>_xll.qlCalendarAdvance(Calendar,AQ880,AO881,"f",,Trigger)</f>
        <v>45477</v>
      </c>
      <c r="AR881" s="105">
        <f>_xll.qlInterestRateIndexMaturity(Currency&amp;"ibor"&amp;Tenor,AQ881,Trigger)</f>
        <v>45509</v>
      </c>
      <c r="AS881" s="257">
        <f>_xll.qlIndexFixing($AC$5,AP881,TRUE,_xll.ohTrigger(Trigger,Trigger1M))</f>
        <v>1.4372949999604812E-2</v>
      </c>
      <c r="AT881" s="257">
        <f>_xll.qlIndexFixing($AU$1,AP881,TRUE,_xll.ohTrigger(Trigger,Trigger1M))</f>
        <v>1.4371357982369271E-2</v>
      </c>
    </row>
    <row r="882" spans="41:46" ht="11.25" customHeight="1" x14ac:dyDescent="0.25">
      <c r="AO882" s="106" t="s">
        <v>83</v>
      </c>
      <c r="AP882" s="105">
        <f>_xll.qlInterestRateIndexFixingDate(Currency&amp;"ibor"&amp;Tenor,AQ882,Trigger)</f>
        <v>45482</v>
      </c>
      <c r="AQ882" s="105">
        <f>_xll.qlCalendarAdvance(Calendar,AQ881,AO882,"f",,Trigger)</f>
        <v>45484</v>
      </c>
      <c r="AR882" s="105">
        <f>_xll.qlInterestRateIndexMaturity(Currency&amp;"ibor"&amp;Tenor,AQ882,Trigger)</f>
        <v>45516</v>
      </c>
      <c r="AS882" s="257">
        <f>_xll.qlIndexFixing($AC$5,AP882,TRUE,_xll.ohTrigger(Trigger,Trigger1M))</f>
        <v>1.4406860177180736E-2</v>
      </c>
      <c r="AT882" s="257">
        <f>_xll.qlIndexFixing($AU$1,AP882,TRUE,_xll.ohTrigger(Trigger,Trigger1M))</f>
        <v>1.4385907218048E-2</v>
      </c>
    </row>
    <row r="883" spans="41:46" ht="11.25" customHeight="1" x14ac:dyDescent="0.25">
      <c r="AO883" s="106" t="s">
        <v>83</v>
      </c>
      <c r="AP883" s="105">
        <f>_xll.qlInterestRateIndexFixingDate(Currency&amp;"ibor"&amp;Tenor,AQ883,Trigger)</f>
        <v>45489</v>
      </c>
      <c r="AQ883" s="105">
        <f>_xll.qlCalendarAdvance(Calendar,AQ882,AO883,"f",,Trigger)</f>
        <v>45491</v>
      </c>
      <c r="AR883" s="105">
        <f>_xll.qlInterestRateIndexMaturity(Currency&amp;"ibor"&amp;Tenor,AQ883,Trigger)</f>
        <v>45523</v>
      </c>
      <c r="AS883" s="257">
        <f>_xll.qlIndexFixing($AC$5,AP883,TRUE,_xll.ohTrigger(Trigger,Trigger1M))</f>
        <v>1.4440770456837504E-2</v>
      </c>
      <c r="AT883" s="257">
        <f>_xll.qlIndexFixing($AU$1,AP883,TRUE,_xll.ohTrigger(Trigger,Trigger1M))</f>
        <v>1.4400498460259981E-2</v>
      </c>
    </row>
    <row r="884" spans="41:46" ht="11.25" customHeight="1" x14ac:dyDescent="0.25">
      <c r="AO884" s="106" t="s">
        <v>83</v>
      </c>
      <c r="AP884" s="105">
        <f>_xll.qlInterestRateIndexFixingDate(Currency&amp;"ibor"&amp;Tenor,AQ884,Trigger)</f>
        <v>45496</v>
      </c>
      <c r="AQ884" s="105">
        <f>_xll.qlCalendarAdvance(Calendar,AQ883,AO884,"f",,Trigger)</f>
        <v>45498</v>
      </c>
      <c r="AR884" s="105">
        <f>_xll.qlInterestRateIndexMaturity(Currency&amp;"ibor"&amp;Tenor,AQ884,Trigger)</f>
        <v>45530</v>
      </c>
      <c r="AS884" s="257">
        <f>_xll.qlIndexFixing($AC$5,AP884,TRUE,_xll.ohTrigger(Trigger,Trigger1M))</f>
        <v>1.4474680838577614E-2</v>
      </c>
      <c r="AT884" s="257">
        <f>_xll.qlIndexFixing($AU$1,AP884,TRUE,_xll.ohTrigger(Trigger,Trigger1M))</f>
        <v>1.4415133130210867E-2</v>
      </c>
    </row>
    <row r="885" spans="41:46" ht="11.25" customHeight="1" x14ac:dyDescent="0.25">
      <c r="AO885" s="106" t="s">
        <v>83</v>
      </c>
      <c r="AP885" s="105">
        <f>_xll.qlInterestRateIndexFixingDate(Currency&amp;"ibor"&amp;Tenor,AQ885,Trigger)</f>
        <v>45503</v>
      </c>
      <c r="AQ885" s="105">
        <f>_xll.qlCalendarAdvance(Calendar,AQ884,AO885,"f",,Trigger)</f>
        <v>45505</v>
      </c>
      <c r="AR885" s="105">
        <f>_xll.qlInterestRateIndexMaturity(Currency&amp;"ibor"&amp;Tenor,AQ885,Trigger)</f>
        <v>45537</v>
      </c>
      <c r="AS885" s="257">
        <f>_xll.qlIndexFixing($AC$5,AP885,TRUE,_xll.ohTrigger(Trigger,Trigger1M))</f>
        <v>1.4508591322401065E-2</v>
      </c>
      <c r="AT885" s="257">
        <f>_xll.qlIndexFixing($AU$1,AP885,TRUE,_xll.ohTrigger(Trigger,Trigger1M))</f>
        <v>1.4429812649111307E-2</v>
      </c>
    </row>
    <row r="886" spans="41:46" ht="11.25" customHeight="1" x14ac:dyDescent="0.25">
      <c r="AO886" s="106" t="s">
        <v>83</v>
      </c>
      <c r="AP886" s="105">
        <f>_xll.qlInterestRateIndexFixingDate(Currency&amp;"ibor"&amp;Tenor,AQ886,Trigger)</f>
        <v>45510</v>
      </c>
      <c r="AQ886" s="105">
        <f>_xll.qlCalendarAdvance(Calendar,AQ885,AO886,"f",,Trigger)</f>
        <v>45512</v>
      </c>
      <c r="AR886" s="105">
        <f>_xll.qlInterestRateIndexMaturity(Currency&amp;"ibor"&amp;Tenor,AQ886,Trigger)</f>
        <v>45544</v>
      </c>
      <c r="AS886" s="257">
        <f>_xll.qlIndexFixing($AC$5,AP886,TRUE,_xll.ohTrigger(Trigger,Trigger1M))</f>
        <v>1.4542501908310357E-2</v>
      </c>
      <c r="AT886" s="257">
        <f>_xll.qlIndexFixing($AU$1,AP886,TRUE,_xll.ohTrigger(Trigger,Trigger1M))</f>
        <v>1.4444538438179444E-2</v>
      </c>
    </row>
    <row r="887" spans="41:46" ht="11.25" customHeight="1" x14ac:dyDescent="0.25">
      <c r="AO887" s="106" t="s">
        <v>83</v>
      </c>
      <c r="AP887" s="105">
        <f>_xll.qlInterestRateIndexFixingDate(Currency&amp;"ibor"&amp;Tenor,AQ887,Trigger)</f>
        <v>45517</v>
      </c>
      <c r="AQ887" s="105">
        <f>_xll.qlCalendarAdvance(Calendar,AQ886,AO887,"f",,Trigger)</f>
        <v>45519</v>
      </c>
      <c r="AR887" s="105">
        <f>_xll.qlInterestRateIndexMaturity(Currency&amp;"ibor"&amp;Tenor,AQ887,Trigger)</f>
        <v>45551</v>
      </c>
      <c r="AS887" s="257">
        <f>_xll.qlIndexFixing($AC$5,AP887,TRUE,_xll.ohTrigger(Trigger,Trigger1M))</f>
        <v>1.457641259630299E-2</v>
      </c>
      <c r="AT887" s="257">
        <f>_xll.qlIndexFixing($AU$1,AP887,TRUE,_xll.ohTrigger(Trigger,Trigger1M))</f>
        <v>1.4459311918643414E-2</v>
      </c>
    </row>
    <row r="888" spans="41:46" ht="11.25" customHeight="1" x14ac:dyDescent="0.25">
      <c r="AO888" s="106" t="s">
        <v>83</v>
      </c>
      <c r="AP888" s="105">
        <f>_xll.qlInterestRateIndexFixingDate(Currency&amp;"ibor"&amp;Tenor,AQ888,Trigger)</f>
        <v>45524</v>
      </c>
      <c r="AQ888" s="105">
        <f>_xll.qlCalendarAdvance(Calendar,AQ887,AO888,"f",,Trigger)</f>
        <v>45526</v>
      </c>
      <c r="AR888" s="105">
        <f>_xll.qlInterestRateIndexMaturity(Currency&amp;"ibor"&amp;Tenor,AQ888,Trigger)</f>
        <v>45558</v>
      </c>
      <c r="AS888" s="257">
        <f>_xll.qlIndexFixing($AC$5,AP888,TRUE,_xll.ohTrigger(Trigger,Trigger1M))</f>
        <v>1.4610323386378965E-2</v>
      </c>
      <c r="AT888" s="257">
        <f>_xll.qlIndexFixing($AU$1,AP888,TRUE,_xll.ohTrigger(Trigger,Trigger1M))</f>
        <v>1.4474134511738845E-2</v>
      </c>
    </row>
    <row r="889" spans="41:46" ht="11.25" customHeight="1" x14ac:dyDescent="0.25">
      <c r="AO889" s="106" t="s">
        <v>83</v>
      </c>
      <c r="AP889" s="105">
        <f>_xll.qlInterestRateIndexFixingDate(Currency&amp;"ibor"&amp;Tenor,AQ889,Trigger)</f>
        <v>45531</v>
      </c>
      <c r="AQ889" s="105">
        <f>_xll.qlCalendarAdvance(Calendar,AQ888,AO889,"f",,Trigger)</f>
        <v>45533</v>
      </c>
      <c r="AR889" s="105">
        <f>_xll.qlInterestRateIndexMaturity(Currency&amp;"ibor"&amp;Tenor,AQ889,Trigger)</f>
        <v>45565</v>
      </c>
      <c r="AS889" s="257">
        <f>_xll.qlIndexFixing($AC$5,AP889,TRUE,_xll.ohTrigger(Trigger,Trigger1M))</f>
        <v>1.4644234278538282E-2</v>
      </c>
      <c r="AT889" s="257">
        <f>_xll.qlIndexFixing($AU$1,AP889,TRUE,_xll.ohTrigger(Trigger,Trigger1M))</f>
        <v>1.4489007638706364E-2</v>
      </c>
    </row>
    <row r="890" spans="41:46" ht="11.25" customHeight="1" x14ac:dyDescent="0.25">
      <c r="AO890" s="106" t="s">
        <v>83</v>
      </c>
      <c r="AP890" s="105">
        <f>_xll.qlInterestRateIndexFixingDate(Currency&amp;"ibor"&amp;Tenor,AQ890,Trigger)</f>
        <v>45538</v>
      </c>
      <c r="AQ890" s="105">
        <f>_xll.qlCalendarAdvance(Calendar,AQ889,AO890,"f",,Trigger)</f>
        <v>45540</v>
      </c>
      <c r="AR890" s="105">
        <f>_xll.qlInterestRateIndexMaturity(Currency&amp;"ibor"&amp;Tenor,AQ890,Trigger)</f>
        <v>45572</v>
      </c>
      <c r="AS890" s="257">
        <f>_xll.qlIndexFixing($AC$5,AP890,TRUE,_xll.ohTrigger(Trigger,Trigger1M))</f>
        <v>1.4678145272785936E-2</v>
      </c>
      <c r="AT890" s="257">
        <f>_xll.qlIndexFixing($AU$1,AP890,TRUE,_xll.ohTrigger(Trigger,Trigger1M))</f>
        <v>1.4503932720801582E-2</v>
      </c>
    </row>
    <row r="891" spans="41:46" ht="11.25" customHeight="1" x14ac:dyDescent="0.25">
      <c r="AO891" s="106" t="s">
        <v>83</v>
      </c>
      <c r="AP891" s="105">
        <f>_xll.qlInterestRateIndexFixingDate(Currency&amp;"ibor"&amp;Tenor,AQ891,Trigger)</f>
        <v>45545</v>
      </c>
      <c r="AQ891" s="105">
        <f>_xll.qlCalendarAdvance(Calendar,AQ890,AO891,"f",,Trigger)</f>
        <v>45547</v>
      </c>
      <c r="AR891" s="105">
        <f>_xll.qlInterestRateIndexMaturity(Currency&amp;"ibor"&amp;Tenor,AQ891,Trigger)</f>
        <v>45579</v>
      </c>
      <c r="AS891" s="257">
        <f>_xll.qlIndexFixing($AC$5,AP891,TRUE,_xll.ohTrigger(Trigger,Trigger1M))</f>
        <v>1.4712056369116933E-2</v>
      </c>
      <c r="AT891" s="257">
        <f>_xll.qlIndexFixing($AU$1,AP891,TRUE,_xll.ohTrigger(Trigger,Trigger1M))</f>
        <v>1.4518911179280114E-2</v>
      </c>
    </row>
    <row r="892" spans="41:46" ht="11.25" customHeight="1" x14ac:dyDescent="0.25">
      <c r="AO892" s="106" t="s">
        <v>83</v>
      </c>
      <c r="AP892" s="105">
        <f>_xll.qlInterestRateIndexFixingDate(Currency&amp;"ibor"&amp;Tenor,AQ892,Trigger)</f>
        <v>45552</v>
      </c>
      <c r="AQ892" s="105">
        <f>_xll.qlCalendarAdvance(Calendar,AQ891,AO892,"f",,Trigger)</f>
        <v>45554</v>
      </c>
      <c r="AR892" s="105">
        <f>_xll.qlInterestRateIndexMaturity(Currency&amp;"ibor"&amp;Tenor,AQ892,Trigger)</f>
        <v>45586</v>
      </c>
      <c r="AS892" s="257">
        <f>_xll.qlIndexFixing($AC$5,AP892,TRUE,_xll.ohTrigger(Trigger,Trigger1M))</f>
        <v>1.4745967567533769E-2</v>
      </c>
      <c r="AT892" s="257">
        <f>_xll.qlIndexFixing($AU$1,AP892,TRUE,_xll.ohTrigger(Trigger,Trigger1M))</f>
        <v>1.453394443541256E-2</v>
      </c>
    </row>
    <row r="893" spans="41:46" ht="11.25" customHeight="1" x14ac:dyDescent="0.25">
      <c r="AO893" s="106" t="s">
        <v>83</v>
      </c>
      <c r="AP893" s="105">
        <f>_xll.qlInterestRateIndexFixingDate(Currency&amp;"ibor"&amp;Tenor,AQ893,Trigger)</f>
        <v>45559</v>
      </c>
      <c r="AQ893" s="105">
        <f>_xll.qlCalendarAdvance(Calendar,AQ892,AO893,"f",,Trigger)</f>
        <v>45561</v>
      </c>
      <c r="AR893" s="105">
        <f>_xll.qlInterestRateIndexMaturity(Currency&amp;"ibor"&amp;Tenor,AQ893,Trigger)</f>
        <v>45593</v>
      </c>
      <c r="AS893" s="257">
        <f>_xll.qlIndexFixing($AC$5,AP893,TRUE,_xll.ohTrigger(Trigger,Trigger1M))</f>
        <v>1.4779878868038943E-2</v>
      </c>
      <c r="AT893" s="257">
        <f>_xll.qlIndexFixing($AU$1,AP893,TRUE,_xll.ohTrigger(Trigger,Trigger1M))</f>
        <v>1.4549033910474518E-2</v>
      </c>
    </row>
    <row r="894" spans="41:46" ht="11.25" customHeight="1" x14ac:dyDescent="0.25">
      <c r="AO894" s="106" t="s">
        <v>83</v>
      </c>
      <c r="AP894" s="105">
        <f>_xll.qlInterestRateIndexFixingDate(Currency&amp;"ibor"&amp;Tenor,AQ894,Trigger)</f>
        <v>45566</v>
      </c>
      <c r="AQ894" s="105">
        <f>_xll.qlCalendarAdvance(Calendar,AQ893,AO894,"f",,Trigger)</f>
        <v>45568</v>
      </c>
      <c r="AR894" s="105">
        <f>_xll.qlInterestRateIndexMaturity(Currency&amp;"ibor"&amp;Tenor,AQ894,Trigger)</f>
        <v>45600</v>
      </c>
      <c r="AS894" s="257">
        <f>_xll.qlIndexFixing($AC$5,AP894,TRUE,_xll.ohTrigger(Trigger,Trigger1M))</f>
        <v>1.4813790270627458E-2</v>
      </c>
      <c r="AT894" s="257">
        <f>_xll.qlIndexFixing($AU$1,AP894,TRUE,_xll.ohTrigger(Trigger,Trigger1M))</f>
        <v>1.4564181025754075E-2</v>
      </c>
    </row>
    <row r="895" spans="41:46" ht="11.25" customHeight="1" x14ac:dyDescent="0.25">
      <c r="AO895" s="106" t="s">
        <v>83</v>
      </c>
      <c r="AP895" s="105">
        <f>_xll.qlInterestRateIndexFixingDate(Currency&amp;"ibor"&amp;Tenor,AQ895,Trigger)</f>
        <v>45573</v>
      </c>
      <c r="AQ895" s="105">
        <f>_xll.qlCalendarAdvance(Calendar,AQ894,AO895,"f",,Trigger)</f>
        <v>45575</v>
      </c>
      <c r="AR895" s="105">
        <f>_xll.qlInterestRateIndexMaturity(Currency&amp;"ibor"&amp;Tenor,AQ895,Trigger)</f>
        <v>45607</v>
      </c>
      <c r="AS895" s="257">
        <f>_xll.qlIndexFixing($AC$5,AP895,TRUE,_xll.ohTrigger(Trigger,Trigger1M))</f>
        <v>1.4847701775301814E-2</v>
      </c>
      <c r="AT895" s="257">
        <f>_xll.qlIndexFixing($AU$1,AP895,TRUE,_xll.ohTrigger(Trigger,Trigger1M))</f>
        <v>1.4579387202541816E-2</v>
      </c>
    </row>
    <row r="896" spans="41:46" ht="11.25" customHeight="1" x14ac:dyDescent="0.25">
      <c r="AO896" s="106" t="s">
        <v>83</v>
      </c>
      <c r="AP896" s="105">
        <f>_xll.qlInterestRateIndexFixingDate(Currency&amp;"ibor"&amp;Tenor,AQ896,Trigger)</f>
        <v>45580</v>
      </c>
      <c r="AQ896" s="105">
        <f>_xll.qlCalendarAdvance(Calendar,AQ895,AO896,"f",,Trigger)</f>
        <v>45582</v>
      </c>
      <c r="AR896" s="105">
        <f>_xll.qlInterestRateIndexMaturity(Currency&amp;"ibor"&amp;Tenor,AQ896,Trigger)</f>
        <v>45614</v>
      </c>
      <c r="AS896" s="257">
        <f>_xll.qlIndexFixing($AC$5,AP896,TRUE,_xll.ohTrigger(Trigger,Trigger1M))</f>
        <v>1.4881613382067005E-2</v>
      </c>
      <c r="AT896" s="257">
        <f>_xll.qlIndexFixing($AU$1,AP896,TRUE,_xll.ohTrigger(Trigger,Trigger1M))</f>
        <v>1.4594653862138318E-2</v>
      </c>
    </row>
    <row r="897" spans="41:46" ht="11.25" customHeight="1" x14ac:dyDescent="0.25">
      <c r="AO897" s="106" t="s">
        <v>83</v>
      </c>
      <c r="AP897" s="105">
        <f>_xll.qlInterestRateIndexFixingDate(Currency&amp;"ibor"&amp;Tenor,AQ897,Trigger)</f>
        <v>45587</v>
      </c>
      <c r="AQ897" s="105">
        <f>_xll.qlCalendarAdvance(Calendar,AQ896,AO897,"f",,Trigger)</f>
        <v>45589</v>
      </c>
      <c r="AR897" s="105">
        <f>_xll.qlInterestRateIndexMaturity(Currency&amp;"ibor"&amp;Tenor,AQ897,Trigger)</f>
        <v>45621</v>
      </c>
      <c r="AS897" s="257">
        <f>_xll.qlIndexFixing($AC$5,AP897,TRUE,_xll.ohTrigger(Trigger,Trigger1M))</f>
        <v>1.4915525090918036E-2</v>
      </c>
      <c r="AT897" s="257">
        <f>_xll.qlIndexFixing($AU$1,AP897,TRUE,_xll.ohTrigger(Trigger,Trigger1M))</f>
        <v>1.4609982425856649E-2</v>
      </c>
    </row>
    <row r="898" spans="41:46" ht="11.25" customHeight="1" x14ac:dyDescent="0.25">
      <c r="AO898" s="106" t="s">
        <v>83</v>
      </c>
      <c r="AP898" s="105">
        <f>_xll.qlInterestRateIndexFixingDate(Currency&amp;"ibor"&amp;Tenor,AQ898,Trigger)</f>
        <v>45594</v>
      </c>
      <c r="AQ898" s="105">
        <f>_xll.qlCalendarAdvance(Calendar,AQ897,AO898,"f",,Trigger)</f>
        <v>45596</v>
      </c>
      <c r="AR898" s="105">
        <f>_xll.qlInterestRateIndexMaturity(Currency&amp;"ibor"&amp;Tenor,AQ898,Trigger)</f>
        <v>45625</v>
      </c>
      <c r="AS898" s="257">
        <f>_xll.qlIndexFixing($AC$5,AP898,TRUE,_xll.ohTrigger(Trigger,Trigger1M))</f>
        <v>1.4941240241602129E-2</v>
      </c>
      <c r="AT898" s="257">
        <f>_xll.qlIndexFixing($AU$1,AP898,TRUE,_xll.ohTrigger(Trigger,Trigger1M))</f>
        <v>1.4621170195264956E-2</v>
      </c>
    </row>
    <row r="899" spans="41:46" ht="11.25" customHeight="1" x14ac:dyDescent="0.25">
      <c r="AO899" s="106" t="s">
        <v>83</v>
      </c>
      <c r="AP899" s="105">
        <f>_xll.qlInterestRateIndexFixingDate(Currency&amp;"ibor"&amp;Tenor,AQ899,Trigger)</f>
        <v>45601</v>
      </c>
      <c r="AQ899" s="105">
        <f>_xll.qlCalendarAdvance(Calendar,AQ898,AO899,"f",,Trigger)</f>
        <v>45603</v>
      </c>
      <c r="AR899" s="105">
        <f>_xll.qlInterestRateIndexMaturity(Currency&amp;"ibor"&amp;Tenor,AQ899,Trigger)</f>
        <v>45635</v>
      </c>
      <c r="AS899" s="257">
        <f>_xll.qlIndexFixing($AC$5,AP899,TRUE,_xll.ohTrigger(Trigger,Trigger1M))</f>
        <v>1.4983348814880115E-2</v>
      </c>
      <c r="AT899" s="257">
        <f>_xll.qlIndexFixing($AU$1,AP899,TRUE,_xll.ohTrigger(Trigger,Trigger1M))</f>
        <v>1.464083095094354E-2</v>
      </c>
    </row>
    <row r="900" spans="41:46" ht="11.25" customHeight="1" x14ac:dyDescent="0.25">
      <c r="AO900" s="106" t="s">
        <v>83</v>
      </c>
      <c r="AP900" s="105">
        <f>_xll.qlInterestRateIndexFixingDate(Currency&amp;"ibor"&amp;Tenor,AQ900,Trigger)</f>
        <v>45608</v>
      </c>
      <c r="AQ900" s="105">
        <f>_xll.qlCalendarAdvance(Calendar,AQ899,AO900,"f",,Trigger)</f>
        <v>45610</v>
      </c>
      <c r="AR900" s="105">
        <f>_xll.qlInterestRateIndexMaturity(Currency&amp;"ibor"&amp;Tenor,AQ900,Trigger)</f>
        <v>45642</v>
      </c>
      <c r="AS900" s="257">
        <f>_xll.qlIndexFixing($AC$5,AP900,TRUE,_xll.ohTrigger(Trigger,Trigger1M))</f>
        <v>1.501726082999616E-2</v>
      </c>
      <c r="AT900" s="257">
        <f>_xll.qlIndexFixing($AU$1,AP900,TRUE,_xll.ohTrigger(Trigger,Trigger1M))</f>
        <v>1.4656353754975704E-2</v>
      </c>
    </row>
    <row r="901" spans="41:46" ht="11.25" customHeight="1" x14ac:dyDescent="0.25">
      <c r="AO901" s="106" t="s">
        <v>83</v>
      </c>
      <c r="AP901" s="105">
        <f>_xll.qlInterestRateIndexFixingDate(Currency&amp;"ibor"&amp;Tenor,AQ901,Trigger)</f>
        <v>45615</v>
      </c>
      <c r="AQ901" s="105">
        <f>_xll.qlCalendarAdvance(Calendar,AQ900,AO901,"f",,Trigger)</f>
        <v>45617</v>
      </c>
      <c r="AR901" s="105">
        <f>_xll.qlInterestRateIndexMaturity(Currency&amp;"ibor"&amp;Tenor,AQ901,Trigger)</f>
        <v>45649</v>
      </c>
      <c r="AS901" s="257">
        <f>_xll.qlIndexFixing($AC$5,AP901,TRUE,_xll.ohTrigger(Trigger,Trigger1M))</f>
        <v>1.5051172947198044E-2</v>
      </c>
      <c r="AT901" s="257">
        <f>_xll.qlIndexFixing($AU$1,AP901,TRUE,_xll.ohTrigger(Trigger,Trigger1M))</f>
        <v>1.4671944148459404E-2</v>
      </c>
    </row>
    <row r="902" spans="41:46" ht="11.25" customHeight="1" x14ac:dyDescent="0.25">
      <c r="AO902" s="106" t="s">
        <v>83</v>
      </c>
      <c r="AP902" s="105">
        <f>_xll.qlInterestRateIndexFixingDate(Currency&amp;"ibor"&amp;Tenor,AQ902,Trigger)</f>
        <v>45622</v>
      </c>
      <c r="AQ902" s="105">
        <f>_xll.qlCalendarAdvance(Calendar,AQ901,AO902,"f",,Trigger)</f>
        <v>45624</v>
      </c>
      <c r="AR902" s="105">
        <f>_xll.qlInterestRateIndexMaturity(Currency&amp;"ibor"&amp;Tenor,AQ902,Trigger)</f>
        <v>45656</v>
      </c>
      <c r="AS902" s="257">
        <f>_xll.qlIndexFixing($AC$5,AP902,TRUE,_xll.ohTrigger(Trigger,Trigger1M))</f>
        <v>1.5085085166488266E-2</v>
      </c>
      <c r="AT902" s="257">
        <f>_xll.qlIndexFixing($AU$1,AP902,TRUE,_xll.ohTrigger(Trigger,Trigger1M))</f>
        <v>1.4687603552750172E-2</v>
      </c>
    </row>
    <row r="903" spans="41:46" ht="11.25" customHeight="1" x14ac:dyDescent="0.25">
      <c r="AO903" s="106" t="s">
        <v>83</v>
      </c>
      <c r="AP903" s="105">
        <f>_xll.qlInterestRateIndexFixingDate(Currency&amp;"ibor"&amp;Tenor,AQ903,Trigger)</f>
        <v>45629</v>
      </c>
      <c r="AQ903" s="105">
        <f>_xll.qlCalendarAdvance(Calendar,AQ902,AO903,"f",,Trigger)</f>
        <v>45631</v>
      </c>
      <c r="AR903" s="105">
        <f>_xll.qlInterestRateIndexMaturity(Currency&amp;"ibor"&amp;Tenor,AQ903,Trigger)</f>
        <v>45663</v>
      </c>
      <c r="AS903" s="257">
        <f>_xll.qlIndexFixing($AC$5,AP903,TRUE,_xll.ohTrigger(Trigger,Trigger1M))</f>
        <v>1.5118997487869323E-2</v>
      </c>
      <c r="AT903" s="257">
        <f>_xll.qlIndexFixing($AU$1,AP903,TRUE,_xll.ohTrigger(Trigger,Trigger1M))</f>
        <v>1.4703333389216033E-2</v>
      </c>
    </row>
    <row r="904" spans="41:46" ht="11.25" customHeight="1" x14ac:dyDescent="0.25">
      <c r="AO904" s="106" t="s">
        <v>83</v>
      </c>
      <c r="AP904" s="105">
        <f>_xll.qlInterestRateIndexFixingDate(Currency&amp;"ibor"&amp;Tenor,AQ904,Trigger)</f>
        <v>45636</v>
      </c>
      <c r="AQ904" s="105">
        <f>_xll.qlCalendarAdvance(Calendar,AQ903,AO904,"f",,Trigger)</f>
        <v>45638</v>
      </c>
      <c r="AR904" s="105">
        <f>_xll.qlInterestRateIndexMaturity(Currency&amp;"ibor"&amp;Tenor,AQ904,Trigger)</f>
        <v>45670</v>
      </c>
      <c r="AS904" s="257">
        <f>_xll.qlIndexFixing($AC$5,AP904,TRUE,_xll.ohTrigger(Trigger,Trigger1M))</f>
        <v>1.5152909911338719E-2</v>
      </c>
      <c r="AT904" s="257">
        <f>_xll.qlIndexFixing($AU$1,AP904,TRUE,_xll.ohTrigger(Trigger,Trigger1M))</f>
        <v>1.4719135079222512E-2</v>
      </c>
    </row>
    <row r="905" spans="41:46" ht="11.25" customHeight="1" x14ac:dyDescent="0.25">
      <c r="AO905" s="106" t="s">
        <v>83</v>
      </c>
      <c r="AP905" s="105">
        <f>_xll.qlInterestRateIndexFixingDate(Currency&amp;"ibor"&amp;Tenor,AQ905,Trigger)</f>
        <v>45643</v>
      </c>
      <c r="AQ905" s="105">
        <f>_xll.qlCalendarAdvance(Calendar,AQ904,AO905,"f",,Trigger)</f>
        <v>45645</v>
      </c>
      <c r="AR905" s="105">
        <f>_xll.qlInterestRateIndexMaturity(Currency&amp;"ibor"&amp;Tenor,AQ905,Trigger)</f>
        <v>45677</v>
      </c>
      <c r="AS905" s="257">
        <f>_xll.qlIndexFixing($AC$5,AP905,TRUE,_xll.ohTrigger(Trigger,Trigger1M))</f>
        <v>1.5186822436896452E-2</v>
      </c>
      <c r="AT905" s="257">
        <f>_xll.qlIndexFixing($AU$1,AP905,TRUE,_xll.ohTrigger(Trigger,Trigger1M))</f>
        <v>1.4735010044160113E-2</v>
      </c>
    </row>
    <row r="906" spans="41:46" ht="11.25" customHeight="1" x14ac:dyDescent="0.25">
      <c r="AO906" s="106" t="s">
        <v>83</v>
      </c>
      <c r="AP906" s="105">
        <f>_xll.qlInterestRateIndexFixingDate(Currency&amp;"ibor"&amp;Tenor,AQ906,Trigger)</f>
        <v>45649</v>
      </c>
      <c r="AQ906" s="105">
        <f>_xll.qlCalendarAdvance(Calendar,AQ905,AO906,"f",,Trigger)</f>
        <v>45653</v>
      </c>
      <c r="AR906" s="105">
        <f>_xll.qlInterestRateIndexMaturity(Currency&amp;"ibor"&amp;Tenor,AQ906,Trigger)</f>
        <v>45684</v>
      </c>
      <c r="AS906" s="257">
        <f>_xll.qlIndexFixing($AC$5,AP906,TRUE,_xll.ohTrigger(Trigger,Trigger1M))</f>
        <v>1.5222835681226267E-2</v>
      </c>
      <c r="AT906" s="257">
        <f>_xll.qlIndexFixing($AU$1,AP906,TRUE,_xll.ohTrigger(Trigger,Trigger1M))</f>
        <v>1.4751795660867029E-2</v>
      </c>
    </row>
    <row r="907" spans="41:46" ht="11.25" customHeight="1" x14ac:dyDescent="0.25">
      <c r="AO907" s="106" t="s">
        <v>83</v>
      </c>
      <c r="AP907" s="105">
        <f>_xll.qlInterestRateIndexFixingDate(Currency&amp;"ibor"&amp;Tenor,AQ907,Trigger)</f>
        <v>45657</v>
      </c>
      <c r="AQ907" s="105">
        <f>_xll.qlCalendarAdvance(Calendar,AQ906,AO907,"f",,Trigger)</f>
        <v>45660</v>
      </c>
      <c r="AR907" s="105">
        <f>_xll.qlInterestRateIndexMaturity(Currency&amp;"ibor"&amp;Tenor,AQ907,Trigger)</f>
        <v>45691</v>
      </c>
      <c r="AS907" s="257">
        <f>_xll.qlIndexFixing($AC$5,AP907,TRUE,_xll.ohTrigger(Trigger,Trigger1M))</f>
        <v>1.5256746983606633E-2</v>
      </c>
      <c r="AT907" s="257">
        <f>_xll.qlIndexFixing($AU$1,AP907,TRUE,_xll.ohTrigger(Trigger,Trigger1M))</f>
        <v>1.4767826198239404E-2</v>
      </c>
    </row>
    <row r="908" spans="41:46" ht="11.25" customHeight="1" x14ac:dyDescent="0.25">
      <c r="AO908" s="106" t="s">
        <v>83</v>
      </c>
      <c r="AP908" s="105">
        <f>_xll.qlInterestRateIndexFixingDate(Currency&amp;"ibor"&amp;Tenor,AQ908,Trigger)</f>
        <v>45665</v>
      </c>
      <c r="AQ908" s="105">
        <f>_xll.qlCalendarAdvance(Calendar,AQ907,AO908,"f",,Trigger)</f>
        <v>45667</v>
      </c>
      <c r="AR908" s="105">
        <f>_xll.qlInterestRateIndexMaturity(Currency&amp;"ibor"&amp;Tenor,AQ908,Trigger)</f>
        <v>45698</v>
      </c>
      <c r="AS908" s="257">
        <f>_xll.qlIndexFixing($AC$5,AP908,TRUE,_xll.ohTrigger(Trigger,Trigger1M))</f>
        <v>1.5290658384888533E-2</v>
      </c>
      <c r="AT908" s="257">
        <f>_xll.qlIndexFixing($AU$1,AP908,TRUE,_xll.ohTrigger(Trigger,Trigger1M))</f>
        <v>1.4783934372375893E-2</v>
      </c>
    </row>
    <row r="909" spans="41:46" ht="11.25" customHeight="1" x14ac:dyDescent="0.25">
      <c r="AO909" s="106" t="s">
        <v>83</v>
      </c>
      <c r="AP909" s="105">
        <f>_xll.qlInterestRateIndexFixingDate(Currency&amp;"ibor"&amp;Tenor,AQ909,Trigger)</f>
        <v>45672</v>
      </c>
      <c r="AQ909" s="105">
        <f>_xll.qlCalendarAdvance(Calendar,AQ908,AO909,"f",,Trigger)</f>
        <v>45674</v>
      </c>
      <c r="AR909" s="105">
        <f>_xll.qlInterestRateIndexMaturity(Currency&amp;"ibor"&amp;Tenor,AQ909,Trigger)</f>
        <v>45705</v>
      </c>
      <c r="AS909" s="257">
        <f>_xll.qlIndexFixing($AC$5,AP909,TRUE,_xll.ohTrigger(Trigger,Trigger1M))</f>
        <v>1.532456988506423E-2</v>
      </c>
      <c r="AT909" s="257">
        <f>_xll.qlIndexFixing($AU$1,AP909,TRUE,_xll.ohTrigger(Trigger,Trigger1M))</f>
        <v>1.4800121604632432E-2</v>
      </c>
    </row>
    <row r="910" spans="41:46" ht="11.25" customHeight="1" x14ac:dyDescent="0.25">
      <c r="AO910" s="106" t="s">
        <v>83</v>
      </c>
      <c r="AP910" s="105">
        <f>_xll.qlInterestRateIndexFixingDate(Currency&amp;"ibor"&amp;Tenor,AQ910,Trigger)</f>
        <v>45679</v>
      </c>
      <c r="AQ910" s="105">
        <f>_xll.qlCalendarAdvance(Calendar,AQ909,AO910,"f",,Trigger)</f>
        <v>45681</v>
      </c>
      <c r="AR910" s="105">
        <f>_xll.qlInterestRateIndexMaturity(Currency&amp;"ibor"&amp;Tenor,AQ910,Trigger)</f>
        <v>45712</v>
      </c>
      <c r="AS910" s="257">
        <f>_xll.qlIndexFixing($AC$5,AP910,TRUE,_xll.ohTrigger(Trigger,Trigger1M))</f>
        <v>1.5358481484136301E-2</v>
      </c>
      <c r="AT910" s="257">
        <f>_xll.qlIndexFixing($AU$1,AP910,TRUE,_xll.ohTrigger(Trigger,Trigger1M))</f>
        <v>1.4816389316367536E-2</v>
      </c>
    </row>
    <row r="911" spans="41:46" ht="11.25" customHeight="1" x14ac:dyDescent="0.25">
      <c r="AO911" s="106" t="s">
        <v>83</v>
      </c>
      <c r="AP911" s="105">
        <f>_xll.qlInterestRateIndexFixingDate(Currency&amp;"ibor"&amp;Tenor,AQ911,Trigger)</f>
        <v>45686</v>
      </c>
      <c r="AQ911" s="105">
        <f>_xll.qlCalendarAdvance(Calendar,AQ910,AO911,"f",,Trigger)</f>
        <v>45688</v>
      </c>
      <c r="AR911" s="105">
        <f>_xll.qlInterestRateIndexMaturity(Currency&amp;"ibor"&amp;Tenor,AQ911,Trigger)</f>
        <v>45716</v>
      </c>
      <c r="AS911" s="257">
        <f>_xll.qlIndexFixing($AC$5,AP911,TRUE,_xll.ohTrigger(Trigger,Trigger1M))</f>
        <v>1.5384140599910636E-2</v>
      </c>
      <c r="AT911" s="257">
        <f>_xll.qlIndexFixing($AU$1,AP911,TRUE,_xll.ohTrigger(Trigger,Trigger1M))</f>
        <v>1.4828300137013719E-2</v>
      </c>
    </row>
    <row r="912" spans="41:46" ht="11.25" customHeight="1" x14ac:dyDescent="0.25">
      <c r="AO912" s="106" t="s">
        <v>83</v>
      </c>
      <c r="AP912" s="105">
        <f>_xll.qlInterestRateIndexFixingDate(Currency&amp;"ibor"&amp;Tenor,AQ912,Trigger)</f>
        <v>45693</v>
      </c>
      <c r="AQ912" s="105">
        <f>_xll.qlCalendarAdvance(Calendar,AQ911,AO912,"f",,Trigger)</f>
        <v>45695</v>
      </c>
      <c r="AR912" s="105">
        <f>_xll.qlInterestRateIndexMaturity(Currency&amp;"ibor"&amp;Tenor,AQ912,Trigger)</f>
        <v>45723</v>
      </c>
      <c r="AS912" s="257">
        <f>_xll.qlIndexFixing($AC$5,AP912,TRUE,_xll.ohTrigger(Trigger,Trigger1M))</f>
        <v>1.541804802614883E-2</v>
      </c>
      <c r="AT912" s="257">
        <f>_xll.qlIndexFixing($AU$1,AP912,TRUE,_xll.ohTrigger(Trigger,Trigger1M))</f>
        <v>1.484471285532672E-2</v>
      </c>
    </row>
    <row r="913" spans="41:46" ht="11.25" customHeight="1" x14ac:dyDescent="0.25">
      <c r="AO913" s="106" t="s">
        <v>83</v>
      </c>
      <c r="AP913" s="105">
        <f>_xll.qlInterestRateIndexFixingDate(Currency&amp;"ibor"&amp;Tenor,AQ913,Trigger)</f>
        <v>45700</v>
      </c>
      <c r="AQ913" s="105">
        <f>_xll.qlCalendarAdvance(Calendar,AQ912,AO913,"f",,Trigger)</f>
        <v>45702</v>
      </c>
      <c r="AR913" s="105">
        <f>_xll.qlInterestRateIndexMaturity(Currency&amp;"ibor"&amp;Tenor,AQ913,Trigger)</f>
        <v>45730</v>
      </c>
      <c r="AS913" s="257">
        <f>_xll.qlIndexFixing($AC$5,AP913,TRUE,_xll.ohTrigger(Trigger,Trigger1M))</f>
        <v>1.545195554170415E-2</v>
      </c>
      <c r="AT913" s="257">
        <f>_xll.qlIndexFixing($AU$1,AP913,TRUE,_xll.ohTrigger(Trigger,Trigger1M))</f>
        <v>1.4861209999988492E-2</v>
      </c>
    </row>
    <row r="914" spans="41:46" ht="11.25" customHeight="1" x14ac:dyDescent="0.25">
      <c r="AO914" s="106" t="s">
        <v>83</v>
      </c>
      <c r="AP914" s="105">
        <f>_xll.qlInterestRateIndexFixingDate(Currency&amp;"ibor"&amp;Tenor,AQ914,Trigger)</f>
        <v>45707</v>
      </c>
      <c r="AQ914" s="105">
        <f>_xll.qlCalendarAdvance(Calendar,AQ913,AO914,"f",,Trigger)</f>
        <v>45709</v>
      </c>
      <c r="AR914" s="105">
        <f>_xll.qlInterestRateIndexMaturity(Currency&amp;"ibor"&amp;Tenor,AQ914,Trigger)</f>
        <v>45737</v>
      </c>
      <c r="AS914" s="257">
        <f>_xll.qlIndexFixing($AC$5,AP914,TRUE,_xll.ohTrigger(Trigger,Trigger1M))</f>
        <v>1.5485863146570886E-2</v>
      </c>
      <c r="AT914" s="257">
        <f>_xll.qlIndexFixing($AU$1,AP914,TRUE,_xll.ohTrigger(Trigger,Trigger1M))</f>
        <v>1.4877792992185057E-2</v>
      </c>
    </row>
    <row r="915" spans="41:46" ht="11.25" customHeight="1" x14ac:dyDescent="0.25">
      <c r="AO915" s="106" t="s">
        <v>83</v>
      </c>
      <c r="AP915" s="105">
        <f>_xll.qlInterestRateIndexFixingDate(Currency&amp;"ibor"&amp;Tenor,AQ915,Trigger)</f>
        <v>45714</v>
      </c>
      <c r="AQ915" s="105">
        <f>_xll.qlCalendarAdvance(Calendar,AQ914,AO915,"f",,Trigger)</f>
        <v>45716</v>
      </c>
      <c r="AR915" s="105">
        <f>_xll.qlInterestRateIndexMaturity(Currency&amp;"ibor"&amp;Tenor,AQ915,Trigger)</f>
        <v>45747</v>
      </c>
      <c r="AS915" s="257">
        <f>_xll.qlIndexFixing($AC$5,AP915,TRUE,_xll.ohTrigger(Trigger,Trigger1M))</f>
        <v>1.5528040962962907E-2</v>
      </c>
      <c r="AT915" s="257">
        <f>_xll.qlIndexFixing($AU$1,AP915,TRUE,_xll.ohTrigger(Trigger,Trigger1M))</f>
        <v>1.4898984815589543E-2</v>
      </c>
    </row>
    <row r="916" spans="41:46" ht="11.25" customHeight="1" x14ac:dyDescent="0.25">
      <c r="AO916" s="106" t="s">
        <v>83</v>
      </c>
      <c r="AP916" s="105">
        <f>_xll.qlInterestRateIndexFixingDate(Currency&amp;"ibor"&amp;Tenor,AQ916,Trigger)</f>
        <v>45721</v>
      </c>
      <c r="AQ916" s="105">
        <f>_xll.qlCalendarAdvance(Calendar,AQ915,AO916,"f",,Trigger)</f>
        <v>45723</v>
      </c>
      <c r="AR916" s="105">
        <f>_xll.qlInterestRateIndexMaturity(Currency&amp;"ibor"&amp;Tenor,AQ916,Trigger)</f>
        <v>45754</v>
      </c>
      <c r="AS916" s="257">
        <f>_xll.qlIndexFixing($AC$5,AP916,TRUE,_xll.ohTrigger(Trigger,Trigger1M))</f>
        <v>1.5561953155420964E-2</v>
      </c>
      <c r="AT916" s="257">
        <f>_xll.qlIndexFixing($AU$1,AP916,TRUE,_xll.ohTrigger(Trigger,Trigger1M))</f>
        <v>1.491576525335918E-2</v>
      </c>
    </row>
    <row r="917" spans="41:46" ht="11.25" customHeight="1" x14ac:dyDescent="0.25">
      <c r="AO917" s="106" t="s">
        <v>83</v>
      </c>
      <c r="AP917" s="105">
        <f>_xll.qlInterestRateIndexFixingDate(Currency&amp;"ibor"&amp;Tenor,AQ917,Trigger)</f>
        <v>45728</v>
      </c>
      <c r="AQ917" s="105">
        <f>_xll.qlCalendarAdvance(Calendar,AQ916,AO917,"f",,Trigger)</f>
        <v>45730</v>
      </c>
      <c r="AR917" s="105">
        <f>_xll.qlInterestRateIndexMaturity(Currency&amp;"ibor"&amp;Tenor,AQ917,Trigger)</f>
        <v>45761</v>
      </c>
      <c r="AS917" s="257">
        <f>_xll.qlIndexFixing($AC$5,AP917,TRUE,_xll.ohTrigger(Trigger,Trigger1M))</f>
        <v>1.5595865446777974E-2</v>
      </c>
      <c r="AT917" s="257">
        <f>_xll.qlIndexFixing($AU$1,AP917,TRUE,_xll.ohTrigger(Trigger,Trigger1M))</f>
        <v>1.4932636120418679E-2</v>
      </c>
    </row>
    <row r="918" spans="41:46" ht="11.25" customHeight="1" x14ac:dyDescent="0.25">
      <c r="AO918" s="106" t="s">
        <v>83</v>
      </c>
      <c r="AP918" s="105">
        <f>_xll.qlInterestRateIndexFixingDate(Currency&amp;"ibor"&amp;Tenor,AQ918,Trigger)</f>
        <v>45735</v>
      </c>
      <c r="AQ918" s="105">
        <f>_xll.qlCalendarAdvance(Calendar,AQ917,AO918,"f",,Trigger)</f>
        <v>45737</v>
      </c>
      <c r="AR918" s="105">
        <f>_xll.qlInterestRateIndexMaturity(Currency&amp;"ibor"&amp;Tenor,AQ918,Trigger)</f>
        <v>45769</v>
      </c>
      <c r="AS918" s="257">
        <f>_xll.qlIndexFixing($AC$5,AP918,TRUE,_xll.ohTrigger(Trigger,Trigger1M))</f>
        <v>1.5632539403911128E-2</v>
      </c>
      <c r="AT918" s="257">
        <f>_xll.qlIndexFixing($AU$1,AP918,TRUE,_xll.ohTrigger(Trigger,Trigger1M))</f>
        <v>1.4951129339295099E-2</v>
      </c>
    </row>
    <row r="919" spans="41:46" ht="11.25" customHeight="1" x14ac:dyDescent="0.25">
      <c r="AO919" s="106" t="s">
        <v>83</v>
      </c>
      <c r="AP919" s="105">
        <f>_xll.qlInterestRateIndexFixingDate(Currency&amp;"ibor"&amp;Tenor,AQ919,Trigger)</f>
        <v>45742</v>
      </c>
      <c r="AQ919" s="105">
        <f>_xll.qlCalendarAdvance(Calendar,AQ918,AO919,"f",,Trigger)</f>
        <v>45744</v>
      </c>
      <c r="AR919" s="105">
        <f>_xll.qlInterestRateIndexMaturity(Currency&amp;"ibor"&amp;Tenor,AQ919,Trigger)</f>
        <v>45775</v>
      </c>
      <c r="AS919" s="257">
        <f>_xll.qlIndexFixing($AC$5,AP919,TRUE,_xll.ohTrigger(Trigger,Trigger1M))</f>
        <v>1.5663690326191432E-2</v>
      </c>
      <c r="AT919" s="257">
        <f>_xll.qlIndexFixing($AU$1,AP919,TRUE,_xll.ohTrigger(Trigger,Trigger1M))</f>
        <v>1.4966654828194592E-2</v>
      </c>
    </row>
    <row r="920" spans="41:46" ht="11.25" customHeight="1" x14ac:dyDescent="0.25">
      <c r="AO920" s="106" t="s">
        <v>83</v>
      </c>
      <c r="AP920" s="105">
        <f>_xll.qlInterestRateIndexFixingDate(Currency&amp;"ibor"&amp;Tenor,AQ920,Trigger)</f>
        <v>45749</v>
      </c>
      <c r="AQ920" s="105">
        <f>_xll.qlCalendarAdvance(Calendar,AQ919,AO920,"f",,Trigger)</f>
        <v>45751</v>
      </c>
      <c r="AR920" s="105">
        <f>_xll.qlInterestRateIndexMaturity(Currency&amp;"ibor"&amp;Tenor,AQ920,Trigger)</f>
        <v>45782</v>
      </c>
      <c r="AS920" s="257">
        <f>_xll.qlIndexFixing($AC$5,AP920,TRUE,_xll.ohTrigger(Trigger,Trigger1M))</f>
        <v>1.5697602914247884E-2</v>
      </c>
      <c r="AT920" s="257">
        <f>_xll.qlIndexFixing($AU$1,AP920,TRUE,_xll.ohTrigger(Trigger,Trigger1M))</f>
        <v>1.4983805511824006E-2</v>
      </c>
    </row>
    <row r="921" spans="41:46" ht="11.25" customHeight="1" x14ac:dyDescent="0.25">
      <c r="AO921" s="106" t="s">
        <v>83</v>
      </c>
      <c r="AP921" s="105">
        <f>_xll.qlInterestRateIndexFixingDate(Currency&amp;"ibor"&amp;Tenor,AQ921,Trigger)</f>
        <v>45756</v>
      </c>
      <c r="AQ921" s="105">
        <f>_xll.qlCalendarAdvance(Calendar,AQ920,AO921,"f",,Trigger)</f>
        <v>45758</v>
      </c>
      <c r="AR921" s="105">
        <f>_xll.qlInterestRateIndexMaturity(Currency&amp;"ibor"&amp;Tenor,AQ921,Trigger)</f>
        <v>45789</v>
      </c>
      <c r="AS921" s="257">
        <f>_xll.qlIndexFixing($AC$5,AP921,TRUE,_xll.ohTrigger(Trigger,Trigger1M))</f>
        <v>1.5731515601203287E-2</v>
      </c>
      <c r="AT921" s="257">
        <f>_xll.qlIndexFixing($AU$1,AP921,TRUE,_xll.ohTrigger(Trigger,Trigger1M))</f>
        <v>1.5001052310577023E-2</v>
      </c>
    </row>
    <row r="922" spans="41:46" ht="11.25" customHeight="1" x14ac:dyDescent="0.25">
      <c r="AO922" s="106" t="s">
        <v>83</v>
      </c>
      <c r="AP922" s="105">
        <f>_xll.qlInterestRateIndexFixingDate(Currency&amp;"ibor"&amp;Tenor,AQ922,Trigger)</f>
        <v>45763</v>
      </c>
      <c r="AQ922" s="105">
        <f>_xll.qlCalendarAdvance(Calendar,AQ921,AO922,"f",,Trigger)</f>
        <v>45769</v>
      </c>
      <c r="AR922" s="105">
        <f>_xll.qlInterestRateIndexMaturity(Currency&amp;"ibor"&amp;Tenor,AQ922,Trigger)</f>
        <v>45799</v>
      </c>
      <c r="AS922" s="257">
        <f>_xll.qlIndexFixing($AC$5,AP922,TRUE,_xll.ohTrigger(Trigger,Trigger1M))</f>
        <v>1.5782039029192951E-2</v>
      </c>
      <c r="AT922" s="257">
        <f>_xll.qlIndexFixing($AU$1,AP922,TRUE,_xll.ohTrigger(Trigger,Trigger1M))</f>
        <v>1.5026787174864609E-2</v>
      </c>
    </row>
    <row r="923" spans="41:46" ht="11.25" customHeight="1" x14ac:dyDescent="0.25">
      <c r="AO923" s="106" t="s">
        <v>83</v>
      </c>
      <c r="AP923" s="105">
        <f>_xll.qlInterestRateIndexFixingDate(Currency&amp;"ibor"&amp;Tenor,AQ923,Trigger)</f>
        <v>45772</v>
      </c>
      <c r="AQ923" s="105">
        <f>_xll.qlCalendarAdvance(Calendar,AQ922,AO923,"f",,Trigger)</f>
        <v>45776</v>
      </c>
      <c r="AR923" s="105">
        <f>_xll.qlInterestRateIndexMaturity(Currency&amp;"ibor"&amp;Tenor,AQ923,Trigger)</f>
        <v>45806</v>
      </c>
      <c r="AS923" s="257">
        <f>_xll.qlIndexFixing($AC$5,AP923,TRUE,_xll.ohTrigger(Trigger,Trigger1M))</f>
        <v>1.581595047610751E-2</v>
      </c>
      <c r="AT923" s="257">
        <f>_xll.qlIndexFixing($AU$1,AP923,TRUE,_xll.ohTrigger(Trigger,Trigger1M))</f>
        <v>1.5044279676589056E-2</v>
      </c>
    </row>
    <row r="924" spans="41:46" ht="11.25" customHeight="1" x14ac:dyDescent="0.25">
      <c r="AO924" s="106" t="s">
        <v>83</v>
      </c>
      <c r="AP924" s="105">
        <f>_xll.qlInterestRateIndexFixingDate(Currency&amp;"ibor"&amp;Tenor,AQ924,Trigger)</f>
        <v>45779</v>
      </c>
      <c r="AQ924" s="105">
        <f>_xll.qlCalendarAdvance(Calendar,AQ923,AO924,"f",,Trigger)</f>
        <v>45783</v>
      </c>
      <c r="AR924" s="105">
        <f>_xll.qlInterestRateIndexMaturity(Currency&amp;"ibor"&amp;Tenor,AQ924,Trigger)</f>
        <v>45814</v>
      </c>
      <c r="AS924" s="257">
        <f>_xll.qlIndexFixing($AC$5,AP924,TRUE,_xll.ohTrigger(Trigger,Trigger1M))</f>
        <v>1.5732412861343019E-2</v>
      </c>
      <c r="AT924" s="257">
        <f>_xll.qlIndexFixing($AU$1,AP924,TRUE,_xll.ohTrigger(Trigger,Trigger1M))</f>
        <v>1.5063452486630421E-2</v>
      </c>
    </row>
    <row r="925" spans="41:46" ht="11.25" customHeight="1" x14ac:dyDescent="0.25">
      <c r="AO925" s="106" t="s">
        <v>83</v>
      </c>
      <c r="AP925" s="105">
        <f>_xll.qlInterestRateIndexFixingDate(Currency&amp;"ibor"&amp;Tenor,AQ925,Trigger)</f>
        <v>45786</v>
      </c>
      <c r="AQ925" s="105">
        <f>_xll.qlCalendarAdvance(Calendar,AQ924,AO925,"f",,Trigger)</f>
        <v>45790</v>
      </c>
      <c r="AR925" s="105">
        <f>_xll.qlInterestRateIndexMaturity(Currency&amp;"ibor"&amp;Tenor,AQ925,Trigger)</f>
        <v>45821</v>
      </c>
      <c r="AS925" s="257">
        <f>_xll.qlIndexFixing($AC$5,AP925,TRUE,_xll.ohTrigger(Trigger,Trigger1M))</f>
        <v>1.5555310405249103E-2</v>
      </c>
      <c r="AT925" s="257">
        <f>_xll.qlIndexFixing($AU$1,AP925,TRUE,_xll.ohTrigger(Trigger,Trigger1M))</f>
        <v>1.5081123101245842E-2</v>
      </c>
    </row>
    <row r="926" spans="41:46" ht="11.25" customHeight="1" x14ac:dyDescent="0.25">
      <c r="AO926" s="106" t="s">
        <v>83</v>
      </c>
      <c r="AP926" s="105">
        <f>_xll.qlInterestRateIndexFixingDate(Currency&amp;"ibor"&amp;Tenor,AQ926,Trigger)</f>
        <v>45793</v>
      </c>
      <c r="AQ926" s="105">
        <f>_xll.qlCalendarAdvance(Calendar,AQ925,AO926,"f",,Trigger)</f>
        <v>45797</v>
      </c>
      <c r="AR926" s="105">
        <f>_xll.qlInterestRateIndexMaturity(Currency&amp;"ibor"&amp;Tenor,AQ926,Trigger)</f>
        <v>45828</v>
      </c>
      <c r="AS926" s="257">
        <f>_xll.qlIndexFixing($AC$5,AP926,TRUE,_xll.ohTrigger(Trigger,Trigger1M))</f>
        <v>1.5377406141631583E-2</v>
      </c>
      <c r="AT926" s="257">
        <f>_xll.qlIndexFixing($AU$1,AP926,TRUE,_xll.ohTrigger(Trigger,Trigger1M))</f>
        <v>1.5098811524111622E-2</v>
      </c>
    </row>
    <row r="927" spans="41:46" ht="11.25" customHeight="1" x14ac:dyDescent="0.25">
      <c r="AO927" s="106" t="s">
        <v>83</v>
      </c>
      <c r="AP927" s="105">
        <f>_xll.qlInterestRateIndexFixingDate(Currency&amp;"ibor"&amp;Tenor,AQ927,Trigger)</f>
        <v>45800</v>
      </c>
      <c r="AQ927" s="105">
        <f>_xll.qlCalendarAdvance(Calendar,AQ926,AO927,"f",,Trigger)</f>
        <v>45804</v>
      </c>
      <c r="AR927" s="105">
        <f>_xll.qlInterestRateIndexMaturity(Currency&amp;"ibor"&amp;Tenor,AQ927,Trigger)</f>
        <v>45835</v>
      </c>
      <c r="AS927" s="257">
        <f>_xll.qlIndexFixing($AC$5,AP927,TRUE,_xll.ohTrigger(Trigger,Trigger1M))</f>
        <v>1.5198700107366771E-2</v>
      </c>
      <c r="AT927" s="257">
        <f>_xll.qlIndexFixing($AU$1,AP927,TRUE,_xll.ohTrigger(Trigger,Trigger1M))</f>
        <v>1.5116463789678311E-2</v>
      </c>
    </row>
    <row r="928" spans="41:46" ht="11.25" customHeight="1" x14ac:dyDescent="0.25">
      <c r="AO928" s="106" t="s">
        <v>83</v>
      </c>
      <c r="AP928" s="105">
        <f>_xll.qlInterestRateIndexFixingDate(Currency&amp;"ibor"&amp;Tenor,AQ928,Trigger)</f>
        <v>45807</v>
      </c>
      <c r="AQ928" s="105">
        <f>_xll.qlCalendarAdvance(Calendar,AQ927,AO928,"f",,Trigger)</f>
        <v>45811</v>
      </c>
      <c r="AR928" s="105">
        <f>_xll.qlInterestRateIndexMaturity(Currency&amp;"ibor"&amp;Tenor,AQ928,Trigger)</f>
        <v>45841</v>
      </c>
      <c r="AS928" s="257">
        <f>_xll.qlIndexFixing($AC$5,AP928,TRUE,_xll.ohTrigger(Trigger,Trigger1M))</f>
        <v>1.5046738783720315E-2</v>
      </c>
      <c r="AT928" s="257">
        <f>_xll.qlIndexFixing($AU$1,AP928,TRUE,_xll.ohTrigger(Trigger,Trigger1M))</f>
        <v>1.5132464495396292E-2</v>
      </c>
    </row>
    <row r="929" spans="41:46" ht="11.25" customHeight="1" x14ac:dyDescent="0.25">
      <c r="AO929" s="106" t="s">
        <v>83</v>
      </c>
      <c r="AP929" s="105">
        <f>_xll.qlInterestRateIndexFixingDate(Currency&amp;"ibor"&amp;Tenor,AQ929,Trigger)</f>
        <v>45814</v>
      </c>
      <c r="AQ929" s="105">
        <f>_xll.qlCalendarAdvance(Calendar,AQ928,AO929,"f",,Trigger)</f>
        <v>45818</v>
      </c>
      <c r="AR929" s="105">
        <f>_xll.qlInterestRateIndexMaturity(Currency&amp;"ibor"&amp;Tenor,AQ929,Trigger)</f>
        <v>45848</v>
      </c>
      <c r="AS929" s="257">
        <f>_xll.qlIndexFixing($AC$5,AP929,TRUE,_xll.ohTrigger(Trigger,Trigger1M))</f>
        <v>1.5077085589210171E-2</v>
      </c>
      <c r="AT929" s="257">
        <f>_xll.qlIndexFixing($AU$1,AP929,TRUE,_xll.ohTrigger(Trigger,Trigger1M))</f>
        <v>1.5149903570143231E-2</v>
      </c>
    </row>
    <row r="930" spans="41:46" ht="11.25" customHeight="1" x14ac:dyDescent="0.25">
      <c r="AO930" s="106" t="s">
        <v>83</v>
      </c>
      <c r="AP930" s="105">
        <f>_xll.qlInterestRateIndexFixingDate(Currency&amp;"ibor"&amp;Tenor,AQ930,Trigger)</f>
        <v>45821</v>
      </c>
      <c r="AQ930" s="105">
        <f>_xll.qlCalendarAdvance(Calendar,AQ929,AO930,"f",,Trigger)</f>
        <v>45825</v>
      </c>
      <c r="AR930" s="105">
        <f>_xll.qlInterestRateIndexMaturity(Currency&amp;"ibor"&amp;Tenor,AQ930,Trigger)</f>
        <v>45855</v>
      </c>
      <c r="AS930" s="257">
        <f>_xll.qlIndexFixing($AC$5,AP930,TRUE,_xll.ohTrigger(Trigger,Trigger1M))</f>
        <v>1.5107432471350712E-2</v>
      </c>
      <c r="AT930" s="257">
        <f>_xll.qlIndexFixing($AU$1,AP930,TRUE,_xll.ohTrigger(Trigger,Trigger1M))</f>
        <v>1.5167204735097251E-2</v>
      </c>
    </row>
    <row r="931" spans="41:46" ht="11.25" customHeight="1" x14ac:dyDescent="0.25">
      <c r="AO931" s="106" t="s">
        <v>83</v>
      </c>
      <c r="AP931" s="105">
        <f>_xll.qlInterestRateIndexFixingDate(Currency&amp;"ibor"&amp;Tenor,AQ931,Trigger)</f>
        <v>45828</v>
      </c>
      <c r="AQ931" s="105">
        <f>_xll.qlCalendarAdvance(Calendar,AQ930,AO931,"f",,Trigger)</f>
        <v>45832</v>
      </c>
      <c r="AR931" s="105">
        <f>_xll.qlInterestRateIndexMaturity(Currency&amp;"ibor"&amp;Tenor,AQ931,Trigger)</f>
        <v>45862</v>
      </c>
      <c r="AS931" s="257">
        <f>_xll.qlIndexFixing($AC$5,AP931,TRUE,_xll.ohTrigger(Trigger,Trigger1M))</f>
        <v>1.5137779430136611E-2</v>
      </c>
      <c r="AT931" s="257">
        <f>_xll.qlIndexFixing($AU$1,AP931,TRUE,_xll.ohTrigger(Trigger,Trigger1M))</f>
        <v>1.5184367560053147E-2</v>
      </c>
    </row>
    <row r="932" spans="41:46" ht="11.25" customHeight="1" x14ac:dyDescent="0.25">
      <c r="AO932" s="106" t="s">
        <v>83</v>
      </c>
      <c r="AP932" s="105">
        <f>_xll.qlInterestRateIndexFixingDate(Currency&amp;"ibor"&amp;Tenor,AQ932,Trigger)</f>
        <v>45835</v>
      </c>
      <c r="AQ932" s="105">
        <f>_xll.qlCalendarAdvance(Calendar,AQ931,AO932,"f",,Trigger)</f>
        <v>45839</v>
      </c>
      <c r="AR932" s="105">
        <f>_xll.qlInterestRateIndexMaturity(Currency&amp;"ibor"&amp;Tenor,AQ932,Trigger)</f>
        <v>45870</v>
      </c>
      <c r="AS932" s="257">
        <f>_xll.qlIndexFixing($AC$5,AP932,TRUE,_xll.ohTrigger(Trigger,Trigger1M))</f>
        <v>1.517061361963766E-2</v>
      </c>
      <c r="AT932" s="257">
        <f>_xll.qlIndexFixing($AU$1,AP932,TRUE,_xll.ohTrigger(Trigger,Trigger1M))</f>
        <v>1.5202915941502753E-2</v>
      </c>
    </row>
    <row r="933" spans="41:46" ht="11.25" customHeight="1" x14ac:dyDescent="0.25">
      <c r="AO933" s="106" t="s">
        <v>83</v>
      </c>
      <c r="AP933" s="105">
        <f>_xll.qlInterestRateIndexFixingDate(Currency&amp;"ibor"&amp;Tenor,AQ933,Trigger)</f>
        <v>45842</v>
      </c>
      <c r="AQ933" s="105">
        <f>_xll.qlCalendarAdvance(Calendar,AQ932,AO933,"f",,Trigger)</f>
        <v>45846</v>
      </c>
      <c r="AR933" s="105">
        <f>_xll.qlInterestRateIndexMaturity(Currency&amp;"ibor"&amp;Tenor,AQ933,Trigger)</f>
        <v>45877</v>
      </c>
      <c r="AS933" s="257">
        <f>_xll.qlIndexFixing($AC$5,AP933,TRUE,_xll.ohTrigger(Trigger,Trigger1M))</f>
        <v>1.5200962016514495E-2</v>
      </c>
      <c r="AT933" s="257">
        <f>_xll.qlIndexFixing($AU$1,AP933,TRUE,_xll.ohTrigger(Trigger,Trigger1M))</f>
        <v>1.52197915267597E-2</v>
      </c>
    </row>
    <row r="934" spans="41:46" ht="11.25" customHeight="1" x14ac:dyDescent="0.25">
      <c r="AO934" s="106" t="s">
        <v>83</v>
      </c>
      <c r="AP934" s="105">
        <f>_xll.qlInterestRateIndexFixingDate(Currency&amp;"ibor"&amp;Tenor,AQ934,Trigger)</f>
        <v>45849</v>
      </c>
      <c r="AQ934" s="105">
        <f>_xll.qlCalendarAdvance(Calendar,AQ933,AO934,"f",,Trigger)</f>
        <v>45853</v>
      </c>
      <c r="AR934" s="105">
        <f>_xll.qlInterestRateIndexMaturity(Currency&amp;"ibor"&amp;Tenor,AQ934,Trigger)</f>
        <v>45884</v>
      </c>
      <c r="AS934" s="257">
        <f>_xll.qlIndexFixing($AC$5,AP934,TRUE,_xll.ohTrigger(Trigger,Trigger1M))</f>
        <v>1.523131049259507E-2</v>
      </c>
      <c r="AT934" s="257">
        <f>_xll.qlIndexFixing($AU$1,AP934,TRUE,_xll.ohTrigger(Trigger,Trigger1M))</f>
        <v>1.5236527445547286E-2</v>
      </c>
    </row>
    <row r="935" spans="41:46" ht="11.25" customHeight="1" x14ac:dyDescent="0.25">
      <c r="AO935" s="106" t="s">
        <v>83</v>
      </c>
      <c r="AP935" s="105">
        <f>_xll.qlInterestRateIndexFixingDate(Currency&amp;"ibor"&amp;Tenor,AQ935,Trigger)</f>
        <v>45856</v>
      </c>
      <c r="AQ935" s="105">
        <f>_xll.qlCalendarAdvance(Calendar,AQ934,AO935,"f",,Trigger)</f>
        <v>45860</v>
      </c>
      <c r="AR935" s="105">
        <f>_xll.qlInterestRateIndexMaturity(Currency&amp;"ibor"&amp;Tenor,AQ935,Trigger)</f>
        <v>45891</v>
      </c>
      <c r="AS935" s="257">
        <f>_xll.qlIndexFixing($AC$5,AP935,TRUE,_xll.ohTrigger(Trigger,Trigger1M))</f>
        <v>1.5261659047884544E-2</v>
      </c>
      <c r="AT935" s="257">
        <f>_xll.qlIndexFixing($AU$1,AP935,TRUE,_xll.ohTrigger(Trigger,Trigger1M))</f>
        <v>1.525312326762129E-2</v>
      </c>
    </row>
    <row r="936" spans="41:46" ht="11.25" customHeight="1" x14ac:dyDescent="0.25">
      <c r="AO936" s="106" t="s">
        <v>83</v>
      </c>
      <c r="AP936" s="105">
        <f>_xll.qlInterestRateIndexFixingDate(Currency&amp;"ibor"&amp;Tenor,AQ936,Trigger)</f>
        <v>45863</v>
      </c>
      <c r="AQ936" s="105">
        <f>_xll.qlCalendarAdvance(Calendar,AQ935,AO936,"f",,Trigger)</f>
        <v>45867</v>
      </c>
      <c r="AR936" s="105">
        <f>_xll.qlInterestRateIndexMaturity(Currency&amp;"ibor"&amp;Tenor,AQ936,Trigger)</f>
        <v>45898</v>
      </c>
      <c r="AS936" s="257">
        <f>_xll.qlIndexFixing($AC$5,AP936,TRUE,_xll.ohTrigger(Trigger,Trigger1M))</f>
        <v>1.5292007682380334E-2</v>
      </c>
      <c r="AT936" s="257">
        <f>_xll.qlIndexFixing($AU$1,AP936,TRUE,_xll.ohTrigger(Trigger,Trigger1M))</f>
        <v>1.5269578562752953E-2</v>
      </c>
    </row>
    <row r="937" spans="41:46" ht="11.25" customHeight="1" x14ac:dyDescent="0.25">
      <c r="AO937" s="106" t="s">
        <v>83</v>
      </c>
      <c r="AP937" s="105">
        <f>_xll.qlInterestRateIndexFixingDate(Currency&amp;"ibor"&amp;Tenor,AQ937,Trigger)</f>
        <v>45870</v>
      </c>
      <c r="AQ937" s="105">
        <f>_xll.qlCalendarAdvance(Calendar,AQ936,AO937,"f",,Trigger)</f>
        <v>45874</v>
      </c>
      <c r="AR937" s="105">
        <f>_xll.qlInterestRateIndexMaturity(Currency&amp;"ibor"&amp;Tenor,AQ937,Trigger)</f>
        <v>45905</v>
      </c>
      <c r="AS937" s="257">
        <f>_xll.qlIndexFixing($AC$5,AP937,TRUE,_xll.ohTrigger(Trigger,Trigger1M))</f>
        <v>1.5322356396085025E-2</v>
      </c>
      <c r="AT937" s="257">
        <f>_xll.qlIndexFixing($AU$1,AP937,TRUE,_xll.ohTrigger(Trigger,Trigger1M))</f>
        <v>1.5285892900700626E-2</v>
      </c>
    </row>
    <row r="938" spans="41:46" ht="11.25" customHeight="1" x14ac:dyDescent="0.25">
      <c r="AO938" s="106" t="s">
        <v>83</v>
      </c>
      <c r="AP938" s="105">
        <f>_xll.qlInterestRateIndexFixingDate(Currency&amp;"ibor"&amp;Tenor,AQ938,Trigger)</f>
        <v>45877</v>
      </c>
      <c r="AQ938" s="105">
        <f>_xll.qlCalendarAdvance(Calendar,AQ937,AO938,"f",,Trigger)</f>
        <v>45881</v>
      </c>
      <c r="AR938" s="105">
        <f>_xll.qlInterestRateIndexMaturity(Currency&amp;"ibor"&amp;Tenor,AQ938,Trigger)</f>
        <v>45912</v>
      </c>
      <c r="AS938" s="257">
        <f>_xll.qlIndexFixing($AC$5,AP938,TRUE,_xll.ohTrigger(Trigger,Trigger1M))</f>
        <v>1.5352705188998611E-2</v>
      </c>
      <c r="AT938" s="257">
        <f>_xll.qlIndexFixing($AU$1,AP938,TRUE,_xll.ohTrigger(Trigger,Trigger1M))</f>
        <v>1.5302065851235553E-2</v>
      </c>
    </row>
    <row r="939" spans="41:46" ht="11.25" customHeight="1" x14ac:dyDescent="0.25">
      <c r="AO939" s="106" t="s">
        <v>83</v>
      </c>
      <c r="AP939" s="105">
        <f>_xll.qlInterestRateIndexFixingDate(Currency&amp;"ibor"&amp;Tenor,AQ939,Trigger)</f>
        <v>45884</v>
      </c>
      <c r="AQ939" s="105">
        <f>_xll.qlCalendarAdvance(Calendar,AQ938,AO939,"f",,Trigger)</f>
        <v>45888</v>
      </c>
      <c r="AR939" s="105">
        <f>_xll.qlInterestRateIndexMaturity(Currency&amp;"ibor"&amp;Tenor,AQ939,Trigger)</f>
        <v>45919</v>
      </c>
      <c r="AS939" s="257">
        <f>_xll.qlIndexFixing($AC$5,AP939,TRUE,_xll.ohTrigger(Trigger,Trigger1M))</f>
        <v>1.5383054061118517E-2</v>
      </c>
      <c r="AT939" s="257">
        <f>_xll.qlIndexFixing($AU$1,AP939,TRUE,_xll.ohTrigger(Trigger,Trigger1M))</f>
        <v>1.5318096984128979E-2</v>
      </c>
    </row>
    <row r="940" spans="41:46" ht="11.25" customHeight="1" x14ac:dyDescent="0.25">
      <c r="AO940" s="106" t="s">
        <v>83</v>
      </c>
      <c r="AP940" s="105">
        <f>_xll.qlInterestRateIndexFixingDate(Currency&amp;"ibor"&amp;Tenor,AQ940,Trigger)</f>
        <v>45891</v>
      </c>
      <c r="AQ940" s="105">
        <f>_xll.qlCalendarAdvance(Calendar,AQ939,AO940,"f",,Trigger)</f>
        <v>45895</v>
      </c>
      <c r="AR940" s="105">
        <f>_xll.qlInterestRateIndexMaturity(Currency&amp;"ibor"&amp;Tenor,AQ940,Trigger)</f>
        <v>45926</v>
      </c>
      <c r="AS940" s="257">
        <f>_xll.qlIndexFixing($AC$5,AP940,TRUE,_xll.ohTrigger(Trigger,Trigger1M))</f>
        <v>1.541340301244732E-2</v>
      </c>
      <c r="AT940" s="257">
        <f>_xll.qlIndexFixing($AU$1,AP940,TRUE,_xll.ohTrigger(Trigger,Trigger1M))</f>
        <v>1.533398586914957E-2</v>
      </c>
    </row>
    <row r="941" spans="41:46" ht="11.25" customHeight="1" x14ac:dyDescent="0.25">
      <c r="AO941" s="106" t="s">
        <v>83</v>
      </c>
      <c r="AP941" s="105">
        <f>_xll.qlInterestRateIndexFixingDate(Currency&amp;"ibor"&amp;Tenor,AQ941,Trigger)</f>
        <v>45898</v>
      </c>
      <c r="AQ941" s="105">
        <f>_xll.qlCalendarAdvance(Calendar,AQ940,AO941,"f",,Trigger)</f>
        <v>45902</v>
      </c>
      <c r="AR941" s="105">
        <f>_xll.qlInterestRateIndexMaturity(Currency&amp;"ibor"&amp;Tenor,AQ941,Trigger)</f>
        <v>45932</v>
      </c>
      <c r="AS941" s="257">
        <f>_xll.qlIndexFixing($AC$5,AP941,TRUE,_xll.ohTrigger(Trigger,Trigger1M))</f>
        <v>1.5441253233706043E-2</v>
      </c>
      <c r="AT941" s="257">
        <f>_xll.qlIndexFixing($AU$1,AP941,TRUE,_xll.ohTrigger(Trigger,Trigger1M))</f>
        <v>1.5348292464583579E-2</v>
      </c>
    </row>
    <row r="942" spans="41:46" ht="11.25" customHeight="1" x14ac:dyDescent="0.25">
      <c r="AO942" s="106" t="s">
        <v>83</v>
      </c>
      <c r="AP942" s="105">
        <f>_xll.qlInterestRateIndexFixingDate(Currency&amp;"ibor"&amp;Tenor,AQ942,Trigger)</f>
        <v>45905</v>
      </c>
      <c r="AQ942" s="105">
        <f>_xll.qlCalendarAdvance(Calendar,AQ941,AO942,"f",,Trigger)</f>
        <v>45909</v>
      </c>
      <c r="AR942" s="105">
        <f>_xll.qlInterestRateIndexMaturity(Currency&amp;"ibor"&amp;Tenor,AQ942,Trigger)</f>
        <v>45939</v>
      </c>
      <c r="AS942" s="257">
        <f>_xll.qlIndexFixing($AC$5,AP942,TRUE,_xll.ohTrigger(Trigger,Trigger1M))</f>
        <v>1.5471601035633498E-2</v>
      </c>
      <c r="AT942" s="257">
        <f>_xll.qlIndexFixing($AU$1,AP942,TRUE,_xll.ohTrigger(Trigger,Trigger1M))</f>
        <v>1.5363905156227098E-2</v>
      </c>
    </row>
    <row r="943" spans="41:46" ht="11.25" customHeight="1" x14ac:dyDescent="0.25">
      <c r="AO943" s="106" t="s">
        <v>83</v>
      </c>
      <c r="AP943" s="105">
        <f>_xll.qlInterestRateIndexFixingDate(Currency&amp;"ibor"&amp;Tenor,AQ943,Trigger)</f>
        <v>45912</v>
      </c>
      <c r="AQ943" s="105">
        <f>_xll.qlCalendarAdvance(Calendar,AQ942,AO943,"f",,Trigger)</f>
        <v>45916</v>
      </c>
      <c r="AR943" s="105">
        <f>_xll.qlInterestRateIndexMaturity(Currency&amp;"ibor"&amp;Tenor,AQ943,Trigger)</f>
        <v>45946</v>
      </c>
      <c r="AS943" s="257">
        <f>_xll.qlIndexFixing($AC$5,AP943,TRUE,_xll.ohTrigger(Trigger,Trigger1M))</f>
        <v>1.5501948914216968E-2</v>
      </c>
      <c r="AT943" s="257">
        <f>_xll.qlIndexFixing($AU$1,AP943,TRUE,_xll.ohTrigger(Trigger,Trigger1M))</f>
        <v>1.5379374345516617E-2</v>
      </c>
    </row>
    <row r="944" spans="41:46" ht="11.25" customHeight="1" x14ac:dyDescent="0.25">
      <c r="AO944" s="106" t="s">
        <v>83</v>
      </c>
      <c r="AP944" s="105">
        <f>_xll.qlInterestRateIndexFixingDate(Currency&amp;"ibor"&amp;Tenor,AQ944,Trigger)</f>
        <v>45919</v>
      </c>
      <c r="AQ944" s="105">
        <f>_xll.qlCalendarAdvance(Calendar,AQ943,AO944,"f",,Trigger)</f>
        <v>45923</v>
      </c>
      <c r="AR944" s="105">
        <f>_xll.qlInterestRateIndexMaturity(Currency&amp;"ibor"&amp;Tenor,AQ944,Trigger)</f>
        <v>45953</v>
      </c>
      <c r="AS944" s="257">
        <f>_xll.qlIndexFixing($AC$5,AP944,TRUE,_xll.ohTrigger(Trigger,Trigger1M))</f>
        <v>1.5532296869445794E-2</v>
      </c>
      <c r="AT944" s="257">
        <f>_xll.qlIndexFixing($AU$1,AP944,TRUE,_xll.ohTrigger(Trigger,Trigger1M))</f>
        <v>1.5394699602278905E-2</v>
      </c>
    </row>
    <row r="945" spans="41:46" ht="11.25" customHeight="1" x14ac:dyDescent="0.25">
      <c r="AO945" s="106" t="s">
        <v>83</v>
      </c>
      <c r="AP945" s="105">
        <f>_xll.qlInterestRateIndexFixingDate(Currency&amp;"ibor"&amp;Tenor,AQ945,Trigger)</f>
        <v>45926</v>
      </c>
      <c r="AQ945" s="105">
        <f>_xll.qlCalendarAdvance(Calendar,AQ944,AO945,"f",,Trigger)</f>
        <v>45930</v>
      </c>
      <c r="AR945" s="105">
        <f>_xll.qlInterestRateIndexMaturity(Currency&amp;"ibor"&amp;Tenor,AQ945,Trigger)</f>
        <v>45961</v>
      </c>
      <c r="AS945" s="257">
        <f>_xll.qlIndexFixing($AC$5,AP945,TRUE,_xll.ohTrigger(Trigger,Trigger1M))</f>
        <v>1.5565148957219643E-2</v>
      </c>
      <c r="AT945" s="257">
        <f>_xll.qlIndexFixing($AU$1,AP945,TRUE,_xll.ohTrigger(Trigger,Trigger1M))</f>
        <v>1.5411281518509378E-2</v>
      </c>
    </row>
    <row r="946" spans="41:46" ht="11.25" customHeight="1" x14ac:dyDescent="0.25">
      <c r="AO946" s="106" t="s">
        <v>83</v>
      </c>
      <c r="AP946" s="105">
        <f>_xll.qlInterestRateIndexFixingDate(Currency&amp;"ibor"&amp;Tenor,AQ946,Trigger)</f>
        <v>45933</v>
      </c>
      <c r="AQ946" s="105">
        <f>_xll.qlCalendarAdvance(Calendar,AQ945,AO946,"f",,Trigger)</f>
        <v>45937</v>
      </c>
      <c r="AR946" s="105">
        <f>_xll.qlInterestRateIndexMaturity(Currency&amp;"ibor"&amp;Tenor,AQ946,Trigger)</f>
        <v>45968</v>
      </c>
      <c r="AS946" s="257">
        <f>_xll.qlIndexFixing($AC$5,AP946,TRUE,_xll.ohTrigger(Trigger,Trigger1M))</f>
        <v>1.559549838380183E-2</v>
      </c>
      <c r="AT946" s="257">
        <f>_xll.qlIndexFixing($AU$1,AP946,TRUE,_xll.ohTrigger(Trigger,Trigger1M))</f>
        <v>1.5426307881726312E-2</v>
      </c>
    </row>
    <row r="947" spans="41:46" ht="11.25" customHeight="1" x14ac:dyDescent="0.25">
      <c r="AO947" s="106" t="s">
        <v>83</v>
      </c>
      <c r="AP947" s="105">
        <f>_xll.qlInterestRateIndexFixingDate(Currency&amp;"ibor"&amp;Tenor,AQ947,Trigger)</f>
        <v>45940</v>
      </c>
      <c r="AQ947" s="105">
        <f>_xll.qlCalendarAdvance(Calendar,AQ946,AO947,"f",,Trigger)</f>
        <v>45944</v>
      </c>
      <c r="AR947" s="105">
        <f>_xll.qlInterestRateIndexMaturity(Currency&amp;"ibor"&amp;Tenor,AQ947,Trigger)</f>
        <v>45975</v>
      </c>
      <c r="AS947" s="257">
        <f>_xll.qlIndexFixing($AC$5,AP947,TRUE,_xll.ohTrigger(Trigger,Trigger1M))</f>
        <v>1.5625847889592915E-2</v>
      </c>
      <c r="AT947" s="257">
        <f>_xll.qlIndexFixing($AU$1,AP947,TRUE,_xll.ohTrigger(Trigger,Trigger1M))</f>
        <v>1.544118898557484E-2</v>
      </c>
    </row>
    <row r="948" spans="41:46" ht="11.25" customHeight="1" x14ac:dyDescent="0.25">
      <c r="AO948" s="106" t="s">
        <v>83</v>
      </c>
      <c r="AP948" s="105">
        <f>_xll.qlInterestRateIndexFixingDate(Currency&amp;"ibor"&amp;Tenor,AQ948,Trigger)</f>
        <v>45947</v>
      </c>
      <c r="AQ948" s="105">
        <f>_xll.qlCalendarAdvance(Calendar,AQ947,AO948,"f",,Trigger)</f>
        <v>45951</v>
      </c>
      <c r="AR948" s="105">
        <f>_xll.qlInterestRateIndexMaturity(Currency&amp;"ibor"&amp;Tenor,AQ948,Trigger)</f>
        <v>45982</v>
      </c>
      <c r="AS948" s="257">
        <f>_xll.qlIndexFixing($AC$5,AP948,TRUE,_xll.ohTrigger(Trigger,Trigger1M))</f>
        <v>1.5656197474595478E-2</v>
      </c>
      <c r="AT948" s="257">
        <f>_xll.qlIndexFixing($AU$1,AP948,TRUE,_xll.ohTrigger(Trigger,Trigger1M))</f>
        <v>1.5455924399846837E-2</v>
      </c>
    </row>
    <row r="949" spans="41:46" ht="11.25" customHeight="1" x14ac:dyDescent="0.25">
      <c r="AO949" s="106" t="s">
        <v>83</v>
      </c>
      <c r="AP949" s="105">
        <f>_xll.qlInterestRateIndexFixingDate(Currency&amp;"ibor"&amp;Tenor,AQ949,Trigger)</f>
        <v>45954</v>
      </c>
      <c r="AQ949" s="105">
        <f>_xll.qlCalendarAdvance(Calendar,AQ948,AO949,"f",,Trigger)</f>
        <v>45958</v>
      </c>
      <c r="AR949" s="105">
        <f>_xll.qlInterestRateIndexMaturity(Currency&amp;"ibor"&amp;Tenor,AQ949,Trigger)</f>
        <v>45989</v>
      </c>
      <c r="AS949" s="257">
        <f>_xll.qlIndexFixing($AC$5,AP949,TRUE,_xll.ohTrigger(Trigger,Trigger1M))</f>
        <v>1.5686547138806937E-2</v>
      </c>
      <c r="AT949" s="257">
        <f>_xll.qlIndexFixing($AU$1,AP949,TRUE,_xll.ohTrigger(Trigger,Trigger1M))</f>
        <v>1.5470513694349647E-2</v>
      </c>
    </row>
    <row r="950" spans="41:46" ht="11.25" customHeight="1" x14ac:dyDescent="0.25">
      <c r="AO950" s="106" t="s">
        <v>83</v>
      </c>
      <c r="AP950" s="105">
        <f>_xll.qlInterestRateIndexFixingDate(Currency&amp;"ibor"&amp;Tenor,AQ950,Trigger)</f>
        <v>45961</v>
      </c>
      <c r="AQ950" s="105">
        <f>_xll.qlCalendarAdvance(Calendar,AQ949,AO950,"f",,Trigger)</f>
        <v>45965</v>
      </c>
      <c r="AR950" s="105">
        <f>_xll.qlInterestRateIndexMaturity(Currency&amp;"ibor"&amp;Tenor,AQ950,Trigger)</f>
        <v>45995</v>
      </c>
      <c r="AS950" s="257">
        <f>_xll.qlIndexFixing($AC$5,AP950,TRUE,_xll.ohTrigger(Trigger,Trigger1M))</f>
        <v>1.5714386210507136E-2</v>
      </c>
      <c r="AT950" s="257">
        <f>_xll.qlIndexFixing($AU$1,AP950,TRUE,_xll.ohTrigger(Trigger,Trigger1M))</f>
        <v>1.5483604470162504E-2</v>
      </c>
    </row>
    <row r="951" spans="41:46" ht="11.25" customHeight="1" x14ac:dyDescent="0.25">
      <c r="AO951" s="106" t="s">
        <v>83</v>
      </c>
      <c r="AP951" s="105">
        <f>_xll.qlInterestRateIndexFixingDate(Currency&amp;"ibor"&amp;Tenor,AQ951,Trigger)</f>
        <v>45968</v>
      </c>
      <c r="AQ951" s="105">
        <f>_xll.qlCalendarAdvance(Calendar,AQ950,AO951,"f",,Trigger)</f>
        <v>45972</v>
      </c>
      <c r="AR951" s="105">
        <f>_xll.qlInterestRateIndexMaturity(Currency&amp;"ibor"&amp;Tenor,AQ951,Trigger)</f>
        <v>46002</v>
      </c>
      <c r="AS951" s="257">
        <f>_xll.qlIndexFixing($AC$5,AP951,TRUE,_xll.ohTrigger(Trigger,Trigger1M))</f>
        <v>1.5744734702298757E-2</v>
      </c>
      <c r="AT951" s="257">
        <f>_xll.qlIndexFixing($AU$1,AP951,TRUE,_xll.ohTrigger(Trigger,Trigger1M))</f>
        <v>1.5497910154495642E-2</v>
      </c>
    </row>
    <row r="952" spans="41:46" ht="11.25" customHeight="1" x14ac:dyDescent="0.25">
      <c r="AO952" s="106" t="s">
        <v>83</v>
      </c>
      <c r="AP952" s="105">
        <f>_xll.qlInterestRateIndexFixingDate(Currency&amp;"ibor"&amp;Tenor,AQ952,Trigger)</f>
        <v>45975</v>
      </c>
      <c r="AQ952" s="105">
        <f>_xll.qlCalendarAdvance(Calendar,AQ951,AO952,"f",,Trigger)</f>
        <v>45979</v>
      </c>
      <c r="AR952" s="105">
        <f>_xll.qlInterestRateIndexMaturity(Currency&amp;"ibor"&amp;Tenor,AQ952,Trigger)</f>
        <v>46009</v>
      </c>
      <c r="AS952" s="257">
        <f>_xll.qlIndexFixing($AC$5,AP952,TRUE,_xll.ohTrigger(Trigger,Trigger1M))</f>
        <v>1.5775083270741064E-2</v>
      </c>
      <c r="AT952" s="257">
        <f>_xll.qlIndexFixing($AU$1,AP952,TRUE,_xll.ohTrigger(Trigger,Trigger1M))</f>
        <v>1.5512068464987649E-2</v>
      </c>
    </row>
    <row r="953" spans="41:46" ht="11.25" customHeight="1" x14ac:dyDescent="0.25">
      <c r="AO953" s="106" t="s">
        <v>83</v>
      </c>
      <c r="AP953" s="105">
        <f>_xll.qlInterestRateIndexFixingDate(Currency&amp;"ibor"&amp;Tenor,AQ953,Trigger)</f>
        <v>45982</v>
      </c>
      <c r="AQ953" s="105">
        <f>_xll.qlCalendarAdvance(Calendar,AQ952,AO953,"f",,Trigger)</f>
        <v>45986</v>
      </c>
      <c r="AR953" s="105">
        <f>_xll.qlInterestRateIndexMaturity(Currency&amp;"ibor"&amp;Tenor,AQ953,Trigger)</f>
        <v>46020</v>
      </c>
      <c r="AS953" s="257">
        <f>_xll.qlIndexFixing($AC$5,AP953,TRUE,_xll.ohTrigger(Trigger,Trigger1M))</f>
        <v>1.5815491808603064E-2</v>
      </c>
      <c r="AT953" s="257">
        <f>_xll.qlIndexFixing($AU$1,AP953,TRUE,_xll.ohTrigger(Trigger,Trigger1M))</f>
        <v>1.5531361863689995E-2</v>
      </c>
    </row>
    <row r="954" spans="41:46" ht="11.25" customHeight="1" x14ac:dyDescent="0.25">
      <c r="AO954" s="106" t="s">
        <v>83</v>
      </c>
      <c r="AP954" s="105">
        <f>_xll.qlInterestRateIndexFixingDate(Currency&amp;"ibor"&amp;Tenor,AQ954,Trigger)</f>
        <v>45989</v>
      </c>
      <c r="AQ954" s="105">
        <f>_xll.qlCalendarAdvance(Calendar,AQ953,AO954,"f",,Trigger)</f>
        <v>45993</v>
      </c>
      <c r="AR954" s="105">
        <f>_xll.qlInterestRateIndexMaturity(Currency&amp;"ibor"&amp;Tenor,AQ954,Trigger)</f>
        <v>46024</v>
      </c>
      <c r="AS954" s="257">
        <f>_xll.qlIndexFixing($AC$5,AP954,TRUE,_xll.ohTrigger(Trigger,Trigger1M))</f>
        <v>1.5838296648026062E-2</v>
      </c>
      <c r="AT954" s="257">
        <f>_xll.qlIndexFixing($AU$1,AP954,TRUE,_xll.ohTrigger(Trigger,Trigger1M))</f>
        <v>1.5541253313567462E-2</v>
      </c>
    </row>
    <row r="955" spans="41:46" ht="11.25" customHeight="1" x14ac:dyDescent="0.25">
      <c r="AO955" s="106" t="s">
        <v>83</v>
      </c>
      <c r="AP955" s="105">
        <f>_xll.qlInterestRateIndexFixingDate(Currency&amp;"ibor"&amp;Tenor,AQ955,Trigger)</f>
        <v>45996</v>
      </c>
      <c r="AQ955" s="105">
        <f>_xll.qlCalendarAdvance(Calendar,AQ954,AO955,"f",,Trigger)</f>
        <v>46000</v>
      </c>
      <c r="AR955" s="105">
        <f>_xll.qlInterestRateIndexMaturity(Currency&amp;"ibor"&amp;Tenor,AQ955,Trigger)</f>
        <v>46031</v>
      </c>
      <c r="AS955" s="257">
        <f>_xll.qlIndexFixing($AC$5,AP955,TRUE,_xll.ohTrigger(Trigger,Trigger1M))</f>
        <v>1.5868646787503798E-2</v>
      </c>
      <c r="AT955" s="257">
        <f>_xll.qlIndexFixing($AU$1,AP955,TRUE,_xll.ohTrigger(Trigger,Trigger1M))</f>
        <v>1.5554956855458369E-2</v>
      </c>
    </row>
    <row r="956" spans="41:46" ht="11.25" customHeight="1" x14ac:dyDescent="0.25">
      <c r="AO956" s="106" t="s">
        <v>83</v>
      </c>
      <c r="AP956" s="105">
        <f>_xll.qlInterestRateIndexFixingDate(Currency&amp;"ibor"&amp;Tenor,AQ956,Trigger)</f>
        <v>46003</v>
      </c>
      <c r="AQ956" s="105">
        <f>_xll.qlCalendarAdvance(Calendar,AQ955,AO956,"f",,Trigger)</f>
        <v>46007</v>
      </c>
      <c r="AR956" s="105">
        <f>_xll.qlInterestRateIndexMaturity(Currency&amp;"ibor"&amp;Tenor,AQ956,Trigger)</f>
        <v>46038</v>
      </c>
      <c r="AS956" s="257">
        <f>_xll.qlIndexFixing($AC$5,AP956,TRUE,_xll.ohTrigger(Trigger,Trigger1M))</f>
        <v>1.5898997006193013E-2</v>
      </c>
      <c r="AT956" s="257">
        <f>_xll.qlIndexFixing($AU$1,AP956,TRUE,_xll.ohTrigger(Trigger,Trigger1M))</f>
        <v>1.5568511266280493E-2</v>
      </c>
    </row>
    <row r="957" spans="41:46" ht="11.25" customHeight="1" x14ac:dyDescent="0.25">
      <c r="AO957" s="106" t="s">
        <v>83</v>
      </c>
      <c r="AP957" s="105">
        <f>_xll.qlInterestRateIndexFixingDate(Currency&amp;"ibor"&amp;Tenor,AQ957,Trigger)</f>
        <v>46010</v>
      </c>
      <c r="AQ957" s="105">
        <f>_xll.qlCalendarAdvance(Calendar,AQ956,AO957,"f",,Trigger)</f>
        <v>46014</v>
      </c>
      <c r="AR957" s="105">
        <f>_xll.qlInterestRateIndexMaturity(Currency&amp;"ibor"&amp;Tenor,AQ957,Trigger)</f>
        <v>46045</v>
      </c>
      <c r="AS957" s="257">
        <f>_xll.qlIndexFixing($AC$5,AP957,TRUE,_xll.ohTrigger(Trigger,Trigger1M))</f>
        <v>1.5929347304093702E-2</v>
      </c>
      <c r="AT957" s="257">
        <f>_xll.qlIndexFixing($AU$1,AP957,TRUE,_xll.ohTrigger(Trigger,Trigger1M))</f>
        <v>1.5581916115869541E-2</v>
      </c>
    </row>
    <row r="958" spans="41:46" ht="11.25" customHeight="1" x14ac:dyDescent="0.25">
      <c r="AO958" s="106" t="s">
        <v>83</v>
      </c>
      <c r="AP958" s="105">
        <f>_xll.qlInterestRateIndexFixingDate(Currency&amp;"ibor"&amp;Tenor,AQ958,Trigger)</f>
        <v>46015</v>
      </c>
      <c r="AQ958" s="105">
        <f>_xll.qlCalendarAdvance(Calendar,AQ957,AO958,"f",,Trigger)</f>
        <v>46021</v>
      </c>
      <c r="AR958" s="105">
        <f>_xll.qlInterestRateIndexMaturity(Currency&amp;"ibor"&amp;Tenor,AQ958,Trigger)</f>
        <v>46052</v>
      </c>
      <c r="AS958" s="257">
        <f>_xll.qlIndexFixing($AC$5,AP958,TRUE,_xll.ohTrigger(Trigger,Trigger1M))</f>
        <v>1.5959697681205868E-2</v>
      </c>
      <c r="AT958" s="257">
        <f>_xll.qlIndexFixing($AU$1,AP958,TRUE,_xll.ohTrigger(Trigger,Trigger1M))</f>
        <v>1.5595170974053486E-2</v>
      </c>
    </row>
    <row r="959" spans="41:46" ht="11.25" customHeight="1" x14ac:dyDescent="0.25">
      <c r="AO959" s="106" t="s">
        <v>83</v>
      </c>
      <c r="AP959" s="105">
        <f>_xll.qlInterestRateIndexFixingDate(Currency&amp;"ibor"&amp;Tenor,AQ959,Trigger)</f>
        <v>46024</v>
      </c>
      <c r="AQ959" s="105">
        <f>_xll.qlCalendarAdvance(Calendar,AQ958,AO959,"f",,Trigger)</f>
        <v>46028</v>
      </c>
      <c r="AR959" s="105">
        <f>_xll.qlInterestRateIndexMaturity(Currency&amp;"ibor"&amp;Tenor,AQ959,Trigger)</f>
        <v>46059</v>
      </c>
      <c r="AS959" s="257">
        <f>_xll.qlIndexFixing($AC$5,AP959,TRUE,_xll.ohTrigger(Trigger,Trigger1M))</f>
        <v>1.599004813753209E-2</v>
      </c>
      <c r="AT959" s="257">
        <f>_xll.qlIndexFixing($AU$1,AP959,TRUE,_xll.ohTrigger(Trigger,Trigger1M))</f>
        <v>1.5608275410670615E-2</v>
      </c>
    </row>
    <row r="960" spans="41:46" ht="11.25" customHeight="1" x14ac:dyDescent="0.25">
      <c r="AO960" s="106" t="s">
        <v>83</v>
      </c>
      <c r="AP960" s="105">
        <f>_xll.qlInterestRateIndexFixingDate(Currency&amp;"ibor"&amp;Tenor,AQ960,Trigger)</f>
        <v>46031</v>
      </c>
      <c r="AQ960" s="105">
        <f>_xll.qlCalendarAdvance(Calendar,AQ959,AO960,"f",,Trigger)</f>
        <v>46035</v>
      </c>
      <c r="AR960" s="105">
        <f>_xll.qlInterestRateIndexMaturity(Currency&amp;"ibor"&amp;Tenor,AQ960,Trigger)</f>
        <v>46066</v>
      </c>
      <c r="AS960" s="257">
        <f>_xll.qlIndexFixing($AC$5,AP960,TRUE,_xll.ohTrigger(Trigger,Trigger1M))</f>
        <v>1.6020398673067208E-2</v>
      </c>
      <c r="AT960" s="257">
        <f>_xll.qlIndexFixing($AU$1,AP960,TRUE,_xll.ohTrigger(Trigger,Trigger1M))</f>
        <v>1.5621228995564375E-2</v>
      </c>
    </row>
    <row r="961" spans="41:46" ht="11.25" customHeight="1" x14ac:dyDescent="0.25">
      <c r="AO961" s="106" t="s">
        <v>83</v>
      </c>
      <c r="AP961" s="105">
        <f>_xll.qlInterestRateIndexFixingDate(Currency&amp;"ibor"&amp;Tenor,AQ961,Trigger)</f>
        <v>46038</v>
      </c>
      <c r="AQ961" s="105">
        <f>_xll.qlCalendarAdvance(Calendar,AQ960,AO961,"f",,Trigger)</f>
        <v>46042</v>
      </c>
      <c r="AR961" s="105">
        <f>_xll.qlInterestRateIndexMaturity(Currency&amp;"ibor"&amp;Tenor,AQ961,Trigger)</f>
        <v>46073</v>
      </c>
      <c r="AS961" s="257">
        <f>_xll.qlIndexFixing($AC$5,AP961,TRUE,_xll.ohTrigger(Trigger,Trigger1M))</f>
        <v>1.6050749287818956E-2</v>
      </c>
      <c r="AT961" s="257">
        <f>_xll.qlIndexFixing($AU$1,AP961,TRUE,_xll.ohTrigger(Trigger,Trigger1M))</f>
        <v>1.5634031298575629E-2</v>
      </c>
    </row>
    <row r="962" spans="41:46" ht="11.25" customHeight="1" x14ac:dyDescent="0.25">
      <c r="AO962" s="106" t="s">
        <v>83</v>
      </c>
      <c r="AP962" s="105">
        <f>_xll.qlInterestRateIndexFixingDate(Currency&amp;"ibor"&amp;Tenor,AQ962,Trigger)</f>
        <v>46045</v>
      </c>
      <c r="AQ962" s="105">
        <f>_xll.qlCalendarAdvance(Calendar,AQ961,AO962,"f",,Trigger)</f>
        <v>46049</v>
      </c>
      <c r="AR962" s="105">
        <f>_xll.qlInterestRateIndexMaturity(Currency&amp;"ibor"&amp;Tenor,AQ962,Trigger)</f>
        <v>46080</v>
      </c>
      <c r="AS962" s="257">
        <f>_xll.qlIndexFixing($AC$5,AP962,TRUE,_xll.ohTrigger(Trigger,Trigger1M))</f>
        <v>1.6081099981779607E-2</v>
      </c>
      <c r="AT962" s="257">
        <f>_xll.qlIndexFixing($AU$1,AP962,TRUE,_xll.ohTrigger(Trigger,Trigger1M))</f>
        <v>1.5646681889555557E-2</v>
      </c>
    </row>
    <row r="963" spans="41:46" ht="11.25" customHeight="1" x14ac:dyDescent="0.25">
      <c r="AO963" s="106" t="s">
        <v>83</v>
      </c>
      <c r="AP963" s="105">
        <f>_xll.qlInterestRateIndexFixingDate(Currency&amp;"ibor"&amp;Tenor,AQ963,Trigger)</f>
        <v>46052</v>
      </c>
      <c r="AQ963" s="105">
        <f>_xll.qlCalendarAdvance(Calendar,AQ962,AO963,"f",,Trigger)</f>
        <v>46056</v>
      </c>
      <c r="AR963" s="105">
        <f>_xll.qlInterestRateIndexMaturity(Currency&amp;"ibor"&amp;Tenor,AQ963,Trigger)</f>
        <v>46084</v>
      </c>
      <c r="AS963" s="257">
        <f>_xll.qlIndexFixing($AC$5,AP963,TRUE,_xll.ohTrigger(Trigger,Trigger1M))</f>
        <v>1.6103866853214615E-2</v>
      </c>
      <c r="AT963" s="257">
        <f>_xll.qlIndexFixing($AU$1,AP963,TRUE,_xll.ohTrigger(Trigger,Trigger1M))</f>
        <v>1.565551702042026E-2</v>
      </c>
    </row>
    <row r="964" spans="41:46" ht="11.25" customHeight="1" x14ac:dyDescent="0.25">
      <c r="AO964" s="106" t="s">
        <v>83</v>
      </c>
      <c r="AP964" s="105">
        <f>_xll.qlInterestRateIndexFixingDate(Currency&amp;"ibor"&amp;Tenor,AQ964,Trigger)</f>
        <v>46059</v>
      </c>
      <c r="AQ964" s="105">
        <f>_xll.qlCalendarAdvance(Calendar,AQ963,AO964,"f",,Trigger)</f>
        <v>46063</v>
      </c>
      <c r="AR964" s="105">
        <f>_xll.qlInterestRateIndexMaturity(Currency&amp;"ibor"&amp;Tenor,AQ964,Trigger)</f>
        <v>46091</v>
      </c>
      <c r="AS964" s="257">
        <f>_xll.qlIndexFixing($AC$5,AP964,TRUE,_xll.ohTrigger(Trigger,Trigger1M))</f>
        <v>1.6134213614569872E-2</v>
      </c>
      <c r="AT964" s="257">
        <f>_xll.qlIndexFixing($AU$1,AP964,TRUE,_xll.ohTrigger(Trigger,Trigger1M))</f>
        <v>1.5667894077368176E-2</v>
      </c>
    </row>
    <row r="965" spans="41:46" ht="11.25" customHeight="1" x14ac:dyDescent="0.25">
      <c r="AO965" s="106" t="s">
        <v>83</v>
      </c>
      <c r="AP965" s="105">
        <f>_xll.qlInterestRateIndexFixingDate(Currency&amp;"ibor"&amp;Tenor,AQ965,Trigger)</f>
        <v>46066</v>
      </c>
      <c r="AQ965" s="105">
        <f>_xll.qlCalendarAdvance(Calendar,AQ964,AO965,"f",,Trigger)</f>
        <v>46070</v>
      </c>
      <c r="AR965" s="105">
        <f>_xll.qlInterestRateIndexMaturity(Currency&amp;"ibor"&amp;Tenor,AQ965,Trigger)</f>
        <v>46098</v>
      </c>
      <c r="AS965" s="257">
        <f>_xll.qlIndexFixing($AC$5,AP965,TRUE,_xll.ohTrigger(Trigger,Trigger1M))</f>
        <v>1.6164560447465042E-2</v>
      </c>
      <c r="AT965" s="257">
        <f>_xll.qlIndexFixing($AU$1,AP965,TRUE,_xll.ohTrigger(Trigger,Trigger1M))</f>
        <v>1.5680118242719563E-2</v>
      </c>
    </row>
    <row r="966" spans="41:46" ht="11.25" customHeight="1" x14ac:dyDescent="0.25">
      <c r="AO966" s="106" t="s">
        <v>83</v>
      </c>
      <c r="AP966" s="105">
        <f>_xll.qlInterestRateIndexFixingDate(Currency&amp;"ibor"&amp;Tenor,AQ966,Trigger)</f>
        <v>46073</v>
      </c>
      <c r="AQ966" s="105">
        <f>_xll.qlCalendarAdvance(Calendar,AQ965,AO966,"f",,Trigger)</f>
        <v>46077</v>
      </c>
      <c r="AR966" s="105">
        <f>_xll.qlInterestRateIndexMaturity(Currency&amp;"ibor"&amp;Tenor,AQ966,Trigger)</f>
        <v>46105</v>
      </c>
      <c r="AS966" s="257">
        <f>_xll.qlIndexFixing($AC$5,AP966,TRUE,_xll.ohTrigger(Trigger,Trigger1M))</f>
        <v>1.6194907351894421E-2</v>
      </c>
      <c r="AT966" s="257">
        <f>_xll.qlIndexFixing($AU$1,AP966,TRUE,_xll.ohTrigger(Trigger,Trigger1M))</f>
        <v>1.5692189086444128E-2</v>
      </c>
    </row>
    <row r="967" spans="41:46" ht="11.25" customHeight="1" x14ac:dyDescent="0.25">
      <c r="AO967" s="106" t="s">
        <v>83</v>
      </c>
      <c r="AP967" s="105">
        <f>_xll.qlInterestRateIndexFixingDate(Currency&amp;"ibor"&amp;Tenor,AQ967,Trigger)</f>
        <v>46080</v>
      </c>
      <c r="AQ967" s="105">
        <f>_xll.qlCalendarAdvance(Calendar,AQ966,AO967,"f",,Trigger)</f>
        <v>46084</v>
      </c>
      <c r="AR967" s="105">
        <f>_xll.qlInterestRateIndexMaturity(Currency&amp;"ibor"&amp;Tenor,AQ967,Trigger)</f>
        <v>46119</v>
      </c>
      <c r="AS967" s="257">
        <f>_xll.qlIndexFixing($AC$5,AP967,TRUE,_xll.ohTrigger(Trigger,Trigger1M))</f>
        <v>1.6242991284028667E-2</v>
      </c>
      <c r="AT967" s="257">
        <f>_xll.qlIndexFixing($AU$1,AP967,TRUE,_xll.ohTrigger(Trigger,Trigger1M))</f>
        <v>1.5712347766659512E-2</v>
      </c>
    </row>
    <row r="968" spans="41:46" ht="11.25" customHeight="1" x14ac:dyDescent="0.25">
      <c r="AO968" s="106" t="s">
        <v>83</v>
      </c>
      <c r="AP968" s="105">
        <f>_xll.qlInterestRateIndexFixingDate(Currency&amp;"ibor"&amp;Tenor,AQ968,Trigger)</f>
        <v>46087</v>
      </c>
      <c r="AQ968" s="105">
        <f>_xll.qlCalendarAdvance(Calendar,AQ967,AO968,"f",,Trigger)</f>
        <v>46091</v>
      </c>
      <c r="AR968" s="105">
        <f>_xll.qlInterestRateIndexMaturity(Currency&amp;"ibor"&amp;Tenor,AQ968,Trigger)</f>
        <v>46122</v>
      </c>
      <c r="AS968" s="257">
        <f>_xll.qlIndexFixing($AC$5,AP968,TRUE,_xll.ohTrigger(Trigger,Trigger1M))</f>
        <v>1.6263205809036067E-2</v>
      </c>
      <c r="AT968" s="257">
        <f>_xll.qlIndexFixing($AU$1,AP968,TRUE,_xll.ohTrigger(Trigger,Trigger1M))</f>
        <v>1.5719375394843086E-2</v>
      </c>
    </row>
    <row r="969" spans="41:46" ht="11.25" customHeight="1" x14ac:dyDescent="0.25">
      <c r="AO969" s="106" t="s">
        <v>83</v>
      </c>
      <c r="AP969" s="105">
        <f>_xll.qlInterestRateIndexFixingDate(Currency&amp;"ibor"&amp;Tenor,AQ969,Trigger)</f>
        <v>46094</v>
      </c>
      <c r="AQ969" s="105">
        <f>_xll.qlCalendarAdvance(Calendar,AQ968,AO969,"f",,Trigger)</f>
        <v>46098</v>
      </c>
      <c r="AR969" s="105">
        <f>_xll.qlInterestRateIndexMaturity(Currency&amp;"ibor"&amp;Tenor,AQ969,Trigger)</f>
        <v>46129</v>
      </c>
      <c r="AS969" s="257">
        <f>_xll.qlIndexFixing($AC$5,AP969,TRUE,_xll.ohTrigger(Trigger,Trigger1M))</f>
        <v>1.6293557057495099E-2</v>
      </c>
      <c r="AT969" s="257">
        <f>_xll.qlIndexFixing($AU$1,AP969,TRUE,_xll.ohTrigger(Trigger,Trigger1M))</f>
        <v>1.5730951957725586E-2</v>
      </c>
    </row>
    <row r="970" spans="41:46" ht="11.25" customHeight="1" x14ac:dyDescent="0.25">
      <c r="AO970" s="106" t="s">
        <v>83</v>
      </c>
      <c r="AP970" s="105">
        <f>_xll.qlInterestRateIndexFixingDate(Currency&amp;"ibor"&amp;Tenor,AQ970,Trigger)</f>
        <v>46101</v>
      </c>
      <c r="AQ970" s="105">
        <f>_xll.qlCalendarAdvance(Calendar,AQ969,AO970,"f",,Trigger)</f>
        <v>46105</v>
      </c>
      <c r="AR970" s="105">
        <f>_xll.qlInterestRateIndexMaturity(Currency&amp;"ibor"&amp;Tenor,AQ970,Trigger)</f>
        <v>46136</v>
      </c>
      <c r="AS970" s="257">
        <f>_xll.qlIndexFixing($AC$5,AP970,TRUE,_xll.ohTrigger(Trigger,Trigger1M))</f>
        <v>1.6323908385168184E-2</v>
      </c>
      <c r="AT970" s="257">
        <f>_xll.qlIndexFixing($AU$1,AP970,TRUE,_xll.ohTrigger(Trigger,Trigger1M))</f>
        <v>1.5742373367517715E-2</v>
      </c>
    </row>
    <row r="971" spans="41:46" ht="11.25" customHeight="1" x14ac:dyDescent="0.25">
      <c r="AO971" s="106" t="s">
        <v>83</v>
      </c>
      <c r="AP971" s="105">
        <f>_xll.qlInterestRateIndexFixingDate(Currency&amp;"ibor"&amp;Tenor,AQ971,Trigger)</f>
        <v>46108</v>
      </c>
      <c r="AQ971" s="105">
        <f>_xll.qlCalendarAdvance(Calendar,AQ970,AO971,"f",,Trigger)</f>
        <v>46112</v>
      </c>
      <c r="AR971" s="105">
        <f>_xll.qlInterestRateIndexMaturity(Currency&amp;"ibor"&amp;Tenor,AQ971,Trigger)</f>
        <v>46142</v>
      </c>
      <c r="AS971" s="257">
        <f>_xll.qlIndexFixing($AC$5,AP971,TRUE,_xll.ohTrigger(Trigger,Trigger1M))</f>
        <v>1.6351720635340072E-2</v>
      </c>
      <c r="AT971" s="257">
        <f>_xll.qlIndexFixing($AU$1,AP971,TRUE,_xll.ohTrigger(Trigger,Trigger1M))</f>
        <v>1.5752503257425943E-2</v>
      </c>
    </row>
    <row r="972" spans="41:46" ht="11.25" customHeight="1" x14ac:dyDescent="0.25">
      <c r="AO972" s="106" t="s">
        <v>83</v>
      </c>
      <c r="AP972" s="105">
        <f>_xll.qlInterestRateIndexFixingDate(Currency&amp;"ibor"&amp;Tenor,AQ972,Trigger)</f>
        <v>46113</v>
      </c>
      <c r="AQ972" s="105">
        <f>_xll.qlCalendarAdvance(Calendar,AQ971,AO972,"f",,Trigger)</f>
        <v>46119</v>
      </c>
      <c r="AR972" s="105">
        <f>_xll.qlInterestRateIndexMaturity(Currency&amp;"ibor"&amp;Tenor,AQ972,Trigger)</f>
        <v>46149</v>
      </c>
      <c r="AS972" s="257">
        <f>_xll.qlIndexFixing($AC$5,AP972,TRUE,_xll.ohTrigger(Trigger,Trigger1M))</f>
        <v>1.6382070736868037E-2</v>
      </c>
      <c r="AT972" s="257">
        <f>_xll.qlIndexFixing($AU$1,AP972,TRUE,_xll.ohTrigger(Trigger,Trigger1M))</f>
        <v>1.5763623764610379E-2</v>
      </c>
    </row>
    <row r="973" spans="41:46" ht="11.25" customHeight="1" x14ac:dyDescent="0.25">
      <c r="AO973" s="106" t="s">
        <v>83</v>
      </c>
      <c r="AP973" s="105">
        <f>_xll.qlInterestRateIndexFixingDate(Currency&amp;"ibor"&amp;Tenor,AQ973,Trigger)</f>
        <v>46122</v>
      </c>
      <c r="AQ973" s="105">
        <f>_xll.qlCalendarAdvance(Calendar,AQ972,AO973,"f",,Trigger)</f>
        <v>46126</v>
      </c>
      <c r="AR973" s="105">
        <f>_xll.qlInterestRateIndexMaturity(Currency&amp;"ibor"&amp;Tenor,AQ973,Trigger)</f>
        <v>46156</v>
      </c>
      <c r="AS973" s="257">
        <f>_xll.qlIndexFixing($AC$5,AP973,TRUE,_xll.ohTrigger(Trigger,Trigger1M))</f>
        <v>1.6412420915052017E-2</v>
      </c>
      <c r="AT973" s="257">
        <f>_xll.qlIndexFixing($AU$1,AP973,TRUE,_xll.ohTrigger(Trigger,Trigger1M))</f>
        <v>1.5774587865608147E-2</v>
      </c>
    </row>
    <row r="974" spans="41:46" ht="11.25" customHeight="1" x14ac:dyDescent="0.25">
      <c r="AO974" s="106" t="s">
        <v>83</v>
      </c>
      <c r="AP974" s="105">
        <f>_xll.qlInterestRateIndexFixingDate(Currency&amp;"ibor"&amp;Tenor,AQ974,Trigger)</f>
        <v>46129</v>
      </c>
      <c r="AQ974" s="105">
        <f>_xll.qlCalendarAdvance(Calendar,AQ973,AO974,"f",,Trigger)</f>
        <v>46133</v>
      </c>
      <c r="AR974" s="105">
        <f>_xll.qlInterestRateIndexMaturity(Currency&amp;"ibor"&amp;Tenor,AQ974,Trigger)</f>
        <v>46163</v>
      </c>
      <c r="AS974" s="257">
        <f>_xll.qlIndexFixing($AC$5,AP974,TRUE,_xll.ohTrigger(Trigger,Trigger1M))</f>
        <v>1.6442771169892012E-2</v>
      </c>
      <c r="AT974" s="257">
        <f>_xll.qlIndexFixing($AU$1,AP974,TRUE,_xll.ohTrigger(Trigger,Trigger1M))</f>
        <v>1.5785395130357927E-2</v>
      </c>
    </row>
    <row r="975" spans="41:46" ht="11.25" customHeight="1" x14ac:dyDescent="0.25">
      <c r="AO975" s="106" t="s">
        <v>83</v>
      </c>
      <c r="AP975" s="105">
        <f>_xll.qlInterestRateIndexFixingDate(Currency&amp;"ibor"&amp;Tenor,AQ975,Trigger)</f>
        <v>46136</v>
      </c>
      <c r="AQ975" s="105">
        <f>_xll.qlCalendarAdvance(Calendar,AQ974,AO975,"f",,Trigger)</f>
        <v>46140</v>
      </c>
      <c r="AR975" s="105">
        <f>_xll.qlInterestRateIndexMaturity(Currency&amp;"ibor"&amp;Tenor,AQ975,Trigger)</f>
        <v>46170</v>
      </c>
      <c r="AS975" s="257">
        <f>_xll.qlIndexFixing($AC$5,AP975,TRUE,_xll.ohTrigger(Trigger,Trigger1M))</f>
        <v>1.6473121501388022E-2</v>
      </c>
      <c r="AT975" s="257">
        <f>_xll.qlIndexFixing($AU$1,AP975,TRUE,_xll.ohTrigger(Trigger,Trigger1M))</f>
        <v>1.5796045128795733E-2</v>
      </c>
    </row>
    <row r="976" spans="41:46" ht="11.25" customHeight="1" x14ac:dyDescent="0.25">
      <c r="AO976" s="106" t="s">
        <v>83</v>
      </c>
      <c r="AP976" s="105">
        <f>_xll.qlInterestRateIndexFixingDate(Currency&amp;"ibor"&amp;Tenor,AQ976,Trigger)</f>
        <v>46142</v>
      </c>
      <c r="AQ976" s="105">
        <f>_xll.qlCalendarAdvance(Calendar,AQ975,AO976,"f",,Trigger)</f>
        <v>46147</v>
      </c>
      <c r="AR976" s="105">
        <f>_xll.qlInterestRateIndexMaturity(Currency&amp;"ibor"&amp;Tenor,AQ976,Trigger)</f>
        <v>46178</v>
      </c>
      <c r="AS976" s="257">
        <f>_xll.qlIndexFixing($AC$5,AP976,TRUE,_xll.ohTrigger(Trigger,Trigger1M))</f>
        <v>1.6408294482251142E-2</v>
      </c>
      <c r="AT976" s="257">
        <f>_xll.qlIndexFixing($AU$1,AP976,TRUE,_xll.ohTrigger(Trigger,Trigger1M))</f>
        <v>1.5807619525426454E-2</v>
      </c>
    </row>
    <row r="977" spans="41:46" ht="11.25" customHeight="1" x14ac:dyDescent="0.25">
      <c r="AO977" s="106" t="s">
        <v>83</v>
      </c>
      <c r="AP977" s="105">
        <f>_xll.qlInterestRateIndexFixingDate(Currency&amp;"ibor"&amp;Tenor,AQ977,Trigger)</f>
        <v>46150</v>
      </c>
      <c r="AQ977" s="105">
        <f>_xll.qlCalendarAdvance(Calendar,AQ976,AO977,"f",,Trigger)</f>
        <v>46154</v>
      </c>
      <c r="AR977" s="105">
        <f>_xll.qlInterestRateIndexMaturity(Currency&amp;"ibor"&amp;Tenor,AQ977,Trigger)</f>
        <v>46185</v>
      </c>
      <c r="AS977" s="257">
        <f>_xll.qlIndexFixing($AC$5,AP977,TRUE,_xll.ohTrigger(Trigger,Trigger1M))</f>
        <v>1.6210060630790796E-2</v>
      </c>
      <c r="AT977" s="257">
        <f>_xll.qlIndexFixing($AU$1,AP977,TRUE,_xll.ohTrigger(Trigger,Trigger1M))</f>
        <v>1.5817942820708291E-2</v>
      </c>
    </row>
    <row r="978" spans="41:46" ht="11.25" customHeight="1" x14ac:dyDescent="0.25">
      <c r="AO978" s="106" t="s">
        <v>83</v>
      </c>
      <c r="AP978" s="105">
        <f>_xll.qlInterestRateIndexFixingDate(Currency&amp;"ibor"&amp;Tenor,AQ978,Trigger)</f>
        <v>46157</v>
      </c>
      <c r="AQ978" s="105">
        <f>_xll.qlCalendarAdvance(Calendar,AQ977,AO978,"f",,Trigger)</f>
        <v>46161</v>
      </c>
      <c r="AR978" s="105">
        <f>_xll.qlInterestRateIndexMaturity(Currency&amp;"ibor"&amp;Tenor,AQ978,Trigger)</f>
        <v>46192</v>
      </c>
      <c r="AS978" s="257">
        <f>_xll.qlIndexFixing($AC$5,AP978,TRUE,_xll.ohTrigger(Trigger,Trigger1M))</f>
        <v>1.6011037070307117E-2</v>
      </c>
      <c r="AT978" s="257">
        <f>_xll.qlIndexFixing($AU$1,AP978,TRUE,_xll.ohTrigger(Trigger,Trigger1M))</f>
        <v>1.5828107522132082E-2</v>
      </c>
    </row>
    <row r="979" spans="41:46" ht="11.25" customHeight="1" x14ac:dyDescent="0.25">
      <c r="AO979" s="106" t="s">
        <v>83</v>
      </c>
      <c r="AP979" s="105">
        <f>_xll.qlInterestRateIndexFixingDate(Currency&amp;"ibor"&amp;Tenor,AQ979,Trigger)</f>
        <v>46164</v>
      </c>
      <c r="AQ979" s="105">
        <f>_xll.qlCalendarAdvance(Calendar,AQ978,AO979,"f",,Trigger)</f>
        <v>46168</v>
      </c>
      <c r="AR979" s="105">
        <f>_xll.qlInterestRateIndexMaturity(Currency&amp;"ibor"&amp;Tenor,AQ979,Trigger)</f>
        <v>46199</v>
      </c>
      <c r="AS979" s="257">
        <f>_xll.qlIndexFixing($AC$5,AP979,TRUE,_xll.ohTrigger(Trigger,Trigger1M))</f>
        <v>1.5811223841461764E-2</v>
      </c>
      <c r="AT979" s="257">
        <f>_xll.qlIndexFixing($AU$1,AP979,TRUE,_xll.ohTrigger(Trigger,Trigger1M))</f>
        <v>1.5838113199623787E-2</v>
      </c>
    </row>
    <row r="980" spans="41:46" ht="11.25" customHeight="1" x14ac:dyDescent="0.25">
      <c r="AO980" s="106" t="s">
        <v>83</v>
      </c>
      <c r="AP980" s="105">
        <f>_xll.qlInterestRateIndexFixingDate(Currency&amp;"ibor"&amp;Tenor,AQ980,Trigger)</f>
        <v>46171</v>
      </c>
      <c r="AQ980" s="105">
        <f>_xll.qlCalendarAdvance(Calendar,AQ979,AO980,"f",,Trigger)</f>
        <v>46175</v>
      </c>
      <c r="AR980" s="105">
        <f>_xll.qlInterestRateIndexMaturity(Currency&amp;"ibor"&amp;Tenor,AQ980,Trigger)</f>
        <v>46205</v>
      </c>
      <c r="AS980" s="257">
        <f>_xll.qlIndexFixing($AC$5,AP980,TRUE,_xll.ohTrigger(Trigger,Trigger1M))</f>
        <v>1.5608365808678748E-2</v>
      </c>
      <c r="AT980" s="257">
        <f>_xll.qlIndexFixing($AU$1,AP980,TRUE,_xll.ohTrigger(Trigger,Trigger1M))</f>
        <v>1.5846921074484044E-2</v>
      </c>
    </row>
    <row r="981" spans="41:46" ht="11.25" customHeight="1" x14ac:dyDescent="0.25">
      <c r="AO981" s="106" t="s">
        <v>83</v>
      </c>
      <c r="AP981" s="105">
        <f>_xll.qlInterestRateIndexFixingDate(Currency&amp;"ibor"&amp;Tenor,AQ981,Trigger)</f>
        <v>46178</v>
      </c>
      <c r="AQ981" s="105">
        <f>_xll.qlCalendarAdvance(Calendar,AQ980,AO981,"f",,Trigger)</f>
        <v>46182</v>
      </c>
      <c r="AR981" s="105">
        <f>_xll.qlInterestRateIndexMaturity(Currency&amp;"ibor"&amp;Tenor,AQ981,Trigger)</f>
        <v>46212</v>
      </c>
      <c r="AS981" s="257">
        <f>_xll.qlIndexFixing($AC$5,AP981,TRUE,_xll.ohTrigger(Trigger,Trigger1M))</f>
        <v>1.5635202050725994E-2</v>
      </c>
      <c r="AT981" s="257">
        <f>_xll.qlIndexFixing($AU$1,AP981,TRUE,_xll.ohTrigger(Trigger,Trigger1M))</f>
        <v>1.5856618444026083E-2</v>
      </c>
    </row>
    <row r="982" spans="41:46" ht="11.25" customHeight="1" x14ac:dyDescent="0.25">
      <c r="AO982" s="106" t="s">
        <v>83</v>
      </c>
      <c r="AP982" s="105">
        <f>_xll.qlInterestRateIndexFixingDate(Currency&amp;"ibor"&amp;Tenor,AQ982,Trigger)</f>
        <v>46185</v>
      </c>
      <c r="AQ982" s="105">
        <f>_xll.qlCalendarAdvance(Calendar,AQ981,AO982,"f",,Trigger)</f>
        <v>46189</v>
      </c>
      <c r="AR982" s="105">
        <f>_xll.qlInterestRateIndexMaturity(Currency&amp;"ibor"&amp;Tenor,AQ982,Trigger)</f>
        <v>46219</v>
      </c>
      <c r="AS982" s="257">
        <f>_xll.qlIndexFixing($AC$5,AP982,TRUE,_xll.ohTrigger(Trigger,Trigger1M))</f>
        <v>1.5662038352706631E-2</v>
      </c>
      <c r="AT982" s="257">
        <f>_xll.qlIndexFixing($AU$1,AP982,TRUE,_xll.ohTrigger(Trigger,Trigger1M))</f>
        <v>1.5866155536960136E-2</v>
      </c>
    </row>
    <row r="983" spans="41:46" ht="11.25" customHeight="1" x14ac:dyDescent="0.25">
      <c r="AO983" s="106" t="s">
        <v>83</v>
      </c>
      <c r="AP983" s="105">
        <f>_xll.qlInterestRateIndexFixingDate(Currency&amp;"ibor"&amp;Tenor,AQ983,Trigger)</f>
        <v>46192</v>
      </c>
      <c r="AQ983" s="105">
        <f>_xll.qlCalendarAdvance(Calendar,AQ982,AO983,"f",,Trigger)</f>
        <v>46196</v>
      </c>
      <c r="AR983" s="105">
        <f>_xll.qlInterestRateIndexMaturity(Currency&amp;"ibor"&amp;Tenor,AQ983,Trigger)</f>
        <v>46226</v>
      </c>
      <c r="AS983" s="257">
        <f>_xll.qlIndexFixing($AC$5,AP983,TRUE,_xll.ohTrigger(Trigger,Trigger1M))</f>
        <v>1.5688874714628653E-2</v>
      </c>
      <c r="AT983" s="257">
        <f>_xll.qlIndexFixing($AU$1,AP983,TRUE,_xll.ohTrigger(Trigger,Trigger1M))</f>
        <v>1.5875531923264852E-2</v>
      </c>
    </row>
    <row r="984" spans="41:46" ht="11.25" customHeight="1" x14ac:dyDescent="0.25">
      <c r="AO984" s="106" t="s">
        <v>83</v>
      </c>
      <c r="AP984" s="105">
        <f>_xll.qlInterestRateIndexFixingDate(Currency&amp;"ibor"&amp;Tenor,AQ984,Trigger)</f>
        <v>46199</v>
      </c>
      <c r="AQ984" s="105">
        <f>_xll.qlCalendarAdvance(Calendar,AQ983,AO984,"f",,Trigger)</f>
        <v>46203</v>
      </c>
      <c r="AR984" s="105">
        <f>_xll.qlInterestRateIndexMaturity(Currency&amp;"ibor"&amp;Tenor,AQ984,Trigger)</f>
        <v>46234</v>
      </c>
      <c r="AS984" s="257">
        <f>_xll.qlIndexFixing($AC$5,AP984,TRUE,_xll.ohTrigger(Trigger,Trigger1M))</f>
        <v>1.5717970997767033E-2</v>
      </c>
      <c r="AT984" s="257">
        <f>_xll.qlIndexFixing($AU$1,AP984,TRUE,_xll.ohTrigger(Trigger,Trigger1M))</f>
        <v>1.5885741175857677E-2</v>
      </c>
    </row>
    <row r="985" spans="41:46" ht="11.25" customHeight="1" x14ac:dyDescent="0.25">
      <c r="AO985" s="106" t="s">
        <v>83</v>
      </c>
      <c r="AP985" s="105">
        <f>_xll.qlInterestRateIndexFixingDate(Currency&amp;"ibor"&amp;Tenor,AQ985,Trigger)</f>
        <v>46206</v>
      </c>
      <c r="AQ985" s="105">
        <f>_xll.qlCalendarAdvance(Calendar,AQ984,AO985,"f",,Trigger)</f>
        <v>46210</v>
      </c>
      <c r="AR985" s="105">
        <f>_xll.qlInterestRateIndexMaturity(Currency&amp;"ibor"&amp;Tenor,AQ985,Trigger)</f>
        <v>46241</v>
      </c>
      <c r="AS985" s="257">
        <f>_xll.qlIndexFixing($AC$5,AP985,TRUE,_xll.ohTrigger(Trigger,Trigger1M))</f>
        <v>1.5744808655785533E-2</v>
      </c>
      <c r="AT985" s="257">
        <f>_xll.qlIndexFixing($AU$1,AP985,TRUE,_xll.ohTrigger(Trigger,Trigger1M))</f>
        <v>1.5894783678483064E-2</v>
      </c>
    </row>
    <row r="986" spans="41:46" ht="11.25" customHeight="1" x14ac:dyDescent="0.25">
      <c r="AO986" s="106" t="s">
        <v>83</v>
      </c>
      <c r="AP986" s="105">
        <f>_xll.qlInterestRateIndexFixingDate(Currency&amp;"ibor"&amp;Tenor,AQ986,Trigger)</f>
        <v>46213</v>
      </c>
      <c r="AQ986" s="105">
        <f>_xll.qlCalendarAdvance(Calendar,AQ985,AO986,"f",,Trigger)</f>
        <v>46217</v>
      </c>
      <c r="AR986" s="105">
        <f>_xll.qlInterestRateIndexMaturity(Currency&amp;"ibor"&amp;Tenor,AQ986,Trigger)</f>
        <v>46248</v>
      </c>
      <c r="AS986" s="257">
        <f>_xll.qlIndexFixing($AC$5,AP986,TRUE,_xll.ohTrigger(Trigger,Trigger1M))</f>
        <v>1.5771646375741584E-2</v>
      </c>
      <c r="AT986" s="257">
        <f>_xll.qlIndexFixing($AU$1,AP986,TRUE,_xll.ohTrigger(Trigger,Trigger1M))</f>
        <v>1.5903664146802478E-2</v>
      </c>
    </row>
    <row r="987" spans="41:46" ht="11.25" customHeight="1" x14ac:dyDescent="0.25">
      <c r="AO987" s="106" t="s">
        <v>83</v>
      </c>
      <c r="AP987" s="105">
        <f>_xll.qlInterestRateIndexFixingDate(Currency&amp;"ibor"&amp;Tenor,AQ987,Trigger)</f>
        <v>46220</v>
      </c>
      <c r="AQ987" s="105">
        <f>_xll.qlCalendarAdvance(Calendar,AQ986,AO987,"f",,Trigger)</f>
        <v>46224</v>
      </c>
      <c r="AR987" s="105">
        <f>_xll.qlInterestRateIndexMaturity(Currency&amp;"ibor"&amp;Tenor,AQ987,Trigger)</f>
        <v>46255</v>
      </c>
      <c r="AS987" s="257">
        <f>_xll.qlIndexFixing($AC$5,AP987,TRUE,_xll.ohTrigger(Trigger,Trigger1M))</f>
        <v>1.5798484157637765E-2</v>
      </c>
      <c r="AT987" s="257">
        <f>_xll.qlIndexFixing($AU$1,AP987,TRUE,_xll.ohTrigger(Trigger,Trigger1M))</f>
        <v>1.5912382150780561E-2</v>
      </c>
    </row>
    <row r="988" spans="41:46" ht="11.25" customHeight="1" x14ac:dyDescent="0.25">
      <c r="AO988" s="106" t="s">
        <v>83</v>
      </c>
      <c r="AP988" s="105">
        <f>_xll.qlInterestRateIndexFixingDate(Currency&amp;"ibor"&amp;Tenor,AQ988,Trigger)</f>
        <v>46227</v>
      </c>
      <c r="AQ988" s="105">
        <f>_xll.qlCalendarAdvance(Calendar,AQ987,AO988,"f",,Trigger)</f>
        <v>46231</v>
      </c>
      <c r="AR988" s="105">
        <f>_xll.qlInterestRateIndexMaturity(Currency&amp;"ibor"&amp;Tenor,AQ988,Trigger)</f>
        <v>46262</v>
      </c>
      <c r="AS988" s="257">
        <f>_xll.qlIndexFixing($AC$5,AP988,TRUE,_xll.ohTrigger(Trigger,Trigger1M))</f>
        <v>1.5825322001471499E-2</v>
      </c>
      <c r="AT988" s="257">
        <f>_xll.qlIndexFixing($AU$1,AP988,TRUE,_xll.ohTrigger(Trigger,Trigger1M))</f>
        <v>1.5920937260389678E-2</v>
      </c>
    </row>
    <row r="989" spans="41:46" ht="11.25" customHeight="1" x14ac:dyDescent="0.25">
      <c r="AO989" s="106" t="s">
        <v>83</v>
      </c>
      <c r="AP989" s="105">
        <f>_xll.qlInterestRateIndexFixingDate(Currency&amp;"ibor"&amp;Tenor,AQ989,Trigger)</f>
        <v>46234</v>
      </c>
      <c r="AQ989" s="105">
        <f>_xll.qlCalendarAdvance(Calendar,AQ988,AO989,"f",,Trigger)</f>
        <v>46238</v>
      </c>
      <c r="AR989" s="105">
        <f>_xll.qlInterestRateIndexMaturity(Currency&amp;"ibor"&amp;Tenor,AQ989,Trigger)</f>
        <v>46269</v>
      </c>
      <c r="AS989" s="257">
        <f>_xll.qlIndexFixing($AC$5,AP989,TRUE,_xll.ohTrigger(Trigger,Trigger1M))</f>
        <v>1.5852159907242785E-2</v>
      </c>
      <c r="AT989" s="257">
        <f>_xll.qlIndexFixing($AU$1,AP989,TRUE,_xll.ohTrigger(Trigger,Trigger1M))</f>
        <v>1.5929329045612523E-2</v>
      </c>
    </row>
    <row r="990" spans="41:46" ht="11.25" customHeight="1" x14ac:dyDescent="0.25">
      <c r="AO990" s="106" t="s">
        <v>83</v>
      </c>
      <c r="AP990" s="105">
        <f>_xll.qlInterestRateIndexFixingDate(Currency&amp;"ibor"&amp;Tenor,AQ990,Trigger)</f>
        <v>46241</v>
      </c>
      <c r="AQ990" s="105">
        <f>_xll.qlCalendarAdvance(Calendar,AQ989,AO990,"f",,Trigger)</f>
        <v>46245</v>
      </c>
      <c r="AR990" s="105">
        <f>_xll.qlInterestRateIndexMaturity(Currency&amp;"ibor"&amp;Tenor,AQ990,Trigger)</f>
        <v>46276</v>
      </c>
      <c r="AS990" s="257">
        <f>_xll.qlIndexFixing($AC$5,AP990,TRUE,_xll.ohTrigger(Trigger,Trigger1M))</f>
        <v>1.5878997874954202E-2</v>
      </c>
      <c r="AT990" s="257">
        <f>_xll.qlIndexFixing($AU$1,AP990,TRUE,_xll.ohTrigger(Trigger,Trigger1M))</f>
        <v>1.5937557076429205E-2</v>
      </c>
    </row>
    <row r="991" spans="41:46" ht="11.25" customHeight="1" x14ac:dyDescent="0.25">
      <c r="AO991" s="106" t="s">
        <v>83</v>
      </c>
      <c r="AP991" s="105">
        <f>_xll.qlInterestRateIndexFixingDate(Currency&amp;"ibor"&amp;Tenor,AQ991,Trigger)</f>
        <v>46248</v>
      </c>
      <c r="AQ991" s="105">
        <f>_xll.qlCalendarAdvance(Calendar,AQ990,AO991,"f",,Trigger)</f>
        <v>46252</v>
      </c>
      <c r="AR991" s="105">
        <f>_xll.qlInterestRateIndexMaturity(Currency&amp;"ibor"&amp;Tenor,AQ991,Trigger)</f>
        <v>46283</v>
      </c>
      <c r="AS991" s="257">
        <f>_xll.qlIndexFixing($AC$5,AP991,TRUE,_xll.ohTrigger(Trigger,Trigger1M))</f>
        <v>1.5905835904605748E-2</v>
      </c>
      <c r="AT991" s="257">
        <f>_xll.qlIndexFixing($AU$1,AP991,TRUE,_xll.ohTrigger(Trigger,Trigger1M))</f>
        <v>1.5945620922835305E-2</v>
      </c>
    </row>
    <row r="992" spans="41:46" ht="11.25" customHeight="1" x14ac:dyDescent="0.25">
      <c r="AO992" s="106" t="s">
        <v>83</v>
      </c>
      <c r="AP992" s="105">
        <f>_xll.qlInterestRateIndexFixingDate(Currency&amp;"ibor"&amp;Tenor,AQ992,Trigger)</f>
        <v>46255</v>
      </c>
      <c r="AQ992" s="105">
        <f>_xll.qlCalendarAdvance(Calendar,AQ991,AO992,"f",,Trigger)</f>
        <v>46259</v>
      </c>
      <c r="AR992" s="105">
        <f>_xll.qlInterestRateIndexMaturity(Currency&amp;"ibor"&amp;Tenor,AQ992,Trigger)</f>
        <v>46290</v>
      </c>
      <c r="AS992" s="257">
        <f>_xll.qlIndexFixing($AC$5,AP992,TRUE,_xll.ohTrigger(Trigger,Trigger1M))</f>
        <v>1.5932673996197428E-2</v>
      </c>
      <c r="AT992" s="257">
        <f>_xll.qlIndexFixing($AU$1,AP992,TRUE,_xll.ohTrigger(Trigger,Trigger1M))</f>
        <v>1.5953520154821241E-2</v>
      </c>
    </row>
    <row r="993" spans="41:46" ht="11.25" customHeight="1" x14ac:dyDescent="0.25">
      <c r="AO993" s="106" t="s">
        <v>83</v>
      </c>
      <c r="AP993" s="105">
        <f>_xll.qlInterestRateIndexFixingDate(Currency&amp;"ibor"&amp;Tenor,AQ993,Trigger)</f>
        <v>46262</v>
      </c>
      <c r="AQ993" s="105">
        <f>_xll.qlCalendarAdvance(Calendar,AQ992,AO993,"f",,Trigger)</f>
        <v>46266</v>
      </c>
      <c r="AR993" s="105">
        <f>_xll.qlInterestRateIndexMaturity(Currency&amp;"ibor"&amp;Tenor,AQ993,Trigger)</f>
        <v>46296</v>
      </c>
      <c r="AS993" s="257">
        <f>_xll.qlIndexFixing($AC$5,AP993,TRUE,_xll.ohTrigger(Trigger,Trigger1M))</f>
        <v>1.5957241630419894E-2</v>
      </c>
      <c r="AT993" s="257">
        <f>_xll.qlIndexFixing($AU$1,AP993,TRUE,_xll.ohTrigger(Trigger,Trigger1M))</f>
        <v>1.5960362320414312E-2</v>
      </c>
    </row>
    <row r="994" spans="41:46" ht="11.25" customHeight="1" x14ac:dyDescent="0.25">
      <c r="AO994" s="106" t="s">
        <v>83</v>
      </c>
      <c r="AP994" s="105">
        <f>_xll.qlInterestRateIndexFixingDate(Currency&amp;"ibor"&amp;Tenor,AQ994,Trigger)</f>
        <v>46269</v>
      </c>
      <c r="AQ994" s="105">
        <f>_xll.qlCalendarAdvance(Calendar,AQ993,AO994,"f",,Trigger)</f>
        <v>46273</v>
      </c>
      <c r="AR994" s="105">
        <f>_xll.qlInterestRateIndexMaturity(Currency&amp;"ibor"&amp;Tenor,AQ994,Trigger)</f>
        <v>46303</v>
      </c>
      <c r="AS994" s="257">
        <f>_xll.qlIndexFixing($AC$5,AP994,TRUE,_xll.ohTrigger(Trigger,Trigger1M))</f>
        <v>1.598407865165985E-2</v>
      </c>
      <c r="AT994" s="257">
        <f>_xll.qlIndexFixing($AU$1,AP994,TRUE,_xll.ohTrigger(Trigger,Trigger1M))</f>
        <v>1.5967942553796632E-2</v>
      </c>
    </row>
    <row r="995" spans="41:46" ht="11.25" customHeight="1" x14ac:dyDescent="0.25">
      <c r="AO995" s="106" t="s">
        <v>83</v>
      </c>
      <c r="AP995" s="105">
        <f>_xll.qlInterestRateIndexFixingDate(Currency&amp;"ibor"&amp;Tenor,AQ995,Trigger)</f>
        <v>46276</v>
      </c>
      <c r="AQ995" s="105">
        <f>_xll.qlCalendarAdvance(Calendar,AQ994,AO995,"f",,Trigger)</f>
        <v>46280</v>
      </c>
      <c r="AR995" s="105">
        <f>_xll.qlInterestRateIndexMaturity(Currency&amp;"ibor"&amp;Tenor,AQ995,Trigger)</f>
        <v>46310</v>
      </c>
      <c r="AS995" s="257">
        <f>_xll.qlIndexFixing($AC$5,AP995,TRUE,_xll.ohTrigger(Trigger,Trigger1M))</f>
        <v>1.6010915732843856E-2</v>
      </c>
      <c r="AT995" s="257">
        <f>_xll.qlIndexFixing($AU$1,AP995,TRUE,_xll.ohTrigger(Trigger,Trigger1M))</f>
        <v>1.5975356920693073E-2</v>
      </c>
    </row>
    <row r="996" spans="41:46" ht="11.25" customHeight="1" x14ac:dyDescent="0.25">
      <c r="AO996" s="106" t="s">
        <v>83</v>
      </c>
      <c r="AP996" s="105">
        <f>_xll.qlInterestRateIndexFixingDate(Currency&amp;"ibor"&amp;Tenor,AQ996,Trigger)</f>
        <v>46283</v>
      </c>
      <c r="AQ996" s="105">
        <f>_xll.qlCalendarAdvance(Calendar,AQ995,AO996,"f",,Trigger)</f>
        <v>46287</v>
      </c>
      <c r="AR996" s="105">
        <f>_xll.qlInterestRateIndexMaturity(Currency&amp;"ibor"&amp;Tenor,AQ996,Trigger)</f>
        <v>46317</v>
      </c>
      <c r="AS996" s="257">
        <f>_xll.qlIndexFixing($AC$5,AP996,TRUE,_xll.ohTrigger(Trigger,Trigger1M))</f>
        <v>1.6037752873961253E-2</v>
      </c>
      <c r="AT996" s="257">
        <f>_xll.qlIndexFixing($AU$1,AP996,TRUE,_xll.ohTrigger(Trigger,Trigger1M))</f>
        <v>1.5982604991154226E-2</v>
      </c>
    </row>
    <row r="997" spans="41:46" ht="11.25" customHeight="1" x14ac:dyDescent="0.25">
      <c r="AO997" s="106" t="s">
        <v>83</v>
      </c>
      <c r="AP997" s="105">
        <f>_xll.qlInterestRateIndexFixingDate(Currency&amp;"ibor"&amp;Tenor,AQ997,Trigger)</f>
        <v>46290</v>
      </c>
      <c r="AQ997" s="105">
        <f>_xll.qlCalendarAdvance(Calendar,AQ996,AO997,"f",,Trigger)</f>
        <v>46294</v>
      </c>
      <c r="AR997" s="105">
        <f>_xll.qlInterestRateIndexMaturity(Currency&amp;"ibor"&amp;Tenor,AQ997,Trigger)</f>
        <v>46324</v>
      </c>
      <c r="AS997" s="257">
        <f>_xll.qlIndexFixing($AC$5,AP997,TRUE,_xll.ohTrigger(Trigger,Trigger1M))</f>
        <v>1.60645900750227E-2</v>
      </c>
      <c r="AT997" s="257">
        <f>_xll.qlIndexFixing($AU$1,AP997,TRUE,_xll.ohTrigger(Trigger,Trigger1M))</f>
        <v>1.598968633523068E-2</v>
      </c>
    </row>
    <row r="998" spans="41:46" ht="11.25" customHeight="1" x14ac:dyDescent="0.25">
      <c r="AO998" s="106" t="s">
        <v>83</v>
      </c>
      <c r="AP998" s="105">
        <f>_xll.qlInterestRateIndexFixingDate(Currency&amp;"ibor"&amp;Tenor,AQ998,Trigger)</f>
        <v>46297</v>
      </c>
      <c r="AQ998" s="105">
        <f>_xll.qlCalendarAdvance(Calendar,AQ997,AO998,"f",,Trigger)</f>
        <v>46301</v>
      </c>
      <c r="AR998" s="105">
        <f>_xll.qlInterestRateIndexMaturity(Currency&amp;"ibor"&amp;Tenor,AQ998,Trigger)</f>
        <v>46332</v>
      </c>
      <c r="AS998" s="257">
        <f>_xll.qlIndexFixing($AC$5,AP998,TRUE,_xll.ohTrigger(Trigger,Trigger1M))</f>
        <v>1.6093703846474759E-2</v>
      </c>
      <c r="AT998" s="257">
        <f>_xll.qlIndexFixing($AU$1,AP998,TRUE,_xll.ohTrigger(Trigger,Trigger1M))</f>
        <v>1.5997434564455099E-2</v>
      </c>
    </row>
    <row r="999" spans="41:46" ht="11.25" customHeight="1" x14ac:dyDescent="0.25">
      <c r="AO999" s="106" t="s">
        <v>83</v>
      </c>
      <c r="AP999" s="105">
        <f>_xll.qlInterestRateIndexFixingDate(Currency&amp;"ibor"&amp;Tenor,AQ999,Trigger)</f>
        <v>46304</v>
      </c>
      <c r="AQ999" s="105">
        <f>_xll.qlCalendarAdvance(Calendar,AQ998,AO999,"f",,Trigger)</f>
        <v>46308</v>
      </c>
      <c r="AR999" s="105">
        <f>_xll.qlInterestRateIndexMaturity(Currency&amp;"ibor"&amp;Tenor,AQ999,Trigger)</f>
        <v>46339</v>
      </c>
      <c r="AS999" s="257">
        <f>_xll.qlIndexFixing($AC$5,AP999,TRUE,_xll.ohTrigger(Trigger,Trigger1M))</f>
        <v>1.6120542371644769E-2</v>
      </c>
      <c r="AT999" s="257">
        <f>_xll.qlIndexFixing($AU$1,AP999,TRUE,_xll.ohTrigger(Trigger,Trigger1M))</f>
        <v>1.6004169455886744E-2</v>
      </c>
    </row>
    <row r="1000" spans="41:46" ht="11.25" customHeight="1" x14ac:dyDescent="0.25">
      <c r="AO1000" s="106" t="s">
        <v>83</v>
      </c>
      <c r="AP1000" s="105">
        <f>_xll.qlInterestRateIndexFixingDate(Currency&amp;"ibor"&amp;Tenor,AQ1000,Trigger)</f>
        <v>46311</v>
      </c>
      <c r="AQ1000" s="105">
        <f>_xll.qlCalendarAdvance(Calendar,AQ999,AO1000,"f",,Trigger)</f>
        <v>46315</v>
      </c>
      <c r="AR1000" s="105">
        <f>_xll.qlInterestRateIndexMaturity(Currency&amp;"ibor"&amp;Tenor,AQ1000,Trigger)</f>
        <v>46346</v>
      </c>
      <c r="AS1000" s="257">
        <f>_xll.qlIndexFixing($AC$5,AP1000,TRUE,_xll.ohTrigger(Trigger,Trigger1M))</f>
        <v>1.6147380958757489E-2</v>
      </c>
      <c r="AT1000" s="257">
        <f>_xll.qlIndexFixing($AU$1,AP1000,TRUE,_xll.ohTrigger(Trigger,Trigger1M))</f>
        <v>1.6010736293084631E-2</v>
      </c>
    </row>
    <row r="1001" spans="41:46" ht="11.25" customHeight="1" x14ac:dyDescent="0.25">
      <c r="AO1001" s="106" t="s">
        <v>83</v>
      </c>
      <c r="AP1001" s="105">
        <f>_xll.qlInterestRateIndexFixingDate(Currency&amp;"ibor"&amp;Tenor,AQ1001,Trigger)</f>
        <v>46318</v>
      </c>
      <c r="AQ1001" s="105">
        <f>_xll.qlCalendarAdvance(Calendar,AQ1000,AO1001,"f",,Trigger)</f>
        <v>46322</v>
      </c>
      <c r="AR1001" s="105">
        <f>_xll.qlInterestRateIndexMaturity(Currency&amp;"ibor"&amp;Tenor,AQ1001,Trigger)</f>
        <v>46353</v>
      </c>
      <c r="AS1001" s="257">
        <f>_xll.qlIndexFixing($AC$5,AP1001,TRUE,_xll.ohTrigger(Trigger,Trigger1M))</f>
        <v>1.617421960781034E-2</v>
      </c>
      <c r="AT1001" s="257">
        <f>_xll.qlIndexFixing($AU$1,AP1001,TRUE,_xll.ohTrigger(Trigger,Trigger1M))</f>
        <v>1.6017134646093341E-2</v>
      </c>
    </row>
    <row r="1002" spans="41:46" ht="11.25" customHeight="1" x14ac:dyDescent="0.25">
      <c r="AO1002" s="106" t="s">
        <v>83</v>
      </c>
      <c r="AP1002" s="105">
        <f>_xll.qlInterestRateIndexFixingDate(Currency&amp;"ibor"&amp;Tenor,AQ1002,Trigger)</f>
        <v>46325</v>
      </c>
      <c r="AQ1002" s="105">
        <f>_xll.qlCalendarAdvance(Calendar,AQ1001,AO1002,"f",,Trigger)</f>
        <v>46329</v>
      </c>
      <c r="AR1002" s="105">
        <f>_xll.qlInterestRateIndexMaturity(Currency&amp;"ibor"&amp;Tenor,AQ1002,Trigger)</f>
        <v>46359</v>
      </c>
      <c r="AS1002" s="257">
        <f>_xll.qlIndexFixing($AC$5,AP1002,TRUE,_xll.ohTrigger(Trigger,Trigger1M))</f>
        <v>1.619877697941341E-2</v>
      </c>
      <c r="AT1002" s="257">
        <f>_xll.qlIndexFixing($AU$1,AP1002,TRUE,_xll.ohTrigger(Trigger,Trigger1M))</f>
        <v>1.6022577112154046E-2</v>
      </c>
    </row>
    <row r="1003" spans="41:46" ht="11.25" customHeight="1" x14ac:dyDescent="0.25">
      <c r="AO1003" s="106" t="s">
        <v>83</v>
      </c>
      <c r="AP1003" s="105">
        <f>_xll.qlInterestRateIndexFixingDate(Currency&amp;"ibor"&amp;Tenor,AQ1003,Trigger)</f>
        <v>46332</v>
      </c>
      <c r="AQ1003" s="105">
        <f>_xll.qlCalendarAdvance(Calendar,AQ1002,AO1003,"f",,Trigger)</f>
        <v>46336</v>
      </c>
      <c r="AR1003" s="105">
        <f>_xll.qlInterestRateIndexMaturity(Currency&amp;"ibor"&amp;Tenor,AQ1003,Trigger)</f>
        <v>46366</v>
      </c>
      <c r="AS1003" s="257">
        <f>_xll.qlIndexFixing($AC$5,AP1003,TRUE,_xll.ohTrigger(Trigger,Trigger1M))</f>
        <v>1.6225614540109845E-2</v>
      </c>
      <c r="AT1003" s="257">
        <f>_xll.qlIndexFixing($AU$1,AP1003,TRUE,_xll.ohTrigger(Trigger,Trigger1M))</f>
        <v>1.6028649069397716E-2</v>
      </c>
    </row>
    <row r="1004" spans="41:46" ht="11.25" customHeight="1" x14ac:dyDescent="0.25">
      <c r="AO1004" s="106" t="s">
        <v>83</v>
      </c>
      <c r="AP1004" s="105">
        <f>_xll.qlInterestRateIndexFixingDate(Currency&amp;"ibor"&amp;Tenor,AQ1004,Trigger)</f>
        <v>46339</v>
      </c>
      <c r="AQ1004" s="105">
        <f>_xll.qlCalendarAdvance(Calendar,AQ1003,AO1004,"f",,Trigger)</f>
        <v>46343</v>
      </c>
      <c r="AR1004" s="105">
        <f>_xll.qlInterestRateIndexMaturity(Currency&amp;"ibor"&amp;Tenor,AQ1004,Trigger)</f>
        <v>46373</v>
      </c>
      <c r="AS1004" s="257">
        <f>_xll.qlIndexFixing($AC$5,AP1004,TRUE,_xll.ohTrigger(Trigger,Trigger1M))</f>
        <v>1.625245216075033E-2</v>
      </c>
      <c r="AT1004" s="257">
        <f>_xll.qlIndexFixing($AU$1,AP1004,TRUE,_xll.ohTrigger(Trigger,Trigger1M))</f>
        <v>1.6034551290802668E-2</v>
      </c>
    </row>
    <row r="1005" spans="41:46" ht="11.25" customHeight="1" x14ac:dyDescent="0.25">
      <c r="AO1005" s="106" t="s">
        <v>83</v>
      </c>
      <c r="AP1005" s="105">
        <f>_xll.qlInterestRateIndexFixingDate(Currency&amp;"ibor"&amp;Tenor,AQ1005,Trigger)</f>
        <v>46346</v>
      </c>
      <c r="AQ1005" s="105">
        <f>_xll.qlCalendarAdvance(Calendar,AQ1004,AO1005,"f",,Trigger)</f>
        <v>46350</v>
      </c>
      <c r="AR1005" s="105">
        <f>_xll.qlInterestRateIndexMaturity(Currency&amp;"ibor"&amp;Tenor,AQ1005,Trigger)</f>
        <v>46380</v>
      </c>
      <c r="AS1005" s="257">
        <f>_xll.qlIndexFixing($AC$5,AP1005,TRUE,_xll.ohTrigger(Trigger,Trigger1M))</f>
        <v>1.6279289841329536E-2</v>
      </c>
      <c r="AT1005" s="257">
        <f>_xll.qlIndexFixing($AU$1,AP1005,TRUE,_xll.ohTrigger(Trigger,Trigger1M))</f>
        <v>1.6040283346475448E-2</v>
      </c>
    </row>
    <row r="1006" spans="41:46" ht="11.25" customHeight="1" x14ac:dyDescent="0.25">
      <c r="AO1006" s="106" t="s">
        <v>83</v>
      </c>
      <c r="AP1006" s="105">
        <f>_xll.qlInterestRateIndexFixingDate(Currency&amp;"ibor"&amp;Tenor,AQ1006,Trigger)</f>
        <v>46353</v>
      </c>
      <c r="AQ1006" s="105">
        <f>_xll.qlCalendarAdvance(Calendar,AQ1005,AO1006,"f",,Trigger)</f>
        <v>46357</v>
      </c>
      <c r="AR1006" s="105">
        <f>_xll.qlInterestRateIndexMaturity(Currency&amp;"ibor"&amp;Tenor,AQ1006,Trigger)</f>
        <v>46391</v>
      </c>
      <c r="AS1006" s="257">
        <f>_xll.qlIndexFixing($AC$5,AP1006,TRUE,_xll.ohTrigger(Trigger,Trigger1M))</f>
        <v>1.6315273493536786E-2</v>
      </c>
      <c r="AT1006" s="257">
        <f>_xll.qlIndexFixing($AU$1,AP1006,TRUE,_xll.ohTrigger(Trigger,Trigger1M))</f>
        <v>1.6048795246548231E-2</v>
      </c>
    </row>
    <row r="1007" spans="41:46" ht="11.25" customHeight="1" x14ac:dyDescent="0.25">
      <c r="AO1007" s="106" t="s">
        <v>83</v>
      </c>
      <c r="AP1007" s="105">
        <f>_xll.qlInterestRateIndexFixingDate(Currency&amp;"ibor"&amp;Tenor,AQ1007,Trigger)</f>
        <v>46360</v>
      </c>
      <c r="AQ1007" s="105">
        <f>_xll.qlCalendarAdvance(Calendar,AQ1006,AO1007,"f",,Trigger)</f>
        <v>46364</v>
      </c>
      <c r="AR1007" s="105">
        <f>_xll.qlInterestRateIndexMaturity(Currency&amp;"ibor"&amp;Tenor,AQ1007,Trigger)</f>
        <v>46395</v>
      </c>
      <c r="AS1007" s="257">
        <f>_xll.qlIndexFixing($AC$5,AP1007,TRUE,_xll.ohTrigger(Trigger,Trigger1M))</f>
        <v>1.6335252802883081E-2</v>
      </c>
      <c r="AT1007" s="257">
        <f>_xll.qlIndexFixing($AU$1,AP1007,TRUE,_xll.ohTrigger(Trigger,Trigger1M))</f>
        <v>1.6051962519831875E-2</v>
      </c>
    </row>
    <row r="1008" spans="41:46" ht="11.25" customHeight="1" x14ac:dyDescent="0.25">
      <c r="AO1008" s="106" t="s">
        <v>83</v>
      </c>
      <c r="AP1008" s="105">
        <f>_xll.qlInterestRateIndexFixingDate(Currency&amp;"ibor"&amp;Tenor,AQ1008,Trigger)</f>
        <v>46367</v>
      </c>
      <c r="AQ1008" s="105">
        <f>_xll.qlCalendarAdvance(Calendar,AQ1007,AO1008,"f",,Trigger)</f>
        <v>46371</v>
      </c>
      <c r="AR1008" s="105">
        <f>_xll.qlInterestRateIndexMaturity(Currency&amp;"ibor"&amp;Tenor,AQ1008,Trigger)</f>
        <v>46402</v>
      </c>
      <c r="AS1008" s="257">
        <f>_xll.qlIndexFixing($AC$5,AP1008,TRUE,_xll.ohTrigger(Trigger,Trigger1M))</f>
        <v>1.6362091885522002E-2</v>
      </c>
      <c r="AT1008" s="257">
        <f>_xll.qlIndexFixing($AU$1,AP1008,TRUE,_xll.ohTrigger(Trigger,Trigger1M))</f>
        <v>1.6057169445476076E-2</v>
      </c>
    </row>
    <row r="1009" spans="41:46" ht="11.25" customHeight="1" x14ac:dyDescent="0.25">
      <c r="AO1009" s="106" t="s">
        <v>83</v>
      </c>
      <c r="AP1009" s="105">
        <f>_xll.qlInterestRateIndexFixingDate(Currency&amp;"ibor"&amp;Tenor,AQ1009,Trigger)</f>
        <v>46374</v>
      </c>
      <c r="AQ1009" s="105">
        <f>_xll.qlCalendarAdvance(Calendar,AQ1008,AO1009,"f",,Trigger)</f>
        <v>46378</v>
      </c>
      <c r="AR1009" s="105">
        <f>_xll.qlInterestRateIndexMaturity(Currency&amp;"ibor"&amp;Tenor,AQ1009,Trigger)</f>
        <v>46409</v>
      </c>
      <c r="AS1009" s="257">
        <f>_xll.qlIndexFixing($AC$5,AP1009,TRUE,_xll.ohTrigger(Trigger,Trigger1M))</f>
        <v>1.6388931030103634E-2</v>
      </c>
      <c r="AT1009" s="257">
        <f>_xll.qlIndexFixing($AU$1,AP1009,TRUE,_xll.ohTrigger(Trigger,Trigger1M))</f>
        <v>1.6062204447568753E-2</v>
      </c>
    </row>
    <row r="1010" spans="41:46" ht="11.25" customHeight="1" x14ac:dyDescent="0.25">
      <c r="AO1010" s="106" t="s">
        <v>83</v>
      </c>
      <c r="AP1010" s="105">
        <f>_xll.qlInterestRateIndexFixingDate(Currency&amp;"ibor"&amp;Tenor,AQ1010,Trigger)</f>
        <v>46380</v>
      </c>
      <c r="AQ1010" s="105">
        <f>_xll.qlCalendarAdvance(Calendar,AQ1009,AO1010,"f",,Trigger)</f>
        <v>46385</v>
      </c>
      <c r="AR1010" s="105">
        <f>_xll.qlInterestRateIndexMaturity(Currency&amp;"ibor"&amp;Tenor,AQ1010,Trigger)</f>
        <v>46416</v>
      </c>
      <c r="AS1010" s="257">
        <f>_xll.qlIndexFixing($AC$5,AP1010,TRUE,_xll.ohTrigger(Trigger,Trigger1M))</f>
        <v>1.6415770236627974E-2</v>
      </c>
      <c r="AT1010" s="257">
        <f>_xll.qlIndexFixing($AU$1,AP1010,TRUE,_xll.ohTrigger(Trigger,Trigger1M))</f>
        <v>1.6067067096221521E-2</v>
      </c>
    </row>
    <row r="1011" spans="41:46" ht="11.25" customHeight="1" x14ac:dyDescent="0.25">
      <c r="AO1011" s="106" t="s">
        <v>83</v>
      </c>
      <c r="AP1011" s="105">
        <f>_xll.qlInterestRateIndexFixingDate(Currency&amp;"ibor"&amp;Tenor,AQ1011,Trigger)</f>
        <v>46387</v>
      </c>
      <c r="AQ1011" s="105">
        <f>_xll.qlCalendarAdvance(Calendar,AQ1010,AO1011,"f",,Trigger)</f>
        <v>46392</v>
      </c>
      <c r="AR1011" s="105">
        <f>_xll.qlInterestRateIndexMaturity(Currency&amp;"ibor"&amp;Tenor,AQ1011,Trigger)</f>
        <v>46423</v>
      </c>
      <c r="AS1011" s="257">
        <f>_xll.qlIndexFixing($AC$5,AP1011,TRUE,_xll.ohTrigger(Trigger,Trigger1M))</f>
        <v>1.6442609505095022E-2</v>
      </c>
      <c r="AT1011" s="257">
        <f>_xll.qlIndexFixing($AU$1,AP1011,TRUE,_xll.ohTrigger(Trigger,Trigger1M))</f>
        <v>1.6071756961551158E-2</v>
      </c>
    </row>
    <row r="1012" spans="41:46" ht="11.25" customHeight="1" x14ac:dyDescent="0.25">
      <c r="AO1012" s="106" t="s">
        <v>83</v>
      </c>
      <c r="AP1012" s="105">
        <f>_xll.qlInterestRateIndexFixingDate(Currency&amp;"ibor"&amp;Tenor,AQ1012,Trigger)</f>
        <v>46395</v>
      </c>
      <c r="AQ1012" s="105">
        <f>_xll.qlCalendarAdvance(Calendar,AQ1011,AO1012,"f",,Trigger)</f>
        <v>46399</v>
      </c>
      <c r="AR1012" s="105">
        <f>_xll.qlInterestRateIndexMaturity(Currency&amp;"ibor"&amp;Tenor,AQ1012,Trigger)</f>
        <v>46430</v>
      </c>
      <c r="AS1012" s="257">
        <f>_xll.qlIndexFixing($AC$5,AP1012,TRUE,_xll.ohTrigger(Trigger,Trigger1M))</f>
        <v>1.6469448835504781E-2</v>
      </c>
      <c r="AT1012" s="257">
        <f>_xll.qlIndexFixing($AU$1,AP1012,TRUE,_xll.ohTrigger(Trigger,Trigger1M))</f>
        <v>1.6076273613679592E-2</v>
      </c>
    </row>
    <row r="1013" spans="41:46" ht="11.25" customHeight="1" x14ac:dyDescent="0.25">
      <c r="AO1013" s="106" t="s">
        <v>83</v>
      </c>
      <c r="AP1013" s="105">
        <f>_xll.qlInterestRateIndexFixingDate(Currency&amp;"ibor"&amp;Tenor,AQ1013,Trigger)</f>
        <v>46402</v>
      </c>
      <c r="AQ1013" s="105">
        <f>_xll.qlCalendarAdvance(Calendar,AQ1012,AO1013,"f",,Trigger)</f>
        <v>46406</v>
      </c>
      <c r="AR1013" s="105">
        <f>_xll.qlInterestRateIndexMaturity(Currency&amp;"ibor"&amp;Tenor,AQ1013,Trigger)</f>
        <v>46437</v>
      </c>
      <c r="AS1013" s="257">
        <f>_xll.qlIndexFixing($AC$5,AP1013,TRUE,_xll.ohTrigger(Trigger,Trigger1M))</f>
        <v>1.6496288227852089E-2</v>
      </c>
      <c r="AT1013" s="257">
        <f>_xll.qlIndexFixing($AU$1,AP1013,TRUE,_xll.ohTrigger(Trigger,Trigger1M))</f>
        <v>1.6080616622736493E-2</v>
      </c>
    </row>
    <row r="1014" spans="41:46" ht="11.25" customHeight="1" x14ac:dyDescent="0.25">
      <c r="AO1014" s="106" t="s">
        <v>83</v>
      </c>
      <c r="AP1014" s="105">
        <f>_xll.qlInterestRateIndexFixingDate(Currency&amp;"ibor"&amp;Tenor,AQ1014,Trigger)</f>
        <v>46409</v>
      </c>
      <c r="AQ1014" s="105">
        <f>_xll.qlCalendarAdvance(Calendar,AQ1013,AO1014,"f",,Trigger)</f>
        <v>46413</v>
      </c>
      <c r="AR1014" s="105">
        <f>_xll.qlInterestRateIndexMaturity(Currency&amp;"ibor"&amp;Tenor,AQ1014,Trigger)</f>
        <v>46444</v>
      </c>
      <c r="AS1014" s="257">
        <f>_xll.qlIndexFixing($AC$5,AP1014,TRUE,_xll.ohTrigger(Trigger,Trigger1M))</f>
        <v>1.6523127682147264E-2</v>
      </c>
      <c r="AT1014" s="257">
        <f>_xll.qlIndexFixing($AU$1,AP1014,TRUE,_xll.ohTrigger(Trigger,Trigger1M))</f>
        <v>1.6084785558859262E-2</v>
      </c>
    </row>
    <row r="1015" spans="41:46" ht="11.25" customHeight="1" x14ac:dyDescent="0.25">
      <c r="AO1015" s="106" t="s">
        <v>83</v>
      </c>
      <c r="AP1015" s="105">
        <f>_xll.qlInterestRateIndexFixingDate(Currency&amp;"ibor"&amp;Tenor,AQ1015,Trigger)</f>
        <v>46416</v>
      </c>
      <c r="AQ1015" s="105">
        <f>_xll.qlCalendarAdvance(Calendar,AQ1014,AO1015,"f",,Trigger)</f>
        <v>46420</v>
      </c>
      <c r="AR1015" s="105">
        <f>_xll.qlInterestRateIndexMaturity(Currency&amp;"ibor"&amp;Tenor,AQ1015,Trigger)</f>
        <v>46448</v>
      </c>
      <c r="AS1015" s="257">
        <f>_xll.qlIndexFixing($AC$5,AP1015,TRUE,_xll.ohTrigger(Trigger,Trigger1M))</f>
        <v>1.6543075998984538E-2</v>
      </c>
      <c r="AT1015" s="257">
        <f>_xll.qlIndexFixing($AU$1,AP1015,TRUE,_xll.ohTrigger(Trigger,Trigger1M))</f>
        <v>1.6086887187718127E-2</v>
      </c>
    </row>
    <row r="1016" spans="41:46" ht="11.25" customHeight="1" x14ac:dyDescent="0.25">
      <c r="AO1016" s="106" t="s">
        <v>83</v>
      </c>
      <c r="AP1016" s="105">
        <f>_xll.qlInterestRateIndexFixingDate(Currency&amp;"ibor"&amp;Tenor,AQ1016,Trigger)</f>
        <v>46423</v>
      </c>
      <c r="AQ1016" s="105">
        <f>_xll.qlCalendarAdvance(Calendar,AQ1015,AO1016,"f",,Trigger)</f>
        <v>46427</v>
      </c>
      <c r="AR1016" s="105">
        <f>_xll.qlInterestRateIndexMaturity(Currency&amp;"ibor"&amp;Tenor,AQ1016,Trigger)</f>
        <v>46455</v>
      </c>
      <c r="AS1016" s="257">
        <f>_xll.qlIndexFixing($AC$5,AP1016,TRUE,_xll.ohTrigger(Trigger,Trigger1M))</f>
        <v>1.6569911863452295E-2</v>
      </c>
      <c r="AT1016" s="257">
        <f>_xll.qlIndexFixing($AU$1,AP1016,TRUE,_xll.ohTrigger(Trigger,Trigger1M))</f>
        <v>1.6090743758078334E-2</v>
      </c>
    </row>
    <row r="1017" spans="41:46" ht="11.25" customHeight="1" x14ac:dyDescent="0.25">
      <c r="AO1017" s="106" t="s">
        <v>83</v>
      </c>
      <c r="AP1017" s="105">
        <f>_xll.qlInterestRateIndexFixingDate(Currency&amp;"ibor"&amp;Tenor,AQ1017,Trigger)</f>
        <v>46430</v>
      </c>
      <c r="AQ1017" s="105">
        <f>_xll.qlCalendarAdvance(Calendar,AQ1016,AO1017,"f",,Trigger)</f>
        <v>46434</v>
      </c>
      <c r="AR1017" s="105">
        <f>_xll.qlInterestRateIndexMaturity(Currency&amp;"ibor"&amp;Tenor,AQ1017,Trigger)</f>
        <v>46462</v>
      </c>
      <c r="AS1017" s="257">
        <f>_xll.qlIndexFixing($AC$5,AP1017,TRUE,_xll.ohTrigger(Trigger,Trigger1M))</f>
        <v>1.6596747783861013E-2</v>
      </c>
      <c r="AT1017" s="257">
        <f>_xll.qlIndexFixing($AU$1,AP1017,TRUE,_xll.ohTrigger(Trigger,Trigger1M))</f>
        <v>1.6094425081433057E-2</v>
      </c>
    </row>
    <row r="1018" spans="41:46" ht="11.25" customHeight="1" x14ac:dyDescent="0.25">
      <c r="AO1018" s="106" t="s">
        <v>83</v>
      </c>
      <c r="AP1018" s="105">
        <f>_xll.qlInterestRateIndexFixingDate(Currency&amp;"ibor"&amp;Tenor,AQ1018,Trigger)</f>
        <v>46437</v>
      </c>
      <c r="AQ1018" s="105">
        <f>_xll.qlCalendarAdvance(Calendar,AQ1017,AO1018,"f",,Trigger)</f>
        <v>46441</v>
      </c>
      <c r="AR1018" s="105">
        <f>_xll.qlInterestRateIndexMaturity(Currency&amp;"ibor"&amp;Tenor,AQ1018,Trigger)</f>
        <v>46469</v>
      </c>
      <c r="AS1018" s="257">
        <f>_xll.qlIndexFixing($AC$5,AP1018,TRUE,_xll.ohTrigger(Trigger,Trigger1M))</f>
        <v>1.6623583760210701E-2</v>
      </c>
      <c r="AT1018" s="257">
        <f>_xll.qlIndexFixing($AU$1,AP1018,TRUE,_xll.ohTrigger(Trigger,Trigger1M))</f>
        <v>1.6097930728028929E-2</v>
      </c>
    </row>
    <row r="1019" spans="41:46" ht="11.25" customHeight="1" x14ac:dyDescent="0.25">
      <c r="AO1019" s="106" t="s">
        <v>83</v>
      </c>
      <c r="AP1019" s="105">
        <f>_xll.qlInterestRateIndexFixingDate(Currency&amp;"ibor"&amp;Tenor,AQ1019,Trigger)</f>
        <v>46444</v>
      </c>
      <c r="AQ1019" s="105">
        <f>_xll.qlCalendarAdvance(Calendar,AQ1018,AO1019,"f",,Trigger)</f>
        <v>46448</v>
      </c>
      <c r="AR1019" s="105">
        <f>_xll.qlInterestRateIndexMaturity(Currency&amp;"ibor"&amp;Tenor,AQ1019,Trigger)</f>
        <v>46479</v>
      </c>
      <c r="AS1019" s="257">
        <f>_xll.qlIndexFixing($AC$5,AP1019,TRUE,_xll.ohTrigger(Trigger,Trigger1M))</f>
        <v>1.6657325882761202E-2</v>
      </c>
      <c r="AT1019" s="257">
        <f>_xll.qlIndexFixing($AU$1,AP1019,TRUE,_xll.ohTrigger(Trigger,Trigger1M))</f>
        <v>1.6103004100834942E-2</v>
      </c>
    </row>
    <row r="1020" spans="41:46" ht="11.25" customHeight="1" x14ac:dyDescent="0.25">
      <c r="AO1020" s="106" t="s">
        <v>83</v>
      </c>
      <c r="AP1020" s="105">
        <f>_xll.qlInterestRateIndexFixingDate(Currency&amp;"ibor"&amp;Tenor,AQ1020,Trigger)</f>
        <v>46451</v>
      </c>
      <c r="AQ1020" s="105">
        <f>_xll.qlCalendarAdvance(Calendar,AQ1019,AO1020,"f",,Trigger)</f>
        <v>46455</v>
      </c>
      <c r="AR1020" s="105">
        <f>_xll.qlInterestRateIndexMaturity(Currency&amp;"ibor"&amp;Tenor,AQ1020,Trigger)</f>
        <v>46486</v>
      </c>
      <c r="AS1020" s="257">
        <f>_xll.qlIndexFixing($AC$5,AP1020,TRUE,_xll.ohTrigger(Trigger,Trigger1M))</f>
        <v>1.6684165708712631E-2</v>
      </c>
      <c r="AT1020" s="257">
        <f>_xll.qlIndexFixing($AU$1,AP1020,TRUE,_xll.ohTrigger(Trigger,Trigger1M))</f>
        <v>1.6106119572669005E-2</v>
      </c>
    </row>
    <row r="1021" spans="41:46" ht="11.25" customHeight="1" x14ac:dyDescent="0.25">
      <c r="AO1021" s="106" t="s">
        <v>83</v>
      </c>
      <c r="AP1021" s="105">
        <f>_xll.qlInterestRateIndexFixingDate(Currency&amp;"ibor"&amp;Tenor,AQ1021,Trigger)</f>
        <v>46458</v>
      </c>
      <c r="AQ1021" s="105">
        <f>_xll.qlCalendarAdvance(Calendar,AQ1020,AO1021,"f",,Trigger)</f>
        <v>46462</v>
      </c>
      <c r="AR1021" s="105">
        <f>_xll.qlInterestRateIndexMaturity(Currency&amp;"ibor"&amp;Tenor,AQ1021,Trigger)</f>
        <v>46493</v>
      </c>
      <c r="AS1021" s="257">
        <f>_xll.qlIndexFixing($AC$5,AP1021,TRUE,_xll.ohTrigger(Trigger,Trigger1M))</f>
        <v>1.6711005596606768E-2</v>
      </c>
      <c r="AT1021" s="257">
        <f>_xll.qlIndexFixing($AU$1,AP1021,TRUE,_xll.ohTrigger(Trigger,Trigger1M))</f>
        <v>1.610905796273962E-2</v>
      </c>
    </row>
    <row r="1022" spans="41:46" ht="11.25" customHeight="1" x14ac:dyDescent="0.25">
      <c r="AO1022" s="106" t="s">
        <v>83</v>
      </c>
      <c r="AP1022" s="105">
        <f>_xll.qlInterestRateIndexFixingDate(Currency&amp;"ibor"&amp;Tenor,AQ1022,Trigger)</f>
        <v>46465</v>
      </c>
      <c r="AQ1022" s="105">
        <f>_xll.qlCalendarAdvance(Calendar,AQ1021,AO1022,"f",,Trigger)</f>
        <v>46469</v>
      </c>
      <c r="AR1022" s="105">
        <f>_xll.qlInterestRateIndexMaturity(Currency&amp;"ibor"&amp;Tenor,AQ1022,Trigger)</f>
        <v>46500</v>
      </c>
      <c r="AS1022" s="257">
        <f>_xll.qlIndexFixing($AC$5,AP1022,TRUE,_xll.ohTrigger(Trigger,Trigger1M))</f>
        <v>1.6737845546446195E-2</v>
      </c>
      <c r="AT1022" s="257">
        <f>_xll.qlIndexFixing($AU$1,AP1022,TRUE,_xll.ohTrigger(Trigger,Trigger1M))</f>
        <v>1.6111818841251235E-2</v>
      </c>
    </row>
    <row r="1023" spans="41:46" ht="11.25" customHeight="1" x14ac:dyDescent="0.25">
      <c r="AO1023" s="106" t="s">
        <v>83</v>
      </c>
      <c r="AP1023" s="105">
        <f>_xll.qlInterestRateIndexFixingDate(Currency&amp;"ibor"&amp;Tenor,AQ1023,Trigger)</f>
        <v>46470</v>
      </c>
      <c r="AQ1023" s="105">
        <f>_xll.qlCalendarAdvance(Calendar,AQ1022,AO1023,"f",,Trigger)</f>
        <v>46476</v>
      </c>
      <c r="AR1023" s="105">
        <f>_xll.qlInterestRateIndexMaturity(Currency&amp;"ibor"&amp;Tenor,AQ1023,Trigger)</f>
        <v>46507</v>
      </c>
      <c r="AS1023" s="257">
        <f>_xll.qlIndexFixing($AC$5,AP1023,TRUE,_xll.ohTrigger(Trigger,Trigger1M))</f>
        <v>1.676468555822833E-2</v>
      </c>
      <c r="AT1023" s="257">
        <f>_xll.qlIndexFixing($AU$1,AP1023,TRUE,_xll.ohTrigger(Trigger,Trigger1M))</f>
        <v>1.6114401778397982E-2</v>
      </c>
    </row>
    <row r="1024" spans="41:46" ht="11.25" customHeight="1" x14ac:dyDescent="0.25">
      <c r="AO1024" s="106" t="s">
        <v>83</v>
      </c>
      <c r="AP1024" s="105">
        <f>_xll.qlInterestRateIndexFixingDate(Currency&amp;"ibor"&amp;Tenor,AQ1024,Trigger)</f>
        <v>46479</v>
      </c>
      <c r="AQ1024" s="105">
        <f>_xll.qlCalendarAdvance(Calendar,AQ1023,AO1024,"f",,Trigger)</f>
        <v>46483</v>
      </c>
      <c r="AR1024" s="105">
        <f>_xll.qlInterestRateIndexMaturity(Currency&amp;"ibor"&amp;Tenor,AQ1024,Trigger)</f>
        <v>46513</v>
      </c>
      <c r="AS1024" s="257">
        <f>_xll.qlIndexFixing($AC$5,AP1024,TRUE,_xll.ohTrigger(Trigger,Trigger1M))</f>
        <v>1.678921716118964E-2</v>
      </c>
      <c r="AT1024" s="257">
        <f>_xll.qlIndexFixing($AU$1,AP1024,TRUE,_xll.ohTrigger(Trigger,Trigger1M))</f>
        <v>1.6116289200448719E-2</v>
      </c>
    </row>
    <row r="1025" spans="41:46" ht="11.25" customHeight="1" x14ac:dyDescent="0.25">
      <c r="AO1025" s="106" t="s">
        <v>83</v>
      </c>
      <c r="AP1025" s="105">
        <f>_xll.qlInterestRateIndexFixingDate(Currency&amp;"ibor"&amp;Tenor,AQ1025,Trigger)</f>
        <v>46486</v>
      </c>
      <c r="AQ1025" s="105">
        <f>_xll.qlCalendarAdvance(Calendar,AQ1024,AO1025,"f",,Trigger)</f>
        <v>46490</v>
      </c>
      <c r="AR1025" s="105">
        <f>_xll.qlInterestRateIndexMaturity(Currency&amp;"ibor"&amp;Tenor,AQ1025,Trigger)</f>
        <v>46520</v>
      </c>
      <c r="AS1025" s="257">
        <f>_xll.qlIndexFixing($AC$5,AP1025,TRUE,_xll.ohTrigger(Trigger,Trigger1M))</f>
        <v>1.6816056040604543E-2</v>
      </c>
      <c r="AT1025" s="257">
        <f>_xll.qlIndexFixing($AU$1,AP1025,TRUE,_xll.ohTrigger(Trigger,Trigger1M))</f>
        <v>1.6118527673407712E-2</v>
      </c>
    </row>
    <row r="1026" spans="41:46" ht="11.25" customHeight="1" x14ac:dyDescent="0.25">
      <c r="AO1026" s="106" t="s">
        <v>83</v>
      </c>
      <c r="AP1026" s="105">
        <f>_xll.qlInterestRateIndexFixingDate(Currency&amp;"ibor"&amp;Tenor,AQ1026,Trigger)</f>
        <v>46493</v>
      </c>
      <c r="AQ1026" s="105">
        <f>_xll.qlCalendarAdvance(Calendar,AQ1025,AO1026,"f",,Trigger)</f>
        <v>46497</v>
      </c>
      <c r="AR1026" s="105">
        <f>_xll.qlInterestRateIndexMaturity(Currency&amp;"ibor"&amp;Tenor,AQ1026,Trigger)</f>
        <v>46527</v>
      </c>
      <c r="AS1026" s="257">
        <f>_xll.qlIndexFixing($AC$5,AP1026,TRUE,_xll.ohTrigger(Trigger,Trigger1M))</f>
        <v>1.6842894979963496E-2</v>
      </c>
      <c r="AT1026" s="257">
        <f>_xll.qlIndexFixing($AU$1,AP1026,TRUE,_xll.ohTrigger(Trigger,Trigger1M))</f>
        <v>1.6120586954372129E-2</v>
      </c>
    </row>
    <row r="1027" spans="41:46" ht="11.25" customHeight="1" x14ac:dyDescent="0.25">
      <c r="AO1027" s="106" t="s">
        <v>83</v>
      </c>
      <c r="AP1027" s="105">
        <f>_xll.qlInterestRateIndexFixingDate(Currency&amp;"ibor"&amp;Tenor,AQ1027,Trigger)</f>
        <v>46500</v>
      </c>
      <c r="AQ1027" s="105">
        <f>_xll.qlCalendarAdvance(Calendar,AQ1026,AO1027,"f",,Trigger)</f>
        <v>46504</v>
      </c>
      <c r="AR1027" s="105">
        <f>_xll.qlInterestRateIndexMaturity(Currency&amp;"ibor"&amp;Tenor,AQ1027,Trigger)</f>
        <v>46534</v>
      </c>
      <c r="AS1027" s="257">
        <f>_xll.qlIndexFixing($AC$5,AP1027,TRUE,_xll.ohTrigger(Trigger,Trigger1M))</f>
        <v>1.6869733979266499E-2</v>
      </c>
      <c r="AT1027" s="257">
        <f>_xll.qlIndexFixing($AU$1,AP1027,TRUE,_xll.ohTrigger(Trigger,Trigger1M))</f>
        <v>1.6122466613600395E-2</v>
      </c>
    </row>
    <row r="1028" spans="41:46" ht="11.25" customHeight="1" x14ac:dyDescent="0.25">
      <c r="AO1028" s="106" t="s">
        <v>83</v>
      </c>
      <c r="AP1028" s="105">
        <f>_xll.qlInterestRateIndexFixingDate(Currency&amp;"ibor"&amp;Tenor,AQ1028,Trigger)</f>
        <v>46507</v>
      </c>
      <c r="AQ1028" s="105">
        <f>_xll.qlCalendarAdvance(Calendar,AQ1027,AO1028,"f",,Trigger)</f>
        <v>46511</v>
      </c>
      <c r="AR1028" s="105">
        <f>_xll.qlInterestRateIndexMaturity(Currency&amp;"ibor"&amp;Tenor,AQ1028,Trigger)</f>
        <v>46542</v>
      </c>
      <c r="AS1028" s="257">
        <f>_xll.qlIndexFixing($AC$5,AP1028,TRUE,_xll.ohTrigger(Trigger,Trigger1M))</f>
        <v>1.6824300798732459E-2</v>
      </c>
      <c r="AT1028" s="257">
        <f>_xll.qlIndexFixing($AU$1,AP1028,TRUE,_xll.ohTrigger(Trigger,Trigger1M))</f>
        <v>1.6124632413830994E-2</v>
      </c>
    </row>
    <row r="1029" spans="41:46" ht="11.25" customHeight="1" x14ac:dyDescent="0.25">
      <c r="AO1029" s="106" t="s">
        <v>83</v>
      </c>
      <c r="AP1029" s="105">
        <f>_xll.qlInterestRateIndexFixingDate(Currency&amp;"ibor"&amp;Tenor,AQ1029,Trigger)</f>
        <v>46514</v>
      </c>
      <c r="AQ1029" s="105">
        <f>_xll.qlCalendarAdvance(Calendar,AQ1028,AO1029,"f",,Trigger)</f>
        <v>46518</v>
      </c>
      <c r="AR1029" s="105">
        <f>_xll.qlInterestRateIndexMaturity(Currency&amp;"ibor"&amp;Tenor,AQ1029,Trigger)</f>
        <v>46549</v>
      </c>
      <c r="AS1029" s="257">
        <f>_xll.qlIndexFixing($AC$5,AP1029,TRUE,_xll.ohTrigger(Trigger,Trigger1M))</f>
        <v>1.6589558766092007E-2</v>
      </c>
      <c r="AT1029" s="257">
        <f>_xll.qlIndexFixing($AU$1,AP1029,TRUE,_xll.ohTrigger(Trigger,Trigger1M))</f>
        <v>1.6126148820702034E-2</v>
      </c>
    </row>
    <row r="1030" spans="41:46" ht="11.25" customHeight="1" x14ac:dyDescent="0.25">
      <c r="AO1030" s="106" t="s">
        <v>83</v>
      </c>
      <c r="AP1030" s="105">
        <f>_xll.qlInterestRateIndexFixingDate(Currency&amp;"ibor"&amp;Tenor,AQ1030,Trigger)</f>
        <v>46521</v>
      </c>
      <c r="AQ1030" s="105">
        <f>_xll.qlCalendarAdvance(Calendar,AQ1029,AO1030,"f",,Trigger)</f>
        <v>46525</v>
      </c>
      <c r="AR1030" s="105">
        <f>_xll.qlInterestRateIndexMaturity(Currency&amp;"ibor"&amp;Tenor,AQ1030,Trigger)</f>
        <v>46556</v>
      </c>
      <c r="AS1030" s="257">
        <f>_xll.qlIndexFixing($AC$5,AP1030,TRUE,_xll.ohTrigger(Trigger,Trigger1M))</f>
        <v>1.6353988812207731E-2</v>
      </c>
      <c r="AT1030" s="257">
        <f>_xll.qlIndexFixing($AU$1,AP1030,TRUE,_xll.ohTrigger(Trigger,Trigger1M))</f>
        <v>1.6127521593206736E-2</v>
      </c>
    </row>
    <row r="1031" spans="41:46" ht="11.25" customHeight="1" x14ac:dyDescent="0.25">
      <c r="AO1031" s="106" t="s">
        <v>83</v>
      </c>
      <c r="AP1031" s="105">
        <f>_xll.qlInterestRateIndexFixingDate(Currency&amp;"ibor"&amp;Tenor,AQ1031,Trigger)</f>
        <v>46528</v>
      </c>
      <c r="AQ1031" s="105">
        <f>_xll.qlCalendarAdvance(Calendar,AQ1030,AO1031,"f",,Trigger)</f>
        <v>46532</v>
      </c>
      <c r="AR1031" s="105">
        <f>_xll.qlInterestRateIndexMaturity(Currency&amp;"ibor"&amp;Tenor,AQ1031,Trigger)</f>
        <v>46563</v>
      </c>
      <c r="AS1031" s="257">
        <f>_xll.qlIndexFixing($AC$5,AP1031,TRUE,_xll.ohTrigger(Trigger,Trigger1M))</f>
        <v>1.6117590987583755E-2</v>
      </c>
      <c r="AT1031" s="257">
        <f>_xll.qlIndexFixing($AU$1,AP1031,TRUE,_xll.ohTrigger(Trigger,Trigger1M))</f>
        <v>1.612877952364784E-2</v>
      </c>
    </row>
    <row r="1032" spans="41:46" ht="11.25" customHeight="1" x14ac:dyDescent="0.25">
      <c r="AO1032" s="106" t="s">
        <v>83</v>
      </c>
      <c r="AP1032" s="105">
        <f>_xll.qlInterestRateIndexFixingDate(Currency&amp;"ibor"&amp;Tenor,AQ1032,Trigger)</f>
        <v>46535</v>
      </c>
      <c r="AQ1032" s="105">
        <f>_xll.qlCalendarAdvance(Calendar,AQ1031,AO1032,"f",,Trigger)</f>
        <v>46539</v>
      </c>
      <c r="AR1032" s="105">
        <f>_xll.qlInterestRateIndexMaturity(Currency&amp;"ibor"&amp;Tenor,AQ1032,Trigger)</f>
        <v>46569</v>
      </c>
      <c r="AS1032" s="257">
        <f>_xll.qlIndexFixing($AC$5,AP1032,TRUE,_xll.ohTrigger(Trigger,Trigger1M))</f>
        <v>1.5879603790092567E-2</v>
      </c>
      <c r="AT1032" s="257">
        <f>_xll.qlIndexFixing($AU$1,AP1032,TRUE,_xll.ohTrigger(Trigger,Trigger1M))</f>
        <v>1.6129511680716746E-2</v>
      </c>
    </row>
    <row r="1033" spans="41:46" ht="11.25" customHeight="1" x14ac:dyDescent="0.25">
      <c r="AO1033" s="106" t="s">
        <v>83</v>
      </c>
      <c r="AP1033" s="105">
        <f>_xll.qlInterestRateIndexFixingDate(Currency&amp;"ibor"&amp;Tenor,AQ1033,Trigger)</f>
        <v>46542</v>
      </c>
      <c r="AQ1033" s="105">
        <f>_xll.qlCalendarAdvance(Calendar,AQ1032,AO1033,"f",,Trigger)</f>
        <v>46546</v>
      </c>
      <c r="AR1033" s="105">
        <f>_xll.qlInterestRateIndexMaturity(Currency&amp;"ibor"&amp;Tenor,AQ1033,Trigger)</f>
        <v>46576</v>
      </c>
      <c r="AS1033" s="257">
        <f>_xll.qlIndexFixing($AC$5,AP1033,TRUE,_xll.ohTrigger(Trigger,Trigger1M))</f>
        <v>1.5864248757639032E-2</v>
      </c>
      <c r="AT1033" s="257">
        <f>_xll.qlIndexFixing($AU$1,AP1033,TRUE,_xll.ohTrigger(Trigger,Trigger1M))</f>
        <v>1.6130627679897813E-2</v>
      </c>
    </row>
    <row r="1034" spans="41:46" ht="11.25" customHeight="1" x14ac:dyDescent="0.25">
      <c r="AO1034" s="106" t="s">
        <v>83</v>
      </c>
      <c r="AP1034" s="105">
        <f>_xll.qlInterestRateIndexFixingDate(Currency&amp;"ibor"&amp;Tenor,AQ1034,Trigger)</f>
        <v>46549</v>
      </c>
      <c r="AQ1034" s="105">
        <f>_xll.qlCalendarAdvance(Calendar,AQ1033,AO1034,"f",,Trigger)</f>
        <v>46553</v>
      </c>
      <c r="AR1034" s="105">
        <f>_xll.qlInterestRateIndexMaturity(Currency&amp;"ibor"&amp;Tenor,AQ1034,Trigger)</f>
        <v>46583</v>
      </c>
      <c r="AS1034" s="257">
        <f>_xll.qlIndexFixing($AC$5,AP1034,TRUE,_xll.ohTrigger(Trigger,Trigger1M))</f>
        <v>1.5887398389442531E-2</v>
      </c>
      <c r="AT1034" s="257">
        <f>_xll.qlIndexFixing($AU$1,AP1034,TRUE,_xll.ohTrigger(Trigger,Trigger1M))</f>
        <v>1.6131691433455053E-2</v>
      </c>
    </row>
    <row r="1035" spans="41:46" ht="11.25" customHeight="1" x14ac:dyDescent="0.25">
      <c r="AO1035" s="106" t="s">
        <v>83</v>
      </c>
      <c r="AP1035" s="105">
        <f>_xll.qlInterestRateIndexFixingDate(Currency&amp;"ibor"&amp;Tenor,AQ1035,Trigger)</f>
        <v>46556</v>
      </c>
      <c r="AQ1035" s="105">
        <f>_xll.qlCalendarAdvance(Calendar,AQ1034,AO1035,"f",,Trigger)</f>
        <v>46560</v>
      </c>
      <c r="AR1035" s="105">
        <f>_xll.qlInterestRateIndexMaturity(Currency&amp;"ibor"&amp;Tenor,AQ1035,Trigger)</f>
        <v>46590</v>
      </c>
      <c r="AS1035" s="257">
        <f>_xll.qlIndexFixing($AC$5,AP1035,TRUE,_xll.ohTrigger(Trigger,Trigger1M))</f>
        <v>1.5910548065842356E-2</v>
      </c>
      <c r="AT1035" s="257">
        <f>_xll.qlIndexFixing($AU$1,AP1035,TRUE,_xll.ohTrigger(Trigger,Trigger1M))</f>
        <v>1.6132703343594734E-2</v>
      </c>
    </row>
    <row r="1036" spans="41:46" ht="11.25" customHeight="1" x14ac:dyDescent="0.25">
      <c r="AO1036" s="106" t="s">
        <v>83</v>
      </c>
      <c r="AP1036" s="105">
        <f>_xll.qlInterestRateIndexFixingDate(Currency&amp;"ibor"&amp;Tenor,AQ1036,Trigger)</f>
        <v>46563</v>
      </c>
      <c r="AQ1036" s="105">
        <f>_xll.qlCalendarAdvance(Calendar,AQ1035,AO1036,"f",,Trigger)</f>
        <v>46567</v>
      </c>
      <c r="AR1036" s="105">
        <f>_xll.qlInterestRateIndexMaturity(Currency&amp;"ibor"&amp;Tenor,AQ1036,Trigger)</f>
        <v>46597</v>
      </c>
      <c r="AS1036" s="257">
        <f>_xll.qlIndexFixing($AC$5,AP1036,TRUE,_xll.ohTrigger(Trigger,Trigger1M))</f>
        <v>1.5933697786843837E-2</v>
      </c>
      <c r="AT1036" s="257">
        <f>_xll.qlIndexFixing($AU$1,AP1036,TRUE,_xll.ohTrigger(Trigger,Trigger1M))</f>
        <v>1.6133663798020059E-2</v>
      </c>
    </row>
    <row r="1037" spans="41:46" ht="11.25" customHeight="1" x14ac:dyDescent="0.25">
      <c r="AO1037" s="106" t="s">
        <v>83</v>
      </c>
      <c r="AP1037" s="105">
        <f>_xll.qlInterestRateIndexFixingDate(Currency&amp;"ibor"&amp;Tenor,AQ1037,Trigger)</f>
        <v>46570</v>
      </c>
      <c r="AQ1037" s="105">
        <f>_xll.qlCalendarAdvance(Calendar,AQ1036,AO1037,"f",,Trigger)</f>
        <v>46574</v>
      </c>
      <c r="AR1037" s="105">
        <f>_xll.qlInterestRateIndexMaturity(Currency&amp;"ibor"&amp;Tenor,AQ1037,Trigger)</f>
        <v>46605</v>
      </c>
      <c r="AS1037" s="257">
        <f>_xll.qlIndexFixing($AC$5,AP1037,TRUE,_xll.ohTrigger(Trigger,Trigger1M))</f>
        <v>1.5958854670917195E-2</v>
      </c>
      <c r="AT1037" s="257">
        <f>_xll.qlIndexFixing($AU$1,AP1037,TRUE,_xll.ohTrigger(Trigger,Trigger1M))</f>
        <v>1.6134994977216439E-2</v>
      </c>
    </row>
    <row r="1038" spans="41:46" ht="11.25" customHeight="1" x14ac:dyDescent="0.25">
      <c r="AO1038" s="106" t="s">
        <v>83</v>
      </c>
      <c r="AP1038" s="105">
        <f>_xll.qlInterestRateIndexFixingDate(Currency&amp;"ibor"&amp;Tenor,AQ1038,Trigger)</f>
        <v>46577</v>
      </c>
      <c r="AQ1038" s="105">
        <f>_xll.qlCalendarAdvance(Calendar,AQ1037,AO1038,"f",,Trigger)</f>
        <v>46581</v>
      </c>
      <c r="AR1038" s="105">
        <f>_xll.qlInterestRateIndexMaturity(Currency&amp;"ibor"&amp;Tenor,AQ1038,Trigger)</f>
        <v>46612</v>
      </c>
      <c r="AS1038" s="257">
        <f>_xll.qlIndexFixing($AC$5,AP1038,TRUE,_xll.ohTrigger(Trigger,Trigger1M))</f>
        <v>1.5982005510598619E-2</v>
      </c>
      <c r="AT1038" s="257">
        <f>_xll.qlIndexFixing($AU$1,AP1038,TRUE,_xll.ohTrigger(Trigger,Trigger1M))</f>
        <v>1.6135850136530121E-2</v>
      </c>
    </row>
    <row r="1039" spans="41:46" ht="11.25" customHeight="1" x14ac:dyDescent="0.25">
      <c r="AO1039" s="106" t="s">
        <v>83</v>
      </c>
      <c r="AP1039" s="105">
        <f>_xll.qlInterestRateIndexFixingDate(Currency&amp;"ibor"&amp;Tenor,AQ1039,Trigger)</f>
        <v>46584</v>
      </c>
      <c r="AQ1039" s="105">
        <f>_xll.qlCalendarAdvance(Calendar,AQ1038,AO1039,"f",,Trigger)</f>
        <v>46588</v>
      </c>
      <c r="AR1039" s="105">
        <f>_xll.qlInterestRateIndexMaturity(Currency&amp;"ibor"&amp;Tenor,AQ1039,Trigger)</f>
        <v>46619</v>
      </c>
      <c r="AS1039" s="257">
        <f>_xll.qlIndexFixing($AC$5,AP1039,TRUE,_xll.ohTrigger(Trigger,Trigger1M))</f>
        <v>1.6005156396369631E-2</v>
      </c>
      <c r="AT1039" s="257">
        <f>_xll.qlIndexFixing($AU$1,AP1039,TRUE,_xll.ohTrigger(Trigger,Trigger1M))</f>
        <v>1.6136655028675315E-2</v>
      </c>
    </row>
    <row r="1040" spans="41:46" ht="11.25" customHeight="1" x14ac:dyDescent="0.25">
      <c r="AO1040" s="106" t="s">
        <v>83</v>
      </c>
      <c r="AP1040" s="105">
        <f>_xll.qlInterestRateIndexFixingDate(Currency&amp;"ibor"&amp;Tenor,AQ1040,Trigger)</f>
        <v>46591</v>
      </c>
      <c r="AQ1040" s="105">
        <f>_xll.qlCalendarAdvance(Calendar,AQ1039,AO1040,"f",,Trigger)</f>
        <v>46595</v>
      </c>
      <c r="AR1040" s="105">
        <f>_xll.qlInterestRateIndexMaturity(Currency&amp;"ibor"&amp;Tenor,AQ1040,Trigger)</f>
        <v>46626</v>
      </c>
      <c r="AS1040" s="257">
        <f>_xll.qlIndexFixing($AC$5,AP1040,TRUE,_xll.ohTrigger(Trigger,Trigger1M))</f>
        <v>1.6028307328230223E-2</v>
      </c>
      <c r="AT1040" s="257">
        <f>_xll.qlIndexFixing($AU$1,AP1040,TRUE,_xll.ohTrigger(Trigger,Trigger1M))</f>
        <v>1.6137410041367681E-2</v>
      </c>
    </row>
    <row r="1041" spans="41:46" ht="11.25" customHeight="1" x14ac:dyDescent="0.25">
      <c r="AO1041" s="106" t="s">
        <v>83</v>
      </c>
      <c r="AP1041" s="105">
        <f>_xll.qlInterestRateIndexFixingDate(Currency&amp;"ibor"&amp;Tenor,AQ1041,Trigger)</f>
        <v>46598</v>
      </c>
      <c r="AQ1041" s="105">
        <f>_xll.qlCalendarAdvance(Calendar,AQ1040,AO1041,"f",,Trigger)</f>
        <v>46602</v>
      </c>
      <c r="AR1041" s="105">
        <f>_xll.qlInterestRateIndexMaturity(Currency&amp;"ibor"&amp;Tenor,AQ1041,Trigger)</f>
        <v>46633</v>
      </c>
      <c r="AS1041" s="257">
        <f>_xll.qlIndexFixing($AC$5,AP1041,TRUE,_xll.ohTrigger(Trigger,Trigger1M))</f>
        <v>1.605145830617782E-2</v>
      </c>
      <c r="AT1041" s="257">
        <f>_xll.qlIndexFixing($AU$1,AP1041,TRUE,_xll.ohTrigger(Trigger,Trigger1M))</f>
        <v>1.6138115562333202E-2</v>
      </c>
    </row>
    <row r="1042" spans="41:46" ht="11.25" customHeight="1" x14ac:dyDescent="0.25">
      <c r="AO1042" s="106" t="s">
        <v>83</v>
      </c>
      <c r="AP1042" s="105">
        <f>_xll.qlInterestRateIndexFixingDate(Currency&amp;"ibor"&amp;Tenor,AQ1042,Trigger)</f>
        <v>46605</v>
      </c>
      <c r="AQ1042" s="105">
        <f>_xll.qlCalendarAdvance(Calendar,AQ1041,AO1042,"f",,Trigger)</f>
        <v>46609</v>
      </c>
      <c r="AR1042" s="105">
        <f>_xll.qlInterestRateIndexMaturity(Currency&amp;"ibor"&amp;Tenor,AQ1042,Trigger)</f>
        <v>46640</v>
      </c>
      <c r="AS1042" s="257">
        <f>_xll.qlIndexFixing($AC$5,AP1042,TRUE,_xll.ohTrigger(Trigger,Trigger1M))</f>
        <v>1.607460933022016E-2</v>
      </c>
      <c r="AT1042" s="257">
        <f>_xll.qlIndexFixing($AU$1,AP1042,TRUE,_xll.ohTrigger(Trigger,Trigger1M))</f>
        <v>1.6138771979287543E-2</v>
      </c>
    </row>
    <row r="1043" spans="41:46" ht="11.25" customHeight="1" x14ac:dyDescent="0.25">
      <c r="AO1043" s="106" t="s">
        <v>83</v>
      </c>
      <c r="AP1043" s="105">
        <f>_xll.qlInterestRateIndexFixingDate(Currency&amp;"ibor"&amp;Tenor,AQ1043,Trigger)</f>
        <v>46612</v>
      </c>
      <c r="AQ1043" s="105">
        <f>_xll.qlCalendarAdvance(Calendar,AQ1042,AO1043,"f",,Trigger)</f>
        <v>46616</v>
      </c>
      <c r="AR1043" s="105">
        <f>_xll.qlInterestRateIndexMaturity(Currency&amp;"ibor"&amp;Tenor,AQ1043,Trigger)</f>
        <v>46647</v>
      </c>
      <c r="AS1043" s="257">
        <f>_xll.qlIndexFixing($AC$5,AP1043,TRUE,_xll.ohTrigger(Trigger,Trigger1M))</f>
        <v>1.6097760400346925E-2</v>
      </c>
      <c r="AT1043" s="257">
        <f>_xll.qlIndexFixing($AU$1,AP1043,TRUE,_xll.ohTrigger(Trigger,Trigger1M))</f>
        <v>1.6139379679954106E-2</v>
      </c>
    </row>
    <row r="1044" spans="41:46" ht="11.25" customHeight="1" x14ac:dyDescent="0.25">
      <c r="AO1044" s="106" t="s">
        <v>83</v>
      </c>
      <c r="AP1044" s="105">
        <f>_xll.qlInterestRateIndexFixingDate(Currency&amp;"ibor"&amp;Tenor,AQ1044,Trigger)</f>
        <v>46619</v>
      </c>
      <c r="AQ1044" s="105">
        <f>_xll.qlCalendarAdvance(Calendar,AQ1043,AO1044,"f",,Trigger)</f>
        <v>46623</v>
      </c>
      <c r="AR1044" s="105">
        <f>_xll.qlInterestRateIndexMaturity(Currency&amp;"ibor"&amp;Tenor,AQ1044,Trigger)</f>
        <v>46654</v>
      </c>
      <c r="AS1044" s="257">
        <f>_xll.qlIndexFixing($AC$5,AP1044,TRUE,_xll.ohTrigger(Trigger,Trigger1M))</f>
        <v>1.6120911516565851E-2</v>
      </c>
      <c r="AT1044" s="257">
        <f>_xll.qlIndexFixing($AU$1,AP1044,TRUE,_xll.ohTrigger(Trigger,Trigger1M))</f>
        <v>1.6139939052061448E-2</v>
      </c>
    </row>
    <row r="1045" spans="41:46" ht="11.25" customHeight="1" x14ac:dyDescent="0.25">
      <c r="AO1045" s="106" t="s">
        <v>83</v>
      </c>
      <c r="AP1045" s="105">
        <f>_xll.qlInterestRateIndexFixingDate(Currency&amp;"ibor"&amp;Tenor,AQ1045,Trigger)</f>
        <v>46626</v>
      </c>
      <c r="AQ1045" s="105">
        <f>_xll.qlCalendarAdvance(Calendar,AQ1044,AO1045,"f",,Trigger)</f>
        <v>46630</v>
      </c>
      <c r="AR1045" s="105">
        <f>_xll.qlInterestRateIndexMaturity(Currency&amp;"ibor"&amp;Tenor,AQ1045,Trigger)</f>
        <v>46660</v>
      </c>
      <c r="AS1045" s="257">
        <f>_xll.qlIndexFixing($AC$5,AP1045,TRUE,_xll.ohTrigger(Trigger,Trigger1M))</f>
        <v>1.6142047282857064E-2</v>
      </c>
      <c r="AT1045" s="257">
        <f>_xll.qlIndexFixing($AU$1,AP1045,TRUE,_xll.ohTrigger(Trigger,Trigger1M))</f>
        <v>1.6140056351357401E-2</v>
      </c>
    </row>
    <row r="1046" spans="41:46" ht="11.25" customHeight="1" x14ac:dyDescent="0.25">
      <c r="AO1046" s="106" t="s">
        <v>83</v>
      </c>
      <c r="AP1046" s="105">
        <f>_xll.qlInterestRateIndexFixingDate(Currency&amp;"ibor"&amp;Tenor,AQ1046,Trigger)</f>
        <v>46633</v>
      </c>
      <c r="AQ1046" s="105">
        <f>_xll.qlCalendarAdvance(Calendar,AQ1045,AO1046,"f",,Trigger)</f>
        <v>46637</v>
      </c>
      <c r="AR1046" s="105">
        <f>_xll.qlInterestRateIndexMaturity(Currency&amp;"ibor"&amp;Tenor,AQ1046,Trigger)</f>
        <v>46667</v>
      </c>
      <c r="AS1046" s="257">
        <f>_xll.qlIndexFixing($AC$5,AP1046,TRUE,_xll.ohTrigger(Trigger,Trigger1M))</f>
        <v>1.6165197449861779E-2</v>
      </c>
      <c r="AT1046" s="257">
        <f>_xll.qlIndexFixing($AU$1,AP1046,TRUE,_xll.ohTrigger(Trigger,Trigger1M))</f>
        <v>1.6140523572248711E-2</v>
      </c>
    </row>
    <row r="1047" spans="41:46" ht="11.25" customHeight="1" x14ac:dyDescent="0.25">
      <c r="AO1047" s="106" t="s">
        <v>83</v>
      </c>
      <c r="AP1047" s="105">
        <f>_xll.qlInterestRateIndexFixingDate(Currency&amp;"ibor"&amp;Tenor,AQ1047,Trigger)</f>
        <v>46640</v>
      </c>
      <c r="AQ1047" s="105">
        <f>_xll.qlCalendarAdvance(Calendar,AQ1046,AO1047,"f",,Trigger)</f>
        <v>46644</v>
      </c>
      <c r="AR1047" s="105">
        <f>_xll.qlInterestRateIndexMaturity(Currency&amp;"ibor"&amp;Tenor,AQ1047,Trigger)</f>
        <v>46674</v>
      </c>
      <c r="AS1047" s="257">
        <f>_xll.qlIndexFixing($AC$5,AP1047,TRUE,_xll.ohTrigger(Trigger,Trigger1M))</f>
        <v>1.618834766146815E-2</v>
      </c>
      <c r="AT1047" s="257">
        <f>_xll.qlIndexFixing($AU$1,AP1047,TRUE,_xll.ohTrigger(Trigger,Trigger1M))</f>
        <v>1.6140943602174218E-2</v>
      </c>
    </row>
    <row r="1048" spans="41:46" ht="11.25" customHeight="1" x14ac:dyDescent="0.25">
      <c r="AO1048" s="106" t="s">
        <v>83</v>
      </c>
      <c r="AP1048" s="105">
        <f>_xll.qlInterestRateIndexFixingDate(Currency&amp;"ibor"&amp;Tenor,AQ1048,Trigger)</f>
        <v>46647</v>
      </c>
      <c r="AQ1048" s="105">
        <f>_xll.qlCalendarAdvance(Calendar,AQ1047,AO1048,"f",,Trigger)</f>
        <v>46651</v>
      </c>
      <c r="AR1048" s="105">
        <f>_xll.qlInterestRateIndexMaturity(Currency&amp;"ibor"&amp;Tenor,AQ1048,Trigger)</f>
        <v>46681</v>
      </c>
      <c r="AS1048" s="257">
        <f>_xll.qlIndexFixing($AC$5,AP1048,TRUE,_xll.ohTrigger(Trigger,Trigger1M))</f>
        <v>1.6211497917673512E-2</v>
      </c>
      <c r="AT1048" s="257">
        <f>_xll.qlIndexFixing($AU$1,AP1048,TRUE,_xll.ohTrigger(Trigger,Trigger1M))</f>
        <v>1.6141316828831798E-2</v>
      </c>
    </row>
    <row r="1049" spans="41:46" ht="11.25" customHeight="1" x14ac:dyDescent="0.25">
      <c r="AO1049" s="106" t="s">
        <v>83</v>
      </c>
      <c r="AP1049" s="105">
        <f>_xll.qlInterestRateIndexFixingDate(Currency&amp;"ibor"&amp;Tenor,AQ1049,Trigger)</f>
        <v>46654</v>
      </c>
      <c r="AQ1049" s="105">
        <f>_xll.qlCalendarAdvance(Calendar,AQ1048,AO1049,"f",,Trigger)</f>
        <v>46658</v>
      </c>
      <c r="AR1049" s="105">
        <f>_xll.qlInterestRateIndexMaturity(Currency&amp;"ibor"&amp;Tenor,AQ1049,Trigger)</f>
        <v>46688</v>
      </c>
      <c r="AS1049" s="257">
        <f>_xll.qlIndexFixing($AC$5,AP1049,TRUE,_xll.ohTrigger(Trigger,Trigger1M))</f>
        <v>1.6234648218483194E-2</v>
      </c>
      <c r="AT1049" s="257">
        <f>_xll.qlIndexFixing($AU$1,AP1049,TRUE,_xll.ohTrigger(Trigger,Trigger1M))</f>
        <v>1.6141643639932646E-2</v>
      </c>
    </row>
    <row r="1050" spans="41:46" ht="11.25" customHeight="1" x14ac:dyDescent="0.25">
      <c r="AO1050" s="106" t="s">
        <v>83</v>
      </c>
      <c r="AP1050" s="105">
        <f>_xll.qlInterestRateIndexFixingDate(Currency&amp;"ibor"&amp;Tenor,AQ1050,Trigger)</f>
        <v>46661</v>
      </c>
      <c r="AQ1050" s="105">
        <f>_xll.qlCalendarAdvance(Calendar,AQ1049,AO1050,"f",,Trigger)</f>
        <v>46665</v>
      </c>
      <c r="AR1050" s="105">
        <f>_xll.qlInterestRateIndexMaturity(Currency&amp;"ibor"&amp;Tenor,AQ1050,Trigger)</f>
        <v>46696</v>
      </c>
      <c r="AS1050" s="257">
        <f>_xll.qlIndexFixing($AC$5,AP1050,TRUE,_xll.ohTrigger(Trigger,Trigger1M))</f>
        <v>1.6259819181750363E-2</v>
      </c>
      <c r="AT1050" s="257">
        <f>_xll.qlIndexFixing($AU$1,AP1050,TRUE,_xll.ohTrigger(Trigger,Trigger1M))</f>
        <v>1.6142302097402784E-2</v>
      </c>
    </row>
    <row r="1051" spans="41:46" ht="11.25" customHeight="1" x14ac:dyDescent="0.25">
      <c r="AO1051" s="106" t="s">
        <v>83</v>
      </c>
      <c r="AP1051" s="105">
        <f>_xll.qlInterestRateIndexFixingDate(Currency&amp;"ibor"&amp;Tenor,AQ1051,Trigger)</f>
        <v>46668</v>
      </c>
      <c r="AQ1051" s="105">
        <f>_xll.qlCalendarAdvance(Calendar,AQ1050,AO1051,"f",,Trigger)</f>
        <v>46672</v>
      </c>
      <c r="AR1051" s="105">
        <f>_xll.qlInterestRateIndexMaturity(Currency&amp;"ibor"&amp;Tenor,AQ1051,Trigger)</f>
        <v>46703</v>
      </c>
      <c r="AS1051" s="257">
        <f>_xll.qlIndexFixing($AC$5,AP1051,TRUE,_xll.ohTrigger(Trigger,Trigger1M))</f>
        <v>1.6282970620596377E-2</v>
      </c>
      <c r="AT1051" s="257">
        <f>_xll.qlIndexFixing($AU$1,AP1051,TRUE,_xll.ohTrigger(Trigger,Trigger1M))</f>
        <v>1.6142534025850846E-2</v>
      </c>
    </row>
    <row r="1052" spans="41:46" ht="11.25" customHeight="1" x14ac:dyDescent="0.25">
      <c r="AO1052" s="106" t="s">
        <v>83</v>
      </c>
      <c r="AP1052" s="105">
        <f>_xll.qlInterestRateIndexFixingDate(Currency&amp;"ibor"&amp;Tenor,AQ1052,Trigger)</f>
        <v>46675</v>
      </c>
      <c r="AQ1052" s="105">
        <f>_xll.qlCalendarAdvance(Calendar,AQ1051,AO1052,"f",,Trigger)</f>
        <v>46679</v>
      </c>
      <c r="AR1052" s="105">
        <f>_xll.qlInterestRateIndexMaturity(Currency&amp;"ibor"&amp;Tenor,AQ1052,Trigger)</f>
        <v>46710</v>
      </c>
      <c r="AS1052" s="257">
        <f>_xll.qlIndexFixing($AC$5,AP1052,TRUE,_xll.ohTrigger(Trigger,Trigger1M))</f>
        <v>1.6306122105531975E-2</v>
      </c>
      <c r="AT1052" s="257">
        <f>_xll.qlIndexFixing($AU$1,AP1052,TRUE,_xll.ohTrigger(Trigger,Trigger1M))</f>
        <v>1.6142720727542373E-2</v>
      </c>
    </row>
    <row r="1053" spans="41:46" ht="11.25" customHeight="1" x14ac:dyDescent="0.25">
      <c r="AO1053" s="106" t="s">
        <v>83</v>
      </c>
      <c r="AP1053" s="105">
        <f>_xll.qlInterestRateIndexFixingDate(Currency&amp;"ibor"&amp;Tenor,AQ1053,Trigger)</f>
        <v>46682</v>
      </c>
      <c r="AQ1053" s="105">
        <f>_xll.qlCalendarAdvance(Calendar,AQ1052,AO1053,"f",,Trigger)</f>
        <v>46686</v>
      </c>
      <c r="AR1053" s="105">
        <f>_xll.qlInterestRateIndexMaturity(Currency&amp;"ibor"&amp;Tenor,AQ1053,Trigger)</f>
        <v>46717</v>
      </c>
      <c r="AS1053" s="257">
        <f>_xll.qlIndexFixing($AC$5,AP1053,TRUE,_xll.ohTrigger(Trigger,Trigger1M))</f>
        <v>1.6329273636557156E-2</v>
      </c>
      <c r="AT1053" s="257">
        <f>_xll.qlIndexFixing($AU$1,AP1053,TRUE,_xll.ohTrigger(Trigger,Trigger1M))</f>
        <v>1.6142862590200768E-2</v>
      </c>
    </row>
    <row r="1054" spans="41:46" ht="11.25" customHeight="1" x14ac:dyDescent="0.25">
      <c r="AO1054" s="106" t="s">
        <v>83</v>
      </c>
      <c r="AP1054" s="105">
        <f>_xll.qlInterestRateIndexFixingDate(Currency&amp;"ibor"&amp;Tenor,AQ1054,Trigger)</f>
        <v>46689</v>
      </c>
      <c r="AQ1054" s="105">
        <f>_xll.qlCalendarAdvance(Calendar,AQ1053,AO1054,"f",,Trigger)</f>
        <v>46693</v>
      </c>
      <c r="AR1054" s="105">
        <f>_xll.qlInterestRateIndexMaturity(Currency&amp;"ibor"&amp;Tenor,AQ1054,Trigger)</f>
        <v>46723</v>
      </c>
      <c r="AS1054" s="257">
        <f>_xll.qlIndexFixing($AC$5,AP1054,TRUE,_xll.ohTrigger(Trigger,Trigger1M))</f>
        <v>1.6350400391537789E-2</v>
      </c>
      <c r="AT1054" s="257">
        <f>_xll.qlIndexFixing($AU$1,AP1054,TRUE,_xll.ohTrigger(Trigger,Trigger1M))</f>
        <v>1.6142595031959139E-2</v>
      </c>
    </row>
    <row r="1055" spans="41:46" ht="11.25" customHeight="1" x14ac:dyDescent="0.25">
      <c r="AO1055" s="106" t="s">
        <v>83</v>
      </c>
      <c r="AP1055" s="105">
        <f>_xll.qlInterestRateIndexFixingDate(Currency&amp;"ibor"&amp;Tenor,AQ1055,Trigger)</f>
        <v>46696</v>
      </c>
      <c r="AQ1055" s="105">
        <f>_xll.qlCalendarAdvance(Calendar,AQ1054,AO1055,"f",,Trigger)</f>
        <v>46700</v>
      </c>
      <c r="AR1055" s="105">
        <f>_xll.qlInterestRateIndexMaturity(Currency&amp;"ibor"&amp;Tenor,AQ1055,Trigger)</f>
        <v>46730</v>
      </c>
      <c r="AS1055" s="257">
        <f>_xll.qlIndexFixing($AC$5,AP1055,TRUE,_xll.ohTrigger(Trigger,Trigger1M))</f>
        <v>1.6373550959952077E-2</v>
      </c>
      <c r="AT1055" s="257">
        <f>_xll.qlIndexFixing($AU$1,AP1055,TRUE,_xll.ohTrigger(Trigger,Trigger1M))</f>
        <v>1.6142651491641402E-2</v>
      </c>
    </row>
    <row r="1056" spans="41:46" ht="11.25" customHeight="1" x14ac:dyDescent="0.25">
      <c r="AO1056" s="106" t="s">
        <v>83</v>
      </c>
      <c r="AP1056" s="105">
        <f>_xll.qlInterestRateIndexFixingDate(Currency&amp;"ibor"&amp;Tenor,AQ1056,Trigger)</f>
        <v>46703</v>
      </c>
      <c r="AQ1056" s="105">
        <f>_xll.qlCalendarAdvance(Calendar,AQ1055,AO1056,"f",,Trigger)</f>
        <v>46707</v>
      </c>
      <c r="AR1056" s="105">
        <f>_xll.qlInterestRateIndexMaturity(Currency&amp;"ibor"&amp;Tenor,AQ1056,Trigger)</f>
        <v>46737</v>
      </c>
      <c r="AS1056" s="257">
        <f>_xll.qlIndexFixing($AC$5,AP1056,TRUE,_xll.ohTrigger(Trigger,Trigger1M))</f>
        <v>1.639670157296802E-2</v>
      </c>
      <c r="AT1056" s="257">
        <f>_xll.qlIndexFixing($AU$1,AP1056,TRUE,_xll.ohTrigger(Trigger,Trigger1M))</f>
        <v>1.6142664249747973E-2</v>
      </c>
    </row>
    <row r="1057" spans="41:46" ht="11.25" customHeight="1" x14ac:dyDescent="0.25">
      <c r="AO1057" s="106" t="s">
        <v>83</v>
      </c>
      <c r="AP1057" s="105">
        <f>_xll.qlInterestRateIndexFixingDate(Currency&amp;"ibor"&amp;Tenor,AQ1057,Trigger)</f>
        <v>46710</v>
      </c>
      <c r="AQ1057" s="105">
        <f>_xll.qlCalendarAdvance(Calendar,AQ1056,AO1057,"f",,Trigger)</f>
        <v>46714</v>
      </c>
      <c r="AR1057" s="105">
        <f>_xll.qlInterestRateIndexMaturity(Currency&amp;"ibor"&amp;Tenor,AQ1057,Trigger)</f>
        <v>46744</v>
      </c>
      <c r="AS1057" s="257">
        <f>_xll.qlIndexFixing($AC$5,AP1057,TRUE,_xll.ohTrigger(Trigger,Trigger1M))</f>
        <v>1.6419852230588283E-2</v>
      </c>
      <c r="AT1057" s="257">
        <f>_xll.qlIndexFixing($AU$1,AP1057,TRUE,_xll.ohTrigger(Trigger,Trigger1M))</f>
        <v>1.614263369398472E-2</v>
      </c>
    </row>
    <row r="1058" spans="41:46" ht="11.25" customHeight="1" x14ac:dyDescent="0.25">
      <c r="AO1058" s="106" t="s">
        <v>83</v>
      </c>
      <c r="AP1058" s="105">
        <f>_xll.qlInterestRateIndexFixingDate(Currency&amp;"ibor"&amp;Tenor,AQ1058,Trigger)</f>
        <v>46717</v>
      </c>
      <c r="AQ1058" s="105">
        <f>_xll.qlCalendarAdvance(Calendar,AQ1057,AO1058,"f",,Trigger)</f>
        <v>46721</v>
      </c>
      <c r="AR1058" s="105">
        <f>_xll.qlInterestRateIndexMaturity(Currency&amp;"ibor"&amp;Tenor,AQ1058,Trigger)</f>
        <v>46752</v>
      </c>
      <c r="AS1058" s="257">
        <f>_xll.qlIndexFixing($AC$5,AP1058,TRUE,_xll.ohTrigger(Trigger,Trigger1M))</f>
        <v>1.6445031983042292E-2</v>
      </c>
      <c r="AT1058" s="257">
        <f>_xll.qlIndexFixing($AU$1,AP1058,TRUE,_xll.ohTrigger(Trigger,Trigger1M))</f>
        <v>1.6142912888572686E-2</v>
      </c>
    </row>
    <row r="1059" spans="41:46" ht="11.25" customHeight="1" x14ac:dyDescent="0.25">
      <c r="AO1059" s="106" t="s">
        <v>83</v>
      </c>
      <c r="AP1059" s="105">
        <f>_xll.qlInterestRateIndexFixingDate(Currency&amp;"ibor"&amp;Tenor,AQ1059,Trigger)</f>
        <v>46724</v>
      </c>
      <c r="AQ1059" s="105">
        <f>_xll.qlCalendarAdvance(Calendar,AQ1058,AO1059,"f",,Trigger)</f>
        <v>46728</v>
      </c>
      <c r="AR1059" s="105">
        <f>_xll.qlInterestRateIndexMaturity(Currency&amp;"ibor"&amp;Tenor,AQ1059,Trigger)</f>
        <v>46759</v>
      </c>
      <c r="AS1059" s="257">
        <f>_xll.qlIndexFixing($AC$5,AP1059,TRUE,_xll.ohTrigger(Trigger,Trigger1M))</f>
        <v>1.6468183790610134E-2</v>
      </c>
      <c r="AT1059" s="257">
        <f>_xll.qlIndexFixing($AU$1,AP1059,TRUE,_xll.ohTrigger(Trigger,Trigger1M))</f>
        <v>1.6142793859373287E-2</v>
      </c>
    </row>
    <row r="1060" spans="41:46" ht="11.25" customHeight="1" x14ac:dyDescent="0.25">
      <c r="AO1060" s="106" t="s">
        <v>83</v>
      </c>
      <c r="AP1060" s="105">
        <f>_xll.qlInterestRateIndexFixingDate(Currency&amp;"ibor"&amp;Tenor,AQ1060,Trigger)</f>
        <v>46731</v>
      </c>
      <c r="AQ1060" s="105">
        <f>_xll.qlCalendarAdvance(Calendar,AQ1059,AO1060,"f",,Trigger)</f>
        <v>46735</v>
      </c>
      <c r="AR1060" s="105">
        <f>_xll.qlInterestRateIndexMaturity(Currency&amp;"ibor"&amp;Tenor,AQ1060,Trigger)</f>
        <v>46766</v>
      </c>
      <c r="AS1060" s="257">
        <f>_xll.qlIndexFixing($AC$5,AP1060,TRUE,_xll.ohTrigger(Trigger,Trigger1M))</f>
        <v>1.649133564427014E-2</v>
      </c>
      <c r="AT1060" s="257">
        <f>_xll.qlIndexFixing($AU$1,AP1060,TRUE,_xll.ohTrigger(Trigger,Trigger1M))</f>
        <v>1.6142632705253557E-2</v>
      </c>
    </row>
    <row r="1061" spans="41:46" ht="11.25" customHeight="1" x14ac:dyDescent="0.25">
      <c r="AO1061" s="106" t="s">
        <v>83</v>
      </c>
      <c r="AP1061" s="105">
        <f>_xll.qlInterestRateIndexFixingDate(Currency&amp;"ibor"&amp;Tenor,AQ1061,Trigger)</f>
        <v>46738</v>
      </c>
      <c r="AQ1061" s="105">
        <f>_xll.qlCalendarAdvance(Calendar,AQ1060,AO1061,"f",,Trigger)</f>
        <v>46742</v>
      </c>
      <c r="AR1061" s="105">
        <f>_xll.qlInterestRateIndexMaturity(Currency&amp;"ibor"&amp;Tenor,AQ1061,Trigger)</f>
        <v>46773</v>
      </c>
      <c r="AS1061" s="257">
        <f>_xll.qlIndexFixing($AC$5,AP1061,TRUE,_xll.ohTrigger(Trigger,Trigger1M))</f>
        <v>1.6514487544019726E-2</v>
      </c>
      <c r="AT1061" s="257">
        <f>_xll.qlIndexFixing($AU$1,AP1061,TRUE,_xll.ohTrigger(Trigger,Trigger1M))</f>
        <v>1.61424298139498E-2</v>
      </c>
    </row>
    <row r="1062" spans="41:46" ht="11.25" customHeight="1" x14ac:dyDescent="0.25">
      <c r="AO1062" s="106" t="s">
        <v>83</v>
      </c>
      <c r="AP1062" s="105">
        <f>_xll.qlInterestRateIndexFixingDate(Currency&amp;"ibor"&amp;Tenor,AQ1062,Trigger)</f>
        <v>46745</v>
      </c>
      <c r="AQ1062" s="105">
        <f>_xll.qlCalendarAdvance(Calendar,AQ1061,AO1062,"f",,Trigger)</f>
        <v>46749</v>
      </c>
      <c r="AR1062" s="105">
        <f>_xll.qlInterestRateIndexMaturity(Currency&amp;"ibor"&amp;Tenor,AQ1062,Trigger)</f>
        <v>46780</v>
      </c>
      <c r="AS1062" s="257">
        <f>_xll.qlIndexFixing($AC$5,AP1062,TRUE,_xll.ohTrigger(Trigger,Trigger1M))</f>
        <v>1.6537639489861478E-2</v>
      </c>
      <c r="AT1062" s="257">
        <f>_xll.qlIndexFixing($AU$1,AP1062,TRUE,_xll.ohTrigger(Trigger,Trigger1M))</f>
        <v>1.6142185573193149E-2</v>
      </c>
    </row>
    <row r="1063" spans="41:46" ht="11.25" customHeight="1" x14ac:dyDescent="0.25">
      <c r="AO1063" s="106" t="s">
        <v>83</v>
      </c>
      <c r="AP1063" s="105">
        <f>_xll.qlInterestRateIndexFixingDate(Currency&amp;"ibor"&amp;Tenor,AQ1063,Trigger)</f>
        <v>46752</v>
      </c>
      <c r="AQ1063" s="105">
        <f>_xll.qlCalendarAdvance(Calendar,AQ1062,AO1063,"f",,Trigger)</f>
        <v>46756</v>
      </c>
      <c r="AR1063" s="105">
        <f>_xll.qlInterestRateIndexMaturity(Currency&amp;"ibor"&amp;Tenor,AQ1063,Trigger)</f>
        <v>46787</v>
      </c>
      <c r="AS1063" s="257">
        <f>_xll.qlIndexFixing($AC$5,AP1063,TRUE,_xll.ohTrigger(Trigger,Trigger1M))</f>
        <v>1.6560791481795387E-2</v>
      </c>
      <c r="AT1063" s="257">
        <f>_xll.qlIndexFixing($AU$1,AP1063,TRUE,_xll.ohTrigger(Trigger,Trigger1M))</f>
        <v>1.6141900370717319E-2</v>
      </c>
    </row>
    <row r="1064" spans="41:46" ht="11.25" customHeight="1" x14ac:dyDescent="0.25">
      <c r="AO1064" s="106" t="s">
        <v>83</v>
      </c>
      <c r="AP1064" s="105">
        <f>_xll.qlInterestRateIndexFixingDate(Currency&amp;"ibor"&amp;Tenor,AQ1064,Trigger)</f>
        <v>46759</v>
      </c>
      <c r="AQ1064" s="105">
        <f>_xll.qlCalendarAdvance(Calendar,AQ1063,AO1064,"f",,Trigger)</f>
        <v>46763</v>
      </c>
      <c r="AR1064" s="105">
        <f>_xll.qlInterestRateIndexMaturity(Currency&amp;"ibor"&amp;Tenor,AQ1064,Trigger)</f>
        <v>46794</v>
      </c>
      <c r="AS1064" s="257">
        <f>_xll.qlIndexFixing($AC$5,AP1064,TRUE,_xll.ohTrigger(Trigger,Trigger1M))</f>
        <v>1.6583943519818883E-2</v>
      </c>
      <c r="AT1064" s="257">
        <f>_xll.qlIndexFixing($AU$1,AP1064,TRUE,_xll.ohTrigger(Trigger,Trigger1M))</f>
        <v>1.6141574594253451E-2</v>
      </c>
    </row>
    <row r="1065" spans="41:46" ht="11.25" customHeight="1" x14ac:dyDescent="0.25">
      <c r="AO1065" s="106" t="s">
        <v>83</v>
      </c>
      <c r="AP1065" s="105">
        <f>_xll.qlInterestRateIndexFixingDate(Currency&amp;"ibor"&amp;Tenor,AQ1065,Trigger)</f>
        <v>46766</v>
      </c>
      <c r="AQ1065" s="105">
        <f>_xll.qlCalendarAdvance(Calendar,AQ1064,AO1065,"f",,Trigger)</f>
        <v>46770</v>
      </c>
      <c r="AR1065" s="105">
        <f>_xll.qlInterestRateIndexMaturity(Currency&amp;"ibor"&amp;Tenor,AQ1065,Trigger)</f>
        <v>46801</v>
      </c>
      <c r="AS1065" s="257">
        <f>_xll.qlIndexFixing($AC$5,AP1065,TRUE,_xll.ohTrigger(Trigger,Trigger1M))</f>
        <v>1.6607095603934544E-2</v>
      </c>
      <c r="AT1065" s="257">
        <f>_xll.qlIndexFixing($AU$1,AP1065,TRUE,_xll.ohTrigger(Trigger,Trigger1M))</f>
        <v>1.6141208631537833E-2</v>
      </c>
    </row>
    <row r="1066" spans="41:46" ht="11.25" customHeight="1" x14ac:dyDescent="0.25">
      <c r="AO1066" s="106" t="s">
        <v>83</v>
      </c>
      <c r="AP1066" s="105">
        <f>_xll.qlInterestRateIndexFixingDate(Currency&amp;"ibor"&amp;Tenor,AQ1066,Trigger)</f>
        <v>46773</v>
      </c>
      <c r="AQ1066" s="105">
        <f>_xll.qlCalendarAdvance(Calendar,AQ1065,AO1066,"f",,Trigger)</f>
        <v>46777</v>
      </c>
      <c r="AR1066" s="105">
        <f>_xll.qlInterestRateIndexMaturity(Currency&amp;"ibor"&amp;Tenor,AQ1066,Trigger)</f>
        <v>46808</v>
      </c>
      <c r="AS1066" s="257">
        <f>_xll.qlIndexFixing($AC$5,AP1066,TRUE,_xll.ohTrigger(Trigger,Trigger1M))</f>
        <v>1.6630247734139784E-2</v>
      </c>
      <c r="AT1066" s="257">
        <f>_xll.qlIndexFixing($AU$1,AP1066,TRUE,_xll.ohTrigger(Trigger,Trigger1M))</f>
        <v>1.6140802870301611E-2</v>
      </c>
    </row>
    <row r="1067" spans="41:46" ht="11.25" customHeight="1" x14ac:dyDescent="0.25">
      <c r="AO1067" s="106" t="s">
        <v>83</v>
      </c>
      <c r="AP1067" s="105">
        <f>_xll.qlInterestRateIndexFixingDate(Currency&amp;"ibor"&amp;Tenor,AQ1067,Trigger)</f>
        <v>46780</v>
      </c>
      <c r="AQ1067" s="105">
        <f>_xll.qlCalendarAdvance(Calendar,AQ1066,AO1067,"f",,Trigger)</f>
        <v>46784</v>
      </c>
      <c r="AR1067" s="105">
        <f>_xll.qlInterestRateIndexMaturity(Currency&amp;"ibor"&amp;Tenor,AQ1067,Trigger)</f>
        <v>46813</v>
      </c>
      <c r="AS1067" s="257">
        <f>_xll.qlIndexFixing($AC$5,AP1067,TRUE,_xll.ohTrigger(Trigger,Trigger1M))</f>
        <v>1.6649322774293651E-2</v>
      </c>
      <c r="AT1067" s="257">
        <f>_xll.qlIndexFixing($AU$1,AP1067,TRUE,_xll.ohTrigger(Trigger,Trigger1M))</f>
        <v>1.6139704388375056E-2</v>
      </c>
    </row>
    <row r="1068" spans="41:46" ht="11.25" customHeight="1" x14ac:dyDescent="0.25">
      <c r="AO1068" s="106" t="s">
        <v>83</v>
      </c>
      <c r="AP1068" s="105">
        <f>_xll.qlInterestRateIndexFixingDate(Currency&amp;"ibor"&amp;Tenor,AQ1068,Trigger)</f>
        <v>46787</v>
      </c>
      <c r="AQ1068" s="105">
        <f>_xll.qlCalendarAdvance(Calendar,AQ1067,AO1068,"f",,Trigger)</f>
        <v>46791</v>
      </c>
      <c r="AR1068" s="105">
        <f>_xll.qlInterestRateIndexMaturity(Currency&amp;"ibor"&amp;Tenor,AQ1068,Trigger)</f>
        <v>46820</v>
      </c>
      <c r="AS1068" s="257">
        <f>_xll.qlIndexFixing($AC$5,AP1068,TRUE,_xll.ohTrigger(Trigger,Trigger1M))</f>
        <v>1.6672472848650453E-2</v>
      </c>
      <c r="AT1068" s="257">
        <f>_xll.qlIndexFixing($AU$1,AP1068,TRUE,_xll.ohTrigger(Trigger,Trigger1M))</f>
        <v>1.6139225747614925E-2</v>
      </c>
    </row>
    <row r="1069" spans="41:46" ht="11.25" customHeight="1" x14ac:dyDescent="0.25">
      <c r="AO1069" s="106" t="s">
        <v>83</v>
      </c>
      <c r="AP1069" s="105">
        <f>_xll.qlInterestRateIndexFixingDate(Currency&amp;"ibor"&amp;Tenor,AQ1069,Trigger)</f>
        <v>46794</v>
      </c>
      <c r="AQ1069" s="105">
        <f>_xll.qlCalendarAdvance(Calendar,AQ1068,AO1069,"f",,Trigger)</f>
        <v>46798</v>
      </c>
      <c r="AR1069" s="105">
        <f>_xll.qlInterestRateIndexMaturity(Currency&amp;"ibor"&amp;Tenor,AQ1069,Trigger)</f>
        <v>46827</v>
      </c>
      <c r="AS1069" s="257">
        <f>_xll.qlIndexFixing($AC$5,AP1069,TRUE,_xll.ohTrigger(Trigger,Trigger1M))</f>
        <v>1.6695622966125867E-2</v>
      </c>
      <c r="AT1069" s="257">
        <f>_xll.qlIndexFixing($AU$1,AP1069,TRUE,_xll.ohTrigger(Trigger,Trigger1M))</f>
        <v>1.6138708419616555E-2</v>
      </c>
    </row>
    <row r="1070" spans="41:46" ht="11.25" customHeight="1" x14ac:dyDescent="0.25">
      <c r="AO1070" s="106" t="s">
        <v>83</v>
      </c>
      <c r="AP1070" s="105">
        <f>_xll.qlInterestRateIndexFixingDate(Currency&amp;"ibor"&amp;Tenor,AQ1070,Trigger)</f>
        <v>46801</v>
      </c>
      <c r="AQ1070" s="105">
        <f>_xll.qlCalendarAdvance(Calendar,AQ1069,AO1070,"f",,Trigger)</f>
        <v>46805</v>
      </c>
      <c r="AR1070" s="105">
        <f>_xll.qlInterestRateIndexMaturity(Currency&amp;"ibor"&amp;Tenor,AQ1070,Trigger)</f>
        <v>46834</v>
      </c>
      <c r="AS1070" s="257">
        <f>_xll.qlIndexFixing($AC$5,AP1070,TRUE,_xll.ohTrigger(Trigger,Trigger1M))</f>
        <v>1.6718773126711627E-2</v>
      </c>
      <c r="AT1070" s="257">
        <f>_xll.qlIndexFixing($AU$1,AP1070,TRUE,_xll.ohTrigger(Trigger,Trigger1M))</f>
        <v>1.6138152792078093E-2</v>
      </c>
    </row>
    <row r="1071" spans="41:46" ht="11.25" customHeight="1" x14ac:dyDescent="0.25">
      <c r="AO1071" s="106" t="s">
        <v>83</v>
      </c>
      <c r="AP1071" s="105">
        <f>_xll.qlInterestRateIndexFixingDate(Currency&amp;"ibor"&amp;Tenor,AQ1071,Trigger)</f>
        <v>46808</v>
      </c>
      <c r="AQ1071" s="105">
        <f>_xll.qlCalendarAdvance(Calendar,AQ1070,AO1071,"f",,Trigger)</f>
        <v>46812</v>
      </c>
      <c r="AR1071" s="105">
        <f>_xll.qlInterestRateIndexMaturity(Currency&amp;"ibor"&amp;Tenor,AQ1071,Trigger)</f>
        <v>46843</v>
      </c>
      <c r="AS1071" s="257">
        <f>_xll.qlIndexFixing($AC$5,AP1071,TRUE,_xll.ohTrigger(Trigger,Trigger1M))</f>
        <v>1.6746009076545852E-2</v>
      </c>
      <c r="AT1071" s="257">
        <f>_xll.qlIndexFixing($AU$1,AP1071,TRUE,_xll.ohTrigger(Trigger,Trigger1M))</f>
        <v>1.6138190657063636E-2</v>
      </c>
    </row>
    <row r="1072" spans="41:46" ht="11.25" customHeight="1" x14ac:dyDescent="0.25">
      <c r="AO1072" s="106" t="s">
        <v>83</v>
      </c>
      <c r="AP1072" s="105">
        <f>_xll.qlInterestRateIndexFixingDate(Currency&amp;"ibor"&amp;Tenor,AQ1072,Trigger)</f>
        <v>46815</v>
      </c>
      <c r="AQ1072" s="105">
        <f>_xll.qlCalendarAdvance(Calendar,AQ1071,AO1072,"f",,Trigger)</f>
        <v>46819</v>
      </c>
      <c r="AR1072" s="105">
        <f>_xll.qlInterestRateIndexMaturity(Currency&amp;"ibor"&amp;Tenor,AQ1072,Trigger)</f>
        <v>46850</v>
      </c>
      <c r="AS1072" s="257">
        <f>_xll.qlIndexFixing($AC$5,AP1072,TRUE,_xll.ohTrigger(Trigger,Trigger1M))</f>
        <v>1.676916148330149E-2</v>
      </c>
      <c r="AT1072" s="257">
        <f>_xll.qlIndexFixing($AU$1,AP1072,TRUE,_xll.ohTrigger(Trigger,Trigger1M))</f>
        <v>1.6137554247155638E-2</v>
      </c>
    </row>
    <row r="1073" spans="41:46" ht="11.25" customHeight="1" x14ac:dyDescent="0.25">
      <c r="AO1073" s="106" t="s">
        <v>83</v>
      </c>
      <c r="AP1073" s="105">
        <f>_xll.qlInterestRateIndexFixingDate(Currency&amp;"ibor"&amp;Tenor,AQ1073,Trigger)</f>
        <v>46822</v>
      </c>
      <c r="AQ1073" s="105">
        <f>_xll.qlCalendarAdvance(Calendar,AQ1072,AO1073,"f",,Trigger)</f>
        <v>46826</v>
      </c>
      <c r="AR1073" s="105">
        <f>_xll.qlInterestRateIndexMaturity(Currency&amp;"ibor"&amp;Tenor,AQ1073,Trigger)</f>
        <v>46861</v>
      </c>
      <c r="AS1073" s="257">
        <f>_xll.qlIndexFixing($AC$5,AP1073,TRUE,_xll.ohTrigger(Trigger,Trigger1M))</f>
        <v>1.6800496073230926E-2</v>
      </c>
      <c r="AT1073" s="257">
        <f>_xll.qlIndexFixing($AU$1,AP1073,TRUE,_xll.ohTrigger(Trigger,Trigger1M))</f>
        <v>1.6138119395892808E-2</v>
      </c>
    </row>
    <row r="1074" spans="41:46" ht="11.25" customHeight="1" x14ac:dyDescent="0.25">
      <c r="AO1074" s="106" t="s">
        <v>83</v>
      </c>
      <c r="AP1074" s="105">
        <f>_xll.qlInterestRateIndexFixingDate(Currency&amp;"ibor"&amp;Tenor,AQ1074,Trigger)</f>
        <v>46829</v>
      </c>
      <c r="AQ1074" s="105">
        <f>_xll.qlCalendarAdvance(Calendar,AQ1073,AO1074,"f",,Trigger)</f>
        <v>46833</v>
      </c>
      <c r="AR1074" s="105">
        <f>_xll.qlInterestRateIndexMaturity(Currency&amp;"ibor"&amp;Tenor,AQ1074,Trigger)</f>
        <v>46864</v>
      </c>
      <c r="AS1074" s="257">
        <f>_xll.qlIndexFixing($AC$5,AP1074,TRUE,_xll.ohTrigger(Trigger,Trigger1M))</f>
        <v>1.6815466435091828E-2</v>
      </c>
      <c r="AT1074" s="257">
        <f>_xll.qlIndexFixing($AU$1,AP1074,TRUE,_xll.ohTrigger(Trigger,Trigger1M))</f>
        <v>1.6136170561960827E-2</v>
      </c>
    </row>
    <row r="1075" spans="41:46" ht="11.25" customHeight="1" x14ac:dyDescent="0.25">
      <c r="AO1075" s="106" t="s">
        <v>83</v>
      </c>
      <c r="AP1075" s="105">
        <f>_xll.qlInterestRateIndexFixingDate(Currency&amp;"ibor"&amp;Tenor,AQ1075,Trigger)</f>
        <v>46836</v>
      </c>
      <c r="AQ1075" s="105">
        <f>_xll.qlCalendarAdvance(Calendar,AQ1074,AO1075,"f",,Trigger)</f>
        <v>46840</v>
      </c>
      <c r="AR1075" s="105">
        <f>_xll.qlInterestRateIndexMaturity(Currency&amp;"ibor"&amp;Tenor,AQ1075,Trigger)</f>
        <v>46871</v>
      </c>
      <c r="AS1075" s="257">
        <f>_xll.qlIndexFixing($AC$5,AP1075,TRUE,_xll.ohTrigger(Trigger,Trigger1M))</f>
        <v>1.6838618980123954E-2</v>
      </c>
      <c r="AT1075" s="257">
        <f>_xll.qlIndexFixing($AU$1,AP1075,TRUE,_xll.ohTrigger(Trigger,Trigger1M))</f>
        <v>1.6135424062151762E-2</v>
      </c>
    </row>
    <row r="1076" spans="41:46" ht="11.25" customHeight="1" x14ac:dyDescent="0.25">
      <c r="AO1076" s="106" t="s">
        <v>83</v>
      </c>
      <c r="AP1076" s="105">
        <f>_xll.qlInterestRateIndexFixingDate(Currency&amp;"ibor"&amp;Tenor,AQ1076,Trigger)</f>
        <v>46843</v>
      </c>
      <c r="AQ1076" s="105">
        <f>_xll.qlCalendarAdvance(Calendar,AQ1075,AO1076,"f",,Trigger)</f>
        <v>46847</v>
      </c>
      <c r="AR1076" s="105">
        <f>_xll.qlInterestRateIndexMaturity(Currency&amp;"ibor"&amp;Tenor,AQ1076,Trigger)</f>
        <v>46877</v>
      </c>
      <c r="AS1076" s="257">
        <f>_xll.qlIndexFixing($AC$5,AP1076,TRUE,_xll.ohTrigger(Trigger,Trigger1M))</f>
        <v>1.6859723199781129E-2</v>
      </c>
      <c r="AT1076" s="257">
        <f>_xll.qlIndexFixing($AU$1,AP1076,TRUE,_xll.ohTrigger(Trigger,Trigger1M))</f>
        <v>1.6134339161260058E-2</v>
      </c>
    </row>
    <row r="1077" spans="41:46" ht="11.25" customHeight="1" x14ac:dyDescent="0.25">
      <c r="AO1077" s="106" t="s">
        <v>83</v>
      </c>
      <c r="AP1077" s="105">
        <f>_xll.qlInterestRateIndexFixingDate(Currency&amp;"ibor"&amp;Tenor,AQ1077,Trigger)</f>
        <v>46850</v>
      </c>
      <c r="AQ1077" s="105">
        <f>_xll.qlCalendarAdvance(Calendar,AQ1076,AO1077,"f",,Trigger)</f>
        <v>46854</v>
      </c>
      <c r="AR1077" s="105">
        <f>_xll.qlInterestRateIndexMaturity(Currency&amp;"ibor"&amp;Tenor,AQ1077,Trigger)</f>
        <v>46884</v>
      </c>
      <c r="AS1077" s="257">
        <f>_xll.qlIndexFixing($AC$5,AP1077,TRUE,_xll.ohTrigger(Trigger,Trigger1M))</f>
        <v>1.6882874749450494E-2</v>
      </c>
      <c r="AT1077" s="257">
        <f>_xll.qlIndexFixing($AU$1,AP1077,TRUE,_xll.ohTrigger(Trigger,Trigger1M))</f>
        <v>1.6133523748520062E-2</v>
      </c>
    </row>
    <row r="1078" spans="41:46" ht="11.25" customHeight="1" x14ac:dyDescent="0.25">
      <c r="AO1078" s="106" t="s">
        <v>83</v>
      </c>
      <c r="AP1078" s="105">
        <f>_xll.qlInterestRateIndexFixingDate(Currency&amp;"ibor"&amp;Tenor,AQ1078,Trigger)</f>
        <v>46855</v>
      </c>
      <c r="AQ1078" s="105">
        <f>_xll.qlCalendarAdvance(Calendar,AQ1077,AO1078,"f",,Trigger)</f>
        <v>46861</v>
      </c>
      <c r="AR1078" s="105">
        <f>_xll.qlInterestRateIndexMaturity(Currency&amp;"ibor"&amp;Tenor,AQ1078,Trigger)</f>
        <v>46891</v>
      </c>
      <c r="AS1078" s="257">
        <f>_xll.qlIndexFixing($AC$5,AP1078,TRUE,_xll.ohTrigger(Trigger,Trigger1M))</f>
        <v>1.6906026343724179E-2</v>
      </c>
      <c r="AT1078" s="257">
        <f>_xll.qlIndexFixing($AU$1,AP1078,TRUE,_xll.ohTrigger(Trigger,Trigger1M))</f>
        <v>1.6132673163970601E-2</v>
      </c>
    </row>
    <row r="1079" spans="41:46" ht="11.25" customHeight="1" x14ac:dyDescent="0.25">
      <c r="AO1079" s="106" t="s">
        <v>83</v>
      </c>
      <c r="AP1079" s="105">
        <f>_xll.qlInterestRateIndexFixingDate(Currency&amp;"ibor"&amp;Tenor,AQ1079,Trigger)</f>
        <v>46864</v>
      </c>
      <c r="AQ1079" s="105">
        <f>_xll.qlCalendarAdvance(Calendar,AQ1078,AO1079,"f",,Trigger)</f>
        <v>46868</v>
      </c>
      <c r="AR1079" s="105">
        <f>_xll.qlInterestRateIndexMaturity(Currency&amp;"ibor"&amp;Tenor,AQ1079,Trigger)</f>
        <v>46898</v>
      </c>
      <c r="AS1079" s="257">
        <f>_xll.qlIndexFixing($AC$5,AP1079,TRUE,_xll.ohTrigger(Trigger,Trigger1M))</f>
        <v>1.6929177982604848E-2</v>
      </c>
      <c r="AT1079" s="257">
        <f>_xll.qlIndexFixing($AU$1,AP1079,TRUE,_xll.ohTrigger(Trigger,Trigger1M))</f>
        <v>1.6131787795338859E-2</v>
      </c>
    </row>
    <row r="1080" spans="41:46" ht="11.25" customHeight="1" x14ac:dyDescent="0.25">
      <c r="AO1080" s="106" t="s">
        <v>83</v>
      </c>
      <c r="AP1080" s="105">
        <f>_xll.qlInterestRateIndexFixingDate(Currency&amp;"ibor"&amp;Tenor,AQ1080,Trigger)</f>
        <v>46870</v>
      </c>
      <c r="AQ1080" s="105">
        <f>_xll.qlCalendarAdvance(Calendar,AQ1079,AO1080,"f",,Trigger)</f>
        <v>46875</v>
      </c>
      <c r="AR1080" s="105">
        <f>_xll.qlInterestRateIndexMaturity(Currency&amp;"ibor"&amp;Tenor,AQ1080,Trigger)</f>
        <v>46906</v>
      </c>
      <c r="AS1080" s="257">
        <f>_xll.qlIndexFixing($AC$5,AP1080,TRUE,_xll.ohTrigger(Trigger,Trigger1M))</f>
        <v>1.6954382396674749E-2</v>
      </c>
      <c r="AT1080" s="257">
        <f>_xll.qlIndexFixing($AU$1,AP1080,TRUE,_xll.ohTrigger(Trigger,Trigger1M))</f>
        <v>1.6131160500464835E-2</v>
      </c>
    </row>
    <row r="1081" spans="41:46" ht="11.25" customHeight="1" x14ac:dyDescent="0.25">
      <c r="AO1081" s="106" t="s">
        <v>83</v>
      </c>
      <c r="AP1081" s="105">
        <f>_xll.qlInterestRateIndexFixingDate(Currency&amp;"ibor"&amp;Tenor,AQ1081,Trigger)</f>
        <v>46878</v>
      </c>
      <c r="AQ1081" s="105">
        <f>_xll.qlCalendarAdvance(Calendar,AQ1080,AO1081,"f",,Trigger)</f>
        <v>46882</v>
      </c>
      <c r="AR1081" s="105">
        <f>_xll.qlInterestRateIndexMaturity(Currency&amp;"ibor"&amp;Tenor,AQ1081,Trigger)</f>
        <v>46913</v>
      </c>
      <c r="AS1081" s="257">
        <f>_xll.qlIndexFixing($AC$5,AP1081,TRUE,_xll.ohTrigger(Trigger,Trigger1M))</f>
        <v>1.6721683691819977E-2</v>
      </c>
      <c r="AT1081" s="257">
        <f>_xll.qlIndexFixing($AU$1,AP1081,TRUE,_xll.ohTrigger(Trigger,Trigger1M))</f>
        <v>1.6130204289764537E-2</v>
      </c>
    </row>
    <row r="1082" spans="41:46" ht="11.25" customHeight="1" x14ac:dyDescent="0.25">
      <c r="AO1082" s="106" t="s">
        <v>83</v>
      </c>
      <c r="AP1082" s="105">
        <f>_xll.qlInterestRateIndexFixingDate(Currency&amp;"ibor"&amp;Tenor,AQ1082,Trigger)</f>
        <v>46885</v>
      </c>
      <c r="AQ1082" s="105">
        <f>_xll.qlCalendarAdvance(Calendar,AQ1081,AO1082,"f",,Trigger)</f>
        <v>46889</v>
      </c>
      <c r="AR1082" s="105">
        <f>_xll.qlInterestRateIndexMaturity(Currency&amp;"ibor"&amp;Tenor,AQ1082,Trigger)</f>
        <v>46920</v>
      </c>
      <c r="AS1082" s="257">
        <f>_xll.qlIndexFixing($AC$5,AP1082,TRUE,_xll.ohTrigger(Trigger,Trigger1M))</f>
        <v>1.648823716183951E-2</v>
      </c>
      <c r="AT1082" s="257">
        <f>_xll.qlIndexFixing($AU$1,AP1082,TRUE,_xll.ohTrigger(Trigger,Trigger1M))</f>
        <v>1.6129214484332084E-2</v>
      </c>
    </row>
    <row r="1083" spans="41:46" ht="11.25" customHeight="1" x14ac:dyDescent="0.25">
      <c r="AO1083" s="106" t="s">
        <v>83</v>
      </c>
      <c r="AP1083" s="105">
        <f>_xll.qlInterestRateIndexFixingDate(Currency&amp;"ibor"&amp;Tenor,AQ1083,Trigger)</f>
        <v>46892</v>
      </c>
      <c r="AQ1083" s="105">
        <f>_xll.qlCalendarAdvance(Calendar,AQ1082,AO1083,"f",,Trigger)</f>
        <v>46896</v>
      </c>
      <c r="AR1083" s="105">
        <f>_xll.qlInterestRateIndexMaturity(Currency&amp;"ibor"&amp;Tenor,AQ1083,Trigger)</f>
        <v>46927</v>
      </c>
      <c r="AS1083" s="257">
        <f>_xll.qlIndexFixing($AC$5,AP1083,TRUE,_xll.ohTrigger(Trigger,Trigger1M))</f>
        <v>1.6254042851956526E-2</v>
      </c>
      <c r="AT1083" s="257">
        <f>_xll.qlIndexFixing($AU$1,AP1083,TRUE,_xll.ohTrigger(Trigger,Trigger1M))</f>
        <v>1.6128191471908922E-2</v>
      </c>
    </row>
    <row r="1084" spans="41:46" ht="11.25" customHeight="1" x14ac:dyDescent="0.25">
      <c r="AO1084" s="106" t="s">
        <v>83</v>
      </c>
      <c r="AP1084" s="105">
        <f>_xll.qlInterestRateIndexFixingDate(Currency&amp;"ibor"&amp;Tenor,AQ1084,Trigger)</f>
        <v>46899</v>
      </c>
      <c r="AQ1084" s="105">
        <f>_xll.qlCalendarAdvance(Calendar,AQ1083,AO1084,"f",,Trigger)</f>
        <v>46903</v>
      </c>
      <c r="AR1084" s="105">
        <f>_xll.qlInterestRateIndexMaturity(Currency&amp;"ibor"&amp;Tenor,AQ1084,Trigger)</f>
        <v>46934</v>
      </c>
      <c r="AS1084" s="257">
        <f>_xll.qlIndexFixing($AC$5,AP1084,TRUE,_xll.ohTrigger(Trigger,Trigger1M))</f>
        <v>1.6019100807536029E-2</v>
      </c>
      <c r="AT1084" s="257">
        <f>_xll.qlIndexFixing($AU$1,AP1084,TRUE,_xll.ohTrigger(Trigger,Trigger1M))</f>
        <v>1.6127135640231351E-2</v>
      </c>
    </row>
    <row r="1085" spans="41:46" ht="11.25" customHeight="1" x14ac:dyDescent="0.25">
      <c r="AO1085" s="106" t="s">
        <v>83</v>
      </c>
      <c r="AP1085" s="105">
        <f>_xll.qlInterestRateIndexFixingDate(Currency&amp;"ibor"&amp;Tenor,AQ1085,Trigger)</f>
        <v>46906</v>
      </c>
      <c r="AQ1085" s="105">
        <f>_xll.qlCalendarAdvance(Calendar,AQ1084,AO1085,"f",,Trigger)</f>
        <v>46910</v>
      </c>
      <c r="AR1085" s="105">
        <f>_xll.qlInterestRateIndexMaturity(Currency&amp;"ibor"&amp;Tenor,AQ1085,Trigger)</f>
        <v>46940</v>
      </c>
      <c r="AS1085" s="257">
        <f>_xll.qlIndexFixing($AC$5,AP1085,TRUE,_xll.ohTrigger(Trigger,Trigger1M))</f>
        <v>1.5927739517805684E-2</v>
      </c>
      <c r="AT1085" s="257">
        <f>_xll.qlIndexFixing($AU$1,AP1085,TRUE,_xll.ohTrigger(Trigger,Trigger1M))</f>
        <v>1.6125766830089816E-2</v>
      </c>
    </row>
    <row r="1086" spans="41:46" ht="11.25" customHeight="1" x14ac:dyDescent="0.25">
      <c r="AO1086" s="106" t="s">
        <v>83</v>
      </c>
      <c r="AP1086" s="105">
        <f>_xll.qlInterestRateIndexFixingDate(Currency&amp;"ibor"&amp;Tenor,AQ1086,Trigger)</f>
        <v>46913</v>
      </c>
      <c r="AQ1086" s="105">
        <f>_xll.qlCalendarAdvance(Calendar,AQ1085,AO1086,"f",,Trigger)</f>
        <v>46917</v>
      </c>
      <c r="AR1086" s="105">
        <f>_xll.qlInterestRateIndexMaturity(Currency&amp;"ibor"&amp;Tenor,AQ1086,Trigger)</f>
        <v>46947</v>
      </c>
      <c r="AS1086" s="257">
        <f>_xll.qlIndexFixing($AC$5,AP1086,TRUE,_xll.ohTrigger(Trigger,Trigger1M))</f>
        <v>1.5947557157478975E-2</v>
      </c>
      <c r="AT1086" s="257">
        <f>_xll.qlIndexFixing($AU$1,AP1086,TRUE,_xll.ohTrigger(Trigger,Trigger1M))</f>
        <v>1.6124648829035415E-2</v>
      </c>
    </row>
    <row r="1087" spans="41:46" ht="11.25" customHeight="1" x14ac:dyDescent="0.25">
      <c r="AO1087" s="106" t="s">
        <v>83</v>
      </c>
      <c r="AP1087" s="105">
        <f>_xll.qlInterestRateIndexFixingDate(Currency&amp;"ibor"&amp;Tenor,AQ1087,Trigger)</f>
        <v>46920</v>
      </c>
      <c r="AQ1087" s="105">
        <f>_xll.qlCalendarAdvance(Calendar,AQ1086,AO1087,"f",,Trigger)</f>
        <v>46924</v>
      </c>
      <c r="AR1087" s="105">
        <f>_xll.qlInterestRateIndexMaturity(Currency&amp;"ibor"&amp;Tenor,AQ1087,Trigger)</f>
        <v>46954</v>
      </c>
      <c r="AS1087" s="257">
        <f>_xll.qlIndexFixing($AC$5,AP1087,TRUE,_xll.ohTrigger(Trigger,Trigger1M))</f>
        <v>1.5967374829835457E-2</v>
      </c>
      <c r="AT1087" s="257">
        <f>_xll.qlIndexFixing($AU$1,AP1087,TRUE,_xll.ohTrigger(Trigger,Trigger1M))</f>
        <v>1.6123499145662912E-2</v>
      </c>
    </row>
    <row r="1088" spans="41:46" ht="11.25" customHeight="1" x14ac:dyDescent="0.25">
      <c r="AO1088" s="106" t="s">
        <v>83</v>
      </c>
      <c r="AP1088" s="105">
        <f>_xll.qlInterestRateIndexFixingDate(Currency&amp;"ibor"&amp;Tenor,AQ1088,Trigger)</f>
        <v>46927</v>
      </c>
      <c r="AQ1088" s="105">
        <f>_xll.qlCalendarAdvance(Calendar,AQ1087,AO1088,"f",,Trigger)</f>
        <v>46931</v>
      </c>
      <c r="AR1088" s="105">
        <f>_xll.qlInterestRateIndexMaturity(Currency&amp;"ibor"&amp;Tenor,AQ1088,Trigger)</f>
        <v>46961</v>
      </c>
      <c r="AS1088" s="257">
        <f>_xll.qlIndexFixing($AC$5,AP1088,TRUE,_xll.ohTrigger(Trigger,Trigger1M))</f>
        <v>1.5987192534877792E-2</v>
      </c>
      <c r="AT1088" s="257">
        <f>_xll.qlIndexFixing($AU$1,AP1088,TRUE,_xll.ohTrigger(Trigger,Trigger1M))</f>
        <v>1.6122318167691496E-2</v>
      </c>
    </row>
    <row r="1089" spans="41:46" ht="11.25" customHeight="1" x14ac:dyDescent="0.25">
      <c r="AO1089" s="106" t="s">
        <v>83</v>
      </c>
      <c r="AP1089" s="105">
        <f>_xll.qlInterestRateIndexFixingDate(Currency&amp;"ibor"&amp;Tenor,AQ1089,Trigger)</f>
        <v>46934</v>
      </c>
      <c r="AQ1089" s="105">
        <f>_xll.qlCalendarAdvance(Calendar,AQ1088,AO1089,"f",,Trigger)</f>
        <v>46938</v>
      </c>
      <c r="AR1089" s="105">
        <f>_xll.qlInterestRateIndexMaturity(Currency&amp;"ibor"&amp;Tenor,AQ1089,Trigger)</f>
        <v>46969</v>
      </c>
      <c r="AS1089" s="257">
        <f>_xll.qlIndexFixing($AC$5,AP1089,TRUE,_xll.ohTrigger(Trigger,Trigger1M))</f>
        <v>1.6008781603791624E-2</v>
      </c>
      <c r="AT1089" s="257">
        <f>_xll.qlIndexFixing($AU$1,AP1089,TRUE,_xll.ohTrigger(Trigger,Trigger1M))</f>
        <v>1.6121377763887893E-2</v>
      </c>
    </row>
    <row r="1090" spans="41:46" ht="11.25" customHeight="1" x14ac:dyDescent="0.25">
      <c r="AO1090" s="106" t="s">
        <v>83</v>
      </c>
      <c r="AP1090" s="105">
        <f>_xll.qlInterestRateIndexFixingDate(Currency&amp;"ibor"&amp;Tenor,AQ1090,Trigger)</f>
        <v>46941</v>
      </c>
      <c r="AQ1090" s="105">
        <f>_xll.qlCalendarAdvance(Calendar,AQ1089,AO1090,"f",,Trigger)</f>
        <v>46945</v>
      </c>
      <c r="AR1090" s="105">
        <f>_xll.qlInterestRateIndexMaturity(Currency&amp;"ibor"&amp;Tenor,AQ1090,Trigger)</f>
        <v>46976</v>
      </c>
      <c r="AS1090" s="257">
        <f>_xll.qlIndexFixing($AC$5,AP1090,TRUE,_xll.ohTrigger(Trigger,Trigger1M))</f>
        <v>1.6028600257768911E-2</v>
      </c>
      <c r="AT1090" s="257">
        <f>_xll.qlIndexFixing($AU$1,AP1090,TRUE,_xll.ohTrigger(Trigger,Trigger1M))</f>
        <v>1.6120133159202774E-2</v>
      </c>
    </row>
    <row r="1091" spans="41:46" ht="11.25" customHeight="1" x14ac:dyDescent="0.25">
      <c r="AO1091" s="106" t="s">
        <v>83</v>
      </c>
      <c r="AP1091" s="105">
        <f>_xll.qlInterestRateIndexFixingDate(Currency&amp;"ibor"&amp;Tenor,AQ1091,Trigger)</f>
        <v>46948</v>
      </c>
      <c r="AQ1091" s="105">
        <f>_xll.qlCalendarAdvance(Calendar,AQ1090,AO1091,"f",,Trigger)</f>
        <v>46952</v>
      </c>
      <c r="AR1091" s="105">
        <f>_xll.qlInterestRateIndexMaturity(Currency&amp;"ibor"&amp;Tenor,AQ1091,Trigger)</f>
        <v>46983</v>
      </c>
      <c r="AS1091" s="257">
        <f>_xll.qlIndexFixing($AC$5,AP1091,TRUE,_xll.ohTrigger(Trigger,Trigger1M))</f>
        <v>1.6048418945525632E-2</v>
      </c>
      <c r="AT1091" s="257">
        <f>_xll.qlIndexFixing($AU$1,AP1091,TRUE,_xll.ohTrigger(Trigger,Trigger1M))</f>
        <v>1.6118858449437935E-2</v>
      </c>
    </row>
    <row r="1092" spans="41:46" ht="11.25" customHeight="1" x14ac:dyDescent="0.25">
      <c r="AO1092" s="106" t="s">
        <v>83</v>
      </c>
      <c r="AP1092" s="105">
        <f>_xll.qlInterestRateIndexFixingDate(Currency&amp;"ibor"&amp;Tenor,AQ1092,Trigger)</f>
        <v>46955</v>
      </c>
      <c r="AQ1092" s="105">
        <f>_xll.qlCalendarAdvance(Calendar,AQ1091,AO1092,"f",,Trigger)</f>
        <v>46959</v>
      </c>
      <c r="AR1092" s="105">
        <f>_xll.qlInterestRateIndexMaturity(Currency&amp;"ibor"&amp;Tenor,AQ1092,Trigger)</f>
        <v>46990</v>
      </c>
      <c r="AS1092" s="257">
        <f>_xll.qlIndexFixing($AC$5,AP1092,TRUE,_xll.ohTrigger(Trigger,Trigger1M))</f>
        <v>1.6068237667056624E-2</v>
      </c>
      <c r="AT1092" s="257">
        <f>_xll.qlIndexFixing($AU$1,AP1092,TRUE,_xll.ohTrigger(Trigger,Trigger1M))</f>
        <v>1.611755402233225E-2</v>
      </c>
    </row>
    <row r="1093" spans="41:46" ht="11.25" customHeight="1" x14ac:dyDescent="0.25">
      <c r="AO1093" s="106" t="s">
        <v>83</v>
      </c>
      <c r="AP1093" s="105">
        <f>_xll.qlInterestRateIndexFixingDate(Currency&amp;"ibor"&amp;Tenor,AQ1093,Trigger)</f>
        <v>46962</v>
      </c>
      <c r="AQ1093" s="105">
        <f>_xll.qlCalendarAdvance(Calendar,AQ1092,AO1093,"f",,Trigger)</f>
        <v>46966</v>
      </c>
      <c r="AR1093" s="105">
        <f>_xll.qlInterestRateIndexMaturity(Currency&amp;"ibor"&amp;Tenor,AQ1093,Trigger)</f>
        <v>46997</v>
      </c>
      <c r="AS1093" s="257">
        <f>_xll.qlIndexFixing($AC$5,AP1093,TRUE,_xll.ohTrigger(Trigger,Trigger1M))</f>
        <v>1.6088056422364466E-2</v>
      </c>
      <c r="AT1093" s="257">
        <f>_xll.qlIndexFixing($AU$1,AP1093,TRUE,_xll.ohTrigger(Trigger,Trigger1M))</f>
        <v>1.611622026562717E-2</v>
      </c>
    </row>
    <row r="1094" spans="41:46" ht="11.25" customHeight="1" x14ac:dyDescent="0.25">
      <c r="AO1094" s="106" t="s">
        <v>83</v>
      </c>
      <c r="AP1094" s="105">
        <f>_xll.qlInterestRateIndexFixingDate(Currency&amp;"ibor"&amp;Tenor,AQ1094,Trigger)</f>
        <v>46969</v>
      </c>
      <c r="AQ1094" s="105">
        <f>_xll.qlCalendarAdvance(Calendar,AQ1093,AO1094,"f",,Trigger)</f>
        <v>46973</v>
      </c>
      <c r="AR1094" s="105">
        <f>_xll.qlInterestRateIndexMaturity(Currency&amp;"ibor"&amp;Tenor,AQ1094,Trigger)</f>
        <v>47004</v>
      </c>
      <c r="AS1094" s="257">
        <f>_xll.qlIndexFixing($AC$5,AP1094,TRUE,_xll.ohTrigger(Trigger,Trigger1M))</f>
        <v>1.6107875211449164E-2</v>
      </c>
      <c r="AT1094" s="257">
        <f>_xll.qlIndexFixing($AU$1,AP1094,TRUE,_xll.ohTrigger(Trigger,Trigger1M))</f>
        <v>1.611485756705899E-2</v>
      </c>
    </row>
    <row r="1095" spans="41:46" ht="11.25" customHeight="1" x14ac:dyDescent="0.25">
      <c r="AO1095" s="106" t="s">
        <v>83</v>
      </c>
      <c r="AP1095" s="105">
        <f>_xll.qlInterestRateIndexFixingDate(Currency&amp;"ibor"&amp;Tenor,AQ1095,Trigger)</f>
        <v>46976</v>
      </c>
      <c r="AQ1095" s="105">
        <f>_xll.qlCalendarAdvance(Calendar,AQ1094,AO1095,"f",,Trigger)</f>
        <v>46980</v>
      </c>
      <c r="AR1095" s="105">
        <f>_xll.qlInterestRateIndexMaturity(Currency&amp;"ibor"&amp;Tenor,AQ1095,Trigger)</f>
        <v>47011</v>
      </c>
      <c r="AS1095" s="257">
        <f>_xll.qlIndexFixing($AC$5,AP1095,TRUE,_xll.ohTrigger(Trigger,Trigger1M))</f>
        <v>1.6127694034308134E-2</v>
      </c>
      <c r="AT1095" s="257">
        <f>_xll.qlIndexFixing($AU$1,AP1095,TRUE,_xll.ohTrigger(Trigger,Trigger1M))</f>
        <v>1.611346631437174E-2</v>
      </c>
    </row>
    <row r="1096" spans="41:46" ht="11.25" customHeight="1" x14ac:dyDescent="0.25">
      <c r="AO1096" s="106" t="s">
        <v>83</v>
      </c>
      <c r="AP1096" s="105">
        <f>_xll.qlInterestRateIndexFixingDate(Currency&amp;"ibor"&amp;Tenor,AQ1096,Trigger)</f>
        <v>46983</v>
      </c>
      <c r="AQ1096" s="105">
        <f>_xll.qlCalendarAdvance(Calendar,AQ1095,AO1096,"f",,Trigger)</f>
        <v>46987</v>
      </c>
      <c r="AR1096" s="105">
        <f>_xll.qlInterestRateIndexMaturity(Currency&amp;"ibor"&amp;Tenor,AQ1096,Trigger)</f>
        <v>47018</v>
      </c>
      <c r="AS1096" s="257">
        <f>_xll.qlIndexFixing($AC$5,AP1096,TRUE,_xll.ohTrigger(Trigger,Trigger1M))</f>
        <v>1.6147512890943957E-2</v>
      </c>
      <c r="AT1096" s="257">
        <f>_xll.qlIndexFixing($AU$1,AP1096,TRUE,_xll.ohTrigger(Trigger,Trigger1M))</f>
        <v>1.6112046895299138E-2</v>
      </c>
    </row>
    <row r="1097" spans="41:46" ht="11.25" customHeight="1" x14ac:dyDescent="0.25">
      <c r="AO1097" s="106" t="s">
        <v>83</v>
      </c>
      <c r="AP1097" s="105">
        <f>_xll.qlInterestRateIndexFixingDate(Currency&amp;"ibor"&amp;Tenor,AQ1097,Trigger)</f>
        <v>46990</v>
      </c>
      <c r="AQ1097" s="105">
        <f>_xll.qlCalendarAdvance(Calendar,AQ1096,AO1097,"f",,Trigger)</f>
        <v>46994</v>
      </c>
      <c r="AR1097" s="105">
        <f>_xll.qlInterestRateIndexMaturity(Currency&amp;"ibor"&amp;Tenor,AQ1097,Trigger)</f>
        <v>47025</v>
      </c>
      <c r="AS1097" s="257">
        <f>_xll.qlIndexFixing($AC$5,AP1097,TRUE,_xll.ohTrigger(Trigger,Trigger1M))</f>
        <v>1.6167331781354054E-2</v>
      </c>
      <c r="AT1097" s="257">
        <f>_xll.qlIndexFixing($AU$1,AP1097,TRUE,_xll.ohTrigger(Trigger,Trigger1M))</f>
        <v>1.6110599697587793E-2</v>
      </c>
    </row>
    <row r="1098" spans="41:46" ht="11.25" customHeight="1" x14ac:dyDescent="0.25">
      <c r="AO1098" s="106" t="s">
        <v>83</v>
      </c>
      <c r="AP1098" s="105">
        <f>_xll.qlInterestRateIndexFixingDate(Currency&amp;"ibor"&amp;Tenor,AQ1098,Trigger)</f>
        <v>46997</v>
      </c>
      <c r="AQ1098" s="105">
        <f>_xll.qlCalendarAdvance(Calendar,AQ1097,AO1098,"f",,Trigger)</f>
        <v>47001</v>
      </c>
      <c r="AR1098" s="105">
        <f>_xll.qlInterestRateIndexMaturity(Currency&amp;"ibor"&amp;Tenor,AQ1098,Trigger)</f>
        <v>47031</v>
      </c>
      <c r="AS1098" s="257">
        <f>_xll.qlIndexFixing($AC$5,AP1098,TRUE,_xll.ohTrigger(Trigger,Trigger1M))</f>
        <v>1.6185371382996472E-2</v>
      </c>
      <c r="AT1098" s="257">
        <f>_xll.qlIndexFixing($AU$1,AP1098,TRUE,_xll.ohTrigger(Trigger,Trigger1M))</f>
        <v>1.6108872483957093E-2</v>
      </c>
    </row>
    <row r="1099" spans="41:46" ht="11.25" customHeight="1" x14ac:dyDescent="0.25">
      <c r="AO1099" s="106" t="s">
        <v>83</v>
      </c>
      <c r="AP1099" s="105">
        <f>_xll.qlInterestRateIndexFixingDate(Currency&amp;"ibor"&amp;Tenor,AQ1099,Trigger)</f>
        <v>47004</v>
      </c>
      <c r="AQ1099" s="105">
        <f>_xll.qlCalendarAdvance(Calendar,AQ1098,AO1099,"f",,Trigger)</f>
        <v>47008</v>
      </c>
      <c r="AR1099" s="105">
        <f>_xll.qlInterestRateIndexMaturity(Currency&amp;"ibor"&amp;Tenor,AQ1099,Trigger)</f>
        <v>47038</v>
      </c>
      <c r="AS1099" s="257">
        <f>_xll.qlIndexFixing($AC$5,AP1099,TRUE,_xll.ohTrigger(Trigger,Trigger1M))</f>
        <v>1.6205189447580537E-2</v>
      </c>
      <c r="AT1099" s="257">
        <f>_xll.qlIndexFixing($AU$1,AP1099,TRUE,_xll.ohTrigger(Trigger,Trigger1M))</f>
        <v>1.6107372855064028E-2</v>
      </c>
    </row>
    <row r="1100" spans="41:46" ht="11.25" customHeight="1" x14ac:dyDescent="0.25">
      <c r="AO1100" s="106" t="s">
        <v>83</v>
      </c>
      <c r="AP1100" s="105">
        <f>_xll.qlInterestRateIndexFixingDate(Currency&amp;"ibor"&amp;Tenor,AQ1100,Trigger)</f>
        <v>47011</v>
      </c>
      <c r="AQ1100" s="105">
        <f>_xll.qlCalendarAdvance(Calendar,AQ1099,AO1100,"f",,Trigger)</f>
        <v>47015</v>
      </c>
      <c r="AR1100" s="105">
        <f>_xll.qlInterestRateIndexMaturity(Currency&amp;"ibor"&amp;Tenor,AQ1100,Trigger)</f>
        <v>47045</v>
      </c>
      <c r="AS1100" s="257">
        <f>_xll.qlIndexFixing($AC$5,AP1100,TRUE,_xll.ohTrigger(Trigger,Trigger1M))</f>
        <v>1.6225007544847792E-2</v>
      </c>
      <c r="AT1100" s="257">
        <f>_xll.qlIndexFixing($AU$1,AP1100,TRUE,_xll.ohTrigger(Trigger,Trigger1M))</f>
        <v>1.6105846584234307E-2</v>
      </c>
    </row>
    <row r="1101" spans="41:46" ht="11.25" customHeight="1" x14ac:dyDescent="0.25">
      <c r="AO1101" s="106" t="s">
        <v>83</v>
      </c>
      <c r="AP1101" s="105">
        <f>_xll.qlInterestRateIndexFixingDate(Currency&amp;"ibor"&amp;Tenor,AQ1101,Trigger)</f>
        <v>47018</v>
      </c>
      <c r="AQ1101" s="105">
        <f>_xll.qlCalendarAdvance(Calendar,AQ1100,AO1101,"f",,Trigger)</f>
        <v>47022</v>
      </c>
      <c r="AR1101" s="105">
        <f>_xll.qlInterestRateIndexMaturity(Currency&amp;"ibor"&amp;Tenor,AQ1101,Trigger)</f>
        <v>47052</v>
      </c>
      <c r="AS1101" s="257">
        <f>_xll.qlIndexFixing($AC$5,AP1101,TRUE,_xll.ohTrigger(Trigger,Trigger1M))</f>
        <v>1.6244825674798236E-2</v>
      </c>
      <c r="AT1101" s="257">
        <f>_xll.qlIndexFixing($AU$1,AP1101,TRUE,_xll.ohTrigger(Trigger,Trigger1M))</f>
        <v>1.6104294059195112E-2</v>
      </c>
    </row>
    <row r="1102" spans="41:46" ht="11.25" customHeight="1" x14ac:dyDescent="0.25">
      <c r="AO1102" s="106" t="s">
        <v>83</v>
      </c>
      <c r="AP1102" s="105">
        <f>_xll.qlInterestRateIndexFixingDate(Currency&amp;"ibor"&amp;Tenor,AQ1102,Trigger)</f>
        <v>47025</v>
      </c>
      <c r="AQ1102" s="105">
        <f>_xll.qlCalendarAdvance(Calendar,AQ1101,AO1102,"f",,Trigger)</f>
        <v>47029</v>
      </c>
      <c r="AR1102" s="105">
        <f>_xll.qlInterestRateIndexMaturity(Currency&amp;"ibor"&amp;Tenor,AQ1102,Trigger)</f>
        <v>47060</v>
      </c>
      <c r="AS1102" s="257">
        <f>_xll.qlIndexFixing($AC$5,AP1102,TRUE,_xll.ohTrigger(Trigger,Trigger1M))</f>
        <v>1.626642674007021E-2</v>
      </c>
      <c r="AT1102" s="257">
        <f>_xll.qlIndexFixing($AU$1,AP1102,TRUE,_xll.ohTrigger(Trigger,Trigger1M))</f>
        <v>1.6102960600284683E-2</v>
      </c>
    </row>
    <row r="1103" spans="41:46" ht="11.25" customHeight="1" x14ac:dyDescent="0.25">
      <c r="AO1103" s="106" t="s">
        <v>83</v>
      </c>
      <c r="AP1103" s="105">
        <f>_xll.qlInterestRateIndexFixingDate(Currency&amp;"ibor"&amp;Tenor,AQ1103,Trigger)</f>
        <v>47032</v>
      </c>
      <c r="AQ1103" s="105">
        <f>_xll.qlCalendarAdvance(Calendar,AQ1102,AO1103,"f",,Trigger)</f>
        <v>47036</v>
      </c>
      <c r="AR1103" s="105">
        <f>_xll.qlInterestRateIndexMaturity(Currency&amp;"ibor"&amp;Tenor,AQ1103,Trigger)</f>
        <v>47067</v>
      </c>
      <c r="AS1103" s="257">
        <f>_xll.qlIndexFixing($AC$5,AP1103,TRUE,_xll.ohTrigger(Trigger,Trigger1M))</f>
        <v>1.6286245833141422E-2</v>
      </c>
      <c r="AT1103" s="257">
        <f>_xll.qlIndexFixing($AU$1,AP1103,TRUE,_xll.ohTrigger(Trigger,Trigger1M))</f>
        <v>1.6101354873252052E-2</v>
      </c>
    </row>
    <row r="1104" spans="41:46" ht="11.25" customHeight="1" x14ac:dyDescent="0.25">
      <c r="AO1104" s="106" t="s">
        <v>83</v>
      </c>
      <c r="AP1104" s="105">
        <f>_xll.qlInterestRateIndexFixingDate(Currency&amp;"ibor"&amp;Tenor,AQ1104,Trigger)</f>
        <v>47039</v>
      </c>
      <c r="AQ1104" s="105">
        <f>_xll.qlCalendarAdvance(Calendar,AQ1103,AO1104,"f",,Trigger)</f>
        <v>47043</v>
      </c>
      <c r="AR1104" s="105">
        <f>_xll.qlInterestRateIndexMaturity(Currency&amp;"ibor"&amp;Tenor,AQ1104,Trigger)</f>
        <v>47074</v>
      </c>
      <c r="AS1104" s="257">
        <f>_xll.qlIndexFixing($AC$5,AP1104,TRUE,_xll.ohTrigger(Trigger,Trigger1M))</f>
        <v>1.6306064959989486E-2</v>
      </c>
      <c r="AT1104" s="257">
        <f>_xll.qlIndexFixing($AU$1,AP1104,TRUE,_xll.ohTrigger(Trigger,Trigger1M))</f>
        <v>1.6099724081755373E-2</v>
      </c>
    </row>
    <row r="1105" spans="41:46" ht="11.25" customHeight="1" x14ac:dyDescent="0.25">
      <c r="AO1105" s="106" t="s">
        <v>83</v>
      </c>
      <c r="AP1105" s="105">
        <f>_xll.qlInterestRateIndexFixingDate(Currency&amp;"ibor"&amp;Tenor,AQ1105,Trigger)</f>
        <v>47046</v>
      </c>
      <c r="AQ1105" s="105">
        <f>_xll.qlCalendarAdvance(Calendar,AQ1104,AO1105,"f",,Trigger)</f>
        <v>47050</v>
      </c>
      <c r="AR1105" s="105">
        <f>_xll.qlInterestRateIndexMaturity(Currency&amp;"ibor"&amp;Tenor,AQ1105,Trigger)</f>
        <v>47081</v>
      </c>
      <c r="AS1105" s="257">
        <f>_xll.qlIndexFixing($AC$5,AP1105,TRUE,_xll.ohTrigger(Trigger,Trigger1M))</f>
        <v>1.6325884120616977E-2</v>
      </c>
      <c r="AT1105" s="257">
        <f>_xll.qlIndexFixing($AU$1,AP1105,TRUE,_xll.ohTrigger(Trigger,Trigger1M))</f>
        <v>1.6098068613533509E-2</v>
      </c>
    </row>
    <row r="1106" spans="41:46" ht="11.25" customHeight="1" x14ac:dyDescent="0.25">
      <c r="AO1106" s="106" t="s">
        <v>83</v>
      </c>
      <c r="AP1106" s="105">
        <f>_xll.qlInterestRateIndexFixingDate(Currency&amp;"ibor"&amp;Tenor,AQ1106,Trigger)</f>
        <v>47053</v>
      </c>
      <c r="AQ1106" s="105">
        <f>_xll.qlCalendarAdvance(Calendar,AQ1105,AO1106,"f",,Trigger)</f>
        <v>47057</v>
      </c>
      <c r="AR1106" s="105">
        <f>_xll.qlInterestRateIndexMaturity(Currency&amp;"ibor"&amp;Tenor,AQ1106,Trigger)</f>
        <v>47087</v>
      </c>
      <c r="AS1106" s="257">
        <f>_xll.qlIndexFixing($AC$5,AP1106,TRUE,_xll.ohTrigger(Trigger,Trigger1M))</f>
        <v>1.634391681484626E-2</v>
      </c>
      <c r="AT1106" s="257">
        <f>_xll.qlIndexFixing($AU$1,AP1106,TRUE,_xll.ohTrigger(Trigger,Trigger1M))</f>
        <v>1.609615119108998E-2</v>
      </c>
    </row>
    <row r="1107" spans="41:46" ht="11.25" customHeight="1" x14ac:dyDescent="0.25">
      <c r="AO1107" s="106" t="s">
        <v>83</v>
      </c>
      <c r="AP1107" s="105">
        <f>_xll.qlInterestRateIndexFixingDate(Currency&amp;"ibor"&amp;Tenor,AQ1107,Trigger)</f>
        <v>47060</v>
      </c>
      <c r="AQ1107" s="105">
        <f>_xll.qlCalendarAdvance(Calendar,AQ1106,AO1107,"f",,Trigger)</f>
        <v>47064</v>
      </c>
      <c r="AR1107" s="105">
        <f>_xll.qlInterestRateIndexMaturity(Currency&amp;"ibor"&amp;Tenor,AQ1107,Trigger)</f>
        <v>47094</v>
      </c>
      <c r="AS1107" s="257">
        <f>_xll.qlIndexFixing($AC$5,AP1107,TRUE,_xll.ohTrigger(Trigger,Trigger1M))</f>
        <v>1.6363735140914493E-2</v>
      </c>
      <c r="AT1107" s="257">
        <f>_xll.qlIndexFixing($AU$1,AP1107,TRUE,_xll.ohTrigger(Trigger,Trigger1M))</f>
        <v>1.6094449282939571E-2</v>
      </c>
    </row>
    <row r="1108" spans="41:46" ht="11.25" customHeight="1" x14ac:dyDescent="0.25">
      <c r="AO1108" s="106" t="s">
        <v>83</v>
      </c>
      <c r="AP1108" s="105">
        <f>_xll.qlInterestRateIndexFixingDate(Currency&amp;"ibor"&amp;Tenor,AQ1108,Trigger)</f>
        <v>47067</v>
      </c>
      <c r="AQ1108" s="105">
        <f>_xll.qlCalendarAdvance(Calendar,AQ1107,AO1108,"f",,Trigger)</f>
        <v>47071</v>
      </c>
      <c r="AR1108" s="105">
        <f>_xll.qlInterestRateIndexMaturity(Currency&amp;"ibor"&amp;Tenor,AQ1108,Trigger)</f>
        <v>47101</v>
      </c>
      <c r="AS1108" s="257">
        <f>_xll.qlIndexFixing($AC$5,AP1108,TRUE,_xll.ohTrigger(Trigger,Trigger1M))</f>
        <v>1.6383553499665915E-2</v>
      </c>
      <c r="AT1108" s="257">
        <f>_xll.qlIndexFixing($AU$1,AP1108,TRUE,_xll.ohTrigger(Trigger,Trigger1M))</f>
        <v>1.6092723834630007E-2</v>
      </c>
    </row>
    <row r="1109" spans="41:46" ht="11.25" customHeight="1" x14ac:dyDescent="0.25">
      <c r="AO1109" s="106" t="s">
        <v>83</v>
      </c>
      <c r="AP1109" s="105">
        <f>_xll.qlInterestRateIndexFixingDate(Currency&amp;"ibor"&amp;Tenor,AQ1109,Trigger)</f>
        <v>47074</v>
      </c>
      <c r="AQ1109" s="105">
        <f>_xll.qlCalendarAdvance(Calendar,AQ1108,AO1109,"f",,Trigger)</f>
        <v>47078</v>
      </c>
      <c r="AR1109" s="105">
        <f>_xll.qlInterestRateIndexMaturity(Currency&amp;"ibor"&amp;Tenor,AQ1109,Trigger)</f>
        <v>47108</v>
      </c>
      <c r="AS1109" s="257">
        <f>_xll.qlIndexFixing($AC$5,AP1109,TRUE,_xll.ohTrigger(Trigger,Trigger1M))</f>
        <v>1.6403371891105856E-2</v>
      </c>
      <c r="AT1109" s="257">
        <f>_xll.qlIndexFixing($AU$1,AP1109,TRUE,_xll.ohTrigger(Trigger,Trigger1M))</f>
        <v>1.6090975233885807E-2</v>
      </c>
    </row>
    <row r="1110" spans="41:46" ht="11.25" customHeight="1" x14ac:dyDescent="0.25">
      <c r="AO1110" s="106" t="s">
        <v>83</v>
      </c>
      <c r="AP1110" s="105">
        <f>_xll.qlInterestRateIndexFixingDate(Currency&amp;"ibor"&amp;Tenor,AQ1110,Trigger)</f>
        <v>47081</v>
      </c>
      <c r="AQ1110" s="105">
        <f>_xll.qlCalendarAdvance(Calendar,AQ1109,AO1110,"f",,Trigger)</f>
        <v>47085</v>
      </c>
      <c r="AR1110" s="105">
        <f>_xll.qlInterestRateIndexMaturity(Currency&amp;"ibor"&amp;Tenor,AQ1110,Trigger)</f>
        <v>47115</v>
      </c>
      <c r="AS1110" s="257">
        <f>_xll.qlIndexFixing($AC$5,AP1110,TRUE,_xll.ohTrigger(Trigger,Trigger1M))</f>
        <v>1.6423190315231651E-2</v>
      </c>
      <c r="AT1110" s="257">
        <f>_xll.qlIndexFixing($AU$1,AP1110,TRUE,_xll.ohTrigger(Trigger,Trigger1M))</f>
        <v>1.6089203868420832E-2</v>
      </c>
    </row>
    <row r="1111" spans="41:46" ht="11.25" customHeight="1" x14ac:dyDescent="0.25">
      <c r="AO1111" s="106" t="s">
        <v>83</v>
      </c>
      <c r="AP1111" s="105">
        <f>_xll.qlInterestRateIndexFixingDate(Currency&amp;"ibor"&amp;Tenor,AQ1111,Trigger)</f>
        <v>47088</v>
      </c>
      <c r="AQ1111" s="105">
        <f>_xll.qlCalendarAdvance(Calendar,AQ1110,AO1111,"f",,Trigger)</f>
        <v>47092</v>
      </c>
      <c r="AR1111" s="105">
        <f>_xll.qlInterestRateIndexMaturity(Currency&amp;"ibor"&amp;Tenor,AQ1111,Trigger)</f>
        <v>47123</v>
      </c>
      <c r="AS1111" s="257">
        <f>_xll.qlIndexFixing($AC$5,AP1111,TRUE,_xll.ohTrigger(Trigger,Trigger1M))</f>
        <v>1.6444799793693256E-2</v>
      </c>
      <c r="AT1111" s="257">
        <f>_xll.qlIndexFixing($AU$1,AP1111,TRUE,_xll.ohTrigger(Trigger,Trigger1M))</f>
        <v>1.6087639306389158E-2</v>
      </c>
    </row>
    <row r="1112" spans="41:46" ht="11.25" customHeight="1" x14ac:dyDescent="0.25">
      <c r="AO1112" s="106" t="s">
        <v>83</v>
      </c>
      <c r="AP1112" s="105">
        <f>_xll.qlInterestRateIndexFixingDate(Currency&amp;"ibor"&amp;Tenor,AQ1112,Trigger)</f>
        <v>47095</v>
      </c>
      <c r="AQ1112" s="105">
        <f>_xll.qlCalendarAdvance(Calendar,AQ1111,AO1112,"f",,Trigger)</f>
        <v>47099</v>
      </c>
      <c r="AR1112" s="105">
        <f>_xll.qlInterestRateIndexMaturity(Currency&amp;"ibor"&amp;Tenor,AQ1112,Trigger)</f>
        <v>47130</v>
      </c>
      <c r="AS1112" s="257">
        <f>_xll.qlIndexFixing($AC$5,AP1112,TRUE,_xll.ohTrigger(Trigger,Trigger1M))</f>
        <v>1.6464619190758714E-2</v>
      </c>
      <c r="AT1112" s="257">
        <f>_xll.qlIndexFixing($AU$1,AP1112,TRUE,_xll.ohTrigger(Trigger,Trigger1M))</f>
        <v>1.6085821957792387E-2</v>
      </c>
    </row>
    <row r="1113" spans="41:46" ht="11.25" customHeight="1" x14ac:dyDescent="0.25">
      <c r="AO1113" s="106" t="s">
        <v>83</v>
      </c>
      <c r="AP1113" s="105">
        <f>_xll.qlInterestRateIndexFixingDate(Currency&amp;"ibor"&amp;Tenor,AQ1113,Trigger)</f>
        <v>47102</v>
      </c>
      <c r="AQ1113" s="105">
        <f>_xll.qlCalendarAdvance(Calendar,AQ1112,AO1113,"f",,Trigger)</f>
        <v>47106</v>
      </c>
      <c r="AR1113" s="105">
        <f>_xll.qlInterestRateIndexMaturity(Currency&amp;"ibor"&amp;Tenor,AQ1113,Trigger)</f>
        <v>47137</v>
      </c>
      <c r="AS1113" s="257">
        <f>_xll.qlIndexFixing($AC$5,AP1113,TRUE,_xll.ohTrigger(Trigger,Trigger1M))</f>
        <v>1.6484438621603606E-2</v>
      </c>
      <c r="AT1113" s="257">
        <f>_xll.qlIndexFixing($AU$1,AP1113,TRUE,_xll.ohTrigger(Trigger,Trigger1M))</f>
        <v>1.608398303438658E-2</v>
      </c>
    </row>
    <row r="1114" spans="41:46" ht="11.25" customHeight="1" x14ac:dyDescent="0.25">
      <c r="AO1114" s="106" t="s">
        <v>83</v>
      </c>
      <c r="AP1114" s="105">
        <f>_xll.qlInterestRateIndexFixingDate(Currency&amp;"ibor"&amp;Tenor,AQ1114,Trigger)</f>
        <v>47108</v>
      </c>
      <c r="AQ1114" s="105">
        <f>_xll.qlCalendarAdvance(Calendar,AQ1113,AO1114,"f",,Trigger)</f>
        <v>47114</v>
      </c>
      <c r="AR1114" s="105">
        <f>_xll.qlInterestRateIndexMaturity(Currency&amp;"ibor"&amp;Tenor,AQ1114,Trigger)</f>
        <v>47147</v>
      </c>
      <c r="AS1114" s="257">
        <f>_xll.qlIndexFixing($AC$5,AP1114,TRUE,_xll.ohTrigger(Trigger,Trigger1M))</f>
        <v>1.651067762085083E-2</v>
      </c>
      <c r="AT1114" s="257">
        <f>_xll.qlIndexFixing($AU$1,AP1114,TRUE,_xll.ohTrigger(Trigger,Trigger1M))</f>
        <v>1.6082303446308576E-2</v>
      </c>
    </row>
    <row r="1115" spans="41:46" ht="11.25" customHeight="1" x14ac:dyDescent="0.25">
      <c r="AO1115" s="106" t="s">
        <v>83</v>
      </c>
      <c r="AP1115" s="105">
        <f>_xll.qlInterestRateIndexFixingDate(Currency&amp;"ibor"&amp;Tenor,AQ1115,Trigger)</f>
        <v>47116</v>
      </c>
      <c r="AQ1115" s="105">
        <f>_xll.qlCalendarAdvance(Calendar,AQ1114,AO1115,"f",,Trigger)</f>
        <v>47121</v>
      </c>
      <c r="AR1115" s="105">
        <f>_xll.qlInterestRateIndexMaturity(Currency&amp;"ibor"&amp;Tenor,AQ1115,Trigger)</f>
        <v>47154</v>
      </c>
      <c r="AS1115" s="257">
        <f>_xll.qlIndexFixing($AC$5,AP1115,TRUE,_xll.ohTrigger(Trigger,Trigger1M))</f>
        <v>1.6530498946660609E-2</v>
      </c>
      <c r="AT1115" s="257">
        <f>_xll.qlIndexFixing($AU$1,AP1115,TRUE,_xll.ohTrigger(Trigger,Trigger1M))</f>
        <v>1.6080416538800758E-2</v>
      </c>
    </row>
    <row r="1116" spans="41:46" ht="11.25" customHeight="1" x14ac:dyDescent="0.25">
      <c r="AO1116" s="106" t="s">
        <v>83</v>
      </c>
      <c r="AP1116" s="105">
        <f>_xll.qlInterestRateIndexFixingDate(Currency&amp;"ibor"&amp;Tenor,AQ1116,Trigger)</f>
        <v>47126</v>
      </c>
      <c r="AQ1116" s="105">
        <f>_xll.qlCalendarAdvance(Calendar,AQ1115,AO1116,"f",,Trigger)</f>
        <v>47128</v>
      </c>
      <c r="AR1116" s="105">
        <f>_xll.qlInterestRateIndexMaturity(Currency&amp;"ibor"&amp;Tenor,AQ1116,Trigger)</f>
        <v>47161</v>
      </c>
      <c r="AS1116" s="257">
        <f>_xll.qlIndexFixing($AC$5,AP1116,TRUE,_xll.ohTrigger(Trigger,Trigger1M))</f>
        <v>1.6550320308431926E-2</v>
      </c>
      <c r="AT1116" s="257">
        <f>_xll.qlIndexFixing($AU$1,AP1116,TRUE,_xll.ohTrigger(Trigger,Trigger1M))</f>
        <v>1.6078509328687283E-2</v>
      </c>
    </row>
    <row r="1117" spans="41:46" ht="11.25" customHeight="1" x14ac:dyDescent="0.25">
      <c r="AO1117" s="106" t="s">
        <v>83</v>
      </c>
      <c r="AP1117" s="105">
        <f>_xll.qlInterestRateIndexFixingDate(Currency&amp;"ibor"&amp;Tenor,AQ1117,Trigger)</f>
        <v>47133</v>
      </c>
      <c r="AQ1117" s="105">
        <f>_xll.qlCalendarAdvance(Calendar,AQ1116,AO1117,"f",,Trigger)</f>
        <v>47135</v>
      </c>
      <c r="AR1117" s="105">
        <f>_xll.qlInterestRateIndexMaturity(Currency&amp;"ibor"&amp;Tenor,AQ1117,Trigger)</f>
        <v>47168</v>
      </c>
      <c r="AS1117" s="257">
        <f>_xll.qlIndexFixing($AC$5,AP1117,TRUE,_xll.ohTrigger(Trigger,Trigger1M))</f>
        <v>1.6570141706164776E-2</v>
      </c>
      <c r="AT1117" s="257">
        <f>_xll.qlIndexFixing($AU$1,AP1117,TRUE,_xll.ohTrigger(Trigger,Trigger1M))</f>
        <v>1.6076582203740392E-2</v>
      </c>
    </row>
    <row r="1118" spans="41:46" ht="11.25" customHeight="1" x14ac:dyDescent="0.25">
      <c r="AO1118" s="106" t="s">
        <v>83</v>
      </c>
      <c r="AP1118" s="105">
        <f>_xll.qlInterestRateIndexFixingDate(Currency&amp;"ibor"&amp;Tenor,AQ1118,Trigger)</f>
        <v>47140</v>
      </c>
      <c r="AQ1118" s="105">
        <f>_xll.qlCalendarAdvance(Calendar,AQ1117,AO1118,"f",,Trigger)</f>
        <v>47142</v>
      </c>
      <c r="AR1118" s="105">
        <f>_xll.qlInterestRateIndexMaturity(Currency&amp;"ibor"&amp;Tenor,AQ1118,Trigger)</f>
        <v>47175</v>
      </c>
      <c r="AS1118" s="257">
        <f>_xll.qlIndexFixing($AC$5,AP1118,TRUE,_xll.ohTrigger(Trigger,Trigger1M))</f>
        <v>1.6589963139856743E-2</v>
      </c>
      <c r="AT1118" s="257">
        <f>_xll.qlIndexFixing($AU$1,AP1118,TRUE,_xll.ohTrigger(Trigger,Trigger1M))</f>
        <v>1.6074635551734738E-2</v>
      </c>
    </row>
    <row r="1119" spans="41:46" ht="11.25" customHeight="1" x14ac:dyDescent="0.25">
      <c r="AO1119" s="106" t="s">
        <v>83</v>
      </c>
      <c r="AP1119" s="105">
        <f>_xll.qlInterestRateIndexFixingDate(Currency&amp;"ibor"&amp;Tenor,AQ1119,Trigger)</f>
        <v>47147</v>
      </c>
      <c r="AQ1119" s="105">
        <f>_xll.qlCalendarAdvance(Calendar,AQ1118,AO1119,"f",,Trigger)</f>
        <v>47149</v>
      </c>
      <c r="AR1119" s="105">
        <f>_xll.qlInterestRateIndexMaturity(Currency&amp;"ibor"&amp;Tenor,AQ1119,Trigger)</f>
        <v>47177</v>
      </c>
      <c r="AS1119" s="257">
        <f>_xll.qlIndexFixing($AC$5,AP1119,TRUE,_xll.ohTrigger(Trigger,Trigger1M))</f>
        <v>1.6600792391466994E-2</v>
      </c>
      <c r="AT1119" s="257">
        <f>_xll.qlIndexFixing($AU$1,AP1119,TRUE,_xll.ohTrigger(Trigger,Trigger1M))</f>
        <v>1.6071585793041101E-2</v>
      </c>
    </row>
    <row r="1120" spans="41:46" ht="11.25" customHeight="1" x14ac:dyDescent="0.25">
      <c r="AO1120" s="106" t="s">
        <v>83</v>
      </c>
      <c r="AP1120" s="105">
        <f>_xll.qlInterestRateIndexFixingDate(Currency&amp;"ibor"&amp;Tenor,AQ1120,Trigger)</f>
        <v>47154</v>
      </c>
      <c r="AQ1120" s="105">
        <f>_xll.qlCalendarAdvance(Calendar,AQ1119,AO1120,"f",,Trigger)</f>
        <v>47156</v>
      </c>
      <c r="AR1120" s="105">
        <f>_xll.qlInterestRateIndexMaturity(Currency&amp;"ibor"&amp;Tenor,AQ1120,Trigger)</f>
        <v>47184</v>
      </c>
      <c r="AS1120" s="257">
        <f>_xll.qlIndexFixing($AC$5,AP1120,TRUE,_xll.ohTrigger(Trigger,Trigger1M))</f>
        <v>1.6620609314812143E-2</v>
      </c>
      <c r="AT1120" s="257">
        <f>_xll.qlIndexFixing($AU$1,AP1120,TRUE,_xll.ohTrigger(Trigger,Trigger1M))</f>
        <v>1.6069608243291431E-2</v>
      </c>
    </row>
    <row r="1121" spans="41:46" ht="11.25" customHeight="1" x14ac:dyDescent="0.25">
      <c r="AO1121" s="106" t="s">
        <v>83</v>
      </c>
      <c r="AP1121" s="105">
        <f>_xll.qlInterestRateIndexFixingDate(Currency&amp;"ibor"&amp;Tenor,AQ1121,Trigger)</f>
        <v>47161</v>
      </c>
      <c r="AQ1121" s="105">
        <f>_xll.qlCalendarAdvance(Calendar,AQ1120,AO1121,"f",,Trigger)</f>
        <v>47163</v>
      </c>
      <c r="AR1121" s="105">
        <f>_xll.qlInterestRateIndexMaturity(Currency&amp;"ibor"&amp;Tenor,AQ1121,Trigger)</f>
        <v>47191</v>
      </c>
      <c r="AS1121" s="257">
        <f>_xll.qlIndexFixing($AC$5,AP1121,TRUE,_xll.ohTrigger(Trigger,Trigger1M))</f>
        <v>1.6640426268664323E-2</v>
      </c>
      <c r="AT1121" s="257">
        <f>_xll.qlIndexFixing($AU$1,AP1121,TRUE,_xll.ohTrigger(Trigger,Trigger1M))</f>
        <v>1.6067612195381616E-2</v>
      </c>
    </row>
    <row r="1122" spans="41:46" ht="11.25" customHeight="1" x14ac:dyDescent="0.25">
      <c r="AO1122" s="106" t="s">
        <v>83</v>
      </c>
      <c r="AP1122" s="105">
        <f>_xll.qlInterestRateIndexFixingDate(Currency&amp;"ibor"&amp;Tenor,AQ1122,Trigger)</f>
        <v>47168</v>
      </c>
      <c r="AQ1122" s="105">
        <f>_xll.qlCalendarAdvance(Calendar,AQ1121,AO1122,"f",,Trigger)</f>
        <v>47170</v>
      </c>
      <c r="AR1122" s="105">
        <f>_xll.qlInterestRateIndexMaturity(Currency&amp;"ibor"&amp;Tenor,AQ1122,Trigger)</f>
        <v>47198</v>
      </c>
      <c r="AS1122" s="257">
        <f>_xll.qlIndexFixing($AC$5,AP1122,TRUE,_xll.ohTrigger(Trigger,Trigger1M))</f>
        <v>1.6660243253020672E-2</v>
      </c>
      <c r="AT1122" s="257">
        <f>_xll.qlIndexFixing($AU$1,AP1122,TRUE,_xll.ohTrigger(Trigger,Trigger1M))</f>
        <v>1.6065598036998679E-2</v>
      </c>
    </row>
    <row r="1123" spans="41:46" ht="11.25" customHeight="1" x14ac:dyDescent="0.25">
      <c r="AO1123" s="106" t="s">
        <v>83</v>
      </c>
      <c r="AP1123" s="105">
        <f>_xll.qlInterestRateIndexFixingDate(Currency&amp;"ibor"&amp;Tenor,AQ1123,Trigger)</f>
        <v>47175</v>
      </c>
      <c r="AQ1123" s="105">
        <f>_xll.qlCalendarAdvance(Calendar,AQ1122,AO1123,"f",,Trigger)</f>
        <v>47177</v>
      </c>
      <c r="AR1123" s="105">
        <f>_xll.qlInterestRateIndexMaturity(Currency&amp;"ibor"&amp;Tenor,AQ1123,Trigger)</f>
        <v>47206</v>
      </c>
      <c r="AS1123" s="257">
        <f>_xll.qlIndexFixing($AC$5,AP1123,TRUE,_xll.ohTrigger(Trigger,Trigger1M))</f>
        <v>1.668186209741376E-2</v>
      </c>
      <c r="AT1123" s="257">
        <f>_xll.qlIndexFixing($AU$1,AP1123,TRUE,_xll.ohTrigger(Trigger,Trigger1M))</f>
        <v>1.6063777750589783E-2</v>
      </c>
    </row>
    <row r="1124" spans="41:46" ht="11.25" customHeight="1" x14ac:dyDescent="0.25">
      <c r="AO1124" s="106" t="s">
        <v>83</v>
      </c>
      <c r="AP1124" s="105">
        <f>_xll.qlInterestRateIndexFixingDate(Currency&amp;"ibor"&amp;Tenor,AQ1124,Trigger)</f>
        <v>47182</v>
      </c>
      <c r="AQ1124" s="105">
        <f>_xll.qlCalendarAdvance(Calendar,AQ1123,AO1124,"f",,Trigger)</f>
        <v>47184</v>
      </c>
      <c r="AR1124" s="105">
        <f>_xll.qlInterestRateIndexMaturity(Currency&amp;"ibor"&amp;Tenor,AQ1124,Trigger)</f>
        <v>47217</v>
      </c>
      <c r="AS1124" s="257">
        <f>_xll.qlIndexFixing($AC$5,AP1124,TRUE,_xll.ohTrigger(Trigger,Trigger1M))</f>
        <v>1.6708892497176595E-2</v>
      </c>
      <c r="AT1124" s="257">
        <f>_xll.qlIndexFixing($AU$1,AP1124,TRUE,_xll.ohTrigger(Trigger,Trigger1M))</f>
        <v>1.6062567286743764E-2</v>
      </c>
    </row>
    <row r="1125" spans="41:46" ht="11.25" customHeight="1" x14ac:dyDescent="0.25">
      <c r="AO1125" s="106" t="s">
        <v>83</v>
      </c>
      <c r="AP1125" s="105">
        <f>_xll.qlInterestRateIndexFixingDate(Currency&amp;"ibor"&amp;Tenor,AQ1125,Trigger)</f>
        <v>47189</v>
      </c>
      <c r="AQ1125" s="105">
        <f>_xll.qlCalendarAdvance(Calendar,AQ1124,AO1125,"f",,Trigger)</f>
        <v>47191</v>
      </c>
      <c r="AR1125" s="105">
        <f>_xll.qlInterestRateIndexMaturity(Currency&amp;"ibor"&amp;Tenor,AQ1125,Trigger)</f>
        <v>47224</v>
      </c>
      <c r="AS1125" s="257">
        <f>_xll.qlIndexFixing($AC$5,AP1125,TRUE,_xll.ohTrigger(Trigger,Trigger1M))</f>
        <v>1.672871418258963E-2</v>
      </c>
      <c r="AT1125" s="257">
        <f>_xll.qlIndexFixing($AU$1,AP1125,TRUE,_xll.ohTrigger(Trigger,Trigger1M))</f>
        <v>1.6060494802961598E-2</v>
      </c>
    </row>
    <row r="1126" spans="41:46" ht="11.25" customHeight="1" x14ac:dyDescent="0.25">
      <c r="AO1126" s="106" t="s">
        <v>83</v>
      </c>
      <c r="AP1126" s="105">
        <f>_xll.qlInterestRateIndexFixingDate(Currency&amp;"ibor"&amp;Tenor,AQ1126,Trigger)</f>
        <v>47196</v>
      </c>
      <c r="AQ1126" s="105">
        <f>_xll.qlCalendarAdvance(Calendar,AQ1125,AO1126,"f",,Trigger)</f>
        <v>47198</v>
      </c>
      <c r="AR1126" s="105">
        <f>_xll.qlInterestRateIndexMaturity(Currency&amp;"ibor"&amp;Tenor,AQ1126,Trigger)</f>
        <v>47231</v>
      </c>
      <c r="AS1126" s="257">
        <f>_xll.qlIndexFixing($AC$5,AP1126,TRUE,_xll.ohTrigger(Trigger,Trigger1M))</f>
        <v>1.6748535903964201E-2</v>
      </c>
      <c r="AT1126" s="257">
        <f>_xll.qlIndexFixing($AU$1,AP1126,TRUE,_xll.ohTrigger(Trigger,Trigger1M))</f>
        <v>1.6058405894301006E-2</v>
      </c>
    </row>
    <row r="1127" spans="41:46" ht="11.25" customHeight="1" x14ac:dyDescent="0.25">
      <c r="AO1127" s="106" t="s">
        <v>83</v>
      </c>
      <c r="AP1127" s="105">
        <f>_xll.qlInterestRateIndexFixingDate(Currency&amp;"ibor"&amp;Tenor,AQ1127,Trigger)</f>
        <v>47203</v>
      </c>
      <c r="AQ1127" s="105">
        <f>_xll.qlCalendarAdvance(Calendar,AQ1126,AO1127,"f",,Trigger)</f>
        <v>47205</v>
      </c>
      <c r="AR1127" s="105">
        <f>_xll.qlInterestRateIndexMaturity(Currency&amp;"ibor"&amp;Tenor,AQ1127,Trigger)</f>
        <v>47238</v>
      </c>
      <c r="AS1127" s="257">
        <f>_xll.qlIndexFixing($AC$5,AP1127,TRUE,_xll.ohTrigger(Trigger,Trigger1M))</f>
        <v>1.6768357661300311E-2</v>
      </c>
      <c r="AT1127" s="257">
        <f>_xll.qlIndexFixing($AU$1,AP1127,TRUE,_xll.ohTrigger(Trigger,Trigger1M))</f>
        <v>1.6056300948531804E-2</v>
      </c>
    </row>
    <row r="1128" spans="41:46" ht="11.25" customHeight="1" x14ac:dyDescent="0.25">
      <c r="AO1128" s="106" t="s">
        <v>83</v>
      </c>
      <c r="AP1128" s="105">
        <f>_xll.qlInterestRateIndexFixingDate(Currency&amp;"ibor"&amp;Tenor,AQ1128,Trigger)</f>
        <v>47206</v>
      </c>
      <c r="AQ1128" s="105">
        <f>_xll.qlCalendarAdvance(Calendar,AQ1127,AO1128,"f",,Trigger)</f>
        <v>47212</v>
      </c>
      <c r="AR1128" s="105">
        <f>_xll.qlInterestRateIndexMaturity(Currency&amp;"ibor"&amp;Tenor,AQ1128,Trigger)</f>
        <v>47242</v>
      </c>
      <c r="AS1128" s="257">
        <f>_xll.qlIndexFixing($AC$5,AP1128,TRUE,_xll.ohTrigger(Trigger,Trigger1M))</f>
        <v>1.6782758829035238E-2</v>
      </c>
      <c r="AT1128" s="257">
        <f>_xll.qlIndexFixing($AU$1,AP1128,TRUE,_xll.ohTrigger(Trigger,Trigger1M))</f>
        <v>1.6053565140875747E-2</v>
      </c>
    </row>
    <row r="1129" spans="41:46" ht="11.25" customHeight="1" x14ac:dyDescent="0.25">
      <c r="AO1129" s="106" t="s">
        <v>83</v>
      </c>
      <c r="AP1129" s="105">
        <f>_xll.qlInterestRateIndexFixingDate(Currency&amp;"ibor"&amp;Tenor,AQ1129,Trigger)</f>
        <v>47217</v>
      </c>
      <c r="AQ1129" s="105">
        <f>_xll.qlCalendarAdvance(Calendar,AQ1128,AO1129,"f",,Trigger)</f>
        <v>47219</v>
      </c>
      <c r="AR1129" s="105">
        <f>_xll.qlInterestRateIndexMaturity(Currency&amp;"ibor"&amp;Tenor,AQ1129,Trigger)</f>
        <v>47249</v>
      </c>
      <c r="AS1129" s="257">
        <f>_xll.qlIndexFixing($AC$5,AP1129,TRUE,_xll.ohTrigger(Trigger,Trigger1M))</f>
        <v>1.6802577878873848E-2</v>
      </c>
      <c r="AT1129" s="257">
        <f>_xll.qlIndexFixing($AU$1,AP1129,TRUE,_xll.ohTrigger(Trigger,Trigger1M))</f>
        <v>1.6051432744656147E-2</v>
      </c>
    </row>
    <row r="1130" spans="41:46" ht="11.25" customHeight="1" x14ac:dyDescent="0.25">
      <c r="AO1130" s="106" t="s">
        <v>83</v>
      </c>
      <c r="AP1130" s="105">
        <f>_xll.qlInterestRateIndexFixingDate(Currency&amp;"ibor"&amp;Tenor,AQ1130,Trigger)</f>
        <v>47224</v>
      </c>
      <c r="AQ1130" s="105">
        <f>_xll.qlCalendarAdvance(Calendar,AQ1129,AO1130,"f",,Trigger)</f>
        <v>47226</v>
      </c>
      <c r="AR1130" s="105">
        <f>_xll.qlInterestRateIndexMaturity(Currency&amp;"ibor"&amp;Tenor,AQ1130,Trigger)</f>
        <v>47256</v>
      </c>
      <c r="AS1130" s="257">
        <f>_xll.qlIndexFixing($AC$5,AP1130,TRUE,_xll.ohTrigger(Trigger,Trigger1M))</f>
        <v>1.6822396961403641E-2</v>
      </c>
      <c r="AT1130" s="257">
        <f>_xll.qlIndexFixing($AU$1,AP1130,TRUE,_xll.ohTrigger(Trigger,Trigger1M))</f>
        <v>1.6049285393511248E-2</v>
      </c>
    </row>
    <row r="1131" spans="41:46" ht="11.25" customHeight="1" x14ac:dyDescent="0.25">
      <c r="AO1131" s="106" t="s">
        <v>83</v>
      </c>
      <c r="AP1131" s="105">
        <f>_xll.qlInterestRateIndexFixingDate(Currency&amp;"ibor"&amp;Tenor,AQ1131,Trigger)</f>
        <v>47231</v>
      </c>
      <c r="AQ1131" s="105">
        <f>_xll.qlCalendarAdvance(Calendar,AQ1130,AO1131,"f",,Trigger)</f>
        <v>47233</v>
      </c>
      <c r="AR1131" s="105">
        <f>_xll.qlInterestRateIndexMaturity(Currency&amp;"ibor"&amp;Tenor,AQ1131,Trigger)</f>
        <v>47263</v>
      </c>
      <c r="AS1131" s="257">
        <f>_xll.qlIndexFixing($AC$5,AP1131,TRUE,_xll.ohTrigger(Trigger,Trigger1M))</f>
        <v>1.6842216076619287E-2</v>
      </c>
      <c r="AT1131" s="257">
        <f>_xll.qlIndexFixing($AU$1,AP1131,TRUE,_xll.ohTrigger(Trigger,Trigger1M))</f>
        <v>1.6047123475160241E-2</v>
      </c>
    </row>
    <row r="1132" spans="41:46" ht="11.25" customHeight="1" x14ac:dyDescent="0.25">
      <c r="AO1132" s="106" t="s">
        <v>83</v>
      </c>
      <c r="AP1132" s="105">
        <f>_xll.qlInterestRateIndexFixingDate(Currency&amp;"ibor"&amp;Tenor,AQ1132,Trigger)</f>
        <v>47235</v>
      </c>
      <c r="AQ1132" s="105">
        <f>_xll.qlCalendarAdvance(Calendar,AQ1131,AO1132,"f",,Trigger)</f>
        <v>47240</v>
      </c>
      <c r="AR1132" s="105">
        <f>_xll.qlInterestRateIndexMaturity(Currency&amp;"ibor"&amp;Tenor,AQ1132,Trigger)</f>
        <v>47273</v>
      </c>
      <c r="AS1132" s="257">
        <f>_xll.qlIndexFixing($AC$5,AP1132,TRUE,_xll.ohTrigger(Trigger,Trigger1M))</f>
        <v>1.6867466987394216E-2</v>
      </c>
      <c r="AT1132" s="257">
        <f>_xll.qlIndexFixing($AU$1,AP1132,TRUE,_xll.ohTrigger(Trigger,Trigger1M))</f>
        <v>1.604554923505833E-2</v>
      </c>
    </row>
    <row r="1133" spans="41:46" ht="11.25" customHeight="1" x14ac:dyDescent="0.25">
      <c r="AO1133" s="106" t="s">
        <v>83</v>
      </c>
      <c r="AP1133" s="105">
        <f>_xll.qlInterestRateIndexFixingDate(Currency&amp;"ibor"&amp;Tenor,AQ1133,Trigger)</f>
        <v>47245</v>
      </c>
      <c r="AQ1133" s="105">
        <f>_xll.qlCalendarAdvance(Calendar,AQ1132,AO1133,"f",,Trigger)</f>
        <v>47247</v>
      </c>
      <c r="AR1133" s="105">
        <f>_xll.qlInterestRateIndexMaturity(Currency&amp;"ibor"&amp;Tenor,AQ1133,Trigger)</f>
        <v>47280</v>
      </c>
      <c r="AS1133" s="257">
        <f>_xll.qlIndexFixing($AC$5,AP1133,TRUE,_xll.ohTrigger(Trigger,Trigger1M))</f>
        <v>1.6692366017268385E-2</v>
      </c>
      <c r="AT1133" s="257">
        <f>_xll.qlIndexFixing($AU$1,AP1133,TRUE,_xll.ohTrigger(Trigger,Trigger1M))</f>
        <v>1.6043356209835092E-2</v>
      </c>
    </row>
    <row r="1134" spans="41:46" ht="11.25" customHeight="1" x14ac:dyDescent="0.25">
      <c r="AO1134" s="106" t="s">
        <v>83</v>
      </c>
      <c r="AP1134" s="105">
        <f>_xll.qlInterestRateIndexFixingDate(Currency&amp;"ibor"&amp;Tenor,AQ1134,Trigger)</f>
        <v>47252</v>
      </c>
      <c r="AQ1134" s="105">
        <f>_xll.qlCalendarAdvance(Calendar,AQ1133,AO1134,"f",,Trigger)</f>
        <v>47254</v>
      </c>
      <c r="AR1134" s="105">
        <f>_xll.qlInterestRateIndexMaturity(Currency&amp;"ibor"&amp;Tenor,AQ1134,Trigger)</f>
        <v>47287</v>
      </c>
      <c r="AS1134" s="257">
        <f>_xll.qlIndexFixing($AC$5,AP1134,TRUE,_xll.ohTrigger(Trigger,Trigger1M))</f>
        <v>1.6516735601910654E-2</v>
      </c>
      <c r="AT1134" s="257">
        <f>_xll.qlIndexFixing($AU$1,AP1134,TRUE,_xll.ohTrigger(Trigger,Trigger1M))</f>
        <v>1.6041149861894383E-2</v>
      </c>
    </row>
    <row r="1135" spans="41:46" ht="11.25" customHeight="1" x14ac:dyDescent="0.25">
      <c r="AO1135" s="106" t="s">
        <v>83</v>
      </c>
      <c r="AP1135" s="105">
        <f>_xll.qlInterestRateIndexFixingDate(Currency&amp;"ibor"&amp;Tenor,AQ1135,Trigger)</f>
        <v>47259</v>
      </c>
      <c r="AQ1135" s="105">
        <f>_xll.qlCalendarAdvance(Calendar,AQ1134,AO1135,"f",,Trigger)</f>
        <v>47261</v>
      </c>
      <c r="AR1135" s="105">
        <f>_xll.qlInterestRateIndexMaturity(Currency&amp;"ibor"&amp;Tenor,AQ1135,Trigger)</f>
        <v>47294</v>
      </c>
      <c r="AS1135" s="257">
        <f>_xll.qlIndexFixing($AC$5,AP1135,TRUE,_xll.ohTrigger(Trigger,Trigger1M))</f>
        <v>1.6340575766939321E-2</v>
      </c>
      <c r="AT1135" s="257">
        <f>_xll.qlIndexFixing($AU$1,AP1135,TRUE,_xll.ohTrigger(Trigger,Trigger1M))</f>
        <v>1.6038930579010856E-2</v>
      </c>
    </row>
    <row r="1136" spans="41:46" ht="11.25" customHeight="1" x14ac:dyDescent="0.25">
      <c r="AO1136" s="106" t="s">
        <v>83</v>
      </c>
      <c r="AP1136" s="105">
        <f>_xll.qlInterestRateIndexFixingDate(Currency&amp;"ibor"&amp;Tenor,AQ1136,Trigger)</f>
        <v>47266</v>
      </c>
      <c r="AQ1136" s="105">
        <f>_xll.qlCalendarAdvance(Calendar,AQ1135,AO1136,"f",,Trigger)</f>
        <v>47268</v>
      </c>
      <c r="AR1136" s="105">
        <f>_xll.qlInterestRateIndexMaturity(Currency&amp;"ibor"&amp;Tenor,AQ1136,Trigger)</f>
        <v>47298</v>
      </c>
      <c r="AS1136" s="257">
        <f>_xll.qlIndexFixing($AC$5,AP1136,TRUE,_xll.ohTrigger(Trigger,Trigger1M))</f>
        <v>1.6172977189066629E-2</v>
      </c>
      <c r="AT1136" s="257">
        <f>_xll.qlIndexFixing($AU$1,AP1136,TRUE,_xll.ohTrigger(Trigger,Trigger1M))</f>
        <v>1.6036108945370664E-2</v>
      </c>
    </row>
    <row r="1137" spans="41:46" ht="11.25" customHeight="1" x14ac:dyDescent="0.25">
      <c r="AO1137" s="106" t="s">
        <v>83</v>
      </c>
      <c r="AP1137" s="105">
        <f>_xll.qlInterestRateIndexFixingDate(Currency&amp;"ibor"&amp;Tenor,AQ1137,Trigger)</f>
        <v>47273</v>
      </c>
      <c r="AQ1137" s="105">
        <f>_xll.qlCalendarAdvance(Calendar,AQ1136,AO1137,"f",,Trigger)</f>
        <v>47275</v>
      </c>
      <c r="AR1137" s="105">
        <f>_xll.qlInterestRateIndexMaturity(Currency&amp;"ibor"&amp;Tenor,AQ1137,Trigger)</f>
        <v>47305</v>
      </c>
      <c r="AS1137" s="257">
        <f>_xll.qlIndexFixing($AC$5,AP1137,TRUE,_xll.ohTrigger(Trigger,Trigger1M))</f>
        <v>1.6037521122393983E-2</v>
      </c>
      <c r="AT1137" s="257">
        <f>_xll.qlIndexFixing($AU$1,AP1137,TRUE,_xll.ohTrigger(Trigger,Trigger1M))</f>
        <v>1.6033867765827381E-2</v>
      </c>
    </row>
    <row r="1138" spans="41:46" ht="11.25" customHeight="1" x14ac:dyDescent="0.25">
      <c r="AO1138" s="106" t="s">
        <v>83</v>
      </c>
      <c r="AP1138" s="105">
        <f>_xll.qlInterestRateIndexFixingDate(Currency&amp;"ibor"&amp;Tenor,AQ1138,Trigger)</f>
        <v>47280</v>
      </c>
      <c r="AQ1138" s="105">
        <f>_xll.qlCalendarAdvance(Calendar,AQ1137,AO1138,"f",,Trigger)</f>
        <v>47282</v>
      </c>
      <c r="AR1138" s="105">
        <f>_xll.qlInterestRateIndexMaturity(Currency&amp;"ibor"&amp;Tenor,AQ1138,Trigger)</f>
        <v>47312</v>
      </c>
      <c r="AS1138" s="257">
        <f>_xll.qlIndexFixing($AC$5,AP1138,TRUE,_xll.ohTrigger(Trigger,Trigger1M))</f>
        <v>1.605483019891274E-2</v>
      </c>
      <c r="AT1138" s="257">
        <f>_xll.qlIndexFixing($AU$1,AP1138,TRUE,_xll.ohTrigger(Trigger,Trigger1M))</f>
        <v>1.6031614733096333E-2</v>
      </c>
    </row>
    <row r="1139" spans="41:46" ht="11.25" customHeight="1" x14ac:dyDescent="0.25">
      <c r="AO1139" s="106" t="s">
        <v>83</v>
      </c>
      <c r="AP1139" s="105">
        <f>_xll.qlInterestRateIndexFixingDate(Currency&amp;"ibor"&amp;Tenor,AQ1139,Trigger)</f>
        <v>47287</v>
      </c>
      <c r="AQ1139" s="105">
        <f>_xll.qlCalendarAdvance(Calendar,AQ1138,AO1139,"f",,Trigger)</f>
        <v>47289</v>
      </c>
      <c r="AR1139" s="105">
        <f>_xll.qlInterestRateIndexMaturity(Currency&amp;"ibor"&amp;Tenor,AQ1139,Trigger)</f>
        <v>47319</v>
      </c>
      <c r="AS1139" s="257">
        <f>_xll.qlIndexFixing($AC$5,AP1139,TRUE,_xll.ohTrigger(Trigger,Trigger1M))</f>
        <v>1.6072139300363553E-2</v>
      </c>
      <c r="AT1139" s="257">
        <f>_xll.qlIndexFixing($AU$1,AP1139,TRUE,_xll.ohTrigger(Trigger,Trigger1M))</f>
        <v>1.6029350234891382E-2</v>
      </c>
    </row>
    <row r="1140" spans="41:46" ht="11.25" customHeight="1" x14ac:dyDescent="0.25">
      <c r="AO1140" s="106" t="s">
        <v>83</v>
      </c>
      <c r="AP1140" s="105">
        <f>_xll.qlInterestRateIndexFixingDate(Currency&amp;"ibor"&amp;Tenor,AQ1140,Trigger)</f>
        <v>47294</v>
      </c>
      <c r="AQ1140" s="105">
        <f>_xll.qlCalendarAdvance(Calendar,AQ1139,AO1140,"f",,Trigger)</f>
        <v>47296</v>
      </c>
      <c r="AR1140" s="105">
        <f>_xll.qlInterestRateIndexMaturity(Currency&amp;"ibor"&amp;Tenor,AQ1140,Trigger)</f>
        <v>47326</v>
      </c>
      <c r="AS1140" s="257">
        <f>_xll.qlIndexFixing($AC$5,AP1140,TRUE,_xll.ohTrigger(Trigger,Trigger1M))</f>
        <v>1.6089448426746422E-2</v>
      </c>
      <c r="AT1140" s="257">
        <f>_xll.qlIndexFixing($AU$1,AP1140,TRUE,_xll.ohTrigger(Trigger,Trigger1M))</f>
        <v>1.6027074658929052E-2</v>
      </c>
    </row>
    <row r="1141" spans="41:46" ht="11.25" customHeight="1" x14ac:dyDescent="0.25">
      <c r="AO1141" s="106" t="s">
        <v>83</v>
      </c>
      <c r="AP1141" s="105">
        <f>_xll.qlInterestRateIndexFixingDate(Currency&amp;"ibor"&amp;Tenor,AQ1141,Trigger)</f>
        <v>47301</v>
      </c>
      <c r="AQ1141" s="105">
        <f>_xll.qlCalendarAdvance(Calendar,AQ1140,AO1141,"f",,Trigger)</f>
        <v>47303</v>
      </c>
      <c r="AR1141" s="105">
        <f>_xll.qlInterestRateIndexMaturity(Currency&amp;"ibor"&amp;Tenor,AQ1141,Trigger)</f>
        <v>47336</v>
      </c>
      <c r="AS1141" s="257">
        <f>_xll.qlIndexFixing($AC$5,AP1141,TRUE,_xll.ohTrigger(Trigger,Trigger1M))</f>
        <v>1.6111547696278095E-2</v>
      </c>
      <c r="AT1141" s="257">
        <f>_xll.qlIndexFixing($AU$1,AP1141,TRUE,_xll.ohTrigger(Trigger,Trigger1M))</f>
        <v>1.6025364962950081E-2</v>
      </c>
    </row>
    <row r="1142" spans="41:46" ht="11.25" customHeight="1" x14ac:dyDescent="0.25">
      <c r="AO1142" s="106" t="s">
        <v>83</v>
      </c>
      <c r="AP1142" s="105">
        <f>_xll.qlInterestRateIndexFixingDate(Currency&amp;"ibor"&amp;Tenor,AQ1142,Trigger)</f>
        <v>47308</v>
      </c>
      <c r="AQ1142" s="105">
        <f>_xll.qlCalendarAdvance(Calendar,AQ1141,AO1142,"f",,Trigger)</f>
        <v>47310</v>
      </c>
      <c r="AR1142" s="105">
        <f>_xll.qlInterestRateIndexMaturity(Currency&amp;"ibor"&amp;Tenor,AQ1142,Trigger)</f>
        <v>47343</v>
      </c>
      <c r="AS1142" s="257">
        <f>_xll.qlIndexFixing($AC$5,AP1142,TRUE,_xll.ohTrigger(Trigger,Trigger1M))</f>
        <v>1.6128859201544964E-2</v>
      </c>
      <c r="AT1142" s="257">
        <f>_xll.qlIndexFixing($AU$1,AP1142,TRUE,_xll.ohTrigger(Trigger,Trigger1M))</f>
        <v>1.6023065992982959E-2</v>
      </c>
    </row>
    <row r="1143" spans="41:46" ht="11.25" customHeight="1" x14ac:dyDescent="0.25">
      <c r="AO1143" s="106" t="s">
        <v>83</v>
      </c>
      <c r="AP1143" s="105">
        <f>_xll.qlInterestRateIndexFixingDate(Currency&amp;"ibor"&amp;Tenor,AQ1143,Trigger)</f>
        <v>47315</v>
      </c>
      <c r="AQ1143" s="105">
        <f>_xll.qlCalendarAdvance(Calendar,AQ1142,AO1143,"f",,Trigger)</f>
        <v>47317</v>
      </c>
      <c r="AR1143" s="105">
        <f>_xll.qlInterestRateIndexMaturity(Currency&amp;"ibor"&amp;Tenor,AQ1143,Trigger)</f>
        <v>47350</v>
      </c>
      <c r="AS1143" s="257">
        <f>_xll.qlIndexFixing($AC$5,AP1143,TRUE,_xll.ohTrigger(Trigger,Trigger1M))</f>
        <v>1.6146170734239591E-2</v>
      </c>
      <c r="AT1143" s="257">
        <f>_xll.qlIndexFixing($AU$1,AP1143,TRUE,_xll.ohTrigger(Trigger,Trigger1M))</f>
        <v>1.6020757190219437E-2</v>
      </c>
    </row>
    <row r="1144" spans="41:46" ht="11.25" customHeight="1" x14ac:dyDescent="0.25">
      <c r="AO1144" s="106" t="s">
        <v>83</v>
      </c>
      <c r="AP1144" s="105">
        <f>_xll.qlInterestRateIndexFixingDate(Currency&amp;"ibor"&amp;Tenor,AQ1144,Trigger)</f>
        <v>47322</v>
      </c>
      <c r="AQ1144" s="105">
        <f>_xll.qlCalendarAdvance(Calendar,AQ1143,AO1144,"f",,Trigger)</f>
        <v>47324</v>
      </c>
      <c r="AR1144" s="105">
        <f>_xll.qlInterestRateIndexMaturity(Currency&amp;"ibor"&amp;Tenor,AQ1144,Trigger)</f>
        <v>47357</v>
      </c>
      <c r="AS1144" s="257">
        <f>_xll.qlIndexFixing($AC$5,AP1144,TRUE,_xll.ohTrigger(Trigger,Trigger1M))</f>
        <v>1.6163482294366815E-2</v>
      </c>
      <c r="AT1144" s="257">
        <f>_xll.qlIndexFixing($AU$1,AP1144,TRUE,_xll.ohTrigger(Trigger,Trigger1M))</f>
        <v>1.6018438942426921E-2</v>
      </c>
    </row>
    <row r="1145" spans="41:46" ht="11.25" customHeight="1" x14ac:dyDescent="0.25">
      <c r="AO1145" s="106" t="s">
        <v>83</v>
      </c>
      <c r="AP1145" s="105">
        <f>_xll.qlInterestRateIndexFixingDate(Currency&amp;"ibor"&amp;Tenor,AQ1145,Trigger)</f>
        <v>47329</v>
      </c>
      <c r="AQ1145" s="105">
        <f>_xll.qlCalendarAdvance(Calendar,AQ1144,AO1145,"f",,Trigger)</f>
        <v>47331</v>
      </c>
      <c r="AR1145" s="105">
        <f>_xll.qlInterestRateIndexMaturity(Currency&amp;"ibor"&amp;Tenor,AQ1145,Trigger)</f>
        <v>47364</v>
      </c>
      <c r="AS1145" s="257">
        <f>_xll.qlIndexFixing($AC$5,AP1145,TRUE,_xll.ohTrigger(Trigger,Trigger1M))</f>
        <v>1.6180793881921802E-2</v>
      </c>
      <c r="AT1145" s="257">
        <f>_xll.qlIndexFixing($AU$1,AP1145,TRUE,_xll.ohTrigger(Trigger,Trigger1M))</f>
        <v>1.6016111637367946E-2</v>
      </c>
    </row>
    <row r="1146" spans="41:46" ht="11.25" customHeight="1" x14ac:dyDescent="0.25">
      <c r="AO1146" s="106" t="s">
        <v>83</v>
      </c>
      <c r="AP1146" s="105">
        <f>_xll.qlInterestRateIndexFixingDate(Currency&amp;"ibor"&amp;Tenor,AQ1146,Trigger)</f>
        <v>47336</v>
      </c>
      <c r="AQ1146" s="105">
        <f>_xll.qlCalendarAdvance(Calendar,AQ1145,AO1146,"f",,Trigger)</f>
        <v>47338</v>
      </c>
      <c r="AR1146" s="105">
        <f>_xll.qlInterestRateIndexMaturity(Currency&amp;"ibor"&amp;Tenor,AQ1146,Trigger)</f>
        <v>47371</v>
      </c>
      <c r="AS1146" s="257">
        <f>_xll.qlIndexFixing($AC$5,AP1146,TRUE,_xll.ohTrigger(Trigger,Trigger1M))</f>
        <v>1.6198105496911808E-2</v>
      </c>
      <c r="AT1146" s="257">
        <f>_xll.qlIndexFixing($AU$1,AP1146,TRUE,_xll.ohTrigger(Trigger,Trigger1M))</f>
        <v>1.6013775662814762E-2</v>
      </c>
    </row>
    <row r="1147" spans="41:46" ht="11.25" customHeight="1" x14ac:dyDescent="0.25">
      <c r="AO1147" s="106" t="s">
        <v>83</v>
      </c>
      <c r="AP1147" s="105">
        <f>_xll.qlInterestRateIndexFixingDate(Currency&amp;"ibor"&amp;Tenor,AQ1147,Trigger)</f>
        <v>47343</v>
      </c>
      <c r="AQ1147" s="105">
        <f>_xll.qlCalendarAdvance(Calendar,AQ1146,AO1147,"f",,Trigger)</f>
        <v>47345</v>
      </c>
      <c r="AR1147" s="105">
        <f>_xll.qlInterestRateIndexMaturity(Currency&amp;"ibor"&amp;Tenor,AQ1147,Trigger)</f>
        <v>47378</v>
      </c>
      <c r="AS1147" s="257">
        <f>_xll.qlIndexFixing($AC$5,AP1147,TRUE,_xll.ohTrigger(Trigger,Trigger1M))</f>
        <v>1.6215417139329575E-2</v>
      </c>
      <c r="AT1147" s="257">
        <f>_xll.qlIndexFixing($AU$1,AP1147,TRUE,_xll.ohTrigger(Trigger,Trigger1M))</f>
        <v>1.6011431406527488E-2</v>
      </c>
    </row>
    <row r="1148" spans="41:46" ht="11.25" customHeight="1" x14ac:dyDescent="0.25">
      <c r="AO1148" s="106" t="s">
        <v>83</v>
      </c>
      <c r="AP1148" s="105">
        <f>_xll.qlInterestRateIndexFixingDate(Currency&amp;"ibor"&amp;Tenor,AQ1148,Trigger)</f>
        <v>47350</v>
      </c>
      <c r="AQ1148" s="105">
        <f>_xll.qlCalendarAdvance(Calendar,AQ1147,AO1148,"f",,Trigger)</f>
        <v>47352</v>
      </c>
      <c r="AR1148" s="105">
        <f>_xll.qlInterestRateIndexMaturity(Currency&amp;"ibor"&amp;Tenor,AQ1148,Trigger)</f>
        <v>47385</v>
      </c>
      <c r="AS1148" s="257">
        <f>_xll.qlIndexFixing($AC$5,AP1148,TRUE,_xll.ohTrigger(Trigger,Trigger1M))</f>
        <v>1.623272880917994E-2</v>
      </c>
      <c r="AT1148" s="257">
        <f>_xll.qlIndexFixing($AU$1,AP1148,TRUE,_xll.ohTrigger(Trigger,Trigger1M))</f>
        <v>1.6009079256278369E-2</v>
      </c>
    </row>
    <row r="1149" spans="41:46" ht="11.25" customHeight="1" x14ac:dyDescent="0.25">
      <c r="AO1149" s="106" t="s">
        <v>83</v>
      </c>
      <c r="AP1149" s="105">
        <f>_xll.qlInterestRateIndexFixingDate(Currency&amp;"ibor"&amp;Tenor,AQ1149,Trigger)</f>
        <v>47357</v>
      </c>
      <c r="AQ1149" s="105">
        <f>_xll.qlCalendarAdvance(Calendar,AQ1148,AO1149,"f",,Trigger)</f>
        <v>47359</v>
      </c>
      <c r="AR1149" s="105">
        <f>_xll.qlInterestRateIndexMaturity(Currency&amp;"ibor"&amp;Tenor,AQ1149,Trigger)</f>
        <v>47389</v>
      </c>
      <c r="AS1149" s="257">
        <f>_xll.qlIndexFixing($AC$5,AP1149,TRUE,_xll.ohTrigger(Trigger,Trigger1M))</f>
        <v>1.6245231686233375E-2</v>
      </c>
      <c r="AT1149" s="257">
        <f>_xll.qlIndexFixing($AU$1,AP1149,TRUE,_xll.ohTrigger(Trigger,Trigger1M))</f>
        <v>1.6006159949172982E-2</v>
      </c>
    </row>
    <row r="1150" spans="41:46" ht="11.25" customHeight="1" x14ac:dyDescent="0.25">
      <c r="AO1150" s="106" t="s">
        <v>83</v>
      </c>
      <c r="AP1150" s="105">
        <f>_xll.qlInterestRateIndexFixingDate(Currency&amp;"ibor"&amp;Tenor,AQ1150,Trigger)</f>
        <v>47364</v>
      </c>
      <c r="AQ1150" s="105">
        <f>_xll.qlCalendarAdvance(Calendar,AQ1149,AO1150,"f",,Trigger)</f>
        <v>47366</v>
      </c>
      <c r="AR1150" s="105">
        <f>_xll.qlInterestRateIndexMaturity(Currency&amp;"ibor"&amp;Tenor,AQ1150,Trigger)</f>
        <v>47396</v>
      </c>
      <c r="AS1150" s="257">
        <f>_xll.qlIndexFixing($AC$5,AP1150,TRUE,_xll.ohTrigger(Trigger,Trigger1M))</f>
        <v>1.626254106195546E-2</v>
      </c>
      <c r="AT1150" s="257">
        <f>_xll.qlIndexFixing($AU$1,AP1150,TRUE,_xll.ohTrigger(Trigger,Trigger1M))</f>
        <v>1.6003794919949854E-2</v>
      </c>
    </row>
    <row r="1151" spans="41:46" ht="11.25" customHeight="1" x14ac:dyDescent="0.25">
      <c r="AO1151" s="106" t="s">
        <v>83</v>
      </c>
      <c r="AP1151" s="105">
        <f>_xll.qlInterestRateIndexFixingDate(Currency&amp;"ibor"&amp;Tenor,AQ1151,Trigger)</f>
        <v>47371</v>
      </c>
      <c r="AQ1151" s="105">
        <f>_xll.qlCalendarAdvance(Calendar,AQ1150,AO1151,"f",,Trigger)</f>
        <v>47373</v>
      </c>
      <c r="AR1151" s="105">
        <f>_xll.qlInterestRateIndexMaturity(Currency&amp;"ibor"&amp;Tenor,AQ1151,Trigger)</f>
        <v>47403</v>
      </c>
      <c r="AS1151" s="257">
        <f>_xll.qlIndexFixing($AC$5,AP1151,TRUE,_xll.ohTrigger(Trigger,Trigger1M))</f>
        <v>1.6279850462614931E-2</v>
      </c>
      <c r="AT1151" s="257">
        <f>_xll.qlIndexFixing($AU$1,AP1151,TRUE,_xll.ohTrigger(Trigger,Trigger1M))</f>
        <v>1.6001423077824484E-2</v>
      </c>
    </row>
    <row r="1152" spans="41:46" ht="11.25" customHeight="1" x14ac:dyDescent="0.25">
      <c r="AO1152" s="106" t="s">
        <v>83</v>
      </c>
      <c r="AP1152" s="105">
        <f>_xll.qlInterestRateIndexFixingDate(Currency&amp;"ibor"&amp;Tenor,AQ1152,Trigger)</f>
        <v>47378</v>
      </c>
      <c r="AQ1152" s="105">
        <f>_xll.qlCalendarAdvance(Calendar,AQ1151,AO1152,"f",,Trigger)</f>
        <v>47380</v>
      </c>
      <c r="AR1152" s="105">
        <f>_xll.qlInterestRateIndexMaturity(Currency&amp;"ibor"&amp;Tenor,AQ1152,Trigger)</f>
        <v>47410</v>
      </c>
      <c r="AS1152" s="257">
        <f>_xll.qlIndexFixing($AC$5,AP1152,TRUE,_xll.ohTrigger(Trigger,Trigger1M))</f>
        <v>1.6297159888206458E-2</v>
      </c>
      <c r="AT1152" s="257">
        <f>_xll.qlIndexFixing($AU$1,AP1152,TRUE,_xll.ohTrigger(Trigger,Trigger1M))</f>
        <v>1.5999044810516061E-2</v>
      </c>
    </row>
    <row r="1153" spans="41:46" ht="11.25" customHeight="1" x14ac:dyDescent="0.25">
      <c r="AO1153" s="106" t="s">
        <v>83</v>
      </c>
      <c r="AP1153" s="105">
        <f>_xll.qlInterestRateIndexFixingDate(Currency&amp;"ibor"&amp;Tenor,AQ1153,Trigger)</f>
        <v>47385</v>
      </c>
      <c r="AQ1153" s="105">
        <f>_xll.qlCalendarAdvance(Calendar,AQ1152,AO1153,"f",,Trigger)</f>
        <v>47387</v>
      </c>
      <c r="AR1153" s="105">
        <f>_xll.qlInterestRateIndexMaturity(Currency&amp;"ibor"&amp;Tenor,AQ1153,Trigger)</f>
        <v>47417</v>
      </c>
      <c r="AS1153" s="257">
        <f>_xll.qlIndexFixing($AC$5,AP1153,TRUE,_xll.ohTrigger(Trigger,Trigger1M))</f>
        <v>1.6314469338732707E-2</v>
      </c>
      <c r="AT1153" s="257">
        <f>_xll.qlIndexFixing($AU$1,AP1153,TRUE,_xll.ohTrigger(Trigger,Trigger1M))</f>
        <v>1.5996660505725124E-2</v>
      </c>
    </row>
    <row r="1154" spans="41:46" ht="11.25" customHeight="1" x14ac:dyDescent="0.25">
      <c r="AO1154" s="106" t="s">
        <v>83</v>
      </c>
      <c r="AP1154" s="105">
        <f>_xll.qlInterestRateIndexFixingDate(Currency&amp;"ibor"&amp;Tenor,AQ1154,Trigger)</f>
        <v>47392</v>
      </c>
      <c r="AQ1154" s="105">
        <f>_xll.qlCalendarAdvance(Calendar,AQ1153,AO1154,"f",,Trigger)</f>
        <v>47394</v>
      </c>
      <c r="AR1154" s="105">
        <f>_xll.qlInterestRateIndexMaturity(Currency&amp;"ibor"&amp;Tenor,AQ1154,Trigger)</f>
        <v>47427</v>
      </c>
      <c r="AS1154" s="257">
        <f>_xll.qlIndexFixing($AC$5,AP1154,TRUE,_xll.ohTrigger(Trigger,Trigger1M))</f>
        <v>1.6336599404337709E-2</v>
      </c>
      <c r="AT1154" s="257">
        <f>_xll.qlIndexFixing($AU$1,AP1154,TRUE,_xll.ohTrigger(Trigger,Trigger1M))</f>
        <v>1.5994822296345745E-2</v>
      </c>
    </row>
    <row r="1155" spans="41:46" ht="11.25" customHeight="1" x14ac:dyDescent="0.25">
      <c r="AO1155" s="106" t="s">
        <v>83</v>
      </c>
      <c r="AP1155" s="105">
        <f>_xll.qlInterestRateIndexFixingDate(Currency&amp;"ibor"&amp;Tenor,AQ1155,Trigger)</f>
        <v>47399</v>
      </c>
      <c r="AQ1155" s="105">
        <f>_xll.qlCalendarAdvance(Calendar,AQ1154,AO1155,"f",,Trigger)</f>
        <v>47401</v>
      </c>
      <c r="AR1155" s="105">
        <f>_xll.qlInterestRateIndexMaturity(Currency&amp;"ibor"&amp;Tenor,AQ1155,Trigger)</f>
        <v>47434</v>
      </c>
      <c r="AS1155" s="257">
        <f>_xll.qlIndexFixing($AC$5,AP1155,TRUE,_xll.ohTrigger(Trigger,Trigger1M))</f>
        <v>1.6353911266206597E-2</v>
      </c>
      <c r="AT1155" s="257">
        <f>_xll.qlIndexFixing($AU$1,AP1155,TRUE,_xll.ohTrigger(Trigger,Trigger1M))</f>
        <v>1.599242574575141E-2</v>
      </c>
    </row>
    <row r="1156" spans="41:46" ht="11.25" customHeight="1" x14ac:dyDescent="0.25">
      <c r="AO1156" s="106" t="s">
        <v>83</v>
      </c>
      <c r="AP1156" s="105">
        <f>_xll.qlInterestRateIndexFixingDate(Currency&amp;"ibor"&amp;Tenor,AQ1156,Trigger)</f>
        <v>47406</v>
      </c>
      <c r="AQ1156" s="105">
        <f>_xll.qlCalendarAdvance(Calendar,AQ1155,AO1156,"f",,Trigger)</f>
        <v>47408</v>
      </c>
      <c r="AR1156" s="105">
        <f>_xll.qlInterestRateIndexMaturity(Currency&amp;"ibor"&amp;Tenor,AQ1156,Trigger)</f>
        <v>47441</v>
      </c>
      <c r="AS1156" s="257">
        <f>_xll.qlIndexFixing($AC$5,AP1156,TRUE,_xll.ohTrigger(Trigger,Trigger1M))</f>
        <v>1.6371223155508086E-2</v>
      </c>
      <c r="AT1156" s="257">
        <f>_xll.qlIndexFixing($AU$1,AP1156,TRUE,_xll.ohTrigger(Trigger,Trigger1M))</f>
        <v>1.5990024403310151E-2</v>
      </c>
    </row>
    <row r="1157" spans="41:46" ht="11.25" customHeight="1" x14ac:dyDescent="0.25">
      <c r="AO1157" s="106" t="s">
        <v>83</v>
      </c>
      <c r="AP1157" s="105">
        <f>_xll.qlInterestRateIndexFixingDate(Currency&amp;"ibor"&amp;Tenor,AQ1157,Trigger)</f>
        <v>47413</v>
      </c>
      <c r="AQ1157" s="105">
        <f>_xll.qlCalendarAdvance(Calendar,AQ1156,AO1157,"f",,Trigger)</f>
        <v>47415</v>
      </c>
      <c r="AR1157" s="105">
        <f>_xll.qlInterestRateIndexMaturity(Currency&amp;"ibor"&amp;Tenor,AQ1157,Trigger)</f>
        <v>47448</v>
      </c>
      <c r="AS1157" s="257">
        <f>_xll.qlIndexFixing($AC$5,AP1157,TRUE,_xll.ohTrigger(Trigger,Trigger1M))</f>
        <v>1.638853507224218E-2</v>
      </c>
      <c r="AT1157" s="257">
        <f>_xll.qlIndexFixing($AU$1,AP1157,TRUE,_xll.ohTrigger(Trigger,Trigger1M))</f>
        <v>1.5987618656777256E-2</v>
      </c>
    </row>
    <row r="1158" spans="41:46" ht="11.25" customHeight="1" x14ac:dyDescent="0.25">
      <c r="AO1158" s="106" t="s">
        <v>83</v>
      </c>
      <c r="AP1158" s="105">
        <f>_xll.qlInterestRateIndexFixingDate(Currency&amp;"ibor"&amp;Tenor,AQ1158,Trigger)</f>
        <v>47420</v>
      </c>
      <c r="AQ1158" s="105">
        <f>_xll.qlCalendarAdvance(Calendar,AQ1157,AO1158,"f",,Trigger)</f>
        <v>47422</v>
      </c>
      <c r="AR1158" s="105">
        <f>_xll.qlInterestRateIndexMaturity(Currency&amp;"ibor"&amp;Tenor,AQ1158,Trigger)</f>
        <v>47452</v>
      </c>
      <c r="AS1158" s="257">
        <f>_xll.qlIndexFixing($AC$5,AP1158,TRUE,_xll.ohTrigger(Trigger,Trigger1M))</f>
        <v>1.6401016965376769E-2</v>
      </c>
      <c r="AT1158" s="257">
        <f>_xll.qlIndexFixing($AU$1,AP1158,TRUE,_xll.ohTrigger(Trigger,Trigger1M))</f>
        <v>1.5984661989549842E-2</v>
      </c>
    </row>
    <row r="1159" spans="41:46" ht="11.25" customHeight="1" x14ac:dyDescent="0.25">
      <c r="AO1159" s="106" t="s">
        <v>83</v>
      </c>
      <c r="AP1159" s="105">
        <f>_xll.qlInterestRateIndexFixingDate(Currency&amp;"ibor"&amp;Tenor,AQ1159,Trigger)</f>
        <v>47427</v>
      </c>
      <c r="AQ1159" s="105">
        <f>_xll.qlCalendarAdvance(Calendar,AQ1158,AO1159,"f",,Trigger)</f>
        <v>47429</v>
      </c>
      <c r="AR1159" s="105">
        <f>_xll.qlInterestRateIndexMaturity(Currency&amp;"ibor"&amp;Tenor,AQ1159,Trigger)</f>
        <v>47459</v>
      </c>
      <c r="AS1159" s="257">
        <f>_xll.qlIndexFixing($AC$5,AP1159,TRUE,_xll.ohTrigger(Trigger,Trigger1M))</f>
        <v>1.6418326565511343E-2</v>
      </c>
      <c r="AT1159" s="257">
        <f>_xll.qlIndexFixing($AU$1,AP1159,TRUE,_xll.ohTrigger(Trigger,Trigger1M))</f>
        <v>1.5982249601844245E-2</v>
      </c>
    </row>
    <row r="1160" spans="41:46" ht="11.25" customHeight="1" x14ac:dyDescent="0.25">
      <c r="AO1160" s="106" t="s">
        <v>83</v>
      </c>
      <c r="AP1160" s="105">
        <f>_xll.qlInterestRateIndexFixingDate(Currency&amp;"ibor"&amp;Tenor,AQ1160,Trigger)</f>
        <v>47434</v>
      </c>
      <c r="AQ1160" s="105">
        <f>_xll.qlCalendarAdvance(Calendar,AQ1159,AO1160,"f",,Trigger)</f>
        <v>47436</v>
      </c>
      <c r="AR1160" s="105">
        <f>_xll.qlInterestRateIndexMaturity(Currency&amp;"ibor"&amp;Tenor,AQ1160,Trigger)</f>
        <v>47466</v>
      </c>
      <c r="AS1160" s="257">
        <f>_xll.qlIndexFixing($AC$5,AP1160,TRUE,_xll.ohTrigger(Trigger,Trigger1M))</f>
        <v>1.6435636190577974E-2</v>
      </c>
      <c r="AT1160" s="257">
        <f>_xll.qlIndexFixing($AU$1,AP1160,TRUE,_xll.ohTrigger(Trigger,Trigger1M))</f>
        <v>1.5979833890637174E-2</v>
      </c>
    </row>
    <row r="1161" spans="41:46" ht="11.25" customHeight="1" x14ac:dyDescent="0.25">
      <c r="AO1161" s="106" t="s">
        <v>83</v>
      </c>
      <c r="AP1161" s="105">
        <f>_xll.qlInterestRateIndexFixingDate(Currency&amp;"ibor"&amp;Tenor,AQ1161,Trigger)</f>
        <v>47441</v>
      </c>
      <c r="AQ1161" s="105">
        <f>_xll.qlCalendarAdvance(Calendar,AQ1160,AO1161,"f",,Trigger)</f>
        <v>47443</v>
      </c>
      <c r="AR1161" s="105">
        <f>_xll.qlInterestRateIndexMaturity(Currency&amp;"ibor"&amp;Tenor,AQ1161,Trigger)</f>
        <v>47473</v>
      </c>
      <c r="AS1161" s="257">
        <f>_xll.qlIndexFixing($AC$5,AP1161,TRUE,_xll.ohTrigger(Trigger,Trigger1M))</f>
        <v>1.645294584057666E-2</v>
      </c>
      <c r="AT1161" s="257">
        <f>_xll.qlIndexFixing($AU$1,AP1161,TRUE,_xll.ohTrigger(Trigger,Trigger1M))</f>
        <v>1.5977415243645154E-2</v>
      </c>
    </row>
    <row r="1162" spans="41:46" ht="11.25" customHeight="1" x14ac:dyDescent="0.25">
      <c r="AO1162" s="106" t="s">
        <v>83</v>
      </c>
      <c r="AP1162" s="105">
        <f>_xll.qlInterestRateIndexFixingDate(Currency&amp;"ibor"&amp;Tenor,AQ1162,Trigger)</f>
        <v>47448</v>
      </c>
      <c r="AQ1162" s="105">
        <f>_xll.qlCalendarAdvance(Calendar,AQ1161,AO1162,"f",,Trigger)</f>
        <v>47450</v>
      </c>
      <c r="AR1162" s="105">
        <f>_xll.qlInterestRateIndexMaturity(Currency&amp;"ibor"&amp;Tenor,AQ1162,Trigger)</f>
        <v>47480</v>
      </c>
      <c r="AS1162" s="257">
        <f>_xll.qlIndexFixing($AC$5,AP1162,TRUE,_xll.ohTrigger(Trigger,Trigger1M))</f>
        <v>1.6470255515515397E-2</v>
      </c>
      <c r="AT1162" s="257">
        <f>_xll.qlIndexFixing($AU$1,AP1162,TRUE,_xll.ohTrigger(Trigger,Trigger1M))</f>
        <v>1.5974994048571389E-2</v>
      </c>
    </row>
    <row r="1163" spans="41:46" ht="11.25" customHeight="1" x14ac:dyDescent="0.25">
      <c r="AO1163" s="106" t="s">
        <v>83</v>
      </c>
      <c r="AP1163" s="105">
        <f>_xll.qlInterestRateIndexFixingDate(Currency&amp;"ibor"&amp;Tenor,AQ1163,Trigger)</f>
        <v>47455</v>
      </c>
      <c r="AQ1163" s="105">
        <f>_xll.qlCalendarAdvance(Calendar,AQ1162,AO1163,"f",,Trigger)</f>
        <v>47457</v>
      </c>
      <c r="AR1163" s="105">
        <f>_xll.qlInterestRateIndexMaturity(Currency&amp;"ibor"&amp;Tenor,AQ1163,Trigger)</f>
        <v>47490</v>
      </c>
      <c r="AS1163" s="257">
        <f>_xll.qlIndexFixing($AC$5,AP1163,TRUE,_xll.ohTrigger(Trigger,Trigger1M))</f>
        <v>1.6492407148697458E-2</v>
      </c>
      <c r="AT1163" s="257">
        <f>_xll.qlIndexFixing($AU$1,AP1163,TRUE,_xll.ohTrigger(Trigger,Trigger1M))</f>
        <v>1.5973113406423683E-2</v>
      </c>
    </row>
    <row r="1164" spans="41:46" ht="11.25" customHeight="1" x14ac:dyDescent="0.25">
      <c r="AO1164" s="106" t="s">
        <v>83</v>
      </c>
      <c r="AP1164" s="105">
        <f>_xll.qlInterestRateIndexFixingDate(Currency&amp;"ibor"&amp;Tenor,AQ1164,Trigger)</f>
        <v>47462</v>
      </c>
      <c r="AQ1164" s="105">
        <f>_xll.qlCalendarAdvance(Calendar,AQ1163,AO1164,"f",,Trigger)</f>
        <v>47464</v>
      </c>
      <c r="AR1164" s="105">
        <f>_xll.qlInterestRateIndexMaturity(Currency&amp;"ibor"&amp;Tenor,AQ1164,Trigger)</f>
        <v>47497</v>
      </c>
      <c r="AS1164" s="257">
        <f>_xll.qlIndexFixing($AC$5,AP1164,TRUE,_xll.ohTrigger(Trigger,Trigger1M))</f>
        <v>1.6509719257452492E-2</v>
      </c>
      <c r="AT1164" s="257">
        <f>_xll.qlIndexFixing($AU$1,AP1164,TRUE,_xll.ohTrigger(Trigger,Trigger1M))</f>
        <v>1.5970687688607977E-2</v>
      </c>
    </row>
    <row r="1165" spans="41:46" ht="11.25" customHeight="1" x14ac:dyDescent="0.25">
      <c r="AO1165" s="106" t="s">
        <v>83</v>
      </c>
      <c r="AP1165" s="105">
        <f>_xll.qlInterestRateIndexFixingDate(Currency&amp;"ibor"&amp;Tenor,AQ1165,Trigger)</f>
        <v>47469</v>
      </c>
      <c r="AQ1165" s="105">
        <f>_xll.qlCalendarAdvance(Calendar,AQ1164,AO1165,"f",,Trigger)</f>
        <v>47471</v>
      </c>
      <c r="AR1165" s="105">
        <f>_xll.qlInterestRateIndexMaturity(Currency&amp;"ibor"&amp;Tenor,AQ1165,Trigger)</f>
        <v>47504</v>
      </c>
      <c r="AS1165" s="257">
        <f>_xll.qlIndexFixing($AC$5,AP1165,TRUE,_xll.ohTrigger(Trigger,Trigger1M))</f>
        <v>1.6527031393640132E-2</v>
      </c>
      <c r="AT1165" s="257">
        <f>_xll.qlIndexFixing($AU$1,AP1165,TRUE,_xll.ohTrigger(Trigger,Trigger1M))</f>
        <v>1.5968260668796187E-2</v>
      </c>
    </row>
    <row r="1166" spans="41:46" ht="11.25" customHeight="1" x14ac:dyDescent="0.25">
      <c r="AO1166" s="106" t="s">
        <v>83</v>
      </c>
      <c r="AP1166" s="105">
        <f>_xll.qlInterestRateIndexFixingDate(Currency&amp;"ibor"&amp;Tenor,AQ1166,Trigger)</f>
        <v>47473</v>
      </c>
      <c r="AQ1166" s="105">
        <f>_xll.qlCalendarAdvance(Calendar,AQ1165,AO1166,"f",,Trigger)</f>
        <v>47479</v>
      </c>
      <c r="AR1166" s="105">
        <f>_xll.qlInterestRateIndexMaturity(Currency&amp;"ibor"&amp;Tenor,AQ1166,Trigger)</f>
        <v>47511</v>
      </c>
      <c r="AS1166" s="257">
        <f>_xll.qlIndexFixing($AC$5,AP1166,TRUE,_xll.ohTrigger(Trigger,Trigger1M))</f>
        <v>1.6545200122343173E-2</v>
      </c>
      <c r="AT1166" s="257">
        <f>_xll.qlIndexFixing($AU$1,AP1166,TRUE,_xll.ohTrigger(Trigger,Trigger1M))</f>
        <v>1.5965305460618473E-2</v>
      </c>
    </row>
    <row r="1167" spans="41:46" ht="11.25" customHeight="1" x14ac:dyDescent="0.25">
      <c r="AO1167" s="106" t="s">
        <v>83</v>
      </c>
      <c r="AP1167" s="105">
        <f>_xll.qlInterestRateIndexFixingDate(Currency&amp;"ibor"&amp;Tenor,AQ1167,Trigger)</f>
        <v>47483</v>
      </c>
      <c r="AQ1167" s="105">
        <f>_xll.qlCalendarAdvance(Calendar,AQ1166,AO1167,"f",,Trigger)</f>
        <v>47486</v>
      </c>
      <c r="AR1167" s="105">
        <f>_xll.qlInterestRateIndexMaturity(Currency&amp;"ibor"&amp;Tenor,AQ1167,Trigger)</f>
        <v>47518</v>
      </c>
      <c r="AS1167" s="257">
        <f>_xll.qlIndexFixing($AC$5,AP1167,TRUE,_xll.ohTrigger(Trigger,Trigger1M))</f>
        <v>1.6562511519888634E-2</v>
      </c>
      <c r="AT1167" s="257">
        <f>_xll.qlIndexFixing($AU$1,AP1167,TRUE,_xll.ohTrigger(Trigger,Trigger1M))</f>
        <v>1.5962877063505077E-2</v>
      </c>
    </row>
    <row r="1168" spans="41:46" ht="11.25" customHeight="1" x14ac:dyDescent="0.25">
      <c r="AO1168" s="106" t="s">
        <v>83</v>
      </c>
      <c r="AP1168" s="105">
        <f>_xll.qlInterestRateIndexFixingDate(Currency&amp;"ibor"&amp;Tenor,AQ1168,Trigger)</f>
        <v>47491</v>
      </c>
      <c r="AQ1168" s="105">
        <f>_xll.qlCalendarAdvance(Calendar,AQ1167,AO1168,"f",,Trigger)</f>
        <v>47493</v>
      </c>
      <c r="AR1168" s="105">
        <f>_xll.qlInterestRateIndexMaturity(Currency&amp;"ibor"&amp;Tenor,AQ1168,Trigger)</f>
        <v>47525</v>
      </c>
      <c r="AS1168" s="257">
        <f>_xll.qlIndexFixing($AC$5,AP1168,TRUE,_xll.ohTrigger(Trigger,Trigger1M))</f>
        <v>1.6579822944035316E-2</v>
      </c>
      <c r="AT1168" s="257">
        <f>_xll.qlIndexFixing($AU$1,AP1168,TRUE,_xll.ohTrigger(Trigger,Trigger1M))</f>
        <v>1.59604485553555E-2</v>
      </c>
    </row>
    <row r="1169" spans="41:46" ht="11.25" customHeight="1" x14ac:dyDescent="0.25">
      <c r="AO1169" s="106" t="s">
        <v>83</v>
      </c>
      <c r="AP1169" s="105">
        <f>_xll.qlInterestRateIndexFixingDate(Currency&amp;"ibor"&amp;Tenor,AQ1169,Trigger)</f>
        <v>47498</v>
      </c>
      <c r="AQ1169" s="105">
        <f>_xll.qlCalendarAdvance(Calendar,AQ1168,AO1169,"f",,Trigger)</f>
        <v>47500</v>
      </c>
      <c r="AR1169" s="105">
        <f>_xll.qlInterestRateIndexMaturity(Currency&amp;"ibor"&amp;Tenor,AQ1169,Trigger)</f>
        <v>47532</v>
      </c>
      <c r="AS1169" s="257">
        <f>_xll.qlIndexFixing($AC$5,AP1169,TRUE,_xll.ohTrigger(Trigger,Trigger1M))</f>
        <v>1.659713439478322E-2</v>
      </c>
      <c r="AT1169" s="257">
        <f>_xll.qlIndexFixing($AU$1,AP1169,TRUE,_xll.ohTrigger(Trigger,Trigger1M))</f>
        <v>1.5958020323919575E-2</v>
      </c>
    </row>
    <row r="1170" spans="41:46" ht="11.25" customHeight="1" x14ac:dyDescent="0.25">
      <c r="AO1170" s="106" t="s">
        <v>83</v>
      </c>
      <c r="AP1170" s="105">
        <f>_xll.qlInterestRateIndexFixingDate(Currency&amp;"ibor"&amp;Tenor,AQ1170,Trigger)</f>
        <v>47505</v>
      </c>
      <c r="AQ1170" s="105">
        <f>_xll.qlCalendarAdvance(Calendar,AQ1169,AO1170,"f",,Trigger)</f>
        <v>47507</v>
      </c>
      <c r="AR1170" s="105">
        <f>_xll.qlInterestRateIndexMaturity(Currency&amp;"ibor"&amp;Tenor,AQ1170,Trigger)</f>
        <v>47539</v>
      </c>
      <c r="AS1170" s="257">
        <f>_xll.qlIndexFixing($AC$5,AP1170,TRUE,_xll.ohTrigger(Trigger,Trigger1M))</f>
        <v>1.6614445872127348E-2</v>
      </c>
      <c r="AT1170" s="257">
        <f>_xll.qlIndexFixing($AU$1,AP1170,TRUE,_xll.ohTrigger(Trigger,Trigger1M))</f>
        <v>1.5955592756929649E-2</v>
      </c>
    </row>
    <row r="1171" spans="41:46" ht="11.25" customHeight="1" x14ac:dyDescent="0.25">
      <c r="AO1171" s="106" t="s">
        <v>83</v>
      </c>
      <c r="AP1171" s="105">
        <f>_xll.qlInterestRateIndexFixingDate(Currency&amp;"ibor"&amp;Tenor,AQ1171,Trigger)</f>
        <v>47512</v>
      </c>
      <c r="AQ1171" s="105">
        <f>_xll.qlCalendarAdvance(Calendar,AQ1170,AO1171,"f",,Trigger)</f>
        <v>47514</v>
      </c>
      <c r="AR1171" s="105">
        <f>_xll.qlInterestRateIndexMaturity(Currency&amp;"ibor"&amp;Tenor,AQ1171,Trigger)</f>
        <v>47542</v>
      </c>
      <c r="AS1171" s="257">
        <f>_xll.qlIndexFixing($AC$5,AP1171,TRUE,_xll.ohTrigger(Trigger,Trigger1M))</f>
        <v>1.6625276241845541E-2</v>
      </c>
      <c r="AT1171" s="257">
        <f>_xll.qlIndexFixing($AU$1,AP1171,TRUE,_xll.ohTrigger(Trigger,Trigger1M))</f>
        <v>1.5952445851129062E-2</v>
      </c>
    </row>
    <row r="1172" spans="41:46" ht="11.25" customHeight="1" x14ac:dyDescent="0.25">
      <c r="AO1172" s="106" t="s">
        <v>83</v>
      </c>
      <c r="AP1172" s="105">
        <f>_xll.qlInterestRateIndexFixingDate(Currency&amp;"ibor"&amp;Tenor,AQ1172,Trigger)</f>
        <v>47519</v>
      </c>
      <c r="AQ1172" s="105">
        <f>_xll.qlCalendarAdvance(Calendar,AQ1171,AO1172,"f",,Trigger)</f>
        <v>47521</v>
      </c>
      <c r="AR1172" s="105">
        <f>_xll.qlInterestRateIndexMaturity(Currency&amp;"ibor"&amp;Tenor,AQ1172,Trigger)</f>
        <v>47549</v>
      </c>
      <c r="AS1172" s="257">
        <f>_xll.qlIndexFixing($AC$5,AP1172,TRUE,_xll.ohTrigger(Trigger,Trigger1M))</f>
        <v>1.6642584567612455E-2</v>
      </c>
      <c r="AT1172" s="257">
        <f>_xll.qlIndexFixing($AU$1,AP1172,TRUE,_xll.ohTrigger(Trigger,Trigger1M))</f>
        <v>1.5950020675754253E-2</v>
      </c>
    </row>
    <row r="1173" spans="41:46" ht="11.25" customHeight="1" x14ac:dyDescent="0.25">
      <c r="AO1173" s="106" t="s">
        <v>83</v>
      </c>
      <c r="AP1173" s="105">
        <f>_xll.qlInterestRateIndexFixingDate(Currency&amp;"ibor"&amp;Tenor,AQ1173,Trigger)</f>
        <v>47526</v>
      </c>
      <c r="AQ1173" s="105">
        <f>_xll.qlCalendarAdvance(Calendar,AQ1172,AO1173,"f",,Trigger)</f>
        <v>47528</v>
      </c>
      <c r="AR1173" s="105">
        <f>_xll.qlInterestRateIndexMaturity(Currency&amp;"ibor"&amp;Tenor,AQ1173,Trigger)</f>
        <v>47556</v>
      </c>
      <c r="AS1173" s="257">
        <f>_xll.qlIndexFixing($AC$5,AP1173,TRUE,_xll.ohTrigger(Trigger,Trigger1M))</f>
        <v>1.6659892916652184E-2</v>
      </c>
      <c r="AT1173" s="257">
        <f>_xll.qlIndexFixing($AU$1,AP1173,TRUE,_xll.ohTrigger(Trigger,Trigger1M))</f>
        <v>1.5947597216900658E-2</v>
      </c>
    </row>
    <row r="1174" spans="41:46" ht="11.25" customHeight="1" x14ac:dyDescent="0.25">
      <c r="AO1174" s="106" t="s">
        <v>83</v>
      </c>
      <c r="AP1174" s="105">
        <f>_xll.qlInterestRateIndexFixingDate(Currency&amp;"ibor"&amp;Tenor,AQ1174,Trigger)</f>
        <v>47533</v>
      </c>
      <c r="AQ1174" s="105">
        <f>_xll.qlCalendarAdvance(Calendar,AQ1173,AO1174,"f",,Trigger)</f>
        <v>47535</v>
      </c>
      <c r="AR1174" s="105">
        <f>_xll.qlInterestRateIndexMaturity(Currency&amp;"ibor"&amp;Tenor,AQ1174,Trigger)</f>
        <v>47563</v>
      </c>
      <c r="AS1174" s="257">
        <f>_xll.qlIndexFixing($AC$5,AP1174,TRUE,_xll.ohTrigger(Trigger,Trigger1M))</f>
        <v>1.6677201288959012E-2</v>
      </c>
      <c r="AT1174" s="257">
        <f>_xll.qlIndexFixing($AU$1,AP1174,TRUE,_xll.ohTrigger(Trigger,Trigger1M))</f>
        <v>1.5945175862235317E-2</v>
      </c>
    </row>
    <row r="1175" spans="41:46" ht="11.25" customHeight="1" x14ac:dyDescent="0.25">
      <c r="AO1175" s="106" t="s">
        <v>83</v>
      </c>
      <c r="AP1175" s="105">
        <f>_xll.qlInterestRateIndexFixingDate(Currency&amp;"ibor"&amp;Tenor,AQ1175,Trigger)</f>
        <v>47540</v>
      </c>
      <c r="AQ1175" s="105">
        <f>_xll.qlCalendarAdvance(Calendar,AQ1174,AO1175,"f",,Trigger)</f>
        <v>47542</v>
      </c>
      <c r="AR1175" s="105">
        <f>_xll.qlInterestRateIndexMaturity(Currency&amp;"ibor"&amp;Tenor,AQ1175,Trigger)</f>
        <v>47571</v>
      </c>
      <c r="AS1175" s="257">
        <f>_xll.qlIndexFixing($AC$5,AP1175,TRUE,_xll.ohTrigger(Trigger,Trigger1M))</f>
        <v>1.669613298781971E-2</v>
      </c>
      <c r="AT1175" s="257">
        <f>_xll.qlIndexFixing($AU$1,AP1175,TRUE,_xll.ohTrigger(Trigger,Trigger1M))</f>
        <v>1.5942937337724731E-2</v>
      </c>
    </row>
    <row r="1176" spans="41:46" ht="11.25" customHeight="1" x14ac:dyDescent="0.25">
      <c r="AO1176" s="106" t="s">
        <v>83</v>
      </c>
      <c r="AP1176" s="105">
        <f>_xll.qlInterestRateIndexFixingDate(Currency&amp;"ibor"&amp;Tenor,AQ1176,Trigger)</f>
        <v>47547</v>
      </c>
      <c r="AQ1176" s="105">
        <f>_xll.qlCalendarAdvance(Calendar,AQ1175,AO1176,"f",,Trigger)</f>
        <v>47549</v>
      </c>
      <c r="AR1176" s="105">
        <f>_xll.qlInterestRateIndexMaturity(Currency&amp;"ibor"&amp;Tenor,AQ1176,Trigger)</f>
        <v>47581</v>
      </c>
      <c r="AS1176" s="257">
        <f>_xll.qlIndexFixing($AC$5,AP1176,TRUE,_xll.ohTrigger(Trigger,Trigger1M))</f>
        <v>1.6718315294797781E-2</v>
      </c>
      <c r="AT1176" s="257">
        <f>_xll.qlIndexFixing($AU$1,AP1176,TRUE,_xll.ohTrigger(Trigger,Trigger1M))</f>
        <v>1.5941063021894519E-2</v>
      </c>
    </row>
    <row r="1177" spans="41:46" ht="11.25" customHeight="1" x14ac:dyDescent="0.25">
      <c r="AO1177" s="106" t="s">
        <v>83</v>
      </c>
      <c r="AP1177" s="105">
        <f>_xll.qlInterestRateIndexFixingDate(Currency&amp;"ibor"&amp;Tenor,AQ1177,Trigger)</f>
        <v>47554</v>
      </c>
      <c r="AQ1177" s="105">
        <f>_xll.qlCalendarAdvance(Calendar,AQ1176,AO1177,"f",,Trigger)</f>
        <v>47556</v>
      </c>
      <c r="AR1177" s="105">
        <f>_xll.qlInterestRateIndexMaturity(Currency&amp;"ibor"&amp;Tenor,AQ1177,Trigger)</f>
        <v>47588</v>
      </c>
      <c r="AS1177" s="257">
        <f>_xll.qlIndexFixing($AC$5,AP1177,TRUE,_xll.ohTrigger(Trigger,Trigger1M))</f>
        <v>1.6735626958340466E-2</v>
      </c>
      <c r="AT1177" s="257">
        <f>_xll.qlIndexFixing($AU$1,AP1177,TRUE,_xll.ohTrigger(Trigger,Trigger1M))</f>
        <v>1.5938650962777079E-2</v>
      </c>
    </row>
    <row r="1178" spans="41:46" ht="11.25" customHeight="1" x14ac:dyDescent="0.25">
      <c r="AO1178" s="106" t="s">
        <v>83</v>
      </c>
      <c r="AP1178" s="105">
        <f>_xll.qlInterestRateIndexFixingDate(Currency&amp;"ibor"&amp;Tenor,AQ1178,Trigger)</f>
        <v>47561</v>
      </c>
      <c r="AQ1178" s="105">
        <f>_xll.qlCalendarAdvance(Calendar,AQ1177,AO1178,"f",,Trigger)</f>
        <v>47563</v>
      </c>
      <c r="AR1178" s="105">
        <f>_xll.qlInterestRateIndexMaturity(Currency&amp;"ibor"&amp;Tenor,AQ1178,Trigger)</f>
        <v>47596</v>
      </c>
      <c r="AS1178" s="257">
        <f>_xll.qlIndexFixing($AC$5,AP1178,TRUE,_xll.ohTrigger(Trigger,Trigger1M))</f>
        <v>1.6754564875875001E-2</v>
      </c>
      <c r="AT1178" s="257">
        <f>_xll.qlIndexFixing($AU$1,AP1178,TRUE,_xll.ohTrigger(Trigger,Trigger1M))</f>
        <v>1.5936423593306322E-2</v>
      </c>
    </row>
    <row r="1179" spans="41:46" ht="11.25" customHeight="1" x14ac:dyDescent="0.25">
      <c r="AO1179" s="106" t="s">
        <v>83</v>
      </c>
      <c r="AP1179" s="105">
        <f>_xll.qlInterestRateIndexFixingDate(Currency&amp;"ibor"&amp;Tenor,AQ1179,Trigger)</f>
        <v>47568</v>
      </c>
      <c r="AQ1179" s="105">
        <f>_xll.qlCalendarAdvance(Calendar,AQ1178,AO1179,"f",,Trigger)</f>
        <v>47570</v>
      </c>
      <c r="AR1179" s="105">
        <f>_xll.qlInterestRateIndexMaturity(Currency&amp;"ibor"&amp;Tenor,AQ1179,Trigger)</f>
        <v>47602</v>
      </c>
      <c r="AS1179" s="257">
        <f>_xll.qlIndexFixing($AC$5,AP1179,TRUE,_xll.ohTrigger(Trigger,Trigger1M))</f>
        <v>1.67702503652295E-2</v>
      </c>
      <c r="AT1179" s="257">
        <f>_xll.qlIndexFixing($AU$1,AP1179,TRUE,_xll.ohTrigger(Trigger,Trigger1M))</f>
        <v>1.5933838531386191E-2</v>
      </c>
    </row>
    <row r="1180" spans="41:46" ht="11.25" customHeight="1" x14ac:dyDescent="0.25">
      <c r="AO1180" s="106" t="s">
        <v>83</v>
      </c>
      <c r="AP1180" s="105">
        <f>_xll.qlInterestRateIndexFixingDate(Currency&amp;"ibor"&amp;Tenor,AQ1180,Trigger)</f>
        <v>47575</v>
      </c>
      <c r="AQ1180" s="105">
        <f>_xll.qlCalendarAdvance(Calendar,AQ1179,AO1180,"f",,Trigger)</f>
        <v>47577</v>
      </c>
      <c r="AR1180" s="105">
        <f>_xll.qlInterestRateIndexMaturity(Currency&amp;"ibor"&amp;Tenor,AQ1180,Trigger)</f>
        <v>47609</v>
      </c>
      <c r="AS1180" s="257">
        <f>_xll.qlIndexFixing($AC$5,AP1180,TRUE,_xll.ohTrigger(Trigger,Trigger1M))</f>
        <v>1.6787562108575849E-2</v>
      </c>
      <c r="AT1180" s="257">
        <f>_xll.qlIndexFixing($AU$1,AP1180,TRUE,_xll.ohTrigger(Trigger,Trigger1M))</f>
        <v>1.5931438934584929E-2</v>
      </c>
    </row>
    <row r="1181" spans="41:46" ht="11.25" customHeight="1" x14ac:dyDescent="0.25">
      <c r="AO1181" s="106" t="s">
        <v>83</v>
      </c>
      <c r="AP1181" s="105">
        <f>_xll.qlInterestRateIndexFixingDate(Currency&amp;"ibor"&amp;Tenor,AQ1181,Trigger)</f>
        <v>47582</v>
      </c>
      <c r="AQ1181" s="105">
        <f>_xll.qlCalendarAdvance(Calendar,AQ1180,AO1181,"f",,Trigger)</f>
        <v>47584</v>
      </c>
      <c r="AR1181" s="105">
        <f>_xll.qlInterestRateIndexMaturity(Currency&amp;"ibor"&amp;Tenor,AQ1181,Trigger)</f>
        <v>47616</v>
      </c>
      <c r="AS1181" s="257">
        <f>_xll.qlIndexFixing($AC$5,AP1181,TRUE,_xll.ohTrigger(Trigger,Trigger1M))</f>
        <v>1.6804873878518423E-2</v>
      </c>
      <c r="AT1181" s="257">
        <f>_xll.qlIndexFixing($AU$1,AP1181,TRUE,_xll.ohTrigger(Trigger,Trigger1M))</f>
        <v>1.5929044267365411E-2</v>
      </c>
    </row>
    <row r="1182" spans="41:46" ht="11.25" customHeight="1" x14ac:dyDescent="0.25">
      <c r="AO1182" s="106" t="s">
        <v>83</v>
      </c>
      <c r="AP1182" s="105">
        <f>_xll.qlInterestRateIndexFixingDate(Currency&amp;"ibor"&amp;Tenor,AQ1182,Trigger)</f>
        <v>47589</v>
      </c>
      <c r="AQ1182" s="105">
        <f>_xll.qlCalendarAdvance(Calendar,AQ1181,AO1182,"f",,Trigger)</f>
        <v>47591</v>
      </c>
      <c r="AR1182" s="105">
        <f>_xll.qlInterestRateIndexMaturity(Currency&amp;"ibor"&amp;Tenor,AQ1182,Trigger)</f>
        <v>47623</v>
      </c>
      <c r="AS1182" s="257">
        <f>_xll.qlIndexFixing($AC$5,AP1182,TRUE,_xll.ohTrigger(Trigger,Trigger1M))</f>
        <v>1.6822185675062218E-2</v>
      </c>
      <c r="AT1182" s="257">
        <f>_xll.qlIndexFixing($AU$1,AP1182,TRUE,_xll.ohTrigger(Trigger,Trigger1M))</f>
        <v>1.5926654917462479E-2</v>
      </c>
    </row>
    <row r="1183" spans="41:46" ht="11.25" customHeight="1" x14ac:dyDescent="0.25">
      <c r="AO1183" s="106" t="s">
        <v>83</v>
      </c>
      <c r="AP1183" s="105">
        <f>_xll.qlInterestRateIndexFixingDate(Currency&amp;"ibor"&amp;Tenor,AQ1183,Trigger)</f>
        <v>47596</v>
      </c>
      <c r="AQ1183" s="105">
        <f>_xll.qlCalendarAdvance(Calendar,AQ1182,AO1183,"f",,Trigger)</f>
        <v>47598</v>
      </c>
      <c r="AR1183" s="105">
        <f>_xll.qlInterestRateIndexMaturity(Currency&amp;"ibor"&amp;Tenor,AQ1183,Trigger)</f>
        <v>47630</v>
      </c>
      <c r="AS1183" s="257">
        <f>_xll.qlIndexFixing($AC$5,AP1183,TRUE,_xll.ohTrigger(Trigger,Trigger1M))</f>
        <v>1.6839497498207234E-2</v>
      </c>
      <c r="AT1183" s="257">
        <f>_xll.qlIndexFixing($AU$1,AP1183,TRUE,_xll.ohTrigger(Trigger,Trigger1M))</f>
        <v>1.5924271272615975E-2</v>
      </c>
    </row>
    <row r="1184" spans="41:46" ht="11.25" customHeight="1" x14ac:dyDescent="0.25">
      <c r="AO1184" s="106" t="s">
        <v>83</v>
      </c>
      <c r="AP1184" s="105">
        <f>_xll.qlInterestRateIndexFixingDate(Currency&amp;"ibor"&amp;Tenor,AQ1184,Trigger)</f>
        <v>47602</v>
      </c>
      <c r="AQ1184" s="105">
        <f>_xll.qlCalendarAdvance(Calendar,AQ1183,AO1184,"f",,Trigger)</f>
        <v>47605</v>
      </c>
      <c r="AR1184" s="105">
        <f>_xll.qlInterestRateIndexMaturity(Currency&amp;"ibor"&amp;Tenor,AQ1184,Trigger)</f>
        <v>47637</v>
      </c>
      <c r="AS1184" s="257">
        <f>_xll.qlIndexFixing($AC$5,AP1184,TRUE,_xll.ohTrigger(Trigger,Trigger1M))</f>
        <v>1.6856809347950974E-2</v>
      </c>
      <c r="AT1184" s="257">
        <f>_xll.qlIndexFixing($AU$1,AP1184,TRUE,_xll.ohTrigger(Trigger,Trigger1M))</f>
        <v>1.5921893720560742E-2</v>
      </c>
    </row>
    <row r="1185" spans="41:46" ht="11.25" customHeight="1" x14ac:dyDescent="0.25">
      <c r="AO1185" s="106" t="s">
        <v>83</v>
      </c>
      <c r="AP1185" s="105">
        <f>_xll.qlInterestRateIndexFixingDate(Currency&amp;"ibor"&amp;Tenor,AQ1185,Trigger)</f>
        <v>47610</v>
      </c>
      <c r="AQ1185" s="105">
        <f>_xll.qlCalendarAdvance(Calendar,AQ1184,AO1185,"f",,Trigger)</f>
        <v>47612</v>
      </c>
      <c r="AR1185" s="105">
        <f>_xll.qlInterestRateIndexMaturity(Currency&amp;"ibor"&amp;Tenor,AQ1185,Trigger)</f>
        <v>47644</v>
      </c>
      <c r="AS1185" s="257">
        <f>_xll.qlIndexFixing($AC$5,AP1185,TRUE,_xll.ohTrigger(Trigger,Trigger1M))</f>
        <v>1.6654146895691002E-2</v>
      </c>
      <c r="AT1185" s="257">
        <f>_xll.qlIndexFixing($AU$1,AP1185,TRUE,_xll.ohTrigger(Trigger,Trigger1M))</f>
        <v>1.5919520831845224E-2</v>
      </c>
    </row>
    <row r="1186" spans="41:46" ht="11.25" customHeight="1" x14ac:dyDescent="0.25">
      <c r="AO1186" s="106" t="s">
        <v>83</v>
      </c>
      <c r="AP1186" s="105">
        <f>_xll.qlInterestRateIndexFixingDate(Currency&amp;"ibor"&amp;Tenor,AQ1186,Trigger)</f>
        <v>47617</v>
      </c>
      <c r="AQ1186" s="105">
        <f>_xll.qlCalendarAdvance(Calendar,AQ1185,AO1186,"f",,Trigger)</f>
        <v>47619</v>
      </c>
      <c r="AR1186" s="105">
        <f>_xll.qlInterestRateIndexMaturity(Currency&amp;"ibor"&amp;Tenor,AQ1186,Trigger)</f>
        <v>47651</v>
      </c>
      <c r="AS1186" s="257">
        <f>_xll.qlIndexFixing($AC$5,AP1186,TRUE,_xll.ohTrigger(Trigger,Trigger1M))</f>
        <v>1.6450927251985548E-2</v>
      </c>
      <c r="AT1186" s="257">
        <f>_xll.qlIndexFixing($AU$1,AP1186,TRUE,_xll.ohTrigger(Trigger,Trigger1M))</f>
        <v>1.5917143889722096E-2</v>
      </c>
    </row>
    <row r="1187" spans="41:46" ht="11.25" customHeight="1" x14ac:dyDescent="0.25">
      <c r="AO1187" s="106" t="s">
        <v>83</v>
      </c>
      <c r="AP1187" s="105">
        <f>_xll.qlInterestRateIndexFixingDate(Currency&amp;"ibor"&amp;Tenor,AQ1187,Trigger)</f>
        <v>47624</v>
      </c>
      <c r="AQ1187" s="105">
        <f>_xll.qlCalendarAdvance(Calendar,AQ1186,AO1187,"f",,Trigger)</f>
        <v>47626</v>
      </c>
      <c r="AR1187" s="105">
        <f>_xll.qlInterestRateIndexMaturity(Currency&amp;"ibor"&amp;Tenor,AQ1187,Trigger)</f>
        <v>47658</v>
      </c>
      <c r="AS1187" s="257">
        <f>_xll.qlIndexFixing($AC$5,AP1187,TRUE,_xll.ohTrigger(Trigger,Trigger1M))</f>
        <v>1.624715044711289E-2</v>
      </c>
      <c r="AT1187" s="257">
        <f>_xll.qlIndexFixing($AU$1,AP1187,TRUE,_xll.ohTrigger(Trigger,Trigger1M))</f>
        <v>1.5914752309258429E-2</v>
      </c>
    </row>
    <row r="1188" spans="41:46" ht="11.25" customHeight="1" x14ac:dyDescent="0.25">
      <c r="AO1188" s="106" t="s">
        <v>83</v>
      </c>
      <c r="AP1188" s="105">
        <f>_xll.qlInterestRateIndexFixingDate(Currency&amp;"ibor"&amp;Tenor,AQ1188,Trigger)</f>
        <v>47631</v>
      </c>
      <c r="AQ1188" s="105">
        <f>_xll.qlCalendarAdvance(Calendar,AQ1187,AO1188,"f",,Trigger)</f>
        <v>47633</v>
      </c>
      <c r="AR1188" s="105">
        <f>_xll.qlInterestRateIndexMaturity(Currency&amp;"ibor"&amp;Tenor,AQ1188,Trigger)</f>
        <v>47662</v>
      </c>
      <c r="AS1188" s="257">
        <f>_xll.qlIndexFixing($AC$5,AP1188,TRUE,_xll.ohTrigger(Trigger,Trigger1M))</f>
        <v>1.6051559860579726E-2</v>
      </c>
      <c r="AT1188" s="257">
        <f>_xll.qlIndexFixing($AU$1,AP1188,TRUE,_xll.ohTrigger(Trigger,Trigger1M))</f>
        <v>1.59118075381177E-2</v>
      </c>
    </row>
    <row r="1189" spans="41:46" ht="11.25" customHeight="1" x14ac:dyDescent="0.25">
      <c r="AO1189" s="106" t="s">
        <v>83</v>
      </c>
      <c r="AP1189" s="105">
        <f>_xll.qlInterestRateIndexFixingDate(Currency&amp;"ibor"&amp;Tenor,AQ1189,Trigger)</f>
        <v>47638</v>
      </c>
      <c r="AQ1189" s="105">
        <f>_xll.qlCalendarAdvance(Calendar,AQ1188,AO1189,"f",,Trigger)</f>
        <v>47640</v>
      </c>
      <c r="AR1189" s="105">
        <f>_xll.qlInterestRateIndexMaturity(Currency&amp;"ibor"&amp;Tenor,AQ1189,Trigger)</f>
        <v>47672</v>
      </c>
      <c r="AS1189" s="257">
        <f>_xll.qlIndexFixing($AC$5,AP1189,TRUE,_xll.ohTrigger(Trigger,Trigger1M))</f>
        <v>1.5932124161280314E-2</v>
      </c>
      <c r="AT1189" s="257">
        <f>_xll.qlIndexFixing($AU$1,AP1189,TRUE,_xll.ohTrigger(Trigger,Trigger1M))</f>
        <v>1.59098827583809E-2</v>
      </c>
    </row>
    <row r="1190" spans="41:46" ht="11.25" customHeight="1" x14ac:dyDescent="0.25">
      <c r="AO1190" s="106" t="s">
        <v>83</v>
      </c>
      <c r="AP1190" s="105">
        <f>_xll.qlInterestRateIndexFixingDate(Currency&amp;"ibor"&amp;Tenor,AQ1190,Trigger)</f>
        <v>47645</v>
      </c>
      <c r="AQ1190" s="105">
        <f>_xll.qlCalendarAdvance(Calendar,AQ1189,AO1190,"f",,Trigger)</f>
        <v>47647</v>
      </c>
      <c r="AR1190" s="105">
        <f>_xll.qlInterestRateIndexMaturity(Currency&amp;"ibor"&amp;Tenor,AQ1190,Trigger)</f>
        <v>47679</v>
      </c>
      <c r="AS1190" s="257">
        <f>_xll.qlIndexFixing($AC$5,AP1190,TRUE,_xll.ohTrigger(Trigger,Trigger1M))</f>
        <v>1.5946870905758359E-2</v>
      </c>
      <c r="AT1190" s="257">
        <f>_xll.qlIndexFixing($AU$1,AP1190,TRUE,_xll.ohTrigger(Trigger,Trigger1M))</f>
        <v>1.5907388354899632E-2</v>
      </c>
    </row>
    <row r="1191" spans="41:46" ht="11.25" customHeight="1" x14ac:dyDescent="0.25">
      <c r="AO1191" s="106" t="s">
        <v>83</v>
      </c>
      <c r="AP1191" s="105">
        <f>_xll.qlInterestRateIndexFixingDate(Currency&amp;"ibor"&amp;Tenor,AQ1191,Trigger)</f>
        <v>47652</v>
      </c>
      <c r="AQ1191" s="105">
        <f>_xll.qlCalendarAdvance(Calendar,AQ1190,AO1191,"f",,Trigger)</f>
        <v>47654</v>
      </c>
      <c r="AR1191" s="105">
        <f>_xll.qlInterestRateIndexMaturity(Currency&amp;"ibor"&amp;Tenor,AQ1191,Trigger)</f>
        <v>47686</v>
      </c>
      <c r="AS1191" s="257">
        <f>_xll.qlIndexFixing($AC$5,AP1191,TRUE,_xll.ohTrigger(Trigger,Trigger1M))</f>
        <v>1.5961617669538464E-2</v>
      </c>
      <c r="AT1191" s="257">
        <f>_xll.qlIndexFixing($AU$1,AP1191,TRUE,_xll.ohTrigger(Trigger,Trigger1M))</f>
        <v>1.5904852034483441E-2</v>
      </c>
    </row>
    <row r="1192" spans="41:46" ht="11.25" customHeight="1" x14ac:dyDescent="0.25">
      <c r="AO1192" s="106" t="s">
        <v>83</v>
      </c>
      <c r="AP1192" s="105">
        <f>_xll.qlInterestRateIndexFixingDate(Currency&amp;"ibor"&amp;Tenor,AQ1192,Trigger)</f>
        <v>47659</v>
      </c>
      <c r="AQ1192" s="105">
        <f>_xll.qlCalendarAdvance(Calendar,AQ1191,AO1192,"f",,Trigger)</f>
        <v>47661</v>
      </c>
      <c r="AR1192" s="105">
        <f>_xll.qlInterestRateIndexMaturity(Currency&amp;"ibor"&amp;Tenor,AQ1192,Trigger)</f>
        <v>47693</v>
      </c>
      <c r="AS1192" s="257">
        <f>_xll.qlIndexFixing($AC$5,AP1192,TRUE,_xll.ohTrigger(Trigger,Trigger1M))</f>
        <v>1.5976364452623126E-2</v>
      </c>
      <c r="AT1192" s="257">
        <f>_xll.qlIndexFixing($AU$1,AP1192,TRUE,_xll.ohTrigger(Trigger,Trigger1M))</f>
        <v>1.5902273930550603E-2</v>
      </c>
    </row>
    <row r="1193" spans="41:46" ht="11.25" customHeight="1" x14ac:dyDescent="0.25">
      <c r="AO1193" s="106" t="s">
        <v>83</v>
      </c>
      <c r="AP1193" s="105">
        <f>_xll.qlInterestRateIndexFixingDate(Currency&amp;"ibor"&amp;Tenor,AQ1193,Trigger)</f>
        <v>47666</v>
      </c>
      <c r="AQ1193" s="105">
        <f>_xll.qlCalendarAdvance(Calendar,AQ1192,AO1193,"f",,Trigger)</f>
        <v>47668</v>
      </c>
      <c r="AR1193" s="105">
        <f>_xll.qlInterestRateIndexMaturity(Currency&amp;"ibor"&amp;Tenor,AQ1193,Trigger)</f>
        <v>47700</v>
      </c>
      <c r="AS1193" s="257">
        <f>_xll.qlIndexFixing($AC$5,AP1193,TRUE,_xll.ohTrigger(Trigger,Trigger1M))</f>
        <v>1.5991111255009849E-2</v>
      </c>
      <c r="AT1193" s="257">
        <f>_xll.qlIndexFixing($AU$1,AP1193,TRUE,_xll.ohTrigger(Trigger,Trigger1M))</f>
        <v>1.589965417652689E-2</v>
      </c>
    </row>
    <row r="1194" spans="41:46" ht="11.25" customHeight="1" x14ac:dyDescent="0.25">
      <c r="AO1194" s="106" t="s">
        <v>83</v>
      </c>
      <c r="AP1194" s="105">
        <f>_xll.qlInterestRateIndexFixingDate(Currency&amp;"ibor"&amp;Tenor,AQ1194,Trigger)</f>
        <v>47673</v>
      </c>
      <c r="AQ1194" s="105">
        <f>_xll.qlCalendarAdvance(Calendar,AQ1193,AO1194,"f",,Trigger)</f>
        <v>47675</v>
      </c>
      <c r="AR1194" s="105">
        <f>_xll.qlInterestRateIndexMaturity(Currency&amp;"ibor"&amp;Tenor,AQ1194,Trigger)</f>
        <v>47707</v>
      </c>
      <c r="AS1194" s="257">
        <f>_xll.qlIndexFixing($AC$5,AP1194,TRUE,_xll.ohTrigger(Trigger,Trigger1M))</f>
        <v>1.6005858076701129E-2</v>
      </c>
      <c r="AT1194" s="257">
        <f>_xll.qlIndexFixing($AU$1,AP1194,TRUE,_xll.ohTrigger(Trigger,Trigger1M))</f>
        <v>1.5896992905833074E-2</v>
      </c>
    </row>
    <row r="1195" spans="41:46" ht="11.25" customHeight="1" x14ac:dyDescent="0.25">
      <c r="AO1195" s="106" t="s">
        <v>83</v>
      </c>
      <c r="AP1195" s="105">
        <f>_xll.qlInterestRateIndexFixingDate(Currency&amp;"ibor"&amp;Tenor,AQ1195,Trigger)</f>
        <v>47680</v>
      </c>
      <c r="AQ1195" s="105">
        <f>_xll.qlCalendarAdvance(Calendar,AQ1194,AO1195,"f",,Trigger)</f>
        <v>47682</v>
      </c>
      <c r="AR1195" s="105">
        <f>_xll.qlInterestRateIndexMaturity(Currency&amp;"ibor"&amp;Tenor,AQ1195,Trigger)</f>
        <v>47714</v>
      </c>
      <c r="AS1195" s="257">
        <f>_xll.qlIndexFixing($AC$5,AP1195,TRUE,_xll.ohTrigger(Trigger,Trigger1M))</f>
        <v>1.602060491769447E-2</v>
      </c>
      <c r="AT1195" s="257">
        <f>_xll.qlIndexFixing($AU$1,AP1195,TRUE,_xll.ohTrigger(Trigger,Trigger1M))</f>
        <v>1.5894290251889931E-2</v>
      </c>
    </row>
    <row r="1196" spans="41:46" ht="11.25" customHeight="1" x14ac:dyDescent="0.25">
      <c r="AO1196" s="106" t="s">
        <v>83</v>
      </c>
      <c r="AP1196" s="105">
        <f>_xll.qlInterestRateIndexFixingDate(Currency&amp;"ibor"&amp;Tenor,AQ1196,Trigger)</f>
        <v>47687</v>
      </c>
      <c r="AQ1196" s="105">
        <f>_xll.qlCalendarAdvance(Calendar,AQ1195,AO1196,"f",,Trigger)</f>
        <v>47689</v>
      </c>
      <c r="AR1196" s="105">
        <f>_xll.qlInterestRateIndexMaturity(Currency&amp;"ibor"&amp;Tenor,AQ1196,Trigger)</f>
        <v>47721</v>
      </c>
      <c r="AS1196" s="257">
        <f>_xll.qlIndexFixing($AC$5,AP1196,TRUE,_xll.ohTrigger(Trigger,Trigger1M))</f>
        <v>1.6035351777992368E-2</v>
      </c>
      <c r="AT1196" s="257">
        <f>_xll.qlIndexFixing($AU$1,AP1196,TRUE,_xll.ohTrigger(Trigger,Trigger1M))</f>
        <v>1.5891546348123231E-2</v>
      </c>
    </row>
    <row r="1197" spans="41:46" ht="11.25" customHeight="1" x14ac:dyDescent="0.25">
      <c r="AO1197" s="106" t="s">
        <v>83</v>
      </c>
      <c r="AP1197" s="105">
        <f>_xll.qlInterestRateIndexFixingDate(Currency&amp;"ibor"&amp;Tenor,AQ1197,Trigger)</f>
        <v>47694</v>
      </c>
      <c r="AQ1197" s="105">
        <f>_xll.qlCalendarAdvance(Calendar,AQ1196,AO1197,"f",,Trigger)</f>
        <v>47696</v>
      </c>
      <c r="AR1197" s="105">
        <f>_xll.qlInterestRateIndexMaturity(Currency&amp;"ibor"&amp;Tenor,AQ1197,Trigger)</f>
        <v>47728</v>
      </c>
      <c r="AS1197" s="257">
        <f>_xll.qlIndexFixing($AC$5,AP1197,TRUE,_xll.ohTrigger(Trigger,Trigger1M))</f>
        <v>1.6050098657592327E-2</v>
      </c>
      <c r="AT1197" s="257">
        <f>_xll.qlIndexFixing($AU$1,AP1197,TRUE,_xll.ohTrigger(Trigger,Trigger1M))</f>
        <v>1.5888761327953749E-2</v>
      </c>
    </row>
    <row r="1198" spans="41:46" ht="11.25" customHeight="1" x14ac:dyDescent="0.25">
      <c r="AO1198" s="106" t="s">
        <v>83</v>
      </c>
      <c r="AP1198" s="105">
        <f>_xll.qlInterestRateIndexFixingDate(Currency&amp;"ibor"&amp;Tenor,AQ1198,Trigger)</f>
        <v>47701</v>
      </c>
      <c r="AQ1198" s="105">
        <f>_xll.qlCalendarAdvance(Calendar,AQ1197,AO1198,"f",,Trigger)</f>
        <v>47703</v>
      </c>
      <c r="AR1198" s="105">
        <f>_xll.qlInterestRateIndexMaturity(Currency&amp;"ibor"&amp;Tenor,AQ1198,Trigger)</f>
        <v>47735</v>
      </c>
      <c r="AS1198" s="257">
        <f>_xll.qlIndexFixing($AC$5,AP1198,TRUE,_xll.ohTrigger(Trigger,Trigger1M))</f>
        <v>1.6064845556494345E-2</v>
      </c>
      <c r="AT1198" s="257">
        <f>_xll.qlIndexFixing($AU$1,AP1198,TRUE,_xll.ohTrigger(Trigger,Trigger1M))</f>
        <v>1.5885935324807254E-2</v>
      </c>
    </row>
    <row r="1199" spans="41:46" ht="11.25" customHeight="1" x14ac:dyDescent="0.25">
      <c r="AO1199" s="106" t="s">
        <v>83</v>
      </c>
      <c r="AP1199" s="105">
        <f>_xll.qlInterestRateIndexFixingDate(Currency&amp;"ibor"&amp;Tenor,AQ1199,Trigger)</f>
        <v>47708</v>
      </c>
      <c r="AQ1199" s="105">
        <f>_xll.qlCalendarAdvance(Calendar,AQ1198,AO1199,"f",,Trigger)</f>
        <v>47710</v>
      </c>
      <c r="AR1199" s="105">
        <f>_xll.qlInterestRateIndexMaturity(Currency&amp;"ibor"&amp;Tenor,AQ1199,Trigger)</f>
        <v>47742</v>
      </c>
      <c r="AS1199" s="257">
        <f>_xll.qlIndexFixing($AC$5,AP1199,TRUE,_xll.ohTrigger(Trigger,Trigger1M))</f>
        <v>1.6079592474700921E-2</v>
      </c>
      <c r="AT1199" s="257">
        <f>_xll.qlIndexFixing($AU$1,AP1199,TRUE,_xll.ohTrigger(Trigger,Trigger1M))</f>
        <v>1.588306847210702E-2</v>
      </c>
    </row>
    <row r="1200" spans="41:46" ht="11.25" customHeight="1" x14ac:dyDescent="0.25">
      <c r="AO1200" s="106" t="s">
        <v>83</v>
      </c>
      <c r="AP1200" s="105">
        <f>_xll.qlInterestRateIndexFixingDate(Currency&amp;"ibor"&amp;Tenor,AQ1200,Trigger)</f>
        <v>47715</v>
      </c>
      <c r="AQ1200" s="105">
        <f>_xll.qlCalendarAdvance(Calendar,AQ1199,AO1200,"f",,Trigger)</f>
        <v>47717</v>
      </c>
      <c r="AR1200" s="105">
        <f>_xll.qlInterestRateIndexMaturity(Currency&amp;"ibor"&amp;Tenor,AQ1200,Trigger)</f>
        <v>47749</v>
      </c>
      <c r="AS1200" s="257">
        <f>_xll.qlIndexFixing($AC$5,AP1200,TRUE,_xll.ohTrigger(Trigger,Trigger1M))</f>
        <v>1.6094339412209557E-2</v>
      </c>
      <c r="AT1200" s="257">
        <f>_xll.qlIndexFixing($AU$1,AP1200,TRUE,_xll.ohTrigger(Trigger,Trigger1M))</f>
        <v>1.5880160903276319E-2</v>
      </c>
    </row>
    <row r="1201" spans="41:46" ht="11.25" customHeight="1" x14ac:dyDescent="0.25">
      <c r="AO1201" s="106" t="s">
        <v>83</v>
      </c>
      <c r="AP1201" s="105">
        <f>_xll.qlInterestRateIndexFixingDate(Currency&amp;"ibor"&amp;Tenor,AQ1201,Trigger)</f>
        <v>47722</v>
      </c>
      <c r="AQ1201" s="105">
        <f>_xll.qlCalendarAdvance(Calendar,AQ1200,AO1201,"f",,Trigger)</f>
        <v>47724</v>
      </c>
      <c r="AR1201" s="105">
        <f>_xll.qlInterestRateIndexMaturity(Currency&amp;"ibor"&amp;Tenor,AQ1201,Trigger)</f>
        <v>47756</v>
      </c>
      <c r="AS1201" s="257">
        <f>_xll.qlIndexFixing($AC$5,AP1201,TRUE,_xll.ohTrigger(Trigger,Trigger1M))</f>
        <v>1.6109086369022751E-2</v>
      </c>
      <c r="AT1201" s="257">
        <f>_xll.qlIndexFixing($AU$1,AP1201,TRUE,_xll.ohTrigger(Trigger,Trigger1M))</f>
        <v>1.5877212751740921E-2</v>
      </c>
    </row>
    <row r="1202" spans="41:46" ht="11.25" customHeight="1" x14ac:dyDescent="0.25">
      <c r="AO1202" s="106" t="s">
        <v>83</v>
      </c>
      <c r="AP1202" s="105">
        <f>_xll.qlInterestRateIndexFixingDate(Currency&amp;"ibor"&amp;Tenor,AQ1202,Trigger)</f>
        <v>47729</v>
      </c>
      <c r="AQ1202" s="105">
        <f>_xll.qlCalendarAdvance(Calendar,AQ1201,AO1202,"f",,Trigger)</f>
        <v>47731</v>
      </c>
      <c r="AR1202" s="105">
        <f>_xll.qlInterestRateIndexMaturity(Currency&amp;"ibor"&amp;Tenor,AQ1202,Trigger)</f>
        <v>47763</v>
      </c>
      <c r="AS1202" s="257">
        <f>_xll.qlIndexFixing($AC$5,AP1202,TRUE,_xll.ohTrigger(Trigger,Trigger1M))</f>
        <v>1.6123833345140504E-2</v>
      </c>
      <c r="AT1202" s="257">
        <f>_xll.qlIndexFixing($AU$1,AP1202,TRUE,_xll.ohTrigger(Trigger,Trigger1M))</f>
        <v>1.5874224150921601E-2</v>
      </c>
    </row>
    <row r="1203" spans="41:46" ht="11.25" customHeight="1" x14ac:dyDescent="0.25">
      <c r="AO1203" s="106" t="s">
        <v>83</v>
      </c>
      <c r="AP1203" s="105">
        <f>_xll.qlInterestRateIndexFixingDate(Currency&amp;"ibor"&amp;Tenor,AQ1203,Trigger)</f>
        <v>47736</v>
      </c>
      <c r="AQ1203" s="105">
        <f>_xll.qlCalendarAdvance(Calendar,AQ1202,AO1203,"f",,Trigger)</f>
        <v>47738</v>
      </c>
      <c r="AR1203" s="105">
        <f>_xll.qlInterestRateIndexMaturity(Currency&amp;"ibor"&amp;Tenor,AQ1203,Trigger)</f>
        <v>47770</v>
      </c>
      <c r="AS1203" s="257">
        <f>_xll.qlIndexFixing($AC$5,AP1203,TRUE,_xll.ohTrigger(Trigger,Trigger1M))</f>
        <v>1.6138580340557818E-2</v>
      </c>
      <c r="AT1203" s="257">
        <f>_xll.qlIndexFixing($AU$1,AP1203,TRUE,_xll.ohTrigger(Trigger,Trigger1M))</f>
        <v>1.5871195234249125E-2</v>
      </c>
    </row>
    <row r="1204" spans="41:46" ht="11.25" customHeight="1" x14ac:dyDescent="0.25">
      <c r="AO1204" s="106" t="s">
        <v>83</v>
      </c>
      <c r="AP1204" s="105">
        <f>_xll.qlInterestRateIndexFixingDate(Currency&amp;"ibor"&amp;Tenor,AQ1204,Trigger)</f>
        <v>47743</v>
      </c>
      <c r="AQ1204" s="105">
        <f>_xll.qlCalendarAdvance(Calendar,AQ1203,AO1204,"f",,Trigger)</f>
        <v>47745</v>
      </c>
      <c r="AR1204" s="105">
        <f>_xll.qlInterestRateIndexMaturity(Currency&amp;"ibor"&amp;Tenor,AQ1204,Trigger)</f>
        <v>47777</v>
      </c>
      <c r="AS1204" s="257">
        <f>_xll.qlIndexFixing($AC$5,AP1204,TRUE,_xll.ohTrigger(Trigger,Trigger1M))</f>
        <v>1.6153327355282188E-2</v>
      </c>
      <c r="AT1204" s="257">
        <f>_xll.qlIndexFixing($AU$1,AP1204,TRUE,_xll.ohTrigger(Trigger,Trigger1M))</f>
        <v>1.5868126135144267E-2</v>
      </c>
    </row>
    <row r="1205" spans="41:46" ht="11.25" customHeight="1" x14ac:dyDescent="0.25">
      <c r="AO1205" s="106" t="s">
        <v>83</v>
      </c>
      <c r="AP1205" s="105">
        <f>_xll.qlInterestRateIndexFixingDate(Currency&amp;"ibor"&amp;Tenor,AQ1205,Trigger)</f>
        <v>47750</v>
      </c>
      <c r="AQ1205" s="105">
        <f>_xll.qlCalendarAdvance(Calendar,AQ1204,AO1205,"f",,Trigger)</f>
        <v>47752</v>
      </c>
      <c r="AR1205" s="105">
        <f>_xll.qlInterestRateIndexMaturity(Currency&amp;"ibor"&amp;Tenor,AQ1205,Trigger)</f>
        <v>47784</v>
      </c>
      <c r="AS1205" s="257">
        <f>_xll.qlIndexFixing($AC$5,AP1205,TRUE,_xll.ohTrigger(Trigger,Trigger1M))</f>
        <v>1.616807438930612E-2</v>
      </c>
      <c r="AT1205" s="257">
        <f>_xll.qlIndexFixing($AU$1,AP1205,TRUE,_xll.ohTrigger(Trigger,Trigger1M))</f>
        <v>1.5865016987035296E-2</v>
      </c>
    </row>
    <row r="1206" spans="41:46" ht="11.25" customHeight="1" x14ac:dyDescent="0.25">
      <c r="AO1206" s="106" t="s">
        <v>83</v>
      </c>
      <c r="AP1206" s="105">
        <f>_xll.qlInterestRateIndexFixingDate(Currency&amp;"ibor"&amp;Tenor,AQ1206,Trigger)</f>
        <v>47757</v>
      </c>
      <c r="AQ1206" s="105">
        <f>_xll.qlCalendarAdvance(Calendar,AQ1205,AO1206,"f",,Trigger)</f>
        <v>47759</v>
      </c>
      <c r="AR1206" s="105">
        <f>_xll.qlInterestRateIndexMaturity(Currency&amp;"ibor"&amp;Tenor,AQ1206,Trigger)</f>
        <v>47791</v>
      </c>
      <c r="AS1206" s="257">
        <f>_xll.qlIndexFixing($AC$5,AP1206,TRUE,_xll.ohTrigger(Trigger,Trigger1M))</f>
        <v>1.6182821442637108E-2</v>
      </c>
      <c r="AT1206" s="257">
        <f>_xll.qlIndexFixing($AU$1,AP1206,TRUE,_xll.ohTrigger(Trigger,Trigger1M))</f>
        <v>1.5861867923347983E-2</v>
      </c>
    </row>
    <row r="1207" spans="41:46" ht="11.25" customHeight="1" x14ac:dyDescent="0.25">
      <c r="AO1207" s="106" t="s">
        <v>83</v>
      </c>
      <c r="AP1207" s="105">
        <f>_xll.qlInterestRateIndexFixingDate(Currency&amp;"ibor"&amp;Tenor,AQ1207,Trigger)</f>
        <v>47764</v>
      </c>
      <c r="AQ1207" s="105">
        <f>_xll.qlCalendarAdvance(Calendar,AQ1206,AO1207,"f",,Trigger)</f>
        <v>47766</v>
      </c>
      <c r="AR1207" s="105">
        <f>_xll.qlInterestRateIndexMaturity(Currency&amp;"ibor"&amp;Tenor,AQ1207,Trigger)</f>
        <v>47798</v>
      </c>
      <c r="AS1207" s="257">
        <f>_xll.qlIndexFixing($AC$5,AP1207,TRUE,_xll.ohTrigger(Trigger,Trigger1M))</f>
        <v>1.6197568515270155E-2</v>
      </c>
      <c r="AT1207" s="257">
        <f>_xll.qlIndexFixing($AU$1,AP1207,TRUE,_xll.ohTrigger(Trigger,Trigger1M))</f>
        <v>1.58586790775056E-2</v>
      </c>
    </row>
    <row r="1208" spans="41:46" ht="11.25" customHeight="1" x14ac:dyDescent="0.25">
      <c r="AO1208" s="106" t="s">
        <v>83</v>
      </c>
      <c r="AP1208" s="105">
        <f>_xll.qlInterestRateIndexFixingDate(Currency&amp;"ibor"&amp;Tenor,AQ1208,Trigger)</f>
        <v>47771</v>
      </c>
      <c r="AQ1208" s="105">
        <f>_xll.qlCalendarAdvance(Calendar,AQ1207,AO1208,"f",,Trigger)</f>
        <v>47773</v>
      </c>
      <c r="AR1208" s="105">
        <f>_xll.qlInterestRateIndexMaturity(Currency&amp;"ibor"&amp;Tenor,AQ1208,Trigger)</f>
        <v>47805</v>
      </c>
      <c r="AS1208" s="257">
        <f>_xll.qlIndexFixing($AC$5,AP1208,TRUE,_xll.ohTrigger(Trigger,Trigger1M))</f>
        <v>1.6212315607205263E-2</v>
      </c>
      <c r="AT1208" s="257">
        <f>_xll.qlIndexFixing($AU$1,AP1208,TRUE,_xll.ohTrigger(Trigger,Trigger1M))</f>
        <v>1.5855450582938913E-2</v>
      </c>
    </row>
    <row r="1209" spans="41:46" ht="11.25" customHeight="1" x14ac:dyDescent="0.25">
      <c r="AO1209" s="106" t="s">
        <v>83</v>
      </c>
      <c r="AP1209" s="105">
        <f>_xll.qlInterestRateIndexFixingDate(Currency&amp;"ibor"&amp;Tenor,AQ1209,Trigger)</f>
        <v>47778</v>
      </c>
      <c r="AQ1209" s="105">
        <f>_xll.qlCalendarAdvance(Calendar,AQ1208,AO1209,"f",,Trigger)</f>
        <v>47780</v>
      </c>
      <c r="AR1209" s="105">
        <f>_xll.qlInterestRateIndexMaturity(Currency&amp;"ibor"&amp;Tenor,AQ1209,Trigger)</f>
        <v>47812</v>
      </c>
      <c r="AS1209" s="257">
        <f>_xll.qlIndexFixing($AC$5,AP1209,TRUE,_xll.ohTrigger(Trigger,Trigger1M))</f>
        <v>1.6227062718447427E-2</v>
      </c>
      <c r="AT1209" s="257">
        <f>_xll.qlIndexFixing($AU$1,AP1209,TRUE,_xll.ohTrigger(Trigger,Trigger1M))</f>
        <v>1.5852182573068696E-2</v>
      </c>
    </row>
    <row r="1210" spans="41:46" ht="11.25" customHeight="1" x14ac:dyDescent="0.25">
      <c r="AO1210" s="106" t="s">
        <v>83</v>
      </c>
      <c r="AP1210" s="105">
        <f>_xll.qlInterestRateIndexFixingDate(Currency&amp;"ibor"&amp;Tenor,AQ1210,Trigger)</f>
        <v>47785</v>
      </c>
      <c r="AQ1210" s="105">
        <f>_xll.qlCalendarAdvance(Calendar,AQ1209,AO1210,"f",,Trigger)</f>
        <v>47787</v>
      </c>
      <c r="AR1210" s="105">
        <f>_xll.qlInterestRateIndexMaturity(Currency&amp;"ibor"&amp;Tenor,AQ1210,Trigger)</f>
        <v>47816</v>
      </c>
      <c r="AS1210" s="257">
        <f>_xll.qlIndexFixing($AC$5,AP1210,TRUE,_xll.ohTrigger(Trigger,Trigger1M))</f>
        <v>1.6237551601793607E-2</v>
      </c>
      <c r="AT1210" s="257">
        <f>_xll.qlIndexFixing($AU$1,AP1210,TRUE,_xll.ohTrigger(Trigger,Trigger1M))</f>
        <v>1.5848547159430553E-2</v>
      </c>
    </row>
    <row r="1211" spans="41:46" ht="11.25" customHeight="1" x14ac:dyDescent="0.25">
      <c r="AO1211" s="106" t="s">
        <v>83</v>
      </c>
      <c r="AP1211" s="105">
        <f>_xll.qlInterestRateIndexFixingDate(Currency&amp;"ibor"&amp;Tenor,AQ1211,Trigger)</f>
        <v>47792</v>
      </c>
      <c r="AQ1211" s="105">
        <f>_xll.qlCalendarAdvance(Calendar,AQ1210,AO1211,"f",,Trigger)</f>
        <v>47794</v>
      </c>
      <c r="AR1211" s="105">
        <f>_xll.qlInterestRateIndexMaturity(Currency&amp;"ibor"&amp;Tenor,AQ1211,Trigger)</f>
        <v>47826</v>
      </c>
      <c r="AS1211" s="257">
        <f>_xll.qlIndexFixing($AC$5,AP1211,TRUE,_xll.ohTrigger(Trigger,Trigger1M))</f>
        <v>1.6256556998835436E-2</v>
      </c>
      <c r="AT1211" s="257">
        <f>_xll.qlIndexFixing($AU$1,AP1211,TRUE,_xll.ohTrigger(Trigger,Trigger1M))</f>
        <v>1.5845528541140741E-2</v>
      </c>
    </row>
    <row r="1212" spans="41:46" ht="11.25" customHeight="1" x14ac:dyDescent="0.25">
      <c r="AO1212" s="106" t="s">
        <v>83</v>
      </c>
      <c r="AP1212" s="105">
        <f>_xll.qlInterestRateIndexFixingDate(Currency&amp;"ibor"&amp;Tenor,AQ1212,Trigger)</f>
        <v>47799</v>
      </c>
      <c r="AQ1212" s="105">
        <f>_xll.qlCalendarAdvance(Calendar,AQ1211,AO1212,"f",,Trigger)</f>
        <v>47801</v>
      </c>
      <c r="AR1212" s="105">
        <f>_xll.qlInterestRateIndexMaturity(Currency&amp;"ibor"&amp;Tenor,AQ1212,Trigger)</f>
        <v>47833</v>
      </c>
      <c r="AS1212" s="257">
        <f>_xll.qlIndexFixing($AC$5,AP1212,TRUE,_xll.ohTrigger(Trigger,Trigger1M))</f>
        <v>1.6271304167986278E-2</v>
      </c>
      <c r="AT1212" s="257">
        <f>_xll.qlIndexFixing($AU$1,AP1212,TRUE,_xll.ohTrigger(Trigger,Trigger1M))</f>
        <v>1.5842142785934543E-2</v>
      </c>
    </row>
    <row r="1213" spans="41:46" ht="11.25" customHeight="1" x14ac:dyDescent="0.25">
      <c r="AO1213" s="106" t="s">
        <v>83</v>
      </c>
      <c r="AP1213" s="105">
        <f>_xll.qlInterestRateIndexFixingDate(Currency&amp;"ibor"&amp;Tenor,AQ1213,Trigger)</f>
        <v>47806</v>
      </c>
      <c r="AQ1213" s="105">
        <f>_xll.qlCalendarAdvance(Calendar,AQ1212,AO1213,"f",,Trigger)</f>
        <v>47808</v>
      </c>
      <c r="AR1213" s="105">
        <f>_xll.qlInterestRateIndexMaturity(Currency&amp;"ibor"&amp;Tenor,AQ1213,Trigger)</f>
        <v>47840</v>
      </c>
      <c r="AS1213" s="257">
        <f>_xll.qlIndexFixing($AC$5,AP1213,TRUE,_xll.ohTrigger(Trigger,Trigger1M))</f>
        <v>1.6286051356441678E-2</v>
      </c>
      <c r="AT1213" s="257">
        <f>_xll.qlIndexFixing($AU$1,AP1213,TRUE,_xll.ohTrigger(Trigger,Trigger1M))</f>
        <v>1.583871804913789E-2</v>
      </c>
    </row>
    <row r="1214" spans="41:46" ht="11.25" customHeight="1" x14ac:dyDescent="0.25">
      <c r="AO1214" s="106" t="s">
        <v>83</v>
      </c>
      <c r="AP1214" s="105">
        <f>_xll.qlInterestRateIndexFixingDate(Currency&amp;"ibor"&amp;Tenor,AQ1214,Trigger)</f>
        <v>47813</v>
      </c>
      <c r="AQ1214" s="105">
        <f>_xll.qlCalendarAdvance(Calendar,AQ1213,AO1214,"f",,Trigger)</f>
        <v>47815</v>
      </c>
      <c r="AR1214" s="105">
        <f>_xll.qlInterestRateIndexMaturity(Currency&amp;"ibor"&amp;Tenor,AQ1214,Trigger)</f>
        <v>47847</v>
      </c>
      <c r="AS1214" s="257">
        <f>_xll.qlIndexFixing($AC$5,AP1214,TRUE,_xll.ohTrigger(Trigger,Trigger1M))</f>
        <v>1.6300798564199137E-2</v>
      </c>
      <c r="AT1214" s="257">
        <f>_xll.qlIndexFixing($AU$1,AP1214,TRUE,_xll.ohTrigger(Trigger,Trigger1M))</f>
        <v>1.5835254464179049E-2</v>
      </c>
    </row>
    <row r="1215" spans="41:46" ht="11.25" customHeight="1" x14ac:dyDescent="0.25">
      <c r="AO1215" s="106" t="s">
        <v>83</v>
      </c>
      <c r="AP1215" s="105">
        <f>_xll.qlInterestRateIndexFixingDate(Currency&amp;"ibor"&amp;Tenor,AQ1215,Trigger)</f>
        <v>47820</v>
      </c>
      <c r="AQ1215" s="105">
        <f>_xll.qlCalendarAdvance(Calendar,AQ1214,AO1215,"f",,Trigger)</f>
        <v>47822</v>
      </c>
      <c r="AR1215" s="105">
        <f>_xll.qlInterestRateIndexMaturity(Currency&amp;"ibor"&amp;Tenor,AQ1215,Trigger)</f>
        <v>47854</v>
      </c>
      <c r="AS1215" s="257">
        <f>_xll.qlIndexFixing($AC$5,AP1215,TRUE,_xll.ohTrigger(Trigger,Trigger1M))</f>
        <v>1.6315545791261155E-2</v>
      </c>
      <c r="AT1215" s="257">
        <f>_xll.qlIndexFixing($AU$1,AP1215,TRUE,_xll.ohTrigger(Trigger,Trigger1M))</f>
        <v>1.583175216448629E-2</v>
      </c>
    </row>
    <row r="1216" spans="41:46" ht="11.25" customHeight="1" x14ac:dyDescent="0.25">
      <c r="AO1216" s="106" t="s">
        <v>83</v>
      </c>
      <c r="AP1216" s="105">
        <f>_xll.qlInterestRateIndexFixingDate(Currency&amp;"ibor"&amp;Tenor,AQ1216,Trigger)</f>
        <v>47827</v>
      </c>
      <c r="AQ1216" s="105">
        <f>_xll.qlCalendarAdvance(Calendar,AQ1215,AO1216,"f",,Trigger)</f>
        <v>47829</v>
      </c>
      <c r="AR1216" s="105">
        <f>_xll.qlInterestRateIndexMaturity(Currency&amp;"ibor"&amp;Tenor,AQ1216,Trigger)</f>
        <v>47861</v>
      </c>
      <c r="AS1216" s="257">
        <f>_xll.qlIndexFixing($AC$5,AP1216,TRUE,_xll.ohTrigger(Trigger,Trigger1M))</f>
        <v>1.6330293037625232E-2</v>
      </c>
      <c r="AT1216" s="257">
        <f>_xll.qlIndexFixing($AU$1,AP1216,TRUE,_xll.ohTrigger(Trigger,Trigger1M))</f>
        <v>1.5828211283487881E-2</v>
      </c>
    </row>
    <row r="1217" spans="41:46" ht="11.25" customHeight="1" x14ac:dyDescent="0.25">
      <c r="AO1217" s="106" t="s">
        <v>83</v>
      </c>
      <c r="AP1217" s="105">
        <f>_xll.qlInterestRateIndexFixingDate(Currency&amp;"ibor"&amp;Tenor,AQ1217,Trigger)</f>
        <v>47834</v>
      </c>
      <c r="AQ1217" s="105">
        <f>_xll.qlCalendarAdvance(Calendar,AQ1216,AO1217,"f",,Trigger)</f>
        <v>47836</v>
      </c>
      <c r="AR1217" s="105">
        <f>_xll.qlInterestRateIndexMaturity(Currency&amp;"ibor"&amp;Tenor,AQ1217,Trigger)</f>
        <v>47868</v>
      </c>
      <c r="AS1217" s="257">
        <f>_xll.qlIndexFixing($AC$5,AP1217,TRUE,_xll.ohTrigger(Trigger,Trigger1M))</f>
        <v>1.6345040303293867E-2</v>
      </c>
      <c r="AT1217" s="257">
        <f>_xll.qlIndexFixing($AU$1,AP1217,TRUE,_xll.ohTrigger(Trigger,Trigger1M))</f>
        <v>1.5824631954609591E-2</v>
      </c>
    </row>
    <row r="1218" spans="41:46" ht="11.25" customHeight="1" x14ac:dyDescent="0.25">
      <c r="AO1218" s="106" t="s">
        <v>83</v>
      </c>
      <c r="AP1218" s="105">
        <f>_xll.qlInterestRateIndexFixingDate(Currency&amp;"ibor"&amp;Tenor,AQ1218,Trigger)</f>
        <v>47840</v>
      </c>
      <c r="AQ1218" s="105">
        <f>_xll.qlCalendarAdvance(Calendar,AQ1217,AO1218,"f",,Trigger)</f>
        <v>47844</v>
      </c>
      <c r="AR1218" s="105">
        <f>_xll.qlInterestRateIndexMaturity(Currency&amp;"ibor"&amp;Tenor,AQ1218,Trigger)</f>
        <v>47875</v>
      </c>
      <c r="AS1218" s="257">
        <f>_xll.qlIndexFixing($AC$5,AP1218,TRUE,_xll.ohTrigger(Trigger,Trigger1M))</f>
        <v>1.6360469378446214E-2</v>
      </c>
      <c r="AT1218" s="257">
        <f>_xll.qlIndexFixing($AU$1,AP1218,TRUE,_xll.ohTrigger(Trigger,Trigger1M))</f>
        <v>1.5820409024697706E-2</v>
      </c>
    </row>
    <row r="1219" spans="41:46" ht="11.25" customHeight="1" x14ac:dyDescent="0.25">
      <c r="AO1219" s="106" t="s">
        <v>83</v>
      </c>
      <c r="AP1219" s="105">
        <f>_xll.qlInterestRateIndexFixingDate(Currency&amp;"ibor"&amp;Tenor,AQ1219,Trigger)</f>
        <v>47848</v>
      </c>
      <c r="AQ1219" s="105">
        <f>_xll.qlCalendarAdvance(Calendar,AQ1218,AO1219,"f",,Trigger)</f>
        <v>47851</v>
      </c>
      <c r="AR1219" s="105">
        <f>_xll.qlInterestRateIndexMaturity(Currency&amp;"ibor"&amp;Tenor,AQ1219,Trigger)</f>
        <v>47882</v>
      </c>
      <c r="AS1219" s="257">
        <f>_xll.qlIndexFixing($AC$5,AP1219,TRUE,_xll.ohTrigger(Trigger,Trigger1M))</f>
        <v>1.6375216014082691E-2</v>
      </c>
      <c r="AT1219" s="257">
        <f>_xll.qlIndexFixing($AU$1,AP1219,TRUE,_xll.ohTrigger(Trigger,Trigger1M))</f>
        <v>1.5816750631741389E-2</v>
      </c>
    </row>
    <row r="1220" spans="41:46" ht="11.25" customHeight="1" x14ac:dyDescent="0.25">
      <c r="AO1220" s="106" t="s">
        <v>83</v>
      </c>
      <c r="AP1220" s="105">
        <f>_xll.qlInterestRateIndexFixingDate(Currency&amp;"ibor"&amp;Tenor,AQ1220,Trigger)</f>
        <v>47856</v>
      </c>
      <c r="AQ1220" s="105">
        <f>_xll.qlCalendarAdvance(Calendar,AQ1219,AO1220,"f",,Trigger)</f>
        <v>47858</v>
      </c>
      <c r="AR1220" s="105">
        <f>_xll.qlInterestRateIndexMaturity(Currency&amp;"ibor"&amp;Tenor,AQ1220,Trigger)</f>
        <v>47889</v>
      </c>
      <c r="AS1220" s="257">
        <f>_xll.qlIndexFixing($AC$5,AP1220,TRUE,_xll.ohTrigger(Trigger,Trigger1M))</f>
        <v>1.6389962668421632E-2</v>
      </c>
      <c r="AT1220" s="257">
        <f>_xll.qlIndexFixing($AU$1,AP1220,TRUE,_xll.ohTrigger(Trigger,Trigger1M))</f>
        <v>1.5813054202356874E-2</v>
      </c>
    </row>
    <row r="1221" spans="41:46" ht="11.25" customHeight="1" x14ac:dyDescent="0.25">
      <c r="AO1221" s="106" t="s">
        <v>83</v>
      </c>
      <c r="AP1221" s="105">
        <f>_xll.qlInterestRateIndexFixingDate(Currency&amp;"ibor"&amp;Tenor,AQ1221,Trigger)</f>
        <v>47863</v>
      </c>
      <c r="AQ1221" s="105">
        <f>_xll.qlCalendarAdvance(Calendar,AQ1220,AO1221,"f",,Trigger)</f>
        <v>47865</v>
      </c>
      <c r="AR1221" s="105">
        <f>_xll.qlInterestRateIndexMaturity(Currency&amp;"ibor"&amp;Tenor,AQ1221,Trigger)</f>
        <v>47896</v>
      </c>
      <c r="AS1221" s="257">
        <f>_xll.qlIndexFixing($AC$5,AP1221,TRUE,_xll.ohTrigger(Trigger,Trigger1M))</f>
        <v>1.640470934146045E-2</v>
      </c>
      <c r="AT1221" s="257">
        <f>_xll.qlIndexFixing($AU$1,AP1221,TRUE,_xll.ohTrigger(Trigger,Trigger1M))</f>
        <v>1.5809319869972908E-2</v>
      </c>
    </row>
    <row r="1222" spans="41:46" ht="11.25" customHeight="1" x14ac:dyDescent="0.25">
      <c r="AO1222" s="106" t="s">
        <v>83</v>
      </c>
      <c r="AP1222" s="105">
        <f>_xll.qlInterestRateIndexFixingDate(Currency&amp;"ibor"&amp;Tenor,AQ1222,Trigger)</f>
        <v>47870</v>
      </c>
      <c r="AQ1222" s="105">
        <f>_xll.qlCalendarAdvance(Calendar,AQ1221,AO1222,"f",,Trigger)</f>
        <v>47872</v>
      </c>
      <c r="AR1222" s="105">
        <f>_xll.qlInterestRateIndexMaturity(Currency&amp;"ibor"&amp;Tenor,AQ1222,Trigger)</f>
        <v>47903</v>
      </c>
      <c r="AS1222" s="257">
        <f>_xll.qlIndexFixing($AC$5,AP1222,TRUE,_xll.ohTrigger(Trigger,Trigger1M))</f>
        <v>1.6419456033196573E-2</v>
      </c>
      <c r="AT1222" s="257">
        <f>_xll.qlIndexFixing($AU$1,AP1222,TRUE,_xll.ohTrigger(Trigger,Trigger1M))</f>
        <v>1.5805547768000198E-2</v>
      </c>
    </row>
    <row r="1223" spans="41:46" ht="11.25" customHeight="1" x14ac:dyDescent="0.25">
      <c r="AO1223" s="106" t="s">
        <v>83</v>
      </c>
      <c r="AP1223" s="105">
        <f>_xll.qlInterestRateIndexFixingDate(Currency&amp;"ibor"&amp;Tenor,AQ1223,Trigger)</f>
        <v>47877</v>
      </c>
      <c r="AQ1223" s="105">
        <f>_xll.qlCalendarAdvance(Calendar,AQ1222,AO1223,"f",,Trigger)</f>
        <v>47879</v>
      </c>
      <c r="AR1223" s="105">
        <f>_xll.qlInterestRateIndexMaturity(Currency&amp;"ibor"&amp;Tenor,AQ1223,Trigger)</f>
        <v>47907</v>
      </c>
      <c r="AS1223" s="257">
        <f>_xll.qlIndexFixing($AC$5,AP1223,TRUE,_xll.ohTrigger(Trigger,Trigger1M))</f>
        <v>1.6429918400947065E-2</v>
      </c>
      <c r="AT1223" s="257">
        <f>_xll.qlIndexFixing($AU$1,AP1223,TRUE,_xll.ohTrigger(Trigger,Trigger1M))</f>
        <v>1.58015232261174E-2</v>
      </c>
    </row>
    <row r="1224" spans="41:46" ht="11.25" customHeight="1" x14ac:dyDescent="0.25">
      <c r="AO1224" s="106" t="s">
        <v>83</v>
      </c>
      <c r="AP1224" s="105">
        <f>_xll.qlInterestRateIndexFixingDate(Currency&amp;"ibor"&amp;Tenor,AQ1224,Trigger)</f>
        <v>47884</v>
      </c>
      <c r="AQ1224" s="105">
        <f>_xll.qlCalendarAdvance(Calendar,AQ1223,AO1224,"f",,Trigger)</f>
        <v>47886</v>
      </c>
      <c r="AR1224" s="105">
        <f>_xll.qlInterestRateIndexMaturity(Currency&amp;"ibor"&amp;Tenor,AQ1224,Trigger)</f>
        <v>47914</v>
      </c>
      <c r="AS1224" s="257">
        <f>_xll.qlIndexFixing($AC$5,AP1224,TRUE,_xll.ohTrigger(Trigger,Trigger1M))</f>
        <v>1.6444663107537037E-2</v>
      </c>
      <c r="AT1224" s="257">
        <f>_xll.qlIndexFixing($AU$1,AP1224,TRUE,_xll.ohTrigger(Trigger,Trigger1M))</f>
        <v>1.579768449538697E-2</v>
      </c>
    </row>
    <row r="1225" spans="41:46" ht="11.25" customHeight="1" x14ac:dyDescent="0.25">
      <c r="AO1225" s="106" t="s">
        <v>83</v>
      </c>
      <c r="AP1225" s="105">
        <f>_xll.qlInterestRateIndexFixingDate(Currency&amp;"ibor"&amp;Tenor,AQ1225,Trigger)</f>
        <v>47891</v>
      </c>
      <c r="AQ1225" s="105">
        <f>_xll.qlCalendarAdvance(Calendar,AQ1224,AO1225,"f",,Trigger)</f>
        <v>47893</v>
      </c>
      <c r="AR1225" s="105">
        <f>_xll.qlInterestRateIndexMaturity(Currency&amp;"ibor"&amp;Tenor,AQ1225,Trigger)</f>
        <v>47921</v>
      </c>
      <c r="AS1225" s="257">
        <f>_xll.qlIndexFixing($AC$5,AP1225,TRUE,_xll.ohTrigger(Trigger,Trigger1M))</f>
        <v>1.64594078310135E-2</v>
      </c>
      <c r="AT1225" s="257">
        <f>_xll.qlIndexFixing($AU$1,AP1225,TRUE,_xll.ohTrigger(Trigger,Trigger1M))</f>
        <v>1.5793808371550786E-2</v>
      </c>
    </row>
    <row r="1226" spans="41:46" ht="11.25" customHeight="1" x14ac:dyDescent="0.25">
      <c r="AO1226" s="106" t="s">
        <v>83</v>
      </c>
      <c r="AP1226" s="105">
        <f>_xll.qlInterestRateIndexFixingDate(Currency&amp;"ibor"&amp;Tenor,AQ1226,Trigger)</f>
        <v>47898</v>
      </c>
      <c r="AQ1226" s="105">
        <f>_xll.qlCalendarAdvance(Calendar,AQ1225,AO1226,"f",,Trigger)</f>
        <v>47900</v>
      </c>
      <c r="AR1226" s="105">
        <f>_xll.qlInterestRateIndexMaturity(Currency&amp;"ibor"&amp;Tenor,AQ1226,Trigger)</f>
        <v>47928</v>
      </c>
      <c r="AS1226" s="257">
        <f>_xll.qlIndexFixing($AC$5,AP1226,TRUE,_xll.ohTrigger(Trigger,Trigger1M))</f>
        <v>1.6474152571379311E-2</v>
      </c>
      <c r="AT1226" s="257">
        <f>_xll.qlIndexFixing($AU$1,AP1226,TRUE,_xll.ohTrigger(Trigger,Trigger1M))</f>
        <v>1.5789894988010707E-2</v>
      </c>
    </row>
    <row r="1227" spans="41:46" ht="11.25" customHeight="1" x14ac:dyDescent="0.25">
      <c r="AO1227" s="106" t="s">
        <v>83</v>
      </c>
      <c r="AP1227" s="105">
        <f>_xll.qlInterestRateIndexFixingDate(Currency&amp;"ibor"&amp;Tenor,AQ1227,Trigger)</f>
        <v>47905</v>
      </c>
      <c r="AQ1227" s="105">
        <f>_xll.qlCalendarAdvance(Calendar,AQ1226,AO1227,"f",,Trigger)</f>
        <v>47907</v>
      </c>
      <c r="AR1227" s="105">
        <f>_xll.qlInterestRateIndexMaturity(Currency&amp;"ibor"&amp;Tenor,AQ1227,Trigger)</f>
        <v>47938</v>
      </c>
      <c r="AS1227" s="257">
        <f>_xll.qlIndexFixing($AC$5,AP1227,TRUE,_xll.ohTrigger(Trigger,Trigger1M))</f>
        <v>1.6493189772375381E-2</v>
      </c>
      <c r="AT1227" s="257">
        <f>_xll.qlIndexFixing($AU$1,AP1227,TRUE,_xll.ohTrigger(Trigger,Trigger1M))</f>
        <v>1.5786125384242129E-2</v>
      </c>
    </row>
    <row r="1228" spans="41:46" ht="11.25" customHeight="1" x14ac:dyDescent="0.25">
      <c r="AO1228" s="106" t="s">
        <v>83</v>
      </c>
      <c r="AP1228" s="105">
        <f>_xll.qlInterestRateIndexFixingDate(Currency&amp;"ibor"&amp;Tenor,AQ1228,Trigger)</f>
        <v>47912</v>
      </c>
      <c r="AQ1228" s="105">
        <f>_xll.qlCalendarAdvance(Calendar,AQ1227,AO1228,"f",,Trigger)</f>
        <v>47914</v>
      </c>
      <c r="AR1228" s="105">
        <f>_xll.qlInterestRateIndexMaturity(Currency&amp;"ibor"&amp;Tenor,AQ1228,Trigger)</f>
        <v>47945</v>
      </c>
      <c r="AS1228" s="257">
        <f>_xll.qlIndexFixing($AC$5,AP1228,TRUE,_xll.ohTrigger(Trigger,Trigger1M))</f>
        <v>1.6507936576310785E-2</v>
      </c>
      <c r="AT1228" s="257">
        <f>_xll.qlIndexFixing($AU$1,AP1228,TRUE,_xll.ohTrigger(Trigger,Trigger1M))</f>
        <v>1.5782129466671103E-2</v>
      </c>
    </row>
    <row r="1229" spans="41:46" ht="11.25" customHeight="1" x14ac:dyDescent="0.25">
      <c r="AO1229" s="106" t="s">
        <v>83</v>
      </c>
      <c r="AP1229" s="105">
        <f>_xll.qlInterestRateIndexFixingDate(Currency&amp;"ibor"&amp;Tenor,AQ1229,Trigger)</f>
        <v>47919</v>
      </c>
      <c r="AQ1229" s="105">
        <f>_xll.qlCalendarAdvance(Calendar,AQ1228,AO1229,"f",,Trigger)</f>
        <v>47921</v>
      </c>
      <c r="AR1229" s="105">
        <f>_xll.qlInterestRateIndexMaturity(Currency&amp;"ibor"&amp;Tenor,AQ1229,Trigger)</f>
        <v>47953</v>
      </c>
      <c r="AS1229" s="257">
        <f>_xll.qlIndexFixing($AC$5,AP1229,TRUE,_xll.ohTrigger(Trigger,Trigger1M))</f>
        <v>1.6524115783917992E-2</v>
      </c>
      <c r="AT1229" s="257">
        <f>_xll.qlIndexFixing($AU$1,AP1229,TRUE,_xll.ohTrigger(Trigger,Trigger1M))</f>
        <v>1.5778150885301101E-2</v>
      </c>
    </row>
    <row r="1230" spans="41:46" ht="11.25" customHeight="1" x14ac:dyDescent="0.25">
      <c r="AO1230" s="106" t="s">
        <v>83</v>
      </c>
      <c r="AP1230" s="105">
        <f>_xll.qlInterestRateIndexFixingDate(Currency&amp;"ibor"&amp;Tenor,AQ1230,Trigger)</f>
        <v>47926</v>
      </c>
      <c r="AQ1230" s="105">
        <f>_xll.qlCalendarAdvance(Calendar,AQ1229,AO1230,"f",,Trigger)</f>
        <v>47928</v>
      </c>
      <c r="AR1230" s="105">
        <f>_xll.qlInterestRateIndexMaturity(Currency&amp;"ibor"&amp;Tenor,AQ1230,Trigger)</f>
        <v>47959</v>
      </c>
      <c r="AS1230" s="257">
        <f>_xll.qlIndexFixing($AC$5,AP1230,TRUE,_xll.ohTrigger(Trigger,Trigger1M))</f>
        <v>1.6537430240281231E-2</v>
      </c>
      <c r="AT1230" s="257">
        <f>_xll.qlIndexFixing($AU$1,AP1230,TRUE,_xll.ohTrigger(Trigger,Trigger1M))</f>
        <v>1.5774027258099947E-2</v>
      </c>
    </row>
    <row r="1231" spans="41:46" ht="11.25" customHeight="1" x14ac:dyDescent="0.25">
      <c r="AO1231" s="106" t="s">
        <v>83</v>
      </c>
      <c r="AP1231" s="105">
        <f>_xll.qlInterestRateIndexFixingDate(Currency&amp;"ibor"&amp;Tenor,AQ1231,Trigger)</f>
        <v>47933</v>
      </c>
      <c r="AQ1231" s="105">
        <f>_xll.qlCalendarAdvance(Calendar,AQ1230,AO1231,"f",,Trigger)</f>
        <v>47935</v>
      </c>
      <c r="AR1231" s="105">
        <f>_xll.qlInterestRateIndexMaturity(Currency&amp;"ibor"&amp;Tenor,AQ1231,Trigger)</f>
        <v>47966</v>
      </c>
      <c r="AS1231" s="257">
        <f>_xll.qlIndexFixing($AC$5,AP1231,TRUE,_xll.ohTrigger(Trigger,Trigger1M))</f>
        <v>1.6552177100316277E-2</v>
      </c>
      <c r="AT1231" s="257">
        <f>_xll.qlIndexFixing($AU$1,AP1231,TRUE,_xll.ohTrigger(Trigger,Trigger1M))</f>
        <v>1.5769921233949585E-2</v>
      </c>
    </row>
    <row r="1232" spans="41:46" ht="11.25" customHeight="1" x14ac:dyDescent="0.25">
      <c r="AO1232" s="106" t="s">
        <v>83</v>
      </c>
      <c r="AP1232" s="105">
        <f>_xll.qlInterestRateIndexFixingDate(Currency&amp;"ibor"&amp;Tenor,AQ1232,Trigger)</f>
        <v>47940</v>
      </c>
      <c r="AQ1232" s="105">
        <f>_xll.qlCalendarAdvance(Calendar,AQ1231,AO1232,"f",,Trigger)</f>
        <v>47942</v>
      </c>
      <c r="AR1232" s="105">
        <f>_xll.qlInterestRateIndexMaturity(Currency&amp;"ibor"&amp;Tenor,AQ1232,Trigger)</f>
        <v>47973</v>
      </c>
      <c r="AS1232" s="257">
        <f>_xll.qlIndexFixing($AC$5,AP1232,TRUE,_xll.ohTrigger(Trigger,Trigger1M))</f>
        <v>1.656692397905378E-2</v>
      </c>
      <c r="AT1232" s="257">
        <f>_xll.qlIndexFixing($AU$1,AP1232,TRUE,_xll.ohTrigger(Trigger,Trigger1M))</f>
        <v>1.5765778774454158E-2</v>
      </c>
    </row>
    <row r="1233" spans="41:46" ht="11.25" customHeight="1" x14ac:dyDescent="0.25">
      <c r="AO1233" s="106" t="s">
        <v>83</v>
      </c>
      <c r="AP1233" s="105">
        <f>_xll.qlInterestRateIndexFixingDate(Currency&amp;"ibor"&amp;Tenor,AQ1233,Trigger)</f>
        <v>47947</v>
      </c>
      <c r="AQ1233" s="105">
        <f>_xll.qlCalendarAdvance(Calendar,AQ1232,AO1233,"f",,Trigger)</f>
        <v>47953</v>
      </c>
      <c r="AR1233" s="105">
        <f>_xll.qlInterestRateIndexMaturity(Currency&amp;"ibor"&amp;Tenor,AQ1233,Trigger)</f>
        <v>47983</v>
      </c>
      <c r="AS1233" s="257">
        <f>_xll.qlIndexFixing($AC$5,AP1233,TRUE,_xll.ohTrigger(Trigger,Trigger1M))</f>
        <v>1.6588662302741142E-2</v>
      </c>
      <c r="AT1233" s="257">
        <f>_xll.qlIndexFixing($AU$1,AP1233,TRUE,_xll.ohTrigger(Trigger,Trigger1M))</f>
        <v>1.5759154147520604E-2</v>
      </c>
    </row>
    <row r="1234" spans="41:46" ht="11.25" customHeight="1" x14ac:dyDescent="0.25">
      <c r="AO1234" s="106" t="s">
        <v>83</v>
      </c>
      <c r="AP1234" s="105">
        <f>_xll.qlInterestRateIndexFixingDate(Currency&amp;"ibor"&amp;Tenor,AQ1234,Trigger)</f>
        <v>47956</v>
      </c>
      <c r="AQ1234" s="105">
        <f>_xll.qlCalendarAdvance(Calendar,AQ1233,AO1234,"f",,Trigger)</f>
        <v>47960</v>
      </c>
      <c r="AR1234" s="105">
        <f>_xll.qlInterestRateIndexMaturity(Currency&amp;"ibor"&amp;Tenor,AQ1234,Trigger)</f>
        <v>47990</v>
      </c>
      <c r="AS1234" s="257">
        <f>_xll.qlIndexFixing($AC$5,AP1234,TRUE,_xll.ohTrigger(Trigger,Trigger1M))</f>
        <v>1.6603408548874654E-2</v>
      </c>
      <c r="AT1234" s="257">
        <f>_xll.qlIndexFixing($AU$1,AP1234,TRUE,_xll.ohTrigger(Trigger,Trigger1M))</f>
        <v>1.5754921361628149E-2</v>
      </c>
    </row>
    <row r="1235" spans="41:46" ht="11.25" customHeight="1" x14ac:dyDescent="0.25">
      <c r="AO1235" s="106" t="s">
        <v>83</v>
      </c>
      <c r="AP1235" s="105">
        <f>_xll.qlInterestRateIndexFixingDate(Currency&amp;"ibor"&amp;Tenor,AQ1235,Trigger)</f>
        <v>47963</v>
      </c>
      <c r="AQ1235" s="105">
        <f>_xll.qlCalendarAdvance(Calendar,AQ1234,AO1235,"f",,Trigger)</f>
        <v>47967</v>
      </c>
      <c r="AR1235" s="105">
        <f>_xll.qlInterestRateIndexMaturity(Currency&amp;"ibor"&amp;Tenor,AQ1235,Trigger)</f>
        <v>47997</v>
      </c>
      <c r="AS1235" s="257">
        <f>_xll.qlIndexFixing($AC$5,AP1235,TRUE,_xll.ohTrigger(Trigger,Trigger1M))</f>
        <v>1.6618154813111019E-2</v>
      </c>
      <c r="AT1235" s="257">
        <f>_xll.qlIndexFixing($AU$1,AP1235,TRUE,_xll.ohTrigger(Trigger,Trigger1M))</f>
        <v>1.575065260890085E-2</v>
      </c>
    </row>
    <row r="1236" spans="41:46" ht="11.25" customHeight="1" x14ac:dyDescent="0.25">
      <c r="AO1236" s="106" t="s">
        <v>83</v>
      </c>
      <c r="AP1236" s="105">
        <f>_xll.qlInterestRateIndexFixingDate(Currency&amp;"ibor"&amp;Tenor,AQ1236,Trigger)</f>
        <v>47970</v>
      </c>
      <c r="AQ1236" s="105">
        <f>_xll.qlCalendarAdvance(Calendar,AQ1235,AO1236,"f",,Trigger)</f>
        <v>47974</v>
      </c>
      <c r="AR1236" s="105">
        <f>_xll.qlInterestRateIndexMaturity(Currency&amp;"ibor"&amp;Tenor,AQ1236,Trigger)</f>
        <v>48005</v>
      </c>
      <c r="AS1236" s="257">
        <f>_xll.qlIndexFixing($AC$5,AP1236,TRUE,_xll.ohTrigger(Trigger,Trigger1M))</f>
        <v>1.6514665744797732E-2</v>
      </c>
      <c r="AT1236" s="257">
        <f>_xll.qlIndexFixing($AU$1,AP1236,TRUE,_xll.ohTrigger(Trigger,Trigger1M))</f>
        <v>1.5746381545694174E-2</v>
      </c>
    </row>
    <row r="1237" spans="41:46" ht="11.25" customHeight="1" x14ac:dyDescent="0.25">
      <c r="AO1237" s="106" t="s">
        <v>83</v>
      </c>
      <c r="AP1237" s="105">
        <f>_xll.qlInterestRateIndexFixingDate(Currency&amp;"ibor"&amp;Tenor,AQ1237,Trigger)</f>
        <v>47977</v>
      </c>
      <c r="AQ1237" s="105">
        <f>_xll.qlCalendarAdvance(Calendar,AQ1236,AO1237,"f",,Trigger)</f>
        <v>47981</v>
      </c>
      <c r="AR1237" s="105">
        <f>_xll.qlInterestRateIndexMaturity(Currency&amp;"ibor"&amp;Tenor,AQ1237,Trigger)</f>
        <v>48012</v>
      </c>
      <c r="AS1237" s="257">
        <f>_xll.qlIndexFixing($AC$5,AP1237,TRUE,_xll.ohTrigger(Trigger,Trigger1M))</f>
        <v>1.6319594265257843E-2</v>
      </c>
      <c r="AT1237" s="257">
        <f>_xll.qlIndexFixing($AU$1,AP1237,TRUE,_xll.ohTrigger(Trigger,Trigger1M))</f>
        <v>1.5742038531771488E-2</v>
      </c>
    </row>
    <row r="1238" spans="41:46" ht="11.25" customHeight="1" x14ac:dyDescent="0.25">
      <c r="AO1238" s="106" t="s">
        <v>83</v>
      </c>
      <c r="AP1238" s="105">
        <f>_xll.qlInterestRateIndexFixingDate(Currency&amp;"ibor"&amp;Tenor,AQ1238,Trigger)</f>
        <v>47984</v>
      </c>
      <c r="AQ1238" s="105">
        <f>_xll.qlCalendarAdvance(Calendar,AQ1237,AO1238,"f",,Trigger)</f>
        <v>47988</v>
      </c>
      <c r="AR1238" s="105">
        <f>_xll.qlInterestRateIndexMaturity(Currency&amp;"ibor"&amp;Tenor,AQ1238,Trigger)</f>
        <v>48019</v>
      </c>
      <c r="AS1238" s="257">
        <f>_xll.qlIndexFixing($AC$5,AP1238,TRUE,_xll.ohTrigger(Trigger,Trigger1M))</f>
        <v>1.6124025054854978E-2</v>
      </c>
      <c r="AT1238" s="257">
        <f>_xll.qlIndexFixing($AU$1,AP1238,TRUE,_xll.ohTrigger(Trigger,Trigger1M))</f>
        <v>1.573765995929657E-2</v>
      </c>
    </row>
    <row r="1239" spans="41:46" ht="11.25" customHeight="1" x14ac:dyDescent="0.25">
      <c r="AO1239" s="106" t="s">
        <v>83</v>
      </c>
      <c r="AP1239" s="105">
        <f>_xll.qlInterestRateIndexFixingDate(Currency&amp;"ibor"&amp;Tenor,AQ1239,Trigger)</f>
        <v>47991</v>
      </c>
      <c r="AQ1239" s="105">
        <f>_xll.qlCalendarAdvance(Calendar,AQ1238,AO1239,"f",,Trigger)</f>
        <v>47995</v>
      </c>
      <c r="AR1239" s="105">
        <f>_xll.qlInterestRateIndexMaturity(Currency&amp;"ibor"&amp;Tenor,AQ1239,Trigger)</f>
        <v>48026</v>
      </c>
      <c r="AS1239" s="257">
        <f>_xll.qlIndexFixing($AC$5,AP1239,TRUE,_xll.ohTrigger(Trigger,Trigger1M))</f>
        <v>1.5927958138807673E-2</v>
      </c>
      <c r="AT1239" s="257">
        <f>_xll.qlIndexFixing($AU$1,AP1239,TRUE,_xll.ohTrigger(Trigger,Trigger1M))</f>
        <v>1.5733245961695595E-2</v>
      </c>
    </row>
    <row r="1240" spans="41:46" ht="11.25" customHeight="1" x14ac:dyDescent="0.25">
      <c r="AO1240" s="106" t="s">
        <v>83</v>
      </c>
      <c r="AP1240" s="105">
        <f>_xll.qlInterestRateIndexFixingDate(Currency&amp;"ibor"&amp;Tenor,AQ1240,Trigger)</f>
        <v>47998</v>
      </c>
      <c r="AQ1240" s="105">
        <f>_xll.qlCalendarAdvance(Calendar,AQ1239,AO1240,"f",,Trigger)</f>
        <v>48002</v>
      </c>
      <c r="AR1240" s="105">
        <f>_xll.qlInterestRateIndexMaturity(Currency&amp;"ibor"&amp;Tenor,AQ1240,Trigger)</f>
        <v>48032</v>
      </c>
      <c r="AS1240" s="257">
        <f>_xll.qlIndexFixing($AC$5,AP1240,TRUE,_xll.ohTrigger(Trigger,Trigger1M))</f>
        <v>1.5760054643395804E-2</v>
      </c>
      <c r="AT1240" s="257">
        <f>_xll.qlIndexFixing($AU$1,AP1240,TRUE,_xll.ohTrigger(Trigger,Trigger1M))</f>
        <v>1.572877401237438E-2</v>
      </c>
    </row>
    <row r="1241" spans="41:46" ht="11.25" customHeight="1" x14ac:dyDescent="0.25">
      <c r="AO1241" s="106" t="s">
        <v>83</v>
      </c>
      <c r="AP1241" s="105">
        <f>_xll.qlInterestRateIndexFixingDate(Currency&amp;"ibor"&amp;Tenor,AQ1241,Trigger)</f>
        <v>48005</v>
      </c>
      <c r="AQ1241" s="105">
        <f>_xll.qlCalendarAdvance(Calendar,AQ1240,AO1241,"f",,Trigger)</f>
        <v>48009</v>
      </c>
      <c r="AR1241" s="105">
        <f>_xll.qlInterestRateIndexMaturity(Currency&amp;"ibor"&amp;Tenor,AQ1241,Trigger)</f>
        <v>48039</v>
      </c>
      <c r="AS1241" s="257">
        <f>_xll.qlIndexFixing($AC$5,AP1241,TRUE,_xll.ohTrigger(Trigger,Trigger1M))</f>
        <v>1.5772581309151157E-2</v>
      </c>
      <c r="AT1241" s="257">
        <f>_xll.qlIndexFixing($AU$1,AP1241,TRUE,_xll.ohTrigger(Trigger,Trigger1M))</f>
        <v>1.5724292260420825E-2</v>
      </c>
    </row>
    <row r="1242" spans="41:46" ht="11.25" customHeight="1" x14ac:dyDescent="0.25">
      <c r="AO1242" s="106" t="s">
        <v>83</v>
      </c>
      <c r="AP1242" s="105">
        <f>_xll.qlInterestRateIndexFixingDate(Currency&amp;"ibor"&amp;Tenor,AQ1242,Trigger)</f>
        <v>48012</v>
      </c>
      <c r="AQ1242" s="105">
        <f>_xll.qlCalendarAdvance(Calendar,AQ1241,AO1242,"f",,Trigger)</f>
        <v>48016</v>
      </c>
      <c r="AR1242" s="105">
        <f>_xll.qlInterestRateIndexMaturity(Currency&amp;"ibor"&amp;Tenor,AQ1242,Trigger)</f>
        <v>48046</v>
      </c>
      <c r="AS1242" s="257">
        <f>_xll.qlIndexFixing($AC$5,AP1242,TRUE,_xll.ohTrigger(Trigger,Trigger1M))</f>
        <v>1.5785107987968061E-2</v>
      </c>
      <c r="AT1242" s="257">
        <f>_xll.qlIndexFixing($AU$1,AP1242,TRUE,_xll.ohTrigger(Trigger,Trigger1M))</f>
        <v>1.5719775475562692E-2</v>
      </c>
    </row>
    <row r="1243" spans="41:46" ht="11.25" customHeight="1" x14ac:dyDescent="0.25">
      <c r="AO1243" s="106" t="s">
        <v>83</v>
      </c>
      <c r="AP1243" s="105">
        <f>_xll.qlInterestRateIndexFixingDate(Currency&amp;"ibor"&amp;Tenor,AQ1243,Trigger)</f>
        <v>48019</v>
      </c>
      <c r="AQ1243" s="105">
        <f>_xll.qlCalendarAdvance(Calendar,AQ1242,AO1243,"f",,Trigger)</f>
        <v>48023</v>
      </c>
      <c r="AR1243" s="105">
        <f>_xll.qlInterestRateIndexMaturity(Currency&amp;"ibor"&amp;Tenor,AQ1243,Trigger)</f>
        <v>48053</v>
      </c>
      <c r="AS1243" s="257">
        <f>_xll.qlIndexFixing($AC$5,AP1243,TRUE,_xll.ohTrigger(Trigger,Trigger1M))</f>
        <v>1.5797634679843853E-2</v>
      </c>
      <c r="AT1243" s="257">
        <f>_xll.qlIndexFixing($AU$1,AP1243,TRUE,_xll.ohTrigger(Trigger,Trigger1M))</f>
        <v>1.5715223791215926E-2</v>
      </c>
    </row>
    <row r="1244" spans="41:46" ht="11.25" customHeight="1" x14ac:dyDescent="0.25">
      <c r="AO1244" s="106" t="s">
        <v>83</v>
      </c>
      <c r="AP1244" s="105">
        <f>_xll.qlInterestRateIndexFixingDate(Currency&amp;"ibor"&amp;Tenor,AQ1244,Trigger)</f>
        <v>48026</v>
      </c>
      <c r="AQ1244" s="105">
        <f>_xll.qlCalendarAdvance(Calendar,AQ1243,AO1244,"f",,Trigger)</f>
        <v>48030</v>
      </c>
      <c r="AR1244" s="105">
        <f>_xll.qlInterestRateIndexMaturity(Currency&amp;"ibor"&amp;Tenor,AQ1244,Trigger)</f>
        <v>48061</v>
      </c>
      <c r="AS1244" s="257">
        <f>_xll.qlIndexFixing($AC$5,AP1244,TRUE,_xll.ohTrigger(Trigger,Trigger1M))</f>
        <v>1.5811403210239661E-2</v>
      </c>
      <c r="AT1244" s="257">
        <f>_xll.qlIndexFixing($AU$1,AP1244,TRUE,_xll.ohTrigger(Trigger,Trigger1M))</f>
        <v>1.5710649266710751E-2</v>
      </c>
    </row>
    <row r="1245" spans="41:46" ht="11.25" customHeight="1" x14ac:dyDescent="0.25">
      <c r="AO1245" s="106" t="s">
        <v>83</v>
      </c>
      <c r="AP1245" s="105">
        <f>_xll.qlInterestRateIndexFixingDate(Currency&amp;"ibor"&amp;Tenor,AQ1245,Trigger)</f>
        <v>48033</v>
      </c>
      <c r="AQ1245" s="105">
        <f>_xll.qlCalendarAdvance(Calendar,AQ1244,AO1245,"f",,Trigger)</f>
        <v>48037</v>
      </c>
      <c r="AR1245" s="105">
        <f>_xll.qlInterestRateIndexMaturity(Currency&amp;"ibor"&amp;Tenor,AQ1245,Trigger)</f>
        <v>48068</v>
      </c>
      <c r="AS1245" s="257">
        <f>_xll.qlIndexFixing($AC$5,AP1245,TRUE,_xll.ohTrigger(Trigger,Trigger1M))</f>
        <v>1.5823930479201186E-2</v>
      </c>
      <c r="AT1245" s="257">
        <f>_xll.qlIndexFixing($AU$1,AP1245,TRUE,_xll.ohTrigger(Trigger,Trigger1M))</f>
        <v>1.5706025520300489E-2</v>
      </c>
    </row>
    <row r="1246" spans="41:46" ht="11.25" customHeight="1" x14ac:dyDescent="0.25">
      <c r="AO1246" s="106" t="s">
        <v>83</v>
      </c>
      <c r="AP1246" s="105">
        <f>_xll.qlInterestRateIndexFixingDate(Currency&amp;"ibor"&amp;Tenor,AQ1246,Trigger)</f>
        <v>48040</v>
      </c>
      <c r="AQ1246" s="105">
        <f>_xll.qlCalendarAdvance(Calendar,AQ1245,AO1246,"f",,Trigger)</f>
        <v>48044</v>
      </c>
      <c r="AR1246" s="105">
        <f>_xll.qlInterestRateIndexMaturity(Currency&amp;"ibor"&amp;Tenor,AQ1246,Trigger)</f>
        <v>48075</v>
      </c>
      <c r="AS1246" s="257">
        <f>_xll.qlIndexFixing($AC$5,AP1246,TRUE,_xll.ohTrigger(Trigger,Trigger1M))</f>
        <v>1.5836457761659012E-2</v>
      </c>
      <c r="AT1246" s="257">
        <f>_xll.qlIndexFixing($AU$1,AP1246,TRUE,_xll.ohTrigger(Trigger,Trigger1M))</f>
        <v>1.5701367282742219E-2</v>
      </c>
    </row>
    <row r="1247" spans="41:46" ht="11.25" customHeight="1" x14ac:dyDescent="0.25">
      <c r="AO1247" s="106" t="s">
        <v>83</v>
      </c>
      <c r="AP1247" s="105">
        <f>_xll.qlInterestRateIndexFixingDate(Currency&amp;"ibor"&amp;Tenor,AQ1247,Trigger)</f>
        <v>48047</v>
      </c>
      <c r="AQ1247" s="105">
        <f>_xll.qlCalendarAdvance(Calendar,AQ1246,AO1247,"f",,Trigger)</f>
        <v>48051</v>
      </c>
      <c r="AR1247" s="105">
        <f>_xll.qlInterestRateIndexMaturity(Currency&amp;"ibor"&amp;Tenor,AQ1247,Trigger)</f>
        <v>48082</v>
      </c>
      <c r="AS1247" s="257">
        <f>_xll.qlIndexFixing($AC$5,AP1247,TRUE,_xll.ohTrigger(Trigger,Trigger1M))</f>
        <v>1.5848985057613139E-2</v>
      </c>
      <c r="AT1247" s="257">
        <f>_xll.qlIndexFixing($AU$1,AP1247,TRUE,_xll.ohTrigger(Trigger,Trigger1M))</f>
        <v>1.569667468746986E-2</v>
      </c>
    </row>
    <row r="1248" spans="41:46" ht="11.25" customHeight="1" x14ac:dyDescent="0.25">
      <c r="AO1248" s="106" t="s">
        <v>83</v>
      </c>
      <c r="AP1248" s="105">
        <f>_xll.qlInterestRateIndexFixingDate(Currency&amp;"ibor"&amp;Tenor,AQ1248,Trigger)</f>
        <v>48054</v>
      </c>
      <c r="AQ1248" s="105">
        <f>_xll.qlCalendarAdvance(Calendar,AQ1247,AO1248,"f",,Trigger)</f>
        <v>48058</v>
      </c>
      <c r="AR1248" s="105">
        <f>_xll.qlInterestRateIndexMaturity(Currency&amp;"ibor"&amp;Tenor,AQ1248,Trigger)</f>
        <v>48089</v>
      </c>
      <c r="AS1248" s="257">
        <f>_xll.qlIndexFixing($AC$5,AP1248,TRUE,_xll.ohTrigger(Trigger,Trigger1M))</f>
        <v>1.5861512367063568E-2</v>
      </c>
      <c r="AT1248" s="257">
        <f>_xll.qlIndexFixing($AU$1,AP1248,TRUE,_xll.ohTrigger(Trigger,Trigger1M))</f>
        <v>1.5691947867907001E-2</v>
      </c>
    </row>
    <row r="1249" spans="41:46" ht="11.25" customHeight="1" x14ac:dyDescent="0.25">
      <c r="AO1249" s="106" t="s">
        <v>83</v>
      </c>
      <c r="AP1249" s="105">
        <f>_xll.qlInterestRateIndexFixingDate(Currency&amp;"ibor"&amp;Tenor,AQ1249,Trigger)</f>
        <v>48061</v>
      </c>
      <c r="AQ1249" s="105">
        <f>_xll.qlCalendarAdvance(Calendar,AQ1248,AO1249,"f",,Trigger)</f>
        <v>48065</v>
      </c>
      <c r="AR1249" s="105">
        <f>_xll.qlInterestRateIndexMaturity(Currency&amp;"ibor"&amp;Tenor,AQ1249,Trigger)</f>
        <v>48096</v>
      </c>
      <c r="AS1249" s="257">
        <f>_xll.qlIndexFixing($AC$5,AP1249,TRUE,_xll.ohTrigger(Trigger,Trigger1M))</f>
        <v>1.5874039690007717E-2</v>
      </c>
      <c r="AT1249" s="257">
        <f>_xll.qlIndexFixing($AU$1,AP1249,TRUE,_xll.ohTrigger(Trigger,Trigger1M))</f>
        <v>1.5687186957477242E-2</v>
      </c>
    </row>
    <row r="1250" spans="41:46" ht="11.25" customHeight="1" x14ac:dyDescent="0.25">
      <c r="AO1250" s="106" t="s">
        <v>83</v>
      </c>
      <c r="AP1250" s="105">
        <f>_xll.qlInterestRateIndexFixingDate(Currency&amp;"ibor"&amp;Tenor,AQ1250,Trigger)</f>
        <v>48068</v>
      </c>
      <c r="AQ1250" s="105">
        <f>_xll.qlCalendarAdvance(Calendar,AQ1249,AO1250,"f",,Trigger)</f>
        <v>48072</v>
      </c>
      <c r="AR1250" s="105">
        <f>_xll.qlInterestRateIndexMaturity(Currency&amp;"ibor"&amp;Tenor,AQ1250,Trigger)</f>
        <v>48103</v>
      </c>
      <c r="AS1250" s="257">
        <f>_xll.qlIndexFixing($AC$5,AP1250,TRUE,_xll.ohTrigger(Trigger,Trigger1M))</f>
        <v>1.5886567026448171E-2</v>
      </c>
      <c r="AT1250" s="257">
        <f>_xll.qlIndexFixing($AU$1,AP1250,TRUE,_xll.ohTrigger(Trigger,Trigger1M))</f>
        <v>1.5682392089609327E-2</v>
      </c>
    </row>
    <row r="1251" spans="41:46" ht="11.25" customHeight="1" x14ac:dyDescent="0.25">
      <c r="AO1251" s="106" t="s">
        <v>83</v>
      </c>
      <c r="AP1251" s="105">
        <f>_xll.qlInterestRateIndexFixingDate(Currency&amp;"ibor"&amp;Tenor,AQ1251,Trigger)</f>
        <v>48075</v>
      </c>
      <c r="AQ1251" s="105">
        <f>_xll.qlCalendarAdvance(Calendar,AQ1250,AO1251,"f",,Trigger)</f>
        <v>48079</v>
      </c>
      <c r="AR1251" s="105">
        <f>_xll.qlInterestRateIndexMaturity(Currency&amp;"ibor"&amp;Tenor,AQ1251,Trigger)</f>
        <v>48110</v>
      </c>
      <c r="AS1251" s="257">
        <f>_xll.qlIndexFixing($AC$5,AP1251,TRUE,_xll.ohTrigger(Trigger,Trigger1M))</f>
        <v>1.5899094376382344E-2</v>
      </c>
      <c r="AT1251" s="257">
        <f>_xll.qlIndexFixing($AU$1,AP1251,TRUE,_xll.ohTrigger(Trigger,Trigger1M))</f>
        <v>1.5677563397732013E-2</v>
      </c>
    </row>
    <row r="1252" spans="41:46" ht="11.25" customHeight="1" x14ac:dyDescent="0.25">
      <c r="AO1252" s="106" t="s">
        <v>83</v>
      </c>
      <c r="AP1252" s="105">
        <f>_xll.qlInterestRateIndexFixingDate(Currency&amp;"ibor"&amp;Tenor,AQ1252,Trigger)</f>
        <v>48082</v>
      </c>
      <c r="AQ1252" s="105">
        <f>_xll.qlCalendarAdvance(Calendar,AQ1251,AO1252,"f",,Trigger)</f>
        <v>48086</v>
      </c>
      <c r="AR1252" s="105">
        <f>_xll.qlInterestRateIndexMaturity(Currency&amp;"ibor"&amp;Tenor,AQ1252,Trigger)</f>
        <v>48117</v>
      </c>
      <c r="AS1252" s="257">
        <f>_xll.qlIndexFixing($AC$5,AP1252,TRUE,_xll.ohTrigger(Trigger,Trigger1M))</f>
        <v>1.5911621739812819E-2</v>
      </c>
      <c r="AT1252" s="257">
        <f>_xll.qlIndexFixing($AU$1,AP1252,TRUE,_xll.ohTrigger(Trigger,Trigger1M))</f>
        <v>1.5672701015268894E-2</v>
      </c>
    </row>
    <row r="1253" spans="41:46" ht="11.25" customHeight="1" x14ac:dyDescent="0.25">
      <c r="AO1253" s="106" t="s">
        <v>83</v>
      </c>
      <c r="AP1253" s="105">
        <f>_xll.qlInterestRateIndexFixingDate(Currency&amp;"ibor"&amp;Tenor,AQ1253,Trigger)</f>
        <v>48089</v>
      </c>
      <c r="AQ1253" s="105">
        <f>_xll.qlCalendarAdvance(Calendar,AQ1252,AO1253,"f",,Trigger)</f>
        <v>48093</v>
      </c>
      <c r="AR1253" s="105">
        <f>_xll.qlInterestRateIndexMaturity(Currency&amp;"ibor"&amp;Tenor,AQ1253,Trigger)</f>
        <v>48123</v>
      </c>
      <c r="AS1253" s="257">
        <f>_xll.qlIndexFixing($AC$5,AP1253,TRUE,_xll.ohTrigger(Trigger,Trigger1M))</f>
        <v>1.592290231686988E-2</v>
      </c>
      <c r="AT1253" s="257">
        <f>_xll.qlIndexFixing($AU$1,AP1253,TRUE,_xll.ohTrigger(Trigger,Trigger1M))</f>
        <v>1.5667816828191405E-2</v>
      </c>
    </row>
    <row r="1254" spans="41:46" ht="11.25" customHeight="1" x14ac:dyDescent="0.25">
      <c r="AO1254" s="106" t="s">
        <v>83</v>
      </c>
      <c r="AP1254" s="105">
        <f>_xll.qlInterestRateIndexFixingDate(Currency&amp;"ibor"&amp;Tenor,AQ1254,Trigger)</f>
        <v>48096</v>
      </c>
      <c r="AQ1254" s="105">
        <f>_xll.qlCalendarAdvance(Calendar,AQ1253,AO1254,"f",,Trigger)</f>
        <v>48100</v>
      </c>
      <c r="AR1254" s="105">
        <f>_xll.qlInterestRateIndexMaturity(Currency&amp;"ibor"&amp;Tenor,AQ1254,Trigger)</f>
        <v>48130</v>
      </c>
      <c r="AS1254" s="257">
        <f>_xll.qlIndexFixing($AC$5,AP1254,TRUE,_xll.ohTrigger(Trigger,Trigger1M))</f>
        <v>1.5935429152396097E-2</v>
      </c>
      <c r="AT1254" s="257">
        <f>_xll.qlIndexFixing($AU$1,AP1254,TRUE,_xll.ohTrigger(Trigger,Trigger1M))</f>
        <v>1.5662890055156531E-2</v>
      </c>
    </row>
    <row r="1255" spans="41:46" ht="11.25" customHeight="1" x14ac:dyDescent="0.25">
      <c r="AO1255" s="106" t="s">
        <v>83</v>
      </c>
      <c r="AP1255" s="105">
        <f>_xll.qlInterestRateIndexFixingDate(Currency&amp;"ibor"&amp;Tenor,AQ1255,Trigger)</f>
        <v>48103</v>
      </c>
      <c r="AQ1255" s="105">
        <f>_xll.qlCalendarAdvance(Calendar,AQ1254,AO1255,"f",,Trigger)</f>
        <v>48107</v>
      </c>
      <c r="AR1255" s="105">
        <f>_xll.qlInterestRateIndexMaturity(Currency&amp;"ibor"&amp;Tenor,AQ1255,Trigger)</f>
        <v>48137</v>
      </c>
      <c r="AS1255" s="257">
        <f>_xll.qlIndexFixing($AC$5,AP1255,TRUE,_xll.ohTrigger(Trigger,Trigger1M))</f>
        <v>1.594795600098653E-2</v>
      </c>
      <c r="AT1255" s="257">
        <f>_xll.qlIndexFixing($AU$1,AP1255,TRUE,_xll.ohTrigger(Trigger,Trigger1M))</f>
        <v>1.5657929983672325E-2</v>
      </c>
    </row>
    <row r="1256" spans="41:46" ht="11.25" customHeight="1" x14ac:dyDescent="0.25">
      <c r="AO1256" s="106" t="s">
        <v>83</v>
      </c>
      <c r="AP1256" s="105">
        <f>_xll.qlInterestRateIndexFixingDate(Currency&amp;"ibor"&amp;Tenor,AQ1256,Trigger)</f>
        <v>48110</v>
      </c>
      <c r="AQ1256" s="105">
        <f>_xll.qlCalendarAdvance(Calendar,AQ1255,AO1256,"f",,Trigger)</f>
        <v>48114</v>
      </c>
      <c r="AR1256" s="105">
        <f>_xll.qlInterestRateIndexMaturity(Currency&amp;"ibor"&amp;Tenor,AQ1256,Trigger)</f>
        <v>48144</v>
      </c>
      <c r="AS1256" s="257">
        <f>_xll.qlIndexFixing($AC$5,AP1256,TRUE,_xll.ohTrigger(Trigger,Trigger1M))</f>
        <v>1.596048286263585E-2</v>
      </c>
      <c r="AT1256" s="257">
        <f>_xll.qlIndexFixing($AU$1,AP1256,TRUE,_xll.ohTrigger(Trigger,Trigger1M))</f>
        <v>1.5652936747152069E-2</v>
      </c>
    </row>
    <row r="1257" spans="41:46" ht="11.25" customHeight="1" x14ac:dyDescent="0.25">
      <c r="AO1257" s="106" t="s">
        <v>83</v>
      </c>
      <c r="AP1257" s="105">
        <f>_xll.qlInterestRateIndexFixingDate(Currency&amp;"ibor"&amp;Tenor,AQ1257,Trigger)</f>
        <v>48117</v>
      </c>
      <c r="AQ1257" s="105">
        <f>_xll.qlCalendarAdvance(Calendar,AQ1256,AO1257,"f",,Trigger)</f>
        <v>48121</v>
      </c>
      <c r="AR1257" s="105">
        <f>_xll.qlInterestRateIndexMaturity(Currency&amp;"ibor"&amp;Tenor,AQ1257,Trigger)</f>
        <v>48152</v>
      </c>
      <c r="AS1257" s="257">
        <f>_xll.qlIndexFixing($AC$5,AP1257,TRUE,_xll.ohTrigger(Trigger,Trigger1M))</f>
        <v>1.5974258759396811E-2</v>
      </c>
      <c r="AT1257" s="257">
        <f>_xll.qlIndexFixing($AU$1,AP1257,TRUE,_xll.ohTrigger(Trigger,Trigger1M))</f>
        <v>1.5647888414141602E-2</v>
      </c>
    </row>
    <row r="1258" spans="41:46" ht="11.25" customHeight="1" x14ac:dyDescent="0.25">
      <c r="AO1258" s="106" t="s">
        <v>83</v>
      </c>
      <c r="AP1258" s="105">
        <f>_xll.qlInterestRateIndexFixingDate(Currency&amp;"ibor"&amp;Tenor,AQ1258,Trigger)</f>
        <v>48124</v>
      </c>
      <c r="AQ1258" s="105">
        <f>_xll.qlCalendarAdvance(Calendar,AQ1257,AO1258,"f",,Trigger)</f>
        <v>48128</v>
      </c>
      <c r="AR1258" s="105">
        <f>_xll.qlInterestRateIndexMaturity(Currency&amp;"ibor"&amp;Tenor,AQ1258,Trigger)</f>
        <v>48159</v>
      </c>
      <c r="AS1258" s="257">
        <f>_xll.qlIndexFixing($AC$5,AP1258,TRUE,_xll.ohTrigger(Trigger,Trigger1M))</f>
        <v>1.5986786203799931E-2</v>
      </c>
      <c r="AT1258" s="257">
        <f>_xll.qlIndexFixing($AU$1,AP1258,TRUE,_xll.ohTrigger(Trigger,Trigger1M))</f>
        <v>1.564282669013908E-2</v>
      </c>
    </row>
    <row r="1259" spans="41:46" ht="11.25" customHeight="1" x14ac:dyDescent="0.25">
      <c r="AO1259" s="106" t="s">
        <v>83</v>
      </c>
      <c r="AP1259" s="105">
        <f>_xll.qlInterestRateIndexFixingDate(Currency&amp;"ibor"&amp;Tenor,AQ1259,Trigger)</f>
        <v>48131</v>
      </c>
      <c r="AQ1259" s="105">
        <f>_xll.qlCalendarAdvance(Calendar,AQ1258,AO1259,"f",,Trigger)</f>
        <v>48135</v>
      </c>
      <c r="AR1259" s="105">
        <f>_xll.qlInterestRateIndexMaturity(Currency&amp;"ibor"&amp;Tenor,AQ1259,Trigger)</f>
        <v>48166</v>
      </c>
      <c r="AS1259" s="257">
        <f>_xll.qlIndexFixing($AC$5,AP1259,TRUE,_xll.ohTrigger(Trigger,Trigger1M))</f>
        <v>1.5999313661696778E-2</v>
      </c>
      <c r="AT1259" s="257">
        <f>_xll.qlIndexFixing($AU$1,AP1259,TRUE,_xll.ohTrigger(Trigger,Trigger1M))</f>
        <v>1.5637732209544279E-2</v>
      </c>
    </row>
    <row r="1260" spans="41:46" ht="11.25" customHeight="1" x14ac:dyDescent="0.25">
      <c r="AO1260" s="106" t="s">
        <v>83</v>
      </c>
      <c r="AP1260" s="105">
        <f>_xll.qlInterestRateIndexFixingDate(Currency&amp;"ibor"&amp;Tenor,AQ1260,Trigger)</f>
        <v>48138</v>
      </c>
      <c r="AQ1260" s="105">
        <f>_xll.qlCalendarAdvance(Calendar,AQ1259,AO1260,"f",,Trigger)</f>
        <v>48142</v>
      </c>
      <c r="AR1260" s="105">
        <f>_xll.qlInterestRateIndexMaturity(Currency&amp;"ibor"&amp;Tenor,AQ1260,Trigger)</f>
        <v>48173</v>
      </c>
      <c r="AS1260" s="257">
        <f>_xll.qlIndexFixing($AC$5,AP1260,TRUE,_xll.ohTrigger(Trigger,Trigger1M))</f>
        <v>1.6011841133092501E-2</v>
      </c>
      <c r="AT1260" s="257">
        <f>_xll.qlIndexFixing($AU$1,AP1260,TRUE,_xll.ohTrigger(Trigger,Trigger1M))</f>
        <v>1.5632605105780798E-2</v>
      </c>
    </row>
    <row r="1261" spans="41:46" ht="11.25" customHeight="1" x14ac:dyDescent="0.25">
      <c r="AO1261" s="106" t="s">
        <v>83</v>
      </c>
      <c r="AP1261" s="105">
        <f>_xll.qlInterestRateIndexFixingDate(Currency&amp;"ibor"&amp;Tenor,AQ1261,Trigger)</f>
        <v>48145</v>
      </c>
      <c r="AQ1261" s="105">
        <f>_xll.qlCalendarAdvance(Calendar,AQ1260,AO1261,"f",,Trigger)</f>
        <v>48149</v>
      </c>
      <c r="AR1261" s="105">
        <f>_xll.qlInterestRateIndexMaturity(Currency&amp;"ibor"&amp;Tenor,AQ1261,Trigger)</f>
        <v>48180</v>
      </c>
      <c r="AS1261" s="257">
        <f>_xll.qlIndexFixing($AC$5,AP1261,TRUE,_xll.ohTrigger(Trigger,Trigger1M))</f>
        <v>1.6024368617981948E-2</v>
      </c>
      <c r="AT1261" s="257">
        <f>_xll.qlIndexFixing($AU$1,AP1261,TRUE,_xll.ohTrigger(Trigger,Trigger1M))</f>
        <v>1.5627445512279965E-2</v>
      </c>
    </row>
    <row r="1262" spans="41:46" ht="11.25" customHeight="1" x14ac:dyDescent="0.25">
      <c r="AO1262" s="106" t="s">
        <v>83</v>
      </c>
      <c r="AP1262" s="105">
        <f>_xll.qlInterestRateIndexFixingDate(Currency&amp;"ibor"&amp;Tenor,AQ1262,Trigger)</f>
        <v>48152</v>
      </c>
      <c r="AQ1262" s="105">
        <f>_xll.qlCalendarAdvance(Calendar,AQ1261,AO1262,"f",,Trigger)</f>
        <v>48156</v>
      </c>
      <c r="AR1262" s="105">
        <f>_xll.qlInterestRateIndexMaturity(Currency&amp;"ibor"&amp;Tenor,AQ1262,Trigger)</f>
        <v>48186</v>
      </c>
      <c r="AS1262" s="257">
        <f>_xll.qlIndexFixing($AC$5,AP1262,TRUE,_xll.ohTrigger(Trigger,Trigger1M))</f>
        <v>1.6035644306773733E-2</v>
      </c>
      <c r="AT1262" s="257">
        <f>_xll.qlIndexFixing($AU$1,AP1262,TRUE,_xll.ohTrigger(Trigger,Trigger1M))</f>
        <v>1.5622288333843493E-2</v>
      </c>
    </row>
    <row r="1263" spans="41:46" ht="11.25" customHeight="1" x14ac:dyDescent="0.25">
      <c r="AO1263" s="106" t="s">
        <v>83</v>
      </c>
      <c r="AP1263" s="105">
        <f>_xll.qlInterestRateIndexFixingDate(Currency&amp;"ibor"&amp;Tenor,AQ1263,Trigger)</f>
        <v>48159</v>
      </c>
      <c r="AQ1263" s="105">
        <f>_xll.qlCalendarAdvance(Calendar,AQ1262,AO1263,"f",,Trigger)</f>
        <v>48163</v>
      </c>
      <c r="AR1263" s="105">
        <f>_xll.qlInterestRateIndexMaturity(Currency&amp;"ibor"&amp;Tenor,AQ1263,Trigger)</f>
        <v>48193</v>
      </c>
      <c r="AS1263" s="257">
        <f>_xll.qlIndexFixing($AC$5,AP1263,TRUE,_xll.ohTrigger(Trigger,Trigger1M))</f>
        <v>1.6048171259837929E-2</v>
      </c>
      <c r="AT1263" s="257">
        <f>_xll.qlIndexFixing($AU$1,AP1263,TRUE,_xll.ohTrigger(Trigger,Trigger1M))</f>
        <v>1.5617066677845237E-2</v>
      </c>
    </row>
    <row r="1264" spans="41:46" ht="11.25" customHeight="1" x14ac:dyDescent="0.25">
      <c r="AO1264" s="106" t="s">
        <v>83</v>
      </c>
      <c r="AP1264" s="105">
        <f>_xll.qlInterestRateIndexFixingDate(Currency&amp;"ibor"&amp;Tenor,AQ1264,Trigger)</f>
        <v>48166</v>
      </c>
      <c r="AQ1264" s="105">
        <f>_xll.qlCalendarAdvance(Calendar,AQ1263,AO1264,"f",,Trigger)</f>
        <v>48170</v>
      </c>
      <c r="AR1264" s="105">
        <f>_xll.qlInterestRateIndexMaturity(Currency&amp;"ibor"&amp;Tenor,AQ1264,Trigger)</f>
        <v>48200</v>
      </c>
      <c r="AS1264" s="257">
        <f>_xll.qlIndexFixing($AC$5,AP1264,TRUE,_xll.ohTrigger(Trigger,Trigger1M))</f>
        <v>1.6060698225963677E-2</v>
      </c>
      <c r="AT1264" s="257">
        <f>_xll.qlIndexFixing($AU$1,AP1264,TRUE,_xll.ohTrigger(Trigger,Trigger1M))</f>
        <v>1.5611812924175794E-2</v>
      </c>
    </row>
    <row r="1265" spans="41:46" ht="11.25" customHeight="1" x14ac:dyDescent="0.25">
      <c r="AO1265" s="106" t="s">
        <v>83</v>
      </c>
      <c r="AP1265" s="105">
        <f>_xll.qlInterestRateIndexFixingDate(Currency&amp;"ibor"&amp;Tenor,AQ1265,Trigger)</f>
        <v>48173</v>
      </c>
      <c r="AQ1265" s="105">
        <f>_xll.qlCalendarAdvance(Calendar,AQ1264,AO1265,"f",,Trigger)</f>
        <v>48177</v>
      </c>
      <c r="AR1265" s="105">
        <f>_xll.qlInterestRateIndexMaturity(Currency&amp;"ibor"&amp;Tenor,AQ1265,Trigger)</f>
        <v>48211</v>
      </c>
      <c r="AS1265" s="257">
        <f>_xll.qlIndexFixing($AC$5,AP1265,TRUE,_xll.ohTrigger(Trigger,Trigger1M))</f>
        <v>1.6078239698156901E-2</v>
      </c>
      <c r="AT1265" s="257">
        <f>_xll.qlIndexFixing($AU$1,AP1265,TRUE,_xll.ohTrigger(Trigger,Trigger1M))</f>
        <v>1.5606356587053123E-2</v>
      </c>
    </row>
    <row r="1266" spans="41:46" ht="11.25" customHeight="1" x14ac:dyDescent="0.25">
      <c r="AO1266" s="106" t="s">
        <v>83</v>
      </c>
      <c r="AP1266" s="105">
        <f>_xll.qlInterestRateIndexFixingDate(Currency&amp;"ibor"&amp;Tenor,AQ1266,Trigger)</f>
        <v>48180</v>
      </c>
      <c r="AQ1266" s="105">
        <f>_xll.qlCalendarAdvance(Calendar,AQ1265,AO1266,"f",,Trigger)</f>
        <v>48184</v>
      </c>
      <c r="AR1266" s="105">
        <f>_xll.qlInterestRateIndexMaturity(Currency&amp;"ibor"&amp;Tenor,AQ1266,Trigger)</f>
        <v>48215</v>
      </c>
      <c r="AS1266" s="257">
        <f>_xll.qlIndexFixing($AC$5,AP1266,TRUE,_xll.ohTrigger(Trigger,Trigger1M))</f>
        <v>1.6087006244860799E-2</v>
      </c>
      <c r="AT1266" s="257">
        <f>_xll.qlIndexFixing($AU$1,AP1266,TRUE,_xll.ohTrigger(Trigger,Trigger1M))</f>
        <v>1.5601164868621262E-2</v>
      </c>
    </row>
    <row r="1267" spans="41:46" ht="11.25" customHeight="1" x14ac:dyDescent="0.25">
      <c r="AO1267" s="106" t="s">
        <v>83</v>
      </c>
      <c r="AP1267" s="105">
        <f>_xll.qlInterestRateIndexFixingDate(Currency&amp;"ibor"&amp;Tenor,AQ1267,Trigger)</f>
        <v>48187</v>
      </c>
      <c r="AQ1267" s="105">
        <f>_xll.qlCalendarAdvance(Calendar,AQ1266,AO1267,"f",,Trigger)</f>
        <v>48191</v>
      </c>
      <c r="AR1267" s="105">
        <f>_xll.qlInterestRateIndexMaturity(Currency&amp;"ibor"&amp;Tenor,AQ1267,Trigger)</f>
        <v>48222</v>
      </c>
      <c r="AS1267" s="257">
        <f>_xll.qlIndexFixing($AC$5,AP1267,TRUE,_xll.ohTrigger(Trigger,Trigger1M))</f>
        <v>1.6099533810722894E-2</v>
      </c>
      <c r="AT1267" s="257">
        <f>_xll.qlIndexFixing($AU$1,AP1267,TRUE,_xll.ohTrigger(Trigger,Trigger1M))</f>
        <v>1.5595813138653691E-2</v>
      </c>
    </row>
    <row r="1268" spans="41:46" ht="11.25" customHeight="1" x14ac:dyDescent="0.25">
      <c r="AO1268" s="106" t="s">
        <v>83</v>
      </c>
      <c r="AP1268" s="105">
        <f>_xll.qlInterestRateIndexFixingDate(Currency&amp;"ibor"&amp;Tenor,AQ1268,Trigger)</f>
        <v>48194</v>
      </c>
      <c r="AQ1268" s="105">
        <f>_xll.qlCalendarAdvance(Calendar,AQ1267,AO1268,"f",,Trigger)</f>
        <v>48198</v>
      </c>
      <c r="AR1268" s="105">
        <f>_xll.qlInterestRateIndexMaturity(Currency&amp;"ibor"&amp;Tenor,AQ1268,Trigger)</f>
        <v>48229</v>
      </c>
      <c r="AS1268" s="257">
        <f>_xll.qlIndexFixing($AC$5,AP1268,TRUE,_xll.ohTrigger(Trigger,Trigger1M))</f>
        <v>1.6112061390081287E-2</v>
      </c>
      <c r="AT1268" s="257">
        <f>_xll.qlIndexFixing($AU$1,AP1268,TRUE,_xll.ohTrigger(Trigger,Trigger1M))</f>
        <v>1.5590429852937137E-2</v>
      </c>
    </row>
    <row r="1269" spans="41:46" ht="11.25" customHeight="1" x14ac:dyDescent="0.25">
      <c r="AO1269" s="106" t="s">
        <v>83</v>
      </c>
      <c r="AP1269" s="105">
        <f>_xll.qlInterestRateIndexFixingDate(Currency&amp;"ibor"&amp;Tenor,AQ1269,Trigger)</f>
        <v>48201</v>
      </c>
      <c r="AQ1269" s="105">
        <f>_xll.qlCalendarAdvance(Calendar,AQ1268,AO1269,"f",,Trigger)</f>
        <v>48205</v>
      </c>
      <c r="AR1269" s="105">
        <f>_xll.qlInterestRateIndexMaturity(Currency&amp;"ibor"&amp;Tenor,AQ1269,Trigger)</f>
        <v>48236</v>
      </c>
      <c r="AS1269" s="257">
        <f>_xll.qlIndexFixing($AC$5,AP1269,TRUE,_xll.ohTrigger(Trigger,Trigger1M))</f>
        <v>1.6124588982935985E-2</v>
      </c>
      <c r="AT1269" s="257">
        <f>_xll.qlIndexFixing($AU$1,AP1269,TRUE,_xll.ohTrigger(Trigger,Trigger1M))</f>
        <v>1.5585015144900355E-2</v>
      </c>
    </row>
    <row r="1270" spans="41:46" ht="11.25" customHeight="1" x14ac:dyDescent="0.25">
      <c r="AO1270" s="106" t="s">
        <v>83</v>
      </c>
      <c r="AP1270" s="105">
        <f>_xll.qlInterestRateIndexFixingDate(Currency&amp;"ibor"&amp;Tenor,AQ1270,Trigger)</f>
        <v>48206</v>
      </c>
      <c r="AQ1270" s="105">
        <f>_xll.qlCalendarAdvance(Calendar,AQ1269,AO1270,"f",,Trigger)</f>
        <v>48212</v>
      </c>
      <c r="AR1270" s="105">
        <f>_xll.qlInterestRateIndexMaturity(Currency&amp;"ibor"&amp;Tenor,AQ1270,Trigger)</f>
        <v>48243</v>
      </c>
      <c r="AS1270" s="257">
        <f>_xll.qlIndexFixing($AC$5,AP1270,TRUE,_xll.ohTrigger(Trigger,Trigger1M))</f>
        <v>1.6137116589281825E-2</v>
      </c>
      <c r="AT1270" s="257">
        <f>_xll.qlIndexFixing($AU$1,AP1270,TRUE,_xll.ohTrigger(Trigger,Trigger1M))</f>
        <v>1.5579569147969517E-2</v>
      </c>
    </row>
    <row r="1271" spans="41:46" ht="11.25" customHeight="1" x14ac:dyDescent="0.25">
      <c r="AO1271" s="106" t="s">
        <v>83</v>
      </c>
      <c r="AP1271" s="105">
        <f>_xll.qlInterestRateIndexFixingDate(Currency&amp;"ibor"&amp;Tenor,AQ1271,Trigger)</f>
        <v>48215</v>
      </c>
      <c r="AQ1271" s="105">
        <f>_xll.qlCalendarAdvance(Calendar,AQ1270,AO1271,"f",,Trigger)</f>
        <v>48219</v>
      </c>
      <c r="AR1271" s="105">
        <f>_xll.qlInterestRateIndexMaturity(Currency&amp;"ibor"&amp;Tenor,AQ1271,Trigger)</f>
        <v>48250</v>
      </c>
      <c r="AS1271" s="257">
        <f>_xll.qlIndexFixing($AC$5,AP1271,TRUE,_xll.ohTrigger(Trigger,Trigger1M))</f>
        <v>1.6149644209129121E-2</v>
      </c>
      <c r="AT1271" s="257">
        <f>_xll.qlIndexFixing($AU$1,AP1271,TRUE,_xll.ohTrigger(Trigger,Trigger1M))</f>
        <v>1.5574091995573372E-2</v>
      </c>
    </row>
    <row r="1272" spans="41:46" ht="11.25" customHeight="1" x14ac:dyDescent="0.25">
      <c r="AO1272" s="106" t="s">
        <v>83</v>
      </c>
      <c r="AP1272" s="105">
        <f>_xll.qlInterestRateIndexFixingDate(Currency&amp;"ibor"&amp;Tenor,AQ1272,Trigger)</f>
        <v>48222</v>
      </c>
      <c r="AQ1272" s="105">
        <f>_xll.qlCalendarAdvance(Calendar,AQ1271,AO1272,"f",,Trigger)</f>
        <v>48226</v>
      </c>
      <c r="AR1272" s="105">
        <f>_xll.qlInterestRateIndexMaturity(Currency&amp;"ibor"&amp;Tenor,AQ1272,Trigger)</f>
        <v>48257</v>
      </c>
      <c r="AS1272" s="257">
        <f>_xll.qlIndexFixing($AC$5,AP1272,TRUE,_xll.ohTrigger(Trigger,Trigger1M))</f>
        <v>1.6162171842470142E-2</v>
      </c>
      <c r="AT1272" s="257">
        <f>_xll.qlIndexFixing($AU$1,AP1272,TRUE,_xll.ohTrigger(Trigger,Trigger1M))</f>
        <v>1.5568583821138099E-2</v>
      </c>
    </row>
    <row r="1273" spans="41:46" ht="11.25" customHeight="1" x14ac:dyDescent="0.25">
      <c r="AO1273" s="106" t="s">
        <v>83</v>
      </c>
      <c r="AP1273" s="105">
        <f>_xll.qlInterestRateIndexFixingDate(Currency&amp;"ibor"&amp;Tenor,AQ1273,Trigger)</f>
        <v>48229</v>
      </c>
      <c r="AQ1273" s="105">
        <f>_xll.qlCalendarAdvance(Calendar,AQ1272,AO1273,"f",,Trigger)</f>
        <v>48233</v>
      </c>
      <c r="AR1273" s="105">
        <f>_xll.qlInterestRateIndexMaturity(Currency&amp;"ibor"&amp;Tenor,AQ1273,Trigger)</f>
        <v>48264</v>
      </c>
      <c r="AS1273" s="257">
        <f>_xll.qlIndexFixing($AC$5,AP1273,TRUE,_xll.ohTrigger(Trigger,Trigger1M))</f>
        <v>1.6174699489304882E-2</v>
      </c>
      <c r="AT1273" s="257">
        <f>_xll.qlIndexFixing($AU$1,AP1273,TRUE,_xll.ohTrigger(Trigger,Trigger1M))</f>
        <v>1.5563044758095022E-2</v>
      </c>
    </row>
    <row r="1274" spans="41:46" ht="11.25" customHeight="1" x14ac:dyDescent="0.25">
      <c r="AO1274" s="106" t="s">
        <v>83</v>
      </c>
      <c r="AP1274" s="105">
        <f>_xll.qlInterestRateIndexFixingDate(Currency&amp;"ibor"&amp;Tenor,AQ1274,Trigger)</f>
        <v>48236</v>
      </c>
      <c r="AQ1274" s="105">
        <f>_xll.qlCalendarAdvance(Calendar,AQ1273,AO1274,"f",,Trigger)</f>
        <v>48240</v>
      </c>
      <c r="AR1274" s="105">
        <f>_xll.qlInterestRateIndexMaturity(Currency&amp;"ibor"&amp;Tenor,AQ1274,Trigger)</f>
        <v>48271</v>
      </c>
      <c r="AS1274" s="257">
        <f>_xll.qlIndexFixing($AC$5,AP1274,TRUE,_xll.ohTrigger(Trigger,Trigger1M))</f>
        <v>1.6187227149638505E-2</v>
      </c>
      <c r="AT1274" s="257">
        <f>_xll.qlIndexFixing($AU$1,AP1274,TRUE,_xll.ohTrigger(Trigger,Trigger1M))</f>
        <v>1.5557474939867743E-2</v>
      </c>
    </row>
    <row r="1275" spans="41:46" ht="11.25" customHeight="1" x14ac:dyDescent="0.25">
      <c r="AO1275" s="106" t="s">
        <v>83</v>
      </c>
      <c r="AP1275" s="105">
        <f>_xll.qlInterestRateIndexFixingDate(Currency&amp;"ibor"&amp;Tenor,AQ1275,Trigger)</f>
        <v>48243</v>
      </c>
      <c r="AQ1275" s="105">
        <f>_xll.qlCalendarAdvance(Calendar,AQ1274,AO1275,"f",,Trigger)</f>
        <v>48247</v>
      </c>
      <c r="AR1275" s="105">
        <f>_xll.qlInterestRateIndexMaturity(Currency&amp;"ibor"&amp;Tenor,AQ1275,Trigger)</f>
        <v>48276</v>
      </c>
      <c r="AS1275" s="257">
        <f>_xll.qlIndexFixing($AC$5,AP1275,TRUE,_xll.ohTrigger(Trigger,Trigger1M))</f>
        <v>1.6197236698532361E-2</v>
      </c>
      <c r="AT1275" s="257">
        <f>_xll.qlIndexFixing($AU$1,AP1275,TRUE,_xll.ohTrigger(Trigger,Trigger1M))</f>
        <v>1.5552007959724582E-2</v>
      </c>
    </row>
    <row r="1276" spans="41:46" ht="11.25" customHeight="1" x14ac:dyDescent="0.25">
      <c r="AO1276" s="106" t="s">
        <v>83</v>
      </c>
      <c r="AP1276" s="105">
        <f>_xll.qlInterestRateIndexFixingDate(Currency&amp;"ibor"&amp;Tenor,AQ1276,Trigger)</f>
        <v>48250</v>
      </c>
      <c r="AQ1276" s="105">
        <f>_xll.qlCalendarAdvance(Calendar,AQ1275,AO1276,"f",,Trigger)</f>
        <v>48254</v>
      </c>
      <c r="AR1276" s="105">
        <f>_xll.qlInterestRateIndexMaturity(Currency&amp;"ibor"&amp;Tenor,AQ1276,Trigger)</f>
        <v>48283</v>
      </c>
      <c r="AS1276" s="257">
        <f>_xll.qlIndexFixing($AC$5,AP1276,TRUE,_xll.ohTrigger(Trigger,Trigger1M))</f>
        <v>1.6209763256979436E-2</v>
      </c>
      <c r="AT1276" s="257">
        <f>_xll.qlIndexFixing($AU$1,AP1276,TRUE,_xll.ohTrigger(Trigger,Trigger1M))</f>
        <v>1.5546381850832713E-2</v>
      </c>
    </row>
    <row r="1277" spans="41:46" ht="11.25" customHeight="1" x14ac:dyDescent="0.25">
      <c r="AO1277" s="106" t="s">
        <v>83</v>
      </c>
      <c r="AP1277" s="105">
        <f>_xll.qlInterestRateIndexFixingDate(Currency&amp;"ibor"&amp;Tenor,AQ1277,Trigger)</f>
        <v>48257</v>
      </c>
      <c r="AQ1277" s="105">
        <f>_xll.qlCalendarAdvance(Calendar,AQ1276,AO1277,"f",,Trigger)</f>
        <v>48261</v>
      </c>
      <c r="AR1277" s="105">
        <f>_xll.qlInterestRateIndexMaturity(Currency&amp;"ibor"&amp;Tenor,AQ1277,Trigger)</f>
        <v>48290</v>
      </c>
      <c r="AS1277" s="257">
        <f>_xll.qlIndexFixing($AC$5,AP1277,TRUE,_xll.ohTrigger(Trigger,Trigger1M))</f>
        <v>1.6222289828048138E-2</v>
      </c>
      <c r="AT1277" s="257">
        <f>_xll.qlIndexFixing($AU$1,AP1277,TRUE,_xll.ohTrigger(Trigger,Trigger1M))</f>
        <v>1.554072537042313E-2</v>
      </c>
    </row>
    <row r="1278" spans="41:46" ht="11.25" customHeight="1" x14ac:dyDescent="0.25">
      <c r="AO1278" s="106" t="s">
        <v>83</v>
      </c>
      <c r="AP1278" s="105">
        <f>_xll.qlInterestRateIndexFixingDate(Currency&amp;"ibor"&amp;Tenor,AQ1278,Trigger)</f>
        <v>48264</v>
      </c>
      <c r="AQ1278" s="105">
        <f>_xll.qlCalendarAdvance(Calendar,AQ1277,AO1278,"f",,Trigger)</f>
        <v>48268</v>
      </c>
      <c r="AR1278" s="105">
        <f>_xll.qlInterestRateIndexMaturity(Currency&amp;"ibor"&amp;Tenor,AQ1278,Trigger)</f>
        <v>48297</v>
      </c>
      <c r="AS1278" s="257">
        <f>_xll.qlIndexFixing($AC$5,AP1278,TRUE,_xll.ohTrigger(Trigger,Trigger1M))</f>
        <v>1.6234816411743982E-2</v>
      </c>
      <c r="AT1278" s="257">
        <f>_xll.qlIndexFixing($AU$1,AP1278,TRUE,_xll.ohTrigger(Trigger,Trigger1M))</f>
        <v>1.5535038651911869E-2</v>
      </c>
    </row>
    <row r="1279" spans="41:46" ht="11.25" customHeight="1" x14ac:dyDescent="0.25">
      <c r="AO1279" s="106" t="s">
        <v>83</v>
      </c>
      <c r="AP1279" s="105">
        <f>_xll.qlInterestRateIndexFixingDate(Currency&amp;"ibor"&amp;Tenor,AQ1279,Trigger)</f>
        <v>48271</v>
      </c>
      <c r="AQ1279" s="105">
        <f>_xll.qlCalendarAdvance(Calendar,AQ1278,AO1279,"f",,Trigger)</f>
        <v>48275</v>
      </c>
      <c r="AR1279" s="105">
        <f>_xll.qlInterestRateIndexMaturity(Currency&amp;"ibor"&amp;Tenor,AQ1279,Trigger)</f>
        <v>48306</v>
      </c>
      <c r="AS1279" s="257">
        <f>_xll.qlIndexFixing($AC$5,AP1279,TRUE,_xll.ohTrigger(Trigger,Trigger1M))</f>
        <v>1.6249865653730499E-2</v>
      </c>
      <c r="AT1279" s="257">
        <f>_xll.qlIndexFixing($AU$1,AP1279,TRUE,_xll.ohTrigger(Trigger,Trigger1M))</f>
        <v>1.5529169190941047E-2</v>
      </c>
    </row>
    <row r="1280" spans="41:46" ht="11.25" customHeight="1" x14ac:dyDescent="0.25">
      <c r="AO1280" s="106" t="s">
        <v>83</v>
      </c>
      <c r="AP1280" s="105">
        <f>_xll.qlInterestRateIndexFixingDate(Currency&amp;"ibor"&amp;Tenor,AQ1280,Trigger)</f>
        <v>48278</v>
      </c>
      <c r="AQ1280" s="105">
        <f>_xll.qlCalendarAdvance(Calendar,AQ1279,AO1280,"f",,Trigger)</f>
        <v>48282</v>
      </c>
      <c r="AR1280" s="105">
        <f>_xll.qlInterestRateIndexMaturity(Currency&amp;"ibor"&amp;Tenor,AQ1280,Trigger)</f>
        <v>48313</v>
      </c>
      <c r="AS1280" s="257">
        <f>_xll.qlIndexFixing($AC$5,AP1280,TRUE,_xll.ohTrigger(Trigger,Trigger1M))</f>
        <v>1.6262393395036767E-2</v>
      </c>
      <c r="AT1280" s="257">
        <f>_xll.qlIndexFixing($AU$1,AP1280,TRUE,_xll.ohTrigger(Trigger,Trigger1M))</f>
        <v>1.5523417643589114E-2</v>
      </c>
    </row>
    <row r="1281" spans="41:46" ht="11.25" customHeight="1" x14ac:dyDescent="0.25">
      <c r="AO1281" s="106" t="s">
        <v>83</v>
      </c>
      <c r="AP1281" s="105">
        <f>_xll.qlInterestRateIndexFixingDate(Currency&amp;"ibor"&amp;Tenor,AQ1281,Trigger)</f>
        <v>48285</v>
      </c>
      <c r="AQ1281" s="105">
        <f>_xll.qlCalendarAdvance(Calendar,AQ1280,AO1281,"f",,Trigger)</f>
        <v>48289</v>
      </c>
      <c r="AR1281" s="105">
        <f>_xll.qlInterestRateIndexMaturity(Currency&amp;"ibor"&amp;Tenor,AQ1281,Trigger)</f>
        <v>48320</v>
      </c>
      <c r="AS1281" s="257">
        <f>_xll.qlIndexFixing($AC$5,AP1281,TRUE,_xll.ohTrigger(Trigger,Trigger1M))</f>
        <v>1.6274921149839337E-2</v>
      </c>
      <c r="AT1281" s="257">
        <f>_xll.qlIndexFixing($AU$1,AP1281,TRUE,_xll.ohTrigger(Trigger,Trigger1M))</f>
        <v>1.5517636275049082E-2</v>
      </c>
    </row>
    <row r="1282" spans="41:46" ht="11.25" customHeight="1" x14ac:dyDescent="0.25">
      <c r="AO1282" s="106" t="s">
        <v>83</v>
      </c>
      <c r="AP1282" s="105">
        <f>_xll.qlInterestRateIndexFixingDate(Currency&amp;"ibor"&amp;Tenor,AQ1282,Trigger)</f>
        <v>48292</v>
      </c>
      <c r="AQ1282" s="105">
        <f>_xll.qlCalendarAdvance(Calendar,AQ1281,AO1282,"f",,Trigger)</f>
        <v>48296</v>
      </c>
      <c r="AR1282" s="105">
        <f>_xll.qlInterestRateIndexMaturity(Currency&amp;"ibor"&amp;Tenor,AQ1282,Trigger)</f>
        <v>48327</v>
      </c>
      <c r="AS1282" s="257">
        <f>_xll.qlIndexFixing($AC$5,AP1282,TRUE,_xll.ohTrigger(Trigger,Trigger1M))</f>
        <v>1.6287448918138207E-2</v>
      </c>
      <c r="AT1282" s="257">
        <f>_xll.qlIndexFixing($AU$1,AP1282,TRUE,_xll.ohTrigger(Trigger,Trigger1M))</f>
        <v>1.5511825218741965E-2</v>
      </c>
    </row>
    <row r="1283" spans="41:46" ht="11.25" customHeight="1" x14ac:dyDescent="0.25">
      <c r="AO1283" s="106" t="s">
        <v>83</v>
      </c>
      <c r="AP1283" s="105">
        <f>_xll.qlInterestRateIndexFixingDate(Currency&amp;"ibor"&amp;Tenor,AQ1283,Trigger)</f>
        <v>48297</v>
      </c>
      <c r="AQ1283" s="105">
        <f>_xll.qlCalendarAdvance(Calendar,AQ1282,AO1283,"f",,Trigger)</f>
        <v>48303</v>
      </c>
      <c r="AR1283" s="105">
        <f>_xll.qlInterestRateIndexMaturity(Currency&amp;"ibor"&amp;Tenor,AQ1283,Trigger)</f>
        <v>48334</v>
      </c>
      <c r="AS1283" s="257">
        <f>_xll.qlIndexFixing($AC$5,AP1283,TRUE,_xll.ohTrigger(Trigger,Trigger1M))</f>
        <v>1.6299976699930802E-2</v>
      </c>
      <c r="AT1283" s="257">
        <f>_xll.qlIndexFixing($AU$1,AP1283,TRUE,_xll.ohTrigger(Trigger,Trigger1M))</f>
        <v>1.5505984608101675E-2</v>
      </c>
    </row>
    <row r="1284" spans="41:46" ht="11.25" customHeight="1" x14ac:dyDescent="0.25">
      <c r="AO1284" s="106" t="s">
        <v>83</v>
      </c>
      <c r="AP1284" s="105">
        <f>_xll.qlInterestRateIndexFixingDate(Currency&amp;"ibor"&amp;Tenor,AQ1284,Trigger)</f>
        <v>48306</v>
      </c>
      <c r="AQ1284" s="105">
        <f>_xll.qlCalendarAdvance(Calendar,AQ1283,AO1284,"f",,Trigger)</f>
        <v>48310</v>
      </c>
      <c r="AR1284" s="105">
        <f>_xll.qlInterestRateIndexMaturity(Currency&amp;"ibor"&amp;Tenor,AQ1284,Trigger)</f>
        <v>48340</v>
      </c>
      <c r="AS1284" s="257">
        <f>_xll.qlIndexFixing($AC$5,AP1284,TRUE,_xll.ohTrigger(Trigger,Trigger1M))</f>
        <v>1.6311240290988849E-2</v>
      </c>
      <c r="AT1284" s="257">
        <f>_xll.qlIndexFixing($AU$1,AP1284,TRUE,_xll.ohTrigger(Trigger,Trigger1M))</f>
        <v>1.5500202806686403E-2</v>
      </c>
    </row>
    <row r="1285" spans="41:46" ht="11.25" customHeight="1" x14ac:dyDescent="0.25">
      <c r="AO1285" s="106" t="s">
        <v>83</v>
      </c>
      <c r="AP1285" s="105">
        <f>_xll.qlInterestRateIndexFixingDate(Currency&amp;"ibor"&amp;Tenor,AQ1285,Trigger)</f>
        <v>48313</v>
      </c>
      <c r="AQ1285" s="105">
        <f>_xll.qlCalendarAdvance(Calendar,AQ1284,AO1285,"f",,Trigger)</f>
        <v>48317</v>
      </c>
      <c r="AR1285" s="105">
        <f>_xll.qlInterestRateIndexMaturity(Currency&amp;"ibor"&amp;Tenor,AQ1285,Trigger)</f>
        <v>48347</v>
      </c>
      <c r="AS1285" s="257">
        <f>_xll.qlIndexFixing($AC$5,AP1285,TRUE,_xll.ohTrigger(Trigger,Trigger1M))</f>
        <v>1.6323767531369882E-2</v>
      </c>
      <c r="AT1285" s="257">
        <f>_xll.qlIndexFixing($AU$1,AP1285,TRUE,_xll.ohTrigger(Trigger,Trigger1M))</f>
        <v>1.5494305821967203E-2</v>
      </c>
    </row>
    <row r="1286" spans="41:46" ht="11.25" customHeight="1" x14ac:dyDescent="0.25">
      <c r="AO1286" s="106" t="s">
        <v>83</v>
      </c>
      <c r="AP1286" s="105">
        <f>_xll.qlInterestRateIndexFixingDate(Currency&amp;"ibor"&amp;Tenor,AQ1286,Trigger)</f>
        <v>48320</v>
      </c>
      <c r="AQ1286" s="105">
        <f>_xll.qlCalendarAdvance(Calendar,AQ1285,AO1286,"f",,Trigger)</f>
        <v>48324</v>
      </c>
      <c r="AR1286" s="105">
        <f>_xll.qlInterestRateIndexMaturity(Currency&amp;"ibor"&amp;Tenor,AQ1286,Trigger)</f>
        <v>48354</v>
      </c>
      <c r="AS1286" s="257">
        <f>_xll.qlIndexFixing($AC$5,AP1286,TRUE,_xll.ohTrigger(Trigger,Trigger1M))</f>
        <v>1.6336294784807137E-2</v>
      </c>
      <c r="AT1286" s="257">
        <f>_xll.qlIndexFixing($AU$1,AP1286,TRUE,_xll.ohTrigger(Trigger,Trigger1M))</f>
        <v>1.5488379674818198E-2</v>
      </c>
    </row>
    <row r="1287" spans="41:46" ht="11.25" customHeight="1" x14ac:dyDescent="0.25">
      <c r="AO1287" s="106" t="s">
        <v>83</v>
      </c>
      <c r="AP1287" s="105">
        <f>_xll.qlInterestRateIndexFixingDate(Currency&amp;"ibor"&amp;Tenor,AQ1287,Trigger)</f>
        <v>48327</v>
      </c>
      <c r="AQ1287" s="105">
        <f>_xll.qlCalendarAdvance(Calendar,AQ1286,AO1287,"f",,Trigger)</f>
        <v>48331</v>
      </c>
      <c r="AR1287" s="105">
        <f>_xll.qlInterestRateIndexMaturity(Currency&amp;"ibor"&amp;Tenor,AQ1287,Trigger)</f>
        <v>48361</v>
      </c>
      <c r="AS1287" s="257">
        <f>_xll.qlIndexFixing($AC$5,AP1287,TRUE,_xll.ohTrigger(Trigger,Trigger1M))</f>
        <v>1.6348822051308609E-2</v>
      </c>
      <c r="AT1287" s="257">
        <f>_xll.qlIndexFixing($AU$1,AP1287,TRUE,_xll.ohTrigger(Trigger,Trigger1M))</f>
        <v>1.5482424498663327E-2</v>
      </c>
    </row>
    <row r="1288" spans="41:46" ht="11.25" customHeight="1" x14ac:dyDescent="0.25">
      <c r="AO1288" s="106" t="s">
        <v>83</v>
      </c>
      <c r="AP1288" s="105">
        <f>_xll.qlInterestRateIndexFixingDate(Currency&amp;"ibor"&amp;Tenor,AQ1288,Trigger)</f>
        <v>48334</v>
      </c>
      <c r="AQ1288" s="105">
        <f>_xll.qlCalendarAdvance(Calendar,AQ1287,AO1288,"f",,Trigger)</f>
        <v>48338</v>
      </c>
      <c r="AR1288" s="105">
        <f>_xll.qlInterestRateIndexMaturity(Currency&amp;"ibor"&amp;Tenor,AQ1288,Trigger)</f>
        <v>48369</v>
      </c>
      <c r="AS1288" s="257">
        <f>_xll.qlIndexFixing($AC$5,AP1288,TRUE,_xll.ohTrigger(Trigger,Trigger1M))</f>
        <v>1.6305904065749617E-2</v>
      </c>
      <c r="AT1288" s="257">
        <f>_xll.qlIndexFixing($AU$1,AP1288,TRUE,_xll.ohTrigger(Trigger,Trigger1M))</f>
        <v>1.5476342909792893E-2</v>
      </c>
    </row>
    <row r="1289" spans="41:46" ht="11.25" customHeight="1" x14ac:dyDescent="0.25">
      <c r="AO1289" s="106" t="s">
        <v>83</v>
      </c>
      <c r="AP1289" s="105">
        <f>_xll.qlInterestRateIndexFixingDate(Currency&amp;"ibor"&amp;Tenor,AQ1289,Trigger)</f>
        <v>48341</v>
      </c>
      <c r="AQ1289" s="105">
        <f>_xll.qlCalendarAdvance(Calendar,AQ1288,AO1289,"f",,Trigger)</f>
        <v>48345</v>
      </c>
      <c r="AR1289" s="105">
        <f>_xll.qlInterestRateIndexMaturity(Currency&amp;"ibor"&amp;Tenor,AQ1289,Trigger)</f>
        <v>48376</v>
      </c>
      <c r="AS1289" s="257">
        <f>_xll.qlIndexFixing($AC$5,AP1289,TRUE,_xll.ohTrigger(Trigger,Trigger1M))</f>
        <v>1.6119655336670265E-2</v>
      </c>
      <c r="AT1289" s="257">
        <f>_xll.qlIndexFixing($AU$1,AP1289,TRUE,_xll.ohTrigger(Trigger,Trigger1M))</f>
        <v>1.5470327775103198E-2</v>
      </c>
    </row>
    <row r="1290" spans="41:46" ht="11.25" customHeight="1" x14ac:dyDescent="0.25">
      <c r="AO1290" s="106" t="s">
        <v>83</v>
      </c>
      <c r="AP1290" s="105">
        <f>_xll.qlInterestRateIndexFixingDate(Currency&amp;"ibor"&amp;Tenor,AQ1290,Trigger)</f>
        <v>48348</v>
      </c>
      <c r="AQ1290" s="105">
        <f>_xll.qlCalendarAdvance(Calendar,AQ1289,AO1290,"f",,Trigger)</f>
        <v>48352</v>
      </c>
      <c r="AR1290" s="105">
        <f>_xll.qlInterestRateIndexMaturity(Currency&amp;"ibor"&amp;Tenor,AQ1290,Trigger)</f>
        <v>48383</v>
      </c>
      <c r="AS1290" s="257">
        <f>_xll.qlIndexFixing($AC$5,AP1290,TRUE,_xll.ohTrigger(Trigger,Trigger1M))</f>
        <v>1.5932962553842304E-2</v>
      </c>
      <c r="AT1290" s="257">
        <f>_xll.qlIndexFixing($AU$1,AP1290,TRUE,_xll.ohTrigger(Trigger,Trigger1M))</f>
        <v>1.5464284020063541E-2</v>
      </c>
    </row>
    <row r="1291" spans="41:46" ht="11.25" customHeight="1" x14ac:dyDescent="0.25">
      <c r="AO1291" s="106" t="s">
        <v>83</v>
      </c>
      <c r="AP1291" s="105">
        <f>_xll.qlInterestRateIndexFixingDate(Currency&amp;"ibor"&amp;Tenor,AQ1291,Trigger)</f>
        <v>48355</v>
      </c>
      <c r="AQ1291" s="105">
        <f>_xll.qlCalendarAdvance(Calendar,AQ1290,AO1291,"f",,Trigger)</f>
        <v>48359</v>
      </c>
      <c r="AR1291" s="105">
        <f>_xll.qlInterestRateIndexMaturity(Currency&amp;"ibor"&amp;Tenor,AQ1291,Trigger)</f>
        <v>48390</v>
      </c>
      <c r="AS1291" s="257">
        <f>_xll.qlIndexFixing($AC$5,AP1291,TRUE,_xll.ohTrigger(Trigger,Trigger1M))</f>
        <v>1.5745825738750479E-2</v>
      </c>
      <c r="AT1291" s="257">
        <f>_xll.qlIndexFixing($AU$1,AP1291,TRUE,_xll.ohTrigger(Trigger,Trigger1M))</f>
        <v>1.5458211778105253E-2</v>
      </c>
    </row>
    <row r="1292" spans="41:46" ht="11.25" customHeight="1" x14ac:dyDescent="0.25">
      <c r="AO1292" s="106" t="s">
        <v>83</v>
      </c>
      <c r="AP1292" s="105">
        <f>_xll.qlInterestRateIndexFixingDate(Currency&amp;"ibor"&amp;Tenor,AQ1292,Trigger)</f>
        <v>48362</v>
      </c>
      <c r="AQ1292" s="105">
        <f>_xll.qlCalendarAdvance(Calendar,AQ1291,AO1292,"f",,Trigger)</f>
        <v>48366</v>
      </c>
      <c r="AR1292" s="105">
        <f>_xll.qlInterestRateIndexMaturity(Currency&amp;"ibor"&amp;Tenor,AQ1292,Trigger)</f>
        <v>48396</v>
      </c>
      <c r="AS1292" s="257">
        <f>_xll.qlIndexFixing($AC$5,AP1292,TRUE,_xll.ohTrigger(Trigger,Trigger1M))</f>
        <v>1.5558100163075572E-2</v>
      </c>
      <c r="AT1292" s="257">
        <f>_xll.qlIndexFixing($AU$1,AP1292,TRUE,_xll.ohTrigger(Trigger,Trigger1M))</f>
        <v>1.5452217852449657E-2</v>
      </c>
    </row>
    <row r="1293" spans="41:46" ht="11.25" customHeight="1" x14ac:dyDescent="0.25">
      <c r="AO1293" s="106" t="s">
        <v>83</v>
      </c>
      <c r="AP1293" s="105">
        <f>_xll.qlInterestRateIndexFixingDate(Currency&amp;"ibor"&amp;Tenor,AQ1293,Trigger)</f>
        <v>48369</v>
      </c>
      <c r="AQ1293" s="105">
        <f>_xll.qlCalendarAdvance(Calendar,AQ1292,AO1293,"f",,Trigger)</f>
        <v>48373</v>
      </c>
      <c r="AR1293" s="105">
        <f>_xll.qlInterestRateIndexMaturity(Currency&amp;"ibor"&amp;Tenor,AQ1293,Trigger)</f>
        <v>48403</v>
      </c>
      <c r="AS1293" s="257">
        <f>_xll.qlIndexFixing($AC$5,AP1293,TRUE,_xll.ohTrigger(Trigger,Trigger1M))</f>
        <v>1.5539363333494371E-2</v>
      </c>
      <c r="AT1293" s="257">
        <f>_xll.qlIndexFixing($AU$1,AP1293,TRUE,_xll.ohTrigger(Trigger,Trigger1M))</f>
        <v>1.5446091304058385E-2</v>
      </c>
    </row>
    <row r="1294" spans="41:46" ht="11.25" customHeight="1" x14ac:dyDescent="0.25">
      <c r="AO1294" s="106" t="s">
        <v>83</v>
      </c>
      <c r="AP1294" s="105">
        <f>_xll.qlInterestRateIndexFixingDate(Currency&amp;"ibor"&amp;Tenor,AQ1294,Trigger)</f>
        <v>48376</v>
      </c>
      <c r="AQ1294" s="105">
        <f>_xll.qlCalendarAdvance(Calendar,AQ1293,AO1294,"f",,Trigger)</f>
        <v>48380</v>
      </c>
      <c r="AR1294" s="105">
        <f>_xll.qlInterestRateIndexMaturity(Currency&amp;"ibor"&amp;Tenor,AQ1294,Trigger)</f>
        <v>48410</v>
      </c>
      <c r="AS1294" s="257">
        <f>_xll.qlIndexFixing($AC$5,AP1294,TRUE,_xll.ohTrigger(Trigger,Trigger1M))</f>
        <v>1.554991018601104E-2</v>
      </c>
      <c r="AT1294" s="257">
        <f>_xll.qlIndexFixing($AU$1,AP1294,TRUE,_xll.ohTrigger(Trigger,Trigger1M))</f>
        <v>1.5439936660596842E-2</v>
      </c>
    </row>
    <row r="1295" spans="41:46" ht="11.25" customHeight="1" x14ac:dyDescent="0.25">
      <c r="AO1295" s="106" t="s">
        <v>83</v>
      </c>
      <c r="AP1295" s="105">
        <f>_xll.qlInterestRateIndexFixingDate(Currency&amp;"ibor"&amp;Tenor,AQ1295,Trigger)</f>
        <v>48383</v>
      </c>
      <c r="AQ1295" s="105">
        <f>_xll.qlCalendarAdvance(Calendar,AQ1294,AO1295,"f",,Trigger)</f>
        <v>48387</v>
      </c>
      <c r="AR1295" s="105">
        <f>_xll.qlInterestRateIndexMaturity(Currency&amp;"ibor"&amp;Tenor,AQ1295,Trigger)</f>
        <v>48417</v>
      </c>
      <c r="AS1295" s="257">
        <f>_xll.qlIndexFixing($AC$5,AP1295,TRUE,_xll.ohTrigger(Trigger,Trigger1M))</f>
        <v>1.5560457047784304E-2</v>
      </c>
      <c r="AT1295" s="257">
        <f>_xll.qlIndexFixing($AU$1,AP1295,TRUE,_xll.ohTrigger(Trigger,Trigger1M))</f>
        <v>1.5433754055486304E-2</v>
      </c>
    </row>
    <row r="1296" spans="41:46" ht="11.25" customHeight="1" x14ac:dyDescent="0.25">
      <c r="AO1296" s="106" t="s">
        <v>83</v>
      </c>
      <c r="AP1296" s="105">
        <f>_xll.qlInterestRateIndexFixingDate(Currency&amp;"ibor"&amp;Tenor,AQ1296,Trigger)</f>
        <v>48390</v>
      </c>
      <c r="AQ1296" s="105">
        <f>_xll.qlCalendarAdvance(Calendar,AQ1295,AO1296,"f",,Trigger)</f>
        <v>48394</v>
      </c>
      <c r="AR1296" s="105">
        <f>_xll.qlInterestRateIndexMaturity(Currency&amp;"ibor"&amp;Tenor,AQ1296,Trigger)</f>
        <v>48424</v>
      </c>
      <c r="AS1296" s="257">
        <f>_xll.qlIndexFixing($AC$5,AP1296,TRUE,_xll.ohTrigger(Trigger,Trigger1M))</f>
        <v>1.5571003918816828E-2</v>
      </c>
      <c r="AT1296" s="257">
        <f>_xll.qlIndexFixing($AU$1,AP1296,TRUE,_xll.ohTrigger(Trigger,Trigger1M))</f>
        <v>1.5427543622142714E-2</v>
      </c>
    </row>
    <row r="1297" spans="41:46" ht="11.25" customHeight="1" x14ac:dyDescent="0.25">
      <c r="AO1297" s="106" t="s">
        <v>83</v>
      </c>
      <c r="AP1297" s="105">
        <f>_xll.qlInterestRateIndexFixingDate(Currency&amp;"ibor"&amp;Tenor,AQ1297,Trigger)</f>
        <v>48397</v>
      </c>
      <c r="AQ1297" s="105">
        <f>_xll.qlCalendarAdvance(Calendar,AQ1296,AO1297,"f",,Trigger)</f>
        <v>48401</v>
      </c>
      <c r="AR1297" s="105">
        <f>_xll.qlInterestRateIndexMaturity(Currency&amp;"ibor"&amp;Tenor,AQ1297,Trigger)</f>
        <v>48432</v>
      </c>
      <c r="AS1297" s="257">
        <f>_xll.qlIndexFixing($AC$5,AP1297,TRUE,_xll.ohTrigger(Trigger,Trigger1M))</f>
        <v>1.5582641240652985E-2</v>
      </c>
      <c r="AT1297" s="257">
        <f>_xll.qlIndexFixing($AU$1,AP1297,TRUE,_xll.ohTrigger(Trigger,Trigger1M))</f>
        <v>1.5421187572924841E-2</v>
      </c>
    </row>
    <row r="1298" spans="41:46" ht="11.25" customHeight="1" x14ac:dyDescent="0.25">
      <c r="AO1298" s="106" t="s">
        <v>83</v>
      </c>
      <c r="AP1298" s="105">
        <f>_xll.qlInterestRateIndexFixingDate(Currency&amp;"ibor"&amp;Tenor,AQ1298,Trigger)</f>
        <v>48404</v>
      </c>
      <c r="AQ1298" s="105">
        <f>_xll.qlCalendarAdvance(Calendar,AQ1297,AO1298,"f",,Trigger)</f>
        <v>48408</v>
      </c>
      <c r="AR1298" s="105">
        <f>_xll.qlInterestRateIndexMaturity(Currency&amp;"ibor"&amp;Tenor,AQ1298,Trigger)</f>
        <v>48439</v>
      </c>
      <c r="AS1298" s="257">
        <f>_xll.qlIndexFixing($AC$5,AP1298,TRUE,_xll.ohTrigger(Trigger,Trigger1M))</f>
        <v>1.559318858724394E-2</v>
      </c>
      <c r="AT1298" s="257">
        <f>_xll.qlIndexFixing($AU$1,AP1298,TRUE,_xll.ohTrigger(Trigger,Trigger1M))</f>
        <v>1.5414919658468994E-2</v>
      </c>
    </row>
    <row r="1299" spans="41:46" ht="11.25" customHeight="1" x14ac:dyDescent="0.25">
      <c r="AO1299" s="106" t="s">
        <v>83</v>
      </c>
      <c r="AP1299" s="105">
        <f>_xll.qlInterestRateIndexFixingDate(Currency&amp;"ibor"&amp;Tenor,AQ1299,Trigger)</f>
        <v>48411</v>
      </c>
      <c r="AQ1299" s="105">
        <f>_xll.qlCalendarAdvance(Calendar,AQ1298,AO1299,"f",,Trigger)</f>
        <v>48415</v>
      </c>
      <c r="AR1299" s="105">
        <f>_xll.qlInterestRateIndexMaturity(Currency&amp;"ibor"&amp;Tenor,AQ1299,Trigger)</f>
        <v>48446</v>
      </c>
      <c r="AS1299" s="257">
        <f>_xll.qlIndexFixing($AC$5,AP1299,TRUE,_xll.ohTrigger(Trigger,Trigger1M))</f>
        <v>1.5603735943398858E-2</v>
      </c>
      <c r="AT1299" s="257">
        <f>_xll.qlIndexFixing($AU$1,AP1299,TRUE,_xll.ohTrigger(Trigger,Trigger1M))</f>
        <v>1.5408624324509061E-2</v>
      </c>
    </row>
    <row r="1300" spans="41:46" ht="11.25" customHeight="1" x14ac:dyDescent="0.25">
      <c r="AO1300" s="106" t="s">
        <v>83</v>
      </c>
      <c r="AP1300" s="105">
        <f>_xll.qlInterestRateIndexFixingDate(Currency&amp;"ibor"&amp;Tenor,AQ1300,Trigger)</f>
        <v>48418</v>
      </c>
      <c r="AQ1300" s="105">
        <f>_xll.qlCalendarAdvance(Calendar,AQ1299,AO1300,"f",,Trigger)</f>
        <v>48422</v>
      </c>
      <c r="AR1300" s="105">
        <f>_xll.qlInterestRateIndexMaturity(Currency&amp;"ibor"&amp;Tenor,AQ1300,Trigger)</f>
        <v>48453</v>
      </c>
      <c r="AS1300" s="257">
        <f>_xll.qlIndexFixing($AC$5,AP1300,TRUE,_xll.ohTrigger(Trigger,Trigger1M))</f>
        <v>1.5614283309122895E-2</v>
      </c>
      <c r="AT1300" s="257">
        <f>_xll.qlIndexFixing($AU$1,AP1300,TRUE,_xll.ohTrigger(Trigger,Trigger1M))</f>
        <v>1.5402301704463479E-2</v>
      </c>
    </row>
    <row r="1301" spans="41:46" ht="11.25" customHeight="1" x14ac:dyDescent="0.25">
      <c r="AO1301" s="106" t="s">
        <v>83</v>
      </c>
      <c r="AP1301" s="105">
        <f>_xll.qlInterestRateIndexFixingDate(Currency&amp;"ibor"&amp;Tenor,AQ1301,Trigger)</f>
        <v>48425</v>
      </c>
      <c r="AQ1301" s="105">
        <f>_xll.qlCalendarAdvance(Calendar,AQ1300,AO1301,"f",,Trigger)</f>
        <v>48429</v>
      </c>
      <c r="AR1301" s="105">
        <f>_xll.qlInterestRateIndexMaturity(Currency&amp;"ibor"&amp;Tenor,AQ1301,Trigger)</f>
        <v>48460</v>
      </c>
      <c r="AS1301" s="257">
        <f>_xll.qlIndexFixing($AC$5,AP1301,TRUE,_xll.ohTrigger(Trigger,Trigger1M))</f>
        <v>1.5624830684413475E-2</v>
      </c>
      <c r="AT1301" s="257">
        <f>_xll.qlIndexFixing($AU$1,AP1301,TRUE,_xll.ohTrigger(Trigger,Trigger1M))</f>
        <v>1.5395951931763577E-2</v>
      </c>
    </row>
    <row r="1302" spans="41:46" ht="11.25" customHeight="1" x14ac:dyDescent="0.25">
      <c r="AO1302" s="106" t="s">
        <v>83</v>
      </c>
      <c r="AP1302" s="105">
        <f>_xll.qlInterestRateIndexFixingDate(Currency&amp;"ibor"&amp;Tenor,AQ1302,Trigger)</f>
        <v>48432</v>
      </c>
      <c r="AQ1302" s="105">
        <f>_xll.qlCalendarAdvance(Calendar,AQ1301,AO1302,"f",,Trigger)</f>
        <v>48436</v>
      </c>
      <c r="AR1302" s="105">
        <f>_xll.qlInterestRateIndexMaturity(Currency&amp;"ibor"&amp;Tenor,AQ1302,Trigger)</f>
        <v>48467</v>
      </c>
      <c r="AS1302" s="257">
        <f>_xll.qlIndexFixing($AC$5,AP1302,TRUE,_xll.ohTrigger(Trigger,Trigger1M))</f>
        <v>1.5635378069270595E-2</v>
      </c>
      <c r="AT1302" s="257">
        <f>_xll.qlIndexFixing($AU$1,AP1302,TRUE,_xll.ohTrigger(Trigger,Trigger1M))</f>
        <v>1.5389575139832953E-2</v>
      </c>
    </row>
    <row r="1303" spans="41:46" ht="11.25" customHeight="1" x14ac:dyDescent="0.25">
      <c r="AO1303" s="106" t="s">
        <v>83</v>
      </c>
      <c r="AP1303" s="105">
        <f>_xll.qlInterestRateIndexFixingDate(Currency&amp;"ibor"&amp;Tenor,AQ1303,Trigger)</f>
        <v>48439</v>
      </c>
      <c r="AQ1303" s="105">
        <f>_xll.qlCalendarAdvance(Calendar,AQ1302,AO1303,"f",,Trigger)</f>
        <v>48443</v>
      </c>
      <c r="AR1303" s="105">
        <f>_xll.qlInterestRateIndexMaturity(Currency&amp;"ibor"&amp;Tenor,AQ1303,Trigger)</f>
        <v>48474</v>
      </c>
      <c r="AS1303" s="257">
        <f>_xll.qlIndexFixing($AC$5,AP1303,TRUE,_xll.ohTrigger(Trigger,Trigger1M))</f>
        <v>1.5645925463691677E-2</v>
      </c>
      <c r="AT1303" s="257">
        <f>_xll.qlIndexFixing($AU$1,AP1303,TRUE,_xll.ohTrigger(Trigger,Trigger1M))</f>
        <v>1.53831714620952E-2</v>
      </c>
    </row>
    <row r="1304" spans="41:46" ht="11.25" customHeight="1" x14ac:dyDescent="0.25">
      <c r="AO1304" s="106" t="s">
        <v>83</v>
      </c>
      <c r="AP1304" s="105">
        <f>_xll.qlInterestRateIndexFixingDate(Currency&amp;"ibor"&amp;Tenor,AQ1304,Trigger)</f>
        <v>48446</v>
      </c>
      <c r="AQ1304" s="105">
        <f>_xll.qlCalendarAdvance(Calendar,AQ1303,AO1304,"f",,Trigger)</f>
        <v>48450</v>
      </c>
      <c r="AR1304" s="105">
        <f>_xll.qlInterestRateIndexMaturity(Currency&amp;"ibor"&amp;Tenor,AQ1304,Trigger)</f>
        <v>48481</v>
      </c>
      <c r="AS1304" s="257">
        <f>_xll.qlIndexFixing($AC$5,AP1304,TRUE,_xll.ohTrigger(Trigger,Trigger1M))</f>
        <v>1.5656472867684457E-2</v>
      </c>
      <c r="AT1304" s="257">
        <f>_xll.qlIndexFixing($AU$1,AP1304,TRUE,_xll.ohTrigger(Trigger,Trigger1M))</f>
        <v>1.5376741031981648E-2</v>
      </c>
    </row>
    <row r="1305" spans="41:46" ht="11.25" customHeight="1" x14ac:dyDescent="0.25">
      <c r="AO1305" s="106" t="s">
        <v>83</v>
      </c>
      <c r="AP1305" s="105">
        <f>_xll.qlInterestRateIndexFixingDate(Currency&amp;"ibor"&amp;Tenor,AQ1305,Trigger)</f>
        <v>48453</v>
      </c>
      <c r="AQ1305" s="105">
        <f>_xll.qlCalendarAdvance(Calendar,AQ1304,AO1305,"f",,Trigger)</f>
        <v>48457</v>
      </c>
      <c r="AR1305" s="105">
        <f>_xll.qlInterestRateIndexMaturity(Currency&amp;"ibor"&amp;Tenor,AQ1305,Trigger)</f>
        <v>48487</v>
      </c>
      <c r="AS1305" s="257">
        <f>_xll.qlIndexFixing($AC$5,AP1305,TRUE,_xll.ohTrigger(Trigger,Trigger1M))</f>
        <v>1.5665926174698974E-2</v>
      </c>
      <c r="AT1305" s="257">
        <f>_xll.qlIndexFixing($AU$1,AP1305,TRUE,_xll.ohTrigger(Trigger,Trigger1M))</f>
        <v>1.5370419465766894E-2</v>
      </c>
    </row>
    <row r="1306" spans="41:46" ht="11.25" customHeight="1" x14ac:dyDescent="0.25">
      <c r="AO1306" s="106" t="s">
        <v>83</v>
      </c>
      <c r="AP1306" s="105">
        <f>_xll.qlInterestRateIndexFixingDate(Currency&amp;"ibor"&amp;Tenor,AQ1306,Trigger)</f>
        <v>48460</v>
      </c>
      <c r="AQ1306" s="105">
        <f>_xll.qlCalendarAdvance(Calendar,AQ1305,AO1306,"f",,Trigger)</f>
        <v>48464</v>
      </c>
      <c r="AR1306" s="105">
        <f>_xll.qlInterestRateIndexMaturity(Currency&amp;"ibor"&amp;Tenor,AQ1306,Trigger)</f>
        <v>48494</v>
      </c>
      <c r="AS1306" s="257">
        <f>_xll.qlIndexFixing($AC$5,AP1306,TRUE,_xll.ohTrigger(Trigger,Trigger1M))</f>
        <v>1.5676473138308111E-2</v>
      </c>
      <c r="AT1306" s="257">
        <f>_xll.qlIndexFixing($AU$1,AP1306,TRUE,_xll.ohTrigger(Trigger,Trigger1M))</f>
        <v>1.5363938088145623E-2</v>
      </c>
    </row>
    <row r="1307" spans="41:46" ht="11.25" customHeight="1" x14ac:dyDescent="0.25">
      <c r="AO1307" s="106" t="s">
        <v>83</v>
      </c>
      <c r="AP1307" s="105">
        <f>_xll.qlInterestRateIndexFixingDate(Currency&amp;"ibor"&amp;Tenor,AQ1307,Trigger)</f>
        <v>48467</v>
      </c>
      <c r="AQ1307" s="105">
        <f>_xll.qlCalendarAdvance(Calendar,AQ1306,AO1307,"f",,Trigger)</f>
        <v>48471</v>
      </c>
      <c r="AR1307" s="105">
        <f>_xll.qlInterestRateIndexMaturity(Currency&amp;"ibor"&amp;Tenor,AQ1307,Trigger)</f>
        <v>48501</v>
      </c>
      <c r="AS1307" s="257">
        <f>_xll.qlIndexFixing($AC$5,AP1307,TRUE,_xll.ohTrigger(Trigger,Trigger1M))</f>
        <v>1.5687020111173844E-2</v>
      </c>
      <c r="AT1307" s="257">
        <f>_xll.qlIndexFixing($AU$1,AP1307,TRUE,_xll.ohTrigger(Trigger,Trigger1M))</f>
        <v>1.5357430349904E-2</v>
      </c>
    </row>
    <row r="1308" spans="41:46" ht="11.25" customHeight="1" x14ac:dyDescent="0.25">
      <c r="AO1308" s="106" t="s">
        <v>83</v>
      </c>
      <c r="AP1308" s="105">
        <f>_xll.qlInterestRateIndexFixingDate(Currency&amp;"ibor"&amp;Tenor,AQ1308,Trigger)</f>
        <v>48474</v>
      </c>
      <c r="AQ1308" s="105">
        <f>_xll.qlCalendarAdvance(Calendar,AQ1307,AO1308,"f",,Trigger)</f>
        <v>48478</v>
      </c>
      <c r="AR1308" s="105">
        <f>_xll.qlInterestRateIndexMaturity(Currency&amp;"ibor"&amp;Tenor,AQ1308,Trigger)</f>
        <v>48508</v>
      </c>
      <c r="AS1308" s="257">
        <f>_xll.qlIndexFixing($AC$5,AP1308,TRUE,_xll.ohTrigger(Trigger,Trigger1M))</f>
        <v>1.5697567093298836E-2</v>
      </c>
      <c r="AT1308" s="257">
        <f>_xll.qlIndexFixing($AU$1,AP1308,TRUE,_xll.ohTrigger(Trigger,Trigger1M))</f>
        <v>1.5350896384452639E-2</v>
      </c>
    </row>
    <row r="1309" spans="41:46" ht="11.25" customHeight="1" x14ac:dyDescent="0.25">
      <c r="AO1309" s="106" t="s">
        <v>83</v>
      </c>
      <c r="AP1309" s="105">
        <f>_xll.qlInterestRateIndexFixingDate(Currency&amp;"ibor"&amp;Tenor,AQ1309,Trigger)</f>
        <v>48481</v>
      </c>
      <c r="AQ1309" s="105">
        <f>_xll.qlCalendarAdvance(Calendar,AQ1308,AO1309,"f",,Trigger)</f>
        <v>48485</v>
      </c>
      <c r="AR1309" s="105">
        <f>_xll.qlInterestRateIndexMaturity(Currency&amp;"ibor"&amp;Tenor,AQ1309,Trigger)</f>
        <v>48515</v>
      </c>
      <c r="AS1309" s="257">
        <f>_xll.qlIndexFixing($AC$5,AP1309,TRUE,_xll.ohTrigger(Trigger,Trigger1M))</f>
        <v>1.5708114084683089E-2</v>
      </c>
      <c r="AT1309" s="257">
        <f>_xll.qlIndexFixing($AU$1,AP1309,TRUE,_xll.ohTrigger(Trigger,Trigger1M))</f>
        <v>1.534433632521548E-2</v>
      </c>
    </row>
    <row r="1310" spans="41:46" ht="11.25" customHeight="1" x14ac:dyDescent="0.25">
      <c r="AO1310" s="106" t="s">
        <v>83</v>
      </c>
      <c r="AP1310" s="105">
        <f>_xll.qlInterestRateIndexFixingDate(Currency&amp;"ibor"&amp;Tenor,AQ1310,Trigger)</f>
        <v>48488</v>
      </c>
      <c r="AQ1310" s="105">
        <f>_xll.qlCalendarAdvance(Calendar,AQ1309,AO1310,"f",,Trigger)</f>
        <v>48492</v>
      </c>
      <c r="AR1310" s="105">
        <f>_xll.qlInterestRateIndexMaturity(Currency&amp;"ibor"&amp;Tenor,AQ1310,Trigger)</f>
        <v>48523</v>
      </c>
      <c r="AS1310" s="257">
        <f>_xll.qlIndexFixing($AC$5,AP1310,TRUE,_xll.ohTrigger(Trigger,Trigger1M))</f>
        <v>1.5719757492525611E-2</v>
      </c>
      <c r="AT1310" s="257">
        <f>_xll.qlIndexFixing($AU$1,AP1310,TRUE,_xll.ohTrigger(Trigger,Trigger1M))</f>
        <v>1.5337604123176286E-2</v>
      </c>
    </row>
    <row r="1311" spans="41:46" ht="11.25" customHeight="1" x14ac:dyDescent="0.25">
      <c r="AO1311" s="106" t="s">
        <v>83</v>
      </c>
      <c r="AP1311" s="105">
        <f>_xll.qlInterestRateIndexFixingDate(Currency&amp;"ibor"&amp;Tenor,AQ1311,Trigger)</f>
        <v>48495</v>
      </c>
      <c r="AQ1311" s="105">
        <f>_xll.qlCalendarAdvance(Calendar,AQ1310,AO1311,"f",,Trigger)</f>
        <v>48499</v>
      </c>
      <c r="AR1311" s="105">
        <f>_xll.qlInterestRateIndexMaturity(Currency&amp;"ibor"&amp;Tenor,AQ1311,Trigger)</f>
        <v>48530</v>
      </c>
      <c r="AS1311" s="257">
        <f>_xll.qlIndexFixing($AC$5,AP1311,TRUE,_xll.ohTrigger(Trigger,Trigger1M))</f>
        <v>1.5730304963484178E-2</v>
      </c>
      <c r="AT1311" s="257">
        <f>_xll.qlIndexFixing($AU$1,AP1311,TRUE,_xll.ohTrigger(Trigger,Trigger1M))</f>
        <v>1.5330990162321161E-2</v>
      </c>
    </row>
    <row r="1312" spans="41:46" ht="11.25" customHeight="1" x14ac:dyDescent="0.25">
      <c r="AO1312" s="106" t="s">
        <v>83</v>
      </c>
      <c r="AP1312" s="105">
        <f>_xll.qlInterestRateIndexFixingDate(Currency&amp;"ibor"&amp;Tenor,AQ1312,Trigger)</f>
        <v>48502</v>
      </c>
      <c r="AQ1312" s="105">
        <f>_xll.qlCalendarAdvance(Calendar,AQ1311,AO1312,"f",,Trigger)</f>
        <v>48506</v>
      </c>
      <c r="AR1312" s="105">
        <f>_xll.qlInterestRateIndexMaturity(Currency&amp;"ibor"&amp;Tenor,AQ1312,Trigger)</f>
        <v>48537</v>
      </c>
      <c r="AS1312" s="257">
        <f>_xll.qlIndexFixing($AC$5,AP1312,TRUE,_xll.ohTrigger(Trigger,Trigger1M))</f>
        <v>1.5740852444011869E-2</v>
      </c>
      <c r="AT1312" s="257">
        <f>_xll.qlIndexFixing($AU$1,AP1312,TRUE,_xll.ohTrigger(Trigger,Trigger1M))</f>
        <v>1.5324350516494467E-2</v>
      </c>
    </row>
    <row r="1313" spans="41:46" ht="11.25" customHeight="1" x14ac:dyDescent="0.25">
      <c r="AO1313" s="106" t="s">
        <v>83</v>
      </c>
      <c r="AP1313" s="105">
        <f>_xll.qlInterestRateIndexFixingDate(Currency&amp;"ibor"&amp;Tenor,AQ1313,Trigger)</f>
        <v>48509</v>
      </c>
      <c r="AQ1313" s="105">
        <f>_xll.qlCalendarAdvance(Calendar,AQ1312,AO1313,"f",,Trigger)</f>
        <v>48513</v>
      </c>
      <c r="AR1313" s="105">
        <f>_xll.qlInterestRateIndexMaturity(Currency&amp;"ibor"&amp;Tenor,AQ1313,Trigger)</f>
        <v>48544</v>
      </c>
      <c r="AS1313" s="257">
        <f>_xll.qlIndexFixing($AC$5,AP1313,TRUE,_xll.ohTrigger(Trigger,Trigger1M))</f>
        <v>1.5751399934103519E-2</v>
      </c>
      <c r="AT1313" s="257">
        <f>_xll.qlIndexFixing($AU$1,AP1313,TRUE,_xll.ohTrigger(Trigger,Trigger1M))</f>
        <v>1.5317685319109486E-2</v>
      </c>
    </row>
    <row r="1314" spans="41:46" ht="11.25" customHeight="1" x14ac:dyDescent="0.25">
      <c r="AO1314" s="106" t="s">
        <v>83</v>
      </c>
      <c r="AP1314" s="105">
        <f>_xll.qlInterestRateIndexFixingDate(Currency&amp;"ibor"&amp;Tenor,AQ1314,Trigger)</f>
        <v>48516</v>
      </c>
      <c r="AQ1314" s="105">
        <f>_xll.qlCalendarAdvance(Calendar,AQ1313,AO1314,"f",,Trigger)</f>
        <v>48520</v>
      </c>
      <c r="AR1314" s="105">
        <f>_xll.qlInterestRateIndexMaturity(Currency&amp;"ibor"&amp;Tenor,AQ1314,Trigger)</f>
        <v>48550</v>
      </c>
      <c r="AS1314" s="257">
        <f>_xll.qlIndexFixing($AC$5,AP1314,TRUE,_xll.ohTrigger(Trigger,Trigger1M))</f>
        <v>1.5760849180461278E-2</v>
      </c>
      <c r="AT1314" s="257">
        <f>_xll.qlIndexFixing($AU$1,AP1314,TRUE,_xll.ohTrigger(Trigger,Trigger1M))</f>
        <v>1.5311149291803439E-2</v>
      </c>
    </row>
    <row r="1315" spans="41:46" ht="11.25" customHeight="1" x14ac:dyDescent="0.25">
      <c r="AO1315" s="106" t="s">
        <v>83</v>
      </c>
      <c r="AP1315" s="105">
        <f>_xll.qlInterestRateIndexFixingDate(Currency&amp;"ibor"&amp;Tenor,AQ1315,Trigger)</f>
        <v>48523</v>
      </c>
      <c r="AQ1315" s="105">
        <f>_xll.qlCalendarAdvance(Calendar,AQ1314,AO1315,"f",,Trigger)</f>
        <v>48527</v>
      </c>
      <c r="AR1315" s="105">
        <f>_xll.qlInterestRateIndexMaturity(Currency&amp;"ibor"&amp;Tenor,AQ1315,Trigger)</f>
        <v>48557</v>
      </c>
      <c r="AS1315" s="257">
        <f>_xll.qlIndexFixing($AC$5,AP1315,TRUE,_xll.ohTrigger(Trigger,Trigger1M))</f>
        <v>1.5771396227390433E-2</v>
      </c>
      <c r="AT1315" s="257">
        <f>_xll.qlIndexFixing($AU$1,AP1315,TRUE,_xll.ohTrigger(Trigger,Trigger1M))</f>
        <v>1.5304435471599653E-2</v>
      </c>
    </row>
    <row r="1316" spans="41:46" ht="11.25" customHeight="1" x14ac:dyDescent="0.25">
      <c r="AO1316" s="106" t="s">
        <v>83</v>
      </c>
      <c r="AP1316" s="105">
        <f>_xll.qlInterestRateIndexFixingDate(Currency&amp;"ibor"&amp;Tenor,AQ1316,Trigger)</f>
        <v>48530</v>
      </c>
      <c r="AQ1316" s="105">
        <f>_xll.qlCalendarAdvance(Calendar,AQ1315,AO1316,"f",,Trigger)</f>
        <v>48534</v>
      </c>
      <c r="AR1316" s="105">
        <f>_xll.qlInterestRateIndexMaturity(Currency&amp;"ibor"&amp;Tenor,AQ1316,Trigger)</f>
        <v>48564</v>
      </c>
      <c r="AS1316" s="257">
        <f>_xll.qlIndexFixing($AC$5,AP1316,TRUE,_xll.ohTrigger(Trigger,Trigger1M))</f>
        <v>1.5781943283576183E-2</v>
      </c>
      <c r="AT1316" s="257">
        <f>_xll.qlIndexFixing($AU$1,AP1316,TRUE,_xll.ohTrigger(Trigger,Trigger1M))</f>
        <v>1.5297696491532342E-2</v>
      </c>
    </row>
    <row r="1317" spans="41:46" ht="11.25" customHeight="1" x14ac:dyDescent="0.25">
      <c r="AO1317" s="106" t="s">
        <v>83</v>
      </c>
      <c r="AP1317" s="105">
        <f>_xll.qlInterestRateIndexFixingDate(Currency&amp;"ibor"&amp;Tenor,AQ1317,Trigger)</f>
        <v>48537</v>
      </c>
      <c r="AQ1317" s="105">
        <f>_xll.qlCalendarAdvance(Calendar,AQ1316,AO1317,"f",,Trigger)</f>
        <v>48541</v>
      </c>
      <c r="AR1317" s="105">
        <f>_xll.qlInterestRateIndexMaturity(Currency&amp;"ibor"&amp;Tenor,AQ1317,Trigger)</f>
        <v>48571</v>
      </c>
      <c r="AS1317" s="257">
        <f>_xll.qlIndexFixing($AC$5,AP1317,TRUE,_xll.ohTrigger(Trigger,Trigger1M))</f>
        <v>1.5792490349021193E-2</v>
      </c>
      <c r="AT1317" s="257">
        <f>_xll.qlIndexFixing($AU$1,AP1317,TRUE,_xll.ohTrigger(Trigger,Trigger1M))</f>
        <v>1.5290932485014785E-2</v>
      </c>
    </row>
    <row r="1318" spans="41:46" ht="11.25" customHeight="1" x14ac:dyDescent="0.25">
      <c r="AO1318" s="106" t="s">
        <v>83</v>
      </c>
      <c r="AP1318" s="105">
        <f>_xll.qlInterestRateIndexFixingDate(Currency&amp;"ibor"&amp;Tenor,AQ1318,Trigger)</f>
        <v>48544</v>
      </c>
      <c r="AQ1318" s="105">
        <f>_xll.qlCalendarAdvance(Calendar,AQ1317,AO1318,"f",,Trigger)</f>
        <v>48548</v>
      </c>
      <c r="AR1318" s="105">
        <f>_xll.qlInterestRateIndexMaturity(Currency&amp;"ibor"&amp;Tenor,AQ1318,Trigger)</f>
        <v>48579</v>
      </c>
      <c r="AS1318" s="257">
        <f>_xll.qlIndexFixing($AC$5,AP1318,TRUE,_xll.ohTrigger(Trigger,Trigger1M))</f>
        <v>1.5804137528062465E-2</v>
      </c>
      <c r="AT1318" s="257">
        <f>_xll.qlIndexFixing($AU$1,AP1318,TRUE,_xll.ohTrigger(Trigger,Trigger1M))</f>
        <v>1.5283980728754681E-2</v>
      </c>
    </row>
    <row r="1319" spans="41:46" ht="11.25" customHeight="1" x14ac:dyDescent="0.25">
      <c r="AO1319" s="106" t="s">
        <v>83</v>
      </c>
      <c r="AP1319" s="105">
        <f>_xll.qlInterestRateIndexFixingDate(Currency&amp;"ibor"&amp;Tenor,AQ1319,Trigger)</f>
        <v>48551</v>
      </c>
      <c r="AQ1319" s="105">
        <f>_xll.qlCalendarAdvance(Calendar,AQ1318,AO1319,"f",,Trigger)</f>
        <v>48555</v>
      </c>
      <c r="AR1319" s="105">
        <f>_xll.qlInterestRateIndexMaturity(Currency&amp;"ibor"&amp;Tenor,AQ1319,Trigger)</f>
        <v>48586</v>
      </c>
      <c r="AS1319" s="257">
        <f>_xll.qlIndexFixing($AC$5,AP1319,TRUE,_xll.ohTrigger(Trigger,Trigger1M))</f>
        <v>1.5814685075555942E-2</v>
      </c>
      <c r="AT1319" s="257">
        <f>_xll.qlIndexFixing($AU$1,AP1319,TRUE,_xll.ohTrigger(Trigger,Trigger1M))</f>
        <v>1.5277165023964451E-2</v>
      </c>
    </row>
    <row r="1320" spans="41:46" ht="11.25" customHeight="1" x14ac:dyDescent="0.25">
      <c r="AO1320" s="106" t="s">
        <v>83</v>
      </c>
      <c r="AP1320" s="105">
        <f>_xll.qlInterestRateIndexFixingDate(Currency&amp;"ibor"&amp;Tenor,AQ1320,Trigger)</f>
        <v>48558</v>
      </c>
      <c r="AQ1320" s="105">
        <f>_xll.qlCalendarAdvance(Calendar,AQ1319,AO1320,"f",,Trigger)</f>
        <v>48562</v>
      </c>
      <c r="AR1320" s="105">
        <f>_xll.qlInterestRateIndexMaturity(Currency&amp;"ibor"&amp;Tenor,AQ1320,Trigger)</f>
        <v>48593</v>
      </c>
      <c r="AS1320" s="257">
        <f>_xll.qlIndexFixing($AC$5,AP1320,TRUE,_xll.ohTrigger(Trigger,Trigger1M))</f>
        <v>1.5825232632615958E-2</v>
      </c>
      <c r="AT1320" s="257">
        <f>_xll.qlIndexFixing($AU$1,AP1320,TRUE,_xll.ohTrigger(Trigger,Trigger1M))</f>
        <v>1.5270324701591408E-2</v>
      </c>
    </row>
    <row r="1321" spans="41:46" ht="11.25" customHeight="1" x14ac:dyDescent="0.25">
      <c r="AO1321" s="106" t="s">
        <v>83</v>
      </c>
      <c r="AP1321" s="105">
        <f>_xll.qlInterestRateIndexFixingDate(Currency&amp;"ibor"&amp;Tenor,AQ1321,Trigger)</f>
        <v>48565</v>
      </c>
      <c r="AQ1321" s="105">
        <f>_xll.qlCalendarAdvance(Calendar,AQ1320,AO1321,"f",,Trigger)</f>
        <v>48569</v>
      </c>
      <c r="AR1321" s="105">
        <f>_xll.qlInterestRateIndexMaturity(Currency&amp;"ibor"&amp;Tenor,AQ1321,Trigger)</f>
        <v>48600</v>
      </c>
      <c r="AS1321" s="257">
        <f>_xll.qlIndexFixing($AC$5,AP1321,TRUE,_xll.ohTrigger(Trigger,Trigger1M))</f>
        <v>1.5835780199242516E-2</v>
      </c>
      <c r="AT1321" s="257">
        <f>_xll.qlIndexFixing($AU$1,AP1321,TRUE,_xll.ohTrigger(Trigger,Trigger1M))</f>
        <v>1.5263459895053995E-2</v>
      </c>
    </row>
    <row r="1322" spans="41:46" ht="11.25" customHeight="1" x14ac:dyDescent="0.25">
      <c r="AO1322" s="106" t="s">
        <v>83</v>
      </c>
      <c r="AP1322" s="105">
        <f>_xll.qlInterestRateIndexFixingDate(Currency&amp;"ibor"&amp;Tenor,AQ1322,Trigger)</f>
        <v>48572</v>
      </c>
      <c r="AQ1322" s="105">
        <f>_xll.qlCalendarAdvance(Calendar,AQ1321,AO1322,"f",,Trigger)</f>
        <v>48576</v>
      </c>
      <c r="AR1322" s="105">
        <f>_xll.qlInterestRateIndexMaturity(Currency&amp;"ibor"&amp;Tenor,AQ1322,Trigger)</f>
        <v>48607</v>
      </c>
      <c r="AS1322" s="257">
        <f>_xll.qlIndexFixing($AC$5,AP1322,TRUE,_xll.ohTrigger(Trigger,Trigger1M))</f>
        <v>1.5846327775435615E-2</v>
      </c>
      <c r="AT1322" s="257">
        <f>_xll.qlIndexFixing($AU$1,AP1322,TRUE,_xll.ohTrigger(Trigger,Trigger1M))</f>
        <v>1.5256570737783536E-2</v>
      </c>
    </row>
    <row r="1323" spans="41:46" ht="11.25" customHeight="1" x14ac:dyDescent="0.25">
      <c r="AO1323" s="106" t="s">
        <v>83</v>
      </c>
      <c r="AP1323" s="105">
        <f>_xll.qlInterestRateIndexFixingDate(Currency&amp;"ibor"&amp;Tenor,AQ1323,Trigger)</f>
        <v>48579</v>
      </c>
      <c r="AQ1323" s="105">
        <f>_xll.qlCalendarAdvance(Calendar,AQ1322,AO1323,"f",,Trigger)</f>
        <v>48583</v>
      </c>
      <c r="AR1323" s="105">
        <f>_xll.qlInterestRateIndexMaturity(Currency&amp;"ibor"&amp;Tenor,AQ1323,Trigger)</f>
        <v>48614</v>
      </c>
      <c r="AS1323" s="257">
        <f>_xll.qlIndexFixing($AC$5,AP1323,TRUE,_xll.ohTrigger(Trigger,Trigger1M))</f>
        <v>1.5856875361197835E-2</v>
      </c>
      <c r="AT1323" s="257">
        <f>_xll.qlIndexFixing($AU$1,AP1323,TRUE,_xll.ohTrigger(Trigger,Trigger1M))</f>
        <v>1.5249657363195895E-2</v>
      </c>
    </row>
    <row r="1324" spans="41:46" ht="11.25" customHeight="1" x14ac:dyDescent="0.25">
      <c r="AO1324" s="106" t="s">
        <v>83</v>
      </c>
      <c r="AP1324" s="105">
        <f>_xll.qlInterestRateIndexFixingDate(Currency&amp;"ibor"&amp;Tenor,AQ1324,Trigger)</f>
        <v>48586</v>
      </c>
      <c r="AQ1324" s="105">
        <f>_xll.qlCalendarAdvance(Calendar,AQ1323,AO1324,"f",,Trigger)</f>
        <v>48590</v>
      </c>
      <c r="AR1324" s="105">
        <f>_xll.qlInterestRateIndexMaturity(Currency&amp;"ibor"&amp;Tenor,AQ1324,Trigger)</f>
        <v>48621</v>
      </c>
      <c r="AS1324" s="257">
        <f>_xll.qlIndexFixing($AC$5,AP1324,TRUE,_xll.ohTrigger(Trigger,Trigger1M))</f>
        <v>1.5867422956526593E-2</v>
      </c>
      <c r="AT1324" s="257">
        <f>_xll.qlIndexFixing($AU$1,AP1324,TRUE,_xll.ohTrigger(Trigger,Trigger1M))</f>
        <v>1.5242719904714664E-2</v>
      </c>
    </row>
    <row r="1325" spans="41:46" ht="11.25" customHeight="1" x14ac:dyDescent="0.25">
      <c r="AO1325" s="106" t="s">
        <v>83</v>
      </c>
      <c r="AP1325" s="105">
        <f>_xll.qlInterestRateIndexFixingDate(Currency&amp;"ibor"&amp;Tenor,AQ1325,Trigger)</f>
        <v>48593</v>
      </c>
      <c r="AQ1325" s="105">
        <f>_xll.qlCalendarAdvance(Calendar,AQ1324,AO1325,"f",,Trigger)</f>
        <v>48597</v>
      </c>
      <c r="AR1325" s="105">
        <f>_xll.qlInterestRateIndexMaturity(Currency&amp;"ibor"&amp;Tenor,AQ1325,Trigger)</f>
        <v>48628</v>
      </c>
      <c r="AS1325" s="257">
        <f>_xll.qlIndexFixing($AC$5,AP1325,TRUE,_xll.ohTrigger(Trigger,Trigger1M))</f>
        <v>1.5877970561419319E-2</v>
      </c>
      <c r="AT1325" s="257">
        <f>_xll.qlIndexFixing($AU$1,AP1325,TRUE,_xll.ohTrigger(Trigger,Trigger1M))</f>
        <v>1.5235758495768597E-2</v>
      </c>
    </row>
    <row r="1326" spans="41:46" ht="11.25" customHeight="1" x14ac:dyDescent="0.25">
      <c r="AO1326" s="106" t="s">
        <v>83</v>
      </c>
      <c r="AP1326" s="105">
        <f>_xll.qlInterestRateIndexFixingDate(Currency&amp;"ibor"&amp;Tenor,AQ1326,Trigger)</f>
        <v>48600</v>
      </c>
      <c r="AQ1326" s="105">
        <f>_xll.qlCalendarAdvance(Calendar,AQ1325,AO1326,"f",,Trigger)</f>
        <v>48604</v>
      </c>
      <c r="AR1326" s="105">
        <f>_xll.qlInterestRateIndexMaturity(Currency&amp;"ibor"&amp;Tenor,AQ1326,Trigger)</f>
        <v>48635</v>
      </c>
      <c r="AS1326" s="257">
        <f>_xll.qlIndexFixing($AC$5,AP1326,TRUE,_xll.ohTrigger(Trigger,Trigger1M))</f>
        <v>1.588851817587858E-2</v>
      </c>
      <c r="AT1326" s="257">
        <f>_xll.qlIndexFixing($AU$1,AP1326,TRUE,_xll.ohTrigger(Trigger,Trigger1M))</f>
        <v>1.522877326977613E-2</v>
      </c>
    </row>
    <row r="1327" spans="41:46" ht="11.25" customHeight="1" x14ac:dyDescent="0.25">
      <c r="AO1327" s="106" t="s">
        <v>83</v>
      </c>
      <c r="AP1327" s="105">
        <f>_xll.qlInterestRateIndexFixingDate(Currency&amp;"ibor"&amp;Tenor,AQ1327,Trigger)</f>
        <v>48607</v>
      </c>
      <c r="AQ1327" s="105">
        <f>_xll.qlCalendarAdvance(Calendar,AQ1326,AO1327,"f",,Trigger)</f>
        <v>48611</v>
      </c>
      <c r="AR1327" s="105">
        <f>_xll.qlInterestRateIndexMaturity(Currency&amp;"ibor"&amp;Tenor,AQ1327,Trigger)</f>
        <v>48639</v>
      </c>
      <c r="AS1327" s="257">
        <f>_xll.qlIndexFixing($AC$5,AP1327,TRUE,_xll.ohTrigger(Trigger,Trigger1M))</f>
        <v>1.589575316874901E-2</v>
      </c>
      <c r="AT1327" s="257">
        <f>_xll.qlIndexFixing($AU$1,AP1327,TRUE,_xll.ohTrigger(Trigger,Trigger1M))</f>
        <v>1.5222306651705431E-2</v>
      </c>
    </row>
    <row r="1328" spans="41:46" ht="11.25" customHeight="1" x14ac:dyDescent="0.25">
      <c r="AO1328" s="106" t="s">
        <v>83</v>
      </c>
      <c r="AP1328" s="105">
        <f>_xll.qlInterestRateIndexFixingDate(Currency&amp;"ibor"&amp;Tenor,AQ1328,Trigger)</f>
        <v>48614</v>
      </c>
      <c r="AQ1328" s="105">
        <f>_xll.qlCalendarAdvance(Calendar,AQ1327,AO1328,"f",,Trigger)</f>
        <v>48618</v>
      </c>
      <c r="AR1328" s="105">
        <f>_xll.qlInterestRateIndexMaturity(Currency&amp;"ibor"&amp;Tenor,AQ1328,Trigger)</f>
        <v>48646</v>
      </c>
      <c r="AS1328" s="257">
        <f>_xll.qlIndexFixing($AC$5,AP1328,TRUE,_xll.ohTrigger(Trigger,Trigger1M))</f>
        <v>1.5906299403597286E-2</v>
      </c>
      <c r="AT1328" s="257">
        <f>_xll.qlIndexFixing($AU$1,AP1328,TRUE,_xll.ohTrigger(Trigger,Trigger1M))</f>
        <v>1.5215280097706785E-2</v>
      </c>
    </row>
    <row r="1329" spans="41:46" ht="11.25" customHeight="1" x14ac:dyDescent="0.25">
      <c r="AO1329" s="106" t="s">
        <v>83</v>
      </c>
      <c r="AP1329" s="105">
        <f>_xll.qlInterestRateIndexFixingDate(Currency&amp;"ibor"&amp;Tenor,AQ1329,Trigger)</f>
        <v>48621</v>
      </c>
      <c r="AQ1329" s="105">
        <f>_xll.qlCalendarAdvance(Calendar,AQ1328,AO1329,"f",,Trigger)</f>
        <v>48625</v>
      </c>
      <c r="AR1329" s="105">
        <f>_xll.qlInterestRateIndexMaturity(Currency&amp;"ibor"&amp;Tenor,AQ1329,Trigger)</f>
        <v>48653</v>
      </c>
      <c r="AS1329" s="257">
        <f>_xll.qlIndexFixing($AC$5,AP1329,TRUE,_xll.ohTrigger(Trigger,Trigger1M))</f>
        <v>1.5916845647087223E-2</v>
      </c>
      <c r="AT1329" s="257">
        <f>_xll.qlIndexFixing($AU$1,AP1329,TRUE,_xll.ohTrigger(Trigger,Trigger1M))</f>
        <v>1.5208230100900444E-2</v>
      </c>
    </row>
    <row r="1330" spans="41:46" ht="11.25" customHeight="1" x14ac:dyDescent="0.25">
      <c r="AO1330" s="106" t="s">
        <v>83</v>
      </c>
      <c r="AP1330" s="105">
        <f>_xll.qlInterestRateIndexFixingDate(Currency&amp;"ibor"&amp;Tenor,AQ1330,Trigger)</f>
        <v>48628</v>
      </c>
      <c r="AQ1330" s="105">
        <f>_xll.qlCalendarAdvance(Calendar,AQ1329,AO1330,"f",,Trigger)</f>
        <v>48632</v>
      </c>
      <c r="AR1330" s="105">
        <f>_xll.qlInterestRateIndexMaturity(Currency&amp;"ibor"&amp;Tenor,AQ1330,Trigger)</f>
        <v>48660</v>
      </c>
      <c r="AS1330" s="257">
        <f>_xll.qlIndexFixing($AC$5,AP1330,TRUE,_xll.ohTrigger(Trigger,Trigger1M))</f>
        <v>1.5927391899215961E-2</v>
      </c>
      <c r="AT1330" s="257">
        <f>_xll.qlIndexFixing($AU$1,AP1330,TRUE,_xll.ohTrigger(Trigger,Trigger1M))</f>
        <v>1.520115679468256E-2</v>
      </c>
    </row>
    <row r="1331" spans="41:46" ht="11.25" customHeight="1" x14ac:dyDescent="0.25">
      <c r="AO1331" s="106" t="s">
        <v>83</v>
      </c>
      <c r="AP1331" s="105">
        <f>_xll.qlInterestRateIndexFixingDate(Currency&amp;"ibor"&amp;Tenor,AQ1331,Trigger)</f>
        <v>48635</v>
      </c>
      <c r="AQ1331" s="105">
        <f>_xll.qlCalendarAdvance(Calendar,AQ1330,AO1331,"f",,Trigger)</f>
        <v>48639</v>
      </c>
      <c r="AR1331" s="105">
        <f>_xll.qlInterestRateIndexMaturity(Currency&amp;"ibor"&amp;Tenor,AQ1331,Trigger)</f>
        <v>48670</v>
      </c>
      <c r="AS1331" s="257">
        <f>_xll.qlIndexFixing($AC$5,AP1331,TRUE,_xll.ohTrigger(Trigger,Trigger1M))</f>
        <v>1.5941256391691066E-2</v>
      </c>
      <c r="AT1331" s="257">
        <f>_xll.qlIndexFixing($AU$1,AP1331,TRUE,_xll.ohTrigger(Trigger,Trigger1M))</f>
        <v>1.5193494553892045E-2</v>
      </c>
    </row>
    <row r="1332" spans="41:46" ht="11.25" customHeight="1" x14ac:dyDescent="0.25">
      <c r="AO1332" s="106" t="s">
        <v>83</v>
      </c>
      <c r="AP1332" s="105">
        <f>_xll.qlInterestRateIndexFixingDate(Currency&amp;"ibor"&amp;Tenor,AQ1332,Trigger)</f>
        <v>48642</v>
      </c>
      <c r="AQ1332" s="105">
        <f>_xll.qlCalendarAdvance(Calendar,AQ1331,AO1332,"f",,Trigger)</f>
        <v>48646</v>
      </c>
      <c r="AR1332" s="105">
        <f>_xll.qlInterestRateIndexMaturity(Currency&amp;"ibor"&amp;Tenor,AQ1332,Trigger)</f>
        <v>48677</v>
      </c>
      <c r="AS1332" s="257">
        <f>_xll.qlIndexFixing($AC$5,AP1332,TRUE,_xll.ohTrigger(Trigger,Trigger1M))</f>
        <v>1.5951804063557312E-2</v>
      </c>
      <c r="AT1332" s="257">
        <f>_xll.qlIndexFixing($AU$1,AP1332,TRUE,_xll.ohTrigger(Trigger,Trigger1M))</f>
        <v>1.5186369227485726E-2</v>
      </c>
    </row>
    <row r="1333" spans="41:46" ht="11.25" customHeight="1" x14ac:dyDescent="0.25">
      <c r="AO1333" s="106" t="s">
        <v>83</v>
      </c>
      <c r="AP1333" s="105">
        <f>_xll.qlInterestRateIndexFixingDate(Currency&amp;"ibor"&amp;Tenor,AQ1333,Trigger)</f>
        <v>48649</v>
      </c>
      <c r="AQ1333" s="105">
        <f>_xll.qlCalendarAdvance(Calendar,AQ1332,AO1333,"f",,Trigger)</f>
        <v>48653</v>
      </c>
      <c r="AR1333" s="105">
        <f>_xll.qlInterestRateIndexMaturity(Currency&amp;"ibor"&amp;Tenor,AQ1333,Trigger)</f>
        <v>48688</v>
      </c>
      <c r="AS1333" s="257">
        <f>_xll.qlIndexFixing($AC$5,AP1333,TRUE,_xll.ohTrigger(Trigger,Trigger1M))</f>
        <v>1.5966780876789852E-2</v>
      </c>
      <c r="AT1333" s="257">
        <f>_xll.qlIndexFixing($AU$1,AP1333,TRUE,_xll.ohTrigger(Trigger,Trigger1M))</f>
        <v>1.5178448605919468E-2</v>
      </c>
    </row>
    <row r="1334" spans="41:46" ht="11.25" customHeight="1" x14ac:dyDescent="0.25">
      <c r="AO1334" s="106" t="s">
        <v>83</v>
      </c>
      <c r="AP1334" s="105">
        <f>_xll.qlInterestRateIndexFixingDate(Currency&amp;"ibor"&amp;Tenor,AQ1334,Trigger)</f>
        <v>48656</v>
      </c>
      <c r="AQ1334" s="105">
        <f>_xll.qlCalendarAdvance(Calendar,AQ1333,AO1334,"f",,Trigger)</f>
        <v>48660</v>
      </c>
      <c r="AR1334" s="105">
        <f>_xll.qlInterestRateIndexMaturity(Currency&amp;"ibor"&amp;Tenor,AQ1334,Trigger)</f>
        <v>48691</v>
      </c>
      <c r="AS1334" s="257">
        <f>_xll.qlIndexFixing($AC$5,AP1334,TRUE,_xll.ohTrigger(Trigger,Trigger1M))</f>
        <v>1.597289943598169E-2</v>
      </c>
      <c r="AT1334" s="257">
        <f>_xll.qlIndexFixing($AU$1,AP1334,TRUE,_xll.ohTrigger(Trigger,Trigger1M))</f>
        <v>1.5172050058814297E-2</v>
      </c>
    </row>
    <row r="1335" spans="41:46" ht="11.25" customHeight="1" x14ac:dyDescent="0.25">
      <c r="AO1335" s="106" t="s">
        <v>83</v>
      </c>
      <c r="AP1335" s="105">
        <f>_xll.qlInterestRateIndexFixingDate(Currency&amp;"ibor"&amp;Tenor,AQ1335,Trigger)</f>
        <v>48663</v>
      </c>
      <c r="AQ1335" s="105">
        <f>_xll.qlCalendarAdvance(Calendar,AQ1334,AO1335,"f",,Trigger)</f>
        <v>48667</v>
      </c>
      <c r="AR1335" s="105">
        <f>_xll.qlInterestRateIndexMaturity(Currency&amp;"ibor"&amp;Tenor,AQ1335,Trigger)</f>
        <v>48698</v>
      </c>
      <c r="AS1335" s="257">
        <f>_xll.qlIndexFixing($AC$5,AP1335,TRUE,_xll.ohTrigger(Trigger,Trigger1M))</f>
        <v>1.5983447136544982E-2</v>
      </c>
      <c r="AT1335" s="257">
        <f>_xll.qlIndexFixing($AU$1,AP1335,TRUE,_xll.ohTrigger(Trigger,Trigger1M))</f>
        <v>1.5164856483393796E-2</v>
      </c>
    </row>
    <row r="1336" spans="41:46" ht="11.25" customHeight="1" x14ac:dyDescent="0.25">
      <c r="AO1336" s="106" t="s">
        <v>83</v>
      </c>
      <c r="AP1336" s="105">
        <f>_xll.qlInterestRateIndexFixingDate(Currency&amp;"ibor"&amp;Tenor,AQ1336,Trigger)</f>
        <v>48670</v>
      </c>
      <c r="AQ1336" s="105">
        <f>_xll.qlCalendarAdvance(Calendar,AQ1335,AO1336,"f",,Trigger)</f>
        <v>48674</v>
      </c>
      <c r="AR1336" s="105">
        <f>_xll.qlInterestRateIndexMaturity(Currency&amp;"ibor"&amp;Tenor,AQ1336,Trigger)</f>
        <v>48704</v>
      </c>
      <c r="AS1336" s="257">
        <f>_xll.qlIndexFixing($AC$5,AP1336,TRUE,_xll.ohTrigger(Trigger,Trigger1M))</f>
        <v>1.5992886351485325E-2</v>
      </c>
      <c r="AT1336" s="257">
        <f>_xll.qlIndexFixing($AU$1,AP1336,TRUE,_xll.ohTrigger(Trigger,Trigger1M))</f>
        <v>1.5157838779227717E-2</v>
      </c>
    </row>
    <row r="1337" spans="41:46" ht="11.25" customHeight="1" x14ac:dyDescent="0.25">
      <c r="AO1337" s="106" t="s">
        <v>83</v>
      </c>
      <c r="AP1337" s="105">
        <f>_xll.qlInterestRateIndexFixingDate(Currency&amp;"ibor"&amp;Tenor,AQ1337,Trigger)</f>
        <v>48677</v>
      </c>
      <c r="AQ1337" s="105">
        <f>_xll.qlCalendarAdvance(Calendar,AQ1336,AO1337,"f",,Trigger)</f>
        <v>48681</v>
      </c>
      <c r="AR1337" s="105">
        <f>_xll.qlInterestRateIndexMaturity(Currency&amp;"ibor"&amp;Tenor,AQ1337,Trigger)</f>
        <v>48711</v>
      </c>
      <c r="AS1337" s="257">
        <f>_xll.qlIndexFixing($AC$5,AP1337,TRUE,_xll.ohTrigger(Trigger,Trigger1M))</f>
        <v>1.600343360208889E-2</v>
      </c>
      <c r="AT1337" s="257">
        <f>_xll.qlIndexFixing($AU$1,AP1337,TRUE,_xll.ohTrigger(Trigger,Trigger1M))</f>
        <v>1.5150602261040369E-2</v>
      </c>
    </row>
    <row r="1338" spans="41:46" ht="11.25" customHeight="1" x14ac:dyDescent="0.25">
      <c r="AO1338" s="106" t="s">
        <v>83</v>
      </c>
      <c r="AP1338" s="105">
        <f>_xll.qlInterestRateIndexFixingDate(Currency&amp;"ibor"&amp;Tenor,AQ1338,Trigger)</f>
        <v>48682</v>
      </c>
      <c r="AQ1338" s="105">
        <f>_xll.qlCalendarAdvance(Calendar,AQ1337,AO1338,"f",,Trigger)</f>
        <v>48688</v>
      </c>
      <c r="AR1338" s="105">
        <f>_xll.qlInterestRateIndexMaturity(Currency&amp;"ibor"&amp;Tenor,AQ1338,Trigger)</f>
        <v>48718</v>
      </c>
      <c r="AS1338" s="257">
        <f>_xll.qlIndexFixing($AC$5,AP1338,TRUE,_xll.ohTrigger(Trigger,Trigger1M))</f>
        <v>1.6013980861951715E-2</v>
      </c>
      <c r="AT1338" s="257">
        <f>_xll.qlIndexFixing($AU$1,AP1338,TRUE,_xll.ohTrigger(Trigger,Trigger1M))</f>
        <v>1.5143343518129626E-2</v>
      </c>
    </row>
    <row r="1339" spans="41:46" ht="11.25" customHeight="1" x14ac:dyDescent="0.25">
      <c r="AO1339" s="106" t="s">
        <v>83</v>
      </c>
      <c r="AP1339" s="105">
        <f>_xll.qlInterestRateIndexFixingDate(Currency&amp;"ibor"&amp;Tenor,AQ1339,Trigger)</f>
        <v>48691</v>
      </c>
      <c r="AQ1339" s="105">
        <f>_xll.qlCalendarAdvance(Calendar,AQ1338,AO1339,"f",,Trigger)</f>
        <v>48695</v>
      </c>
      <c r="AR1339" s="105">
        <f>_xll.qlInterestRateIndexMaturity(Currency&amp;"ibor"&amp;Tenor,AQ1339,Trigger)</f>
        <v>48725</v>
      </c>
      <c r="AS1339" s="257">
        <f>_xll.qlIndexFixing($AC$5,AP1339,TRUE,_xll.ohTrigger(Trigger,Trigger1M))</f>
        <v>1.6024528131071136E-2</v>
      </c>
      <c r="AT1339" s="257">
        <f>_xll.qlIndexFixing($AU$1,AP1339,TRUE,_xll.ohTrigger(Trigger,Trigger1M))</f>
        <v>1.513606268389811E-2</v>
      </c>
    </row>
    <row r="1340" spans="41:46" ht="11.25" customHeight="1" x14ac:dyDescent="0.25">
      <c r="AO1340" s="106" t="s">
        <v>83</v>
      </c>
      <c r="AP1340" s="105">
        <f>_xll.qlInterestRateIndexFixingDate(Currency&amp;"ibor"&amp;Tenor,AQ1340,Trigger)</f>
        <v>48698</v>
      </c>
      <c r="AQ1340" s="105">
        <f>_xll.qlCalendarAdvance(Calendar,AQ1339,AO1340,"f",,Trigger)</f>
        <v>48702</v>
      </c>
      <c r="AR1340" s="105">
        <f>_xll.qlInterestRateIndexMaturity(Currency&amp;"ibor"&amp;Tenor,AQ1340,Trigger)</f>
        <v>48733</v>
      </c>
      <c r="AS1340" s="257">
        <f>_xll.qlIndexFixing($AC$5,AP1340,TRUE,_xll.ohTrigger(Trigger,Trigger1M))</f>
        <v>1.6007685562085198E-2</v>
      </c>
      <c r="AT1340" s="257">
        <f>_xll.qlIndexFixing($AU$1,AP1340,TRUE,_xll.ohTrigger(Trigger,Trigger1M))</f>
        <v>1.5128554032237673E-2</v>
      </c>
    </row>
    <row r="1341" spans="41:46" ht="11.25" customHeight="1" x14ac:dyDescent="0.25">
      <c r="AO1341" s="106" t="s">
        <v>83</v>
      </c>
      <c r="AP1341" s="105">
        <f>_xll.qlInterestRateIndexFixingDate(Currency&amp;"ibor"&amp;Tenor,AQ1341,Trigger)</f>
        <v>48705</v>
      </c>
      <c r="AQ1341" s="105">
        <f>_xll.qlCalendarAdvance(Calendar,AQ1340,AO1341,"f",,Trigger)</f>
        <v>48709</v>
      </c>
      <c r="AR1341" s="105">
        <f>_xll.qlInterestRateIndexMaturity(Currency&amp;"ibor"&amp;Tenor,AQ1341,Trigger)</f>
        <v>48740</v>
      </c>
      <c r="AS1341" s="257">
        <f>_xll.qlIndexFixing($AC$5,AP1341,TRUE,_xll.ohTrigger(Trigger,Trigger1M))</f>
        <v>1.5818490972637302E-2</v>
      </c>
      <c r="AT1341" s="257">
        <f>_xll.qlIndexFixing($AU$1,AP1341,TRUE,_xll.ohTrigger(Trigger,Trigger1M))</f>
        <v>1.5121227561140774E-2</v>
      </c>
    </row>
    <row r="1342" spans="41:46" ht="11.25" customHeight="1" x14ac:dyDescent="0.25">
      <c r="AO1342" s="106" t="s">
        <v>83</v>
      </c>
      <c r="AP1342" s="105">
        <f>_xll.qlInterestRateIndexFixingDate(Currency&amp;"ibor"&amp;Tenor,AQ1342,Trigger)</f>
        <v>48712</v>
      </c>
      <c r="AQ1342" s="105">
        <f>_xll.qlCalendarAdvance(Calendar,AQ1341,AO1342,"f",,Trigger)</f>
        <v>48716</v>
      </c>
      <c r="AR1342" s="105">
        <f>_xll.qlInterestRateIndexMaturity(Currency&amp;"ibor"&amp;Tenor,AQ1342,Trigger)</f>
        <v>48747</v>
      </c>
      <c r="AS1342" s="257">
        <f>_xll.qlIndexFixing($AC$5,AP1342,TRUE,_xll.ohTrigger(Trigger,Trigger1M))</f>
        <v>1.5628875004221558E-2</v>
      </c>
      <c r="AT1342" s="257">
        <f>_xll.qlIndexFixing($AU$1,AP1342,TRUE,_xll.ohTrigger(Trigger,Trigger1M))</f>
        <v>1.5113879407731156E-2</v>
      </c>
    </row>
    <row r="1343" spans="41:46" ht="11.25" customHeight="1" x14ac:dyDescent="0.25">
      <c r="AO1343" s="106" t="s">
        <v>83</v>
      </c>
      <c r="AP1343" s="105">
        <f>_xll.qlInterestRateIndexFixingDate(Currency&amp;"ibor"&amp;Tenor,AQ1343,Trigger)</f>
        <v>48719</v>
      </c>
      <c r="AQ1343" s="105">
        <f>_xll.qlCalendarAdvance(Calendar,AQ1342,AO1343,"f",,Trigger)</f>
        <v>48723</v>
      </c>
      <c r="AR1343" s="105">
        <f>_xll.qlInterestRateIndexMaturity(Currency&amp;"ibor"&amp;Tenor,AQ1343,Trigger)</f>
        <v>48754</v>
      </c>
      <c r="AS1343" s="257">
        <f>_xll.qlIndexFixing($AC$5,AP1343,TRUE,_xll.ohTrigger(Trigger,Trigger1M))</f>
        <v>1.5438837677556874E-2</v>
      </c>
      <c r="AT1343" s="257">
        <f>_xll.qlIndexFixing($AU$1,AP1343,TRUE,_xll.ohTrigger(Trigger,Trigger1M))</f>
        <v>1.5106509705432413E-2</v>
      </c>
    </row>
    <row r="1344" spans="41:46" ht="11.25" customHeight="1" x14ac:dyDescent="0.25">
      <c r="AO1344" s="106" t="s">
        <v>83</v>
      </c>
      <c r="AP1344" s="105">
        <f>_xll.qlInterestRateIndexFixingDate(Currency&amp;"ibor"&amp;Tenor,AQ1344,Trigger)</f>
        <v>48726</v>
      </c>
      <c r="AQ1344" s="105">
        <f>_xll.qlCalendarAdvance(Calendar,AQ1343,AO1344,"f",,Trigger)</f>
        <v>48730</v>
      </c>
      <c r="AR1344" s="105">
        <f>_xll.qlInterestRateIndexMaturity(Currency&amp;"ibor"&amp;Tenor,AQ1344,Trigger)</f>
        <v>48760</v>
      </c>
      <c r="AS1344" s="257">
        <f>_xll.qlIndexFixing($AC$5,AP1344,TRUE,_xll.ohTrigger(Trigger,Trigger1M))</f>
        <v>1.5249336095130239E-2</v>
      </c>
      <c r="AT1344" s="257">
        <f>_xll.qlIndexFixing($AU$1,AP1344,TRUE,_xll.ohTrigger(Trigger,Trigger1M))</f>
        <v>1.509933181243639E-2</v>
      </c>
    </row>
    <row r="1345" spans="41:46" ht="11.25" customHeight="1" x14ac:dyDescent="0.25">
      <c r="AO1345" s="106" t="s">
        <v>83</v>
      </c>
      <c r="AP1345" s="105">
        <f>_xll.qlInterestRateIndexFixingDate(Currency&amp;"ibor"&amp;Tenor,AQ1345,Trigger)</f>
        <v>48733</v>
      </c>
      <c r="AQ1345" s="105">
        <f>_xll.qlCalendarAdvance(Calendar,AQ1344,AO1345,"f",,Trigger)</f>
        <v>48737</v>
      </c>
      <c r="AR1345" s="105">
        <f>_xll.qlInterestRateIndexMaturity(Currency&amp;"ibor"&amp;Tenor,AQ1345,Trigger)</f>
        <v>48767</v>
      </c>
      <c r="AS1345" s="257">
        <f>_xll.qlIndexFixing($AC$5,AP1345,TRUE,_xll.ohTrigger(Trigger,Trigger1M))</f>
        <v>1.5199135995770163E-2</v>
      </c>
      <c r="AT1345" s="257">
        <f>_xll.qlIndexFixing($AU$1,AP1345,TRUE,_xll.ohTrigger(Trigger,Trigger1M))</f>
        <v>1.5091921231972449E-2</v>
      </c>
    </row>
    <row r="1346" spans="41:46" ht="11.25" customHeight="1" x14ac:dyDescent="0.25">
      <c r="AO1346" s="106" t="s">
        <v>83</v>
      </c>
      <c r="AP1346" s="105">
        <f>_xll.qlInterestRateIndexFixingDate(Currency&amp;"ibor"&amp;Tenor,AQ1346,Trigger)</f>
        <v>48740</v>
      </c>
      <c r="AQ1346" s="105">
        <f>_xll.qlCalendarAdvance(Calendar,AQ1345,AO1346,"f",,Trigger)</f>
        <v>48744</v>
      </c>
      <c r="AR1346" s="105">
        <f>_xll.qlInterestRateIndexMaturity(Currency&amp;"ibor"&amp;Tenor,AQ1346,Trigger)</f>
        <v>48774</v>
      </c>
      <c r="AS1346" s="257">
        <f>_xll.qlIndexFixing($AC$5,AP1346,TRUE,_xll.ohTrigger(Trigger,Trigger1M))</f>
        <v>1.5207802958605576E-2</v>
      </c>
      <c r="AT1346" s="257">
        <f>_xll.qlIndexFixing($AU$1,AP1346,TRUE,_xll.ohTrigger(Trigger,Trigger1M))</f>
        <v>1.5084489494072706E-2</v>
      </c>
    </row>
    <row r="1347" spans="41:46" ht="11.25" customHeight="1" x14ac:dyDescent="0.25">
      <c r="AO1347" s="106" t="s">
        <v>83</v>
      </c>
      <c r="AP1347" s="105">
        <f>_xll.qlInterestRateIndexFixingDate(Currency&amp;"ibor"&amp;Tenor,AQ1347,Trigger)</f>
        <v>48747</v>
      </c>
      <c r="AQ1347" s="105">
        <f>_xll.qlCalendarAdvance(Calendar,AQ1346,AO1347,"f",,Trigger)</f>
        <v>48751</v>
      </c>
      <c r="AR1347" s="105">
        <f>_xll.qlInterestRateIndexMaturity(Currency&amp;"ibor"&amp;Tenor,AQ1347,Trigger)</f>
        <v>48781</v>
      </c>
      <c r="AS1347" s="257">
        <f>_xll.qlIndexFixing($AC$5,AP1347,TRUE,_xll.ohTrigger(Trigger,Trigger1M))</f>
        <v>1.5216469927694654E-2</v>
      </c>
      <c r="AT1347" s="257">
        <f>_xll.qlIndexFixing($AU$1,AP1347,TRUE,_xll.ohTrigger(Trigger,Trigger1M))</f>
        <v>1.5077036732158433E-2</v>
      </c>
    </row>
    <row r="1348" spans="41:46" ht="11.25" customHeight="1" x14ac:dyDescent="0.25">
      <c r="AO1348" s="106" t="s">
        <v>83</v>
      </c>
      <c r="AP1348" s="105">
        <f>_xll.qlInterestRateIndexFixingDate(Currency&amp;"ibor"&amp;Tenor,AQ1348,Trigger)</f>
        <v>48754</v>
      </c>
      <c r="AQ1348" s="105">
        <f>_xll.qlCalendarAdvance(Calendar,AQ1347,AO1348,"f",,Trigger)</f>
        <v>48758</v>
      </c>
      <c r="AR1348" s="105">
        <f>_xll.qlInterestRateIndexMaturity(Currency&amp;"ibor"&amp;Tenor,AQ1348,Trigger)</f>
        <v>48788</v>
      </c>
      <c r="AS1348" s="257">
        <f>_xll.qlIndexFixing($AC$5,AP1348,TRUE,_xll.ohTrigger(Trigger,Trigger1M))</f>
        <v>1.5225136903032066E-2</v>
      </c>
      <c r="AT1348" s="257">
        <f>_xll.qlIndexFixing($AU$1,AP1348,TRUE,_xll.ohTrigger(Trigger,Trigger1M))</f>
        <v>1.5069563079634918E-2</v>
      </c>
    </row>
    <row r="1349" spans="41:46" ht="11.25" customHeight="1" x14ac:dyDescent="0.25">
      <c r="AO1349" s="106" t="s">
        <v>83</v>
      </c>
      <c r="AP1349" s="105">
        <f>_xll.qlInterestRateIndexFixingDate(Currency&amp;"ibor"&amp;Tenor,AQ1349,Trigger)</f>
        <v>48761</v>
      </c>
      <c r="AQ1349" s="105">
        <f>_xll.qlCalendarAdvance(Calendar,AQ1348,AO1349,"f",,Trigger)</f>
        <v>48765</v>
      </c>
      <c r="AR1349" s="105">
        <f>_xll.qlInterestRateIndexMaturity(Currency&amp;"ibor"&amp;Tenor,AQ1349,Trigger)</f>
        <v>48796</v>
      </c>
      <c r="AS1349" s="257">
        <f>_xll.qlIndexFixing($AC$5,AP1349,TRUE,_xll.ohTrigger(Trigger,Trigger1M))</f>
        <v>1.5234745167147583E-2</v>
      </c>
      <c r="AT1349" s="257">
        <f>_xll.qlIndexFixing($AU$1,AP1349,TRUE,_xll.ohTrigger(Trigger,Trigger1M))</f>
        <v>1.5061846436385367E-2</v>
      </c>
    </row>
    <row r="1350" spans="41:46" ht="11.25" customHeight="1" x14ac:dyDescent="0.25">
      <c r="AO1350" s="106" t="s">
        <v>83</v>
      </c>
      <c r="AP1350" s="105">
        <f>_xll.qlInterestRateIndexFixingDate(Currency&amp;"ibor"&amp;Tenor,AQ1350,Trigger)</f>
        <v>48768</v>
      </c>
      <c r="AQ1350" s="105">
        <f>_xll.qlCalendarAdvance(Calendar,AQ1349,AO1350,"f",,Trigger)</f>
        <v>48772</v>
      </c>
      <c r="AR1350" s="105">
        <f>_xll.qlInterestRateIndexMaturity(Currency&amp;"ibor"&amp;Tenor,AQ1350,Trigger)</f>
        <v>48803</v>
      </c>
      <c r="AS1350" s="257">
        <f>_xll.qlIndexFixing($AC$5,AP1350,TRUE,_xll.ohTrigger(Trigger,Trigger1M))</f>
        <v>1.5243412522081995E-2</v>
      </c>
      <c r="AT1350" s="257">
        <f>_xll.qlIndexFixing($AU$1,AP1350,TRUE,_xll.ohTrigger(Trigger,Trigger1M))</f>
        <v>1.5054329627573847E-2</v>
      </c>
    </row>
    <row r="1351" spans="41:46" ht="11.25" customHeight="1" x14ac:dyDescent="0.25">
      <c r="AO1351" s="106" t="s">
        <v>83</v>
      </c>
      <c r="AP1351" s="105">
        <f>_xll.qlInterestRateIndexFixingDate(Currency&amp;"ibor"&amp;Tenor,AQ1351,Trigger)</f>
        <v>48775</v>
      </c>
      <c r="AQ1351" s="105">
        <f>_xll.qlCalendarAdvance(Calendar,AQ1350,AO1351,"f",,Trigger)</f>
        <v>48779</v>
      </c>
      <c r="AR1351" s="105">
        <f>_xll.qlInterestRateIndexMaturity(Currency&amp;"ibor"&amp;Tenor,AQ1351,Trigger)</f>
        <v>48810</v>
      </c>
      <c r="AS1351" s="257">
        <f>_xll.qlIndexFixing($AC$5,AP1351,TRUE,_xll.ohTrigger(Trigger,Trigger1M))</f>
        <v>1.5252079883480913E-2</v>
      </c>
      <c r="AT1351" s="257">
        <f>_xll.qlIndexFixing($AU$1,AP1351,TRUE,_xll.ohTrigger(Trigger,Trigger1M))</f>
        <v>1.5046792337215545E-2</v>
      </c>
    </row>
    <row r="1352" spans="41:46" ht="11.25" customHeight="1" x14ac:dyDescent="0.25">
      <c r="AO1352" s="106" t="s">
        <v>83</v>
      </c>
      <c r="AP1352" s="105">
        <f>_xll.qlInterestRateIndexFixingDate(Currency&amp;"ibor"&amp;Tenor,AQ1352,Trigger)</f>
        <v>48782</v>
      </c>
      <c r="AQ1352" s="105">
        <f>_xll.qlCalendarAdvance(Calendar,AQ1351,AO1352,"f",,Trigger)</f>
        <v>48786</v>
      </c>
      <c r="AR1352" s="105">
        <f>_xll.qlInterestRateIndexMaturity(Currency&amp;"ibor"&amp;Tenor,AQ1352,Trigger)</f>
        <v>48817</v>
      </c>
      <c r="AS1352" s="257">
        <f>_xll.qlIndexFixing($AC$5,AP1352,TRUE,_xll.ohTrigger(Trigger,Trigger1M))</f>
        <v>1.526074725133918E-2</v>
      </c>
      <c r="AT1352" s="257">
        <f>_xll.qlIndexFixing($AU$1,AP1352,TRUE,_xll.ohTrigger(Trigger,Trigger1M))</f>
        <v>1.5039234698734057E-2</v>
      </c>
    </row>
    <row r="1353" spans="41:46" ht="11.25" customHeight="1" x14ac:dyDescent="0.25">
      <c r="AO1353" s="106" t="s">
        <v>83</v>
      </c>
      <c r="AP1353" s="105">
        <f>_xll.qlInterestRateIndexFixingDate(Currency&amp;"ibor"&amp;Tenor,AQ1353,Trigger)</f>
        <v>48789</v>
      </c>
      <c r="AQ1353" s="105">
        <f>_xll.qlCalendarAdvance(Calendar,AQ1352,AO1353,"f",,Trigger)</f>
        <v>48793</v>
      </c>
      <c r="AR1353" s="105">
        <f>_xll.qlInterestRateIndexMaturity(Currency&amp;"ibor"&amp;Tenor,AQ1353,Trigger)</f>
        <v>48824</v>
      </c>
      <c r="AS1353" s="257">
        <f>_xll.qlIndexFixing($AC$5,AP1353,TRUE,_xll.ohTrigger(Trigger,Trigger1M))</f>
        <v>1.5269414625656796E-2</v>
      </c>
      <c r="AT1353" s="257">
        <f>_xll.qlIndexFixing($AU$1,AP1353,TRUE,_xll.ohTrigger(Trigger,Trigger1M))</f>
        <v>1.5031656845540083E-2</v>
      </c>
    </row>
    <row r="1354" spans="41:46" ht="11.25" customHeight="1" x14ac:dyDescent="0.25">
      <c r="AO1354" s="106" t="s">
        <v>83</v>
      </c>
      <c r="AP1354" s="105">
        <f>_xll.qlInterestRateIndexFixingDate(Currency&amp;"ibor"&amp;Tenor,AQ1354,Trigger)</f>
        <v>48796</v>
      </c>
      <c r="AQ1354" s="105">
        <f>_xll.qlCalendarAdvance(Calendar,AQ1353,AO1354,"f",,Trigger)</f>
        <v>48800</v>
      </c>
      <c r="AR1354" s="105">
        <f>_xll.qlInterestRateIndexMaturity(Currency&amp;"ibor"&amp;Tenor,AQ1354,Trigger)</f>
        <v>48831</v>
      </c>
      <c r="AS1354" s="257">
        <f>_xll.qlIndexFixing($AC$5,AP1354,TRUE,_xll.ohTrigger(Trigger,Trigger1M))</f>
        <v>1.5278082006438919E-2</v>
      </c>
      <c r="AT1354" s="257">
        <f>_xll.qlIndexFixing($AU$1,AP1354,TRUE,_xll.ohTrigger(Trigger,Trigger1M))</f>
        <v>1.5024058911052064E-2</v>
      </c>
    </row>
    <row r="1355" spans="41:46" ht="11.25" customHeight="1" x14ac:dyDescent="0.25">
      <c r="AO1355" s="106" t="s">
        <v>83</v>
      </c>
      <c r="AP1355" s="105">
        <f>_xll.qlInterestRateIndexFixingDate(Currency&amp;"ibor"&amp;Tenor,AQ1355,Trigger)</f>
        <v>48803</v>
      </c>
      <c r="AQ1355" s="105">
        <f>_xll.qlCalendarAdvance(Calendar,AQ1354,AO1355,"f",,Trigger)</f>
        <v>48807</v>
      </c>
      <c r="AR1355" s="105">
        <f>_xll.qlInterestRateIndexMaturity(Currency&amp;"ibor"&amp;Tenor,AQ1355,Trigger)</f>
        <v>48838</v>
      </c>
      <c r="AS1355" s="257">
        <f>_xll.qlIndexFixing($AC$5,AP1355,TRUE,_xll.ohTrigger(Trigger,Trigger1M))</f>
        <v>1.5286749393677811E-2</v>
      </c>
      <c r="AT1355" s="257">
        <f>_xll.qlIndexFixing($AU$1,AP1355,TRUE,_xll.ohTrigger(Trigger,Trigger1M))</f>
        <v>1.5016441028688434E-2</v>
      </c>
    </row>
    <row r="1356" spans="41:46" ht="11.25" customHeight="1" x14ac:dyDescent="0.25">
      <c r="AO1356" s="106" t="s">
        <v>83</v>
      </c>
      <c r="AP1356" s="105">
        <f>_xll.qlInterestRateIndexFixingDate(Currency&amp;"ibor"&amp;Tenor,AQ1356,Trigger)</f>
        <v>48810</v>
      </c>
      <c r="AQ1356" s="105">
        <f>_xll.qlCalendarAdvance(Calendar,AQ1355,AO1356,"f",,Trigger)</f>
        <v>48814</v>
      </c>
      <c r="AR1356" s="105">
        <f>_xll.qlInterestRateIndexMaturity(Currency&amp;"ibor"&amp;Tenor,AQ1356,Trigger)</f>
        <v>48845</v>
      </c>
      <c r="AS1356" s="257">
        <f>_xll.qlIndexFixing($AC$5,AP1356,TRUE,_xll.ohTrigger(Trigger,Trigger1M))</f>
        <v>1.5295416787378632E-2</v>
      </c>
      <c r="AT1356" s="257">
        <f>_xll.qlIndexFixing($AU$1,AP1356,TRUE,_xll.ohTrigger(Trigger,Trigger1M))</f>
        <v>1.5008803331862476E-2</v>
      </c>
    </row>
    <row r="1357" spans="41:46" ht="11.25" customHeight="1" x14ac:dyDescent="0.25">
      <c r="AO1357" s="106" t="s">
        <v>83</v>
      </c>
      <c r="AP1357" s="105">
        <f>_xll.qlInterestRateIndexFixingDate(Currency&amp;"ibor"&amp;Tenor,AQ1357,Trigger)</f>
        <v>48817</v>
      </c>
      <c r="AQ1357" s="105">
        <f>_xll.qlCalendarAdvance(Calendar,AQ1356,AO1357,"f",,Trigger)</f>
        <v>48821</v>
      </c>
      <c r="AR1357" s="105">
        <f>_xll.qlInterestRateIndexMaturity(Currency&amp;"ibor"&amp;Tenor,AQ1357,Trigger)</f>
        <v>48852</v>
      </c>
      <c r="AS1357" s="257">
        <f>_xll.qlIndexFixing($AC$5,AP1357,TRUE,_xll.ohTrigger(Trigger,Trigger1M))</f>
        <v>1.5304084187538803E-2</v>
      </c>
      <c r="AT1357" s="257">
        <f>_xll.qlIndexFixing($AU$1,AP1357,TRUE,_xll.ohTrigger(Trigger,Trigger1M))</f>
        <v>1.5001145953995204E-2</v>
      </c>
    </row>
    <row r="1358" spans="41:46" ht="11.25" customHeight="1" x14ac:dyDescent="0.25">
      <c r="AO1358" s="106" t="s">
        <v>83</v>
      </c>
      <c r="AP1358" s="105">
        <f>_xll.qlInterestRateIndexFixingDate(Currency&amp;"ibor"&amp;Tenor,AQ1358,Trigger)</f>
        <v>48824</v>
      </c>
      <c r="AQ1358" s="105">
        <f>_xll.qlCalendarAdvance(Calendar,AQ1357,AO1358,"f",,Trigger)</f>
        <v>48828</v>
      </c>
      <c r="AR1358" s="105">
        <f>_xll.qlInterestRateIndexMaturity(Currency&amp;"ibor"&amp;Tenor,AQ1358,Trigger)</f>
        <v>48858</v>
      </c>
      <c r="AS1358" s="257">
        <f>_xll.qlIndexFixing($AC$5,AP1358,TRUE,_xll.ohTrigger(Trigger,Trigger1M))</f>
        <v>1.5311807000277788E-2</v>
      </c>
      <c r="AT1358" s="257">
        <f>_xll.qlIndexFixing($AU$1,AP1358,TRUE,_xll.ohTrigger(Trigger,Trigger1M))</f>
        <v>1.4993706921314853E-2</v>
      </c>
    </row>
    <row r="1359" spans="41:46" ht="11.25" customHeight="1" x14ac:dyDescent="0.25">
      <c r="AO1359" s="106" t="s">
        <v>83</v>
      </c>
      <c r="AP1359" s="105">
        <f>_xll.qlInterestRateIndexFixingDate(Currency&amp;"ibor"&amp;Tenor,AQ1359,Trigger)</f>
        <v>48831</v>
      </c>
      <c r="AQ1359" s="105">
        <f>_xll.qlCalendarAdvance(Calendar,AQ1358,AO1359,"f",,Trigger)</f>
        <v>48835</v>
      </c>
      <c r="AR1359" s="105">
        <f>_xll.qlInterestRateIndexMaturity(Currency&amp;"ibor"&amp;Tenor,AQ1359,Trigger)</f>
        <v>48865</v>
      </c>
      <c r="AS1359" s="257">
        <f>_xll.qlIndexFixing($AC$5,AP1359,TRUE,_xll.ohTrigger(Trigger,Trigger1M))</f>
        <v>1.532047404438952E-2</v>
      </c>
      <c r="AT1359" s="257">
        <f>_xll.qlIndexFixing($AU$1,AP1359,TRUE,_xll.ohTrigger(Trigger,Trigger1M))</f>
        <v>1.4986012277190319E-2</v>
      </c>
    </row>
    <row r="1360" spans="41:46" ht="11.25" customHeight="1" x14ac:dyDescent="0.25">
      <c r="AO1360" s="106" t="s">
        <v>83</v>
      </c>
      <c r="AP1360" s="105">
        <f>_xll.qlInterestRateIndexFixingDate(Currency&amp;"ibor"&amp;Tenor,AQ1360,Trigger)</f>
        <v>48838</v>
      </c>
      <c r="AQ1360" s="105">
        <f>_xll.qlCalendarAdvance(Calendar,AQ1359,AO1360,"f",,Trigger)</f>
        <v>48842</v>
      </c>
      <c r="AR1360" s="105">
        <f>_xll.qlInterestRateIndexMaturity(Currency&amp;"ibor"&amp;Tenor,AQ1360,Trigger)</f>
        <v>48872</v>
      </c>
      <c r="AS1360" s="257">
        <f>_xll.qlIndexFixing($AC$5,AP1360,TRUE,_xll.ohTrigger(Trigger,Trigger1M))</f>
        <v>1.5329141094749588E-2</v>
      </c>
      <c r="AT1360" s="257">
        <f>_xll.qlIndexFixing($AU$1,AP1360,TRUE,_xll.ohTrigger(Trigger,Trigger1M))</f>
        <v>1.497829834337594E-2</v>
      </c>
    </row>
    <row r="1361" spans="41:46" ht="11.25" customHeight="1" x14ac:dyDescent="0.25">
      <c r="AO1361" s="106" t="s">
        <v>83</v>
      </c>
      <c r="AP1361" s="105">
        <f>_xll.qlInterestRateIndexFixingDate(Currency&amp;"ibor"&amp;Tenor,AQ1361,Trigger)</f>
        <v>48845</v>
      </c>
      <c r="AQ1361" s="105">
        <f>_xll.qlCalendarAdvance(Calendar,AQ1360,AO1361,"f",,Trigger)</f>
        <v>48849</v>
      </c>
      <c r="AR1361" s="105">
        <f>_xll.qlInterestRateIndexMaturity(Currency&amp;"ibor"&amp;Tenor,AQ1361,Trigger)</f>
        <v>48879</v>
      </c>
      <c r="AS1361" s="257">
        <f>_xll.qlIndexFixing($AC$5,AP1361,TRUE,_xll.ohTrigger(Trigger,Trigger1M))</f>
        <v>1.5337808151363319E-2</v>
      </c>
      <c r="AT1361" s="257">
        <f>_xll.qlIndexFixing($AU$1,AP1361,TRUE,_xll.ohTrigger(Trigger,Trigger1M))</f>
        <v>1.4970565253279666E-2</v>
      </c>
    </row>
    <row r="1362" spans="41:46" ht="11.25" customHeight="1" x14ac:dyDescent="0.25">
      <c r="AO1362" s="106" t="s">
        <v>83</v>
      </c>
      <c r="AP1362" s="105">
        <f>_xll.qlInterestRateIndexFixingDate(Currency&amp;"ibor"&amp;Tenor,AQ1362,Trigger)</f>
        <v>48852</v>
      </c>
      <c r="AQ1362" s="105">
        <f>_xll.qlCalendarAdvance(Calendar,AQ1361,AO1362,"f",,Trigger)</f>
        <v>48856</v>
      </c>
      <c r="AR1362" s="105">
        <f>_xll.qlInterestRateIndexMaturity(Currency&amp;"ibor"&amp;Tenor,AQ1362,Trigger)</f>
        <v>48887</v>
      </c>
      <c r="AS1362" s="257">
        <f>_xll.qlIndexFixing($AC$5,AP1362,TRUE,_xll.ohTrigger(Trigger,Trigger1M))</f>
        <v>1.5347421285250519E-2</v>
      </c>
      <c r="AT1362" s="257">
        <f>_xll.qlIndexFixing($AU$1,AP1362,TRUE,_xll.ohTrigger(Trigger,Trigger1M))</f>
        <v>1.4962568518524601E-2</v>
      </c>
    </row>
    <row r="1363" spans="41:46" ht="11.25" customHeight="1" x14ac:dyDescent="0.25">
      <c r="AO1363" s="106" t="s">
        <v>83</v>
      </c>
      <c r="AP1363" s="105">
        <f>_xll.qlInterestRateIndexFixingDate(Currency&amp;"ibor"&amp;Tenor,AQ1363,Trigger)</f>
        <v>48859</v>
      </c>
      <c r="AQ1363" s="105">
        <f>_xll.qlCalendarAdvance(Calendar,AQ1362,AO1363,"f",,Trigger)</f>
        <v>48863</v>
      </c>
      <c r="AR1363" s="105">
        <f>_xll.qlInterestRateIndexMaturity(Currency&amp;"ibor"&amp;Tenor,AQ1363,Trigger)</f>
        <v>48894</v>
      </c>
      <c r="AS1363" s="257">
        <f>_xll.qlIndexFixing($AC$5,AP1363,TRUE,_xll.ohTrigger(Trigger,Trigger1M))</f>
        <v>1.5356088724171942E-2</v>
      </c>
      <c r="AT1363" s="257">
        <f>_xll.qlIndexFixing($AU$1,AP1363,TRUE,_xll.ohTrigger(Trigger,Trigger1M))</f>
        <v>1.4954795856111548E-2</v>
      </c>
    </row>
    <row r="1364" spans="41:46" ht="11.25" customHeight="1" x14ac:dyDescent="0.25">
      <c r="AO1364" s="106" t="s">
        <v>83</v>
      </c>
      <c r="AP1364" s="105">
        <f>_xll.qlInterestRateIndexFixingDate(Currency&amp;"ibor"&amp;Tenor,AQ1364,Trigger)</f>
        <v>48866</v>
      </c>
      <c r="AQ1364" s="105">
        <f>_xll.qlCalendarAdvance(Calendar,AQ1363,AO1364,"f",,Trigger)</f>
        <v>48870</v>
      </c>
      <c r="AR1364" s="105">
        <f>_xll.qlInterestRateIndexMaturity(Currency&amp;"ibor"&amp;Tenor,AQ1364,Trigger)</f>
        <v>48901</v>
      </c>
      <c r="AS1364" s="257">
        <f>_xll.qlIndexFixing($AC$5,AP1364,TRUE,_xll.ohTrigger(Trigger,Trigger1M))</f>
        <v>1.536475616955787E-2</v>
      </c>
      <c r="AT1364" s="257">
        <f>_xll.qlIndexFixing($AU$1,AP1364,TRUE,_xll.ohTrigger(Trigger,Trigger1M))</f>
        <v>1.494700444656046E-2</v>
      </c>
    </row>
    <row r="1365" spans="41:46" ht="11.25" customHeight="1" x14ac:dyDescent="0.25">
      <c r="AO1365" s="106" t="s">
        <v>83</v>
      </c>
      <c r="AP1365" s="105">
        <f>_xll.qlInterestRateIndexFixingDate(Currency&amp;"ibor"&amp;Tenor,AQ1365,Trigger)</f>
        <v>48873</v>
      </c>
      <c r="AQ1365" s="105">
        <f>_xll.qlCalendarAdvance(Calendar,AQ1364,AO1365,"f",,Trigger)</f>
        <v>48877</v>
      </c>
      <c r="AR1365" s="105">
        <f>_xll.qlInterestRateIndexMaturity(Currency&amp;"ibor"&amp;Tenor,AQ1365,Trigger)</f>
        <v>48908</v>
      </c>
      <c r="AS1365" s="257">
        <f>_xll.qlIndexFixing($AC$5,AP1365,TRUE,_xll.ohTrigger(Trigger,Trigger1M))</f>
        <v>1.5373423621400571E-2</v>
      </c>
      <c r="AT1365" s="257">
        <f>_xll.qlIndexFixing($AU$1,AP1365,TRUE,_xll.ohTrigger(Trigger,Trigger1M))</f>
        <v>1.4939194423282041E-2</v>
      </c>
    </row>
    <row r="1366" spans="41:46" ht="11.25" customHeight="1" x14ac:dyDescent="0.25">
      <c r="AO1366" s="106" t="s">
        <v>83</v>
      </c>
      <c r="AP1366" s="105">
        <f>_xll.qlInterestRateIndexFixingDate(Currency&amp;"ibor"&amp;Tenor,AQ1366,Trigger)</f>
        <v>48880</v>
      </c>
      <c r="AQ1366" s="105">
        <f>_xll.qlCalendarAdvance(Calendar,AQ1365,AO1366,"f",,Trigger)</f>
        <v>48884</v>
      </c>
      <c r="AR1366" s="105">
        <f>_xll.qlInterestRateIndexMaturity(Currency&amp;"ibor"&amp;Tenor,AQ1366,Trigger)</f>
        <v>48914</v>
      </c>
      <c r="AS1366" s="257">
        <f>_xll.qlIndexFixing($AC$5,AP1366,TRUE,_xll.ohTrigger(Trigger,Trigger1M))</f>
        <v>1.538114352820763E-2</v>
      </c>
      <c r="AT1366" s="257">
        <f>_xll.qlIndexFixing($AU$1,AP1366,TRUE,_xll.ohTrigger(Trigger,Trigger1M))</f>
        <v>1.493161712784552E-2</v>
      </c>
    </row>
    <row r="1367" spans="41:46" ht="11.25" customHeight="1" x14ac:dyDescent="0.25">
      <c r="AO1367" s="106" t="s">
        <v>83</v>
      </c>
      <c r="AP1367" s="105">
        <f>_xll.qlInterestRateIndexFixingDate(Currency&amp;"ibor"&amp;Tenor,AQ1367,Trigger)</f>
        <v>48887</v>
      </c>
      <c r="AQ1367" s="105">
        <f>_xll.qlCalendarAdvance(Calendar,AQ1366,AO1367,"f",,Trigger)</f>
        <v>48891</v>
      </c>
      <c r="AR1367" s="105">
        <f>_xll.qlInterestRateIndexMaturity(Currency&amp;"ibor"&amp;Tenor,AQ1367,Trigger)</f>
        <v>48921</v>
      </c>
      <c r="AS1367" s="257">
        <f>_xll.qlIndexFixing($AC$5,AP1367,TRUE,_xll.ohTrigger(Trigger,Trigger1M))</f>
        <v>1.5389810622332689E-2</v>
      </c>
      <c r="AT1367" s="257">
        <f>_xll.qlIndexFixing($AU$1,AP1367,TRUE,_xll.ohTrigger(Trigger,Trigger1M))</f>
        <v>1.4923771901622196E-2</v>
      </c>
    </row>
    <row r="1368" spans="41:46" ht="11.25" customHeight="1" x14ac:dyDescent="0.25">
      <c r="AO1368" s="106" t="s">
        <v>83</v>
      </c>
      <c r="AP1368" s="105">
        <f>_xll.qlInterestRateIndexFixingDate(Currency&amp;"ibor"&amp;Tenor,AQ1368,Trigger)</f>
        <v>48894</v>
      </c>
      <c r="AQ1368" s="105">
        <f>_xll.qlCalendarAdvance(Calendar,AQ1367,AO1368,"f",,Trigger)</f>
        <v>48898</v>
      </c>
      <c r="AR1368" s="105">
        <f>_xll.qlInterestRateIndexMaturity(Currency&amp;"ibor"&amp;Tenor,AQ1368,Trigger)</f>
        <v>48928</v>
      </c>
      <c r="AS1368" s="257">
        <f>_xll.qlIndexFixing($AC$5,AP1368,TRUE,_xll.ohTrigger(Trigger,Trigger1M))</f>
        <v>1.5398477722706083E-2</v>
      </c>
      <c r="AT1368" s="257">
        <f>_xll.qlIndexFixing($AU$1,AP1368,TRUE,_xll.ohTrigger(Trigger,Trigger1M))</f>
        <v>1.4915908452964644E-2</v>
      </c>
    </row>
    <row r="1369" spans="41:46" ht="11.25" customHeight="1" x14ac:dyDescent="0.25">
      <c r="AO1369" s="106" t="s">
        <v>83</v>
      </c>
      <c r="AP1369" s="105">
        <f>_xll.qlInterestRateIndexFixingDate(Currency&amp;"ibor"&amp;Tenor,AQ1369,Trigger)</f>
        <v>48901</v>
      </c>
      <c r="AQ1369" s="105">
        <f>_xll.qlCalendarAdvance(Calendar,AQ1368,AO1369,"f",,Trigger)</f>
        <v>48905</v>
      </c>
      <c r="AR1369" s="105">
        <f>_xll.qlInterestRateIndexMaturity(Currency&amp;"ibor"&amp;Tenor,AQ1369,Trigger)</f>
        <v>48935</v>
      </c>
      <c r="AS1369" s="257">
        <f>_xll.qlIndexFixing($AC$5,AP1369,TRUE,_xll.ohTrigger(Trigger,Trigger1M))</f>
        <v>1.5407144829335806E-2</v>
      </c>
      <c r="AT1369" s="257">
        <f>_xll.qlIndexFixing($AU$1,AP1369,TRUE,_xll.ohTrigger(Trigger,Trigger1M))</f>
        <v>1.4908026915280814E-2</v>
      </c>
    </row>
    <row r="1370" spans="41:46" ht="11.25" customHeight="1" x14ac:dyDescent="0.25">
      <c r="AO1370" s="106" t="s">
        <v>83</v>
      </c>
      <c r="AP1370" s="105">
        <f>_xll.qlInterestRateIndexFixingDate(Currency&amp;"ibor"&amp;Tenor,AQ1370,Trigger)</f>
        <v>48908</v>
      </c>
      <c r="AQ1370" s="105">
        <f>_xll.qlCalendarAdvance(Calendar,AQ1369,AO1370,"f",,Trigger)</f>
        <v>48912</v>
      </c>
      <c r="AR1370" s="105">
        <f>_xll.qlInterestRateIndexMaturity(Currency&amp;"ibor"&amp;Tenor,AQ1370,Trigger)</f>
        <v>48942</v>
      </c>
      <c r="AS1370" s="257">
        <f>_xll.qlIndexFixing($AC$5,AP1370,TRUE,_xll.ohTrigger(Trigger,Trigger1M))</f>
        <v>1.5415811942213864E-2</v>
      </c>
      <c r="AT1370" s="257">
        <f>_xll.qlIndexFixing($AU$1,AP1370,TRUE,_xll.ohTrigger(Trigger,Trigger1M))</f>
        <v>1.4900127421978659E-2</v>
      </c>
    </row>
    <row r="1371" spans="41:46" ht="11.25" customHeight="1" x14ac:dyDescent="0.25">
      <c r="AO1371" s="106" t="s">
        <v>83</v>
      </c>
      <c r="AP1371" s="105">
        <f>_xll.qlInterestRateIndexFixingDate(Currency&amp;"ibor"&amp;Tenor,AQ1371,Trigger)</f>
        <v>48915</v>
      </c>
      <c r="AQ1371" s="105">
        <f>_xll.qlCalendarAdvance(Calendar,AQ1370,AO1371,"f",,Trigger)</f>
        <v>48919</v>
      </c>
      <c r="AR1371" s="105">
        <f>_xll.qlInterestRateIndexMaturity(Currency&amp;"ibor"&amp;Tenor,AQ1371,Trigger)</f>
        <v>48950</v>
      </c>
      <c r="AS1371" s="257">
        <f>_xll.qlIndexFixing($AC$5,AP1371,TRUE,_xll.ohTrigger(Trigger,Trigger1M))</f>
        <v>1.5425428468141777E-2</v>
      </c>
      <c r="AT1371" s="257">
        <f>_xll.qlIndexFixing($AU$1,AP1371,TRUE,_xll.ohTrigger(Trigger,Trigger1M))</f>
        <v>1.489195086651989E-2</v>
      </c>
    </row>
    <row r="1372" spans="41:46" ht="11.25" customHeight="1" x14ac:dyDescent="0.25">
      <c r="AO1372" s="106" t="s">
        <v>83</v>
      </c>
      <c r="AP1372" s="105">
        <f>_xll.qlInterestRateIndexFixingDate(Currency&amp;"ibor"&amp;Tenor,AQ1372,Trigger)</f>
        <v>48922</v>
      </c>
      <c r="AQ1372" s="105">
        <f>_xll.qlCalendarAdvance(Calendar,AQ1371,AO1372,"f",,Trigger)</f>
        <v>48926</v>
      </c>
      <c r="AR1372" s="105">
        <f>_xll.qlInterestRateIndexMaturity(Currency&amp;"ibor"&amp;Tenor,AQ1372,Trigger)</f>
        <v>48957</v>
      </c>
      <c r="AS1372" s="257">
        <f>_xll.qlIndexFixing($AC$5,AP1372,TRUE,_xll.ohTrigger(Trigger,Trigger1M))</f>
        <v>1.5434095965210235E-2</v>
      </c>
      <c r="AT1372" s="257">
        <f>_xll.qlIndexFixing($AU$1,AP1372,TRUE,_xll.ohTrigger(Trigger,Trigger1M))</f>
        <v>1.4884014282732299E-2</v>
      </c>
    </row>
    <row r="1373" spans="41:46" ht="11.25" customHeight="1" x14ac:dyDescent="0.25">
      <c r="AO1373" s="106" t="s">
        <v>83</v>
      </c>
      <c r="AP1373" s="105">
        <f>_xll.qlInterestRateIndexFixingDate(Currency&amp;"ibor"&amp;Tenor,AQ1373,Trigger)</f>
        <v>48929</v>
      </c>
      <c r="AQ1373" s="105">
        <f>_xll.qlCalendarAdvance(Calendar,AQ1372,AO1373,"f",,Trigger)</f>
        <v>48933</v>
      </c>
      <c r="AR1373" s="105">
        <f>_xll.qlInterestRateIndexMaturity(Currency&amp;"ibor"&amp;Tenor,AQ1373,Trigger)</f>
        <v>48964</v>
      </c>
      <c r="AS1373" s="257">
        <f>_xll.qlIndexFixing($AC$5,AP1373,TRUE,_xll.ohTrigger(Trigger,Trigger1M))</f>
        <v>1.5442763468738041E-2</v>
      </c>
      <c r="AT1373" s="257">
        <f>_xll.qlIndexFixing($AU$1,AP1373,TRUE,_xll.ohTrigger(Trigger,Trigger1M))</f>
        <v>1.4876060152518461E-2</v>
      </c>
    </row>
    <row r="1374" spans="41:46" ht="11.25" customHeight="1" x14ac:dyDescent="0.25">
      <c r="AO1374" s="106" t="s">
        <v>83</v>
      </c>
      <c r="AP1374" s="105">
        <f>_xll.qlInterestRateIndexFixingDate(Currency&amp;"ibor"&amp;Tenor,AQ1374,Trigger)</f>
        <v>48935</v>
      </c>
      <c r="AQ1374" s="105">
        <f>_xll.qlCalendarAdvance(Calendar,AQ1373,AO1374,"f",,Trigger)</f>
        <v>48940</v>
      </c>
      <c r="AR1374" s="105">
        <f>_xll.qlInterestRateIndexMaturity(Currency&amp;"ibor"&amp;Tenor,AQ1374,Trigger)</f>
        <v>48971</v>
      </c>
      <c r="AS1374" s="257">
        <f>_xll.qlIndexFixing($AC$5,AP1374,TRUE,_xll.ohTrigger(Trigger,Trigger1M))</f>
        <v>1.5451430978730356E-2</v>
      </c>
      <c r="AT1374" s="257">
        <f>_xll.qlIndexFixing($AU$1,AP1374,TRUE,_xll.ohTrigger(Trigger,Trigger1M))</f>
        <v>1.4868088609291657E-2</v>
      </c>
    </row>
    <row r="1375" spans="41:46" ht="11.25" customHeight="1" x14ac:dyDescent="0.25">
      <c r="AO1375" s="106" t="s">
        <v>83</v>
      </c>
      <c r="AP1375" s="105">
        <f>_xll.qlInterestRateIndexFixingDate(Currency&amp;"ibor"&amp;Tenor,AQ1375,Trigger)</f>
        <v>48943</v>
      </c>
      <c r="AQ1375" s="105">
        <f>_xll.qlCalendarAdvance(Calendar,AQ1374,AO1375,"f",,Trigger)</f>
        <v>48947</v>
      </c>
      <c r="AR1375" s="105">
        <f>_xll.qlInterestRateIndexMaturity(Currency&amp;"ibor"&amp;Tenor,AQ1375,Trigger)</f>
        <v>48978</v>
      </c>
      <c r="AS1375" s="257">
        <f>_xll.qlIndexFixing($AC$5,AP1375,TRUE,_xll.ohTrigger(Trigger,Trigger1M))</f>
        <v>1.5460098495179439E-2</v>
      </c>
      <c r="AT1375" s="257">
        <f>_xll.qlIndexFixing($AU$1,AP1375,TRUE,_xll.ohTrigger(Trigger,Trigger1M))</f>
        <v>1.4860099786465165E-2</v>
      </c>
    </row>
    <row r="1376" spans="41:46" ht="11.25" customHeight="1" x14ac:dyDescent="0.25">
      <c r="AO1376" s="106" t="s">
        <v>83</v>
      </c>
      <c r="AP1376" s="105">
        <f>_xll.qlInterestRateIndexFixingDate(Currency&amp;"ibor"&amp;Tenor,AQ1376,Trigger)</f>
        <v>48950</v>
      </c>
      <c r="AQ1376" s="105">
        <f>_xll.qlCalendarAdvance(Calendar,AQ1375,AO1376,"f",,Trigger)</f>
        <v>48954</v>
      </c>
      <c r="AR1376" s="105">
        <f>_xll.qlInterestRateIndexMaturity(Currency&amp;"ibor"&amp;Tenor,AQ1376,Trigger)</f>
        <v>48985</v>
      </c>
      <c r="AS1376" s="257">
        <f>_xll.qlIndexFixing($AC$5,AP1376,TRUE,_xll.ohTrigger(Trigger,Trigger1M))</f>
        <v>1.5468766018090451E-2</v>
      </c>
      <c r="AT1376" s="257">
        <f>_xll.qlIndexFixing($AU$1,AP1376,TRUE,_xll.ohTrigger(Trigger,Trigger1M))</f>
        <v>1.4852093817449688E-2</v>
      </c>
    </row>
    <row r="1377" spans="41:46" ht="11.25" customHeight="1" x14ac:dyDescent="0.25">
      <c r="AO1377" s="106" t="s">
        <v>83</v>
      </c>
      <c r="AP1377" s="105">
        <f>_xll.qlInterestRateIndexFixingDate(Currency&amp;"ibor"&amp;Tenor,AQ1377,Trigger)</f>
        <v>48957</v>
      </c>
      <c r="AQ1377" s="105">
        <f>_xll.qlCalendarAdvance(Calendar,AQ1376,AO1377,"f",,Trigger)</f>
        <v>48961</v>
      </c>
      <c r="AR1377" s="105">
        <f>_xll.qlInterestRateIndexMaturity(Currency&amp;"ibor"&amp;Tenor,AQ1377,Trigger)</f>
        <v>48992</v>
      </c>
      <c r="AS1377" s="257">
        <f>_xll.qlIndexFixing($AC$5,AP1377,TRUE,_xll.ohTrigger(Trigger,Trigger1M))</f>
        <v>1.5477433547463391E-2</v>
      </c>
      <c r="AT1377" s="257">
        <f>_xll.qlIndexFixing($AU$1,AP1377,TRUE,_xll.ohTrigger(Trigger,Trigger1M))</f>
        <v>1.4844070835650772E-2</v>
      </c>
    </row>
    <row r="1378" spans="41:46" ht="11.25" customHeight="1" x14ac:dyDescent="0.25">
      <c r="AO1378" s="106" t="s">
        <v>83</v>
      </c>
      <c r="AP1378" s="105">
        <f>_xll.qlInterestRateIndexFixingDate(Currency&amp;"ibor"&amp;Tenor,AQ1378,Trigger)</f>
        <v>48964</v>
      </c>
      <c r="AQ1378" s="105">
        <f>_xll.qlCalendarAdvance(Calendar,AQ1377,AO1378,"f",,Trigger)</f>
        <v>48968</v>
      </c>
      <c r="AR1378" s="105">
        <f>_xll.qlInterestRateIndexMaturity(Currency&amp;"ibor"&amp;Tenor,AQ1378,Trigger)</f>
        <v>48999</v>
      </c>
      <c r="AS1378" s="257">
        <f>_xll.qlIndexFixing($AC$5,AP1378,TRUE,_xll.ohTrigger(Trigger,Trigger1M))</f>
        <v>1.5486101083293102E-2</v>
      </c>
      <c r="AT1378" s="257">
        <f>_xll.qlIndexFixing($AU$1,AP1378,TRUE,_xll.ohTrigger(Trigger,Trigger1M))</f>
        <v>1.4836030974486854E-2</v>
      </c>
    </row>
    <row r="1379" spans="41:46" ht="11.25" customHeight="1" x14ac:dyDescent="0.25">
      <c r="AO1379" s="106" t="s">
        <v>83</v>
      </c>
      <c r="AP1379" s="105">
        <f>_xll.qlInterestRateIndexFixingDate(Currency&amp;"ibor"&amp;Tenor,AQ1379,Trigger)</f>
        <v>48971</v>
      </c>
      <c r="AQ1379" s="105">
        <f>_xll.qlCalendarAdvance(Calendar,AQ1378,AO1379,"f",,Trigger)</f>
        <v>48975</v>
      </c>
      <c r="AR1379" s="105">
        <f>_xll.qlInterestRateIndexMaturity(Currency&amp;"ibor"&amp;Tenor,AQ1379,Trigger)</f>
        <v>49003</v>
      </c>
      <c r="AS1379" s="257">
        <f>_xll.qlIndexFixing($AC$5,AP1379,TRUE,_xll.ohTrigger(Trigger,Trigger1M))</f>
        <v>1.5491911655761532E-2</v>
      </c>
      <c r="AT1379" s="257">
        <f>_xll.qlIndexFixing($AU$1,AP1379,TRUE,_xll.ohTrigger(Trigger,Trigger1M))</f>
        <v>1.4828788785318394E-2</v>
      </c>
    </row>
    <row r="1380" spans="41:46" ht="11.25" customHeight="1" x14ac:dyDescent="0.25">
      <c r="AO1380" s="106" t="s">
        <v>83</v>
      </c>
      <c r="AP1380" s="105">
        <f>_xll.qlInterestRateIndexFixingDate(Currency&amp;"ibor"&amp;Tenor,AQ1380,Trigger)</f>
        <v>48978</v>
      </c>
      <c r="AQ1380" s="105">
        <f>_xll.qlCalendarAdvance(Calendar,AQ1379,AO1380,"f",,Trigger)</f>
        <v>48982</v>
      </c>
      <c r="AR1380" s="105">
        <f>_xll.qlInterestRateIndexMaturity(Currency&amp;"ibor"&amp;Tenor,AQ1380,Trigger)</f>
        <v>49010</v>
      </c>
      <c r="AS1380" s="257">
        <f>_xll.qlIndexFixing($AC$5,AP1380,TRUE,_xll.ohTrigger(Trigger,Trigger1M))</f>
        <v>1.5500578084587538E-2</v>
      </c>
      <c r="AT1380" s="257">
        <f>_xll.qlIndexFixing($AU$1,AP1380,TRUE,_xll.ohTrigger(Trigger,Trigger1M))</f>
        <v>1.4820720090460426E-2</v>
      </c>
    </row>
    <row r="1381" spans="41:46" ht="11.25" customHeight="1" x14ac:dyDescent="0.25">
      <c r="AO1381" s="106" t="s">
        <v>83</v>
      </c>
      <c r="AP1381" s="105">
        <f>_xll.qlInterestRateIndexFixingDate(Currency&amp;"ibor"&amp;Tenor,AQ1381,Trigger)</f>
        <v>48985</v>
      </c>
      <c r="AQ1381" s="105">
        <f>_xll.qlCalendarAdvance(Calendar,AQ1380,AO1381,"f",,Trigger)</f>
        <v>48989</v>
      </c>
      <c r="AR1381" s="105">
        <f>_xll.qlInterestRateIndexMaturity(Currency&amp;"ibor"&amp;Tenor,AQ1381,Trigger)</f>
        <v>49017</v>
      </c>
      <c r="AS1381" s="257">
        <f>_xll.qlIndexFixing($AC$5,AP1381,TRUE,_xll.ohTrigger(Trigger,Trigger1M))</f>
        <v>1.550924451925173E-2</v>
      </c>
      <c r="AT1381" s="257">
        <f>_xll.qlIndexFixing($AU$1,AP1381,TRUE,_xll.ohTrigger(Trigger,Trigger1M))</f>
        <v>1.4812634889368934E-2</v>
      </c>
    </row>
    <row r="1382" spans="41:46" ht="11.25" customHeight="1" x14ac:dyDescent="0.25">
      <c r="AO1382" s="106" t="s">
        <v>83</v>
      </c>
      <c r="AP1382" s="105">
        <f>_xll.qlInterestRateIndexFixingDate(Currency&amp;"ibor"&amp;Tenor,AQ1382,Trigger)</f>
        <v>48992</v>
      </c>
      <c r="AQ1382" s="105">
        <f>_xll.qlCalendarAdvance(Calendar,AQ1381,AO1382,"f",,Trigger)</f>
        <v>48996</v>
      </c>
      <c r="AR1382" s="105">
        <f>_xll.qlInterestRateIndexMaturity(Currency&amp;"ibor"&amp;Tenor,AQ1382,Trigger)</f>
        <v>49024</v>
      </c>
      <c r="AS1382" s="257">
        <f>_xll.qlIndexFixing($AC$5,AP1382,TRUE,_xll.ohTrigger(Trigger,Trigger1M))</f>
        <v>1.5517910959745545E-2</v>
      </c>
      <c r="AT1382" s="257">
        <f>_xll.qlIndexFixing($AU$1,AP1382,TRUE,_xll.ohTrigger(Trigger,Trigger1M))</f>
        <v>1.4804533315431507E-2</v>
      </c>
    </row>
    <row r="1383" spans="41:46" ht="11.25" customHeight="1" x14ac:dyDescent="0.25">
      <c r="AO1383" s="106" t="s">
        <v>83</v>
      </c>
      <c r="AP1383" s="105">
        <f>_xll.qlInterestRateIndexFixingDate(Currency&amp;"ibor"&amp;Tenor,AQ1383,Trigger)</f>
        <v>48999</v>
      </c>
      <c r="AQ1383" s="105">
        <f>_xll.qlCalendarAdvance(Calendar,AQ1382,AO1383,"f",,Trigger)</f>
        <v>49003</v>
      </c>
      <c r="AR1383" s="105">
        <f>_xll.qlInterestRateIndexMaturity(Currency&amp;"ibor"&amp;Tenor,AQ1383,Trigger)</f>
        <v>49034</v>
      </c>
      <c r="AS1383" s="257">
        <f>_xll.qlIndexFixing($AC$5,AP1383,TRUE,_xll.ohTrigger(Trigger,Trigger1M))</f>
        <v>1.5529438859362832E-2</v>
      </c>
      <c r="AT1383" s="257">
        <f>_xll.qlIndexFixing($AU$1,AP1383,TRUE,_xll.ohTrigger(Trigger,Trigger1M))</f>
        <v>1.4795583147458486E-2</v>
      </c>
    </row>
    <row r="1384" spans="41:46" ht="11.25" customHeight="1" x14ac:dyDescent="0.25">
      <c r="AO1384" s="106" t="s">
        <v>83</v>
      </c>
      <c r="AP1384" s="105">
        <f>_xll.qlInterestRateIndexFixingDate(Currency&amp;"ibor"&amp;Tenor,AQ1384,Trigger)</f>
        <v>49006</v>
      </c>
      <c r="AQ1384" s="105">
        <f>_xll.qlCalendarAdvance(Calendar,AQ1383,AO1384,"f",,Trigger)</f>
        <v>49010</v>
      </c>
      <c r="AR1384" s="105">
        <f>_xll.qlInterestRateIndexMaturity(Currency&amp;"ibor"&amp;Tenor,AQ1384,Trigger)</f>
        <v>49045</v>
      </c>
      <c r="AS1384" s="257">
        <f>_xll.qlIndexFixing($AC$5,AP1384,TRUE,_xll.ohTrigger(Trigger,Trigger1M))</f>
        <v>1.5541924084722578E-2</v>
      </c>
      <c r="AT1384" s="257">
        <f>_xll.qlIndexFixing($AU$1,AP1384,TRUE,_xll.ohTrigger(Trigger,Trigger1M))</f>
        <v>1.4786327059372186E-2</v>
      </c>
    </row>
    <row r="1385" spans="41:46" ht="11.25" customHeight="1" x14ac:dyDescent="0.25">
      <c r="AO1385" s="106" t="s">
        <v>83</v>
      </c>
      <c r="AP1385" s="105">
        <f>_xll.qlInterestRateIndexFixingDate(Currency&amp;"ibor"&amp;Tenor,AQ1385,Trigger)</f>
        <v>49013</v>
      </c>
      <c r="AQ1385" s="105">
        <f>_xll.qlCalendarAdvance(Calendar,AQ1384,AO1385,"f",,Trigger)</f>
        <v>49017</v>
      </c>
      <c r="AR1385" s="105">
        <f>_xll.qlInterestRateIndexMaturity(Currency&amp;"ibor"&amp;Tenor,AQ1385,Trigger)</f>
        <v>49048</v>
      </c>
      <c r="AS1385" s="257">
        <f>_xll.qlIndexFixing($AC$5,AP1385,TRUE,_xll.ohTrigger(Trigger,Trigger1M))</f>
        <v>1.5546774015014421E-2</v>
      </c>
      <c r="AT1385" s="257">
        <f>_xll.qlIndexFixing($AU$1,AP1385,TRUE,_xll.ohTrigger(Trigger,Trigger1M))</f>
        <v>1.4779290530388811E-2</v>
      </c>
    </row>
    <row r="1386" spans="41:46" ht="11.25" customHeight="1" x14ac:dyDescent="0.25">
      <c r="AO1386" s="106" t="s">
        <v>83</v>
      </c>
      <c r="AP1386" s="105">
        <f>_xll.qlInterestRateIndexFixingDate(Currency&amp;"ibor"&amp;Tenor,AQ1386,Trigger)</f>
        <v>49020</v>
      </c>
      <c r="AQ1386" s="105">
        <f>_xll.qlCalendarAdvance(Calendar,AQ1385,AO1386,"f",,Trigger)</f>
        <v>49024</v>
      </c>
      <c r="AR1386" s="105">
        <f>_xll.qlInterestRateIndexMaturity(Currency&amp;"ibor"&amp;Tenor,AQ1386,Trigger)</f>
        <v>49055</v>
      </c>
      <c r="AS1386" s="257">
        <f>_xll.qlIndexFixing($AC$5,AP1386,TRUE,_xll.ohTrigger(Trigger,Trigger1M))</f>
        <v>1.5555441602531818E-2</v>
      </c>
      <c r="AT1386" s="257">
        <f>_xll.qlIndexFixing($AU$1,AP1386,TRUE,_xll.ohTrigger(Trigger,Trigger1M))</f>
        <v>1.4771120437005047E-2</v>
      </c>
    </row>
    <row r="1387" spans="41:46" ht="11.25" customHeight="1" x14ac:dyDescent="0.25">
      <c r="AO1387" s="106" t="s">
        <v>83</v>
      </c>
      <c r="AP1387" s="105">
        <f>_xll.qlInterestRateIndexFixingDate(Currency&amp;"ibor"&amp;Tenor,AQ1387,Trigger)</f>
        <v>49027</v>
      </c>
      <c r="AQ1387" s="105">
        <f>_xll.qlCalendarAdvance(Calendar,AQ1386,AO1387,"f",,Trigger)</f>
        <v>49031</v>
      </c>
      <c r="AR1387" s="105">
        <f>_xll.qlInterestRateIndexMaturity(Currency&amp;"ibor"&amp;Tenor,AQ1387,Trigger)</f>
        <v>49062</v>
      </c>
      <c r="AS1387" s="257">
        <f>_xll.qlIndexFixing($AC$5,AP1387,TRUE,_xll.ohTrigger(Trigger,Trigger1M))</f>
        <v>1.5564109196508564E-2</v>
      </c>
      <c r="AT1387" s="257">
        <f>_xll.qlIndexFixing($AU$1,AP1387,TRUE,_xll.ohTrigger(Trigger,Trigger1M))</f>
        <v>1.4762934664929388E-2</v>
      </c>
    </row>
    <row r="1388" spans="41:46" ht="11.25" customHeight="1" x14ac:dyDescent="0.25">
      <c r="AO1388" s="106" t="s">
        <v>83</v>
      </c>
      <c r="AP1388" s="105">
        <f>_xll.qlInterestRateIndexFixingDate(Currency&amp;"ibor"&amp;Tenor,AQ1388,Trigger)</f>
        <v>49034</v>
      </c>
      <c r="AQ1388" s="105">
        <f>_xll.qlCalendarAdvance(Calendar,AQ1387,AO1388,"f",,Trigger)</f>
        <v>49038</v>
      </c>
      <c r="AR1388" s="105">
        <f>_xll.qlInterestRateIndexMaturity(Currency&amp;"ibor"&amp;Tenor,AQ1388,Trigger)</f>
        <v>49068</v>
      </c>
      <c r="AS1388" s="257">
        <f>_xll.qlIndexFixing($AC$5,AP1388,TRUE,_xll.ohTrigger(Trigger,Trigger1M))</f>
        <v>1.5571821043129042E-2</v>
      </c>
      <c r="AT1388" s="257">
        <f>_xll.qlIndexFixing($AU$1,AP1388,TRUE,_xll.ohTrigger(Trigger,Trigger1M))</f>
        <v>1.475501821281E-2</v>
      </c>
    </row>
    <row r="1389" spans="41:46" ht="11.25" customHeight="1" x14ac:dyDescent="0.25">
      <c r="AO1389" s="106" t="s">
        <v>83</v>
      </c>
      <c r="AP1389" s="105">
        <f>_xll.qlInterestRateIndexFixingDate(Currency&amp;"ibor"&amp;Tenor,AQ1389,Trigger)</f>
        <v>49039</v>
      </c>
      <c r="AQ1389" s="105">
        <f>_xll.qlCalendarAdvance(Calendar,AQ1388,AO1389,"f",,Trigger)</f>
        <v>49045</v>
      </c>
      <c r="AR1389" s="105">
        <f>_xll.qlInterestRateIndexMaturity(Currency&amp;"ibor"&amp;Tenor,AQ1389,Trigger)</f>
        <v>49075</v>
      </c>
      <c r="AS1389" s="257">
        <f>_xll.qlIndexFixing($AC$5,AP1389,TRUE,_xll.ohTrigger(Trigger,Trigger1M))</f>
        <v>1.5580488274794746E-2</v>
      </c>
      <c r="AT1389" s="257">
        <f>_xll.qlIndexFixing($AU$1,AP1389,TRUE,_xll.ohTrigger(Trigger,Trigger1M))</f>
        <v>1.4746802909500367E-2</v>
      </c>
    </row>
    <row r="1390" spans="41:46" ht="11.25" customHeight="1" x14ac:dyDescent="0.25">
      <c r="AO1390" s="106" t="s">
        <v>83</v>
      </c>
      <c r="AP1390" s="105">
        <f>_xll.qlInterestRateIndexFixingDate(Currency&amp;"ibor"&amp;Tenor,AQ1390,Trigger)</f>
        <v>49048</v>
      </c>
      <c r="AQ1390" s="105">
        <f>_xll.qlCalendarAdvance(Calendar,AQ1389,AO1390,"f",,Trigger)</f>
        <v>49052</v>
      </c>
      <c r="AR1390" s="105">
        <f>_xll.qlInterestRateIndexMaturity(Currency&amp;"ibor"&amp;Tenor,AQ1390,Trigger)</f>
        <v>49082</v>
      </c>
      <c r="AS1390" s="257">
        <f>_xll.qlIndexFixing($AC$5,AP1390,TRUE,_xll.ohTrigger(Trigger,Trigger1M))</f>
        <v>1.5589155512714115E-2</v>
      </c>
      <c r="AT1390" s="257">
        <f>_xll.qlIndexFixing($AU$1,AP1390,TRUE,_xll.ohTrigger(Trigger,Trigger1M))</f>
        <v>1.4738572318632848E-2</v>
      </c>
    </row>
    <row r="1391" spans="41:46" ht="11.25" customHeight="1" x14ac:dyDescent="0.25">
      <c r="AO1391" s="106" t="s">
        <v>83</v>
      </c>
      <c r="AP1391" s="105">
        <f>_xll.qlInterestRateIndexFixingDate(Currency&amp;"ibor"&amp;Tenor,AQ1391,Trigger)</f>
        <v>49055</v>
      </c>
      <c r="AQ1391" s="105">
        <f>_xll.qlCalendarAdvance(Calendar,AQ1390,AO1391,"f",,Trigger)</f>
        <v>49059</v>
      </c>
      <c r="AR1391" s="105">
        <f>_xll.qlInterestRateIndexMaturity(Currency&amp;"ibor"&amp;Tenor,AQ1391,Trigger)</f>
        <v>49089</v>
      </c>
      <c r="AS1391" s="257">
        <f>_xll.qlIndexFixing($AC$5,AP1391,TRUE,_xll.ohTrigger(Trigger,Trigger1M))</f>
        <v>1.5597822756884483E-2</v>
      </c>
      <c r="AT1391" s="257">
        <f>_xll.qlIndexFixing($AU$1,AP1391,TRUE,_xll.ohTrigger(Trigger,Trigger1M))</f>
        <v>1.4730326573604735E-2</v>
      </c>
    </row>
    <row r="1392" spans="41:46" ht="11.25" customHeight="1" x14ac:dyDescent="0.25">
      <c r="AO1392" s="106" t="s">
        <v>83</v>
      </c>
      <c r="AP1392" s="105">
        <f>_xll.qlInterestRateIndexFixingDate(Currency&amp;"ibor"&amp;Tenor,AQ1392,Trigger)</f>
        <v>49061</v>
      </c>
      <c r="AQ1392" s="105">
        <f>_xll.qlCalendarAdvance(Calendar,AQ1391,AO1392,"f",,Trigger)</f>
        <v>49066</v>
      </c>
      <c r="AR1392" s="105">
        <f>_xll.qlInterestRateIndexMaturity(Currency&amp;"ibor"&amp;Tenor,AQ1392,Trigger)</f>
        <v>49097</v>
      </c>
      <c r="AS1392" s="257">
        <f>_xll.qlIndexFixing($AC$5,AP1392,TRUE,_xll.ohTrigger(Trigger,Trigger1M))</f>
        <v>1.5607447263305738E-2</v>
      </c>
      <c r="AT1392" s="257">
        <f>_xll.qlIndexFixing($AU$1,AP1392,TRUE,_xll.ohTrigger(Trigger,Trigger1M))</f>
        <v>1.4721775293446695E-2</v>
      </c>
    </row>
    <row r="1393" spans="41:46" ht="11.25" customHeight="1" x14ac:dyDescent="0.25">
      <c r="AO1393" s="106" t="s">
        <v>83</v>
      </c>
      <c r="AP1393" s="105">
        <f>_xll.qlInterestRateIndexFixingDate(Currency&amp;"ibor"&amp;Tenor,AQ1393,Trigger)</f>
        <v>49069</v>
      </c>
      <c r="AQ1393" s="105">
        <f>_xll.qlCalendarAdvance(Calendar,AQ1392,AO1393,"f",,Trigger)</f>
        <v>49073</v>
      </c>
      <c r="AR1393" s="105">
        <f>_xll.qlInterestRateIndexMaturity(Currency&amp;"ibor"&amp;Tenor,AQ1393,Trigger)</f>
        <v>49104</v>
      </c>
      <c r="AS1393" s="257">
        <f>_xll.qlIndexFixing($AC$5,AP1393,TRUE,_xll.ohTrigger(Trigger,Trigger1M))</f>
        <v>1.5413468978518636E-2</v>
      </c>
      <c r="AT1393" s="257">
        <f>_xll.qlIndexFixing($AU$1,AP1393,TRUE,_xll.ohTrigger(Trigger,Trigger1M))</f>
        <v>1.4713498250769636E-2</v>
      </c>
    </row>
    <row r="1394" spans="41:46" ht="11.25" customHeight="1" x14ac:dyDescent="0.25">
      <c r="AO1394" s="106" t="s">
        <v>83</v>
      </c>
      <c r="AP1394" s="105">
        <f>_xll.qlInterestRateIndexFixingDate(Currency&amp;"ibor"&amp;Tenor,AQ1394,Trigger)</f>
        <v>49076</v>
      </c>
      <c r="AQ1394" s="105">
        <f>_xll.qlCalendarAdvance(Calendar,AQ1393,AO1394,"f",,Trigger)</f>
        <v>49080</v>
      </c>
      <c r="AR1394" s="105">
        <f>_xll.qlInterestRateIndexMaturity(Currency&amp;"ibor"&amp;Tenor,AQ1394,Trigger)</f>
        <v>49111</v>
      </c>
      <c r="AS1394" s="257">
        <f>_xll.qlIndexFixing($AC$5,AP1394,TRUE,_xll.ohTrigger(Trigger,Trigger1M))</f>
        <v>1.5219085791031777E-2</v>
      </c>
      <c r="AT1394" s="257">
        <f>_xll.qlIndexFixing($AU$1,AP1394,TRUE,_xll.ohTrigger(Trigger,Trigger1M))</f>
        <v>1.4705206463252391E-2</v>
      </c>
    </row>
    <row r="1395" spans="41:46" ht="11.25" customHeight="1" x14ac:dyDescent="0.25">
      <c r="AO1395" s="106" t="s">
        <v>83</v>
      </c>
      <c r="AP1395" s="105">
        <f>_xll.qlInterestRateIndexFixingDate(Currency&amp;"ibor"&amp;Tenor,AQ1395,Trigger)</f>
        <v>49083</v>
      </c>
      <c r="AQ1395" s="105">
        <f>_xll.qlCalendarAdvance(Calendar,AQ1394,AO1395,"f",,Trigger)</f>
        <v>49087</v>
      </c>
      <c r="AR1395" s="105">
        <f>_xll.qlInterestRateIndexMaturity(Currency&amp;"ibor"&amp;Tenor,AQ1395,Trigger)</f>
        <v>49118</v>
      </c>
      <c r="AS1395" s="257">
        <f>_xll.qlIndexFixing($AC$5,AP1395,TRUE,_xll.ohTrigger(Trigger,Trigger1M))</f>
        <v>1.5024297721257223E-2</v>
      </c>
      <c r="AT1395" s="257">
        <f>_xll.qlIndexFixing($AU$1,AP1395,TRUE,_xll.ohTrigger(Trigger,Trigger1M))</f>
        <v>1.4696900064290188E-2</v>
      </c>
    </row>
    <row r="1396" spans="41:46" ht="11.25" customHeight="1" x14ac:dyDescent="0.25">
      <c r="AO1396" s="106" t="s">
        <v>83</v>
      </c>
      <c r="AP1396" s="105">
        <f>_xll.qlInterestRateIndexFixingDate(Currency&amp;"ibor"&amp;Tenor,AQ1396,Trigger)</f>
        <v>49090</v>
      </c>
      <c r="AQ1396" s="105">
        <f>_xll.qlCalendarAdvance(Calendar,AQ1395,AO1396,"f",,Trigger)</f>
        <v>49094</v>
      </c>
      <c r="AR1396" s="105">
        <f>_xll.qlInterestRateIndexMaturity(Currency&amp;"ibor"&amp;Tenor,AQ1396,Trigger)</f>
        <v>49125</v>
      </c>
      <c r="AS1396" s="257">
        <f>_xll.qlIndexFixing($AC$5,AP1396,TRUE,_xll.ohTrigger(Trigger,Trigger1M))</f>
        <v>1.4829104789650866E-2</v>
      </c>
      <c r="AT1396" s="257">
        <f>_xll.qlIndexFixing($AU$1,AP1396,TRUE,_xll.ohTrigger(Trigger,Trigger1M))</f>
        <v>1.4688579187293729E-2</v>
      </c>
    </row>
    <row r="1397" spans="41:46" ht="11.25" customHeight="1" x14ac:dyDescent="0.25">
      <c r="AO1397" s="106" t="s">
        <v>83</v>
      </c>
      <c r="AP1397" s="105">
        <f>_xll.qlInterestRateIndexFixingDate(Currency&amp;"ibor"&amp;Tenor,AQ1397,Trigger)</f>
        <v>49097</v>
      </c>
      <c r="AQ1397" s="105">
        <f>_xll.qlCalendarAdvance(Calendar,AQ1396,AO1397,"f",,Trigger)</f>
        <v>49101</v>
      </c>
      <c r="AR1397" s="105">
        <f>_xll.qlInterestRateIndexMaturity(Currency&amp;"ibor"&amp;Tenor,AQ1397,Trigger)</f>
        <v>49131</v>
      </c>
      <c r="AS1397" s="257">
        <f>_xll.qlIndexFixing($AC$5,AP1397,TRUE,_xll.ohTrigger(Trigger,Trigger1M))</f>
        <v>1.4748454552168333E-2</v>
      </c>
      <c r="AT1397" s="257">
        <f>_xll.qlIndexFixing($AU$1,AP1397,TRUE,_xll.ohTrigger(Trigger,Trigger1M))</f>
        <v>1.4680541336421271E-2</v>
      </c>
    </row>
    <row r="1398" spans="41:46" ht="11.25" customHeight="1" x14ac:dyDescent="0.25">
      <c r="AO1398" s="106" t="s">
        <v>83</v>
      </c>
      <c r="AP1398" s="105">
        <f>_xll.qlInterestRateIndexFixingDate(Currency&amp;"ibor"&amp;Tenor,AQ1398,Trigger)</f>
        <v>49104</v>
      </c>
      <c r="AQ1398" s="105">
        <f>_xll.qlCalendarAdvance(Calendar,AQ1397,AO1398,"f",,Trigger)</f>
        <v>49108</v>
      </c>
      <c r="AR1398" s="105">
        <f>_xll.qlInterestRateIndexMaturity(Currency&amp;"ibor"&amp;Tenor,AQ1398,Trigger)</f>
        <v>49138</v>
      </c>
      <c r="AS1398" s="257">
        <f>_xll.qlIndexFixing($AC$5,AP1398,TRUE,_xll.ohTrigger(Trigger,Trigger1M))</f>
        <v>1.4755313865360442E-2</v>
      </c>
      <c r="AT1398" s="257">
        <f>_xll.qlIndexFixing($AU$1,AP1398,TRUE,_xll.ohTrigger(Trigger,Trigger1M))</f>
        <v>1.4672193247441179E-2</v>
      </c>
    </row>
    <row r="1399" spans="41:46" ht="11.25" customHeight="1" x14ac:dyDescent="0.25">
      <c r="AO1399" s="106" t="s">
        <v>83</v>
      </c>
      <c r="AP1399" s="105">
        <f>_xll.qlInterestRateIndexFixingDate(Currency&amp;"ibor"&amp;Tenor,AQ1399,Trigger)</f>
        <v>49111</v>
      </c>
      <c r="AQ1399" s="105">
        <f>_xll.qlCalendarAdvance(Calendar,AQ1398,AO1399,"f",,Trigger)</f>
        <v>49115</v>
      </c>
      <c r="AR1399" s="105">
        <f>_xll.qlInterestRateIndexMaturity(Currency&amp;"ibor"&amp;Tenor,AQ1399,Trigger)</f>
        <v>49145</v>
      </c>
      <c r="AS1399" s="257">
        <f>_xll.qlIndexFixing($AC$5,AP1399,TRUE,_xll.ohTrigger(Trigger,Trigger1M))</f>
        <v>1.4762173182466753E-2</v>
      </c>
      <c r="AT1399" s="257">
        <f>_xll.qlIndexFixing($AU$1,AP1399,TRUE,_xll.ohTrigger(Trigger,Trigger1M))</f>
        <v>1.4663831071489497E-2</v>
      </c>
    </row>
    <row r="1400" spans="41:46" ht="11.25" customHeight="1" x14ac:dyDescent="0.25">
      <c r="AO1400" s="106" t="s">
        <v>83</v>
      </c>
      <c r="AP1400" s="105">
        <f>_xll.qlInterestRateIndexFixingDate(Currency&amp;"ibor"&amp;Tenor,AQ1400,Trigger)</f>
        <v>49118</v>
      </c>
      <c r="AQ1400" s="105">
        <f>_xll.qlCalendarAdvance(Calendar,AQ1399,AO1400,"f",,Trigger)</f>
        <v>49122</v>
      </c>
      <c r="AR1400" s="105">
        <f>_xll.qlInterestRateIndexMaturity(Currency&amp;"ibor"&amp;Tenor,AQ1400,Trigger)</f>
        <v>49152</v>
      </c>
      <c r="AS1400" s="257">
        <f>_xll.qlIndexFixing($AC$5,AP1400,TRUE,_xll.ohTrigger(Trigger,Trigger1M))</f>
        <v>1.4769032503489932E-2</v>
      </c>
      <c r="AT1400" s="257">
        <f>_xll.qlIndexFixing($AU$1,AP1400,TRUE,_xll.ohTrigger(Trigger,Trigger1M))</f>
        <v>1.4655454941960855E-2</v>
      </c>
    </row>
    <row r="1401" spans="41:46" ht="11.25" customHeight="1" x14ac:dyDescent="0.25">
      <c r="AO1401" s="106" t="s">
        <v>83</v>
      </c>
      <c r="AP1401" s="105">
        <f>_xll.qlInterestRateIndexFixingDate(Currency&amp;"ibor"&amp;Tenor,AQ1401,Trigger)</f>
        <v>49125</v>
      </c>
      <c r="AQ1401" s="105">
        <f>_xll.qlCalendarAdvance(Calendar,AQ1400,AO1401,"f",,Trigger)</f>
        <v>49129</v>
      </c>
      <c r="AR1401" s="105">
        <f>_xll.qlInterestRateIndexMaturity(Currency&amp;"ibor"&amp;Tenor,AQ1401,Trigger)</f>
        <v>49160</v>
      </c>
      <c r="AS1401" s="257">
        <f>_xll.qlIndexFixing($AC$5,AP1401,TRUE,_xll.ohTrigger(Trigger,Trigger1M))</f>
        <v>1.4776684912136039E-2</v>
      </c>
      <c r="AT1401" s="257">
        <f>_xll.qlIndexFixing($AU$1,AP1401,TRUE,_xll.ohTrigger(Trigger,Trigger1M))</f>
        <v>1.4646762300909158E-2</v>
      </c>
    </row>
    <row r="1402" spans="41:46" ht="11.25" customHeight="1" x14ac:dyDescent="0.25">
      <c r="AO1402" s="106" t="s">
        <v>83</v>
      </c>
      <c r="AP1402" s="105">
        <f>_xll.qlInterestRateIndexFixingDate(Currency&amp;"ibor"&amp;Tenor,AQ1402,Trigger)</f>
        <v>49132</v>
      </c>
      <c r="AQ1402" s="105">
        <f>_xll.qlCalendarAdvance(Calendar,AQ1401,AO1402,"f",,Trigger)</f>
        <v>49136</v>
      </c>
      <c r="AR1402" s="105">
        <f>_xll.qlInterestRateIndexMaturity(Currency&amp;"ibor"&amp;Tenor,AQ1402,Trigger)</f>
        <v>49167</v>
      </c>
      <c r="AS1402" s="257">
        <f>_xll.qlIndexFixing($AC$5,AP1402,TRUE,_xll.ohTrigger(Trigger,Trigger1M))</f>
        <v>1.4783544522713663E-2</v>
      </c>
      <c r="AT1402" s="257">
        <f>_xll.qlIndexFixing($AU$1,AP1402,TRUE,_xll.ohTrigger(Trigger,Trigger1M))</f>
        <v>1.463835735717719E-2</v>
      </c>
    </row>
    <row r="1403" spans="41:46" ht="11.25" customHeight="1" x14ac:dyDescent="0.25">
      <c r="AO1403" s="106" t="s">
        <v>83</v>
      </c>
      <c r="AP1403" s="105">
        <f>_xll.qlInterestRateIndexFixingDate(Currency&amp;"ibor"&amp;Tenor,AQ1403,Trigger)</f>
        <v>49139</v>
      </c>
      <c r="AQ1403" s="105">
        <f>_xll.qlCalendarAdvance(Calendar,AQ1402,AO1403,"f",,Trigger)</f>
        <v>49143</v>
      </c>
      <c r="AR1403" s="105">
        <f>_xll.qlInterestRateIndexMaturity(Currency&amp;"ibor"&amp;Tenor,AQ1403,Trigger)</f>
        <v>49174</v>
      </c>
      <c r="AS1403" s="257">
        <f>_xll.qlIndexFixing($AC$5,AP1403,TRUE,_xll.ohTrigger(Trigger,Trigger1M))</f>
        <v>1.4790404137339661E-2</v>
      </c>
      <c r="AT1403" s="257">
        <f>_xll.qlIndexFixing($AU$1,AP1403,TRUE,_xll.ohTrigger(Trigger,Trigger1M))</f>
        <v>1.4629938869229153E-2</v>
      </c>
    </row>
    <row r="1404" spans="41:46" ht="11.25" customHeight="1" x14ac:dyDescent="0.25">
      <c r="AO1404" s="106" t="s">
        <v>83</v>
      </c>
      <c r="AP1404" s="105">
        <f>_xll.qlInterestRateIndexFixingDate(Currency&amp;"ibor"&amp;Tenor,AQ1404,Trigger)</f>
        <v>49146</v>
      </c>
      <c r="AQ1404" s="105">
        <f>_xll.qlCalendarAdvance(Calendar,AQ1403,AO1404,"f",,Trigger)</f>
        <v>49150</v>
      </c>
      <c r="AR1404" s="105">
        <f>_xll.qlInterestRateIndexMaturity(Currency&amp;"ibor"&amp;Tenor,AQ1404,Trigger)</f>
        <v>49181</v>
      </c>
      <c r="AS1404" s="257">
        <f>_xll.qlIndexFixing($AC$5,AP1404,TRUE,_xll.ohTrigger(Trigger,Trigger1M))</f>
        <v>1.4797263756011455E-2</v>
      </c>
      <c r="AT1404" s="257">
        <f>_xll.qlIndexFixing($AU$1,AP1404,TRUE,_xll.ohTrigger(Trigger,Trigger1M))</f>
        <v>1.4621506970475746E-2</v>
      </c>
    </row>
    <row r="1405" spans="41:46" ht="11.25" customHeight="1" x14ac:dyDescent="0.25">
      <c r="AO1405" s="106" t="s">
        <v>83</v>
      </c>
      <c r="AP1405" s="105">
        <f>_xll.qlInterestRateIndexFixingDate(Currency&amp;"ibor"&amp;Tenor,AQ1405,Trigger)</f>
        <v>49153</v>
      </c>
      <c r="AQ1405" s="105">
        <f>_xll.qlCalendarAdvance(Calendar,AQ1404,AO1405,"f",,Trigger)</f>
        <v>49157</v>
      </c>
      <c r="AR1405" s="105">
        <f>_xll.qlInterestRateIndexMaturity(Currency&amp;"ibor"&amp;Tenor,AQ1405,Trigger)</f>
        <v>49188</v>
      </c>
      <c r="AS1405" s="257">
        <f>_xll.qlIndexFixing($AC$5,AP1405,TRUE,_xll.ohTrigger(Trigger,Trigger1M))</f>
        <v>1.4804123378729044E-2</v>
      </c>
      <c r="AT1405" s="257">
        <f>_xll.qlIndexFixing($AU$1,AP1405,TRUE,_xll.ohTrigger(Trigger,Trigger1M))</f>
        <v>1.461306179430962E-2</v>
      </c>
    </row>
    <row r="1406" spans="41:46" ht="11.25" customHeight="1" x14ac:dyDescent="0.25">
      <c r="AO1406" s="106" t="s">
        <v>83</v>
      </c>
      <c r="AP1406" s="105">
        <f>_xll.qlInterestRateIndexFixingDate(Currency&amp;"ibor"&amp;Tenor,AQ1406,Trigger)</f>
        <v>49160</v>
      </c>
      <c r="AQ1406" s="105">
        <f>_xll.qlCalendarAdvance(Calendar,AQ1405,AO1406,"f",,Trigger)</f>
        <v>49164</v>
      </c>
      <c r="AR1406" s="105">
        <f>_xll.qlInterestRateIndexMaturity(Currency&amp;"ibor"&amp;Tenor,AQ1406,Trigger)</f>
        <v>49195</v>
      </c>
      <c r="AS1406" s="257">
        <f>_xll.qlIndexFixing($AC$5,AP1406,TRUE,_xll.ohTrigger(Trigger,Trigger1M))</f>
        <v>1.4810983005492429E-2</v>
      </c>
      <c r="AT1406" s="257">
        <f>_xll.qlIndexFixing($AU$1,AP1406,TRUE,_xll.ohTrigger(Trigger,Trigger1M))</f>
        <v>1.4604603474136323E-2</v>
      </c>
    </row>
    <row r="1407" spans="41:46" ht="11.25" customHeight="1" x14ac:dyDescent="0.25">
      <c r="AO1407" s="106" t="s">
        <v>83</v>
      </c>
      <c r="AP1407" s="105">
        <f>_xll.qlInterestRateIndexFixingDate(Currency&amp;"ibor"&amp;Tenor,AQ1407,Trigger)</f>
        <v>49167</v>
      </c>
      <c r="AQ1407" s="105">
        <f>_xll.qlCalendarAdvance(Calendar,AQ1406,AO1407,"f",,Trigger)</f>
        <v>49171</v>
      </c>
      <c r="AR1407" s="105">
        <f>_xll.qlInterestRateIndexMaturity(Currency&amp;"ibor"&amp;Tenor,AQ1407,Trigger)</f>
        <v>49202</v>
      </c>
      <c r="AS1407" s="257">
        <f>_xll.qlIndexFixing($AC$5,AP1407,TRUE,_xll.ohTrigger(Trigger,Trigger1M))</f>
        <v>1.481784263630161E-2</v>
      </c>
      <c r="AT1407" s="257">
        <f>_xll.qlIndexFixing($AU$1,AP1407,TRUE,_xll.ohTrigger(Trigger,Trigger1M))</f>
        <v>1.4596132143358817E-2</v>
      </c>
    </row>
    <row r="1408" spans="41:46" ht="11.25" customHeight="1" x14ac:dyDescent="0.25">
      <c r="AO1408" s="106" t="s">
        <v>83</v>
      </c>
      <c r="AP1408" s="105">
        <f>_xll.qlInterestRateIndexFixingDate(Currency&amp;"ibor"&amp;Tenor,AQ1408,Trigger)</f>
        <v>49174</v>
      </c>
      <c r="AQ1408" s="105">
        <f>_xll.qlCalendarAdvance(Calendar,AQ1407,AO1408,"f",,Trigger)</f>
        <v>49178</v>
      </c>
      <c r="AR1408" s="105">
        <f>_xll.qlInterestRateIndexMaturity(Currency&amp;"ibor"&amp;Tenor,AQ1408,Trigger)</f>
        <v>49209</v>
      </c>
      <c r="AS1408" s="257">
        <f>_xll.qlIndexFixing($AC$5,AP1408,TRUE,_xll.ohTrigger(Trigger,Trigger1M))</f>
        <v>1.4824702271161744E-2</v>
      </c>
      <c r="AT1408" s="257">
        <f>_xll.qlIndexFixing($AU$1,AP1408,TRUE,_xll.ohTrigger(Trigger,Trigger1M))</f>
        <v>1.4587647935377493E-2</v>
      </c>
    </row>
    <row r="1409" spans="41:46" ht="11.25" customHeight="1" x14ac:dyDescent="0.25">
      <c r="AO1409" s="106" t="s">
        <v>83</v>
      </c>
      <c r="AP1409" s="105">
        <f>_xll.qlInterestRateIndexFixingDate(Currency&amp;"ibor"&amp;Tenor,AQ1409,Trigger)</f>
        <v>49181</v>
      </c>
      <c r="AQ1409" s="105">
        <f>_xll.qlCalendarAdvance(Calendar,AQ1408,AO1409,"f",,Trigger)</f>
        <v>49185</v>
      </c>
      <c r="AR1409" s="105">
        <f>_xll.qlInterestRateIndexMaturity(Currency&amp;"ibor"&amp;Tenor,AQ1409,Trigger)</f>
        <v>49216</v>
      </c>
      <c r="AS1409" s="257">
        <f>_xll.qlIndexFixing($AC$5,AP1409,TRUE,_xll.ohTrigger(Trigger,Trigger1M))</f>
        <v>1.4831561910065098E-2</v>
      </c>
      <c r="AT1409" s="257">
        <f>_xll.qlIndexFixing($AU$1,AP1409,TRUE,_xll.ohTrigger(Trigger,Trigger1M))</f>
        <v>1.457915098358758E-2</v>
      </c>
    </row>
    <row r="1410" spans="41:46" ht="11.25" customHeight="1" x14ac:dyDescent="0.25">
      <c r="AO1410" s="106" t="s">
        <v>83</v>
      </c>
      <c r="AP1410" s="105">
        <f>_xll.qlInterestRateIndexFixingDate(Currency&amp;"ibor"&amp;Tenor,AQ1410,Trigger)</f>
        <v>49188</v>
      </c>
      <c r="AQ1410" s="105">
        <f>_xll.qlCalendarAdvance(Calendar,AQ1409,AO1410,"f",,Trigger)</f>
        <v>49192</v>
      </c>
      <c r="AR1410" s="105">
        <f>_xll.qlInterestRateIndexMaturity(Currency&amp;"ibor"&amp;Tenor,AQ1410,Trigger)</f>
        <v>49222</v>
      </c>
      <c r="AS1410" s="257">
        <f>_xll.qlIndexFixing($AC$5,AP1410,TRUE,_xll.ohTrigger(Trigger,Trigger1M))</f>
        <v>1.4837625929106757E-2</v>
      </c>
      <c r="AT1410" s="257">
        <f>_xll.qlIndexFixing($AU$1,AP1410,TRUE,_xll.ohTrigger(Trigger,Trigger1M))</f>
        <v>1.4570955547122288E-2</v>
      </c>
    </row>
    <row r="1411" spans="41:46" ht="11.25" customHeight="1" x14ac:dyDescent="0.25">
      <c r="AO1411" s="106" t="s">
        <v>83</v>
      </c>
      <c r="AP1411" s="105">
        <f>_xll.qlInterestRateIndexFixingDate(Currency&amp;"ibor"&amp;Tenor,AQ1411,Trigger)</f>
        <v>49195</v>
      </c>
      <c r="AQ1411" s="105">
        <f>_xll.qlCalendarAdvance(Calendar,AQ1410,AO1411,"f",,Trigger)</f>
        <v>49199</v>
      </c>
      <c r="AR1411" s="105">
        <f>_xll.qlInterestRateIndexMaturity(Currency&amp;"ibor"&amp;Tenor,AQ1411,Trigger)</f>
        <v>49229</v>
      </c>
      <c r="AS1411" s="257">
        <f>_xll.qlIndexFixing($AC$5,AP1411,TRUE,_xll.ohTrigger(Trigger,Trigger1M))</f>
        <v>1.4844485293207477E-2</v>
      </c>
      <c r="AT1411" s="257">
        <f>_xll.qlIndexFixing($AU$1,AP1411,TRUE,_xll.ohTrigger(Trigger,Trigger1M))</f>
        <v>1.4562434732372509E-2</v>
      </c>
    </row>
    <row r="1412" spans="41:46" ht="11.25" customHeight="1" x14ac:dyDescent="0.25">
      <c r="AO1412" s="106" t="s">
        <v>83</v>
      </c>
      <c r="AP1412" s="105">
        <f>_xll.qlInterestRateIndexFixingDate(Currency&amp;"ibor"&amp;Tenor,AQ1412,Trigger)</f>
        <v>49202</v>
      </c>
      <c r="AQ1412" s="105">
        <f>_xll.qlCalendarAdvance(Calendar,AQ1411,AO1412,"f",,Trigger)</f>
        <v>49206</v>
      </c>
      <c r="AR1412" s="105">
        <f>_xll.qlInterestRateIndexMaturity(Currency&amp;"ibor"&amp;Tenor,AQ1412,Trigger)</f>
        <v>49236</v>
      </c>
      <c r="AS1412" s="257">
        <f>_xll.qlIndexFixing($AC$5,AP1412,TRUE,_xll.ohTrigger(Trigger,Trigger1M))</f>
        <v>1.4851344661225063E-2</v>
      </c>
      <c r="AT1412" s="257">
        <f>_xll.qlIndexFixing($AU$1,AP1412,TRUE,_xll.ohTrigger(Trigger,Trigger1M))</f>
        <v>1.4553901564783978E-2</v>
      </c>
    </row>
    <row r="1413" spans="41:46" ht="11.25" customHeight="1" x14ac:dyDescent="0.25">
      <c r="AO1413" s="106" t="s">
        <v>83</v>
      </c>
      <c r="AP1413" s="105">
        <f>_xll.qlInterestRateIndexFixingDate(Currency&amp;"ibor"&amp;Tenor,AQ1413,Trigger)</f>
        <v>49209</v>
      </c>
      <c r="AQ1413" s="105">
        <f>_xll.qlCalendarAdvance(Calendar,AQ1412,AO1413,"f",,Trigger)</f>
        <v>49213</v>
      </c>
      <c r="AR1413" s="105">
        <f>_xll.qlInterestRateIndexMaturity(Currency&amp;"ibor"&amp;Tenor,AQ1413,Trigger)</f>
        <v>49243</v>
      </c>
      <c r="AS1413" s="257">
        <f>_xll.qlIndexFixing($AC$5,AP1413,TRUE,_xll.ohTrigger(Trigger,Trigger1M))</f>
        <v>1.4858204033154188E-2</v>
      </c>
      <c r="AT1413" s="257">
        <f>_xll.qlIndexFixing($AU$1,AP1413,TRUE,_xll.ohTrigger(Trigger,Trigger1M))</f>
        <v>1.4545356177748658E-2</v>
      </c>
    </row>
    <row r="1414" spans="41:46" ht="11.25" customHeight="1" x14ac:dyDescent="0.25">
      <c r="AO1414" s="106" t="s">
        <v>83</v>
      </c>
      <c r="AP1414" s="105">
        <f>_xll.qlInterestRateIndexFixingDate(Currency&amp;"ibor"&amp;Tenor,AQ1414,Trigger)</f>
        <v>49216</v>
      </c>
      <c r="AQ1414" s="105">
        <f>_xll.qlCalendarAdvance(Calendar,AQ1413,AO1414,"f",,Trigger)</f>
        <v>49220</v>
      </c>
      <c r="AR1414" s="105">
        <f>_xll.qlInterestRateIndexMaturity(Currency&amp;"ibor"&amp;Tenor,AQ1414,Trigger)</f>
        <v>49251</v>
      </c>
      <c r="AS1414" s="257">
        <f>_xll.qlIndexFixing($AC$5,AP1414,TRUE,_xll.ohTrigger(Trigger,Trigger1M))</f>
        <v>1.4865860165294582E-2</v>
      </c>
      <c r="AT1414" s="257">
        <f>_xll.qlIndexFixing($AU$1,AP1414,TRUE,_xll.ohTrigger(Trigger,Trigger1M))</f>
        <v>1.4536479736551105E-2</v>
      </c>
    </row>
    <row r="1415" spans="41:46" ht="11.25" customHeight="1" x14ac:dyDescent="0.25">
      <c r="AO1415" s="106" t="s">
        <v>83</v>
      </c>
      <c r="AP1415" s="105">
        <f>_xll.qlInterestRateIndexFixingDate(Currency&amp;"ibor"&amp;Tenor,AQ1415,Trigger)</f>
        <v>49223</v>
      </c>
      <c r="AQ1415" s="105">
        <f>_xll.qlCalendarAdvance(Calendar,AQ1414,AO1415,"f",,Trigger)</f>
        <v>49227</v>
      </c>
      <c r="AR1415" s="105">
        <f>_xll.qlInterestRateIndexMaturity(Currency&amp;"ibor"&amp;Tenor,AQ1415,Trigger)</f>
        <v>49258</v>
      </c>
      <c r="AS1415" s="257">
        <f>_xll.qlIndexFixing($AC$5,AP1415,TRUE,_xll.ohTrigger(Trigger,Trigger1M))</f>
        <v>1.4872719828477867E-2</v>
      </c>
      <c r="AT1415" s="257">
        <f>_xll.qlIndexFixing($AU$1,AP1415,TRUE,_xll.ohTrigger(Trigger,Trigger1M))</f>
        <v>1.4527909123320373E-2</v>
      </c>
    </row>
    <row r="1416" spans="41:46" ht="11.25" customHeight="1" x14ac:dyDescent="0.25">
      <c r="AO1416" s="106" t="s">
        <v>83</v>
      </c>
      <c r="AP1416" s="105">
        <f>_xll.qlInterestRateIndexFixingDate(Currency&amp;"ibor"&amp;Tenor,AQ1416,Trigger)</f>
        <v>49230</v>
      </c>
      <c r="AQ1416" s="105">
        <f>_xll.qlCalendarAdvance(Calendar,AQ1415,AO1416,"f",,Trigger)</f>
        <v>49234</v>
      </c>
      <c r="AR1416" s="105">
        <f>_xll.qlInterestRateIndexMaturity(Currency&amp;"ibor"&amp;Tenor,AQ1416,Trigger)</f>
        <v>49265</v>
      </c>
      <c r="AS1416" s="257">
        <f>_xll.qlIndexFixing($AC$5,AP1416,TRUE,_xll.ohTrigger(Trigger,Trigger1M))</f>
        <v>1.4879579495712105E-2</v>
      </c>
      <c r="AT1416" s="257">
        <f>_xll.qlIndexFixing($AU$1,AP1416,TRUE,_xll.ohTrigger(Trigger,Trigger1M))</f>
        <v>1.4519326700073451E-2</v>
      </c>
    </row>
    <row r="1417" spans="41:46" ht="11.25" customHeight="1" x14ac:dyDescent="0.25">
      <c r="AO1417" s="106" t="s">
        <v>83</v>
      </c>
      <c r="AP1417" s="105">
        <f>_xll.qlInterestRateIndexFixingDate(Currency&amp;"ibor"&amp;Tenor,AQ1417,Trigger)</f>
        <v>49237</v>
      </c>
      <c r="AQ1417" s="105">
        <f>_xll.qlCalendarAdvance(Calendar,AQ1416,AO1417,"f",,Trigger)</f>
        <v>49241</v>
      </c>
      <c r="AR1417" s="105">
        <f>_xll.qlInterestRateIndexMaturity(Currency&amp;"ibor"&amp;Tenor,AQ1417,Trigger)</f>
        <v>49272</v>
      </c>
      <c r="AS1417" s="257">
        <f>_xll.qlIndexFixing($AC$5,AP1417,TRUE,_xll.ohTrigger(Trigger,Trigger1M))</f>
        <v>1.4886439166989561E-2</v>
      </c>
      <c r="AT1417" s="257">
        <f>_xll.qlIndexFixing($AU$1,AP1417,TRUE,_xll.ohTrigger(Trigger,Trigger1M))</f>
        <v>1.4510732600213305E-2</v>
      </c>
    </row>
    <row r="1418" spans="41:46" ht="11.25" customHeight="1" x14ac:dyDescent="0.25">
      <c r="AO1418" s="106" t="s">
        <v>83</v>
      </c>
      <c r="AP1418" s="105">
        <f>_xll.qlInterestRateIndexFixingDate(Currency&amp;"ibor"&amp;Tenor,AQ1418,Trigger)</f>
        <v>49244</v>
      </c>
      <c r="AQ1418" s="105">
        <f>_xll.qlCalendarAdvance(Calendar,AQ1417,AO1418,"f",,Trigger)</f>
        <v>49248</v>
      </c>
      <c r="AR1418" s="105">
        <f>_xll.qlInterestRateIndexMaturity(Currency&amp;"ibor"&amp;Tenor,AQ1418,Trigger)</f>
        <v>49278</v>
      </c>
      <c r="AS1418" s="257">
        <f>_xll.qlIndexFixing($AC$5,AP1418,TRUE,_xll.ohTrigger(Trigger,Trigger1M))</f>
        <v>1.4892500951555476E-2</v>
      </c>
      <c r="AT1418" s="257">
        <f>_xll.qlIndexFixing($AU$1,AP1418,TRUE,_xll.ohTrigger(Trigger,Trigger1M))</f>
        <v>1.4502450619636953E-2</v>
      </c>
    </row>
    <row r="1419" spans="41:46" ht="11.25" customHeight="1" x14ac:dyDescent="0.25">
      <c r="AO1419" s="106" t="s">
        <v>83</v>
      </c>
      <c r="AP1419" s="105">
        <f>_xll.qlInterestRateIndexFixingDate(Currency&amp;"ibor"&amp;Tenor,AQ1419,Trigger)</f>
        <v>49251</v>
      </c>
      <c r="AQ1419" s="105">
        <f>_xll.qlCalendarAdvance(Calendar,AQ1418,AO1419,"f",,Trigger)</f>
        <v>49255</v>
      </c>
      <c r="AR1419" s="105">
        <f>_xll.qlInterestRateIndexMaturity(Currency&amp;"ibor"&amp;Tenor,AQ1419,Trigger)</f>
        <v>49285</v>
      </c>
      <c r="AS1419" s="257">
        <f>_xll.qlIndexFixing($AC$5,AP1419,TRUE,_xll.ohTrigger(Trigger,Trigger1M))</f>
        <v>1.4899360346983137E-2</v>
      </c>
      <c r="AT1419" s="257">
        <f>_xll.qlIndexFixing($AU$1,AP1419,TRUE,_xll.ohTrigger(Trigger,Trigger1M))</f>
        <v>1.4493834717162812E-2</v>
      </c>
    </row>
    <row r="1420" spans="41:46" ht="11.25" customHeight="1" x14ac:dyDescent="0.25">
      <c r="AO1420" s="106" t="s">
        <v>83</v>
      </c>
      <c r="AP1420" s="105">
        <f>_xll.qlInterestRateIndexFixingDate(Currency&amp;"ibor"&amp;Tenor,AQ1420,Trigger)</f>
        <v>49258</v>
      </c>
      <c r="AQ1420" s="105">
        <f>_xll.qlCalendarAdvance(Calendar,AQ1419,AO1420,"f",,Trigger)</f>
        <v>49262</v>
      </c>
      <c r="AR1420" s="105">
        <f>_xll.qlInterestRateIndexMaturity(Currency&amp;"ibor"&amp;Tenor,AQ1420,Trigger)</f>
        <v>49292</v>
      </c>
      <c r="AS1420" s="257">
        <f>_xll.qlIndexFixing($AC$5,AP1420,TRUE,_xll.ohTrigger(Trigger,Trigger1M))</f>
        <v>1.4906219746327665E-2</v>
      </c>
      <c r="AT1420" s="257">
        <f>_xll.qlIndexFixing($AU$1,AP1420,TRUE,_xll.ohTrigger(Trigger,Trigger1M))</f>
        <v>1.4485207528982968E-2</v>
      </c>
    </row>
    <row r="1421" spans="41:46" ht="11.25" customHeight="1" x14ac:dyDescent="0.25">
      <c r="AO1421" s="106" t="s">
        <v>83</v>
      </c>
      <c r="AP1421" s="105">
        <f>_xll.qlInterestRateIndexFixingDate(Currency&amp;"ibor"&amp;Tenor,AQ1421,Trigger)</f>
        <v>49265</v>
      </c>
      <c r="AQ1421" s="105">
        <f>_xll.qlCalendarAdvance(Calendar,AQ1420,AO1421,"f",,Trigger)</f>
        <v>49269</v>
      </c>
      <c r="AR1421" s="105">
        <f>_xll.qlInterestRateIndexMaturity(Currency&amp;"ibor"&amp;Tenor,AQ1421,Trigger)</f>
        <v>49299</v>
      </c>
      <c r="AS1421" s="257">
        <f>_xll.qlIndexFixing($AC$5,AP1421,TRUE,_xll.ohTrigger(Trigger,Trigger1M))</f>
        <v>1.4913079149591724E-2</v>
      </c>
      <c r="AT1421" s="257">
        <f>_xll.qlIndexFixing($AU$1,AP1421,TRUE,_xll.ohTrigger(Trigger,Trigger1M))</f>
        <v>1.447656918849205E-2</v>
      </c>
    </row>
    <row r="1422" spans="41:46" ht="11.25" customHeight="1" x14ac:dyDescent="0.25">
      <c r="AO1422" s="106" t="s">
        <v>83</v>
      </c>
      <c r="AP1422" s="105">
        <f>_xll.qlInterestRateIndexFixingDate(Currency&amp;"ibor"&amp;Tenor,AQ1422,Trigger)</f>
        <v>49272</v>
      </c>
      <c r="AQ1422" s="105">
        <f>_xll.qlCalendarAdvance(Calendar,AQ1421,AO1422,"f",,Trigger)</f>
        <v>49276</v>
      </c>
      <c r="AR1422" s="105">
        <f>_xll.qlInterestRateIndexMaturity(Currency&amp;"ibor"&amp;Tenor,AQ1422,Trigger)</f>
        <v>49306</v>
      </c>
      <c r="AS1422" s="257">
        <f>_xll.qlIndexFixing($AC$5,AP1422,TRUE,_xll.ohTrigger(Trigger,Trigger1M))</f>
        <v>1.491993855676732E-2</v>
      </c>
      <c r="AT1422" s="257">
        <f>_xll.qlIndexFixing($AU$1,AP1422,TRUE,_xll.ohTrigger(Trigger,Trigger1M))</f>
        <v>1.4467919829071363E-2</v>
      </c>
    </row>
    <row r="1423" spans="41:46" ht="11.25" customHeight="1" x14ac:dyDescent="0.25">
      <c r="AO1423" s="106" t="s">
        <v>83</v>
      </c>
      <c r="AP1423" s="105">
        <f>_xll.qlInterestRateIndexFixingDate(Currency&amp;"ibor"&amp;Tenor,AQ1423,Trigger)</f>
        <v>49279</v>
      </c>
      <c r="AQ1423" s="105">
        <f>_xll.qlCalendarAdvance(Calendar,AQ1422,AO1423,"f",,Trigger)</f>
        <v>49283</v>
      </c>
      <c r="AR1423" s="105">
        <f>_xll.qlInterestRateIndexMaturity(Currency&amp;"ibor"&amp;Tenor,AQ1423,Trigger)</f>
        <v>49314</v>
      </c>
      <c r="AS1423" s="257">
        <f>_xll.qlIndexFixing($AC$5,AP1423,TRUE,_xll.ohTrigger(Trigger,Trigger1M))</f>
        <v>1.492759727964695E-2</v>
      </c>
      <c r="AT1423" s="257">
        <f>_xll.qlIndexFixing($AU$1,AP1423,TRUE,_xll.ohTrigger(Trigger,Trigger1M))</f>
        <v>1.4458930262341126E-2</v>
      </c>
    </row>
    <row r="1424" spans="41:46" ht="11.25" customHeight="1" x14ac:dyDescent="0.25">
      <c r="AO1424" s="106" t="s">
        <v>83</v>
      </c>
      <c r="AP1424" s="105">
        <f>_xll.qlInterestRateIndexFixingDate(Currency&amp;"ibor"&amp;Tenor,AQ1424,Trigger)</f>
        <v>49286</v>
      </c>
      <c r="AQ1424" s="105">
        <f>_xll.qlCalendarAdvance(Calendar,AQ1423,AO1424,"f",,Trigger)</f>
        <v>49290</v>
      </c>
      <c r="AR1424" s="105">
        <f>_xll.qlInterestRateIndexMaturity(Currency&amp;"ibor"&amp;Tenor,AQ1424,Trigger)</f>
        <v>49321</v>
      </c>
      <c r="AS1424" s="257">
        <f>_xll.qlIndexFixing($AC$5,AP1424,TRUE,_xll.ohTrigger(Trigger,Trigger1M))</f>
        <v>1.4934456979252714E-2</v>
      </c>
      <c r="AT1424" s="257">
        <f>_xll.qlIndexFixing($AU$1,AP1424,TRUE,_xll.ohTrigger(Trigger,Trigger1M))</f>
        <v>1.4450258161275485E-2</v>
      </c>
    </row>
    <row r="1425" spans="41:46" ht="11.25" customHeight="1" x14ac:dyDescent="0.25">
      <c r="AO1425" s="106" t="s">
        <v>83</v>
      </c>
      <c r="AP1425" s="105">
        <f>_xll.qlInterestRateIndexFixingDate(Currency&amp;"ibor"&amp;Tenor,AQ1425,Trigger)</f>
        <v>49293</v>
      </c>
      <c r="AQ1425" s="105">
        <f>_xll.qlCalendarAdvance(Calendar,AQ1424,AO1425,"f",,Trigger)</f>
        <v>49297</v>
      </c>
      <c r="AR1425" s="105">
        <f>_xll.qlInterestRateIndexMaturity(Currency&amp;"ibor"&amp;Tenor,AQ1425,Trigger)</f>
        <v>49328</v>
      </c>
      <c r="AS1425" s="257">
        <f>_xll.qlIndexFixing($AC$5,AP1425,TRUE,_xll.ohTrigger(Trigger,Trigger1M))</f>
        <v>1.4941316682906852E-2</v>
      </c>
      <c r="AT1425" s="257">
        <f>_xll.qlIndexFixing($AU$1,AP1425,TRUE,_xll.ohTrigger(Trigger,Trigger1M))</f>
        <v>1.4441575450758462E-2</v>
      </c>
    </row>
    <row r="1426" spans="41:46" ht="11.25" customHeight="1" x14ac:dyDescent="0.25">
      <c r="AO1426" s="106" t="s">
        <v>83</v>
      </c>
      <c r="AP1426" s="105">
        <f>_xll.qlInterestRateIndexFixingDate(Currency&amp;"ibor"&amp;Tenor,AQ1426,Trigger)</f>
        <v>49299</v>
      </c>
      <c r="AQ1426" s="105">
        <f>_xll.qlCalendarAdvance(Calendar,AQ1425,AO1426,"f",,Trigger)</f>
        <v>49305</v>
      </c>
      <c r="AR1426" s="105">
        <f>_xll.qlInterestRateIndexMaturity(Currency&amp;"ibor"&amp;Tenor,AQ1426,Trigger)</f>
        <v>49338</v>
      </c>
      <c r="AS1426" s="257">
        <f>_xll.qlIndexFixing($AC$5,AP1426,TRUE,_xll.ohTrigger(Trigger,Trigger1M))</f>
        <v>1.4950756910356654E-2</v>
      </c>
      <c r="AT1426" s="257">
        <f>_xll.qlIndexFixing($AU$1,AP1426,TRUE,_xll.ohTrigger(Trigger,Trigger1M))</f>
        <v>1.4430973679003308E-2</v>
      </c>
    </row>
    <row r="1427" spans="41:46" ht="11.25" customHeight="1" x14ac:dyDescent="0.25">
      <c r="AO1427" s="106" t="s">
        <v>83</v>
      </c>
      <c r="AP1427" s="105">
        <f>_xll.qlInterestRateIndexFixingDate(Currency&amp;"ibor"&amp;Tenor,AQ1427,Trigger)</f>
        <v>49307</v>
      </c>
      <c r="AQ1427" s="105">
        <f>_xll.qlCalendarAdvance(Calendar,AQ1426,AO1427,"f",,Trigger)</f>
        <v>49312</v>
      </c>
      <c r="AR1427" s="105">
        <f>_xll.qlInterestRateIndexMaturity(Currency&amp;"ibor"&amp;Tenor,AQ1427,Trigger)</f>
        <v>49345</v>
      </c>
      <c r="AS1427" s="257">
        <f>_xll.qlIndexFixing($AC$5,AP1427,TRUE,_xll.ohTrigger(Trigger,Trigger1M))</f>
        <v>1.4957617192788483E-2</v>
      </c>
      <c r="AT1427" s="257">
        <f>_xll.qlIndexFixing($AU$1,AP1427,TRUE,_xll.ohTrigger(Trigger,Trigger1M))</f>
        <v>1.4422266536377007E-2</v>
      </c>
    </row>
    <row r="1428" spans="41:46" ht="11.25" customHeight="1" x14ac:dyDescent="0.25">
      <c r="AO1428" s="106" t="s">
        <v>83</v>
      </c>
      <c r="AP1428" s="105">
        <f>_xll.qlInterestRateIndexFixingDate(Currency&amp;"ibor"&amp;Tenor,AQ1428,Trigger)</f>
        <v>49317</v>
      </c>
      <c r="AQ1428" s="105">
        <f>_xll.qlCalendarAdvance(Calendar,AQ1427,AO1428,"f",,Trigger)</f>
        <v>49319</v>
      </c>
      <c r="AR1428" s="105">
        <f>_xll.qlInterestRateIndexMaturity(Currency&amp;"ibor"&amp;Tenor,AQ1428,Trigger)</f>
        <v>49352</v>
      </c>
      <c r="AS1428" s="257">
        <f>_xll.qlIndexFixing($AC$5,AP1428,TRUE,_xll.ohTrigger(Trigger,Trigger1M))</f>
        <v>1.4964477479532012E-2</v>
      </c>
      <c r="AT1428" s="257">
        <f>_xll.qlIndexFixing($AU$1,AP1428,TRUE,_xll.ohTrigger(Trigger,Trigger1M))</f>
        <v>1.4413549222202253E-2</v>
      </c>
    </row>
    <row r="1429" spans="41:46" ht="11.25" customHeight="1" x14ac:dyDescent="0.25">
      <c r="AO1429" s="106" t="s">
        <v>83</v>
      </c>
      <c r="AP1429" s="105">
        <f>_xll.qlInterestRateIndexFixingDate(Currency&amp;"ibor"&amp;Tenor,AQ1429,Trigger)</f>
        <v>49324</v>
      </c>
      <c r="AQ1429" s="105">
        <f>_xll.qlCalendarAdvance(Calendar,AQ1428,AO1429,"f",,Trigger)</f>
        <v>49326</v>
      </c>
      <c r="AR1429" s="105">
        <f>_xll.qlInterestRateIndexMaturity(Currency&amp;"ibor"&amp;Tenor,AQ1429,Trigger)</f>
        <v>49359</v>
      </c>
      <c r="AS1429" s="257">
        <f>_xll.qlIndexFixing($AC$5,AP1429,TRUE,_xll.ohTrigger(Trigger,Trigger1M))</f>
        <v>1.4971337770582401E-2</v>
      </c>
      <c r="AT1429" s="257">
        <f>_xll.qlIndexFixing($AU$1,AP1429,TRUE,_xll.ohTrigger(Trigger,Trigger1M))</f>
        <v>1.4404821869882638E-2</v>
      </c>
    </row>
    <row r="1430" spans="41:46" ht="11.25" customHeight="1" x14ac:dyDescent="0.25">
      <c r="AO1430" s="106" t="s">
        <v>83</v>
      </c>
      <c r="AP1430" s="105">
        <f>_xll.qlInterestRateIndexFixingDate(Currency&amp;"ibor"&amp;Tenor,AQ1430,Trigger)</f>
        <v>49331</v>
      </c>
      <c r="AQ1430" s="105">
        <f>_xll.qlCalendarAdvance(Calendar,AQ1429,AO1430,"f",,Trigger)</f>
        <v>49333</v>
      </c>
      <c r="AR1430" s="105">
        <f>_xll.qlInterestRateIndexMaturity(Currency&amp;"ibor"&amp;Tenor,AQ1430,Trigger)</f>
        <v>49366</v>
      </c>
      <c r="AS1430" s="257">
        <f>_xll.qlIndexFixing($AC$5,AP1430,TRUE,_xll.ohTrigger(Trigger,Trigger1M))</f>
        <v>1.4978198065942069E-2</v>
      </c>
      <c r="AT1430" s="257">
        <f>_xll.qlIndexFixing($AU$1,AP1430,TRUE,_xll.ohTrigger(Trigger,Trigger1M))</f>
        <v>1.4396084612829022E-2</v>
      </c>
    </row>
    <row r="1431" spans="41:46" ht="11.25" customHeight="1" x14ac:dyDescent="0.25">
      <c r="AO1431" s="106" t="s">
        <v>83</v>
      </c>
      <c r="AP1431" s="105">
        <f>_xll.qlInterestRateIndexFixingDate(Currency&amp;"ibor"&amp;Tenor,AQ1431,Trigger)</f>
        <v>49338</v>
      </c>
      <c r="AQ1431" s="105">
        <f>_xll.qlCalendarAdvance(Calendar,AQ1430,AO1431,"f",,Trigger)</f>
        <v>49340</v>
      </c>
      <c r="AR1431" s="105">
        <f>_xll.qlInterestRateIndexMaturity(Currency&amp;"ibor"&amp;Tenor,AQ1431,Trigger)</f>
        <v>49368</v>
      </c>
      <c r="AS1431" s="257">
        <f>_xll.qlIndexFixing($AC$5,AP1431,TRUE,_xll.ohTrigger(Trigger,Trigger1M))</f>
        <v>1.498105020044882E-2</v>
      </c>
      <c r="AT1431" s="257">
        <f>_xll.qlIndexFixing($AU$1,AP1431,TRUE,_xll.ohTrigger(Trigger,Trigger1M))</f>
        <v>1.4389027784252724E-2</v>
      </c>
    </row>
    <row r="1432" spans="41:46" ht="11.25" customHeight="1" x14ac:dyDescent="0.25">
      <c r="AO1432" s="106" t="s">
        <v>83</v>
      </c>
      <c r="AP1432" s="105">
        <f>_xll.qlInterestRateIndexFixingDate(Currency&amp;"ibor"&amp;Tenor,AQ1432,Trigger)</f>
        <v>49345</v>
      </c>
      <c r="AQ1432" s="105">
        <f>_xll.qlCalendarAdvance(Calendar,AQ1431,AO1432,"f",,Trigger)</f>
        <v>49347</v>
      </c>
      <c r="AR1432" s="105">
        <f>_xll.qlInterestRateIndexMaturity(Currency&amp;"ibor"&amp;Tenor,AQ1432,Trigger)</f>
        <v>49375</v>
      </c>
      <c r="AS1432" s="257">
        <f>_xll.qlIndexFixing($AC$5,AP1432,TRUE,_xll.ohTrigger(Trigger,Trigger1M))</f>
        <v>1.4987909076116246E-2</v>
      </c>
      <c r="AT1432" s="257">
        <f>_xll.qlIndexFixing($AU$1,AP1432,TRUE,_xll.ohTrigger(Trigger,Trigger1M))</f>
        <v>1.4380276257780647E-2</v>
      </c>
    </row>
    <row r="1433" spans="41:46" ht="11.25" customHeight="1" x14ac:dyDescent="0.25">
      <c r="AO1433" s="106" t="s">
        <v>83</v>
      </c>
      <c r="AP1433" s="105">
        <f>_xll.qlInterestRateIndexFixingDate(Currency&amp;"ibor"&amp;Tenor,AQ1433,Trigger)</f>
        <v>49352</v>
      </c>
      <c r="AQ1433" s="105">
        <f>_xll.qlCalendarAdvance(Calendar,AQ1432,AO1433,"f",,Trigger)</f>
        <v>49354</v>
      </c>
      <c r="AR1433" s="105">
        <f>_xll.qlInterestRateIndexMaturity(Currency&amp;"ibor"&amp;Tenor,AQ1433,Trigger)</f>
        <v>49382</v>
      </c>
      <c r="AS1433" s="257">
        <f>_xll.qlIndexFixing($AC$5,AP1433,TRUE,_xll.ohTrigger(Trigger,Trigger1M))</f>
        <v>1.4994767955432182E-2</v>
      </c>
      <c r="AT1433" s="257">
        <f>_xll.qlIndexFixing($AU$1,AP1433,TRUE,_xll.ohTrigger(Trigger,Trigger1M))</f>
        <v>1.437151517998027E-2</v>
      </c>
    </row>
    <row r="1434" spans="41:46" ht="11.25" customHeight="1" x14ac:dyDescent="0.25">
      <c r="AO1434" s="106" t="s">
        <v>83</v>
      </c>
      <c r="AP1434" s="105">
        <f>_xll.qlInterestRateIndexFixingDate(Currency&amp;"ibor"&amp;Tenor,AQ1434,Trigger)</f>
        <v>49359</v>
      </c>
      <c r="AQ1434" s="105">
        <f>_xll.qlCalendarAdvance(Calendar,AQ1433,AO1434,"f",,Trigger)</f>
        <v>49361</v>
      </c>
      <c r="AR1434" s="105">
        <f>_xll.qlInterestRateIndexMaturity(Currency&amp;"ibor"&amp;Tenor,AQ1434,Trigger)</f>
        <v>49389</v>
      </c>
      <c r="AS1434" s="257">
        <f>_xll.qlIndexFixing($AC$5,AP1434,TRUE,_xll.ohTrigger(Trigger,Trigger1M))</f>
        <v>1.5001626838405193E-2</v>
      </c>
      <c r="AT1434" s="257">
        <f>_xll.qlIndexFixing($AU$1,AP1434,TRUE,_xll.ohTrigger(Trigger,Trigger1M))</f>
        <v>1.436274468422776E-2</v>
      </c>
    </row>
    <row r="1435" spans="41:46" ht="11.25" customHeight="1" x14ac:dyDescent="0.25">
      <c r="AO1435" s="106" t="s">
        <v>83</v>
      </c>
      <c r="AP1435" s="105">
        <f>_xll.qlInterestRateIndexFixingDate(Currency&amp;"ibor"&amp;Tenor,AQ1435,Trigger)</f>
        <v>49366</v>
      </c>
      <c r="AQ1435" s="105">
        <f>_xll.qlCalendarAdvance(Calendar,AQ1434,AO1435,"f",,Trigger)</f>
        <v>49368</v>
      </c>
      <c r="AR1435" s="105">
        <f>_xll.qlInterestRateIndexMaturity(Currency&amp;"ibor"&amp;Tenor,AQ1435,Trigger)</f>
        <v>49398</v>
      </c>
      <c r="AS1435" s="257">
        <f>_xll.qlIndexFixing($AC$5,AP1435,TRUE,_xll.ohTrigger(Trigger,Trigger1M))</f>
        <v>1.5010091129334491E-2</v>
      </c>
      <c r="AT1435" s="257">
        <f>_xll.qlIndexFixing($AU$1,AP1435,TRUE,_xll.ohTrigger(Trigger,Trigger1M))</f>
        <v>1.4353281023351094E-2</v>
      </c>
    </row>
    <row r="1436" spans="41:46" ht="11.25" customHeight="1" x14ac:dyDescent="0.25">
      <c r="AO1436" s="106" t="s">
        <v>83</v>
      </c>
      <c r="AP1436" s="105">
        <f>_xll.qlInterestRateIndexFixingDate(Currency&amp;"ibor"&amp;Tenor,AQ1436,Trigger)</f>
        <v>49373</v>
      </c>
      <c r="AQ1436" s="105">
        <f>_xll.qlCalendarAdvance(Calendar,AQ1435,AO1436,"f",,Trigger)</f>
        <v>49375</v>
      </c>
      <c r="AR1436" s="105">
        <f>_xll.qlInterestRateIndexMaturity(Currency&amp;"ibor"&amp;Tenor,AQ1436,Trigger)</f>
        <v>49408</v>
      </c>
      <c r="AS1436" s="257">
        <f>_xll.qlIndexFixing($AC$5,AP1436,TRUE,_xll.ohTrigger(Trigger,Trigger1M))</f>
        <v>1.5019359928561052E-2</v>
      </c>
      <c r="AT1436" s="257">
        <f>_xll.qlIndexFixing($AU$1,AP1436,TRUE,_xll.ohTrigger(Trigger,Trigger1M))</f>
        <v>1.4343460541621703E-2</v>
      </c>
    </row>
    <row r="1437" spans="41:46" ht="11.25" customHeight="1" x14ac:dyDescent="0.25">
      <c r="AO1437" s="106" t="s">
        <v>83</v>
      </c>
      <c r="AP1437" s="105">
        <f>_xll.qlInterestRateIndexFixingDate(Currency&amp;"ibor"&amp;Tenor,AQ1437,Trigger)</f>
        <v>49380</v>
      </c>
      <c r="AQ1437" s="105">
        <f>_xll.qlCalendarAdvance(Calendar,AQ1436,AO1437,"f",,Trigger)</f>
        <v>49382</v>
      </c>
      <c r="AR1437" s="105">
        <f>_xll.qlInterestRateIndexMaturity(Currency&amp;"ibor"&amp;Tenor,AQ1437,Trigger)</f>
        <v>49415</v>
      </c>
      <c r="AS1437" s="257">
        <f>_xll.qlIndexFixing($AC$5,AP1437,TRUE,_xll.ohTrigger(Trigger,Trigger1M))</f>
        <v>1.5026220254078414E-2</v>
      </c>
      <c r="AT1437" s="257">
        <f>_xll.qlIndexFixing($AU$1,AP1437,TRUE,_xll.ohTrigger(Trigger,Trigger1M))</f>
        <v>1.4334657686701554E-2</v>
      </c>
    </row>
    <row r="1438" spans="41:46" ht="11.25" customHeight="1" x14ac:dyDescent="0.25">
      <c r="AO1438" s="106" t="s">
        <v>83</v>
      </c>
      <c r="AP1438" s="105">
        <f>_xll.qlInterestRateIndexFixingDate(Currency&amp;"ibor"&amp;Tenor,AQ1438,Trigger)</f>
        <v>49387</v>
      </c>
      <c r="AQ1438" s="105">
        <f>_xll.qlCalendarAdvance(Calendar,AQ1437,AO1438,"f",,Trigger)</f>
        <v>49389</v>
      </c>
      <c r="AR1438" s="105">
        <f>_xll.qlInterestRateIndexMaturity(Currency&amp;"ibor"&amp;Tenor,AQ1438,Trigger)</f>
        <v>49422</v>
      </c>
      <c r="AS1438" s="257">
        <f>_xll.qlIndexFixing($AC$5,AP1438,TRUE,_xll.ohTrigger(Trigger,Trigger1M))</f>
        <v>1.5033080583902635E-2</v>
      </c>
      <c r="AT1438" s="257">
        <f>_xll.qlIndexFixing($AU$1,AP1438,TRUE,_xll.ohTrigger(Trigger,Trigger1M))</f>
        <v>1.4325845994266442E-2</v>
      </c>
    </row>
    <row r="1439" spans="41:46" ht="11.25" customHeight="1" x14ac:dyDescent="0.25">
      <c r="AO1439" s="106" t="s">
        <v>83</v>
      </c>
      <c r="AP1439" s="105">
        <f>_xll.qlInterestRateIndexFixingDate(Currency&amp;"ibor"&amp;Tenor,AQ1439,Trigger)</f>
        <v>49390</v>
      </c>
      <c r="AQ1439" s="105">
        <f>_xll.qlCalendarAdvance(Calendar,AQ1438,AO1439,"f",,Trigger)</f>
        <v>49396</v>
      </c>
      <c r="AR1439" s="105">
        <f>_xll.qlInterestRateIndexMaturity(Currency&amp;"ibor"&amp;Tenor,AQ1439,Trigger)</f>
        <v>49429</v>
      </c>
      <c r="AS1439" s="257">
        <f>_xll.qlIndexFixing($AC$5,AP1439,TRUE,_xll.ohTrigger(Trigger,Trigger1M))</f>
        <v>1.5039940918036137E-2</v>
      </c>
      <c r="AT1439" s="257">
        <f>_xll.qlIndexFixing($AU$1,AP1439,TRUE,_xll.ohTrigger(Trigger,Trigger1M))</f>
        <v>1.4317025597719959E-2</v>
      </c>
    </row>
    <row r="1440" spans="41:46" ht="11.25" customHeight="1" x14ac:dyDescent="0.25">
      <c r="AO1440" s="106" t="s">
        <v>83</v>
      </c>
      <c r="AP1440" s="105">
        <f>_xll.qlInterestRateIndexFixingDate(Currency&amp;"ibor"&amp;Tenor,AQ1440,Trigger)</f>
        <v>49401</v>
      </c>
      <c r="AQ1440" s="105">
        <f>_xll.qlCalendarAdvance(Calendar,AQ1439,AO1440,"f",,Trigger)</f>
        <v>49403</v>
      </c>
      <c r="AR1440" s="105">
        <f>_xll.qlInterestRateIndexMaturity(Currency&amp;"ibor"&amp;Tenor,AQ1440,Trigger)</f>
        <v>49433</v>
      </c>
      <c r="AS1440" s="257">
        <f>_xll.qlIndexFixing($AC$5,AP1440,TRUE,_xll.ohTrigger(Trigger,Trigger1M))</f>
        <v>1.5044388481303628E-2</v>
      </c>
      <c r="AT1440" s="257">
        <f>_xll.qlIndexFixing($AU$1,AP1440,TRUE,_xll.ohTrigger(Trigger,Trigger1M))</f>
        <v>1.4309237790748774E-2</v>
      </c>
    </row>
    <row r="1441" spans="41:46" ht="11.25" customHeight="1" x14ac:dyDescent="0.25">
      <c r="AO1441" s="106" t="s">
        <v>83</v>
      </c>
      <c r="AP1441" s="105">
        <f>_xll.qlInterestRateIndexFixingDate(Currency&amp;"ibor"&amp;Tenor,AQ1441,Trigger)</f>
        <v>49408</v>
      </c>
      <c r="AQ1441" s="105">
        <f>_xll.qlCalendarAdvance(Calendar,AQ1440,AO1441,"f",,Trigger)</f>
        <v>49410</v>
      </c>
      <c r="AR1441" s="105">
        <f>_xll.qlInterestRateIndexMaturity(Currency&amp;"ibor"&amp;Tenor,AQ1441,Trigger)</f>
        <v>49440</v>
      </c>
      <c r="AS1441" s="257">
        <f>_xll.qlIndexFixing($AC$5,AP1441,TRUE,_xll.ohTrigger(Trigger,Trigger1M))</f>
        <v>1.5051247963445924E-2</v>
      </c>
      <c r="AT1441" s="257">
        <f>_xll.qlIndexFixing($AU$1,AP1441,TRUE,_xll.ohTrigger(Trigger,Trigger1M))</f>
        <v>1.4300403214083879E-2</v>
      </c>
    </row>
    <row r="1442" spans="41:46" ht="11.25" customHeight="1" x14ac:dyDescent="0.25">
      <c r="AO1442" s="106" t="s">
        <v>83</v>
      </c>
      <c r="AP1442" s="105">
        <f>_xll.qlInterestRateIndexFixingDate(Currency&amp;"ibor"&amp;Tenor,AQ1442,Trigger)</f>
        <v>49415</v>
      </c>
      <c r="AQ1442" s="105">
        <f>_xll.qlCalendarAdvance(Calendar,AQ1441,AO1442,"f",,Trigger)</f>
        <v>49417</v>
      </c>
      <c r="AR1442" s="105">
        <f>_xll.qlInterestRateIndexMaturity(Currency&amp;"ibor"&amp;Tenor,AQ1442,Trigger)</f>
        <v>49447</v>
      </c>
      <c r="AS1442" s="257">
        <f>_xll.qlIndexFixing($AC$5,AP1442,TRUE,_xll.ohTrigger(Trigger,Trigger1M))</f>
        <v>1.5058107449505087E-2</v>
      </c>
      <c r="AT1442" s="257">
        <f>_xll.qlIndexFixing($AU$1,AP1442,TRUE,_xll.ohTrigger(Trigger,Trigger1M))</f>
        <v>1.4291560305262685E-2</v>
      </c>
    </row>
    <row r="1443" spans="41:46" ht="11.25" customHeight="1" x14ac:dyDescent="0.25">
      <c r="AO1443" s="106" t="s">
        <v>83</v>
      </c>
      <c r="AP1443" s="105">
        <f>_xll.qlInterestRateIndexFixingDate(Currency&amp;"ibor"&amp;Tenor,AQ1443,Trigger)</f>
        <v>49422</v>
      </c>
      <c r="AQ1443" s="105">
        <f>_xll.qlCalendarAdvance(Calendar,AQ1442,AO1443,"f",,Trigger)</f>
        <v>49424</v>
      </c>
      <c r="AR1443" s="105">
        <f>_xll.qlInterestRateIndexMaturity(Currency&amp;"ibor"&amp;Tenor,AQ1443,Trigger)</f>
        <v>49454</v>
      </c>
      <c r="AS1443" s="257">
        <f>_xll.qlIndexFixing($AC$5,AP1443,TRUE,_xll.ohTrigger(Trigger,Trigger1M))</f>
        <v>1.5064966939475788E-2</v>
      </c>
      <c r="AT1443" s="257">
        <f>_xll.qlIndexFixing($AU$1,AP1443,TRUE,_xll.ohTrigger(Trigger,Trigger1M))</f>
        <v>1.4282709197669163E-2</v>
      </c>
    </row>
    <row r="1444" spans="41:46" ht="11.25" customHeight="1" x14ac:dyDescent="0.25">
      <c r="AO1444" s="106" t="s">
        <v>83</v>
      </c>
      <c r="AP1444" s="105">
        <f>_xll.qlInterestRateIndexFixingDate(Currency&amp;"ibor"&amp;Tenor,AQ1444,Trigger)</f>
        <v>49426</v>
      </c>
      <c r="AQ1444" s="105">
        <f>_xll.qlCalendarAdvance(Calendar,AQ1443,AO1444,"f",,Trigger)</f>
        <v>49431</v>
      </c>
      <c r="AR1444" s="105">
        <f>_xll.qlInterestRateIndexMaturity(Currency&amp;"ibor"&amp;Tenor,AQ1444,Trigger)</f>
        <v>49464</v>
      </c>
      <c r="AS1444" s="257">
        <f>_xll.qlIndexFixing($AC$5,AP1444,TRUE,_xll.ohTrigger(Trigger,Trigger1M))</f>
        <v>1.5074242653323468E-2</v>
      </c>
      <c r="AT1444" s="257">
        <f>_xll.qlIndexFixing($AU$1,AP1444,TRUE,_xll.ohTrigger(Trigger,Trigger1M))</f>
        <v>1.42727977223046E-2</v>
      </c>
    </row>
    <row r="1445" spans="41:46" ht="11.25" customHeight="1" x14ac:dyDescent="0.25">
      <c r="AO1445" s="106" t="s">
        <v>83</v>
      </c>
      <c r="AP1445" s="105">
        <f>_xll.qlInterestRateIndexFixingDate(Currency&amp;"ibor"&amp;Tenor,AQ1445,Trigger)</f>
        <v>49436</v>
      </c>
      <c r="AQ1445" s="105">
        <f>_xll.qlCalendarAdvance(Calendar,AQ1444,AO1445,"f",,Trigger)</f>
        <v>49438</v>
      </c>
      <c r="AR1445" s="105">
        <f>_xll.qlInterestRateIndexMaturity(Currency&amp;"ibor"&amp;Tenor,AQ1445,Trigger)</f>
        <v>49471</v>
      </c>
      <c r="AS1445" s="257">
        <f>_xll.qlIndexFixing($AC$5,AP1445,TRUE,_xll.ohTrigger(Trigger,Trigger1M))</f>
        <v>1.4910736285096831E-2</v>
      </c>
      <c r="AT1445" s="257">
        <f>_xll.qlIndexFixing($AU$1,AP1445,TRUE,_xll.ohTrigger(Trigger,Trigger1M))</f>
        <v>1.4263928607349416E-2</v>
      </c>
    </row>
    <row r="1446" spans="41:46" ht="11.25" customHeight="1" x14ac:dyDescent="0.25">
      <c r="AO1446" s="106" t="s">
        <v>83</v>
      </c>
      <c r="AP1446" s="105">
        <f>_xll.qlInterestRateIndexFixingDate(Currency&amp;"ibor"&amp;Tenor,AQ1446,Trigger)</f>
        <v>49443</v>
      </c>
      <c r="AQ1446" s="105">
        <f>_xll.qlCalendarAdvance(Calendar,AQ1445,AO1446,"f",,Trigger)</f>
        <v>49445</v>
      </c>
      <c r="AR1446" s="105">
        <f>_xll.qlInterestRateIndexMaturity(Currency&amp;"ibor"&amp;Tenor,AQ1446,Trigger)</f>
        <v>49478</v>
      </c>
      <c r="AS1446" s="257">
        <f>_xll.qlIndexFixing($AC$5,AP1446,TRUE,_xll.ohTrigger(Trigger,Trigger1M))</f>
        <v>1.4746906444503726E-2</v>
      </c>
      <c r="AT1446" s="257">
        <f>_xll.qlIndexFixing($AU$1,AP1446,TRUE,_xll.ohTrigger(Trigger,Trigger1M))</f>
        <v>1.425505595668917E-2</v>
      </c>
    </row>
    <row r="1447" spans="41:46" ht="11.25" customHeight="1" x14ac:dyDescent="0.25">
      <c r="AO1447" s="106" t="s">
        <v>83</v>
      </c>
      <c r="AP1447" s="105">
        <f>_xll.qlInterestRateIndexFixingDate(Currency&amp;"ibor"&amp;Tenor,AQ1447,Trigger)</f>
        <v>49450</v>
      </c>
      <c r="AQ1447" s="105">
        <f>_xll.qlCalendarAdvance(Calendar,AQ1446,AO1447,"f",,Trigger)</f>
        <v>49452</v>
      </c>
      <c r="AR1447" s="105">
        <f>_xll.qlInterestRateIndexMaturity(Currency&amp;"ibor"&amp;Tenor,AQ1447,Trigger)</f>
        <v>49485</v>
      </c>
      <c r="AS1447" s="257">
        <f>_xll.qlIndexFixing($AC$5,AP1447,TRUE,_xll.ohTrigger(Trigger,Trigger1M))</f>
        <v>1.4582753146172453E-2</v>
      </c>
      <c r="AT1447" s="257">
        <f>_xll.qlIndexFixing($AU$1,AP1447,TRUE,_xll.ohTrigger(Trigger,Trigger1M))</f>
        <v>1.4246184153159773E-2</v>
      </c>
    </row>
    <row r="1448" spans="41:46" ht="11.25" customHeight="1" x14ac:dyDescent="0.25">
      <c r="AO1448" s="106" t="s">
        <v>83</v>
      </c>
      <c r="AP1448" s="105">
        <f>_xll.qlInterestRateIndexFixingDate(Currency&amp;"ibor"&amp;Tenor,AQ1448,Trigger)</f>
        <v>49457</v>
      </c>
      <c r="AQ1448" s="105">
        <f>_xll.qlCalendarAdvance(Calendar,AQ1447,AO1448,"f",,Trigger)</f>
        <v>49459</v>
      </c>
      <c r="AR1448" s="105">
        <f>_xll.qlInterestRateIndexMaturity(Currency&amp;"ibor"&amp;Tenor,AQ1448,Trigger)</f>
        <v>49489</v>
      </c>
      <c r="AS1448" s="257">
        <f>_xll.qlIndexFixing($AC$5,AP1448,TRUE,_xll.ohTrigger(Trigger,Trigger1M))</f>
        <v>1.4428417011512984E-2</v>
      </c>
      <c r="AT1448" s="257">
        <f>_xll.qlIndexFixing($AU$1,AP1448,TRUE,_xll.ohTrigger(Trigger,Trigger1M))</f>
        <v>1.4238370749622753E-2</v>
      </c>
    </row>
    <row r="1449" spans="41:46" ht="11.25" customHeight="1" x14ac:dyDescent="0.25">
      <c r="AO1449" s="106" t="s">
        <v>83</v>
      </c>
      <c r="AP1449" s="105">
        <f>_xll.qlInterestRateIndexFixingDate(Currency&amp;"ibor"&amp;Tenor,AQ1449,Trigger)</f>
        <v>49464</v>
      </c>
      <c r="AQ1449" s="105">
        <f>_xll.qlCalendarAdvance(Calendar,AQ1448,AO1449,"f",,Trigger)</f>
        <v>49466</v>
      </c>
      <c r="AR1449" s="105">
        <f>_xll.qlInterestRateIndexMaturity(Currency&amp;"ibor"&amp;Tenor,AQ1449,Trigger)</f>
        <v>49496</v>
      </c>
      <c r="AS1449" s="257">
        <f>_xll.qlIndexFixing($AC$5,AP1449,TRUE,_xll.ohTrigger(Trigger,Trigger1M))</f>
        <v>1.4300123494748185E-2</v>
      </c>
      <c r="AT1449" s="257">
        <f>_xll.qlIndexFixing($AU$1,AP1449,TRUE,_xll.ohTrigger(Trigger,Trigger1M))</f>
        <v>1.4229512145833567E-2</v>
      </c>
    </row>
    <row r="1450" spans="41:46" ht="11.25" customHeight="1" x14ac:dyDescent="0.25">
      <c r="AO1450" s="106" t="s">
        <v>83</v>
      </c>
      <c r="AP1450" s="105">
        <f>_xll.qlInterestRateIndexFixingDate(Currency&amp;"ibor"&amp;Tenor,AQ1450,Trigger)</f>
        <v>49471</v>
      </c>
      <c r="AQ1450" s="105">
        <f>_xll.qlCalendarAdvance(Calendar,AQ1449,AO1450,"f",,Trigger)</f>
        <v>49473</v>
      </c>
      <c r="AR1450" s="105">
        <f>_xll.qlInterestRateIndexMaturity(Currency&amp;"ibor"&amp;Tenor,AQ1450,Trigger)</f>
        <v>49503</v>
      </c>
      <c r="AS1450" s="257">
        <f>_xll.qlIndexFixing($AC$5,AP1450,TRUE,_xll.ohTrigger(Trigger,Trigger1M))</f>
        <v>1.4305446318657822E-2</v>
      </c>
      <c r="AT1450" s="257">
        <f>_xll.qlIndexFixing($AU$1,AP1450,TRUE,_xll.ohTrigger(Trigger,Trigger1M))</f>
        <v>1.4220666096372625E-2</v>
      </c>
    </row>
    <row r="1451" spans="41:46" ht="11.25" customHeight="1" x14ac:dyDescent="0.25">
      <c r="AO1451" s="106" t="s">
        <v>83</v>
      </c>
      <c r="AP1451" s="105">
        <f>_xll.qlInterestRateIndexFixingDate(Currency&amp;"ibor"&amp;Tenor,AQ1451,Trigger)</f>
        <v>49478</v>
      </c>
      <c r="AQ1451" s="105">
        <f>_xll.qlCalendarAdvance(Calendar,AQ1450,AO1451,"f",,Trigger)</f>
        <v>49480</v>
      </c>
      <c r="AR1451" s="105">
        <f>_xll.qlInterestRateIndexMaturity(Currency&amp;"ibor"&amp;Tenor,AQ1451,Trigger)</f>
        <v>49510</v>
      </c>
      <c r="AS1451" s="257">
        <f>_xll.qlIndexFixing($AC$5,AP1451,TRUE,_xll.ohTrigger(Trigger,Trigger1M))</f>
        <v>1.4310769144928237E-2</v>
      </c>
      <c r="AT1451" s="257">
        <f>_xll.qlIndexFixing($AU$1,AP1451,TRUE,_xll.ohTrigger(Trigger,Trigger1M))</f>
        <v>1.421183309296925E-2</v>
      </c>
    </row>
    <row r="1452" spans="41:46" ht="11.25" customHeight="1" x14ac:dyDescent="0.25">
      <c r="AO1452" s="106" t="s">
        <v>83</v>
      </c>
      <c r="AP1452" s="105">
        <f>_xll.qlInterestRateIndexFixingDate(Currency&amp;"ibor"&amp;Tenor,AQ1452,Trigger)</f>
        <v>49485</v>
      </c>
      <c r="AQ1452" s="105">
        <f>_xll.qlCalendarAdvance(Calendar,AQ1451,AO1452,"f",,Trigger)</f>
        <v>49487</v>
      </c>
      <c r="AR1452" s="105">
        <f>_xll.qlInterestRateIndexMaturity(Currency&amp;"ibor"&amp;Tenor,AQ1452,Trigger)</f>
        <v>49517</v>
      </c>
      <c r="AS1452" s="257">
        <f>_xll.qlIndexFixing($AC$5,AP1452,TRUE,_xll.ohTrigger(Trigger,Trigger1M))</f>
        <v>1.4316091973554101E-2</v>
      </c>
      <c r="AT1452" s="257">
        <f>_xll.qlIndexFixing($AU$1,AP1452,TRUE,_xll.ohTrigger(Trigger,Trigger1M))</f>
        <v>1.4203013345269078E-2</v>
      </c>
    </row>
    <row r="1453" spans="41:46" ht="11.25" customHeight="1" x14ac:dyDescent="0.25">
      <c r="AO1453" s="106" t="s">
        <v>83</v>
      </c>
      <c r="AP1453" s="105">
        <f>_xll.qlInterestRateIndexFixingDate(Currency&amp;"ibor"&amp;Tenor,AQ1453,Trigger)</f>
        <v>49492</v>
      </c>
      <c r="AQ1453" s="105">
        <f>_xll.qlCalendarAdvance(Calendar,AQ1452,AO1453,"f",,Trigger)</f>
        <v>49494</v>
      </c>
      <c r="AR1453" s="105">
        <f>_xll.qlInterestRateIndexMaturity(Currency&amp;"ibor"&amp;Tenor,AQ1453,Trigger)</f>
        <v>49527</v>
      </c>
      <c r="AS1453" s="257">
        <f>_xll.qlIndexFixing($AC$5,AP1453,TRUE,_xll.ohTrigger(Trigger,Trigger1M))</f>
        <v>1.4323409837252141E-2</v>
      </c>
      <c r="AT1453" s="257">
        <f>_xll.qlIndexFixing($AU$1,AP1453,TRUE,_xll.ohTrigger(Trigger,Trigger1M))</f>
        <v>1.4193162939352437E-2</v>
      </c>
    </row>
    <row r="1454" spans="41:46" ht="11.25" customHeight="1" x14ac:dyDescent="0.25">
      <c r="AO1454" s="106" t="s">
        <v>83</v>
      </c>
      <c r="AP1454" s="105">
        <f>_xll.qlInterestRateIndexFixingDate(Currency&amp;"ibor"&amp;Tenor,AQ1454,Trigger)</f>
        <v>49499</v>
      </c>
      <c r="AQ1454" s="105">
        <f>_xll.qlCalendarAdvance(Calendar,AQ1453,AO1454,"f",,Trigger)</f>
        <v>49501</v>
      </c>
      <c r="AR1454" s="105">
        <f>_xll.qlInterestRateIndexMaturity(Currency&amp;"ibor"&amp;Tenor,AQ1454,Trigger)</f>
        <v>49534</v>
      </c>
      <c r="AS1454" s="257">
        <f>_xll.qlIndexFixing($AC$5,AP1454,TRUE,_xll.ohTrigger(Trigger,Trigger1M))</f>
        <v>1.4328733306183269E-2</v>
      </c>
      <c r="AT1454" s="257">
        <f>_xll.qlIndexFixing($AU$1,AP1454,TRUE,_xll.ohTrigger(Trigger,Trigger1M))</f>
        <v>1.4184372284675527E-2</v>
      </c>
    </row>
    <row r="1455" spans="41:46" ht="11.25" customHeight="1" x14ac:dyDescent="0.25">
      <c r="AO1455" s="106" t="s">
        <v>83</v>
      </c>
      <c r="AP1455" s="105">
        <f>_xll.qlInterestRateIndexFixingDate(Currency&amp;"ibor"&amp;Tenor,AQ1455,Trigger)</f>
        <v>49506</v>
      </c>
      <c r="AQ1455" s="105">
        <f>_xll.qlCalendarAdvance(Calendar,AQ1454,AO1455,"f",,Trigger)</f>
        <v>49508</v>
      </c>
      <c r="AR1455" s="105">
        <f>_xll.qlInterestRateIndexMaturity(Currency&amp;"ibor"&amp;Tenor,AQ1455,Trigger)</f>
        <v>49541</v>
      </c>
      <c r="AS1455" s="257">
        <f>_xll.qlIndexFixing($AC$5,AP1455,TRUE,_xll.ohTrigger(Trigger,Trigger1M))</f>
        <v>1.4334056777708685E-2</v>
      </c>
      <c r="AT1455" s="257">
        <f>_xll.qlIndexFixing($AU$1,AP1455,TRUE,_xll.ohTrigger(Trigger,Trigger1M))</f>
        <v>1.4175595561867609E-2</v>
      </c>
    </row>
    <row r="1456" spans="41:46" ht="11.25" customHeight="1" x14ac:dyDescent="0.25">
      <c r="AO1456" s="106" t="s">
        <v>83</v>
      </c>
      <c r="AP1456" s="105">
        <f>_xll.qlInterestRateIndexFixingDate(Currency&amp;"ibor"&amp;Tenor,AQ1456,Trigger)</f>
        <v>49513</v>
      </c>
      <c r="AQ1456" s="105">
        <f>_xll.qlCalendarAdvance(Calendar,AQ1455,AO1456,"f",,Trigger)</f>
        <v>49515</v>
      </c>
      <c r="AR1456" s="105">
        <f>_xll.qlInterestRateIndexMaturity(Currency&amp;"ibor"&amp;Tenor,AQ1456,Trigger)</f>
        <v>49548</v>
      </c>
      <c r="AS1456" s="257">
        <f>_xll.qlIndexFixing($AC$5,AP1456,TRUE,_xll.ohTrigger(Trigger,Trigger1M))</f>
        <v>1.433938025182839E-2</v>
      </c>
      <c r="AT1456" s="257">
        <f>_xll.qlIndexFixing($AU$1,AP1456,TRUE,_xll.ohTrigger(Trigger,Trigger1M))</f>
        <v>1.4166832980598541E-2</v>
      </c>
    </row>
    <row r="1457" spans="41:46" ht="11.25" customHeight="1" x14ac:dyDescent="0.25">
      <c r="AO1457" s="106" t="s">
        <v>83</v>
      </c>
      <c r="AP1457" s="105">
        <f>_xll.qlInterestRateIndexFixingDate(Currency&amp;"ibor"&amp;Tenor,AQ1457,Trigger)</f>
        <v>49520</v>
      </c>
      <c r="AQ1457" s="105">
        <f>_xll.qlCalendarAdvance(Calendar,AQ1456,AO1457,"f",,Trigger)</f>
        <v>49522</v>
      </c>
      <c r="AR1457" s="105">
        <f>_xll.qlInterestRateIndexMaturity(Currency&amp;"ibor"&amp;Tenor,AQ1457,Trigger)</f>
        <v>49555</v>
      </c>
      <c r="AS1457" s="257">
        <f>_xll.qlIndexFixing($AC$5,AP1457,TRUE,_xll.ohTrigger(Trigger,Trigger1M))</f>
        <v>1.4344703728544805E-2</v>
      </c>
      <c r="AT1457" s="257">
        <f>_xll.qlIndexFixing($AU$1,AP1457,TRUE,_xll.ohTrigger(Trigger,Trigger1M))</f>
        <v>1.4158084750538178E-2</v>
      </c>
    </row>
    <row r="1458" spans="41:46" ht="11.25" customHeight="1" x14ac:dyDescent="0.25">
      <c r="AO1458" s="106" t="s">
        <v>83</v>
      </c>
      <c r="AP1458" s="105">
        <f>_xll.qlInterestRateIndexFixingDate(Currency&amp;"ibor"&amp;Tenor,AQ1458,Trigger)</f>
        <v>49527</v>
      </c>
      <c r="AQ1458" s="105">
        <f>_xll.qlCalendarAdvance(Calendar,AQ1457,AO1458,"f",,Trigger)</f>
        <v>49529</v>
      </c>
      <c r="AR1458" s="105">
        <f>_xll.qlInterestRateIndexMaturity(Currency&amp;"ibor"&amp;Tenor,AQ1458,Trigger)</f>
        <v>49562</v>
      </c>
      <c r="AS1458" s="257">
        <f>_xll.qlIndexFixing($AC$5,AP1458,TRUE,_xll.ohTrigger(Trigger,Trigger1M))</f>
        <v>1.4350027207853087E-2</v>
      </c>
      <c r="AT1458" s="257">
        <f>_xll.qlIndexFixing($AU$1,AP1458,TRUE,_xll.ohTrigger(Trigger,Trigger1M))</f>
        <v>1.4149351081356379E-2</v>
      </c>
    </row>
    <row r="1459" spans="41:46" ht="11.25" customHeight="1" x14ac:dyDescent="0.25">
      <c r="AO1459" s="106" t="s">
        <v>83</v>
      </c>
      <c r="AP1459" s="105">
        <f>_xll.qlInterestRateIndexFixingDate(Currency&amp;"ibor"&amp;Tenor,AQ1459,Trigger)</f>
        <v>49534</v>
      </c>
      <c r="AQ1459" s="105">
        <f>_xll.qlCalendarAdvance(Calendar,AQ1458,AO1459,"f",,Trigger)</f>
        <v>49536</v>
      </c>
      <c r="AR1459" s="105">
        <f>_xll.qlInterestRateIndexMaturity(Currency&amp;"ibor"&amp;Tenor,AQ1459,Trigger)</f>
        <v>49569</v>
      </c>
      <c r="AS1459" s="257">
        <f>_xll.qlIndexFixing($AC$5,AP1459,TRUE,_xll.ohTrigger(Trigger,Trigger1M))</f>
        <v>1.4355350689755656E-2</v>
      </c>
      <c r="AT1459" s="257">
        <f>_xll.qlIndexFixing($AU$1,AP1459,TRUE,_xll.ohTrigger(Trigger,Trigger1M))</f>
        <v>1.4140632182723E-2</v>
      </c>
    </row>
    <row r="1460" spans="41:46" ht="11.25" customHeight="1" x14ac:dyDescent="0.25">
      <c r="AO1460" s="106" t="s">
        <v>83</v>
      </c>
      <c r="AP1460" s="105">
        <f>_xll.qlInterestRateIndexFixingDate(Currency&amp;"ibor"&amp;Tenor,AQ1460,Trigger)</f>
        <v>49541</v>
      </c>
      <c r="AQ1460" s="105">
        <f>_xll.qlCalendarAdvance(Calendar,AQ1459,AO1460,"f",,Trigger)</f>
        <v>49543</v>
      </c>
      <c r="AR1460" s="105">
        <f>_xll.qlInterestRateIndexMaturity(Currency&amp;"ibor"&amp;Tenor,AQ1460,Trigger)</f>
        <v>49576</v>
      </c>
      <c r="AS1460" s="257">
        <f>_xll.qlIndexFixing($AC$5,AP1460,TRUE,_xll.ohTrigger(Trigger,Trigger1M))</f>
        <v>1.4360674174252516E-2</v>
      </c>
      <c r="AT1460" s="257">
        <f>_xll.qlIndexFixing($AU$1,AP1460,TRUE,_xll.ohTrigger(Trigger,Trigger1M))</f>
        <v>1.4131928264303055E-2</v>
      </c>
    </row>
    <row r="1461" spans="41:46" ht="11.25" customHeight="1" x14ac:dyDescent="0.25">
      <c r="AO1461" s="106" t="s">
        <v>83</v>
      </c>
      <c r="AP1461" s="105">
        <f>_xll.qlInterestRateIndexFixingDate(Currency&amp;"ibor"&amp;Tenor,AQ1461,Trigger)</f>
        <v>49548</v>
      </c>
      <c r="AQ1461" s="105">
        <f>_xll.qlCalendarAdvance(Calendar,AQ1460,AO1461,"f",,Trigger)</f>
        <v>49550</v>
      </c>
      <c r="AR1461" s="105">
        <f>_xll.qlInterestRateIndexMaturity(Currency&amp;"ibor"&amp;Tenor,AQ1461,Trigger)</f>
        <v>49580</v>
      </c>
      <c r="AS1461" s="257">
        <f>_xll.qlIndexFixing($AC$5,AP1461,TRUE,_xll.ohTrigger(Trigger,Trigger1M))</f>
        <v>1.4363997537323314E-2</v>
      </c>
      <c r="AT1461" s="257">
        <f>_xll.qlIndexFixing($AU$1,AP1461,TRUE,_xll.ohTrigger(Trigger,Trigger1M))</f>
        <v>1.4124266714879319E-2</v>
      </c>
    </row>
    <row r="1462" spans="41:46" ht="11.25" customHeight="1" x14ac:dyDescent="0.25">
      <c r="AO1462" s="106" t="s">
        <v>83</v>
      </c>
      <c r="AP1462" s="105">
        <f>_xll.qlInterestRateIndexFixingDate(Currency&amp;"ibor"&amp;Tenor,AQ1462,Trigger)</f>
        <v>49555</v>
      </c>
      <c r="AQ1462" s="105">
        <f>_xll.qlCalendarAdvance(Calendar,AQ1461,AO1462,"f",,Trigger)</f>
        <v>49557</v>
      </c>
      <c r="AR1462" s="105">
        <f>_xll.qlInterestRateIndexMaturity(Currency&amp;"ibor"&amp;Tenor,AQ1462,Trigger)</f>
        <v>49587</v>
      </c>
      <c r="AS1462" s="257">
        <f>_xll.qlIndexFixing($AC$5,AP1462,TRUE,_xll.ohTrigger(Trigger,Trigger1M))</f>
        <v>1.436932038953298E-2</v>
      </c>
      <c r="AT1462" s="257">
        <f>_xll.qlIndexFixing($AU$1,AP1462,TRUE,_xll.ohTrigger(Trigger,Trigger1M))</f>
        <v>1.4115591054934207E-2</v>
      </c>
    </row>
    <row r="1463" spans="41:46" ht="11.25" customHeight="1" x14ac:dyDescent="0.25">
      <c r="AO1463" s="106" t="s">
        <v>83</v>
      </c>
      <c r="AP1463" s="105">
        <f>_xll.qlInterestRateIndexFixingDate(Currency&amp;"ibor"&amp;Tenor,AQ1463,Trigger)</f>
        <v>49562</v>
      </c>
      <c r="AQ1463" s="105">
        <f>_xll.qlCalendarAdvance(Calendar,AQ1462,AO1463,"f",,Trigger)</f>
        <v>49564</v>
      </c>
      <c r="AR1463" s="105">
        <f>_xll.qlInterestRateIndexMaturity(Currency&amp;"ibor"&amp;Tenor,AQ1463,Trigger)</f>
        <v>49594</v>
      </c>
      <c r="AS1463" s="257">
        <f>_xll.qlIndexFixing($AC$5,AP1463,TRUE,_xll.ohTrigger(Trigger,Trigger1M))</f>
        <v>1.437464324410076E-2</v>
      </c>
      <c r="AT1463" s="257">
        <f>_xll.qlIndexFixing($AU$1,AP1463,TRUE,_xll.ohTrigger(Trigger,Trigger1M))</f>
        <v>1.4106930956818253E-2</v>
      </c>
    </row>
    <row r="1464" spans="41:46" ht="11.25" customHeight="1" x14ac:dyDescent="0.25">
      <c r="AO1464" s="106" t="s">
        <v>83</v>
      </c>
      <c r="AP1464" s="105">
        <f>_xll.qlInterestRateIndexFixingDate(Currency&amp;"ibor"&amp;Tenor,AQ1464,Trigger)</f>
        <v>49569</v>
      </c>
      <c r="AQ1464" s="105">
        <f>_xll.qlCalendarAdvance(Calendar,AQ1463,AO1464,"f",,Trigger)</f>
        <v>49571</v>
      </c>
      <c r="AR1464" s="105">
        <f>_xll.qlInterestRateIndexMaturity(Currency&amp;"ibor"&amp;Tenor,AQ1464,Trigger)</f>
        <v>49601</v>
      </c>
      <c r="AS1464" s="257">
        <f>_xll.qlIndexFixing($AC$5,AP1464,TRUE,_xll.ohTrigger(Trigger,Trigger1M))</f>
        <v>1.4379966101029318E-2</v>
      </c>
      <c r="AT1464" s="257">
        <f>_xll.qlIndexFixing($AU$1,AP1464,TRUE,_xll.ohTrigger(Trigger,Trigger1M))</f>
        <v>1.4098286630182422E-2</v>
      </c>
    </row>
    <row r="1465" spans="41:46" ht="11.25" customHeight="1" x14ac:dyDescent="0.25">
      <c r="AO1465" s="106" t="s">
        <v>83</v>
      </c>
      <c r="AP1465" s="105">
        <f>_xll.qlInterestRateIndexFixingDate(Currency&amp;"ibor"&amp;Tenor,AQ1465,Trigger)</f>
        <v>49576</v>
      </c>
      <c r="AQ1465" s="105">
        <f>_xll.qlCalendarAdvance(Calendar,AQ1464,AO1465,"f",,Trigger)</f>
        <v>49578</v>
      </c>
      <c r="AR1465" s="105">
        <f>_xll.qlInterestRateIndexMaturity(Currency&amp;"ibor"&amp;Tenor,AQ1465,Trigger)</f>
        <v>49608</v>
      </c>
      <c r="AS1465" s="257">
        <f>_xll.qlIndexFixing($AC$5,AP1465,TRUE,_xll.ohTrigger(Trigger,Trigger1M))</f>
        <v>1.4385288960313325E-2</v>
      </c>
      <c r="AT1465" s="257">
        <f>_xll.qlIndexFixing($AU$1,AP1465,TRUE,_xll.ohTrigger(Trigger,Trigger1M))</f>
        <v>1.4089658284669682E-2</v>
      </c>
    </row>
    <row r="1466" spans="41:46" ht="11.25" customHeight="1" x14ac:dyDescent="0.25">
      <c r="AO1466" s="106" t="s">
        <v>83</v>
      </c>
      <c r="AP1466" s="105">
        <f>_xll.qlInterestRateIndexFixingDate(Currency&amp;"ibor"&amp;Tenor,AQ1466,Trigger)</f>
        <v>49583</v>
      </c>
      <c r="AQ1466" s="105">
        <f>_xll.qlCalendarAdvance(Calendar,AQ1465,AO1466,"f",,Trigger)</f>
        <v>49585</v>
      </c>
      <c r="AR1466" s="105">
        <f>_xll.qlInterestRateIndexMaturity(Currency&amp;"ibor"&amp;Tenor,AQ1466,Trigger)</f>
        <v>49618</v>
      </c>
      <c r="AS1466" s="257">
        <f>_xll.qlIndexFixing($AC$5,AP1466,TRUE,_xll.ohTrigger(Trigger,Trigger1M))</f>
        <v>1.4392615135718566E-2</v>
      </c>
      <c r="AT1466" s="257">
        <f>_xll.qlIndexFixing($AU$1,AP1466,TRUE,_xll.ohTrigger(Trigger,Trigger1M))</f>
        <v>1.4080031079678177E-2</v>
      </c>
    </row>
    <row r="1467" spans="41:46" ht="11.25" customHeight="1" x14ac:dyDescent="0.25">
      <c r="AO1467" s="106" t="s">
        <v>83</v>
      </c>
      <c r="AP1467" s="105">
        <f>_xll.qlInterestRateIndexFixingDate(Currency&amp;"ibor"&amp;Tenor,AQ1467,Trigger)</f>
        <v>49590</v>
      </c>
      <c r="AQ1467" s="105">
        <f>_xll.qlCalendarAdvance(Calendar,AQ1466,AO1467,"f",,Trigger)</f>
        <v>49592</v>
      </c>
      <c r="AR1467" s="105">
        <f>_xll.qlInterestRateIndexMaturity(Currency&amp;"ibor"&amp;Tenor,AQ1467,Trigger)</f>
        <v>49625</v>
      </c>
      <c r="AS1467" s="257">
        <f>_xll.qlIndexFixing($AC$5,AP1467,TRUE,_xll.ohTrigger(Trigger,Trigger1M))</f>
        <v>1.4397938638375444E-2</v>
      </c>
      <c r="AT1467" s="257">
        <f>_xll.qlIndexFixing($AU$1,AP1467,TRUE,_xll.ohTrigger(Trigger,Trigger1M))</f>
        <v>1.4071437893433177E-2</v>
      </c>
    </row>
    <row r="1468" spans="41:46" ht="11.25" customHeight="1" x14ac:dyDescent="0.25">
      <c r="AO1468" s="106" t="s">
        <v>83</v>
      </c>
      <c r="AP1468" s="105">
        <f>_xll.qlInterestRateIndexFixingDate(Currency&amp;"ibor"&amp;Tenor,AQ1468,Trigger)</f>
        <v>49597</v>
      </c>
      <c r="AQ1468" s="105">
        <f>_xll.qlCalendarAdvance(Calendar,AQ1467,AO1468,"f",,Trigger)</f>
        <v>49599</v>
      </c>
      <c r="AR1468" s="105">
        <f>_xll.qlInterestRateIndexMaturity(Currency&amp;"ibor"&amp;Tenor,AQ1468,Trigger)</f>
        <v>49632</v>
      </c>
      <c r="AS1468" s="257">
        <f>_xll.qlIndexFixing($AC$5,AP1468,TRUE,_xll.ohTrigger(Trigger,Trigger1M))</f>
        <v>1.4403262143629031E-2</v>
      </c>
      <c r="AT1468" s="257">
        <f>_xll.qlIndexFixing($AU$1,AP1468,TRUE,_xll.ohTrigger(Trigger,Trigger1M))</f>
        <v>1.4062861364728977E-2</v>
      </c>
    </row>
    <row r="1469" spans="41:46" ht="11.25" customHeight="1" x14ac:dyDescent="0.25">
      <c r="AO1469" s="106" t="s">
        <v>83</v>
      </c>
      <c r="AP1469" s="105">
        <f>_xll.qlInterestRateIndexFixingDate(Currency&amp;"ibor"&amp;Tenor,AQ1469,Trigger)</f>
        <v>49604</v>
      </c>
      <c r="AQ1469" s="105">
        <f>_xll.qlCalendarAdvance(Calendar,AQ1468,AO1469,"f",,Trigger)</f>
        <v>49606</v>
      </c>
      <c r="AR1469" s="105">
        <f>_xll.qlInterestRateIndexMaturity(Currency&amp;"ibor"&amp;Tenor,AQ1469,Trigger)</f>
        <v>49639</v>
      </c>
      <c r="AS1469" s="257">
        <f>_xll.qlIndexFixing($AC$5,AP1469,TRUE,_xll.ohTrigger(Trigger,Trigger1M))</f>
        <v>1.4408585651474485E-2</v>
      </c>
      <c r="AT1469" s="257">
        <f>_xll.qlIndexFixing($AU$1,AP1469,TRUE,_xll.ohTrigger(Trigger,Trigger1M))</f>
        <v>1.4054301703230592E-2</v>
      </c>
    </row>
    <row r="1470" spans="41:46" ht="11.25" customHeight="1" x14ac:dyDescent="0.25">
      <c r="AO1470" s="106" t="s">
        <v>83</v>
      </c>
      <c r="AP1470" s="105">
        <f>_xll.qlInterestRateIndexFixingDate(Currency&amp;"ibor"&amp;Tenor,AQ1470,Trigger)</f>
        <v>49611</v>
      </c>
      <c r="AQ1470" s="105">
        <f>_xll.qlCalendarAdvance(Calendar,AQ1469,AO1470,"f",,Trigger)</f>
        <v>49613</v>
      </c>
      <c r="AR1470" s="105">
        <f>_xll.qlInterestRateIndexMaturity(Currency&amp;"ibor"&amp;Tenor,AQ1470,Trigger)</f>
        <v>49643</v>
      </c>
      <c r="AS1470" s="257">
        <f>_xll.qlIndexFixing($AC$5,AP1470,TRUE,_xll.ohTrigger(Trigger,Trigger1M))</f>
        <v>1.4411903292110395E-2</v>
      </c>
      <c r="AT1470" s="257">
        <f>_xll.qlIndexFixing($AU$1,AP1470,TRUE,_xll.ohTrigger(Trigger,Trigger1M))</f>
        <v>1.4046763611461621E-2</v>
      </c>
    </row>
    <row r="1471" spans="41:46" ht="11.25" customHeight="1" x14ac:dyDescent="0.25">
      <c r="AO1471" s="106" t="s">
        <v>83</v>
      </c>
      <c r="AP1471" s="105">
        <f>_xll.qlInterestRateIndexFixingDate(Currency&amp;"ibor"&amp;Tenor,AQ1471,Trigger)</f>
        <v>49618</v>
      </c>
      <c r="AQ1471" s="105">
        <f>_xll.qlCalendarAdvance(Calendar,AQ1470,AO1471,"f",,Trigger)</f>
        <v>49620</v>
      </c>
      <c r="AR1471" s="105">
        <f>_xll.qlInterestRateIndexMaturity(Currency&amp;"ibor"&amp;Tenor,AQ1471,Trigger)</f>
        <v>49650</v>
      </c>
      <c r="AS1471" s="257">
        <f>_xll.qlIndexFixing($AC$5,AP1471,TRUE,_xll.ohTrigger(Trigger,Trigger1M))</f>
        <v>1.4417226165543084E-2</v>
      </c>
      <c r="AT1471" s="257">
        <f>_xll.qlIndexFixing($AU$1,AP1471,TRUE,_xll.ohTrigger(Trigger,Trigger1M))</f>
        <v>1.4038235555184464E-2</v>
      </c>
    </row>
    <row r="1472" spans="41:46" ht="11.25" customHeight="1" x14ac:dyDescent="0.25">
      <c r="AO1472" s="106" t="s">
        <v>83</v>
      </c>
      <c r="AP1472" s="105">
        <f>_xll.qlInterestRateIndexFixingDate(Currency&amp;"ibor"&amp;Tenor,AQ1472,Trigger)</f>
        <v>49625</v>
      </c>
      <c r="AQ1472" s="105">
        <f>_xll.qlCalendarAdvance(Calendar,AQ1471,AO1472,"f",,Trigger)</f>
        <v>49627</v>
      </c>
      <c r="AR1472" s="105">
        <f>_xll.qlInterestRateIndexMaturity(Currency&amp;"ibor"&amp;Tenor,AQ1472,Trigger)</f>
        <v>49657</v>
      </c>
      <c r="AS1472" s="257">
        <f>_xll.qlIndexFixing($AC$5,AP1472,TRUE,_xll.ohTrigger(Trigger,Trigger1M))</f>
        <v>1.4422549041333887E-2</v>
      </c>
      <c r="AT1472" s="257">
        <f>_xll.qlIndexFixing($AU$1,AP1472,TRUE,_xll.ohTrigger(Trigger,Trigger1M))</f>
        <v>1.4029724947525857E-2</v>
      </c>
    </row>
    <row r="1473" spans="41:46" ht="11.25" customHeight="1" x14ac:dyDescent="0.25">
      <c r="AO1473" s="106" t="s">
        <v>83</v>
      </c>
      <c r="AP1473" s="105">
        <f>_xll.qlInterestRateIndexFixingDate(Currency&amp;"ibor"&amp;Tenor,AQ1473,Trigger)</f>
        <v>49632</v>
      </c>
      <c r="AQ1473" s="105">
        <f>_xll.qlCalendarAdvance(Calendar,AQ1472,AO1473,"f",,Trigger)</f>
        <v>49634</v>
      </c>
      <c r="AR1473" s="105">
        <f>_xll.qlInterestRateIndexMaturity(Currency&amp;"ibor"&amp;Tenor,AQ1473,Trigger)</f>
        <v>49664</v>
      </c>
      <c r="AS1473" s="257">
        <f>_xll.qlIndexFixing($AC$5,AP1473,TRUE,_xll.ohTrigger(Trigger,Trigger1M))</f>
        <v>1.4427871919485469E-2</v>
      </c>
      <c r="AT1473" s="257">
        <f>_xll.qlIndexFixing($AU$1,AP1473,TRUE,_xll.ohTrigger(Trigger,Trigger1M))</f>
        <v>1.4021231998126105E-2</v>
      </c>
    </row>
    <row r="1474" spans="41:46" ht="11.25" customHeight="1" x14ac:dyDescent="0.25">
      <c r="AO1474" s="106" t="s">
        <v>83</v>
      </c>
      <c r="AP1474" s="105">
        <f>_xll.qlInterestRateIndexFixingDate(Currency&amp;"ibor"&amp;Tenor,AQ1474,Trigger)</f>
        <v>49639</v>
      </c>
      <c r="AQ1474" s="105">
        <f>_xll.qlCalendarAdvance(Calendar,AQ1473,AO1474,"f",,Trigger)</f>
        <v>49641</v>
      </c>
      <c r="AR1474" s="105">
        <f>_xll.qlInterestRateIndexMaturity(Currency&amp;"ibor"&amp;Tenor,AQ1474,Trigger)</f>
        <v>49671</v>
      </c>
      <c r="AS1474" s="257">
        <f>_xll.qlIndexFixing($AC$5,AP1474,TRUE,_xll.ohTrigger(Trigger,Trigger1M))</f>
        <v>1.4433194799995164E-2</v>
      </c>
      <c r="AT1474" s="257">
        <f>_xll.qlIndexFixing($AU$1,AP1474,TRUE,_xll.ohTrigger(Trigger,Trigger1M))</f>
        <v>1.4012756916622848E-2</v>
      </c>
    </row>
    <row r="1475" spans="41:46" ht="11.25" customHeight="1" x14ac:dyDescent="0.25">
      <c r="AO1475" s="106" t="s">
        <v>83</v>
      </c>
      <c r="AP1475" s="105">
        <f>_xll.qlInterestRateIndexFixingDate(Currency&amp;"ibor"&amp;Tenor,AQ1475,Trigger)</f>
        <v>49646</v>
      </c>
      <c r="AQ1475" s="105">
        <f>_xll.qlCalendarAdvance(Calendar,AQ1474,AO1475,"f",,Trigger)</f>
        <v>49648</v>
      </c>
      <c r="AR1475" s="105">
        <f>_xll.qlInterestRateIndexMaturity(Currency&amp;"ibor"&amp;Tenor,AQ1475,Trigger)</f>
        <v>49681</v>
      </c>
      <c r="AS1475" s="257">
        <f>_xll.qlIndexFixing($AC$5,AP1475,TRUE,_xll.ohTrigger(Trigger,Trigger1M))</f>
        <v>1.4440526753036956E-2</v>
      </c>
      <c r="AT1475" s="257">
        <f>_xll.qlIndexFixing($AU$1,AP1475,TRUE,_xll.ohTrigger(Trigger,Trigger1M))</f>
        <v>1.4003309686570539E-2</v>
      </c>
    </row>
    <row r="1476" spans="41:46" ht="11.25" customHeight="1" x14ac:dyDescent="0.25">
      <c r="AO1476" s="106" t="s">
        <v>83</v>
      </c>
      <c r="AP1476" s="105">
        <f>_xll.qlInterestRateIndexFixingDate(Currency&amp;"ibor"&amp;Tenor,AQ1476,Trigger)</f>
        <v>49653</v>
      </c>
      <c r="AQ1476" s="105">
        <f>_xll.qlCalendarAdvance(Calendar,AQ1475,AO1476,"f",,Trigger)</f>
        <v>49655</v>
      </c>
      <c r="AR1476" s="105">
        <f>_xll.qlInterestRateIndexMaturity(Currency&amp;"ibor"&amp;Tenor,AQ1476,Trigger)</f>
        <v>49688</v>
      </c>
      <c r="AS1476" s="257">
        <f>_xll.qlIndexFixing($AC$5,AP1476,TRUE,_xll.ohTrigger(Trigger,Trigger1M))</f>
        <v>1.4445850279044851E-2</v>
      </c>
      <c r="AT1476" s="257">
        <f>_xll.qlIndexFixing($AU$1,AP1476,TRUE,_xll.ohTrigger(Trigger,Trigger1M))</f>
        <v>1.3994873966012088E-2</v>
      </c>
    </row>
    <row r="1477" spans="41:46" ht="11.25" customHeight="1" x14ac:dyDescent="0.25">
      <c r="AO1477" s="106" t="s">
        <v>83</v>
      </c>
      <c r="AP1477" s="105">
        <f>_xll.qlInterestRateIndexFixingDate(Currency&amp;"ibor"&amp;Tenor,AQ1477,Trigger)</f>
        <v>49660</v>
      </c>
      <c r="AQ1477" s="105">
        <f>_xll.qlCalendarAdvance(Calendar,AQ1476,AO1477,"f",,Trigger)</f>
        <v>49662</v>
      </c>
      <c r="AR1477" s="105">
        <f>_xll.qlInterestRateIndexMaturity(Currency&amp;"ibor"&amp;Tenor,AQ1477,Trigger)</f>
        <v>49695</v>
      </c>
      <c r="AS1477" s="257">
        <f>_xll.qlIndexFixing($AC$5,AP1477,TRUE,_xll.ohTrigger(Trigger,Trigger1M))</f>
        <v>1.4451173807647036E-2</v>
      </c>
      <c r="AT1477" s="257">
        <f>_xll.qlIndexFixing($AU$1,AP1477,TRUE,_xll.ohTrigger(Trigger,Trigger1M))</f>
        <v>1.3986456789943218E-2</v>
      </c>
    </row>
    <row r="1478" spans="41:46" ht="11.25" customHeight="1" x14ac:dyDescent="0.25">
      <c r="AO1478" s="106" t="s">
        <v>83</v>
      </c>
      <c r="AP1478" s="105">
        <f>_xll.qlInterestRateIndexFixingDate(Currency&amp;"ibor"&amp;Tenor,AQ1478,Trigger)</f>
        <v>49664</v>
      </c>
      <c r="AQ1478" s="105">
        <f>_xll.qlCalendarAdvance(Calendar,AQ1477,AO1478,"f",,Trigger)</f>
        <v>49670</v>
      </c>
      <c r="AR1478" s="105">
        <f>_xll.qlInterestRateIndexMaturity(Currency&amp;"ibor"&amp;Tenor,AQ1478,Trigger)</f>
        <v>49702</v>
      </c>
      <c r="AS1478" s="257">
        <f>_xll.qlIndexFixing($AC$5,AP1478,TRUE,_xll.ohTrigger(Trigger,Trigger1M))</f>
        <v>1.4456587443597846E-2</v>
      </c>
      <c r="AT1478" s="257">
        <f>_xll.qlIndexFixing($AU$1,AP1478,TRUE,_xll.ohTrigger(Trigger,Trigger1M))</f>
        <v>1.3977186928292584E-2</v>
      </c>
    </row>
    <row r="1479" spans="41:46" ht="11.25" customHeight="1" x14ac:dyDescent="0.25">
      <c r="AO1479" s="106" t="s">
        <v>83</v>
      </c>
      <c r="AP1479" s="105">
        <f>_xll.qlInterestRateIndexFixingDate(Currency&amp;"ibor"&amp;Tenor,AQ1479,Trigger)</f>
        <v>49674</v>
      </c>
      <c r="AQ1479" s="105">
        <f>_xll.qlCalendarAdvance(Calendar,AQ1478,AO1479,"f",,Trigger)</f>
        <v>49677</v>
      </c>
      <c r="AR1479" s="105">
        <f>_xll.qlInterestRateIndexMaturity(Currency&amp;"ibor"&amp;Tenor,AQ1479,Trigger)</f>
        <v>49709</v>
      </c>
      <c r="AS1479" s="257">
        <f>_xll.qlIndexFixing($AC$5,AP1479,TRUE,_xll.ohTrigger(Trigger,Trigger1M))</f>
        <v>1.446191076389991E-2</v>
      </c>
      <c r="AT1479" s="257">
        <f>_xll.qlIndexFixing($AU$1,AP1479,TRUE,_xll.ohTrigger(Trigger,Trigger1M))</f>
        <v>1.3968809146137073E-2</v>
      </c>
    </row>
    <row r="1480" spans="41:46" ht="11.25" customHeight="1" x14ac:dyDescent="0.25">
      <c r="AO1480" s="106" t="s">
        <v>83</v>
      </c>
      <c r="AP1480" s="105">
        <f>_xll.qlInterestRateIndexFixingDate(Currency&amp;"ibor"&amp;Tenor,AQ1480,Trigger)</f>
        <v>49682</v>
      </c>
      <c r="AQ1480" s="105">
        <f>_xll.qlCalendarAdvance(Calendar,AQ1479,AO1480,"f",,Trigger)</f>
        <v>49684</v>
      </c>
      <c r="AR1480" s="105">
        <f>_xll.qlInterestRateIndexMaturity(Currency&amp;"ibor"&amp;Tenor,AQ1480,Trigger)</f>
        <v>49716</v>
      </c>
      <c r="AS1480" s="257">
        <f>_xll.qlIndexFixing($AC$5,AP1480,TRUE,_xll.ohTrigger(Trigger,Trigger1M))</f>
        <v>1.4467234086712466E-2</v>
      </c>
      <c r="AT1480" s="257">
        <f>_xll.qlIndexFixing($AU$1,AP1480,TRUE,_xll.ohTrigger(Trigger,Trigger1M))</f>
        <v>1.3960450551480652E-2</v>
      </c>
    </row>
    <row r="1481" spans="41:46" ht="11.25" customHeight="1" x14ac:dyDescent="0.25">
      <c r="AO1481" s="106" t="s">
        <v>83</v>
      </c>
      <c r="AP1481" s="105">
        <f>_xll.qlInterestRateIndexFixingDate(Currency&amp;"ibor"&amp;Tenor,AQ1481,Trigger)</f>
        <v>49689</v>
      </c>
      <c r="AQ1481" s="105">
        <f>_xll.qlCalendarAdvance(Calendar,AQ1480,AO1481,"f",,Trigger)</f>
        <v>49691</v>
      </c>
      <c r="AR1481" s="105">
        <f>_xll.qlInterestRateIndexMaturity(Currency&amp;"ibor"&amp;Tenor,AQ1481,Trigger)</f>
        <v>49723</v>
      </c>
      <c r="AS1481" s="257">
        <f>_xll.qlIndexFixing($AC$5,AP1481,TRUE,_xll.ohTrigger(Trigger,Trigger1M))</f>
        <v>1.4472557412045506E-2</v>
      </c>
      <c r="AT1481" s="257">
        <f>_xll.qlIndexFixing($AU$1,AP1481,TRUE,_xll.ohTrigger(Trigger,Trigger1M))</f>
        <v>1.395211135397062E-2</v>
      </c>
    </row>
    <row r="1482" spans="41:46" ht="11.25" customHeight="1" x14ac:dyDescent="0.25">
      <c r="AO1482" s="106" t="s">
        <v>83</v>
      </c>
      <c r="AP1482" s="105">
        <f>_xll.qlInterestRateIndexFixingDate(Currency&amp;"ibor"&amp;Tenor,AQ1482,Trigger)</f>
        <v>49696</v>
      </c>
      <c r="AQ1482" s="105">
        <f>_xll.qlCalendarAdvance(Calendar,AQ1481,AO1482,"f",,Trigger)</f>
        <v>49698</v>
      </c>
      <c r="AR1482" s="105">
        <f>_xll.qlInterestRateIndexMaturity(Currency&amp;"ibor"&amp;Tenor,AQ1482,Trigger)</f>
        <v>49730</v>
      </c>
      <c r="AS1482" s="257">
        <f>_xll.qlIndexFixing($AC$5,AP1482,TRUE,_xll.ohTrigger(Trigger,Trigger1M))</f>
        <v>1.4477880739891535E-2</v>
      </c>
      <c r="AT1482" s="257">
        <f>_xll.qlIndexFixing($AU$1,AP1482,TRUE,_xll.ohTrigger(Trigger,Trigger1M))</f>
        <v>1.3943791763254276E-2</v>
      </c>
    </row>
    <row r="1483" spans="41:46" ht="11.25" customHeight="1" x14ac:dyDescent="0.25">
      <c r="AO1483" s="106" t="s">
        <v>83</v>
      </c>
      <c r="AP1483" s="105">
        <f>_xll.qlInterestRateIndexFixingDate(Currency&amp;"ibor"&amp;Tenor,AQ1483,Trigger)</f>
        <v>49703</v>
      </c>
      <c r="AQ1483" s="105">
        <f>_xll.qlCalendarAdvance(Calendar,AQ1482,AO1483,"f",,Trigger)</f>
        <v>49705</v>
      </c>
      <c r="AR1483" s="105">
        <f>_xll.qlInterestRateIndexMaturity(Currency&amp;"ibor"&amp;Tenor,AQ1483,Trigger)</f>
        <v>49734</v>
      </c>
      <c r="AS1483" s="257">
        <f>_xll.qlIndexFixing($AC$5,AP1483,TRUE,_xll.ohTrigger(Trigger,Trigger1M))</f>
        <v>1.4481189890587755E-2</v>
      </c>
      <c r="AT1483" s="257">
        <f>_xll.qlIndexFixing($AU$1,AP1483,TRUE,_xll.ohTrigger(Trigger,Trigger1M))</f>
        <v>1.3936456726210401E-2</v>
      </c>
    </row>
    <row r="1484" spans="41:46" ht="11.25" customHeight="1" x14ac:dyDescent="0.25">
      <c r="AO1484" s="106" t="s">
        <v>83</v>
      </c>
      <c r="AP1484" s="105">
        <f>_xll.qlInterestRateIndexFixingDate(Currency&amp;"ibor"&amp;Tenor,AQ1484,Trigger)</f>
        <v>49710</v>
      </c>
      <c r="AQ1484" s="105">
        <f>_xll.qlCalendarAdvance(Calendar,AQ1483,AO1484,"f",,Trigger)</f>
        <v>49712</v>
      </c>
      <c r="AR1484" s="105">
        <f>_xll.qlInterestRateIndexMaturity(Currency&amp;"ibor"&amp;Tenor,AQ1484,Trigger)</f>
        <v>49741</v>
      </c>
      <c r="AS1484" s="257">
        <f>_xll.qlIndexFixing($AC$5,AP1484,TRUE,_xll.ohTrigger(Trigger,Trigger1M))</f>
        <v>1.448651258082115E-2</v>
      </c>
      <c r="AT1484" s="257">
        <f>_xll.qlIndexFixing($AU$1,AP1484,TRUE,_xll.ohTrigger(Trigger,Trigger1M))</f>
        <v>1.3928173597654935E-2</v>
      </c>
    </row>
    <row r="1485" spans="41:46" ht="11.25" customHeight="1" x14ac:dyDescent="0.25">
      <c r="AO1485" s="106" t="s">
        <v>83</v>
      </c>
      <c r="AP1485" s="105">
        <f>_xll.qlInterestRateIndexFixingDate(Currency&amp;"ibor"&amp;Tenor,AQ1485,Trigger)</f>
        <v>49717</v>
      </c>
      <c r="AQ1485" s="105">
        <f>_xll.qlCalendarAdvance(Calendar,AQ1484,AO1485,"f",,Trigger)</f>
        <v>49719</v>
      </c>
      <c r="AR1485" s="105">
        <f>_xll.qlInterestRateIndexMaturity(Currency&amp;"ibor"&amp;Tenor,AQ1485,Trigger)</f>
        <v>49748</v>
      </c>
      <c r="AS1485" s="257">
        <f>_xll.qlIndexFixing($AC$5,AP1485,TRUE,_xll.ohTrigger(Trigger,Trigger1M))</f>
        <v>1.4491835273331343E-2</v>
      </c>
      <c r="AT1485" s="257">
        <f>_xll.qlIndexFixing($AU$1,AP1485,TRUE,_xll.ohTrigger(Trigger,Trigger1M))</f>
        <v>1.3919910657000474E-2</v>
      </c>
    </row>
    <row r="1486" spans="41:46" ht="11.25" customHeight="1" x14ac:dyDescent="0.25">
      <c r="AO1486" s="106" t="s">
        <v>83</v>
      </c>
      <c r="AP1486" s="105">
        <f>_xll.qlInterestRateIndexFixingDate(Currency&amp;"ibor"&amp;Tenor,AQ1486,Trigger)</f>
        <v>49724</v>
      </c>
      <c r="AQ1486" s="105">
        <f>_xll.qlCalendarAdvance(Calendar,AQ1485,AO1486,"f",,Trigger)</f>
        <v>49726</v>
      </c>
      <c r="AR1486" s="105">
        <f>_xll.qlInterestRateIndexMaturity(Currency&amp;"ibor"&amp;Tenor,AQ1486,Trigger)</f>
        <v>49755</v>
      </c>
      <c r="AS1486" s="257">
        <f>_xll.qlIndexFixing($AC$5,AP1486,TRUE,_xll.ohTrigger(Trigger,Trigger1M))</f>
        <v>1.4497157968126607E-2</v>
      </c>
      <c r="AT1486" s="257">
        <f>_xll.qlIndexFixing($AU$1,AP1486,TRUE,_xll.ohTrigger(Trigger,Trigger1M))</f>
        <v>1.3911668113875196E-2</v>
      </c>
    </row>
    <row r="1487" spans="41:46" ht="11.25" customHeight="1" x14ac:dyDescent="0.25">
      <c r="AO1487" s="106" t="s">
        <v>83</v>
      </c>
      <c r="AP1487" s="105">
        <f>_xll.qlInterestRateIndexFixingDate(Currency&amp;"ibor"&amp;Tenor,AQ1487,Trigger)</f>
        <v>49731</v>
      </c>
      <c r="AQ1487" s="105">
        <f>_xll.qlCalendarAdvance(Calendar,AQ1486,AO1487,"f",,Trigger)</f>
        <v>49733</v>
      </c>
      <c r="AR1487" s="105">
        <f>_xll.qlInterestRateIndexMaturity(Currency&amp;"ibor"&amp;Tenor,AQ1487,Trigger)</f>
        <v>49762</v>
      </c>
      <c r="AS1487" s="257">
        <f>_xll.qlIndexFixing($AC$5,AP1487,TRUE,_xll.ohTrigger(Trigger,Trigger1M))</f>
        <v>1.4502480665198669E-2</v>
      </c>
      <c r="AT1487" s="257">
        <f>_xll.qlIndexFixing($AU$1,AP1487,TRUE,_xll.ohTrigger(Trigger,Trigger1M))</f>
        <v>1.3903446177907277E-2</v>
      </c>
    </row>
    <row r="1488" spans="41:46" ht="11.25" customHeight="1" x14ac:dyDescent="0.25">
      <c r="AO1488" s="106" t="s">
        <v>83</v>
      </c>
      <c r="AP1488" s="105">
        <f>_xll.qlInterestRateIndexFixingDate(Currency&amp;"ibor"&amp;Tenor,AQ1488,Trigger)</f>
        <v>49738</v>
      </c>
      <c r="AQ1488" s="105">
        <f>_xll.qlCalendarAdvance(Calendar,AQ1487,AO1488,"f",,Trigger)</f>
        <v>49740</v>
      </c>
      <c r="AR1488" s="105">
        <f>_xll.qlInterestRateIndexMaturity(Currency&amp;"ibor"&amp;Tenor,AQ1488,Trigger)</f>
        <v>49772</v>
      </c>
      <c r="AS1488" s="257">
        <f>_xll.qlIndexFixing($AC$5,AP1488,TRUE,_xll.ohTrigger(Trigger,Trigger1M))</f>
        <v>1.4509820759802949E-2</v>
      </c>
      <c r="AT1488" s="257">
        <f>_xll.qlIndexFixing($AU$1,AP1488,TRUE,_xll.ohTrigger(Trigger,Trigger1M))</f>
        <v>1.3894297701912417E-2</v>
      </c>
    </row>
    <row r="1489" spans="41:46" ht="11.25" customHeight="1" x14ac:dyDescent="0.25">
      <c r="AO1489" s="106" t="s">
        <v>83</v>
      </c>
      <c r="AP1489" s="105">
        <f>_xll.qlInterestRateIndexFixingDate(Currency&amp;"ibor"&amp;Tenor,AQ1489,Trigger)</f>
        <v>49745</v>
      </c>
      <c r="AQ1489" s="105">
        <f>_xll.qlCalendarAdvance(Calendar,AQ1488,AO1489,"f",,Trigger)</f>
        <v>49747</v>
      </c>
      <c r="AR1489" s="105">
        <f>_xll.qlInterestRateIndexMaturity(Currency&amp;"ibor"&amp;Tenor,AQ1489,Trigger)</f>
        <v>49780</v>
      </c>
      <c r="AS1489" s="257">
        <f>_xll.qlIndexFixing($AC$5,AP1489,TRUE,_xll.ohTrigger(Trigger,Trigger1M))</f>
        <v>1.4515816861977046E-2</v>
      </c>
      <c r="AT1489" s="257">
        <f>_xll.qlIndexFixing($AU$1,AP1489,TRUE,_xll.ohTrigger(Trigger,Trigger1M))</f>
        <v>1.3885806866459047E-2</v>
      </c>
    </row>
    <row r="1490" spans="41:46" ht="11.25" customHeight="1" x14ac:dyDescent="0.25">
      <c r="AO1490" s="106" t="s">
        <v>83</v>
      </c>
      <c r="AP1490" s="105">
        <f>_xll.qlInterestRateIndexFixingDate(Currency&amp;"ibor"&amp;Tenor,AQ1490,Trigger)</f>
        <v>49752</v>
      </c>
      <c r="AQ1490" s="105">
        <f>_xll.qlCalendarAdvance(Calendar,AQ1489,AO1490,"f",,Trigger)</f>
        <v>49754</v>
      </c>
      <c r="AR1490" s="105">
        <f>_xll.qlInterestRateIndexMaturity(Currency&amp;"ibor"&amp;Tenor,AQ1490,Trigger)</f>
        <v>49786</v>
      </c>
      <c r="AS1490" s="257">
        <f>_xll.qlIndexFixing($AC$5,AP1490,TRUE,_xll.ohTrigger(Trigger,Trigger1M))</f>
        <v>1.4520467453232322E-2</v>
      </c>
      <c r="AT1490" s="257">
        <f>_xll.qlIndexFixing($AU$1,AP1490,TRUE,_xll.ohTrigger(Trigger,Trigger1M))</f>
        <v>1.387796603982222E-2</v>
      </c>
    </row>
    <row r="1491" spans="41:46" ht="11.25" customHeight="1" x14ac:dyDescent="0.25">
      <c r="AO1491" s="106" t="s">
        <v>83</v>
      </c>
      <c r="AP1491" s="105">
        <f>_xll.qlInterestRateIndexFixingDate(Currency&amp;"ibor"&amp;Tenor,AQ1491,Trigger)</f>
        <v>49759</v>
      </c>
      <c r="AQ1491" s="105">
        <f>_xll.qlCalendarAdvance(Calendar,AQ1490,AO1491,"f",,Trigger)</f>
        <v>49761</v>
      </c>
      <c r="AR1491" s="105">
        <f>_xll.qlInterestRateIndexMaturity(Currency&amp;"ibor"&amp;Tenor,AQ1491,Trigger)</f>
        <v>49793</v>
      </c>
      <c r="AS1491" s="257">
        <f>_xll.qlIndexFixing($AC$5,AP1491,TRUE,_xll.ohTrigger(Trigger,Trigger1M))</f>
        <v>1.4525790803722738E-2</v>
      </c>
      <c r="AT1491" s="257">
        <f>_xll.qlIndexFixing($AU$1,AP1491,TRUE,_xll.ohTrigger(Trigger,Trigger1M))</f>
        <v>1.3869832344375055E-2</v>
      </c>
    </row>
    <row r="1492" spans="41:46" ht="11.25" customHeight="1" x14ac:dyDescent="0.25">
      <c r="AO1492" s="106" t="s">
        <v>83</v>
      </c>
      <c r="AP1492" s="105">
        <f>_xll.qlInterestRateIndexFixingDate(Currency&amp;"ibor"&amp;Tenor,AQ1492,Trigger)</f>
        <v>49766</v>
      </c>
      <c r="AQ1492" s="105">
        <f>_xll.qlCalendarAdvance(Calendar,AQ1491,AO1492,"f",,Trigger)</f>
        <v>49768</v>
      </c>
      <c r="AR1492" s="105">
        <f>_xll.qlInterestRateIndexMaturity(Currency&amp;"ibor"&amp;Tenor,AQ1492,Trigger)</f>
        <v>49800</v>
      </c>
      <c r="AS1492" s="257">
        <f>_xll.qlIndexFixing($AC$5,AP1492,TRUE,_xll.ohTrigger(Trigger,Trigger1M))</f>
        <v>1.4531114156726144E-2</v>
      </c>
      <c r="AT1492" s="257">
        <f>_xll.qlIndexFixing($AU$1,AP1492,TRUE,_xll.ohTrigger(Trigger,Trigger1M))</f>
        <v>1.3861720352182083E-2</v>
      </c>
    </row>
    <row r="1493" spans="41:46" ht="11.25" customHeight="1" x14ac:dyDescent="0.25">
      <c r="AO1493" s="106" t="s">
        <v>83</v>
      </c>
      <c r="AP1493" s="105">
        <f>_xll.qlInterestRateIndexFixingDate(Currency&amp;"ibor"&amp;Tenor,AQ1493,Trigger)</f>
        <v>49773</v>
      </c>
      <c r="AQ1493" s="105">
        <f>_xll.qlCalendarAdvance(Calendar,AQ1492,AO1493,"f",,Trigger)</f>
        <v>49775</v>
      </c>
      <c r="AR1493" s="105">
        <f>_xll.qlInterestRateIndexMaturity(Currency&amp;"ibor"&amp;Tenor,AQ1493,Trigger)</f>
        <v>49807</v>
      </c>
      <c r="AS1493" s="257">
        <f>_xll.qlIndexFixing($AC$5,AP1493,TRUE,_xll.ohTrigger(Trigger,Trigger1M))</f>
        <v>1.4536437512245037E-2</v>
      </c>
      <c r="AT1493" s="257">
        <f>_xll.qlIndexFixing($AU$1,AP1493,TRUE,_xll.ohTrigger(Trigger,Trigger1M))</f>
        <v>1.3853630272888107E-2</v>
      </c>
    </row>
    <row r="1494" spans="41:46" ht="11.25" customHeight="1" x14ac:dyDescent="0.25">
      <c r="AO1494" s="106" t="s">
        <v>83</v>
      </c>
      <c r="AP1494" s="105">
        <f>_xll.qlInterestRateIndexFixingDate(Currency&amp;"ibor"&amp;Tenor,AQ1494,Trigger)</f>
        <v>49780</v>
      </c>
      <c r="AQ1494" s="105">
        <f>_xll.qlCalendarAdvance(Calendar,AQ1493,AO1494,"f",,Trigger)</f>
        <v>49782</v>
      </c>
      <c r="AR1494" s="105">
        <f>_xll.qlInterestRateIndexMaturity(Currency&amp;"ibor"&amp;Tenor,AQ1494,Trigger)</f>
        <v>49814</v>
      </c>
      <c r="AS1494" s="257">
        <f>_xll.qlIndexFixing($AC$5,AP1494,TRUE,_xll.ohTrigger(Trigger,Trigger1M))</f>
        <v>1.4541760870279419E-2</v>
      </c>
      <c r="AT1494" s="257">
        <f>_xll.qlIndexFixing($AU$1,AP1494,TRUE,_xll.ohTrigger(Trigger,Trigger1M))</f>
        <v>1.3845562316137927E-2</v>
      </c>
    </row>
    <row r="1495" spans="41:46" ht="11.25" customHeight="1" x14ac:dyDescent="0.25">
      <c r="AO1495" s="106" t="s">
        <v>83</v>
      </c>
      <c r="AP1495" s="105">
        <f>_xll.qlInterestRateIndexFixingDate(Currency&amp;"ibor"&amp;Tenor,AQ1495,Trigger)</f>
        <v>49787</v>
      </c>
      <c r="AQ1495" s="105">
        <f>_xll.qlCalendarAdvance(Calendar,AQ1494,AO1495,"f",,Trigger)</f>
        <v>49789</v>
      </c>
      <c r="AR1495" s="105">
        <f>_xll.qlInterestRateIndexMaturity(Currency&amp;"ibor"&amp;Tenor,AQ1495,Trigger)</f>
        <v>49821</v>
      </c>
      <c r="AS1495" s="257">
        <f>_xll.qlIndexFixing($AC$5,AP1495,TRUE,_xll.ohTrigger(Trigger,Trigger1M))</f>
        <v>1.4547084230831786E-2</v>
      </c>
      <c r="AT1495" s="257">
        <f>_xll.qlIndexFixing($AU$1,AP1495,TRUE,_xll.ohTrigger(Trigger,Trigger1M))</f>
        <v>1.383751669157135E-2</v>
      </c>
    </row>
    <row r="1496" spans="41:46" ht="11.25" customHeight="1" x14ac:dyDescent="0.25">
      <c r="AO1496" s="106" t="s">
        <v>83</v>
      </c>
      <c r="AP1496" s="105">
        <f>_xll.qlInterestRateIndexFixingDate(Currency&amp;"ibor"&amp;Tenor,AQ1496,Trigger)</f>
        <v>49794</v>
      </c>
      <c r="AQ1496" s="105">
        <f>_xll.qlCalendarAdvance(Calendar,AQ1495,AO1496,"f",,Trigger)</f>
        <v>49797</v>
      </c>
      <c r="AR1496" s="105">
        <f>_xll.qlInterestRateIndexMaturity(Currency&amp;"ibor"&amp;Tenor,AQ1496,Trigger)</f>
        <v>49828</v>
      </c>
      <c r="AS1496" s="257">
        <f>_xll.qlIndexFixing($AC$5,AP1496,TRUE,_xll.ohTrigger(Trigger,Trigger1M))</f>
        <v>1.4552493820988981E-2</v>
      </c>
      <c r="AT1496" s="257">
        <f>_xll.qlIndexFixing($AU$1,AP1496,TRUE,_xll.ohTrigger(Trigger,Trigger1M))</f>
        <v>1.3828654682670687E-2</v>
      </c>
    </row>
    <row r="1497" spans="41:46" ht="11.25" customHeight="1" x14ac:dyDescent="0.25">
      <c r="AO1497" s="106" t="s">
        <v>83</v>
      </c>
      <c r="AP1497" s="105">
        <f>_xll.qlInterestRateIndexFixingDate(Currency&amp;"ibor"&amp;Tenor,AQ1497,Trigger)</f>
        <v>49802</v>
      </c>
      <c r="AQ1497" s="105">
        <f>_xll.qlCalendarAdvance(Calendar,AQ1496,AO1497,"f",,Trigger)</f>
        <v>49804</v>
      </c>
      <c r="AR1497" s="105">
        <f>_xll.qlInterestRateIndexMaturity(Currency&amp;"ibor"&amp;Tenor,AQ1497,Trigger)</f>
        <v>49835</v>
      </c>
      <c r="AS1497" s="257">
        <f>_xll.qlIndexFixing($AC$5,AP1497,TRUE,_xll.ohTrigger(Trigger,Trigger1M))</f>
        <v>1.4395399181467615E-2</v>
      </c>
      <c r="AT1497" s="257">
        <f>_xll.qlIndexFixing($AU$1,AP1497,TRUE,_xll.ohTrigger(Trigger,Trigger1M))</f>
        <v>1.3820656280268353E-2</v>
      </c>
    </row>
    <row r="1498" spans="41:46" ht="11.25" customHeight="1" x14ac:dyDescent="0.25">
      <c r="AO1498" s="106" t="s">
        <v>83</v>
      </c>
      <c r="AP1498" s="105">
        <f>_xll.qlInterestRateIndexFixingDate(Currency&amp;"ibor"&amp;Tenor,AQ1498,Trigger)</f>
        <v>49809</v>
      </c>
      <c r="AQ1498" s="105">
        <f>_xll.qlCalendarAdvance(Calendar,AQ1497,AO1498,"f",,Trigger)</f>
        <v>49811</v>
      </c>
      <c r="AR1498" s="105">
        <f>_xll.qlInterestRateIndexMaturity(Currency&amp;"ibor"&amp;Tenor,AQ1498,Trigger)</f>
        <v>49842</v>
      </c>
      <c r="AS1498" s="257">
        <f>_xll.qlIndexFixing($AC$5,AP1498,TRUE,_xll.ohTrigger(Trigger,Trigger1M))</f>
        <v>1.4238010673457997E-2</v>
      </c>
      <c r="AT1498" s="257">
        <f>_xll.qlIndexFixing($AU$1,AP1498,TRUE,_xll.ohTrigger(Trigger,Trigger1M))</f>
        <v>1.3812680852891772E-2</v>
      </c>
    </row>
    <row r="1499" spans="41:46" ht="11.25" customHeight="1" x14ac:dyDescent="0.25">
      <c r="AO1499" s="106" t="s">
        <v>83</v>
      </c>
      <c r="AP1499" s="105">
        <f>_xll.qlInterestRateIndexFixingDate(Currency&amp;"ibor"&amp;Tenor,AQ1499,Trigger)</f>
        <v>49816</v>
      </c>
      <c r="AQ1499" s="105">
        <f>_xll.qlCalendarAdvance(Calendar,AQ1498,AO1499,"f",,Trigger)</f>
        <v>49818</v>
      </c>
      <c r="AR1499" s="105">
        <f>_xll.qlInterestRateIndexMaturity(Currency&amp;"ibor"&amp;Tenor,AQ1499,Trigger)</f>
        <v>49849</v>
      </c>
      <c r="AS1499" s="257">
        <f>_xll.qlIndexFixing($AC$5,AP1499,TRUE,_xll.ohTrigger(Trigger,Trigger1M))</f>
        <v>1.4080328308945378E-2</v>
      </c>
      <c r="AT1499" s="257">
        <f>_xll.qlIndexFixing($AU$1,AP1499,TRUE,_xll.ohTrigger(Trigger,Trigger1M))</f>
        <v>1.3804728610174545E-2</v>
      </c>
    </row>
    <row r="1500" spans="41:46" ht="11.25" customHeight="1" x14ac:dyDescent="0.25">
      <c r="AO1500" s="106" t="s">
        <v>83</v>
      </c>
      <c r="AP1500" s="105">
        <f>_xll.qlInterestRateIndexFixingDate(Currency&amp;"ibor"&amp;Tenor,AQ1500,Trigger)</f>
        <v>49823</v>
      </c>
      <c r="AQ1500" s="105">
        <f>_xll.qlCalendarAdvance(Calendar,AQ1499,AO1500,"f",,Trigger)</f>
        <v>49825</v>
      </c>
      <c r="AR1500" s="105">
        <f>_xll.qlInterestRateIndexMaturity(Currency&amp;"ibor"&amp;Tenor,AQ1500,Trigger)</f>
        <v>49856</v>
      </c>
      <c r="AS1500" s="257">
        <f>_xll.qlIndexFixing($AC$5,AP1500,TRUE,_xll.ohTrigger(Trigger,Trigger1M))</f>
        <v>1.392235209994595E-2</v>
      </c>
      <c r="AT1500" s="257">
        <f>_xll.qlIndexFixing($AU$1,AP1500,TRUE,_xll.ohTrigger(Trigger,Trigger1M))</f>
        <v>1.3796799761750272E-2</v>
      </c>
    </row>
    <row r="1501" spans="41:46" ht="11.25" customHeight="1" x14ac:dyDescent="0.25">
      <c r="AO1501" s="106" t="s">
        <v>83</v>
      </c>
      <c r="AP1501" s="105">
        <f>_xll.qlInterestRateIndexFixingDate(Currency&amp;"ibor"&amp;Tenor,AQ1501,Trigger)</f>
        <v>49830</v>
      </c>
      <c r="AQ1501" s="105">
        <f>_xll.qlCalendarAdvance(Calendar,AQ1500,AO1501,"f",,Trigger)</f>
        <v>49832</v>
      </c>
      <c r="AR1501" s="105">
        <f>_xll.qlInterestRateIndexMaturity(Currency&amp;"ibor"&amp;Tenor,AQ1501,Trigger)</f>
        <v>49863</v>
      </c>
      <c r="AS1501" s="257">
        <f>_xll.qlIndexFixing($AC$5,AP1501,TRUE,_xll.ohTrigger(Trigger,Trigger1M))</f>
        <v>1.3856850664699875E-2</v>
      </c>
      <c r="AT1501" s="257">
        <f>_xll.qlIndexFixing($AU$1,AP1501,TRUE,_xll.ohTrigger(Trigger,Trigger1M))</f>
        <v>1.3788894517249975E-2</v>
      </c>
    </row>
    <row r="1502" spans="41:46" ht="11.25" customHeight="1" x14ac:dyDescent="0.25">
      <c r="AO1502" s="106" t="s">
        <v>83</v>
      </c>
      <c r="AP1502" s="105">
        <f>_xll.qlInterestRateIndexFixingDate(Currency&amp;"ibor"&amp;Tenor,AQ1502,Trigger)</f>
        <v>49837</v>
      </c>
      <c r="AQ1502" s="105">
        <f>_xll.qlCalendarAdvance(Calendar,AQ1501,AO1502,"f",,Trigger)</f>
        <v>49839</v>
      </c>
      <c r="AR1502" s="105">
        <f>_xll.qlInterestRateIndexMaturity(Currency&amp;"ibor"&amp;Tenor,AQ1502,Trigger)</f>
        <v>49870</v>
      </c>
      <c r="AS1502" s="257">
        <f>_xll.qlIndexFixing($AC$5,AP1502,TRUE,_xll.ohTrigger(Trigger,Trigger1M))</f>
        <v>1.3860862722325354E-2</v>
      </c>
      <c r="AT1502" s="257">
        <f>_xll.qlIndexFixing($AU$1,AP1502,TRUE,_xll.ohTrigger(Trigger,Trigger1M))</f>
        <v>1.3781013086312414E-2</v>
      </c>
    </row>
    <row r="1503" spans="41:46" ht="11.25" customHeight="1" x14ac:dyDescent="0.25">
      <c r="AO1503" s="106" t="s">
        <v>83</v>
      </c>
      <c r="AP1503" s="105">
        <f>_xll.qlInterestRateIndexFixingDate(Currency&amp;"ibor"&amp;Tenor,AQ1503,Trigger)</f>
        <v>49844</v>
      </c>
      <c r="AQ1503" s="105">
        <f>_xll.qlCalendarAdvance(Calendar,AQ1502,AO1503,"f",,Trigger)</f>
        <v>49846</v>
      </c>
      <c r="AR1503" s="105">
        <f>_xll.qlInterestRateIndexMaturity(Currency&amp;"ibor"&amp;Tenor,AQ1503,Trigger)</f>
        <v>49877</v>
      </c>
      <c r="AS1503" s="257">
        <f>_xll.qlIndexFixing($AC$5,AP1503,TRUE,_xll.ohTrigger(Trigger,Trigger1M))</f>
        <v>1.3864874781332954E-2</v>
      </c>
      <c r="AT1503" s="257">
        <f>_xll.qlIndexFixing($AU$1,AP1503,TRUE,_xll.ohTrigger(Trigger,Trigger1M))</f>
        <v>1.3773155678563452E-2</v>
      </c>
    </row>
    <row r="1504" spans="41:46" ht="11.25" customHeight="1" x14ac:dyDescent="0.25">
      <c r="AO1504" s="106" t="s">
        <v>83</v>
      </c>
      <c r="AP1504" s="105">
        <f>_xll.qlInterestRateIndexFixingDate(Currency&amp;"ibor"&amp;Tenor,AQ1504,Trigger)</f>
        <v>49851</v>
      </c>
      <c r="AQ1504" s="105">
        <f>_xll.qlCalendarAdvance(Calendar,AQ1503,AO1504,"f",,Trigger)</f>
        <v>49853</v>
      </c>
      <c r="AR1504" s="105">
        <f>_xll.qlInterestRateIndexMaturity(Currency&amp;"ibor"&amp;Tenor,AQ1504,Trigger)</f>
        <v>49884</v>
      </c>
      <c r="AS1504" s="257">
        <f>_xll.qlIndexFixing($AC$5,AP1504,TRUE,_xll.ohTrigger(Trigger,Trigger1M))</f>
        <v>1.386888684172783E-2</v>
      </c>
      <c r="AT1504" s="257">
        <f>_xll.qlIndexFixing($AU$1,AP1504,TRUE,_xll.ohTrigger(Trigger,Trigger1M))</f>
        <v>1.3765322503636691E-2</v>
      </c>
    </row>
    <row r="1505" spans="41:46" ht="11.25" customHeight="1" x14ac:dyDescent="0.25">
      <c r="AO1505" s="106" t="s">
        <v>83</v>
      </c>
      <c r="AP1505" s="105">
        <f>_xll.qlInterestRateIndexFixingDate(Currency&amp;"ibor"&amp;Tenor,AQ1505,Trigger)</f>
        <v>49858</v>
      </c>
      <c r="AQ1505" s="105">
        <f>_xll.qlCalendarAdvance(Calendar,AQ1504,AO1505,"f",,Trigger)</f>
        <v>49860</v>
      </c>
      <c r="AR1505" s="105">
        <f>_xll.qlInterestRateIndexMaturity(Currency&amp;"ibor"&amp;Tenor,AQ1505,Trigger)</f>
        <v>49891</v>
      </c>
      <c r="AS1505" s="257">
        <f>_xll.qlIndexFixing($AC$5,AP1505,TRUE,_xll.ohTrigger(Trigger,Trigger1M))</f>
        <v>1.3872898903504828E-2</v>
      </c>
      <c r="AT1505" s="257">
        <f>_xll.qlIndexFixing($AU$1,AP1505,TRUE,_xll.ohTrigger(Trigger,Trigger1M))</f>
        <v>1.3757513771165731E-2</v>
      </c>
    </row>
    <row r="1506" spans="41:46" ht="11.25" customHeight="1" x14ac:dyDescent="0.25">
      <c r="AO1506" s="106" t="s">
        <v>83</v>
      </c>
      <c r="AP1506" s="105">
        <f>_xll.qlInterestRateIndexFixingDate(Currency&amp;"ibor"&amp;Tenor,AQ1506,Trigger)</f>
        <v>49865</v>
      </c>
      <c r="AQ1506" s="105">
        <f>_xll.qlCalendarAdvance(Calendar,AQ1505,AO1506,"f",,Trigger)</f>
        <v>49867</v>
      </c>
      <c r="AR1506" s="105">
        <f>_xll.qlInterestRateIndexMaturity(Currency&amp;"ibor"&amp;Tenor,AQ1506,Trigger)</f>
        <v>49898</v>
      </c>
      <c r="AS1506" s="257">
        <f>_xll.qlIndexFixing($AC$5,AP1506,TRUE,_xll.ohTrigger(Trigger,Trigger1M))</f>
        <v>1.3876910966666524E-2</v>
      </c>
      <c r="AT1506" s="257">
        <f>_xll.qlIndexFixing($AU$1,AP1506,TRUE,_xll.ohTrigger(Trigger,Trigger1M))</f>
        <v>1.3749729690781594E-2</v>
      </c>
    </row>
    <row r="1507" spans="41:46" ht="11.25" customHeight="1" x14ac:dyDescent="0.25">
      <c r="AO1507" s="106" t="s">
        <v>83</v>
      </c>
      <c r="AP1507" s="105">
        <f>_xll.qlInterestRateIndexFixingDate(Currency&amp;"ibor"&amp;Tenor,AQ1507,Trigger)</f>
        <v>49872</v>
      </c>
      <c r="AQ1507" s="105">
        <f>_xll.qlCalendarAdvance(Calendar,AQ1506,AO1507,"f",,Trigger)</f>
        <v>49874</v>
      </c>
      <c r="AR1507" s="105">
        <f>_xll.qlInterestRateIndexMaturity(Currency&amp;"ibor"&amp;Tenor,AQ1507,Trigger)</f>
        <v>49905</v>
      </c>
      <c r="AS1507" s="257">
        <f>_xll.qlIndexFixing($AC$5,AP1507,TRUE,_xll.ohTrigger(Trigger,Trigger1M))</f>
        <v>1.3880923031212918E-2</v>
      </c>
      <c r="AT1507" s="257">
        <f>_xll.qlIndexFixing($AU$1,AP1507,TRUE,_xll.ohTrigger(Trigger,Trigger1M))</f>
        <v>1.3741970472112725E-2</v>
      </c>
    </row>
    <row r="1508" spans="41:46" ht="11.25" customHeight="1" x14ac:dyDescent="0.25">
      <c r="AO1508" s="106" t="s">
        <v>83</v>
      </c>
      <c r="AP1508" s="105">
        <f>_xll.qlInterestRateIndexFixingDate(Currency&amp;"ibor"&amp;Tenor,AQ1508,Trigger)</f>
        <v>49879</v>
      </c>
      <c r="AQ1508" s="105">
        <f>_xll.qlCalendarAdvance(Calendar,AQ1507,AO1508,"f",,Trigger)</f>
        <v>49881</v>
      </c>
      <c r="AR1508" s="105">
        <f>_xll.qlInterestRateIndexMaturity(Currency&amp;"ibor"&amp;Tenor,AQ1508,Trigger)</f>
        <v>49912</v>
      </c>
      <c r="AS1508" s="257">
        <f>_xll.qlIndexFixing($AC$5,AP1508,TRUE,_xll.ohTrigger(Trigger,Trigger1M))</f>
        <v>1.388493509714659E-2</v>
      </c>
      <c r="AT1508" s="257">
        <f>_xll.qlIndexFixing($AU$1,AP1508,TRUE,_xll.ohTrigger(Trigger,Trigger1M))</f>
        <v>1.3734236324790145E-2</v>
      </c>
    </row>
    <row r="1509" spans="41:46" ht="11.25" customHeight="1" x14ac:dyDescent="0.25">
      <c r="AO1509" s="106" t="s">
        <v>83</v>
      </c>
      <c r="AP1509" s="105">
        <f>_xll.qlInterestRateIndexFixingDate(Currency&amp;"ibor"&amp;Tenor,AQ1509,Trigger)</f>
        <v>49886</v>
      </c>
      <c r="AQ1509" s="105">
        <f>_xll.qlCalendarAdvance(Calendar,AQ1508,AO1509,"f",,Trigger)</f>
        <v>49888</v>
      </c>
      <c r="AR1509" s="105">
        <f>_xll.qlInterestRateIndexMaturity(Currency&amp;"ibor"&amp;Tenor,AQ1509,Trigger)</f>
        <v>49919</v>
      </c>
      <c r="AS1509" s="257">
        <f>_xll.qlIndexFixing($AC$5,AP1509,TRUE,_xll.ohTrigger(Trigger,Trigger1M))</f>
        <v>1.3888947164459804E-2</v>
      </c>
      <c r="AT1509" s="257">
        <f>_xll.qlIndexFixing($AU$1,AP1509,TRUE,_xll.ohTrigger(Trigger,Trigger1M))</f>
        <v>1.3726527458444876E-2</v>
      </c>
    </row>
    <row r="1510" spans="41:46" ht="11.25" customHeight="1" x14ac:dyDescent="0.25">
      <c r="AO1510" s="106" t="s">
        <v>83</v>
      </c>
      <c r="AP1510" s="105">
        <f>_xll.qlInterestRateIndexFixingDate(Currency&amp;"ibor"&amp;Tenor,AQ1510,Trigger)</f>
        <v>49893</v>
      </c>
      <c r="AQ1510" s="105">
        <f>_xll.qlCalendarAdvance(Calendar,AQ1509,AO1510,"f",,Trigger)</f>
        <v>49895</v>
      </c>
      <c r="AR1510" s="105">
        <f>_xll.qlInterestRateIndexMaturity(Currency&amp;"ibor"&amp;Tenor,AQ1510,Trigger)</f>
        <v>49926</v>
      </c>
      <c r="AS1510" s="257">
        <f>_xll.qlIndexFixing($AC$5,AP1510,TRUE,_xll.ohTrigger(Trigger,Trigger1M))</f>
        <v>1.3892959233162873E-2</v>
      </c>
      <c r="AT1510" s="257">
        <f>_xll.qlIndexFixing($AU$1,AP1510,TRUE,_xll.ohTrigger(Trigger,Trigger1M))</f>
        <v>1.3718844082705363E-2</v>
      </c>
    </row>
    <row r="1511" spans="41:46" ht="11.25" customHeight="1" x14ac:dyDescent="0.25">
      <c r="AO1511" s="106" t="s">
        <v>83</v>
      </c>
      <c r="AP1511" s="105">
        <f>_xll.qlInterestRateIndexFixingDate(Currency&amp;"ibor"&amp;Tenor,AQ1511,Trigger)</f>
        <v>49900</v>
      </c>
      <c r="AQ1511" s="105">
        <f>_xll.qlCalendarAdvance(Calendar,AQ1510,AO1511,"f",,Trigger)</f>
        <v>49902</v>
      </c>
      <c r="AR1511" s="105">
        <f>_xll.qlInterestRateIndexMaturity(Currency&amp;"ibor"&amp;Tenor,AQ1511,Trigger)</f>
        <v>49933</v>
      </c>
      <c r="AS1511" s="257">
        <f>_xll.qlIndexFixing($AC$5,AP1511,TRUE,_xll.ohTrigger(Trigger,Trigger1M))</f>
        <v>1.3896971303245484E-2</v>
      </c>
      <c r="AT1511" s="257">
        <f>_xll.qlIndexFixing($AU$1,AP1511,TRUE,_xll.ohTrigger(Trigger,Trigger1M))</f>
        <v>1.3711186407200048E-2</v>
      </c>
    </row>
    <row r="1512" spans="41:46" ht="11.25" customHeight="1" x14ac:dyDescent="0.25">
      <c r="AO1512" s="106" t="s">
        <v>83</v>
      </c>
      <c r="AP1512" s="105">
        <f>_xll.qlInterestRateIndexFixingDate(Currency&amp;"ibor"&amp;Tenor,AQ1512,Trigger)</f>
        <v>49907</v>
      </c>
      <c r="AQ1512" s="105">
        <f>_xll.qlCalendarAdvance(Calendar,AQ1511,AO1512,"f",,Trigger)</f>
        <v>49909</v>
      </c>
      <c r="AR1512" s="105">
        <f>_xll.qlInterestRateIndexMaturity(Currency&amp;"ibor"&amp;Tenor,AQ1512,Trigger)</f>
        <v>49940</v>
      </c>
      <c r="AS1512" s="257">
        <f>_xll.qlIndexFixing($AC$5,AP1512,TRUE,_xll.ohTrigger(Trigger,Trigger1M))</f>
        <v>1.3900983374715374E-2</v>
      </c>
      <c r="AT1512" s="257">
        <f>_xll.qlIndexFixing($AU$1,AP1512,TRUE,_xll.ohTrigger(Trigger,Trigger1M))</f>
        <v>1.3703554641562534E-2</v>
      </c>
    </row>
    <row r="1513" spans="41:46" ht="11.25" customHeight="1" x14ac:dyDescent="0.25">
      <c r="AO1513" s="106" t="s">
        <v>83</v>
      </c>
      <c r="AP1513" s="105">
        <f>_xll.qlInterestRateIndexFixingDate(Currency&amp;"ibor"&amp;Tenor,AQ1513,Trigger)</f>
        <v>49914</v>
      </c>
      <c r="AQ1513" s="105">
        <f>_xll.qlCalendarAdvance(Calendar,AQ1512,AO1513,"f",,Trigger)</f>
        <v>49916</v>
      </c>
      <c r="AR1513" s="105">
        <f>_xll.qlInterestRateIndexMaturity(Currency&amp;"ibor"&amp;Tenor,AQ1513,Trigger)</f>
        <v>49948</v>
      </c>
      <c r="AS1513" s="257">
        <f>_xll.qlIndexFixing($AC$5,AP1513,TRUE,_xll.ohTrigger(Trigger,Trigger1M))</f>
        <v>1.3905550471790817E-2</v>
      </c>
      <c r="AT1513" s="257">
        <f>_xll.qlIndexFixing($AU$1,AP1513,TRUE,_xll.ohTrigger(Trigger,Trigger1M))</f>
        <v>1.369566855780241E-2</v>
      </c>
    </row>
    <row r="1514" spans="41:46" ht="11.25" customHeight="1" x14ac:dyDescent="0.25">
      <c r="AO1514" s="106" t="s">
        <v>83</v>
      </c>
      <c r="AP1514" s="105">
        <f>_xll.qlInterestRateIndexFixingDate(Currency&amp;"ibor"&amp;Tenor,AQ1514,Trigger)</f>
        <v>49921</v>
      </c>
      <c r="AQ1514" s="105">
        <f>_xll.qlCalendarAdvance(Calendar,AQ1513,AO1514,"f",,Trigger)</f>
        <v>49923</v>
      </c>
      <c r="AR1514" s="105">
        <f>_xll.qlInterestRateIndexMaturity(Currency&amp;"ibor"&amp;Tenor,AQ1514,Trigger)</f>
        <v>49954</v>
      </c>
      <c r="AS1514" s="257">
        <f>_xll.qlIndexFixing($AC$5,AP1514,TRUE,_xll.ohTrigger(Trigger,Trigger1M))</f>
        <v>1.3909007521809246E-2</v>
      </c>
      <c r="AT1514" s="257">
        <f>_xll.qlIndexFixing($AU$1,AP1514,TRUE,_xll.ohTrigger(Trigger,Trigger1M))</f>
        <v>1.3688369678386629E-2</v>
      </c>
    </row>
    <row r="1515" spans="41:46" ht="11.25" customHeight="1" x14ac:dyDescent="0.25">
      <c r="AO1515" s="106" t="s">
        <v>83</v>
      </c>
      <c r="AP1515" s="105">
        <f>_xll.qlInterestRateIndexFixingDate(Currency&amp;"ibor"&amp;Tenor,AQ1515,Trigger)</f>
        <v>49928</v>
      </c>
      <c r="AQ1515" s="105">
        <f>_xll.qlCalendarAdvance(Calendar,AQ1514,AO1515,"f",,Trigger)</f>
        <v>49930</v>
      </c>
      <c r="AR1515" s="105">
        <f>_xll.qlInterestRateIndexMaturity(Currency&amp;"ibor"&amp;Tenor,AQ1515,Trigger)</f>
        <v>49961</v>
      </c>
      <c r="AS1515" s="257">
        <f>_xll.qlIndexFixing($AC$5,AP1515,TRUE,_xll.ohTrigger(Trigger,Trigger1M))</f>
        <v>1.3913019597430652E-2</v>
      </c>
      <c r="AT1515" s="257">
        <f>_xll.qlIndexFixing($AU$1,AP1515,TRUE,_xll.ohTrigger(Trigger,Trigger1M))</f>
        <v>1.3680816900110282E-2</v>
      </c>
    </row>
    <row r="1516" spans="41:46" ht="11.25" customHeight="1" x14ac:dyDescent="0.25">
      <c r="AO1516" s="106" t="s">
        <v>83</v>
      </c>
      <c r="AP1516" s="105">
        <f>_xll.qlInterestRateIndexFixingDate(Currency&amp;"ibor"&amp;Tenor,AQ1516,Trigger)</f>
        <v>49935</v>
      </c>
      <c r="AQ1516" s="105">
        <f>_xll.qlCalendarAdvance(Calendar,AQ1515,AO1516,"f",,Trigger)</f>
        <v>49937</v>
      </c>
      <c r="AR1516" s="105">
        <f>_xll.qlInterestRateIndexMaturity(Currency&amp;"ibor"&amp;Tenor,AQ1516,Trigger)</f>
        <v>49968</v>
      </c>
      <c r="AS1516" s="257">
        <f>_xll.qlIndexFixing($AC$5,AP1516,TRUE,_xll.ohTrigger(Trigger,Trigger1M))</f>
        <v>1.3917031674439338E-2</v>
      </c>
      <c r="AT1516" s="257">
        <f>_xll.qlIndexFixing($AU$1,AP1516,TRUE,_xll.ohTrigger(Trigger,Trigger1M))</f>
        <v>1.3673290870205194E-2</v>
      </c>
    </row>
    <row r="1517" spans="41:46" ht="11.25" customHeight="1" x14ac:dyDescent="0.25">
      <c r="AO1517" s="106" t="s">
        <v>83</v>
      </c>
      <c r="AP1517" s="105">
        <f>_xll.qlInterestRateIndexFixingDate(Currency&amp;"ibor"&amp;Tenor,AQ1517,Trigger)</f>
        <v>49942</v>
      </c>
      <c r="AQ1517" s="105">
        <f>_xll.qlCalendarAdvance(Calendar,AQ1516,AO1517,"f",,Trigger)</f>
        <v>49944</v>
      </c>
      <c r="AR1517" s="105">
        <f>_xll.qlInterestRateIndexMaturity(Currency&amp;"ibor"&amp;Tenor,AQ1517,Trigger)</f>
        <v>49975</v>
      </c>
      <c r="AS1517" s="257">
        <f>_xll.qlIndexFixing($AC$5,AP1517,TRUE,_xll.ohTrigger(Trigger,Trigger1M))</f>
        <v>1.3921043752827562E-2</v>
      </c>
      <c r="AT1517" s="257">
        <f>_xll.qlIndexFixing($AU$1,AP1517,TRUE,_xll.ohTrigger(Trigger,Trigger1M))</f>
        <v>1.3665791798304967E-2</v>
      </c>
    </row>
    <row r="1518" spans="41:46" ht="11.25" customHeight="1" x14ac:dyDescent="0.25">
      <c r="AO1518" s="106" t="s">
        <v>83</v>
      </c>
      <c r="AP1518" s="105">
        <f>_xll.qlInterestRateIndexFixingDate(Currency&amp;"ibor"&amp;Tenor,AQ1518,Trigger)</f>
        <v>49949</v>
      </c>
      <c r="AQ1518" s="105">
        <f>_xll.qlCalendarAdvance(Calendar,AQ1517,AO1518,"f",,Trigger)</f>
        <v>49951</v>
      </c>
      <c r="AR1518" s="105">
        <f>_xll.qlInterestRateIndexMaturity(Currency&amp;"ibor"&amp;Tenor,AQ1518,Trigger)</f>
        <v>49982</v>
      </c>
      <c r="AS1518" s="257">
        <f>_xll.qlIndexFixing($AC$5,AP1518,TRUE,_xll.ohTrigger(Trigger,Trigger1M))</f>
        <v>1.3925055832603065E-2</v>
      </c>
      <c r="AT1518" s="257">
        <f>_xll.qlIndexFixing($AU$1,AP1518,TRUE,_xll.ohTrigger(Trigger,Trigger1M))</f>
        <v>1.3658319894032888E-2</v>
      </c>
    </row>
    <row r="1519" spans="41:46" ht="11.25" customHeight="1" x14ac:dyDescent="0.25">
      <c r="AO1519" s="106" t="s">
        <v>83</v>
      </c>
      <c r="AP1519" s="105">
        <f>_xll.qlInterestRateIndexFixingDate(Currency&amp;"ibor"&amp;Tenor,AQ1519,Trigger)</f>
        <v>49956</v>
      </c>
      <c r="AQ1519" s="105">
        <f>_xll.qlCalendarAdvance(Calendar,AQ1518,AO1519,"f",,Trigger)</f>
        <v>49958</v>
      </c>
      <c r="AR1519" s="105">
        <f>_xll.qlInterestRateIndexMaturity(Currency&amp;"ibor"&amp;Tenor,AQ1519,Trigger)</f>
        <v>49989</v>
      </c>
      <c r="AS1519" s="257">
        <f>_xll.qlIndexFixing($AC$5,AP1519,TRUE,_xll.ohTrigger(Trigger,Trigger1M))</f>
        <v>1.3929067913765846E-2</v>
      </c>
      <c r="AT1519" s="257">
        <f>_xll.qlIndexFixing($AU$1,AP1519,TRUE,_xll.ohTrigger(Trigger,Trigger1M))</f>
        <v>1.3650875367017401E-2</v>
      </c>
    </row>
    <row r="1520" spans="41:46" ht="11.25" customHeight="1" x14ac:dyDescent="0.25">
      <c r="AO1520" s="106" t="s">
        <v>83</v>
      </c>
      <c r="AP1520" s="105">
        <f>_xll.qlInterestRateIndexFixingDate(Currency&amp;"ibor"&amp;Tenor,AQ1520,Trigger)</f>
        <v>49963</v>
      </c>
      <c r="AQ1520" s="105">
        <f>_xll.qlCalendarAdvance(Calendar,AQ1519,AO1520,"f",,Trigger)</f>
        <v>49965</v>
      </c>
      <c r="AR1520" s="105">
        <f>_xll.qlInterestRateIndexMaturity(Currency&amp;"ibor"&amp;Tenor,AQ1520,Trigger)</f>
        <v>49996</v>
      </c>
      <c r="AS1520" s="257">
        <f>_xll.qlIndexFixing($AC$5,AP1520,TRUE,_xll.ohTrigger(Trigger,Trigger1M))</f>
        <v>1.3933079996310747E-2</v>
      </c>
      <c r="AT1520" s="257">
        <f>_xll.qlIndexFixing($AU$1,AP1520,TRUE,_xll.ohTrigger(Trigger,Trigger1M))</f>
        <v>1.3643458426881789E-2</v>
      </c>
    </row>
    <row r="1521" spans="41:46" ht="11.25" customHeight="1" x14ac:dyDescent="0.25">
      <c r="AO1521" s="106" t="s">
        <v>83</v>
      </c>
      <c r="AP1521" s="105">
        <f>_xll.qlInterestRateIndexFixingDate(Currency&amp;"ibor"&amp;Tenor,AQ1521,Trigger)</f>
        <v>49970</v>
      </c>
      <c r="AQ1521" s="105">
        <f>_xll.qlCalendarAdvance(Calendar,AQ1520,AO1521,"f",,Trigger)</f>
        <v>49972</v>
      </c>
      <c r="AR1521" s="105">
        <f>_xll.qlInterestRateIndexMaturity(Currency&amp;"ibor"&amp;Tenor,AQ1521,Trigger)</f>
        <v>50003</v>
      </c>
      <c r="AS1521" s="257">
        <f>_xll.qlIndexFixing($AC$5,AP1521,TRUE,_xll.ohTrigger(Trigger,Trigger1M))</f>
        <v>1.3937092080237766E-2</v>
      </c>
      <c r="AT1521" s="257">
        <f>_xll.qlIndexFixing($AU$1,AP1521,TRUE,_xll.ohTrigger(Trigger,Trigger1M))</f>
        <v>1.3636069283251921E-2</v>
      </c>
    </row>
    <row r="1522" spans="41:46" ht="11.25" customHeight="1" x14ac:dyDescent="0.25">
      <c r="AO1522" s="106" t="s">
        <v>83</v>
      </c>
      <c r="AP1522" s="105">
        <f>_xll.qlInterestRateIndexFixingDate(Currency&amp;"ibor"&amp;Tenor,AQ1522,Trigger)</f>
        <v>49977</v>
      </c>
      <c r="AQ1522" s="105">
        <f>_xll.qlCalendarAdvance(Calendar,AQ1521,AO1522,"f",,Trigger)</f>
        <v>49979</v>
      </c>
      <c r="AR1522" s="105">
        <f>_xll.qlInterestRateIndexMaturity(Currency&amp;"ibor"&amp;Tenor,AQ1522,Trigger)</f>
        <v>50007</v>
      </c>
      <c r="AS1522" s="257">
        <f>_xll.qlIndexFixing($AC$5,AP1522,TRUE,_xll.ohTrigger(Trigger,Trigger1M))</f>
        <v>1.3939435077931415E-2</v>
      </c>
      <c r="AT1522" s="257">
        <f>_xll.qlIndexFixing($AU$1,AP1522,TRUE,_xll.ohTrigger(Trigger,Trigger1M))</f>
        <v>1.3629505154762862E-2</v>
      </c>
    </row>
    <row r="1523" spans="41:46" ht="11.25" customHeight="1" x14ac:dyDescent="0.25">
      <c r="AO1523" s="106" t="s">
        <v>83</v>
      </c>
      <c r="AP1523" s="105">
        <f>_xll.qlInterestRateIndexFixingDate(Currency&amp;"ibor"&amp;Tenor,AQ1523,Trigger)</f>
        <v>49984</v>
      </c>
      <c r="AQ1523" s="105">
        <f>_xll.qlCalendarAdvance(Calendar,AQ1522,AO1523,"f",,Trigger)</f>
        <v>49986</v>
      </c>
      <c r="AR1523" s="105">
        <f>_xll.qlInterestRateIndexMaturity(Currency&amp;"ibor"&amp;Tenor,AQ1523,Trigger)</f>
        <v>50017</v>
      </c>
      <c r="AS1523" s="257">
        <f>_xll.qlIndexFixing($AC$5,AP1523,TRUE,_xll.ohTrigger(Trigger,Trigger1M))</f>
        <v>1.3945116252251063E-2</v>
      </c>
      <c r="AT1523" s="257">
        <f>_xll.qlIndexFixing($AU$1,AP1523,TRUE,_xll.ohTrigger(Trigger,Trigger1M))</f>
        <v>1.3621375224010291E-2</v>
      </c>
    </row>
    <row r="1524" spans="41:46" ht="11.25" customHeight="1" x14ac:dyDescent="0.25">
      <c r="AO1524" s="106" t="s">
        <v>83</v>
      </c>
      <c r="AP1524" s="105">
        <f>_xll.qlInterestRateIndexFixingDate(Currency&amp;"ibor"&amp;Tenor,AQ1524,Trigger)</f>
        <v>49991</v>
      </c>
      <c r="AQ1524" s="105">
        <f>_xll.qlCalendarAdvance(Calendar,AQ1523,AO1524,"f",,Trigger)</f>
        <v>49993</v>
      </c>
      <c r="AR1524" s="105">
        <f>_xll.qlInterestRateIndexMaturity(Currency&amp;"ibor"&amp;Tenor,AQ1524,Trigger)</f>
        <v>50024</v>
      </c>
      <c r="AS1524" s="257">
        <f>_xll.qlIndexFixing($AC$5,AP1524,TRUE,_xll.ohTrigger(Trigger,Trigger1M))</f>
        <v>1.3949128340332179E-2</v>
      </c>
      <c r="AT1524" s="257">
        <f>_xll.qlIndexFixing($AU$1,AP1524,TRUE,_xll.ohTrigger(Trigger,Trigger1M))</f>
        <v>1.361407072765284E-2</v>
      </c>
    </row>
    <row r="1525" spans="41:46" ht="11.25" customHeight="1" x14ac:dyDescent="0.25">
      <c r="AO1525" s="106" t="s">
        <v>83</v>
      </c>
      <c r="AP1525" s="105">
        <f>_xll.qlInterestRateIndexFixingDate(Currency&amp;"ibor"&amp;Tenor,AQ1525,Trigger)</f>
        <v>49998</v>
      </c>
      <c r="AQ1525" s="105">
        <f>_xll.qlCalendarAdvance(Calendar,AQ1524,AO1525,"f",,Trigger)</f>
        <v>50000</v>
      </c>
      <c r="AR1525" s="105">
        <f>_xll.qlInterestRateIndexMaturity(Currency&amp;"ibor"&amp;Tenor,AQ1525,Trigger)</f>
        <v>50031</v>
      </c>
      <c r="AS1525" s="257">
        <f>_xll.qlIndexFixing($AC$5,AP1525,TRUE,_xll.ohTrigger(Trigger,Trigger1M))</f>
        <v>1.3953140429800573E-2</v>
      </c>
      <c r="AT1525" s="257">
        <f>_xll.qlIndexFixing($AU$1,AP1525,TRUE,_xll.ohTrigger(Trigger,Trigger1M))</f>
        <v>1.3606794866296854E-2</v>
      </c>
    </row>
    <row r="1526" spans="41:46" ht="11.25" customHeight="1" x14ac:dyDescent="0.25">
      <c r="AO1526" s="106" t="s">
        <v>83</v>
      </c>
      <c r="AP1526" s="105">
        <f>_xll.qlInterestRateIndexFixingDate(Currency&amp;"ibor"&amp;Tenor,AQ1526,Trigger)</f>
        <v>50005</v>
      </c>
      <c r="AQ1526" s="105">
        <f>_xll.qlCalendarAdvance(Calendar,AQ1525,AO1526,"f",,Trigger)</f>
        <v>50007</v>
      </c>
      <c r="AR1526" s="105">
        <f>_xll.qlInterestRateIndexMaturity(Currency&amp;"ibor"&amp;Tenor,AQ1526,Trigger)</f>
        <v>50040</v>
      </c>
      <c r="AS1526" s="257">
        <f>_xll.qlIndexFixing($AC$5,AP1526,TRUE,_xll.ohTrigger(Trigger,Trigger1M))</f>
        <v>1.395826663530351E-2</v>
      </c>
      <c r="AT1526" s="257">
        <f>_xll.qlIndexFixing($AU$1,AP1526,TRUE,_xll.ohTrigger(Trigger,Trigger1M))</f>
        <v>1.3599031571852101E-2</v>
      </c>
    </row>
    <row r="1527" spans="41:46" ht="11.25" customHeight="1" x14ac:dyDescent="0.25">
      <c r="AO1527" s="106" t="s">
        <v>83</v>
      </c>
      <c r="AP1527" s="105">
        <f>_xll.qlInterestRateIndexFixingDate(Currency&amp;"ibor"&amp;Tenor,AQ1527,Trigger)</f>
        <v>50012</v>
      </c>
      <c r="AQ1527" s="105">
        <f>_xll.qlCalendarAdvance(Calendar,AQ1526,AO1527,"f",,Trigger)</f>
        <v>50014</v>
      </c>
      <c r="AR1527" s="105">
        <f>_xll.qlInterestRateIndexMaturity(Currency&amp;"ibor"&amp;Tenor,AQ1527,Trigger)</f>
        <v>50045</v>
      </c>
      <c r="AS1527" s="257">
        <f>_xll.qlIndexFixing($AC$5,AP1527,TRUE,_xll.ohTrigger(Trigger,Trigger1M))</f>
        <v>1.396116461288888E-2</v>
      </c>
      <c r="AT1527" s="257">
        <f>_xll.qlIndexFixing($AU$1,AP1527,TRUE,_xll.ohTrigger(Trigger,Trigger1M))</f>
        <v>1.3592329887097902E-2</v>
      </c>
    </row>
    <row r="1528" spans="41:46" ht="11.25" customHeight="1" x14ac:dyDescent="0.25">
      <c r="AO1528" s="106" t="s">
        <v>83</v>
      </c>
      <c r="AP1528" s="105">
        <f>_xll.qlInterestRateIndexFixingDate(Currency&amp;"ibor"&amp;Tenor,AQ1528,Trigger)</f>
        <v>50019</v>
      </c>
      <c r="AQ1528" s="105">
        <f>_xll.qlCalendarAdvance(Calendar,AQ1527,AO1528,"f",,Trigger)</f>
        <v>50021</v>
      </c>
      <c r="AR1528" s="105">
        <f>_xll.qlInterestRateIndexMaturity(Currency&amp;"ibor"&amp;Tenor,AQ1528,Trigger)</f>
        <v>50052</v>
      </c>
      <c r="AS1528" s="257">
        <f>_xll.qlIndexFixing($AC$5,AP1528,TRUE,_xll.ohTrigger(Trigger,Trigger1M))</f>
        <v>1.3965176706508793E-2</v>
      </c>
      <c r="AT1528" s="257">
        <f>_xll.qlIndexFixing($AU$1,AP1528,TRUE,_xll.ohTrigger(Trigger,Trigger1M))</f>
        <v>1.3585141188501508E-2</v>
      </c>
    </row>
    <row r="1529" spans="41:46" ht="11.25" customHeight="1" x14ac:dyDescent="0.25">
      <c r="AO1529" s="106" t="s">
        <v>83</v>
      </c>
      <c r="AP1529" s="105">
        <f>_xll.qlInterestRateIndexFixingDate(Currency&amp;"ibor"&amp;Tenor,AQ1529,Trigger)</f>
        <v>50026</v>
      </c>
      <c r="AQ1529" s="105">
        <f>_xll.qlCalendarAdvance(Calendar,AQ1528,AO1529,"f",,Trigger)</f>
        <v>50028</v>
      </c>
      <c r="AR1529" s="105">
        <f>_xll.qlInterestRateIndexMaturity(Currency&amp;"ibor"&amp;Tenor,AQ1529,Trigger)</f>
        <v>50059</v>
      </c>
      <c r="AS1529" s="257">
        <f>_xll.qlIndexFixing($AC$5,AP1529,TRUE,_xll.ohTrigger(Trigger,Trigger1M))</f>
        <v>1.3969188801513405E-2</v>
      </c>
      <c r="AT1529" s="257">
        <f>_xll.qlIndexFixing($AU$1,AP1529,TRUE,_xll.ohTrigger(Trigger,Trigger1M))</f>
        <v>1.3577981963402305E-2</v>
      </c>
    </row>
    <row r="1530" spans="41:46" ht="11.25" customHeight="1" x14ac:dyDescent="0.25">
      <c r="AO1530" s="106" t="s">
        <v>83</v>
      </c>
      <c r="AP1530" s="105">
        <f>_xll.qlInterestRateIndexFixingDate(Currency&amp;"ibor"&amp;Tenor,AQ1530,Trigger)</f>
        <v>50032</v>
      </c>
      <c r="AQ1530" s="105">
        <f>_xll.qlCalendarAdvance(Calendar,AQ1529,AO1530,"f",,Trigger)</f>
        <v>50038</v>
      </c>
      <c r="AR1530" s="105">
        <f>_xll.qlInterestRateIndexMaturity(Currency&amp;"ibor"&amp;Tenor,AQ1530,Trigger)</f>
        <v>50069</v>
      </c>
      <c r="AS1530" s="257">
        <f>_xll.qlIndexFixing($AC$5,AP1530,TRUE,_xll.ohTrigger(Trigger,Trigger1M))</f>
        <v>1.3974920368208207E-2</v>
      </c>
      <c r="AT1530" s="257">
        <f>_xll.qlIndexFixing($AU$1,AP1530,TRUE,_xll.ohTrigger(Trigger,Trigger1M))</f>
        <v>1.356780604205288E-2</v>
      </c>
    </row>
    <row r="1531" spans="41:46" ht="11.25" customHeight="1" x14ac:dyDescent="0.25">
      <c r="AO1531" s="106" t="s">
        <v>83</v>
      </c>
      <c r="AP1531" s="105">
        <f>_xll.qlInterestRateIndexFixingDate(Currency&amp;"ibor"&amp;Tenor,AQ1531,Trigger)</f>
        <v>50040</v>
      </c>
      <c r="AQ1531" s="105">
        <f>_xll.qlCalendarAdvance(Calendar,AQ1530,AO1531,"f",,Trigger)</f>
        <v>50045</v>
      </c>
      <c r="AR1531" s="105">
        <f>_xll.qlInterestRateIndexMaturity(Currency&amp;"ibor"&amp;Tenor,AQ1531,Trigger)</f>
        <v>50076</v>
      </c>
      <c r="AS1531" s="257">
        <f>_xll.qlIndexFixing($AC$5,AP1531,TRUE,_xll.ohTrigger(Trigger,Trigger1M))</f>
        <v>1.397893246657529E-2</v>
      </c>
      <c r="AT1531" s="257">
        <f>_xll.qlIndexFixing($AU$1,AP1531,TRUE,_xll.ohTrigger(Trigger,Trigger1M))</f>
        <v>1.3560719268165159E-2</v>
      </c>
    </row>
    <row r="1532" spans="41:46" ht="11.25" customHeight="1" x14ac:dyDescent="0.25">
      <c r="AO1532" s="106" t="s">
        <v>83</v>
      </c>
      <c r="AP1532" s="105">
        <f>_xll.qlInterestRateIndexFixingDate(Currency&amp;"ibor"&amp;Tenor,AQ1532,Trigger)</f>
        <v>50048</v>
      </c>
      <c r="AQ1532" s="105">
        <f>_xll.qlCalendarAdvance(Calendar,AQ1531,AO1532,"f",,Trigger)</f>
        <v>50052</v>
      </c>
      <c r="AR1532" s="105">
        <f>_xll.qlInterestRateIndexMaturity(Currency&amp;"ibor"&amp;Tenor,AQ1532,Trigger)</f>
        <v>50083</v>
      </c>
      <c r="AS1532" s="257">
        <f>_xll.qlIndexFixing($AC$5,AP1532,TRUE,_xll.ohTrigger(Trigger,Trigger1M))</f>
        <v>1.3982944566327073E-2</v>
      </c>
      <c r="AT1532" s="257">
        <f>_xll.qlIndexFixing($AU$1,AP1532,TRUE,_xll.ohTrigger(Trigger,Trigger1M))</f>
        <v>1.3553662686482303E-2</v>
      </c>
    </row>
    <row r="1533" spans="41:46" ht="11.25" customHeight="1" x14ac:dyDescent="0.25">
      <c r="AO1533" s="106" t="s">
        <v>83</v>
      </c>
      <c r="AP1533" s="105">
        <f>_xll.qlInterestRateIndexFixingDate(Currency&amp;"ibor"&amp;Tenor,AQ1533,Trigger)</f>
        <v>50055</v>
      </c>
      <c r="AQ1533" s="105">
        <f>_xll.qlCalendarAdvance(Calendar,AQ1532,AO1533,"f",,Trigger)</f>
        <v>50059</v>
      </c>
      <c r="AR1533" s="105">
        <f>_xll.qlInterestRateIndexMaturity(Currency&amp;"ibor"&amp;Tenor,AQ1533,Trigger)</f>
        <v>50090</v>
      </c>
      <c r="AS1533" s="257">
        <f>_xll.qlIndexFixing($AC$5,AP1533,TRUE,_xll.ohTrigger(Trigger,Trigger1M))</f>
        <v>1.3986956667463553E-2</v>
      </c>
      <c r="AT1533" s="257">
        <f>_xll.qlIndexFixing($AU$1,AP1533,TRUE,_xll.ohTrigger(Trigger,Trigger1M))</f>
        <v>1.3546636506625021E-2</v>
      </c>
    </row>
    <row r="1534" spans="41:46" ht="11.25" customHeight="1" x14ac:dyDescent="0.25">
      <c r="AO1534" s="106" t="s">
        <v>83</v>
      </c>
      <c r="AP1534" s="105">
        <f>_xll.qlInterestRateIndexFixingDate(Currency&amp;"ibor"&amp;Tenor,AQ1534,Trigger)</f>
        <v>50062</v>
      </c>
      <c r="AQ1534" s="105">
        <f>_xll.qlCalendarAdvance(Calendar,AQ1533,AO1534,"f",,Trigger)</f>
        <v>50066</v>
      </c>
      <c r="AR1534" s="105">
        <f>_xll.qlInterestRateIndexMaturity(Currency&amp;"ibor"&amp;Tenor,AQ1534,Trigger)</f>
        <v>50097</v>
      </c>
      <c r="AS1534" s="257">
        <f>_xll.qlIndexFixing($AC$5,AP1534,TRUE,_xll.ohTrigger(Trigger,Trigger1M))</f>
        <v>1.3990968769982154E-2</v>
      </c>
      <c r="AT1534" s="257">
        <f>_xll.qlIndexFixing($AU$1,AP1534,TRUE,_xll.ohTrigger(Trigger,Trigger1M))</f>
        <v>1.3539640938216597E-2</v>
      </c>
    </row>
    <row r="1535" spans="41:46" ht="11.25" customHeight="1" x14ac:dyDescent="0.25">
      <c r="AO1535" s="106" t="s">
        <v>83</v>
      </c>
      <c r="AP1535" s="105">
        <f>_xll.qlInterestRateIndexFixingDate(Currency&amp;"ibor"&amp;Tenor,AQ1535,Trigger)</f>
        <v>50069</v>
      </c>
      <c r="AQ1535" s="105">
        <f>_xll.qlCalendarAdvance(Calendar,AQ1534,AO1535,"f",,Trigger)</f>
        <v>50073</v>
      </c>
      <c r="AR1535" s="105">
        <f>_xll.qlInterestRateIndexMaturity(Currency&amp;"ibor"&amp;Tenor,AQ1535,Trigger)</f>
        <v>50101</v>
      </c>
      <c r="AS1535" s="257">
        <f>_xll.qlIndexFixing($AC$5,AP1535,TRUE,_xll.ohTrigger(Trigger,Trigger1M))</f>
        <v>1.3993305515533587E-2</v>
      </c>
      <c r="AT1535" s="257">
        <f>_xll.qlIndexFixing($AU$1,AP1535,TRUE,_xll.ohTrigger(Trigger,Trigger1M))</f>
        <v>1.353339847052913E-2</v>
      </c>
    </row>
    <row r="1536" spans="41:46" ht="11.25" customHeight="1" x14ac:dyDescent="0.25">
      <c r="AO1536" s="106" t="s">
        <v>83</v>
      </c>
      <c r="AP1536" s="105">
        <f>_xll.qlInterestRateIndexFixingDate(Currency&amp;"ibor"&amp;Tenor,AQ1536,Trigger)</f>
        <v>50076</v>
      </c>
      <c r="AQ1536" s="105">
        <f>_xll.qlCalendarAdvance(Calendar,AQ1535,AO1536,"f",,Trigger)</f>
        <v>50080</v>
      </c>
      <c r="AR1536" s="105">
        <f>_xll.qlInterestRateIndexMaturity(Currency&amp;"ibor"&amp;Tenor,AQ1536,Trigger)</f>
        <v>50108</v>
      </c>
      <c r="AS1536" s="257">
        <f>_xll.qlIndexFixing($AC$5,AP1536,TRUE,_xll.ohTrigger(Trigger,Trigger1M))</f>
        <v>1.3997317152887323E-2</v>
      </c>
      <c r="AT1536" s="257">
        <f>_xll.qlIndexFixing($AU$1,AP1536,TRUE,_xll.ohTrigger(Trigger,Trigger1M))</f>
        <v>1.3526458837315338E-2</v>
      </c>
    </row>
    <row r="1537" spans="41:46" ht="11.25" customHeight="1" x14ac:dyDescent="0.25">
      <c r="AO1537" s="106" t="s">
        <v>83</v>
      </c>
      <c r="AP1537" s="105">
        <f>_xll.qlInterestRateIndexFixingDate(Currency&amp;"ibor"&amp;Tenor,AQ1537,Trigger)</f>
        <v>50083</v>
      </c>
      <c r="AQ1537" s="105">
        <f>_xll.qlCalendarAdvance(Calendar,AQ1536,AO1537,"f",,Trigger)</f>
        <v>50087</v>
      </c>
      <c r="AR1537" s="105">
        <f>_xll.qlInterestRateIndexMaturity(Currency&amp;"ibor"&amp;Tenor,AQ1537,Trigger)</f>
        <v>50115</v>
      </c>
      <c r="AS1537" s="257">
        <f>_xll.qlIndexFixing($AC$5,AP1537,TRUE,_xll.ohTrigger(Trigger,Trigger1M))</f>
        <v>1.4001328791491487E-2</v>
      </c>
      <c r="AT1537" s="257">
        <f>_xll.qlIndexFixing($AU$1,AP1537,TRUE,_xll.ohTrigger(Trigger,Trigger1M))</f>
        <v>1.3519550395576665E-2</v>
      </c>
    </row>
    <row r="1538" spans="41:46" ht="11.25" customHeight="1" x14ac:dyDescent="0.25">
      <c r="AO1538" s="106" t="s">
        <v>83</v>
      </c>
      <c r="AP1538" s="105">
        <f>_xll.qlInterestRateIndexFixingDate(Currency&amp;"ibor"&amp;Tenor,AQ1538,Trigger)</f>
        <v>50090</v>
      </c>
      <c r="AQ1538" s="105">
        <f>_xll.qlCalendarAdvance(Calendar,AQ1537,AO1538,"f",,Trigger)</f>
        <v>50094</v>
      </c>
      <c r="AR1538" s="105">
        <f>_xll.qlInterestRateIndexMaturity(Currency&amp;"ibor"&amp;Tenor,AQ1538,Trigger)</f>
        <v>50122</v>
      </c>
      <c r="AS1538" s="257">
        <f>_xll.qlIndexFixing($AC$5,AP1538,TRUE,_xll.ohTrigger(Trigger,Trigger1M))</f>
        <v>1.4005340431343223E-2</v>
      </c>
      <c r="AT1538" s="257">
        <f>_xll.qlIndexFixing($AU$1,AP1538,TRUE,_xll.ohTrigger(Trigger,Trigger1M))</f>
        <v>1.3512673354922582E-2</v>
      </c>
    </row>
    <row r="1539" spans="41:46" ht="11.25" customHeight="1" x14ac:dyDescent="0.25">
      <c r="AO1539" s="106" t="s">
        <v>83</v>
      </c>
      <c r="AP1539" s="105">
        <f>_xll.qlInterestRateIndexFixingDate(Currency&amp;"ibor"&amp;Tenor,AQ1539,Trigger)</f>
        <v>50097</v>
      </c>
      <c r="AQ1539" s="105">
        <f>_xll.qlCalendarAdvance(Calendar,AQ1538,AO1539,"f",,Trigger)</f>
        <v>50101</v>
      </c>
      <c r="AR1539" s="105">
        <f>_xll.qlInterestRateIndexMaturity(Currency&amp;"ibor"&amp;Tenor,AQ1539,Trigger)</f>
        <v>50132</v>
      </c>
      <c r="AS1539" s="257">
        <f>_xll.qlIndexFixing($AC$5,AP1539,TRUE,_xll.ohTrigger(Trigger,Trigger1M))</f>
        <v>1.4011029303353373E-2</v>
      </c>
      <c r="AT1539" s="257">
        <f>_xll.qlIndexFixing($AU$1,AP1539,TRUE,_xll.ohTrigger(Trigger,Trigger1M))</f>
        <v>1.3505129604616681E-2</v>
      </c>
    </row>
    <row r="1540" spans="41:46" ht="11.25" customHeight="1" x14ac:dyDescent="0.25">
      <c r="AO1540" s="106" t="s">
        <v>83</v>
      </c>
      <c r="AP1540" s="105">
        <f>_xll.qlInterestRateIndexFixingDate(Currency&amp;"ibor"&amp;Tenor,AQ1540,Trigger)</f>
        <v>50104</v>
      </c>
      <c r="AQ1540" s="105">
        <f>_xll.qlCalendarAdvance(Calendar,AQ1539,AO1540,"f",,Trigger)</f>
        <v>50108</v>
      </c>
      <c r="AR1540" s="105">
        <f>_xll.qlInterestRateIndexMaturity(Currency&amp;"ibor"&amp;Tenor,AQ1540,Trigger)</f>
        <v>50139</v>
      </c>
      <c r="AS1540" s="257">
        <f>_xll.qlIndexFixing($AC$5,AP1540,TRUE,_xll.ohTrigger(Trigger,Trigger1M))</f>
        <v>1.4015041414182746E-2</v>
      </c>
      <c r="AT1540" s="257">
        <f>_xll.qlIndexFixing($AU$1,AP1540,TRUE,_xll.ohTrigger(Trigger,Trigger1M))</f>
        <v>1.3498322106931124E-2</v>
      </c>
    </row>
    <row r="1541" spans="41:46" ht="11.25" customHeight="1" x14ac:dyDescent="0.25">
      <c r="AO1541" s="106" t="s">
        <v>83</v>
      </c>
      <c r="AP1541" s="105">
        <f>_xll.qlInterestRateIndexFixingDate(Currency&amp;"ibor"&amp;Tenor,AQ1541,Trigger)</f>
        <v>50111</v>
      </c>
      <c r="AQ1541" s="105">
        <f>_xll.qlCalendarAdvance(Calendar,AQ1540,AO1541,"f",,Trigger)</f>
        <v>50115</v>
      </c>
      <c r="AR1541" s="105">
        <f>_xll.qlInterestRateIndexMaturity(Currency&amp;"ibor"&amp;Tenor,AQ1541,Trigger)</f>
        <v>50146</v>
      </c>
      <c r="AS1541" s="257">
        <f>_xll.qlIndexFixing($AC$5,AP1541,TRUE,_xll.ohTrigger(Trigger,Trigger1M))</f>
        <v>1.4019053526391659E-2</v>
      </c>
      <c r="AT1541" s="257">
        <f>_xll.qlIndexFixing($AU$1,AP1541,TRUE,_xll.ohTrigger(Trigger,Trigger1M))</f>
        <v>1.3491546688034223E-2</v>
      </c>
    </row>
    <row r="1542" spans="41:46" ht="11.25" customHeight="1" x14ac:dyDescent="0.25">
      <c r="AO1542" s="106" t="s">
        <v>83</v>
      </c>
      <c r="AP1542" s="105">
        <f>_xll.qlInterestRateIndexFixingDate(Currency&amp;"ibor"&amp;Tenor,AQ1542,Trigger)</f>
        <v>50118</v>
      </c>
      <c r="AQ1542" s="105">
        <f>_xll.qlCalendarAdvance(Calendar,AQ1541,AO1542,"f",,Trigger)</f>
        <v>50122</v>
      </c>
      <c r="AR1542" s="105">
        <f>_xll.qlInterestRateIndexMaturity(Currency&amp;"ibor"&amp;Tenor,AQ1542,Trigger)</f>
        <v>50153</v>
      </c>
      <c r="AS1542" s="257">
        <f>_xll.qlIndexFixing($AC$5,AP1542,TRUE,_xll.ohTrigger(Trigger,Trigger1M))</f>
        <v>1.402306563998785E-2</v>
      </c>
      <c r="AT1542" s="257">
        <f>_xll.qlIndexFixing($AU$1,AP1542,TRUE,_xll.ohTrigger(Trigger,Trigger1M))</f>
        <v>1.3484803557544112E-2</v>
      </c>
    </row>
    <row r="1543" spans="41:46" ht="11.25" customHeight="1" x14ac:dyDescent="0.25">
      <c r="AO1543" s="106" t="s">
        <v>83</v>
      </c>
      <c r="AP1543" s="105">
        <f>_xll.qlInterestRateIndexFixingDate(Currency&amp;"ibor"&amp;Tenor,AQ1543,Trigger)</f>
        <v>50125</v>
      </c>
      <c r="AQ1543" s="105">
        <f>_xll.qlCalendarAdvance(Calendar,AQ1542,AO1543,"f",,Trigger)</f>
        <v>50129</v>
      </c>
      <c r="AR1543" s="105">
        <f>_xll.qlInterestRateIndexMaturity(Currency&amp;"ibor"&amp;Tenor,AQ1543,Trigger)</f>
        <v>50160</v>
      </c>
      <c r="AS1543" s="257">
        <f>_xll.qlIndexFixing($AC$5,AP1543,TRUE,_xll.ohTrigger(Trigger,Trigger1M))</f>
        <v>1.4027077754968741E-2</v>
      </c>
      <c r="AT1543" s="257">
        <f>_xll.qlIndexFixing($AU$1,AP1543,TRUE,_xll.ohTrigger(Trigger,Trigger1M))</f>
        <v>1.3478092925086652E-2</v>
      </c>
    </row>
    <row r="1544" spans="41:46" ht="11.25" customHeight="1" x14ac:dyDescent="0.25">
      <c r="AO1544" s="106" t="s">
        <v>83</v>
      </c>
      <c r="AP1544" s="105">
        <f>_xll.qlInterestRateIndexFixingDate(Currency&amp;"ibor"&amp;Tenor,AQ1544,Trigger)</f>
        <v>50131</v>
      </c>
      <c r="AQ1544" s="105">
        <f>_xll.qlCalendarAdvance(Calendar,AQ1543,AO1544,"f",,Trigger)</f>
        <v>50137</v>
      </c>
      <c r="AR1544" s="105">
        <f>_xll.qlInterestRateIndexMaturity(Currency&amp;"ibor"&amp;Tenor,AQ1544,Trigger)</f>
        <v>50167</v>
      </c>
      <c r="AS1544" s="257">
        <f>_xll.qlIndexFixing($AC$5,AP1544,TRUE,_xll.ohTrigger(Trigger,Trigger1M))</f>
        <v>1.4031103120957233E-2</v>
      </c>
      <c r="AT1544" s="257">
        <f>_xll.qlIndexFixing($AU$1,AP1544,TRUE,_xll.ohTrigger(Trigger,Trigger1M))</f>
        <v>1.3470685618936606E-2</v>
      </c>
    </row>
    <row r="1545" spans="41:46" ht="11.25" customHeight="1" x14ac:dyDescent="0.25">
      <c r="AO1545" s="106" t="s">
        <v>83</v>
      </c>
      <c r="AP1545" s="105">
        <f>_xll.qlInterestRateIndexFixingDate(Currency&amp;"ibor"&amp;Tenor,AQ1545,Trigger)</f>
        <v>50140</v>
      </c>
      <c r="AQ1545" s="105">
        <f>_xll.qlCalendarAdvance(Calendar,AQ1544,AO1545,"f",,Trigger)</f>
        <v>50144</v>
      </c>
      <c r="AR1545" s="105">
        <f>_xll.qlInterestRateIndexMaturity(Currency&amp;"ibor"&amp;Tenor,AQ1545,Trigger)</f>
        <v>50174</v>
      </c>
      <c r="AS1545" s="257">
        <f>_xll.qlIndexFixing($AC$5,AP1545,TRUE,_xll.ohTrigger(Trigger,Trigger1M))</f>
        <v>1.4035115082504213E-2</v>
      </c>
      <c r="AT1545" s="257">
        <f>_xll.qlIndexFixing($AU$1,AP1545,TRUE,_xll.ohTrigger(Trigger,Trigger1M))</f>
        <v>1.3464043208128551E-2</v>
      </c>
    </row>
    <row r="1546" spans="41:46" ht="11.25" customHeight="1" x14ac:dyDescent="0.25">
      <c r="AO1546" s="106" t="s">
        <v>83</v>
      </c>
      <c r="AP1546" s="105">
        <f>_xll.qlInterestRateIndexFixingDate(Currency&amp;"ibor"&amp;Tenor,AQ1546,Trigger)</f>
        <v>50147</v>
      </c>
      <c r="AQ1546" s="105">
        <f>_xll.qlCalendarAdvance(Calendar,AQ1545,AO1546,"f",,Trigger)</f>
        <v>50151</v>
      </c>
      <c r="AR1546" s="105">
        <f>_xll.qlInterestRateIndexMaturity(Currency&amp;"ibor"&amp;Tenor,AQ1546,Trigger)</f>
        <v>50181</v>
      </c>
      <c r="AS1546" s="257">
        <f>_xll.qlIndexFixing($AC$5,AP1546,TRUE,_xll.ohTrigger(Trigger,Trigger1M))</f>
        <v>1.4039127045388788E-2</v>
      </c>
      <c r="AT1546" s="257">
        <f>_xll.qlIndexFixing($AU$1,AP1546,TRUE,_xll.ohTrigger(Trigger,Trigger1M))</f>
        <v>1.3457433937816177E-2</v>
      </c>
    </row>
    <row r="1547" spans="41:46" ht="11.25" customHeight="1" x14ac:dyDescent="0.25">
      <c r="AO1547" s="106" t="s">
        <v>83</v>
      </c>
      <c r="AP1547" s="105">
        <f>_xll.qlInterestRateIndexFixingDate(Currency&amp;"ibor"&amp;Tenor,AQ1547,Trigger)</f>
        <v>50154</v>
      </c>
      <c r="AQ1547" s="105">
        <f>_xll.qlCalendarAdvance(Calendar,AQ1546,AO1547,"f",,Trigger)</f>
        <v>50158</v>
      </c>
      <c r="AR1547" s="105">
        <f>_xll.qlInterestRateIndexMaturity(Currency&amp;"ibor"&amp;Tenor,AQ1547,Trigger)</f>
        <v>50188</v>
      </c>
      <c r="AS1547" s="257">
        <f>_xll.qlIndexFixing($AC$5,AP1547,TRUE,_xll.ohTrigger(Trigger,Trigger1M))</f>
        <v>1.404313900961629E-2</v>
      </c>
      <c r="AT1547" s="257">
        <f>_xll.qlIndexFixing($AU$1,AP1547,TRUE,_xll.ohTrigger(Trigger,Trigger1M))</f>
        <v>1.3450858017615808E-2</v>
      </c>
    </row>
    <row r="1548" spans="41:46" ht="11.25" customHeight="1" x14ac:dyDescent="0.25">
      <c r="AO1548" s="106" t="s">
        <v>83</v>
      </c>
      <c r="AP1548" s="105">
        <f>_xll.qlInterestRateIndexFixingDate(Currency&amp;"ibor"&amp;Tenor,AQ1548,Trigger)</f>
        <v>50160</v>
      </c>
      <c r="AQ1548" s="105">
        <f>_xll.qlCalendarAdvance(Calendar,AQ1547,AO1548,"f",,Trigger)</f>
        <v>50165</v>
      </c>
      <c r="AR1548" s="105">
        <f>_xll.qlInterestRateIndexMaturity(Currency&amp;"ibor"&amp;Tenor,AQ1548,Trigger)</f>
        <v>50196</v>
      </c>
      <c r="AS1548" s="257">
        <f>_xll.qlIndexFixing($AC$5,AP1548,TRUE,_xll.ohTrigger(Trigger,Trigger1M))</f>
        <v>1.3998738189644621E-2</v>
      </c>
      <c r="AT1548" s="257">
        <f>_xll.qlIndexFixing($AU$1,AP1548,TRUE,_xll.ohTrigger(Trigger,Trigger1M))</f>
        <v>1.3444102320856036E-2</v>
      </c>
    </row>
    <row r="1549" spans="41:46" ht="11.25" customHeight="1" x14ac:dyDescent="0.25">
      <c r="AO1549" s="106" t="s">
        <v>83</v>
      </c>
      <c r="AP1549" s="105">
        <f>_xll.qlInterestRateIndexFixingDate(Currency&amp;"ibor"&amp;Tenor,AQ1549,Trigger)</f>
        <v>50168</v>
      </c>
      <c r="AQ1549" s="105">
        <f>_xll.qlCalendarAdvance(Calendar,AQ1548,AO1549,"f",,Trigger)</f>
        <v>50172</v>
      </c>
      <c r="AR1549" s="105">
        <f>_xll.qlInterestRateIndexMaturity(Currency&amp;"ibor"&amp;Tenor,AQ1549,Trigger)</f>
        <v>50203</v>
      </c>
      <c r="AS1549" s="257">
        <f>_xll.qlIndexFixing($AC$5,AP1549,TRUE,_xll.ohTrigger(Trigger,Trigger1M))</f>
        <v>1.3888337902219145E-2</v>
      </c>
      <c r="AT1549" s="257">
        <f>_xll.qlIndexFixing($AU$1,AP1549,TRUE,_xll.ohTrigger(Trigger,Trigger1M))</f>
        <v>1.3437595917929927E-2</v>
      </c>
    </row>
    <row r="1550" spans="41:46" ht="11.25" customHeight="1" x14ac:dyDescent="0.25">
      <c r="AO1550" s="106" t="s">
        <v>83</v>
      </c>
      <c r="AP1550" s="105">
        <f>_xll.qlInterestRateIndexFixingDate(Currency&amp;"ibor"&amp;Tenor,AQ1550,Trigger)</f>
        <v>50175</v>
      </c>
      <c r="AQ1550" s="105">
        <f>_xll.qlCalendarAdvance(Calendar,AQ1549,AO1550,"f",,Trigger)</f>
        <v>50179</v>
      </c>
      <c r="AR1550" s="105">
        <f>_xll.qlInterestRateIndexMaturity(Currency&amp;"ibor"&amp;Tenor,AQ1550,Trigger)</f>
        <v>50210</v>
      </c>
      <c r="AS1550" s="257">
        <f>_xll.qlIndexFixing($AC$5,AP1550,TRUE,_xll.ohTrigger(Trigger,Trigger1M))</f>
        <v>1.3777739761991141E-2</v>
      </c>
      <c r="AT1550" s="257">
        <f>_xll.qlIndexFixing($AU$1,AP1550,TRUE,_xll.ohTrigger(Trigger,Trigger1M))</f>
        <v>1.3431123510305875E-2</v>
      </c>
    </row>
    <row r="1551" spans="41:46" ht="11.25" customHeight="1" x14ac:dyDescent="0.25">
      <c r="AO1551" s="106" t="s">
        <v>83</v>
      </c>
      <c r="AP1551" s="105">
        <f>_xll.qlInterestRateIndexFixingDate(Currency&amp;"ibor"&amp;Tenor,AQ1551,Trigger)</f>
        <v>50182</v>
      </c>
      <c r="AQ1551" s="105">
        <f>_xll.qlCalendarAdvance(Calendar,AQ1550,AO1551,"f",,Trigger)</f>
        <v>50186</v>
      </c>
      <c r="AR1551" s="105">
        <f>_xll.qlInterestRateIndexMaturity(Currency&amp;"ibor"&amp;Tenor,AQ1551,Trigger)</f>
        <v>50217</v>
      </c>
      <c r="AS1551" s="257">
        <f>_xll.qlIndexFixing($AC$5,AP1551,TRUE,_xll.ohTrigger(Trigger,Trigger1M))</f>
        <v>1.3666943774623175E-2</v>
      </c>
      <c r="AT1551" s="257">
        <f>_xll.qlIndexFixing($AU$1,AP1551,TRUE,_xll.ohTrigger(Trigger,Trigger1M))</f>
        <v>1.3424685307602009E-2</v>
      </c>
    </row>
    <row r="1552" spans="41:46" ht="11.25" customHeight="1" x14ac:dyDescent="0.25">
      <c r="AO1552" s="106" t="s">
        <v>83</v>
      </c>
      <c r="AP1552" s="105">
        <f>_xll.qlInterestRateIndexFixingDate(Currency&amp;"ibor"&amp;Tenor,AQ1552,Trigger)</f>
        <v>50189</v>
      </c>
      <c r="AQ1552" s="105">
        <f>_xll.qlCalendarAdvance(Calendar,AQ1551,AO1552,"f",,Trigger)</f>
        <v>50193</v>
      </c>
      <c r="AR1552" s="105">
        <f>_xll.qlInterestRateIndexMaturity(Currency&amp;"ibor"&amp;Tenor,AQ1552,Trigger)</f>
        <v>50223</v>
      </c>
      <c r="AS1552" s="257">
        <f>_xll.qlIndexFixing($AC$5,AP1552,TRUE,_xll.ohTrigger(Trigger,Trigger1M))</f>
        <v>1.3555471177603806E-2</v>
      </c>
      <c r="AT1552" s="257">
        <f>_xll.qlIndexFixing($AU$1,AP1552,TRUE,_xll.ohTrigger(Trigger,Trigger1M))</f>
        <v>1.3418486004692198E-2</v>
      </c>
    </row>
    <row r="1553" spans="41:46" ht="11.25" customHeight="1" x14ac:dyDescent="0.25">
      <c r="AO1553" s="106" t="s">
        <v>83</v>
      </c>
      <c r="AP1553" s="105">
        <f>_xll.qlInterestRateIndexFixingDate(Currency&amp;"ibor"&amp;Tenor,AQ1553,Trigger)</f>
        <v>50196</v>
      </c>
      <c r="AQ1553" s="105">
        <f>_xll.qlCalendarAdvance(Calendar,AQ1552,AO1553,"f",,Trigger)</f>
        <v>50200</v>
      </c>
      <c r="AR1553" s="105">
        <f>_xll.qlInterestRateIndexMaturity(Currency&amp;"ibor"&amp;Tenor,AQ1553,Trigger)</f>
        <v>50230</v>
      </c>
      <c r="AS1553" s="257">
        <f>_xll.qlIndexFixing($AC$5,AP1553,TRUE,_xll.ohTrigger(Trigger,Trigger1M))</f>
        <v>1.3558602182384583E-2</v>
      </c>
      <c r="AT1553" s="257">
        <f>_xll.qlIndexFixing($AU$1,AP1553,TRUE,_xll.ohTrigger(Trigger,Trigger1M))</f>
        <v>1.3412114587008084E-2</v>
      </c>
    </row>
    <row r="1554" spans="41:46" ht="11.25" customHeight="1" x14ac:dyDescent="0.25">
      <c r="AO1554" s="106" t="s">
        <v>83</v>
      </c>
      <c r="AP1554" s="105">
        <f>_xll.qlInterestRateIndexFixingDate(Currency&amp;"ibor"&amp;Tenor,AQ1554,Trigger)</f>
        <v>50203</v>
      </c>
      <c r="AQ1554" s="105">
        <f>_xll.qlCalendarAdvance(Calendar,AQ1553,AO1554,"f",,Trigger)</f>
        <v>50207</v>
      </c>
      <c r="AR1554" s="105">
        <f>_xll.qlInterestRateIndexMaturity(Currency&amp;"ibor"&amp;Tenor,AQ1554,Trigger)</f>
        <v>50237</v>
      </c>
      <c r="AS1554" s="257">
        <f>_xll.qlIndexFixing($AC$5,AP1554,TRUE,_xll.ohTrigger(Trigger,Trigger1M))</f>
        <v>1.3561733187980707E-2</v>
      </c>
      <c r="AT1554" s="257">
        <f>_xll.qlIndexFixing($AU$1,AP1554,TRUE,_xll.ohTrigger(Trigger,Trigger1M))</f>
        <v>1.3405777986712941E-2</v>
      </c>
    </row>
    <row r="1555" spans="41:46" ht="11.25" customHeight="1" x14ac:dyDescent="0.25">
      <c r="AO1555" s="106" t="s">
        <v>83</v>
      </c>
      <c r="AP1555" s="105">
        <f>_xll.qlInterestRateIndexFixingDate(Currency&amp;"ibor"&amp;Tenor,AQ1555,Trigger)</f>
        <v>50210</v>
      </c>
      <c r="AQ1555" s="105">
        <f>_xll.qlCalendarAdvance(Calendar,AQ1554,AO1555,"f",,Trigger)</f>
        <v>50214</v>
      </c>
      <c r="AR1555" s="105">
        <f>_xll.qlInterestRateIndexMaturity(Currency&amp;"ibor"&amp;Tenor,AQ1555,Trigger)</f>
        <v>50244</v>
      </c>
      <c r="AS1555" s="257">
        <f>_xll.qlIndexFixing($AC$5,AP1555,TRUE,_xll.ohTrigger(Trigger,Trigger1M))</f>
        <v>1.3564864194392179E-2</v>
      </c>
      <c r="AT1555" s="257">
        <f>_xll.qlIndexFixing($AU$1,AP1555,TRUE,_xll.ohTrigger(Trigger,Trigger1M))</f>
        <v>1.3399476413425759E-2</v>
      </c>
    </row>
    <row r="1556" spans="41:46" ht="11.25" customHeight="1" x14ac:dyDescent="0.25">
      <c r="AO1556" s="106" t="s">
        <v>83</v>
      </c>
      <c r="AP1556" s="105">
        <f>_xll.qlInterestRateIndexFixingDate(Currency&amp;"ibor"&amp;Tenor,AQ1556,Trigger)</f>
        <v>50217</v>
      </c>
      <c r="AQ1556" s="105">
        <f>_xll.qlCalendarAdvance(Calendar,AQ1555,AO1556,"f",,Trigger)</f>
        <v>50221</v>
      </c>
      <c r="AR1556" s="105">
        <f>_xll.qlInterestRateIndexMaturity(Currency&amp;"ibor"&amp;Tenor,AQ1556,Trigger)</f>
        <v>50252</v>
      </c>
      <c r="AS1556" s="257">
        <f>_xll.qlIndexFixing($AC$5,AP1556,TRUE,_xll.ohTrigger(Trigger,Trigger1M))</f>
        <v>1.3568474441589888E-2</v>
      </c>
      <c r="AT1556" s="257">
        <f>_xll.qlIndexFixing($AU$1,AP1556,TRUE,_xll.ohTrigger(Trigger,Trigger1M))</f>
        <v>1.3393014704527742E-2</v>
      </c>
    </row>
    <row r="1557" spans="41:46" ht="11.25" customHeight="1" x14ac:dyDescent="0.25">
      <c r="AO1557" s="106" t="s">
        <v>83</v>
      </c>
      <c r="AP1557" s="105">
        <f>_xll.qlInterestRateIndexFixingDate(Currency&amp;"ibor"&amp;Tenor,AQ1557,Trigger)</f>
        <v>50224</v>
      </c>
      <c r="AQ1557" s="105">
        <f>_xll.qlCalendarAdvance(Calendar,AQ1556,AO1557,"f",,Trigger)</f>
        <v>50228</v>
      </c>
      <c r="AR1557" s="105">
        <f>_xll.qlInterestRateIndexMaturity(Currency&amp;"ibor"&amp;Tenor,AQ1557,Trigger)</f>
        <v>50259</v>
      </c>
      <c r="AS1557" s="257">
        <f>_xll.qlIndexFixing($AC$5,AP1557,TRUE,_xll.ohTrigger(Trigger,Trigger1M))</f>
        <v>1.3571605567645096E-2</v>
      </c>
      <c r="AT1557" s="257">
        <f>_xll.qlIndexFixing($AU$1,AP1557,TRUE,_xll.ohTrigger(Trigger,Trigger1M))</f>
        <v>1.3386786133317974E-2</v>
      </c>
    </row>
    <row r="1558" spans="41:46" ht="11.25" customHeight="1" x14ac:dyDescent="0.25">
      <c r="AO1558" s="106" t="s">
        <v>83</v>
      </c>
      <c r="AP1558" s="105">
        <f>_xll.qlInterestRateIndexFixingDate(Currency&amp;"ibor"&amp;Tenor,AQ1558,Trigger)</f>
        <v>50231</v>
      </c>
      <c r="AQ1558" s="105">
        <f>_xll.qlCalendarAdvance(Calendar,AQ1557,AO1558,"f",,Trigger)</f>
        <v>50235</v>
      </c>
      <c r="AR1558" s="105">
        <f>_xll.qlInterestRateIndexMaturity(Currency&amp;"ibor"&amp;Tenor,AQ1558,Trigger)</f>
        <v>50266</v>
      </c>
      <c r="AS1558" s="257">
        <f>_xll.qlIndexFixing($AC$5,AP1558,TRUE,_xll.ohTrigger(Trigger,Trigger1M))</f>
        <v>1.3574736694546079E-2</v>
      </c>
      <c r="AT1558" s="257">
        <f>_xll.qlIndexFixing($AU$1,AP1558,TRUE,_xll.ohTrigger(Trigger,Trigger1M))</f>
        <v>1.3380593234350143E-2</v>
      </c>
    </row>
    <row r="1559" spans="41:46" ht="11.25" customHeight="1" x14ac:dyDescent="0.25">
      <c r="AO1559" s="106" t="s">
        <v>83</v>
      </c>
      <c r="AP1559" s="105">
        <f>_xll.qlInterestRateIndexFixingDate(Currency&amp;"ibor"&amp;Tenor,AQ1559,Trigger)</f>
        <v>50238</v>
      </c>
      <c r="AQ1559" s="105">
        <f>_xll.qlCalendarAdvance(Calendar,AQ1558,AO1559,"f",,Trigger)</f>
        <v>50242</v>
      </c>
      <c r="AR1559" s="105">
        <f>_xll.qlInterestRateIndexMaturity(Currency&amp;"ibor"&amp;Tenor,AQ1559,Trigger)</f>
        <v>50273</v>
      </c>
      <c r="AS1559" s="257">
        <f>_xll.qlIndexFixing($AC$5,AP1559,TRUE,_xll.ohTrigger(Trigger,Trigger1M))</f>
        <v>1.3577867822290259E-2</v>
      </c>
      <c r="AT1559" s="257">
        <f>_xll.qlIndexFixing($AU$1,AP1559,TRUE,_xll.ohTrigger(Trigger,Trigger1M))</f>
        <v>1.3374436217244953E-2</v>
      </c>
    </row>
    <row r="1560" spans="41:46" ht="11.25" customHeight="1" x14ac:dyDescent="0.25">
      <c r="AO1560" s="106" t="s">
        <v>83</v>
      </c>
      <c r="AP1560" s="105">
        <f>_xll.qlInterestRateIndexFixingDate(Currency&amp;"ibor"&amp;Tenor,AQ1560,Trigger)</f>
        <v>50245</v>
      </c>
      <c r="AQ1560" s="105">
        <f>_xll.qlCalendarAdvance(Calendar,AQ1559,AO1560,"f",,Trigger)</f>
        <v>50249</v>
      </c>
      <c r="AR1560" s="105">
        <f>_xll.qlInterestRateIndexMaturity(Currency&amp;"ibor"&amp;Tenor,AQ1560,Trigger)</f>
        <v>50280</v>
      </c>
      <c r="AS1560" s="257">
        <f>_xll.qlIndexFixing($AC$5,AP1560,TRUE,_xll.ohTrigger(Trigger,Trigger1M))</f>
        <v>1.3580998950877636E-2</v>
      </c>
      <c r="AT1560" s="257">
        <f>_xll.qlIndexFixing($AU$1,AP1560,TRUE,_xll.ohTrigger(Trigger,Trigger1M))</f>
        <v>1.33683152916128E-2</v>
      </c>
    </row>
    <row r="1561" spans="41:46" ht="11.25" customHeight="1" x14ac:dyDescent="0.25">
      <c r="AO1561" s="106" t="s">
        <v>83</v>
      </c>
      <c r="AP1561" s="105">
        <f>_xll.qlInterestRateIndexFixingDate(Currency&amp;"ibor"&amp;Tenor,AQ1561,Trigger)</f>
        <v>50252</v>
      </c>
      <c r="AQ1561" s="105">
        <f>_xll.qlCalendarAdvance(Calendar,AQ1560,AO1561,"f",,Trigger)</f>
        <v>50256</v>
      </c>
      <c r="AR1561" s="105">
        <f>_xll.qlInterestRateIndexMaturity(Currency&amp;"ibor"&amp;Tenor,AQ1561,Trigger)</f>
        <v>50287</v>
      </c>
      <c r="AS1561" s="257">
        <f>_xll.qlIndexFixing($AC$5,AP1561,TRUE,_xll.ohTrigger(Trigger,Trigger1M))</f>
        <v>1.3584130080308208E-2</v>
      </c>
      <c r="AT1561" s="257">
        <f>_xll.qlIndexFixing($AU$1,AP1561,TRUE,_xll.ohTrigger(Trigger,Trigger1M))</f>
        <v>1.3362230667069234E-2</v>
      </c>
    </row>
    <row r="1562" spans="41:46" ht="11.25" customHeight="1" x14ac:dyDescent="0.25">
      <c r="AO1562" s="106" t="s">
        <v>83</v>
      </c>
      <c r="AP1562" s="105">
        <f>_xll.qlInterestRateIndexFixingDate(Currency&amp;"ibor"&amp;Tenor,AQ1562,Trigger)</f>
        <v>50259</v>
      </c>
      <c r="AQ1562" s="105">
        <f>_xll.qlCalendarAdvance(Calendar,AQ1561,AO1562,"f",,Trigger)</f>
        <v>50263</v>
      </c>
      <c r="AR1562" s="105">
        <f>_xll.qlInterestRateIndexMaturity(Currency&amp;"ibor"&amp;Tenor,AQ1562,Trigger)</f>
        <v>50294</v>
      </c>
      <c r="AS1562" s="257">
        <f>_xll.qlIndexFixing($AC$5,AP1562,TRUE,_xll.ohTrigger(Trigger,Trigger1M))</f>
        <v>1.3587261210581975E-2</v>
      </c>
      <c r="AT1562" s="257">
        <f>_xll.qlIndexFixing($AU$1,AP1562,TRUE,_xll.ohTrigger(Trigger,Trigger1M))</f>
        <v>1.3356182553234961E-2</v>
      </c>
    </row>
    <row r="1563" spans="41:46" ht="11.25" customHeight="1" x14ac:dyDescent="0.25">
      <c r="AO1563" s="106" t="s">
        <v>83</v>
      </c>
      <c r="AP1563" s="105">
        <f>_xll.qlInterestRateIndexFixingDate(Currency&amp;"ibor"&amp;Tenor,AQ1563,Trigger)</f>
        <v>50266</v>
      </c>
      <c r="AQ1563" s="105">
        <f>_xll.qlCalendarAdvance(Calendar,AQ1562,AO1563,"f",,Trigger)</f>
        <v>50270</v>
      </c>
      <c r="AR1563" s="105">
        <f>_xll.qlInterestRateIndexMaturity(Currency&amp;"ibor"&amp;Tenor,AQ1563,Trigger)</f>
        <v>50301</v>
      </c>
      <c r="AS1563" s="257">
        <f>_xll.qlIndexFixing($AC$5,AP1563,TRUE,_xll.ohTrigger(Trigger,Trigger1M))</f>
        <v>1.3590392341698941E-2</v>
      </c>
      <c r="AT1563" s="257">
        <f>_xll.qlIndexFixing($AU$1,AP1563,TRUE,_xll.ohTrigger(Trigger,Trigger1M))</f>
        <v>1.3350171159722956E-2</v>
      </c>
    </row>
    <row r="1564" spans="41:46" ht="11.25" customHeight="1" x14ac:dyDescent="0.25">
      <c r="AO1564" s="106" t="s">
        <v>83</v>
      </c>
      <c r="AP1564" s="105">
        <f>_xll.qlInterestRateIndexFixingDate(Currency&amp;"ibor"&amp;Tenor,AQ1564,Trigger)</f>
        <v>50273</v>
      </c>
      <c r="AQ1564" s="105">
        <f>_xll.qlCalendarAdvance(Calendar,AQ1563,AO1564,"f",,Trigger)</f>
        <v>50277</v>
      </c>
      <c r="AR1564" s="105">
        <f>_xll.qlInterestRateIndexMaturity(Currency&amp;"ibor"&amp;Tenor,AQ1564,Trigger)</f>
        <v>50308</v>
      </c>
      <c r="AS1564" s="257">
        <f>_xll.qlIndexFixing($AC$5,AP1564,TRUE,_xll.ohTrigger(Trigger,Trigger1M))</f>
        <v>1.3593523473661681E-2</v>
      </c>
      <c r="AT1564" s="257">
        <f>_xll.qlIndexFixing($AU$1,AP1564,TRUE,_xll.ohTrigger(Trigger,Trigger1M))</f>
        <v>1.3344196696151346E-2</v>
      </c>
    </row>
    <row r="1565" spans="41:46" ht="11.25" customHeight="1" x14ac:dyDescent="0.25">
      <c r="AO1565" s="106" t="s">
        <v>83</v>
      </c>
      <c r="AP1565" s="105">
        <f>_xll.qlInterestRateIndexFixingDate(Currency&amp;"ibor"&amp;Tenor,AQ1565,Trigger)</f>
        <v>50280</v>
      </c>
      <c r="AQ1565" s="105">
        <f>_xll.qlCalendarAdvance(Calendar,AQ1564,AO1565,"f",,Trigger)</f>
        <v>50284</v>
      </c>
      <c r="AR1565" s="105">
        <f>_xll.qlInterestRateIndexMaturity(Currency&amp;"ibor"&amp;Tenor,AQ1565,Trigger)</f>
        <v>50314</v>
      </c>
      <c r="AS1565" s="257">
        <f>_xll.qlIndexFixing($AC$5,AP1565,TRUE,_xll.ohTrigger(Trigger,Trigger1M))</f>
        <v>1.3596174303388331E-2</v>
      </c>
      <c r="AT1565" s="257">
        <f>_xll.qlIndexFixing($AU$1,AP1565,TRUE,_xll.ohTrigger(Trigger,Trigger1M))</f>
        <v>1.3338433280125628E-2</v>
      </c>
    </row>
    <row r="1566" spans="41:46" ht="11.25" customHeight="1" x14ac:dyDescent="0.25">
      <c r="AO1566" s="106" t="s">
        <v>83</v>
      </c>
      <c r="AP1566" s="105">
        <f>_xll.qlInterestRateIndexFixingDate(Currency&amp;"ibor"&amp;Tenor,AQ1566,Trigger)</f>
        <v>50287</v>
      </c>
      <c r="AQ1566" s="105">
        <f>_xll.qlCalendarAdvance(Calendar,AQ1565,AO1566,"f",,Trigger)</f>
        <v>50291</v>
      </c>
      <c r="AR1566" s="105">
        <f>_xll.qlInterestRateIndexMaturity(Currency&amp;"ibor"&amp;Tenor,AQ1566,Trigger)</f>
        <v>50321</v>
      </c>
      <c r="AS1566" s="257">
        <f>_xll.qlIndexFixing($AC$5,AP1566,TRUE,_xll.ohTrigger(Trigger,Trigger1M))</f>
        <v>1.3599305318776622E-2</v>
      </c>
      <c r="AT1566" s="257">
        <f>_xll.qlIndexFixing($AU$1,AP1566,TRUE,_xll.ohTrigger(Trigger,Trigger1M))</f>
        <v>1.3332530838185086E-2</v>
      </c>
    </row>
    <row r="1567" spans="41:46" ht="11.25" customHeight="1" x14ac:dyDescent="0.25">
      <c r="AO1567" s="106" t="s">
        <v>83</v>
      </c>
      <c r="AP1567" s="105">
        <f>_xll.qlInterestRateIndexFixingDate(Currency&amp;"ibor"&amp;Tenor,AQ1567,Trigger)</f>
        <v>50294</v>
      </c>
      <c r="AQ1567" s="105">
        <f>_xll.qlCalendarAdvance(Calendar,AQ1566,AO1567,"f",,Trigger)</f>
        <v>50298</v>
      </c>
      <c r="AR1567" s="105">
        <f>_xll.qlInterestRateIndexMaturity(Currency&amp;"ibor"&amp;Tenor,AQ1567,Trigger)</f>
        <v>50328</v>
      </c>
      <c r="AS1567" s="257">
        <f>_xll.qlIndexFixing($AC$5,AP1567,TRUE,_xll.ohTrigger(Trigger,Trigger1M))</f>
        <v>1.3602436334980261E-2</v>
      </c>
      <c r="AT1567" s="257">
        <f>_xll.qlIndexFixing($AU$1,AP1567,TRUE,_xll.ohTrigger(Trigger,Trigger1M))</f>
        <v>1.3326665938571125E-2</v>
      </c>
    </row>
    <row r="1568" spans="41:46" ht="11.25" customHeight="1" x14ac:dyDescent="0.25">
      <c r="AO1568" s="106" t="s">
        <v>83</v>
      </c>
      <c r="AP1568" s="105">
        <f>_xll.qlInterestRateIndexFixingDate(Currency&amp;"ibor"&amp;Tenor,AQ1568,Trigger)</f>
        <v>50301</v>
      </c>
      <c r="AQ1568" s="105">
        <f>_xll.qlCalendarAdvance(Calendar,AQ1567,AO1568,"f",,Trigger)</f>
        <v>50305</v>
      </c>
      <c r="AR1568" s="105">
        <f>_xll.qlInterestRateIndexMaturity(Currency&amp;"ibor"&amp;Tenor,AQ1568,Trigger)</f>
        <v>50335</v>
      </c>
      <c r="AS1568" s="257">
        <f>_xll.qlIndexFixing($AC$5,AP1568,TRUE,_xll.ohTrigger(Trigger,Trigger1M))</f>
        <v>1.3605567352001913E-2</v>
      </c>
      <c r="AT1568" s="257">
        <f>_xll.qlIndexFixing($AU$1,AP1568,TRUE,_xll.ohTrigger(Trigger,Trigger1M))</f>
        <v>1.3320838790897405E-2</v>
      </c>
    </row>
    <row r="1569" spans="41:46" ht="11.25" customHeight="1" x14ac:dyDescent="0.25">
      <c r="AO1569" s="106" t="s">
        <v>83</v>
      </c>
      <c r="AP1569" s="105">
        <f>_xll.qlInterestRateIndexFixingDate(Currency&amp;"ibor"&amp;Tenor,AQ1569,Trigger)</f>
        <v>50308</v>
      </c>
      <c r="AQ1569" s="105">
        <f>_xll.qlCalendarAdvance(Calendar,AQ1568,AO1569,"f",,Trigger)</f>
        <v>50312</v>
      </c>
      <c r="AR1569" s="105">
        <f>_xll.qlInterestRateIndexMaturity(Currency&amp;"ibor"&amp;Tenor,AQ1569,Trigger)</f>
        <v>50342</v>
      </c>
      <c r="AS1569" s="257">
        <f>_xll.qlIndexFixing($AC$5,AP1569,TRUE,_xll.ohTrigger(Trigger,Trigger1M))</f>
        <v>1.3608698369836247E-2</v>
      </c>
      <c r="AT1569" s="257">
        <f>_xll.qlIndexFixing($AU$1,AP1569,TRUE,_xll.ohTrigger(Trigger,Trigger1M))</f>
        <v>1.331504960477492E-2</v>
      </c>
    </row>
    <row r="1570" spans="41:46" ht="11.25" customHeight="1" x14ac:dyDescent="0.25">
      <c r="AO1570" s="106" t="s">
        <v>83</v>
      </c>
      <c r="AP1570" s="105">
        <f>_xll.qlInterestRateIndexFixingDate(Currency&amp;"ibor"&amp;Tenor,AQ1570,Trigger)</f>
        <v>50315</v>
      </c>
      <c r="AQ1570" s="105">
        <f>_xll.qlCalendarAdvance(Calendar,AQ1569,AO1570,"f",,Trigger)</f>
        <v>50319</v>
      </c>
      <c r="AR1570" s="105">
        <f>_xll.qlInterestRateIndexMaturity(Currency&amp;"ibor"&amp;Tenor,AQ1570,Trigger)</f>
        <v>50350</v>
      </c>
      <c r="AS1570" s="257">
        <f>_xll.qlIndexFixing($AC$5,AP1570,TRUE,_xll.ohTrigger(Trigger,Trigger1M))</f>
        <v>1.3612310283129777E-2</v>
      </c>
      <c r="AT1570" s="257">
        <f>_xll.qlIndexFixing($AU$1,AP1570,TRUE,_xll.ohTrigger(Trigger,Trigger1M))</f>
        <v>1.3309137181948583E-2</v>
      </c>
    </row>
    <row r="1571" spans="41:46" ht="11.25" customHeight="1" x14ac:dyDescent="0.25">
      <c r="AO1571" s="106" t="s">
        <v>83</v>
      </c>
      <c r="AP1571" s="105">
        <f>_xll.qlInterestRateIndexFixingDate(Currency&amp;"ibor"&amp;Tenor,AQ1571,Trigger)</f>
        <v>50322</v>
      </c>
      <c r="AQ1571" s="105">
        <f>_xll.qlCalendarAdvance(Calendar,AQ1570,AO1571,"f",,Trigger)</f>
        <v>50326</v>
      </c>
      <c r="AR1571" s="105">
        <f>_xll.qlInterestRateIndexMaturity(Currency&amp;"ibor"&amp;Tenor,AQ1571,Trigger)</f>
        <v>50357</v>
      </c>
      <c r="AS1571" s="257">
        <f>_xll.qlIndexFixing($AC$5,AP1571,TRUE,_xll.ohTrigger(Trigger,Trigger1M))</f>
        <v>1.3615441420989737E-2</v>
      </c>
      <c r="AT1571" s="257">
        <f>_xll.qlIndexFixing($AU$1,AP1571,TRUE,_xll.ohTrigger(Trigger,Trigger1M))</f>
        <v>1.3303427097200324E-2</v>
      </c>
    </row>
    <row r="1572" spans="41:46" ht="11.25" customHeight="1" x14ac:dyDescent="0.25">
      <c r="AO1572" s="106" t="s">
        <v>83</v>
      </c>
      <c r="AP1572" s="105">
        <f>_xll.qlInterestRateIndexFixingDate(Currency&amp;"ibor"&amp;Tenor,AQ1572,Trigger)</f>
        <v>50329</v>
      </c>
      <c r="AQ1572" s="105">
        <f>_xll.qlCalendarAdvance(Calendar,AQ1571,AO1572,"f",,Trigger)</f>
        <v>50333</v>
      </c>
      <c r="AR1572" s="105">
        <f>_xll.qlInterestRateIndexMaturity(Currency&amp;"ibor"&amp;Tenor,AQ1572,Trigger)</f>
        <v>50364</v>
      </c>
      <c r="AS1572" s="257">
        <f>_xll.qlIndexFixing($AC$5,AP1572,TRUE,_xll.ohTrigger(Trigger,Trigger1M))</f>
        <v>1.3618572559695469E-2</v>
      </c>
      <c r="AT1572" s="257">
        <f>_xll.qlIndexFixing($AU$1,AP1572,TRUE,_xll.ohTrigger(Trigger,Trigger1M))</f>
        <v>1.3297755619319444E-2</v>
      </c>
    </row>
    <row r="1573" spans="41:46" ht="11.25" customHeight="1" x14ac:dyDescent="0.25">
      <c r="AO1573" s="106" t="s">
        <v>83</v>
      </c>
      <c r="AP1573" s="105">
        <f>_xll.qlInterestRateIndexFixingDate(Currency&amp;"ibor"&amp;Tenor,AQ1573,Trigger)</f>
        <v>50336</v>
      </c>
      <c r="AQ1573" s="105">
        <f>_xll.qlCalendarAdvance(Calendar,AQ1572,AO1573,"f",,Trigger)</f>
        <v>50340</v>
      </c>
      <c r="AR1573" s="105">
        <f>_xll.qlInterestRateIndexMaturity(Currency&amp;"ibor"&amp;Tenor,AQ1573,Trigger)</f>
        <v>50371</v>
      </c>
      <c r="AS1573" s="257">
        <f>_xll.qlIndexFixing($AC$5,AP1573,TRUE,_xll.ohTrigger(Trigger,Trigger1M))</f>
        <v>1.3621703699244401E-2</v>
      </c>
      <c r="AT1573" s="257">
        <f>_xll.qlIndexFixing($AU$1,AP1573,TRUE,_xll.ohTrigger(Trigger,Trigger1M))</f>
        <v>1.3292122957916338E-2</v>
      </c>
    </row>
    <row r="1574" spans="41:46" ht="11.25" customHeight="1" x14ac:dyDescent="0.25">
      <c r="AO1574" s="106" t="s">
        <v>83</v>
      </c>
      <c r="AP1574" s="105">
        <f>_xll.qlInterestRateIndexFixingDate(Currency&amp;"ibor"&amp;Tenor,AQ1574,Trigger)</f>
        <v>50343</v>
      </c>
      <c r="AQ1574" s="105">
        <f>_xll.qlCalendarAdvance(Calendar,AQ1573,AO1574,"f",,Trigger)</f>
        <v>50347</v>
      </c>
      <c r="AR1574" s="105">
        <f>_xll.qlInterestRateIndexMaturity(Currency&amp;"ibor"&amp;Tenor,AQ1574,Trigger)</f>
        <v>50377</v>
      </c>
      <c r="AS1574" s="257">
        <f>_xll.qlIndexFixing($AC$5,AP1574,TRUE,_xll.ohTrigger(Trigger,Trigger1M))</f>
        <v>1.3624353471256789E-2</v>
      </c>
      <c r="AT1574" s="257">
        <f>_xll.qlIndexFixing($AU$1,AP1574,TRUE,_xll.ohTrigger(Trigger,Trigger1M))</f>
        <v>1.3286680433730602E-2</v>
      </c>
    </row>
    <row r="1575" spans="41:46" ht="11.25" customHeight="1" x14ac:dyDescent="0.25">
      <c r="AO1575" s="106" t="s">
        <v>83</v>
      </c>
      <c r="AP1575" s="105">
        <f>_xll.qlInterestRateIndexFixingDate(Currency&amp;"ibor"&amp;Tenor,AQ1575,Trigger)</f>
        <v>50350</v>
      </c>
      <c r="AQ1575" s="105">
        <f>_xll.qlCalendarAdvance(Calendar,AQ1574,AO1575,"f",,Trigger)</f>
        <v>50354</v>
      </c>
      <c r="AR1575" s="105">
        <f>_xll.qlInterestRateIndexMaturity(Currency&amp;"ibor"&amp;Tenor,AQ1575,Trigger)</f>
        <v>50384</v>
      </c>
      <c r="AS1575" s="257">
        <f>_xll.qlIndexFixing($AC$5,AP1575,TRUE,_xll.ohTrigger(Trigger,Trigger1M))</f>
        <v>1.362748449398854E-2</v>
      </c>
      <c r="AT1575" s="257">
        <f>_xll.qlIndexFixing($AU$1,AP1575,TRUE,_xll.ohTrigger(Trigger,Trigger1M))</f>
        <v>1.3281123418706464E-2</v>
      </c>
    </row>
    <row r="1576" spans="41:46" ht="11.25" customHeight="1" x14ac:dyDescent="0.25">
      <c r="AO1576" s="106" t="s">
        <v>83</v>
      </c>
      <c r="AP1576" s="105">
        <f>_xll.qlInterestRateIndexFixingDate(Currency&amp;"ibor"&amp;Tenor,AQ1576,Trigger)</f>
        <v>50357</v>
      </c>
      <c r="AQ1576" s="105">
        <f>_xll.qlCalendarAdvance(Calendar,AQ1575,AO1576,"f",,Trigger)</f>
        <v>50361</v>
      </c>
      <c r="AR1576" s="105">
        <f>_xll.qlInterestRateIndexMaturity(Currency&amp;"ibor"&amp;Tenor,AQ1576,Trigger)</f>
        <v>50391</v>
      </c>
      <c r="AS1576" s="257">
        <f>_xll.qlIndexFixing($AC$5,AP1576,TRUE,_xll.ohTrigger(Trigger,Trigger1M))</f>
        <v>1.3630615517535638E-2</v>
      </c>
      <c r="AT1576" s="257">
        <f>_xll.qlIndexFixing($AU$1,AP1576,TRUE,_xll.ohTrigger(Trigger,Trigger1M))</f>
        <v>1.3275605832497206E-2</v>
      </c>
    </row>
    <row r="1577" spans="41:46" ht="11.25" customHeight="1" x14ac:dyDescent="0.25">
      <c r="AO1577" s="106" t="s">
        <v>83</v>
      </c>
      <c r="AP1577" s="105">
        <f>_xll.qlInterestRateIndexFixingDate(Currency&amp;"ibor"&amp;Tenor,AQ1577,Trigger)</f>
        <v>50364</v>
      </c>
      <c r="AQ1577" s="105">
        <f>_xll.qlCalendarAdvance(Calendar,AQ1576,AO1577,"f",,Trigger)</f>
        <v>50368</v>
      </c>
      <c r="AR1577" s="105">
        <f>_xll.qlInterestRateIndexMaturity(Currency&amp;"ibor"&amp;Tenor,AQ1577,Trigger)</f>
        <v>50398</v>
      </c>
      <c r="AS1577" s="257">
        <f>_xll.qlIndexFixing($AC$5,AP1577,TRUE,_xll.ohTrigger(Trigger,Trigger1M))</f>
        <v>1.3633746541900749E-2</v>
      </c>
      <c r="AT1577" s="257">
        <f>_xll.qlIndexFixing($AU$1,AP1577,TRUE,_xll.ohTrigger(Trigger,Trigger1M))</f>
        <v>1.3270127884716487E-2</v>
      </c>
    </row>
    <row r="1578" spans="41:46" ht="11.25" customHeight="1" x14ac:dyDescent="0.25">
      <c r="AO1578" s="106" t="s">
        <v>83</v>
      </c>
      <c r="AP1578" s="105">
        <f>_xll.qlInterestRateIndexFixingDate(Currency&amp;"ibor"&amp;Tenor,AQ1578,Trigger)</f>
        <v>50371</v>
      </c>
      <c r="AQ1578" s="105">
        <f>_xll.qlCalendarAdvance(Calendar,AQ1577,AO1578,"f",,Trigger)</f>
        <v>50375</v>
      </c>
      <c r="AR1578" s="105">
        <f>_xll.qlInterestRateIndexMaturity(Currency&amp;"ibor"&amp;Tenor,AQ1578,Trigger)</f>
        <v>50409</v>
      </c>
      <c r="AS1578" s="257">
        <f>_xll.qlIndexFixing($AC$5,AP1578,TRUE,_xll.ohTrigger(Trigger,Trigger1M))</f>
        <v>1.3638805078063561E-2</v>
      </c>
      <c r="AT1578" s="257">
        <f>_xll.qlIndexFixing($AU$1,AP1578,TRUE,_xll.ohTrigger(Trigger,Trigger1M))</f>
        <v>1.3264129095666204E-2</v>
      </c>
    </row>
    <row r="1579" spans="41:46" ht="11.25" customHeight="1" x14ac:dyDescent="0.25">
      <c r="AO1579" s="106" t="s">
        <v>83</v>
      </c>
      <c r="AP1579" s="105">
        <f>_xll.qlInterestRateIndexFixingDate(Currency&amp;"ibor"&amp;Tenor,AQ1579,Trigger)</f>
        <v>50378</v>
      </c>
      <c r="AQ1579" s="105">
        <f>_xll.qlCalendarAdvance(Calendar,AQ1578,AO1579,"f",,Trigger)</f>
        <v>50382</v>
      </c>
      <c r="AR1579" s="105">
        <f>_xll.qlInterestRateIndexMaturity(Currency&amp;"ibor"&amp;Tenor,AQ1579,Trigger)</f>
        <v>50413</v>
      </c>
      <c r="AS1579" s="257">
        <f>_xll.qlIndexFixing($AC$5,AP1579,TRUE,_xll.ohTrigger(Trigger,Trigger1M))</f>
        <v>1.3640490554247686E-2</v>
      </c>
      <c r="AT1579" s="257">
        <f>_xll.qlIndexFixing($AU$1,AP1579,TRUE,_xll.ohTrigger(Trigger,Trigger1M))</f>
        <v>1.3259153874097209E-2</v>
      </c>
    </row>
    <row r="1580" spans="41:46" ht="11.25" customHeight="1" x14ac:dyDescent="0.25">
      <c r="AO1580" s="106" t="s">
        <v>83</v>
      </c>
      <c r="AP1580" s="105">
        <f>_xll.qlInterestRateIndexFixingDate(Currency&amp;"ibor"&amp;Tenor,AQ1580,Trigger)</f>
        <v>50385</v>
      </c>
      <c r="AQ1580" s="105">
        <f>_xll.qlCalendarAdvance(Calendar,AQ1579,AO1580,"f",,Trigger)</f>
        <v>50389</v>
      </c>
      <c r="AR1580" s="105">
        <f>_xll.qlInterestRateIndexMaturity(Currency&amp;"ibor"&amp;Tenor,AQ1580,Trigger)</f>
        <v>50420</v>
      </c>
      <c r="AS1580" s="257">
        <f>_xll.qlIndexFixing($AC$5,AP1580,TRUE,_xll.ohTrigger(Trigger,Trigger1M))</f>
        <v>1.3643621699698991E-2</v>
      </c>
      <c r="AT1580" s="257">
        <f>_xll.qlIndexFixing($AU$1,AP1580,TRUE,_xll.ohTrigger(Trigger,Trigger1M))</f>
        <v>1.3253798797307464E-2</v>
      </c>
    </row>
    <row r="1581" spans="41:46" ht="11.25" customHeight="1" x14ac:dyDescent="0.25">
      <c r="AO1581" s="106" t="s">
        <v>83</v>
      </c>
      <c r="AP1581" s="105">
        <f>_xll.qlInterestRateIndexFixingDate(Currency&amp;"ibor"&amp;Tenor,AQ1581,Trigger)</f>
        <v>50392</v>
      </c>
      <c r="AQ1581" s="105">
        <f>_xll.qlCalendarAdvance(Calendar,AQ1580,AO1581,"f",,Trigger)</f>
        <v>50396</v>
      </c>
      <c r="AR1581" s="105">
        <f>_xll.qlInterestRateIndexMaturity(Currency&amp;"ibor"&amp;Tenor,AQ1581,Trigger)</f>
        <v>50427</v>
      </c>
      <c r="AS1581" s="257">
        <f>_xll.qlIndexFixing($AC$5,AP1581,TRUE,_xll.ohTrigger(Trigger,Trigger1M))</f>
        <v>1.3646752845996072E-2</v>
      </c>
      <c r="AT1581" s="257">
        <f>_xll.qlIndexFixing($AU$1,AP1581,TRUE,_xll.ohTrigger(Trigger,Trigger1M))</f>
        <v>1.3248484213922477E-2</v>
      </c>
    </row>
    <row r="1582" spans="41:46" ht="11.25" customHeight="1" x14ac:dyDescent="0.25">
      <c r="AO1582" s="106" t="s">
        <v>83</v>
      </c>
      <c r="AP1582" s="105">
        <f>_xll.qlInterestRateIndexFixingDate(Currency&amp;"ibor"&amp;Tenor,AQ1582,Trigger)</f>
        <v>50398</v>
      </c>
      <c r="AQ1582" s="105">
        <f>_xll.qlCalendarAdvance(Calendar,AQ1581,AO1582,"f",,Trigger)</f>
        <v>50403</v>
      </c>
      <c r="AR1582" s="105">
        <f>_xll.qlInterestRateIndexMaturity(Currency&amp;"ibor"&amp;Tenor,AQ1582,Trigger)</f>
        <v>50434</v>
      </c>
      <c r="AS1582" s="257">
        <f>_xll.qlIndexFixing($AC$5,AP1582,TRUE,_xll.ohTrigger(Trigger,Trigger1M))</f>
        <v>1.3649883993133769E-2</v>
      </c>
      <c r="AT1582" s="257">
        <f>_xll.qlIndexFixing($AU$1,AP1582,TRUE,_xll.ohTrigger(Trigger,Trigger1M))</f>
        <v>1.3243210333557798E-2</v>
      </c>
    </row>
    <row r="1583" spans="41:46" ht="11.25" customHeight="1" x14ac:dyDescent="0.25">
      <c r="AO1583" s="106" t="s">
        <v>83</v>
      </c>
      <c r="AP1583" s="105">
        <f>_xll.qlInterestRateIndexFixingDate(Currency&amp;"ibor"&amp;Tenor,AQ1583,Trigger)</f>
        <v>50405</v>
      </c>
      <c r="AQ1583" s="105">
        <f>_xll.qlCalendarAdvance(Calendar,AQ1582,AO1583,"f",,Trigger)</f>
        <v>50410</v>
      </c>
      <c r="AR1583" s="105">
        <f>_xll.qlInterestRateIndexMaturity(Currency&amp;"ibor"&amp;Tenor,AQ1583,Trigger)</f>
        <v>50441</v>
      </c>
      <c r="AS1583" s="257">
        <f>_xll.qlIndexFixing($AC$5,AP1583,TRUE,_xll.ohTrigger(Trigger,Trigger1M))</f>
        <v>1.3653015141114664E-2</v>
      </c>
      <c r="AT1583" s="257">
        <f>_xll.qlIndexFixing($AU$1,AP1583,TRUE,_xll.ohTrigger(Trigger,Trigger1M))</f>
        <v>1.3237977365831557E-2</v>
      </c>
    </row>
    <row r="1584" spans="41:46" ht="11.25" customHeight="1" x14ac:dyDescent="0.25">
      <c r="AO1584" s="106" t="s">
        <v>83</v>
      </c>
      <c r="AP1584" s="105">
        <f>_xll.qlInterestRateIndexFixingDate(Currency&amp;"ibor"&amp;Tenor,AQ1584,Trigger)</f>
        <v>50413</v>
      </c>
      <c r="AQ1584" s="105">
        <f>_xll.qlCalendarAdvance(Calendar,AQ1583,AO1584,"f",,Trigger)</f>
        <v>50417</v>
      </c>
      <c r="AR1584" s="105">
        <f>_xll.qlInterestRateIndexMaturity(Currency&amp;"ibor"&amp;Tenor,AQ1584,Trigger)</f>
        <v>50448</v>
      </c>
      <c r="AS1584" s="257">
        <f>_xll.qlIndexFixing($AC$5,AP1584,TRUE,_xll.ohTrigger(Trigger,Trigger1M))</f>
        <v>1.3656146289938756E-2</v>
      </c>
      <c r="AT1584" s="257">
        <f>_xll.qlIndexFixing($AU$1,AP1584,TRUE,_xll.ohTrigger(Trigger,Trigger1M))</f>
        <v>1.3232785520359308E-2</v>
      </c>
    </row>
    <row r="1585" spans="41:46" ht="11.25" customHeight="1" x14ac:dyDescent="0.25">
      <c r="AO1585" s="106" t="s">
        <v>83</v>
      </c>
      <c r="AP1585" s="105">
        <f>_xll.qlInterestRateIndexFixingDate(Currency&amp;"ibor"&amp;Tenor,AQ1585,Trigger)</f>
        <v>50420</v>
      </c>
      <c r="AQ1585" s="105">
        <f>_xll.qlCalendarAdvance(Calendar,AQ1584,AO1585,"f",,Trigger)</f>
        <v>50424</v>
      </c>
      <c r="AR1585" s="105">
        <f>_xll.qlInterestRateIndexMaturity(Currency&amp;"ibor"&amp;Tenor,AQ1585,Trigger)</f>
        <v>50455</v>
      </c>
      <c r="AS1585" s="257">
        <f>_xll.qlIndexFixing($AC$5,AP1585,TRUE,_xll.ohTrigger(Trigger,Trigger1M))</f>
        <v>1.3659277439606043E-2</v>
      </c>
      <c r="AT1585" s="257">
        <f>_xll.qlIndexFixing($AU$1,AP1585,TRUE,_xll.ohTrigger(Trigger,Trigger1M))</f>
        <v>1.3227635006756597E-2</v>
      </c>
    </row>
    <row r="1586" spans="41:46" ht="11.25" customHeight="1" x14ac:dyDescent="0.25">
      <c r="AO1586" s="106" t="s">
        <v>83</v>
      </c>
      <c r="AP1586" s="105">
        <f>_xll.qlInterestRateIndexFixingDate(Currency&amp;"ibor"&amp;Tenor,AQ1586,Trigger)</f>
        <v>50427</v>
      </c>
      <c r="AQ1586" s="105">
        <f>_xll.qlCalendarAdvance(Calendar,AQ1585,AO1586,"f",,Trigger)</f>
        <v>50431</v>
      </c>
      <c r="AR1586" s="105">
        <f>_xll.qlInterestRateIndexMaturity(Currency&amp;"ibor"&amp;Tenor,AQ1586,Trigger)</f>
        <v>50462</v>
      </c>
      <c r="AS1586" s="257">
        <f>_xll.qlIndexFixing($AC$5,AP1586,TRUE,_xll.ohTrigger(Trigger,Trigger1M))</f>
        <v>1.3662408590119107E-2</v>
      </c>
      <c r="AT1586" s="257">
        <f>_xll.qlIndexFixing($AU$1,AP1586,TRUE,_xll.ohTrigger(Trigger,Trigger1M))</f>
        <v>1.3222526034638976E-2</v>
      </c>
    </row>
    <row r="1587" spans="41:46" ht="11.25" customHeight="1" x14ac:dyDescent="0.25">
      <c r="AO1587" s="106" t="s">
        <v>83</v>
      </c>
      <c r="AP1587" s="105">
        <f>_xll.qlInterestRateIndexFixingDate(Currency&amp;"ibor"&amp;Tenor,AQ1587,Trigger)</f>
        <v>50434</v>
      </c>
      <c r="AQ1587" s="105">
        <f>_xll.qlCalendarAdvance(Calendar,AQ1586,AO1587,"f",,Trigger)</f>
        <v>50438</v>
      </c>
      <c r="AR1587" s="105">
        <f>_xll.qlInterestRateIndexMaturity(Currency&amp;"ibor"&amp;Tenor,AQ1587,Trigger)</f>
        <v>50466</v>
      </c>
      <c r="AS1587" s="257">
        <f>_xll.qlIndexFixing($AC$5,AP1587,TRUE,_xll.ohTrigger(Trigger,Trigger1M))</f>
        <v>1.3664091078901779E-2</v>
      </c>
      <c r="AT1587" s="257">
        <f>_xll.qlIndexFixing($AU$1,AP1587,TRUE,_xll.ohTrigger(Trigger,Trigger1M))</f>
        <v>1.3217807075532091E-2</v>
      </c>
    </row>
    <row r="1588" spans="41:46" ht="11.25" customHeight="1" x14ac:dyDescent="0.25">
      <c r="AO1588" s="106" t="s">
        <v>83</v>
      </c>
      <c r="AP1588" s="105">
        <f>_xll.qlInterestRateIndexFixingDate(Currency&amp;"ibor"&amp;Tenor,AQ1588,Trigger)</f>
        <v>50441</v>
      </c>
      <c r="AQ1588" s="105">
        <f>_xll.qlCalendarAdvance(Calendar,AQ1587,AO1588,"f",,Trigger)</f>
        <v>50445</v>
      </c>
      <c r="AR1588" s="105">
        <f>_xll.qlInterestRateIndexMaturity(Currency&amp;"ibor"&amp;Tenor,AQ1588,Trigger)</f>
        <v>50473</v>
      </c>
      <c r="AS1588" s="257">
        <f>_xll.qlIndexFixing($AC$5,AP1588,TRUE,_xll.ohTrigger(Trigger,Trigger1M))</f>
        <v>1.3667221874550224E-2</v>
      </c>
      <c r="AT1588" s="257">
        <f>_xll.qlIndexFixing($AU$1,AP1588,TRUE,_xll.ohTrigger(Trigger,Trigger1M))</f>
        <v>1.3212773328552847E-2</v>
      </c>
    </row>
    <row r="1589" spans="41:46" ht="11.25" customHeight="1" x14ac:dyDescent="0.25">
      <c r="AO1589" s="106" t="s">
        <v>83</v>
      </c>
      <c r="AP1589" s="105">
        <f>_xll.qlInterestRateIndexFixingDate(Currency&amp;"ibor"&amp;Tenor,AQ1589,Trigger)</f>
        <v>50448</v>
      </c>
      <c r="AQ1589" s="105">
        <f>_xll.qlCalendarAdvance(Calendar,AQ1588,AO1589,"f",,Trigger)</f>
        <v>50452</v>
      </c>
      <c r="AR1589" s="105">
        <f>_xll.qlInterestRateIndexMaturity(Currency&amp;"ibor"&amp;Tenor,AQ1589,Trigger)</f>
        <v>50480</v>
      </c>
      <c r="AS1589" s="257">
        <f>_xll.qlIndexFixing($AC$5,AP1589,TRUE,_xll.ohTrigger(Trigger,Trigger1M))</f>
        <v>1.3670352670963773E-2</v>
      </c>
      <c r="AT1589" s="257">
        <f>_xll.qlIndexFixing($AU$1,AP1589,TRUE,_xll.ohTrigger(Trigger,Trigger1M))</f>
        <v>1.3207781702140637E-2</v>
      </c>
    </row>
    <row r="1590" spans="41:46" ht="11.25" customHeight="1" x14ac:dyDescent="0.25">
      <c r="AO1590" s="106" t="s">
        <v>83</v>
      </c>
      <c r="AP1590" s="105">
        <f>_xll.qlInterestRateIndexFixingDate(Currency&amp;"ibor"&amp;Tenor,AQ1590,Trigger)</f>
        <v>50455</v>
      </c>
      <c r="AQ1590" s="105">
        <f>_xll.qlCalendarAdvance(Calendar,AQ1589,AO1590,"f",,Trigger)</f>
        <v>50459</v>
      </c>
      <c r="AR1590" s="105">
        <f>_xll.qlInterestRateIndexMaturity(Currency&amp;"ibor"&amp;Tenor,AQ1590,Trigger)</f>
        <v>50487</v>
      </c>
      <c r="AS1590" s="257">
        <f>_xll.qlIndexFixing($AC$5,AP1590,TRUE,_xll.ohTrigger(Trigger,Trigger1M))</f>
        <v>1.3673483468133858E-2</v>
      </c>
      <c r="AT1590" s="257">
        <f>_xll.qlIndexFixing($AU$1,AP1590,TRUE,_xll.ohTrigger(Trigger,Trigger1M))</f>
        <v>1.3202832405902079E-2</v>
      </c>
    </row>
    <row r="1591" spans="41:46" ht="11.25" customHeight="1" x14ac:dyDescent="0.25">
      <c r="AO1591" s="106" t="s">
        <v>83</v>
      </c>
      <c r="AP1591" s="105">
        <f>_xll.qlInterestRateIndexFixingDate(Currency&amp;"ibor"&amp;Tenor,AQ1591,Trigger)</f>
        <v>50462</v>
      </c>
      <c r="AQ1591" s="105">
        <f>_xll.qlCalendarAdvance(Calendar,AQ1590,AO1591,"f",,Trigger)</f>
        <v>50466</v>
      </c>
      <c r="AR1591" s="105">
        <f>_xll.qlInterestRateIndexMaturity(Currency&amp;"ibor"&amp;Tenor,AQ1591,Trigger)</f>
        <v>50497</v>
      </c>
      <c r="AS1591" s="257">
        <f>_xll.qlIndexFixing($AC$5,AP1591,TRUE,_xll.ohTrigger(Trigger,Trigger1M))</f>
        <v>1.3678064355327211E-2</v>
      </c>
      <c r="AT1591" s="257">
        <f>_xll.qlIndexFixing($AU$1,AP1591,TRUE,_xll.ohTrigger(Trigger,Trigger1M))</f>
        <v>1.3197611632899873E-2</v>
      </c>
    </row>
    <row r="1592" spans="41:46" ht="11.25" customHeight="1" x14ac:dyDescent="0.25">
      <c r="AO1592" s="106" t="s">
        <v>83</v>
      </c>
      <c r="AP1592" s="105">
        <f>_xll.qlInterestRateIndexFixingDate(Currency&amp;"ibor"&amp;Tenor,AQ1592,Trigger)</f>
        <v>50469</v>
      </c>
      <c r="AQ1592" s="105">
        <f>_xll.qlCalendarAdvance(Calendar,AQ1591,AO1592,"f",,Trigger)</f>
        <v>50473</v>
      </c>
      <c r="AR1592" s="105">
        <f>_xll.qlInterestRateIndexMaturity(Currency&amp;"ibor"&amp;Tenor,AQ1592,Trigger)</f>
        <v>50504</v>
      </c>
      <c r="AS1592" s="257">
        <f>_xll.qlIndexFixing($AC$5,AP1592,TRUE,_xll.ohTrigger(Trigger,Trigger1M))</f>
        <v>1.3681195510896874E-2</v>
      </c>
      <c r="AT1592" s="257">
        <f>_xll.qlIndexFixing($AU$1,AP1592,TRUE,_xll.ohTrigger(Trigger,Trigger1M))</f>
        <v>1.319275631163741E-2</v>
      </c>
    </row>
    <row r="1593" spans="41:46" ht="11.25" customHeight="1" x14ac:dyDescent="0.25">
      <c r="AO1593" s="106" t="s">
        <v>83</v>
      </c>
      <c r="AP1593" s="105">
        <f>_xll.qlInterestRateIndexFixingDate(Currency&amp;"ibor"&amp;Tenor,AQ1593,Trigger)</f>
        <v>50476</v>
      </c>
      <c r="AQ1593" s="105">
        <f>_xll.qlCalendarAdvance(Calendar,AQ1592,AO1593,"f",,Trigger)</f>
        <v>50480</v>
      </c>
      <c r="AR1593" s="105">
        <f>_xll.qlInterestRateIndexMaturity(Currency&amp;"ibor"&amp;Tenor,AQ1593,Trigger)</f>
        <v>50511</v>
      </c>
      <c r="AS1593" s="257">
        <f>_xll.qlIndexFixing($AC$5,AP1593,TRUE,_xll.ohTrigger(Trigger,Trigger1M))</f>
        <v>1.3684326667312313E-2</v>
      </c>
      <c r="AT1593" s="257">
        <f>_xll.qlIndexFixing($AU$1,AP1593,TRUE,_xll.ohTrigger(Trigger,Trigger1M))</f>
        <v>1.3187943999171474E-2</v>
      </c>
    </row>
    <row r="1594" spans="41:46" ht="11.25" customHeight="1" x14ac:dyDescent="0.25">
      <c r="AO1594" s="106" t="s">
        <v>83</v>
      </c>
      <c r="AP1594" s="105">
        <f>_xll.qlInterestRateIndexFixingDate(Currency&amp;"ibor"&amp;Tenor,AQ1594,Trigger)</f>
        <v>50483</v>
      </c>
      <c r="AQ1594" s="105">
        <f>_xll.qlCalendarAdvance(Calendar,AQ1593,AO1594,"f",,Trigger)</f>
        <v>50487</v>
      </c>
      <c r="AR1594" s="105">
        <f>_xll.qlInterestRateIndexMaturity(Currency&amp;"ibor"&amp;Tenor,AQ1594,Trigger)</f>
        <v>50522</v>
      </c>
      <c r="AS1594" s="257">
        <f>_xll.qlIndexFixing($AC$5,AP1594,TRUE,_xll.ohTrigger(Trigger,Trigger1M))</f>
        <v>1.3689393035015485E-2</v>
      </c>
      <c r="AT1594" s="257">
        <f>_xll.qlIndexFixing($AU$1,AP1594,TRUE,_xll.ohTrigger(Trigger,Trigger1M))</f>
        <v>1.3182795055349012E-2</v>
      </c>
    </row>
    <row r="1595" spans="41:46" ht="11.25" customHeight="1" x14ac:dyDescent="0.25">
      <c r="AO1595" s="106" t="s">
        <v>83</v>
      </c>
      <c r="AP1595" s="105">
        <f>_xll.qlInterestRateIndexFixingDate(Currency&amp;"ibor"&amp;Tenor,AQ1595,Trigger)</f>
        <v>50490</v>
      </c>
      <c r="AQ1595" s="105">
        <f>_xll.qlCalendarAdvance(Calendar,AQ1594,AO1595,"f",,Trigger)</f>
        <v>50494</v>
      </c>
      <c r="AR1595" s="105">
        <f>_xll.qlInterestRateIndexMaturity(Currency&amp;"ibor"&amp;Tenor,AQ1595,Trigger)</f>
        <v>50525</v>
      </c>
      <c r="AS1595" s="257">
        <f>_xll.qlIndexFixing($AC$5,AP1595,TRUE,_xll.ohTrigger(Trigger,Trigger1M))</f>
        <v>1.36905889826702E-2</v>
      </c>
      <c r="AT1595" s="257">
        <f>_xll.qlIndexFixing($AU$1,AP1595,TRUE,_xll.ohTrigger(Trigger,Trigger1M))</f>
        <v>1.3178449239109423E-2</v>
      </c>
    </row>
    <row r="1596" spans="41:46" ht="11.25" customHeight="1" x14ac:dyDescent="0.25">
      <c r="AO1596" s="106" t="s">
        <v>83</v>
      </c>
      <c r="AP1596" s="105">
        <f>_xll.qlInterestRateIndexFixingDate(Currency&amp;"ibor"&amp;Tenor,AQ1596,Trigger)</f>
        <v>50497</v>
      </c>
      <c r="AQ1596" s="105">
        <f>_xll.qlCalendarAdvance(Calendar,AQ1595,AO1596,"f",,Trigger)</f>
        <v>50501</v>
      </c>
      <c r="AR1596" s="105">
        <f>_xll.qlInterestRateIndexMaturity(Currency&amp;"ibor"&amp;Tenor,AQ1596,Trigger)</f>
        <v>50531</v>
      </c>
      <c r="AS1596" s="257">
        <f>_xll.qlIndexFixing($AC$5,AP1596,TRUE,_xll.ohTrigger(Trigger,Trigger1M))</f>
        <v>1.3693236159857847E-2</v>
      </c>
      <c r="AT1596" s="257">
        <f>_xll.qlIndexFixing($AU$1,AP1596,TRUE,_xll.ohTrigger(Trigger,Trigger1M))</f>
        <v>1.3173856959037167E-2</v>
      </c>
    </row>
    <row r="1597" spans="41:46" ht="11.25" customHeight="1" x14ac:dyDescent="0.25">
      <c r="AO1597" s="106" t="s">
        <v>83</v>
      </c>
      <c r="AP1597" s="105">
        <f>_xll.qlInterestRateIndexFixingDate(Currency&amp;"ibor"&amp;Tenor,AQ1597,Trigger)</f>
        <v>50504</v>
      </c>
      <c r="AQ1597" s="105">
        <f>_xll.qlCalendarAdvance(Calendar,AQ1596,AO1597,"f",,Trigger)</f>
        <v>50508</v>
      </c>
      <c r="AR1597" s="105">
        <f>_xll.qlInterestRateIndexMaturity(Currency&amp;"ibor"&amp;Tenor,AQ1597,Trigger)</f>
        <v>50538</v>
      </c>
      <c r="AS1597" s="257">
        <f>_xll.qlIndexFixing($AC$5,AP1597,TRUE,_xll.ohTrigger(Trigger,Trigger1M))</f>
        <v>1.3696367200540571E-2</v>
      </c>
      <c r="AT1597" s="257">
        <f>_xll.qlIndexFixing($AU$1,AP1597,TRUE,_xll.ohTrigger(Trigger,Trigger1M))</f>
        <v>1.3169215797883105E-2</v>
      </c>
    </row>
    <row r="1598" spans="41:46" ht="11.25" customHeight="1" x14ac:dyDescent="0.25">
      <c r="AO1598" s="106" t="s">
        <v>83</v>
      </c>
      <c r="AP1598" s="105">
        <f>_xll.qlInterestRateIndexFixingDate(Currency&amp;"ibor"&amp;Tenor,AQ1598,Trigger)</f>
        <v>50511</v>
      </c>
      <c r="AQ1598" s="105">
        <f>_xll.qlCalendarAdvance(Calendar,AQ1597,AO1598,"f",,Trigger)</f>
        <v>50515</v>
      </c>
      <c r="AR1598" s="105">
        <f>_xll.qlInterestRateIndexMaturity(Currency&amp;"ibor"&amp;Tenor,AQ1598,Trigger)</f>
        <v>50545</v>
      </c>
      <c r="AS1598" s="257">
        <f>_xll.qlIndexFixing($AC$5,AP1598,TRUE,_xll.ohTrigger(Trigger,Trigger1M))</f>
        <v>1.3699498242043973E-2</v>
      </c>
      <c r="AT1598" s="257">
        <f>_xll.qlIndexFixing($AU$1,AP1598,TRUE,_xll.ohTrigger(Trigger,Trigger1M))</f>
        <v>1.3164618676972495E-2</v>
      </c>
    </row>
    <row r="1599" spans="41:46" ht="11.25" customHeight="1" x14ac:dyDescent="0.25">
      <c r="AO1599" s="106" t="s">
        <v>83</v>
      </c>
      <c r="AP1599" s="105">
        <f>_xll.qlInterestRateIndexFixingDate(Currency&amp;"ibor"&amp;Tenor,AQ1599,Trigger)</f>
        <v>50516</v>
      </c>
      <c r="AQ1599" s="105">
        <f>_xll.qlCalendarAdvance(Calendar,AQ1598,AO1599,"f",,Trigger)</f>
        <v>50522</v>
      </c>
      <c r="AR1599" s="105">
        <f>_xll.qlInterestRateIndexMaturity(Currency&amp;"ibor"&amp;Tenor,AQ1599,Trigger)</f>
        <v>50552</v>
      </c>
      <c r="AS1599" s="257">
        <f>_xll.qlIndexFixing($AC$5,AP1599,TRUE,_xll.ohTrigger(Trigger,Trigger1M))</f>
        <v>1.3702629284360057E-2</v>
      </c>
      <c r="AT1599" s="257">
        <f>_xll.qlIndexFixing($AU$1,AP1599,TRUE,_xll.ohTrigger(Trigger,Trigger1M))</f>
        <v>1.3160065805918997E-2</v>
      </c>
    </row>
    <row r="1600" spans="41:46" ht="11.25" customHeight="1" x14ac:dyDescent="0.25">
      <c r="AO1600" s="106" t="s">
        <v>83</v>
      </c>
      <c r="AP1600" s="105">
        <f>_xll.qlInterestRateIndexFixingDate(Currency&amp;"ibor"&amp;Tenor,AQ1600,Trigger)</f>
        <v>50525</v>
      </c>
      <c r="AQ1600" s="105">
        <f>_xll.qlCalendarAdvance(Calendar,AQ1599,AO1600,"f",,Trigger)</f>
        <v>50529</v>
      </c>
      <c r="AR1600" s="105">
        <f>_xll.qlInterestRateIndexMaturity(Currency&amp;"ibor"&amp;Tenor,AQ1600,Trigger)</f>
        <v>50560</v>
      </c>
      <c r="AS1600" s="257">
        <f>_xll.qlIndexFixing($AC$5,AP1600,TRUE,_xll.ohTrigger(Trigger,Trigger1M))</f>
        <v>1.3682957565657039E-2</v>
      </c>
      <c r="AT1600" s="257">
        <f>_xll.qlIndexFixing($AU$1,AP1600,TRUE,_xll.ohTrigger(Trigger,Trigger1M))</f>
        <v>1.3155479666127713E-2</v>
      </c>
    </row>
    <row r="1601" spans="41:46" ht="11.25" customHeight="1" x14ac:dyDescent="0.25">
      <c r="AO1601" s="106" t="s">
        <v>83</v>
      </c>
      <c r="AP1601" s="105">
        <f>_xll.qlInterestRateIndexFixingDate(Currency&amp;"ibor"&amp;Tenor,AQ1601,Trigger)</f>
        <v>50532</v>
      </c>
      <c r="AQ1601" s="105">
        <f>_xll.qlCalendarAdvance(Calendar,AQ1600,AO1601,"f",,Trigger)</f>
        <v>50536</v>
      </c>
      <c r="AR1601" s="105">
        <f>_xll.qlInterestRateIndexMaturity(Currency&amp;"ibor"&amp;Tenor,AQ1601,Trigger)</f>
        <v>50567</v>
      </c>
      <c r="AS1601" s="257">
        <f>_xll.qlIndexFixing($AC$5,AP1601,TRUE,_xll.ohTrigger(Trigger,Trigger1M))</f>
        <v>1.3604496543642082E-2</v>
      </c>
      <c r="AT1601" s="257">
        <f>_xll.qlIndexFixing($AU$1,AP1601,TRUE,_xll.ohTrigger(Trigger,Trigger1M))</f>
        <v>1.3151018970276309E-2</v>
      </c>
    </row>
    <row r="1602" spans="41:46" ht="11.25" customHeight="1" x14ac:dyDescent="0.25">
      <c r="AO1602" s="106" t="s">
        <v>83</v>
      </c>
      <c r="AP1602" s="105">
        <f>_xll.qlInterestRateIndexFixingDate(Currency&amp;"ibor"&amp;Tenor,AQ1602,Trigger)</f>
        <v>50539</v>
      </c>
      <c r="AQ1602" s="105">
        <f>_xll.qlCalendarAdvance(Calendar,AQ1601,AO1602,"f",,Trigger)</f>
        <v>50543</v>
      </c>
      <c r="AR1602" s="105">
        <f>_xll.qlInterestRateIndexMaturity(Currency&amp;"ibor"&amp;Tenor,AQ1602,Trigger)</f>
        <v>50574</v>
      </c>
      <c r="AS1602" s="257">
        <f>_xll.qlIndexFixing($AC$5,AP1602,TRUE,_xll.ohTrigger(Trigger,Trigger1M))</f>
        <v>1.3525900324073324E-2</v>
      </c>
      <c r="AT1602" s="257">
        <f>_xll.qlIndexFixing($AU$1,AP1602,TRUE,_xll.ohTrigger(Trigger,Trigger1M))</f>
        <v>1.3146603169776857E-2</v>
      </c>
    </row>
    <row r="1603" spans="41:46" ht="11.25" customHeight="1" x14ac:dyDescent="0.25">
      <c r="AO1603" s="106" t="s">
        <v>83</v>
      </c>
      <c r="AP1603" s="105">
        <f>_xll.qlInterestRateIndexFixingDate(Currency&amp;"ibor"&amp;Tenor,AQ1603,Trigger)</f>
        <v>50546</v>
      </c>
      <c r="AQ1603" s="105">
        <f>_xll.qlCalendarAdvance(Calendar,AQ1602,AO1603,"f",,Trigger)</f>
        <v>50550</v>
      </c>
      <c r="AR1603" s="105">
        <f>_xll.qlInterestRateIndexMaturity(Currency&amp;"ibor"&amp;Tenor,AQ1603,Trigger)</f>
        <v>50581</v>
      </c>
      <c r="AS1603" s="257">
        <f>_xll.qlIndexFixing($AC$5,AP1603,TRUE,_xll.ohTrigger(Trigger,Trigger1M))</f>
        <v>1.344716890969954E-2</v>
      </c>
      <c r="AT1603" s="257">
        <f>_xll.qlIndexFixing($AU$1,AP1603,TRUE,_xll.ohTrigger(Trigger,Trigger1M))</f>
        <v>1.3142232474255224E-2</v>
      </c>
    </row>
    <row r="1604" spans="41:46" ht="11.25" customHeight="1" x14ac:dyDescent="0.25">
      <c r="AO1604" s="106" t="s">
        <v>83</v>
      </c>
      <c r="AP1604" s="105">
        <f>_xll.qlInterestRateIndexFixingDate(Currency&amp;"ibor"&amp;Tenor,AQ1604,Trigger)</f>
        <v>50553</v>
      </c>
      <c r="AQ1604" s="105">
        <f>_xll.qlCalendarAdvance(Calendar,AQ1603,AO1604,"f",,Trigger)</f>
        <v>50557</v>
      </c>
      <c r="AR1604" s="105">
        <f>_xll.qlInterestRateIndexMaturity(Currency&amp;"ibor"&amp;Tenor,AQ1604,Trigger)</f>
        <v>50587</v>
      </c>
      <c r="AS1604" s="257">
        <f>_xll.qlIndexFixing($AC$5,AP1604,TRUE,_xll.ohTrigger(Trigger,Trigger1M))</f>
        <v>1.3368261439867801E-2</v>
      </c>
      <c r="AT1604" s="257">
        <f>_xll.qlIndexFixing($AU$1,AP1604,TRUE,_xll.ohTrigger(Trigger,Trigger1M))</f>
        <v>1.3137972534863707E-2</v>
      </c>
    </row>
    <row r="1605" spans="41:46" ht="11.25" customHeight="1" x14ac:dyDescent="0.25">
      <c r="AO1605" s="106" t="s">
        <v>83</v>
      </c>
      <c r="AP1605" s="105">
        <f>_xll.qlInterestRateIndexFixingDate(Currency&amp;"ibor"&amp;Tenor,AQ1605,Trigger)</f>
        <v>50560</v>
      </c>
      <c r="AQ1605" s="105">
        <f>_xll.qlCalendarAdvance(Calendar,AQ1604,AO1605,"f",,Trigger)</f>
        <v>50564</v>
      </c>
      <c r="AR1605" s="105">
        <f>_xll.qlInterestRateIndexMaturity(Currency&amp;"ibor"&amp;Tenor,AQ1605,Trigger)</f>
        <v>50594</v>
      </c>
      <c r="AS1605" s="257">
        <f>_xll.qlIndexFixing($AC$5,AP1605,TRUE,_xll.ohTrigger(Trigger,Trigger1M))</f>
        <v>1.3358764699492376E-2</v>
      </c>
      <c r="AT1605" s="257">
        <f>_xll.qlIndexFixing($AU$1,AP1605,TRUE,_xll.ohTrigger(Trigger,Trigger1M))</f>
        <v>1.3133689564783779E-2</v>
      </c>
    </row>
    <row r="1606" spans="41:46" ht="11.25" customHeight="1" x14ac:dyDescent="0.25">
      <c r="AO1606" s="106" t="s">
        <v>83</v>
      </c>
      <c r="AP1606" s="105">
        <f>_xll.qlInterestRateIndexFixingDate(Currency&amp;"ibor"&amp;Tenor,AQ1606,Trigger)</f>
        <v>50567</v>
      </c>
      <c r="AQ1606" s="105">
        <f>_xll.qlCalendarAdvance(Calendar,AQ1605,AO1606,"f",,Trigger)</f>
        <v>50571</v>
      </c>
      <c r="AR1606" s="105">
        <f>_xll.qlInterestRateIndexMaturity(Currency&amp;"ibor"&amp;Tenor,AQ1606,Trigger)</f>
        <v>50601</v>
      </c>
      <c r="AS1606" s="257">
        <f>_xll.qlIndexFixing($AC$5,AP1606,TRUE,_xll.ohTrigger(Trigger,Trigger1M))</f>
        <v>1.3361294606890617E-2</v>
      </c>
      <c r="AT1606" s="257">
        <f>_xll.qlIndexFixing($AU$1,AP1606,TRUE,_xll.ohTrigger(Trigger,Trigger1M))</f>
        <v>1.3129452311843259E-2</v>
      </c>
    </row>
    <row r="1607" spans="41:46" ht="11.25" customHeight="1" x14ac:dyDescent="0.25">
      <c r="AO1607" s="106" t="s">
        <v>83</v>
      </c>
      <c r="AP1607" s="105">
        <f>_xll.qlInterestRateIndexFixingDate(Currency&amp;"ibor"&amp;Tenor,AQ1607,Trigger)</f>
        <v>50574</v>
      </c>
      <c r="AQ1607" s="105">
        <f>_xll.qlCalendarAdvance(Calendar,AQ1606,AO1607,"f",,Trigger)</f>
        <v>50578</v>
      </c>
      <c r="AR1607" s="105">
        <f>_xll.qlInterestRateIndexMaturity(Currency&amp;"ibor"&amp;Tenor,AQ1607,Trigger)</f>
        <v>50608</v>
      </c>
      <c r="AS1607" s="257">
        <f>_xll.qlIndexFixing($AC$5,AP1607,TRUE,_xll.ohTrigger(Trigger,Trigger1M))</f>
        <v>1.3363824514821765E-2</v>
      </c>
      <c r="AT1607" s="257">
        <f>_xll.qlIndexFixing($AU$1,AP1607,TRUE,_xll.ohTrigger(Trigger,Trigger1M))</f>
        <v>1.3125260985653142E-2</v>
      </c>
    </row>
    <row r="1608" spans="41:46" ht="11.25" customHeight="1" x14ac:dyDescent="0.25">
      <c r="AO1608" s="106" t="s">
        <v>83</v>
      </c>
      <c r="AP1608" s="105">
        <f>_xll.qlInterestRateIndexFixingDate(Currency&amp;"ibor"&amp;Tenor,AQ1608,Trigger)</f>
        <v>50581</v>
      </c>
      <c r="AQ1608" s="105">
        <f>_xll.qlCalendarAdvance(Calendar,AQ1607,AO1608,"f",,Trigger)</f>
        <v>50585</v>
      </c>
      <c r="AR1608" s="105">
        <f>_xll.qlInterestRateIndexMaturity(Currency&amp;"ibor"&amp;Tenor,AQ1608,Trigger)</f>
        <v>50615</v>
      </c>
      <c r="AS1608" s="257">
        <f>_xll.qlIndexFixing($AC$5,AP1608,TRUE,_xll.ohTrigger(Trigger,Trigger1M))</f>
        <v>1.3366354423280491E-2</v>
      </c>
      <c r="AT1608" s="257">
        <f>_xll.qlIndexFixing($AU$1,AP1608,TRUE,_xll.ohTrigger(Trigger,Trigger1M))</f>
        <v>1.3121115795835081E-2</v>
      </c>
    </row>
    <row r="1609" spans="41:46" ht="11.25" customHeight="1" x14ac:dyDescent="0.25">
      <c r="AO1609" s="106" t="s">
        <v>83</v>
      </c>
      <c r="AP1609" s="105">
        <f>_xll.qlInterestRateIndexFixingDate(Currency&amp;"ibor"&amp;Tenor,AQ1609,Trigger)</f>
        <v>50588</v>
      </c>
      <c r="AQ1609" s="105">
        <f>_xll.qlCalendarAdvance(Calendar,AQ1608,AO1609,"f",,Trigger)</f>
        <v>50592</v>
      </c>
      <c r="AR1609" s="105">
        <f>_xll.qlInterestRateIndexMaturity(Currency&amp;"ibor"&amp;Tenor,AQ1609,Trigger)</f>
        <v>50623</v>
      </c>
      <c r="AS1609" s="257">
        <f>_xll.qlIndexFixing($AC$5,AP1609,TRUE,_xll.ohTrigger(Trigger,Trigger1M))</f>
        <v>1.3369313189769166E-2</v>
      </c>
      <c r="AT1609" s="257">
        <f>_xll.qlIndexFixing($AU$1,AP1609,TRUE,_xll.ohTrigger(Trigger,Trigger1M))</f>
        <v>1.3116967244215516E-2</v>
      </c>
    </row>
    <row r="1610" spans="41:46" ht="11.25" customHeight="1" x14ac:dyDescent="0.25">
      <c r="AO1610" s="106" t="s">
        <v>83</v>
      </c>
      <c r="AP1610" s="105">
        <f>_xll.qlInterestRateIndexFixingDate(Currency&amp;"ibor"&amp;Tenor,AQ1610,Trigger)</f>
        <v>50595</v>
      </c>
      <c r="AQ1610" s="105">
        <f>_xll.qlCalendarAdvance(Calendar,AQ1609,AO1610,"f",,Trigger)</f>
        <v>50599</v>
      </c>
      <c r="AR1610" s="105">
        <f>_xll.qlInterestRateIndexMaturity(Currency&amp;"ibor"&amp;Tenor,AQ1610,Trigger)</f>
        <v>50630</v>
      </c>
      <c r="AS1610" s="257">
        <f>_xll.qlIndexFixing($AC$5,AP1610,TRUE,_xll.ohTrigger(Trigger,Trigger1M))</f>
        <v>1.3371843193245563E-2</v>
      </c>
      <c r="AT1610" s="257">
        <f>_xll.qlIndexFixing($AU$1,AP1610,TRUE,_xll.ohTrigger(Trigger,Trigger1M))</f>
        <v>1.3112918152838488E-2</v>
      </c>
    </row>
    <row r="1611" spans="41:46" ht="11.25" customHeight="1" x14ac:dyDescent="0.25">
      <c r="AO1611" s="106" t="s">
        <v>83</v>
      </c>
      <c r="AP1611" s="105">
        <f>_xll.qlInterestRateIndexFixingDate(Currency&amp;"ibor"&amp;Tenor,AQ1611,Trigger)</f>
        <v>50602</v>
      </c>
      <c r="AQ1611" s="105">
        <f>_xll.qlCalendarAdvance(Calendar,AQ1610,AO1611,"f",,Trigger)</f>
        <v>50606</v>
      </c>
      <c r="AR1611" s="105">
        <f>_xll.qlInterestRateIndexMaturity(Currency&amp;"ibor"&amp;Tenor,AQ1611,Trigger)</f>
        <v>50637</v>
      </c>
      <c r="AS1611" s="257">
        <f>_xll.qlIndexFixing($AC$5,AP1611,TRUE,_xll.ohTrigger(Trigger,Trigger1M))</f>
        <v>1.337437319726862E-2</v>
      </c>
      <c r="AT1611" s="257">
        <f>_xll.qlIndexFixing($AU$1,AP1611,TRUE,_xll.ohTrigger(Trigger,Trigger1M))</f>
        <v>1.3108915843392048E-2</v>
      </c>
    </row>
    <row r="1612" spans="41:46" ht="11.25" customHeight="1" x14ac:dyDescent="0.25">
      <c r="AO1612" s="106" t="s">
        <v>83</v>
      </c>
      <c r="AP1612" s="105">
        <f>_xll.qlInterestRateIndexFixingDate(Currency&amp;"ibor"&amp;Tenor,AQ1612,Trigger)</f>
        <v>50609</v>
      </c>
      <c r="AQ1612" s="105">
        <f>_xll.qlCalendarAdvance(Calendar,AQ1611,AO1612,"f",,Trigger)</f>
        <v>50613</v>
      </c>
      <c r="AR1612" s="105">
        <f>_xll.qlInterestRateIndexMaturity(Currency&amp;"ibor"&amp;Tenor,AQ1612,Trigger)</f>
        <v>50644</v>
      </c>
      <c r="AS1612" s="257">
        <f>_xll.qlIndexFixing($AC$5,AP1612,TRUE,_xll.ohTrigger(Trigger,Trigger1M))</f>
        <v>1.337690320184865E-2</v>
      </c>
      <c r="AT1612" s="257">
        <f>_xll.qlIndexFixing($AU$1,AP1612,TRUE,_xll.ohTrigger(Trigger,Trigger1M))</f>
        <v>1.3104960525491744E-2</v>
      </c>
    </row>
    <row r="1613" spans="41:46" ht="11.25" customHeight="1" x14ac:dyDescent="0.25">
      <c r="AO1613" s="106" t="s">
        <v>83</v>
      </c>
      <c r="AP1613" s="105">
        <f>_xll.qlInterestRateIndexFixingDate(Currency&amp;"ibor"&amp;Tenor,AQ1613,Trigger)</f>
        <v>50616</v>
      </c>
      <c r="AQ1613" s="105">
        <f>_xll.qlCalendarAdvance(Calendar,AQ1612,AO1613,"f",,Trigger)</f>
        <v>50620</v>
      </c>
      <c r="AR1613" s="105">
        <f>_xll.qlInterestRateIndexMaturity(Currency&amp;"ibor"&amp;Tenor,AQ1613,Trigger)</f>
        <v>50651</v>
      </c>
      <c r="AS1613" s="257">
        <f>_xll.qlIndexFixing($AC$5,AP1613,TRUE,_xll.ohTrigger(Trigger,Trigger1M))</f>
        <v>1.3379433206975339E-2</v>
      </c>
      <c r="AT1613" s="257">
        <f>_xll.qlIndexFixing($AU$1,AP1613,TRUE,_xll.ohTrigger(Trigger,Trigger1M))</f>
        <v>1.3101052408763445E-2</v>
      </c>
    </row>
    <row r="1614" spans="41:46" ht="11.25" customHeight="1" x14ac:dyDescent="0.25">
      <c r="AO1614" s="106" t="s">
        <v>83</v>
      </c>
      <c r="AP1614" s="105">
        <f>_xll.qlInterestRateIndexFixingDate(Currency&amp;"ibor"&amp;Tenor,AQ1614,Trigger)</f>
        <v>50623</v>
      </c>
      <c r="AQ1614" s="105">
        <f>_xll.qlCalendarAdvance(Calendar,AQ1613,AO1614,"f",,Trigger)</f>
        <v>50627</v>
      </c>
      <c r="AR1614" s="105">
        <f>_xll.qlInterestRateIndexMaturity(Currency&amp;"ibor"&amp;Tenor,AQ1614,Trigger)</f>
        <v>50658</v>
      </c>
      <c r="AS1614" s="257">
        <f>_xll.qlIndexFixing($AC$5,AP1614,TRUE,_xll.ohTrigger(Trigger,Trigger1M))</f>
        <v>1.3381963212651268E-2</v>
      </c>
      <c r="AT1614" s="257">
        <f>_xll.qlIndexFixing($AU$1,AP1614,TRUE,_xll.ohTrigger(Trigger,Trigger1M))</f>
        <v>1.3097191702822699E-2</v>
      </c>
    </row>
    <row r="1615" spans="41:46" ht="11.25" customHeight="1" x14ac:dyDescent="0.25">
      <c r="AO1615" s="106" t="s">
        <v>83</v>
      </c>
      <c r="AP1615" s="105">
        <f>_xll.qlInterestRateIndexFixingDate(Currency&amp;"ibor"&amp;Tenor,AQ1615,Trigger)</f>
        <v>50630</v>
      </c>
      <c r="AQ1615" s="105">
        <f>_xll.qlCalendarAdvance(Calendar,AQ1614,AO1615,"f",,Trigger)</f>
        <v>50634</v>
      </c>
      <c r="AR1615" s="105">
        <f>_xll.qlInterestRateIndexMaturity(Currency&amp;"ibor"&amp;Tenor,AQ1615,Trigger)</f>
        <v>50665</v>
      </c>
      <c r="AS1615" s="257">
        <f>_xll.qlIndexFixing($AC$5,AP1615,TRUE,_xll.ohTrigger(Trigger,Trigger1M))</f>
        <v>1.3384493218881591E-2</v>
      </c>
      <c r="AT1615" s="257">
        <f>_xll.qlIndexFixing($AU$1,AP1615,TRUE,_xll.ohTrigger(Trigger,Trigger1M))</f>
        <v>1.3093378617295372E-2</v>
      </c>
    </row>
    <row r="1616" spans="41:46" ht="11.25" customHeight="1" x14ac:dyDescent="0.25">
      <c r="AO1616" s="106" t="s">
        <v>83</v>
      </c>
      <c r="AP1616" s="105">
        <f>_xll.qlInterestRateIndexFixingDate(Currency&amp;"ibor"&amp;Tenor,AQ1616,Trigger)</f>
        <v>50637</v>
      </c>
      <c r="AQ1616" s="105">
        <f>_xll.qlCalendarAdvance(Calendar,AQ1615,AO1616,"f",,Trigger)</f>
        <v>50641</v>
      </c>
      <c r="AR1616" s="105">
        <f>_xll.qlInterestRateIndexMaturity(Currency&amp;"ibor"&amp;Tenor,AQ1616,Trigger)</f>
        <v>50672</v>
      </c>
      <c r="AS1616" s="257">
        <f>_xll.qlIndexFixing($AC$5,AP1616,TRUE,_xll.ohTrigger(Trigger,Trigger1M))</f>
        <v>1.3387023225658575E-2</v>
      </c>
      <c r="AT1616" s="257">
        <f>_xll.qlIndexFixing($AU$1,AP1616,TRUE,_xll.ohTrigger(Trigger,Trigger1M))</f>
        <v>1.3089613361799594E-2</v>
      </c>
    </row>
    <row r="1617" spans="41:46" ht="11.25" customHeight="1" x14ac:dyDescent="0.25">
      <c r="AO1617" s="106" t="s">
        <v>83</v>
      </c>
      <c r="AP1617" s="105">
        <f>_xll.qlInterestRateIndexFixingDate(Currency&amp;"ibor"&amp;Tenor,AQ1617,Trigger)</f>
        <v>50644</v>
      </c>
      <c r="AQ1617" s="105">
        <f>_xll.qlCalendarAdvance(Calendar,AQ1616,AO1617,"f",,Trigger)</f>
        <v>50648</v>
      </c>
      <c r="AR1617" s="105">
        <f>_xll.qlInterestRateIndexMaturity(Currency&amp;"ibor"&amp;Tenor,AQ1617,Trigger)</f>
        <v>50678</v>
      </c>
      <c r="AS1617" s="257">
        <f>_xll.qlIndexFixing($AC$5,AP1617,TRUE,_xll.ohTrigger(Trigger,Trigger1M))</f>
        <v>1.3389123623419152E-2</v>
      </c>
      <c r="AT1617" s="257">
        <f>_xll.qlIndexFixing($AU$1,AP1617,TRUE,_xll.ohTrigger(Trigger,Trigger1M))</f>
        <v>1.3085919810258417E-2</v>
      </c>
    </row>
    <row r="1618" spans="41:46" ht="11.25" customHeight="1" x14ac:dyDescent="0.25">
      <c r="AO1618" s="106" t="s">
        <v>83</v>
      </c>
      <c r="AP1618" s="105">
        <f>_xll.qlInterestRateIndexFixingDate(Currency&amp;"ibor"&amp;Tenor,AQ1618,Trigger)</f>
        <v>50651</v>
      </c>
      <c r="AQ1618" s="105">
        <f>_xll.qlCalendarAdvance(Calendar,AQ1617,AO1618,"f",,Trigger)</f>
        <v>50655</v>
      </c>
      <c r="AR1618" s="105">
        <f>_xll.qlInterestRateIndexMaturity(Currency&amp;"ibor"&amp;Tenor,AQ1618,Trigger)</f>
        <v>50685</v>
      </c>
      <c r="AS1618" s="257">
        <f>_xll.qlIndexFixing($AC$5,AP1618,TRUE,_xll.ohTrigger(Trigger,Trigger1M))</f>
        <v>1.3391653537206949E-2</v>
      </c>
      <c r="AT1618" s="257">
        <f>_xll.qlIndexFixing($AU$1,AP1618,TRUE,_xll.ohTrigger(Trigger,Trigger1M))</f>
        <v>1.3082247512893552E-2</v>
      </c>
    </row>
    <row r="1619" spans="41:46" ht="11.25" customHeight="1" x14ac:dyDescent="0.25">
      <c r="AO1619" s="106" t="s">
        <v>83</v>
      </c>
      <c r="AP1619" s="105">
        <f>_xll.qlInterestRateIndexFixingDate(Currency&amp;"ibor"&amp;Tenor,AQ1619,Trigger)</f>
        <v>50658</v>
      </c>
      <c r="AQ1619" s="105">
        <f>_xll.qlCalendarAdvance(Calendar,AQ1618,AO1619,"f",,Trigger)</f>
        <v>50662</v>
      </c>
      <c r="AR1619" s="105">
        <f>_xll.qlInterestRateIndexMaturity(Currency&amp;"ibor"&amp;Tenor,AQ1619,Trigger)</f>
        <v>50692</v>
      </c>
      <c r="AS1619" s="257">
        <f>_xll.qlIndexFixing($AC$5,AP1619,TRUE,_xll.ohTrigger(Trigger,Trigger1M))</f>
        <v>1.3394183451530317E-2</v>
      </c>
      <c r="AT1619" s="257">
        <f>_xll.qlIndexFixing($AU$1,AP1619,TRUE,_xll.ohTrigger(Trigger,Trigger1M))</f>
        <v>1.3078623657653665E-2</v>
      </c>
    </row>
    <row r="1620" spans="41:46" ht="11.25" customHeight="1" x14ac:dyDescent="0.25">
      <c r="AO1620" s="106" t="s">
        <v>83</v>
      </c>
      <c r="AP1620" s="105">
        <f>_xll.qlInterestRateIndexFixingDate(Currency&amp;"ibor"&amp;Tenor,AQ1620,Trigger)</f>
        <v>50665</v>
      </c>
      <c r="AQ1620" s="105">
        <f>_xll.qlCalendarAdvance(Calendar,AQ1619,AO1620,"f",,Trigger)</f>
        <v>50669</v>
      </c>
      <c r="AR1620" s="105">
        <f>_xll.qlInterestRateIndexMaturity(Currency&amp;"ibor"&amp;Tenor,AQ1620,Trigger)</f>
        <v>50699</v>
      </c>
      <c r="AS1620" s="257">
        <f>_xll.qlIndexFixing($AC$5,AP1620,TRUE,_xll.ohTrigger(Trigger,Trigger1M))</f>
        <v>1.3396713366386592E-2</v>
      </c>
      <c r="AT1620" s="257">
        <f>_xll.qlIndexFixing($AU$1,AP1620,TRUE,_xll.ohTrigger(Trigger,Trigger1M))</f>
        <v>1.3075048454165739E-2</v>
      </c>
    </row>
    <row r="1621" spans="41:46" ht="11.25" customHeight="1" x14ac:dyDescent="0.25">
      <c r="AO1621" s="106" t="s">
        <v>83</v>
      </c>
      <c r="AP1621" s="105">
        <f>_xll.qlInterestRateIndexFixingDate(Currency&amp;"ibor"&amp;Tenor,AQ1621,Trigger)</f>
        <v>50672</v>
      </c>
      <c r="AQ1621" s="105">
        <f>_xll.qlCalendarAdvance(Calendar,AQ1620,AO1621,"f",,Trigger)</f>
        <v>50676</v>
      </c>
      <c r="AR1621" s="105">
        <f>_xll.qlInterestRateIndexMaturity(Currency&amp;"ibor"&amp;Tenor,AQ1621,Trigger)</f>
        <v>50706</v>
      </c>
      <c r="AS1621" s="257">
        <f>_xll.qlIndexFixing($AC$5,AP1621,TRUE,_xll.ohTrigger(Trigger,Trigger1M))</f>
        <v>1.3399243281775775E-2</v>
      </c>
      <c r="AT1621" s="257">
        <f>_xll.qlIndexFixing($AU$1,AP1621,TRUE,_xll.ohTrigger(Trigger,Trigger1M))</f>
        <v>1.3071522112038103E-2</v>
      </c>
    </row>
    <row r="1622" spans="41:46" ht="11.25" customHeight="1" x14ac:dyDescent="0.25">
      <c r="AO1622" s="106" t="s">
        <v>83</v>
      </c>
      <c r="AP1622" s="105">
        <f>_xll.qlInterestRateIndexFixingDate(Currency&amp;"ibor"&amp;Tenor,AQ1622,Trigger)</f>
        <v>50679</v>
      </c>
      <c r="AQ1622" s="105">
        <f>_xll.qlCalendarAdvance(Calendar,AQ1621,AO1622,"f",,Trigger)</f>
        <v>50683</v>
      </c>
      <c r="AR1622" s="105">
        <f>_xll.qlInterestRateIndexMaturity(Currency&amp;"ibor"&amp;Tenor,AQ1622,Trigger)</f>
        <v>50714</v>
      </c>
      <c r="AS1622" s="257">
        <f>_xll.qlIndexFixing($AC$5,AP1622,TRUE,_xll.ohTrigger(Trigger,Trigger1M))</f>
        <v>1.3402203277898306E-2</v>
      </c>
      <c r="AT1622" s="257">
        <f>_xll.qlIndexFixing($AU$1,AP1622,TRUE,_xll.ohTrigger(Trigger,Trigger1M))</f>
        <v>1.3068037998378587E-2</v>
      </c>
    </row>
    <row r="1623" spans="41:46" ht="11.25" customHeight="1" x14ac:dyDescent="0.25">
      <c r="AO1623" s="106" t="s">
        <v>83</v>
      </c>
      <c r="AP1623" s="105">
        <f>_xll.qlInterestRateIndexFixingDate(Currency&amp;"ibor"&amp;Tenor,AQ1623,Trigger)</f>
        <v>50686</v>
      </c>
      <c r="AQ1623" s="105">
        <f>_xll.qlCalendarAdvance(Calendar,AQ1622,AO1623,"f",,Trigger)</f>
        <v>50690</v>
      </c>
      <c r="AR1623" s="105">
        <f>_xll.qlInterestRateIndexMaturity(Currency&amp;"ibor"&amp;Tenor,AQ1623,Trigger)</f>
        <v>50721</v>
      </c>
      <c r="AS1623" s="257">
        <f>_xll.qlIndexFixing($AC$5,AP1623,TRUE,_xll.ohTrigger(Trigger,Trigger1M))</f>
        <v>1.3404733288527692E-2</v>
      </c>
      <c r="AT1623" s="257">
        <f>_xll.qlIndexFixing($AU$1,AP1623,TRUE,_xll.ohTrigger(Trigger,Trigger1M))</f>
        <v>1.3064613422550511E-2</v>
      </c>
    </row>
    <row r="1624" spans="41:46" ht="11.25" customHeight="1" x14ac:dyDescent="0.25">
      <c r="AO1624" s="106" t="s">
        <v>83</v>
      </c>
      <c r="AP1624" s="105">
        <f>_xll.qlInterestRateIndexFixingDate(Currency&amp;"ibor"&amp;Tenor,AQ1624,Trigger)</f>
        <v>50693</v>
      </c>
      <c r="AQ1624" s="105">
        <f>_xll.qlCalendarAdvance(Calendar,AQ1623,AO1624,"f",,Trigger)</f>
        <v>50697</v>
      </c>
      <c r="AR1624" s="105">
        <f>_xll.qlInterestRateIndexMaturity(Currency&amp;"ibor"&amp;Tenor,AQ1624,Trigger)</f>
        <v>50728</v>
      </c>
      <c r="AS1624" s="257">
        <f>_xll.qlIndexFixing($AC$5,AP1624,TRUE,_xll.ohTrigger(Trigger,Trigger1M))</f>
        <v>1.3407263299711472E-2</v>
      </c>
      <c r="AT1624" s="257">
        <f>_xll.qlIndexFixing($AU$1,AP1624,TRUE,_xll.ohTrigger(Trigger,Trigger1M))</f>
        <v>1.3061238353740276E-2</v>
      </c>
    </row>
    <row r="1625" spans="41:46" ht="11.25" customHeight="1" x14ac:dyDescent="0.25">
      <c r="AO1625" s="106" t="s">
        <v>83</v>
      </c>
      <c r="AP1625" s="105">
        <f>_xll.qlInterestRateIndexFixingDate(Currency&amp;"ibor"&amp;Tenor,AQ1625,Trigger)</f>
        <v>50700</v>
      </c>
      <c r="AQ1625" s="105">
        <f>_xll.qlCalendarAdvance(Calendar,AQ1624,AO1625,"f",,Trigger)</f>
        <v>50704</v>
      </c>
      <c r="AR1625" s="105">
        <f>_xll.qlInterestRateIndexMaturity(Currency&amp;"ibor"&amp;Tenor,AQ1625,Trigger)</f>
        <v>50735</v>
      </c>
      <c r="AS1625" s="257">
        <f>_xll.qlIndexFixing($AC$5,AP1625,TRUE,_xll.ohTrigger(Trigger,Trigger1M))</f>
        <v>1.340979331144449E-2</v>
      </c>
      <c r="AT1625" s="257">
        <f>_xll.qlIndexFixing($AU$1,AP1625,TRUE,_xll.ohTrigger(Trigger,Trigger1M))</f>
        <v>1.3057913001571166E-2</v>
      </c>
    </row>
    <row r="1626" spans="41:46" ht="11.25" customHeight="1" x14ac:dyDescent="0.25">
      <c r="AO1626" s="106" t="s">
        <v>83</v>
      </c>
      <c r="AP1626" s="105">
        <f>_xll.qlInterestRateIndexFixingDate(Currency&amp;"ibor"&amp;Tenor,AQ1626,Trigger)</f>
        <v>50707</v>
      </c>
      <c r="AQ1626" s="105">
        <f>_xll.qlCalendarAdvance(Calendar,AQ1625,AO1626,"f",,Trigger)</f>
        <v>50711</v>
      </c>
      <c r="AR1626" s="105">
        <f>_xll.qlInterestRateIndexMaturity(Currency&amp;"ibor"&amp;Tenor,AQ1626,Trigger)</f>
        <v>50741</v>
      </c>
      <c r="AS1626" s="257">
        <f>_xll.qlIndexFixing($AC$5,AP1626,TRUE,_xll.ohTrigger(Trigger,Trigger1M))</f>
        <v>1.3411892866709962E-2</v>
      </c>
      <c r="AT1626" s="257">
        <f>_xll.qlIndexFixing($AU$1,AP1626,TRUE,_xll.ohTrigger(Trigger,Trigger1M))</f>
        <v>1.3054630658503541E-2</v>
      </c>
    </row>
    <row r="1627" spans="41:46" ht="11.25" customHeight="1" x14ac:dyDescent="0.25">
      <c r="AO1627" s="106" t="s">
        <v>83</v>
      </c>
      <c r="AP1627" s="105">
        <f>_xll.qlInterestRateIndexFixingDate(Currency&amp;"ibor"&amp;Tenor,AQ1627,Trigger)</f>
        <v>50714</v>
      </c>
      <c r="AQ1627" s="105">
        <f>_xll.qlCalendarAdvance(Calendar,AQ1626,AO1627,"f",,Trigger)</f>
        <v>50718</v>
      </c>
      <c r="AR1627" s="105">
        <f>_xll.qlInterestRateIndexMaturity(Currency&amp;"ibor"&amp;Tenor,AQ1627,Trigger)</f>
        <v>50748</v>
      </c>
      <c r="AS1627" s="257">
        <f>_xll.qlIndexFixing($AC$5,AP1627,TRUE,_xll.ohTrigger(Trigger,Trigger1M))</f>
        <v>1.3414422785293922E-2</v>
      </c>
      <c r="AT1627" s="257">
        <f>_xll.qlIndexFixing($AU$1,AP1627,TRUE,_xll.ohTrigger(Trigger,Trigger1M))</f>
        <v>1.3051401886541747E-2</v>
      </c>
    </row>
    <row r="1628" spans="41:46" ht="11.25" customHeight="1" x14ac:dyDescent="0.25">
      <c r="AO1628" s="106" t="s">
        <v>83</v>
      </c>
      <c r="AP1628" s="105">
        <f>_xll.qlInterestRateIndexFixingDate(Currency&amp;"ibor"&amp;Tenor,AQ1628,Trigger)</f>
        <v>50721</v>
      </c>
      <c r="AQ1628" s="105">
        <f>_xll.qlCalendarAdvance(Calendar,AQ1627,AO1628,"f",,Trigger)</f>
        <v>50725</v>
      </c>
      <c r="AR1628" s="105">
        <f>_xll.qlInterestRateIndexMaturity(Currency&amp;"ibor"&amp;Tenor,AQ1628,Trigger)</f>
        <v>50755</v>
      </c>
      <c r="AS1628" s="257">
        <f>_xll.qlIndexFixing($AC$5,AP1628,TRUE,_xll.ohTrigger(Trigger,Trigger1M))</f>
        <v>1.3416952704410789E-2</v>
      </c>
      <c r="AT1628" s="257">
        <f>_xll.qlIndexFixing($AU$1,AP1628,TRUE,_xll.ohTrigger(Trigger,Trigger1M))</f>
        <v>1.304822344327583E-2</v>
      </c>
    </row>
    <row r="1629" spans="41:46" ht="11.25" customHeight="1" x14ac:dyDescent="0.25">
      <c r="AO1629" s="106" t="s">
        <v>83</v>
      </c>
      <c r="AP1629" s="105">
        <f>_xll.qlInterestRateIndexFixingDate(Currency&amp;"ibor"&amp;Tenor,AQ1629,Trigger)</f>
        <v>50728</v>
      </c>
      <c r="AQ1629" s="105">
        <f>_xll.qlCalendarAdvance(Calendar,AQ1628,AO1629,"f",,Trigger)</f>
        <v>50732</v>
      </c>
      <c r="AR1629" s="105">
        <f>_xll.qlInterestRateIndexMaturity(Currency&amp;"ibor"&amp;Tenor,AQ1629,Trigger)</f>
        <v>50762</v>
      </c>
      <c r="AS1629" s="257">
        <f>_xll.qlIndexFixing($AC$5,AP1629,TRUE,_xll.ohTrigger(Trigger,Trigger1M))</f>
        <v>1.3419482624063228E-2</v>
      </c>
      <c r="AT1629" s="257">
        <f>_xll.qlIndexFixing($AU$1,AP1629,TRUE,_xll.ohTrigger(Trigger,Trigger1M))</f>
        <v>1.304509553832478E-2</v>
      </c>
    </row>
    <row r="1630" spans="41:46" ht="11.25" customHeight="1" x14ac:dyDescent="0.25">
      <c r="AO1630" s="106" t="s">
        <v>83</v>
      </c>
      <c r="AP1630" s="105">
        <f>_xll.qlInterestRateIndexFixingDate(Currency&amp;"ibor"&amp;Tenor,AQ1630,Trigger)</f>
        <v>50735</v>
      </c>
      <c r="AQ1630" s="105">
        <f>_xll.qlCalendarAdvance(Calendar,AQ1629,AO1630,"f",,Trigger)</f>
        <v>50739</v>
      </c>
      <c r="AR1630" s="105">
        <f>_xll.qlInterestRateIndexMaturity(Currency&amp;"ibor"&amp;Tenor,AQ1630,Trigger)</f>
        <v>50770</v>
      </c>
      <c r="AS1630" s="257">
        <f>_xll.qlIndexFixing($AC$5,AP1630,TRUE,_xll.ohTrigger(Trigger,Trigger1M))</f>
        <v>1.3422443378373939E-2</v>
      </c>
      <c r="AT1630" s="257">
        <f>_xll.qlIndexFixing($AU$1,AP1630,TRUE,_xll.ohTrigger(Trigger,Trigger1M))</f>
        <v>1.3042039327268422E-2</v>
      </c>
    </row>
    <row r="1631" spans="41:46" ht="11.25" customHeight="1" x14ac:dyDescent="0.25">
      <c r="AO1631" s="106" t="s">
        <v>83</v>
      </c>
      <c r="AP1631" s="105">
        <f>_xll.qlInterestRateIndexFixingDate(Currency&amp;"ibor"&amp;Tenor,AQ1631,Trigger)</f>
        <v>50742</v>
      </c>
      <c r="AQ1631" s="105">
        <f>_xll.qlCalendarAdvance(Calendar,AQ1630,AO1631,"f",,Trigger)</f>
        <v>50746</v>
      </c>
      <c r="AR1631" s="105">
        <f>_xll.qlInterestRateIndexMaturity(Currency&amp;"ibor"&amp;Tenor,AQ1631,Trigger)</f>
        <v>50777</v>
      </c>
      <c r="AS1631" s="257">
        <f>_xll.qlIndexFixing($AC$5,AP1631,TRUE,_xll.ohTrigger(Trigger,Trigger1M))</f>
        <v>1.34249733934127E-2</v>
      </c>
      <c r="AT1631" s="257">
        <f>_xll.qlIndexFixing($AU$1,AP1631,TRUE,_xll.ohTrigger(Trigger,Trigger1M))</f>
        <v>1.3039016677099552E-2</v>
      </c>
    </row>
    <row r="1632" spans="41:46" ht="11.25" customHeight="1" x14ac:dyDescent="0.25">
      <c r="AO1632" s="106" t="s">
        <v>83</v>
      </c>
      <c r="AP1632" s="105">
        <f>_xll.qlInterestRateIndexFixingDate(Currency&amp;"ibor"&amp;Tenor,AQ1632,Trigger)</f>
        <v>50749</v>
      </c>
      <c r="AQ1632" s="105">
        <f>_xll.qlCalendarAdvance(Calendar,AQ1631,AO1632,"f",,Trigger)</f>
        <v>50753</v>
      </c>
      <c r="AR1632" s="105">
        <f>_xll.qlInterestRateIndexMaturity(Currency&amp;"ibor"&amp;Tenor,AQ1632,Trigger)</f>
        <v>50784</v>
      </c>
      <c r="AS1632" s="257">
        <f>_xll.qlIndexFixing($AC$5,AP1632,TRUE,_xll.ohTrigger(Trigger,Trigger1M))</f>
        <v>1.34275034090007E-2</v>
      </c>
      <c r="AT1632" s="257">
        <f>_xll.qlIndexFixing($AU$1,AP1632,TRUE,_xll.ohTrigger(Trigger,Trigger1M))</f>
        <v>1.3036045210958021E-2</v>
      </c>
    </row>
    <row r="1633" spans="41:46" ht="11.25" customHeight="1" x14ac:dyDescent="0.25">
      <c r="AO1633" s="106" t="s">
        <v>83</v>
      </c>
      <c r="AP1633" s="105">
        <f>_xll.qlInterestRateIndexFixingDate(Currency&amp;"ibor"&amp;Tenor,AQ1633,Trigger)</f>
        <v>50756</v>
      </c>
      <c r="AQ1633" s="105">
        <f>_xll.qlCalendarAdvance(Calendar,AQ1632,AO1633,"f",,Trigger)</f>
        <v>50760</v>
      </c>
      <c r="AR1633" s="105">
        <f>_xll.qlInterestRateIndexMaturity(Currency&amp;"ibor"&amp;Tenor,AQ1633,Trigger)</f>
        <v>50791</v>
      </c>
      <c r="AS1633" s="257">
        <f>_xll.qlIndexFixing($AC$5,AP1633,TRUE,_xll.ohTrigger(Trigger,Trigger1M))</f>
        <v>1.3430033425137936E-2</v>
      </c>
      <c r="AT1633" s="257">
        <f>_xll.qlIndexFixing($AU$1,AP1633,TRUE,_xll.ohTrigger(Trigger,Trigger1M))</f>
        <v>1.3033125138474853E-2</v>
      </c>
    </row>
    <row r="1634" spans="41:46" ht="11.25" customHeight="1" x14ac:dyDescent="0.25">
      <c r="AO1634" s="106" t="s">
        <v>83</v>
      </c>
      <c r="AP1634" s="105">
        <f>_xll.qlInterestRateIndexFixingDate(Currency&amp;"ibor"&amp;Tenor,AQ1634,Trigger)</f>
        <v>50763</v>
      </c>
      <c r="AQ1634" s="105">
        <f>_xll.qlCalendarAdvance(Calendar,AQ1633,AO1634,"f",,Trigger)</f>
        <v>50767</v>
      </c>
      <c r="AR1634" s="105">
        <f>_xll.qlInterestRateIndexMaturity(Currency&amp;"ibor"&amp;Tenor,AQ1634,Trigger)</f>
        <v>50798</v>
      </c>
      <c r="AS1634" s="257">
        <f>_xll.qlIndexFixing($AC$5,AP1634,TRUE,_xll.ohTrigger(Trigger,Trigger1M))</f>
        <v>1.343256344182699E-2</v>
      </c>
      <c r="AT1634" s="257">
        <f>_xll.qlIndexFixing($AU$1,AP1634,TRUE,_xll.ohTrigger(Trigger,Trigger1M))</f>
        <v>1.3030256669278487E-2</v>
      </c>
    </row>
    <row r="1635" spans="41:46" ht="11.25" customHeight="1" x14ac:dyDescent="0.25">
      <c r="AO1635" s="106" t="s">
        <v>83</v>
      </c>
      <c r="AP1635" s="105">
        <f>_xll.qlInterestRateIndexFixingDate(Currency&amp;"ibor"&amp;Tenor,AQ1635,Trigger)</f>
        <v>50770</v>
      </c>
      <c r="AQ1635" s="105">
        <f>_xll.qlCalendarAdvance(Calendar,AQ1634,AO1635,"f",,Trigger)</f>
        <v>50774</v>
      </c>
      <c r="AR1635" s="105">
        <f>_xll.qlInterestRateIndexMaturity(Currency&amp;"ibor"&amp;Tenor,AQ1635,Trigger)</f>
        <v>50805</v>
      </c>
      <c r="AS1635" s="257">
        <f>_xll.qlIndexFixing($AC$5,AP1635,TRUE,_xll.ohTrigger(Trigger,Trigger1M))</f>
        <v>1.3435093459065283E-2</v>
      </c>
      <c r="AT1635" s="257">
        <f>_xll.qlIndexFixing($AU$1,AP1635,TRUE,_xll.ohTrigger(Trigger,Trigger1M))</f>
        <v>1.3027440012992214E-2</v>
      </c>
    </row>
    <row r="1636" spans="41:46" ht="11.25" customHeight="1" x14ac:dyDescent="0.25">
      <c r="AO1636" s="106" t="s">
        <v>83</v>
      </c>
      <c r="AP1636" s="105">
        <f>_xll.qlInterestRateIndexFixingDate(Currency&amp;"ibor"&amp;Tenor,AQ1636,Trigger)</f>
        <v>50777</v>
      </c>
      <c r="AQ1636" s="105">
        <f>_xll.qlCalendarAdvance(Calendar,AQ1635,AO1636,"f",,Trigger)</f>
        <v>50781</v>
      </c>
      <c r="AR1636" s="105">
        <f>_xll.qlInterestRateIndexMaturity(Currency&amp;"ibor"&amp;Tenor,AQ1636,Trigger)</f>
        <v>50812</v>
      </c>
      <c r="AS1636" s="257">
        <f>_xll.qlIndexFixing($AC$5,AP1636,TRUE,_xll.ohTrigger(Trigger,Trigger1M))</f>
        <v>1.3437623476857969E-2</v>
      </c>
      <c r="AT1636" s="257">
        <f>_xll.qlIndexFixing($AU$1,AP1636,TRUE,_xll.ohTrigger(Trigger,Trigger1M))</f>
        <v>1.3024675379249633E-2</v>
      </c>
    </row>
    <row r="1637" spans="41:46" ht="11.25" customHeight="1" x14ac:dyDescent="0.25">
      <c r="AO1637" s="106" t="s">
        <v>83</v>
      </c>
      <c r="AP1637" s="105">
        <f>_xll.qlInterestRateIndexFixingDate(Currency&amp;"ibor"&amp;Tenor,AQ1637,Trigger)</f>
        <v>50784</v>
      </c>
      <c r="AQ1637" s="105">
        <f>_xll.qlCalendarAdvance(Calendar,AQ1636,AO1637,"f",,Trigger)</f>
        <v>50788</v>
      </c>
      <c r="AR1637" s="105">
        <f>_xll.qlInterestRateIndexMaturity(Currency&amp;"ibor"&amp;Tenor,AQ1637,Trigger)</f>
        <v>50819</v>
      </c>
      <c r="AS1637" s="257">
        <f>_xll.qlIndexFixing($AC$5,AP1637,TRUE,_xll.ohTrigger(Trigger,Trigger1M))</f>
        <v>1.3440153495199895E-2</v>
      </c>
      <c r="AT1637" s="257">
        <f>_xll.qlIndexFixing($AU$1,AP1637,TRUE,_xll.ohTrigger(Trigger,Trigger1M))</f>
        <v>1.3021962977684346E-2</v>
      </c>
    </row>
    <row r="1638" spans="41:46" ht="11.25" customHeight="1" x14ac:dyDescent="0.25">
      <c r="AO1638" s="106" t="s">
        <v>83</v>
      </c>
      <c r="AP1638" s="105">
        <f>_xll.qlInterestRateIndexFixingDate(Currency&amp;"ibor"&amp;Tenor,AQ1638,Trigger)</f>
        <v>50791</v>
      </c>
      <c r="AQ1638" s="105">
        <f>_xll.qlCalendarAdvance(Calendar,AQ1637,AO1638,"f",,Trigger)</f>
        <v>50795</v>
      </c>
      <c r="AR1638" s="105">
        <f>_xll.qlInterestRateIndexMaturity(Currency&amp;"ibor"&amp;Tenor,AQ1638,Trigger)</f>
        <v>50826</v>
      </c>
      <c r="AS1638" s="257">
        <f>_xll.qlIndexFixing($AC$5,AP1638,TRUE,_xll.ohTrigger(Trigger,Trigger1M))</f>
        <v>1.3442683514091058E-2</v>
      </c>
      <c r="AT1638" s="257">
        <f>_xll.qlIndexFixing($AU$1,AP1638,TRUE,_xll.ohTrigger(Trigger,Trigger1M))</f>
        <v>1.3019303017919637E-2</v>
      </c>
    </row>
    <row r="1639" spans="41:46" ht="11.25" customHeight="1" x14ac:dyDescent="0.25">
      <c r="AO1639" s="106" t="s">
        <v>83</v>
      </c>
      <c r="AP1639" s="105">
        <f>_xll.qlInterestRateIndexFixingDate(Currency&amp;"ibor"&amp;Tenor,AQ1639,Trigger)</f>
        <v>50798</v>
      </c>
      <c r="AQ1639" s="105">
        <f>_xll.qlCalendarAdvance(Calendar,AQ1638,AO1639,"f",,Trigger)</f>
        <v>50802</v>
      </c>
      <c r="AR1639" s="105">
        <f>_xll.qlInterestRateIndexMaturity(Currency&amp;"ibor"&amp;Tenor,AQ1639,Trigger)</f>
        <v>50830</v>
      </c>
      <c r="AS1639" s="257">
        <f>_xll.qlIndexFixing($AC$5,AP1639,TRUE,_xll.ohTrigger(Trigger,Trigger1M))</f>
        <v>1.3443918541768327E-2</v>
      </c>
      <c r="AT1639" s="257">
        <f>_xll.qlIndexFixing($AU$1,AP1639,TRUE,_xll.ohTrigger(Trigger,Trigger1M))</f>
        <v>1.3016536279716487E-2</v>
      </c>
    </row>
    <row r="1640" spans="41:46" ht="11.25" customHeight="1" x14ac:dyDescent="0.25">
      <c r="AO1640" s="106" t="s">
        <v>83</v>
      </c>
      <c r="AP1640" s="105">
        <f>_xll.qlInterestRateIndexFixingDate(Currency&amp;"ibor"&amp;Tenor,AQ1640,Trigger)</f>
        <v>50805</v>
      </c>
      <c r="AQ1640" s="105">
        <f>_xll.qlCalendarAdvance(Calendar,AQ1639,AO1640,"f",,Trigger)</f>
        <v>50809</v>
      </c>
      <c r="AR1640" s="105">
        <f>_xll.qlInterestRateIndexMaturity(Currency&amp;"ibor"&amp;Tenor,AQ1640,Trigger)</f>
        <v>50837</v>
      </c>
      <c r="AS1640" s="257">
        <f>_xll.qlIndexFixing($AC$5,AP1640,TRUE,_xll.ohTrigger(Trigger,Trigger1M))</f>
        <v>1.3446448278331413E-2</v>
      </c>
      <c r="AT1640" s="257">
        <f>_xll.qlIndexFixing($AU$1,AP1640,TRUE,_xll.ohTrigger(Trigger,Trigger1M))</f>
        <v>1.301397073401489E-2</v>
      </c>
    </row>
    <row r="1641" spans="41:46" ht="11.25" customHeight="1" x14ac:dyDescent="0.25">
      <c r="AO1641" s="106" t="s">
        <v>83</v>
      </c>
      <c r="AP1641" s="105">
        <f>_xll.qlInterestRateIndexFixingDate(Currency&amp;"ibor"&amp;Tenor,AQ1641,Trigger)</f>
        <v>50812</v>
      </c>
      <c r="AQ1641" s="105">
        <f>_xll.qlCalendarAdvance(Calendar,AQ1640,AO1641,"f",,Trigger)</f>
        <v>50816</v>
      </c>
      <c r="AR1641" s="105">
        <f>_xll.qlInterestRateIndexMaturity(Currency&amp;"ibor"&amp;Tenor,AQ1641,Trigger)</f>
        <v>50844</v>
      </c>
      <c r="AS1641" s="257">
        <f>_xll.qlIndexFixing($AC$5,AP1641,TRUE,_xll.ohTrigger(Trigger,Trigger1M))</f>
        <v>1.3448978015396953E-2</v>
      </c>
      <c r="AT1641" s="257">
        <f>_xll.qlIndexFixing($AU$1,AP1641,TRUE,_xll.ohTrigger(Trigger,Trigger1M))</f>
        <v>1.3011458208293128E-2</v>
      </c>
    </row>
    <row r="1642" spans="41:46" ht="11.25" customHeight="1" x14ac:dyDescent="0.25">
      <c r="AO1642" s="106" t="s">
        <v>83</v>
      </c>
      <c r="AP1642" s="105">
        <f>_xll.qlInterestRateIndexFixingDate(Currency&amp;"ibor"&amp;Tenor,AQ1642,Trigger)</f>
        <v>50819</v>
      </c>
      <c r="AQ1642" s="105">
        <f>_xll.qlCalendarAdvance(Calendar,AQ1641,AO1642,"f",,Trigger)</f>
        <v>50823</v>
      </c>
      <c r="AR1642" s="105">
        <f>_xll.qlInterestRateIndexMaturity(Currency&amp;"ibor"&amp;Tenor,AQ1642,Trigger)</f>
        <v>50851</v>
      </c>
      <c r="AS1642" s="257">
        <f>_xll.qlIndexFixing($AC$5,AP1642,TRUE,_xll.ohTrigger(Trigger,Trigger1M))</f>
        <v>1.3451507752956384E-2</v>
      </c>
      <c r="AT1642" s="257">
        <f>_xll.qlIndexFixing($AU$1,AP1642,TRUE,_xll.ohTrigger(Trigger,Trigger1M))</f>
        <v>1.3008998912157819E-2</v>
      </c>
    </row>
    <row r="1643" spans="41:46" ht="11.25" customHeight="1" x14ac:dyDescent="0.25">
      <c r="AO1643" s="106" t="s">
        <v>83</v>
      </c>
      <c r="AP1643" s="105">
        <f>_xll.qlInterestRateIndexFixingDate(Currency&amp;"ibor"&amp;Tenor,AQ1643,Trigger)</f>
        <v>50826</v>
      </c>
      <c r="AQ1643" s="105">
        <f>_xll.qlCalendarAdvance(Calendar,AQ1642,AO1643,"f",,Trigger)</f>
        <v>50830</v>
      </c>
      <c r="AR1643" s="105">
        <f>_xll.qlInterestRateIndexMaturity(Currency&amp;"ibor"&amp;Tenor,AQ1643,Trigger)</f>
        <v>50861</v>
      </c>
      <c r="AS1643" s="257">
        <f>_xll.qlIndexFixing($AC$5,AP1643,TRUE,_xll.ohTrigger(Trigger,Trigger1M))</f>
        <v>1.3455333616803497E-2</v>
      </c>
      <c r="AT1643" s="257">
        <f>_xll.qlIndexFixing($AU$1,AP1643,TRUE,_xll.ohTrigger(Trigger,Trigger1M))</f>
        <v>1.3006797183275659E-2</v>
      </c>
    </row>
    <row r="1644" spans="41:46" ht="11.25" customHeight="1" x14ac:dyDescent="0.25">
      <c r="AO1644" s="106" t="s">
        <v>83</v>
      </c>
      <c r="AP1644" s="105">
        <f>_xll.qlInterestRateIndexFixingDate(Currency&amp;"ibor"&amp;Tenor,AQ1644,Trigger)</f>
        <v>50833</v>
      </c>
      <c r="AQ1644" s="105">
        <f>_xll.qlCalendarAdvance(Calendar,AQ1643,AO1644,"f",,Trigger)</f>
        <v>50837</v>
      </c>
      <c r="AR1644" s="105">
        <f>_xll.qlInterestRateIndexMaturity(Currency&amp;"ibor"&amp;Tenor,AQ1644,Trigger)</f>
        <v>50872</v>
      </c>
      <c r="AS1644" s="257">
        <f>_xll.qlIndexFixing($AC$5,AP1644,TRUE,_xll.ohTrigger(Trigger,Trigger1M))</f>
        <v>1.3459592461688581E-2</v>
      </c>
      <c r="AT1644" s="257">
        <f>_xll.qlIndexFixing($AU$1,AP1644,TRUE,_xll.ohTrigger(Trigger,Trigger1M))</f>
        <v>1.3004748588056003E-2</v>
      </c>
    </row>
    <row r="1645" spans="41:46" ht="11.25" customHeight="1" x14ac:dyDescent="0.25">
      <c r="AO1645" s="106" t="s">
        <v>83</v>
      </c>
      <c r="AP1645" s="105">
        <f>_xll.qlInterestRateIndexFixingDate(Currency&amp;"ibor"&amp;Tenor,AQ1645,Trigger)</f>
        <v>50840</v>
      </c>
      <c r="AQ1645" s="105">
        <f>_xll.qlCalendarAdvance(Calendar,AQ1644,AO1645,"f",,Trigger)</f>
        <v>50844</v>
      </c>
      <c r="AR1645" s="105">
        <f>_xll.qlInterestRateIndexMaturity(Currency&amp;"ibor"&amp;Tenor,AQ1645,Trigger)</f>
        <v>50875</v>
      </c>
      <c r="AS1645" s="257">
        <f>_xll.qlIndexFixing($AC$5,AP1645,TRUE,_xll.ohTrigger(Trigger,Trigger1M))</f>
        <v>1.3460393661743968E-2</v>
      </c>
      <c r="AT1645" s="257">
        <f>_xll.qlIndexFixing($AU$1,AP1645,TRUE,_xll.ohTrigger(Trigger,Trigger1M))</f>
        <v>1.3002169279179585E-2</v>
      </c>
    </row>
    <row r="1646" spans="41:46" ht="11.25" customHeight="1" x14ac:dyDescent="0.25">
      <c r="AO1646" s="106" t="s">
        <v>83</v>
      </c>
      <c r="AP1646" s="105">
        <f>_xll.qlInterestRateIndexFixingDate(Currency&amp;"ibor"&amp;Tenor,AQ1646,Trigger)</f>
        <v>50847</v>
      </c>
      <c r="AQ1646" s="105">
        <f>_xll.qlCalendarAdvance(Calendar,AQ1645,AO1646,"f",,Trigger)</f>
        <v>50851</v>
      </c>
      <c r="AR1646" s="105">
        <f>_xll.qlInterestRateIndexMaturity(Currency&amp;"ibor"&amp;Tenor,AQ1646,Trigger)</f>
        <v>50882</v>
      </c>
      <c r="AS1646" s="257">
        <f>_xll.qlIndexFixing($AC$5,AP1646,TRUE,_xll.ohTrigger(Trigger,Trigger1M))</f>
        <v>1.3462923685039352E-2</v>
      </c>
      <c r="AT1646" s="257">
        <f>_xll.qlIndexFixing($AU$1,AP1646,TRUE,_xll.ohTrigger(Trigger,Trigger1M))</f>
        <v>1.2999936400618826E-2</v>
      </c>
    </row>
    <row r="1647" spans="41:46" ht="11.25" customHeight="1" x14ac:dyDescent="0.25">
      <c r="AO1647" s="106" t="s">
        <v>83</v>
      </c>
      <c r="AP1647" s="105">
        <f>_xll.qlInterestRateIndexFixingDate(Currency&amp;"ibor"&amp;Tenor,AQ1647,Trigger)</f>
        <v>50854</v>
      </c>
      <c r="AQ1647" s="105">
        <f>_xll.qlCalendarAdvance(Calendar,AQ1646,AO1647,"f",,Trigger)</f>
        <v>50858</v>
      </c>
      <c r="AR1647" s="105">
        <f>_xll.qlInterestRateIndexMaturity(Currency&amp;"ibor"&amp;Tenor,AQ1647,Trigger)</f>
        <v>50889</v>
      </c>
      <c r="AS1647" s="257">
        <f>_xll.qlIndexFixing($AC$5,AP1647,TRUE,_xll.ohTrigger(Trigger,Trigger1M))</f>
        <v>1.3465453708886551E-2</v>
      </c>
      <c r="AT1647" s="257">
        <f>_xll.qlIndexFixing($AU$1,AP1647,TRUE,_xll.ohTrigger(Trigger,Trigger1M))</f>
        <v>1.2997757850561056E-2</v>
      </c>
    </row>
    <row r="1648" spans="41:46" ht="11.25" customHeight="1" x14ac:dyDescent="0.25">
      <c r="AO1648" s="106" t="s">
        <v>83</v>
      </c>
      <c r="AP1648" s="105">
        <f>_xll.qlInterestRateIndexFixingDate(Currency&amp;"ibor"&amp;Tenor,AQ1648,Trigger)</f>
        <v>50861</v>
      </c>
      <c r="AQ1648" s="105">
        <f>_xll.qlCalendarAdvance(Calendar,AQ1647,AO1648,"f",,Trigger)</f>
        <v>50865</v>
      </c>
      <c r="AR1648" s="105">
        <f>_xll.qlInterestRateIndexMaturity(Currency&amp;"ibor"&amp;Tenor,AQ1648,Trigger)</f>
        <v>50895</v>
      </c>
      <c r="AS1648" s="257">
        <f>_xll.qlIndexFixing($AC$5,AP1648,TRUE,_xll.ohTrigger(Trigger,Trigger1M))</f>
        <v>1.3467551198653283E-2</v>
      </c>
      <c r="AT1648" s="257">
        <f>_xll.qlIndexFixing($AU$1,AP1648,TRUE,_xll.ohTrigger(Trigger,Trigger1M))</f>
        <v>1.2995546422016169E-2</v>
      </c>
    </row>
    <row r="1649" spans="41:46" ht="11.25" customHeight="1" x14ac:dyDescent="0.25">
      <c r="AO1649" s="106" t="s">
        <v>83</v>
      </c>
      <c r="AP1649" s="105">
        <f>_xll.qlInterestRateIndexFixingDate(Currency&amp;"ibor"&amp;Tenor,AQ1649,Trigger)</f>
        <v>50866</v>
      </c>
      <c r="AQ1649" s="105">
        <f>_xll.qlCalendarAdvance(Calendar,AQ1648,AO1649,"f",,Trigger)</f>
        <v>50872</v>
      </c>
      <c r="AR1649" s="105">
        <f>_xll.qlInterestRateIndexMaturity(Currency&amp;"ibor"&amp;Tenor,AQ1649,Trigger)</f>
        <v>50902</v>
      </c>
      <c r="AS1649" s="257">
        <f>_xll.qlIndexFixing($AC$5,AP1649,TRUE,_xll.ohTrigger(Trigger,Trigger1M))</f>
        <v>1.3470081128958533E-2</v>
      </c>
      <c r="AT1649" s="257">
        <f>_xll.qlIndexFixing($AU$1,AP1649,TRUE,_xll.ohTrigger(Trigger,Trigger1M))</f>
        <v>1.2993473304285352E-2</v>
      </c>
    </row>
    <row r="1650" spans="41:46" ht="11.25" customHeight="1" x14ac:dyDescent="0.25">
      <c r="AO1650" s="106" t="s">
        <v>83</v>
      </c>
      <c r="AP1650" s="105">
        <f>_xll.qlInterestRateIndexFixingDate(Currency&amp;"ibor"&amp;Tenor,AQ1650,Trigger)</f>
        <v>50875</v>
      </c>
      <c r="AQ1650" s="105">
        <f>_xll.qlCalendarAdvance(Calendar,AQ1649,AO1650,"f",,Trigger)</f>
        <v>50879</v>
      </c>
      <c r="AR1650" s="105">
        <f>_xll.qlInterestRateIndexMaturity(Currency&amp;"ibor"&amp;Tenor,AQ1650,Trigger)</f>
        <v>50909</v>
      </c>
      <c r="AS1650" s="257">
        <f>_xll.qlIndexFixing($AC$5,AP1650,TRUE,_xll.ohTrigger(Trigger,Trigger1M))</f>
        <v>1.3472611059796691E-2</v>
      </c>
      <c r="AT1650" s="257">
        <f>_xll.qlIndexFixing($AU$1,AP1650,TRUE,_xll.ohTrigger(Trigger,Trigger1M))</f>
        <v>1.2991455127001394E-2</v>
      </c>
    </row>
    <row r="1651" spans="41:46" ht="11.25" customHeight="1" x14ac:dyDescent="0.25">
      <c r="AO1651" s="106" t="s">
        <v>83</v>
      </c>
      <c r="AP1651" s="105">
        <f>_xll.qlInterestRateIndexFixingDate(Currency&amp;"ibor"&amp;Tenor,AQ1651,Trigger)</f>
        <v>50882</v>
      </c>
      <c r="AQ1651" s="105">
        <f>_xll.qlCalendarAdvance(Calendar,AQ1650,AO1651,"f",,Trigger)</f>
        <v>50886</v>
      </c>
      <c r="AR1651" s="105">
        <f>_xll.qlInterestRateIndexMaturity(Currency&amp;"ibor"&amp;Tenor,AQ1651,Trigger)</f>
        <v>50916</v>
      </c>
      <c r="AS1651" s="257">
        <f>_xll.qlIndexFixing($AC$5,AP1651,TRUE,_xll.ohTrigger(Trigger,Trigger1M))</f>
        <v>1.347514099117042E-2</v>
      </c>
      <c r="AT1651" s="257">
        <f>_xll.qlIndexFixing($AU$1,AP1651,TRUE,_xll.ohTrigger(Trigger,Trigger1M))</f>
        <v>1.2989492099796607E-2</v>
      </c>
    </row>
    <row r="1652" spans="41:46" ht="11.25" customHeight="1" x14ac:dyDescent="0.25">
      <c r="AO1652" s="106" t="s">
        <v>83</v>
      </c>
      <c r="AP1652" s="105">
        <f>_xll.qlInterestRateIndexFixingDate(Currency&amp;"ibor"&amp;Tenor,AQ1652,Trigger)</f>
        <v>50889</v>
      </c>
      <c r="AQ1652" s="105">
        <f>_xll.qlCalendarAdvance(Calendar,AQ1651,AO1652,"f",,Trigger)</f>
        <v>50893</v>
      </c>
      <c r="AR1652" s="105">
        <f>_xll.qlInterestRateIndexMaturity(Currency&amp;"ibor"&amp;Tenor,AQ1652,Trigger)</f>
        <v>50924</v>
      </c>
      <c r="AS1652" s="257">
        <f>_xll.qlIndexFixing($AC$5,AP1652,TRUE,_xll.ohTrigger(Trigger,Trigger1M))</f>
        <v>1.3470678514251681E-2</v>
      </c>
      <c r="AT1652" s="257">
        <f>_xll.qlIndexFixing($AU$1,AP1652,TRUE,_xll.ohTrigger(Trigger,Trigger1M))</f>
        <v>1.2987687365124534E-2</v>
      </c>
    </row>
    <row r="1653" spans="41:46" ht="11.25" customHeight="1" x14ac:dyDescent="0.25">
      <c r="AO1653" s="106" t="s">
        <v>83</v>
      </c>
      <c r="AP1653" s="105">
        <f>_xll.qlInterestRateIndexFixingDate(Currency&amp;"ibor"&amp;Tenor,AQ1653,Trigger)</f>
        <v>50896</v>
      </c>
      <c r="AQ1653" s="105">
        <f>_xll.qlCalendarAdvance(Calendar,AQ1652,AO1653,"f",,Trigger)</f>
        <v>50900</v>
      </c>
      <c r="AR1653" s="105">
        <f>_xll.qlInterestRateIndexMaturity(Currency&amp;"ibor"&amp;Tenor,AQ1653,Trigger)</f>
        <v>50931</v>
      </c>
      <c r="AS1653" s="257">
        <f>_xll.qlIndexFixing($AC$5,AP1653,TRUE,_xll.ohTrigger(Trigger,Trigger1M))</f>
        <v>1.3421183998325951E-2</v>
      </c>
      <c r="AT1653" s="257">
        <f>_xll.qlIndexFixing($AU$1,AP1653,TRUE,_xll.ohTrigger(Trigger,Trigger1M))</f>
        <v>1.2985839188472815E-2</v>
      </c>
    </row>
    <row r="1654" spans="41:46" ht="11.25" customHeight="1" x14ac:dyDescent="0.25">
      <c r="AO1654" s="106" t="s">
        <v>83</v>
      </c>
      <c r="AP1654" s="105">
        <f>_xll.qlInterestRateIndexFixingDate(Currency&amp;"ibor"&amp;Tenor,AQ1654,Trigger)</f>
        <v>50903</v>
      </c>
      <c r="AQ1654" s="105">
        <f>_xll.qlCalendarAdvance(Calendar,AQ1653,AO1654,"f",,Trigger)</f>
        <v>50907</v>
      </c>
      <c r="AR1654" s="105">
        <f>_xll.qlInterestRateIndexMaturity(Currency&amp;"ibor"&amp;Tenor,AQ1654,Trigger)</f>
        <v>50938</v>
      </c>
      <c r="AS1654" s="257">
        <f>_xll.qlIndexFixing($AC$5,AP1654,TRUE,_xll.ohTrigger(Trigger,Trigger1M))</f>
        <v>1.3371606729341621E-2</v>
      </c>
      <c r="AT1654" s="257">
        <f>_xll.qlIndexFixing($AU$1,AP1654,TRUE,_xll.ohTrigger(Trigger,Trigger1M))</f>
        <v>1.2984046807795389E-2</v>
      </c>
    </row>
    <row r="1655" spans="41:46" ht="11.25" customHeight="1" x14ac:dyDescent="0.25">
      <c r="AO1655" s="106" t="s">
        <v>83</v>
      </c>
      <c r="AP1655" s="105">
        <f>_xll.qlInterestRateIndexFixingDate(Currency&amp;"ibor"&amp;Tenor,AQ1655,Trigger)</f>
        <v>50910</v>
      </c>
      <c r="AQ1655" s="105">
        <f>_xll.qlCalendarAdvance(Calendar,AQ1654,AO1655,"f",,Trigger)</f>
        <v>50914</v>
      </c>
      <c r="AR1655" s="105">
        <f>_xll.qlInterestRateIndexMaturity(Currency&amp;"ibor"&amp;Tenor,AQ1655,Trigger)</f>
        <v>50945</v>
      </c>
      <c r="AS1655" s="257">
        <f>_xll.qlIndexFixing($AC$5,AP1655,TRUE,_xll.ohTrigger(Trigger,Trigger1M))</f>
        <v>1.3321946708358491E-2</v>
      </c>
      <c r="AT1655" s="257">
        <f>_xll.qlIndexFixing($AU$1,AP1655,TRUE,_xll.ohTrigger(Trigger,Trigger1M))</f>
        <v>1.2982310432731011E-2</v>
      </c>
    </row>
    <row r="1656" spans="41:46" ht="11.25" customHeight="1" x14ac:dyDescent="0.25">
      <c r="AO1656" s="106" t="s">
        <v>83</v>
      </c>
      <c r="AP1656" s="105">
        <f>_xll.qlInterestRateIndexFixingDate(Currency&amp;"ibor"&amp;Tenor,AQ1656,Trigger)</f>
        <v>50917</v>
      </c>
      <c r="AQ1656" s="105">
        <f>_xll.qlCalendarAdvance(Calendar,AQ1655,AO1656,"f",,Trigger)</f>
        <v>50921</v>
      </c>
      <c r="AR1656" s="105">
        <f>_xll.qlInterestRateIndexMaturity(Currency&amp;"ibor"&amp;Tenor,AQ1656,Trigger)</f>
        <v>50951</v>
      </c>
      <c r="AS1656" s="257">
        <f>_xll.qlIndexFixing($AC$5,AP1656,TRUE,_xll.ohTrigger(Trigger,Trigger1M))</f>
        <v>1.3272299739305993E-2</v>
      </c>
      <c r="AT1656" s="257">
        <f>_xll.qlIndexFixing($AU$1,AP1656,TRUE,_xll.ohTrigger(Trigger,Trigger1M))</f>
        <v>1.2980511552091123E-2</v>
      </c>
    </row>
    <row r="1657" spans="41:46" ht="11.25" customHeight="1" x14ac:dyDescent="0.25">
      <c r="AO1657" s="106" t="s">
        <v>83</v>
      </c>
      <c r="AP1657" s="105">
        <f>_xll.qlInterestRateIndexFixingDate(Currency&amp;"ibor"&amp;Tenor,AQ1657,Trigger)</f>
        <v>50924</v>
      </c>
      <c r="AQ1657" s="105">
        <f>_xll.qlCalendarAdvance(Calendar,AQ1656,AO1657,"f",,Trigger)</f>
        <v>50928</v>
      </c>
      <c r="AR1657" s="105">
        <f>_xll.qlInterestRateIndexMaturity(Currency&amp;"ibor"&amp;Tenor,AQ1657,Trigger)</f>
        <v>50958</v>
      </c>
      <c r="AS1657" s="257">
        <f>_xll.qlIndexFixing($AC$5,AP1657,TRUE,_xll.ohTrigger(Trigger,Trigger1M))</f>
        <v>1.3259122655796318E-2</v>
      </c>
      <c r="AT1657" s="257">
        <f>_xll.qlIndexFixing($AU$1,AP1657,TRUE,_xll.ohTrigger(Trigger,Trigger1M))</f>
        <v>1.297888382765322E-2</v>
      </c>
    </row>
    <row r="1658" spans="41:46" ht="11.25" customHeight="1" x14ac:dyDescent="0.25">
      <c r="AO1658" s="106" t="s">
        <v>83</v>
      </c>
      <c r="AP1658" s="105">
        <f>_xll.qlInterestRateIndexFixingDate(Currency&amp;"ibor"&amp;Tenor,AQ1658,Trigger)</f>
        <v>50931</v>
      </c>
      <c r="AQ1658" s="105">
        <f>_xll.qlCalendarAdvance(Calendar,AQ1657,AO1658,"f",,Trigger)</f>
        <v>50935</v>
      </c>
      <c r="AR1658" s="105">
        <f>_xll.qlInterestRateIndexMaturity(Currency&amp;"ibor"&amp;Tenor,AQ1658,Trigger)</f>
        <v>50965</v>
      </c>
      <c r="AS1658" s="257">
        <f>_xll.qlIndexFixing($AC$5,AP1658,TRUE,_xll.ohTrigger(Trigger,Trigger1M))</f>
        <v>1.3261285148274737E-2</v>
      </c>
      <c r="AT1658" s="257">
        <f>_xll.qlIndexFixing($AU$1,AP1658,TRUE,_xll.ohTrigger(Trigger,Trigger1M))</f>
        <v>1.2977312720731327E-2</v>
      </c>
    </row>
    <row r="1659" spans="41:46" ht="11.25" customHeight="1" x14ac:dyDescent="0.25">
      <c r="AO1659" s="106" t="s">
        <v>83</v>
      </c>
      <c r="AP1659" s="105">
        <f>_xll.qlInterestRateIndexFixingDate(Currency&amp;"ibor"&amp;Tenor,AQ1659,Trigger)</f>
        <v>50938</v>
      </c>
      <c r="AQ1659" s="105">
        <f>_xll.qlCalendarAdvance(Calendar,AQ1658,AO1659,"f",,Trigger)</f>
        <v>50942</v>
      </c>
      <c r="AR1659" s="105">
        <f>_xll.qlInterestRateIndexMaturity(Currency&amp;"ibor"&amp;Tenor,AQ1659,Trigger)</f>
        <v>50972</v>
      </c>
      <c r="AS1659" s="257">
        <f>_xll.qlIndexFixing($AC$5,AP1659,TRUE,_xll.ohTrigger(Trigger,Trigger1M))</f>
        <v>1.3263447641139514E-2</v>
      </c>
      <c r="AT1659" s="257">
        <f>_xll.qlIndexFixing($AU$1,AP1659,TRUE,_xll.ohTrigger(Trigger,Trigger1M))</f>
        <v>1.2975798440960418E-2</v>
      </c>
    </row>
    <row r="1660" spans="41:46" ht="11.25" customHeight="1" x14ac:dyDescent="0.25">
      <c r="AO1660" s="106" t="s">
        <v>83</v>
      </c>
      <c r="AP1660" s="105">
        <f>_xll.qlInterestRateIndexFixingDate(Currency&amp;"ibor"&amp;Tenor,AQ1660,Trigger)</f>
        <v>50945</v>
      </c>
      <c r="AQ1660" s="105">
        <f>_xll.qlCalendarAdvance(Calendar,AQ1659,AO1660,"f",,Trigger)</f>
        <v>50949</v>
      </c>
      <c r="AR1660" s="105">
        <f>_xll.qlInterestRateIndexMaturity(Currency&amp;"ibor"&amp;Tenor,AQ1660,Trigger)</f>
        <v>50979</v>
      </c>
      <c r="AS1660" s="257">
        <f>_xll.qlIndexFixing($AC$5,AP1660,TRUE,_xll.ohTrigger(Trigger,Trigger1M))</f>
        <v>1.3265610134393313E-2</v>
      </c>
      <c r="AT1660" s="257">
        <f>_xll.qlIndexFixing($AU$1,AP1660,TRUE,_xll.ohTrigger(Trigger,Trigger1M))</f>
        <v>1.2974341197980799E-2</v>
      </c>
    </row>
    <row r="1661" spans="41:46" ht="11.25" customHeight="1" x14ac:dyDescent="0.25">
      <c r="AO1661" s="106" t="s">
        <v>83</v>
      </c>
      <c r="AP1661" s="105">
        <f>_xll.qlInterestRateIndexFixingDate(Currency&amp;"ibor"&amp;Tenor,AQ1661,Trigger)</f>
        <v>50952</v>
      </c>
      <c r="AQ1661" s="105">
        <f>_xll.qlCalendarAdvance(Calendar,AQ1660,AO1661,"f",,Trigger)</f>
        <v>50956</v>
      </c>
      <c r="AR1661" s="105">
        <f>_xll.qlInterestRateIndexMaturity(Currency&amp;"ibor"&amp;Tenor,AQ1661,Trigger)</f>
        <v>50987</v>
      </c>
      <c r="AS1661" s="257">
        <f>_xll.qlIndexFixing($AC$5,AP1661,TRUE,_xll.ohTrigger(Trigger,Trigger1M))</f>
        <v>1.3268171501895238E-2</v>
      </c>
      <c r="AT1661" s="257">
        <f>_xll.qlIndexFixing($AU$1,AP1661,TRUE,_xll.ohTrigger(Trigger,Trigger1M))</f>
        <v>1.2973080040146549E-2</v>
      </c>
    </row>
    <row r="1662" spans="41:46" ht="11.25" customHeight="1" x14ac:dyDescent="0.25">
      <c r="AO1662" s="106" t="s">
        <v>83</v>
      </c>
      <c r="AP1662" s="105">
        <f>_xll.qlInterestRateIndexFixingDate(Currency&amp;"ibor"&amp;Tenor,AQ1662,Trigger)</f>
        <v>50959</v>
      </c>
      <c r="AQ1662" s="105">
        <f>_xll.qlCalendarAdvance(Calendar,AQ1661,AO1662,"f",,Trigger)</f>
        <v>50963</v>
      </c>
      <c r="AR1662" s="105">
        <f>_xll.qlInterestRateIndexMaturity(Currency&amp;"ibor"&amp;Tenor,AQ1662,Trigger)</f>
        <v>50994</v>
      </c>
      <c r="AS1662" s="257">
        <f>_xll.qlIndexFixing($AC$5,AP1662,TRUE,_xll.ohTrigger(Trigger,Trigger1M))</f>
        <v>1.3270334075620494E-2</v>
      </c>
      <c r="AT1662" s="257">
        <f>_xll.qlIndexFixing($AU$1,AP1662,TRUE,_xll.ohTrigger(Trigger,Trigger1M))</f>
        <v>1.2971741574359312E-2</v>
      </c>
    </row>
    <row r="1663" spans="41:46" ht="11.25" customHeight="1" x14ac:dyDescent="0.25">
      <c r="AO1663" s="106" t="s">
        <v>83</v>
      </c>
      <c r="AP1663" s="105">
        <f>_xll.qlInterestRateIndexFixingDate(Currency&amp;"ibor"&amp;Tenor,AQ1663,Trigger)</f>
        <v>50966</v>
      </c>
      <c r="AQ1663" s="105">
        <f>_xll.qlCalendarAdvance(Calendar,AQ1662,AO1663,"f",,Trigger)</f>
        <v>50970</v>
      </c>
      <c r="AR1663" s="105">
        <f>_xll.qlInterestRateIndexMaturity(Currency&amp;"ibor"&amp;Tenor,AQ1663,Trigger)</f>
        <v>51001</v>
      </c>
      <c r="AS1663" s="257">
        <f>_xll.qlIndexFixing($AC$5,AP1663,TRUE,_xll.ohTrigger(Trigger,Trigger1M))</f>
        <v>1.3272496649750588E-2</v>
      </c>
      <c r="AT1663" s="257">
        <f>_xll.qlIndexFixing($AU$1,AP1663,TRUE,_xll.ohTrigger(Trigger,Trigger1M))</f>
        <v>1.2970460791336447E-2</v>
      </c>
    </row>
    <row r="1664" spans="41:46" ht="11.25" customHeight="1" x14ac:dyDescent="0.25">
      <c r="AO1664" s="106" t="s">
        <v>83</v>
      </c>
      <c r="AP1664" s="105">
        <f>_xll.qlInterestRateIndexFixingDate(Currency&amp;"ibor"&amp;Tenor,AQ1664,Trigger)</f>
        <v>50973</v>
      </c>
      <c r="AQ1664" s="105">
        <f>_xll.qlCalendarAdvance(Calendar,AQ1663,AO1664,"f",,Trigger)</f>
        <v>50977</v>
      </c>
      <c r="AR1664" s="105">
        <f>_xll.qlInterestRateIndexMaturity(Currency&amp;"ibor"&amp;Tenor,AQ1664,Trigger)</f>
        <v>51008</v>
      </c>
      <c r="AS1664" s="257">
        <f>_xll.qlIndexFixing($AC$5,AP1664,TRUE,_xll.ohTrigger(Trigger,Trigger1M))</f>
        <v>1.3274659224280361E-2</v>
      </c>
      <c r="AT1664" s="257">
        <f>_xll.qlIndexFixing($AU$1,AP1664,TRUE,_xll.ohTrigger(Trigger,Trigger1M))</f>
        <v>1.2969237900724448E-2</v>
      </c>
    </row>
    <row r="1665" spans="41:46" ht="11.25" customHeight="1" x14ac:dyDescent="0.25">
      <c r="AO1665" s="106" t="s">
        <v>83</v>
      </c>
      <c r="AP1665" s="105">
        <f>_xll.qlInterestRateIndexFixingDate(Currency&amp;"ibor"&amp;Tenor,AQ1665,Trigger)</f>
        <v>50980</v>
      </c>
      <c r="AQ1665" s="105">
        <f>_xll.qlCalendarAdvance(Calendar,AQ1664,AO1665,"f",,Trigger)</f>
        <v>50984</v>
      </c>
      <c r="AR1665" s="105">
        <f>_xll.qlInterestRateIndexMaturity(Currency&amp;"ibor"&amp;Tenor,AQ1665,Trigger)</f>
        <v>51015</v>
      </c>
      <c r="AS1665" s="257">
        <f>_xll.qlIndexFixing($AC$5,AP1665,TRUE,_xll.ohTrigger(Trigger,Trigger1M))</f>
        <v>1.3276821799212395E-2</v>
      </c>
      <c r="AT1665" s="257">
        <f>_xll.qlIndexFixing($AU$1,AP1665,TRUE,_xll.ohTrigger(Trigger,Trigger1M))</f>
        <v>1.2968073112169807E-2</v>
      </c>
    </row>
    <row r="1666" spans="41:46" ht="11.25" customHeight="1" x14ac:dyDescent="0.25">
      <c r="AO1666" s="106" t="s">
        <v>83</v>
      </c>
      <c r="AP1666" s="105">
        <f>_xll.qlInterestRateIndexFixingDate(Currency&amp;"ibor"&amp;Tenor,AQ1666,Trigger)</f>
        <v>50987</v>
      </c>
      <c r="AQ1666" s="105">
        <f>_xll.qlCalendarAdvance(Calendar,AQ1665,AO1666,"f",,Trigger)</f>
        <v>50991</v>
      </c>
      <c r="AR1666" s="105">
        <f>_xll.qlInterestRateIndexMaturity(Currency&amp;"ibor"&amp;Tenor,AQ1666,Trigger)</f>
        <v>51022</v>
      </c>
      <c r="AS1666" s="257">
        <f>_xll.qlIndexFixing($AC$5,AP1666,TRUE,_xll.ohTrigger(Trigger,Trigger1M))</f>
        <v>1.3278984374549265E-2</v>
      </c>
      <c r="AT1666" s="257">
        <f>_xll.qlIndexFixing($AU$1,AP1666,TRUE,_xll.ohTrigger(Trigger,Trigger1M))</f>
        <v>1.2966966635324177E-2</v>
      </c>
    </row>
    <row r="1667" spans="41:46" ht="11.25" customHeight="1" x14ac:dyDescent="0.25">
      <c r="AO1667" s="106" t="s">
        <v>83</v>
      </c>
      <c r="AP1667" s="105">
        <f>_xll.qlInterestRateIndexFixingDate(Currency&amp;"ibor"&amp;Tenor,AQ1667,Trigger)</f>
        <v>50994</v>
      </c>
      <c r="AQ1667" s="105">
        <f>_xll.qlCalendarAdvance(Calendar,AQ1666,AO1667,"f",,Trigger)</f>
        <v>50998</v>
      </c>
      <c r="AR1667" s="105">
        <f>_xll.qlInterestRateIndexMaturity(Currency&amp;"ibor"&amp;Tenor,AQ1667,Trigger)</f>
        <v>51029</v>
      </c>
      <c r="AS1667" s="257">
        <f>_xll.qlIndexFixing($AC$5,AP1667,TRUE,_xll.ohTrigger(Trigger,Trigger1M))</f>
        <v>1.3281146950285816E-2</v>
      </c>
      <c r="AT1667" s="257">
        <f>_xll.qlIndexFixing($AU$1,AP1667,TRUE,_xll.ohTrigger(Trigger,Trigger1M))</f>
        <v>1.2965918679834048E-2</v>
      </c>
    </row>
    <row r="1668" spans="41:46" ht="11.25" customHeight="1" x14ac:dyDescent="0.25">
      <c r="AO1668" s="106" t="s">
        <v>83</v>
      </c>
      <c r="AP1668" s="105">
        <f>_xll.qlInterestRateIndexFixingDate(Currency&amp;"ibor"&amp;Tenor,AQ1668,Trigger)</f>
        <v>51001</v>
      </c>
      <c r="AQ1668" s="105">
        <f>_xll.qlCalendarAdvance(Calendar,AQ1667,AO1668,"f",,Trigger)</f>
        <v>51005</v>
      </c>
      <c r="AR1668" s="105">
        <f>_xll.qlInterestRateIndexMaturity(Currency&amp;"ibor"&amp;Tenor,AQ1668,Trigger)</f>
        <v>51036</v>
      </c>
      <c r="AS1668" s="257">
        <f>_xll.qlIndexFixing($AC$5,AP1668,TRUE,_xll.ohTrigger(Trigger,Trigger1M))</f>
        <v>1.3283309526424626E-2</v>
      </c>
      <c r="AT1668" s="257">
        <f>_xll.qlIndexFixing($AU$1,AP1668,TRUE,_xll.ohTrigger(Trigger,Trigger1M))</f>
        <v>1.2964929455351076E-2</v>
      </c>
    </row>
    <row r="1669" spans="41:46" ht="11.25" customHeight="1" x14ac:dyDescent="0.25">
      <c r="AO1669" s="106" t="s">
        <v>83</v>
      </c>
      <c r="AP1669" s="105">
        <f>_xll.qlInterestRateIndexFixingDate(Currency&amp;"ibor"&amp;Tenor,AQ1669,Trigger)</f>
        <v>51008</v>
      </c>
      <c r="AQ1669" s="105">
        <f>_xll.qlCalendarAdvance(Calendar,AQ1668,AO1669,"f",,Trigger)</f>
        <v>51012</v>
      </c>
      <c r="AR1669" s="105">
        <f>_xll.qlInterestRateIndexMaturity(Currency&amp;"ibor"&amp;Tenor,AQ1669,Trigger)</f>
        <v>51043</v>
      </c>
      <c r="AS1669" s="257">
        <f>_xll.qlIndexFixing($AC$5,AP1669,TRUE,_xll.ohTrigger(Trigger,Trigger1M))</f>
        <v>1.3285472102965695E-2</v>
      </c>
      <c r="AT1669" s="257">
        <f>_xll.qlIndexFixing($AU$1,AP1669,TRUE,_xll.ohTrigger(Trigger,Trigger1M))</f>
        <v>1.296399917152433E-2</v>
      </c>
    </row>
    <row r="1670" spans="41:46" ht="11.25" customHeight="1" x14ac:dyDescent="0.25">
      <c r="AO1670" s="106" t="s">
        <v>83</v>
      </c>
      <c r="AP1670" s="105">
        <f>_xll.qlInterestRateIndexFixingDate(Currency&amp;"ibor"&amp;Tenor,AQ1670,Trigger)</f>
        <v>51015</v>
      </c>
      <c r="AQ1670" s="105">
        <f>_xll.qlCalendarAdvance(Calendar,AQ1669,AO1670,"f",,Trigger)</f>
        <v>51019</v>
      </c>
      <c r="AR1670" s="105">
        <f>_xll.qlInterestRateIndexMaturity(Currency&amp;"ibor"&amp;Tenor,AQ1670,Trigger)</f>
        <v>51049</v>
      </c>
      <c r="AS1670" s="257">
        <f>_xll.qlIndexFixing($AC$5,AP1670,TRUE,_xll.ohTrigger(Trigger,Trigger1M))</f>
        <v>1.3287235088364824E-2</v>
      </c>
      <c r="AT1670" s="257">
        <f>_xll.qlIndexFixing($AU$1,AP1670,TRUE,_xll.ohTrigger(Trigger,Trigger1M))</f>
        <v>1.2962951912391496E-2</v>
      </c>
    </row>
    <row r="1671" spans="41:46" ht="11.25" customHeight="1" x14ac:dyDescent="0.25">
      <c r="AO1671" s="106" t="s">
        <v>83</v>
      </c>
      <c r="AP1671" s="105">
        <f>_xll.qlInterestRateIndexFixingDate(Currency&amp;"ibor"&amp;Tenor,AQ1671,Trigger)</f>
        <v>51022</v>
      </c>
      <c r="AQ1671" s="105">
        <f>_xll.qlCalendarAdvance(Calendar,AQ1670,AO1671,"f",,Trigger)</f>
        <v>51026</v>
      </c>
      <c r="AR1671" s="105">
        <f>_xll.qlInterestRateIndexMaturity(Currency&amp;"ibor"&amp;Tenor,AQ1671,Trigger)</f>
        <v>51056</v>
      </c>
      <c r="AS1671" s="257">
        <f>_xll.qlIndexFixing($AC$5,AP1671,TRUE,_xll.ohTrigger(Trigger,Trigger1M))</f>
        <v>1.3289397585900531E-2</v>
      </c>
      <c r="AT1671" s="257">
        <f>_xll.qlIndexFixing($AU$1,AP1671,TRUE,_xll.ohTrigger(Trigger,Trigger1M))</f>
        <v>1.2962135910378869E-2</v>
      </c>
    </row>
    <row r="1672" spans="41:46" ht="11.25" customHeight="1" x14ac:dyDescent="0.25">
      <c r="AO1672" s="106" t="s">
        <v>83</v>
      </c>
      <c r="AP1672" s="105">
        <f>_xll.qlInterestRateIndexFixingDate(Currency&amp;"ibor"&amp;Tenor,AQ1672,Trigger)</f>
        <v>51029</v>
      </c>
      <c r="AQ1672" s="105">
        <f>_xll.qlCalendarAdvance(Calendar,AQ1671,AO1672,"f",,Trigger)</f>
        <v>51033</v>
      </c>
      <c r="AR1672" s="105">
        <f>_xll.qlInterestRateIndexMaturity(Currency&amp;"ibor"&amp;Tenor,AQ1672,Trigger)</f>
        <v>51063</v>
      </c>
      <c r="AS1672" s="257">
        <f>_xll.qlIndexFixing($AC$5,AP1672,TRUE,_xll.ohTrigger(Trigger,Trigger1M))</f>
        <v>1.3291560083827925E-2</v>
      </c>
      <c r="AT1672" s="257">
        <f>_xll.qlIndexFixing($AU$1,AP1672,TRUE,_xll.ohTrigger(Trigger,Trigger1M))</f>
        <v>1.296137946086251E-2</v>
      </c>
    </row>
    <row r="1673" spans="41:46" ht="11.25" customHeight="1" x14ac:dyDescent="0.25">
      <c r="AO1673" s="106" t="s">
        <v>83</v>
      </c>
      <c r="AP1673" s="105">
        <f>_xll.qlInterestRateIndexFixingDate(Currency&amp;"ibor"&amp;Tenor,AQ1673,Trigger)</f>
        <v>51036</v>
      </c>
      <c r="AQ1673" s="105">
        <f>_xll.qlCalendarAdvance(Calendar,AQ1672,AO1673,"f",,Trigger)</f>
        <v>51040</v>
      </c>
      <c r="AR1673" s="105">
        <f>_xll.qlInterestRateIndexMaturity(Currency&amp;"ibor"&amp;Tenor,AQ1673,Trigger)</f>
        <v>51070</v>
      </c>
      <c r="AS1673" s="257">
        <f>_xll.qlIndexFixing($AC$5,AP1673,TRUE,_xll.ohTrigger(Trigger,Trigger1M))</f>
        <v>1.3293722582144341E-2</v>
      </c>
      <c r="AT1673" s="257">
        <f>_xll.qlIndexFixing($AU$1,AP1673,TRUE,_xll.ohTrigger(Trigger,Trigger1M))</f>
        <v>1.2960682773496046E-2</v>
      </c>
    </row>
    <row r="1674" spans="41:46" ht="11.25" customHeight="1" x14ac:dyDescent="0.25">
      <c r="AO1674" s="106" t="s">
        <v>83</v>
      </c>
      <c r="AP1674" s="105">
        <f>_xll.qlInterestRateIndexFixingDate(Currency&amp;"ibor"&amp;Tenor,AQ1674,Trigger)</f>
        <v>51043</v>
      </c>
      <c r="AQ1674" s="105">
        <f>_xll.qlCalendarAdvance(Calendar,AQ1673,AO1674,"f",,Trigger)</f>
        <v>51047</v>
      </c>
      <c r="AR1674" s="105">
        <f>_xll.qlInterestRateIndexMaturity(Currency&amp;"ibor"&amp;Tenor,AQ1674,Trigger)</f>
        <v>51078</v>
      </c>
      <c r="AS1674" s="257">
        <f>_xll.qlIndexFixing($AC$5,AP1674,TRUE,_xll.ohTrigger(Trigger,Trigger1M))</f>
        <v>1.329628499170492E-2</v>
      </c>
      <c r="AT1674" s="257">
        <f>_xll.qlIndexFixing($AU$1,AP1674,TRUE,_xll.ohTrigger(Trigger,Trigger1M))</f>
        <v>1.2960239200116557E-2</v>
      </c>
    </row>
    <row r="1675" spans="41:46" ht="11.25" customHeight="1" x14ac:dyDescent="0.25">
      <c r="AO1675" s="106" t="s">
        <v>83</v>
      </c>
      <c r="AP1675" s="105">
        <f>_xll.qlInterestRateIndexFixingDate(Currency&amp;"ibor"&amp;Tenor,AQ1675,Trigger)</f>
        <v>51050</v>
      </c>
      <c r="AQ1675" s="105">
        <f>_xll.qlCalendarAdvance(Calendar,AQ1674,AO1675,"f",,Trigger)</f>
        <v>51054</v>
      </c>
      <c r="AR1675" s="105">
        <f>_xll.qlInterestRateIndexMaturity(Currency&amp;"ibor"&amp;Tenor,AQ1675,Trigger)</f>
        <v>51085</v>
      </c>
      <c r="AS1675" s="257">
        <f>_xll.qlIndexFixing($AC$5,AP1675,TRUE,_xll.ohTrigger(Trigger,Trigger1M))</f>
        <v>1.3298447570659542E-2</v>
      </c>
      <c r="AT1675" s="257">
        <f>_xll.qlIndexFixing($AU$1,AP1675,TRUE,_xll.ohTrigger(Trigger,Trigger1M))</f>
        <v>1.295966696296341E-2</v>
      </c>
    </row>
    <row r="1676" spans="41:46" ht="11.25" customHeight="1" x14ac:dyDescent="0.25">
      <c r="AO1676" s="106" t="s">
        <v>83</v>
      </c>
      <c r="AP1676" s="105">
        <f>_xll.qlInterestRateIndexFixingDate(Currency&amp;"ibor"&amp;Tenor,AQ1676,Trigger)</f>
        <v>51057</v>
      </c>
      <c r="AQ1676" s="105">
        <f>_xll.qlCalendarAdvance(Calendar,AQ1675,AO1676,"f",,Trigger)</f>
        <v>51061</v>
      </c>
      <c r="AR1676" s="105">
        <f>_xll.qlInterestRateIndexMaturity(Currency&amp;"ibor"&amp;Tenor,AQ1676,Trigger)</f>
        <v>51092</v>
      </c>
      <c r="AS1676" s="257">
        <f>_xll.qlIndexFixing($AC$5,AP1676,TRUE,_xll.ohTrigger(Trigger,Trigger1M))</f>
        <v>1.3300610150019E-2</v>
      </c>
      <c r="AT1676" s="257">
        <f>_xll.qlIndexFixing($AU$1,AP1676,TRUE,_xll.ohTrigger(Trigger,Trigger1M))</f>
        <v>1.2959155134048675E-2</v>
      </c>
    </row>
    <row r="1677" spans="41:46" ht="11.25" customHeight="1" x14ac:dyDescent="0.25">
      <c r="AO1677" s="106" t="s">
        <v>83</v>
      </c>
      <c r="AP1677" s="105">
        <f>_xll.qlInterestRateIndexFixingDate(Currency&amp;"ibor"&amp;Tenor,AQ1677,Trigger)</f>
        <v>51064</v>
      </c>
      <c r="AQ1677" s="105">
        <f>_xll.qlCalendarAdvance(Calendar,AQ1676,AO1677,"f",,Trigger)</f>
        <v>51068</v>
      </c>
      <c r="AR1677" s="105">
        <f>_xll.qlInterestRateIndexMaturity(Currency&amp;"ibor"&amp;Tenor,AQ1677,Trigger)</f>
        <v>51099</v>
      </c>
      <c r="AS1677" s="257">
        <f>_xll.qlIndexFixing($AC$5,AP1677,TRUE,_xll.ohTrigger(Trigger,Trigger1M))</f>
        <v>1.330277272977814E-2</v>
      </c>
      <c r="AT1677" s="257">
        <f>_xll.qlIndexFixing($AU$1,AP1677,TRUE,_xll.ohTrigger(Trigger,Trigger1M))</f>
        <v>1.2958703923034318E-2</v>
      </c>
    </row>
    <row r="1678" spans="41:46" ht="11.25" customHeight="1" x14ac:dyDescent="0.25">
      <c r="AO1678" s="106" t="s">
        <v>83</v>
      </c>
      <c r="AP1678" s="105">
        <f>_xll.qlInterestRateIndexFixingDate(Currency&amp;"ibor"&amp;Tenor,AQ1678,Trigger)</f>
        <v>51071</v>
      </c>
      <c r="AQ1678" s="105">
        <f>_xll.qlCalendarAdvance(Calendar,AQ1677,AO1678,"f",,Trigger)</f>
        <v>51075</v>
      </c>
      <c r="AR1678" s="105">
        <f>_xll.qlInterestRateIndexMaturity(Currency&amp;"ibor"&amp;Tenor,AQ1678,Trigger)</f>
        <v>51105</v>
      </c>
      <c r="AS1678" s="257">
        <f>_xll.qlIndexFixing($AC$5,AP1678,TRUE,_xll.ohTrigger(Trigger,Trigger1M))</f>
        <v>1.3304535079564417E-2</v>
      </c>
      <c r="AT1678" s="257">
        <f>_xll.qlIndexFixing($AU$1,AP1678,TRUE,_xll.ohTrigger(Trigger,Trigger1M))</f>
        <v>1.2958103106514685E-2</v>
      </c>
    </row>
    <row r="1679" spans="41:46" ht="11.25" customHeight="1" x14ac:dyDescent="0.25">
      <c r="AO1679" s="106" t="s">
        <v>83</v>
      </c>
      <c r="AP1679" s="105">
        <f>_xll.qlInterestRateIndexFixingDate(Currency&amp;"ibor"&amp;Tenor,AQ1679,Trigger)</f>
        <v>51078</v>
      </c>
      <c r="AQ1679" s="105">
        <f>_xll.qlCalendarAdvance(Calendar,AQ1678,AO1679,"f",,Trigger)</f>
        <v>51082</v>
      </c>
      <c r="AR1679" s="105">
        <f>_xll.qlInterestRateIndexMaturity(Currency&amp;"ibor"&amp;Tenor,AQ1679,Trigger)</f>
        <v>51112</v>
      </c>
      <c r="AS1679" s="257">
        <f>_xll.qlIndexFixing($AC$5,AP1679,TRUE,_xll.ohTrigger(Trigger,Trigger1M))</f>
        <v>1.330669758021763E-2</v>
      </c>
      <c r="AT1679" s="257">
        <f>_xll.qlIndexFixing($AU$1,AP1679,TRUE,_xll.ohTrigger(Trigger,Trigger1M))</f>
        <v>1.2957769394651208E-2</v>
      </c>
    </row>
    <row r="1680" spans="41:46" ht="11.25" customHeight="1" x14ac:dyDescent="0.25">
      <c r="AO1680" s="106" t="s">
        <v>83</v>
      </c>
      <c r="AP1680" s="105">
        <f>_xll.qlInterestRateIndexFixingDate(Currency&amp;"ibor"&amp;Tenor,AQ1680,Trigger)</f>
        <v>51085</v>
      </c>
      <c r="AQ1680" s="105">
        <f>_xll.qlCalendarAdvance(Calendar,AQ1679,AO1680,"f",,Trigger)</f>
        <v>51089</v>
      </c>
      <c r="AR1680" s="105">
        <f>_xll.qlInterestRateIndexMaturity(Currency&amp;"ibor"&amp;Tenor,AQ1680,Trigger)</f>
        <v>51119</v>
      </c>
      <c r="AS1680" s="257">
        <f>_xll.qlIndexFixing($AC$5,AP1680,TRUE,_xll.ohTrigger(Trigger,Trigger1M))</f>
        <v>1.3308860081259866E-2</v>
      </c>
      <c r="AT1680" s="257">
        <f>_xll.qlIndexFixing($AU$1,AP1680,TRUE,_xll.ohTrigger(Trigger,Trigger1M))</f>
        <v>1.2957496912481048E-2</v>
      </c>
    </row>
    <row r="1681" spans="41:46" ht="11.25" customHeight="1" x14ac:dyDescent="0.25">
      <c r="AO1681" s="106" t="s">
        <v>83</v>
      </c>
      <c r="AP1681" s="105">
        <f>_xll.qlInterestRateIndexFixingDate(Currency&amp;"ibor"&amp;Tenor,AQ1681,Trigger)</f>
        <v>51092</v>
      </c>
      <c r="AQ1681" s="105">
        <f>_xll.qlCalendarAdvance(Calendar,AQ1680,AO1681,"f",,Trigger)</f>
        <v>51096</v>
      </c>
      <c r="AR1681" s="105">
        <f>_xll.qlInterestRateIndexMaturity(Currency&amp;"ibor"&amp;Tenor,AQ1681,Trigger)</f>
        <v>51126</v>
      </c>
      <c r="AS1681" s="257">
        <f>_xll.qlIndexFixing($AC$5,AP1681,TRUE,_xll.ohTrigger(Trigger,Trigger1M))</f>
        <v>1.3311022582688459E-2</v>
      </c>
      <c r="AT1681" s="257">
        <f>_xll.qlIndexFixing($AU$1,AP1681,TRUE,_xll.ohTrigger(Trigger,Trigger1M))</f>
        <v>1.2957285869668489E-2</v>
      </c>
    </row>
    <row r="1682" spans="41:46" ht="11.25" customHeight="1" x14ac:dyDescent="0.25">
      <c r="AO1682" s="106" t="s">
        <v>83</v>
      </c>
      <c r="AP1682" s="105">
        <f>_xll.qlInterestRateIndexFixingDate(Currency&amp;"ibor"&amp;Tenor,AQ1682,Trigger)</f>
        <v>51099</v>
      </c>
      <c r="AQ1682" s="105">
        <f>_xll.qlCalendarAdvance(Calendar,AQ1681,AO1682,"f",,Trigger)</f>
        <v>51103</v>
      </c>
      <c r="AR1682" s="105">
        <f>_xll.qlInterestRateIndexMaturity(Currency&amp;"ibor"&amp;Tenor,AQ1682,Trigger)</f>
        <v>51133</v>
      </c>
      <c r="AS1682" s="257">
        <f>_xll.qlIndexFixing($AC$5,AP1682,TRUE,_xll.ohTrigger(Trigger,Trigger1M))</f>
        <v>1.3313185084511403E-2</v>
      </c>
      <c r="AT1682" s="257">
        <f>_xll.qlIndexFixing($AU$1,AP1682,TRUE,_xll.ohTrigger(Trigger,Trigger1M))</f>
        <v>1.2957136475867159E-2</v>
      </c>
    </row>
    <row r="1683" spans="41:46" ht="11.25" customHeight="1" x14ac:dyDescent="0.25">
      <c r="AO1683" s="106" t="s">
        <v>83</v>
      </c>
      <c r="AP1683" s="105">
        <f>_xll.qlInterestRateIndexFixingDate(Currency&amp;"ibor"&amp;Tenor,AQ1683,Trigger)</f>
        <v>51106</v>
      </c>
      <c r="AQ1683" s="105">
        <f>_xll.qlCalendarAdvance(Calendar,AQ1682,AO1683,"f",,Trigger)</f>
        <v>51110</v>
      </c>
      <c r="AR1683" s="105">
        <f>_xll.qlInterestRateIndexMaturity(Currency&amp;"ibor"&amp;Tenor,AQ1683,Trigger)</f>
        <v>51141</v>
      </c>
      <c r="AS1683" s="257">
        <f>_xll.qlIndexFixing($AC$5,AP1683,TRUE,_xll.ohTrigger(Trigger,Trigger1M))</f>
        <v>1.3315748216780414E-2</v>
      </c>
      <c r="AT1683" s="257">
        <f>_xll.qlIndexFixing($AU$1,AP1683,TRUE,_xll.ohTrigger(Trigger,Trigger1M))</f>
        <v>1.2957281373773994E-2</v>
      </c>
    </row>
    <row r="1684" spans="41:46" ht="11.25" customHeight="1" x14ac:dyDescent="0.25">
      <c r="AO1684" s="106" t="s">
        <v>83</v>
      </c>
      <c r="AP1684" s="105">
        <f>_xll.qlInterestRateIndexFixingDate(Currency&amp;"ibor"&amp;Tenor,AQ1684,Trigger)</f>
        <v>51113</v>
      </c>
      <c r="AQ1684" s="105">
        <f>_xll.qlCalendarAdvance(Calendar,AQ1683,AO1684,"f",,Trigger)</f>
        <v>51117</v>
      </c>
      <c r="AR1684" s="105">
        <f>_xll.qlInterestRateIndexMaturity(Currency&amp;"ibor"&amp;Tenor,AQ1684,Trigger)</f>
        <v>51148</v>
      </c>
      <c r="AS1684" s="257">
        <f>_xll.qlIndexFixing($AC$5,AP1684,TRUE,_xll.ohTrigger(Trigger,Trigger1M))</f>
        <v>1.3317910799355364E-2</v>
      </c>
      <c r="AT1684" s="257">
        <f>_xll.qlIndexFixing($AU$1,AP1684,TRUE,_xll.ohTrigger(Trigger,Trigger1M))</f>
        <v>1.2957260358553463E-2</v>
      </c>
    </row>
    <row r="1685" spans="41:46" ht="11.25" customHeight="1" x14ac:dyDescent="0.25">
      <c r="AO1685" s="106" t="s">
        <v>83</v>
      </c>
      <c r="AP1685" s="105">
        <f>_xll.qlInterestRateIndexFixingDate(Currency&amp;"ibor"&amp;Tenor,AQ1685,Trigger)</f>
        <v>51120</v>
      </c>
      <c r="AQ1685" s="105">
        <f>_xll.qlCalendarAdvance(Calendar,AQ1684,AO1685,"f",,Trigger)</f>
        <v>51124</v>
      </c>
      <c r="AR1685" s="105">
        <f>_xll.qlInterestRateIndexMaturity(Currency&amp;"ibor"&amp;Tenor,AQ1685,Trigger)</f>
        <v>51155</v>
      </c>
      <c r="AS1685" s="257">
        <f>_xll.qlIndexFixing($AC$5,AP1685,TRUE,_xll.ohTrigger(Trigger,Trigger1M))</f>
        <v>1.3320073382335153E-2</v>
      </c>
      <c r="AT1685" s="257">
        <f>_xll.qlIndexFixing($AU$1,AP1685,TRUE,_xll.ohTrigger(Trigger,Trigger1M))</f>
        <v>1.2957301638529029E-2</v>
      </c>
    </row>
    <row r="1686" spans="41:46" ht="11.25" customHeight="1" x14ac:dyDescent="0.25">
      <c r="AO1686" s="106" t="s">
        <v>83</v>
      </c>
      <c r="AP1686" s="105">
        <f>_xll.qlInterestRateIndexFixingDate(Currency&amp;"ibor"&amp;Tenor,AQ1686,Trigger)</f>
        <v>51126</v>
      </c>
      <c r="AQ1686" s="105">
        <f>_xll.qlCalendarAdvance(Calendar,AQ1685,AO1686,"f",,Trigger)</f>
        <v>51131</v>
      </c>
      <c r="AR1686" s="105">
        <f>_xll.qlInterestRateIndexMaturity(Currency&amp;"ibor"&amp;Tenor,AQ1686,Trigger)</f>
        <v>51162</v>
      </c>
      <c r="AS1686" s="257">
        <f>_xll.qlIndexFixing($AC$5,AP1686,TRUE,_xll.ohTrigger(Trigger,Trigger1M))</f>
        <v>1.3322235965714623E-2</v>
      </c>
      <c r="AT1686" s="257">
        <f>_xll.qlIndexFixing($AU$1,AP1686,TRUE,_xll.ohTrigger(Trigger,Trigger1M))</f>
        <v>1.2957405423365239E-2</v>
      </c>
    </row>
    <row r="1687" spans="41:46" ht="11.25" customHeight="1" x14ac:dyDescent="0.25">
      <c r="AO1687" s="106" t="s">
        <v>83</v>
      </c>
      <c r="AP1687" s="105">
        <f>_xll.qlInterestRateIndexFixingDate(Currency&amp;"ibor"&amp;Tenor,AQ1687,Trigger)</f>
        <v>51134</v>
      </c>
      <c r="AQ1687" s="105">
        <f>_xll.qlCalendarAdvance(Calendar,AQ1686,AO1687,"f",,Trigger)</f>
        <v>51138</v>
      </c>
      <c r="AR1687" s="105">
        <f>_xll.qlInterestRateIndexMaturity(Currency&amp;"ibor"&amp;Tenor,AQ1687,Trigger)</f>
        <v>51169</v>
      </c>
      <c r="AS1687" s="257">
        <f>_xll.qlIndexFixing($AC$5,AP1687,TRUE,_xll.ohTrigger(Trigger,Trigger1M))</f>
        <v>1.3324398549496351E-2</v>
      </c>
      <c r="AT1687" s="257">
        <f>_xll.qlIndexFixing($AU$1,AP1687,TRUE,_xll.ohTrigger(Trigger,Trigger1M))</f>
        <v>1.2957571922739526E-2</v>
      </c>
    </row>
    <row r="1688" spans="41:46" ht="11.25" customHeight="1" x14ac:dyDescent="0.25">
      <c r="AO1688" s="106" t="s">
        <v>83</v>
      </c>
      <c r="AP1688" s="105">
        <f>_xll.qlInterestRateIndexFixingDate(Currency&amp;"ibor"&amp;Tenor,AQ1688,Trigger)</f>
        <v>51141</v>
      </c>
      <c r="AQ1688" s="105">
        <f>_xll.qlCalendarAdvance(Calendar,AQ1687,AO1688,"f",,Trigger)</f>
        <v>51145</v>
      </c>
      <c r="AR1688" s="105">
        <f>_xll.qlInterestRateIndexMaturity(Currency&amp;"ibor"&amp;Tenor,AQ1688,Trigger)</f>
        <v>51176</v>
      </c>
      <c r="AS1688" s="257">
        <f>_xll.qlIndexFixing($AC$5,AP1688,TRUE,_xll.ohTrigger(Trigger,Trigger1M))</f>
        <v>1.3326561133680338E-2</v>
      </c>
      <c r="AT1688" s="257">
        <f>_xll.qlIndexFixing($AU$1,AP1688,TRUE,_xll.ohTrigger(Trigger,Trigger1M))</f>
        <v>1.29578013463087E-2</v>
      </c>
    </row>
    <row r="1689" spans="41:46" ht="11.25" customHeight="1" x14ac:dyDescent="0.25">
      <c r="AO1689" s="106" t="s">
        <v>83</v>
      </c>
      <c r="AP1689" s="105">
        <f>_xll.qlInterestRateIndexFixingDate(Currency&amp;"ibor"&amp;Tenor,AQ1689,Trigger)</f>
        <v>51148</v>
      </c>
      <c r="AQ1689" s="105">
        <f>_xll.qlCalendarAdvance(Calendar,AQ1688,AO1689,"f",,Trigger)</f>
        <v>51152</v>
      </c>
      <c r="AR1689" s="105">
        <f>_xll.qlInterestRateIndexMaturity(Currency&amp;"ibor"&amp;Tenor,AQ1689,Trigger)</f>
        <v>51183</v>
      </c>
      <c r="AS1689" s="257">
        <f>_xll.qlIndexFixing($AC$5,AP1689,TRUE,_xll.ohTrigger(Trigger,Trigger1M))</f>
        <v>1.3328723718266584E-2</v>
      </c>
      <c r="AT1689" s="257">
        <f>_xll.qlIndexFixing($AU$1,AP1689,TRUE,_xll.ohTrigger(Trigger,Trigger1M))</f>
        <v>1.2958093903750198E-2</v>
      </c>
    </row>
    <row r="1690" spans="41:46" ht="11.25" customHeight="1" x14ac:dyDescent="0.25">
      <c r="AO1690" s="106" t="s">
        <v>83</v>
      </c>
      <c r="AP1690" s="105">
        <f>_xll.qlInterestRateIndexFixingDate(Currency&amp;"ibor"&amp;Tenor,AQ1690,Trigger)</f>
        <v>51155</v>
      </c>
      <c r="AQ1690" s="105">
        <f>_xll.qlCalendarAdvance(Calendar,AQ1689,AO1690,"f",,Trigger)</f>
        <v>51159</v>
      </c>
      <c r="AR1690" s="105">
        <f>_xll.qlInterestRateIndexMaturity(Currency&amp;"ibor"&amp;Tenor,AQ1690,Trigger)</f>
        <v>51190</v>
      </c>
      <c r="AS1690" s="257">
        <f>_xll.qlIndexFixing($AC$5,AP1690,TRUE,_xll.ohTrigger(Trigger,Trigger1M))</f>
        <v>1.3330886303255088E-2</v>
      </c>
      <c r="AT1690" s="257">
        <f>_xll.qlIndexFixing($AU$1,AP1690,TRUE,_xll.ohTrigger(Trigger,Trigger1M))</f>
        <v>1.2958449804731143E-2</v>
      </c>
    </row>
    <row r="1691" spans="41:46" ht="11.25" customHeight="1" x14ac:dyDescent="0.25">
      <c r="AO1691" s="106" t="s">
        <v>83</v>
      </c>
      <c r="AP1691" s="105">
        <f>_xll.qlInterestRateIndexFixingDate(Currency&amp;"ibor"&amp;Tenor,AQ1691,Trigger)</f>
        <v>51162</v>
      </c>
      <c r="AQ1691" s="105">
        <f>_xll.qlCalendarAdvance(Calendar,AQ1690,AO1691,"f",,Trigger)</f>
        <v>51166</v>
      </c>
      <c r="AR1691" s="105">
        <f>_xll.qlInterestRateIndexMaturity(Currency&amp;"ibor"&amp;Tenor,AQ1691,Trigger)</f>
        <v>51195</v>
      </c>
      <c r="AS1691" s="257">
        <f>_xll.qlIndexFixing($AC$5,AP1691,TRUE,_xll.ohTrigger(Trigger,Trigger1M))</f>
        <v>1.3332246365688308E-2</v>
      </c>
      <c r="AT1691" s="257">
        <f>_xll.qlIndexFixing($AU$1,AP1691,TRUE,_xll.ohTrigger(Trigger,Trigger1M))</f>
        <v>1.295833264565493E-2</v>
      </c>
    </row>
    <row r="1692" spans="41:46" ht="11.25" customHeight="1" x14ac:dyDescent="0.25">
      <c r="AO1692" s="106" t="s">
        <v>83</v>
      </c>
      <c r="AP1692" s="105">
        <f>_xll.qlInterestRateIndexFixingDate(Currency&amp;"ibor"&amp;Tenor,AQ1692,Trigger)</f>
        <v>51169</v>
      </c>
      <c r="AQ1692" s="105">
        <f>_xll.qlCalendarAdvance(Calendar,AQ1691,AO1692,"f",,Trigger)</f>
        <v>51173</v>
      </c>
      <c r="AR1692" s="105">
        <f>_xll.qlInterestRateIndexMaturity(Currency&amp;"ibor"&amp;Tenor,AQ1692,Trigger)</f>
        <v>51202</v>
      </c>
      <c r="AS1692" s="257">
        <f>_xll.qlIndexFixing($AC$5,AP1692,TRUE,_xll.ohTrigger(Trigger,Trigger1M))</f>
        <v>1.3334408791325482E-2</v>
      </c>
      <c r="AT1692" s="257">
        <f>_xll.qlIndexFixing($AU$1,AP1692,TRUE,_xll.ohTrigger(Trigger,Trigger1M))</f>
        <v>1.2958806685408587E-2</v>
      </c>
    </row>
    <row r="1693" spans="41:46" ht="11.25" customHeight="1" x14ac:dyDescent="0.25">
      <c r="AO1693" s="106" t="s">
        <v>83</v>
      </c>
      <c r="AP1693" s="105">
        <f>_xll.qlInterestRateIndexFixingDate(Currency&amp;"ibor"&amp;Tenor,AQ1693,Trigger)</f>
        <v>51176</v>
      </c>
      <c r="AQ1693" s="105">
        <f>_xll.qlCalendarAdvance(Calendar,AQ1692,AO1693,"f",,Trigger)</f>
        <v>51180</v>
      </c>
      <c r="AR1693" s="105">
        <f>_xll.qlInterestRateIndexMaturity(Currency&amp;"ibor"&amp;Tenor,AQ1693,Trigger)</f>
        <v>51209</v>
      </c>
      <c r="AS1693" s="257">
        <f>_xll.qlIndexFixing($AC$5,AP1693,TRUE,_xll.ohTrigger(Trigger,Trigger1M))</f>
        <v>1.3336571217337528E-2</v>
      </c>
      <c r="AT1693" s="257">
        <f>_xll.qlIndexFixing($AU$1,AP1693,TRUE,_xll.ohTrigger(Trigger,Trigger1M))</f>
        <v>1.2959344663170237E-2</v>
      </c>
    </row>
    <row r="1694" spans="41:46" ht="11.25" customHeight="1" x14ac:dyDescent="0.25">
      <c r="AO1694" s="106" t="s">
        <v>83</v>
      </c>
      <c r="AP1694" s="105">
        <f>_xll.qlInterestRateIndexFixingDate(Currency&amp;"ibor"&amp;Tenor,AQ1694,Trigger)</f>
        <v>51183</v>
      </c>
      <c r="AQ1694" s="105">
        <f>_xll.qlCalendarAdvance(Calendar,AQ1693,AO1694,"f",,Trigger)</f>
        <v>51187</v>
      </c>
      <c r="AR1694" s="105">
        <f>_xll.qlInterestRateIndexMaturity(Currency&amp;"ibor"&amp;Tenor,AQ1694,Trigger)</f>
        <v>51216</v>
      </c>
      <c r="AS1694" s="257">
        <f>_xll.qlIndexFixing($AC$5,AP1694,TRUE,_xll.ohTrigger(Trigger,Trigger1M))</f>
        <v>1.3338733643727204E-2</v>
      </c>
      <c r="AT1694" s="257">
        <f>_xll.qlIndexFixing($AU$1,AP1694,TRUE,_xll.ohTrigger(Trigger,Trigger1M))</f>
        <v>1.2959946788590106E-2</v>
      </c>
    </row>
    <row r="1695" spans="41:46" ht="11.25" customHeight="1" x14ac:dyDescent="0.25">
      <c r="AO1695" s="106" t="s">
        <v>83</v>
      </c>
      <c r="AP1695" s="105">
        <f>_xll.qlInterestRateIndexFixingDate(Currency&amp;"ibor"&amp;Tenor,AQ1695,Trigger)</f>
        <v>51190</v>
      </c>
      <c r="AQ1695" s="105">
        <f>_xll.qlCalendarAdvance(Calendar,AQ1694,AO1695,"f",,Trigger)</f>
        <v>51194</v>
      </c>
      <c r="AR1695" s="105">
        <f>_xll.qlInterestRateIndexMaturity(Currency&amp;"ibor"&amp;Tenor,AQ1695,Trigger)</f>
        <v>51223</v>
      </c>
      <c r="AS1695" s="257">
        <f>_xll.qlIndexFixing($AC$5,AP1695,TRUE,_xll.ohTrigger(Trigger,Trigger1M))</f>
        <v>1.3340896070491753E-2</v>
      </c>
      <c r="AT1695" s="257">
        <f>_xll.qlIndexFixing($AU$1,AP1695,TRUE,_xll.ohTrigger(Trigger,Trigger1M))</f>
        <v>1.2960613271340474E-2</v>
      </c>
    </row>
    <row r="1696" spans="41:46" ht="11.25" customHeight="1" x14ac:dyDescent="0.25">
      <c r="AO1696" s="106" t="s">
        <v>83</v>
      </c>
      <c r="AP1696" s="105">
        <f>_xll.qlInterestRateIndexFixingDate(Currency&amp;"ibor"&amp;Tenor,AQ1696,Trigger)</f>
        <v>51197</v>
      </c>
      <c r="AQ1696" s="105">
        <f>_xll.qlCalendarAdvance(Calendar,AQ1695,AO1696,"f",,Trigger)</f>
        <v>51201</v>
      </c>
      <c r="AR1696" s="105">
        <f>_xll.qlInterestRateIndexMaturity(Currency&amp;"ibor"&amp;Tenor,AQ1696,Trigger)</f>
        <v>51232</v>
      </c>
      <c r="AS1696" s="257">
        <f>_xll.qlIndexFixing($AC$5,AP1696,TRUE,_xll.ohTrigger(Trigger,Trigger1M))</f>
        <v>1.334386182163871E-2</v>
      </c>
      <c r="AT1696" s="257">
        <f>_xll.qlIndexFixing($AU$1,AP1696,TRUE,_xll.ohTrigger(Trigger,Trigger1M))</f>
        <v>1.2961927166693393E-2</v>
      </c>
    </row>
    <row r="1697" spans="41:46" ht="11.25" customHeight="1" x14ac:dyDescent="0.25">
      <c r="AO1697" s="106" t="s">
        <v>83</v>
      </c>
      <c r="AP1697" s="105">
        <f>_xll.qlInterestRateIndexFixingDate(Currency&amp;"ibor"&amp;Tenor,AQ1697,Trigger)</f>
        <v>51204</v>
      </c>
      <c r="AQ1697" s="105">
        <f>_xll.qlCalendarAdvance(Calendar,AQ1696,AO1697,"f",,Trigger)</f>
        <v>51208</v>
      </c>
      <c r="AR1697" s="105">
        <f>_xll.qlInterestRateIndexMaturity(Currency&amp;"ibor"&amp;Tenor,AQ1697,Trigger)</f>
        <v>51239</v>
      </c>
      <c r="AS1697" s="257">
        <f>_xll.qlIndexFixing($AC$5,AP1697,TRUE,_xll.ohTrigger(Trigger,Trigger1M))</f>
        <v>1.3346024409440448E-2</v>
      </c>
      <c r="AT1697" s="257">
        <f>_xll.qlIndexFixing($AU$1,AP1697,TRUE,_xll.ohTrigger(Trigger,Trigger1M))</f>
        <v>1.2962732343333594E-2</v>
      </c>
    </row>
    <row r="1698" spans="41:46" ht="11.25" customHeight="1" x14ac:dyDescent="0.25">
      <c r="AO1698" s="106" t="s">
        <v>83</v>
      </c>
      <c r="AP1698" s="105">
        <f>_xll.qlInterestRateIndexFixingDate(Currency&amp;"ibor"&amp;Tenor,AQ1698,Trigger)</f>
        <v>51211</v>
      </c>
      <c r="AQ1698" s="105">
        <f>_xll.qlCalendarAdvance(Calendar,AQ1697,AO1698,"f",,Trigger)</f>
        <v>51215</v>
      </c>
      <c r="AR1698" s="105">
        <f>_xll.qlInterestRateIndexMaturity(Currency&amp;"ibor"&amp;Tenor,AQ1698,Trigger)</f>
        <v>51246</v>
      </c>
      <c r="AS1698" s="257">
        <f>_xll.qlIndexFixing($AC$5,AP1698,TRUE,_xll.ohTrigger(Trigger,Trigger1M))</f>
        <v>1.3348186997649603E-2</v>
      </c>
      <c r="AT1698" s="257">
        <f>_xll.qlIndexFixing($AU$1,AP1698,TRUE,_xll.ohTrigger(Trigger,Trigger1M))</f>
        <v>1.2963602540927576E-2</v>
      </c>
    </row>
    <row r="1699" spans="41:46" ht="11.25" customHeight="1" x14ac:dyDescent="0.25">
      <c r="AO1699" s="106" t="s">
        <v>83</v>
      </c>
      <c r="AP1699" s="105">
        <f>_xll.qlInterestRateIndexFixingDate(Currency&amp;"ibor"&amp;Tenor,AQ1699,Trigger)</f>
        <v>51218</v>
      </c>
      <c r="AQ1699" s="105">
        <f>_xll.qlCalendarAdvance(Calendar,AQ1698,AO1699,"f",,Trigger)</f>
        <v>51222</v>
      </c>
      <c r="AR1699" s="105">
        <f>_xll.qlInterestRateIndexMaturity(Currency&amp;"ibor"&amp;Tenor,AQ1699,Trigger)</f>
        <v>51253</v>
      </c>
      <c r="AS1699" s="257">
        <f>_xll.qlIndexFixing($AC$5,AP1699,TRUE,_xll.ohTrigger(Trigger,Trigger1M))</f>
        <v>1.3350349586258437E-2</v>
      </c>
      <c r="AT1699" s="257">
        <f>_xll.qlIndexFixing($AU$1,AP1699,TRUE,_xll.ohTrigger(Trigger,Trigger1M))</f>
        <v>1.2964537969147621E-2</v>
      </c>
    </row>
    <row r="1700" spans="41:46" ht="11.25" customHeight="1" x14ac:dyDescent="0.25">
      <c r="AO1700" s="106" t="s">
        <v>83</v>
      </c>
      <c r="AP1700" s="105">
        <f>_xll.qlInterestRateIndexFixingDate(Currency&amp;"ibor"&amp;Tenor,AQ1700,Trigger)</f>
        <v>51223</v>
      </c>
      <c r="AQ1700" s="105">
        <f>_xll.qlCalendarAdvance(Calendar,AQ1699,AO1700,"f",,Trigger)</f>
        <v>51229</v>
      </c>
      <c r="AR1700" s="105">
        <f>_xll.qlInterestRateIndexMaturity(Currency&amp;"ibor"&amp;Tenor,AQ1700,Trigger)</f>
        <v>51259</v>
      </c>
      <c r="AS1700" s="257">
        <f>_xll.qlIndexFixing($AC$5,AP1700,TRUE,_xll.ohTrigger(Trigger,Trigger1M))</f>
        <v>1.3352110183831201E-2</v>
      </c>
      <c r="AT1700" s="257">
        <f>_xll.qlIndexFixing($AU$1,AP1700,TRUE,_xll.ohTrigger(Trigger,Trigger1M))</f>
        <v>1.2965228380826588E-2</v>
      </c>
    </row>
    <row r="1701" spans="41:46" ht="11.25" customHeight="1" x14ac:dyDescent="0.25">
      <c r="AO1701" s="106" t="s">
        <v>83</v>
      </c>
      <c r="AP1701" s="105">
        <f>_xll.qlInterestRateIndexFixingDate(Currency&amp;"ibor"&amp;Tenor,AQ1701,Trigger)</f>
        <v>51232</v>
      </c>
      <c r="AQ1701" s="105">
        <f>_xll.qlCalendarAdvance(Calendar,AQ1700,AO1701,"f",,Trigger)</f>
        <v>51236</v>
      </c>
      <c r="AR1701" s="105">
        <f>_xll.qlInterestRateIndexMaturity(Currency&amp;"ibor"&amp;Tenor,AQ1701,Trigger)</f>
        <v>51266</v>
      </c>
      <c r="AS1701" s="257">
        <f>_xll.qlIndexFixing($AC$5,AP1701,TRUE,_xll.ohTrigger(Trigger,Trigger1M))</f>
        <v>1.3354272693045566E-2</v>
      </c>
      <c r="AT1701" s="257">
        <f>_xll.qlIndexFixing($AU$1,AP1701,TRUE,_xll.ohTrigger(Trigger,Trigger1M))</f>
        <v>1.2966290154010629E-2</v>
      </c>
    </row>
    <row r="1702" spans="41:46" ht="11.25" customHeight="1" x14ac:dyDescent="0.25">
      <c r="AO1702" s="106" t="s">
        <v>83</v>
      </c>
      <c r="AP1702" s="105">
        <f>_xll.qlInterestRateIndexFixingDate(Currency&amp;"ibor"&amp;Tenor,AQ1702,Trigger)</f>
        <v>51239</v>
      </c>
      <c r="AQ1702" s="105">
        <f>_xll.qlCalendarAdvance(Calendar,AQ1701,AO1702,"f",,Trigger)</f>
        <v>51243</v>
      </c>
      <c r="AR1702" s="105">
        <f>_xll.qlInterestRateIndexMaturity(Currency&amp;"ibor"&amp;Tenor,AQ1702,Trigger)</f>
        <v>51273</v>
      </c>
      <c r="AS1702" s="257">
        <f>_xll.qlIndexFixing($AC$5,AP1702,TRUE,_xll.ohTrigger(Trigger,Trigger1M))</f>
        <v>1.3356435202651618E-2</v>
      </c>
      <c r="AT1702" s="257">
        <f>_xll.qlIndexFixing($AU$1,AP1702,TRUE,_xll.ohTrigger(Trigger,Trigger1M))</f>
        <v>1.2967417769523593E-2</v>
      </c>
    </row>
    <row r="1703" spans="41:46" ht="11.25" customHeight="1" x14ac:dyDescent="0.25">
      <c r="AO1703" s="106" t="s">
        <v>83</v>
      </c>
      <c r="AP1703" s="105">
        <f>_xll.qlInterestRateIndexFixingDate(Currency&amp;"ibor"&amp;Tenor,AQ1703,Trigger)</f>
        <v>51246</v>
      </c>
      <c r="AQ1703" s="105">
        <f>_xll.qlCalendarAdvance(Calendar,AQ1702,AO1703,"f",,Trigger)</f>
        <v>51250</v>
      </c>
      <c r="AR1703" s="105">
        <f>_xll.qlInterestRateIndexMaturity(Currency&amp;"ibor"&amp;Tenor,AQ1703,Trigger)</f>
        <v>51280</v>
      </c>
      <c r="AS1703" s="257">
        <f>_xll.qlIndexFixing($AC$5,AP1703,TRUE,_xll.ohTrigger(Trigger,Trigger1M))</f>
        <v>1.3358597712644027E-2</v>
      </c>
      <c r="AT1703" s="257">
        <f>_xll.qlIndexFixing($AU$1,AP1703,TRUE,_xll.ohTrigger(Trigger,Trigger1M))</f>
        <v>1.2968611437040423E-2</v>
      </c>
    </row>
    <row r="1704" spans="41:46" ht="11.25" customHeight="1" x14ac:dyDescent="0.25">
      <c r="AO1704" s="106" t="s">
        <v>83</v>
      </c>
      <c r="AP1704" s="105">
        <f>_xll.qlInterestRateIndexFixingDate(Currency&amp;"ibor"&amp;Tenor,AQ1704,Trigger)</f>
        <v>51253</v>
      </c>
      <c r="AQ1704" s="105">
        <f>_xll.qlCalendarAdvance(Calendar,AQ1703,AO1704,"f",,Trigger)</f>
        <v>51258</v>
      </c>
      <c r="AR1704" s="105">
        <f>_xll.qlInterestRateIndexMaturity(Currency&amp;"ibor"&amp;Tenor,AQ1704,Trigger)</f>
        <v>51291</v>
      </c>
      <c r="AS1704" s="257">
        <f>_xll.qlIndexFixing($AC$5,AP1704,TRUE,_xll.ohTrigger(Trigger,Trigger1M))</f>
        <v>1.3362276177207765E-2</v>
      </c>
      <c r="AT1704" s="257">
        <f>_xll.qlIndexFixing($AU$1,AP1704,TRUE,_xll.ohTrigger(Trigger,Trigger1M))</f>
        <v>1.2971048864971671E-2</v>
      </c>
    </row>
    <row r="1705" spans="41:46" ht="11.25" customHeight="1" x14ac:dyDescent="0.25">
      <c r="AO1705" s="106" t="s">
        <v>83</v>
      </c>
      <c r="AP1705" s="105">
        <f>_xll.qlInterestRateIndexFixingDate(Currency&amp;"ibor"&amp;Tenor,AQ1705,Trigger)</f>
        <v>51263</v>
      </c>
      <c r="AQ1705" s="105">
        <f>_xll.qlCalendarAdvance(Calendar,AQ1704,AO1705,"f",,Trigger)</f>
        <v>51265</v>
      </c>
      <c r="AR1705" s="105">
        <f>_xll.qlInterestRateIndexMaturity(Currency&amp;"ibor"&amp;Tenor,AQ1705,Trigger)</f>
        <v>51298</v>
      </c>
      <c r="AS1705" s="257">
        <f>_xll.qlIndexFixing($AC$5,AP1705,TRUE,_xll.ohTrigger(Trigger,Trigger1M))</f>
        <v>1.3346498530978256E-2</v>
      </c>
      <c r="AT1705" s="257">
        <f>_xll.qlIndexFixing($AU$1,AP1705,TRUE,_xll.ohTrigger(Trigger,Trigger1M))</f>
        <v>1.2972396936805228E-2</v>
      </c>
    </row>
    <row r="1706" spans="41:46" ht="11.25" customHeight="1" x14ac:dyDescent="0.25">
      <c r="AO1706" s="106" t="s">
        <v>83</v>
      </c>
      <c r="AP1706" s="105">
        <f>_xll.qlInterestRateIndexFixingDate(Currency&amp;"ibor"&amp;Tenor,AQ1706,Trigger)</f>
        <v>51270</v>
      </c>
      <c r="AQ1706" s="105">
        <f>_xll.qlCalendarAdvance(Calendar,AQ1705,AO1706,"f",,Trigger)</f>
        <v>51272</v>
      </c>
      <c r="AR1706" s="105">
        <f>_xll.qlInterestRateIndexMaturity(Currency&amp;"ibor"&amp;Tenor,AQ1706,Trigger)</f>
        <v>51305</v>
      </c>
      <c r="AS1706" s="257">
        <f>_xll.qlIndexFixing($AC$5,AP1706,TRUE,_xll.ohTrigger(Trigger,Trigger1M))</f>
        <v>1.3330693442806695E-2</v>
      </c>
      <c r="AT1706" s="257">
        <f>_xll.qlIndexFixing($AU$1,AP1706,TRUE,_xll.ohTrigger(Trigger,Trigger1M))</f>
        <v>1.2973797964409461E-2</v>
      </c>
    </row>
    <row r="1707" spans="41:46" ht="11.25" customHeight="1" x14ac:dyDescent="0.25">
      <c r="AO1707" s="106" t="s">
        <v>83</v>
      </c>
      <c r="AP1707" s="105">
        <f>_xll.qlInterestRateIndexFixingDate(Currency&amp;"ibor"&amp;Tenor,AQ1707,Trigger)</f>
        <v>51277</v>
      </c>
      <c r="AQ1707" s="105">
        <f>_xll.qlCalendarAdvance(Calendar,AQ1706,AO1707,"f",,Trigger)</f>
        <v>51279</v>
      </c>
      <c r="AR1707" s="105">
        <f>_xll.qlInterestRateIndexMaturity(Currency&amp;"ibor"&amp;Tenor,AQ1707,Trigger)</f>
        <v>51312</v>
      </c>
      <c r="AS1707" s="257">
        <f>_xll.qlIndexFixing($AC$5,AP1707,TRUE,_xll.ohTrigger(Trigger,Trigger1M))</f>
        <v>1.3314860912809354E-2</v>
      </c>
      <c r="AT1707" s="257">
        <f>_xll.qlIndexFixing($AU$1,AP1707,TRUE,_xll.ohTrigger(Trigger,Trigger1M))</f>
        <v>1.2975238311356628E-2</v>
      </c>
    </row>
    <row r="1708" spans="41:46" ht="11.25" customHeight="1" x14ac:dyDescent="0.25">
      <c r="AO1708" s="106" t="s">
        <v>83</v>
      </c>
      <c r="AP1708" s="105">
        <f>_xll.qlInterestRateIndexFixingDate(Currency&amp;"ibor"&amp;Tenor,AQ1708,Trigger)</f>
        <v>51284</v>
      </c>
      <c r="AQ1708" s="105">
        <f>_xll.qlCalendarAdvance(Calendar,AQ1707,AO1708,"f",,Trigger)</f>
        <v>51286</v>
      </c>
      <c r="AR1708" s="105">
        <f>_xll.qlInterestRateIndexMaturity(Currency&amp;"ibor"&amp;Tenor,AQ1708,Trigger)</f>
        <v>51316</v>
      </c>
      <c r="AS1708" s="257">
        <f>_xll.qlIndexFixing($AC$5,AP1708,TRUE,_xll.ohTrigger(Trigger,Trigger1M))</f>
        <v>1.3299108312901708E-2</v>
      </c>
      <c r="AT1708" s="257">
        <f>_xll.qlIndexFixing($AU$1,AP1708,TRUE,_xll.ohTrigger(Trigger,Trigger1M))</f>
        <v>1.2975686126554642E-2</v>
      </c>
    </row>
    <row r="1709" spans="41:46" ht="11.25" customHeight="1" x14ac:dyDescent="0.25">
      <c r="AO1709" s="106" t="s">
        <v>83</v>
      </c>
      <c r="AP1709" s="105">
        <f>_xll.qlInterestRateIndexFixingDate(Currency&amp;"ibor"&amp;Tenor,AQ1709,Trigger)</f>
        <v>51291</v>
      </c>
      <c r="AQ1709" s="105">
        <f>_xll.qlCalendarAdvance(Calendar,AQ1708,AO1709,"f",,Trigger)</f>
        <v>51293</v>
      </c>
      <c r="AR1709" s="105">
        <f>_xll.qlInterestRateIndexMaturity(Currency&amp;"ibor"&amp;Tenor,AQ1709,Trigger)</f>
        <v>51323</v>
      </c>
      <c r="AS1709" s="257">
        <f>_xll.qlIndexFixing($AC$5,AP1709,TRUE,_xll.ohTrigger(Trigger,Trigger1M))</f>
        <v>1.3287065457242342E-2</v>
      </c>
      <c r="AT1709" s="257">
        <f>_xll.qlIndexFixing($AU$1,AP1709,TRUE,_xll.ohTrigger(Trigger,Trigger1M))</f>
        <v>1.2977163393889768E-2</v>
      </c>
    </row>
    <row r="1710" spans="41:46" ht="11.25" customHeight="1" x14ac:dyDescent="0.25">
      <c r="AO1710" s="106" t="s">
        <v>83</v>
      </c>
      <c r="AP1710" s="105">
        <f>_xll.qlInterestRateIndexFixingDate(Currency&amp;"ibor"&amp;Tenor,AQ1710,Trigger)</f>
        <v>51298</v>
      </c>
      <c r="AQ1710" s="105">
        <f>_xll.qlCalendarAdvance(Calendar,AQ1709,AO1710,"f",,Trigger)</f>
        <v>51300</v>
      </c>
      <c r="AR1710" s="105">
        <f>_xll.qlInterestRateIndexMaturity(Currency&amp;"ibor"&amp;Tenor,AQ1710,Trigger)</f>
        <v>51330</v>
      </c>
      <c r="AS1710" s="257">
        <f>_xll.qlIndexFixing($AC$5,AP1710,TRUE,_xll.ohTrigger(Trigger,Trigger1M))</f>
        <v>1.3289098492955453E-2</v>
      </c>
      <c r="AT1710" s="257">
        <f>_xll.qlIndexFixing($AU$1,AP1710,TRUE,_xll.ohTrigger(Trigger,Trigger1M))</f>
        <v>1.2978643678693835E-2</v>
      </c>
    </row>
    <row r="1711" spans="41:46" ht="11.25" customHeight="1" x14ac:dyDescent="0.25">
      <c r="AO1711" s="106" t="s">
        <v>83</v>
      </c>
      <c r="AP1711" s="105">
        <f>_xll.qlInterestRateIndexFixingDate(Currency&amp;"ibor"&amp;Tenor,AQ1711,Trigger)</f>
        <v>51305</v>
      </c>
      <c r="AQ1711" s="105">
        <f>_xll.qlCalendarAdvance(Calendar,AQ1710,AO1711,"f",,Trigger)</f>
        <v>51307</v>
      </c>
      <c r="AR1711" s="105">
        <f>_xll.qlInterestRateIndexMaturity(Currency&amp;"ibor"&amp;Tenor,AQ1711,Trigger)</f>
        <v>51337</v>
      </c>
      <c r="AS1711" s="257">
        <f>_xll.qlIndexFixing($AC$5,AP1711,TRUE,_xll.ohTrigger(Trigger,Trigger1M))</f>
        <v>1.3291131529014955E-2</v>
      </c>
      <c r="AT1711" s="257">
        <f>_xll.qlIndexFixing($AU$1,AP1711,TRUE,_xll.ohTrigger(Trigger,Trigger1M))</f>
        <v>1.2980126071211906E-2</v>
      </c>
    </row>
    <row r="1712" spans="41:46" ht="11.25" customHeight="1" x14ac:dyDescent="0.25">
      <c r="AO1712" s="106" t="s">
        <v>83</v>
      </c>
      <c r="AP1712" s="105">
        <f>_xll.qlInterestRateIndexFixingDate(Currency&amp;"ibor"&amp;Tenor,AQ1712,Trigger)</f>
        <v>51312</v>
      </c>
      <c r="AQ1712" s="105">
        <f>_xll.qlCalendarAdvance(Calendar,AQ1711,AO1712,"f",,Trigger)</f>
        <v>51314</v>
      </c>
      <c r="AR1712" s="105">
        <f>_xll.qlInterestRateIndexMaturity(Currency&amp;"ibor"&amp;Tenor,AQ1712,Trigger)</f>
        <v>51344</v>
      </c>
      <c r="AS1712" s="257">
        <f>_xll.qlIndexFixing($AC$5,AP1712,TRUE,_xll.ohTrigger(Trigger,Trigger1M))</f>
        <v>1.3293164565418181E-2</v>
      </c>
      <c r="AT1712" s="257">
        <f>_xll.qlIndexFixing($AU$1,AP1712,TRUE,_xll.ohTrigger(Trigger,Trigger1M))</f>
        <v>1.2981610581952907E-2</v>
      </c>
    </row>
    <row r="1713" spans="41:46" ht="11.25" customHeight="1" x14ac:dyDescent="0.25">
      <c r="AO1713" s="106" t="s">
        <v>83</v>
      </c>
      <c r="AP1713" s="105">
        <f>_xll.qlInterestRateIndexFixingDate(Currency&amp;"ibor"&amp;Tenor,AQ1713,Trigger)</f>
        <v>51319</v>
      </c>
      <c r="AQ1713" s="105">
        <f>_xll.qlCalendarAdvance(Calendar,AQ1712,AO1713,"f",,Trigger)</f>
        <v>51321</v>
      </c>
      <c r="AR1713" s="105">
        <f>_xll.qlInterestRateIndexMaturity(Currency&amp;"ibor"&amp;Tenor,AQ1713,Trigger)</f>
        <v>51354</v>
      </c>
      <c r="AS1713" s="257">
        <f>_xll.qlIndexFixing($AC$5,AP1713,TRUE,_xll.ohTrigger(Trigger,Trigger1M))</f>
        <v>1.3296369566006499E-2</v>
      </c>
      <c r="AT1713" s="257">
        <f>_xll.qlIndexFixing($AU$1,AP1713,TRUE,_xll.ohTrigger(Trigger,Trigger1M))</f>
        <v>1.2984118552485734E-2</v>
      </c>
    </row>
    <row r="1714" spans="41:46" ht="11.25" customHeight="1" x14ac:dyDescent="0.25">
      <c r="AO1714" s="106" t="s">
        <v>83</v>
      </c>
      <c r="AP1714" s="105">
        <f>_xll.qlInterestRateIndexFixingDate(Currency&amp;"ibor"&amp;Tenor,AQ1714,Trigger)</f>
        <v>51326</v>
      </c>
      <c r="AQ1714" s="105">
        <f>_xll.qlCalendarAdvance(Calendar,AQ1713,AO1714,"f",,Trigger)</f>
        <v>51328</v>
      </c>
      <c r="AR1714" s="105">
        <f>_xll.qlInterestRateIndexMaturity(Currency&amp;"ibor"&amp;Tenor,AQ1714,Trigger)</f>
        <v>51361</v>
      </c>
      <c r="AS1714" s="257">
        <f>_xll.qlIndexFixing($AC$5,AP1714,TRUE,_xll.ohTrigger(Trigger,Trigger1M))</f>
        <v>1.3298402828328646E-2</v>
      </c>
      <c r="AT1714" s="257">
        <f>_xll.qlIndexFixing($AU$1,AP1714,TRUE,_xll.ohTrigger(Trigger,Trigger1M))</f>
        <v>1.2985607953669936E-2</v>
      </c>
    </row>
    <row r="1715" spans="41:46" ht="11.25" customHeight="1" x14ac:dyDescent="0.25">
      <c r="AO1715" s="106" t="s">
        <v>83</v>
      </c>
      <c r="AP1715" s="105">
        <f>_xll.qlInterestRateIndexFixingDate(Currency&amp;"ibor"&amp;Tenor,AQ1715,Trigger)</f>
        <v>51333</v>
      </c>
      <c r="AQ1715" s="105">
        <f>_xll.qlCalendarAdvance(Calendar,AQ1714,AO1715,"f",,Trigger)</f>
        <v>51335</v>
      </c>
      <c r="AR1715" s="105">
        <f>_xll.qlInterestRateIndexMaturity(Currency&amp;"ibor"&amp;Tenor,AQ1715,Trigger)</f>
        <v>51368</v>
      </c>
      <c r="AS1715" s="257">
        <f>_xll.qlIndexFixing($AC$5,AP1715,TRUE,_xll.ohTrigger(Trigger,Trigger1M))</f>
        <v>1.3300436091033516E-2</v>
      </c>
      <c r="AT1715" s="257">
        <f>_xll.qlIndexFixing($AU$1,AP1715,TRUE,_xll.ohTrigger(Trigger,Trigger1M))</f>
        <v>1.2987099507069515E-2</v>
      </c>
    </row>
    <row r="1716" spans="41:46" ht="11.25" customHeight="1" x14ac:dyDescent="0.25">
      <c r="AO1716" s="106" t="s">
        <v>83</v>
      </c>
      <c r="AP1716" s="105">
        <f>_xll.qlInterestRateIndexFixingDate(Currency&amp;"ibor"&amp;Tenor,AQ1716,Trigger)</f>
        <v>51340</v>
      </c>
      <c r="AQ1716" s="105">
        <f>_xll.qlCalendarAdvance(Calendar,AQ1715,AO1716,"f",,Trigger)</f>
        <v>51342</v>
      </c>
      <c r="AR1716" s="105">
        <f>_xll.qlInterestRateIndexMaturity(Currency&amp;"ibor"&amp;Tenor,AQ1716,Trigger)</f>
        <v>51375</v>
      </c>
      <c r="AS1716" s="257">
        <f>_xll.qlIndexFixing($AC$5,AP1716,TRUE,_xll.ohTrigger(Trigger,Trigger1M))</f>
        <v>1.3302469354111422E-2</v>
      </c>
      <c r="AT1716" s="257">
        <f>_xll.qlIndexFixing($AU$1,AP1716,TRUE,_xll.ohTrigger(Trigger,Trigger1M))</f>
        <v>1.2988593223185161E-2</v>
      </c>
    </row>
    <row r="1717" spans="41:46" ht="11.25" customHeight="1" x14ac:dyDescent="0.25">
      <c r="AO1717" s="106" t="s">
        <v>83</v>
      </c>
      <c r="AP1717" s="105">
        <f>_xll.qlInterestRateIndexFixingDate(Currency&amp;"ibor"&amp;Tenor,AQ1717,Trigger)</f>
        <v>51347</v>
      </c>
      <c r="AQ1717" s="105">
        <f>_xll.qlCalendarAdvance(Calendar,AQ1716,AO1717,"f",,Trigger)</f>
        <v>51349</v>
      </c>
      <c r="AR1717" s="105">
        <f>_xll.qlInterestRateIndexMaturity(Currency&amp;"ibor"&amp;Tenor,AQ1717,Trigger)</f>
        <v>51382</v>
      </c>
      <c r="AS1717" s="257">
        <f>_xll.qlIndexFixing($AC$5,AP1717,TRUE,_xll.ohTrigger(Trigger,Trigger1M))</f>
        <v>1.3304502617569628E-2</v>
      </c>
      <c r="AT1717" s="257">
        <f>_xll.qlIndexFixing($AU$1,AP1717,TRUE,_xll.ohTrigger(Trigger,Trigger1M))</f>
        <v>1.2990089112519986E-2</v>
      </c>
    </row>
    <row r="1718" spans="41:46" ht="11.25" customHeight="1" x14ac:dyDescent="0.25">
      <c r="AO1718" s="106" t="s">
        <v>83</v>
      </c>
      <c r="AP1718" s="105">
        <f>_xll.qlInterestRateIndexFixingDate(Currency&amp;"ibor"&amp;Tenor,AQ1718,Trigger)</f>
        <v>51354</v>
      </c>
      <c r="AQ1718" s="105">
        <f>_xll.qlCalendarAdvance(Calendar,AQ1717,AO1718,"f",,Trigger)</f>
        <v>51356</v>
      </c>
      <c r="AR1718" s="105">
        <f>_xll.qlInterestRateIndexMaturity(Currency&amp;"ibor"&amp;Tenor,AQ1718,Trigger)</f>
        <v>51389</v>
      </c>
      <c r="AS1718" s="257">
        <f>_xll.qlIndexFixing($AC$5,AP1718,TRUE,_xll.ohTrigger(Trigger,Trigger1M))</f>
        <v>1.3306535881408137E-2</v>
      </c>
      <c r="AT1718" s="257">
        <f>_xll.qlIndexFixing($AU$1,AP1718,TRUE,_xll.ohTrigger(Trigger,Trigger1M))</f>
        <v>1.2991587185574685E-2</v>
      </c>
    </row>
    <row r="1719" spans="41:46" ht="11.25" customHeight="1" x14ac:dyDescent="0.25">
      <c r="AO1719" s="106" t="s">
        <v>83</v>
      </c>
      <c r="AP1719" s="105">
        <f>_xll.qlInterestRateIndexFixingDate(Currency&amp;"ibor"&amp;Tenor,AQ1719,Trigger)</f>
        <v>51361</v>
      </c>
      <c r="AQ1719" s="105">
        <f>_xll.qlCalendarAdvance(Calendar,AQ1718,AO1719,"f",,Trigger)</f>
        <v>51363</v>
      </c>
      <c r="AR1719" s="105">
        <f>_xll.qlInterestRateIndexMaturity(Currency&amp;"ibor"&amp;Tenor,AQ1719,Trigger)</f>
        <v>51396</v>
      </c>
      <c r="AS1719" s="257">
        <f>_xll.qlIndexFixing($AC$5,AP1719,TRUE,_xll.ohTrigger(Trigger,Trigger1M))</f>
        <v>1.3308569145624526E-2</v>
      </c>
      <c r="AT1719" s="257">
        <f>_xll.qlIndexFixing($AU$1,AP1719,TRUE,_xll.ohTrigger(Trigger,Trigger1M))</f>
        <v>1.2993087452847522E-2</v>
      </c>
    </row>
    <row r="1720" spans="41:46" ht="11.25" customHeight="1" x14ac:dyDescent="0.25">
      <c r="AO1720" s="106" t="s">
        <v>83</v>
      </c>
      <c r="AP1720" s="105">
        <f>_xll.qlInterestRateIndexFixingDate(Currency&amp;"ibor"&amp;Tenor,AQ1720,Trigger)</f>
        <v>51368</v>
      </c>
      <c r="AQ1720" s="105">
        <f>_xll.qlCalendarAdvance(Calendar,AQ1719,AO1720,"f",,Trigger)</f>
        <v>51370</v>
      </c>
      <c r="AR1720" s="105">
        <f>_xll.qlInterestRateIndexMaturity(Currency&amp;"ibor"&amp;Tenor,AQ1720,Trigger)</f>
        <v>51403</v>
      </c>
      <c r="AS1720" s="257">
        <f>_xll.qlIndexFixing($AC$5,AP1720,TRUE,_xll.ohTrigger(Trigger,Trigger1M))</f>
        <v>1.3310602410216371E-2</v>
      </c>
      <c r="AT1720" s="257">
        <f>_xll.qlIndexFixing($AU$1,AP1720,TRUE,_xll.ohTrigger(Trigger,Trigger1M))</f>
        <v>1.2994589924844037E-2</v>
      </c>
    </row>
    <row r="1721" spans="41:46" ht="11.25" customHeight="1" x14ac:dyDescent="0.25">
      <c r="AO1721" s="106" t="s">
        <v>83</v>
      </c>
      <c r="AP1721" s="105">
        <f>_xll.qlInterestRateIndexFixingDate(Currency&amp;"ibor"&amp;Tenor,AQ1721,Trigger)</f>
        <v>51375</v>
      </c>
      <c r="AQ1721" s="105">
        <f>_xll.qlCalendarAdvance(Calendar,AQ1720,AO1721,"f",,Trigger)</f>
        <v>51377</v>
      </c>
      <c r="AR1721" s="105">
        <f>_xll.qlInterestRateIndexMaturity(Currency&amp;"ibor"&amp;Tenor,AQ1721,Trigger)</f>
        <v>51407</v>
      </c>
      <c r="AS1721" s="257">
        <f>_xll.qlIndexFixing($AC$5,AP1721,TRUE,_xll.ohTrigger(Trigger,Trigger1M))</f>
        <v>1.3311461908514843E-2</v>
      </c>
      <c r="AT1721" s="257">
        <f>_xll.qlIndexFixing($AU$1,AP1721,TRUE,_xll.ohTrigger(Trigger,Trigger1M))</f>
        <v>1.2995068230750917E-2</v>
      </c>
    </row>
    <row r="1722" spans="41:46" ht="11.25" customHeight="1" x14ac:dyDescent="0.25">
      <c r="AO1722" s="106" t="s">
        <v>83</v>
      </c>
      <c r="AP1722" s="105">
        <f>_xll.qlInterestRateIndexFixingDate(Currency&amp;"ibor"&amp;Tenor,AQ1722,Trigger)</f>
        <v>51382</v>
      </c>
      <c r="AQ1722" s="105">
        <f>_xll.qlCalendarAdvance(Calendar,AQ1721,AO1722,"f",,Trigger)</f>
        <v>51384</v>
      </c>
      <c r="AR1722" s="105">
        <f>_xll.qlInterestRateIndexMaturity(Currency&amp;"ibor"&amp;Tenor,AQ1722,Trigger)</f>
        <v>51414</v>
      </c>
      <c r="AS1722" s="257">
        <f>_xll.qlIndexFixing($AC$5,AP1722,TRUE,_xll.ohTrigger(Trigger,Trigger1M))</f>
        <v>1.3313494948357985E-2</v>
      </c>
      <c r="AT1722" s="257">
        <f>_xll.qlIndexFixing($AU$1,AP1722,TRUE,_xll.ohTrigger(Trigger,Trigger1M))</f>
        <v>1.2996574501131342E-2</v>
      </c>
    </row>
    <row r="1723" spans="41:46" ht="11.25" customHeight="1" x14ac:dyDescent="0.25">
      <c r="AO1723" s="106" t="s">
        <v>83</v>
      </c>
      <c r="AP1723" s="105">
        <f>_xll.qlInterestRateIndexFixingDate(Currency&amp;"ibor"&amp;Tenor,AQ1723,Trigger)</f>
        <v>51389</v>
      </c>
      <c r="AQ1723" s="105">
        <f>_xll.qlCalendarAdvance(Calendar,AQ1722,AO1723,"f",,Trigger)</f>
        <v>51391</v>
      </c>
      <c r="AR1723" s="105">
        <f>_xll.qlInterestRateIndexMaturity(Currency&amp;"ibor"&amp;Tenor,AQ1723,Trigger)</f>
        <v>51421</v>
      </c>
      <c r="AS1723" s="257">
        <f>_xll.qlIndexFixing($AC$5,AP1723,TRUE,_xll.ohTrigger(Trigger,Trigger1M))</f>
        <v>1.3315527988544851E-2</v>
      </c>
      <c r="AT1723" s="257">
        <f>_xll.qlIndexFixing($AU$1,AP1723,TRUE,_xll.ohTrigger(Trigger,Trigger1M))</f>
        <v>1.2998083005226313E-2</v>
      </c>
    </row>
    <row r="1724" spans="41:46" ht="11.25" customHeight="1" x14ac:dyDescent="0.25">
      <c r="AO1724" s="106" t="s">
        <v>83</v>
      </c>
      <c r="AP1724" s="105">
        <f>_xll.qlInterestRateIndexFixingDate(Currency&amp;"ibor"&amp;Tenor,AQ1724,Trigger)</f>
        <v>51396</v>
      </c>
      <c r="AQ1724" s="105">
        <f>_xll.qlCalendarAdvance(Calendar,AQ1723,AO1724,"f",,Trigger)</f>
        <v>51398</v>
      </c>
      <c r="AR1724" s="105">
        <f>_xll.qlInterestRateIndexMaturity(Currency&amp;"ibor"&amp;Tenor,AQ1724,Trigger)</f>
        <v>51428</v>
      </c>
      <c r="AS1724" s="257">
        <f>_xll.qlIndexFixing($AC$5,AP1724,TRUE,_xll.ohTrigger(Trigger,Trigger1M))</f>
        <v>1.3317561029075442E-2</v>
      </c>
      <c r="AT1724" s="257">
        <f>_xll.qlIndexFixing($AU$1,AP1724,TRUE,_xll.ohTrigger(Trigger,Trigger1M))</f>
        <v>1.2999593753536764E-2</v>
      </c>
    </row>
    <row r="1725" spans="41:46" ht="11.25" customHeight="1" x14ac:dyDescent="0.25">
      <c r="AO1725" s="106" t="s">
        <v>83</v>
      </c>
      <c r="AP1725" s="105">
        <f>_xll.qlInterestRateIndexFixingDate(Currency&amp;"ibor"&amp;Tenor,AQ1725,Trigger)</f>
        <v>51403</v>
      </c>
      <c r="AQ1725" s="105">
        <f>_xll.qlCalendarAdvance(Calendar,AQ1724,AO1725,"f",,Trigger)</f>
        <v>51405</v>
      </c>
      <c r="AR1725" s="105">
        <f>_xll.qlInterestRateIndexMaturity(Currency&amp;"ibor"&amp;Tenor,AQ1725,Trigger)</f>
        <v>51435</v>
      </c>
      <c r="AS1725" s="257">
        <f>_xll.qlIndexFixing($AC$5,AP1725,TRUE,_xll.ohTrigger(Trigger,Trigger1M))</f>
        <v>1.3319594069947094E-2</v>
      </c>
      <c r="AT1725" s="257">
        <f>_xll.qlIndexFixing($AU$1,AP1725,TRUE,_xll.ohTrigger(Trigger,Trigger1M))</f>
        <v>1.3001106756560965E-2</v>
      </c>
    </row>
    <row r="1726" spans="41:46" ht="11.25" customHeight="1" x14ac:dyDescent="0.25">
      <c r="AO1726" s="106" t="s">
        <v>83</v>
      </c>
      <c r="AP1726" s="105">
        <f>_xll.qlInterestRateIndexFixingDate(Currency&amp;"ibor"&amp;Tenor,AQ1726,Trigger)</f>
        <v>51410</v>
      </c>
      <c r="AQ1726" s="105">
        <f>_xll.qlCalendarAdvance(Calendar,AQ1725,AO1726,"f",,Trigger)</f>
        <v>51412</v>
      </c>
      <c r="AR1726" s="105">
        <f>_xll.qlInterestRateIndexMaturity(Currency&amp;"ibor"&amp;Tenor,AQ1726,Trigger)</f>
        <v>51445</v>
      </c>
      <c r="AS1726" s="257">
        <f>_xll.qlIndexFixing($AC$5,AP1726,TRUE,_xll.ohTrigger(Trigger,Trigger1M))</f>
        <v>1.3322802005729561E-2</v>
      </c>
      <c r="AT1726" s="257">
        <f>_xll.qlIndexFixing($AU$1,AP1726,TRUE,_xll.ohTrigger(Trigger,Trigger1M))</f>
        <v>1.300365164403239E-2</v>
      </c>
    </row>
    <row r="1727" spans="41:46" ht="11.25" customHeight="1" x14ac:dyDescent="0.25">
      <c r="AO1727" s="106" t="s">
        <v>83</v>
      </c>
      <c r="AP1727" s="105">
        <f>_xll.qlInterestRateIndexFixingDate(Currency&amp;"ibor"&amp;Tenor,AQ1727,Trigger)</f>
        <v>51417</v>
      </c>
      <c r="AQ1727" s="105">
        <f>_xll.qlCalendarAdvance(Calendar,AQ1726,AO1727,"f",,Trigger)</f>
        <v>51419</v>
      </c>
      <c r="AR1727" s="105">
        <f>_xll.qlInterestRateIndexMaturity(Currency&amp;"ibor"&amp;Tenor,AQ1727,Trigger)</f>
        <v>51452</v>
      </c>
      <c r="AS1727" s="257">
        <f>_xll.qlIndexFixing($AC$5,AP1727,TRUE,_xll.ohTrigger(Trigger,Trigger1M))</f>
        <v>1.3324835272973831E-2</v>
      </c>
      <c r="AT1727" s="257">
        <f>_xll.qlIndexFixing($AU$1,AP1727,TRUE,_xll.ohTrigger(Trigger,Trigger1M))</f>
        <v>1.3005169843106726E-2</v>
      </c>
    </row>
    <row r="1728" spans="41:46" ht="11.25" customHeight="1" x14ac:dyDescent="0.25">
      <c r="AO1728" s="106" t="s">
        <v>83</v>
      </c>
      <c r="AP1728" s="105">
        <f>_xll.qlInterestRateIndexFixingDate(Currency&amp;"ibor"&amp;Tenor,AQ1728,Trigger)</f>
        <v>51424</v>
      </c>
      <c r="AQ1728" s="105">
        <f>_xll.qlCalendarAdvance(Calendar,AQ1727,AO1728,"f",,Trigger)</f>
        <v>51426</v>
      </c>
      <c r="AR1728" s="105">
        <f>_xll.qlInterestRateIndexMaturity(Currency&amp;"ibor"&amp;Tenor,AQ1728,Trigger)</f>
        <v>51459</v>
      </c>
      <c r="AS1728" s="257">
        <f>_xll.qlIndexFixing($AC$5,AP1728,TRUE,_xll.ohTrigger(Trigger,Trigger1M))</f>
        <v>1.3326868540593558E-2</v>
      </c>
      <c r="AT1728" s="257">
        <f>_xll.qlIndexFixing($AU$1,AP1728,TRUE,_xll.ohTrigger(Trigger,Trigger1M))</f>
        <v>1.3006690330912689E-2</v>
      </c>
    </row>
    <row r="1729" spans="41:46" ht="11.25" customHeight="1" x14ac:dyDescent="0.25">
      <c r="AO1729" s="106" t="s">
        <v>83</v>
      </c>
      <c r="AP1729" s="105">
        <f>_xll.qlInterestRateIndexFixingDate(Currency&amp;"ibor"&amp;Tenor,AQ1729,Trigger)</f>
        <v>51431</v>
      </c>
      <c r="AQ1729" s="105">
        <f>_xll.qlCalendarAdvance(Calendar,AQ1728,AO1729,"f",,Trigger)</f>
        <v>51433</v>
      </c>
      <c r="AR1729" s="105">
        <f>_xll.qlInterestRateIndexMaturity(Currency&amp;"ibor"&amp;Tenor,AQ1729,Trigger)</f>
        <v>51466</v>
      </c>
      <c r="AS1729" s="257">
        <f>_xll.qlIndexFixing($AC$5,AP1729,TRUE,_xll.ohTrigger(Trigger,Trigger1M))</f>
        <v>1.3328901808596008E-2</v>
      </c>
      <c r="AT1729" s="257">
        <f>_xll.qlIndexFixing($AU$1,AP1729,TRUE,_xll.ohTrigger(Trigger,Trigger1M))</f>
        <v>1.3008213117950975E-2</v>
      </c>
    </row>
    <row r="1730" spans="41:46" ht="11.25" customHeight="1" x14ac:dyDescent="0.25">
      <c r="AO1730" s="106" t="s">
        <v>83</v>
      </c>
      <c r="AP1730" s="105">
        <f>_xll.qlInterestRateIndexFixingDate(Currency&amp;"ibor"&amp;Tenor,AQ1730,Trigger)</f>
        <v>51438</v>
      </c>
      <c r="AQ1730" s="105">
        <f>_xll.qlCalendarAdvance(Calendar,AQ1729,AO1730,"f",,Trigger)</f>
        <v>51440</v>
      </c>
      <c r="AR1730" s="105">
        <f>_xll.qlInterestRateIndexMaturity(Currency&amp;"ibor"&amp;Tenor,AQ1730,Trigger)</f>
        <v>51470</v>
      </c>
      <c r="AS1730" s="257">
        <f>_xll.qlIndexFixing($AC$5,AP1730,TRUE,_xll.ohTrigger(Trigger,Trigger1M))</f>
        <v>1.3329759279482545E-2</v>
      </c>
      <c r="AT1730" s="257">
        <f>_xll.qlIndexFixing($AU$1,AP1730,TRUE,_xll.ohTrigger(Trigger,Trigger1M))</f>
        <v>1.3008705959870248E-2</v>
      </c>
    </row>
    <row r="1731" spans="41:46" ht="11.25" customHeight="1" x14ac:dyDescent="0.25">
      <c r="AO1731" s="106" t="s">
        <v>83</v>
      </c>
      <c r="AP1731" s="105">
        <f>_xll.qlInterestRateIndexFixingDate(Currency&amp;"ibor"&amp;Tenor,AQ1731,Trigger)</f>
        <v>51445</v>
      </c>
      <c r="AQ1731" s="105">
        <f>_xll.qlCalendarAdvance(Calendar,AQ1730,AO1731,"f",,Trigger)</f>
        <v>51447</v>
      </c>
      <c r="AR1731" s="105">
        <f>_xll.qlInterestRateIndexMaturity(Currency&amp;"ibor"&amp;Tenor,AQ1731,Trigger)</f>
        <v>51477</v>
      </c>
      <c r="AS1731" s="257">
        <f>_xll.qlIndexFixing($AC$5,AP1731,TRUE,_xll.ohTrigger(Trigger,Trigger1M))</f>
        <v>1.3331792322421876E-2</v>
      </c>
      <c r="AT1731" s="257">
        <f>_xll.qlIndexFixing($AU$1,AP1731,TRUE,_xll.ohTrigger(Trigger,Trigger1M))</f>
        <v>1.30102327116699E-2</v>
      </c>
    </row>
    <row r="1732" spans="41:46" ht="11.25" customHeight="1" x14ac:dyDescent="0.25">
      <c r="AO1732" s="106" t="s">
        <v>83</v>
      </c>
      <c r="AP1732" s="105">
        <f>_xll.qlInterestRateIndexFixingDate(Currency&amp;"ibor"&amp;Tenor,AQ1732,Trigger)</f>
        <v>51452</v>
      </c>
      <c r="AQ1732" s="105">
        <f>_xll.qlCalendarAdvance(Calendar,AQ1731,AO1732,"f",,Trigger)</f>
        <v>51454</v>
      </c>
      <c r="AR1732" s="105">
        <f>_xll.qlInterestRateIndexMaturity(Currency&amp;"ibor"&amp;Tenor,AQ1732,Trigger)</f>
        <v>51484</v>
      </c>
      <c r="AS1732" s="257">
        <f>_xll.qlIndexFixing($AC$5,AP1732,TRUE,_xll.ohTrigger(Trigger,Trigger1M))</f>
        <v>1.3333825365704932E-2</v>
      </c>
      <c r="AT1732" s="257">
        <f>_xll.qlIndexFixing($AU$1,AP1732,TRUE,_xll.ohTrigger(Trigger,Trigger1M))</f>
        <v>1.3011761791684506E-2</v>
      </c>
    </row>
    <row r="1733" spans="41:46" ht="11.25" customHeight="1" x14ac:dyDescent="0.25">
      <c r="AO1733" s="106" t="s">
        <v>83</v>
      </c>
      <c r="AP1733" s="105">
        <f>_xll.qlInterestRateIndexFixingDate(Currency&amp;"ibor"&amp;Tenor,AQ1733,Trigger)</f>
        <v>51459</v>
      </c>
      <c r="AQ1733" s="105">
        <f>_xll.qlCalendarAdvance(Calendar,AQ1732,AO1733,"f",,Trigger)</f>
        <v>51461</v>
      </c>
      <c r="AR1733" s="105">
        <f>_xll.qlInterestRateIndexMaturity(Currency&amp;"ibor"&amp;Tenor,AQ1733,Trigger)</f>
        <v>51491</v>
      </c>
      <c r="AS1733" s="257">
        <f>_xll.qlIndexFixing($AC$5,AP1733,TRUE,_xll.ohTrigger(Trigger,Trigger1M))</f>
        <v>1.3335858409331713E-2</v>
      </c>
      <c r="AT1733" s="257">
        <f>_xll.qlIndexFixing($AU$1,AP1733,TRUE,_xll.ohTrigger(Trigger,Trigger1M))</f>
        <v>1.3013293210407006E-2</v>
      </c>
    </row>
    <row r="1734" spans="41:46" ht="11.25" customHeight="1" x14ac:dyDescent="0.25">
      <c r="AO1734" s="106" t="s">
        <v>83</v>
      </c>
      <c r="AP1734" s="105">
        <f>_xll.qlInterestRateIndexFixingDate(Currency&amp;"ibor"&amp;Tenor,AQ1734,Trigger)</f>
        <v>51466</v>
      </c>
      <c r="AQ1734" s="105">
        <f>_xll.qlCalendarAdvance(Calendar,AQ1733,AO1734,"f",,Trigger)</f>
        <v>51468</v>
      </c>
      <c r="AR1734" s="105">
        <f>_xll.qlInterestRateIndexMaturity(Currency&amp;"ibor"&amp;Tenor,AQ1734,Trigger)</f>
        <v>51498</v>
      </c>
      <c r="AS1734" s="257">
        <f>_xll.qlIndexFixing($AC$5,AP1734,TRUE,_xll.ohTrigger(Trigger,Trigger1M))</f>
        <v>1.333789145330222E-2</v>
      </c>
      <c r="AT1734" s="257">
        <f>_xll.qlIndexFixing($AU$1,AP1734,TRUE,_xll.ohTrigger(Trigger,Trigger1M))</f>
        <v>1.3014826978346328E-2</v>
      </c>
    </row>
    <row r="1735" spans="41:46" ht="11.25" customHeight="1" x14ac:dyDescent="0.25">
      <c r="AO1735" s="106" t="s">
        <v>83</v>
      </c>
      <c r="AP1735" s="105">
        <f>_xll.qlInterestRateIndexFixingDate(Currency&amp;"ibor"&amp;Tenor,AQ1735,Trigger)</f>
        <v>51473</v>
      </c>
      <c r="AQ1735" s="105">
        <f>_xll.qlCalendarAdvance(Calendar,AQ1734,AO1735,"f",,Trigger)</f>
        <v>51475</v>
      </c>
      <c r="AR1735" s="105">
        <f>_xll.qlInterestRateIndexMaturity(Currency&amp;"ibor"&amp;Tenor,AQ1735,Trigger)</f>
        <v>51508</v>
      </c>
      <c r="AS1735" s="257">
        <f>_xll.qlIndexFixing($AC$5,AP1735,TRUE,_xll.ohTrigger(Trigger,Trigger1M))</f>
        <v>1.3341101424546184E-2</v>
      </c>
      <c r="AT1735" s="257">
        <f>_xll.qlIndexFixing($AU$1,AP1735,TRUE,_xll.ohTrigger(Trigger,Trigger1M))</f>
        <v>1.3017398712088412E-2</v>
      </c>
    </row>
    <row r="1736" spans="41:46" ht="11.25" customHeight="1" x14ac:dyDescent="0.25">
      <c r="AO1736" s="106" t="s">
        <v>83</v>
      </c>
      <c r="AP1736" s="105">
        <f>_xll.qlInterestRateIndexFixingDate(Currency&amp;"ibor"&amp;Tenor,AQ1736,Trigger)</f>
        <v>51480</v>
      </c>
      <c r="AQ1736" s="105">
        <f>_xll.qlCalendarAdvance(Calendar,AQ1735,AO1736,"f",,Trigger)</f>
        <v>51482</v>
      </c>
      <c r="AR1736" s="105">
        <f>_xll.qlInterestRateIndexMaturity(Currency&amp;"ibor"&amp;Tenor,AQ1736,Trigger)</f>
        <v>51515</v>
      </c>
      <c r="AS1736" s="257">
        <f>_xll.qlIndexFixing($AC$5,AP1736,TRUE,_xll.ohTrigger(Trigger,Trigger1M))</f>
        <v>1.3343134695196214E-2</v>
      </c>
      <c r="AT1736" s="257">
        <f>_xll.qlIndexFixing($AU$1,AP1736,TRUE,_xll.ohTrigger(Trigger,Trigger1M))</f>
        <v>1.3018937887774711E-2</v>
      </c>
    </row>
    <row r="1737" spans="41:46" ht="11.25" customHeight="1" x14ac:dyDescent="0.25">
      <c r="AO1737" s="106" t="s">
        <v>83</v>
      </c>
      <c r="AP1737" s="105">
        <f>_xll.qlInterestRateIndexFixingDate(Currency&amp;"ibor"&amp;Tenor,AQ1737,Trigger)</f>
        <v>51487</v>
      </c>
      <c r="AQ1737" s="105">
        <f>_xll.qlCalendarAdvance(Calendar,AQ1736,AO1737,"f",,Trigger)</f>
        <v>51489</v>
      </c>
      <c r="AR1737" s="105">
        <f>_xll.qlInterestRateIndexMaturity(Currency&amp;"ibor"&amp;Tenor,AQ1737,Trigger)</f>
        <v>51522</v>
      </c>
      <c r="AS1737" s="257">
        <f>_xll.qlIndexFixing($AC$5,AP1737,TRUE,_xll.ohTrigger(Trigger,Trigger1M))</f>
        <v>1.3345167966224123E-2</v>
      </c>
      <c r="AT1737" s="257">
        <f>_xll.qlIndexFixing($AU$1,AP1737,TRUE,_xll.ohTrigger(Trigger,Trigger1M))</f>
        <v>1.3020479446701282E-2</v>
      </c>
    </row>
    <row r="1738" spans="41:46" ht="11.25" customHeight="1" x14ac:dyDescent="0.25">
      <c r="AO1738" s="106" t="s">
        <v>83</v>
      </c>
      <c r="AP1738" s="105">
        <f>_xll.qlInterestRateIndexFixingDate(Currency&amp;"ibor"&amp;Tenor,AQ1738,Trigger)</f>
        <v>51491</v>
      </c>
      <c r="AQ1738" s="105">
        <f>_xll.qlCalendarAdvance(Calendar,AQ1737,AO1738,"f",,Trigger)</f>
        <v>51497</v>
      </c>
      <c r="AR1738" s="105">
        <f>_xll.qlInterestRateIndexMaturity(Currency&amp;"ibor"&amp;Tenor,AQ1738,Trigger)</f>
        <v>51529</v>
      </c>
      <c r="AS1738" s="257">
        <f>_xll.qlIndexFixing($AC$5,AP1738,TRUE,_xll.ohTrigger(Trigger,Trigger1M))</f>
        <v>1.3347099142365926E-2</v>
      </c>
      <c r="AT1738" s="257">
        <f>_xll.qlIndexFixing($AU$1,AP1738,TRUE,_xll.ohTrigger(Trigger,Trigger1M))</f>
        <v>1.3021898214984062E-2</v>
      </c>
    </row>
    <row r="1739" spans="41:46" ht="11.25" customHeight="1" x14ac:dyDescent="0.25">
      <c r="AO1739" s="106" t="s">
        <v>83</v>
      </c>
      <c r="AP1739" s="105">
        <f>_xll.qlInterestRateIndexFixingDate(Currency&amp;"ibor"&amp;Tenor,AQ1739,Trigger)</f>
        <v>51501</v>
      </c>
      <c r="AQ1739" s="105">
        <f>_xll.qlCalendarAdvance(Calendar,AQ1738,AO1739,"f",,Trigger)</f>
        <v>51504</v>
      </c>
      <c r="AR1739" s="105">
        <f>_xll.qlInterestRateIndexMaturity(Currency&amp;"ibor"&amp;Tenor,AQ1739,Trigger)</f>
        <v>51536</v>
      </c>
      <c r="AS1739" s="257">
        <f>_xll.qlIndexFixing($AC$5,AP1739,TRUE,_xll.ohTrigger(Trigger,Trigger1M))</f>
        <v>1.3349132338834613E-2</v>
      </c>
      <c r="AT1739" s="257">
        <f>_xll.qlIndexFixing($AU$1,AP1739,TRUE,_xll.ohTrigger(Trigger,Trigger1M))</f>
        <v>1.3023444687539076E-2</v>
      </c>
    </row>
    <row r="1740" spans="41:46" ht="11.25" customHeight="1" x14ac:dyDescent="0.25">
      <c r="AO1740" s="106" t="s">
        <v>83</v>
      </c>
      <c r="AP1740" s="105">
        <f>_xll.qlInterestRateIndexFixingDate(Currency&amp;"ibor"&amp;Tenor,AQ1740,Trigger)</f>
        <v>51509</v>
      </c>
      <c r="AQ1740" s="105">
        <f>_xll.qlCalendarAdvance(Calendar,AQ1739,AO1740,"f",,Trigger)</f>
        <v>51511</v>
      </c>
      <c r="AR1740" s="105">
        <f>_xll.qlInterestRateIndexMaturity(Currency&amp;"ibor"&amp;Tenor,AQ1740,Trigger)</f>
        <v>51543</v>
      </c>
      <c r="AS1740" s="257">
        <f>_xll.qlIndexFixing($AC$5,AP1740,TRUE,_xll.ohTrigger(Trigger,Trigger1M))</f>
        <v>1.3351165535670506E-2</v>
      </c>
      <c r="AT1740" s="257">
        <f>_xll.qlIndexFixing($AU$1,AP1740,TRUE,_xll.ohTrigger(Trigger,Trigger1M))</f>
        <v>1.3024993575489474E-2</v>
      </c>
    </row>
    <row r="1741" spans="41:46" ht="11.25" customHeight="1" x14ac:dyDescent="0.25">
      <c r="AO1741" s="106" t="s">
        <v>83</v>
      </c>
      <c r="AP1741" s="105">
        <f>_xll.qlInterestRateIndexFixingDate(Currency&amp;"ibor"&amp;Tenor,AQ1741,Trigger)</f>
        <v>51516</v>
      </c>
      <c r="AQ1741" s="105">
        <f>_xll.qlCalendarAdvance(Calendar,AQ1740,AO1741,"f",,Trigger)</f>
        <v>51518</v>
      </c>
      <c r="AR1741" s="105">
        <f>_xll.qlInterestRateIndexMaturity(Currency&amp;"ibor"&amp;Tenor,AQ1741,Trigger)</f>
        <v>51550</v>
      </c>
      <c r="AS1741" s="257">
        <f>_xll.qlIndexFixing($AC$5,AP1741,TRUE,_xll.ohTrigger(Trigger,Trigger1M))</f>
        <v>1.3353198732873606E-2</v>
      </c>
      <c r="AT1741" s="257">
        <f>_xll.qlIndexFixing($AU$1,AP1741,TRUE,_xll.ohTrigger(Trigger,Trigger1M))</f>
        <v>1.3026544889346847E-2</v>
      </c>
    </row>
    <row r="1742" spans="41:46" ht="11.25" customHeight="1" x14ac:dyDescent="0.25">
      <c r="AO1742" s="106" t="s">
        <v>83</v>
      </c>
      <c r="AP1742" s="105">
        <f>_xll.qlInterestRateIndexFixingDate(Currency&amp;"ibor"&amp;Tenor,AQ1742,Trigger)</f>
        <v>51523</v>
      </c>
      <c r="AQ1742" s="105">
        <f>_xll.qlCalendarAdvance(Calendar,AQ1741,AO1742,"f",,Trigger)</f>
        <v>51525</v>
      </c>
      <c r="AR1742" s="105">
        <f>_xll.qlInterestRateIndexMaturity(Currency&amp;"ibor"&amp;Tenor,AQ1742,Trigger)</f>
        <v>51557</v>
      </c>
      <c r="AS1742" s="257">
        <f>_xll.qlIndexFixing($AC$5,AP1742,TRUE,_xll.ohTrigger(Trigger,Trigger1M))</f>
        <v>1.3355231930443912E-2</v>
      </c>
      <c r="AT1742" s="257">
        <f>_xll.qlIndexFixing($AU$1,AP1742,TRUE,_xll.ohTrigger(Trigger,Trigger1M))</f>
        <v>1.3028098639600305E-2</v>
      </c>
    </row>
    <row r="1743" spans="41:46" ht="11.25" customHeight="1" x14ac:dyDescent="0.25">
      <c r="AO1743" s="106" t="s">
        <v>83</v>
      </c>
      <c r="AP1743" s="105">
        <f>_xll.qlInterestRateIndexFixingDate(Currency&amp;"ibor"&amp;Tenor,AQ1743,Trigger)</f>
        <v>51530</v>
      </c>
      <c r="AQ1743" s="105">
        <f>_xll.qlCalendarAdvance(Calendar,AQ1742,AO1743,"f",,Trigger)</f>
        <v>51532</v>
      </c>
      <c r="AR1743" s="105">
        <f>_xll.qlInterestRateIndexMaturity(Currency&amp;"ibor"&amp;Tenor,AQ1743,Trigger)</f>
        <v>51560</v>
      </c>
      <c r="AS1743" s="257">
        <f>_xll.qlIndexFixing($AC$5,AP1743,TRUE,_xll.ohTrigger(Trigger,Trigger1M))</f>
        <v>1.3355693538896445E-2</v>
      </c>
      <c r="AT1743" s="257">
        <f>_xll.qlIndexFixing($AU$1,AP1743,TRUE,_xll.ohTrigger(Trigger,Trigger1M))</f>
        <v>1.3028266754425224E-2</v>
      </c>
    </row>
    <row r="1744" spans="41:46" ht="11.25" customHeight="1" x14ac:dyDescent="0.25">
      <c r="AO1744" s="106" t="s">
        <v>83</v>
      </c>
      <c r="AP1744" s="105">
        <f>_xll.qlInterestRateIndexFixingDate(Currency&amp;"ibor"&amp;Tenor,AQ1744,Trigger)</f>
        <v>51537</v>
      </c>
      <c r="AQ1744" s="105">
        <f>_xll.qlCalendarAdvance(Calendar,AQ1743,AO1744,"f",,Trigger)</f>
        <v>51539</v>
      </c>
      <c r="AR1744" s="105">
        <f>_xll.qlInterestRateIndexMaturity(Currency&amp;"ibor"&amp;Tenor,AQ1744,Trigger)</f>
        <v>51567</v>
      </c>
      <c r="AS1744" s="257">
        <f>_xll.qlIndexFixing($AC$5,AP1744,TRUE,_xll.ohTrigger(Trigger,Trigger1M))</f>
        <v>1.3357726435533186E-2</v>
      </c>
      <c r="AT1744" s="257">
        <f>_xll.qlIndexFixing($AU$1,AP1744,TRUE,_xll.ohTrigger(Trigger,Trigger1M))</f>
        <v>1.3029824478246584E-2</v>
      </c>
    </row>
    <row r="1745" spans="41:46" ht="11.25" customHeight="1" x14ac:dyDescent="0.25">
      <c r="AO1745" s="106" t="s">
        <v>83</v>
      </c>
      <c r="AP1745" s="105">
        <f>_xll.qlInterestRateIndexFixingDate(Currency&amp;"ibor"&amp;Tenor,AQ1745,Trigger)</f>
        <v>51544</v>
      </c>
      <c r="AQ1745" s="105">
        <f>_xll.qlCalendarAdvance(Calendar,AQ1744,AO1745,"f",,Trigger)</f>
        <v>51546</v>
      </c>
      <c r="AR1745" s="105">
        <f>_xll.qlInterestRateIndexMaturity(Currency&amp;"ibor"&amp;Tenor,AQ1745,Trigger)</f>
        <v>51574</v>
      </c>
      <c r="AS1745" s="257">
        <f>_xll.qlIndexFixing($AC$5,AP1745,TRUE,_xll.ohTrigger(Trigger,Trigger1M))</f>
        <v>1.3359759332486818E-2</v>
      </c>
      <c r="AT1745" s="257">
        <f>_xll.qlIndexFixing($AU$1,AP1745,TRUE,_xll.ohTrigger(Trigger,Trigger1M))</f>
        <v>1.3031384666587962E-2</v>
      </c>
    </row>
    <row r="1746" spans="41:46" ht="11.25" customHeight="1" x14ac:dyDescent="0.25">
      <c r="AO1746" s="106" t="s">
        <v>83</v>
      </c>
      <c r="AP1746" s="105">
        <f>_xll.qlInterestRateIndexFixingDate(Currency&amp;"ibor"&amp;Tenor,AQ1746,Trigger)</f>
        <v>51551</v>
      </c>
      <c r="AQ1746" s="105">
        <f>_xll.qlCalendarAdvance(Calendar,AQ1745,AO1746,"f",,Trigger)</f>
        <v>51553</v>
      </c>
      <c r="AR1746" s="105">
        <f>_xll.qlInterestRateIndexMaturity(Currency&amp;"ibor"&amp;Tenor,AQ1746,Trigger)</f>
        <v>51581</v>
      </c>
      <c r="AS1746" s="257">
        <f>_xll.qlIndexFixing($AC$5,AP1746,TRUE,_xll.ohTrigger(Trigger,Trigger1M))</f>
        <v>1.3361792229765903E-2</v>
      </c>
      <c r="AT1746" s="257">
        <f>_xll.qlIndexFixing($AU$1,AP1746,TRUE,_xll.ohTrigger(Trigger,Trigger1M))</f>
        <v>1.3032947329952384E-2</v>
      </c>
    </row>
    <row r="1747" spans="41:46" ht="11.25" customHeight="1" x14ac:dyDescent="0.25">
      <c r="AO1747" s="106" t="s">
        <v>83</v>
      </c>
      <c r="AP1747" s="105">
        <f>_xll.qlInterestRateIndexFixingDate(Currency&amp;"ibor"&amp;Tenor,AQ1747,Trigger)</f>
        <v>51558</v>
      </c>
      <c r="AQ1747" s="105">
        <f>_xll.qlCalendarAdvance(Calendar,AQ1746,AO1747,"f",,Trigger)</f>
        <v>51560</v>
      </c>
      <c r="AR1747" s="105">
        <f>_xll.qlInterestRateIndexMaturity(Currency&amp;"ibor"&amp;Tenor,AQ1747,Trigger)</f>
        <v>51589</v>
      </c>
      <c r="AS1747" s="257">
        <f>_xll.qlIndexFixing($AC$5,AP1747,TRUE,_xll.ohTrigger(Trigger,Trigger1M))</f>
        <v>1.3364218301104703E-2</v>
      </c>
      <c r="AT1747" s="257">
        <f>_xll.qlIndexFixing($AU$1,AP1747,TRUE,_xll.ohTrigger(Trigger,Trigger1M))</f>
        <v>1.3034860388931101E-2</v>
      </c>
    </row>
    <row r="1748" spans="41:46" ht="11.25" customHeight="1" x14ac:dyDescent="0.25">
      <c r="AO1748" s="106" t="s">
        <v>83</v>
      </c>
      <c r="AP1748" s="105">
        <f>_xll.qlInterestRateIndexFixingDate(Currency&amp;"ibor"&amp;Tenor,AQ1748,Trigger)</f>
        <v>51565</v>
      </c>
      <c r="AQ1748" s="105">
        <f>_xll.qlCalendarAdvance(Calendar,AQ1747,AO1748,"f",,Trigger)</f>
        <v>51567</v>
      </c>
      <c r="AR1748" s="105">
        <f>_xll.qlInterestRateIndexMaturity(Currency&amp;"ibor"&amp;Tenor,AQ1748,Trigger)</f>
        <v>51599</v>
      </c>
      <c r="AS1748" s="257">
        <f>_xll.qlIndexFixing($AC$5,AP1748,TRUE,_xll.ohTrigger(Trigger,Trigger1M))</f>
        <v>1.3367431123569584E-2</v>
      </c>
      <c r="AT1748" s="257">
        <f>_xll.qlIndexFixing($AU$1,AP1748,TRUE,_xll.ohTrigger(Trigger,Trigger1M))</f>
        <v>1.3037472893613344E-2</v>
      </c>
    </row>
    <row r="1749" spans="41:46" ht="11.25" customHeight="1" x14ac:dyDescent="0.25">
      <c r="AO1749" s="106" t="s">
        <v>83</v>
      </c>
      <c r="AP1749" s="105">
        <f>_xll.qlInterestRateIndexFixingDate(Currency&amp;"ibor"&amp;Tenor,AQ1749,Trigger)</f>
        <v>51572</v>
      </c>
      <c r="AQ1749" s="105">
        <f>_xll.qlCalendarAdvance(Calendar,AQ1748,AO1749,"f",,Trigger)</f>
        <v>51574</v>
      </c>
      <c r="AR1749" s="105">
        <f>_xll.qlInterestRateIndexMaturity(Currency&amp;"ibor"&amp;Tenor,AQ1749,Trigger)</f>
        <v>51606</v>
      </c>
      <c r="AS1749" s="257">
        <f>_xll.qlIndexFixing($AC$5,AP1749,TRUE,_xll.ohTrigger(Trigger,Trigger1M))</f>
        <v>1.3369464323707836E-2</v>
      </c>
      <c r="AT1749" s="257">
        <f>_xll.qlIndexFixing($AU$1,AP1749,TRUE,_xll.ohTrigger(Trigger,Trigger1M))</f>
        <v>1.3039043992704169E-2</v>
      </c>
    </row>
    <row r="1750" spans="41:46" ht="11.25" customHeight="1" x14ac:dyDescent="0.25">
      <c r="AO1750" s="106" t="s">
        <v>83</v>
      </c>
      <c r="AP1750" s="105">
        <f>_xll.qlInterestRateIndexFixingDate(Currency&amp;"ibor"&amp;Tenor,AQ1750,Trigger)</f>
        <v>51579</v>
      </c>
      <c r="AQ1750" s="105">
        <f>_xll.qlCalendarAdvance(Calendar,AQ1749,AO1750,"f",,Trigger)</f>
        <v>51581</v>
      </c>
      <c r="AR1750" s="105">
        <f>_xll.qlInterestRateIndexMaturity(Currency&amp;"ibor"&amp;Tenor,AQ1750,Trigger)</f>
        <v>51614</v>
      </c>
      <c r="AS1750" s="257">
        <f>_xll.qlIndexFixing($AC$5,AP1750,TRUE,_xll.ohTrigger(Trigger,Trigger1M))</f>
        <v>1.3371890992064777E-2</v>
      </c>
      <c r="AT1750" s="257">
        <f>_xll.qlIndexFixing($AU$1,AP1750,TRUE,_xll.ohTrigger(Trigger,Trigger1M))</f>
        <v>1.3040966357211142E-2</v>
      </c>
    </row>
    <row r="1751" spans="41:46" ht="11.25" customHeight="1" x14ac:dyDescent="0.25">
      <c r="AO1751" s="106" t="s">
        <v>83</v>
      </c>
      <c r="AP1751" s="105">
        <f>_xll.qlInterestRateIndexFixingDate(Currency&amp;"ibor"&amp;Tenor,AQ1751,Trigger)</f>
        <v>51586</v>
      </c>
      <c r="AQ1751" s="105">
        <f>_xll.qlCalendarAdvance(Calendar,AQ1750,AO1751,"f",,Trigger)</f>
        <v>51588</v>
      </c>
      <c r="AR1751" s="105">
        <f>_xll.qlInterestRateIndexMaturity(Currency&amp;"ibor"&amp;Tenor,AQ1751,Trigger)</f>
        <v>51620</v>
      </c>
      <c r="AS1751" s="257">
        <f>_xll.qlIndexFixing($AC$5,AP1751,TRUE,_xll.ohTrigger(Trigger,Trigger1M))</f>
        <v>1.3373530725088456E-2</v>
      </c>
      <c r="AT1751" s="257">
        <f>_xll.qlIndexFixing($AU$1,AP1751,TRUE,_xll.ohTrigger(Trigger,Trigger1M))</f>
        <v>1.3042193762609067E-2</v>
      </c>
    </row>
    <row r="1752" spans="41:46" ht="11.25" customHeight="1" x14ac:dyDescent="0.25">
      <c r="AO1752" s="106" t="s">
        <v>83</v>
      </c>
      <c r="AP1752" s="105">
        <f>_xll.qlInterestRateIndexFixingDate(Currency&amp;"ibor"&amp;Tenor,AQ1752,Trigger)</f>
        <v>51593</v>
      </c>
      <c r="AQ1752" s="105">
        <f>_xll.qlCalendarAdvance(Calendar,AQ1751,AO1752,"f",,Trigger)</f>
        <v>51595</v>
      </c>
      <c r="AR1752" s="105">
        <f>_xll.qlInterestRateIndexMaturity(Currency&amp;"ibor"&amp;Tenor,AQ1752,Trigger)</f>
        <v>51627</v>
      </c>
      <c r="AS1752" s="257">
        <f>_xll.qlIndexFixing($AC$5,AP1752,TRUE,_xll.ohTrigger(Trigger,Trigger1M))</f>
        <v>1.3375563926328327E-2</v>
      </c>
      <c r="AT1752" s="257">
        <f>_xll.qlIndexFixing($AU$1,AP1752,TRUE,_xll.ohTrigger(Trigger,Trigger1M))</f>
        <v>1.3043772454426339E-2</v>
      </c>
    </row>
    <row r="1753" spans="41:46" ht="11.25" customHeight="1" x14ac:dyDescent="0.25">
      <c r="AO1753" s="106" t="s">
        <v>83</v>
      </c>
      <c r="AP1753" s="105">
        <f>_xll.qlInterestRateIndexFixingDate(Currency&amp;"ibor"&amp;Tenor,AQ1753,Trigger)</f>
        <v>51600</v>
      </c>
      <c r="AQ1753" s="105">
        <f>_xll.qlCalendarAdvance(Calendar,AQ1752,AO1753,"f",,Trigger)</f>
        <v>51602</v>
      </c>
      <c r="AR1753" s="105">
        <f>_xll.qlInterestRateIndexMaturity(Currency&amp;"ibor"&amp;Tenor,AQ1753,Trigger)</f>
        <v>51634</v>
      </c>
      <c r="AS1753" s="257">
        <f>_xll.qlIndexFixing($AC$5,AP1753,TRUE,_xll.ohTrigger(Trigger,Trigger1M))</f>
        <v>1.3377597127935403E-2</v>
      </c>
      <c r="AT1753" s="257">
        <f>_xll.qlIndexFixing($AU$1,AP1753,TRUE,_xll.ohTrigger(Trigger,Trigger1M))</f>
        <v>1.3045353698154794E-2</v>
      </c>
    </row>
    <row r="1754" spans="41:46" ht="11.25" customHeight="1" x14ac:dyDescent="0.25">
      <c r="AO1754" s="106" t="s">
        <v>83</v>
      </c>
      <c r="AP1754" s="105">
        <f>_xll.qlInterestRateIndexFixingDate(Currency&amp;"ibor"&amp;Tenor,AQ1754,Trigger)</f>
        <v>51607</v>
      </c>
      <c r="AQ1754" s="105">
        <f>_xll.qlCalendarAdvance(Calendar,AQ1753,AO1754,"f",,Trigger)</f>
        <v>51609</v>
      </c>
      <c r="AR1754" s="105">
        <f>_xll.qlInterestRateIndexMaturity(Currency&amp;"ibor"&amp;Tenor,AQ1754,Trigger)</f>
        <v>51641</v>
      </c>
      <c r="AS1754" s="257">
        <f>_xll.qlIndexFixing($AC$5,AP1754,TRUE,_xll.ohTrigger(Trigger,Trigger1M))</f>
        <v>1.3379630329909686E-2</v>
      </c>
      <c r="AT1754" s="257">
        <f>_xll.qlIndexFixing($AU$1,AP1754,TRUE,_xll.ohTrigger(Trigger,Trigger1M))</f>
        <v>1.3046937504293532E-2</v>
      </c>
    </row>
    <row r="1755" spans="41:46" ht="11.25" customHeight="1" x14ac:dyDescent="0.25">
      <c r="AO1755" s="106" t="s">
        <v>83</v>
      </c>
      <c r="AP1755" s="105">
        <f>_xll.qlInterestRateIndexFixingDate(Currency&amp;"ibor"&amp;Tenor,AQ1755,Trigger)</f>
        <v>51614</v>
      </c>
      <c r="AQ1755" s="105">
        <f>_xll.qlCalendarAdvance(Calendar,AQ1754,AO1755,"f",,Trigger)</f>
        <v>51616</v>
      </c>
      <c r="AR1755" s="105">
        <f>_xll.qlInterestRateIndexMaturity(Currency&amp;"ibor"&amp;Tenor,AQ1755,Trigger)</f>
        <v>51648</v>
      </c>
      <c r="AS1755" s="257">
        <f>_xll.qlIndexFixing($AC$5,AP1755,TRUE,_xll.ohTrigger(Trigger,Trigger1M))</f>
        <v>1.3381663532248678E-2</v>
      </c>
      <c r="AT1755" s="257">
        <f>_xll.qlIndexFixing($AU$1,AP1755,TRUE,_xll.ohTrigger(Trigger,Trigger1M))</f>
        <v>1.3048523883344154E-2</v>
      </c>
    </row>
    <row r="1756" spans="41:46" ht="11.25" customHeight="1" x14ac:dyDescent="0.25">
      <c r="AO1756" s="106" t="s">
        <v>83</v>
      </c>
      <c r="AP1756" s="105">
        <f>_xll.qlInterestRateIndexFixingDate(Currency&amp;"ibor"&amp;Tenor,AQ1756,Trigger)</f>
        <v>51620</v>
      </c>
      <c r="AQ1756" s="105">
        <f>_xll.qlCalendarAdvance(Calendar,AQ1755,AO1756,"f",,Trigger)</f>
        <v>51623</v>
      </c>
      <c r="AR1756" s="105">
        <f>_xll.qlInterestRateIndexMaturity(Currency&amp;"ibor"&amp;Tenor,AQ1756,Trigger)</f>
        <v>51655</v>
      </c>
      <c r="AS1756" s="257">
        <f>_xll.qlIndexFixing($AC$5,AP1756,TRUE,_xll.ohTrigger(Trigger,Trigger1M))</f>
        <v>1.3383696734957373E-2</v>
      </c>
      <c r="AT1756" s="257">
        <f>_xll.qlIndexFixing($AU$1,AP1756,TRUE,_xll.ohTrigger(Trigger,Trigger1M))</f>
        <v>1.3050112845810757E-2</v>
      </c>
    </row>
    <row r="1757" spans="41:46" ht="11.25" customHeight="1" x14ac:dyDescent="0.25">
      <c r="AO1757" s="106" t="s">
        <v>83</v>
      </c>
      <c r="AP1757" s="105">
        <f>_xll.qlInterestRateIndexFixingDate(Currency&amp;"ibor"&amp;Tenor,AQ1757,Trigger)</f>
        <v>51628</v>
      </c>
      <c r="AQ1757" s="105">
        <f>_xll.qlCalendarAdvance(Calendar,AQ1756,AO1757,"f",,Trigger)</f>
        <v>51630</v>
      </c>
      <c r="AR1757" s="105">
        <f>_xll.qlInterestRateIndexMaturity(Currency&amp;"ibor"&amp;Tenor,AQ1757,Trigger)</f>
        <v>51662</v>
      </c>
      <c r="AS1757" s="257">
        <f>_xll.qlIndexFixing($AC$5,AP1757,TRUE,_xll.ohTrigger(Trigger,Trigger1M))</f>
        <v>1.337220662256583E-2</v>
      </c>
      <c r="AT1757" s="257">
        <f>_xll.qlIndexFixing($AU$1,AP1757,TRUE,_xll.ohTrigger(Trigger,Trigger1M))</f>
        <v>1.3051704402192443E-2</v>
      </c>
    </row>
    <row r="1758" spans="41:46" ht="11.25" customHeight="1" x14ac:dyDescent="0.25">
      <c r="AO1758" s="106" t="s">
        <v>83</v>
      </c>
      <c r="AP1758" s="105">
        <f>_xll.qlInterestRateIndexFixingDate(Currency&amp;"ibor"&amp;Tenor,AQ1758,Trigger)</f>
        <v>51635</v>
      </c>
      <c r="AQ1758" s="105">
        <f>_xll.qlCalendarAdvance(Calendar,AQ1757,AO1758,"f",,Trigger)</f>
        <v>51637</v>
      </c>
      <c r="AR1758" s="105">
        <f>_xll.qlInterestRateIndexMaturity(Currency&amp;"ibor"&amp;Tenor,AQ1758,Trigger)</f>
        <v>51669</v>
      </c>
      <c r="AS1758" s="257">
        <f>_xll.qlIndexFixing($AC$5,AP1758,TRUE,_xll.ohTrigger(Trigger,Trigger1M))</f>
        <v>1.3360696611693923E-2</v>
      </c>
      <c r="AT1758" s="257">
        <f>_xll.qlIndexFixing($AU$1,AP1758,TRUE,_xll.ohTrigger(Trigger,Trigger1M))</f>
        <v>1.3053298562985816E-2</v>
      </c>
    </row>
    <row r="1759" spans="41:46" ht="11.25" customHeight="1" x14ac:dyDescent="0.25">
      <c r="AO1759" s="106" t="s">
        <v>83</v>
      </c>
      <c r="AP1759" s="105">
        <f>_xll.qlInterestRateIndexFixingDate(Currency&amp;"ibor"&amp;Tenor,AQ1759,Trigger)</f>
        <v>51642</v>
      </c>
      <c r="AQ1759" s="105">
        <f>_xll.qlCalendarAdvance(Calendar,AQ1758,AO1759,"f",,Trigger)</f>
        <v>51644</v>
      </c>
      <c r="AR1759" s="105">
        <f>_xll.qlInterestRateIndexMaturity(Currency&amp;"ibor"&amp;Tenor,AQ1759,Trigger)</f>
        <v>51676</v>
      </c>
      <c r="AS1759" s="257">
        <f>_xll.qlIndexFixing($AC$5,AP1759,TRUE,_xll.ohTrigger(Trigger,Trigger1M))</f>
        <v>1.3349166702401605E-2</v>
      </c>
      <c r="AT1759" s="257">
        <f>_xll.qlIndexFixing($AU$1,AP1759,TRUE,_xll.ohTrigger(Trigger,Trigger1M))</f>
        <v>1.305489533869747E-2</v>
      </c>
    </row>
    <row r="1760" spans="41:46" ht="11.25" customHeight="1" x14ac:dyDescent="0.25">
      <c r="AO1760" s="106" t="s">
        <v>83</v>
      </c>
      <c r="AP1760" s="105">
        <f>_xll.qlInterestRateIndexFixingDate(Currency&amp;"ibor"&amp;Tenor,AQ1760,Trigger)</f>
        <v>51649</v>
      </c>
      <c r="AQ1760" s="105">
        <f>_xll.qlCalendarAdvance(Calendar,AQ1759,AO1760,"f",,Trigger)</f>
        <v>51651</v>
      </c>
      <c r="AR1760" s="105">
        <f>_xll.qlInterestRateIndexMaturity(Currency&amp;"ibor"&amp;Tenor,AQ1760,Trigger)</f>
        <v>51680</v>
      </c>
      <c r="AS1760" s="257">
        <f>_xll.qlIndexFixing($AC$5,AP1760,TRUE,_xll.ohTrigger(Trigger,Trigger1M))</f>
        <v>1.3337258255113164E-2</v>
      </c>
      <c r="AT1760" s="257">
        <f>_xll.qlIndexFixing($AU$1,AP1760,TRUE,_xll.ohTrigger(Trigger,Trigger1M))</f>
        <v>1.3055441417145187E-2</v>
      </c>
    </row>
    <row r="1761" spans="41:46" ht="11.25" customHeight="1" x14ac:dyDescent="0.25">
      <c r="AO1761" s="106" t="s">
        <v>83</v>
      </c>
      <c r="AP1761" s="105">
        <f>_xll.qlInterestRateIndexFixingDate(Currency&amp;"ibor"&amp;Tenor,AQ1761,Trigger)</f>
        <v>51656</v>
      </c>
      <c r="AQ1761" s="105">
        <f>_xll.qlCalendarAdvance(Calendar,AQ1760,AO1761,"f",,Trigger)</f>
        <v>51658</v>
      </c>
      <c r="AR1761" s="105">
        <f>_xll.qlInterestRateIndexMaturity(Currency&amp;"ibor"&amp;Tenor,AQ1761,Trigger)</f>
        <v>51690</v>
      </c>
      <c r="AS1761" s="257">
        <f>_xll.qlIndexFixing($AC$5,AP1761,TRUE,_xll.ohTrigger(Trigger,Trigger1M))</f>
        <v>1.3331840431713426E-2</v>
      </c>
      <c r="AT1761" s="257">
        <f>_xll.qlIndexFixing($AU$1,AP1761,TRUE,_xll.ohTrigger(Trigger,Trigger1M))</f>
        <v>1.3058096776874528E-2</v>
      </c>
    </row>
    <row r="1762" spans="41:46" ht="11.25" customHeight="1" x14ac:dyDescent="0.25">
      <c r="AO1762" s="106" t="s">
        <v>83</v>
      </c>
      <c r="AP1762" s="105">
        <f>_xll.qlInterestRateIndexFixingDate(Currency&amp;"ibor"&amp;Tenor,AQ1762,Trigger)</f>
        <v>51663</v>
      </c>
      <c r="AQ1762" s="105">
        <f>_xll.qlCalendarAdvance(Calendar,AQ1761,AO1762,"f",,Trigger)</f>
        <v>51665</v>
      </c>
      <c r="AR1762" s="105">
        <f>_xll.qlInterestRateIndexMaturity(Currency&amp;"ibor"&amp;Tenor,AQ1762,Trigger)</f>
        <v>51697</v>
      </c>
      <c r="AS1762" s="257">
        <f>_xll.qlIndexFixing($AC$5,AP1762,TRUE,_xll.ohTrigger(Trigger,Trigger1M))</f>
        <v>1.3333782607578559E-2</v>
      </c>
      <c r="AT1762" s="257">
        <f>_xll.qlIndexFixing($AU$1,AP1762,TRUE,_xll.ohTrigger(Trigger,Trigger1M))</f>
        <v>1.3059701460340634E-2</v>
      </c>
    </row>
    <row r="1763" spans="41:46" ht="11.25" customHeight="1" x14ac:dyDescent="0.25">
      <c r="AO1763" s="106" t="s">
        <v>83</v>
      </c>
      <c r="AP1763" s="105">
        <f>_xll.qlInterestRateIndexFixingDate(Currency&amp;"ibor"&amp;Tenor,AQ1763,Trigger)</f>
        <v>51670</v>
      </c>
      <c r="AQ1763" s="105">
        <f>_xll.qlCalendarAdvance(Calendar,AQ1762,AO1763,"f",,Trigger)</f>
        <v>51672</v>
      </c>
      <c r="AR1763" s="105">
        <f>_xll.qlInterestRateIndexMaturity(Currency&amp;"ibor"&amp;Tenor,AQ1763,Trigger)</f>
        <v>51704</v>
      </c>
      <c r="AS1763" s="257">
        <f>_xll.qlIndexFixing($AC$5,AP1763,TRUE,_xll.ohTrigger(Trigger,Trigger1M))</f>
        <v>1.3335724783780922E-2</v>
      </c>
      <c r="AT1763" s="257">
        <f>_xll.qlIndexFixing($AU$1,AP1763,TRUE,_xll.ohTrigger(Trigger,Trigger1M))</f>
        <v>1.3061308800728921E-2</v>
      </c>
    </row>
    <row r="1764" spans="41:46" ht="11.25" customHeight="1" x14ac:dyDescent="0.25">
      <c r="AO1764" s="106" t="s">
        <v>83</v>
      </c>
      <c r="AP1764" s="105">
        <f>_xll.qlInterestRateIndexFixingDate(Currency&amp;"ibor"&amp;Tenor,AQ1764,Trigger)</f>
        <v>51677</v>
      </c>
      <c r="AQ1764" s="105">
        <f>_xll.qlCalendarAdvance(Calendar,AQ1763,AO1764,"f",,Trigger)</f>
        <v>51679</v>
      </c>
      <c r="AR1764" s="105">
        <f>_xll.qlInterestRateIndexMaturity(Currency&amp;"ibor"&amp;Tenor,AQ1764,Trigger)</f>
        <v>51711</v>
      </c>
      <c r="AS1764" s="257">
        <f>_xll.qlIndexFixing($AC$5,AP1764,TRUE,_xll.ohTrigger(Trigger,Trigger1M))</f>
        <v>1.333766696031552E-2</v>
      </c>
      <c r="AT1764" s="257">
        <f>_xll.qlIndexFixing($AU$1,AP1764,TRUE,_xll.ohTrigger(Trigger,Trigger1M))</f>
        <v>1.3062918808535995E-2</v>
      </c>
    </row>
    <row r="1765" spans="41:46" ht="11.25" customHeight="1" x14ac:dyDescent="0.25">
      <c r="AO1765" s="106" t="s">
        <v>83</v>
      </c>
      <c r="AP1765" s="105">
        <f>_xll.qlInterestRateIndexFixingDate(Currency&amp;"ibor"&amp;Tenor,AQ1765,Trigger)</f>
        <v>51684</v>
      </c>
      <c r="AQ1765" s="105">
        <f>_xll.qlCalendarAdvance(Calendar,AQ1764,AO1765,"f",,Trigger)</f>
        <v>51686</v>
      </c>
      <c r="AR1765" s="105">
        <f>_xll.qlInterestRateIndexMaturity(Currency&amp;"ibor"&amp;Tenor,AQ1765,Trigger)</f>
        <v>51718</v>
      </c>
      <c r="AS1765" s="257">
        <f>_xll.qlIndexFixing($AC$5,AP1765,TRUE,_xll.ohTrigger(Trigger,Trigger1M))</f>
        <v>1.3339609137187347E-2</v>
      </c>
      <c r="AT1765" s="257">
        <f>_xll.qlIndexFixing($AU$1,AP1765,TRUE,_xll.ohTrigger(Trigger,Trigger1M))</f>
        <v>1.3064531494263454E-2</v>
      </c>
    </row>
    <row r="1766" spans="41:46" ht="11.25" customHeight="1" x14ac:dyDescent="0.25">
      <c r="AO1766" s="106" t="s">
        <v>83</v>
      </c>
      <c r="AP1766" s="105">
        <f>_xll.qlInterestRateIndexFixingDate(Currency&amp;"ibor"&amp;Tenor,AQ1766,Trigger)</f>
        <v>51691</v>
      </c>
      <c r="AQ1766" s="105">
        <f>_xll.qlCalendarAdvance(Calendar,AQ1765,AO1766,"f",,Trigger)</f>
        <v>51693</v>
      </c>
      <c r="AR1766" s="105">
        <f>_xll.qlInterestRateIndexMaturity(Currency&amp;"ibor"&amp;Tenor,AQ1766,Trigger)</f>
        <v>51725</v>
      </c>
      <c r="AS1766" s="257">
        <f>_xll.qlIndexFixing($AC$5,AP1766,TRUE,_xll.ohTrigger(Trigger,Trigger1M))</f>
        <v>1.3341551314391409E-2</v>
      </c>
      <c r="AT1766" s="257">
        <f>_xll.qlIndexFixing($AU$1,AP1766,TRUE,_xll.ohTrigger(Trigger,Trigger1M))</f>
        <v>1.3066146868415396E-2</v>
      </c>
    </row>
    <row r="1767" spans="41:46" ht="11.25" customHeight="1" x14ac:dyDescent="0.25">
      <c r="AO1767" s="106" t="s">
        <v>83</v>
      </c>
      <c r="AP1767" s="105">
        <f>_xll.qlInterestRateIndexFixingDate(Currency&amp;"ibor"&amp;Tenor,AQ1767,Trigger)</f>
        <v>51698</v>
      </c>
      <c r="AQ1767" s="105">
        <f>_xll.qlCalendarAdvance(Calendar,AQ1766,AO1767,"f",,Trigger)</f>
        <v>51700</v>
      </c>
      <c r="AR1767" s="105">
        <f>_xll.qlInterestRateIndexMaturity(Currency&amp;"ibor"&amp;Tenor,AQ1767,Trigger)</f>
        <v>51732</v>
      </c>
      <c r="AS1767" s="257">
        <f>_xll.qlIndexFixing($AC$5,AP1767,TRUE,_xll.ohTrigger(Trigger,Trigger1M))</f>
        <v>1.3343493491932701E-2</v>
      </c>
      <c r="AT1767" s="257">
        <f>_xll.qlIndexFixing($AU$1,AP1767,TRUE,_xll.ohTrigger(Trigger,Trigger1M))</f>
        <v>1.306776494149342E-2</v>
      </c>
    </row>
    <row r="1768" spans="41:46" ht="11.25" customHeight="1" x14ac:dyDescent="0.25">
      <c r="AO1768" s="106" t="s">
        <v>83</v>
      </c>
      <c r="AP1768" s="105">
        <f>_xll.qlInterestRateIndexFixingDate(Currency&amp;"ibor"&amp;Tenor,AQ1768,Trigger)</f>
        <v>51705</v>
      </c>
      <c r="AQ1768" s="105">
        <f>_xll.qlCalendarAdvance(Calendar,AQ1767,AO1768,"f",,Trigger)</f>
        <v>51707</v>
      </c>
      <c r="AR1768" s="105">
        <f>_xll.qlInterestRateIndexMaturity(Currency&amp;"ibor"&amp;Tenor,AQ1768,Trigger)</f>
        <v>51739</v>
      </c>
      <c r="AS1768" s="257">
        <f>_xll.qlIndexFixing($AC$5,AP1768,TRUE,_xll.ohTrigger(Trigger,Trigger1M))</f>
        <v>1.3345435669806227E-2</v>
      </c>
      <c r="AT1768" s="257">
        <f>_xll.qlIndexFixing($AU$1,AP1768,TRUE,_xll.ohTrigger(Trigger,Trigger1M))</f>
        <v>1.3069385723994131E-2</v>
      </c>
    </row>
    <row r="1769" spans="41:46" ht="11.25" customHeight="1" x14ac:dyDescent="0.25">
      <c r="AO1769" s="106" t="s">
        <v>83</v>
      </c>
      <c r="AP1769" s="105">
        <f>_xll.qlInterestRateIndexFixingDate(Currency&amp;"ibor"&amp;Tenor,AQ1769,Trigger)</f>
        <v>51712</v>
      </c>
      <c r="AQ1769" s="105">
        <f>_xll.qlCalendarAdvance(Calendar,AQ1768,AO1769,"f",,Trigger)</f>
        <v>51714</v>
      </c>
      <c r="AR1769" s="105">
        <f>_xll.qlInterestRateIndexMaturity(Currency&amp;"ibor"&amp;Tenor,AQ1769,Trigger)</f>
        <v>51746</v>
      </c>
      <c r="AS1769" s="257">
        <f>_xll.qlIndexFixing($AC$5,AP1769,TRUE,_xll.ohTrigger(Trigger,Trigger1M))</f>
        <v>1.3347377848016984E-2</v>
      </c>
      <c r="AT1769" s="257">
        <f>_xll.qlIndexFixing($AU$1,AP1769,TRUE,_xll.ohTrigger(Trigger,Trigger1M))</f>
        <v>1.3071009226421626E-2</v>
      </c>
    </row>
    <row r="1770" spans="41:46" ht="11.25" customHeight="1" x14ac:dyDescent="0.25">
      <c r="AO1770" s="106" t="s">
        <v>83</v>
      </c>
      <c r="AP1770" s="105">
        <f>_xll.qlInterestRateIndexFixingDate(Currency&amp;"ibor"&amp;Tenor,AQ1770,Trigger)</f>
        <v>51719</v>
      </c>
      <c r="AQ1770" s="105">
        <f>_xll.qlCalendarAdvance(Calendar,AQ1769,AO1770,"f",,Trigger)</f>
        <v>51721</v>
      </c>
      <c r="AR1770" s="105">
        <f>_xll.qlInterestRateIndexMaturity(Currency&amp;"ibor"&amp;Tenor,AQ1770,Trigger)</f>
        <v>51753</v>
      </c>
      <c r="AS1770" s="257">
        <f>_xll.qlIndexFixing($AC$5,AP1770,TRUE,_xll.ohTrigger(Trigger,Trigger1M))</f>
        <v>1.3349320026562472E-2</v>
      </c>
      <c r="AT1770" s="257">
        <f>_xll.qlIndexFixing($AU$1,AP1770,TRUE,_xll.ohTrigger(Trigger,Trigger1M))</f>
        <v>1.3072635459277504E-2</v>
      </c>
    </row>
    <row r="1771" spans="41:46" ht="11.25" customHeight="1" x14ac:dyDescent="0.25">
      <c r="AO1771" s="106" t="s">
        <v>83</v>
      </c>
      <c r="AP1771" s="105">
        <f>_xll.qlInterestRateIndexFixingDate(Currency&amp;"ibor"&amp;Tenor,AQ1771,Trigger)</f>
        <v>51726</v>
      </c>
      <c r="AQ1771" s="105">
        <f>_xll.qlCalendarAdvance(Calendar,AQ1770,AO1771,"f",,Trigger)</f>
        <v>51728</v>
      </c>
      <c r="AR1771" s="105">
        <f>_xll.qlInterestRateIndexMaturity(Currency&amp;"ibor"&amp;Tenor,AQ1771,Trigger)</f>
        <v>51760</v>
      </c>
      <c r="AS1771" s="257">
        <f>_xll.qlIndexFixing($AC$5,AP1771,TRUE,_xll.ohTrigger(Trigger,Trigger1M))</f>
        <v>1.3351262205442693E-2</v>
      </c>
      <c r="AT1771" s="257">
        <f>_xll.qlIndexFixing($AU$1,AP1771,TRUE,_xll.ohTrigger(Trigger,Trigger1M))</f>
        <v>1.3074264433060867E-2</v>
      </c>
    </row>
    <row r="1772" spans="41:46" ht="11.25" customHeight="1" x14ac:dyDescent="0.25">
      <c r="AO1772" s="106" t="s">
        <v>83</v>
      </c>
      <c r="AP1772" s="105">
        <f>_xll.qlInterestRateIndexFixingDate(Currency&amp;"ibor"&amp;Tenor,AQ1772,Trigger)</f>
        <v>51733</v>
      </c>
      <c r="AQ1772" s="105">
        <f>_xll.qlCalendarAdvance(Calendar,AQ1771,AO1772,"f",,Trigger)</f>
        <v>51735</v>
      </c>
      <c r="AR1772" s="105">
        <f>_xll.qlInterestRateIndexMaturity(Currency&amp;"ibor"&amp;Tenor,AQ1772,Trigger)</f>
        <v>51767</v>
      </c>
      <c r="AS1772" s="257">
        <f>_xll.qlIndexFixing($AC$5,AP1772,TRUE,_xll.ohTrigger(Trigger,Trigger1M))</f>
        <v>1.3353204384660144E-2</v>
      </c>
      <c r="AT1772" s="257">
        <f>_xll.qlIndexFixing($AU$1,AP1772,TRUE,_xll.ohTrigger(Trigger,Trigger1M))</f>
        <v>1.3075896158270817E-2</v>
      </c>
    </row>
    <row r="1773" spans="41:46" ht="11.25" customHeight="1" x14ac:dyDescent="0.25">
      <c r="AO1773" s="106" t="s">
        <v>83</v>
      </c>
      <c r="AP1773" s="105">
        <f>_xll.qlInterestRateIndexFixingDate(Currency&amp;"ibor"&amp;Tenor,AQ1773,Trigger)</f>
        <v>51740</v>
      </c>
      <c r="AQ1773" s="105">
        <f>_xll.qlCalendarAdvance(Calendar,AQ1772,AO1773,"f",,Trigger)</f>
        <v>51742</v>
      </c>
      <c r="AR1773" s="105">
        <f>_xll.qlInterestRateIndexMaturity(Currency&amp;"ibor"&amp;Tenor,AQ1773,Trigger)</f>
        <v>51774</v>
      </c>
      <c r="AS1773" s="257">
        <f>_xll.qlIndexFixing($AC$5,AP1773,TRUE,_xll.ohTrigger(Trigger,Trigger1M))</f>
        <v>1.3355146564207332E-2</v>
      </c>
      <c r="AT1773" s="257">
        <f>_xll.qlIndexFixing($AU$1,AP1773,TRUE,_xll.ohTrigger(Trigger,Trigger1M))</f>
        <v>1.307753064541145E-2</v>
      </c>
    </row>
    <row r="1774" spans="41:46" ht="11.25" customHeight="1" x14ac:dyDescent="0.25">
      <c r="AO1774" s="106" t="s">
        <v>83</v>
      </c>
      <c r="AP1774" s="105">
        <f>_xll.qlInterestRateIndexFixingDate(Currency&amp;"ibor"&amp;Tenor,AQ1774,Trigger)</f>
        <v>51747</v>
      </c>
      <c r="AQ1774" s="105">
        <f>_xll.qlCalendarAdvance(Calendar,AQ1773,AO1774,"f",,Trigger)</f>
        <v>51749</v>
      </c>
      <c r="AR1774" s="105">
        <f>_xll.qlInterestRateIndexMaturity(Currency&amp;"ibor"&amp;Tenor,AQ1774,Trigger)</f>
        <v>51781</v>
      </c>
      <c r="AS1774" s="257">
        <f>_xll.qlIndexFixing($AC$5,AP1774,TRUE,_xll.ohTrigger(Trigger,Trigger1M))</f>
        <v>1.335708874409175E-2</v>
      </c>
      <c r="AT1774" s="257">
        <f>_xll.qlIndexFixing($AU$1,AP1774,TRUE,_xll.ohTrigger(Trigger,Trigger1M))</f>
        <v>1.3079167904986866E-2</v>
      </c>
    </row>
    <row r="1775" spans="41:46" ht="11.25" customHeight="1" x14ac:dyDescent="0.25">
      <c r="AO1775" s="106" t="s">
        <v>83</v>
      </c>
      <c r="AP1775" s="105">
        <f>_xll.qlInterestRateIndexFixingDate(Currency&amp;"ibor"&amp;Tenor,AQ1775,Trigger)</f>
        <v>51754</v>
      </c>
      <c r="AQ1775" s="105">
        <f>_xll.qlCalendarAdvance(Calendar,AQ1774,AO1775,"f",,Trigger)</f>
        <v>51756</v>
      </c>
      <c r="AR1775" s="105">
        <f>_xll.qlInterestRateIndexMaturity(Currency&amp;"ibor"&amp;Tenor,AQ1775,Trigger)</f>
        <v>51788</v>
      </c>
      <c r="AS1775" s="257">
        <f>_xll.qlIndexFixing($AC$5,AP1775,TRUE,_xll.ohTrigger(Trigger,Trigger1M))</f>
        <v>1.33590309243109E-2</v>
      </c>
      <c r="AT1775" s="257">
        <f>_xll.qlIndexFixing($AU$1,AP1775,TRUE,_xll.ohTrigger(Trigger,Trigger1M))</f>
        <v>1.3080807947488671E-2</v>
      </c>
    </row>
    <row r="1776" spans="41:46" ht="11.25" customHeight="1" x14ac:dyDescent="0.25">
      <c r="AO1776" s="106" t="s">
        <v>83</v>
      </c>
      <c r="AP1776" s="105">
        <f>_xll.qlInterestRateIndexFixingDate(Currency&amp;"ibor"&amp;Tenor,AQ1776,Trigger)</f>
        <v>51761</v>
      </c>
      <c r="AQ1776" s="105">
        <f>_xll.qlCalendarAdvance(Calendar,AQ1775,AO1776,"f",,Trigger)</f>
        <v>51763</v>
      </c>
      <c r="AR1776" s="105">
        <f>_xll.qlInterestRateIndexMaturity(Currency&amp;"ibor"&amp;Tenor,AQ1776,Trigger)</f>
        <v>51795</v>
      </c>
      <c r="AS1776" s="257">
        <f>_xll.qlIndexFixing($AC$5,AP1776,TRUE,_xll.ohTrigger(Trigger,Trigger1M))</f>
        <v>1.336097310486728E-2</v>
      </c>
      <c r="AT1776" s="257">
        <f>_xll.qlIndexFixing($AU$1,AP1776,TRUE,_xll.ohTrigger(Trigger,Trigger1M))</f>
        <v>1.3082450783428456E-2</v>
      </c>
    </row>
    <row r="1777" spans="41:46" ht="11.25" customHeight="1" x14ac:dyDescent="0.25">
      <c r="AO1777" s="106" t="s">
        <v>83</v>
      </c>
      <c r="AP1777" s="105">
        <f>_xll.qlInterestRateIndexFixingDate(Currency&amp;"ibor"&amp;Tenor,AQ1777,Trigger)</f>
        <v>51768</v>
      </c>
      <c r="AQ1777" s="105">
        <f>_xll.qlCalendarAdvance(Calendar,AQ1776,AO1777,"f",,Trigger)</f>
        <v>51770</v>
      </c>
      <c r="AR1777" s="105">
        <f>_xll.qlInterestRateIndexMaturity(Currency&amp;"ibor"&amp;Tenor,AQ1777,Trigger)</f>
        <v>51802</v>
      </c>
      <c r="AS1777" s="257">
        <f>_xll.qlIndexFixing($AC$5,AP1777,TRUE,_xll.ohTrigger(Trigger,Trigger1M))</f>
        <v>1.3362915285753396E-2</v>
      </c>
      <c r="AT1777" s="257">
        <f>_xll.qlIndexFixing($AU$1,AP1777,TRUE,_xll.ohTrigger(Trigger,Trigger1M))</f>
        <v>1.3084096423300329E-2</v>
      </c>
    </row>
    <row r="1778" spans="41:46" ht="11.25" customHeight="1" x14ac:dyDescent="0.25">
      <c r="AO1778" s="106" t="s">
        <v>83</v>
      </c>
      <c r="AP1778" s="105">
        <f>_xll.qlInterestRateIndexFixingDate(Currency&amp;"ibor"&amp;Tenor,AQ1778,Trigger)</f>
        <v>51775</v>
      </c>
      <c r="AQ1778" s="105">
        <f>_xll.qlCalendarAdvance(Calendar,AQ1777,AO1778,"f",,Trigger)</f>
        <v>51777</v>
      </c>
      <c r="AR1778" s="105">
        <f>_xll.qlInterestRateIndexMaturity(Currency&amp;"ibor"&amp;Tenor,AQ1778,Trigger)</f>
        <v>51809</v>
      </c>
      <c r="AS1778" s="257">
        <f>_xll.qlIndexFixing($AC$5,AP1778,TRUE,_xll.ohTrigger(Trigger,Trigger1M))</f>
        <v>1.3364857466979241E-2</v>
      </c>
      <c r="AT1778" s="257">
        <f>_xll.qlIndexFixing($AU$1,AP1778,TRUE,_xll.ohTrigger(Trigger,Trigger1M))</f>
        <v>1.3085744877608385E-2</v>
      </c>
    </row>
    <row r="1779" spans="41:46" ht="11.25" customHeight="1" x14ac:dyDescent="0.25">
      <c r="AO1779" s="106" t="s">
        <v>83</v>
      </c>
      <c r="AP1779" s="105">
        <f>_xll.qlInterestRateIndexFixingDate(Currency&amp;"ibor"&amp;Tenor,AQ1779,Trigger)</f>
        <v>51782</v>
      </c>
      <c r="AQ1779" s="105">
        <f>_xll.qlCalendarAdvance(Calendar,AQ1778,AO1779,"f",,Trigger)</f>
        <v>51784</v>
      </c>
      <c r="AR1779" s="105">
        <f>_xll.qlInterestRateIndexMaturity(Currency&amp;"ibor"&amp;Tenor,AQ1779,Trigger)</f>
        <v>51816</v>
      </c>
      <c r="AS1779" s="257">
        <f>_xll.qlIndexFixing($AC$5,AP1779,TRUE,_xll.ohTrigger(Trigger,Trigger1M))</f>
        <v>1.3366799648539818E-2</v>
      </c>
      <c r="AT1779" s="257">
        <f>_xll.qlIndexFixing($AU$1,AP1779,TRUE,_xll.ohTrigger(Trigger,Trigger1M))</f>
        <v>1.3087396156854225E-2</v>
      </c>
    </row>
    <row r="1780" spans="41:46" ht="11.25" customHeight="1" x14ac:dyDescent="0.25">
      <c r="AO1780" s="106" t="s">
        <v>83</v>
      </c>
      <c r="AP1780" s="105">
        <f>_xll.qlInterestRateIndexFixingDate(Currency&amp;"ibor"&amp;Tenor,AQ1780,Trigger)</f>
        <v>51789</v>
      </c>
      <c r="AQ1780" s="105">
        <f>_xll.qlCalendarAdvance(Calendar,AQ1779,AO1780,"f",,Trigger)</f>
        <v>51791</v>
      </c>
      <c r="AR1780" s="105">
        <f>_xll.qlInterestRateIndexMaturity(Currency&amp;"ibor"&amp;Tenor,AQ1780,Trigger)</f>
        <v>51823</v>
      </c>
      <c r="AS1780" s="257">
        <f>_xll.qlIndexFixing($AC$5,AP1780,TRUE,_xll.ohTrigger(Trigger,Trigger1M))</f>
        <v>1.3368741830435127E-2</v>
      </c>
      <c r="AT1780" s="257">
        <f>_xll.qlIndexFixing($AU$1,AP1780,TRUE,_xll.ohTrigger(Trigger,Trigger1M))</f>
        <v>1.3089050271536951E-2</v>
      </c>
    </row>
    <row r="1781" spans="41:46" ht="11.25" customHeight="1" x14ac:dyDescent="0.25">
      <c r="AO1781" s="106" t="s">
        <v>83</v>
      </c>
      <c r="AP1781" s="105">
        <f>_xll.qlInterestRateIndexFixingDate(Currency&amp;"ibor"&amp;Tenor,AQ1781,Trigger)</f>
        <v>51796</v>
      </c>
      <c r="AQ1781" s="105">
        <f>_xll.qlCalendarAdvance(Calendar,AQ1780,AO1781,"f",,Trigger)</f>
        <v>51798</v>
      </c>
      <c r="AR1781" s="105">
        <f>_xll.qlInterestRateIndexMaturity(Currency&amp;"ibor"&amp;Tenor,AQ1781,Trigger)</f>
        <v>51830</v>
      </c>
      <c r="AS1781" s="257">
        <f>_xll.qlIndexFixing($AC$5,AP1781,TRUE,_xll.ohTrigger(Trigger,Trigger1M))</f>
        <v>1.337068401266267E-2</v>
      </c>
      <c r="AT1781" s="257">
        <f>_xll.qlIndexFixing($AU$1,AP1781,TRUE,_xll.ohTrigger(Trigger,Trigger1M))</f>
        <v>1.3090707232155663E-2</v>
      </c>
    </row>
    <row r="1782" spans="41:46" ht="11.25" customHeight="1" x14ac:dyDescent="0.25">
      <c r="AO1782" s="106" t="s">
        <v>83</v>
      </c>
      <c r="AP1782" s="105">
        <f>_xll.qlInterestRateIndexFixingDate(Currency&amp;"ibor"&amp;Tenor,AQ1782,Trigger)</f>
        <v>51803</v>
      </c>
      <c r="AQ1782" s="105">
        <f>_xll.qlCalendarAdvance(Calendar,AQ1781,AO1782,"f",,Trigger)</f>
        <v>51805</v>
      </c>
      <c r="AR1782" s="105">
        <f>_xll.qlInterestRateIndexMaturity(Currency&amp;"ibor"&amp;Tenor,AQ1782,Trigger)</f>
        <v>51834</v>
      </c>
      <c r="AS1782" s="257">
        <f>_xll.qlIndexFixing($AC$5,AP1782,TRUE,_xll.ohTrigger(Trigger,Trigger1M))</f>
        <v>1.3371465269230987E-2</v>
      </c>
      <c r="AT1782" s="257">
        <f>_xll.qlIndexFixing($AU$1,AP1782,TRUE,_xll.ohTrigger(Trigger,Trigger1M))</f>
        <v>1.3091296820453673E-2</v>
      </c>
    </row>
    <row r="1783" spans="41:46" ht="11.25" customHeight="1" x14ac:dyDescent="0.25">
      <c r="AO1783" s="106" t="s">
        <v>83</v>
      </c>
      <c r="AP1783" s="105">
        <f>_xll.qlInterestRateIndexFixingDate(Currency&amp;"ibor"&amp;Tenor,AQ1783,Trigger)</f>
        <v>51810</v>
      </c>
      <c r="AQ1783" s="105">
        <f>_xll.qlCalendarAdvance(Calendar,AQ1782,AO1783,"f",,Trigger)</f>
        <v>51812</v>
      </c>
      <c r="AR1783" s="105">
        <f>_xll.qlInterestRateIndexMaturity(Currency&amp;"ibor"&amp;Tenor,AQ1783,Trigger)</f>
        <v>51844</v>
      </c>
      <c r="AS1783" s="257">
        <f>_xll.qlIndexFixing($AC$5,AP1783,TRUE,_xll.ohTrigger(Trigger,Trigger1M))</f>
        <v>1.337456837812695E-2</v>
      </c>
      <c r="AT1783" s="257">
        <f>_xll.qlIndexFixing($AU$1,AP1783,TRUE,_xll.ohTrigger(Trigger,Trigger1M))</f>
        <v>1.3094029733219936E-2</v>
      </c>
    </row>
    <row r="1784" spans="41:46" ht="11.25" customHeight="1" x14ac:dyDescent="0.25">
      <c r="AO1784" s="106" t="s">
        <v>83</v>
      </c>
      <c r="AP1784" s="105">
        <f>_xll.qlInterestRateIndexFixingDate(Currency&amp;"ibor"&amp;Tenor,AQ1784,Trigger)</f>
        <v>51817</v>
      </c>
      <c r="AQ1784" s="105">
        <f>_xll.qlCalendarAdvance(Calendar,AQ1783,AO1784,"f",,Trigger)</f>
        <v>51819</v>
      </c>
      <c r="AR1784" s="105">
        <f>_xll.qlInterestRateIndexMaturity(Currency&amp;"ibor"&amp;Tenor,AQ1784,Trigger)</f>
        <v>51851</v>
      </c>
      <c r="AS1784" s="257">
        <f>_xll.qlIndexFixing($AC$5,AP1784,TRUE,_xll.ohTrigger(Trigger,Trigger1M))</f>
        <v>1.3376510561356192E-2</v>
      </c>
      <c r="AT1784" s="257">
        <f>_xll.qlIndexFixing($AU$1,AP1784,TRUE,_xll.ohTrigger(Trigger,Trigger1M))</f>
        <v>1.3095695294663701E-2</v>
      </c>
    </row>
    <row r="1785" spans="41:46" ht="11.25" customHeight="1" x14ac:dyDescent="0.25">
      <c r="AO1785" s="106" t="s">
        <v>83</v>
      </c>
      <c r="AP1785" s="105">
        <f>_xll.qlInterestRateIndexFixingDate(Currency&amp;"ibor"&amp;Tenor,AQ1785,Trigger)</f>
        <v>51824</v>
      </c>
      <c r="AQ1785" s="105">
        <f>_xll.qlCalendarAdvance(Calendar,AQ1784,AO1785,"f",,Trigger)</f>
        <v>51826</v>
      </c>
      <c r="AR1785" s="105">
        <f>_xll.qlInterestRateIndexMaturity(Currency&amp;"ibor"&amp;Tenor,AQ1785,Trigger)</f>
        <v>51858</v>
      </c>
      <c r="AS1785" s="257">
        <f>_xll.qlIndexFixing($AC$5,AP1785,TRUE,_xll.ohTrigger(Trigger,Trigger1M))</f>
        <v>1.3378452744925162E-2</v>
      </c>
      <c r="AT1785" s="257">
        <f>_xll.qlIndexFixing($AU$1,AP1785,TRUE,_xll.ohTrigger(Trigger,Trigger1M))</f>
        <v>1.309736374404985E-2</v>
      </c>
    </row>
    <row r="1786" spans="41:46" ht="11.25" customHeight="1" x14ac:dyDescent="0.25">
      <c r="AO1786" s="106" t="s">
        <v>83</v>
      </c>
      <c r="AP1786" s="105">
        <f>_xll.qlInterestRateIndexFixingDate(Currency&amp;"ibor"&amp;Tenor,AQ1786,Trigger)</f>
        <v>51831</v>
      </c>
      <c r="AQ1786" s="105">
        <f>_xll.qlCalendarAdvance(Calendar,AQ1785,AO1786,"f",,Trigger)</f>
        <v>51833</v>
      </c>
      <c r="AR1786" s="105">
        <f>_xll.qlInterestRateIndexMaturity(Currency&amp;"ibor"&amp;Tenor,AQ1786,Trigger)</f>
        <v>51865</v>
      </c>
      <c r="AS1786" s="257">
        <f>_xll.qlIndexFixing($AC$5,AP1786,TRUE,_xll.ohTrigger(Trigger,Trigger1M))</f>
        <v>1.3380394928831363E-2</v>
      </c>
      <c r="AT1786" s="257">
        <f>_xll.qlIndexFixing($AU$1,AP1786,TRUE,_xll.ohTrigger(Trigger,Trigger1M))</f>
        <v>1.3099035091879985E-2</v>
      </c>
    </row>
    <row r="1787" spans="41:46" ht="11.25" customHeight="1" x14ac:dyDescent="0.25">
      <c r="AO1787" s="106" t="s">
        <v>83</v>
      </c>
      <c r="AP1787" s="105">
        <f>_xll.qlInterestRateIndexFixingDate(Currency&amp;"ibor"&amp;Tenor,AQ1787,Trigger)</f>
        <v>51838</v>
      </c>
      <c r="AQ1787" s="105">
        <f>_xll.qlCalendarAdvance(Calendar,AQ1786,AO1787,"f",,Trigger)</f>
        <v>51840</v>
      </c>
      <c r="AR1787" s="105">
        <f>_xll.qlInterestRateIndexMaturity(Currency&amp;"ibor"&amp;Tenor,AQ1787,Trigger)</f>
        <v>51872</v>
      </c>
      <c r="AS1787" s="257">
        <f>_xll.qlIndexFixing($AC$5,AP1787,TRUE,_xll.ohTrigger(Trigger,Trigger1M))</f>
        <v>1.3382337113069798E-2</v>
      </c>
      <c r="AT1787" s="257">
        <f>_xll.qlIndexFixing($AU$1,AP1787,TRUE,_xll.ohTrigger(Trigger,Trigger1M))</f>
        <v>1.3100709348658202E-2</v>
      </c>
    </row>
    <row r="1788" spans="41:46" ht="11.25" customHeight="1" x14ac:dyDescent="0.25">
      <c r="AO1788" s="106" t="s">
        <v>83</v>
      </c>
      <c r="AP1788" s="105">
        <f>_xll.qlInterestRateIndexFixingDate(Currency&amp;"ibor"&amp;Tenor,AQ1788,Trigger)</f>
        <v>51845</v>
      </c>
      <c r="AQ1788" s="105">
        <f>_xll.qlCalendarAdvance(Calendar,AQ1787,AO1788,"f",,Trigger)</f>
        <v>51847</v>
      </c>
      <c r="AR1788" s="105">
        <f>_xll.qlInterestRateIndexMaturity(Currency&amp;"ibor"&amp;Tenor,AQ1788,Trigger)</f>
        <v>51879</v>
      </c>
      <c r="AS1788" s="257">
        <f>_xll.qlIndexFixing($AC$5,AP1788,TRUE,_xll.ohTrigger(Trigger,Trigger1M))</f>
        <v>1.3384279297642965E-2</v>
      </c>
      <c r="AT1788" s="257">
        <f>_xll.qlIndexFixing($AU$1,AP1788,TRUE,_xll.ohTrigger(Trigger,Trigger1M))</f>
        <v>1.3102386524881104E-2</v>
      </c>
    </row>
    <row r="1789" spans="41:46" ht="11.25" customHeight="1" x14ac:dyDescent="0.25">
      <c r="AO1789" s="106" t="s">
        <v>83</v>
      </c>
      <c r="AP1789" s="105">
        <f>_xll.qlInterestRateIndexFixingDate(Currency&amp;"ibor"&amp;Tenor,AQ1789,Trigger)</f>
        <v>51852</v>
      </c>
      <c r="AQ1789" s="105">
        <f>_xll.qlCalendarAdvance(Calendar,AQ1788,AO1789,"f",,Trigger)</f>
        <v>51854</v>
      </c>
      <c r="AR1789" s="105">
        <f>_xll.qlInterestRateIndexMaturity(Currency&amp;"ibor"&amp;Tenor,AQ1789,Trigger)</f>
        <v>51886</v>
      </c>
      <c r="AS1789" s="257">
        <f>_xll.qlIndexFixing($AC$5,AP1789,TRUE,_xll.ohTrigger(Trigger,Trigger1M))</f>
        <v>1.3386221482550864E-2</v>
      </c>
      <c r="AT1789" s="257">
        <f>_xll.qlIndexFixing($AU$1,AP1789,TRUE,_xll.ohTrigger(Trigger,Trigger1M))</f>
        <v>1.3104066631050293E-2</v>
      </c>
    </row>
    <row r="1790" spans="41:46" ht="11.25" customHeight="1" x14ac:dyDescent="0.25">
      <c r="AO1790" s="106" t="s">
        <v>83</v>
      </c>
      <c r="AP1790" s="105">
        <f>_xll.qlInterestRateIndexFixingDate(Currency&amp;"ibor"&amp;Tenor,AQ1790,Trigger)</f>
        <v>51858</v>
      </c>
      <c r="AQ1790" s="105">
        <f>_xll.qlCalendarAdvance(Calendar,AQ1789,AO1790,"f",,Trigger)</f>
        <v>51862</v>
      </c>
      <c r="AR1790" s="105">
        <f>_xll.qlInterestRateIndexMaturity(Currency&amp;"ibor"&amp;Tenor,AQ1790,Trigger)</f>
        <v>51893</v>
      </c>
      <c r="AS1790" s="257">
        <f>_xll.qlIndexFixing($AC$5,AP1790,TRUE,_xll.ohTrigger(Trigger,Trigger1M))</f>
        <v>1.3388053543435476E-2</v>
      </c>
      <c r="AT1790" s="257">
        <f>_xll.qlIndexFixing($AU$1,AP1790,TRUE,_xll.ohTrigger(Trigger,Trigger1M))</f>
        <v>1.3105631384576157E-2</v>
      </c>
    </row>
    <row r="1791" spans="41:46" ht="11.25" customHeight="1" x14ac:dyDescent="0.25">
      <c r="AO1791" s="106" t="s">
        <v>83</v>
      </c>
      <c r="AP1791" s="105">
        <f>_xll.qlInterestRateIndexFixingDate(Currency&amp;"ibor"&amp;Tenor,AQ1791,Trigger)</f>
        <v>51866</v>
      </c>
      <c r="AQ1791" s="105">
        <f>_xll.qlCalendarAdvance(Calendar,AQ1790,AO1791,"f",,Trigger)</f>
        <v>51869</v>
      </c>
      <c r="AR1791" s="105">
        <f>_xll.qlInterestRateIndexMaturity(Currency&amp;"ibor"&amp;Tenor,AQ1791,Trigger)</f>
        <v>51900</v>
      </c>
      <c r="AS1791" s="257">
        <f>_xll.qlIndexFixing($AC$5,AP1791,TRUE,_xll.ohTrigger(Trigger,Trigger1M))</f>
        <v>1.338999565685008E-2</v>
      </c>
      <c r="AT1791" s="257">
        <f>_xll.qlIndexFixing($AU$1,AP1791,TRUE,_xll.ohTrigger(Trigger,Trigger1M))</f>
        <v>1.3107317531413795E-2</v>
      </c>
    </row>
    <row r="1792" spans="41:46" ht="11.25" customHeight="1" x14ac:dyDescent="0.25">
      <c r="AO1792" s="106" t="s">
        <v>83</v>
      </c>
      <c r="AP1792" s="105">
        <f>_xll.qlInterestRateIndexFixingDate(Currency&amp;"ibor"&amp;Tenor,AQ1792,Trigger)</f>
        <v>51874</v>
      </c>
      <c r="AQ1792" s="105">
        <f>_xll.qlCalendarAdvance(Calendar,AQ1791,AO1792,"f",,Trigger)</f>
        <v>51876</v>
      </c>
      <c r="AR1792" s="105">
        <f>_xll.qlInterestRateIndexMaturity(Currency&amp;"ibor"&amp;Tenor,AQ1792,Trigger)</f>
        <v>51907</v>
      </c>
      <c r="AS1792" s="257">
        <f>_xll.qlIndexFixing($AC$5,AP1792,TRUE,_xll.ohTrigger(Trigger,Trigger1M))</f>
        <v>1.3391937770584429E-2</v>
      </c>
      <c r="AT1792" s="257">
        <f>_xll.qlIndexFixing($AU$1,AP1792,TRUE,_xll.ohTrigger(Trigger,Trigger1M))</f>
        <v>1.3109006640338781E-2</v>
      </c>
    </row>
    <row r="1793" spans="41:46" ht="11.25" customHeight="1" x14ac:dyDescent="0.25">
      <c r="AO1793" s="106" t="s">
        <v>83</v>
      </c>
      <c r="AP1793" s="105">
        <f>_xll.qlInterestRateIndexFixingDate(Currency&amp;"ibor"&amp;Tenor,AQ1793,Trigger)</f>
        <v>51881</v>
      </c>
      <c r="AQ1793" s="105">
        <f>_xll.qlCalendarAdvance(Calendar,AQ1792,AO1793,"f",,Trigger)</f>
        <v>51883</v>
      </c>
      <c r="AR1793" s="105">
        <f>_xll.qlInterestRateIndexMaturity(Currency&amp;"ibor"&amp;Tenor,AQ1793,Trigger)</f>
        <v>51914</v>
      </c>
      <c r="AS1793" s="257">
        <f>_xll.qlIndexFixing($AC$5,AP1793,TRUE,_xll.ohTrigger(Trigger,Trigger1M))</f>
        <v>1.3393879884646256E-2</v>
      </c>
      <c r="AT1793" s="257">
        <f>_xll.qlIndexFixing($AU$1,AP1793,TRUE,_xll.ohTrigger(Trigger,Trigger1M))</f>
        <v>1.3110698721848529E-2</v>
      </c>
    </row>
    <row r="1794" spans="41:46" ht="11.25" customHeight="1" x14ac:dyDescent="0.25">
      <c r="AO1794" s="106" t="s">
        <v>83</v>
      </c>
      <c r="AP1794" s="105">
        <f>_xll.qlInterestRateIndexFixingDate(Currency&amp;"ibor"&amp;Tenor,AQ1794,Trigger)</f>
        <v>51888</v>
      </c>
      <c r="AQ1794" s="105">
        <f>_xll.qlCalendarAdvance(Calendar,AQ1793,AO1794,"f",,Trigger)</f>
        <v>51890</v>
      </c>
      <c r="AR1794" s="105">
        <f>_xll.qlInterestRateIndexMaturity(Currency&amp;"ibor"&amp;Tenor,AQ1794,Trigger)</f>
        <v>51921</v>
      </c>
      <c r="AS1794" s="257">
        <f>_xll.qlIndexFixing($AC$5,AP1794,TRUE,_xll.ohTrigger(Trigger,Trigger1M))</f>
        <v>1.3395821999030407E-2</v>
      </c>
      <c r="AT1794" s="257">
        <f>_xll.qlIndexFixing($AU$1,AP1794,TRUE,_xll.ohTrigger(Trigger,Trigger1M))</f>
        <v>1.3112393786445601E-2</v>
      </c>
    </row>
    <row r="1795" spans="41:46" ht="11.25" customHeight="1" x14ac:dyDescent="0.25">
      <c r="AO1795" s="106" t="s">
        <v>83</v>
      </c>
      <c r="AP1795" s="105">
        <f>_xll.qlInterestRateIndexFixingDate(Currency&amp;"ibor"&amp;Tenor,AQ1795,Trigger)</f>
        <v>51895</v>
      </c>
      <c r="AQ1795" s="105">
        <f>_xll.qlCalendarAdvance(Calendar,AQ1794,AO1795,"f",,Trigger)</f>
        <v>51897</v>
      </c>
      <c r="AR1795" s="105">
        <f>_xll.qlInterestRateIndexMaturity(Currency&amp;"ibor"&amp;Tenor,AQ1795,Trigger)</f>
        <v>51925</v>
      </c>
      <c r="AS1795" s="257">
        <f>_xll.qlIndexFixing($AC$5,AP1795,TRUE,_xll.ohTrigger(Trigger,Trigger1M))</f>
        <v>1.3396600390962148E-2</v>
      </c>
      <c r="AT1795" s="257">
        <f>_xll.qlIndexFixing($AU$1,AP1795,TRUE,_xll.ohTrigger(Trigger,Trigger1M))</f>
        <v>1.3113011025345869E-2</v>
      </c>
    </row>
    <row r="1796" spans="41:46" ht="11.25" customHeight="1" x14ac:dyDescent="0.25">
      <c r="AO1796" s="106" t="s">
        <v>83</v>
      </c>
      <c r="AP1796" s="105">
        <f>_xll.qlInterestRateIndexFixingDate(Currency&amp;"ibor"&amp;Tenor,AQ1796,Trigger)</f>
        <v>51902</v>
      </c>
      <c r="AQ1796" s="105">
        <f>_xll.qlCalendarAdvance(Calendar,AQ1795,AO1796,"f",,Trigger)</f>
        <v>51904</v>
      </c>
      <c r="AR1796" s="105">
        <f>_xll.qlInterestRateIndexMaturity(Currency&amp;"ibor"&amp;Tenor,AQ1796,Trigger)</f>
        <v>51932</v>
      </c>
      <c r="AS1796" s="257">
        <f>_xll.qlIndexFixing($AC$5,AP1796,TRUE,_xll.ohTrigger(Trigger,Trigger1M))</f>
        <v>1.3398542289221485E-2</v>
      </c>
      <c r="AT1796" s="257">
        <f>_xll.qlIndexFixing($AU$1,AP1796,TRUE,_xll.ohTrigger(Trigger,Trigger1M))</f>
        <v>1.3114711255699518E-2</v>
      </c>
    </row>
    <row r="1797" spans="41:46" ht="11.25" customHeight="1" x14ac:dyDescent="0.25">
      <c r="AO1797" s="106" t="s">
        <v>83</v>
      </c>
      <c r="AP1797" s="105">
        <f>_xll.qlInterestRateIndexFixingDate(Currency&amp;"ibor"&amp;Tenor,AQ1797,Trigger)</f>
        <v>51909</v>
      </c>
      <c r="AQ1797" s="105">
        <f>_xll.qlCalendarAdvance(Calendar,AQ1796,AO1797,"f",,Trigger)</f>
        <v>51911</v>
      </c>
      <c r="AR1797" s="105">
        <f>_xll.qlInterestRateIndexMaturity(Currency&amp;"ibor"&amp;Tenor,AQ1797,Trigger)</f>
        <v>51939</v>
      </c>
      <c r="AS1797" s="257">
        <f>_xll.qlIndexFixing($AC$5,AP1797,TRUE,_xll.ohTrigger(Trigger,Trigger1M))</f>
        <v>1.3400484187772017E-2</v>
      </c>
      <c r="AT1797" s="257">
        <f>_xll.qlIndexFixing($AU$1,AP1797,TRUE,_xll.ohTrigger(Trigger,Trigger1M))</f>
        <v>1.3116414498043825E-2</v>
      </c>
    </row>
    <row r="1798" spans="41:46" ht="11.25" customHeight="1" x14ac:dyDescent="0.25">
      <c r="AO1798" s="106" t="s">
        <v>83</v>
      </c>
      <c r="AP1798" s="105">
        <f>_xll.qlInterestRateIndexFixingDate(Currency&amp;"ibor"&amp;Tenor,AQ1798,Trigger)</f>
        <v>51916</v>
      </c>
      <c r="AQ1798" s="105">
        <f>_xll.qlCalendarAdvance(Calendar,AQ1797,AO1798,"f",,Trigger)</f>
        <v>51918</v>
      </c>
      <c r="AR1798" s="105">
        <f>_xll.qlInterestRateIndexMaturity(Currency&amp;"ibor"&amp;Tenor,AQ1798,Trigger)</f>
        <v>51946</v>
      </c>
      <c r="AS1798" s="257">
        <f>_xll.qlIndexFixing($AC$5,AP1798,TRUE,_xll.ohTrigger(Trigger,Trigger1M))</f>
        <v>1.3402426086616601E-2</v>
      </c>
      <c r="AT1798" s="257">
        <f>_xll.qlIndexFixing($AU$1,AP1798,TRUE,_xll.ohTrigger(Trigger,Trigger1M))</f>
        <v>1.3118120762870396E-2</v>
      </c>
    </row>
    <row r="1799" spans="41:46" ht="11.25" customHeight="1" x14ac:dyDescent="0.25">
      <c r="AO1799" s="106" t="s">
        <v>83</v>
      </c>
      <c r="AP1799" s="105">
        <f>_xll.qlInterestRateIndexFixingDate(Currency&amp;"ibor"&amp;Tenor,AQ1799,Trigger)</f>
        <v>51923</v>
      </c>
      <c r="AQ1799" s="105">
        <f>_xll.qlCalendarAdvance(Calendar,AQ1798,AO1799,"f",,Trigger)</f>
        <v>51925</v>
      </c>
      <c r="AR1799" s="105">
        <f>_xll.qlInterestRateIndexMaturity(Currency&amp;"ibor"&amp;Tenor,AQ1799,Trigger)</f>
        <v>51956</v>
      </c>
      <c r="AS1799" s="257">
        <f>_xll.qlIndexFixing($AC$5,AP1799,TRUE,_xll.ohTrigger(Trigger,Trigger1M))</f>
        <v>1.3405532575819529E-2</v>
      </c>
      <c r="AT1799" s="257">
        <f>_xll.qlIndexFixing($AU$1,AP1799,TRUE,_xll.ohTrigger(Trigger,Trigger1M))</f>
        <v>1.3120914223273944E-2</v>
      </c>
    </row>
    <row r="1800" spans="41:46" ht="11.25" customHeight="1" x14ac:dyDescent="0.25">
      <c r="AO1800" s="106" t="s">
        <v>83</v>
      </c>
      <c r="AP1800" s="105">
        <f>_xll.qlInterestRateIndexFixingDate(Currency&amp;"ibor"&amp;Tenor,AQ1800,Trigger)</f>
        <v>51930</v>
      </c>
      <c r="AQ1800" s="105">
        <f>_xll.qlCalendarAdvance(Calendar,AQ1799,AO1800,"f",,Trigger)</f>
        <v>51932</v>
      </c>
      <c r="AR1800" s="105">
        <f>_xll.qlInterestRateIndexMaturity(Currency&amp;"ibor"&amp;Tenor,AQ1800,Trigger)</f>
        <v>51964</v>
      </c>
      <c r="AS1800" s="257">
        <f>_xll.qlIndexFixing($AC$5,AP1800,TRUE,_xll.ohTrigger(Trigger,Trigger1M))</f>
        <v>1.3407862994183617E-2</v>
      </c>
      <c r="AT1800" s="257">
        <f>_xll.qlIndexFixing($AU$1,AP1800,TRUE,_xll.ohTrigger(Trigger,Trigger1M))</f>
        <v>1.3122989146437392E-2</v>
      </c>
    </row>
    <row r="1801" spans="41:46" ht="11.25" customHeight="1" x14ac:dyDescent="0.25">
      <c r="AO1801" s="106" t="s">
        <v>83</v>
      </c>
      <c r="AP1801" s="105">
        <f>_xll.qlInterestRateIndexFixingDate(Currency&amp;"ibor"&amp;Tenor,AQ1801,Trigger)</f>
        <v>51937</v>
      </c>
      <c r="AQ1801" s="105">
        <f>_xll.qlCalendarAdvance(Calendar,AQ1800,AO1801,"f",,Trigger)</f>
        <v>51939</v>
      </c>
      <c r="AR1801" s="105">
        <f>_xll.qlInterestRateIndexMaturity(Currency&amp;"ibor"&amp;Tenor,AQ1801,Trigger)</f>
        <v>51970</v>
      </c>
      <c r="AS1801" s="257">
        <f>_xll.qlIndexFixing($AC$5,AP1801,TRUE,_xll.ohTrigger(Trigger,Trigger1M))</f>
        <v>1.340941680880897E-2</v>
      </c>
      <c r="AT1801" s="257">
        <f>_xll.qlIndexFixing($AU$1,AP1801,TRUE,_xll.ohTrigger(Trigger,Trigger1M))</f>
        <v>1.3124343647143988E-2</v>
      </c>
    </row>
    <row r="1802" spans="41:46" ht="11.25" customHeight="1" x14ac:dyDescent="0.25">
      <c r="AO1802" s="106" t="s">
        <v>83</v>
      </c>
      <c r="AP1802" s="105">
        <f>_xll.qlInterestRateIndexFixingDate(Currency&amp;"ibor"&amp;Tenor,AQ1802,Trigger)</f>
        <v>51944</v>
      </c>
      <c r="AQ1802" s="105">
        <f>_xll.qlCalendarAdvance(Calendar,AQ1801,AO1802,"f",,Trigger)</f>
        <v>51946</v>
      </c>
      <c r="AR1802" s="105">
        <f>_xll.qlInterestRateIndexMaturity(Currency&amp;"ibor"&amp;Tenor,AQ1802,Trigger)</f>
        <v>51977</v>
      </c>
      <c r="AS1802" s="257">
        <f>_xll.qlIndexFixing($AC$5,AP1802,TRUE,_xll.ohTrigger(Trigger,Trigger1M))</f>
        <v>1.3411358925787174E-2</v>
      </c>
      <c r="AT1802" s="257">
        <f>_xll.qlIndexFixing($AU$1,AP1802,TRUE,_xll.ohTrigger(Trigger,Trigger1M))</f>
        <v>1.3126062954470174E-2</v>
      </c>
    </row>
    <row r="1803" spans="41:46" ht="11.25" customHeight="1" x14ac:dyDescent="0.25">
      <c r="AO1803" s="106" t="s">
        <v>83</v>
      </c>
      <c r="AP1803" s="105">
        <f>_xll.qlInterestRateIndexFixingDate(Currency&amp;"ibor"&amp;Tenor,AQ1803,Trigger)</f>
        <v>51951</v>
      </c>
      <c r="AQ1803" s="105">
        <f>_xll.qlCalendarAdvance(Calendar,AQ1802,AO1803,"f",,Trigger)</f>
        <v>51953</v>
      </c>
      <c r="AR1803" s="105">
        <f>_xll.qlInterestRateIndexMaturity(Currency&amp;"ibor"&amp;Tenor,AQ1803,Trigger)</f>
        <v>51984</v>
      </c>
      <c r="AS1803" s="257">
        <f>_xll.qlIndexFixing($AC$5,AP1803,TRUE,_xll.ohTrigger(Trigger,Trigger1M))</f>
        <v>1.3413301043090282E-2</v>
      </c>
      <c r="AT1803" s="257">
        <f>_xll.qlIndexFixing($AU$1,AP1803,TRUE,_xll.ohTrigger(Trigger,Trigger1M))</f>
        <v>1.3127785339391313E-2</v>
      </c>
    </row>
    <row r="1804" spans="41:46" ht="11.25" customHeight="1" x14ac:dyDescent="0.25">
      <c r="AO1804" s="106" t="s">
        <v>83</v>
      </c>
      <c r="AP1804" s="105">
        <f>_xll.qlInterestRateIndexFixingDate(Currency&amp;"ibor"&amp;Tenor,AQ1804,Trigger)</f>
        <v>51958</v>
      </c>
      <c r="AQ1804" s="105">
        <f>_xll.qlCalendarAdvance(Calendar,AQ1803,AO1804,"f",,Trigger)</f>
        <v>51964</v>
      </c>
      <c r="AR1804" s="105">
        <f>_xll.qlInterestRateIndexMaturity(Currency&amp;"ibor"&amp;Tenor,AQ1804,Trigger)</f>
        <v>51994</v>
      </c>
      <c r="AS1804" s="257">
        <f>_xll.qlIndexFixing($AC$5,AP1804,TRUE,_xll.ohTrigger(Trigger,Trigger1M))</f>
        <v>1.3415964326191521E-2</v>
      </c>
      <c r="AT1804" s="257">
        <f>_xll.qlIndexFixing($AU$1,AP1804,TRUE,_xll.ohTrigger(Trigger,Trigger1M))</f>
        <v>1.3130135188553105E-2</v>
      </c>
    </row>
    <row r="1805" spans="41:46" ht="11.25" customHeight="1" x14ac:dyDescent="0.25">
      <c r="AO1805" s="106" t="s">
        <v>83</v>
      </c>
      <c r="AP1805" s="105">
        <f>_xll.qlInterestRateIndexFixingDate(Currency&amp;"ibor"&amp;Tenor,AQ1805,Trigger)</f>
        <v>51967</v>
      </c>
      <c r="AQ1805" s="105">
        <f>_xll.qlCalendarAdvance(Calendar,AQ1804,AO1805,"f",,Trigger)</f>
        <v>51971</v>
      </c>
      <c r="AR1805" s="105">
        <f>_xll.qlInterestRateIndexMaturity(Currency&amp;"ibor"&amp;Tenor,AQ1805,Trigger)</f>
        <v>52001</v>
      </c>
      <c r="AS1805" s="257">
        <f>_xll.qlIndexFixing($AC$5,AP1805,TRUE,_xll.ohTrigger(Trigger,Trigger1M))</f>
        <v>1.3417906371969046E-2</v>
      </c>
      <c r="AT1805" s="257">
        <f>_xll.qlIndexFixing($AU$1,AP1805,TRUE,_xll.ohTrigger(Trigger,Trigger1M))</f>
        <v>1.313186524978871E-2</v>
      </c>
    </row>
    <row r="1806" spans="41:46" ht="11.25" customHeight="1" x14ac:dyDescent="0.25">
      <c r="AO1806" s="106" t="s">
        <v>83</v>
      </c>
      <c r="AP1806" s="105">
        <f>_xll.qlInterestRateIndexFixingDate(Currency&amp;"ibor"&amp;Tenor,AQ1806,Trigger)</f>
        <v>51974</v>
      </c>
      <c r="AQ1806" s="105">
        <f>_xll.qlCalendarAdvance(Calendar,AQ1805,AO1806,"f",,Trigger)</f>
        <v>51978</v>
      </c>
      <c r="AR1806" s="105">
        <f>_xll.qlInterestRateIndexMaturity(Currency&amp;"ibor"&amp;Tenor,AQ1806,Trigger)</f>
        <v>52008</v>
      </c>
      <c r="AS1806" s="257">
        <f>_xll.qlIndexFixing($AC$5,AP1806,TRUE,_xll.ohTrigger(Trigger,Trigger1M))</f>
        <v>1.3419848418058322E-2</v>
      </c>
      <c r="AT1806" s="257">
        <f>_xll.qlIndexFixing($AU$1,AP1806,TRUE,_xll.ohTrigger(Trigger,Trigger1M))</f>
        <v>1.3133598425250526E-2</v>
      </c>
    </row>
    <row r="1807" spans="41:46" ht="11.25" customHeight="1" x14ac:dyDescent="0.25">
      <c r="AO1807" s="106" t="s">
        <v>83</v>
      </c>
      <c r="AP1807" s="105">
        <f>_xll.qlInterestRateIndexFixingDate(Currency&amp;"ibor"&amp;Tenor,AQ1807,Trigger)</f>
        <v>51981</v>
      </c>
      <c r="AQ1807" s="105">
        <f>_xll.qlCalendarAdvance(Calendar,AQ1806,AO1807,"f",,Trigger)</f>
        <v>51985</v>
      </c>
      <c r="AR1807" s="105">
        <f>_xll.qlInterestRateIndexMaturity(Currency&amp;"ibor"&amp;Tenor,AQ1807,Trigger)</f>
        <v>52015</v>
      </c>
      <c r="AS1807" s="257">
        <f>_xll.qlIndexFixing($AC$5,AP1807,TRUE,_xll.ohTrigger(Trigger,Trigger1M))</f>
        <v>1.3421790464462013E-2</v>
      </c>
      <c r="AT1807" s="257">
        <f>_xll.qlIndexFixing($AU$1,AP1807,TRUE,_xll.ohTrigger(Trigger,Trigger1M))</f>
        <v>1.313533472543682E-2</v>
      </c>
    </row>
    <row r="1808" spans="41:46" ht="11.25" customHeight="1" x14ac:dyDescent="0.25">
      <c r="AO1808" s="106" t="s">
        <v>83</v>
      </c>
      <c r="AP1808" s="105">
        <f>_xll.qlInterestRateIndexFixingDate(Currency&amp;"ibor"&amp;Tenor,AQ1808,Trigger)</f>
        <v>51988</v>
      </c>
      <c r="AQ1808" s="105">
        <f>_xll.qlCalendarAdvance(Calendar,AQ1807,AO1808,"f",,Trigger)</f>
        <v>51992</v>
      </c>
      <c r="AR1808" s="105">
        <f>_xll.qlInterestRateIndexMaturity(Currency&amp;"ibor"&amp;Tenor,AQ1808,Trigger)</f>
        <v>52023</v>
      </c>
      <c r="AS1808" s="257">
        <f>_xll.qlIndexFixing($AC$5,AP1808,TRUE,_xll.ohTrigger(Trigger,Trigger1M))</f>
        <v>1.3422269037486405E-2</v>
      </c>
      <c r="AT1808" s="257">
        <f>_xll.qlIndexFixing($AU$1,AP1808,TRUE,_xll.ohTrigger(Trigger,Trigger1M))</f>
        <v>1.313743830792936E-2</v>
      </c>
    </row>
    <row r="1809" spans="41:46" ht="11.25" customHeight="1" x14ac:dyDescent="0.25">
      <c r="AO1809" s="106" t="s">
        <v>83</v>
      </c>
      <c r="AP1809" s="105">
        <f>_xll.qlInterestRateIndexFixingDate(Currency&amp;"ibor"&amp;Tenor,AQ1809,Trigger)</f>
        <v>51995</v>
      </c>
      <c r="AQ1809" s="105">
        <f>_xll.qlCalendarAdvance(Calendar,AQ1808,AO1809,"f",,Trigger)</f>
        <v>51999</v>
      </c>
      <c r="AR1809" s="105">
        <f>_xll.qlInterestRateIndexMaturity(Currency&amp;"ibor"&amp;Tenor,AQ1809,Trigger)</f>
        <v>52030</v>
      </c>
      <c r="AS1809" s="257">
        <f>_xll.qlIndexFixing($AC$5,AP1809,TRUE,_xll.ohTrigger(Trigger,Trigger1M))</f>
        <v>1.3420965880067012E-2</v>
      </c>
      <c r="AT1809" s="257">
        <f>_xll.qlIndexFixing($AU$1,AP1809,TRUE,_xll.ohTrigger(Trigger,Trigger1M))</f>
        <v>1.3139181178283206E-2</v>
      </c>
    </row>
    <row r="1810" spans="41:46" ht="11.25" customHeight="1" x14ac:dyDescent="0.25">
      <c r="AO1810" s="106" t="s">
        <v>83</v>
      </c>
      <c r="AP1810" s="105">
        <f>_xll.qlInterestRateIndexFixingDate(Currency&amp;"ibor"&amp;Tenor,AQ1810,Trigger)</f>
        <v>52002</v>
      </c>
      <c r="AQ1810" s="105">
        <f>_xll.qlCalendarAdvance(Calendar,AQ1809,AO1810,"f",,Trigger)</f>
        <v>52006</v>
      </c>
      <c r="AR1810" s="105">
        <f>_xll.qlInterestRateIndexMaturity(Currency&amp;"ibor"&amp;Tenor,AQ1810,Trigger)</f>
        <v>52037</v>
      </c>
      <c r="AS1810" s="257">
        <f>_xll.qlIndexFixing($AC$5,AP1810,TRUE,_xll.ohTrigger(Trigger,Trigger1M))</f>
        <v>1.3419658124686895E-2</v>
      </c>
      <c r="AT1810" s="257">
        <f>_xll.qlIndexFixing($AU$1,AP1810,TRUE,_xll.ohTrigger(Trigger,Trigger1M))</f>
        <v>1.3140927205740015E-2</v>
      </c>
    </row>
    <row r="1811" spans="41:46" ht="11.25" customHeight="1" x14ac:dyDescent="0.25">
      <c r="AO1811" s="106" t="s">
        <v>83</v>
      </c>
      <c r="AP1811" s="105">
        <f>_xll.qlInterestRateIndexFixingDate(Currency&amp;"ibor"&amp;Tenor,AQ1811,Trigger)</f>
        <v>52009</v>
      </c>
      <c r="AQ1811" s="105">
        <f>_xll.qlCalendarAdvance(Calendar,AQ1810,AO1811,"f",,Trigger)</f>
        <v>52013</v>
      </c>
      <c r="AR1811" s="105">
        <f>_xll.qlInterestRateIndexMaturity(Currency&amp;"ibor"&amp;Tenor,AQ1811,Trigger)</f>
        <v>52044</v>
      </c>
      <c r="AS1811" s="257">
        <f>_xll.qlIndexFixing($AC$5,AP1811,TRUE,_xll.ohTrigger(Trigger,Trigger1M))</f>
        <v>1.3418345771351215E-2</v>
      </c>
      <c r="AT1811" s="257">
        <f>_xll.qlIndexFixing($AU$1,AP1811,TRUE,_xll.ohTrigger(Trigger,Trigger1M))</f>
        <v>1.3142676400792044E-2</v>
      </c>
    </row>
    <row r="1812" spans="41:46" ht="11.25" customHeight="1" x14ac:dyDescent="0.25">
      <c r="AO1812" s="106" t="s">
        <v>83</v>
      </c>
      <c r="AP1812" s="105">
        <f>_xll.qlInterestRateIndexFixingDate(Currency&amp;"ibor"&amp;Tenor,AQ1812,Trigger)</f>
        <v>52016</v>
      </c>
      <c r="AQ1812" s="105">
        <f>_xll.qlCalendarAdvance(Calendar,AQ1811,AO1812,"f",,Trigger)</f>
        <v>52020</v>
      </c>
      <c r="AR1812" s="105">
        <f>_xll.qlInterestRateIndexMaturity(Currency&amp;"ibor"&amp;Tenor,AQ1812,Trigger)</f>
        <v>52050</v>
      </c>
      <c r="AS1812" s="257">
        <f>_xll.qlIndexFixing($AC$5,AP1812,TRUE,_xll.ohTrigger(Trigger,Trigger1M))</f>
        <v>1.341710456974976E-2</v>
      </c>
      <c r="AT1812" s="257">
        <f>_xll.qlIndexFixing($AU$1,AP1812,TRUE,_xll.ohTrigger(Trigger,Trigger1M))</f>
        <v>1.3144063464784139E-2</v>
      </c>
    </row>
    <row r="1813" spans="41:46" ht="11.25" customHeight="1" x14ac:dyDescent="0.25">
      <c r="AO1813" s="106" t="s">
        <v>83</v>
      </c>
      <c r="AP1813" s="105">
        <f>_xll.qlInterestRateIndexFixingDate(Currency&amp;"ibor"&amp;Tenor,AQ1813,Trigger)</f>
        <v>52023</v>
      </c>
      <c r="AQ1813" s="105">
        <f>_xll.qlCalendarAdvance(Calendar,AQ1812,AO1813,"f",,Trigger)</f>
        <v>52027</v>
      </c>
      <c r="AR1813" s="105">
        <f>_xll.qlInterestRateIndexMaturity(Currency&amp;"ibor"&amp;Tenor,AQ1813,Trigger)</f>
        <v>52057</v>
      </c>
      <c r="AS1813" s="257">
        <f>_xll.qlIndexFixing($AC$5,AP1813,TRUE,_xll.ohTrigger(Trigger,Trigger1M))</f>
        <v>1.3419026253441935E-2</v>
      </c>
      <c r="AT1813" s="257">
        <f>_xll.qlIndexFixing($AU$1,AP1813,TRUE,_xll.ohTrigger(Trigger,Trigger1M))</f>
        <v>1.3145818733842241E-2</v>
      </c>
    </row>
    <row r="1814" spans="41:46" ht="11.25" customHeight="1" x14ac:dyDescent="0.25">
      <c r="AO1814" s="106" t="s">
        <v>83</v>
      </c>
      <c r="AP1814" s="105">
        <f>_xll.qlInterestRateIndexFixingDate(Currency&amp;"ibor"&amp;Tenor,AQ1814,Trigger)</f>
        <v>52030</v>
      </c>
      <c r="AQ1814" s="105">
        <f>_xll.qlCalendarAdvance(Calendar,AQ1813,AO1814,"f",,Trigger)</f>
        <v>52034</v>
      </c>
      <c r="AR1814" s="105">
        <f>_xll.qlInterestRateIndexMaturity(Currency&amp;"ibor"&amp;Tenor,AQ1814,Trigger)</f>
        <v>52064</v>
      </c>
      <c r="AS1814" s="257">
        <f>_xll.qlIndexFixing($AC$5,AP1814,TRUE,_xll.ohTrigger(Trigger,Trigger1M))</f>
        <v>1.342094793744053E-2</v>
      </c>
      <c r="AT1814" s="257">
        <f>_xll.qlIndexFixing($AU$1,AP1814,TRUE,_xll.ohTrigger(Trigger,Trigger1M))</f>
        <v>1.3147577201126026E-2</v>
      </c>
    </row>
    <row r="1815" spans="41:46" ht="11.25" customHeight="1" x14ac:dyDescent="0.25">
      <c r="AO1815" s="106" t="s">
        <v>83</v>
      </c>
      <c r="AP1815" s="105">
        <f>_xll.qlInterestRateIndexFixingDate(Currency&amp;"ibor"&amp;Tenor,AQ1815,Trigger)</f>
        <v>52037</v>
      </c>
      <c r="AQ1815" s="105">
        <f>_xll.qlCalendarAdvance(Calendar,AQ1814,AO1815,"f",,Trigger)</f>
        <v>52041</v>
      </c>
      <c r="AR1815" s="105">
        <f>_xll.qlInterestRateIndexMaturity(Currency&amp;"ibor"&amp;Tenor,AQ1815,Trigger)</f>
        <v>52071</v>
      </c>
      <c r="AS1815" s="257">
        <f>_xll.qlIndexFixing($AC$5,AP1815,TRUE,_xll.ohTrigger(Trigger,Trigger1M))</f>
        <v>1.3422869621745548E-2</v>
      </c>
      <c r="AT1815" s="257">
        <f>_xll.qlIndexFixing($AU$1,AP1815,TRUE,_xll.ohTrigger(Trigger,Trigger1M))</f>
        <v>1.3149338877147088E-2</v>
      </c>
    </row>
    <row r="1816" spans="41:46" ht="11.25" customHeight="1" x14ac:dyDescent="0.25">
      <c r="AO1816" s="106" t="s">
        <v>83</v>
      </c>
      <c r="AP1816" s="105">
        <f>_xll.qlInterestRateIndexFixingDate(Currency&amp;"ibor"&amp;Tenor,AQ1816,Trigger)</f>
        <v>52044</v>
      </c>
      <c r="AQ1816" s="105">
        <f>_xll.qlCalendarAdvance(Calendar,AQ1815,AO1816,"f",,Trigger)</f>
        <v>52048</v>
      </c>
      <c r="AR1816" s="105">
        <f>_xll.qlInterestRateIndexMaturity(Currency&amp;"ibor"&amp;Tenor,AQ1816,Trigger)</f>
        <v>52079</v>
      </c>
      <c r="AS1816" s="257">
        <f>_xll.qlIndexFixing($AC$5,AP1816,TRUE,_xll.ohTrigger(Trigger,Trigger1M))</f>
        <v>1.3425178797016503E-2</v>
      </c>
      <c r="AT1816" s="257">
        <f>_xll.qlIndexFixing($AU$1,AP1816,TRUE,_xll.ohTrigger(Trigger,Trigger1M))</f>
        <v>1.3151470257647653E-2</v>
      </c>
    </row>
    <row r="1817" spans="41:46" ht="11.25" customHeight="1" x14ac:dyDescent="0.25">
      <c r="AO1817" s="106" t="s">
        <v>83</v>
      </c>
      <c r="AP1817" s="105">
        <f>_xll.qlInterestRateIndexFixingDate(Currency&amp;"ibor"&amp;Tenor,AQ1817,Trigger)</f>
        <v>52051</v>
      </c>
      <c r="AQ1817" s="105">
        <f>_xll.qlCalendarAdvance(Calendar,AQ1816,AO1817,"f",,Trigger)</f>
        <v>52055</v>
      </c>
      <c r="AR1817" s="105">
        <f>_xll.qlInterestRateIndexMaturity(Currency&amp;"ibor"&amp;Tenor,AQ1817,Trigger)</f>
        <v>52086</v>
      </c>
      <c r="AS1817" s="257">
        <f>_xll.qlIndexFixing($AC$5,AP1817,TRUE,_xll.ohTrigger(Trigger,Trigger1M))</f>
        <v>1.3427100553587154E-2</v>
      </c>
      <c r="AT1817" s="257">
        <f>_xll.qlIndexFixing($AU$1,AP1817,TRUE,_xll.ohTrigger(Trigger,Trigger1M))</f>
        <v>1.3153238678840362E-2</v>
      </c>
    </row>
    <row r="1818" spans="41:46" ht="11.25" customHeight="1" x14ac:dyDescent="0.25">
      <c r="AO1818" s="106" t="s">
        <v>83</v>
      </c>
      <c r="AP1818" s="105">
        <f>_xll.qlInterestRateIndexFixingDate(Currency&amp;"ibor"&amp;Tenor,AQ1818,Trigger)</f>
        <v>52058</v>
      </c>
      <c r="AQ1818" s="105">
        <f>_xll.qlCalendarAdvance(Calendar,AQ1817,AO1818,"f",,Trigger)</f>
        <v>52062</v>
      </c>
      <c r="AR1818" s="105">
        <f>_xll.qlInterestRateIndexMaturity(Currency&amp;"ibor"&amp;Tenor,AQ1818,Trigger)</f>
        <v>52093</v>
      </c>
      <c r="AS1818" s="257">
        <f>_xll.qlIndexFixing($AC$5,AP1818,TRUE,_xll.ohTrigger(Trigger,Trigger1M))</f>
        <v>1.342902231047755E-2</v>
      </c>
      <c r="AT1818" s="257">
        <f>_xll.qlIndexFixing($AU$1,AP1818,TRUE,_xll.ohTrigger(Trigger,Trigger1M))</f>
        <v>1.3155010341143676E-2</v>
      </c>
    </row>
    <row r="1819" spans="41:46" ht="11.25" customHeight="1" x14ac:dyDescent="0.25">
      <c r="AO1819" s="106" t="s">
        <v>83</v>
      </c>
      <c r="AP1819" s="105">
        <f>_xll.qlInterestRateIndexFixingDate(Currency&amp;"ibor"&amp;Tenor,AQ1819,Trigger)</f>
        <v>52065</v>
      </c>
      <c r="AQ1819" s="105">
        <f>_xll.qlCalendarAdvance(Calendar,AQ1818,AO1819,"f",,Trigger)</f>
        <v>52069</v>
      </c>
      <c r="AR1819" s="105">
        <f>_xll.qlInterestRateIndexMaturity(Currency&amp;"ibor"&amp;Tenor,AQ1819,Trigger)</f>
        <v>52100</v>
      </c>
      <c r="AS1819" s="257">
        <f>_xll.qlIndexFixing($AC$5,AP1819,TRUE,_xll.ohTrigger(Trigger,Trigger1M))</f>
        <v>1.3430944067682533E-2</v>
      </c>
      <c r="AT1819" s="257">
        <f>_xll.qlIndexFixing($AU$1,AP1819,TRUE,_xll.ohTrigger(Trigger,Trigger1M))</f>
        <v>1.3156785255055004E-2</v>
      </c>
    </row>
    <row r="1820" spans="41:46" ht="11.25" customHeight="1" x14ac:dyDescent="0.25">
      <c r="AO1820" s="106" t="s">
        <v>83</v>
      </c>
      <c r="AP1820" s="105">
        <f>_xll.qlInterestRateIndexFixingDate(Currency&amp;"ibor"&amp;Tenor,AQ1820,Trigger)</f>
        <v>52072</v>
      </c>
      <c r="AQ1820" s="105">
        <f>_xll.qlCalendarAdvance(Calendar,AQ1819,AO1820,"f",,Trigger)</f>
        <v>52076</v>
      </c>
      <c r="AR1820" s="105">
        <f>_xll.qlInterestRateIndexMaturity(Currency&amp;"ibor"&amp;Tenor,AQ1820,Trigger)</f>
        <v>52107</v>
      </c>
      <c r="AS1820" s="257">
        <f>_xll.qlIndexFixing($AC$5,AP1820,TRUE,_xll.ohTrigger(Trigger,Trigger1M))</f>
        <v>1.3432865825207261E-2</v>
      </c>
      <c r="AT1820" s="257">
        <f>_xll.qlIndexFixing($AU$1,AP1820,TRUE,_xll.ohTrigger(Trigger,Trigger1M))</f>
        <v>1.3158563431082073E-2</v>
      </c>
    </row>
    <row r="1821" spans="41:46" ht="11.25" customHeight="1" x14ac:dyDescent="0.25">
      <c r="AO1821" s="106" t="s">
        <v>83</v>
      </c>
      <c r="AP1821" s="105">
        <f>_xll.qlInterestRateIndexFixingDate(Currency&amp;"ibor"&amp;Tenor,AQ1821,Trigger)</f>
        <v>52079</v>
      </c>
      <c r="AQ1821" s="105">
        <f>_xll.qlCalendarAdvance(Calendar,AQ1820,AO1821,"f",,Trigger)</f>
        <v>52083</v>
      </c>
      <c r="AR1821" s="105">
        <f>_xll.qlInterestRateIndexMaturity(Currency&amp;"ibor"&amp;Tenor,AQ1821,Trigger)</f>
        <v>52114</v>
      </c>
      <c r="AS1821" s="257">
        <f>_xll.qlIndexFixing($AC$5,AP1821,TRUE,_xll.ohTrigger(Trigger,Trigger1M))</f>
        <v>1.3434787583046575E-2</v>
      </c>
      <c r="AT1821" s="257">
        <f>_xll.qlIndexFixing($AU$1,AP1821,TRUE,_xll.ohTrigger(Trigger,Trigger1M))</f>
        <v>1.3160344879717132E-2</v>
      </c>
    </row>
    <row r="1822" spans="41:46" ht="11.25" customHeight="1" x14ac:dyDescent="0.25">
      <c r="AO1822" s="106" t="s">
        <v>83</v>
      </c>
      <c r="AP1822" s="105">
        <f>_xll.qlInterestRateIndexFixingDate(Currency&amp;"ibor"&amp;Tenor,AQ1822,Trigger)</f>
        <v>52086</v>
      </c>
      <c r="AQ1822" s="105">
        <f>_xll.qlCalendarAdvance(Calendar,AQ1821,AO1822,"f",,Trigger)</f>
        <v>52090</v>
      </c>
      <c r="AR1822" s="105">
        <f>_xll.qlInterestRateIndexMaturity(Currency&amp;"ibor"&amp;Tenor,AQ1822,Trigger)</f>
        <v>52121</v>
      </c>
      <c r="AS1822" s="257">
        <f>_xll.qlIndexFixing($AC$5,AP1822,TRUE,_xll.ohTrigger(Trigger,Trigger1M))</f>
        <v>1.3436709341205633E-2</v>
      </c>
      <c r="AT1822" s="257">
        <f>_xll.qlIndexFixing($AU$1,AP1822,TRUE,_xll.ohTrigger(Trigger,Trigger1M))</f>
        <v>1.3162129611467906E-2</v>
      </c>
    </row>
    <row r="1823" spans="41:46" ht="11.25" customHeight="1" x14ac:dyDescent="0.25">
      <c r="AO1823" s="106" t="s">
        <v>83</v>
      </c>
      <c r="AP1823" s="105">
        <f>_xll.qlInterestRateIndexFixingDate(Currency&amp;"ibor"&amp;Tenor,AQ1823,Trigger)</f>
        <v>52093</v>
      </c>
      <c r="AQ1823" s="105">
        <f>_xll.qlCalendarAdvance(Calendar,AQ1822,AO1823,"f",,Trigger)</f>
        <v>52097</v>
      </c>
      <c r="AR1823" s="105">
        <f>_xll.qlInterestRateIndexMaturity(Currency&amp;"ibor"&amp;Tenor,AQ1823,Trigger)</f>
        <v>52128</v>
      </c>
      <c r="AS1823" s="257">
        <f>_xll.qlIndexFixing($AC$5,AP1823,TRUE,_xll.ohTrigger(Trigger,Trigger1M))</f>
        <v>1.3438631099681858E-2</v>
      </c>
      <c r="AT1823" s="257">
        <f>_xll.qlIndexFixing($AU$1,AP1823,TRUE,_xll.ohTrigger(Trigger,Trigger1M))</f>
        <v>1.3163917636834383E-2</v>
      </c>
    </row>
    <row r="1824" spans="41:46" ht="11.25" customHeight="1" x14ac:dyDescent="0.25">
      <c r="AO1824" s="106" t="s">
        <v>83</v>
      </c>
      <c r="AP1824" s="105">
        <f>_xll.qlInterestRateIndexFixingDate(Currency&amp;"ibor"&amp;Tenor,AQ1824,Trigger)</f>
        <v>52100</v>
      </c>
      <c r="AQ1824" s="105">
        <f>_xll.qlCalendarAdvance(Calendar,AQ1823,AO1824,"f",,Trigger)</f>
        <v>52104</v>
      </c>
      <c r="AR1824" s="105">
        <f>_xll.qlInterestRateIndexMaturity(Currency&amp;"ibor"&amp;Tenor,AQ1824,Trigger)</f>
        <v>52135</v>
      </c>
      <c r="AS1824" s="257">
        <f>_xll.qlIndexFixing($AC$5,AP1824,TRUE,_xll.ohTrigger(Trigger,Trigger1M))</f>
        <v>1.3440552858477827E-2</v>
      </c>
      <c r="AT1824" s="257">
        <f>_xll.qlIndexFixing($AU$1,AP1824,TRUE,_xll.ohTrigger(Trigger,Trigger1M))</f>
        <v>1.3165708966313971E-2</v>
      </c>
    </row>
    <row r="1825" spans="41:46" ht="11.25" customHeight="1" x14ac:dyDescent="0.25">
      <c r="AO1825" s="106" t="s">
        <v>83</v>
      </c>
      <c r="AP1825" s="105">
        <f>_xll.qlInterestRateIndexFixingDate(Currency&amp;"ibor"&amp;Tenor,AQ1825,Trigger)</f>
        <v>52107</v>
      </c>
      <c r="AQ1825" s="105">
        <f>_xll.qlCalendarAdvance(Calendar,AQ1824,AO1825,"f",,Trigger)</f>
        <v>52111</v>
      </c>
      <c r="AR1825" s="105">
        <f>_xll.qlInterestRateIndexMaturity(Currency&amp;"ibor"&amp;Tenor,AQ1825,Trigger)</f>
        <v>52141</v>
      </c>
      <c r="AS1825" s="257">
        <f>_xll.qlIndexFixing($AC$5,AP1825,TRUE,_xll.ohTrigger(Trigger,Trigger1M))</f>
        <v>1.3442086481702198E-2</v>
      </c>
      <c r="AT1825" s="257">
        <f>_xll.qlIndexFixing($AU$1,AP1825,TRUE,_xll.ohTrigger(Trigger,Trigger1M))</f>
        <v>1.3167134427636284E-2</v>
      </c>
    </row>
    <row r="1826" spans="41:46" ht="11.25" customHeight="1" x14ac:dyDescent="0.25">
      <c r="AO1826" s="106" t="s">
        <v>83</v>
      </c>
      <c r="AP1826" s="105">
        <f>_xll.qlInterestRateIndexFixingDate(Currency&amp;"ibor"&amp;Tenor,AQ1826,Trigger)</f>
        <v>52114</v>
      </c>
      <c r="AQ1826" s="105">
        <f>_xll.qlCalendarAdvance(Calendar,AQ1825,AO1826,"f",,Trigger)</f>
        <v>52118</v>
      </c>
      <c r="AR1826" s="105">
        <f>_xll.qlInterestRateIndexMaturity(Currency&amp;"ibor"&amp;Tenor,AQ1826,Trigger)</f>
        <v>52148</v>
      </c>
      <c r="AS1826" s="257">
        <f>_xll.qlIndexFixing($AC$5,AP1826,TRUE,_xll.ohTrigger(Trigger,Trigger1M))</f>
        <v>1.3444008169385846E-2</v>
      </c>
      <c r="AT1826" s="257">
        <f>_xll.qlIndexFixing($AU$1,AP1826,TRUE,_xll.ohTrigger(Trigger,Trigger1M))</f>
        <v>1.3168932092730401E-2</v>
      </c>
    </row>
    <row r="1827" spans="41:46" ht="11.25" customHeight="1" x14ac:dyDescent="0.25">
      <c r="AO1827" s="106" t="s">
        <v>83</v>
      </c>
      <c r="AP1827" s="105">
        <f>_xll.qlInterestRateIndexFixingDate(Currency&amp;"ibor"&amp;Tenor,AQ1827,Trigger)</f>
        <v>52121</v>
      </c>
      <c r="AQ1827" s="105">
        <f>_xll.qlCalendarAdvance(Calendar,AQ1826,AO1827,"f",,Trigger)</f>
        <v>52125</v>
      </c>
      <c r="AR1827" s="105">
        <f>_xll.qlInterestRateIndexMaturity(Currency&amp;"ibor"&amp;Tenor,AQ1827,Trigger)</f>
        <v>52155</v>
      </c>
      <c r="AS1827" s="257">
        <f>_xll.qlIndexFixing($AC$5,AP1827,TRUE,_xll.ohTrigger(Trigger,Trigger1M))</f>
        <v>1.3445929857381245E-2</v>
      </c>
      <c r="AT1827" s="257">
        <f>_xll.qlIndexFixing($AU$1,AP1827,TRUE,_xll.ohTrigger(Trigger,Trigger1M))</f>
        <v>1.3170733092565001E-2</v>
      </c>
    </row>
    <row r="1828" spans="41:46" ht="11.25" customHeight="1" x14ac:dyDescent="0.25">
      <c r="AO1828" s="106" t="s">
        <v>83</v>
      </c>
      <c r="AP1828" s="105">
        <f>_xll.qlInterestRateIndexFixingDate(Currency&amp;"ibor"&amp;Tenor,AQ1828,Trigger)</f>
        <v>52128</v>
      </c>
      <c r="AQ1828" s="105">
        <f>_xll.qlCalendarAdvance(Calendar,AQ1827,AO1828,"f",,Trigger)</f>
        <v>52132</v>
      </c>
      <c r="AR1828" s="105">
        <f>_xll.qlInterestRateIndexMaturity(Currency&amp;"ibor"&amp;Tenor,AQ1828,Trigger)</f>
        <v>52162</v>
      </c>
      <c r="AS1828" s="257">
        <f>_xll.qlIndexFixing($AC$5,AP1828,TRUE,_xll.ohTrigger(Trigger,Trigger1M))</f>
        <v>1.34478515456804E-2</v>
      </c>
      <c r="AT1828" s="257">
        <f>_xll.qlIndexFixing($AU$1,AP1828,TRUE,_xll.ohTrigger(Trigger,Trigger1M))</f>
        <v>1.3172537437633025E-2</v>
      </c>
    </row>
    <row r="1829" spans="41:46" ht="11.25" customHeight="1" x14ac:dyDescent="0.25">
      <c r="AO1829" s="106" t="s">
        <v>83</v>
      </c>
      <c r="AP1829" s="105">
        <f>_xll.qlInterestRateIndexFixingDate(Currency&amp;"ibor"&amp;Tenor,AQ1829,Trigger)</f>
        <v>52135</v>
      </c>
      <c r="AQ1829" s="105">
        <f>_xll.qlCalendarAdvance(Calendar,AQ1828,AO1829,"f",,Trigger)</f>
        <v>52139</v>
      </c>
      <c r="AR1829" s="105">
        <f>_xll.qlInterestRateIndexMaturity(Currency&amp;"ibor"&amp;Tenor,AQ1829,Trigger)</f>
        <v>52170</v>
      </c>
      <c r="AS1829" s="257">
        <f>_xll.qlIndexFixing($AC$5,AP1829,TRUE,_xll.ohTrigger(Trigger,Trigger1M))</f>
        <v>1.3450161657212575E-2</v>
      </c>
      <c r="AT1829" s="257">
        <f>_xll.qlIndexFixing($AU$1,AP1829,TRUE,_xll.ohTrigger(Trigger,Trigger1M))</f>
        <v>1.3174715542990692E-2</v>
      </c>
    </row>
    <row r="1830" spans="41:46" ht="11.25" customHeight="1" x14ac:dyDescent="0.25">
      <c r="AO1830" s="106" t="s">
        <v>83</v>
      </c>
      <c r="AP1830" s="105">
        <f>_xll.qlInterestRateIndexFixingDate(Currency&amp;"ibor"&amp;Tenor,AQ1830,Trigger)</f>
        <v>52142</v>
      </c>
      <c r="AQ1830" s="105">
        <f>_xll.qlCalendarAdvance(Calendar,AQ1829,AO1830,"f",,Trigger)</f>
        <v>52146</v>
      </c>
      <c r="AR1830" s="105">
        <f>_xll.qlInterestRateIndexMaturity(Currency&amp;"ibor"&amp;Tenor,AQ1830,Trigger)</f>
        <v>52177</v>
      </c>
      <c r="AS1830" s="257">
        <f>_xll.qlIndexFixing($AC$5,AP1830,TRUE,_xll.ohTrigger(Trigger,Trigger1M))</f>
        <v>1.3452083417911537E-2</v>
      </c>
      <c r="AT1830" s="257">
        <f>_xll.qlIndexFixing($AU$1,AP1830,TRUE,_xll.ohTrigger(Trigger,Trigger1M))</f>
        <v>1.317652691768738E-2</v>
      </c>
    </row>
    <row r="1831" spans="41:46" ht="11.25" customHeight="1" x14ac:dyDescent="0.25">
      <c r="AO1831" s="106" t="s">
        <v>83</v>
      </c>
      <c r="AP1831" s="105">
        <f>_xll.qlInterestRateIndexFixingDate(Currency&amp;"ibor"&amp;Tenor,AQ1831,Trigger)</f>
        <v>52149</v>
      </c>
      <c r="AQ1831" s="105">
        <f>_xll.qlCalendarAdvance(Calendar,AQ1830,AO1831,"f",,Trigger)</f>
        <v>52153</v>
      </c>
      <c r="AR1831" s="105">
        <f>_xll.qlInterestRateIndexMaturity(Currency&amp;"ibor"&amp;Tenor,AQ1831,Trigger)</f>
        <v>52184</v>
      </c>
      <c r="AS1831" s="257">
        <f>_xll.qlIndexFixing($AC$5,AP1831,TRUE,_xll.ohTrigger(Trigger,Trigger1M))</f>
        <v>1.3454005178930244E-2</v>
      </c>
      <c r="AT1831" s="257">
        <f>_xll.qlIndexFixing($AU$1,AP1831,TRUE,_xll.ohTrigger(Trigger,Trigger1M))</f>
        <v>1.3178341670009988E-2</v>
      </c>
    </row>
    <row r="1832" spans="41:46" ht="11.25" customHeight="1" x14ac:dyDescent="0.25">
      <c r="AO1832" s="106" t="s">
        <v>83</v>
      </c>
      <c r="AP1832" s="105">
        <f>_xll.qlInterestRateIndexFixingDate(Currency&amp;"ibor"&amp;Tenor,AQ1832,Trigger)</f>
        <v>52156</v>
      </c>
      <c r="AQ1832" s="105">
        <f>_xll.qlCalendarAdvance(Calendar,AQ1831,AO1832,"f",,Trigger)</f>
        <v>52160</v>
      </c>
      <c r="AR1832" s="105">
        <f>_xll.qlInterestRateIndexMaturity(Currency&amp;"ibor"&amp;Tenor,AQ1832,Trigger)</f>
        <v>52191</v>
      </c>
      <c r="AS1832" s="257">
        <f>_xll.qlIndexFixing($AC$5,AP1832,TRUE,_xll.ohTrigger(Trigger,Trigger1M))</f>
        <v>1.3455926940263537E-2</v>
      </c>
      <c r="AT1832" s="257">
        <f>_xll.qlIndexFixing($AU$1,AP1832,TRUE,_xll.ohTrigger(Trigger,Trigger1M))</f>
        <v>1.3180159810453349E-2</v>
      </c>
    </row>
    <row r="1833" spans="41:46" ht="11.25" customHeight="1" x14ac:dyDescent="0.25">
      <c r="AO1833" s="106" t="s">
        <v>83</v>
      </c>
      <c r="AP1833" s="105">
        <f>_xll.qlInterestRateIndexFixingDate(Currency&amp;"ibor"&amp;Tenor,AQ1833,Trigger)</f>
        <v>52163</v>
      </c>
      <c r="AQ1833" s="105">
        <f>_xll.qlCalendarAdvance(Calendar,AQ1832,AO1833,"f",,Trigger)</f>
        <v>52167</v>
      </c>
      <c r="AR1833" s="105">
        <f>_xll.qlInterestRateIndexMaturity(Currency&amp;"ibor"&amp;Tenor,AQ1833,Trigger)</f>
        <v>52198</v>
      </c>
      <c r="AS1833" s="257">
        <f>_xll.qlIndexFixing($AC$5,AP1833,TRUE,_xll.ohTrigger(Trigger,Trigger1M))</f>
        <v>1.3457848701916575E-2</v>
      </c>
      <c r="AT1833" s="257">
        <f>_xll.qlIndexFixing($AU$1,AP1833,TRUE,_xll.ohTrigger(Trigger,Trigger1M))</f>
        <v>1.3181981349527763E-2</v>
      </c>
    </row>
    <row r="1834" spans="41:46" ht="11.25" customHeight="1" x14ac:dyDescent="0.25">
      <c r="AO1834" s="106" t="s">
        <v>83</v>
      </c>
      <c r="AP1834" s="105">
        <f>_xll.qlInterestRateIndexFixingDate(Currency&amp;"ibor"&amp;Tenor,AQ1834,Trigger)</f>
        <v>52170</v>
      </c>
      <c r="AQ1834" s="105">
        <f>_xll.qlCalendarAdvance(Calendar,AQ1833,AO1834,"f",,Trigger)</f>
        <v>52174</v>
      </c>
      <c r="AR1834" s="105">
        <f>_xll.qlInterestRateIndexMaturity(Currency&amp;"ibor"&amp;Tenor,AQ1834,Trigger)</f>
        <v>52204</v>
      </c>
      <c r="AS1834" s="257">
        <f>_xll.qlIndexFixing($AC$5,AP1834,TRUE,_xll.ohTrigger(Trigger,Trigger1M))</f>
        <v>1.3459381681942162E-2</v>
      </c>
      <c r="AT1834" s="257">
        <f>_xll.qlIndexFixing($AU$1,AP1834,TRUE,_xll.ohTrigger(Trigger,Trigger1M))</f>
        <v>1.3183434346109912E-2</v>
      </c>
    </row>
    <row r="1835" spans="41:46" ht="11.25" customHeight="1" x14ac:dyDescent="0.25">
      <c r="AO1835" s="106" t="s">
        <v>83</v>
      </c>
      <c r="AP1835" s="105">
        <f>_xll.qlInterestRateIndexFixingDate(Currency&amp;"ibor"&amp;Tenor,AQ1835,Trigger)</f>
        <v>52177</v>
      </c>
      <c r="AQ1835" s="105">
        <f>_xll.qlCalendarAdvance(Calendar,AQ1834,AO1835,"f",,Trigger)</f>
        <v>52181</v>
      </c>
      <c r="AR1835" s="105">
        <f>_xll.qlInterestRateIndexMaturity(Currency&amp;"ibor"&amp;Tenor,AQ1835,Trigger)</f>
        <v>52211</v>
      </c>
      <c r="AS1835" s="257">
        <f>_xll.qlIndexFixing($AC$5,AP1835,TRUE,_xll.ohTrigger(Trigger,Trigger1M))</f>
        <v>1.3461303372396927E-2</v>
      </c>
      <c r="AT1835" s="257">
        <f>_xll.qlIndexFixing($AU$1,AP1835,TRUE,_xll.ohTrigger(Trigger,Trigger1M))</f>
        <v>1.3185262401867348E-2</v>
      </c>
    </row>
    <row r="1836" spans="41:46" ht="11.25" customHeight="1" x14ac:dyDescent="0.25">
      <c r="AO1836" s="106" t="s">
        <v>83</v>
      </c>
      <c r="AP1836" s="105">
        <f>_xll.qlInterestRateIndexFixingDate(Currency&amp;"ibor"&amp;Tenor,AQ1836,Trigger)</f>
        <v>52184</v>
      </c>
      <c r="AQ1836" s="105">
        <f>_xll.qlCalendarAdvance(Calendar,AQ1835,AO1836,"f",,Trigger)</f>
        <v>52188</v>
      </c>
      <c r="AR1836" s="105">
        <f>_xll.qlInterestRateIndexMaturity(Currency&amp;"ibor"&amp;Tenor,AQ1836,Trigger)</f>
        <v>52218</v>
      </c>
      <c r="AS1836" s="257">
        <f>_xll.qlIndexFixing($AC$5,AP1836,TRUE,_xll.ohTrigger(Trigger,Trigger1M))</f>
        <v>1.3463225063155448E-2</v>
      </c>
      <c r="AT1836" s="257">
        <f>_xll.qlIndexFixing($AU$1,AP1836,TRUE,_xll.ohTrigger(Trigger,Trigger1M))</f>
        <v>1.3187093886873669E-2</v>
      </c>
    </row>
    <row r="1837" spans="41:46" ht="11.25" customHeight="1" x14ac:dyDescent="0.25">
      <c r="AO1837" s="106" t="s">
        <v>83</v>
      </c>
      <c r="AP1837" s="105">
        <f>_xll.qlInterestRateIndexFixingDate(Currency&amp;"ibor"&amp;Tenor,AQ1837,Trigger)</f>
        <v>52191</v>
      </c>
      <c r="AQ1837" s="105">
        <f>_xll.qlCalendarAdvance(Calendar,AQ1836,AO1837,"f",,Trigger)</f>
        <v>52195</v>
      </c>
      <c r="AR1837" s="105">
        <f>_xll.qlInterestRateIndexMaturity(Currency&amp;"ibor"&amp;Tenor,AQ1837,Trigger)</f>
        <v>52229</v>
      </c>
      <c r="AS1837" s="257">
        <f>_xll.qlIndexFixing($AC$5,AP1837,TRUE,_xll.ohTrigger(Trigger,Trigger1M))</f>
        <v>1.3466702843390695E-2</v>
      </c>
      <c r="AT1837" s="257">
        <f>_xll.qlIndexFixing($AU$1,AP1837,TRUE,_xll.ohTrigger(Trigger,Trigger1M))</f>
        <v>1.3190420607988095E-2</v>
      </c>
    </row>
    <row r="1838" spans="41:46" ht="11.25" customHeight="1" x14ac:dyDescent="0.25">
      <c r="AO1838" s="106" t="s">
        <v>83</v>
      </c>
      <c r="AP1838" s="105">
        <f>_xll.qlInterestRateIndexFixingDate(Currency&amp;"ibor"&amp;Tenor,AQ1838,Trigger)</f>
        <v>52198</v>
      </c>
      <c r="AQ1838" s="105">
        <f>_xll.qlCalendarAdvance(Calendar,AQ1837,AO1838,"f",,Trigger)</f>
        <v>52202</v>
      </c>
      <c r="AR1838" s="105">
        <f>_xll.qlInterestRateIndexMaturity(Currency&amp;"ibor"&amp;Tenor,AQ1838,Trigger)</f>
        <v>52233</v>
      </c>
      <c r="AS1838" s="257">
        <f>_xll.qlIndexFixing($AC$5,AP1838,TRUE,_xll.ohTrigger(Trigger,Trigger1M))</f>
        <v>1.3467457514946985E-2</v>
      </c>
      <c r="AT1838" s="257">
        <f>_xll.qlIndexFixing($AU$1,AP1838,TRUE,_xll.ohTrigger(Trigger,Trigger1M))</f>
        <v>1.3191140391811075E-2</v>
      </c>
    </row>
    <row r="1839" spans="41:46" ht="11.25" customHeight="1" x14ac:dyDescent="0.25">
      <c r="AO1839" s="106" t="s">
        <v>83</v>
      </c>
      <c r="AP1839" s="105">
        <f>_xll.qlInterestRateIndexFixingDate(Currency&amp;"ibor"&amp;Tenor,AQ1839,Trigger)</f>
        <v>52205</v>
      </c>
      <c r="AQ1839" s="105">
        <f>_xll.qlCalendarAdvance(Calendar,AQ1838,AO1839,"f",,Trigger)</f>
        <v>52209</v>
      </c>
      <c r="AR1839" s="105">
        <f>_xll.qlInterestRateIndexMaturity(Currency&amp;"ibor"&amp;Tenor,AQ1839,Trigger)</f>
        <v>52240</v>
      </c>
      <c r="AS1839" s="257">
        <f>_xll.qlIndexFixing($AC$5,AP1839,TRUE,_xll.ohTrigger(Trigger,Trigger1M))</f>
        <v>1.3469379278505595E-2</v>
      </c>
      <c r="AT1839" s="257">
        <f>_xll.qlIndexFixing($AU$1,AP1839,TRUE,_xll.ohTrigger(Trigger,Trigger1M))</f>
        <v>1.3192982543161248E-2</v>
      </c>
    </row>
    <row r="1840" spans="41:46" ht="11.25" customHeight="1" x14ac:dyDescent="0.25">
      <c r="AO1840" s="106" t="s">
        <v>83</v>
      </c>
      <c r="AP1840" s="105">
        <f>_xll.qlInterestRateIndexFixingDate(Currency&amp;"ibor"&amp;Tenor,AQ1840,Trigger)</f>
        <v>52212</v>
      </c>
      <c r="AQ1840" s="105">
        <f>_xll.qlCalendarAdvance(Calendar,AQ1839,AO1840,"f",,Trigger)</f>
        <v>52216</v>
      </c>
      <c r="AR1840" s="105">
        <f>_xll.qlInterestRateIndexMaturity(Currency&amp;"ibor"&amp;Tenor,AQ1840,Trigger)</f>
        <v>52247</v>
      </c>
      <c r="AS1840" s="257">
        <f>_xll.qlIndexFixing($AC$5,AP1840,TRUE,_xll.ohTrigger(Trigger,Trigger1M))</f>
        <v>1.3471301042381371E-2</v>
      </c>
      <c r="AT1840" s="257">
        <f>_xll.qlIndexFixing($AU$1,AP1840,TRUE,_xll.ohTrigger(Trigger,Trigger1M))</f>
        <v>1.3194828166644967E-2</v>
      </c>
    </row>
    <row r="1841" spans="41:46" ht="11.25" customHeight="1" x14ac:dyDescent="0.25">
      <c r="AO1841" s="106" t="s">
        <v>83</v>
      </c>
      <c r="AP1841" s="105">
        <f>_xll.qlInterestRateIndexFixingDate(Currency&amp;"ibor"&amp;Tenor,AQ1841,Trigger)</f>
        <v>52219</v>
      </c>
      <c r="AQ1841" s="105">
        <f>_xll.qlCalendarAdvance(Calendar,AQ1840,AO1841,"f",,Trigger)</f>
        <v>52223</v>
      </c>
      <c r="AR1841" s="105">
        <f>_xll.qlInterestRateIndexMaturity(Currency&amp;"ibor"&amp;Tenor,AQ1841,Trigger)</f>
        <v>52254</v>
      </c>
      <c r="AS1841" s="257">
        <f>_xll.qlIndexFixing($AC$5,AP1841,TRUE,_xll.ohTrigger(Trigger,Trigger1M))</f>
        <v>1.347322280657689E-2</v>
      </c>
      <c r="AT1841" s="257">
        <f>_xll.qlIndexFixing($AU$1,AP1841,TRUE,_xll.ohTrigger(Trigger,Trigger1M))</f>
        <v>1.3196677272762225E-2</v>
      </c>
    </row>
    <row r="1842" spans="41:46" ht="11.25" customHeight="1" x14ac:dyDescent="0.25">
      <c r="AO1842" s="106" t="s">
        <v>83</v>
      </c>
      <c r="AP1842" s="105">
        <f>_xll.qlInterestRateIndexFixingDate(Currency&amp;"ibor"&amp;Tenor,AQ1842,Trigger)</f>
        <v>52224</v>
      </c>
      <c r="AQ1842" s="105">
        <f>_xll.qlCalendarAdvance(Calendar,AQ1841,AO1842,"f",,Trigger)</f>
        <v>52230</v>
      </c>
      <c r="AR1842" s="105">
        <f>_xll.qlInterestRateIndexMaturity(Currency&amp;"ibor"&amp;Tenor,AQ1842,Trigger)</f>
        <v>52261</v>
      </c>
      <c r="AS1842" s="257">
        <f>_xll.qlIndexFixing($AC$5,AP1842,TRUE,_xll.ohTrigger(Trigger,Trigger1M))</f>
        <v>1.3475144571089576E-2</v>
      </c>
      <c r="AT1842" s="257">
        <f>_xll.qlIndexFixing($AU$1,AP1842,TRUE,_xll.ohTrigger(Trigger,Trigger1M))</f>
        <v>1.3198529872020741E-2</v>
      </c>
    </row>
    <row r="1843" spans="41:46" ht="11.25" customHeight="1" x14ac:dyDescent="0.25">
      <c r="AO1843" s="106" t="s">
        <v>83</v>
      </c>
      <c r="AP1843" s="105">
        <f>_xll.qlInterestRateIndexFixingDate(Currency&amp;"ibor"&amp;Tenor,AQ1843,Trigger)</f>
        <v>52233</v>
      </c>
      <c r="AQ1843" s="105">
        <f>_xll.qlCalendarAdvance(Calendar,AQ1842,AO1843,"f",,Trigger)</f>
        <v>52237</v>
      </c>
      <c r="AR1843" s="105">
        <f>_xll.qlInterestRateIndexMaturity(Currency&amp;"ibor"&amp;Tenor,AQ1843,Trigger)</f>
        <v>52268</v>
      </c>
      <c r="AS1843" s="257">
        <f>_xll.qlIndexFixing($AC$5,AP1843,TRUE,_xll.ohTrigger(Trigger,Trigger1M))</f>
        <v>1.3477066335916849E-2</v>
      </c>
      <c r="AT1843" s="257">
        <f>_xll.qlIndexFixing($AU$1,AP1843,TRUE,_xll.ohTrigger(Trigger,Trigger1M))</f>
        <v>1.3200385974912771E-2</v>
      </c>
    </row>
    <row r="1844" spans="41:46" ht="11.25" customHeight="1" x14ac:dyDescent="0.25">
      <c r="AO1844" s="106" t="s">
        <v>83</v>
      </c>
      <c r="AP1844" s="105">
        <f>_xll.qlInterestRateIndexFixingDate(Currency&amp;"ibor"&amp;Tenor,AQ1844,Trigger)</f>
        <v>52240</v>
      </c>
      <c r="AQ1844" s="105">
        <f>_xll.qlCalendarAdvance(Calendar,AQ1843,AO1844,"f",,Trigger)</f>
        <v>52244</v>
      </c>
      <c r="AR1844" s="105">
        <f>_xll.qlInterestRateIndexMaturity(Currency&amp;"ibor"&amp;Tenor,AQ1844,Trigger)</f>
        <v>52275</v>
      </c>
      <c r="AS1844" s="257">
        <f>_xll.qlIndexFixing($AC$5,AP1844,TRUE,_xll.ohTrigger(Trigger,Trigger1M))</f>
        <v>1.3478988101066446E-2</v>
      </c>
      <c r="AT1844" s="257">
        <f>_xll.qlIndexFixing($AU$1,AP1844,TRUE,_xll.ohTrigger(Trigger,Trigger1M))</f>
        <v>1.3202245591946035E-2</v>
      </c>
    </row>
    <row r="1845" spans="41:46" ht="11.25" customHeight="1" x14ac:dyDescent="0.25">
      <c r="AO1845" s="106" t="s">
        <v>83</v>
      </c>
      <c r="AP1845" s="105">
        <f>_xll.qlInterestRateIndexFixingDate(Currency&amp;"ibor"&amp;Tenor,AQ1845,Trigger)</f>
        <v>52247</v>
      </c>
      <c r="AQ1845" s="105">
        <f>_xll.qlCalendarAdvance(Calendar,AQ1844,AO1845,"f",,Trigger)</f>
        <v>52251</v>
      </c>
      <c r="AR1845" s="105">
        <f>_xll.qlInterestRateIndexMaturity(Currency&amp;"ibor"&amp;Tenor,AQ1845,Trigger)</f>
        <v>52282</v>
      </c>
      <c r="AS1845" s="257">
        <f>_xll.qlIndexFixing($AC$5,AP1845,TRUE,_xll.ohTrigger(Trigger,Trigger1M))</f>
        <v>1.3480909866530628E-2</v>
      </c>
      <c r="AT1845" s="257">
        <f>_xll.qlIndexFixing($AU$1,AP1845,TRUE,_xll.ohTrigger(Trigger,Trigger1M))</f>
        <v>1.3204108733617945E-2</v>
      </c>
    </row>
    <row r="1846" spans="41:46" ht="11.25" customHeight="1" x14ac:dyDescent="0.25">
      <c r="AO1846" s="106" t="s">
        <v>83</v>
      </c>
      <c r="AP1846" s="105">
        <f>_xll.qlInterestRateIndexFixingDate(Currency&amp;"ibor"&amp;Tenor,AQ1846,Trigger)</f>
        <v>52254</v>
      </c>
      <c r="AQ1846" s="105">
        <f>_xll.qlCalendarAdvance(Calendar,AQ1845,AO1846,"f",,Trigger)</f>
        <v>52258</v>
      </c>
      <c r="AR1846" s="105">
        <f>_xll.qlInterestRateIndexMaturity(Currency&amp;"ibor"&amp;Tenor,AQ1846,Trigger)</f>
        <v>52289</v>
      </c>
      <c r="AS1846" s="257">
        <f>_xll.qlIndexFixing($AC$5,AP1846,TRUE,_xll.ohTrigger(Trigger,Trigger1M))</f>
        <v>1.3482831632311976E-2</v>
      </c>
      <c r="AT1846" s="257">
        <f>_xll.qlIndexFixing($AU$1,AP1846,TRUE,_xll.ohTrigger(Trigger,Trigger1M))</f>
        <v>1.3205975410431068E-2</v>
      </c>
    </row>
    <row r="1847" spans="41:46" ht="11.25" customHeight="1" x14ac:dyDescent="0.25">
      <c r="AO1847" s="106" t="s">
        <v>83</v>
      </c>
      <c r="AP1847" s="105">
        <f>_xll.qlInterestRateIndexFixingDate(Currency&amp;"ibor"&amp;Tenor,AQ1847,Trigger)</f>
        <v>52261</v>
      </c>
      <c r="AQ1847" s="105">
        <f>_xll.qlCalendarAdvance(Calendar,AQ1846,AO1847,"f",,Trigger)</f>
        <v>52265</v>
      </c>
      <c r="AR1847" s="105">
        <f>_xll.qlInterestRateIndexMaturity(Currency&amp;"ibor"&amp;Tenor,AQ1847,Trigger)</f>
        <v>52293</v>
      </c>
      <c r="AS1847" s="257">
        <f>_xll.qlIndexFixing($AC$5,AP1847,TRUE,_xll.ohTrigger(Trigger,Trigger1M))</f>
        <v>1.348358429833052E-2</v>
      </c>
      <c r="AT1847" s="257">
        <f>_xll.qlIndexFixing($AU$1,AP1847,TRUE,_xll.ohTrigger(Trigger,Trigger1M))</f>
        <v>1.3206717520018214E-2</v>
      </c>
    </row>
    <row r="1848" spans="41:46" ht="11.25" customHeight="1" x14ac:dyDescent="0.25">
      <c r="AO1848" s="106" t="s">
        <v>83</v>
      </c>
      <c r="AP1848" s="105">
        <f>_xll.qlInterestRateIndexFixingDate(Currency&amp;"ibor"&amp;Tenor,AQ1848,Trigger)</f>
        <v>52268</v>
      </c>
      <c r="AQ1848" s="105">
        <f>_xll.qlCalendarAdvance(Calendar,AQ1847,AO1848,"f",,Trigger)</f>
        <v>52272</v>
      </c>
      <c r="AR1848" s="105">
        <f>_xll.qlInterestRateIndexMaturity(Currency&amp;"ibor"&amp;Tenor,AQ1848,Trigger)</f>
        <v>52300</v>
      </c>
      <c r="AS1848" s="257">
        <f>_xll.qlIndexFixing($AC$5,AP1848,TRUE,_xll.ohTrigger(Trigger,Trigger1M))</f>
        <v>1.3485505848854931E-2</v>
      </c>
      <c r="AT1848" s="257">
        <f>_xll.qlIndexFixing($AU$1,AP1848,TRUE,_xll.ohTrigger(Trigger,Trigger1M))</f>
        <v>1.3208590328089694E-2</v>
      </c>
    </row>
    <row r="1849" spans="41:46" ht="11.25" customHeight="1" x14ac:dyDescent="0.25">
      <c r="AO1849" s="106" t="s">
        <v>83</v>
      </c>
      <c r="AP1849" s="105">
        <f>_xll.qlInterestRateIndexFixingDate(Currency&amp;"ibor"&amp;Tenor,AQ1849,Trigger)</f>
        <v>52275</v>
      </c>
      <c r="AQ1849" s="105">
        <f>_xll.qlCalendarAdvance(Calendar,AQ1848,AO1849,"f",,Trigger)</f>
        <v>52279</v>
      </c>
      <c r="AR1849" s="105">
        <f>_xll.qlInterestRateIndexMaturity(Currency&amp;"ibor"&amp;Tenor,AQ1849,Trigger)</f>
        <v>52307</v>
      </c>
      <c r="AS1849" s="257">
        <f>_xll.qlIndexFixing($AC$5,AP1849,TRUE,_xll.ohTrigger(Trigger,Trigger1M))</f>
        <v>1.3487427399664829E-2</v>
      </c>
      <c r="AT1849" s="257">
        <f>_xll.qlIndexFixing($AU$1,AP1849,TRUE,_xll.ohTrigger(Trigger,Trigger1M))</f>
        <v>1.3210466700136005E-2</v>
      </c>
    </row>
    <row r="1850" spans="41:46" ht="11.25" customHeight="1" x14ac:dyDescent="0.25">
      <c r="AO1850" s="106" t="s">
        <v>83</v>
      </c>
      <c r="AP1850" s="105">
        <f>_xll.qlInterestRateIndexFixingDate(Currency&amp;"ibor"&amp;Tenor,AQ1850,Trigger)</f>
        <v>52282</v>
      </c>
      <c r="AQ1850" s="105">
        <f>_xll.qlCalendarAdvance(Calendar,AQ1849,AO1850,"f",,Trigger)</f>
        <v>52286</v>
      </c>
      <c r="AR1850" s="105">
        <f>_xll.qlInterestRateIndexMaturity(Currency&amp;"ibor"&amp;Tenor,AQ1850,Trigger)</f>
        <v>52314</v>
      </c>
      <c r="AS1850" s="257">
        <f>_xll.qlIndexFixing($AC$5,AP1850,TRUE,_xll.ohTrigger(Trigger,Trigger1M))</f>
        <v>1.3489348950763067E-2</v>
      </c>
      <c r="AT1850" s="257">
        <f>_xll.qlIndexFixing($AU$1,AP1850,TRUE,_xll.ohTrigger(Trigger,Trigger1M))</f>
        <v>1.3212346646654462E-2</v>
      </c>
    </row>
    <row r="1851" spans="41:46" ht="11.25" customHeight="1" x14ac:dyDescent="0.25">
      <c r="AO1851" s="106" t="s">
        <v>83</v>
      </c>
      <c r="AP1851" s="105">
        <f>_xll.qlInterestRateIndexFixingDate(Currency&amp;"ibor"&amp;Tenor,AQ1851,Trigger)</f>
        <v>52289</v>
      </c>
      <c r="AQ1851" s="105">
        <f>_xll.qlCalendarAdvance(Calendar,AQ1850,AO1851,"f",,Trigger)</f>
        <v>52293</v>
      </c>
      <c r="AR1851" s="105">
        <f>_xll.qlInterestRateIndexMaturity(Currency&amp;"ibor"&amp;Tenor,AQ1851,Trigger)</f>
        <v>52324</v>
      </c>
      <c r="AS1851" s="257">
        <f>_xll.qlIndexFixing($AC$5,AP1851,TRUE,_xll.ohTrigger(Trigger,Trigger1M))</f>
        <v>1.3492440465989096E-2</v>
      </c>
      <c r="AT1851" s="257">
        <f>_xll.qlIndexFixing($AU$1,AP1851,TRUE,_xll.ohTrigger(Trigger,Trigger1M))</f>
        <v>1.321536218916859E-2</v>
      </c>
    </row>
    <row r="1852" spans="41:46" ht="11.25" customHeight="1" x14ac:dyDescent="0.25">
      <c r="AO1852" s="106" t="s">
        <v>83</v>
      </c>
      <c r="AP1852" s="105">
        <f>_xll.qlInterestRateIndexFixingDate(Currency&amp;"ibor"&amp;Tenor,AQ1852,Trigger)</f>
        <v>52296</v>
      </c>
      <c r="AQ1852" s="105">
        <f>_xll.qlCalendarAdvance(Calendar,AQ1851,AO1852,"f",,Trigger)</f>
        <v>52300</v>
      </c>
      <c r="AR1852" s="105">
        <f>_xll.qlInterestRateIndexMaturity(Currency&amp;"ibor"&amp;Tenor,AQ1852,Trigger)</f>
        <v>52331</v>
      </c>
      <c r="AS1852" s="257">
        <f>_xll.qlIndexFixing($AC$5,AP1852,TRUE,_xll.ohTrigger(Trigger,Trigger1M))</f>
        <v>1.3494362233678597E-2</v>
      </c>
      <c r="AT1852" s="257">
        <f>_xll.qlIndexFixing($AU$1,AP1852,TRUE,_xll.ohTrigger(Trigger,Trigger1M))</f>
        <v>1.3217250297359677E-2</v>
      </c>
    </row>
    <row r="1853" spans="41:46" ht="11.25" customHeight="1" x14ac:dyDescent="0.25">
      <c r="AO1853" s="106" t="s">
        <v>83</v>
      </c>
      <c r="AP1853" s="105">
        <f>_xll.qlInterestRateIndexFixingDate(Currency&amp;"ibor"&amp;Tenor,AQ1853,Trigger)</f>
        <v>52303</v>
      </c>
      <c r="AQ1853" s="105">
        <f>_xll.qlCalendarAdvance(Calendar,AQ1852,AO1853,"f",,Trigger)</f>
        <v>52307</v>
      </c>
      <c r="AR1853" s="105">
        <f>_xll.qlInterestRateIndexMaturity(Currency&amp;"ibor"&amp;Tenor,AQ1853,Trigger)</f>
        <v>52338</v>
      </c>
      <c r="AS1853" s="257">
        <f>_xll.qlIndexFixing($AC$5,AP1853,TRUE,_xll.ohTrigger(Trigger,Trigger1M))</f>
        <v>1.3496284001685262E-2</v>
      </c>
      <c r="AT1853" s="257">
        <f>_xll.qlIndexFixing($AU$1,AP1853,TRUE,_xll.ohTrigger(Trigger,Trigger1M))</f>
        <v>1.3219142014199624E-2</v>
      </c>
    </row>
    <row r="1854" spans="41:46" ht="11.25" customHeight="1" x14ac:dyDescent="0.25">
      <c r="AO1854" s="106" t="s">
        <v>83</v>
      </c>
      <c r="AP1854" s="105">
        <f>_xll.qlInterestRateIndexFixingDate(Currency&amp;"ibor"&amp;Tenor,AQ1854,Trigger)</f>
        <v>52310</v>
      </c>
      <c r="AQ1854" s="105">
        <f>_xll.qlCalendarAdvance(Calendar,AQ1853,AO1854,"f",,Trigger)</f>
        <v>52314</v>
      </c>
      <c r="AR1854" s="105">
        <f>_xll.qlInterestRateIndexMaturity(Currency&amp;"ibor"&amp;Tenor,AQ1854,Trigger)</f>
        <v>52345</v>
      </c>
      <c r="AS1854" s="257">
        <f>_xll.qlIndexFixing($AC$5,AP1854,TRUE,_xll.ohTrigger(Trigger,Trigger1M))</f>
        <v>1.3498205770006514E-2</v>
      </c>
      <c r="AT1854" s="257">
        <f>_xll.qlIndexFixing($AU$1,AP1854,TRUE,_xll.ohTrigger(Trigger,Trigger1M))</f>
        <v>1.3221037350191004E-2</v>
      </c>
    </row>
    <row r="1855" spans="41:46" ht="11.25" customHeight="1" x14ac:dyDescent="0.25">
      <c r="AO1855" s="106" t="s">
        <v>83</v>
      </c>
      <c r="AP1855" s="105">
        <f>_xll.qlInterestRateIndexFixingDate(Currency&amp;"ibor"&amp;Tenor,AQ1855,Trigger)</f>
        <v>52315</v>
      </c>
      <c r="AQ1855" s="105">
        <f>_xll.qlCalendarAdvance(Calendar,AQ1854,AO1855,"f",,Trigger)</f>
        <v>52321</v>
      </c>
      <c r="AR1855" s="105">
        <f>_xll.qlInterestRateIndexMaturity(Currency&amp;"ibor"&amp;Tenor,AQ1855,Trigger)</f>
        <v>52351</v>
      </c>
      <c r="AS1855" s="257">
        <f>_xll.qlIndexFixing($AC$5,AP1855,TRUE,_xll.ohTrigger(Trigger,Trigger1M))</f>
        <v>1.3499737246003285E-2</v>
      </c>
      <c r="AT1855" s="257">
        <f>_xll.qlIndexFixing($AU$1,AP1855,TRUE,_xll.ohTrigger(Trigger,Trigger1M))</f>
        <v>1.322255762442559E-2</v>
      </c>
    </row>
    <row r="1856" spans="41:46" ht="11.25" customHeight="1" x14ac:dyDescent="0.25">
      <c r="AO1856" s="106" t="s">
        <v>83</v>
      </c>
      <c r="AP1856" s="105">
        <f>_xll.qlInterestRateIndexFixingDate(Currency&amp;"ibor"&amp;Tenor,AQ1856,Trigger)</f>
        <v>52324</v>
      </c>
      <c r="AQ1856" s="105">
        <f>_xll.qlCalendarAdvance(Calendar,AQ1855,AO1856,"f",,Trigger)</f>
        <v>52328</v>
      </c>
      <c r="AR1856" s="105">
        <f>_xll.qlInterestRateIndexMaturity(Currency&amp;"ibor"&amp;Tenor,AQ1856,Trigger)</f>
        <v>52358</v>
      </c>
      <c r="AS1856" s="257">
        <f>_xll.qlIndexFixing($AC$5,AP1856,TRUE,_xll.ohTrigger(Trigger,Trigger1M))</f>
        <v>1.3501658942914219E-2</v>
      </c>
      <c r="AT1856" s="257">
        <f>_xll.qlIndexFixing($AU$1,AP1856,TRUE,_xll.ohTrigger(Trigger,Trigger1M))</f>
        <v>1.322445989948573E-2</v>
      </c>
    </row>
    <row r="1857" spans="41:46" ht="11.25" customHeight="1" x14ac:dyDescent="0.25">
      <c r="AO1857" s="106" t="s">
        <v>83</v>
      </c>
      <c r="AP1857" s="105">
        <f>_xll.qlInterestRateIndexFixingDate(Currency&amp;"ibor"&amp;Tenor,AQ1857,Trigger)</f>
        <v>52331</v>
      </c>
      <c r="AQ1857" s="105">
        <f>_xll.qlCalendarAdvance(Calendar,AQ1856,AO1857,"f",,Trigger)</f>
        <v>52335</v>
      </c>
      <c r="AR1857" s="105">
        <f>_xll.qlInterestRateIndexMaturity(Currency&amp;"ibor"&amp;Tenor,AQ1857,Trigger)</f>
        <v>52365</v>
      </c>
      <c r="AS1857" s="257">
        <f>_xll.qlIndexFixing($AC$5,AP1857,TRUE,_xll.ohTrigger(Trigger,Trigger1M))</f>
        <v>1.3503580640128909E-2</v>
      </c>
      <c r="AT1857" s="257">
        <f>_xll.qlIndexFixing($AU$1,AP1857,TRUE,_xll.ohTrigger(Trigger,Trigger1M))</f>
        <v>1.3226365824309028E-2</v>
      </c>
    </row>
    <row r="1858" spans="41:46" ht="11.25" customHeight="1" x14ac:dyDescent="0.25">
      <c r="AO1858" s="106" t="s">
        <v>83</v>
      </c>
      <c r="AP1858" s="105">
        <f>_xll.qlInterestRateIndexFixingDate(Currency&amp;"ibor"&amp;Tenor,AQ1858,Trigger)</f>
        <v>52338</v>
      </c>
      <c r="AQ1858" s="105">
        <f>_xll.qlCalendarAdvance(Calendar,AQ1857,AO1858,"f",,Trigger)</f>
        <v>52342</v>
      </c>
      <c r="AR1858" s="105">
        <f>_xll.qlInterestRateIndexMaturity(Currency&amp;"ibor"&amp;Tenor,AQ1858,Trigger)</f>
        <v>52372</v>
      </c>
      <c r="AS1858" s="257">
        <f>_xll.qlIndexFixing($AC$5,AP1858,TRUE,_xll.ohTrigger(Trigger,Trigger1M))</f>
        <v>1.3505502337650022E-2</v>
      </c>
      <c r="AT1858" s="257">
        <f>_xll.qlIndexFixing($AU$1,AP1858,TRUE,_xll.ohTrigger(Trigger,Trigger1M))</f>
        <v>1.3228275409393753E-2</v>
      </c>
    </row>
    <row r="1859" spans="41:46" ht="11.25" customHeight="1" x14ac:dyDescent="0.25">
      <c r="AO1859" s="106" t="s">
        <v>83</v>
      </c>
      <c r="AP1859" s="105">
        <f>_xll.qlInterestRateIndexFixingDate(Currency&amp;"ibor"&amp;Tenor,AQ1859,Trigger)</f>
        <v>52345</v>
      </c>
      <c r="AQ1859" s="105">
        <f>_xll.qlCalendarAdvance(Calendar,AQ1858,AO1859,"f",,Trigger)</f>
        <v>52349</v>
      </c>
      <c r="AR1859" s="105">
        <f>_xll.qlInterestRateIndexMaturity(Currency&amp;"ibor"&amp;Tenor,AQ1859,Trigger)</f>
        <v>52379</v>
      </c>
      <c r="AS1859" s="257">
        <f>_xll.qlIndexFixing($AC$5,AP1859,TRUE,_xll.ohTrigger(Trigger,Trigger1M))</f>
        <v>1.3507424035482885E-2</v>
      </c>
      <c r="AT1859" s="257">
        <f>_xll.qlIndexFixing($AU$1,AP1859,TRUE,_xll.ohTrigger(Trigger,Trigger1M))</f>
        <v>1.3230188665238174E-2</v>
      </c>
    </row>
    <row r="1860" spans="41:46" ht="11.25" customHeight="1" x14ac:dyDescent="0.25">
      <c r="AO1860" s="106" t="s">
        <v>83</v>
      </c>
      <c r="AP1860" s="105">
        <f>_xll.qlInterestRateIndexFixingDate(Currency&amp;"ibor"&amp;Tenor,AQ1860,Trigger)</f>
        <v>52351</v>
      </c>
      <c r="AQ1860" s="105">
        <f>_xll.qlCalendarAdvance(Calendar,AQ1859,AO1860,"f",,Trigger)</f>
        <v>52356</v>
      </c>
      <c r="AR1860" s="105">
        <f>_xll.qlInterestRateIndexMaturity(Currency&amp;"ibor"&amp;Tenor,AQ1860,Trigger)</f>
        <v>52387</v>
      </c>
      <c r="AS1860" s="257">
        <f>_xll.qlIndexFixing($AC$5,AP1860,TRUE,_xll.ohTrigger(Trigger,Trigger1M))</f>
        <v>1.3512612916800794E-2</v>
      </c>
      <c r="AT1860" s="257">
        <f>_xll.qlIndexFixing($AU$1,AP1860,TRUE,_xll.ohTrigger(Trigger,Trigger1M))</f>
        <v>1.3232485956416623E-2</v>
      </c>
    </row>
    <row r="1861" spans="41:46" ht="11.25" customHeight="1" x14ac:dyDescent="0.25">
      <c r="AO1861" s="106" t="s">
        <v>83</v>
      </c>
      <c r="AP1861" s="105">
        <f>_xll.qlInterestRateIndexFixingDate(Currency&amp;"ibor"&amp;Tenor,AQ1861,Trigger)</f>
        <v>52359</v>
      </c>
      <c r="AQ1861" s="105">
        <f>_xll.qlCalendarAdvance(Calendar,AQ1860,AO1861,"f",,Trigger)</f>
        <v>52363</v>
      </c>
      <c r="AR1861" s="105">
        <f>_xll.qlInterestRateIndexMaturity(Currency&amp;"ibor"&amp;Tenor,AQ1861,Trigger)</f>
        <v>52394</v>
      </c>
      <c r="AS1861" s="257">
        <f>_xll.qlIndexFixing($AC$5,AP1861,TRUE,_xll.ohTrigger(Trigger,Trigger1M))</f>
        <v>1.3521253153896908E-2</v>
      </c>
      <c r="AT1861" s="257">
        <f>_xll.qlIndexFixing($AU$1,AP1861,TRUE,_xll.ohTrigger(Trigger,Trigger1M))</f>
        <v>1.3234406920511513E-2</v>
      </c>
    </row>
    <row r="1862" spans="41:46" ht="11.25" customHeight="1" x14ac:dyDescent="0.25">
      <c r="AO1862" s="106" t="s">
        <v>83</v>
      </c>
      <c r="AP1862" s="105">
        <f>_xll.qlInterestRateIndexFixingDate(Currency&amp;"ibor"&amp;Tenor,AQ1862,Trigger)</f>
        <v>52366</v>
      </c>
      <c r="AQ1862" s="105">
        <f>_xll.qlCalendarAdvance(Calendar,AQ1861,AO1862,"f",,Trigger)</f>
        <v>52370</v>
      </c>
      <c r="AR1862" s="105">
        <f>_xll.qlInterestRateIndexMaturity(Currency&amp;"ibor"&amp;Tenor,AQ1862,Trigger)</f>
        <v>52401</v>
      </c>
      <c r="AS1862" s="257">
        <f>_xll.qlIndexFixing($AC$5,AP1862,TRUE,_xll.ohTrigger(Trigger,Trigger1M))</f>
        <v>1.3529902579240603E-2</v>
      </c>
      <c r="AT1862" s="257">
        <f>_xll.qlIndexFixing($AU$1,AP1862,TRUE,_xll.ohTrigger(Trigger,Trigger1M))</f>
        <v>1.323633158776805E-2</v>
      </c>
    </row>
    <row r="1863" spans="41:46" ht="11.25" customHeight="1" x14ac:dyDescent="0.25">
      <c r="AO1863" s="106" t="s">
        <v>83</v>
      </c>
      <c r="AP1863" s="105">
        <f>_xll.qlInterestRateIndexFixingDate(Currency&amp;"ibor"&amp;Tenor,AQ1863,Trigger)</f>
        <v>52373</v>
      </c>
      <c r="AQ1863" s="105">
        <f>_xll.qlCalendarAdvance(Calendar,AQ1862,AO1863,"f",,Trigger)</f>
        <v>52377</v>
      </c>
      <c r="AR1863" s="105">
        <f>_xll.qlInterestRateIndexMaturity(Currency&amp;"ibor"&amp;Tenor,AQ1863,Trigger)</f>
        <v>52408</v>
      </c>
      <c r="AS1863" s="257">
        <f>_xll.qlIndexFixing($AC$5,AP1863,TRUE,_xll.ohTrigger(Trigger,Trigger1M))</f>
        <v>1.3538561192849933E-2</v>
      </c>
      <c r="AT1863" s="257">
        <f>_xll.qlIndexFixing($AU$1,AP1863,TRUE,_xll.ohTrigger(Trigger,Trigger1M))</f>
        <v>1.3238259968691381E-2</v>
      </c>
    </row>
    <row r="1864" spans="41:46" ht="11.25" customHeight="1" x14ac:dyDescent="0.25">
      <c r="AO1864" s="106" t="s">
        <v>83</v>
      </c>
      <c r="AP1864" s="105">
        <f>_xll.qlInterestRateIndexFixingDate(Currency&amp;"ibor"&amp;Tenor,AQ1864,Trigger)</f>
        <v>52380</v>
      </c>
      <c r="AQ1864" s="105">
        <f>_xll.qlCalendarAdvance(Calendar,AQ1863,AO1864,"f",,Trigger)</f>
        <v>52384</v>
      </c>
      <c r="AR1864" s="105">
        <f>_xll.qlInterestRateIndexMaturity(Currency&amp;"ibor"&amp;Tenor,AQ1864,Trigger)</f>
        <v>52414</v>
      </c>
      <c r="AS1864" s="257">
        <f>_xll.qlIndexFixing($AC$5,AP1864,TRUE,_xll.ohTrigger(Trigger,Trigger1M))</f>
        <v>1.3546834028876908E-2</v>
      </c>
      <c r="AT1864" s="257">
        <f>_xll.qlIndexFixing($AU$1,AP1864,TRUE,_xll.ohTrigger(Trigger,Trigger1M))</f>
        <v>1.3239810373470995E-2</v>
      </c>
    </row>
    <row r="1865" spans="41:46" ht="11.25" customHeight="1" x14ac:dyDescent="0.25">
      <c r="AO1865" s="106" t="s">
        <v>83</v>
      </c>
      <c r="AP1865" s="105">
        <f>_xll.qlInterestRateIndexFixingDate(Currency&amp;"ibor"&amp;Tenor,AQ1865,Trigger)</f>
        <v>52387</v>
      </c>
      <c r="AQ1865" s="105">
        <f>_xll.qlCalendarAdvance(Calendar,AQ1864,AO1865,"f",,Trigger)</f>
        <v>52391</v>
      </c>
      <c r="AR1865" s="105">
        <f>_xll.qlInterestRateIndexMaturity(Currency&amp;"ibor"&amp;Tenor,AQ1865,Trigger)</f>
        <v>52421</v>
      </c>
      <c r="AS1865" s="257">
        <f>_xll.qlIndexFixing($AC$5,AP1865,TRUE,_xll.ohTrigger(Trigger,Trigger1M))</f>
        <v>1.354879639422446E-2</v>
      </c>
      <c r="AT1865" s="257">
        <f>_xll.qlIndexFixing($AU$1,AP1865,TRUE,_xll.ohTrigger(Trigger,Trigger1M))</f>
        <v>1.3241745874427835E-2</v>
      </c>
    </row>
    <row r="1866" spans="41:46" ht="11.25" customHeight="1" x14ac:dyDescent="0.25">
      <c r="AO1866" s="106" t="s">
        <v>83</v>
      </c>
      <c r="AP1866" s="105">
        <f>_xll.qlInterestRateIndexFixingDate(Currency&amp;"ibor"&amp;Tenor,AQ1866,Trigger)</f>
        <v>52394</v>
      </c>
      <c r="AQ1866" s="105">
        <f>_xll.qlCalendarAdvance(Calendar,AQ1865,AO1866,"f",,Trigger)</f>
        <v>52398</v>
      </c>
      <c r="AR1866" s="105">
        <f>_xll.qlInterestRateIndexMaturity(Currency&amp;"ibor"&amp;Tenor,AQ1866,Trigger)</f>
        <v>52428</v>
      </c>
      <c r="AS1866" s="257">
        <f>_xll.qlIndexFixing($AC$5,AP1866,TRUE,_xll.ohTrigger(Trigger,Trigger1M))</f>
        <v>1.3550758759894421E-2</v>
      </c>
      <c r="AT1866" s="257">
        <f>_xll.qlIndexFixing($AU$1,AP1866,TRUE,_xll.ohTrigger(Trigger,Trigger1M))</f>
        <v>1.3243685119648241E-2</v>
      </c>
    </row>
    <row r="1867" spans="41:46" ht="11.25" customHeight="1" x14ac:dyDescent="0.25">
      <c r="AO1867" s="106" t="s">
        <v>83</v>
      </c>
      <c r="AP1867" s="105">
        <f>_xll.qlInterestRateIndexFixingDate(Currency&amp;"ibor"&amp;Tenor,AQ1867,Trigger)</f>
        <v>52401</v>
      </c>
      <c r="AQ1867" s="105">
        <f>_xll.qlCalendarAdvance(Calendar,AQ1866,AO1867,"f",,Trigger)</f>
        <v>52405</v>
      </c>
      <c r="AR1867" s="105">
        <f>_xll.qlInterestRateIndexMaturity(Currency&amp;"ibor"&amp;Tenor,AQ1867,Trigger)</f>
        <v>52435</v>
      </c>
      <c r="AS1867" s="257">
        <f>_xll.qlIndexFixing($AC$5,AP1867,TRUE,_xll.ohTrigger(Trigger,Trigger1M))</f>
        <v>1.3552721125886791E-2</v>
      </c>
      <c r="AT1867" s="257">
        <f>_xll.qlIndexFixing($AU$1,AP1867,TRUE,_xll.ohTrigger(Trigger,Trigger1M))</f>
        <v>1.3245628119643804E-2</v>
      </c>
    </row>
    <row r="1868" spans="41:46" ht="11.25" customHeight="1" x14ac:dyDescent="0.25">
      <c r="AO1868" s="106" t="s">
        <v>83</v>
      </c>
      <c r="AP1868" s="105">
        <f>_xll.qlInterestRateIndexFixingDate(Currency&amp;"ibor"&amp;Tenor,AQ1868,Trigger)</f>
        <v>52408</v>
      </c>
      <c r="AQ1868" s="105">
        <f>_xll.qlCalendarAdvance(Calendar,AQ1867,AO1868,"f",,Trigger)</f>
        <v>52412</v>
      </c>
      <c r="AR1868" s="105">
        <f>_xll.qlInterestRateIndexMaturity(Currency&amp;"ibor"&amp;Tenor,AQ1868,Trigger)</f>
        <v>52443</v>
      </c>
      <c r="AS1868" s="257">
        <f>_xll.qlIndexFixing($AC$5,AP1868,TRUE,_xll.ohTrigger(Trigger,Trigger1M))</f>
        <v>1.3555078753467266E-2</v>
      </c>
      <c r="AT1868" s="257">
        <f>_xll.qlIndexFixing($AU$1,AP1868,TRUE,_xll.ohTrigger(Trigger,Trigger1M))</f>
        <v>1.3247957945827567E-2</v>
      </c>
    </row>
    <row r="1869" spans="41:46" ht="11.25" customHeight="1" x14ac:dyDescent="0.25">
      <c r="AO1869" s="106" t="s">
        <v>83</v>
      </c>
      <c r="AP1869" s="105">
        <f>_xll.qlInterestRateIndexFixingDate(Currency&amp;"ibor"&amp;Tenor,AQ1869,Trigger)</f>
        <v>52415</v>
      </c>
      <c r="AQ1869" s="105">
        <f>_xll.qlCalendarAdvance(Calendar,AQ1868,AO1869,"f",,Trigger)</f>
        <v>52419</v>
      </c>
      <c r="AR1869" s="105">
        <f>_xll.qlInterestRateIndexMaturity(Currency&amp;"ibor"&amp;Tenor,AQ1869,Trigger)</f>
        <v>52450</v>
      </c>
      <c r="AS1869" s="257">
        <f>_xll.qlIndexFixing($AC$5,AP1869,TRUE,_xll.ohTrigger(Trigger,Trigger1M))</f>
        <v>1.3557041193974138E-2</v>
      </c>
      <c r="AT1869" s="257">
        <f>_xll.qlIndexFixing($AU$1,AP1869,TRUE,_xll.ohTrigger(Trigger,Trigger1M))</f>
        <v>1.3249908829266877E-2</v>
      </c>
    </row>
    <row r="1870" spans="41:46" ht="11.25" customHeight="1" x14ac:dyDescent="0.25">
      <c r="AO1870" s="106" t="s">
        <v>83</v>
      </c>
      <c r="AP1870" s="105">
        <f>_xll.qlInterestRateIndexFixingDate(Currency&amp;"ibor"&amp;Tenor,AQ1870,Trigger)</f>
        <v>52422</v>
      </c>
      <c r="AQ1870" s="105">
        <f>_xll.qlCalendarAdvance(Calendar,AQ1869,AO1870,"f",,Trigger)</f>
        <v>52426</v>
      </c>
      <c r="AR1870" s="105">
        <f>_xll.qlInterestRateIndexMaturity(Currency&amp;"ibor"&amp;Tenor,AQ1870,Trigger)</f>
        <v>52457</v>
      </c>
      <c r="AS1870" s="257">
        <f>_xll.qlIndexFixing($AC$5,AP1870,TRUE,_xll.ohTrigger(Trigger,Trigger1M))</f>
        <v>1.3559003634811067E-2</v>
      </c>
      <c r="AT1870" s="257">
        <f>_xll.qlIndexFixing($AU$1,AP1870,TRUE,_xll.ohTrigger(Trigger,Trigger1M))</f>
        <v>1.325186349988579E-2</v>
      </c>
    </row>
    <row r="1871" spans="41:46" ht="11.25" customHeight="1" x14ac:dyDescent="0.25">
      <c r="AO1871" s="106" t="s">
        <v>83</v>
      </c>
      <c r="AP1871" s="105">
        <f>_xll.qlInterestRateIndexFixingDate(Currency&amp;"ibor"&amp;Tenor,AQ1871,Trigger)</f>
        <v>52429</v>
      </c>
      <c r="AQ1871" s="105">
        <f>_xll.qlCalendarAdvance(Calendar,AQ1870,AO1871,"f",,Trigger)</f>
        <v>52433</v>
      </c>
      <c r="AR1871" s="105">
        <f>_xll.qlInterestRateIndexMaturity(Currency&amp;"ibor"&amp;Tenor,AQ1871,Trigger)</f>
        <v>52464</v>
      </c>
      <c r="AS1871" s="257">
        <f>_xll.qlIndexFixing($AC$5,AP1871,TRUE,_xll.ohTrigger(Trigger,Trigger1M))</f>
        <v>1.3560966075983213E-2</v>
      </c>
      <c r="AT1871" s="257">
        <f>_xll.qlIndexFixing($AU$1,AP1871,TRUE,_xll.ohTrigger(Trigger,Trigger1M))</f>
        <v>1.3253821968179137E-2</v>
      </c>
    </row>
    <row r="1872" spans="41:46" ht="11.25" customHeight="1" x14ac:dyDescent="0.25">
      <c r="AO1872" s="106" t="s">
        <v>83</v>
      </c>
      <c r="AP1872" s="105">
        <f>_xll.qlInterestRateIndexFixingDate(Currency&amp;"ibor"&amp;Tenor,AQ1872,Trigger)</f>
        <v>52436</v>
      </c>
      <c r="AQ1872" s="105">
        <f>_xll.qlCalendarAdvance(Calendar,AQ1871,AO1872,"f",,Trigger)</f>
        <v>52440</v>
      </c>
      <c r="AR1872" s="105">
        <f>_xll.qlInterestRateIndexMaturity(Currency&amp;"ibor"&amp;Tenor,AQ1872,Trigger)</f>
        <v>52471</v>
      </c>
      <c r="AS1872" s="257">
        <f>_xll.qlIndexFixing($AC$5,AP1872,TRUE,_xll.ohTrigger(Trigger,Trigger1M))</f>
        <v>1.3562928517485418E-2</v>
      </c>
      <c r="AT1872" s="257">
        <f>_xll.qlIndexFixing($AU$1,AP1872,TRUE,_xll.ohTrigger(Trigger,Trigger1M))</f>
        <v>1.3255784244649481E-2</v>
      </c>
    </row>
    <row r="1873" spans="41:46" ht="11.25" customHeight="1" x14ac:dyDescent="0.25">
      <c r="AO1873" s="106" t="s">
        <v>83</v>
      </c>
      <c r="AP1873" s="105">
        <f>_xll.qlInterestRateIndexFixingDate(Currency&amp;"ibor"&amp;Tenor,AQ1873,Trigger)</f>
        <v>52443</v>
      </c>
      <c r="AQ1873" s="105">
        <f>_xll.qlCalendarAdvance(Calendar,AQ1872,AO1873,"f",,Trigger)</f>
        <v>52447</v>
      </c>
      <c r="AR1873" s="105">
        <f>_xll.qlInterestRateIndexMaturity(Currency&amp;"ibor"&amp;Tenor,AQ1873,Trigger)</f>
        <v>52478</v>
      </c>
      <c r="AS1873" s="257">
        <f>_xll.qlIndexFixing($AC$5,AP1873,TRUE,_xll.ohTrigger(Trigger,Trigger1M))</f>
        <v>1.356489095931768E-2</v>
      </c>
      <c r="AT1873" s="257">
        <f>_xll.qlIndexFixing($AU$1,AP1873,TRUE,_xll.ohTrigger(Trigger,Trigger1M))</f>
        <v>1.3257750339801972E-2</v>
      </c>
    </row>
    <row r="1874" spans="41:46" ht="11.25" customHeight="1" x14ac:dyDescent="0.25">
      <c r="AO1874" s="106" t="s">
        <v>83</v>
      </c>
      <c r="AP1874" s="105">
        <f>_xll.qlInterestRateIndexFixingDate(Currency&amp;"ibor"&amp;Tenor,AQ1874,Trigger)</f>
        <v>52450</v>
      </c>
      <c r="AQ1874" s="105">
        <f>_xll.qlCalendarAdvance(Calendar,AQ1873,AO1874,"f",,Trigger)</f>
        <v>52454</v>
      </c>
      <c r="AR1874" s="105">
        <f>_xll.qlInterestRateIndexMaturity(Currency&amp;"ibor"&amp;Tenor,AQ1874,Trigger)</f>
        <v>52485</v>
      </c>
      <c r="AS1874" s="257">
        <f>_xll.qlIndexFixing($AC$5,AP1874,TRUE,_xll.ohTrigger(Trigger,Trigger1M))</f>
        <v>1.356685340148258E-2</v>
      </c>
      <c r="AT1874" s="257">
        <f>_xll.qlIndexFixing($AU$1,AP1874,TRUE,_xll.ohTrigger(Trigger,Trigger1M))</f>
        <v>1.3259720264134016E-2</v>
      </c>
    </row>
    <row r="1875" spans="41:46" ht="11.25" customHeight="1" x14ac:dyDescent="0.25">
      <c r="AO1875" s="106" t="s">
        <v>83</v>
      </c>
      <c r="AP1875" s="105">
        <f>_xll.qlInterestRateIndexFixingDate(Currency&amp;"ibor"&amp;Tenor,AQ1875,Trigger)</f>
        <v>52457</v>
      </c>
      <c r="AQ1875" s="105">
        <f>_xll.qlCalendarAdvance(Calendar,AQ1874,AO1875,"f",,Trigger)</f>
        <v>52461</v>
      </c>
      <c r="AR1875" s="105">
        <f>_xll.qlInterestRateIndexMaturity(Currency&amp;"ibor"&amp;Tenor,AQ1875,Trigger)</f>
        <v>52492</v>
      </c>
      <c r="AS1875" s="257">
        <f>_xll.qlIndexFixing($AC$5,AP1875,TRUE,_xll.ohTrigger(Trigger,Trigger1M))</f>
        <v>1.3568815843974961E-2</v>
      </c>
      <c r="AT1875" s="257">
        <f>_xll.qlIndexFixing($AU$1,AP1875,TRUE,_xll.ohTrigger(Trigger,Trigger1M))</f>
        <v>1.3261694028148181E-2</v>
      </c>
    </row>
    <row r="1876" spans="41:46" ht="11.25" customHeight="1" x14ac:dyDescent="0.25">
      <c r="AO1876" s="106" t="s">
        <v>83</v>
      </c>
      <c r="AP1876" s="105">
        <f>_xll.qlInterestRateIndexFixingDate(Currency&amp;"ibor"&amp;Tenor,AQ1876,Trigger)</f>
        <v>52464</v>
      </c>
      <c r="AQ1876" s="105">
        <f>_xll.qlCalendarAdvance(Calendar,AQ1875,AO1876,"f",,Trigger)</f>
        <v>52468</v>
      </c>
      <c r="AR1876" s="105">
        <f>_xll.qlInterestRateIndexMaturity(Currency&amp;"ibor"&amp;Tenor,AQ1876,Trigger)</f>
        <v>52499</v>
      </c>
      <c r="AS1876" s="257">
        <f>_xll.qlIndexFixing($AC$5,AP1876,TRUE,_xll.ohTrigger(Trigger,Trigger1M))</f>
        <v>1.3570778286802558E-2</v>
      </c>
      <c r="AT1876" s="257">
        <f>_xll.qlIndexFixing($AU$1,AP1876,TRUE,_xll.ohTrigger(Trigger,Trigger1M))</f>
        <v>1.3263671642347033E-2</v>
      </c>
    </row>
    <row r="1877" spans="41:46" ht="11.25" customHeight="1" x14ac:dyDescent="0.25">
      <c r="AO1877" s="106" t="s">
        <v>83</v>
      </c>
      <c r="AP1877" s="105">
        <f>_xll.qlInterestRateIndexFixingDate(Currency&amp;"ibor"&amp;Tenor,AQ1877,Trigger)</f>
        <v>52471</v>
      </c>
      <c r="AQ1877" s="105">
        <f>_xll.qlCalendarAdvance(Calendar,AQ1876,AO1877,"f",,Trigger)</f>
        <v>52475</v>
      </c>
      <c r="AR1877" s="105">
        <f>_xll.qlInterestRateIndexMaturity(Currency&amp;"ibor"&amp;Tenor,AQ1877,Trigger)</f>
        <v>52505</v>
      </c>
      <c r="AS1877" s="257">
        <f>_xll.qlIndexFixing($AC$5,AP1877,TRUE,_xll.ohTrigger(Trigger,Trigger1M))</f>
        <v>1.3572344803428393E-2</v>
      </c>
      <c r="AT1877" s="257">
        <f>_xll.qlIndexFixing($AU$1,AP1877,TRUE,_xll.ohTrigger(Trigger,Trigger1M))</f>
        <v>1.3265266942278586E-2</v>
      </c>
    </row>
    <row r="1878" spans="41:46" ht="11.25" customHeight="1" x14ac:dyDescent="0.25">
      <c r="AO1878" s="106" t="s">
        <v>83</v>
      </c>
      <c r="AP1878" s="105">
        <f>_xll.qlInterestRateIndexFixingDate(Currency&amp;"ibor"&amp;Tenor,AQ1878,Trigger)</f>
        <v>52478</v>
      </c>
      <c r="AQ1878" s="105">
        <f>_xll.qlCalendarAdvance(Calendar,AQ1877,AO1878,"f",,Trigger)</f>
        <v>52482</v>
      </c>
      <c r="AR1878" s="105">
        <f>_xll.qlInterestRateIndexMaturity(Currency&amp;"ibor"&amp;Tenor,AQ1878,Trigger)</f>
        <v>52512</v>
      </c>
      <c r="AS1878" s="257">
        <f>_xll.qlIndexFixing($AC$5,AP1878,TRUE,_xll.ohTrigger(Trigger,Trigger1M))</f>
        <v>1.3574307172945943E-2</v>
      </c>
      <c r="AT1878" s="257">
        <f>_xll.qlIndexFixing($AU$1,AP1878,TRUE,_xll.ohTrigger(Trigger,Trigger1M))</f>
        <v>1.3267251937838509E-2</v>
      </c>
    </row>
    <row r="1879" spans="41:46" ht="11.25" customHeight="1" x14ac:dyDescent="0.25">
      <c r="AO1879" s="106" t="s">
        <v>83</v>
      </c>
      <c r="AP1879" s="105">
        <f>_xll.qlInterestRateIndexFixingDate(Currency&amp;"ibor"&amp;Tenor,AQ1879,Trigger)</f>
        <v>52485</v>
      </c>
      <c r="AQ1879" s="105">
        <f>_xll.qlCalendarAdvance(Calendar,AQ1878,AO1879,"f",,Trigger)</f>
        <v>52489</v>
      </c>
      <c r="AR1879" s="105">
        <f>_xll.qlInterestRateIndexMaturity(Currency&amp;"ibor"&amp;Tenor,AQ1879,Trigger)</f>
        <v>52519</v>
      </c>
      <c r="AS1879" s="257">
        <f>_xll.qlIndexFixing($AC$5,AP1879,TRUE,_xll.ohTrigger(Trigger,Trigger1M))</f>
        <v>1.3576269542783237E-2</v>
      </c>
      <c r="AT1879" s="257">
        <f>_xll.qlIndexFixing($AU$1,AP1879,TRUE,_xll.ohTrigger(Trigger,Trigger1M))</f>
        <v>1.3269240814182126E-2</v>
      </c>
    </row>
    <row r="1880" spans="41:46" ht="11.25" customHeight="1" x14ac:dyDescent="0.25">
      <c r="AO1880" s="106" t="s">
        <v>83</v>
      </c>
      <c r="AP1880" s="105">
        <f>_xll.qlInterestRateIndexFixingDate(Currency&amp;"ibor"&amp;Tenor,AQ1880,Trigger)</f>
        <v>52492</v>
      </c>
      <c r="AQ1880" s="105">
        <f>_xll.qlCalendarAdvance(Calendar,AQ1879,AO1880,"f",,Trigger)</f>
        <v>52496</v>
      </c>
      <c r="AR1880" s="105">
        <f>_xll.qlInterestRateIndexMaturity(Currency&amp;"ibor"&amp;Tenor,AQ1880,Trigger)</f>
        <v>52526</v>
      </c>
      <c r="AS1880" s="257">
        <f>_xll.qlIndexFixing($AC$5,AP1880,TRUE,_xll.ohTrigger(Trigger,Trigger1M))</f>
        <v>1.357823191294294E-2</v>
      </c>
      <c r="AT1880" s="257">
        <f>_xll.qlIndexFixing($AU$1,AP1880,TRUE,_xll.ohTrigger(Trigger,Trigger1M))</f>
        <v>1.3271233581810371E-2</v>
      </c>
    </row>
    <row r="1881" spans="41:46" ht="11.25" customHeight="1" x14ac:dyDescent="0.25">
      <c r="AO1881" s="106" t="s">
        <v>83</v>
      </c>
      <c r="AP1881" s="105">
        <f>_xll.qlInterestRateIndexFixingDate(Currency&amp;"ibor"&amp;Tenor,AQ1881,Trigger)</f>
        <v>52499</v>
      </c>
      <c r="AQ1881" s="105">
        <f>_xll.qlCalendarAdvance(Calendar,AQ1880,AO1881,"f",,Trigger)</f>
        <v>52503</v>
      </c>
      <c r="AR1881" s="105">
        <f>_xll.qlInterestRateIndexMaturity(Currency&amp;"ibor"&amp;Tenor,AQ1881,Trigger)</f>
        <v>52533</v>
      </c>
      <c r="AS1881" s="257">
        <f>_xll.qlIndexFixing($AC$5,AP1881,TRUE,_xll.ohTrigger(Trigger,Trigger1M))</f>
        <v>1.3580194283419722E-2</v>
      </c>
      <c r="AT1881" s="257">
        <f>_xll.qlIndexFixing($AU$1,AP1881,TRUE,_xll.ohTrigger(Trigger,Trigger1M))</f>
        <v>1.3273230251224177E-2</v>
      </c>
    </row>
    <row r="1882" spans="41:46" ht="11.25" customHeight="1" x14ac:dyDescent="0.25">
      <c r="AO1882" s="106" t="s">
        <v>83</v>
      </c>
      <c r="AP1882" s="105">
        <f>_xll.qlInterestRateIndexFixingDate(Currency&amp;"ibor"&amp;Tenor,AQ1882,Trigger)</f>
        <v>52506</v>
      </c>
      <c r="AQ1882" s="105">
        <f>_xll.qlCalendarAdvance(Calendar,AQ1881,AO1882,"f",,Trigger)</f>
        <v>52510</v>
      </c>
      <c r="AR1882" s="105">
        <f>_xll.qlInterestRateIndexMaturity(Currency&amp;"ibor"&amp;Tenor,AQ1882,Trigger)</f>
        <v>52541</v>
      </c>
      <c r="AS1882" s="257">
        <f>_xll.qlIndexFixing($AC$5,AP1882,TRUE,_xll.ohTrigger(Trigger,Trigger1M))</f>
        <v>1.3582552950717412E-2</v>
      </c>
      <c r="AT1882" s="257">
        <f>_xll.qlIndexFixing($AU$1,AP1882,TRUE,_xll.ohTrigger(Trigger,Trigger1M))</f>
        <v>1.3275618769505573E-2</v>
      </c>
    </row>
    <row r="1883" spans="41:46" ht="11.25" customHeight="1" x14ac:dyDescent="0.25">
      <c r="AO1883" s="106" t="s">
        <v>83</v>
      </c>
      <c r="AP1883" s="105">
        <f>_xll.qlInterestRateIndexFixingDate(Currency&amp;"ibor"&amp;Tenor,AQ1883,Trigger)</f>
        <v>52513</v>
      </c>
      <c r="AQ1883" s="105">
        <f>_xll.qlCalendarAdvance(Calendar,AQ1882,AO1883,"f",,Trigger)</f>
        <v>52517</v>
      </c>
      <c r="AR1883" s="105">
        <f>_xll.qlInterestRateIndexMaturity(Currency&amp;"ibor"&amp;Tenor,AQ1883,Trigger)</f>
        <v>52548</v>
      </c>
      <c r="AS1883" s="257">
        <f>_xll.qlIndexFixing($AC$5,AP1883,TRUE,_xll.ohTrigger(Trigger,Trigger1M))</f>
        <v>1.3584515395863153E-2</v>
      </c>
      <c r="AT1883" s="257">
        <f>_xll.qlIndexFixing($AU$1,AP1883,TRUE,_xll.ohTrigger(Trigger,Trigger1M))</f>
        <v>1.3277623629043315E-2</v>
      </c>
    </row>
    <row r="1884" spans="41:46" ht="11.25" customHeight="1" x14ac:dyDescent="0.25">
      <c r="AO1884" s="106" t="s">
        <v>83</v>
      </c>
      <c r="AP1884" s="105">
        <f>_xll.qlInterestRateIndexFixingDate(Currency&amp;"ibor"&amp;Tenor,AQ1884,Trigger)</f>
        <v>52520</v>
      </c>
      <c r="AQ1884" s="105">
        <f>_xll.qlCalendarAdvance(Calendar,AQ1883,AO1884,"f",,Trigger)</f>
        <v>52524</v>
      </c>
      <c r="AR1884" s="105">
        <f>_xll.qlInterestRateIndexMaturity(Currency&amp;"ibor"&amp;Tenor,AQ1884,Trigger)</f>
        <v>52555</v>
      </c>
      <c r="AS1884" s="257">
        <f>_xll.qlIndexFixing($AC$5,AP1884,TRUE,_xll.ohTrigger(Trigger,Trigger1M))</f>
        <v>1.3586477841338955E-2</v>
      </c>
      <c r="AT1884" s="257">
        <f>_xll.qlIndexFixing($AU$1,AP1884,TRUE,_xll.ohTrigger(Trigger,Trigger1M))</f>
        <v>1.327963242277596E-2</v>
      </c>
    </row>
    <row r="1885" spans="41:46" ht="11.25" customHeight="1" x14ac:dyDescent="0.25">
      <c r="AO1885" s="106" t="s">
        <v>83</v>
      </c>
      <c r="AP1885" s="105">
        <f>_xll.qlInterestRateIndexFixingDate(Currency&amp;"ibor"&amp;Tenor,AQ1885,Trigger)</f>
        <v>52527</v>
      </c>
      <c r="AQ1885" s="105">
        <f>_xll.qlCalendarAdvance(Calendar,AQ1884,AO1885,"f",,Trigger)</f>
        <v>52531</v>
      </c>
      <c r="AR1885" s="105">
        <f>_xll.qlInterestRateIndexMaturity(Currency&amp;"ibor"&amp;Tenor,AQ1885,Trigger)</f>
        <v>52562</v>
      </c>
      <c r="AS1885" s="257">
        <f>_xll.qlIndexFixing($AC$5,AP1885,TRUE,_xll.ohTrigger(Trigger,Trigger1M))</f>
        <v>1.3588440287147391E-2</v>
      </c>
      <c r="AT1885" s="257">
        <f>_xll.qlIndexFixing($AU$1,AP1885,TRUE,_xll.ohTrigger(Trigger,Trigger1M))</f>
        <v>1.3281645161206076E-2</v>
      </c>
    </row>
    <row r="1886" spans="41:46" ht="11.25" customHeight="1" x14ac:dyDescent="0.25">
      <c r="AO1886" s="106" t="s">
        <v>83</v>
      </c>
      <c r="AP1886" s="105">
        <f>_xll.qlInterestRateIndexFixingDate(Currency&amp;"ibor"&amp;Tenor,AQ1886,Trigger)</f>
        <v>52534</v>
      </c>
      <c r="AQ1886" s="105">
        <f>_xll.qlCalendarAdvance(Calendar,AQ1885,AO1886,"f",,Trigger)</f>
        <v>52538</v>
      </c>
      <c r="AR1886" s="105">
        <f>_xll.qlInterestRateIndexMaturity(Currency&amp;"ibor"&amp;Tenor,AQ1886,Trigger)</f>
        <v>52568</v>
      </c>
      <c r="AS1886" s="257">
        <f>_xll.qlIndexFixing($AC$5,AP1886,TRUE,_xll.ohTrigger(Trigger,Trigger1M))</f>
        <v>1.3590006140621114E-2</v>
      </c>
      <c r="AT1886" s="257">
        <f>_xll.qlIndexFixing($AU$1,AP1886,TRUE,_xll.ohTrigger(Trigger,Trigger1M))</f>
        <v>1.328327249266259E-2</v>
      </c>
    </row>
    <row r="1887" spans="41:46" ht="11.25" customHeight="1" x14ac:dyDescent="0.25">
      <c r="AO1887" s="106" t="s">
        <v>83</v>
      </c>
      <c r="AP1887" s="105">
        <f>_xll.qlInterestRateIndexFixingDate(Currency&amp;"ibor"&amp;Tenor,AQ1887,Trigger)</f>
        <v>52541</v>
      </c>
      <c r="AQ1887" s="105">
        <f>_xll.qlCalendarAdvance(Calendar,AQ1886,AO1887,"f",,Trigger)</f>
        <v>52545</v>
      </c>
      <c r="AR1887" s="105">
        <f>_xll.qlInterestRateIndexMaturity(Currency&amp;"ibor"&amp;Tenor,AQ1887,Trigger)</f>
        <v>52575</v>
      </c>
      <c r="AS1887" s="257">
        <f>_xll.qlIndexFixing($AC$5,AP1887,TRUE,_xll.ohTrigger(Trigger,Trigger1M))</f>
        <v>1.3591968513024355E-2</v>
      </c>
      <c r="AT1887" s="257">
        <f>_xll.qlIndexFixing($AU$1,AP1887,TRUE,_xll.ohTrigger(Trigger,Trigger1M))</f>
        <v>1.3285292793330683E-2</v>
      </c>
    </row>
    <row r="1888" spans="41:46" ht="11.25" customHeight="1" x14ac:dyDescent="0.25">
      <c r="AO1888" s="106" t="s">
        <v>83</v>
      </c>
      <c r="AP1888" s="105">
        <f>_xll.qlInterestRateIndexFixingDate(Currency&amp;"ibor"&amp;Tenor,AQ1888,Trigger)</f>
        <v>52548</v>
      </c>
      <c r="AQ1888" s="105">
        <f>_xll.qlCalendarAdvance(Calendar,AQ1887,AO1888,"f",,Trigger)</f>
        <v>52552</v>
      </c>
      <c r="AR1888" s="105">
        <f>_xll.qlInterestRateIndexMaturity(Currency&amp;"ibor"&amp;Tenor,AQ1888,Trigger)</f>
        <v>52582</v>
      </c>
      <c r="AS1888" s="257">
        <f>_xll.qlIndexFixing($AC$5,AP1888,TRUE,_xll.ohTrigger(Trigger,Trigger1M))</f>
        <v>1.3593930885747341E-2</v>
      </c>
      <c r="AT1888" s="257">
        <f>_xll.qlIndexFixing($AU$1,AP1888,TRUE,_xll.ohTrigger(Trigger,Trigger1M))</f>
        <v>1.3287317069293536E-2</v>
      </c>
    </row>
    <row r="1889" spans="41:46" ht="11.25" customHeight="1" x14ac:dyDescent="0.25">
      <c r="AO1889" s="106" t="s">
        <v>83</v>
      </c>
      <c r="AP1889" s="105">
        <f>_xll.qlInterestRateIndexFixingDate(Currency&amp;"ibor"&amp;Tenor,AQ1889,Trigger)</f>
        <v>52555</v>
      </c>
      <c r="AQ1889" s="105">
        <f>_xll.qlCalendarAdvance(Calendar,AQ1888,AO1889,"f",,Trigger)</f>
        <v>52559</v>
      </c>
      <c r="AR1889" s="105">
        <f>_xll.qlInterestRateIndexMaturity(Currency&amp;"ibor"&amp;Tenor,AQ1889,Trigger)</f>
        <v>52589</v>
      </c>
      <c r="AS1889" s="257">
        <f>_xll.qlIndexFixing($AC$5,AP1889,TRUE,_xll.ohTrigger(Trigger,Trigger1M))</f>
        <v>1.359589325879007E-2</v>
      </c>
      <c r="AT1889" s="257">
        <f>_xll.qlIndexFixing($AU$1,AP1889,TRUE,_xll.ohTrigger(Trigger,Trigger1M))</f>
        <v>1.3289345331054747E-2</v>
      </c>
    </row>
    <row r="1890" spans="41:46" ht="11.25" customHeight="1" x14ac:dyDescent="0.25">
      <c r="AO1890" s="106" t="s">
        <v>83</v>
      </c>
      <c r="AP1890" s="105">
        <f>_xll.qlInterestRateIndexFixingDate(Currency&amp;"ibor"&amp;Tenor,AQ1890,Trigger)</f>
        <v>52562</v>
      </c>
      <c r="AQ1890" s="105">
        <f>_xll.qlCalendarAdvance(Calendar,AQ1889,AO1890,"f",,Trigger)</f>
        <v>52566</v>
      </c>
      <c r="AR1890" s="105">
        <f>_xll.qlInterestRateIndexMaturity(Currency&amp;"ibor"&amp;Tenor,AQ1890,Trigger)</f>
        <v>52600</v>
      </c>
      <c r="AS1890" s="257">
        <f>_xll.qlIndexFixing($AC$5,AP1890,TRUE,_xll.ohTrigger(Trigger,Trigger1M))</f>
        <v>1.3599443290438953E-2</v>
      </c>
      <c r="AT1890" s="257">
        <f>_xll.qlIndexFixing($AU$1,AP1890,TRUE,_xll.ohTrigger(Trigger,Trigger1M))</f>
        <v>1.3292941063066339E-2</v>
      </c>
    </row>
    <row r="1891" spans="41:46" ht="11.25" customHeight="1" x14ac:dyDescent="0.25">
      <c r="AO1891" s="106" t="s">
        <v>83</v>
      </c>
      <c r="AP1891" s="105">
        <f>_xll.qlInterestRateIndexFixingDate(Currency&amp;"ibor"&amp;Tenor,AQ1891,Trigger)</f>
        <v>52569</v>
      </c>
      <c r="AQ1891" s="105">
        <f>_xll.qlCalendarAdvance(Calendar,AQ1890,AO1891,"f",,Trigger)</f>
        <v>52573</v>
      </c>
      <c r="AR1891" s="105">
        <f>_xll.qlInterestRateIndexMaturity(Currency&amp;"ibor"&amp;Tenor,AQ1891,Trigger)</f>
        <v>52604</v>
      </c>
      <c r="AS1891" s="257">
        <f>_xll.qlIndexFixing($AC$5,AP1891,TRUE,_xll.ohTrigger(Trigger,Trigger1M))</f>
        <v>1.3600214968949873E-2</v>
      </c>
      <c r="AT1891" s="257">
        <f>_xll.qlIndexFixing($AU$1,AP1891,TRUE,_xll.ohTrigger(Trigger,Trigger1M))</f>
        <v>1.3293805018577418E-2</v>
      </c>
    </row>
    <row r="1892" spans="41:46" ht="11.25" customHeight="1" x14ac:dyDescent="0.25">
      <c r="AO1892" s="106" t="s">
        <v>83</v>
      </c>
      <c r="AP1892" s="105">
        <f>_xll.qlInterestRateIndexFixingDate(Currency&amp;"ibor"&amp;Tenor,AQ1892,Trigger)</f>
        <v>52576</v>
      </c>
      <c r="AQ1892" s="105">
        <f>_xll.qlCalendarAdvance(Calendar,AQ1891,AO1892,"f",,Trigger)</f>
        <v>52580</v>
      </c>
      <c r="AR1892" s="105">
        <f>_xll.qlInterestRateIndexMaturity(Currency&amp;"ibor"&amp;Tenor,AQ1892,Trigger)</f>
        <v>52611</v>
      </c>
      <c r="AS1892" s="257">
        <f>_xll.qlIndexFixing($AC$5,AP1892,TRUE,_xll.ohTrigger(Trigger,Trigger1M))</f>
        <v>1.3602177417073877E-2</v>
      </c>
      <c r="AT1892" s="257">
        <f>_xll.qlIndexFixing($AU$1,AP1892,TRUE,_xll.ohTrigger(Trigger,Trigger1M))</f>
        <v>1.3295845663951388E-2</v>
      </c>
    </row>
    <row r="1893" spans="41:46" ht="11.25" customHeight="1" x14ac:dyDescent="0.25">
      <c r="AO1893" s="106" t="s">
        <v>83</v>
      </c>
      <c r="AP1893" s="105">
        <f>_xll.qlInterestRateIndexFixingDate(Currency&amp;"ibor"&amp;Tenor,AQ1893,Trigger)</f>
        <v>52583</v>
      </c>
      <c r="AQ1893" s="105">
        <f>_xll.qlCalendarAdvance(Calendar,AQ1892,AO1893,"f",,Trigger)</f>
        <v>52587</v>
      </c>
      <c r="AR1893" s="105">
        <f>_xll.qlInterestRateIndexMaturity(Currency&amp;"ibor"&amp;Tenor,AQ1893,Trigger)</f>
        <v>52618</v>
      </c>
      <c r="AS1893" s="257">
        <f>_xll.qlIndexFixing($AC$5,AP1893,TRUE,_xll.ohTrigger(Trigger,Trigger1M))</f>
        <v>1.3604139865533098E-2</v>
      </c>
      <c r="AT1893" s="257">
        <f>_xll.qlIndexFixing($AU$1,AP1893,TRUE,_xll.ohTrigger(Trigger,Trigger1M))</f>
        <v>1.3297890338038205E-2</v>
      </c>
    </row>
    <row r="1894" spans="41:46" ht="11.25" customHeight="1" x14ac:dyDescent="0.25">
      <c r="AO1894" s="106" t="s">
        <v>83</v>
      </c>
      <c r="AP1894" s="105">
        <f>_xll.qlInterestRateIndexFixingDate(Currency&amp;"ibor"&amp;Tenor,AQ1894,Trigger)</f>
        <v>52589</v>
      </c>
      <c r="AQ1894" s="105">
        <f>_xll.qlCalendarAdvance(Calendar,AQ1893,AO1894,"f",,Trigger)</f>
        <v>52594</v>
      </c>
      <c r="AR1894" s="105">
        <f>_xll.qlInterestRateIndexMaturity(Currency&amp;"ibor"&amp;Tenor,AQ1894,Trigger)</f>
        <v>52625</v>
      </c>
      <c r="AS1894" s="257">
        <f>_xll.qlIndexFixing($AC$5,AP1894,TRUE,_xll.ohTrigger(Trigger,Trigger1M))</f>
        <v>1.3606102314322376E-2</v>
      </c>
      <c r="AT1894" s="257">
        <f>_xll.qlIndexFixing($AU$1,AP1894,TRUE,_xll.ohTrigger(Trigger,Trigger1M))</f>
        <v>1.3299939051340436E-2</v>
      </c>
    </row>
    <row r="1895" spans="41:46" ht="11.25" customHeight="1" x14ac:dyDescent="0.25">
      <c r="AO1895" s="106" t="s">
        <v>83</v>
      </c>
      <c r="AP1895" s="105">
        <f>_xll.qlInterestRateIndexFixingDate(Currency&amp;"ibor"&amp;Tenor,AQ1895,Trigger)</f>
        <v>52596</v>
      </c>
      <c r="AQ1895" s="105">
        <f>_xll.qlCalendarAdvance(Calendar,AQ1894,AO1895,"f",,Trigger)</f>
        <v>52601</v>
      </c>
      <c r="AR1895" s="105">
        <f>_xll.qlInterestRateIndexMaturity(Currency&amp;"ibor"&amp;Tenor,AQ1895,Trigger)</f>
        <v>52632</v>
      </c>
      <c r="AS1895" s="257">
        <f>_xll.qlIndexFixing($AC$5,AP1895,TRUE,_xll.ohTrigger(Trigger,Trigger1M))</f>
        <v>1.3608064763441714E-2</v>
      </c>
      <c r="AT1895" s="257">
        <f>_xll.qlIndexFixing($AU$1,AP1895,TRUE,_xll.ohTrigger(Trigger,Trigger1M))</f>
        <v>1.3301991814360647E-2</v>
      </c>
    </row>
    <row r="1896" spans="41:46" ht="11.25" customHeight="1" x14ac:dyDescent="0.25">
      <c r="AO1896" s="106" t="s">
        <v>83</v>
      </c>
      <c r="AP1896" s="105">
        <f>_xll.qlInterestRateIndexFixingDate(Currency&amp;"ibor"&amp;Tenor,AQ1896,Trigger)</f>
        <v>52604</v>
      </c>
      <c r="AQ1896" s="105">
        <f>_xll.qlCalendarAdvance(Calendar,AQ1895,AO1896,"f",,Trigger)</f>
        <v>52608</v>
      </c>
      <c r="AR1896" s="105">
        <f>_xll.qlInterestRateIndexMaturity(Currency&amp;"ibor"&amp;Tenor,AQ1896,Trigger)</f>
        <v>52639</v>
      </c>
      <c r="AS1896" s="257">
        <f>_xll.qlIndexFixing($AC$5,AP1896,TRUE,_xll.ohTrigger(Trigger,Trigger1M))</f>
        <v>1.3610027212893687E-2</v>
      </c>
      <c r="AT1896" s="257">
        <f>_xll.qlIndexFixing($AU$1,AP1896,TRUE,_xll.ohTrigger(Trigger,Trigger1M))</f>
        <v>1.3304048637596249E-2</v>
      </c>
    </row>
    <row r="1897" spans="41:46" ht="11.25" customHeight="1" x14ac:dyDescent="0.25">
      <c r="AO1897" s="106" t="s">
        <v>83</v>
      </c>
      <c r="AP1897" s="105">
        <f>_xll.qlInterestRateIndexFixingDate(Currency&amp;"ibor"&amp;Tenor,AQ1897,Trigger)</f>
        <v>52611</v>
      </c>
      <c r="AQ1897" s="105">
        <f>_xll.qlCalendarAdvance(Calendar,AQ1896,AO1897,"f",,Trigger)</f>
        <v>52615</v>
      </c>
      <c r="AR1897" s="105">
        <f>_xll.qlInterestRateIndexMaturity(Currency&amp;"ibor"&amp;Tenor,AQ1897,Trigger)</f>
        <v>52646</v>
      </c>
      <c r="AS1897" s="257">
        <f>_xll.qlIndexFixing($AC$5,AP1897,TRUE,_xll.ohTrigger(Trigger,Trigger1M))</f>
        <v>1.3611989662675721E-2</v>
      </c>
      <c r="AT1897" s="257">
        <f>_xll.qlIndexFixing($AU$1,AP1897,TRUE,_xll.ohTrigger(Trigger,Trigger1M))</f>
        <v>1.3306109531552384E-2</v>
      </c>
    </row>
    <row r="1898" spans="41:46" ht="11.25" customHeight="1" x14ac:dyDescent="0.25">
      <c r="AO1898" s="106" t="s">
        <v>83</v>
      </c>
      <c r="AP1898" s="105">
        <f>_xll.qlInterestRateIndexFixingDate(Currency&amp;"ibor"&amp;Tenor,AQ1898,Trigger)</f>
        <v>52618</v>
      </c>
      <c r="AQ1898" s="105">
        <f>_xll.qlCalendarAdvance(Calendar,AQ1897,AO1898,"f",,Trigger)</f>
        <v>52622</v>
      </c>
      <c r="AR1898" s="105">
        <f>_xll.qlInterestRateIndexMaturity(Currency&amp;"ibor"&amp;Tenor,AQ1898,Trigger)</f>
        <v>52653</v>
      </c>
      <c r="AS1898" s="257">
        <f>_xll.qlIndexFixing($AC$5,AP1898,TRUE,_xll.ohTrigger(Trigger,Trigger1M))</f>
        <v>1.361395211279039E-2</v>
      </c>
      <c r="AT1898" s="257">
        <f>_xll.qlIndexFixing($AU$1,AP1898,TRUE,_xll.ohTrigger(Trigger,Trigger1M))</f>
        <v>1.3308174506731621E-2</v>
      </c>
    </row>
    <row r="1899" spans="41:46" ht="11.25" customHeight="1" x14ac:dyDescent="0.25">
      <c r="AO1899" s="106" t="s">
        <v>83</v>
      </c>
      <c r="AP1899" s="105">
        <f>_xll.qlInterestRateIndexFixingDate(Currency&amp;"ibor"&amp;Tenor,AQ1899,Trigger)</f>
        <v>52625</v>
      </c>
      <c r="AQ1899" s="105">
        <f>_xll.qlCalendarAdvance(Calendar,AQ1898,AO1899,"f",,Trigger)</f>
        <v>52629</v>
      </c>
      <c r="AR1899" s="105">
        <f>_xll.qlInterestRateIndexMaturity(Currency&amp;"ibor"&amp;Tenor,AQ1899,Trigger)</f>
        <v>52658</v>
      </c>
      <c r="AS1899" s="257">
        <f>_xll.qlIndexFixing($AC$5,AP1899,TRUE,_xll.ohTrigger(Trigger,Trigger1M))</f>
        <v>1.3615119467551944E-2</v>
      </c>
      <c r="AT1899" s="257">
        <f>_xll.qlIndexFixing($AU$1,AP1899,TRUE,_xll.ohTrigger(Trigger,Trigger1M))</f>
        <v>1.3309455426965841E-2</v>
      </c>
    </row>
    <row r="1900" spans="41:46" ht="11.25" customHeight="1" x14ac:dyDescent="0.25">
      <c r="AO1900" s="106" t="s">
        <v>83</v>
      </c>
      <c r="AP1900" s="105">
        <f>_xll.qlInterestRateIndexFixingDate(Currency&amp;"ibor"&amp;Tenor,AQ1900,Trigger)</f>
        <v>52632</v>
      </c>
      <c r="AQ1900" s="105">
        <f>_xll.qlCalendarAdvance(Calendar,AQ1899,AO1900,"f",,Trigger)</f>
        <v>52636</v>
      </c>
      <c r="AR1900" s="105">
        <f>_xll.qlInterestRateIndexMaturity(Currency&amp;"ibor"&amp;Tenor,AQ1900,Trigger)</f>
        <v>52665</v>
      </c>
      <c r="AS1900" s="257">
        <f>_xll.qlIndexFixing($AC$5,AP1900,TRUE,_xll.ohTrigger(Trigger,Trigger1M))</f>
        <v>1.3617081769919439E-2</v>
      </c>
      <c r="AT1900" s="257">
        <f>_xll.qlIndexFixing($AU$1,AP1900,TRUE,_xll.ohTrigger(Trigger,Trigger1M))</f>
        <v>1.3311527855172816E-2</v>
      </c>
    </row>
    <row r="1901" spans="41:46" ht="11.25" customHeight="1" x14ac:dyDescent="0.25">
      <c r="AO1901" s="106" t="s">
        <v>83</v>
      </c>
      <c r="AP1901" s="105">
        <f>_xll.qlInterestRateIndexFixingDate(Currency&amp;"ibor"&amp;Tenor,AQ1901,Trigger)</f>
        <v>52639</v>
      </c>
      <c r="AQ1901" s="105">
        <f>_xll.qlCalendarAdvance(Calendar,AQ1900,AO1901,"f",,Trigger)</f>
        <v>52643</v>
      </c>
      <c r="AR1901" s="105">
        <f>_xll.qlInterestRateIndexMaturity(Currency&amp;"ibor"&amp;Tenor,AQ1901,Trigger)</f>
        <v>52672</v>
      </c>
      <c r="AS1901" s="257">
        <f>_xll.qlIndexFixing($AC$5,AP1901,TRUE,_xll.ohTrigger(Trigger,Trigger1M))</f>
        <v>1.361904407259565E-2</v>
      </c>
      <c r="AT1901" s="257">
        <f>_xll.qlIndexFixing($AU$1,AP1901,TRUE,_xll.ohTrigger(Trigger,Trigger1M))</f>
        <v>1.3313604394281756E-2</v>
      </c>
    </row>
    <row r="1902" spans="41:46" ht="11.25" customHeight="1" x14ac:dyDescent="0.25">
      <c r="AO1902" s="106" t="s">
        <v>83</v>
      </c>
      <c r="AP1902" s="105">
        <f>_xll.qlInterestRateIndexFixingDate(Currency&amp;"ibor"&amp;Tenor,AQ1902,Trigger)</f>
        <v>52646</v>
      </c>
      <c r="AQ1902" s="105">
        <f>_xll.qlCalendarAdvance(Calendar,AQ1901,AO1902,"f",,Trigger)</f>
        <v>52650</v>
      </c>
      <c r="AR1902" s="105">
        <f>_xll.qlInterestRateIndexMaturity(Currency&amp;"ibor"&amp;Tenor,AQ1902,Trigger)</f>
        <v>52679</v>
      </c>
      <c r="AS1902" s="257">
        <f>_xll.qlIndexFixing($AC$5,AP1902,TRUE,_xll.ohTrigger(Trigger,Trigger1M))</f>
        <v>1.3621006375580582E-2</v>
      </c>
      <c r="AT1902" s="257">
        <f>_xll.qlIndexFixing($AU$1,AP1902,TRUE,_xll.ohTrigger(Trigger,Trigger1M))</f>
        <v>1.3315685054791847E-2</v>
      </c>
    </row>
    <row r="1903" spans="41:46" ht="11.25" customHeight="1" x14ac:dyDescent="0.25">
      <c r="AO1903" s="106" t="s">
        <v>83</v>
      </c>
      <c r="AP1903" s="105">
        <f>_xll.qlInterestRateIndexFixingDate(Currency&amp;"ibor"&amp;Tenor,AQ1903,Trigger)</f>
        <v>52653</v>
      </c>
      <c r="AQ1903" s="105">
        <f>_xll.qlCalendarAdvance(Calendar,AQ1902,AO1903,"f",,Trigger)</f>
        <v>52657</v>
      </c>
      <c r="AR1903" s="105">
        <f>_xll.qlInterestRateIndexMaturity(Currency&amp;"ibor"&amp;Tenor,AQ1903,Trigger)</f>
        <v>52688</v>
      </c>
      <c r="AS1903" s="257">
        <f>_xll.qlIndexFixing($AC$5,AP1903,TRUE,_xll.ohTrigger(Trigger,Trigger1M))</f>
        <v>1.3623764368327513E-2</v>
      </c>
      <c r="AT1903" s="257">
        <f>_xll.qlIndexFixing($AU$1,AP1903,TRUE,_xll.ohTrigger(Trigger,Trigger1M))</f>
        <v>1.3318560968525479E-2</v>
      </c>
    </row>
    <row r="1904" spans="41:46" ht="11.25" customHeight="1" x14ac:dyDescent="0.25">
      <c r="AO1904" s="106" t="s">
        <v>83</v>
      </c>
      <c r="AP1904" s="105">
        <f>_xll.qlInterestRateIndexFixingDate(Currency&amp;"ibor"&amp;Tenor,AQ1904,Trigger)</f>
        <v>52660</v>
      </c>
      <c r="AQ1904" s="105">
        <f>_xll.qlCalendarAdvance(Calendar,AQ1903,AO1904,"f",,Trigger)</f>
        <v>52664</v>
      </c>
      <c r="AR1904" s="105">
        <f>_xll.qlInterestRateIndexMaturity(Currency&amp;"ibor"&amp;Tenor,AQ1904,Trigger)</f>
        <v>52695</v>
      </c>
      <c r="AS1904" s="257">
        <f>_xll.qlIndexFixing($AC$5,AP1904,TRUE,_xll.ohTrigger(Trigger,Trigger1M))</f>
        <v>1.362572682043027E-2</v>
      </c>
      <c r="AT1904" s="257">
        <f>_xll.qlIndexFixing($AU$1,AP1904,TRUE,_xll.ohTrigger(Trigger,Trigger1M))</f>
        <v>1.3320650651576595E-2</v>
      </c>
    </row>
    <row r="1905" spans="41:46" ht="11.25" customHeight="1" x14ac:dyDescent="0.25">
      <c r="AO1905" s="106" t="s">
        <v>83</v>
      </c>
      <c r="AP1905" s="105">
        <f>_xll.qlInterestRateIndexFixingDate(Currency&amp;"ibor"&amp;Tenor,AQ1905,Trigger)</f>
        <v>52667</v>
      </c>
      <c r="AQ1905" s="105">
        <f>_xll.qlCalendarAdvance(Calendar,AQ1904,AO1905,"f",,Trigger)</f>
        <v>52671</v>
      </c>
      <c r="AR1905" s="105">
        <f>_xll.qlInterestRateIndexMaturity(Currency&amp;"ibor"&amp;Tenor,AQ1905,Trigger)</f>
        <v>52706</v>
      </c>
      <c r="AS1905" s="257">
        <f>_xll.qlIndexFixing($AC$5,AP1905,TRUE,_xll.ohTrigger(Trigger,Trigger1M))</f>
        <v>1.3629281451133528E-2</v>
      </c>
      <c r="AT1905" s="257">
        <f>_xll.qlIndexFixing($AU$1,AP1905,TRUE,_xll.ohTrigger(Trigger,Trigger1M))</f>
        <v>1.3324330275692782E-2</v>
      </c>
    </row>
    <row r="1906" spans="41:46" ht="11.25" customHeight="1" x14ac:dyDescent="0.25">
      <c r="AO1906" s="106" t="s">
        <v>83</v>
      </c>
      <c r="AP1906" s="105">
        <f>_xll.qlInterestRateIndexFixingDate(Currency&amp;"ibor"&amp;Tenor,AQ1906,Trigger)</f>
        <v>52674</v>
      </c>
      <c r="AQ1906" s="105">
        <f>_xll.qlCalendarAdvance(Calendar,AQ1905,AO1906,"f",,Trigger)</f>
        <v>52678</v>
      </c>
      <c r="AR1906" s="105">
        <f>_xll.qlInterestRateIndexMaturity(Currency&amp;"ibor"&amp;Tenor,AQ1906,Trigger)</f>
        <v>52709</v>
      </c>
      <c r="AS1906" s="257">
        <f>_xll.qlIndexFixing($AC$5,AP1906,TRUE,_xll.ohTrigger(Trigger,Trigger1M))</f>
        <v>1.362965172562596E-2</v>
      </c>
      <c r="AT1906" s="257">
        <f>_xll.qlIndexFixing($AU$1,AP1906,TRUE,_xll.ohTrigger(Trigger,Trigger1M))</f>
        <v>1.3324842492386541E-2</v>
      </c>
    </row>
    <row r="1907" spans="41:46" ht="11.25" customHeight="1" x14ac:dyDescent="0.25">
      <c r="AO1907" s="106" t="s">
        <v>83</v>
      </c>
      <c r="AP1907" s="105">
        <f>_xll.qlInterestRateIndexFixingDate(Currency&amp;"ibor"&amp;Tenor,AQ1907,Trigger)</f>
        <v>52681</v>
      </c>
      <c r="AQ1907" s="105">
        <f>_xll.qlCalendarAdvance(Calendar,AQ1906,AO1907,"f",,Trigger)</f>
        <v>52685</v>
      </c>
      <c r="AR1907" s="105">
        <f>_xll.qlInterestRateIndexMaturity(Currency&amp;"ibor"&amp;Tenor,AQ1907,Trigger)</f>
        <v>52716</v>
      </c>
      <c r="AS1907" s="257">
        <f>_xll.qlIndexFixing($AC$5,AP1907,TRUE,_xll.ohTrigger(Trigger,Trigger1M))</f>
        <v>1.3631614178721472E-2</v>
      </c>
      <c r="AT1907" s="257">
        <f>_xll.qlIndexFixing($AU$1,AP1907,TRUE,_xll.ohTrigger(Trigger,Trigger1M))</f>
        <v>1.3326944671150509E-2</v>
      </c>
    </row>
    <row r="1908" spans="41:46" ht="11.25" customHeight="1" x14ac:dyDescent="0.25">
      <c r="AO1908" s="106" t="s">
        <v>83</v>
      </c>
      <c r="AP1908" s="105">
        <f>_xll.qlInterestRateIndexFixingDate(Currency&amp;"ibor"&amp;Tenor,AQ1908,Trigger)</f>
        <v>52688</v>
      </c>
      <c r="AQ1908" s="105">
        <f>_xll.qlCalendarAdvance(Calendar,AQ1907,AO1908,"f",,Trigger)</f>
        <v>52692</v>
      </c>
      <c r="AR1908" s="105">
        <f>_xll.qlInterestRateIndexMaturity(Currency&amp;"ibor"&amp;Tenor,AQ1908,Trigger)</f>
        <v>52722</v>
      </c>
      <c r="AS1908" s="257">
        <f>_xll.qlIndexFixing($AC$5,AP1908,TRUE,_xll.ohTrigger(Trigger,Trigger1M))</f>
        <v>1.3633178407513213E-2</v>
      </c>
      <c r="AT1908" s="257">
        <f>_xll.qlIndexFixing($AU$1,AP1908,TRUE,_xll.ohTrigger(Trigger,Trigger1M))</f>
        <v>1.3328653572801663E-2</v>
      </c>
    </row>
    <row r="1909" spans="41:46" ht="11.25" customHeight="1" x14ac:dyDescent="0.25">
      <c r="AO1909" s="106" t="s">
        <v>83</v>
      </c>
      <c r="AP1909" s="105">
        <f>_xll.qlInterestRateIndexFixingDate(Currency&amp;"ibor"&amp;Tenor,AQ1909,Trigger)</f>
        <v>52695</v>
      </c>
      <c r="AQ1909" s="105">
        <f>_xll.qlCalendarAdvance(Calendar,AQ1908,AO1909,"f",,Trigger)</f>
        <v>52699</v>
      </c>
      <c r="AR1909" s="105">
        <f>_xll.qlInterestRateIndexMaturity(Currency&amp;"ibor"&amp;Tenor,AQ1909,Trigger)</f>
        <v>52729</v>
      </c>
      <c r="AS1909" s="257">
        <f>_xll.qlIndexFixing($AC$5,AP1909,TRUE,_xll.ohTrigger(Trigger,Trigger1M))</f>
        <v>1.363514078696948E-2</v>
      </c>
      <c r="AT1909" s="257">
        <f>_xll.qlIndexFixing($AU$1,AP1909,TRUE,_xll.ohTrigger(Trigger,Trigger1M))</f>
        <v>1.3330763755795338E-2</v>
      </c>
    </row>
    <row r="1910" spans="41:46" ht="11.25" customHeight="1" x14ac:dyDescent="0.25">
      <c r="AO1910" s="106" t="s">
        <v>83</v>
      </c>
      <c r="AP1910" s="105">
        <f>_xll.qlInterestRateIndexFixingDate(Currency&amp;"ibor"&amp;Tenor,AQ1910,Trigger)</f>
        <v>52700</v>
      </c>
      <c r="AQ1910" s="105">
        <f>_xll.qlCalendarAdvance(Calendar,AQ1909,AO1910,"f",,Trigger)</f>
        <v>52706</v>
      </c>
      <c r="AR1910" s="105">
        <f>_xll.qlInterestRateIndexMaturity(Currency&amp;"ibor"&amp;Tenor,AQ1910,Trigger)</f>
        <v>52736</v>
      </c>
      <c r="AS1910" s="257">
        <f>_xll.qlIndexFixing($AC$5,AP1910,TRUE,_xll.ohTrigger(Trigger,Trigger1M))</f>
        <v>1.3637103166742826E-2</v>
      </c>
      <c r="AT1910" s="257">
        <f>_xll.qlIndexFixing($AU$1,AP1910,TRUE,_xll.ohTrigger(Trigger,Trigger1M))</f>
        <v>1.3332878145117633E-2</v>
      </c>
    </row>
    <row r="1911" spans="41:46" ht="11.25" customHeight="1" x14ac:dyDescent="0.25">
      <c r="AO1911" s="106" t="s">
        <v>83</v>
      </c>
      <c r="AP1911" s="105">
        <f>_xll.qlInterestRateIndexFixingDate(Currency&amp;"ibor"&amp;Tenor,AQ1911,Trigger)</f>
        <v>52709</v>
      </c>
      <c r="AQ1911" s="105">
        <f>_xll.qlCalendarAdvance(Calendar,AQ1910,AO1911,"f",,Trigger)</f>
        <v>52713</v>
      </c>
      <c r="AR1911" s="105">
        <f>_xll.qlInterestRateIndexMaturity(Currency&amp;"ibor"&amp;Tenor,AQ1911,Trigger)</f>
        <v>52743</v>
      </c>
      <c r="AS1911" s="257">
        <f>_xll.qlIndexFixing($AC$5,AP1911,TRUE,_xll.ohTrigger(Trigger,Trigger1M))</f>
        <v>1.363906554683858E-2</v>
      </c>
      <c r="AT1911" s="257">
        <f>_xll.qlIndexFixing($AU$1,AP1911,TRUE,_xll.ohTrigger(Trigger,Trigger1M))</f>
        <v>1.3334996751266814E-2</v>
      </c>
    </row>
    <row r="1912" spans="41:46" ht="11.25" customHeight="1" x14ac:dyDescent="0.25">
      <c r="AO1912" s="106" t="s">
        <v>83</v>
      </c>
      <c r="AP1912" s="105">
        <f>_xll.qlInterestRateIndexFixingDate(Currency&amp;"ibor"&amp;Tenor,AQ1912,Trigger)</f>
        <v>52716</v>
      </c>
      <c r="AQ1912" s="105">
        <f>_xll.qlCalendarAdvance(Calendar,AQ1911,AO1912,"f",,Trigger)</f>
        <v>52720</v>
      </c>
      <c r="AR1912" s="105">
        <f>_xll.qlInterestRateIndexMaturity(Currency&amp;"ibor"&amp;Tenor,AQ1912,Trigger)</f>
        <v>52751</v>
      </c>
      <c r="AS1912" s="257">
        <f>_xll.qlIndexFixing($AC$5,AP1912,TRUE,_xll.ohTrigger(Trigger,Trigger1M))</f>
        <v>1.3643413218190804E-2</v>
      </c>
      <c r="AT1912" s="257">
        <f>_xll.qlIndexFixing($AU$1,AP1912,TRUE,_xll.ohTrigger(Trigger,Trigger1M))</f>
        <v>1.3337518568616511E-2</v>
      </c>
    </row>
    <row r="1913" spans="41:46" ht="11.25" customHeight="1" x14ac:dyDescent="0.25">
      <c r="AO1913" s="106" t="s">
        <v>83</v>
      </c>
      <c r="AP1913" s="105">
        <f>_xll.qlInterestRateIndexFixingDate(Currency&amp;"ibor"&amp;Tenor,AQ1913,Trigger)</f>
        <v>52723</v>
      </c>
      <c r="AQ1913" s="105">
        <f>_xll.qlCalendarAdvance(Calendar,AQ1912,AO1913,"f",,Trigger)</f>
        <v>52727</v>
      </c>
      <c r="AR1913" s="105">
        <f>_xll.qlInterestRateIndexMaturity(Currency&amp;"ibor"&amp;Tenor,AQ1913,Trigger)</f>
        <v>52758</v>
      </c>
      <c r="AS1913" s="257">
        <f>_xll.qlIndexFixing($AC$5,AP1913,TRUE,_xll.ohTrigger(Trigger,Trigger1M))</f>
        <v>1.3659293566780478E-2</v>
      </c>
      <c r="AT1913" s="257">
        <f>_xll.qlIndexFixing($AU$1,AP1913,TRUE,_xll.ohTrigger(Trigger,Trigger1M))</f>
        <v>1.3339646022357427E-2</v>
      </c>
    </row>
    <row r="1914" spans="41:46" ht="11.25" customHeight="1" x14ac:dyDescent="0.25">
      <c r="AO1914" s="106" t="s">
        <v>83</v>
      </c>
      <c r="AP1914" s="105">
        <f>_xll.qlInterestRateIndexFixingDate(Currency&amp;"ibor"&amp;Tenor,AQ1914,Trigger)</f>
        <v>52730</v>
      </c>
      <c r="AQ1914" s="105">
        <f>_xll.qlCalendarAdvance(Calendar,AQ1913,AO1914,"f",,Trigger)</f>
        <v>52734</v>
      </c>
      <c r="AR1914" s="105">
        <f>_xll.qlInterestRateIndexMaturity(Currency&amp;"ibor"&amp;Tenor,AQ1914,Trigger)</f>
        <v>52765</v>
      </c>
      <c r="AS1914" s="257">
        <f>_xll.qlIndexFixing($AC$5,AP1914,TRUE,_xll.ohTrigger(Trigger,Trigger1M))</f>
        <v>1.3675192308824653E-2</v>
      </c>
      <c r="AT1914" s="257">
        <f>_xll.qlIndexFixing($AU$1,AP1914,TRUE,_xll.ohTrigger(Trigger,Trigger1M))</f>
        <v>1.3341777725349616E-2</v>
      </c>
    </row>
    <row r="1915" spans="41:46" ht="11.25" customHeight="1" x14ac:dyDescent="0.25">
      <c r="AO1915" s="106" t="s">
        <v>83</v>
      </c>
      <c r="AP1915" s="105">
        <f>_xll.qlInterestRateIndexFixingDate(Currency&amp;"ibor"&amp;Tenor,AQ1915,Trigger)</f>
        <v>52737</v>
      </c>
      <c r="AQ1915" s="105">
        <f>_xll.qlCalendarAdvance(Calendar,AQ1914,AO1915,"f",,Trigger)</f>
        <v>52741</v>
      </c>
      <c r="AR1915" s="105">
        <f>_xll.qlInterestRateIndexMaturity(Currency&amp;"ibor"&amp;Tenor,AQ1915,Trigger)</f>
        <v>52772</v>
      </c>
      <c r="AS1915" s="257">
        <f>_xll.qlIndexFixing($AC$5,AP1915,TRUE,_xll.ohTrigger(Trigger,Trigger1M))</f>
        <v>1.3691109444392951E-2</v>
      </c>
      <c r="AT1915" s="257">
        <f>_xll.qlIndexFixing($AU$1,AP1915,TRUE,_xll.ohTrigger(Trigger,Trigger1M))</f>
        <v>1.3343913688095647E-2</v>
      </c>
    </row>
    <row r="1916" spans="41:46" ht="11.25" customHeight="1" x14ac:dyDescent="0.25">
      <c r="AO1916" s="106" t="s">
        <v>83</v>
      </c>
      <c r="AP1916" s="105">
        <f>_xll.qlInterestRateIndexFixingDate(Currency&amp;"ibor"&amp;Tenor,AQ1916,Trigger)</f>
        <v>52744</v>
      </c>
      <c r="AQ1916" s="105">
        <f>_xll.qlCalendarAdvance(Calendar,AQ1915,AO1916,"f",,Trigger)</f>
        <v>52748</v>
      </c>
      <c r="AR1916" s="105">
        <f>_xll.qlInterestRateIndexMaturity(Currency&amp;"ibor"&amp;Tenor,AQ1916,Trigger)</f>
        <v>52778</v>
      </c>
      <c r="AS1916" s="257">
        <f>_xll.qlIndexFixing($AC$5,AP1916,TRUE,_xll.ohTrigger(Trigger,Trigger1M))</f>
        <v>1.3706505739207842E-2</v>
      </c>
      <c r="AT1916" s="257">
        <f>_xll.qlIndexFixing($AU$1,AP1916,TRUE,_xll.ohTrigger(Trigger,Trigger1M))</f>
        <v>1.3345653401996671E-2</v>
      </c>
    </row>
    <row r="1917" spans="41:46" ht="11.25" customHeight="1" x14ac:dyDescent="0.25">
      <c r="AO1917" s="106" t="s">
        <v>83</v>
      </c>
      <c r="AP1917" s="105">
        <f>_xll.qlInterestRateIndexFixingDate(Currency&amp;"ibor"&amp;Tenor,AQ1917,Trigger)</f>
        <v>52751</v>
      </c>
      <c r="AQ1917" s="105">
        <f>_xll.qlCalendarAdvance(Calendar,AQ1916,AO1917,"f",,Trigger)</f>
        <v>52755</v>
      </c>
      <c r="AR1917" s="105">
        <f>_xll.qlInterestRateIndexMaturity(Currency&amp;"ibor"&amp;Tenor,AQ1917,Trigger)</f>
        <v>52785</v>
      </c>
      <c r="AS1917" s="257">
        <f>_xll.qlIndexFixing($AC$5,AP1917,TRUE,_xll.ohTrigger(Trigger,Trigger1M))</f>
        <v>1.3712654183382966E-2</v>
      </c>
      <c r="AT1917" s="257">
        <f>_xll.qlIndexFixing($AU$1,AP1917,TRUE,_xll.ohTrigger(Trigger,Trigger1M))</f>
        <v>1.3347797529648098E-2</v>
      </c>
    </row>
    <row r="1918" spans="41:46" ht="11.25" customHeight="1" x14ac:dyDescent="0.25">
      <c r="AO1918" s="106" t="s">
        <v>83</v>
      </c>
      <c r="AP1918" s="105">
        <f>_xll.qlInterestRateIndexFixingDate(Currency&amp;"ibor"&amp;Tenor,AQ1918,Trigger)</f>
        <v>52758</v>
      </c>
      <c r="AQ1918" s="105">
        <f>_xll.qlCalendarAdvance(Calendar,AQ1917,AO1918,"f",,Trigger)</f>
        <v>52762</v>
      </c>
      <c r="AR1918" s="105">
        <f>_xll.qlInterestRateIndexMaturity(Currency&amp;"ibor"&amp;Tenor,AQ1918,Trigger)</f>
        <v>52792</v>
      </c>
      <c r="AS1918" s="257">
        <f>_xll.qlIndexFixing($AC$5,AP1918,TRUE,_xll.ohTrigger(Trigger,Trigger1M))</f>
        <v>1.3714697933650655E-2</v>
      </c>
      <c r="AT1918" s="257">
        <f>_xll.qlIndexFixing($AU$1,AP1918,TRUE,_xll.ohTrigger(Trigger,Trigger1M))</f>
        <v>1.334994594764094E-2</v>
      </c>
    </row>
    <row r="1919" spans="41:46" ht="11.25" customHeight="1" x14ac:dyDescent="0.25">
      <c r="AO1919" s="106" t="s">
        <v>83</v>
      </c>
      <c r="AP1919" s="105">
        <f>_xll.qlInterestRateIndexFixingDate(Currency&amp;"ibor"&amp;Tenor,AQ1919,Trigger)</f>
        <v>52765</v>
      </c>
      <c r="AQ1919" s="105">
        <f>_xll.qlCalendarAdvance(Calendar,AQ1918,AO1919,"f",,Trigger)</f>
        <v>52769</v>
      </c>
      <c r="AR1919" s="105">
        <f>_xll.qlInterestRateIndexMaturity(Currency&amp;"ibor"&amp;Tenor,AQ1919,Trigger)</f>
        <v>52799</v>
      </c>
      <c r="AS1919" s="257">
        <f>_xll.qlIndexFixing($AC$5,AP1919,TRUE,_xll.ohTrigger(Trigger,Trigger1M))</f>
        <v>1.3716741684267397E-2</v>
      </c>
      <c r="AT1919" s="257">
        <f>_xll.qlIndexFixing($AU$1,AP1919,TRUE,_xll.ohTrigger(Trigger,Trigger1M))</f>
        <v>1.3352098666473466E-2</v>
      </c>
    </row>
    <row r="1920" spans="41:46" ht="11.25" customHeight="1" x14ac:dyDescent="0.25">
      <c r="AO1920" s="106" t="s">
        <v>83</v>
      </c>
      <c r="AP1920" s="105">
        <f>_xll.qlInterestRateIndexFixingDate(Currency&amp;"ibor"&amp;Tenor,AQ1920,Trigger)</f>
        <v>52772</v>
      </c>
      <c r="AQ1920" s="105">
        <f>_xll.qlCalendarAdvance(Calendar,AQ1919,AO1920,"f",,Trigger)</f>
        <v>52776</v>
      </c>
      <c r="AR1920" s="105">
        <f>_xll.qlInterestRateIndexMaturity(Currency&amp;"ibor"&amp;Tenor,AQ1920,Trigger)</f>
        <v>52806</v>
      </c>
      <c r="AS1920" s="257">
        <f>_xll.qlIndexFixing($AC$5,AP1920,TRUE,_xll.ohTrigger(Trigger,Trigger1M))</f>
        <v>1.3718785435230529E-2</v>
      </c>
      <c r="AT1920" s="257">
        <f>_xll.qlIndexFixing($AU$1,AP1920,TRUE,_xll.ohTrigger(Trigger,Trigger1M))</f>
        <v>1.3354255696649275E-2</v>
      </c>
    </row>
    <row r="1921" spans="41:46" ht="11.25" customHeight="1" x14ac:dyDescent="0.25">
      <c r="AO1921" s="106" t="s">
        <v>83</v>
      </c>
      <c r="AP1921" s="105">
        <f>_xll.qlInterestRateIndexFixingDate(Currency&amp;"ibor"&amp;Tenor,AQ1921,Trigger)</f>
        <v>52779</v>
      </c>
      <c r="AQ1921" s="105">
        <f>_xll.qlCalendarAdvance(Calendar,AQ1920,AO1921,"f",,Trigger)</f>
        <v>52783</v>
      </c>
      <c r="AR1921" s="105">
        <f>_xll.qlInterestRateIndexMaturity(Currency&amp;"ibor"&amp;Tenor,AQ1921,Trigger)</f>
        <v>52814</v>
      </c>
      <c r="AS1921" s="257">
        <f>_xll.qlIndexFixing($AC$5,AP1921,TRUE,_xll.ohTrigger(Trigger,Trigger1M))</f>
        <v>1.3721236551895865E-2</v>
      </c>
      <c r="AT1921" s="257">
        <f>_xll.qlIndexFixing($AU$1,AP1921,TRUE,_xll.ohTrigger(Trigger,Trigger1M))</f>
        <v>1.3356819507548771E-2</v>
      </c>
    </row>
    <row r="1922" spans="41:46" ht="11.25" customHeight="1" x14ac:dyDescent="0.25">
      <c r="AO1922" s="106" t="s">
        <v>83</v>
      </c>
      <c r="AP1922" s="105">
        <f>_xll.qlInterestRateIndexFixingDate(Currency&amp;"ibor"&amp;Tenor,AQ1922,Trigger)</f>
        <v>52786</v>
      </c>
      <c r="AQ1922" s="105">
        <f>_xll.qlCalendarAdvance(Calendar,AQ1921,AO1922,"f",,Trigger)</f>
        <v>52790</v>
      </c>
      <c r="AR1922" s="105">
        <f>_xll.qlInterestRateIndexMaturity(Currency&amp;"ibor"&amp;Tenor,AQ1922,Trigger)</f>
        <v>52821</v>
      </c>
      <c r="AS1922" s="257">
        <f>_xll.qlIndexFixing($AC$5,AP1922,TRUE,_xll.ohTrigger(Trigger,Trigger1M))</f>
        <v>1.3723280381435025E-2</v>
      </c>
      <c r="AT1922" s="257">
        <f>_xll.qlIndexFixing($AU$1,AP1922,TRUE,_xll.ohTrigger(Trigger,Trigger1M))</f>
        <v>1.3358985582640965E-2</v>
      </c>
    </row>
    <row r="1923" spans="41:46" ht="11.25" customHeight="1" x14ac:dyDescent="0.25">
      <c r="AO1923" s="106" t="s">
        <v>83</v>
      </c>
      <c r="AP1923" s="105">
        <f>_xll.qlInterestRateIndexFixingDate(Currency&amp;"ibor"&amp;Tenor,AQ1923,Trigger)</f>
        <v>52793</v>
      </c>
      <c r="AQ1923" s="105">
        <f>_xll.qlCalendarAdvance(Calendar,AQ1922,AO1923,"f",,Trigger)</f>
        <v>52797</v>
      </c>
      <c r="AR1923" s="105">
        <f>_xll.qlInterestRateIndexMaturity(Currency&amp;"ibor"&amp;Tenor,AQ1923,Trigger)</f>
        <v>52828</v>
      </c>
      <c r="AS1923" s="257">
        <f>_xll.qlIndexFixing($AC$5,AP1923,TRUE,_xll.ohTrigger(Trigger,Trigger1M))</f>
        <v>1.3725324211337764E-2</v>
      </c>
      <c r="AT1923" s="257">
        <f>_xll.qlIndexFixing($AU$1,AP1923,TRUE,_xll.ohTrigger(Trigger,Trigger1M))</f>
        <v>1.3361156001502375E-2</v>
      </c>
    </row>
    <row r="1924" spans="41:46" ht="11.25" customHeight="1" x14ac:dyDescent="0.25">
      <c r="AO1924" s="106" t="s">
        <v>83</v>
      </c>
      <c r="AP1924" s="105">
        <f>_xll.qlInterestRateIndexFixingDate(Currency&amp;"ibor"&amp;Tenor,AQ1924,Trigger)</f>
        <v>52800</v>
      </c>
      <c r="AQ1924" s="105">
        <f>_xll.qlCalendarAdvance(Calendar,AQ1923,AO1924,"f",,Trigger)</f>
        <v>52804</v>
      </c>
      <c r="AR1924" s="105">
        <f>_xll.qlInterestRateIndexMaturity(Currency&amp;"ibor"&amp;Tenor,AQ1924,Trigger)</f>
        <v>52835</v>
      </c>
      <c r="AS1924" s="257">
        <f>_xll.qlIndexFixing($AC$5,AP1924,TRUE,_xll.ohTrigger(Trigger,Trigger1M))</f>
        <v>1.3727368041596348E-2</v>
      </c>
      <c r="AT1924" s="257">
        <f>_xll.qlIndexFixing($AU$1,AP1924,TRUE,_xll.ohTrigger(Trigger,Trigger1M))</f>
        <v>1.3363330774640724E-2</v>
      </c>
    </row>
    <row r="1925" spans="41:46" ht="11.25" customHeight="1" x14ac:dyDescent="0.25">
      <c r="AO1925" s="106" t="s">
        <v>83</v>
      </c>
      <c r="AP1925" s="105">
        <f>_xll.qlInterestRateIndexFixingDate(Currency&amp;"ibor"&amp;Tenor,AQ1925,Trigger)</f>
        <v>52807</v>
      </c>
      <c r="AQ1925" s="105">
        <f>_xll.qlCalendarAdvance(Calendar,AQ1924,AO1925,"f",,Trigger)</f>
        <v>52811</v>
      </c>
      <c r="AR1925" s="105">
        <f>_xll.qlInterestRateIndexMaturity(Currency&amp;"ibor"&amp;Tenor,AQ1925,Trigger)</f>
        <v>52842</v>
      </c>
      <c r="AS1925" s="257">
        <f>_xll.qlIndexFixing($AC$5,AP1925,TRUE,_xll.ohTrigger(Trigger,Trigger1M))</f>
        <v>1.3729411872218511E-2</v>
      </c>
      <c r="AT1925" s="257">
        <f>_xll.qlIndexFixing($AU$1,AP1925,TRUE,_xll.ohTrigger(Trigger,Trigger1M))</f>
        <v>1.3365509912553421E-2</v>
      </c>
    </row>
    <row r="1926" spans="41:46" ht="11.25" customHeight="1" x14ac:dyDescent="0.25">
      <c r="AO1926" s="106" t="s">
        <v>83</v>
      </c>
      <c r="AP1926" s="105">
        <f>_xll.qlInterestRateIndexFixingDate(Currency&amp;"ibor"&amp;Tenor,AQ1926,Trigger)</f>
        <v>52814</v>
      </c>
      <c r="AQ1926" s="105">
        <f>_xll.qlCalendarAdvance(Calendar,AQ1925,AO1926,"f",,Trigger)</f>
        <v>52818</v>
      </c>
      <c r="AR1926" s="105">
        <f>_xll.qlInterestRateIndexMaturity(Currency&amp;"ibor"&amp;Tenor,AQ1926,Trigger)</f>
        <v>52849</v>
      </c>
      <c r="AS1926" s="257">
        <f>_xll.qlIndexFixing($AC$5,AP1926,TRUE,_xll.ohTrigger(Trigger,Trigger1M))</f>
        <v>1.373145570319652E-2</v>
      </c>
      <c r="AT1926" s="257">
        <f>_xll.qlIndexFixing($AU$1,AP1926,TRUE,_xll.ohTrigger(Trigger,Trigger1M))</f>
        <v>1.3367693425743033E-2</v>
      </c>
    </row>
    <row r="1927" spans="41:46" ht="11.25" customHeight="1" x14ac:dyDescent="0.25">
      <c r="AO1927" s="106" t="s">
        <v>83</v>
      </c>
      <c r="AP1927" s="105">
        <f>_xll.qlInterestRateIndexFixingDate(Currency&amp;"ibor"&amp;Tenor,AQ1927,Trigger)</f>
        <v>52821</v>
      </c>
      <c r="AQ1927" s="105">
        <f>_xll.qlCalendarAdvance(Calendar,AQ1926,AO1927,"f",,Trigger)</f>
        <v>52825</v>
      </c>
      <c r="AR1927" s="105">
        <f>_xll.qlInterestRateIndexMaturity(Currency&amp;"ibor"&amp;Tenor,AQ1927,Trigger)</f>
        <v>52856</v>
      </c>
      <c r="AS1927" s="257">
        <f>_xll.qlIndexFixing($AC$5,AP1927,TRUE,_xll.ohTrigger(Trigger,Trigger1M))</f>
        <v>1.373349953453553E-2</v>
      </c>
      <c r="AT1927" s="257">
        <f>_xll.qlIndexFixing($AU$1,AP1927,TRUE,_xll.ohTrigger(Trigger,Trigger1M))</f>
        <v>1.3369881324714707E-2</v>
      </c>
    </row>
    <row r="1928" spans="41:46" ht="11.25" customHeight="1" x14ac:dyDescent="0.25">
      <c r="AO1928" s="106" t="s">
        <v>83</v>
      </c>
      <c r="AP1928" s="105">
        <f>_xll.qlInterestRateIndexFixingDate(Currency&amp;"ibor"&amp;Tenor,AQ1928,Trigger)</f>
        <v>52828</v>
      </c>
      <c r="AQ1928" s="105">
        <f>_xll.qlCalendarAdvance(Calendar,AQ1927,AO1928,"f",,Trigger)</f>
        <v>52832</v>
      </c>
      <c r="AR1928" s="105">
        <f>_xll.qlInterestRateIndexMaturity(Currency&amp;"ibor"&amp;Tenor,AQ1928,Trigger)</f>
        <v>52863</v>
      </c>
      <c r="AS1928" s="257">
        <f>_xll.qlIndexFixing($AC$5,AP1928,TRUE,_xll.ohTrigger(Trigger,Trigger1M))</f>
        <v>1.3735543366232963E-2</v>
      </c>
      <c r="AT1928" s="257">
        <f>_xll.qlIndexFixing($AU$1,AP1928,TRUE,_xll.ohTrigger(Trigger,Trigger1M))</f>
        <v>1.3372073619971005E-2</v>
      </c>
    </row>
    <row r="1929" spans="41:46" ht="11.25" customHeight="1" x14ac:dyDescent="0.25">
      <c r="AO1929" s="106" t="s">
        <v>83</v>
      </c>
      <c r="AP1929" s="105">
        <f>_xll.qlInterestRateIndexFixingDate(Currency&amp;"ibor"&amp;Tenor,AQ1929,Trigger)</f>
        <v>52835</v>
      </c>
      <c r="AQ1929" s="105">
        <f>_xll.qlCalendarAdvance(Calendar,AQ1928,AO1929,"f",,Trigger)</f>
        <v>52839</v>
      </c>
      <c r="AR1929" s="105">
        <f>_xll.qlInterestRateIndexMaturity(Currency&amp;"ibor"&amp;Tenor,AQ1929,Trigger)</f>
        <v>52870</v>
      </c>
      <c r="AS1929" s="257">
        <f>_xll.qlIndexFixing($AC$5,AP1929,TRUE,_xll.ohTrigger(Trigger,Trigger1M))</f>
        <v>1.373758719828882E-2</v>
      </c>
      <c r="AT1929" s="257">
        <f>_xll.qlIndexFixing($AU$1,AP1929,TRUE,_xll.ohTrigger(Trigger,Trigger1M))</f>
        <v>1.337427032200934E-2</v>
      </c>
    </row>
    <row r="1930" spans="41:46" ht="11.25" customHeight="1" x14ac:dyDescent="0.25">
      <c r="AO1930" s="106" t="s">
        <v>83</v>
      </c>
      <c r="AP1930" s="105">
        <f>_xll.qlInterestRateIndexFixingDate(Currency&amp;"ibor"&amp;Tenor,AQ1930,Trigger)</f>
        <v>52842</v>
      </c>
      <c r="AQ1930" s="105">
        <f>_xll.qlCalendarAdvance(Calendar,AQ1929,AO1930,"f",,Trigger)</f>
        <v>52846</v>
      </c>
      <c r="AR1930" s="105">
        <f>_xll.qlInterestRateIndexMaturity(Currency&amp;"ibor"&amp;Tenor,AQ1930,Trigger)</f>
        <v>52876</v>
      </c>
      <c r="AS1930" s="257">
        <f>_xll.qlIndexFixing($AC$5,AP1930,TRUE,_xll.ohTrigger(Trigger,Trigger1M))</f>
        <v>1.3739222963987885E-2</v>
      </c>
      <c r="AT1930" s="257">
        <f>_xll.qlIndexFixing($AU$1,AP1930,TRUE,_xll.ohTrigger(Trigger,Trigger1M))</f>
        <v>1.3376065432618489E-2</v>
      </c>
    </row>
    <row r="1931" spans="41:46" ht="11.25" customHeight="1" x14ac:dyDescent="0.25">
      <c r="AO1931" s="106" t="s">
        <v>83</v>
      </c>
      <c r="AP1931" s="105">
        <f>_xll.qlInterestRateIndexFixingDate(Currency&amp;"ibor"&amp;Tenor,AQ1931,Trigger)</f>
        <v>52849</v>
      </c>
      <c r="AQ1931" s="105">
        <f>_xll.qlCalendarAdvance(Calendar,AQ1930,AO1931,"f",,Trigger)</f>
        <v>52853</v>
      </c>
      <c r="AR1931" s="105">
        <f>_xll.qlInterestRateIndexMaturity(Currency&amp;"ibor"&amp;Tenor,AQ1931,Trigger)</f>
        <v>52883</v>
      </c>
      <c r="AS1931" s="257">
        <f>_xll.qlIndexFixing($AC$5,AP1931,TRUE,_xll.ohTrigger(Trigger,Trigger1M))</f>
        <v>1.3741266718774625E-2</v>
      </c>
      <c r="AT1931" s="257">
        <f>_xll.qlIndexFixing($AU$1,AP1931,TRUE,_xll.ohTrigger(Trigger,Trigger1M))</f>
        <v>1.337827058067198E-2</v>
      </c>
    </row>
    <row r="1932" spans="41:46" ht="11.25" customHeight="1" x14ac:dyDescent="0.25">
      <c r="AO1932" s="106" t="s">
        <v>83</v>
      </c>
      <c r="AP1932" s="105">
        <f>_xll.qlInterestRateIndexFixingDate(Currency&amp;"ibor"&amp;Tenor,AQ1932,Trigger)</f>
        <v>52856</v>
      </c>
      <c r="AQ1932" s="105">
        <f>_xll.qlCalendarAdvance(Calendar,AQ1931,AO1932,"f",,Trigger)</f>
        <v>52860</v>
      </c>
      <c r="AR1932" s="105">
        <f>_xll.qlInterestRateIndexMaturity(Currency&amp;"ibor"&amp;Tenor,AQ1932,Trigger)</f>
        <v>52890</v>
      </c>
      <c r="AS1932" s="257">
        <f>_xll.qlIndexFixing($AC$5,AP1932,TRUE,_xll.ohTrigger(Trigger,Trigger1M))</f>
        <v>1.3743310473913084E-2</v>
      </c>
      <c r="AT1932" s="257">
        <f>_xll.qlIndexFixing($AU$1,AP1932,TRUE,_xll.ohTrigger(Trigger,Trigger1M))</f>
        <v>1.3380480166093278E-2</v>
      </c>
    </row>
    <row r="1933" spans="41:46" ht="11.25" customHeight="1" x14ac:dyDescent="0.25">
      <c r="AO1933" s="106" t="s">
        <v>83</v>
      </c>
      <c r="AP1933" s="105">
        <f>_xll.qlInterestRateIndexFixingDate(Currency&amp;"ibor"&amp;Tenor,AQ1933,Trigger)</f>
        <v>52863</v>
      </c>
      <c r="AQ1933" s="105">
        <f>_xll.qlCalendarAdvance(Calendar,AQ1932,AO1933,"f",,Trigger)</f>
        <v>52867</v>
      </c>
      <c r="AR1933" s="105">
        <f>_xll.qlInterestRateIndexMaturity(Currency&amp;"ibor"&amp;Tenor,AQ1933,Trigger)</f>
        <v>52897</v>
      </c>
      <c r="AS1933" s="257">
        <f>_xll.qlIndexFixing($AC$5,AP1933,TRUE,_xll.ohTrigger(Trigger,Trigger1M))</f>
        <v>1.3745354229395268E-2</v>
      </c>
      <c r="AT1933" s="257">
        <f>_xll.qlIndexFixing($AU$1,AP1933,TRUE,_xll.ohTrigger(Trigger,Trigger1M))</f>
        <v>1.3382694199377987E-2</v>
      </c>
    </row>
    <row r="1934" spans="41:46" ht="11.25" customHeight="1" x14ac:dyDescent="0.25">
      <c r="AO1934" s="106" t="s">
        <v>83</v>
      </c>
      <c r="AP1934" s="105">
        <f>_xll.qlInterestRateIndexFixingDate(Currency&amp;"ibor"&amp;Tenor,AQ1934,Trigger)</f>
        <v>52870</v>
      </c>
      <c r="AQ1934" s="105">
        <f>_xll.qlCalendarAdvance(Calendar,AQ1933,AO1934,"f",,Trigger)</f>
        <v>52874</v>
      </c>
      <c r="AR1934" s="105">
        <f>_xll.qlInterestRateIndexMaturity(Currency&amp;"ibor"&amp;Tenor,AQ1934,Trigger)</f>
        <v>52905</v>
      </c>
      <c r="AS1934" s="257">
        <f>_xll.qlIndexFixing($AC$5,AP1934,TRUE,_xll.ohTrigger(Trigger,Trigger1M))</f>
        <v>1.3747806363962495E-2</v>
      </c>
      <c r="AT1934" s="257">
        <f>_xll.qlIndexFixing($AU$1,AP1934,TRUE,_xll.ohTrigger(Trigger,Trigger1M))</f>
        <v>1.3385320301560066E-2</v>
      </c>
    </row>
    <row r="1935" spans="41:46" ht="11.25" customHeight="1" x14ac:dyDescent="0.25">
      <c r="AO1935" s="106" t="s">
        <v>83</v>
      </c>
      <c r="AP1935" s="105">
        <f>_xll.qlInterestRateIndexFixingDate(Currency&amp;"ibor"&amp;Tenor,AQ1935,Trigger)</f>
        <v>52877</v>
      </c>
      <c r="AQ1935" s="105">
        <f>_xll.qlCalendarAdvance(Calendar,AQ1934,AO1935,"f",,Trigger)</f>
        <v>52881</v>
      </c>
      <c r="AR1935" s="105">
        <f>_xll.qlInterestRateIndexMaturity(Currency&amp;"ibor"&amp;Tenor,AQ1935,Trigger)</f>
        <v>52912</v>
      </c>
      <c r="AS1935" s="257">
        <f>_xll.qlIndexFixing($AC$5,AP1935,TRUE,_xll.ohTrigger(Trigger,Trigger1M))</f>
        <v>1.3749850198174046E-2</v>
      </c>
      <c r="AT1935" s="257">
        <f>_xll.qlIndexFixing($AU$1,AP1935,TRUE,_xll.ohTrigger(Trigger,Trigger1M))</f>
        <v>1.3387543664854829E-2</v>
      </c>
    </row>
    <row r="1936" spans="41:46" ht="11.25" customHeight="1" x14ac:dyDescent="0.25">
      <c r="AO1936" s="106" t="s">
        <v>83</v>
      </c>
      <c r="AP1936" s="105">
        <f>_xll.qlInterestRateIndexFixingDate(Currency&amp;"ibor"&amp;Tenor,AQ1936,Trigger)</f>
        <v>52884</v>
      </c>
      <c r="AQ1936" s="105">
        <f>_xll.qlCalendarAdvance(Calendar,AQ1935,AO1936,"f",,Trigger)</f>
        <v>52888</v>
      </c>
      <c r="AR1936" s="105">
        <f>_xll.qlInterestRateIndexMaturity(Currency&amp;"ibor"&amp;Tenor,AQ1936,Trigger)</f>
        <v>52919</v>
      </c>
      <c r="AS1936" s="257">
        <f>_xll.qlIndexFixing($AC$5,AP1936,TRUE,_xll.ohTrigger(Trigger,Trigger1M))</f>
        <v>1.3751894032746599E-2</v>
      </c>
      <c r="AT1936" s="257">
        <f>_xll.qlIndexFixing($AU$1,AP1936,TRUE,_xll.ohTrigger(Trigger,Trigger1M))</f>
        <v>1.3389771508452173E-2</v>
      </c>
    </row>
    <row r="1937" spans="41:46" ht="11.25" customHeight="1" x14ac:dyDescent="0.25">
      <c r="AO1937" s="106" t="s">
        <v>83</v>
      </c>
      <c r="AP1937" s="105">
        <f>_xll.qlInterestRateIndexFixingDate(Currency&amp;"ibor"&amp;Tenor,AQ1937,Trigger)</f>
        <v>52891</v>
      </c>
      <c r="AQ1937" s="105">
        <f>_xll.qlCalendarAdvance(Calendar,AQ1936,AO1937,"f",,Trigger)</f>
        <v>52895</v>
      </c>
      <c r="AR1937" s="105">
        <f>_xll.qlInterestRateIndexMaturity(Currency&amp;"ibor"&amp;Tenor,AQ1937,Trigger)</f>
        <v>52926</v>
      </c>
      <c r="AS1937" s="257">
        <f>_xll.qlIndexFixing($AC$5,AP1937,TRUE,_xll.ohTrigger(Trigger,Trigger1M))</f>
        <v>1.3753937867677575E-2</v>
      </c>
      <c r="AT1937" s="257">
        <f>_xll.qlIndexFixing($AU$1,AP1937,TRUE,_xll.ohTrigger(Trigger,Trigger1M))</f>
        <v>1.3392003842854664E-2</v>
      </c>
    </row>
    <row r="1938" spans="41:46" ht="11.25" customHeight="1" x14ac:dyDescent="0.25">
      <c r="AO1938" s="106" t="s">
        <v>83</v>
      </c>
      <c r="AP1938" s="105">
        <f>_xll.qlInterestRateIndexFixingDate(Currency&amp;"ibor"&amp;Tenor,AQ1938,Trigger)</f>
        <v>52898</v>
      </c>
      <c r="AQ1938" s="105">
        <f>_xll.qlCalendarAdvance(Calendar,AQ1937,AO1938,"f",,Trigger)</f>
        <v>52902</v>
      </c>
      <c r="AR1938" s="105">
        <f>_xll.qlInterestRateIndexMaturity(Currency&amp;"ibor"&amp;Tenor,AQ1938,Trigger)</f>
        <v>52932</v>
      </c>
      <c r="AS1938" s="257">
        <f>_xll.qlIndexFixing($AC$5,AP1938,TRUE,_xll.ohTrigger(Trigger,Trigger1M))</f>
        <v>1.3755573012028677E-2</v>
      </c>
      <c r="AT1938" s="257">
        <f>_xll.qlIndexFixing($AU$1,AP1938,TRUE,_xll.ohTrigger(Trigger,Trigger1M))</f>
        <v>1.3393831451335991E-2</v>
      </c>
    </row>
    <row r="1939" spans="41:46" ht="11.25" customHeight="1" x14ac:dyDescent="0.25">
      <c r="AO1939" s="106" t="s">
        <v>83</v>
      </c>
      <c r="AP1939" s="105">
        <f>_xll.qlInterestRateIndexFixingDate(Currency&amp;"ibor"&amp;Tenor,AQ1939,Trigger)</f>
        <v>52905</v>
      </c>
      <c r="AQ1939" s="105">
        <f>_xll.qlCalendarAdvance(Calendar,AQ1938,AO1939,"f",,Trigger)</f>
        <v>52909</v>
      </c>
      <c r="AR1939" s="105">
        <f>_xll.qlInterestRateIndexMaturity(Currency&amp;"ibor"&amp;Tenor,AQ1939,Trigger)</f>
        <v>52939</v>
      </c>
      <c r="AS1939" s="257">
        <f>_xll.qlIndexFixing($AC$5,AP1939,TRUE,_xll.ohTrigger(Trigger,Trigger1M))</f>
        <v>1.3757616769597192E-2</v>
      </c>
      <c r="AT1939" s="257">
        <f>_xll.qlIndexFixing($AU$1,AP1939,TRUE,_xll.ohTrigger(Trigger,Trigger1M))</f>
        <v>1.3396072392347413E-2</v>
      </c>
    </row>
    <row r="1940" spans="41:46" ht="11.25" customHeight="1" x14ac:dyDescent="0.25">
      <c r="AO1940" s="106" t="s">
        <v>83</v>
      </c>
      <c r="AP1940" s="105">
        <f>_xll.qlInterestRateIndexFixingDate(Currency&amp;"ibor"&amp;Tenor,AQ1940,Trigger)</f>
        <v>52912</v>
      </c>
      <c r="AQ1940" s="105">
        <f>_xll.qlCalendarAdvance(Calendar,AQ1939,AO1940,"f",,Trigger)</f>
        <v>52916</v>
      </c>
      <c r="AR1940" s="105">
        <f>_xll.qlInterestRateIndexMaturity(Currency&amp;"ibor"&amp;Tenor,AQ1940,Trigger)</f>
        <v>52946</v>
      </c>
      <c r="AS1940" s="257">
        <f>_xll.qlIndexFixing($AC$5,AP1940,TRUE,_xll.ohTrigger(Trigger,Trigger1M))</f>
        <v>1.3759660527514761E-2</v>
      </c>
      <c r="AT1940" s="257">
        <f>_xll.qlIndexFixing($AU$1,AP1940,TRUE,_xll.ohTrigger(Trigger,Trigger1M))</f>
        <v>1.3398317854736774E-2</v>
      </c>
    </row>
    <row r="1941" spans="41:46" ht="11.25" customHeight="1" x14ac:dyDescent="0.25">
      <c r="AO1941" s="106" t="s">
        <v>83</v>
      </c>
      <c r="AP1941" s="105">
        <f>_xll.qlInterestRateIndexFixingDate(Currency&amp;"ibor"&amp;Tenor,AQ1941,Trigger)</f>
        <v>52919</v>
      </c>
      <c r="AQ1941" s="105">
        <f>_xll.qlCalendarAdvance(Calendar,AQ1940,AO1941,"f",,Trigger)</f>
        <v>52923</v>
      </c>
      <c r="AR1941" s="105">
        <f>_xll.qlInterestRateIndexMaturity(Currency&amp;"ibor"&amp;Tenor,AQ1941,Trigger)</f>
        <v>52953</v>
      </c>
      <c r="AS1941" s="257">
        <f>_xll.qlIndexFixing($AC$5,AP1941,TRUE,_xll.ohTrigger(Trigger,Trigger1M))</f>
        <v>1.376170428577872E-2</v>
      </c>
      <c r="AT1941" s="257">
        <f>_xll.qlIndexFixing($AU$1,AP1941,TRUE,_xll.ohTrigger(Trigger,Trigger1M))</f>
        <v>1.3400567849010336E-2</v>
      </c>
    </row>
    <row r="1942" spans="41:46" ht="11.25" customHeight="1" x14ac:dyDescent="0.25">
      <c r="AO1942" s="106" t="s">
        <v>83</v>
      </c>
      <c r="AP1942" s="105">
        <f>_xll.qlInterestRateIndexFixingDate(Currency&amp;"ibor"&amp;Tenor,AQ1942,Trigger)</f>
        <v>52926</v>
      </c>
      <c r="AQ1942" s="105">
        <f>_xll.qlCalendarAdvance(Calendar,AQ1941,AO1942,"f",,Trigger)</f>
        <v>52930</v>
      </c>
      <c r="AR1942" s="105">
        <f>_xll.qlInterestRateIndexMaturity(Currency&amp;"ibor"&amp;Tenor,AQ1942,Trigger)</f>
        <v>52960</v>
      </c>
      <c r="AS1942" s="257">
        <f>_xll.qlIndexFixing($AC$5,AP1942,TRUE,_xll.ohTrigger(Trigger,Trigger1M))</f>
        <v>1.3763748044391733E-2</v>
      </c>
      <c r="AT1942" s="257">
        <f>_xll.qlIndexFixing($AU$1,AP1942,TRUE,_xll.ohTrigger(Trigger,Trigger1M))</f>
        <v>1.340282238566104E-2</v>
      </c>
    </row>
    <row r="1943" spans="41:46" ht="11.25" customHeight="1" x14ac:dyDescent="0.25">
      <c r="AO1943" s="106" t="s">
        <v>83</v>
      </c>
      <c r="AP1943" s="105">
        <f>_xll.qlInterestRateIndexFixingDate(Currency&amp;"ibor"&amp;Tenor,AQ1943,Trigger)</f>
        <v>52933</v>
      </c>
      <c r="AQ1943" s="105">
        <f>_xll.qlCalendarAdvance(Calendar,AQ1942,AO1943,"f",,Trigger)</f>
        <v>52937</v>
      </c>
      <c r="AR1943" s="105">
        <f>_xll.qlInterestRateIndexMaturity(Currency&amp;"ibor"&amp;Tenor,AQ1943,Trigger)</f>
        <v>52968</v>
      </c>
      <c r="AS1943" s="257">
        <f>_xll.qlIndexFixing($AC$5,AP1943,TRUE,_xll.ohTrigger(Trigger,Trigger1M))</f>
        <v>1.376620088480836E-2</v>
      </c>
      <c r="AT1943" s="257">
        <f>_xll.qlIndexFixing($AU$1,AP1943,TRUE,_xll.ohTrigger(Trigger,Trigger1M))</f>
        <v>1.3405492744254385E-2</v>
      </c>
    </row>
    <row r="1944" spans="41:46" ht="11.25" customHeight="1" x14ac:dyDescent="0.25">
      <c r="AO1944" s="106" t="s">
        <v>83</v>
      </c>
      <c r="AP1944" s="105">
        <f>_xll.qlInterestRateIndexFixingDate(Currency&amp;"ibor"&amp;Tenor,AQ1944,Trigger)</f>
        <v>52940</v>
      </c>
      <c r="AQ1944" s="105">
        <f>_xll.qlCalendarAdvance(Calendar,AQ1943,AO1944,"f",,Trigger)</f>
        <v>52944</v>
      </c>
      <c r="AR1944" s="105">
        <f>_xll.qlInterestRateIndexMaturity(Currency&amp;"ibor"&amp;Tenor,AQ1944,Trigger)</f>
        <v>52975</v>
      </c>
      <c r="AS1944" s="257">
        <f>_xll.qlIndexFixing($AC$5,AP1944,TRUE,_xll.ohTrigger(Trigger,Trigger1M))</f>
        <v>1.3768244722253454E-2</v>
      </c>
      <c r="AT1944" s="257">
        <f>_xll.qlIndexFixing($AU$1,AP1944,TRUE,_xll.ohTrigger(Trigger,Trigger1M))</f>
        <v>1.3407756808341562E-2</v>
      </c>
    </row>
    <row r="1945" spans="41:46" ht="11.25" customHeight="1" x14ac:dyDescent="0.25">
      <c r="AO1945" s="106" t="s">
        <v>83</v>
      </c>
      <c r="AP1945" s="105">
        <f>_xll.qlInterestRateIndexFixingDate(Currency&amp;"ibor"&amp;Tenor,AQ1945,Trigger)</f>
        <v>52947</v>
      </c>
      <c r="AQ1945" s="105">
        <f>_xll.qlCalendarAdvance(Calendar,AQ1944,AO1945,"f",,Trigger)</f>
        <v>52951</v>
      </c>
      <c r="AR1945" s="105">
        <f>_xll.qlInterestRateIndexMaturity(Currency&amp;"ibor"&amp;Tenor,AQ1945,Trigger)</f>
        <v>52982</v>
      </c>
      <c r="AS1945" s="257">
        <f>_xll.qlIndexFixing($AC$5,AP1945,TRUE,_xll.ohTrigger(Trigger,Trigger1M))</f>
        <v>1.3770288560059549E-2</v>
      </c>
      <c r="AT1945" s="257">
        <f>_xll.qlIndexFixing($AU$1,AP1945,TRUE,_xll.ohTrigger(Trigger,Trigger1M))</f>
        <v>1.341002544725184E-2</v>
      </c>
    </row>
    <row r="1946" spans="41:46" ht="11.25" customHeight="1" x14ac:dyDescent="0.25">
      <c r="AO1946" s="106" t="s">
        <v>83</v>
      </c>
      <c r="AP1946" s="105">
        <f>_xll.qlInterestRateIndexFixingDate(Currency&amp;"ibor"&amp;Tenor,AQ1946,Trigger)</f>
        <v>52953</v>
      </c>
      <c r="AQ1946" s="105">
        <f>_xll.qlCalendarAdvance(Calendar,AQ1945,AO1946,"f",,Trigger)</f>
        <v>52958</v>
      </c>
      <c r="AR1946" s="105">
        <f>_xll.qlInterestRateIndexMaturity(Currency&amp;"ibor"&amp;Tenor,AQ1946,Trigger)</f>
        <v>52989</v>
      </c>
      <c r="AS1946" s="257">
        <f>_xll.qlIndexFixing($AC$5,AP1946,TRUE,_xll.ohTrigger(Trigger,Trigger1M))</f>
        <v>1.3772332398224067E-2</v>
      </c>
      <c r="AT1946" s="257">
        <f>_xll.qlIndexFixing($AU$1,AP1946,TRUE,_xll.ohTrigger(Trigger,Trigger1M))</f>
        <v>1.3412298671490365E-2</v>
      </c>
    </row>
    <row r="1947" spans="41:46" ht="11.25" customHeight="1" x14ac:dyDescent="0.25">
      <c r="AO1947" s="106" t="s">
        <v>83</v>
      </c>
      <c r="AP1947" s="105">
        <f>_xll.qlInterestRateIndexFixingDate(Currency&amp;"ibor"&amp;Tenor,AQ1947,Trigger)</f>
        <v>52961</v>
      </c>
      <c r="AQ1947" s="105">
        <f>_xll.qlCalendarAdvance(Calendar,AQ1946,AO1947,"f",,Trigger)</f>
        <v>52965</v>
      </c>
      <c r="AR1947" s="105">
        <f>_xll.qlInterestRateIndexMaturity(Currency&amp;"ibor"&amp;Tenor,AQ1947,Trigger)</f>
        <v>52996</v>
      </c>
      <c r="AS1947" s="257">
        <f>_xll.qlIndexFixing($AC$5,AP1947,TRUE,_xll.ohTrigger(Trigger,Trigger1M))</f>
        <v>1.3774376236749587E-2</v>
      </c>
      <c r="AT1947" s="257">
        <f>_xll.qlIndexFixing($AU$1,AP1947,TRUE,_xll.ohTrigger(Trigger,Trigger1M))</f>
        <v>1.3414576491551967E-2</v>
      </c>
    </row>
    <row r="1948" spans="41:46" ht="11.25" customHeight="1" x14ac:dyDescent="0.25">
      <c r="AO1948" s="106" t="s">
        <v>83</v>
      </c>
      <c r="AP1948" s="105">
        <f>_xll.qlInterestRateIndexFixingDate(Currency&amp;"ibor"&amp;Tenor,AQ1948,Trigger)</f>
        <v>52968</v>
      </c>
      <c r="AQ1948" s="105">
        <f>_xll.qlCalendarAdvance(Calendar,AQ1947,AO1948,"f",,Trigger)</f>
        <v>52972</v>
      </c>
      <c r="AR1948" s="105">
        <f>_xll.qlInterestRateIndexMaturity(Currency&amp;"ibor"&amp;Tenor,AQ1948,Trigger)</f>
        <v>53003</v>
      </c>
      <c r="AS1948" s="257">
        <f>_xll.qlIndexFixing($AC$5,AP1948,TRUE,_xll.ohTrigger(Trigger,Trigger1M))</f>
        <v>1.377642007563095E-2</v>
      </c>
      <c r="AT1948" s="257">
        <f>_xll.qlIndexFixing($AU$1,AP1948,TRUE,_xll.ohTrigger(Trigger,Trigger1M))</f>
        <v>1.3416858917944368E-2</v>
      </c>
    </row>
    <row r="1949" spans="41:46" ht="11.25" customHeight="1" x14ac:dyDescent="0.25">
      <c r="AO1949" s="106" t="s">
        <v>83</v>
      </c>
      <c r="AP1949" s="105">
        <f>_xll.qlInterestRateIndexFixingDate(Currency&amp;"ibor"&amp;Tenor,AQ1949,Trigger)</f>
        <v>52975</v>
      </c>
      <c r="AQ1949" s="105">
        <f>_xll.qlCalendarAdvance(Calendar,AQ1948,AO1949,"f",,Trigger)</f>
        <v>52979</v>
      </c>
      <c r="AR1949" s="105">
        <f>_xll.qlInterestRateIndexMaturity(Currency&amp;"ibor"&amp;Tenor,AQ1949,Trigger)</f>
        <v>53010</v>
      </c>
      <c r="AS1949" s="257">
        <f>_xll.qlIndexFixing($AC$5,AP1949,TRUE,_xll.ohTrigger(Trigger,Trigger1M))</f>
        <v>1.3778463914873315E-2</v>
      </c>
      <c r="AT1949" s="257">
        <f>_xll.qlIndexFixing($AU$1,AP1949,TRUE,_xll.ohTrigger(Trigger,Trigger1M))</f>
        <v>1.3419145961167559E-2</v>
      </c>
    </row>
    <row r="1950" spans="41:46" ht="11.25" customHeight="1" x14ac:dyDescent="0.25">
      <c r="AO1950" s="106" t="s">
        <v>83</v>
      </c>
      <c r="AP1950" s="105">
        <f>_xll.qlInterestRateIndexFixingDate(Currency&amp;"ibor"&amp;Tenor,AQ1950,Trigger)</f>
        <v>52982</v>
      </c>
      <c r="AQ1950" s="105">
        <f>_xll.qlCalendarAdvance(Calendar,AQ1949,AO1950,"f",,Trigger)</f>
        <v>52986</v>
      </c>
      <c r="AR1950" s="105">
        <f>_xll.qlInterestRateIndexMaturity(Currency&amp;"ibor"&amp;Tenor,AQ1950,Trigger)</f>
        <v>53017</v>
      </c>
      <c r="AS1950" s="257">
        <f>_xll.qlIndexFixing($AC$5,AP1950,TRUE,_xll.ohTrigger(Trigger,Trigger1M))</f>
        <v>1.3780507754476683E-2</v>
      </c>
      <c r="AT1950" s="257">
        <f>_xll.qlIndexFixing($AU$1,AP1950,TRUE,_xll.ohTrigger(Trigger,Trigger1M))</f>
        <v>1.3421437631726684E-2</v>
      </c>
    </row>
    <row r="1951" spans="41:46" ht="11.25" customHeight="1" x14ac:dyDescent="0.25">
      <c r="AO1951" s="106" t="s">
        <v>83</v>
      </c>
      <c r="AP1951" s="105">
        <f>_xll.qlInterestRateIndexFixingDate(Currency&amp;"ibor"&amp;Tenor,AQ1951,Trigger)</f>
        <v>52989</v>
      </c>
      <c r="AQ1951" s="105">
        <f>_xll.qlCalendarAdvance(Calendar,AQ1950,AO1951,"f",,Trigger)</f>
        <v>52993</v>
      </c>
      <c r="AR1951" s="105">
        <f>_xll.qlInterestRateIndexMaturity(Currency&amp;"ibor"&amp;Tenor,AQ1951,Trigger)</f>
        <v>53021</v>
      </c>
      <c r="AS1951" s="257">
        <f>_xll.qlIndexFixing($AC$5,AP1951,TRUE,_xll.ohTrigger(Trigger,Trigger1M))</f>
        <v>1.3781322527479021E-2</v>
      </c>
      <c r="AT1951" s="257">
        <f>_xll.qlIndexFixing($AU$1,AP1951,TRUE,_xll.ohTrigger(Trigger,Trigger1M))</f>
        <v>1.3422490336795052E-2</v>
      </c>
    </row>
    <row r="1952" spans="41:46" ht="11.25" customHeight="1" x14ac:dyDescent="0.25">
      <c r="AO1952" s="106" t="s">
        <v>83</v>
      </c>
      <c r="AP1952" s="105">
        <f>_xll.qlInterestRateIndexFixingDate(Currency&amp;"ibor"&amp;Tenor,AQ1952,Trigger)</f>
        <v>52996</v>
      </c>
      <c r="AQ1952" s="105">
        <f>_xll.qlCalendarAdvance(Calendar,AQ1951,AO1952,"f",,Trigger)</f>
        <v>53000</v>
      </c>
      <c r="AR1952" s="105">
        <f>_xll.qlInterestRateIndexMaturity(Currency&amp;"ibor"&amp;Tenor,AQ1952,Trigger)</f>
        <v>53028</v>
      </c>
      <c r="AS1952" s="257">
        <f>_xll.qlIndexFixing($AC$5,AP1952,TRUE,_xll.ohTrigger(Trigger,Trigger1M))</f>
        <v>1.3783366133120874E-2</v>
      </c>
      <c r="AT1952" s="257">
        <f>_xll.qlIndexFixing($AU$1,AP1952,TRUE,_xll.ohTrigger(Trigger,Trigger1M))</f>
        <v>1.3424790037858918E-2</v>
      </c>
    </row>
    <row r="1953" spans="41:46" ht="11.25" customHeight="1" x14ac:dyDescent="0.25">
      <c r="AO1953" s="106" t="s">
        <v>83</v>
      </c>
      <c r="AP1953" s="105">
        <f>_xll.qlInterestRateIndexFixingDate(Currency&amp;"ibor"&amp;Tenor,AQ1953,Trigger)</f>
        <v>53003</v>
      </c>
      <c r="AQ1953" s="105">
        <f>_xll.qlCalendarAdvance(Calendar,AQ1952,AO1953,"f",,Trigger)</f>
        <v>53007</v>
      </c>
      <c r="AR1953" s="105">
        <f>_xll.qlInterestRateIndexMaturity(Currency&amp;"ibor"&amp;Tenor,AQ1953,Trigger)</f>
        <v>53035</v>
      </c>
      <c r="AS1953" s="257">
        <f>_xll.qlIndexFixing($AC$5,AP1953,TRUE,_xll.ohTrigger(Trigger,Trigger1M))</f>
        <v>1.3785409739085326E-2</v>
      </c>
      <c r="AT1953" s="257">
        <f>_xll.qlIndexFixing($AU$1,AP1953,TRUE,_xll.ohTrigger(Trigger,Trigger1M))</f>
        <v>1.342709439495263E-2</v>
      </c>
    </row>
    <row r="1954" spans="41:46" ht="11.25" customHeight="1" x14ac:dyDescent="0.25">
      <c r="AO1954" s="106" t="s">
        <v>83</v>
      </c>
      <c r="AP1954" s="105">
        <f>_xll.qlInterestRateIndexFixingDate(Currency&amp;"ibor"&amp;Tenor,AQ1954,Trigger)</f>
        <v>53010</v>
      </c>
      <c r="AQ1954" s="105">
        <f>_xll.qlCalendarAdvance(Calendar,AQ1953,AO1954,"f",,Trigger)</f>
        <v>53014</v>
      </c>
      <c r="AR1954" s="105">
        <f>_xll.qlInterestRateIndexMaturity(Currency&amp;"ibor"&amp;Tenor,AQ1954,Trigger)</f>
        <v>53042</v>
      </c>
      <c r="AS1954" s="257">
        <f>_xll.qlIndexFixing($AC$5,AP1954,TRUE,_xll.ohTrigger(Trigger,Trigger1M))</f>
        <v>1.3787453345378089E-2</v>
      </c>
      <c r="AT1954" s="257">
        <f>_xll.qlIndexFixing($AU$1,AP1954,TRUE,_xll.ohTrigger(Trigger,Trigger1M))</f>
        <v>1.3429403418573507E-2</v>
      </c>
    </row>
    <row r="1955" spans="41:46" ht="11.25" customHeight="1" x14ac:dyDescent="0.25">
      <c r="AO1955" s="106" t="s">
        <v>83</v>
      </c>
      <c r="AP1955" s="105">
        <f>_xll.qlInterestRateIndexFixingDate(Currency&amp;"ibor"&amp;Tenor,AQ1955,Trigger)</f>
        <v>53017</v>
      </c>
      <c r="AQ1955" s="105">
        <f>_xll.qlCalendarAdvance(Calendar,AQ1954,AO1955,"f",,Trigger)</f>
        <v>53021</v>
      </c>
      <c r="AR1955" s="105">
        <f>_xll.qlInterestRateIndexMaturity(Currency&amp;"ibor"&amp;Tenor,AQ1955,Trigger)</f>
        <v>53052</v>
      </c>
      <c r="AS1955" s="257">
        <f>_xll.qlIndexFixing($AC$5,AP1955,TRUE,_xll.ohTrigger(Trigger,Trigger1M))</f>
        <v>1.3790726957872441E-2</v>
      </c>
      <c r="AT1955" s="257">
        <f>_xll.qlIndexFixing($AU$1,AP1955,TRUE,_xll.ohTrigger(Trigger,Trigger1M))</f>
        <v>1.3432965762127935E-2</v>
      </c>
    </row>
    <row r="1956" spans="41:46" ht="11.25" customHeight="1" x14ac:dyDescent="0.25">
      <c r="AO1956" s="106" t="s">
        <v>83</v>
      </c>
      <c r="AP1956" s="105">
        <f>_xll.qlInterestRateIndexFixingDate(Currency&amp;"ibor"&amp;Tenor,AQ1956,Trigger)</f>
        <v>53024</v>
      </c>
      <c r="AQ1956" s="105">
        <f>_xll.qlCalendarAdvance(Calendar,AQ1955,AO1956,"f",,Trigger)</f>
        <v>53028</v>
      </c>
      <c r="AR1956" s="105">
        <f>_xll.qlInterestRateIndexMaturity(Currency&amp;"ibor"&amp;Tenor,AQ1956,Trigger)</f>
        <v>53063</v>
      </c>
      <c r="AS1956" s="257">
        <f>_xll.qlIndexFixing($AC$5,AP1956,TRUE,_xll.ohTrigger(Trigger,Trigger1M))</f>
        <v>1.3794411371511066E-2</v>
      </c>
      <c r="AT1956" s="257">
        <f>_xll.qlIndexFixing($AU$1,AP1956,TRUE,_xll.ohTrigger(Trigger,Trigger1M))</f>
        <v>1.3436952673285723E-2</v>
      </c>
    </row>
    <row r="1957" spans="41:46" ht="11.25" customHeight="1" x14ac:dyDescent="0.25">
      <c r="AO1957" s="106" t="s">
        <v>83</v>
      </c>
      <c r="AP1957" s="105">
        <f>_xll.qlInterestRateIndexFixingDate(Currency&amp;"ibor"&amp;Tenor,AQ1957,Trigger)</f>
        <v>53031</v>
      </c>
      <c r="AQ1957" s="105">
        <f>_xll.qlCalendarAdvance(Calendar,AQ1956,AO1957,"f",,Trigger)</f>
        <v>53035</v>
      </c>
      <c r="AR1957" s="105">
        <f>_xll.qlInterestRateIndexMaturity(Currency&amp;"ibor"&amp;Tenor,AQ1957,Trigger)</f>
        <v>53066</v>
      </c>
      <c r="AS1957" s="257">
        <f>_xll.qlIndexFixing($AC$5,AP1957,TRUE,_xll.ohTrigger(Trigger,Trigger1M))</f>
        <v>1.3794814641748988E-2</v>
      </c>
      <c r="AT1957" s="257">
        <f>_xll.qlIndexFixing($AU$1,AP1957,TRUE,_xll.ohTrigger(Trigger,Trigger1M))</f>
        <v>1.3437609773218456E-2</v>
      </c>
    </row>
    <row r="1958" spans="41:46" ht="11.25" customHeight="1" x14ac:dyDescent="0.25">
      <c r="AO1958" s="106" t="s">
        <v>83</v>
      </c>
      <c r="AP1958" s="105">
        <f>_xll.qlInterestRateIndexFixingDate(Currency&amp;"ibor"&amp;Tenor,AQ1958,Trigger)</f>
        <v>53038</v>
      </c>
      <c r="AQ1958" s="105">
        <f>_xll.qlCalendarAdvance(Calendar,AQ1957,AO1958,"f",,Trigger)</f>
        <v>53042</v>
      </c>
      <c r="AR1958" s="105">
        <f>_xll.qlInterestRateIndexMaturity(Currency&amp;"ibor"&amp;Tenor,AQ1958,Trigger)</f>
        <v>53073</v>
      </c>
      <c r="AS1958" s="257">
        <f>_xll.qlIndexFixing($AC$5,AP1958,TRUE,_xll.ohTrigger(Trigger,Trigger1M))</f>
        <v>1.3796858484222317E-2</v>
      </c>
      <c r="AT1958" s="257">
        <f>_xll.qlIndexFixing($AU$1,AP1958,TRUE,_xll.ohTrigger(Trigger,Trigger1M))</f>
        <v>1.3439938840541975E-2</v>
      </c>
    </row>
    <row r="1959" spans="41:46" ht="11.25" customHeight="1" x14ac:dyDescent="0.25">
      <c r="AO1959" s="106" t="s">
        <v>83</v>
      </c>
      <c r="AP1959" s="105">
        <f>_xll.qlInterestRateIndexFixingDate(Currency&amp;"ibor"&amp;Tenor,AQ1959,Trigger)</f>
        <v>53045</v>
      </c>
      <c r="AQ1959" s="105">
        <f>_xll.qlCalendarAdvance(Calendar,AQ1958,AO1959,"f",,Trigger)</f>
        <v>53049</v>
      </c>
      <c r="AR1959" s="105">
        <f>_xll.qlInterestRateIndexMaturity(Currency&amp;"ibor"&amp;Tenor,AQ1959,Trigger)</f>
        <v>53080</v>
      </c>
      <c r="AS1959" s="257">
        <f>_xll.qlIndexFixing($AC$5,AP1959,TRUE,_xll.ohTrigger(Trigger,Trigger1M))</f>
        <v>1.3798902327059227E-2</v>
      </c>
      <c r="AT1959" s="257">
        <f>_xll.qlIndexFixing($AU$1,AP1959,TRUE,_xll.ohTrigger(Trigger,Trigger1M))</f>
        <v>1.3442272629727107E-2</v>
      </c>
    </row>
    <row r="1960" spans="41:46" ht="11.25" customHeight="1" x14ac:dyDescent="0.25">
      <c r="AO1960" s="106" t="s">
        <v>83</v>
      </c>
      <c r="AP1960" s="105">
        <f>_xll.qlInterestRateIndexFixingDate(Currency&amp;"ibor"&amp;Tenor,AQ1960,Trigger)</f>
        <v>53052</v>
      </c>
      <c r="AQ1960" s="105">
        <f>_xll.qlCalendarAdvance(Calendar,AQ1959,AO1960,"f",,Trigger)</f>
        <v>53056</v>
      </c>
      <c r="AR1960" s="105">
        <f>_xll.qlInterestRateIndexMaturity(Currency&amp;"ibor"&amp;Tenor,AQ1960,Trigger)</f>
        <v>53086</v>
      </c>
      <c r="AS1960" s="257">
        <f>_xll.qlIndexFixing($AC$5,AP1960,TRUE,_xll.ohTrigger(Trigger,Trigger1M))</f>
        <v>1.3800535758869081E-2</v>
      </c>
      <c r="AT1960" s="257">
        <f>_xll.qlIndexFixing($AU$1,AP1960,TRUE,_xll.ohTrigger(Trigger,Trigger1M))</f>
        <v>1.3444192764924701E-2</v>
      </c>
    </row>
    <row r="1961" spans="41:46" ht="11.25" customHeight="1" x14ac:dyDescent="0.25">
      <c r="AO1961" s="106" t="s">
        <v>83</v>
      </c>
      <c r="AP1961" s="105">
        <f>_xll.qlInterestRateIndexFixingDate(Currency&amp;"ibor"&amp;Tenor,AQ1961,Trigger)</f>
        <v>53057</v>
      </c>
      <c r="AQ1961" s="105">
        <f>_xll.qlCalendarAdvance(Calendar,AQ1960,AO1961,"f",,Trigger)</f>
        <v>53063</v>
      </c>
      <c r="AR1961" s="105">
        <f>_xll.qlInterestRateIndexMaturity(Currency&amp;"ibor"&amp;Tenor,AQ1961,Trigger)</f>
        <v>53093</v>
      </c>
      <c r="AS1961" s="257">
        <f>_xll.qlIndexFixing($AC$5,AP1961,TRUE,_xll.ohTrigger(Trigger,Trigger1M))</f>
        <v>1.3802579524090142E-2</v>
      </c>
      <c r="AT1961" s="257">
        <f>_xll.qlIndexFixing($AU$1,AP1961,TRUE,_xll.ohTrigger(Trigger,Trigger1M))</f>
        <v>1.344653560221154E-2</v>
      </c>
    </row>
    <row r="1962" spans="41:46" ht="11.25" customHeight="1" x14ac:dyDescent="0.25">
      <c r="AO1962" s="106" t="s">
        <v>83</v>
      </c>
      <c r="AP1962" s="105">
        <f>_xll.qlInterestRateIndexFixingDate(Currency&amp;"ibor"&amp;Tenor,AQ1962,Trigger)</f>
        <v>53066</v>
      </c>
      <c r="AQ1962" s="105">
        <f>_xll.qlCalendarAdvance(Calendar,AQ1961,AO1962,"f",,Trigger)</f>
        <v>53070</v>
      </c>
      <c r="AR1962" s="105">
        <f>_xll.qlInterestRateIndexMaturity(Currency&amp;"ibor"&amp;Tenor,AQ1962,Trigger)</f>
        <v>53100</v>
      </c>
      <c r="AS1962" s="257">
        <f>_xll.qlIndexFixing($AC$5,AP1962,TRUE,_xll.ohTrigger(Trigger,Trigger1M))</f>
        <v>1.3804623289654927E-2</v>
      </c>
      <c r="AT1962" s="257">
        <f>_xll.qlIndexFixing($AU$1,AP1962,TRUE,_xll.ohTrigger(Trigger,Trigger1M))</f>
        <v>1.3448883191915506E-2</v>
      </c>
    </row>
    <row r="1963" spans="41:46" ht="11.25" customHeight="1" x14ac:dyDescent="0.25">
      <c r="AO1963" s="106" t="s">
        <v>83</v>
      </c>
      <c r="AP1963" s="105">
        <f>_xll.qlInterestRateIndexFixingDate(Currency&amp;"ibor"&amp;Tenor,AQ1963,Trigger)</f>
        <v>53073</v>
      </c>
      <c r="AQ1963" s="105">
        <f>_xll.qlCalendarAdvance(Calendar,AQ1962,AO1963,"f",,Trigger)</f>
        <v>53077</v>
      </c>
      <c r="AR1963" s="105">
        <f>_xll.qlInterestRateIndexMaturity(Currency&amp;"ibor"&amp;Tenor,AQ1963,Trigger)</f>
        <v>53107</v>
      </c>
      <c r="AS1963" s="257">
        <f>_xll.qlIndexFixing($AC$5,AP1963,TRUE,_xll.ohTrigger(Trigger,Trigger1M))</f>
        <v>1.3806667055568767E-2</v>
      </c>
      <c r="AT1963" s="257">
        <f>_xll.qlIndexFixing($AU$1,AP1963,TRUE,_xll.ohTrigger(Trigger,Trigger1M))</f>
        <v>1.345123554454819E-2</v>
      </c>
    </row>
    <row r="1964" spans="41:46" ht="11.25" customHeight="1" x14ac:dyDescent="0.25">
      <c r="AO1964" s="106" t="s">
        <v>83</v>
      </c>
      <c r="AP1964" s="105">
        <f>_xll.qlInterestRateIndexFixingDate(Currency&amp;"ibor"&amp;Tenor,AQ1964,Trigger)</f>
        <v>53079</v>
      </c>
      <c r="AQ1964" s="105">
        <f>_xll.qlCalendarAdvance(Calendar,AQ1963,AO1964,"f",,Trigger)</f>
        <v>53084</v>
      </c>
      <c r="AR1964" s="105">
        <f>_xll.qlInterestRateIndexMaturity(Currency&amp;"ibor"&amp;Tenor,AQ1964,Trigger)</f>
        <v>53115</v>
      </c>
      <c r="AS1964" s="257">
        <f>_xll.qlIndexFixing($AC$5,AP1964,TRUE,_xll.ohTrigger(Trigger,Trigger1M))</f>
        <v>1.3809121546622699E-2</v>
      </c>
      <c r="AT1964" s="257">
        <f>_xll.qlIndexFixing($AU$1,AP1964,TRUE,_xll.ohTrigger(Trigger,Trigger1M))</f>
        <v>1.3454012771107453E-2</v>
      </c>
    </row>
    <row r="1965" spans="41:46" ht="11.25" customHeight="1" x14ac:dyDescent="0.25">
      <c r="AO1965" s="106" t="s">
        <v>83</v>
      </c>
      <c r="AP1965" s="105">
        <f>_xll.qlInterestRateIndexFixingDate(Currency&amp;"ibor"&amp;Tenor,AQ1965,Trigger)</f>
        <v>53087</v>
      </c>
      <c r="AQ1965" s="105">
        <f>_xll.qlCalendarAdvance(Calendar,AQ1964,AO1965,"f",,Trigger)</f>
        <v>53091</v>
      </c>
      <c r="AR1965" s="105">
        <f>_xll.qlInterestRateIndexMaturity(Currency&amp;"ibor"&amp;Tenor,AQ1965,Trigger)</f>
        <v>53122</v>
      </c>
      <c r="AS1965" s="257">
        <f>_xll.qlIndexFixing($AC$5,AP1965,TRUE,_xll.ohTrigger(Trigger,Trigger1M))</f>
        <v>1.3825093148931792E-2</v>
      </c>
      <c r="AT1965" s="257">
        <f>_xll.qlIndexFixing($AU$1,AP1965,TRUE,_xll.ohTrigger(Trigger,Trigger1M))</f>
        <v>1.3456374326677904E-2</v>
      </c>
    </row>
    <row r="1966" spans="41:46" ht="11.25" customHeight="1" x14ac:dyDescent="0.25">
      <c r="AO1966" s="106" t="s">
        <v>83</v>
      </c>
      <c r="AP1966" s="105">
        <f>_xll.qlInterestRateIndexFixingDate(Currency&amp;"ibor"&amp;Tenor,AQ1966,Trigger)</f>
        <v>53094</v>
      </c>
      <c r="AQ1966" s="105">
        <f>_xll.qlCalendarAdvance(Calendar,AQ1965,AO1966,"f",,Trigger)</f>
        <v>53098</v>
      </c>
      <c r="AR1966" s="105">
        <f>_xll.qlInterestRateIndexMaturity(Currency&amp;"ibor"&amp;Tenor,AQ1966,Trigger)</f>
        <v>53129</v>
      </c>
      <c r="AS1966" s="257">
        <f>_xll.qlIndexFixing($AC$5,AP1966,TRUE,_xll.ohTrigger(Trigger,Trigger1M))</f>
        <v>1.3841082549553387E-2</v>
      </c>
      <c r="AT1966" s="257">
        <f>_xll.qlIndexFixing($AU$1,AP1966,TRUE,_xll.ohTrigger(Trigger,Trigger1M))</f>
        <v>1.3458735961722847E-2</v>
      </c>
    </row>
    <row r="1967" spans="41:46" ht="11.25" customHeight="1" x14ac:dyDescent="0.25">
      <c r="AO1967" s="106" t="s">
        <v>83</v>
      </c>
      <c r="AP1967" s="105">
        <f>_xll.qlInterestRateIndexFixingDate(Currency&amp;"ibor"&amp;Tenor,AQ1967,Trigger)</f>
        <v>53101</v>
      </c>
      <c r="AQ1967" s="105">
        <f>_xll.qlCalendarAdvance(Calendar,AQ1966,AO1967,"f",,Trigger)</f>
        <v>53105</v>
      </c>
      <c r="AR1967" s="105">
        <f>_xll.qlInterestRateIndexMaturity(Currency&amp;"ibor"&amp;Tenor,AQ1967,Trigger)</f>
        <v>53136</v>
      </c>
      <c r="AS1967" s="257">
        <f>_xll.qlIndexFixing($AC$5,AP1967,TRUE,_xll.ohTrigger(Trigger,Trigger1M))</f>
        <v>1.3857089748554525E-2</v>
      </c>
      <c r="AT1967" s="257">
        <f>_xll.qlIndexFixing($AU$1,AP1967,TRUE,_xll.ohTrigger(Trigger,Trigger1M))</f>
        <v>1.3461092959811164E-2</v>
      </c>
    </row>
    <row r="1968" spans="41:46" ht="11.25" customHeight="1" x14ac:dyDescent="0.25">
      <c r="AO1968" s="106" t="s">
        <v>83</v>
      </c>
      <c r="AP1968" s="105">
        <f>_xll.qlInterestRateIndexFixingDate(Currency&amp;"ibor"&amp;Tenor,AQ1968,Trigger)</f>
        <v>53108</v>
      </c>
      <c r="AQ1968" s="105">
        <f>_xll.qlCalendarAdvance(Calendar,AQ1967,AO1968,"f",,Trigger)</f>
        <v>53112</v>
      </c>
      <c r="AR1968" s="105">
        <f>_xll.qlInterestRateIndexMaturity(Currency&amp;"ibor"&amp;Tenor,AQ1968,Trigger)</f>
        <v>53143</v>
      </c>
      <c r="AS1968" s="257">
        <f>_xll.qlIndexFixing($AC$5,AP1968,TRUE,_xll.ohTrigger(Trigger,Trigger1M))</f>
        <v>1.3873114746009987E-2</v>
      </c>
      <c r="AT1968" s="257">
        <f>_xll.qlIndexFixing($AU$1,AP1968,TRUE,_xll.ohTrigger(Trigger,Trigger1M))</f>
        <v>1.3463440592474915E-2</v>
      </c>
    </row>
    <row r="1969" spans="41:46" ht="11.25" customHeight="1" x14ac:dyDescent="0.25">
      <c r="AO1969" s="106" t="s">
        <v>83</v>
      </c>
      <c r="AP1969" s="105">
        <f>_xll.qlInterestRateIndexFixingDate(Currency&amp;"ibor"&amp;Tenor,AQ1969,Trigger)</f>
        <v>53115</v>
      </c>
      <c r="AQ1969" s="105">
        <f>_xll.qlCalendarAdvance(Calendar,AQ1968,AO1969,"f",,Trigger)</f>
        <v>53119</v>
      </c>
      <c r="AR1969" s="105">
        <f>_xll.qlInterestRateIndexMaturity(Currency&amp;"ibor"&amp;Tenor,AQ1969,Trigger)</f>
        <v>53149</v>
      </c>
      <c r="AS1969" s="257">
        <f>_xll.qlIndexFixing($AC$5,AP1969,TRUE,_xll.ohTrigger(Trigger,Trigger1M))</f>
        <v>1.3880781835348799E-2</v>
      </c>
      <c r="AT1969" s="257">
        <f>_xll.qlIndexFixing($AU$1,AP1969,TRUE,_xll.ohTrigger(Trigger,Trigger1M))</f>
        <v>1.3465357207693707E-2</v>
      </c>
    </row>
    <row r="1970" spans="41:46" ht="11.25" customHeight="1" x14ac:dyDescent="0.25">
      <c r="AO1970" s="106" t="s">
        <v>83</v>
      </c>
      <c r="AP1970" s="105">
        <f>_xll.qlInterestRateIndexFixingDate(Currency&amp;"ibor"&amp;Tenor,AQ1970,Trigger)</f>
        <v>53122</v>
      </c>
      <c r="AQ1970" s="105">
        <f>_xll.qlCalendarAdvance(Calendar,AQ1969,AO1970,"f",,Trigger)</f>
        <v>53126</v>
      </c>
      <c r="AR1970" s="105">
        <f>_xll.qlInterestRateIndexMaturity(Currency&amp;"ibor"&amp;Tenor,AQ1970,Trigger)</f>
        <v>53156</v>
      </c>
      <c r="AS1970" s="257">
        <f>_xll.qlIndexFixing($AC$5,AP1970,TRUE,_xll.ohTrigger(Trigger,Trigger1M))</f>
        <v>1.3882904335388524E-2</v>
      </c>
      <c r="AT1970" s="257">
        <f>_xll.qlIndexFixing($AU$1,AP1970,TRUE,_xll.ohTrigger(Trigger,Trigger1M))</f>
        <v>1.3467675849545557E-2</v>
      </c>
    </row>
    <row r="1971" spans="41:46" ht="11.25" customHeight="1" x14ac:dyDescent="0.25">
      <c r="AO1971" s="106" t="s">
        <v>83</v>
      </c>
      <c r="AP1971" s="105">
        <f>_xll.qlInterestRateIndexFixingDate(Currency&amp;"ibor"&amp;Tenor,AQ1971,Trigger)</f>
        <v>53129</v>
      </c>
      <c r="AQ1971" s="105">
        <f>_xll.qlCalendarAdvance(Calendar,AQ1970,AO1971,"f",,Trigger)</f>
        <v>53133</v>
      </c>
      <c r="AR1971" s="105">
        <f>_xll.qlInterestRateIndexMaturity(Currency&amp;"ibor"&amp;Tenor,AQ1971,Trigger)</f>
        <v>53163</v>
      </c>
      <c r="AS1971" s="257">
        <f>_xll.qlIndexFixing($AC$5,AP1971,TRUE,_xll.ohTrigger(Trigger,Trigger1M))</f>
        <v>1.3885026835801284E-2</v>
      </c>
      <c r="AT1971" s="257">
        <f>_xll.qlIndexFixing($AU$1,AP1971,TRUE,_xll.ohTrigger(Trigger,Trigger1M))</f>
        <v>1.346997828753782E-2</v>
      </c>
    </row>
    <row r="1972" spans="41:46" ht="11.25" customHeight="1" x14ac:dyDescent="0.25">
      <c r="AO1972" s="106" t="s">
        <v>83</v>
      </c>
      <c r="AP1972" s="105">
        <f>_xll.qlInterestRateIndexFixingDate(Currency&amp;"ibor"&amp;Tenor,AQ1972,Trigger)</f>
        <v>53136</v>
      </c>
      <c r="AQ1972" s="105">
        <f>_xll.qlCalendarAdvance(Calendar,AQ1971,AO1972,"f",,Trigger)</f>
        <v>53140</v>
      </c>
      <c r="AR1972" s="105">
        <f>_xll.qlInterestRateIndexMaturity(Currency&amp;"ibor"&amp;Tenor,AQ1972,Trigger)</f>
        <v>53170</v>
      </c>
      <c r="AS1972" s="257">
        <f>_xll.qlIndexFixing($AC$5,AP1972,TRUE,_xll.ohTrigger(Trigger,Trigger1M))</f>
        <v>1.3887149336589744E-2</v>
      </c>
      <c r="AT1972" s="257">
        <f>_xll.qlIndexFixing($AU$1,AP1972,TRUE,_xll.ohTrigger(Trigger,Trigger1M))</f>
        <v>1.3472264478883389E-2</v>
      </c>
    </row>
    <row r="1973" spans="41:46" ht="11.25" customHeight="1" x14ac:dyDescent="0.25">
      <c r="AO1973" s="106" t="s">
        <v>83</v>
      </c>
      <c r="AP1973" s="105">
        <f>_xll.qlInterestRateIndexFixingDate(Currency&amp;"ibor"&amp;Tenor,AQ1973,Trigger)</f>
        <v>53143</v>
      </c>
      <c r="AQ1973" s="105">
        <f>_xll.qlCalendarAdvance(Calendar,AQ1972,AO1973,"f",,Trigger)</f>
        <v>53147</v>
      </c>
      <c r="AR1973" s="105">
        <f>_xll.qlInterestRateIndexMaturity(Currency&amp;"ibor"&amp;Tenor,AQ1973,Trigger)</f>
        <v>53178</v>
      </c>
      <c r="AS1973" s="257">
        <f>_xll.qlIndexFixing($AC$5,AP1973,TRUE,_xll.ohTrigger(Trigger,Trigger1M))</f>
        <v>1.3889691284126333E-2</v>
      </c>
      <c r="AT1973" s="257">
        <f>_xll.qlIndexFixing($AU$1,AP1973,TRUE,_xll.ohTrigger(Trigger,Trigger1M))</f>
        <v>1.3474947130594656E-2</v>
      </c>
    </row>
    <row r="1974" spans="41:46" ht="11.25" customHeight="1" x14ac:dyDescent="0.25">
      <c r="AO1974" s="106" t="s">
        <v>83</v>
      </c>
      <c r="AP1974" s="105">
        <f>_xll.qlInterestRateIndexFixingDate(Currency&amp;"ibor"&amp;Tenor,AQ1974,Trigger)</f>
        <v>53150</v>
      </c>
      <c r="AQ1974" s="105">
        <f>_xll.qlCalendarAdvance(Calendar,AQ1973,AO1974,"f",,Trigger)</f>
        <v>53154</v>
      </c>
      <c r="AR1974" s="105">
        <f>_xll.qlInterestRateIndexMaturity(Currency&amp;"ibor"&amp;Tenor,AQ1974,Trigger)</f>
        <v>53185</v>
      </c>
      <c r="AS1974" s="257">
        <f>_xll.qlIndexFixing($AC$5,AP1974,TRUE,_xll.ohTrigger(Trigger,Trigger1M))</f>
        <v>1.3891813867541172E-2</v>
      </c>
      <c r="AT1974" s="257">
        <f>_xll.qlIndexFixing($AU$1,AP1974,TRUE,_xll.ohTrigger(Trigger,Trigger1M))</f>
        <v>1.3477199614082128E-2</v>
      </c>
    </row>
    <row r="1975" spans="41:46" ht="11.25" customHeight="1" x14ac:dyDescent="0.25">
      <c r="AO1975" s="106" t="s">
        <v>83</v>
      </c>
      <c r="AP1975" s="105">
        <f>_xll.qlInterestRateIndexFixingDate(Currency&amp;"ibor"&amp;Tenor,AQ1975,Trigger)</f>
        <v>53157</v>
      </c>
      <c r="AQ1975" s="105">
        <f>_xll.qlCalendarAdvance(Calendar,AQ1974,AO1975,"f",,Trigger)</f>
        <v>53161</v>
      </c>
      <c r="AR1975" s="105">
        <f>_xll.qlInterestRateIndexMaturity(Currency&amp;"ibor"&amp;Tenor,AQ1975,Trigger)</f>
        <v>53192</v>
      </c>
      <c r="AS1975" s="257">
        <f>_xll.qlIndexFixing($AC$5,AP1975,TRUE,_xll.ohTrigger(Trigger,Trigger1M))</f>
        <v>1.3893936451345377E-2</v>
      </c>
      <c r="AT1975" s="257">
        <f>_xll.qlIndexFixing($AU$1,AP1975,TRUE,_xll.ohTrigger(Trigger,Trigger1M))</f>
        <v>1.347943571887765E-2</v>
      </c>
    </row>
    <row r="1976" spans="41:46" ht="11.25" customHeight="1" x14ac:dyDescent="0.25">
      <c r="AO1976" s="106" t="s">
        <v>83</v>
      </c>
      <c r="AP1976" s="105">
        <f>_xll.qlInterestRateIndexFixingDate(Currency&amp;"ibor"&amp;Tenor,AQ1976,Trigger)</f>
        <v>53164</v>
      </c>
      <c r="AQ1976" s="105">
        <f>_xll.qlCalendarAdvance(Calendar,AQ1975,AO1976,"f",,Trigger)</f>
        <v>53168</v>
      </c>
      <c r="AR1976" s="105">
        <f>_xll.qlInterestRateIndexMaturity(Currency&amp;"ibor"&amp;Tenor,AQ1976,Trigger)</f>
        <v>53199</v>
      </c>
      <c r="AS1976" s="257">
        <f>_xll.qlIndexFixing($AC$5,AP1976,TRUE,_xll.ohTrigger(Trigger,Trigger1M))</f>
        <v>1.3896059035536368E-2</v>
      </c>
      <c r="AT1976" s="257">
        <f>_xll.qlIndexFixing($AU$1,AP1976,TRUE,_xll.ohTrigger(Trigger,Trigger1M))</f>
        <v>1.3481655402197378E-2</v>
      </c>
    </row>
    <row r="1977" spans="41:46" ht="11.25" customHeight="1" x14ac:dyDescent="0.25">
      <c r="AO1977" s="106" t="s">
        <v>83</v>
      </c>
      <c r="AP1977" s="105">
        <f>_xll.qlInterestRateIndexFixingDate(Currency&amp;"ibor"&amp;Tenor,AQ1977,Trigger)</f>
        <v>53171</v>
      </c>
      <c r="AQ1977" s="105">
        <f>_xll.qlCalendarAdvance(Calendar,AQ1976,AO1977,"f",,Trigger)</f>
        <v>53175</v>
      </c>
      <c r="AR1977" s="105">
        <f>_xll.qlInterestRateIndexMaturity(Currency&amp;"ibor"&amp;Tenor,AQ1977,Trigger)</f>
        <v>53206</v>
      </c>
      <c r="AS1977" s="257">
        <f>_xll.qlIndexFixing($AC$5,AP1977,TRUE,_xll.ohTrigger(Trigger,Trigger1M))</f>
        <v>1.3898181620114147E-2</v>
      </c>
      <c r="AT1977" s="257">
        <f>_xll.qlIndexFixing($AU$1,AP1977,TRUE,_xll.ohTrigger(Trigger,Trigger1M))</f>
        <v>1.3483858621239424E-2</v>
      </c>
    </row>
    <row r="1978" spans="41:46" ht="11.25" customHeight="1" x14ac:dyDescent="0.25">
      <c r="AO1978" s="106" t="s">
        <v>83</v>
      </c>
      <c r="AP1978" s="105">
        <f>_xll.qlInterestRateIndexFixingDate(Currency&amp;"ibor"&amp;Tenor,AQ1978,Trigger)</f>
        <v>53178</v>
      </c>
      <c r="AQ1978" s="105">
        <f>_xll.qlCalendarAdvance(Calendar,AQ1977,AO1978,"f",,Trigger)</f>
        <v>53182</v>
      </c>
      <c r="AR1978" s="105">
        <f>_xll.qlInterestRateIndexMaturity(Currency&amp;"ibor"&amp;Tenor,AQ1978,Trigger)</f>
        <v>53213</v>
      </c>
      <c r="AS1978" s="257">
        <f>_xll.qlIndexFixing($AC$5,AP1978,TRUE,_xll.ohTrigger(Trigger,Trigger1M))</f>
        <v>1.3900304205078713E-2</v>
      </c>
      <c r="AT1978" s="257">
        <f>_xll.qlIndexFixing($AU$1,AP1978,TRUE,_xll.ohTrigger(Trigger,Trigger1M))</f>
        <v>1.3486045333209632E-2</v>
      </c>
    </row>
    <row r="1979" spans="41:46" ht="11.25" customHeight="1" x14ac:dyDescent="0.25">
      <c r="AO1979" s="106" t="s">
        <v>83</v>
      </c>
      <c r="AP1979" s="105">
        <f>_xll.qlInterestRateIndexFixingDate(Currency&amp;"ibor"&amp;Tenor,AQ1979,Trigger)</f>
        <v>53185</v>
      </c>
      <c r="AQ1979" s="105">
        <f>_xll.qlCalendarAdvance(Calendar,AQ1978,AO1979,"f",,Trigger)</f>
        <v>53189</v>
      </c>
      <c r="AR1979" s="105">
        <f>_xll.qlInterestRateIndexMaturity(Currency&amp;"ibor"&amp;Tenor,AQ1979,Trigger)</f>
        <v>53220</v>
      </c>
      <c r="AS1979" s="257">
        <f>_xll.qlIndexFixing($AC$5,AP1979,TRUE,_xll.ohTrigger(Trigger,Trigger1M))</f>
        <v>1.3902426790432645E-2</v>
      </c>
      <c r="AT1979" s="257">
        <f>_xll.qlIndexFixing($AU$1,AP1979,TRUE,_xll.ohTrigger(Trigger,Trigger1M))</f>
        <v>1.3488215495313847E-2</v>
      </c>
    </row>
    <row r="1980" spans="41:46" ht="11.25" customHeight="1" x14ac:dyDescent="0.25">
      <c r="AO1980" s="106" t="s">
        <v>83</v>
      </c>
      <c r="AP1980" s="105">
        <f>_xll.qlInterestRateIndexFixingDate(Currency&amp;"ibor"&amp;Tenor,AQ1980,Trigger)</f>
        <v>53192</v>
      </c>
      <c r="AQ1980" s="105">
        <f>_xll.qlCalendarAdvance(Calendar,AQ1979,AO1980,"f",,Trigger)</f>
        <v>53196</v>
      </c>
      <c r="AR1980" s="105">
        <f>_xll.qlInterestRateIndexMaturity(Currency&amp;"ibor"&amp;Tenor,AQ1980,Trigger)</f>
        <v>53227</v>
      </c>
      <c r="AS1980" s="257">
        <f>_xll.qlIndexFixing($AC$5,AP1980,TRUE,_xll.ohTrigger(Trigger,Trigger1M))</f>
        <v>1.3904549376170788E-2</v>
      </c>
      <c r="AT1980" s="257">
        <f>_xll.qlIndexFixing($AU$1,AP1980,TRUE,_xll.ohTrigger(Trigger,Trigger1M))</f>
        <v>1.3490369064757911E-2</v>
      </c>
    </row>
    <row r="1981" spans="41:46" ht="11.25" customHeight="1" x14ac:dyDescent="0.25">
      <c r="AO1981" s="106" t="s">
        <v>83</v>
      </c>
      <c r="AP1981" s="105">
        <f>_xll.qlInterestRateIndexFixingDate(Currency&amp;"ibor"&amp;Tenor,AQ1981,Trigger)</f>
        <v>53199</v>
      </c>
      <c r="AQ1981" s="105">
        <f>_xll.qlCalendarAdvance(Calendar,AQ1980,AO1981,"f",,Trigger)</f>
        <v>53203</v>
      </c>
      <c r="AR1981" s="105">
        <f>_xll.qlInterestRateIndexMaturity(Currency&amp;"ibor"&amp;Tenor,AQ1981,Trigger)</f>
        <v>53234</v>
      </c>
      <c r="AS1981" s="257">
        <f>_xll.qlIndexFixing($AC$5,AP1981,TRUE,_xll.ohTrigger(Trigger,Trigger1M))</f>
        <v>1.3906671962300873E-2</v>
      </c>
      <c r="AT1981" s="257">
        <f>_xll.qlIndexFixing($AU$1,AP1981,TRUE,_xll.ohTrigger(Trigger,Trigger1M))</f>
        <v>1.3492505998742514E-2</v>
      </c>
    </row>
    <row r="1982" spans="41:46" ht="11.25" customHeight="1" x14ac:dyDescent="0.25">
      <c r="AO1982" s="106" t="s">
        <v>83</v>
      </c>
      <c r="AP1982" s="105">
        <f>_xll.qlInterestRateIndexFixingDate(Currency&amp;"ibor"&amp;Tenor,AQ1982,Trigger)</f>
        <v>53206</v>
      </c>
      <c r="AQ1982" s="105">
        <f>_xll.qlCalendarAdvance(Calendar,AQ1981,AO1982,"f",,Trigger)</f>
        <v>53210</v>
      </c>
      <c r="AR1982" s="105">
        <f>_xll.qlInterestRateIndexMaturity(Currency&amp;"ibor"&amp;Tenor,AQ1982,Trigger)</f>
        <v>53240</v>
      </c>
      <c r="AS1982" s="257">
        <f>_xll.qlIndexFixing($AC$5,AP1982,TRUE,_xll.ohTrigger(Trigger,Trigger1M))</f>
        <v>1.3908374365100507E-2</v>
      </c>
      <c r="AT1982" s="257">
        <f>_xll.qlIndexFixing($AU$1,AP1982,TRUE,_xll.ohTrigger(Trigger,Trigger1M))</f>
        <v>1.3494223412019224E-2</v>
      </c>
    </row>
    <row r="1983" spans="41:46" ht="11.25" customHeight="1" x14ac:dyDescent="0.25">
      <c r="AO1983" s="106" t="s">
        <v>83</v>
      </c>
      <c r="AP1983" s="105">
        <f>_xll.qlInterestRateIndexFixingDate(Currency&amp;"ibor"&amp;Tenor,AQ1983,Trigger)</f>
        <v>53213</v>
      </c>
      <c r="AQ1983" s="105">
        <f>_xll.qlCalendarAdvance(Calendar,AQ1982,AO1983,"f",,Trigger)</f>
        <v>53217</v>
      </c>
      <c r="AR1983" s="105">
        <f>_xll.qlInterestRateIndexMaturity(Currency&amp;"ibor"&amp;Tenor,AQ1983,Trigger)</f>
        <v>53247</v>
      </c>
      <c r="AS1983" s="257">
        <f>_xll.qlIndexFixing($AC$5,AP1983,TRUE,_xll.ohTrigger(Trigger,Trigger1M))</f>
        <v>1.3910496870013667E-2</v>
      </c>
      <c r="AT1983" s="257">
        <f>_xll.qlIndexFixing($AU$1,AP1983,TRUE,_xll.ohTrigger(Trigger,Trigger1M))</f>
        <v>1.349632806585177E-2</v>
      </c>
    </row>
    <row r="1984" spans="41:46" ht="11.25" customHeight="1" x14ac:dyDescent="0.25">
      <c r="AO1984" s="106" t="s">
        <v>83</v>
      </c>
      <c r="AP1984" s="105">
        <f>_xll.qlInterestRateIndexFixingDate(Currency&amp;"ibor"&amp;Tenor,AQ1984,Trigger)</f>
        <v>53220</v>
      </c>
      <c r="AQ1984" s="105">
        <f>_xll.qlCalendarAdvance(Calendar,AQ1983,AO1984,"f",,Trigger)</f>
        <v>53224</v>
      </c>
      <c r="AR1984" s="105">
        <f>_xll.qlInterestRateIndexMaturity(Currency&amp;"ibor"&amp;Tenor,AQ1984,Trigger)</f>
        <v>53254</v>
      </c>
      <c r="AS1984" s="257">
        <f>_xll.qlIndexFixing($AC$5,AP1984,TRUE,_xll.ohTrigger(Trigger,Trigger1M))</f>
        <v>1.3912619375302526E-2</v>
      </c>
      <c r="AT1984" s="257">
        <f>_xll.qlIndexFixing($AU$1,AP1984,TRUE,_xll.ohTrigger(Trigger,Trigger1M))</f>
        <v>1.3498415959520393E-2</v>
      </c>
    </row>
    <row r="1985" spans="41:46" ht="11.25" customHeight="1" x14ac:dyDescent="0.25">
      <c r="AO1985" s="106" t="s">
        <v>83</v>
      </c>
      <c r="AP1985" s="105">
        <f>_xll.qlInterestRateIndexFixingDate(Currency&amp;"ibor"&amp;Tenor,AQ1985,Trigger)</f>
        <v>53227</v>
      </c>
      <c r="AQ1985" s="105">
        <f>_xll.qlCalendarAdvance(Calendar,AQ1984,AO1985,"f",,Trigger)</f>
        <v>53231</v>
      </c>
      <c r="AR1985" s="105">
        <f>_xll.qlInterestRateIndexMaturity(Currency&amp;"ibor"&amp;Tenor,AQ1985,Trigger)</f>
        <v>53261</v>
      </c>
      <c r="AS1985" s="257">
        <f>_xll.qlIndexFixing($AC$5,AP1985,TRUE,_xll.ohTrigger(Trigger,Trigger1M))</f>
        <v>1.3914741880964421E-2</v>
      </c>
      <c r="AT1985" s="257">
        <f>_xll.qlIndexFixing($AU$1,AP1985,TRUE,_xll.ohTrigger(Trigger,Trigger1M))</f>
        <v>1.3500487050224663E-2</v>
      </c>
    </row>
    <row r="1986" spans="41:46" ht="11.25" customHeight="1" x14ac:dyDescent="0.25">
      <c r="AO1986" s="106" t="s">
        <v>83</v>
      </c>
      <c r="AP1986" s="105">
        <f>_xll.qlInterestRateIndexFixingDate(Currency&amp;"ibor"&amp;Tenor,AQ1986,Trigger)</f>
        <v>53234</v>
      </c>
      <c r="AQ1986" s="105">
        <f>_xll.qlCalendarAdvance(Calendar,AQ1985,AO1986,"f",,Trigger)</f>
        <v>53238</v>
      </c>
      <c r="AR1986" s="105">
        <f>_xll.qlInterestRateIndexMaturity(Currency&amp;"ibor"&amp;Tenor,AQ1986,Trigger)</f>
        <v>53269</v>
      </c>
      <c r="AS1986" s="257">
        <f>_xll.qlIndexFixing($AC$5,AP1986,TRUE,_xll.ohTrigger(Trigger,Trigger1M))</f>
        <v>1.3917284898755692E-2</v>
      </c>
      <c r="AT1986" s="257">
        <f>_xll.qlIndexFixing($AU$1,AP1986,TRUE,_xll.ohTrigger(Trigger,Trigger1M))</f>
        <v>1.3502939639014271E-2</v>
      </c>
    </row>
    <row r="1987" spans="41:46" ht="11.25" customHeight="1" x14ac:dyDescent="0.25">
      <c r="AO1987" s="106" t="s">
        <v>83</v>
      </c>
      <c r="AP1987" s="105">
        <f>_xll.qlInterestRateIndexFixingDate(Currency&amp;"ibor"&amp;Tenor,AQ1987,Trigger)</f>
        <v>53241</v>
      </c>
      <c r="AQ1987" s="105">
        <f>_xll.qlCalendarAdvance(Calendar,AQ1986,AO1987,"f",,Trigger)</f>
        <v>53245</v>
      </c>
      <c r="AR1987" s="105">
        <f>_xll.qlInterestRateIndexMaturity(Currency&amp;"ibor"&amp;Tenor,AQ1987,Trigger)</f>
        <v>53276</v>
      </c>
      <c r="AS1987" s="257">
        <f>_xll.qlIndexFixing($AC$5,AP1987,TRUE,_xll.ohTrigger(Trigger,Trigger1M))</f>
        <v>1.3919407487203923E-2</v>
      </c>
      <c r="AT1987" s="257">
        <f>_xll.qlIndexFixing($AU$1,AP1987,TRUE,_xll.ohTrigger(Trigger,Trigger1M))</f>
        <v>1.3504975861572578E-2</v>
      </c>
    </row>
    <row r="1988" spans="41:46" ht="11.25" customHeight="1" x14ac:dyDescent="0.25">
      <c r="AO1988" s="106" t="s">
        <v>83</v>
      </c>
      <c r="AP1988" s="105">
        <f>_xll.qlInterestRateIndexFixingDate(Currency&amp;"ibor"&amp;Tenor,AQ1988,Trigger)</f>
        <v>53248</v>
      </c>
      <c r="AQ1988" s="105">
        <f>_xll.qlCalendarAdvance(Calendar,AQ1987,AO1988,"f",,Trigger)</f>
        <v>53252</v>
      </c>
      <c r="AR1988" s="105">
        <f>_xll.qlInterestRateIndexMaturity(Currency&amp;"ibor"&amp;Tenor,AQ1988,Trigger)</f>
        <v>53283</v>
      </c>
      <c r="AS1988" s="257">
        <f>_xll.qlIndexFixing($AC$5,AP1988,TRUE,_xll.ohTrigger(Trigger,Trigger1M))</f>
        <v>1.3921530076046677E-2</v>
      </c>
      <c r="AT1988" s="257">
        <f>_xll.qlIndexFixing($AU$1,AP1988,TRUE,_xll.ohTrigger(Trigger,Trigger1M))</f>
        <v>1.3506995149112338E-2</v>
      </c>
    </row>
    <row r="1989" spans="41:46" ht="11.25" customHeight="1" x14ac:dyDescent="0.25">
      <c r="AO1989" s="106" t="s">
        <v>83</v>
      </c>
      <c r="AP1989" s="105">
        <f>_xll.qlInterestRateIndexFixingDate(Currency&amp;"ibor"&amp;Tenor,AQ1989,Trigger)</f>
        <v>53255</v>
      </c>
      <c r="AQ1989" s="105">
        <f>_xll.qlCalendarAdvance(Calendar,AQ1988,AO1989,"f",,Trigger)</f>
        <v>53259</v>
      </c>
      <c r="AR1989" s="105">
        <f>_xll.qlInterestRateIndexMaturity(Currency&amp;"ibor"&amp;Tenor,AQ1989,Trigger)</f>
        <v>53290</v>
      </c>
      <c r="AS1989" s="257">
        <f>_xll.qlIndexFixing($AC$5,AP1989,TRUE,_xll.ohTrigger(Trigger,Trigger1M))</f>
        <v>1.392365266527364E-2</v>
      </c>
      <c r="AT1989" s="257">
        <f>_xll.qlIndexFixing($AU$1,AP1989,TRUE,_xll.ohTrigger(Trigger,Trigger1M))</f>
        <v>1.3508997458834235E-2</v>
      </c>
    </row>
    <row r="1990" spans="41:46" ht="11.25" customHeight="1" x14ac:dyDescent="0.25">
      <c r="AO1990" s="106" t="s">
        <v>83</v>
      </c>
      <c r="AP1990" s="105">
        <f>_xll.qlInterestRateIndexFixingDate(Currency&amp;"ibor"&amp;Tenor,AQ1990,Trigger)</f>
        <v>53262</v>
      </c>
      <c r="AQ1990" s="105">
        <f>_xll.qlCalendarAdvance(Calendar,AQ1989,AO1990,"f",,Trigger)</f>
        <v>53266</v>
      </c>
      <c r="AR1990" s="105">
        <f>_xll.qlInterestRateIndexMaturity(Currency&amp;"ibor"&amp;Tenor,AQ1990,Trigger)</f>
        <v>53296</v>
      </c>
      <c r="AS1990" s="257">
        <f>_xll.qlIndexFixing($AC$5,AP1990,TRUE,_xll.ohTrigger(Trigger,Trigger1M))</f>
        <v>1.3925354414906721E-2</v>
      </c>
      <c r="AT1990" s="257">
        <f>_xll.qlIndexFixing($AU$1,AP1990,TRUE,_xll.ohTrigger(Trigger,Trigger1M))</f>
        <v>1.3510588961588077E-2</v>
      </c>
    </row>
    <row r="1991" spans="41:46" ht="11.25" customHeight="1" x14ac:dyDescent="0.25">
      <c r="AO1991" s="106" t="s">
        <v>83</v>
      </c>
      <c r="AP1991" s="105">
        <f>_xll.qlInterestRateIndexFixingDate(Currency&amp;"ibor"&amp;Tenor,AQ1991,Trigger)</f>
        <v>53269</v>
      </c>
      <c r="AQ1991" s="105">
        <f>_xll.qlCalendarAdvance(Calendar,AQ1990,AO1991,"f",,Trigger)</f>
        <v>53273</v>
      </c>
      <c r="AR1991" s="105">
        <f>_xll.qlInterestRateIndexMaturity(Currency&amp;"ibor"&amp;Tenor,AQ1991,Trigger)</f>
        <v>53303</v>
      </c>
      <c r="AS1991" s="257">
        <f>_xll.qlIndexFixing($AC$5,AP1991,TRUE,_xll.ohTrigger(Trigger,Trigger1M))</f>
        <v>1.3927476922820148E-2</v>
      </c>
      <c r="AT1991" s="257">
        <f>_xll.qlIndexFixing($AU$1,AP1991,TRUE,_xll.ohTrigger(Trigger,Trigger1M))</f>
        <v>1.3512558335878389E-2</v>
      </c>
    </row>
    <row r="1992" spans="41:46" ht="11.25" customHeight="1" x14ac:dyDescent="0.25">
      <c r="AO1992" s="106" t="s">
        <v>83</v>
      </c>
      <c r="AP1992" s="105">
        <f>_xll.qlInterestRateIndexFixingDate(Currency&amp;"ibor"&amp;Tenor,AQ1992,Trigger)</f>
        <v>53276</v>
      </c>
      <c r="AQ1992" s="105">
        <f>_xll.qlCalendarAdvance(Calendar,AQ1991,AO1992,"f",,Trigger)</f>
        <v>53280</v>
      </c>
      <c r="AR1992" s="105">
        <f>_xll.qlInterestRateIndexMaturity(Currency&amp;"ibor"&amp;Tenor,AQ1992,Trigger)</f>
        <v>53310</v>
      </c>
      <c r="AS1992" s="257">
        <f>_xll.qlIndexFixing($AC$5,AP1992,TRUE,_xll.ohTrigger(Trigger,Trigger1M))</f>
        <v>1.3929599431109274E-2</v>
      </c>
      <c r="AT1992" s="257">
        <f>_xll.qlIndexFixing($AU$1,AP1992,TRUE,_xll.ohTrigger(Trigger,Trigger1M))</f>
        <v>1.3514510607659957E-2</v>
      </c>
    </row>
    <row r="1993" spans="41:46" ht="11.25" customHeight="1" x14ac:dyDescent="0.25">
      <c r="AO1993" s="106" t="s">
        <v>83</v>
      </c>
      <c r="AP1993" s="105">
        <f>_xll.qlInterestRateIndexFixingDate(Currency&amp;"ibor"&amp;Tenor,AQ1993,Trigger)</f>
        <v>53283</v>
      </c>
      <c r="AQ1993" s="105">
        <f>_xll.qlCalendarAdvance(Calendar,AQ1992,AO1993,"f",,Trigger)</f>
        <v>53287</v>
      </c>
      <c r="AR1993" s="105">
        <f>_xll.qlInterestRateIndexMaturity(Currency&amp;"ibor"&amp;Tenor,AQ1993,Trigger)</f>
        <v>53317</v>
      </c>
      <c r="AS1993" s="257">
        <f>_xll.qlIndexFixing($AC$5,AP1993,TRUE,_xll.ohTrigger(Trigger,Trigger1M))</f>
        <v>1.3931721939768771E-2</v>
      </c>
      <c r="AT1993" s="257">
        <f>_xll.qlIndexFixing($AU$1,AP1993,TRUE,_xll.ohTrigger(Trigger,Trigger1M))</f>
        <v>1.3516445734137683E-2</v>
      </c>
    </row>
    <row r="1994" spans="41:46" ht="11.25" customHeight="1" x14ac:dyDescent="0.25">
      <c r="AO1994" s="106" t="s">
        <v>83</v>
      </c>
      <c r="AP1994" s="105">
        <f>_xll.qlInterestRateIndexFixingDate(Currency&amp;"ibor"&amp;Tenor,AQ1994,Trigger)</f>
        <v>53290</v>
      </c>
      <c r="AQ1994" s="105">
        <f>_xll.qlCalendarAdvance(Calendar,AQ1993,AO1994,"f",,Trigger)</f>
        <v>53294</v>
      </c>
      <c r="AR1994" s="105">
        <f>_xll.qlInterestRateIndexMaturity(Currency&amp;"ibor"&amp;Tenor,AQ1994,Trigger)</f>
        <v>53324</v>
      </c>
      <c r="AS1994" s="257">
        <f>_xll.qlIndexFixing($AC$5,AP1994,TRUE,_xll.ohTrigger(Trigger,Trigger1M))</f>
        <v>1.3933844448809296E-2</v>
      </c>
      <c r="AT1994" s="257">
        <f>_xll.qlIndexFixing($AU$1,AP1994,TRUE,_xll.ohTrigger(Trigger,Trigger1M))</f>
        <v>1.3518363672521794E-2</v>
      </c>
    </row>
    <row r="1995" spans="41:46" ht="11.25" customHeight="1" x14ac:dyDescent="0.25">
      <c r="AO1995" s="106" t="s">
        <v>83</v>
      </c>
      <c r="AP1995" s="105">
        <f>_xll.qlInterestRateIndexFixingDate(Currency&amp;"ibor"&amp;Tenor,AQ1995,Trigger)</f>
        <v>53297</v>
      </c>
      <c r="AQ1995" s="105">
        <f>_xll.qlCalendarAdvance(Calendar,AQ1994,AO1995,"f",,Trigger)</f>
        <v>53301</v>
      </c>
      <c r="AR1995" s="105">
        <f>_xll.qlInterestRateIndexMaturity(Currency&amp;"ibor"&amp;Tenor,AQ1995,Trigger)</f>
        <v>53332</v>
      </c>
      <c r="AS1995" s="257">
        <f>_xll.qlIndexFixing($AC$5,AP1995,TRUE,_xll.ohTrigger(Trigger,Trigger1M))</f>
        <v>1.3936388208783741E-2</v>
      </c>
      <c r="AT1995" s="257">
        <f>_xll.qlIndexFixing($AU$1,AP1995,TRUE,_xll.ohTrigger(Trigger,Trigger1M))</f>
        <v>1.3520652386590039E-2</v>
      </c>
    </row>
    <row r="1996" spans="41:46" ht="11.25" customHeight="1" x14ac:dyDescent="0.25">
      <c r="AO1996" s="106" t="s">
        <v>83</v>
      </c>
      <c r="AP1996" s="105">
        <f>_xll.qlInterestRateIndexFixingDate(Currency&amp;"ibor"&amp;Tenor,AQ1996,Trigger)</f>
        <v>53304</v>
      </c>
      <c r="AQ1996" s="105">
        <f>_xll.qlCalendarAdvance(Calendar,AQ1995,AO1996,"f",,Trigger)</f>
        <v>53308</v>
      </c>
      <c r="AR1996" s="105">
        <f>_xll.qlInterestRateIndexMaturity(Currency&amp;"ibor"&amp;Tenor,AQ1996,Trigger)</f>
        <v>53339</v>
      </c>
      <c r="AS1996" s="257">
        <f>_xll.qlIndexFixing($AC$5,AP1996,TRUE,_xll.ohTrigger(Trigger,Trigger1M))</f>
        <v>1.3938510800720795E-2</v>
      </c>
      <c r="AT1996" s="257">
        <f>_xll.qlIndexFixing($AU$1,AP1996,TRUE,_xll.ohTrigger(Trigger,Trigger1M))</f>
        <v>1.3522534653368608E-2</v>
      </c>
    </row>
    <row r="1997" spans="41:46" ht="11.25" customHeight="1" x14ac:dyDescent="0.25">
      <c r="AO1997" s="106" t="s">
        <v>83</v>
      </c>
      <c r="AP1997" s="105">
        <f>_xll.qlInterestRateIndexFixingDate(Currency&amp;"ibor"&amp;Tenor,AQ1997,Trigger)</f>
        <v>53311</v>
      </c>
      <c r="AQ1997" s="105">
        <f>_xll.qlCalendarAdvance(Calendar,AQ1996,AO1997,"f",,Trigger)</f>
        <v>53315</v>
      </c>
      <c r="AR1997" s="105">
        <f>_xll.qlInterestRateIndexMaturity(Currency&amp;"ibor"&amp;Tenor,AQ1997,Trigger)</f>
        <v>53346</v>
      </c>
      <c r="AS1997" s="257">
        <f>_xll.qlIndexFixing($AC$5,AP1997,TRUE,_xll.ohTrigger(Trigger,Trigger1M))</f>
        <v>1.3940633393052371E-2</v>
      </c>
      <c r="AT1997" s="257">
        <f>_xll.qlIndexFixing($AU$1,AP1997,TRUE,_xll.ohTrigger(Trigger,Trigger1M))</f>
        <v>1.3524399599978653E-2</v>
      </c>
    </row>
    <row r="1998" spans="41:46" ht="11.25" customHeight="1" x14ac:dyDescent="0.25">
      <c r="AO1998" s="106" t="s">
        <v>83</v>
      </c>
      <c r="AP1998" s="105">
        <f>_xll.qlInterestRateIndexFixingDate(Currency&amp;"ibor"&amp;Tenor,AQ1998,Trigger)</f>
        <v>53317</v>
      </c>
      <c r="AQ1998" s="105">
        <f>_xll.qlCalendarAdvance(Calendar,AQ1997,AO1998,"f",,Trigger)</f>
        <v>53323</v>
      </c>
      <c r="AR1998" s="105">
        <f>_xll.qlInterestRateIndexMaturity(Currency&amp;"ibor"&amp;Tenor,AQ1998,Trigger)</f>
        <v>53356</v>
      </c>
      <c r="AS1998" s="257">
        <f>_xll.qlIndexFixing($AC$5,AP1998,TRUE,_xll.ohTrigger(Trigger,Trigger1M))</f>
        <v>1.3943902287030243E-2</v>
      </c>
      <c r="AT1998" s="257">
        <f>_xll.qlIndexFixing($AU$1,AP1998,TRUE,_xll.ohTrigger(Trigger,Trigger1M))</f>
        <v>1.3527278048927565E-2</v>
      </c>
    </row>
    <row r="1999" spans="41:46" ht="11.25" customHeight="1" x14ac:dyDescent="0.25">
      <c r="AO1999" s="106" t="s">
        <v>83</v>
      </c>
      <c r="AP1999" s="105">
        <f>_xll.qlInterestRateIndexFixingDate(Currency&amp;"ibor"&amp;Tenor,AQ1999,Trigger)</f>
        <v>53325</v>
      </c>
      <c r="AQ1999" s="105">
        <f>_xll.qlCalendarAdvance(Calendar,AQ1998,AO1999,"f",,Trigger)</f>
        <v>53330</v>
      </c>
      <c r="AR1999" s="105">
        <f>_xll.qlInterestRateIndexMaturity(Currency&amp;"ibor"&amp;Tenor,AQ1999,Trigger)</f>
        <v>53363</v>
      </c>
      <c r="AS1999" s="257">
        <f>_xll.qlIndexFixing($AC$5,AP1999,TRUE,_xll.ohTrigger(Trigger,Trigger1M))</f>
        <v>1.3946025044587853E-2</v>
      </c>
      <c r="AT1999" s="257">
        <f>_xll.qlIndexFixing($AU$1,AP1999,TRUE,_xll.ohTrigger(Trigger,Trigger1M))</f>
        <v>1.3529103378323078E-2</v>
      </c>
    </row>
    <row r="2000" spans="41:46" ht="11.25" customHeight="1" x14ac:dyDescent="0.25">
      <c r="AO2000" s="106" t="s">
        <v>83</v>
      </c>
      <c r="AP2000" s="105">
        <f>_xll.qlInterestRateIndexFixingDate(Currency&amp;"ibor"&amp;Tenor,AQ2000,Trigger)</f>
        <v>53335</v>
      </c>
      <c r="AQ2000" s="105">
        <f>_xll.qlCalendarAdvance(Calendar,AQ1999,AO2000,"f",,Trigger)</f>
        <v>53337</v>
      </c>
      <c r="AR2000" s="105">
        <f>_xll.qlInterestRateIndexMaturity(Currency&amp;"ibor"&amp;Tenor,AQ2000,Trigger)</f>
        <v>53370</v>
      </c>
      <c r="AS2000" s="257">
        <f>_xll.qlIndexFixing($AC$5,AP2000,TRUE,_xll.ohTrigger(Trigger,Trigger1M))</f>
        <v>1.3948147802557256E-2</v>
      </c>
      <c r="AT2000" s="257">
        <f>_xll.qlIndexFixing($AU$1,AP2000,TRUE,_xll.ohTrigger(Trigger,Trigger1M))</f>
        <v>1.3530911245643167E-2</v>
      </c>
    </row>
    <row r="2001" spans="41:46" ht="11.25" customHeight="1" x14ac:dyDescent="0.25">
      <c r="AO2001" s="106" t="s">
        <v>83</v>
      </c>
      <c r="AP2001" s="105">
        <f>_xll.qlInterestRateIndexFixingDate(Currency&amp;"ibor"&amp;Tenor,AQ2001,Trigger)</f>
        <v>53342</v>
      </c>
      <c r="AQ2001" s="105">
        <f>_xll.qlCalendarAdvance(Calendar,AQ2000,AO2001,"f",,Trigger)</f>
        <v>53344</v>
      </c>
      <c r="AR2001" s="105">
        <f>_xll.qlInterestRateIndexMaturity(Currency&amp;"ibor"&amp;Tenor,AQ2001,Trigger)</f>
        <v>53377</v>
      </c>
      <c r="AS2001" s="257">
        <f>_xll.qlIndexFixing($AC$5,AP2001,TRUE,_xll.ohTrigger(Trigger,Trigger1M))</f>
        <v>1.3950270560938451E-2</v>
      </c>
      <c r="AT2001" s="257">
        <f>_xll.qlIndexFixing($AU$1,AP2001,TRUE,_xll.ohTrigger(Trigger,Trigger1M))</f>
        <v>1.3532701608095398E-2</v>
      </c>
    </row>
    <row r="2002" spans="41:46" ht="11.25" customHeight="1" x14ac:dyDescent="0.25">
      <c r="AO2002" s="106" t="s">
        <v>83</v>
      </c>
      <c r="AP2002" s="105">
        <f>_xll.qlInterestRateIndexFixingDate(Currency&amp;"ibor"&amp;Tenor,AQ2002,Trigger)</f>
        <v>53349</v>
      </c>
      <c r="AQ2002" s="105">
        <f>_xll.qlCalendarAdvance(Calendar,AQ2001,AO2002,"f",,Trigger)</f>
        <v>53351</v>
      </c>
      <c r="AR2002" s="105">
        <f>_xll.qlInterestRateIndexMaturity(Currency&amp;"ibor"&amp;Tenor,AQ2002,Trigger)</f>
        <v>53384</v>
      </c>
      <c r="AS2002" s="257">
        <f>_xll.qlIndexFixing($AC$5,AP2002,TRUE,_xll.ohTrigger(Trigger,Trigger1M))</f>
        <v>1.3952393319731436E-2</v>
      </c>
      <c r="AT2002" s="257">
        <f>_xll.qlIndexFixing($AU$1,AP2002,TRUE,_xll.ohTrigger(Trigger,Trigger1M))</f>
        <v>1.3534474422880069E-2</v>
      </c>
    </row>
    <row r="2003" spans="41:46" ht="11.25" customHeight="1" x14ac:dyDescent="0.25">
      <c r="AO2003" s="106" t="s">
        <v>83</v>
      </c>
      <c r="AP2003" s="105">
        <f>_xll.qlInterestRateIndexFixingDate(Currency&amp;"ibor"&amp;Tenor,AQ2003,Trigger)</f>
        <v>53356</v>
      </c>
      <c r="AQ2003" s="105">
        <f>_xll.qlCalendarAdvance(Calendar,AQ2002,AO2003,"f",,Trigger)</f>
        <v>53358</v>
      </c>
      <c r="AR2003" s="105">
        <f>_xll.qlInterestRateIndexMaturity(Currency&amp;"ibor"&amp;Tenor,AQ2003,Trigger)</f>
        <v>53386</v>
      </c>
      <c r="AS2003" s="257">
        <f>_xll.qlIndexFixing($AC$5,AP2003,TRUE,_xll.ohTrigger(Trigger,Trigger1M))</f>
        <v>1.3952406479547097E-2</v>
      </c>
      <c r="AT2003" s="257">
        <f>_xll.qlIndexFixing($AU$1,AP2003,TRUE,_xll.ohTrigger(Trigger,Trigger1M))</f>
        <v>1.3534337667712011E-2</v>
      </c>
    </row>
    <row r="2004" spans="41:46" ht="11.25" customHeight="1" x14ac:dyDescent="0.25">
      <c r="AO2004" s="106" t="s">
        <v>83</v>
      </c>
      <c r="AP2004" s="105">
        <f>_xll.qlInterestRateIndexFixingDate(Currency&amp;"ibor"&amp;Tenor,AQ2004,Trigger)</f>
        <v>53363</v>
      </c>
      <c r="AQ2004" s="105">
        <f>_xll.qlCalendarAdvance(Calendar,AQ2003,AO2004,"f",,Trigger)</f>
        <v>53365</v>
      </c>
      <c r="AR2004" s="105">
        <f>_xll.qlInterestRateIndexMaturity(Currency&amp;"ibor"&amp;Tenor,AQ2004,Trigger)</f>
        <v>53393</v>
      </c>
      <c r="AS2004" s="257">
        <f>_xll.qlIndexFixing($AC$5,AP2004,TRUE,_xll.ohTrigger(Trigger,Trigger1M))</f>
        <v>1.3954528827895591E-2</v>
      </c>
      <c r="AT2004" s="257">
        <f>_xll.qlIndexFixing($AU$1,AP2004,TRUE,_xll.ohTrigger(Trigger,Trigger1M))</f>
        <v>1.3536081244740483E-2</v>
      </c>
    </row>
    <row r="2005" spans="41:46" ht="11.25" customHeight="1" x14ac:dyDescent="0.25">
      <c r="AO2005" s="106" t="s">
        <v>83</v>
      </c>
      <c r="AP2005" s="105">
        <f>_xll.qlInterestRateIndexFixingDate(Currency&amp;"ibor"&amp;Tenor,AQ2005,Trigger)</f>
        <v>53370</v>
      </c>
      <c r="AQ2005" s="105">
        <f>_xll.qlCalendarAdvance(Calendar,AQ2004,AO2005,"f",,Trigger)</f>
        <v>53372</v>
      </c>
      <c r="AR2005" s="105">
        <f>_xll.qlInterestRateIndexMaturity(Currency&amp;"ibor"&amp;Tenor,AQ2005,Trigger)</f>
        <v>53400</v>
      </c>
      <c r="AS2005" s="257">
        <f>_xll.qlIndexFixing($AC$5,AP2005,TRUE,_xll.ohTrigger(Trigger,Trigger1M))</f>
        <v>1.3956651176595232E-2</v>
      </c>
      <c r="AT2005" s="257">
        <f>_xll.qlIndexFixing($AU$1,AP2005,TRUE,_xll.ohTrigger(Trigger,Trigger1M))</f>
        <v>1.3537807164270634E-2</v>
      </c>
    </row>
    <row r="2006" spans="41:46" ht="11.25" customHeight="1" x14ac:dyDescent="0.25">
      <c r="AO2006" s="106" t="s">
        <v>83</v>
      </c>
      <c r="AP2006" s="105">
        <f>_xll.qlInterestRateIndexFixingDate(Currency&amp;"ibor"&amp;Tenor,AQ2006,Trigger)</f>
        <v>53377</v>
      </c>
      <c r="AQ2006" s="105">
        <f>_xll.qlCalendarAdvance(Calendar,AQ2005,AO2006,"f",,Trigger)</f>
        <v>53379</v>
      </c>
      <c r="AR2006" s="105">
        <f>_xll.qlInterestRateIndexMaturity(Currency&amp;"ibor"&amp;Tenor,AQ2006,Trigger)</f>
        <v>53407</v>
      </c>
      <c r="AS2006" s="257">
        <f>_xll.qlIndexFixing($AC$5,AP2006,TRUE,_xll.ohTrigger(Trigger,Trigger1M))</f>
        <v>1.3958773525643167E-2</v>
      </c>
      <c r="AT2006" s="257">
        <f>_xll.qlIndexFixing($AU$1,AP2006,TRUE,_xll.ohTrigger(Trigger,Trigger1M))</f>
        <v>1.3539515383513834E-2</v>
      </c>
    </row>
    <row r="2007" spans="41:46" ht="11.25" customHeight="1" x14ac:dyDescent="0.25">
      <c r="AO2007" s="106" t="s">
        <v>83</v>
      </c>
      <c r="AP2007" s="105">
        <f>_xll.qlInterestRateIndexFixingDate(Currency&amp;"ibor"&amp;Tenor,AQ2007,Trigger)</f>
        <v>53384</v>
      </c>
      <c r="AQ2007" s="105">
        <f>_xll.qlCalendarAdvance(Calendar,AQ2006,AO2007,"f",,Trigger)</f>
        <v>53386</v>
      </c>
      <c r="AR2007" s="105">
        <f>_xll.qlInterestRateIndexMaturity(Currency&amp;"ibor"&amp;Tenor,AQ2007,Trigger)</f>
        <v>53416</v>
      </c>
      <c r="AS2007" s="257">
        <f>_xll.qlIndexFixing($AC$5,AP2007,TRUE,_xll.ohTrigger(Trigger,Trigger1M))</f>
        <v>1.3961740316736915E-2</v>
      </c>
      <c r="AT2007" s="257">
        <f>_xll.qlIndexFixing($AU$1,AP2007,TRUE,_xll.ohTrigger(Trigger,Trigger1M))</f>
        <v>1.3541953347471214E-2</v>
      </c>
    </row>
    <row r="2008" spans="41:46" ht="11.25" customHeight="1" x14ac:dyDescent="0.25">
      <c r="AO2008" s="106" t="s">
        <v>83</v>
      </c>
      <c r="AP2008" s="105">
        <f>_xll.qlInterestRateIndexFixingDate(Currency&amp;"ibor"&amp;Tenor,AQ2008,Trigger)</f>
        <v>53391</v>
      </c>
      <c r="AQ2008" s="105">
        <f>_xll.qlCalendarAdvance(Calendar,AQ2007,AO2008,"f",,Trigger)</f>
        <v>53393</v>
      </c>
      <c r="AR2008" s="105">
        <f>_xll.qlInterestRateIndexMaturity(Currency&amp;"ibor"&amp;Tenor,AQ2008,Trigger)</f>
        <v>53426</v>
      </c>
      <c r="AS2008" s="257">
        <f>_xll.qlIndexFixing($AC$5,AP2008,TRUE,_xll.ohTrigger(Trigger,Trigger1M))</f>
        <v>1.3965129881163628E-2</v>
      </c>
      <c r="AT2008" s="257">
        <f>_xll.qlIndexFixing($AU$1,AP2008,TRUE,_xll.ohTrigger(Trigger,Trigger1M))</f>
        <v>1.3544740413904613E-2</v>
      </c>
    </row>
    <row r="2009" spans="41:46" ht="11.25" customHeight="1" x14ac:dyDescent="0.25">
      <c r="AO2009" s="106" t="s">
        <v>83</v>
      </c>
      <c r="AP2009" s="105">
        <f>_xll.qlInterestRateIndexFixingDate(Currency&amp;"ibor"&amp;Tenor,AQ2009,Trigger)</f>
        <v>53398</v>
      </c>
      <c r="AQ2009" s="105">
        <f>_xll.qlCalendarAdvance(Calendar,AQ2008,AO2009,"f",,Trigger)</f>
        <v>53400</v>
      </c>
      <c r="AR2009" s="105">
        <f>_xll.qlInterestRateIndexMaturity(Currency&amp;"ibor"&amp;Tenor,AQ2009,Trigger)</f>
        <v>53433</v>
      </c>
      <c r="AS2009" s="257">
        <f>_xll.qlIndexFixing($AC$5,AP2009,TRUE,_xll.ohTrigger(Trigger,Trigger1M))</f>
        <v>1.3967252642846425E-2</v>
      </c>
      <c r="AT2009" s="257">
        <f>_xll.qlIndexFixing($AU$1,AP2009,TRUE,_xll.ohTrigger(Trigger,Trigger1M))</f>
        <v>1.3546389196685221E-2</v>
      </c>
    </row>
    <row r="2010" spans="41:46" ht="11.25" customHeight="1" x14ac:dyDescent="0.25">
      <c r="AO2010" s="106" t="s">
        <v>83</v>
      </c>
      <c r="AP2010" s="105">
        <f>_xll.qlInterestRateIndexFixingDate(Currency&amp;"ibor"&amp;Tenor,AQ2010,Trigger)</f>
        <v>53405</v>
      </c>
      <c r="AQ2010" s="105">
        <f>_xll.qlCalendarAdvance(Calendar,AQ2009,AO2010,"f",,Trigger)</f>
        <v>53407</v>
      </c>
      <c r="AR2010" s="105">
        <f>_xll.qlInterestRateIndexMaturity(Currency&amp;"ibor"&amp;Tenor,AQ2010,Trigger)</f>
        <v>53440</v>
      </c>
      <c r="AS2010" s="257">
        <f>_xll.qlIndexFixing($AC$5,AP2010,TRUE,_xll.ohTrigger(Trigger,Trigger1M))</f>
        <v>1.396937540493859E-2</v>
      </c>
      <c r="AT2010" s="257">
        <f>_xll.qlIndexFixing($AU$1,AP2010,TRUE,_xll.ohTrigger(Trigger,Trigger1M))</f>
        <v>1.3548020089420023E-2</v>
      </c>
    </row>
    <row r="2011" spans="41:46" ht="11.25" customHeight="1" x14ac:dyDescent="0.25">
      <c r="AO2011" s="106" t="s">
        <v>83</v>
      </c>
      <c r="AP2011" s="105">
        <f>_xll.qlInterestRateIndexFixingDate(Currency&amp;"ibor"&amp;Tenor,AQ2011,Trigger)</f>
        <v>53408</v>
      </c>
      <c r="AQ2011" s="105">
        <f>_xll.qlCalendarAdvance(Calendar,AQ2010,AO2011,"f",,Trigger)</f>
        <v>53414</v>
      </c>
      <c r="AR2011" s="105">
        <f>_xll.qlInterestRateIndexMaturity(Currency&amp;"ibor"&amp;Tenor,AQ2011,Trigger)</f>
        <v>53447</v>
      </c>
      <c r="AS2011" s="257">
        <f>_xll.qlIndexFixing($AC$5,AP2011,TRUE,_xll.ohTrigger(Trigger,Trigger1M))</f>
        <v>1.3971498167447392E-2</v>
      </c>
      <c r="AT2011" s="257">
        <f>_xll.qlIndexFixing($AU$1,AP2011,TRUE,_xll.ohTrigger(Trigger,Trigger1M))</f>
        <v>1.354963304930931E-2</v>
      </c>
    </row>
    <row r="2012" spans="41:46" ht="11.25" customHeight="1" x14ac:dyDescent="0.25">
      <c r="AO2012" s="106" t="s">
        <v>83</v>
      </c>
      <c r="AP2012" s="105">
        <f>_xll.qlInterestRateIndexFixingDate(Currency&amp;"ibor"&amp;Tenor,AQ2012,Trigger)</f>
        <v>53419</v>
      </c>
      <c r="AQ2012" s="105">
        <f>_xll.qlCalendarAdvance(Calendar,AQ2011,AO2012,"f",,Trigger)</f>
        <v>53421</v>
      </c>
      <c r="AR2012" s="105">
        <f>_xll.qlInterestRateIndexMaturity(Currency&amp;"ibor"&amp;Tenor,AQ2012,Trigger)</f>
        <v>53451</v>
      </c>
      <c r="AS2012" s="257">
        <f>_xll.qlIndexFixing($AC$5,AP2012,TRUE,_xll.ohTrigger(Trigger,Trigger1M))</f>
        <v>1.3972352892192674E-2</v>
      </c>
      <c r="AT2012" s="257">
        <f>_xll.qlIndexFixing($AU$1,AP2012,TRUE,_xll.ohTrigger(Trigger,Trigger1M))</f>
        <v>1.3550125895386955E-2</v>
      </c>
    </row>
    <row r="2013" spans="41:46" ht="11.25" customHeight="1" x14ac:dyDescent="0.25">
      <c r="AO2013" s="106" t="s">
        <v>83</v>
      </c>
      <c r="AP2013" s="105">
        <f>_xll.qlInterestRateIndexFixingDate(Currency&amp;"ibor"&amp;Tenor,AQ2013,Trigger)</f>
        <v>53426</v>
      </c>
      <c r="AQ2013" s="105">
        <f>_xll.qlCalendarAdvance(Calendar,AQ2012,AO2013,"f",,Trigger)</f>
        <v>53428</v>
      </c>
      <c r="AR2013" s="105">
        <f>_xll.qlInterestRateIndexMaturity(Currency&amp;"ibor"&amp;Tenor,AQ2013,Trigger)</f>
        <v>53458</v>
      </c>
      <c r="AS2013" s="257">
        <f>_xll.qlIndexFixing($AC$5,AP2013,TRUE,_xll.ohTrigger(Trigger,Trigger1M))</f>
        <v>1.3974475408408793E-2</v>
      </c>
      <c r="AT2013" s="257">
        <f>_xll.qlIndexFixing($AU$1,AP2013,TRUE,_xll.ohTrigger(Trigger,Trigger1M))</f>
        <v>1.355170655436666E-2</v>
      </c>
    </row>
    <row r="2014" spans="41:46" ht="11.25" customHeight="1" x14ac:dyDescent="0.25">
      <c r="AO2014" s="106" t="s">
        <v>83</v>
      </c>
      <c r="AP2014" s="105">
        <f>_xll.qlInterestRateIndexFixingDate(Currency&amp;"ibor"&amp;Tenor,AQ2014,Trigger)</f>
        <v>53433</v>
      </c>
      <c r="AQ2014" s="105">
        <f>_xll.qlCalendarAdvance(Calendar,AQ2013,AO2014,"f",,Trigger)</f>
        <v>53435</v>
      </c>
      <c r="AR2014" s="105">
        <f>_xll.qlInterestRateIndexMaturity(Currency&amp;"ibor"&amp;Tenor,AQ2014,Trigger)</f>
        <v>53465</v>
      </c>
      <c r="AS2014" s="257">
        <f>_xll.qlIndexFixing($AC$5,AP2014,TRUE,_xll.ohTrigger(Trigger,Trigger1M))</f>
        <v>1.3976597925000611E-2</v>
      </c>
      <c r="AT2014" s="257">
        <f>_xll.qlIndexFixing($AU$1,AP2014,TRUE,_xll.ohTrigger(Trigger,Trigger1M))</f>
        <v>1.3553269163299575E-2</v>
      </c>
    </row>
    <row r="2015" spans="41:46" ht="11.25" customHeight="1" x14ac:dyDescent="0.25">
      <c r="AO2015" s="106" t="s">
        <v>83</v>
      </c>
      <c r="AP2015" s="105">
        <f>_xll.qlInterestRateIndexFixingDate(Currency&amp;"ibor"&amp;Tenor,AQ2015,Trigger)</f>
        <v>53440</v>
      </c>
      <c r="AQ2015" s="105">
        <f>_xll.qlCalendarAdvance(Calendar,AQ2014,AO2015,"f",,Trigger)</f>
        <v>53442</v>
      </c>
      <c r="AR2015" s="105">
        <f>_xll.qlInterestRateIndexMaturity(Currency&amp;"ibor"&amp;Tenor,AQ2015,Trigger)</f>
        <v>53472</v>
      </c>
      <c r="AS2015" s="257">
        <f>_xll.qlIndexFixing($AC$5,AP2015,TRUE,_xll.ohTrigger(Trigger,Trigger1M))</f>
        <v>1.3978720441968129E-2</v>
      </c>
      <c r="AT2015" s="257">
        <f>_xll.qlIndexFixing($AU$1,AP2015,TRUE,_xll.ohTrigger(Trigger,Trigger1M))</f>
        <v>1.3554813679393263E-2</v>
      </c>
    </row>
    <row r="2016" spans="41:46" ht="11.25" customHeight="1" x14ac:dyDescent="0.25">
      <c r="AO2016" s="106" t="s">
        <v>83</v>
      </c>
      <c r="AP2016" s="105">
        <f>_xll.qlInterestRateIndexFixingDate(Currency&amp;"ibor"&amp;Tenor,AQ2016,Trigger)</f>
        <v>53444</v>
      </c>
      <c r="AQ2016" s="105">
        <f>_xll.qlCalendarAdvance(Calendar,AQ2015,AO2016,"f",,Trigger)</f>
        <v>53449</v>
      </c>
      <c r="AR2016" s="105">
        <f>_xll.qlInterestRateIndexMaturity(Currency&amp;"ibor"&amp;Tenor,AQ2016,Trigger)</f>
        <v>53482</v>
      </c>
      <c r="AS2016" s="257">
        <f>_xll.qlIndexFixing($AC$5,AP2016,TRUE,_xll.ohTrigger(Trigger,Trigger1M))</f>
        <v>1.3982111986168279E-2</v>
      </c>
      <c r="AT2016" s="257">
        <f>_xll.qlIndexFixing($AU$1,AP2016,TRUE,_xll.ohTrigger(Trigger,Trigger1M))</f>
        <v>1.3557427358202161E-2</v>
      </c>
    </row>
    <row r="2017" spans="41:46" ht="11.25" customHeight="1" x14ac:dyDescent="0.25">
      <c r="AO2017" s="106" t="s">
        <v>83</v>
      </c>
      <c r="AP2017" s="105">
        <f>_xll.qlInterestRateIndexFixingDate(Currency&amp;"ibor"&amp;Tenor,AQ2017,Trigger)</f>
        <v>53454</v>
      </c>
      <c r="AQ2017" s="105">
        <f>_xll.qlCalendarAdvance(Calendar,AQ2016,AO2017,"f",,Trigger)</f>
        <v>53456</v>
      </c>
      <c r="AR2017" s="105">
        <f>_xll.qlInterestRateIndexMaturity(Currency&amp;"ibor"&amp;Tenor,AQ2017,Trigger)</f>
        <v>53489</v>
      </c>
      <c r="AS2017" s="257">
        <f>_xll.qlIndexFixing($AC$5,AP2017,TRUE,_xll.ohTrigger(Trigger,Trigger1M))</f>
        <v>1.3990452681531743E-2</v>
      </c>
      <c r="AT2017" s="257">
        <f>_xll.qlIndexFixing($AU$1,AP2017,TRUE,_xll.ohTrigger(Trigger,Trigger1M))</f>
        <v>1.355893182229486E-2</v>
      </c>
    </row>
    <row r="2018" spans="41:46" ht="11.25" customHeight="1" x14ac:dyDescent="0.25">
      <c r="AO2018" s="106" t="s">
        <v>83</v>
      </c>
      <c r="AP2018" s="105">
        <f>_xll.qlInterestRateIndexFixingDate(Currency&amp;"ibor"&amp;Tenor,AQ2018,Trigger)</f>
        <v>53461</v>
      </c>
      <c r="AQ2018" s="105">
        <f>_xll.qlCalendarAdvance(Calendar,AQ2017,AO2018,"f",,Trigger)</f>
        <v>53463</v>
      </c>
      <c r="AR2018" s="105">
        <f>_xll.qlInterestRateIndexMaturity(Currency&amp;"ibor"&amp;Tenor,AQ2018,Trigger)</f>
        <v>53496</v>
      </c>
      <c r="AS2018" s="257">
        <f>_xll.qlIndexFixing($AC$5,AP2018,TRUE,_xll.ohTrigger(Trigger,Trigger1M))</f>
        <v>1.3998801062432262E-2</v>
      </c>
      <c r="AT2018" s="257">
        <f>_xll.qlIndexFixing($AU$1,AP2018,TRUE,_xll.ohTrigger(Trigger,Trigger1M))</f>
        <v>1.356041805395866E-2</v>
      </c>
    </row>
    <row r="2019" spans="41:46" ht="11.25" customHeight="1" x14ac:dyDescent="0.25">
      <c r="AO2019" s="106" t="s">
        <v>83</v>
      </c>
      <c r="AP2019" s="105">
        <f>_xll.qlInterestRateIndexFixingDate(Currency&amp;"ibor"&amp;Tenor,AQ2019,Trigger)</f>
        <v>53468</v>
      </c>
      <c r="AQ2019" s="105">
        <f>_xll.qlCalendarAdvance(Calendar,AQ2018,AO2019,"f",,Trigger)</f>
        <v>53470</v>
      </c>
      <c r="AR2019" s="105">
        <f>_xll.qlInterestRateIndexMaturity(Currency&amp;"ibor"&amp;Tenor,AQ2019,Trigger)</f>
        <v>53503</v>
      </c>
      <c r="AS2019" s="257">
        <f>_xll.qlIndexFixing($AC$5,AP2019,TRUE,_xll.ohTrigger(Trigger,Trigger1M))</f>
        <v>1.4007157128898905E-2</v>
      </c>
      <c r="AT2019" s="257">
        <f>_xll.qlIndexFixing($AU$1,AP2019,TRUE,_xll.ohTrigger(Trigger,Trigger1M))</f>
        <v>1.356188601040839E-2</v>
      </c>
    </row>
    <row r="2020" spans="41:46" ht="11.25" customHeight="1" x14ac:dyDescent="0.25">
      <c r="AO2020" s="106" t="s">
        <v>83</v>
      </c>
      <c r="AP2020" s="105">
        <f>_xll.qlInterestRateIndexFixingDate(Currency&amp;"ibor"&amp;Tenor,AQ2020,Trigger)</f>
        <v>53475</v>
      </c>
      <c r="AQ2020" s="105">
        <f>_xll.qlCalendarAdvance(Calendar,AQ2019,AO2020,"f",,Trigger)</f>
        <v>53477</v>
      </c>
      <c r="AR2020" s="105">
        <f>_xll.qlInterestRateIndexMaturity(Currency&amp;"ibor"&amp;Tenor,AQ2020,Trigger)</f>
        <v>53507</v>
      </c>
      <c r="AS2020" s="257">
        <f>_xll.qlIndexFixing($AC$5,AP2020,TRUE,_xll.ohTrigger(Trigger,Trigger1M))</f>
        <v>1.4013796584457339E-2</v>
      </c>
      <c r="AT2020" s="257">
        <f>_xll.qlIndexFixing($AU$1,AP2020,TRUE,_xll.ohTrigger(Trigger,Trigger1M))</f>
        <v>1.3562263369588656E-2</v>
      </c>
    </row>
    <row r="2021" spans="41:46" ht="11.25" customHeight="1" x14ac:dyDescent="0.25">
      <c r="AO2021" s="106" t="s">
        <v>83</v>
      </c>
      <c r="AP2021" s="105">
        <f>_xll.qlInterestRateIndexFixingDate(Currency&amp;"ibor"&amp;Tenor,AQ2021,Trigger)</f>
        <v>53482</v>
      </c>
      <c r="AQ2021" s="105">
        <f>_xll.qlCalendarAdvance(Calendar,AQ2020,AO2021,"f",,Trigger)</f>
        <v>53484</v>
      </c>
      <c r="AR2021" s="105">
        <f>_xll.qlInterestRateIndexMaturity(Currency&amp;"ibor"&amp;Tenor,AQ2021,Trigger)</f>
        <v>53514</v>
      </c>
      <c r="AS2021" s="257">
        <f>_xll.qlIndexFixing($AC$5,AP2021,TRUE,_xll.ohTrigger(Trigger,Trigger1M))</f>
        <v>1.4020835095175599E-2</v>
      </c>
      <c r="AT2021" s="257">
        <f>_xll.qlIndexFixing($AU$1,AP2021,TRUE,_xll.ohTrigger(Trigger,Trigger1M))</f>
        <v>1.3563698430029802E-2</v>
      </c>
    </row>
    <row r="2022" spans="41:46" ht="11.25" customHeight="1" x14ac:dyDescent="0.25">
      <c r="AO2022" s="106" t="s">
        <v>83</v>
      </c>
      <c r="AP2022" s="105">
        <f>_xll.qlInterestRateIndexFixingDate(Currency&amp;"ibor"&amp;Tenor,AQ2022,Trigger)</f>
        <v>53489</v>
      </c>
      <c r="AQ2022" s="105">
        <f>_xll.qlCalendarAdvance(Calendar,AQ2021,AO2022,"f",,Trigger)</f>
        <v>53491</v>
      </c>
      <c r="AR2022" s="105">
        <f>_xll.qlInterestRateIndexMaturity(Currency&amp;"ibor"&amp;Tenor,AQ2022,Trigger)</f>
        <v>53521</v>
      </c>
      <c r="AS2022" s="257">
        <f>_xll.qlIndexFixing($AC$5,AP2022,TRUE,_xll.ohTrigger(Trigger,Trigger1M))</f>
        <v>1.402299381763239E-2</v>
      </c>
      <c r="AT2022" s="257">
        <f>_xll.qlIndexFixing($AU$1,AP2022,TRUE,_xll.ohTrigger(Trigger,Trigger1M))</f>
        <v>1.3565115098097991E-2</v>
      </c>
    </row>
    <row r="2023" spans="41:46" ht="11.25" customHeight="1" x14ac:dyDescent="0.25">
      <c r="AO2023" s="106" t="s">
        <v>83</v>
      </c>
      <c r="AP2023" s="105">
        <f>_xll.qlInterestRateIndexFixingDate(Currency&amp;"ibor"&amp;Tenor,AQ2023,Trigger)</f>
        <v>53496</v>
      </c>
      <c r="AQ2023" s="105">
        <f>_xll.qlCalendarAdvance(Calendar,AQ2022,AO2023,"f",,Trigger)</f>
        <v>53498</v>
      </c>
      <c r="AR2023" s="105">
        <f>_xll.qlInterestRateIndexMaturity(Currency&amp;"ibor"&amp;Tenor,AQ2023,Trigger)</f>
        <v>53528</v>
      </c>
      <c r="AS2023" s="257">
        <f>_xll.qlIndexFixing($AC$5,AP2023,TRUE,_xll.ohTrigger(Trigger,Trigger1M))</f>
        <v>1.4025152540475538E-2</v>
      </c>
      <c r="AT2023" s="257">
        <f>_xll.qlIndexFixing($AU$1,AP2023,TRUE,_xll.ohTrigger(Trigger,Trigger1M))</f>
        <v>1.356651333099812E-2</v>
      </c>
    </row>
    <row r="2024" spans="41:46" ht="11.25" customHeight="1" x14ac:dyDescent="0.25">
      <c r="AO2024" s="106" t="s">
        <v>83</v>
      </c>
      <c r="AP2024" s="105">
        <f>_xll.qlInterestRateIndexFixingDate(Currency&amp;"ibor"&amp;Tenor,AQ2024,Trigger)</f>
        <v>53503</v>
      </c>
      <c r="AQ2024" s="105">
        <f>_xll.qlCalendarAdvance(Calendar,AQ2023,AO2024,"f",,Trigger)</f>
        <v>53505</v>
      </c>
      <c r="AR2024" s="105">
        <f>_xll.qlInterestRateIndexMaturity(Currency&amp;"ibor"&amp;Tenor,AQ2024,Trigger)</f>
        <v>53535</v>
      </c>
      <c r="AS2024" s="257">
        <f>_xll.qlIndexFixing($AC$5,AP2024,TRUE,_xll.ohTrigger(Trigger,Trigger1M))</f>
        <v>1.4027311263710374E-2</v>
      </c>
      <c r="AT2024" s="257">
        <f>_xll.qlIndexFixing($AU$1,AP2024,TRUE,_xll.ohTrigger(Trigger,Trigger1M))</f>
        <v>1.3567893085940419E-2</v>
      </c>
    </row>
    <row r="2025" spans="41:46" ht="11.25" customHeight="1" x14ac:dyDescent="0.25">
      <c r="AO2025" s="106" t="s">
        <v>83</v>
      </c>
      <c r="AP2025" s="105">
        <f>_xll.qlInterestRateIndexFixingDate(Currency&amp;"ibor"&amp;Tenor,AQ2025,Trigger)</f>
        <v>53510</v>
      </c>
      <c r="AQ2025" s="105">
        <f>_xll.qlCalendarAdvance(Calendar,AQ2024,AO2025,"f",,Trigger)</f>
        <v>53512</v>
      </c>
      <c r="AR2025" s="105">
        <f>_xll.qlInterestRateIndexMaturity(Currency&amp;"ibor"&amp;Tenor,AQ2025,Trigger)</f>
        <v>53545</v>
      </c>
      <c r="AS2025" s="257">
        <f>_xll.qlIndexFixing($AC$5,AP2025,TRUE,_xll.ohTrigger(Trigger,Trigger1M))</f>
        <v>1.4030752446036618E-2</v>
      </c>
      <c r="AT2025" s="257">
        <f>_xll.qlIndexFixing($AU$1,AP2025,TRUE,_xll.ohTrigger(Trigger,Trigger1M))</f>
        <v>1.3570307572888494E-2</v>
      </c>
    </row>
    <row r="2026" spans="41:46" ht="11.25" customHeight="1" x14ac:dyDescent="0.25">
      <c r="AO2026" s="106" t="s">
        <v>83</v>
      </c>
      <c r="AP2026" s="105">
        <f>_xll.qlInterestRateIndexFixingDate(Currency&amp;"ibor"&amp;Tenor,AQ2026,Trigger)</f>
        <v>53517</v>
      </c>
      <c r="AQ2026" s="105">
        <f>_xll.qlCalendarAdvance(Calendar,AQ2025,AO2026,"f",,Trigger)</f>
        <v>53519</v>
      </c>
      <c r="AR2026" s="105">
        <f>_xll.qlInterestRateIndexMaturity(Currency&amp;"ibor"&amp;Tenor,AQ2026,Trigger)</f>
        <v>53552</v>
      </c>
      <c r="AS2026" s="257">
        <f>_xll.qlIndexFixing($AC$5,AP2026,TRUE,_xll.ohTrigger(Trigger,Trigger1M))</f>
        <v>1.4032911422406421E-2</v>
      </c>
      <c r="AT2026" s="257">
        <f>_xll.qlIndexFixing($AU$1,AP2026,TRUE,_xll.ohTrigger(Trigger,Trigger1M))</f>
        <v>1.3571646404506185E-2</v>
      </c>
    </row>
    <row r="2027" spans="41:46" ht="11.25" customHeight="1" x14ac:dyDescent="0.25">
      <c r="AO2027" s="106" t="s">
        <v>83</v>
      </c>
      <c r="AP2027" s="105">
        <f>_xll.qlInterestRateIndexFixingDate(Currency&amp;"ibor"&amp;Tenor,AQ2027,Trigger)</f>
        <v>53524</v>
      </c>
      <c r="AQ2027" s="105">
        <f>_xll.qlCalendarAdvance(Calendar,AQ2026,AO2027,"f",,Trigger)</f>
        <v>53526</v>
      </c>
      <c r="AR2027" s="105">
        <f>_xll.qlInterestRateIndexMaturity(Currency&amp;"ibor"&amp;Tenor,AQ2027,Trigger)</f>
        <v>53559</v>
      </c>
      <c r="AS2027" s="257">
        <f>_xll.qlIndexFixing($AC$5,AP2027,TRUE,_xll.ohTrigger(Trigger,Trigger1M))</f>
        <v>1.4035070399200126E-2</v>
      </c>
      <c r="AT2027" s="257">
        <f>_xll.qlIndexFixing($AU$1,AP2027,TRUE,_xll.ohTrigger(Trigger,Trigger1M))</f>
        <v>1.3572966618529138E-2</v>
      </c>
    </row>
    <row r="2028" spans="41:46" ht="11.25" customHeight="1" x14ac:dyDescent="0.25">
      <c r="AO2028" s="106" t="s">
        <v>83</v>
      </c>
      <c r="AP2028" s="105">
        <f>_xll.qlInterestRateIndexFixingDate(Currency&amp;"ibor"&amp;Tenor,AQ2028,Trigger)</f>
        <v>53531</v>
      </c>
      <c r="AQ2028" s="105">
        <f>_xll.qlCalendarAdvance(Calendar,AQ2027,AO2028,"f",,Trigger)</f>
        <v>53533</v>
      </c>
      <c r="AR2028" s="105">
        <f>_xll.qlInterestRateIndexMaturity(Currency&amp;"ibor"&amp;Tenor,AQ2028,Trigger)</f>
        <v>53566</v>
      </c>
      <c r="AS2028" s="257">
        <f>_xll.qlIndexFixing($AC$5,AP2028,TRUE,_xll.ohTrigger(Trigger,Trigger1M))</f>
        <v>1.4037229376422581E-2</v>
      </c>
      <c r="AT2028" s="257">
        <f>_xll.qlIndexFixing($AU$1,AP2028,TRUE,_xll.ohTrigger(Trigger,Trigger1M))</f>
        <v>1.3574268172167338E-2</v>
      </c>
    </row>
    <row r="2029" spans="41:46" ht="11.25" customHeight="1" x14ac:dyDescent="0.25">
      <c r="AO2029" s="106" t="s">
        <v>83</v>
      </c>
      <c r="AP2029" s="105">
        <f>_xll.qlInterestRateIndexFixingDate(Currency&amp;"ibor"&amp;Tenor,AQ2029,Trigger)</f>
        <v>53538</v>
      </c>
      <c r="AQ2029" s="105">
        <f>_xll.qlCalendarAdvance(Calendar,AQ2028,AO2029,"f",,Trigger)</f>
        <v>53540</v>
      </c>
      <c r="AR2029" s="105">
        <f>_xll.qlInterestRateIndexMaturity(Currency&amp;"ibor"&amp;Tenor,AQ2029,Trigger)</f>
        <v>53573</v>
      </c>
      <c r="AS2029" s="257">
        <f>_xll.qlIndexFixing($AC$5,AP2029,TRUE,_xll.ohTrigger(Trigger,Trigger1M))</f>
        <v>1.4039388354068937E-2</v>
      </c>
      <c r="AT2029" s="257">
        <f>_xll.qlIndexFixing($AU$1,AP2029,TRUE,_xll.ohTrigger(Trigger,Trigger1M))</f>
        <v>1.3575551022623504E-2</v>
      </c>
    </row>
    <row r="2030" spans="41:46" ht="11.25" customHeight="1" x14ac:dyDescent="0.25">
      <c r="AO2030" s="106" t="s">
        <v>83</v>
      </c>
      <c r="AP2030" s="105">
        <f>_xll.qlInterestRateIndexFixingDate(Currency&amp;"ibor"&amp;Tenor,AQ2030,Trigger)</f>
        <v>53545</v>
      </c>
      <c r="AQ2030" s="105">
        <f>_xll.qlCalendarAdvance(Calendar,AQ2029,AO2030,"f",,Trigger)</f>
        <v>53547</v>
      </c>
      <c r="AR2030" s="105">
        <f>_xll.qlInterestRateIndexMaturity(Currency&amp;"ibor"&amp;Tenor,AQ2030,Trigger)</f>
        <v>53580</v>
      </c>
      <c r="AS2030" s="257">
        <f>_xll.qlIndexFixing($AC$5,AP2030,TRUE,_xll.ohTrigger(Trigger,Trigger1M))</f>
        <v>1.4041547332146466E-2</v>
      </c>
      <c r="AT2030" s="257">
        <f>_xll.qlIndexFixing($AU$1,AP2030,TRUE,_xll.ohTrigger(Trigger,Trigger1M))</f>
        <v>1.35768151271052E-2</v>
      </c>
    </row>
    <row r="2031" spans="41:46" ht="11.25" customHeight="1" x14ac:dyDescent="0.25">
      <c r="AO2031" s="106" t="s">
        <v>83</v>
      </c>
      <c r="AP2031" s="105">
        <f>_xll.qlInterestRateIndexFixingDate(Currency&amp;"ibor"&amp;Tenor,AQ2031,Trigger)</f>
        <v>53552</v>
      </c>
      <c r="AQ2031" s="105">
        <f>_xll.qlCalendarAdvance(Calendar,AQ2030,AO2031,"f",,Trigger)</f>
        <v>53554</v>
      </c>
      <c r="AR2031" s="105">
        <f>_xll.qlInterestRateIndexMaturity(Currency&amp;"ibor"&amp;Tenor,AQ2031,Trigger)</f>
        <v>53587</v>
      </c>
      <c r="AS2031" s="257">
        <f>_xll.qlIndexFixing($AC$5,AP2031,TRUE,_xll.ohTrigger(Trigger,Trigger1M))</f>
        <v>1.4043706310645474E-2</v>
      </c>
      <c r="AT2031" s="257">
        <f>_xll.qlIndexFixing($AU$1,AP2031,TRUE,_xll.ohTrigger(Trigger,Trigger1M))</f>
        <v>1.3578060442812725E-2</v>
      </c>
    </row>
    <row r="2032" spans="41:46" ht="11.25" customHeight="1" x14ac:dyDescent="0.25">
      <c r="AO2032" s="106" t="s">
        <v>83</v>
      </c>
      <c r="AP2032" s="105">
        <f>_xll.qlInterestRateIndexFixingDate(Currency&amp;"ibor"&amp;Tenor,AQ2032,Trigger)</f>
        <v>53559</v>
      </c>
      <c r="AQ2032" s="105">
        <f>_xll.qlCalendarAdvance(Calendar,AQ2031,AO2032,"f",,Trigger)</f>
        <v>53561</v>
      </c>
      <c r="AR2032" s="105">
        <f>_xll.qlInterestRateIndexMaturity(Currency&amp;"ibor"&amp;Tenor,AQ2032,Trigger)</f>
        <v>53594</v>
      </c>
      <c r="AS2032" s="257">
        <f>_xll.qlIndexFixing($AC$5,AP2032,TRUE,_xll.ohTrigger(Trigger,Trigger1M))</f>
        <v>1.4045865289575653E-2</v>
      </c>
      <c r="AT2032" s="257">
        <f>_xll.qlIndexFixing($AU$1,AP2032,TRUE,_xll.ohTrigger(Trigger,Trigger1M))</f>
        <v>1.3579286926951217E-2</v>
      </c>
    </row>
    <row r="2033" spans="41:46" ht="11.25" customHeight="1" x14ac:dyDescent="0.25">
      <c r="AO2033" s="106" t="s">
        <v>83</v>
      </c>
      <c r="AP2033" s="105">
        <f>_xll.qlInterestRateIndexFixingDate(Currency&amp;"ibor"&amp;Tenor,AQ2033,Trigger)</f>
        <v>53566</v>
      </c>
      <c r="AQ2033" s="105">
        <f>_xll.qlCalendarAdvance(Calendar,AQ2032,AO2033,"f",,Trigger)</f>
        <v>53568</v>
      </c>
      <c r="AR2033" s="105">
        <f>_xll.qlInterestRateIndexMaturity(Currency&amp;"ibor"&amp;Tenor,AQ2033,Trigger)</f>
        <v>53598</v>
      </c>
      <c r="AS2033" s="257">
        <f>_xll.qlIndexFixing($AC$5,AP2033,TRUE,_xll.ohTrigger(Trigger,Trigger1M))</f>
        <v>1.4046739790263274E-2</v>
      </c>
      <c r="AT2033" s="257">
        <f>_xll.qlIndexFixing($AU$1,AP2033,TRUE,_xll.ohTrigger(Trigger,Trigger1M))</f>
        <v>1.3579472311814555E-2</v>
      </c>
    </row>
    <row r="2034" spans="41:46" ht="11.25" customHeight="1" x14ac:dyDescent="0.25">
      <c r="AO2034" s="106" t="s">
        <v>83</v>
      </c>
      <c r="AP2034" s="105">
        <f>_xll.qlInterestRateIndexFixingDate(Currency&amp;"ibor"&amp;Tenor,AQ2034,Trigger)</f>
        <v>53573</v>
      </c>
      <c r="AQ2034" s="105">
        <f>_xll.qlCalendarAdvance(Calendar,AQ2033,AO2034,"f",,Trigger)</f>
        <v>53575</v>
      </c>
      <c r="AR2034" s="105">
        <f>_xll.qlInterestRateIndexMaturity(Currency&amp;"ibor"&amp;Tenor,AQ2034,Trigger)</f>
        <v>53605</v>
      </c>
      <c r="AS2034" s="257">
        <f>_xll.qlIndexFixing($AC$5,AP2034,TRUE,_xll.ohTrigger(Trigger,Trigger1M))</f>
        <v>1.4048898517375008E-2</v>
      </c>
      <c r="AT2034" s="257">
        <f>_xll.qlIndexFixing($AU$1,AP2034,TRUE,_xll.ohTrigger(Trigger,Trigger1M))</f>
        <v>1.3580664933687814E-2</v>
      </c>
    </row>
    <row r="2035" spans="41:46" ht="11.25" customHeight="1" x14ac:dyDescent="0.25">
      <c r="AO2035" s="106" t="s">
        <v>83</v>
      </c>
      <c r="AP2035" s="105">
        <f>_xll.qlInterestRateIndexFixingDate(Currency&amp;"ibor"&amp;Tenor,AQ2035,Trigger)</f>
        <v>53580</v>
      </c>
      <c r="AQ2035" s="105">
        <f>_xll.qlCalendarAdvance(Calendar,AQ2034,AO2035,"f",,Trigger)</f>
        <v>53582</v>
      </c>
      <c r="AR2035" s="105">
        <f>_xll.qlInterestRateIndexMaturity(Currency&amp;"ibor"&amp;Tenor,AQ2035,Trigger)</f>
        <v>53612</v>
      </c>
      <c r="AS2035" s="257">
        <f>_xll.qlIndexFixing($AC$5,AP2035,TRUE,_xll.ohTrigger(Trigger,Trigger1M))</f>
        <v>1.4051057244875764E-2</v>
      </c>
      <c r="AT2035" s="257">
        <f>_xll.qlIndexFixing($AU$1,AP2035,TRUE,_xll.ohTrigger(Trigger,Trigger1M))</f>
        <v>1.3581838606907759E-2</v>
      </c>
    </row>
    <row r="2036" spans="41:46" ht="11.25" customHeight="1" x14ac:dyDescent="0.25">
      <c r="AO2036" s="106" t="s">
        <v>83</v>
      </c>
      <c r="AP2036" s="105">
        <f>_xll.qlInterestRateIndexFixingDate(Currency&amp;"ibor"&amp;Tenor,AQ2036,Trigger)</f>
        <v>53587</v>
      </c>
      <c r="AQ2036" s="105">
        <f>_xll.qlCalendarAdvance(Calendar,AQ2035,AO2036,"f",,Trigger)</f>
        <v>53589</v>
      </c>
      <c r="AR2036" s="105">
        <f>_xll.qlInterestRateIndexMaturity(Currency&amp;"ibor"&amp;Tenor,AQ2036,Trigger)</f>
        <v>53619</v>
      </c>
      <c r="AS2036" s="257">
        <f>_xll.qlIndexFixing($AC$5,AP2036,TRUE,_xll.ohTrigger(Trigger,Trigger1M))</f>
        <v>1.4053215972760214E-2</v>
      </c>
      <c r="AT2036" s="257">
        <f>_xll.qlIndexFixing($AU$1,AP2036,TRUE,_xll.ohTrigger(Trigger,Trigger1M))</f>
        <v>1.3582993288687284E-2</v>
      </c>
    </row>
    <row r="2037" spans="41:46" ht="11.25" customHeight="1" x14ac:dyDescent="0.25">
      <c r="AO2037" s="106" t="s">
        <v>83</v>
      </c>
      <c r="AP2037" s="105">
        <f>_xll.qlInterestRateIndexFixingDate(Currency&amp;"ibor"&amp;Tenor,AQ2037,Trigger)</f>
        <v>53594</v>
      </c>
      <c r="AQ2037" s="105">
        <f>_xll.qlCalendarAdvance(Calendar,AQ2036,AO2037,"f",,Trigger)</f>
        <v>53596</v>
      </c>
      <c r="AR2037" s="105">
        <f>_xll.qlInterestRateIndexMaturity(Currency&amp;"ibor"&amp;Tenor,AQ2037,Trigger)</f>
        <v>53626</v>
      </c>
      <c r="AS2037" s="257">
        <f>_xll.qlIndexFixing($AC$5,AP2037,TRUE,_xll.ohTrigger(Trigger,Trigger1M))</f>
        <v>1.4055374701039014E-2</v>
      </c>
      <c r="AT2037" s="257">
        <f>_xll.qlIndexFixing($AU$1,AP2037,TRUE,_xll.ohTrigger(Trigger,Trigger1M))</f>
        <v>1.3584128936228623E-2</v>
      </c>
    </row>
    <row r="2038" spans="41:46" ht="11.25" customHeight="1" x14ac:dyDescent="0.25">
      <c r="AO2038" s="106" t="s">
        <v>83</v>
      </c>
      <c r="AP2038" s="105">
        <f>_xll.qlInterestRateIndexFixingDate(Currency&amp;"ibor"&amp;Tenor,AQ2038,Trigger)</f>
        <v>53601</v>
      </c>
      <c r="AQ2038" s="105">
        <f>_xll.qlCalendarAdvance(Calendar,AQ2037,AO2038,"f",,Trigger)</f>
        <v>53603</v>
      </c>
      <c r="AR2038" s="105">
        <f>_xll.qlInterestRateIndexMaturity(Currency&amp;"ibor"&amp;Tenor,AQ2038,Trigger)</f>
        <v>53636</v>
      </c>
      <c r="AS2038" s="257">
        <f>_xll.qlIndexFixing($AC$5,AP2038,TRUE,_xll.ohTrigger(Trigger,Trigger1M))</f>
        <v>1.4058819172107143E-2</v>
      </c>
      <c r="AT2038" s="257">
        <f>_xll.qlIndexFixing($AU$1,AP2038,TRUE,_xll.ohTrigger(Trigger,Trigger1M))</f>
        <v>1.3586247972281676E-2</v>
      </c>
    </row>
    <row r="2039" spans="41:46" ht="11.25" customHeight="1" x14ac:dyDescent="0.25">
      <c r="AO2039" s="106" t="s">
        <v>83</v>
      </c>
      <c r="AP2039" s="105">
        <f>_xll.qlInterestRateIndexFixingDate(Currency&amp;"ibor"&amp;Tenor,AQ2039,Trigger)</f>
        <v>53608</v>
      </c>
      <c r="AQ2039" s="105">
        <f>_xll.qlCalendarAdvance(Calendar,AQ2038,AO2039,"f",,Trigger)</f>
        <v>53610</v>
      </c>
      <c r="AR2039" s="105">
        <f>_xll.qlInterestRateIndexMaturity(Currency&amp;"ibor"&amp;Tenor,AQ2039,Trigger)</f>
        <v>53643</v>
      </c>
      <c r="AS2039" s="257">
        <f>_xll.qlIndexFixing($AC$5,AP2039,TRUE,_xll.ohTrigger(Trigger,Trigger1M))</f>
        <v>1.4060978154024023E-2</v>
      </c>
      <c r="AT2039" s="257">
        <f>_xll.qlIndexFixing($AU$1,AP2039,TRUE,_xll.ohTrigger(Trigger,Trigger1M))</f>
        <v>1.3587341437168797E-2</v>
      </c>
    </row>
    <row r="2040" spans="41:46" ht="11.25" customHeight="1" x14ac:dyDescent="0.25">
      <c r="AO2040" s="106" t="s">
        <v>83</v>
      </c>
      <c r="AP2040" s="105">
        <f>_xll.qlInterestRateIndexFixingDate(Currency&amp;"ibor"&amp;Tenor,AQ2040,Trigger)</f>
        <v>53615</v>
      </c>
      <c r="AQ2040" s="105">
        <f>_xll.qlCalendarAdvance(Calendar,AQ2039,AO2040,"f",,Trigger)</f>
        <v>53617</v>
      </c>
      <c r="AR2040" s="105">
        <f>_xll.qlInterestRateIndexMaturity(Currency&amp;"ibor"&amp;Tenor,AQ2040,Trigger)</f>
        <v>53650</v>
      </c>
      <c r="AS2040" s="257">
        <f>_xll.qlIndexFixing($AC$5,AP2040,TRUE,_xll.ohTrigger(Trigger,Trigger1M))</f>
        <v>1.406313713636723E-2</v>
      </c>
      <c r="AT2040" s="257">
        <f>_xll.qlIndexFixing($AU$1,AP2040,TRUE,_xll.ohTrigger(Trigger,Trigger1M))</f>
        <v>1.3588415728118329E-2</v>
      </c>
    </row>
    <row r="2041" spans="41:46" ht="11.25" customHeight="1" x14ac:dyDescent="0.25">
      <c r="AO2041" s="106" t="s">
        <v>83</v>
      </c>
      <c r="AP2041" s="105">
        <f>_xll.qlInterestRateIndexFixingDate(Currency&amp;"ibor"&amp;Tenor,AQ2041,Trigger)</f>
        <v>53622</v>
      </c>
      <c r="AQ2041" s="105">
        <f>_xll.qlCalendarAdvance(Calendar,AQ2040,AO2041,"f",,Trigger)</f>
        <v>53624</v>
      </c>
      <c r="AR2041" s="105">
        <f>_xll.qlInterestRateIndexMaturity(Currency&amp;"ibor"&amp;Tenor,AQ2041,Trigger)</f>
        <v>53657</v>
      </c>
      <c r="AS2041" s="257">
        <f>_xll.qlIndexFixing($AC$5,AP2041,TRUE,_xll.ohTrigger(Trigger,Trigger1M))</f>
        <v>1.4065296119134339E-2</v>
      </c>
      <c r="AT2041" s="257">
        <f>_xll.qlIndexFixing($AU$1,AP2041,TRUE,_xll.ohTrigger(Trigger,Trigger1M))</f>
        <v>1.3589470802342681E-2</v>
      </c>
    </row>
    <row r="2042" spans="41:46" ht="11.25" customHeight="1" x14ac:dyDescent="0.25">
      <c r="AO2042" s="106" t="s">
        <v>83</v>
      </c>
      <c r="AP2042" s="105">
        <f>_xll.qlInterestRateIndexFixingDate(Currency&amp;"ibor"&amp;Tenor,AQ2042,Trigger)</f>
        <v>53629</v>
      </c>
      <c r="AQ2042" s="105">
        <f>_xll.qlCalendarAdvance(Calendar,AQ2041,AO2042,"f",,Trigger)</f>
        <v>53631</v>
      </c>
      <c r="AR2042" s="105">
        <f>_xll.qlInterestRateIndexMaturity(Currency&amp;"ibor"&amp;Tenor,AQ2042,Trigger)</f>
        <v>53661</v>
      </c>
      <c r="AS2042" s="257">
        <f>_xll.qlIndexFixing($AC$5,AP2042,TRUE,_xll.ohTrigger(Trigger,Trigger1M))</f>
        <v>1.4066168348236374E-2</v>
      </c>
      <c r="AT2042" s="257">
        <f>_xll.qlIndexFixing($AU$1,AP2042,TRUE,_xll.ohTrigger(Trigger,Trigger1M))</f>
        <v>1.3589520162808455E-2</v>
      </c>
    </row>
    <row r="2043" spans="41:46" ht="11.25" customHeight="1" x14ac:dyDescent="0.25">
      <c r="AO2043" s="106" t="s">
        <v>83</v>
      </c>
      <c r="AP2043" s="105">
        <f>_xll.qlInterestRateIndexFixingDate(Currency&amp;"ibor"&amp;Tenor,AQ2043,Trigger)</f>
        <v>53636</v>
      </c>
      <c r="AQ2043" s="105">
        <f>_xll.qlCalendarAdvance(Calendar,AQ2042,AO2043,"f",,Trigger)</f>
        <v>53638</v>
      </c>
      <c r="AR2043" s="105">
        <f>_xll.qlInterestRateIndexMaturity(Currency&amp;"ibor"&amp;Tenor,AQ2043,Trigger)</f>
        <v>53668</v>
      </c>
      <c r="AS2043" s="257">
        <f>_xll.qlIndexFixing($AC$5,AP2043,TRUE,_xll.ohTrigger(Trigger,Trigger1M))</f>
        <v>1.4068327078838649E-2</v>
      </c>
      <c r="AT2043" s="257">
        <f>_xll.qlIndexFixing($AU$1,AP2043,TRUE,_xll.ohTrigger(Trigger,Trigger1M))</f>
        <v>1.3590540706367449E-2</v>
      </c>
    </row>
    <row r="2044" spans="41:46" ht="11.25" customHeight="1" x14ac:dyDescent="0.25">
      <c r="AO2044" s="106" t="s">
        <v>83</v>
      </c>
      <c r="AP2044" s="105">
        <f>_xll.qlInterestRateIndexFixingDate(Currency&amp;"ibor"&amp;Tenor,AQ2044,Trigger)</f>
        <v>53643</v>
      </c>
      <c r="AQ2044" s="105">
        <f>_xll.qlCalendarAdvance(Calendar,AQ2043,AO2044,"f",,Trigger)</f>
        <v>53645</v>
      </c>
      <c r="AR2044" s="105">
        <f>_xll.qlInterestRateIndexMaturity(Currency&amp;"ibor"&amp;Tenor,AQ2044,Trigger)</f>
        <v>53675</v>
      </c>
      <c r="AS2044" s="257">
        <f>_xll.qlIndexFixing($AC$5,AP2044,TRUE,_xll.ohTrigger(Trigger,Trigger1M))</f>
        <v>1.4070485809829947E-2</v>
      </c>
      <c r="AT2044" s="257">
        <f>_xll.qlIndexFixing($AU$1,AP2044,TRUE,_xll.ohTrigger(Trigger,Trigger1M))</f>
        <v>1.3591541916167849E-2</v>
      </c>
    </row>
    <row r="2045" spans="41:46" ht="11.25" customHeight="1" x14ac:dyDescent="0.25">
      <c r="AO2045" s="106" t="s">
        <v>83</v>
      </c>
      <c r="AP2045" s="105">
        <f>_xll.qlInterestRateIndexFixingDate(Currency&amp;"ibor"&amp;Tenor,AQ2045,Trigger)</f>
        <v>53650</v>
      </c>
      <c r="AQ2045" s="105">
        <f>_xll.qlCalendarAdvance(Calendar,AQ2044,AO2045,"f",,Trigger)</f>
        <v>53652</v>
      </c>
      <c r="AR2045" s="105">
        <f>_xll.qlInterestRateIndexMaturity(Currency&amp;"ibor"&amp;Tenor,AQ2045,Trigger)</f>
        <v>53682</v>
      </c>
      <c r="AS2045" s="257">
        <f>_xll.qlIndexFixing($AC$5,AP2045,TRUE,_xll.ohTrigger(Trigger,Trigger1M))</f>
        <v>1.4072644541204937E-2</v>
      </c>
      <c r="AT2045" s="257">
        <f>_xll.qlIndexFixing($AU$1,AP2045,TRUE,_xll.ohTrigger(Trigger,Trigger1M))</f>
        <v>1.3592523749417218E-2</v>
      </c>
    </row>
    <row r="2046" spans="41:46" ht="11.25" customHeight="1" x14ac:dyDescent="0.25">
      <c r="AO2046" s="106" t="s">
        <v>83</v>
      </c>
      <c r="AP2046" s="105">
        <f>_xll.qlInterestRateIndexFixingDate(Currency&amp;"ibor"&amp;Tenor,AQ2046,Trigger)</f>
        <v>53657</v>
      </c>
      <c r="AQ2046" s="105">
        <f>_xll.qlCalendarAdvance(Calendar,AQ2045,AO2046,"f",,Trigger)</f>
        <v>53659</v>
      </c>
      <c r="AR2046" s="105">
        <f>_xll.qlInterestRateIndexMaturity(Currency&amp;"ibor"&amp;Tenor,AQ2046,Trigger)</f>
        <v>53689</v>
      </c>
      <c r="AS2046" s="257">
        <f>_xll.qlIndexFixing($AC$5,AP2046,TRUE,_xll.ohTrigger(Trigger,Trigger1M))</f>
        <v>1.4074803272974279E-2</v>
      </c>
      <c r="AT2046" s="257">
        <f>_xll.qlIndexFixing($AU$1,AP2046,TRUE,_xll.ohTrigger(Trigger,Trigger1M))</f>
        <v>1.359348616332845E-2</v>
      </c>
    </row>
    <row r="2047" spans="41:46" ht="11.25" customHeight="1" x14ac:dyDescent="0.25">
      <c r="AO2047" s="106" t="s">
        <v>83</v>
      </c>
      <c r="AP2047" s="105">
        <f>_xll.qlInterestRateIndexFixingDate(Currency&amp;"ibor"&amp;Tenor,AQ2047,Trigger)</f>
        <v>53664</v>
      </c>
      <c r="AQ2047" s="105">
        <f>_xll.qlCalendarAdvance(Calendar,AQ2046,AO2047,"f",,Trigger)</f>
        <v>53666</v>
      </c>
      <c r="AR2047" s="105">
        <f>_xll.qlInterestRateIndexMaturity(Currency&amp;"ibor"&amp;Tenor,AQ2047,Trigger)</f>
        <v>53699</v>
      </c>
      <c r="AS2047" s="257">
        <f>_xll.qlIndexFixing($AC$5,AP2047,TRUE,_xll.ohTrigger(Trigger,Trigger1M))</f>
        <v>1.4078250024714059E-2</v>
      </c>
      <c r="AT2047" s="257">
        <f>_xll.qlIndexFixing($AU$1,AP2047,TRUE,_xll.ohTrigger(Trigger,Trigger1M))</f>
        <v>1.3595395299930955E-2</v>
      </c>
    </row>
    <row r="2048" spans="41:46" ht="11.25" customHeight="1" x14ac:dyDescent="0.25">
      <c r="AO2048" s="106" t="s">
        <v>83</v>
      </c>
      <c r="AP2048" s="105">
        <f>_xll.qlInterestRateIndexFixingDate(Currency&amp;"ibor"&amp;Tenor,AQ2048,Trigger)</f>
        <v>53671</v>
      </c>
      <c r="AQ2048" s="105">
        <f>_xll.qlCalendarAdvance(Calendar,AQ2047,AO2048,"f",,Trigger)</f>
        <v>53673</v>
      </c>
      <c r="AR2048" s="105">
        <f>_xll.qlInterestRateIndexMaturity(Currency&amp;"ibor"&amp;Tenor,AQ2048,Trigger)</f>
        <v>53706</v>
      </c>
      <c r="AS2048" s="257">
        <f>_xll.qlIndexFixing($AC$5,AP2048,TRUE,_xll.ohTrigger(Trigger,Trigger1M))</f>
        <v>1.4080409010470293E-2</v>
      </c>
      <c r="AT2048" s="257">
        <f>_xll.qlIndexFixing($AU$1,AP2048,TRUE,_xll.ohTrigger(Trigger,Trigger1M))</f>
        <v>1.3596314658820578E-2</v>
      </c>
    </row>
    <row r="2049" spans="41:46" ht="11.25" customHeight="1" x14ac:dyDescent="0.25">
      <c r="AO2049" s="106" t="s">
        <v>83</v>
      </c>
      <c r="AP2049" s="105">
        <f>_xll.qlInterestRateIndexFixingDate(Currency&amp;"ibor"&amp;Tenor,AQ2049,Trigger)</f>
        <v>53678</v>
      </c>
      <c r="AQ2049" s="105">
        <f>_xll.qlCalendarAdvance(Calendar,AQ2048,AO2049,"f",,Trigger)</f>
        <v>53680</v>
      </c>
      <c r="AR2049" s="105">
        <f>_xll.qlInterestRateIndexMaturity(Currency&amp;"ibor"&amp;Tenor,AQ2049,Trigger)</f>
        <v>53713</v>
      </c>
      <c r="AS2049" s="257">
        <f>_xll.qlIndexFixing($AC$5,AP2049,TRUE,_xll.ohTrigger(Trigger,Trigger1M))</f>
        <v>1.4082567996652853E-2</v>
      </c>
      <c r="AT2049" s="257">
        <f>_xll.qlIndexFixing($AU$1,AP2049,TRUE,_xll.ohTrigger(Trigger,Trigger1M))</f>
        <v>1.3597214458626153E-2</v>
      </c>
    </row>
    <row r="2050" spans="41:46" ht="11.25" customHeight="1" x14ac:dyDescent="0.25">
      <c r="AO2050" s="106" t="s">
        <v>83</v>
      </c>
      <c r="AP2050" s="105">
        <f>_xll.qlInterestRateIndexFixingDate(Currency&amp;"ibor"&amp;Tenor,AQ2050,Trigger)</f>
        <v>53682</v>
      </c>
      <c r="AQ2050" s="105">
        <f>_xll.qlCalendarAdvance(Calendar,AQ2049,AO2050,"f",,Trigger)</f>
        <v>53688</v>
      </c>
      <c r="AR2050" s="105">
        <f>_xll.qlInterestRateIndexMaturity(Currency&amp;"ibor"&amp;Tenor,AQ2050,Trigger)</f>
        <v>53720</v>
      </c>
      <c r="AS2050" s="257">
        <f>_xll.qlIndexFixing($AC$5,AP2050,TRUE,_xll.ohTrigger(Trigger,Trigger1M))</f>
        <v>1.4084605785539273E-2</v>
      </c>
      <c r="AT2050" s="257">
        <f>_xll.qlIndexFixing($AU$1,AP2050,TRUE,_xll.ohTrigger(Trigger,Trigger1M))</f>
        <v>1.3597901153177827E-2</v>
      </c>
    </row>
    <row r="2051" spans="41:46" ht="11.25" customHeight="1" x14ac:dyDescent="0.25">
      <c r="AO2051" s="106" t="s">
        <v>83</v>
      </c>
      <c r="AP2051" s="105">
        <f>_xll.qlInterestRateIndexFixingDate(Currency&amp;"ibor"&amp;Tenor,AQ2051,Trigger)</f>
        <v>53692</v>
      </c>
      <c r="AQ2051" s="105">
        <f>_xll.qlCalendarAdvance(Calendar,AQ2050,AO2051,"f",,Trigger)</f>
        <v>53695</v>
      </c>
      <c r="AR2051" s="105">
        <f>_xll.qlInterestRateIndexMaturity(Currency&amp;"ibor"&amp;Tenor,AQ2051,Trigger)</f>
        <v>53727</v>
      </c>
      <c r="AS2051" s="257">
        <f>_xll.qlIndexFixing($AC$5,AP2051,TRUE,_xll.ohTrigger(Trigger,Trigger1M))</f>
        <v>1.4086764688185927E-2</v>
      </c>
      <c r="AT2051" s="257">
        <f>_xll.qlIndexFixing($AU$1,AP2051,TRUE,_xll.ohTrigger(Trigger,Trigger1M))</f>
        <v>1.3598760271541777E-2</v>
      </c>
    </row>
    <row r="2052" spans="41:46" ht="11.25" customHeight="1" x14ac:dyDescent="0.25">
      <c r="AO2052" s="106" t="s">
        <v>83</v>
      </c>
      <c r="AP2052" s="105">
        <f>_xll.qlInterestRateIndexFixingDate(Currency&amp;"ibor"&amp;Tenor,AQ2052,Trigger)</f>
        <v>53700</v>
      </c>
      <c r="AQ2052" s="105">
        <f>_xll.qlCalendarAdvance(Calendar,AQ2051,AO2052,"f",,Trigger)</f>
        <v>53702</v>
      </c>
      <c r="AR2052" s="105">
        <f>_xll.qlInterestRateIndexMaturity(Currency&amp;"ibor"&amp;Tenor,AQ2052,Trigger)</f>
        <v>53734</v>
      </c>
      <c r="AS2052" s="257">
        <f>_xll.qlIndexFixing($AC$5,AP2052,TRUE,_xll.ohTrigger(Trigger,Trigger1M))</f>
        <v>1.4088923591244751E-2</v>
      </c>
      <c r="AT2052" s="257">
        <f>_xll.qlIndexFixing($AU$1,AP2052,TRUE,_xll.ohTrigger(Trigger,Trigger1M))</f>
        <v>1.3599599700118425E-2</v>
      </c>
    </row>
    <row r="2053" spans="41:46" ht="11.25" customHeight="1" x14ac:dyDescent="0.25">
      <c r="AO2053" s="106" t="s">
        <v>83</v>
      </c>
      <c r="AP2053" s="105">
        <f>_xll.qlInterestRateIndexFixingDate(Currency&amp;"ibor"&amp;Tenor,AQ2053,Trigger)</f>
        <v>53707</v>
      </c>
      <c r="AQ2053" s="105">
        <f>_xll.qlCalendarAdvance(Calendar,AQ2052,AO2053,"f",,Trigger)</f>
        <v>53709</v>
      </c>
      <c r="AR2053" s="105">
        <f>_xll.qlInterestRateIndexMaturity(Currency&amp;"ibor"&amp;Tenor,AQ2053,Trigger)</f>
        <v>53741</v>
      </c>
      <c r="AS2053" s="257">
        <f>_xll.qlIndexFixing($AC$5,AP2053,TRUE,_xll.ohTrigger(Trigger,Trigger1M))</f>
        <v>1.4091082494723239E-2</v>
      </c>
      <c r="AT2053" s="257">
        <f>_xll.qlIndexFixing($AU$1,AP2053,TRUE,_xll.ohTrigger(Trigger,Trigger1M))</f>
        <v>1.3600419396126995E-2</v>
      </c>
    </row>
    <row r="2054" spans="41:46" ht="11.25" customHeight="1" x14ac:dyDescent="0.25">
      <c r="AO2054" s="106" t="s">
        <v>83</v>
      </c>
      <c r="AP2054" s="105">
        <f>_xll.qlInterestRateIndexFixingDate(Currency&amp;"ibor"&amp;Tenor,AQ2054,Trigger)</f>
        <v>53714</v>
      </c>
      <c r="AQ2054" s="105">
        <f>_xll.qlCalendarAdvance(Calendar,AQ2053,AO2054,"f",,Trigger)</f>
        <v>53716</v>
      </c>
      <c r="AR2054" s="105">
        <f>_xll.qlInterestRateIndexMaturity(Currency&amp;"ibor"&amp;Tenor,AQ2054,Trigger)</f>
        <v>53748</v>
      </c>
      <c r="AS2054" s="257">
        <f>_xll.qlIndexFixing($AC$5,AP2054,TRUE,_xll.ohTrigger(Trigger,Trigger1M))</f>
        <v>1.4093241398608902E-2</v>
      </c>
      <c r="AT2054" s="257">
        <f>_xll.qlIndexFixing($AU$1,AP2054,TRUE,_xll.ohTrigger(Trigger,Trigger1M))</f>
        <v>1.360121931676922E-2</v>
      </c>
    </row>
    <row r="2055" spans="41:46" ht="11.25" customHeight="1" x14ac:dyDescent="0.25">
      <c r="AO2055" s="106" t="s">
        <v>83</v>
      </c>
      <c r="AP2055" s="105">
        <f>_xll.qlInterestRateIndexFixingDate(Currency&amp;"ibor"&amp;Tenor,AQ2055,Trigger)</f>
        <v>53721</v>
      </c>
      <c r="AQ2055" s="105">
        <f>_xll.qlCalendarAdvance(Calendar,AQ2054,AO2055,"f",,Trigger)</f>
        <v>53723</v>
      </c>
      <c r="AR2055" s="105">
        <f>_xll.qlInterestRateIndexMaturity(Currency&amp;"ibor"&amp;Tenor,AQ2055,Trigger)</f>
        <v>53751</v>
      </c>
      <c r="AS2055" s="257">
        <f>_xll.qlIndexFixing($AC$5,AP2055,TRUE,_xll.ohTrigger(Trigger,Trigger1M))</f>
        <v>1.4093680308365299E-2</v>
      </c>
      <c r="AT2055" s="257">
        <f>_xll.qlIndexFixing($AU$1,AP2055,TRUE,_xll.ohTrigger(Trigger,Trigger1M))</f>
        <v>1.3600755249123837E-2</v>
      </c>
    </row>
    <row r="2056" spans="41:46" ht="11.25" customHeight="1" x14ac:dyDescent="0.25">
      <c r="AO2056" s="106" t="s">
        <v>83</v>
      </c>
      <c r="AP2056" s="105">
        <f>_xll.qlInterestRateIndexFixingDate(Currency&amp;"ibor"&amp;Tenor,AQ2056,Trigger)</f>
        <v>53728</v>
      </c>
      <c r="AQ2056" s="105">
        <f>_xll.qlCalendarAdvance(Calendar,AQ2055,AO2056,"f",,Trigger)</f>
        <v>53730</v>
      </c>
      <c r="AR2056" s="105">
        <f>_xll.qlInterestRateIndexMaturity(Currency&amp;"ibor"&amp;Tenor,AQ2056,Trigger)</f>
        <v>53758</v>
      </c>
      <c r="AS2056" s="257">
        <f>_xll.qlIndexFixing($AC$5,AP2056,TRUE,_xll.ohTrigger(Trigger,Trigger1M))</f>
        <v>1.4095838875073532E-2</v>
      </c>
      <c r="AT2056" s="257">
        <f>_xll.qlIndexFixing($AU$1,AP2056,TRUE,_xll.ohTrigger(Trigger,Trigger1M))</f>
        <v>1.3601521062636441E-2</v>
      </c>
    </row>
    <row r="2057" spans="41:46" ht="11.25" customHeight="1" x14ac:dyDescent="0.25">
      <c r="AO2057" s="106" t="s">
        <v>83</v>
      </c>
      <c r="AP2057" s="105">
        <f>_xll.qlInterestRateIndexFixingDate(Currency&amp;"ibor"&amp;Tenor,AQ2057,Trigger)</f>
        <v>53735</v>
      </c>
      <c r="AQ2057" s="105">
        <f>_xll.qlCalendarAdvance(Calendar,AQ2056,AO2057,"f",,Trigger)</f>
        <v>53737</v>
      </c>
      <c r="AR2057" s="105">
        <f>_xll.qlInterestRateIndexMaturity(Currency&amp;"ibor"&amp;Tenor,AQ2057,Trigger)</f>
        <v>53765</v>
      </c>
      <c r="AS2057" s="257">
        <f>_xll.qlIndexFixing($AC$5,AP2057,TRUE,_xll.ohTrigger(Trigger,Trigger1M))</f>
        <v>1.4097997442141479E-2</v>
      </c>
      <c r="AT2057" s="257">
        <f>_xll.qlIndexFixing($AU$1,AP2057,TRUE,_xll.ohTrigger(Trigger,Trigger1M))</f>
        <v>1.3602266987629643E-2</v>
      </c>
    </row>
    <row r="2058" spans="41:46" ht="11.25" customHeight="1" x14ac:dyDescent="0.25">
      <c r="AO2058" s="106" t="s">
        <v>83</v>
      </c>
      <c r="AP2058" s="105">
        <f>_xll.qlInterestRateIndexFixingDate(Currency&amp;"ibor"&amp;Tenor,AQ2058,Trigger)</f>
        <v>53742</v>
      </c>
      <c r="AQ2058" s="105">
        <f>_xll.qlCalendarAdvance(Calendar,AQ2057,AO2058,"f",,Trigger)</f>
        <v>53744</v>
      </c>
      <c r="AR2058" s="105">
        <f>_xll.qlInterestRateIndexMaturity(Currency&amp;"ibor"&amp;Tenor,AQ2058,Trigger)</f>
        <v>53772</v>
      </c>
      <c r="AS2058" s="257">
        <f>_xll.qlIndexFixing($AC$5,AP2058,TRUE,_xll.ohTrigger(Trigger,Trigger1M))</f>
        <v>1.4100156009571992E-2</v>
      </c>
      <c r="AT2058" s="257">
        <f>_xll.qlIndexFixing($AU$1,AP2058,TRUE,_xll.ohTrigger(Trigger,Trigger1M))</f>
        <v>1.360299298132623E-2</v>
      </c>
    </row>
    <row r="2059" spans="41:46" ht="11.25" customHeight="1" x14ac:dyDescent="0.25">
      <c r="AO2059" s="106" t="s">
        <v>83</v>
      </c>
      <c r="AP2059" s="105">
        <f>_xll.qlInterestRateIndexFixingDate(Currency&amp;"ibor"&amp;Tenor,AQ2059,Trigger)</f>
        <v>53749</v>
      </c>
      <c r="AQ2059" s="105">
        <f>_xll.qlCalendarAdvance(Calendar,AQ2058,AO2059,"f",,Trigger)</f>
        <v>53751</v>
      </c>
      <c r="AR2059" s="105">
        <f>_xll.qlInterestRateIndexMaturity(Currency&amp;"ibor"&amp;Tenor,AQ2059,Trigger)</f>
        <v>53780</v>
      </c>
      <c r="AS2059" s="257">
        <f>_xll.qlIndexFixing($AC$5,AP2059,TRUE,_xll.ohTrigger(Trigger,Trigger1M))</f>
        <v>1.410274488516609E-2</v>
      </c>
      <c r="AT2059" s="257">
        <f>_xll.qlIndexFixing($AU$1,AP2059,TRUE,_xll.ohTrigger(Trigger,Trigger1M))</f>
        <v>1.3604004638227437E-2</v>
      </c>
    </row>
    <row r="2060" spans="41:46" ht="11.25" customHeight="1" x14ac:dyDescent="0.25">
      <c r="AO2060" s="106" t="s">
        <v>83</v>
      </c>
      <c r="AP2060" s="105">
        <f>_xll.qlInterestRateIndexFixingDate(Currency&amp;"ibor"&amp;Tenor,AQ2060,Trigger)</f>
        <v>53756</v>
      </c>
      <c r="AQ2060" s="105">
        <f>_xll.qlCalendarAdvance(Calendar,AQ2059,AO2060,"f",,Trigger)</f>
        <v>53758</v>
      </c>
      <c r="AR2060" s="105">
        <f>_xll.qlInterestRateIndexMaturity(Currency&amp;"ibor"&amp;Tenor,AQ2060,Trigger)</f>
        <v>53790</v>
      </c>
      <c r="AS2060" s="257">
        <f>_xll.qlIndexFixing($AC$5,AP2060,TRUE,_xll.ohTrigger(Trigger,Trigger1M))</f>
        <v>1.4106194830628416E-2</v>
      </c>
      <c r="AT2060" s="257">
        <f>_xll.qlIndexFixing($AU$1,AP2060,TRUE,_xll.ohTrigger(Trigger,Trigger1M))</f>
        <v>1.3605601161621184E-2</v>
      </c>
    </row>
    <row r="2061" spans="41:46" ht="11.25" customHeight="1" x14ac:dyDescent="0.25">
      <c r="AO2061" s="106" t="s">
        <v>83</v>
      </c>
      <c r="AP2061" s="105">
        <f>_xll.qlInterestRateIndexFixingDate(Currency&amp;"ibor"&amp;Tenor,AQ2061,Trigger)</f>
        <v>53763</v>
      </c>
      <c r="AQ2061" s="105">
        <f>_xll.qlCalendarAdvance(Calendar,AQ2060,AO2061,"f",,Trigger)</f>
        <v>53765</v>
      </c>
      <c r="AR2061" s="105">
        <f>_xll.qlInterestRateIndexMaturity(Currency&amp;"ibor"&amp;Tenor,AQ2061,Trigger)</f>
        <v>53798</v>
      </c>
      <c r="AS2061" s="257">
        <f>_xll.qlIndexFixing($AC$5,AP2061,TRUE,_xll.ohTrigger(Trigger,Trigger1M))</f>
        <v>1.4108784291499371E-2</v>
      </c>
      <c r="AT2061" s="257">
        <f>_xll.qlIndexFixing($AU$1,AP2061,TRUE,_xll.ohTrigger(Trigger,Trigger1M))</f>
        <v>1.3606563765879381E-2</v>
      </c>
    </row>
    <row r="2062" spans="41:46" ht="11.25" customHeight="1" x14ac:dyDescent="0.25">
      <c r="AO2062" s="106" t="s">
        <v>83</v>
      </c>
      <c r="AP2062" s="105">
        <f>_xll.qlInterestRateIndexFixingDate(Currency&amp;"ibor"&amp;Tenor,AQ2062,Trigger)</f>
        <v>53770</v>
      </c>
      <c r="AQ2062" s="105">
        <f>_xll.qlCalendarAdvance(Calendar,AQ2061,AO2062,"f",,Trigger)</f>
        <v>53772</v>
      </c>
      <c r="AR2062" s="105">
        <f>_xll.qlInterestRateIndexMaturity(Currency&amp;"ibor"&amp;Tenor,AQ2062,Trigger)</f>
        <v>53804</v>
      </c>
      <c r="AS2062" s="257">
        <f>_xll.qlIndexFixing($AC$5,AP2062,TRUE,_xll.ohTrigger(Trigger,Trigger1M))</f>
        <v>1.411051264461477E-2</v>
      </c>
      <c r="AT2062" s="257">
        <f>_xll.qlIndexFixing($AU$1,AP2062,TRUE,_xll.ohTrigger(Trigger,Trigger1M))</f>
        <v>1.3606901633761159E-2</v>
      </c>
    </row>
    <row r="2063" spans="41:46" ht="11.25" customHeight="1" x14ac:dyDescent="0.25">
      <c r="AO2063" s="106" t="s">
        <v>83</v>
      </c>
      <c r="AP2063" s="105">
        <f>_xll.qlInterestRateIndexFixingDate(Currency&amp;"ibor"&amp;Tenor,AQ2063,Trigger)</f>
        <v>53777</v>
      </c>
      <c r="AQ2063" s="105">
        <f>_xll.qlCalendarAdvance(Calendar,AQ2062,AO2063,"f",,Trigger)</f>
        <v>53779</v>
      </c>
      <c r="AR2063" s="105">
        <f>_xll.qlInterestRateIndexMaturity(Currency&amp;"ibor"&amp;Tenor,AQ2063,Trigger)</f>
        <v>53811</v>
      </c>
      <c r="AS2063" s="257">
        <f>_xll.qlIndexFixing($AC$5,AP2063,TRUE,_xll.ohTrigger(Trigger,Trigger1M))</f>
        <v>1.4112671552224954E-2</v>
      </c>
      <c r="AT2063" s="257">
        <f>_xll.qlIndexFixing($AU$1,AP2063,TRUE,_xll.ohTrigger(Trigger,Trigger1M))</f>
        <v>1.3607521650494114E-2</v>
      </c>
    </row>
    <row r="2064" spans="41:46" ht="11.25" customHeight="1" x14ac:dyDescent="0.25">
      <c r="AO2064" s="106" t="s">
        <v>83</v>
      </c>
      <c r="AP2064" s="105">
        <f>_xll.qlInterestRateIndexFixingDate(Currency&amp;"ibor"&amp;Tenor,AQ2064,Trigger)</f>
        <v>53784</v>
      </c>
      <c r="AQ2064" s="105">
        <f>_xll.qlCalendarAdvance(Calendar,AQ2063,AO2064,"f",,Trigger)</f>
        <v>53786</v>
      </c>
      <c r="AR2064" s="105">
        <f>_xll.qlInterestRateIndexMaturity(Currency&amp;"ibor"&amp;Tenor,AQ2064,Trigger)</f>
        <v>53818</v>
      </c>
      <c r="AS2064" s="257">
        <f>_xll.qlIndexFixing($AC$5,AP2064,TRUE,_xll.ohTrigger(Trigger,Trigger1M))</f>
        <v>1.4114830460252303E-2</v>
      </c>
      <c r="AT2064" s="257">
        <f>_xll.qlIndexFixing($AU$1,AP2064,TRUE,_xll.ohTrigger(Trigger,Trigger1M))</f>
        <v>1.3608121463945522E-2</v>
      </c>
    </row>
    <row r="2065" spans="41:46" ht="11.25" customHeight="1" x14ac:dyDescent="0.25">
      <c r="AO2065" s="106" t="s">
        <v>83</v>
      </c>
      <c r="AP2065" s="105">
        <f>_xll.qlInterestRateIndexFixingDate(Currency&amp;"ibor"&amp;Tenor,AQ2065,Trigger)</f>
        <v>53791</v>
      </c>
      <c r="AQ2065" s="105">
        <f>_xll.qlCalendarAdvance(Calendar,AQ2064,AO2065,"f",,Trigger)</f>
        <v>53793</v>
      </c>
      <c r="AR2065" s="105">
        <f>_xll.qlInterestRateIndexMaturity(Currency&amp;"ibor"&amp;Tenor,AQ2065,Trigger)</f>
        <v>53825</v>
      </c>
      <c r="AS2065" s="257">
        <f>_xll.qlIndexFixing($AC$5,AP2065,TRUE,_xll.ohTrigger(Trigger,Trigger1M))</f>
        <v>1.4116989368691824E-2</v>
      </c>
      <c r="AT2065" s="257">
        <f>_xll.qlIndexFixing($AU$1,AP2065,TRUE,_xll.ohTrigger(Trigger,Trigger1M))</f>
        <v>1.3608701031327108E-2</v>
      </c>
    </row>
    <row r="2066" spans="41:46" ht="11.25" customHeight="1" x14ac:dyDescent="0.25">
      <c r="AO2066" s="106" t="s">
        <v>83</v>
      </c>
      <c r="AP2066" s="105">
        <f>_xll.qlInterestRateIndexFixingDate(Currency&amp;"ibor"&amp;Tenor,AQ2066,Trigger)</f>
        <v>53798</v>
      </c>
      <c r="AQ2066" s="105">
        <f>_xll.qlCalendarAdvance(Calendar,AQ2065,AO2066,"f",,Trigger)</f>
        <v>53800</v>
      </c>
      <c r="AR2066" s="105">
        <f>_xll.qlInterestRateIndexMaturity(Currency&amp;"ibor"&amp;Tenor,AQ2066,Trigger)</f>
        <v>53832</v>
      </c>
      <c r="AS2066" s="257">
        <f>_xll.qlIndexFixing($AC$5,AP2066,TRUE,_xll.ohTrigger(Trigger,Trigger1M))</f>
        <v>1.4119148277543514E-2</v>
      </c>
      <c r="AT2066" s="257">
        <f>_xll.qlIndexFixing($AU$1,AP2066,TRUE,_xll.ohTrigger(Trigger,Trigger1M))</f>
        <v>1.3609260309845606E-2</v>
      </c>
    </row>
    <row r="2067" spans="41:46" ht="11.25" customHeight="1" x14ac:dyDescent="0.25">
      <c r="AO2067" s="106" t="s">
        <v>83</v>
      </c>
      <c r="AP2067" s="105">
        <f>_xll.qlInterestRateIndexFixingDate(Currency&amp;"ibor"&amp;Tenor,AQ2067,Trigger)</f>
        <v>53805</v>
      </c>
      <c r="AQ2067" s="105">
        <f>_xll.qlCalendarAdvance(Calendar,AQ2066,AO2067,"f",,Trigger)</f>
        <v>53807</v>
      </c>
      <c r="AR2067" s="105">
        <f>_xll.qlInterestRateIndexMaturity(Currency&amp;"ibor"&amp;Tenor,AQ2067,Trigger)</f>
        <v>53839</v>
      </c>
      <c r="AS2067" s="257">
        <f>_xll.qlIndexFixing($AC$5,AP2067,TRUE,_xll.ohTrigger(Trigger,Trigger1M))</f>
        <v>1.4121307186812371E-2</v>
      </c>
      <c r="AT2067" s="257">
        <f>_xll.qlIndexFixing($AU$1,AP2067,TRUE,_xll.ohTrigger(Trigger,Trigger1M))</f>
        <v>1.360979925671274E-2</v>
      </c>
    </row>
    <row r="2068" spans="41:46" ht="11.25" customHeight="1" x14ac:dyDescent="0.25">
      <c r="AO2068" s="106" t="s">
        <v>83</v>
      </c>
      <c r="AP2068" s="105">
        <f>_xll.qlInterestRateIndexFixingDate(Currency&amp;"ibor"&amp;Tenor,AQ2068,Trigger)</f>
        <v>53811</v>
      </c>
      <c r="AQ2068" s="105">
        <f>_xll.qlCalendarAdvance(Calendar,AQ2067,AO2068,"f",,Trigger)</f>
        <v>53814</v>
      </c>
      <c r="AR2068" s="105">
        <f>_xll.qlInterestRateIndexMaturity(Currency&amp;"ibor"&amp;Tenor,AQ2068,Trigger)</f>
        <v>53846</v>
      </c>
      <c r="AS2068" s="257">
        <f>_xll.qlIndexFixing($AC$5,AP2068,TRUE,_xll.ohTrigger(Trigger,Trigger1M))</f>
        <v>1.4123466096493398E-2</v>
      </c>
      <c r="AT2068" s="257">
        <f>_xll.qlIndexFixing($AU$1,AP2068,TRUE,_xll.ohTrigger(Trigger,Trigger1M))</f>
        <v>1.3610317829132745E-2</v>
      </c>
    </row>
    <row r="2069" spans="41:46" ht="11.25" customHeight="1" x14ac:dyDescent="0.25">
      <c r="AO2069" s="106" t="s">
        <v>83</v>
      </c>
      <c r="AP2069" s="105">
        <f>_xll.qlInterestRateIndexFixingDate(Currency&amp;"ibor"&amp;Tenor,AQ2069,Trigger)</f>
        <v>53819</v>
      </c>
      <c r="AQ2069" s="105">
        <f>_xll.qlCalendarAdvance(Calendar,AQ2068,AO2069,"f",,Trigger)</f>
        <v>53821</v>
      </c>
      <c r="AR2069" s="105">
        <f>_xll.qlInterestRateIndexMaturity(Currency&amp;"ibor"&amp;Tenor,AQ2069,Trigger)</f>
        <v>53853</v>
      </c>
      <c r="AS2069" s="257">
        <f>_xll.qlIndexFixing($AC$5,AP2069,TRUE,_xll.ohTrigger(Trigger,Trigger1M))</f>
        <v>1.4103014557748372E-2</v>
      </c>
      <c r="AT2069" s="257">
        <f>_xll.qlIndexFixing($AU$1,AP2069,TRUE,_xll.ohTrigger(Trigger,Trigger1M))</f>
        <v>1.3610815984324842E-2</v>
      </c>
    </row>
    <row r="2070" spans="41:46" ht="11.25" customHeight="1" x14ac:dyDescent="0.25">
      <c r="AO2070" s="106" t="s">
        <v>83</v>
      </c>
      <c r="AP2070" s="105">
        <f>_xll.qlInterestRateIndexFixingDate(Currency&amp;"ibor"&amp;Tenor,AQ2070,Trigger)</f>
        <v>53826</v>
      </c>
      <c r="AQ2070" s="105">
        <f>_xll.qlCalendarAdvance(Calendar,AQ2069,AO2070,"f",,Trigger)</f>
        <v>53828</v>
      </c>
      <c r="AR2070" s="105">
        <f>_xll.qlInterestRateIndexMaturity(Currency&amp;"ibor"&amp;Tenor,AQ2070,Trigger)</f>
        <v>53860</v>
      </c>
      <c r="AS2070" s="257">
        <f>_xll.qlIndexFixing($AC$5,AP2070,TRUE,_xll.ohTrigger(Trigger,Trigger1M))</f>
        <v>1.408253600097803E-2</v>
      </c>
      <c r="AT2070" s="257">
        <f>_xll.qlIndexFixing($AU$1,AP2070,TRUE,_xll.ohTrigger(Trigger,Trigger1M))</f>
        <v>1.3611293679488268E-2</v>
      </c>
    </row>
    <row r="2071" spans="41:46" ht="11.25" customHeight="1" x14ac:dyDescent="0.25">
      <c r="AO2071" s="106" t="s">
        <v>83</v>
      </c>
      <c r="AP2071" s="105">
        <f>_xll.qlInterestRateIndexFixingDate(Currency&amp;"ibor"&amp;Tenor,AQ2071,Trigger)</f>
        <v>53833</v>
      </c>
      <c r="AQ2071" s="105">
        <f>_xll.qlCalendarAdvance(Calendar,AQ2070,AO2071,"f",,Trigger)</f>
        <v>53835</v>
      </c>
      <c r="AR2071" s="105">
        <f>_xll.qlInterestRateIndexMaturity(Currency&amp;"ibor"&amp;Tenor,AQ2071,Trigger)</f>
        <v>53867</v>
      </c>
      <c r="AS2071" s="257">
        <f>_xll.qlIndexFixing($AC$5,AP2071,TRUE,_xll.ohTrigger(Trigger,Trigger1M))</f>
        <v>1.4062030426324756E-2</v>
      </c>
      <c r="AT2071" s="257">
        <f>_xll.qlIndexFixing($AU$1,AP2071,TRUE,_xll.ohTrigger(Trigger,Trigger1M))</f>
        <v>1.3611750871837247E-2</v>
      </c>
    </row>
    <row r="2072" spans="41:46" ht="11.25" customHeight="1" x14ac:dyDescent="0.25">
      <c r="AO2072" s="106" t="s">
        <v>83</v>
      </c>
      <c r="AP2072" s="105">
        <f>_xll.qlInterestRateIndexFixingDate(Currency&amp;"ibor"&amp;Tenor,AQ2072,Trigger)</f>
        <v>53840</v>
      </c>
      <c r="AQ2072" s="105">
        <f>_xll.qlCalendarAdvance(Calendar,AQ2071,AO2072,"f",,Trigger)</f>
        <v>53842</v>
      </c>
      <c r="AR2072" s="105">
        <f>_xll.qlInterestRateIndexMaturity(Currency&amp;"ibor"&amp;Tenor,AQ2072,Trigger)</f>
        <v>53871</v>
      </c>
      <c r="AS2072" s="257">
        <f>_xll.qlIndexFixing($AC$5,AP2072,TRUE,_xll.ohTrigger(Trigger,Trigger1M))</f>
        <v>1.4041575782902698E-2</v>
      </c>
      <c r="AT2072" s="257">
        <f>_xll.qlIndexFixing($AU$1,AP2072,TRUE,_xll.ohTrigger(Trigger,Trigger1M))</f>
        <v>1.3611327187426157E-2</v>
      </c>
    </row>
    <row r="2073" spans="41:46" ht="11.25" customHeight="1" x14ac:dyDescent="0.25">
      <c r="AO2073" s="106" t="s">
        <v>83</v>
      </c>
      <c r="AP2073" s="105">
        <f>_xll.qlInterestRateIndexFixingDate(Currency&amp;"ibor"&amp;Tenor,AQ2073,Trigger)</f>
        <v>53847</v>
      </c>
      <c r="AQ2073" s="105">
        <f>_xll.qlCalendarAdvance(Calendar,AQ2072,AO2073,"f",,Trigger)</f>
        <v>53849</v>
      </c>
      <c r="AR2073" s="105">
        <f>_xll.qlInterestRateIndexMaturity(Currency&amp;"ibor"&amp;Tenor,AQ2073,Trigger)</f>
        <v>53881</v>
      </c>
      <c r="AS2073" s="257">
        <f>_xll.qlIndexFixing($AC$5,AP2073,TRUE,_xll.ohTrigger(Trigger,Trigger1M))</f>
        <v>1.4030625027290911E-2</v>
      </c>
      <c r="AT2073" s="257">
        <f>_xll.qlIndexFixing($AU$1,AP2073,TRUE,_xll.ohTrigger(Trigger,Trigger1M))</f>
        <v>1.3612603576928783E-2</v>
      </c>
    </row>
    <row r="2074" spans="41:46" ht="11.25" customHeight="1" x14ac:dyDescent="0.25">
      <c r="AO2074" s="106" t="s">
        <v>83</v>
      </c>
      <c r="AP2074" s="105">
        <f>_xll.qlInterestRateIndexFixingDate(Currency&amp;"ibor"&amp;Tenor,AQ2074,Trigger)</f>
        <v>53854</v>
      </c>
      <c r="AQ2074" s="105">
        <f>_xll.qlCalendarAdvance(Calendar,AQ2073,AO2074,"f",,Trigger)</f>
        <v>53856</v>
      </c>
      <c r="AR2074" s="105">
        <f>_xll.qlInterestRateIndexMaturity(Currency&amp;"ibor"&amp;Tenor,AQ2074,Trigger)</f>
        <v>53888</v>
      </c>
      <c r="AS2074" s="257">
        <f>_xll.qlIndexFixing($AC$5,AP2074,TRUE,_xll.ohTrigger(Trigger,Trigger1M))</f>
        <v>1.403266023940225E-2</v>
      </c>
      <c r="AT2074" s="257">
        <f>_xll.qlIndexFixing($AU$1,AP2074,TRUE,_xll.ohTrigger(Trigger,Trigger1M))</f>
        <v>1.3612999004092297E-2</v>
      </c>
    </row>
    <row r="2075" spans="41:46" ht="11.25" customHeight="1" x14ac:dyDescent="0.25">
      <c r="AO2075" s="106" t="s">
        <v>83</v>
      </c>
      <c r="AP2075" s="105">
        <f>_xll.qlInterestRateIndexFixingDate(Currency&amp;"ibor"&amp;Tenor,AQ2075,Trigger)</f>
        <v>53861</v>
      </c>
      <c r="AQ2075" s="105">
        <f>_xll.qlCalendarAdvance(Calendar,AQ2074,AO2075,"f",,Trigger)</f>
        <v>53863</v>
      </c>
      <c r="AR2075" s="105">
        <f>_xll.qlInterestRateIndexMaturity(Currency&amp;"ibor"&amp;Tenor,AQ2075,Trigger)</f>
        <v>53895</v>
      </c>
      <c r="AS2075" s="257">
        <f>_xll.qlIndexFixing($AC$5,AP2075,TRUE,_xll.ohTrigger(Trigger,Trigger1M))</f>
        <v>1.4034695451880796E-2</v>
      </c>
      <c r="AT2075" s="257">
        <f>_xll.qlIndexFixing($AU$1,AP2075,TRUE,_xll.ohTrigger(Trigger,Trigger1M))</f>
        <v>1.3613373757280778E-2</v>
      </c>
    </row>
    <row r="2076" spans="41:46" ht="11.25" customHeight="1" x14ac:dyDescent="0.25">
      <c r="AO2076" s="106" t="s">
        <v>83</v>
      </c>
      <c r="AP2076" s="105">
        <f>_xll.qlInterestRateIndexFixingDate(Currency&amp;"ibor"&amp;Tenor,AQ2076,Trigger)</f>
        <v>53868</v>
      </c>
      <c r="AQ2076" s="105">
        <f>_xll.qlCalendarAdvance(Calendar,AQ2075,AO2076,"f",,Trigger)</f>
        <v>53870</v>
      </c>
      <c r="AR2076" s="105">
        <f>_xll.qlInterestRateIndexMaturity(Currency&amp;"ibor"&amp;Tenor,AQ2076,Trigger)</f>
        <v>53902</v>
      </c>
      <c r="AS2076" s="257">
        <f>_xll.qlIndexFixing($AC$5,AP2076,TRUE,_xll.ohTrigger(Trigger,Trigger1M))</f>
        <v>1.4036730664724051E-2</v>
      </c>
      <c r="AT2076" s="257">
        <f>_xll.qlIndexFixing($AU$1,AP2076,TRUE,_xll.ohTrigger(Trigger,Trigger1M))</f>
        <v>1.3613727793705954E-2</v>
      </c>
    </row>
    <row r="2077" spans="41:46" ht="11.25" customHeight="1" x14ac:dyDescent="0.25">
      <c r="AO2077" s="106" t="s">
        <v>83</v>
      </c>
      <c r="AP2077" s="105">
        <f>_xll.qlInterestRateIndexFixingDate(Currency&amp;"ibor"&amp;Tenor,AQ2077,Trigger)</f>
        <v>53875</v>
      </c>
      <c r="AQ2077" s="105">
        <f>_xll.qlCalendarAdvance(Calendar,AQ2076,AO2077,"f",,Trigger)</f>
        <v>53877</v>
      </c>
      <c r="AR2077" s="105">
        <f>_xll.qlInterestRateIndexMaturity(Currency&amp;"ibor"&amp;Tenor,AQ2077,Trigger)</f>
        <v>53909</v>
      </c>
      <c r="AS2077" s="257">
        <f>_xll.qlIndexFixing($AC$5,AP2077,TRUE,_xll.ohTrigger(Trigger,Trigger1M))</f>
        <v>1.4038765877934511E-2</v>
      </c>
      <c r="AT2077" s="257">
        <f>_xll.qlIndexFixing($AU$1,AP2077,TRUE,_xll.ohTrigger(Trigger,Trigger1M))</f>
        <v>1.3614061070572059E-2</v>
      </c>
    </row>
    <row r="2078" spans="41:46" ht="11.25" customHeight="1" x14ac:dyDescent="0.25">
      <c r="AO2078" s="106" t="s">
        <v>83</v>
      </c>
      <c r="AP2078" s="105">
        <f>_xll.qlInterestRateIndexFixingDate(Currency&amp;"ibor"&amp;Tenor,AQ2078,Trigger)</f>
        <v>53882</v>
      </c>
      <c r="AQ2078" s="105">
        <f>_xll.qlCalendarAdvance(Calendar,AQ2077,AO2078,"f",,Trigger)</f>
        <v>53884</v>
      </c>
      <c r="AR2078" s="105">
        <f>_xll.qlInterestRateIndexMaturity(Currency&amp;"ibor"&amp;Tenor,AQ2078,Trigger)</f>
        <v>53916</v>
      </c>
      <c r="AS2078" s="257">
        <f>_xll.qlIndexFixing($AC$5,AP2078,TRUE,_xll.ohTrigger(Trigger,Trigger1M))</f>
        <v>1.4040801091517174E-2</v>
      </c>
      <c r="AT2078" s="257">
        <f>_xll.qlIndexFixing($AU$1,AP2078,TRUE,_xll.ohTrigger(Trigger,Trigger1M))</f>
        <v>1.3614373545093317E-2</v>
      </c>
    </row>
    <row r="2079" spans="41:46" ht="11.25" customHeight="1" x14ac:dyDescent="0.25">
      <c r="AO2079" s="106" t="s">
        <v>83</v>
      </c>
      <c r="AP2079" s="105">
        <f>_xll.qlInterestRateIndexFixingDate(Currency&amp;"ibor"&amp;Tenor,AQ2079,Trigger)</f>
        <v>53889</v>
      </c>
      <c r="AQ2079" s="105">
        <f>_xll.qlCalendarAdvance(Calendar,AQ2078,AO2079,"f",,Trigger)</f>
        <v>53891</v>
      </c>
      <c r="AR2079" s="105">
        <f>_xll.qlInterestRateIndexMaturity(Currency&amp;"ibor"&amp;Tenor,AQ2079,Trigger)</f>
        <v>53923</v>
      </c>
      <c r="AS2079" s="257">
        <f>_xll.qlIndexFixing($AC$5,AP2079,TRUE,_xll.ohTrigger(Trigger,Trigger1M))</f>
        <v>1.4042836305464546E-2</v>
      </c>
      <c r="AT2079" s="257">
        <f>_xll.qlIndexFixing($AU$1,AP2079,TRUE,_xll.ohTrigger(Trigger,Trigger1M))</f>
        <v>1.3614665174486451E-2</v>
      </c>
    </row>
    <row r="2080" spans="41:46" ht="11.25" customHeight="1" x14ac:dyDescent="0.25">
      <c r="AO2080" s="106" t="s">
        <v>83</v>
      </c>
      <c r="AP2080" s="105">
        <f>_xll.qlInterestRateIndexFixingDate(Currency&amp;"ibor"&amp;Tenor,AQ2080,Trigger)</f>
        <v>53896</v>
      </c>
      <c r="AQ2080" s="105">
        <f>_xll.qlCalendarAdvance(Calendar,AQ2079,AO2080,"f",,Trigger)</f>
        <v>53898</v>
      </c>
      <c r="AR2080" s="105">
        <f>_xll.qlInterestRateIndexMaturity(Currency&amp;"ibor"&amp;Tenor,AQ2080,Trigger)</f>
        <v>53930</v>
      </c>
      <c r="AS2080" s="257">
        <f>_xll.qlIndexFixing($AC$5,AP2080,TRUE,_xll.ohTrigger(Trigger,Trigger1M))</f>
        <v>1.4044871519779123E-2</v>
      </c>
      <c r="AT2080" s="257">
        <f>_xll.qlIndexFixing($AU$1,AP2080,TRUE,_xll.ohTrigger(Trigger,Trigger1M))</f>
        <v>1.3614935915950699E-2</v>
      </c>
    </row>
    <row r="2081" spans="41:46" ht="11.25" customHeight="1" x14ac:dyDescent="0.25">
      <c r="AO2081" s="106" t="s">
        <v>83</v>
      </c>
      <c r="AP2081" s="105">
        <f>_xll.qlInterestRateIndexFixingDate(Currency&amp;"ibor"&amp;Tenor,AQ2081,Trigger)</f>
        <v>53903</v>
      </c>
      <c r="AQ2081" s="105">
        <f>_xll.qlCalendarAdvance(Calendar,AQ2080,AO2081,"f",,Trigger)</f>
        <v>53905</v>
      </c>
      <c r="AR2081" s="105">
        <f>_xll.qlInterestRateIndexMaturity(Currency&amp;"ibor"&amp;Tenor,AQ2081,Trigger)</f>
        <v>53937</v>
      </c>
      <c r="AS2081" s="257">
        <f>_xll.qlIndexFixing($AC$5,AP2081,TRUE,_xll.ohTrigger(Trigger,Trigger1M))</f>
        <v>1.4046906734463405E-2</v>
      </c>
      <c r="AT2081" s="257">
        <f>_xll.qlIndexFixing($AU$1,AP2081,TRUE,_xll.ohTrigger(Trigger,Trigger1M))</f>
        <v>1.3615185726702783E-2</v>
      </c>
    </row>
    <row r="2082" spans="41:46" ht="11.25" customHeight="1" x14ac:dyDescent="0.25">
      <c r="AO2082" s="106" t="s">
        <v>83</v>
      </c>
      <c r="AP2082" s="105">
        <f>_xll.qlInterestRateIndexFixingDate(Currency&amp;"ibor"&amp;Tenor,AQ2082,Trigger)</f>
        <v>53910</v>
      </c>
      <c r="AQ2082" s="105">
        <f>_xll.qlCalendarAdvance(Calendar,AQ2081,AO2082,"f",,Trigger)</f>
        <v>53912</v>
      </c>
      <c r="AR2082" s="105">
        <f>_xll.qlInterestRateIndexMaturity(Currency&amp;"ibor"&amp;Tenor,AQ2082,Trigger)</f>
        <v>53944</v>
      </c>
      <c r="AS2082" s="257">
        <f>_xll.qlIndexFixing($AC$5,AP2082,TRUE,_xll.ohTrigger(Trigger,Trigger1M))</f>
        <v>1.4048941949514893E-2</v>
      </c>
      <c r="AT2082" s="257">
        <f>_xll.qlIndexFixing($AU$1,AP2082,TRUE,_xll.ohTrigger(Trigger,Trigger1M))</f>
        <v>1.3615414563951933E-2</v>
      </c>
    </row>
    <row r="2083" spans="41:46" ht="11.25" customHeight="1" x14ac:dyDescent="0.25">
      <c r="AO2083" s="106" t="s">
        <v>83</v>
      </c>
      <c r="AP2083" s="105">
        <f>_xll.qlInterestRateIndexFixingDate(Currency&amp;"ibor"&amp;Tenor,AQ2083,Trigger)</f>
        <v>53917</v>
      </c>
      <c r="AQ2083" s="105">
        <f>_xll.qlCalendarAdvance(Calendar,AQ2082,AO2083,"f",,Trigger)</f>
        <v>53919</v>
      </c>
      <c r="AR2083" s="105">
        <f>_xll.qlInterestRateIndexMaturity(Currency&amp;"ibor"&amp;Tenor,AQ2083,Trigger)</f>
        <v>53951</v>
      </c>
      <c r="AS2083" s="257">
        <f>_xll.qlIndexFixing($AC$5,AP2083,TRUE,_xll.ohTrigger(Trigger,Trigger1M))</f>
        <v>1.4050977164931089E-2</v>
      </c>
      <c r="AT2083" s="257">
        <f>_xll.qlIndexFixing($AU$1,AP2083,TRUE,_xll.ohTrigger(Trigger,Trigger1M))</f>
        <v>1.3615622384909876E-2</v>
      </c>
    </row>
    <row r="2084" spans="41:46" ht="11.25" customHeight="1" x14ac:dyDescent="0.25">
      <c r="AO2084" s="106" t="s">
        <v>83</v>
      </c>
      <c r="AP2084" s="105">
        <f>_xll.qlInterestRateIndexFixingDate(Currency&amp;"ibor"&amp;Tenor,AQ2084,Trigger)</f>
        <v>53924</v>
      </c>
      <c r="AQ2084" s="105">
        <f>_xll.qlCalendarAdvance(Calendar,AQ2083,AO2084,"f",,Trigger)</f>
        <v>53926</v>
      </c>
      <c r="AR2084" s="105">
        <f>_xll.qlInterestRateIndexMaturity(Currency&amp;"ibor"&amp;Tenor,AQ2084,Trigger)</f>
        <v>53958</v>
      </c>
      <c r="AS2084" s="257">
        <f>_xll.qlIndexFixing($AC$5,AP2084,TRUE,_xll.ohTrigger(Trigger,Trigger1M))</f>
        <v>1.4053012380719487E-2</v>
      </c>
      <c r="AT2084" s="257">
        <f>_xll.qlIndexFixing($AU$1,AP2084,TRUE,_xll.ohTrigger(Trigger,Trigger1M))</f>
        <v>1.3615809146793334E-2</v>
      </c>
    </row>
    <row r="2085" spans="41:46" ht="11.25" customHeight="1" x14ac:dyDescent="0.25">
      <c r="AO2085" s="106" t="s">
        <v>83</v>
      </c>
      <c r="AP2085" s="105">
        <f>_xll.qlInterestRateIndexFixingDate(Currency&amp;"ibor"&amp;Tenor,AQ2085,Trigger)</f>
        <v>53931</v>
      </c>
      <c r="AQ2085" s="105">
        <f>_xll.qlCalendarAdvance(Calendar,AQ2084,AO2085,"f",,Trigger)</f>
        <v>53933</v>
      </c>
      <c r="AR2085" s="105">
        <f>_xll.qlInterestRateIndexMaturity(Currency&amp;"ibor"&amp;Tenor,AQ2085,Trigger)</f>
        <v>53965</v>
      </c>
      <c r="AS2085" s="257">
        <f>_xll.qlIndexFixing($AC$5,AP2085,TRUE,_xll.ohTrigger(Trigger,Trigger1M))</f>
        <v>1.4055047596872594E-2</v>
      </c>
      <c r="AT2085" s="257">
        <f>_xll.qlIndexFixing($AU$1,AP2085,TRUE,_xll.ohTrigger(Trigger,Trigger1M))</f>
        <v>1.3615974806804043E-2</v>
      </c>
    </row>
    <row r="2086" spans="41:46" ht="11.25" customHeight="1" x14ac:dyDescent="0.25">
      <c r="AO2086" s="106" t="s">
        <v>83</v>
      </c>
      <c r="AP2086" s="105">
        <f>_xll.qlInterestRateIndexFixingDate(Currency&amp;"ibor"&amp;Tenor,AQ2086,Trigger)</f>
        <v>53938</v>
      </c>
      <c r="AQ2086" s="105">
        <f>_xll.qlCalendarAdvance(Calendar,AQ2085,AO2086,"f",,Trigger)</f>
        <v>53940</v>
      </c>
      <c r="AR2086" s="105">
        <f>_xll.qlInterestRateIndexMaturity(Currency&amp;"ibor"&amp;Tenor,AQ2086,Trigger)</f>
        <v>53972</v>
      </c>
      <c r="AS2086" s="257">
        <f>_xll.qlIndexFixing($AC$5,AP2086,TRUE,_xll.ohTrigger(Trigger,Trigger1M))</f>
        <v>1.4057082813395405E-2</v>
      </c>
      <c r="AT2086" s="257">
        <f>_xll.qlIndexFixing($AU$1,AP2086,TRUE,_xll.ohTrigger(Trigger,Trigger1M))</f>
        <v>1.3616119322156228E-2</v>
      </c>
    </row>
    <row r="2087" spans="41:46" ht="11.25" customHeight="1" x14ac:dyDescent="0.25">
      <c r="AO2087" s="106" t="s">
        <v>83</v>
      </c>
      <c r="AP2087" s="105">
        <f>_xll.qlInterestRateIndexFixingDate(Currency&amp;"ibor"&amp;Tenor,AQ2087,Trigger)</f>
        <v>53945</v>
      </c>
      <c r="AQ2087" s="105">
        <f>_xll.qlCalendarAdvance(Calendar,AQ2086,AO2087,"f",,Trigger)</f>
        <v>53947</v>
      </c>
      <c r="AR2087" s="105">
        <f>_xll.qlInterestRateIndexMaturity(Currency&amp;"ibor"&amp;Tenor,AQ2087,Trigger)</f>
        <v>53979</v>
      </c>
      <c r="AS2087" s="257">
        <f>_xll.qlIndexFixing($AC$5,AP2087,TRUE,_xll.ohTrigger(Trigger,Trigger1M))</f>
        <v>1.4059118030282924E-2</v>
      </c>
      <c r="AT2087" s="257">
        <f>_xll.qlIndexFixing($AU$1,AP2087,TRUE,_xll.ohTrigger(Trigger,Trigger1M))</f>
        <v>1.3616242650064114E-2</v>
      </c>
    </row>
    <row r="2088" spans="41:46" ht="11.25" customHeight="1" x14ac:dyDescent="0.25">
      <c r="AO2088" s="106" t="s">
        <v>83</v>
      </c>
      <c r="AP2088" s="105">
        <f>_xll.qlInterestRateIndexFixingDate(Currency&amp;"ibor"&amp;Tenor,AQ2088,Trigger)</f>
        <v>53952</v>
      </c>
      <c r="AQ2088" s="105">
        <f>_xll.qlCalendarAdvance(Calendar,AQ2087,AO2088,"f",,Trigger)</f>
        <v>53954</v>
      </c>
      <c r="AR2088" s="105">
        <f>_xll.qlInterestRateIndexMaturity(Currency&amp;"ibor"&amp;Tenor,AQ2088,Trigger)</f>
        <v>53986</v>
      </c>
      <c r="AS2088" s="257">
        <f>_xll.qlIndexFixing($AC$5,AP2088,TRUE,_xll.ohTrigger(Trigger,Trigger1M))</f>
        <v>1.4061153247540148E-2</v>
      </c>
      <c r="AT2088" s="257">
        <f>_xll.qlIndexFixing($AU$1,AP2088,TRUE,_xll.ohTrigger(Trigger,Trigger1M))</f>
        <v>1.3616344747734432E-2</v>
      </c>
    </row>
    <row r="2089" spans="41:46" ht="11.25" customHeight="1" x14ac:dyDescent="0.25">
      <c r="AO2089" s="106" t="s">
        <v>83</v>
      </c>
      <c r="AP2089" s="105">
        <f>_xll.qlInterestRateIndexFixingDate(Currency&amp;"ibor"&amp;Tenor,AQ2089,Trigger)</f>
        <v>53959</v>
      </c>
      <c r="AQ2089" s="105">
        <f>_xll.qlCalendarAdvance(Calendar,AQ2088,AO2089,"f",,Trigger)</f>
        <v>53961</v>
      </c>
      <c r="AR2089" s="105">
        <f>_xll.qlInterestRateIndexMaturity(Currency&amp;"ibor"&amp;Tenor,AQ2089,Trigger)</f>
        <v>53993</v>
      </c>
      <c r="AS2089" s="257">
        <f>_xll.qlIndexFixing($AC$5,AP2089,TRUE,_xll.ohTrigger(Trigger,Trigger1M))</f>
        <v>1.4063188465167076E-2</v>
      </c>
      <c r="AT2089" s="257">
        <f>_xll.qlIndexFixing($AU$1,AP2089,TRUE,_xll.ohTrigger(Trigger,Trigger1M))</f>
        <v>1.3616425572381408E-2</v>
      </c>
    </row>
    <row r="2090" spans="41:46" ht="11.25" customHeight="1" x14ac:dyDescent="0.25">
      <c r="AO2090" s="106" t="s">
        <v>83</v>
      </c>
      <c r="AP2090" s="105">
        <f>_xll.qlInterestRateIndexFixingDate(Currency&amp;"ibor"&amp;Tenor,AQ2090,Trigger)</f>
        <v>53966</v>
      </c>
      <c r="AQ2090" s="105">
        <f>_xll.qlCalendarAdvance(Calendar,AQ2089,AO2090,"f",,Trigger)</f>
        <v>53968</v>
      </c>
      <c r="AR2090" s="105">
        <f>_xll.qlInterestRateIndexMaturity(Currency&amp;"ibor"&amp;Tenor,AQ2090,Trigger)</f>
        <v>54000</v>
      </c>
      <c r="AS2090" s="257">
        <f>_xll.qlIndexFixing($AC$5,AP2090,TRUE,_xll.ohTrigger(Trigger,Trigger1M))</f>
        <v>1.4065223683158712E-2</v>
      </c>
      <c r="AT2090" s="257">
        <f>_xll.qlIndexFixing($AU$1,AP2090,TRUE,_xll.ohTrigger(Trigger,Trigger1M))</f>
        <v>1.3616485081224261E-2</v>
      </c>
    </row>
    <row r="2091" spans="41:46" ht="11.25" customHeight="1" x14ac:dyDescent="0.25">
      <c r="AO2091" s="106" t="s">
        <v>83</v>
      </c>
      <c r="AP2091" s="105">
        <f>_xll.qlInterestRateIndexFixingDate(Currency&amp;"ibor"&amp;Tenor,AQ2091,Trigger)</f>
        <v>53973</v>
      </c>
      <c r="AQ2091" s="105">
        <f>_xll.qlCalendarAdvance(Calendar,AQ2090,AO2091,"f",,Trigger)</f>
        <v>53975</v>
      </c>
      <c r="AR2091" s="105">
        <f>_xll.qlInterestRateIndexMaturity(Currency&amp;"ibor"&amp;Tenor,AQ2091,Trigger)</f>
        <v>54007</v>
      </c>
      <c r="AS2091" s="257">
        <f>_xll.qlIndexFixing($AC$5,AP2091,TRUE,_xll.ohTrigger(Trigger,Trigger1M))</f>
        <v>1.4067258901520052E-2</v>
      </c>
      <c r="AT2091" s="257">
        <f>_xll.qlIndexFixing($AU$1,AP2091,TRUE,_xll.ohTrigger(Trigger,Trigger1M))</f>
        <v>1.3616523231459732E-2</v>
      </c>
    </row>
    <row r="2092" spans="41:46" ht="11.25" customHeight="1" x14ac:dyDescent="0.25">
      <c r="AO2092" s="106" t="s">
        <v>83</v>
      </c>
      <c r="AP2092" s="105">
        <f>_xll.qlInterestRateIndexFixingDate(Currency&amp;"ibor"&amp;Tenor,AQ2092,Trigger)</f>
        <v>53980</v>
      </c>
      <c r="AQ2092" s="105">
        <f>_xll.qlCalendarAdvance(Calendar,AQ2091,AO2092,"f",,Trigger)</f>
        <v>53982</v>
      </c>
      <c r="AR2092" s="105">
        <f>_xll.qlInterestRateIndexMaturity(Currency&amp;"ibor"&amp;Tenor,AQ2092,Trigger)</f>
        <v>54014</v>
      </c>
      <c r="AS2092" s="257">
        <f>_xll.qlIndexFixing($AC$5,AP2092,TRUE,_xll.ohTrigger(Trigger,Trigger1M))</f>
        <v>1.4069294120251097E-2</v>
      </c>
      <c r="AT2092" s="257">
        <f>_xll.qlIndexFixing($AU$1,AP2092,TRUE,_xll.ohTrigger(Trigger,Trigger1M))</f>
        <v>1.3616539980309539E-2</v>
      </c>
    </row>
    <row r="2093" spans="41:46" ht="11.25" customHeight="1" x14ac:dyDescent="0.25">
      <c r="AO2093" s="106" t="s">
        <v>83</v>
      </c>
      <c r="AP2093" s="105">
        <f>_xll.qlInterestRateIndexFixingDate(Currency&amp;"ibor"&amp;Tenor,AQ2093,Trigger)</f>
        <v>53987</v>
      </c>
      <c r="AQ2093" s="105">
        <f>_xll.qlCalendarAdvance(Calendar,AQ2092,AO2093,"f",,Trigger)</f>
        <v>53989</v>
      </c>
      <c r="AR2093" s="105">
        <f>_xll.qlInterestRateIndexMaturity(Currency&amp;"ibor"&amp;Tenor,AQ2093,Trigger)</f>
        <v>54021</v>
      </c>
      <c r="AS2093" s="257">
        <f>_xll.qlIndexFixing($AC$5,AP2093,TRUE,_xll.ohTrigger(Trigger,Trigger1M))</f>
        <v>1.407132933934685E-2</v>
      </c>
      <c r="AT2093" s="257">
        <f>_xll.qlIndexFixing($AU$1,AP2093,TRUE,_xll.ohTrigger(Trigger,Trigger1M))</f>
        <v>1.3616535284985409E-2</v>
      </c>
    </row>
    <row r="2094" spans="41:46" ht="11.25" customHeight="1" x14ac:dyDescent="0.25">
      <c r="AO2094" s="106" t="s">
        <v>83</v>
      </c>
      <c r="AP2094" s="105">
        <f>_xll.qlInterestRateIndexFixingDate(Currency&amp;"ibor"&amp;Tenor,AQ2094,Trigger)</f>
        <v>53994</v>
      </c>
      <c r="AQ2094" s="105">
        <f>_xll.qlCalendarAdvance(Calendar,AQ2093,AO2094,"f",,Trigger)</f>
        <v>53996</v>
      </c>
      <c r="AR2094" s="105">
        <f>_xll.qlInterestRateIndexMaturity(Currency&amp;"ibor"&amp;Tenor,AQ2094,Trigger)</f>
        <v>54025</v>
      </c>
      <c r="AS2094" s="257">
        <f>_xll.qlIndexFixing($AC$5,AP2094,TRUE,_xll.ohTrigger(Trigger,Trigger1M))</f>
        <v>1.4072103619274608E-2</v>
      </c>
      <c r="AT2094" s="257">
        <f>_xll.qlIndexFixing($AU$1,AP2094,TRUE,_xll.ohTrigger(Trigger,Trigger1M))</f>
        <v>1.3615747673681818E-2</v>
      </c>
    </row>
    <row r="2095" spans="41:46" ht="11.25" customHeight="1" x14ac:dyDescent="0.25">
      <c r="AO2095" s="106" t="s">
        <v>83</v>
      </c>
      <c r="AP2095" s="105">
        <f>_xll.qlInterestRateIndexFixingDate(Currency&amp;"ibor"&amp;Tenor,AQ2095,Trigger)</f>
        <v>54001</v>
      </c>
      <c r="AQ2095" s="105">
        <f>_xll.qlCalendarAdvance(Calendar,AQ2094,AO2095,"f",,Trigger)</f>
        <v>54003</v>
      </c>
      <c r="AR2095" s="105">
        <f>_xll.qlInterestRateIndexMaturity(Currency&amp;"ibor"&amp;Tenor,AQ2095,Trigger)</f>
        <v>54035</v>
      </c>
      <c r="AS2095" s="257">
        <f>_xll.qlIndexFixing($AC$5,AP2095,TRUE,_xll.ohTrigger(Trigger,Trigger1M))</f>
        <v>1.4075399778639974E-2</v>
      </c>
      <c r="AT2095" s="257">
        <f>_xll.qlIndexFixing($AU$1,AP2095,TRUE,_xll.ohTrigger(Trigger,Trigger1M))</f>
        <v>1.3616461390659751E-2</v>
      </c>
    </row>
    <row r="2096" spans="41:46" ht="11.25" customHeight="1" x14ac:dyDescent="0.25">
      <c r="AO2096" s="106" t="s">
        <v>83</v>
      </c>
      <c r="AP2096" s="105">
        <f>_xll.qlInterestRateIndexFixingDate(Currency&amp;"ibor"&amp;Tenor,AQ2096,Trigger)</f>
        <v>54008</v>
      </c>
      <c r="AQ2096" s="105">
        <f>_xll.qlCalendarAdvance(Calendar,AQ2095,AO2096,"f",,Trigger)</f>
        <v>54010</v>
      </c>
      <c r="AR2096" s="105">
        <f>_xll.qlInterestRateIndexMaturity(Currency&amp;"ibor"&amp;Tenor,AQ2096,Trigger)</f>
        <v>54042</v>
      </c>
      <c r="AS2096" s="257">
        <f>_xll.qlIndexFixing($AC$5,AP2096,TRUE,_xll.ohTrigger(Trigger,Trigger1M))</f>
        <v>1.4077434998839844E-2</v>
      </c>
      <c r="AT2096" s="257">
        <f>_xll.qlIndexFixing($AU$1,AP2096,TRUE,_xll.ohTrigger(Trigger,Trigger1M))</f>
        <v>1.3616392106081676E-2</v>
      </c>
    </row>
    <row r="2097" spans="41:46" ht="11.25" customHeight="1" x14ac:dyDescent="0.25">
      <c r="AO2097" s="106" t="s">
        <v>83</v>
      </c>
      <c r="AP2097" s="105">
        <f>_xll.qlInterestRateIndexFixingDate(Currency&amp;"ibor"&amp;Tenor,AQ2097,Trigger)</f>
        <v>54015</v>
      </c>
      <c r="AQ2097" s="105">
        <f>_xll.qlCalendarAdvance(Calendar,AQ2096,AO2097,"f",,Trigger)</f>
        <v>54017</v>
      </c>
      <c r="AR2097" s="105">
        <f>_xll.qlInterestRateIndexMaturity(Currency&amp;"ibor"&amp;Tenor,AQ2097,Trigger)</f>
        <v>54049</v>
      </c>
      <c r="AS2097" s="257">
        <f>_xll.qlIndexFixing($AC$5,AP2097,TRUE,_xll.ohTrigger(Trigger,Trigger1M))</f>
        <v>1.407947021940692E-2</v>
      </c>
      <c r="AT2097" s="257">
        <f>_xll.qlIndexFixing($AU$1,AP2097,TRUE,_xll.ohTrigger(Trigger,Trigger1M))</f>
        <v>1.3616301206184067E-2</v>
      </c>
    </row>
    <row r="2098" spans="41:46" ht="11.25" customHeight="1" x14ac:dyDescent="0.25">
      <c r="AO2098" s="106" t="s">
        <v>83</v>
      </c>
      <c r="AP2098" s="105">
        <f>_xll.qlInterestRateIndexFixingDate(Currency&amp;"ibor"&amp;Tenor,AQ2098,Trigger)</f>
        <v>54022</v>
      </c>
      <c r="AQ2098" s="105">
        <f>_xll.qlCalendarAdvance(Calendar,AQ2097,AO2098,"f",,Trigger)</f>
        <v>54024</v>
      </c>
      <c r="AR2098" s="105">
        <f>_xll.qlInterestRateIndexMaturity(Currency&amp;"ibor"&amp;Tenor,AQ2098,Trigger)</f>
        <v>54056</v>
      </c>
      <c r="AS2098" s="257">
        <f>_xll.qlIndexFixing($AC$5,AP2098,TRUE,_xll.ohTrigger(Trigger,Trigger1M))</f>
        <v>1.4081505440341202E-2</v>
      </c>
      <c r="AT2098" s="257">
        <f>_xll.qlIndexFixing($AU$1,AP2098,TRUE,_xll.ohTrigger(Trigger,Trigger1M))</f>
        <v>1.3616188648166161E-2</v>
      </c>
    </row>
    <row r="2099" spans="41:46" ht="11.25" customHeight="1" x14ac:dyDescent="0.25">
      <c r="AO2099" s="106" t="s">
        <v>83</v>
      </c>
      <c r="AP2099" s="105">
        <f>_xll.qlInterestRateIndexFixingDate(Currency&amp;"ibor"&amp;Tenor,AQ2099,Trigger)</f>
        <v>54029</v>
      </c>
      <c r="AQ2099" s="105">
        <f>_xll.qlCalendarAdvance(Calendar,AQ2098,AO2099,"f",,Trigger)</f>
        <v>54031</v>
      </c>
      <c r="AR2099" s="105">
        <f>_xll.qlInterestRateIndexMaturity(Currency&amp;"ibor"&amp;Tenor,AQ2099,Trigger)</f>
        <v>54063</v>
      </c>
      <c r="AS2099" s="257">
        <f>_xll.qlIndexFixing($AC$5,AP2099,TRUE,_xll.ohTrigger(Trigger,Trigger1M))</f>
        <v>1.4083540661642691E-2</v>
      </c>
      <c r="AT2099" s="257">
        <f>_xll.qlIndexFixing($AU$1,AP2099,TRUE,_xll.ohTrigger(Trigger,Trigger1M))</f>
        <v>1.3616054389249677E-2</v>
      </c>
    </row>
    <row r="2100" spans="41:46" ht="11.25" customHeight="1" x14ac:dyDescent="0.25">
      <c r="AO2100" s="106" t="s">
        <v>83</v>
      </c>
      <c r="AP2100" s="105">
        <f>_xll.qlInterestRateIndexFixingDate(Currency&amp;"ibor"&amp;Tenor,AQ2100,Trigger)</f>
        <v>54036</v>
      </c>
      <c r="AQ2100" s="105">
        <f>_xll.qlCalendarAdvance(Calendar,AQ2099,AO2100,"f",,Trigger)</f>
        <v>54038</v>
      </c>
      <c r="AR2100" s="105">
        <f>_xll.qlInterestRateIndexMaturity(Currency&amp;"ibor"&amp;Tenor,AQ2100,Trigger)</f>
        <v>54070</v>
      </c>
      <c r="AS2100" s="257">
        <f>_xll.qlIndexFixing($AC$5,AP2100,TRUE,_xll.ohTrigger(Trigger,Trigger1M))</f>
        <v>1.4085575883313883E-2</v>
      </c>
      <c r="AT2100" s="257">
        <f>_xll.qlIndexFixing($AU$1,AP2100,TRUE,_xll.ohTrigger(Trigger,Trigger1M))</f>
        <v>1.3615898386648839E-2</v>
      </c>
    </row>
    <row r="2101" spans="41:46" ht="11.25" customHeight="1" x14ac:dyDescent="0.25">
      <c r="AO2101" s="106" t="s">
        <v>83</v>
      </c>
      <c r="AP2101" s="105">
        <f>_xll.qlInterestRateIndexFixingDate(Currency&amp;"ibor"&amp;Tenor,AQ2101,Trigger)</f>
        <v>54043</v>
      </c>
      <c r="AQ2101" s="105">
        <f>_xll.qlCalendarAdvance(Calendar,AQ2100,AO2101,"f",,Trigger)</f>
        <v>54045</v>
      </c>
      <c r="AR2101" s="105">
        <f>_xll.qlInterestRateIndexMaturity(Currency&amp;"ibor"&amp;Tenor,AQ2101,Trigger)</f>
        <v>54077</v>
      </c>
      <c r="AS2101" s="257">
        <f>_xll.qlIndexFixing($AC$5,AP2101,TRUE,_xll.ohTrigger(Trigger,Trigger1M))</f>
        <v>1.4087611105349784E-2</v>
      </c>
      <c r="AT2101" s="257">
        <f>_xll.qlIndexFixing($AU$1,AP2101,TRUE,_xll.ohTrigger(Trigger,Trigger1M))</f>
        <v>1.3615720597572878E-2</v>
      </c>
    </row>
    <row r="2102" spans="41:46" ht="11.25" customHeight="1" x14ac:dyDescent="0.25">
      <c r="AO2102" s="106" t="s">
        <v>83</v>
      </c>
      <c r="AP2102" s="105">
        <f>_xll.qlInterestRateIndexFixingDate(Currency&amp;"ibor"&amp;Tenor,AQ2102,Trigger)</f>
        <v>54049</v>
      </c>
      <c r="AQ2102" s="105">
        <f>_xll.qlCalendarAdvance(Calendar,AQ2101,AO2102,"f",,Trigger)</f>
        <v>54053</v>
      </c>
      <c r="AR2102" s="105">
        <f>_xll.qlInterestRateIndexMaturity(Currency&amp;"ibor"&amp;Tenor,AQ2102,Trigger)</f>
        <v>54084</v>
      </c>
      <c r="AS2102" s="257">
        <f>_xll.qlIndexFixing($AC$5,AP2102,TRUE,_xll.ohTrigger(Trigger,Trigger1M))</f>
        <v>1.4089516094110311E-2</v>
      </c>
      <c r="AT2102" s="257">
        <f>_xll.qlIndexFixing($AU$1,AP2102,TRUE,_xll.ohTrigger(Trigger,Trigger1M))</f>
        <v>1.3615249688236191E-2</v>
      </c>
    </row>
    <row r="2103" spans="41:46" ht="11.25" customHeight="1" x14ac:dyDescent="0.25">
      <c r="AO2103" s="106" t="s">
        <v>83</v>
      </c>
      <c r="AP2103" s="105">
        <f>_xll.qlInterestRateIndexFixingDate(Currency&amp;"ibor"&amp;Tenor,AQ2103,Trigger)</f>
        <v>54057</v>
      </c>
      <c r="AQ2103" s="105">
        <f>_xll.qlCalendarAdvance(Calendar,AQ2102,AO2103,"f",,Trigger)</f>
        <v>54060</v>
      </c>
      <c r="AR2103" s="105">
        <f>_xll.qlInterestRateIndexMaturity(Currency&amp;"ibor"&amp;Tenor,AQ2103,Trigger)</f>
        <v>54091</v>
      </c>
      <c r="AS2103" s="257">
        <f>_xll.qlIndexFixing($AC$5,AP2103,TRUE,_xll.ohTrigger(Trigger,Trigger1M))</f>
        <v>1.4091551237302345E-2</v>
      </c>
      <c r="AT2103" s="257">
        <f>_xll.qlIndexFixing($AU$1,AP2103,TRUE,_xll.ohTrigger(Trigger,Trigger1M))</f>
        <v>1.3615026644647431E-2</v>
      </c>
    </row>
    <row r="2104" spans="41:46" ht="11.25" customHeight="1" x14ac:dyDescent="0.25">
      <c r="AO2104" s="106" t="s">
        <v>83</v>
      </c>
      <c r="AP2104" s="105">
        <f>_xll.qlInterestRateIndexFixingDate(Currency&amp;"ibor"&amp;Tenor,AQ2104,Trigger)</f>
        <v>54065</v>
      </c>
      <c r="AQ2104" s="105">
        <f>_xll.qlCalendarAdvance(Calendar,AQ2103,AO2104,"f",,Trigger)</f>
        <v>54067</v>
      </c>
      <c r="AR2104" s="105">
        <f>_xll.qlInterestRateIndexMaturity(Currency&amp;"ibor"&amp;Tenor,AQ2104,Trigger)</f>
        <v>54098</v>
      </c>
      <c r="AS2104" s="257">
        <f>_xll.qlIndexFixing($AC$5,AP2104,TRUE,_xll.ohTrigger(Trigger,Trigger1M))</f>
        <v>1.4093586380845067E-2</v>
      </c>
      <c r="AT2104" s="257">
        <f>_xll.qlIndexFixing($AU$1,AP2104,TRUE,_xll.ohTrigger(Trigger,Trigger1M))</f>
        <v>1.3614781683996957E-2</v>
      </c>
    </row>
    <row r="2105" spans="41:46" ht="11.25" customHeight="1" x14ac:dyDescent="0.25">
      <c r="AO2105" s="106" t="s">
        <v>83</v>
      </c>
      <c r="AP2105" s="105">
        <f>_xll.qlInterestRateIndexFixingDate(Currency&amp;"ibor"&amp;Tenor,AQ2105,Trigger)</f>
        <v>54072</v>
      </c>
      <c r="AQ2105" s="105">
        <f>_xll.qlCalendarAdvance(Calendar,AQ2104,AO2105,"f",,Trigger)</f>
        <v>54074</v>
      </c>
      <c r="AR2105" s="105">
        <f>_xll.qlInterestRateIndexMaturity(Currency&amp;"ibor"&amp;Tenor,AQ2105,Trigger)</f>
        <v>54105</v>
      </c>
      <c r="AS2105" s="257">
        <f>_xll.qlIndexFixing($AC$5,AP2105,TRUE,_xll.ohTrigger(Trigger,Trigger1M))</f>
        <v>1.409562152474879E-2</v>
      </c>
      <c r="AT2105" s="257">
        <f>_xll.qlIndexFixing($AU$1,AP2105,TRUE,_xll.ohTrigger(Trigger,Trigger1M))</f>
        <v>1.361451476350093E-2</v>
      </c>
    </row>
    <row r="2106" spans="41:46" ht="11.25" customHeight="1" x14ac:dyDescent="0.25">
      <c r="AO2106" s="106" t="s">
        <v>83</v>
      </c>
      <c r="AP2106" s="105">
        <f>_xll.qlInterestRateIndexFixingDate(Currency&amp;"ibor"&amp;Tenor,AQ2106,Trigger)</f>
        <v>54079</v>
      </c>
      <c r="AQ2106" s="105">
        <f>_xll.qlCalendarAdvance(Calendar,AQ2105,AO2106,"f",,Trigger)</f>
        <v>54081</v>
      </c>
      <c r="AR2106" s="105">
        <f>_xll.qlInterestRateIndexMaturity(Currency&amp;"ibor"&amp;Tenor,AQ2106,Trigger)</f>
        <v>54112</v>
      </c>
      <c r="AS2106" s="257">
        <f>_xll.qlIndexFixing($AC$5,AP2106,TRUE,_xll.ohTrigger(Trigger,Trigger1M))</f>
        <v>1.409765666900578E-2</v>
      </c>
      <c r="AT2106" s="257">
        <f>_xll.qlIndexFixing($AU$1,AP2106,TRUE,_xll.ohTrigger(Trigger,Trigger1M))</f>
        <v>1.3614225840372926E-2</v>
      </c>
    </row>
    <row r="2107" spans="41:46" ht="11.25" customHeight="1" x14ac:dyDescent="0.25">
      <c r="AO2107" s="106" t="s">
        <v>83</v>
      </c>
      <c r="AP2107" s="105">
        <f>_xll.qlInterestRateIndexFixingDate(Currency&amp;"ibor"&amp;Tenor,AQ2107,Trigger)</f>
        <v>54086</v>
      </c>
      <c r="AQ2107" s="105">
        <f>_xll.qlCalendarAdvance(Calendar,AQ2106,AO2107,"f",,Trigger)</f>
        <v>54088</v>
      </c>
      <c r="AR2107" s="105">
        <f>_xll.qlInterestRateIndexMaturity(Currency&amp;"ibor"&amp;Tenor,AQ2107,Trigger)</f>
        <v>54116</v>
      </c>
      <c r="AS2107" s="257">
        <f>_xll.qlIndexFixing($AC$5,AP2107,TRUE,_xll.ohTrigger(Trigger,Trigger1M))</f>
        <v>1.4098427791040853E-2</v>
      </c>
      <c r="AT2107" s="257">
        <f>_xll.qlIndexFixing($AU$1,AP2107,TRUE,_xll.ohTrigger(Trigger,Trigger1M))</f>
        <v>1.3613214767209669E-2</v>
      </c>
    </row>
    <row r="2108" spans="41:46" ht="11.25" customHeight="1" x14ac:dyDescent="0.25">
      <c r="AO2108" s="106" t="s">
        <v>83</v>
      </c>
      <c r="AP2108" s="105">
        <f>_xll.qlInterestRateIndexFixingDate(Currency&amp;"ibor"&amp;Tenor,AQ2108,Trigger)</f>
        <v>54093</v>
      </c>
      <c r="AQ2108" s="105">
        <f>_xll.qlCalendarAdvance(Calendar,AQ2107,AO2108,"f",,Trigger)</f>
        <v>54095</v>
      </c>
      <c r="AR2108" s="105">
        <f>_xll.qlInterestRateIndexMaturity(Currency&amp;"ibor"&amp;Tenor,AQ2108,Trigger)</f>
        <v>54126</v>
      </c>
      <c r="AS2108" s="257">
        <f>_xll.qlIndexFixing($AC$5,AP2108,TRUE,_xll.ohTrigger(Trigger,Trigger1M))</f>
        <v>1.4101726958592447E-2</v>
      </c>
      <c r="AT2108" s="257">
        <f>_xll.qlIndexFixing($AU$1,AP2108,TRUE,_xll.ohTrigger(Trigger,Trigger1M))</f>
        <v>1.3613581815085634E-2</v>
      </c>
    </row>
    <row r="2109" spans="41:46" ht="11.25" customHeight="1" x14ac:dyDescent="0.25">
      <c r="AO2109" s="106" t="s">
        <v>83</v>
      </c>
      <c r="AP2109" s="105">
        <f>_xll.qlInterestRateIndexFixingDate(Currency&amp;"ibor"&amp;Tenor,AQ2109,Trigger)</f>
        <v>54100</v>
      </c>
      <c r="AQ2109" s="105">
        <f>_xll.qlCalendarAdvance(Calendar,AQ2108,AO2109,"f",,Trigger)</f>
        <v>54102</v>
      </c>
      <c r="AR2109" s="105">
        <f>_xll.qlInterestRateIndexMaturity(Currency&amp;"ibor"&amp;Tenor,AQ2109,Trigger)</f>
        <v>54133</v>
      </c>
      <c r="AS2109" s="257">
        <f>_xll.qlIndexFixing($AC$5,AP2109,TRUE,_xll.ohTrigger(Trigger,Trigger1M))</f>
        <v>1.4103762103922125E-2</v>
      </c>
      <c r="AT2109" s="257">
        <f>_xll.qlIndexFixing($AU$1,AP2109,TRUE,_xll.ohTrigger(Trigger,Trigger1M))</f>
        <v>1.3613226627358661E-2</v>
      </c>
    </row>
    <row r="2110" spans="41:46" ht="11.25" customHeight="1" x14ac:dyDescent="0.25">
      <c r="AO2110" s="106" t="s">
        <v>83</v>
      </c>
      <c r="AP2110" s="105">
        <f>_xll.qlInterestRateIndexFixingDate(Currency&amp;"ibor"&amp;Tenor,AQ2110,Trigger)</f>
        <v>54107</v>
      </c>
      <c r="AQ2110" s="105">
        <f>_xll.qlCalendarAdvance(Calendar,AQ2109,AO2110,"f",,Trigger)</f>
        <v>54109</v>
      </c>
      <c r="AR2110" s="105">
        <f>_xll.qlInterestRateIndexMaturity(Currency&amp;"ibor"&amp;Tenor,AQ2110,Trigger)</f>
        <v>54140</v>
      </c>
      <c r="AS2110" s="257">
        <f>_xll.qlIndexFixing($AC$5,AP2110,TRUE,_xll.ohTrigger(Trigger,Trigger1M))</f>
        <v>1.4105797249605071E-2</v>
      </c>
      <c r="AT2110" s="257">
        <f>_xll.qlIndexFixing($AU$1,AP2110,TRUE,_xll.ohTrigger(Trigger,Trigger1M))</f>
        <v>1.3612849265861772E-2</v>
      </c>
    </row>
    <row r="2111" spans="41:46" ht="11.25" customHeight="1" x14ac:dyDescent="0.25">
      <c r="AO2111" s="106" t="s">
        <v>83</v>
      </c>
      <c r="AP2111" s="105">
        <f>_xll.qlInterestRateIndexFixingDate(Currency&amp;"ibor"&amp;Tenor,AQ2111,Trigger)</f>
        <v>54114</v>
      </c>
      <c r="AQ2111" s="105">
        <f>_xll.qlCalendarAdvance(Calendar,AQ2110,AO2111,"f",,Trigger)</f>
        <v>54116</v>
      </c>
      <c r="AR2111" s="105">
        <f>_xll.qlInterestRateIndexMaturity(Currency&amp;"ibor"&amp;Tenor,AQ2111,Trigger)</f>
        <v>54148</v>
      </c>
      <c r="AS2111" s="257">
        <f>_xll.qlIndexFixing($AC$5,AP2111,TRUE,_xll.ohTrigger(Trigger,Trigger1M))</f>
        <v>1.4108254092516925E-2</v>
      </c>
      <c r="AT2111" s="257">
        <f>_xll.qlIndexFixing($AU$1,AP2111,TRUE,_xll.ohTrigger(Trigger,Trigger1M))</f>
        <v>1.3612676363652931E-2</v>
      </c>
    </row>
    <row r="2112" spans="41:46" ht="11.25" customHeight="1" x14ac:dyDescent="0.25">
      <c r="AO2112" s="106" t="s">
        <v>83</v>
      </c>
      <c r="AP2112" s="105">
        <f>_xll.qlInterestRateIndexFixingDate(Currency&amp;"ibor"&amp;Tenor,AQ2112,Trigger)</f>
        <v>54121</v>
      </c>
      <c r="AQ2112" s="105">
        <f>_xll.qlCalendarAdvance(Calendar,AQ2111,AO2112,"f",,Trigger)</f>
        <v>54123</v>
      </c>
      <c r="AR2112" s="105">
        <f>_xll.qlInterestRateIndexMaturity(Currency&amp;"ibor"&amp;Tenor,AQ2112,Trigger)</f>
        <v>54155</v>
      </c>
      <c r="AS2112" s="257">
        <f>_xll.qlIndexFixing($AC$5,AP2112,TRUE,_xll.ohTrigger(Trigger,Trigger1M))</f>
        <v>1.4110289318652047E-2</v>
      </c>
      <c r="AT2112" s="257">
        <f>_xll.qlIndexFixing($AU$1,AP2112,TRUE,_xll.ohTrigger(Trigger,Trigger1M))</f>
        <v>1.3612252916383183E-2</v>
      </c>
    </row>
    <row r="2113" spans="41:46" ht="11.25" customHeight="1" x14ac:dyDescent="0.25">
      <c r="AO2113" s="106" t="s">
        <v>83</v>
      </c>
      <c r="AP2113" s="105">
        <f>_xll.qlInterestRateIndexFixingDate(Currency&amp;"ibor"&amp;Tenor,AQ2113,Trigger)</f>
        <v>54128</v>
      </c>
      <c r="AQ2113" s="105">
        <f>_xll.qlCalendarAdvance(Calendar,AQ2112,AO2113,"f",,Trigger)</f>
        <v>54130</v>
      </c>
      <c r="AR2113" s="105">
        <f>_xll.qlInterestRateIndexMaturity(Currency&amp;"ibor"&amp;Tenor,AQ2113,Trigger)</f>
        <v>54161</v>
      </c>
      <c r="AS2113" s="257">
        <f>_xll.qlIndexFixing($AC$5,AP2113,TRUE,_xll.ohTrigger(Trigger,Trigger1M))</f>
        <v>1.4111902688794128E-2</v>
      </c>
      <c r="AT2113" s="257">
        <f>_xll.qlIndexFixing($AU$1,AP2113,TRUE,_xll.ohTrigger(Trigger,Trigger1M))</f>
        <v>1.3611583710923508E-2</v>
      </c>
    </row>
    <row r="2114" spans="41:46" ht="11.25" customHeight="1" x14ac:dyDescent="0.25">
      <c r="AO2114" s="106" t="s">
        <v>83</v>
      </c>
      <c r="AP2114" s="105">
        <f>_xll.qlInterestRateIndexFixingDate(Currency&amp;"ibor"&amp;Tenor,AQ2114,Trigger)</f>
        <v>54135</v>
      </c>
      <c r="AQ2114" s="105">
        <f>_xll.qlCalendarAdvance(Calendar,AQ2113,AO2114,"f",,Trigger)</f>
        <v>54137</v>
      </c>
      <c r="AR2114" s="105">
        <f>_xll.qlInterestRateIndexMaturity(Currency&amp;"ibor"&amp;Tenor,AQ2114,Trigger)</f>
        <v>54168</v>
      </c>
      <c r="AS2114" s="257">
        <f>_xll.qlIndexFixing($AC$5,AP2114,TRUE,_xll.ohTrigger(Trigger,Trigger1M))</f>
        <v>1.4113937835903029E-2</v>
      </c>
      <c r="AT2114" s="257">
        <f>_xll.qlIndexFixing($AU$1,AP2114,TRUE,_xll.ohTrigger(Trigger,Trigger1M))</f>
        <v>1.361111722651112E-2</v>
      </c>
    </row>
    <row r="2115" spans="41:46" ht="11.25" customHeight="1" x14ac:dyDescent="0.25">
      <c r="AO2115" s="106" t="s">
        <v>83</v>
      </c>
      <c r="AP2115" s="105">
        <f>_xll.qlInterestRateIndexFixingDate(Currency&amp;"ibor"&amp;Tenor,AQ2115,Trigger)</f>
        <v>54142</v>
      </c>
      <c r="AQ2115" s="105">
        <f>_xll.qlCalendarAdvance(Calendar,AQ2114,AO2115,"f",,Trigger)</f>
        <v>54144</v>
      </c>
      <c r="AR2115" s="105">
        <f>_xll.qlInterestRateIndexMaturity(Currency&amp;"ibor"&amp;Tenor,AQ2115,Trigger)</f>
        <v>54175</v>
      </c>
      <c r="AS2115" s="257">
        <f>_xll.qlIndexFixing($AC$5,AP2115,TRUE,_xll.ohTrigger(Trigger,Trigger1M))</f>
        <v>1.4115972983367774E-2</v>
      </c>
      <c r="AT2115" s="257">
        <f>_xll.qlIndexFixing($AU$1,AP2115,TRUE,_xll.ohTrigger(Trigger,Trigger1M))</f>
        <v>1.3610628354414766E-2</v>
      </c>
    </row>
    <row r="2116" spans="41:46" ht="11.25" customHeight="1" x14ac:dyDescent="0.25">
      <c r="AO2116" s="106" t="s">
        <v>83</v>
      </c>
      <c r="AP2116" s="105">
        <f>_xll.qlInterestRateIndexFixingDate(Currency&amp;"ibor"&amp;Tenor,AQ2116,Trigger)</f>
        <v>54149</v>
      </c>
      <c r="AQ2116" s="105">
        <f>_xll.qlCalendarAdvance(Calendar,AQ2115,AO2116,"f",,Trigger)</f>
        <v>54155</v>
      </c>
      <c r="AR2116" s="105">
        <f>_xll.qlInterestRateIndexMaturity(Currency&amp;"ibor"&amp;Tenor,AQ2116,Trigger)</f>
        <v>54185</v>
      </c>
      <c r="AS2116" s="257">
        <f>_xll.qlIndexFixing($AC$5,AP2116,TRUE,_xll.ohTrigger(Trigger,Trigger1M))</f>
        <v>1.4118748950311399E-2</v>
      </c>
      <c r="AT2116" s="257">
        <f>_xll.qlIndexFixing($AU$1,AP2116,TRUE,_xll.ohTrigger(Trigger,Trigger1M))</f>
        <v>1.3609596984973216E-2</v>
      </c>
    </row>
    <row r="2117" spans="41:46" ht="11.25" customHeight="1" x14ac:dyDescent="0.25">
      <c r="AO2117" s="106" t="s">
        <v>83</v>
      </c>
      <c r="AP2117" s="105">
        <f>_xll.qlInterestRateIndexFixingDate(Currency&amp;"ibor"&amp;Tenor,AQ2117,Trigger)</f>
        <v>54158</v>
      </c>
      <c r="AQ2117" s="105">
        <f>_xll.qlCalendarAdvance(Calendar,AQ2116,AO2117,"f",,Trigger)</f>
        <v>54162</v>
      </c>
      <c r="AR2117" s="105">
        <f>_xll.qlInterestRateIndexMaturity(Currency&amp;"ibor"&amp;Tenor,AQ2117,Trigger)</f>
        <v>54192</v>
      </c>
      <c r="AS2117" s="257">
        <f>_xll.qlIndexFixing($AC$5,AP2117,TRUE,_xll.ohTrigger(Trigger,Trigger1M))</f>
        <v>1.4120784018891719E-2</v>
      </c>
      <c r="AT2117" s="257">
        <f>_xll.qlIndexFixing($AU$1,AP2117,TRUE,_xll.ohTrigger(Trigger,Trigger1M))</f>
        <v>1.360905197929263E-2</v>
      </c>
    </row>
    <row r="2118" spans="41:46" ht="11.25" customHeight="1" x14ac:dyDescent="0.25">
      <c r="AO2118" s="106" t="s">
        <v>83</v>
      </c>
      <c r="AP2118" s="105">
        <f>_xll.qlInterestRateIndexFixingDate(Currency&amp;"ibor"&amp;Tenor,AQ2118,Trigger)</f>
        <v>54165</v>
      </c>
      <c r="AQ2118" s="105">
        <f>_xll.qlCalendarAdvance(Calendar,AQ2117,AO2118,"f",,Trigger)</f>
        <v>54169</v>
      </c>
      <c r="AR2118" s="105">
        <f>_xll.qlInterestRateIndexMaturity(Currency&amp;"ibor"&amp;Tenor,AQ2118,Trigger)</f>
        <v>54199</v>
      </c>
      <c r="AS2118" s="257">
        <f>_xll.qlIndexFixing($AC$5,AP2118,TRUE,_xll.ohTrigger(Trigger,Trigger1M))</f>
        <v>1.4122819087821092E-2</v>
      </c>
      <c r="AT2118" s="257">
        <f>_xll.qlIndexFixing($AU$1,AP2118,TRUE,_xll.ohTrigger(Trigger,Trigger1M))</f>
        <v>1.3608484437031443E-2</v>
      </c>
    </row>
    <row r="2119" spans="41:46" ht="11.25" customHeight="1" x14ac:dyDescent="0.25">
      <c r="AO2119" s="106" t="s">
        <v>83</v>
      </c>
      <c r="AP2119" s="105">
        <f>_xll.qlInterestRateIndexFixingDate(Currency&amp;"ibor"&amp;Tenor,AQ2119,Trigger)</f>
        <v>54172</v>
      </c>
      <c r="AQ2119" s="105">
        <f>_xll.qlCalendarAdvance(Calendar,AQ2118,AO2119,"f",,Trigger)</f>
        <v>54176</v>
      </c>
      <c r="AR2119" s="105">
        <f>_xll.qlInterestRateIndexMaturity(Currency&amp;"ibor"&amp;Tenor,AQ2119,Trigger)</f>
        <v>54206</v>
      </c>
      <c r="AS2119" s="257">
        <f>_xll.qlIndexFixing($AC$5,AP2119,TRUE,_xll.ohTrigger(Trigger,Trigger1M))</f>
        <v>1.4124854157091526E-2</v>
      </c>
      <c r="AT2119" s="257">
        <f>_xll.qlIndexFixing($AU$1,AP2119,TRUE,_xll.ohTrigger(Trigger,Trigger1M))</f>
        <v>1.3607894315418534E-2</v>
      </c>
    </row>
    <row r="2120" spans="41:46" ht="11.25" customHeight="1" x14ac:dyDescent="0.25">
      <c r="AO2120" s="106" t="s">
        <v>83</v>
      </c>
      <c r="AP2120" s="105">
        <f>_xll.qlInterestRateIndexFixingDate(Currency&amp;"ibor"&amp;Tenor,AQ2120,Trigger)</f>
        <v>54178</v>
      </c>
      <c r="AQ2120" s="105">
        <f>_xll.qlCalendarAdvance(Calendar,AQ2119,AO2120,"f",,Trigger)</f>
        <v>54183</v>
      </c>
      <c r="AR2120" s="105">
        <f>_xll.qlInterestRateIndexMaturity(Currency&amp;"ibor"&amp;Tenor,AQ2120,Trigger)</f>
        <v>54214</v>
      </c>
      <c r="AS2120" s="257">
        <f>_xll.qlIndexFixing($AC$5,AP2120,TRUE,_xll.ohTrigger(Trigger,Trigger1M))</f>
        <v>1.4112815852001115E-2</v>
      </c>
      <c r="AT2120" s="257">
        <f>_xll.qlIndexFixing($AU$1,AP2120,TRUE,_xll.ohTrigger(Trigger,Trigger1M))</f>
        <v>1.3607492830071373E-2</v>
      </c>
    </row>
    <row r="2121" spans="41:46" ht="11.25" customHeight="1" x14ac:dyDescent="0.25">
      <c r="AO2121" s="106" t="s">
        <v>83</v>
      </c>
      <c r="AP2121" s="105">
        <f>_xll.qlInterestRateIndexFixingDate(Currency&amp;"ibor"&amp;Tenor,AQ2121,Trigger)</f>
        <v>54186</v>
      </c>
      <c r="AQ2121" s="105">
        <f>_xll.qlCalendarAdvance(Calendar,AQ2120,AO2121,"f",,Trigger)</f>
        <v>54190</v>
      </c>
      <c r="AR2121" s="105">
        <f>_xll.qlInterestRateIndexMaturity(Currency&amp;"ibor"&amp;Tenor,AQ2121,Trigger)</f>
        <v>54221</v>
      </c>
      <c r="AS2121" s="257">
        <f>_xll.qlIndexFixing($AC$5,AP2121,TRUE,_xll.ohTrigger(Trigger,Trigger1M))</f>
        <v>1.4080999447854986E-2</v>
      </c>
      <c r="AT2121" s="257">
        <f>_xll.qlIndexFixing($AU$1,AP2121,TRUE,_xll.ohTrigger(Trigger,Trigger1M))</f>
        <v>1.3606855774550779E-2</v>
      </c>
    </row>
    <row r="2122" spans="41:46" ht="11.25" customHeight="1" x14ac:dyDescent="0.25">
      <c r="AO2122" s="106" t="s">
        <v>83</v>
      </c>
      <c r="AP2122" s="105">
        <f>_xll.qlInterestRateIndexFixingDate(Currency&amp;"ibor"&amp;Tenor,AQ2122,Trigger)</f>
        <v>54193</v>
      </c>
      <c r="AQ2122" s="105">
        <f>_xll.qlCalendarAdvance(Calendar,AQ2121,AO2122,"f",,Trigger)</f>
        <v>54197</v>
      </c>
      <c r="AR2122" s="105">
        <f>_xll.qlInterestRateIndexMaturity(Currency&amp;"ibor"&amp;Tenor,AQ2122,Trigger)</f>
        <v>54228</v>
      </c>
      <c r="AS2122" s="257">
        <f>_xll.qlIndexFixing($AC$5,AP2122,TRUE,_xll.ohTrigger(Trigger,Trigger1M))</f>
        <v>1.4049143869762189E-2</v>
      </c>
      <c r="AT2122" s="257">
        <f>_xll.qlIndexFixing($AU$1,AP2122,TRUE,_xll.ohTrigger(Trigger,Trigger1M))</f>
        <v>1.360619600741437E-2</v>
      </c>
    </row>
    <row r="2123" spans="41:46" ht="11.25" customHeight="1" x14ac:dyDescent="0.25">
      <c r="AO2123" s="106" t="s">
        <v>83</v>
      </c>
      <c r="AP2123" s="105">
        <f>_xll.qlInterestRateIndexFixingDate(Currency&amp;"ibor"&amp;Tenor,AQ2123,Trigger)</f>
        <v>54200</v>
      </c>
      <c r="AQ2123" s="105">
        <f>_xll.qlCalendarAdvance(Calendar,AQ2122,AO2123,"f",,Trigger)</f>
        <v>54204</v>
      </c>
      <c r="AR2123" s="105">
        <f>_xll.qlInterestRateIndexMaturity(Currency&amp;"ibor"&amp;Tenor,AQ2123,Trigger)</f>
        <v>54235</v>
      </c>
      <c r="AS2123" s="257">
        <f>_xll.qlIndexFixing($AC$5,AP2123,TRUE,_xll.ohTrigger(Trigger,Trigger1M))</f>
        <v>1.4017249118032156E-2</v>
      </c>
      <c r="AT2123" s="257">
        <f>_xll.qlIndexFixing($AU$1,AP2123,TRUE,_xll.ohTrigger(Trigger,Trigger1M))</f>
        <v>1.3605513485878308E-2</v>
      </c>
    </row>
    <row r="2124" spans="41:46" ht="11.25" customHeight="1" x14ac:dyDescent="0.25">
      <c r="AO2124" s="106" t="s">
        <v>83</v>
      </c>
      <c r="AP2124" s="105">
        <f>_xll.qlInterestRateIndexFixingDate(Currency&amp;"ibor"&amp;Tenor,AQ2124,Trigger)</f>
        <v>54207</v>
      </c>
      <c r="AQ2124" s="105">
        <f>_xll.qlCalendarAdvance(Calendar,AQ2123,AO2124,"f",,Trigger)</f>
        <v>54211</v>
      </c>
      <c r="AR2124" s="105">
        <f>_xll.qlInterestRateIndexMaturity(Currency&amp;"ibor"&amp;Tenor,AQ2124,Trigger)</f>
        <v>54241</v>
      </c>
      <c r="AS2124" s="257">
        <f>_xll.qlIndexFixing($AC$5,AP2124,TRUE,_xll.ohTrigger(Trigger,Trigger1M))</f>
        <v>1.3984910712387055E-2</v>
      </c>
      <c r="AT2124" s="257">
        <f>_xll.qlIndexFixing($AU$1,AP2124,TRUE,_xll.ohTrigger(Trigger,Trigger1M))</f>
        <v>1.3604603519612013E-2</v>
      </c>
    </row>
    <row r="2125" spans="41:46" ht="11.25" customHeight="1" x14ac:dyDescent="0.25">
      <c r="AO2125" s="106" t="s">
        <v>83</v>
      </c>
      <c r="AP2125" s="105">
        <f>_xll.qlInterestRateIndexFixingDate(Currency&amp;"ibor"&amp;Tenor,AQ2125,Trigger)</f>
        <v>54214</v>
      </c>
      <c r="AQ2125" s="105">
        <f>_xll.qlCalendarAdvance(Calendar,AQ2124,AO2125,"f",,Trigger)</f>
        <v>54218</v>
      </c>
      <c r="AR2125" s="105">
        <f>_xll.qlInterestRateIndexMaturity(Currency&amp;"ibor"&amp;Tenor,AQ2125,Trigger)</f>
        <v>54248</v>
      </c>
      <c r="AS2125" s="257">
        <f>_xll.qlIndexFixing($AC$5,AP2125,TRUE,_xll.ohTrigger(Trigger,Trigger1M))</f>
        <v>1.3986771895762473E-2</v>
      </c>
      <c r="AT2125" s="257">
        <f>_xll.qlIndexFixing($AU$1,AP2125,TRUE,_xll.ohTrigger(Trigger,Trigger1M))</f>
        <v>1.3603877023439459E-2</v>
      </c>
    </row>
    <row r="2126" spans="41:46" ht="11.25" customHeight="1" x14ac:dyDescent="0.25">
      <c r="AO2126" s="106" t="s">
        <v>83</v>
      </c>
      <c r="AP2126" s="105">
        <f>_xll.qlInterestRateIndexFixingDate(Currency&amp;"ibor"&amp;Tenor,AQ2126,Trigger)</f>
        <v>54221</v>
      </c>
      <c r="AQ2126" s="105">
        <f>_xll.qlCalendarAdvance(Calendar,AQ2125,AO2126,"f",,Trigger)</f>
        <v>54225</v>
      </c>
      <c r="AR2126" s="105">
        <f>_xll.qlInterestRateIndexMaturity(Currency&amp;"ibor"&amp;Tenor,AQ2126,Trigger)</f>
        <v>54255</v>
      </c>
      <c r="AS2126" s="257">
        <f>_xll.qlIndexFixing($AC$5,AP2126,TRUE,_xll.ohTrigger(Trigger,Trigger1M))</f>
        <v>1.3988633079422996E-2</v>
      </c>
      <c r="AT2126" s="257">
        <f>_xll.qlIndexFixing($AU$1,AP2126,TRUE,_xll.ohTrigger(Trigger,Trigger1M))</f>
        <v>1.3603127648445401E-2</v>
      </c>
    </row>
    <row r="2127" spans="41:46" ht="11.25" customHeight="1" x14ac:dyDescent="0.25">
      <c r="AO2127" s="106" t="s">
        <v>83</v>
      </c>
      <c r="AP2127" s="105">
        <f>_xll.qlInterestRateIndexFixingDate(Currency&amp;"ibor"&amp;Tenor,AQ2127,Trigger)</f>
        <v>54228</v>
      </c>
      <c r="AQ2127" s="105">
        <f>_xll.qlCalendarAdvance(Calendar,AQ2126,AO2127,"f",,Trigger)</f>
        <v>54232</v>
      </c>
      <c r="AR2127" s="105">
        <f>_xll.qlInterestRateIndexMaturity(Currency&amp;"ibor"&amp;Tenor,AQ2127,Trigger)</f>
        <v>54262</v>
      </c>
      <c r="AS2127" s="257">
        <f>_xll.qlIndexFixing($AC$5,AP2127,TRUE,_xll.ohTrigger(Trigger,Trigger1M))</f>
        <v>1.3990494263373954E-2</v>
      </c>
      <c r="AT2127" s="257">
        <f>_xll.qlIndexFixing($AU$1,AP2127,TRUE,_xll.ohTrigger(Trigger,Trigger1M))</f>
        <v>1.3602355351845397E-2</v>
      </c>
    </row>
    <row r="2128" spans="41:46" ht="11.25" customHeight="1" x14ac:dyDescent="0.25">
      <c r="AO2128" s="106" t="s">
        <v>83</v>
      </c>
      <c r="AP2128" s="105">
        <f>_xll.qlInterestRateIndexFixingDate(Currency&amp;"ibor"&amp;Tenor,AQ2128,Trigger)</f>
        <v>54235</v>
      </c>
      <c r="AQ2128" s="105">
        <f>_xll.qlCalendarAdvance(Calendar,AQ2127,AO2128,"f",,Trigger)</f>
        <v>54239</v>
      </c>
      <c r="AR2128" s="105">
        <f>_xll.qlInterestRateIndexMaturity(Currency&amp;"ibor"&amp;Tenor,AQ2128,Trigger)</f>
        <v>54270</v>
      </c>
      <c r="AS2128" s="257">
        <f>_xll.qlIndexFixing($AC$5,AP2128,TRUE,_xll.ohTrigger(Trigger,Trigger1M))</f>
        <v>1.3992760217424157E-2</v>
      </c>
      <c r="AT2128" s="257">
        <f>_xll.qlIndexFixing($AU$1,AP2128,TRUE,_xll.ohTrigger(Trigger,Trigger1M))</f>
        <v>1.3601758064884775E-2</v>
      </c>
    </row>
    <row r="2129" spans="41:46" ht="11.25" customHeight="1" x14ac:dyDescent="0.25">
      <c r="AO2129" s="106" t="s">
        <v>83</v>
      </c>
      <c r="AP2129" s="105">
        <f>_xll.qlInterestRateIndexFixingDate(Currency&amp;"ibor"&amp;Tenor,AQ2129,Trigger)</f>
        <v>54242</v>
      </c>
      <c r="AQ2129" s="105">
        <f>_xll.qlCalendarAdvance(Calendar,AQ2128,AO2129,"f",,Trigger)</f>
        <v>54246</v>
      </c>
      <c r="AR2129" s="105">
        <f>_xll.qlInterestRateIndexMaturity(Currency&amp;"ibor"&amp;Tenor,AQ2129,Trigger)</f>
        <v>54277</v>
      </c>
      <c r="AS2129" s="257">
        <f>_xll.qlIndexFixing($AC$5,AP2129,TRUE,_xll.ohTrigger(Trigger,Trigger1M))</f>
        <v>1.3994621474276025E-2</v>
      </c>
      <c r="AT2129" s="257">
        <f>_xll.qlIndexFixing($AU$1,AP2129,TRUE,_xll.ohTrigger(Trigger,Trigger1M))</f>
        <v>1.3600938118549431E-2</v>
      </c>
    </row>
    <row r="2130" spans="41:46" ht="11.25" customHeight="1" x14ac:dyDescent="0.25">
      <c r="AO2130" s="106" t="s">
        <v>83</v>
      </c>
      <c r="AP2130" s="105">
        <f>_xll.qlInterestRateIndexFixingDate(Currency&amp;"ibor"&amp;Tenor,AQ2130,Trigger)</f>
        <v>54249</v>
      </c>
      <c r="AQ2130" s="105">
        <f>_xll.qlCalendarAdvance(Calendar,AQ2129,AO2130,"f",,Trigger)</f>
        <v>54253</v>
      </c>
      <c r="AR2130" s="105">
        <f>_xll.qlInterestRateIndexMaturity(Currency&amp;"ibor"&amp;Tenor,AQ2130,Trigger)</f>
        <v>54284</v>
      </c>
      <c r="AS2130" s="257">
        <f>_xll.qlIndexFixing($AC$5,AP2130,TRUE,_xll.ohTrigger(Trigger,Trigger1M))</f>
        <v>1.3996482731424431E-2</v>
      </c>
      <c r="AT2130" s="257">
        <f>_xll.qlIndexFixing($AU$1,AP2130,TRUE,_xll.ohTrigger(Trigger,Trigger1M))</f>
        <v>1.3600095118345593E-2</v>
      </c>
    </row>
    <row r="2131" spans="41:46" ht="11.25" customHeight="1" x14ac:dyDescent="0.25">
      <c r="AO2131" s="106" t="s">
        <v>83</v>
      </c>
      <c r="AP2131" s="105">
        <f>_xll.qlInterestRateIndexFixingDate(Currency&amp;"ibor"&amp;Tenor,AQ2131,Trigger)</f>
        <v>54256</v>
      </c>
      <c r="AQ2131" s="105">
        <f>_xll.qlCalendarAdvance(Calendar,AQ2130,AO2131,"f",,Trigger)</f>
        <v>54260</v>
      </c>
      <c r="AR2131" s="105">
        <f>_xll.qlInterestRateIndexMaturity(Currency&amp;"ibor"&amp;Tenor,AQ2131,Trigger)</f>
        <v>54291</v>
      </c>
      <c r="AS2131" s="257">
        <f>_xll.qlIndexFixing($AC$5,AP2131,TRUE,_xll.ohTrigger(Trigger,Trigger1M))</f>
        <v>1.3998343988871951E-2</v>
      </c>
      <c r="AT2131" s="257">
        <f>_xll.qlIndexFixing($AU$1,AP2131,TRUE,_xll.ohTrigger(Trigger,Trigger1M))</f>
        <v>1.3599229021494581E-2</v>
      </c>
    </row>
    <row r="2132" spans="41:46" ht="11.25" customHeight="1" x14ac:dyDescent="0.25">
      <c r="AO2132" s="106" t="s">
        <v>83</v>
      </c>
      <c r="AP2132" s="105">
        <f>_xll.qlInterestRateIndexFixingDate(Currency&amp;"ibor"&amp;Tenor,AQ2132,Trigger)</f>
        <v>54263</v>
      </c>
      <c r="AQ2132" s="105">
        <f>_xll.qlCalendarAdvance(Calendar,AQ2131,AO2132,"f",,Trigger)</f>
        <v>54267</v>
      </c>
      <c r="AR2132" s="105">
        <f>_xll.qlInterestRateIndexMaturity(Currency&amp;"ibor"&amp;Tenor,AQ2132,Trigger)</f>
        <v>54298</v>
      </c>
      <c r="AS2132" s="257">
        <f>_xll.qlIndexFixing($AC$5,AP2132,TRUE,_xll.ohTrigger(Trigger,Trigger1M))</f>
        <v>1.4000205246618588E-2</v>
      </c>
      <c r="AT2132" s="257">
        <f>_xll.qlIndexFixing($AU$1,AP2132,TRUE,_xll.ohTrigger(Trigger,Trigger1M))</f>
        <v>1.3598339785207397E-2</v>
      </c>
    </row>
    <row r="2133" spans="41:46" ht="11.25" customHeight="1" x14ac:dyDescent="0.25">
      <c r="AO2133" s="106" t="s">
        <v>83</v>
      </c>
      <c r="AP2133" s="105">
        <f>_xll.qlInterestRateIndexFixingDate(Currency&amp;"ibor"&amp;Tenor,AQ2133,Trigger)</f>
        <v>54270</v>
      </c>
      <c r="AQ2133" s="105">
        <f>_xll.qlCalendarAdvance(Calendar,AQ2132,AO2133,"f",,Trigger)</f>
        <v>54274</v>
      </c>
      <c r="AR2133" s="105">
        <f>_xll.qlInterestRateIndexMaturity(Currency&amp;"ibor"&amp;Tenor,AQ2133,Trigger)</f>
        <v>54305</v>
      </c>
      <c r="AS2133" s="257">
        <f>_xll.qlIndexFixing($AC$5,AP2133,TRUE,_xll.ohTrigger(Trigger,Trigger1M))</f>
        <v>1.400206650466434E-2</v>
      </c>
      <c r="AT2133" s="257">
        <f>_xll.qlIndexFixing($AU$1,AP2133,TRUE,_xll.ohTrigger(Trigger,Trigger1M))</f>
        <v>1.359742736671051E-2</v>
      </c>
    </row>
    <row r="2134" spans="41:46" ht="11.25" customHeight="1" x14ac:dyDescent="0.25">
      <c r="AO2134" s="106" t="s">
        <v>83</v>
      </c>
      <c r="AP2134" s="105">
        <f>_xll.qlInterestRateIndexFixingDate(Currency&amp;"ibor"&amp;Tenor,AQ2134,Trigger)</f>
        <v>54277</v>
      </c>
      <c r="AQ2134" s="105">
        <f>_xll.qlCalendarAdvance(Calendar,AQ2133,AO2134,"f",,Trigger)</f>
        <v>54281</v>
      </c>
      <c r="AR2134" s="105">
        <f>_xll.qlInterestRateIndexMaturity(Currency&amp;"ibor"&amp;Tenor,AQ2134,Trigger)</f>
        <v>54312</v>
      </c>
      <c r="AS2134" s="257">
        <f>_xll.qlIndexFixing($AC$5,AP2134,TRUE,_xll.ohTrigger(Trigger,Trigger1M))</f>
        <v>1.4003927763006629E-2</v>
      </c>
      <c r="AT2134" s="257">
        <f>_xll.qlIndexFixing($AU$1,AP2134,TRUE,_xll.ohTrigger(Trigger,Trigger1M))</f>
        <v>1.3596491723222663E-2</v>
      </c>
    </row>
    <row r="2135" spans="41:46" ht="11.25" customHeight="1" x14ac:dyDescent="0.25">
      <c r="AO2135" s="106" t="s">
        <v>83</v>
      </c>
      <c r="AP2135" s="105">
        <f>_xll.qlInterestRateIndexFixingDate(Currency&amp;"ibor"&amp;Tenor,AQ2135,Trigger)</f>
        <v>54284</v>
      </c>
      <c r="AQ2135" s="105">
        <f>_xll.qlCalendarAdvance(Calendar,AQ2134,AO2135,"f",,Trigger)</f>
        <v>54288</v>
      </c>
      <c r="AR2135" s="105">
        <f>_xll.qlInterestRateIndexMaturity(Currency&amp;"ibor"&amp;Tenor,AQ2135,Trigger)</f>
        <v>54319</v>
      </c>
      <c r="AS2135" s="257">
        <f>_xll.qlIndexFixing($AC$5,AP2135,TRUE,_xll.ohTrigger(Trigger,Trigger1M))</f>
        <v>1.4005789021645456E-2</v>
      </c>
      <c r="AT2135" s="257">
        <f>_xll.qlIndexFixing($AU$1,AP2135,TRUE,_xll.ohTrigger(Trigger,Trigger1M))</f>
        <v>1.359553281196001E-2</v>
      </c>
    </row>
    <row r="2136" spans="41:46" ht="11.25" customHeight="1" x14ac:dyDescent="0.25">
      <c r="AO2136" s="106" t="s">
        <v>83</v>
      </c>
      <c r="AP2136" s="105">
        <f>_xll.qlInterestRateIndexFixingDate(Currency&amp;"ibor"&amp;Tenor,AQ2136,Trigger)</f>
        <v>54291</v>
      </c>
      <c r="AQ2136" s="105">
        <f>_xll.qlCalendarAdvance(Calendar,AQ2135,AO2136,"f",,Trigger)</f>
        <v>54295</v>
      </c>
      <c r="AR2136" s="105">
        <f>_xll.qlInterestRateIndexMaturity(Currency&amp;"ibor"&amp;Tenor,AQ2136,Trigger)</f>
        <v>54326</v>
      </c>
      <c r="AS2136" s="257">
        <f>_xll.qlIndexFixing($AC$5,AP2136,TRUE,_xll.ohTrigger(Trigger,Trigger1M))</f>
        <v>1.4007650280583398E-2</v>
      </c>
      <c r="AT2136" s="257">
        <f>_xll.qlIndexFixing($AU$1,AP2136,TRUE,_xll.ohTrigger(Trigger,Trigger1M))</f>
        <v>1.359455059014387E-2</v>
      </c>
    </row>
    <row r="2137" spans="41:46" ht="11.25" customHeight="1" x14ac:dyDescent="0.25">
      <c r="AO2137" s="106" t="s">
        <v>83</v>
      </c>
      <c r="AP2137" s="105">
        <f>_xll.qlInterestRateIndexFixingDate(Currency&amp;"ibor"&amp;Tenor,AQ2137,Trigger)</f>
        <v>54298</v>
      </c>
      <c r="AQ2137" s="105">
        <f>_xll.qlCalendarAdvance(Calendar,AQ2136,AO2137,"f",,Trigger)</f>
        <v>54302</v>
      </c>
      <c r="AR2137" s="105">
        <f>_xll.qlInterestRateIndexMaturity(Currency&amp;"ibor"&amp;Tenor,AQ2137,Trigger)</f>
        <v>54332</v>
      </c>
      <c r="AS2137" s="257">
        <f>_xll.qlIndexFixing($AC$5,AP2137,TRUE,_xll.ohTrigger(Trigger,Trigger1M))</f>
        <v>1.400910611872952E-2</v>
      </c>
      <c r="AT2137" s="257">
        <f>_xll.qlIndexFixing($AU$1,AP2137,TRUE,_xll.ohTrigger(Trigger,Trigger1M))</f>
        <v>1.3593362286028032E-2</v>
      </c>
    </row>
    <row r="2138" spans="41:46" ht="11.25" customHeight="1" x14ac:dyDescent="0.25">
      <c r="AO2138" s="106" t="s">
        <v>83</v>
      </c>
      <c r="AP2138" s="105">
        <f>_xll.qlInterestRateIndexFixingDate(Currency&amp;"ibor"&amp;Tenor,AQ2138,Trigger)</f>
        <v>54305</v>
      </c>
      <c r="AQ2138" s="105">
        <f>_xll.qlCalendarAdvance(Calendar,AQ2137,AO2138,"f",,Trigger)</f>
        <v>54309</v>
      </c>
      <c r="AR2138" s="105">
        <f>_xll.qlInterestRateIndexMaturity(Currency&amp;"ibor"&amp;Tenor,AQ2138,Trigger)</f>
        <v>54339</v>
      </c>
      <c r="AS2138" s="257">
        <f>_xll.qlIndexFixing($AC$5,AP2138,TRUE,_xll.ohTrigger(Trigger,Trigger1M))</f>
        <v>1.4010967305851274E-2</v>
      </c>
      <c r="AT2138" s="257">
        <f>_xll.qlIndexFixing($AU$1,AP2138,TRUE,_xll.ohTrigger(Trigger,Trigger1M))</f>
        <v>1.3592335028322466E-2</v>
      </c>
    </row>
    <row r="2139" spans="41:46" ht="11.25" customHeight="1" x14ac:dyDescent="0.25">
      <c r="AO2139" s="106" t="s">
        <v>83</v>
      </c>
      <c r="AP2139" s="105">
        <f>_xll.qlInterestRateIndexFixingDate(Currency&amp;"ibor"&amp;Tenor,AQ2139,Trigger)</f>
        <v>54312</v>
      </c>
      <c r="AQ2139" s="105">
        <f>_xll.qlCalendarAdvance(Calendar,AQ2138,AO2139,"f",,Trigger)</f>
        <v>54316</v>
      </c>
      <c r="AR2139" s="105">
        <f>_xll.qlInterestRateIndexMaturity(Currency&amp;"ibor"&amp;Tenor,AQ2139,Trigger)</f>
        <v>54346</v>
      </c>
      <c r="AS2139" s="257">
        <f>_xll.qlIndexFixing($AC$5,AP2139,TRUE,_xll.ohTrigger(Trigger,Trigger1M))</f>
        <v>1.4012828493260798E-2</v>
      </c>
      <c r="AT2139" s="257">
        <f>_xll.qlIndexFixing($AU$1,AP2139,TRUE,_xll.ohTrigger(Trigger,Trigger1M))</f>
        <v>1.3591284335658926E-2</v>
      </c>
    </row>
    <row r="2140" spans="41:46" ht="11.25" customHeight="1" x14ac:dyDescent="0.25">
      <c r="AO2140" s="106" t="s">
        <v>83</v>
      </c>
      <c r="AP2140" s="105">
        <f>_xll.qlInterestRateIndexFixingDate(Currency&amp;"ibor"&amp;Tenor,AQ2140,Trigger)</f>
        <v>54319</v>
      </c>
      <c r="AQ2140" s="105">
        <f>_xll.qlCalendarAdvance(Calendar,AQ2139,AO2140,"f",,Trigger)</f>
        <v>54323</v>
      </c>
      <c r="AR2140" s="105">
        <f>_xll.qlInterestRateIndexMaturity(Currency&amp;"ibor"&amp;Tenor,AQ2140,Trigger)</f>
        <v>54353</v>
      </c>
      <c r="AS2140" s="257">
        <f>_xll.qlIndexFixing($AC$5,AP2140,TRUE,_xll.ohTrigger(Trigger,Trigger1M))</f>
        <v>1.4014689680963421E-2</v>
      </c>
      <c r="AT2140" s="257">
        <f>_xll.qlIndexFixing($AU$1,AP2140,TRUE,_xll.ohTrigger(Trigger,Trigger1M))</f>
        <v>1.3590210165260963E-2</v>
      </c>
    </row>
    <row r="2141" spans="41:46" ht="11.25" customHeight="1" x14ac:dyDescent="0.25">
      <c r="AO2141" s="106" t="s">
        <v>83</v>
      </c>
      <c r="AP2141" s="105">
        <f>_xll.qlInterestRateIndexFixingDate(Currency&amp;"ibor"&amp;Tenor,AQ2141,Trigger)</f>
        <v>54326</v>
      </c>
      <c r="AQ2141" s="105">
        <f>_xll.qlCalendarAdvance(Calendar,AQ2140,AO2141,"f",,Trigger)</f>
        <v>54330</v>
      </c>
      <c r="AR2141" s="105">
        <f>_xll.qlInterestRateIndexMaturity(Currency&amp;"ibor"&amp;Tenor,AQ2141,Trigger)</f>
        <v>54360</v>
      </c>
      <c r="AS2141" s="257">
        <f>_xll.qlIndexFixing($AC$5,AP2141,TRUE,_xll.ohTrigger(Trigger,Trigger1M))</f>
        <v>1.4016550868948485E-2</v>
      </c>
      <c r="AT2141" s="257">
        <f>_xll.qlIndexFixing($AU$1,AP2141,TRUE,_xll.ohTrigger(Trigger,Trigger1M))</f>
        <v>1.3589112474352127E-2</v>
      </c>
    </row>
    <row r="2142" spans="41:46" ht="11.25" customHeight="1" x14ac:dyDescent="0.25">
      <c r="AO2142" s="106" t="s">
        <v>83</v>
      </c>
      <c r="AP2142" s="105">
        <f>_xll.qlInterestRateIndexFixingDate(Currency&amp;"ibor"&amp;Tenor,AQ2142,Trigger)</f>
        <v>54333</v>
      </c>
      <c r="AQ2142" s="105">
        <f>_xll.qlCalendarAdvance(Calendar,AQ2141,AO2142,"f",,Trigger)</f>
        <v>54337</v>
      </c>
      <c r="AR2142" s="105">
        <f>_xll.qlInterestRateIndexMaturity(Currency&amp;"ibor"&amp;Tenor,AQ2142,Trigger)</f>
        <v>54368</v>
      </c>
      <c r="AS2142" s="257">
        <f>_xll.qlIndexFixing($AC$5,AP2142,TRUE,_xll.ohTrigger(Trigger,Trigger1M))</f>
        <v>1.4018817840464111E-2</v>
      </c>
      <c r="AT2142" s="257">
        <f>_xll.qlIndexFixing($AU$1,AP2142,TRUE,_xll.ohTrigger(Trigger,Trigger1M))</f>
        <v>1.3588165341960773E-2</v>
      </c>
    </row>
    <row r="2143" spans="41:46" ht="11.25" customHeight="1" x14ac:dyDescent="0.25">
      <c r="AO2143" s="106" t="s">
        <v>83</v>
      </c>
      <c r="AP2143" s="105">
        <f>_xll.qlInterestRateIndexFixingDate(Currency&amp;"ibor"&amp;Tenor,AQ2143,Trigger)</f>
        <v>54340</v>
      </c>
      <c r="AQ2143" s="105">
        <f>_xll.qlCalendarAdvance(Calendar,AQ2142,AO2143,"f",,Trigger)</f>
        <v>54344</v>
      </c>
      <c r="AR2143" s="105">
        <f>_xll.qlInterestRateIndexMaturity(Currency&amp;"ibor"&amp;Tenor,AQ2143,Trigger)</f>
        <v>54375</v>
      </c>
      <c r="AS2143" s="257">
        <f>_xll.qlIndexFixing($AC$5,AP2143,TRUE,_xll.ohTrigger(Trigger,Trigger1M))</f>
        <v>1.4020679101488126E-2</v>
      </c>
      <c r="AT2143" s="257">
        <f>_xll.qlIndexFixing($AU$1,AP2143,TRUE,_xll.ohTrigger(Trigger,Trigger1M))</f>
        <v>1.358701874843871E-2</v>
      </c>
    </row>
    <row r="2144" spans="41:46" ht="11.25" customHeight="1" x14ac:dyDescent="0.25">
      <c r="AO2144" s="106" t="s">
        <v>83</v>
      </c>
      <c r="AP2144" s="105">
        <f>_xll.qlInterestRateIndexFixingDate(Currency&amp;"ibor"&amp;Tenor,AQ2144,Trigger)</f>
        <v>54347</v>
      </c>
      <c r="AQ2144" s="105">
        <f>_xll.qlCalendarAdvance(Calendar,AQ2143,AO2144,"f",,Trigger)</f>
        <v>54351</v>
      </c>
      <c r="AR2144" s="105">
        <f>_xll.qlInterestRateIndexMaturity(Currency&amp;"ibor"&amp;Tenor,AQ2144,Trigger)</f>
        <v>54382</v>
      </c>
      <c r="AS2144" s="257">
        <f>_xll.qlIndexFixing($AC$5,AP2144,TRUE,_xll.ohTrigger(Trigger,Trigger1M))</f>
        <v>1.4022540362808679E-2</v>
      </c>
      <c r="AT2144" s="257">
        <f>_xll.qlIndexFixing($AU$1,AP2144,TRUE,_xll.ohTrigger(Trigger,Trigger1M))</f>
        <v>1.3585848502125953E-2</v>
      </c>
    </row>
    <row r="2145" spans="41:46" ht="11.25" customHeight="1" x14ac:dyDescent="0.25">
      <c r="AO2145" s="106" t="s">
        <v>83</v>
      </c>
      <c r="AP2145" s="105">
        <f>_xll.qlInterestRateIndexFixingDate(Currency&amp;"ibor"&amp;Tenor,AQ2145,Trigger)</f>
        <v>54354</v>
      </c>
      <c r="AQ2145" s="105">
        <f>_xll.qlCalendarAdvance(Calendar,AQ2144,AO2145,"f",,Trigger)</f>
        <v>54358</v>
      </c>
      <c r="AR2145" s="105">
        <f>_xll.qlInterestRateIndexMaturity(Currency&amp;"ibor"&amp;Tenor,AQ2145,Trigger)</f>
        <v>54389</v>
      </c>
      <c r="AS2145" s="257">
        <f>_xll.qlIndexFixing($AC$5,AP2145,TRUE,_xll.ohTrigger(Trigger,Trigger1M))</f>
        <v>1.4024401624428346E-2</v>
      </c>
      <c r="AT2145" s="257">
        <f>_xll.qlIndexFixing($AU$1,AP2145,TRUE,_xll.ohTrigger(Trigger,Trigger1M))</f>
        <v>1.3584654560243818E-2</v>
      </c>
    </row>
    <row r="2146" spans="41:46" ht="11.25" customHeight="1" x14ac:dyDescent="0.25">
      <c r="AO2146" s="106" t="s">
        <v>83</v>
      </c>
      <c r="AP2146" s="105">
        <f>_xll.qlInterestRateIndexFixingDate(Currency&amp;"ibor"&amp;Tenor,AQ2146,Trigger)</f>
        <v>54361</v>
      </c>
      <c r="AQ2146" s="105">
        <f>_xll.qlCalendarAdvance(Calendar,AQ2145,AO2146,"f",,Trigger)</f>
        <v>54365</v>
      </c>
      <c r="AR2146" s="105">
        <f>_xll.qlInterestRateIndexMaturity(Currency&amp;"ibor"&amp;Tenor,AQ2146,Trigger)</f>
        <v>54395</v>
      </c>
      <c r="AS2146" s="257">
        <f>_xll.qlIndexFixing($AC$5,AP2146,TRUE,_xll.ohTrigger(Trigger,Trigger1M))</f>
        <v>1.4025856813203674E-2</v>
      </c>
      <c r="AT2146" s="257">
        <f>_xll.qlIndexFixing($AU$1,AP2146,TRUE,_xll.ohTrigger(Trigger,Trigger1M))</f>
        <v>1.3583269714886548E-2</v>
      </c>
    </row>
    <row r="2147" spans="41:46" ht="11.25" customHeight="1" x14ac:dyDescent="0.25">
      <c r="AO2147" s="106" t="s">
        <v>83</v>
      </c>
      <c r="AP2147" s="105">
        <f>_xll.qlInterestRateIndexFixingDate(Currency&amp;"ibor"&amp;Tenor,AQ2147,Trigger)</f>
        <v>54368</v>
      </c>
      <c r="AQ2147" s="105">
        <f>_xll.qlCalendarAdvance(Calendar,AQ2146,AO2147,"f",,Trigger)</f>
        <v>54372</v>
      </c>
      <c r="AR2147" s="105">
        <f>_xll.qlInterestRateIndexMaturity(Currency&amp;"ibor"&amp;Tenor,AQ2147,Trigger)</f>
        <v>54402</v>
      </c>
      <c r="AS2147" s="257">
        <f>_xll.qlIndexFixing($AC$5,AP2147,TRUE,_xll.ohTrigger(Trigger,Trigger1M))</f>
        <v>1.4027718002923351E-2</v>
      </c>
      <c r="AT2147" s="257">
        <f>_xll.qlIndexFixing($AU$1,AP2147,TRUE,_xll.ohTrigger(Trigger,Trigger1M))</f>
        <v>1.358203000256708E-2</v>
      </c>
    </row>
    <row r="2148" spans="41:46" ht="11.25" customHeight="1" x14ac:dyDescent="0.25">
      <c r="AO2148" s="106" t="s">
        <v>83</v>
      </c>
      <c r="AP2148" s="105">
        <f>_xll.qlInterestRateIndexFixingDate(Currency&amp;"ibor"&amp;Tenor,AQ2148,Trigger)</f>
        <v>54375</v>
      </c>
      <c r="AQ2148" s="105">
        <f>_xll.qlCalendarAdvance(Calendar,AQ2147,AO2148,"f",,Trigger)</f>
        <v>54379</v>
      </c>
      <c r="AR2148" s="105">
        <f>_xll.qlInterestRateIndexMaturity(Currency&amp;"ibor"&amp;Tenor,AQ2148,Trigger)</f>
        <v>54409</v>
      </c>
      <c r="AS2148" s="257">
        <f>_xll.qlIndexFixing($AC$5,AP2148,TRUE,_xll.ohTrigger(Trigger,Trigger1M))</f>
        <v>1.4029579192925468E-2</v>
      </c>
      <c r="AT2148" s="257">
        <f>_xll.qlIndexFixing($AU$1,AP2148,TRUE,_xll.ohTrigger(Trigger,Trigger1M))</f>
        <v>1.3580766470293604E-2</v>
      </c>
    </row>
    <row r="2149" spans="41:46" ht="11.25" customHeight="1" x14ac:dyDescent="0.25">
      <c r="AO2149" s="106" t="s">
        <v>83</v>
      </c>
      <c r="AP2149" s="105">
        <f>_xll.qlInterestRateIndexFixingDate(Currency&amp;"ibor"&amp;Tenor,AQ2149,Trigger)</f>
        <v>54382</v>
      </c>
      <c r="AQ2149" s="105">
        <f>_xll.qlCalendarAdvance(Calendar,AQ2148,AO2149,"f",,Trigger)</f>
        <v>54386</v>
      </c>
      <c r="AR2149" s="105">
        <f>_xll.qlInterestRateIndexMaturity(Currency&amp;"ibor"&amp;Tenor,AQ2149,Trigger)</f>
        <v>54416</v>
      </c>
      <c r="AS2149" s="257">
        <f>_xll.qlIndexFixing($AC$5,AP2149,TRUE,_xll.ohTrigger(Trigger,Trigger1M))</f>
        <v>1.4031440383220684E-2</v>
      </c>
      <c r="AT2149" s="257">
        <f>_xll.qlIndexFixing($AU$1,AP2149,TRUE,_xll.ohTrigger(Trigger,Trigger1M))</f>
        <v>1.3579479075287004E-2</v>
      </c>
    </row>
    <row r="2150" spans="41:46" ht="11.25" customHeight="1" x14ac:dyDescent="0.25">
      <c r="AO2150" s="106" t="s">
        <v>83</v>
      </c>
      <c r="AP2150" s="105">
        <f>_xll.qlInterestRateIndexFixingDate(Currency&amp;"ibor"&amp;Tenor,AQ2150,Trigger)</f>
        <v>54389</v>
      </c>
      <c r="AQ2150" s="105">
        <f>_xll.qlCalendarAdvance(Calendar,AQ2149,AO2150,"f",,Trigger)</f>
        <v>54393</v>
      </c>
      <c r="AR2150" s="105">
        <f>_xll.qlInterestRateIndexMaturity(Currency&amp;"ibor"&amp;Tenor,AQ2150,Trigger)</f>
        <v>54427</v>
      </c>
      <c r="AS2150" s="257">
        <f>_xll.qlIndexFixing($AC$5,AP2150,TRUE,_xll.ohTrigger(Trigger,Trigger1M))</f>
        <v>1.4034927131347144E-2</v>
      </c>
      <c r="AT2150" s="257">
        <f>_xll.qlIndexFixing($AU$1,AP2150,TRUE,_xll.ohTrigger(Trigger,Trigger1M))</f>
        <v>1.3578807371291364E-2</v>
      </c>
    </row>
    <row r="2151" spans="41:46" ht="11.25" customHeight="1" x14ac:dyDescent="0.25">
      <c r="AO2151" s="106" t="s">
        <v>83</v>
      </c>
      <c r="AP2151" s="105">
        <f>_xll.qlInterestRateIndexFixingDate(Currency&amp;"ibor"&amp;Tenor,AQ2151,Trigger)</f>
        <v>54396</v>
      </c>
      <c r="AQ2151" s="105">
        <f>_xll.qlCalendarAdvance(Calendar,AQ2150,AO2151,"f",,Trigger)</f>
        <v>54400</v>
      </c>
      <c r="AR2151" s="105">
        <f>_xll.qlInterestRateIndexMaturity(Currency&amp;"ibor"&amp;Tenor,AQ2151,Trigger)</f>
        <v>54431</v>
      </c>
      <c r="AS2151" s="257">
        <f>_xll.qlIndexFixing($AC$5,AP2151,TRUE,_xll.ohTrigger(Trigger,Trigger1M))</f>
        <v>1.4035569200401993E-2</v>
      </c>
      <c r="AT2151" s="257">
        <f>_xll.qlIndexFixing($AU$1,AP2151,TRUE,_xll.ohTrigger(Trigger,Trigger1M))</f>
        <v>1.3576990906395522E-2</v>
      </c>
    </row>
    <row r="2152" spans="41:46" ht="11.25" customHeight="1" x14ac:dyDescent="0.25">
      <c r="AO2152" s="106" t="s">
        <v>83</v>
      </c>
      <c r="AP2152" s="105">
        <f>_xll.qlInterestRateIndexFixingDate(Currency&amp;"ibor"&amp;Tenor,AQ2152,Trigger)</f>
        <v>54403</v>
      </c>
      <c r="AQ2152" s="105">
        <f>_xll.qlCalendarAdvance(Calendar,AQ2151,AO2152,"f",,Trigger)</f>
        <v>54407</v>
      </c>
      <c r="AR2152" s="105">
        <f>_xll.qlInterestRateIndexMaturity(Currency&amp;"ibor"&amp;Tenor,AQ2152,Trigger)</f>
        <v>54438</v>
      </c>
      <c r="AS2152" s="257">
        <f>_xll.qlIndexFixing($AC$5,AP2152,TRUE,_xll.ohTrigger(Trigger,Trigger1M))</f>
        <v>1.4037430464105155E-2</v>
      </c>
      <c r="AT2152" s="257">
        <f>_xll.qlIndexFixing($AU$1,AP2152,TRUE,_xll.ohTrigger(Trigger,Trigger1M))</f>
        <v>1.3575629897734911E-2</v>
      </c>
    </row>
    <row r="2153" spans="41:46" ht="11.25" customHeight="1" x14ac:dyDescent="0.25">
      <c r="AO2153" s="106" t="s">
        <v>83</v>
      </c>
      <c r="AP2153" s="105">
        <f>_xll.qlInterestRateIndexFixingDate(Currency&amp;"ibor"&amp;Tenor,AQ2153,Trigger)</f>
        <v>54410</v>
      </c>
      <c r="AQ2153" s="105">
        <f>_xll.qlCalendarAdvance(Calendar,AQ2152,AO2153,"f",,Trigger)</f>
        <v>54414</v>
      </c>
      <c r="AR2153" s="105">
        <f>_xll.qlInterestRateIndexMaturity(Currency&amp;"ibor"&amp;Tenor,AQ2153,Trigger)</f>
        <v>54445</v>
      </c>
      <c r="AS2153" s="257">
        <f>_xll.qlIndexFixing($AC$5,AP2153,TRUE,_xll.ohTrigger(Trigger,Trigger1M))</f>
        <v>1.4039291728107433E-2</v>
      </c>
      <c r="AT2153" s="257">
        <f>_xll.qlIndexFixing($AU$1,AP2153,TRUE,_xll.ohTrigger(Trigger,Trigger1M))</f>
        <v>1.3574244851275452E-2</v>
      </c>
    </row>
    <row r="2154" spans="41:46" ht="11.25" customHeight="1" x14ac:dyDescent="0.25">
      <c r="AO2154" s="106" t="s">
        <v>83</v>
      </c>
      <c r="AP2154" s="105">
        <f>_xll.qlInterestRateIndexFixingDate(Currency&amp;"ibor"&amp;Tenor,AQ2154,Trigger)</f>
        <v>54416</v>
      </c>
      <c r="AQ2154" s="105">
        <f>_xll.qlCalendarAdvance(Calendar,AQ2153,AO2154,"f",,Trigger)</f>
        <v>54421</v>
      </c>
      <c r="AR2154" s="105">
        <f>_xll.qlInterestRateIndexMaturity(Currency&amp;"ibor"&amp;Tenor,AQ2154,Trigger)</f>
        <v>54452</v>
      </c>
      <c r="AS2154" s="257">
        <f>_xll.qlIndexFixing($AC$5,AP2154,TRUE,_xll.ohTrigger(Trigger,Trigger1M))</f>
        <v>1.4041152992408826E-2</v>
      </c>
      <c r="AT2154" s="257">
        <f>_xll.qlIndexFixing($AU$1,AP2154,TRUE,_xll.ohTrigger(Trigger,Trigger1M))</f>
        <v>1.3572835724246198E-2</v>
      </c>
    </row>
    <row r="2155" spans="41:46" ht="11.25" customHeight="1" x14ac:dyDescent="0.25">
      <c r="AO2155" s="106" t="s">
        <v>83</v>
      </c>
      <c r="AP2155" s="105">
        <f>_xll.qlInterestRateIndexFixingDate(Currency&amp;"ibor"&amp;Tenor,AQ2155,Trigger)</f>
        <v>54423</v>
      </c>
      <c r="AQ2155" s="105">
        <f>_xll.qlCalendarAdvance(Calendar,AQ2154,AO2155,"f",,Trigger)</f>
        <v>54428</v>
      </c>
      <c r="AR2155" s="105">
        <f>_xll.qlInterestRateIndexMaturity(Currency&amp;"ibor"&amp;Tenor,AQ2155,Trigger)</f>
        <v>54459</v>
      </c>
      <c r="AS2155" s="257">
        <f>_xll.qlIndexFixing($AC$5,AP2155,TRUE,_xll.ohTrigger(Trigger,Trigger1M))</f>
        <v>1.4043014257006757E-2</v>
      </c>
      <c r="AT2155" s="257">
        <f>_xll.qlIndexFixing($AU$1,AP2155,TRUE,_xll.ohTrigger(Trigger,Trigger1M))</f>
        <v>1.3571402473868462E-2</v>
      </c>
    </row>
    <row r="2156" spans="41:46" ht="11.25" customHeight="1" x14ac:dyDescent="0.25">
      <c r="AO2156" s="106" t="s">
        <v>83</v>
      </c>
      <c r="AP2156" s="105">
        <f>_xll.qlInterestRateIndexFixingDate(Currency&amp;"ibor"&amp;Tenor,AQ2156,Trigger)</f>
        <v>54431</v>
      </c>
      <c r="AQ2156" s="105">
        <f>_xll.qlCalendarAdvance(Calendar,AQ2155,AO2156,"f",,Trigger)</f>
        <v>54435</v>
      </c>
      <c r="AR2156" s="105">
        <f>_xll.qlInterestRateIndexMaturity(Currency&amp;"ibor"&amp;Tenor,AQ2156,Trigger)</f>
        <v>54466</v>
      </c>
      <c r="AS2156" s="257">
        <f>_xll.qlIndexFixing($AC$5,AP2156,TRUE,_xll.ohTrigger(Trigger,Trigger1M))</f>
        <v>1.4044875521903803E-2</v>
      </c>
      <c r="AT2156" s="257">
        <f>_xll.qlIndexFixing($AU$1,AP2156,TRUE,_xll.ohTrigger(Trigger,Trigger1M))</f>
        <v>1.3569945057366141E-2</v>
      </c>
    </row>
    <row r="2157" spans="41:46" ht="11.25" customHeight="1" x14ac:dyDescent="0.25">
      <c r="AO2157" s="106" t="s">
        <v>83</v>
      </c>
      <c r="AP2157" s="105">
        <f>_xll.qlInterestRateIndexFixingDate(Currency&amp;"ibor"&amp;Tenor,AQ2157,Trigger)</f>
        <v>54438</v>
      </c>
      <c r="AQ2157" s="105">
        <f>_xll.qlCalendarAdvance(Calendar,AQ2156,AO2157,"f",,Trigger)</f>
        <v>54442</v>
      </c>
      <c r="AR2157" s="105">
        <f>_xll.qlInterestRateIndexMaturity(Currency&amp;"ibor"&amp;Tenor,AQ2157,Trigger)</f>
        <v>54473</v>
      </c>
      <c r="AS2157" s="257">
        <f>_xll.qlIndexFixing($AC$5,AP2157,TRUE,_xll.ohTrigger(Trigger,Trigger1M))</f>
        <v>1.4046736787097386E-2</v>
      </c>
      <c r="AT2157" s="257">
        <f>_xll.qlIndexFixing($AU$1,AP2157,TRUE,_xll.ohTrigger(Trigger,Trigger1M))</f>
        <v>1.3568463431957974E-2</v>
      </c>
    </row>
    <row r="2158" spans="41:46" ht="11.25" customHeight="1" x14ac:dyDescent="0.25">
      <c r="AO2158" s="106" t="s">
        <v>83</v>
      </c>
      <c r="AP2158" s="105">
        <f>_xll.qlInterestRateIndexFixingDate(Currency&amp;"ibor"&amp;Tenor,AQ2158,Trigger)</f>
        <v>54445</v>
      </c>
      <c r="AQ2158" s="105">
        <f>_xll.qlCalendarAdvance(Calendar,AQ2157,AO2158,"f",,Trigger)</f>
        <v>54449</v>
      </c>
      <c r="AR2158" s="105">
        <f>_xll.qlInterestRateIndexMaturity(Currency&amp;"ibor"&amp;Tenor,AQ2158,Trigger)</f>
        <v>54480</v>
      </c>
      <c r="AS2158" s="257">
        <f>_xll.qlIndexFixing($AC$5,AP2158,TRUE,_xll.ohTrigger(Trigger,Trigger1M))</f>
        <v>1.4048598052592664E-2</v>
      </c>
      <c r="AT2158" s="257">
        <f>_xll.qlIndexFixing($AU$1,AP2158,TRUE,_xll.ohTrigger(Trigger,Trigger1M))</f>
        <v>1.356695755487043E-2</v>
      </c>
    </row>
    <row r="2159" spans="41:46" ht="11.25" customHeight="1" x14ac:dyDescent="0.25">
      <c r="AO2159" s="106" t="s">
        <v>83</v>
      </c>
      <c r="AP2159" s="105">
        <f>_xll.qlInterestRateIndexFixingDate(Currency&amp;"ibor"&amp;Tenor,AQ2159,Trigger)</f>
        <v>54452</v>
      </c>
      <c r="AQ2159" s="105">
        <f>_xll.qlCalendarAdvance(Calendar,AQ2158,AO2159,"f",,Trigger)</f>
        <v>54456</v>
      </c>
      <c r="AR2159" s="105">
        <f>_xll.qlInterestRateIndexMaturity(Currency&amp;"ibor"&amp;Tenor,AQ2159,Trigger)</f>
        <v>54484</v>
      </c>
      <c r="AS2159" s="257">
        <f>_xll.qlIndexFixing($AC$5,AP2159,TRUE,_xll.ohTrigger(Trigger,Trigger1M))</f>
        <v>1.4049238321771629E-2</v>
      </c>
      <c r="AT2159" s="257">
        <f>_xll.qlIndexFixing($AU$1,AP2159,TRUE,_xll.ohTrigger(Trigger,Trigger1M))</f>
        <v>1.3564994522364022E-2</v>
      </c>
    </row>
    <row r="2160" spans="41:46" ht="11.25" customHeight="1" x14ac:dyDescent="0.25">
      <c r="AO2160" s="106" t="s">
        <v>83</v>
      </c>
      <c r="AP2160" s="105">
        <f>_xll.qlInterestRateIndexFixingDate(Currency&amp;"ibor"&amp;Tenor,AQ2160,Trigger)</f>
        <v>54459</v>
      </c>
      <c r="AQ2160" s="105">
        <f>_xll.qlCalendarAdvance(Calendar,AQ2159,AO2160,"f",,Trigger)</f>
        <v>54463</v>
      </c>
      <c r="AR2160" s="105">
        <f>_xll.qlInterestRateIndexMaturity(Currency&amp;"ibor"&amp;Tenor,AQ2160,Trigger)</f>
        <v>54491</v>
      </c>
      <c r="AS2160" s="257">
        <f>_xll.qlIndexFixing($AC$5,AP2160,TRUE,_xll.ohTrigger(Trigger,Trigger1M))</f>
        <v>1.4051099370004292E-2</v>
      </c>
      <c r="AT2160" s="257">
        <f>_xll.qlIndexFixing($AU$1,AP2160,TRUE,_xll.ohTrigger(Trigger,Trigger1M))</f>
        <v>1.3563445413771191E-2</v>
      </c>
    </row>
    <row r="2161" spans="41:46" ht="11.25" customHeight="1" x14ac:dyDescent="0.25">
      <c r="AO2161" s="106" t="s">
        <v>83</v>
      </c>
      <c r="AP2161" s="105">
        <f>_xll.qlInterestRateIndexFixingDate(Currency&amp;"ibor"&amp;Tenor,AQ2161,Trigger)</f>
        <v>54466</v>
      </c>
      <c r="AQ2161" s="105">
        <f>_xll.qlCalendarAdvance(Calendar,AQ2160,AO2161,"f",,Trigger)</f>
        <v>54470</v>
      </c>
      <c r="AR2161" s="105">
        <f>_xll.qlInterestRateIndexMaturity(Currency&amp;"ibor"&amp;Tenor,AQ2161,Trigger)</f>
        <v>54498</v>
      </c>
      <c r="AS2161" s="257">
        <f>_xll.qlIndexFixing($AC$5,AP2161,TRUE,_xll.ohTrigger(Trigger,Trigger1M))</f>
        <v>1.4052960418505313E-2</v>
      </c>
      <c r="AT2161" s="257">
        <f>_xll.qlIndexFixing($AU$1,AP2161,TRUE,_xll.ohTrigger(Trigger,Trigger1M))</f>
        <v>1.356187193706512E-2</v>
      </c>
    </row>
    <row r="2162" spans="41:46" ht="11.25" customHeight="1" x14ac:dyDescent="0.25">
      <c r="AO2162" s="106" t="s">
        <v>83</v>
      </c>
      <c r="AP2162" s="105">
        <f>_xll.qlInterestRateIndexFixingDate(Currency&amp;"ibor"&amp;Tenor,AQ2162,Trigger)</f>
        <v>54473</v>
      </c>
      <c r="AQ2162" s="105">
        <f>_xll.qlCalendarAdvance(Calendar,AQ2161,AO2162,"f",,Trigger)</f>
        <v>54477</v>
      </c>
      <c r="AR2162" s="105">
        <f>_xll.qlInterestRateIndexMaturity(Currency&amp;"ibor"&amp;Tenor,AQ2162,Trigger)</f>
        <v>54505</v>
      </c>
      <c r="AS2162" s="257">
        <f>_xll.qlIndexFixing($AC$5,AP2162,TRUE,_xll.ohTrigger(Trigger,Trigger1M))</f>
        <v>1.405482146727469E-2</v>
      </c>
      <c r="AT2162" s="257">
        <f>_xll.qlIndexFixing($AU$1,AP2162,TRUE,_xll.ohTrigger(Trigger,Trigger1M))</f>
        <v>1.3560274049477159E-2</v>
      </c>
    </row>
    <row r="2163" spans="41:46" ht="11.25" customHeight="1" x14ac:dyDescent="0.25">
      <c r="AO2163" s="106" t="s">
        <v>83</v>
      </c>
      <c r="AP2163" s="105">
        <f>_xll.qlInterestRateIndexFixingDate(Currency&amp;"ibor"&amp;Tenor,AQ2163,Trigger)</f>
        <v>54480</v>
      </c>
      <c r="AQ2163" s="105">
        <f>_xll.qlCalendarAdvance(Calendar,AQ2162,AO2163,"f",,Trigger)</f>
        <v>54484</v>
      </c>
      <c r="AR2163" s="105">
        <f>_xll.qlInterestRateIndexMaturity(Currency&amp;"ibor"&amp;Tenor,AQ2163,Trigger)</f>
        <v>54515</v>
      </c>
      <c r="AS2163" s="257">
        <f>_xll.qlIndexFixing($AC$5,AP2163,TRUE,_xll.ohTrigger(Trigger,Trigger1M))</f>
        <v>1.4057904384522261E-2</v>
      </c>
      <c r="AT2163" s="257">
        <f>_xll.qlIndexFixing($AU$1,AP2163,TRUE,_xll.ohTrigger(Trigger,Trigger1M))</f>
        <v>1.3559062897057789E-2</v>
      </c>
    </row>
    <row r="2164" spans="41:46" ht="11.25" customHeight="1" x14ac:dyDescent="0.25">
      <c r="AO2164" s="106" t="s">
        <v>83</v>
      </c>
      <c r="AP2164" s="105">
        <f>_xll.qlInterestRateIndexFixingDate(Currency&amp;"ibor"&amp;Tenor,AQ2164,Trigger)</f>
        <v>54487</v>
      </c>
      <c r="AQ2164" s="105">
        <f>_xll.qlCalendarAdvance(Calendar,AQ2163,AO2164,"f",,Trigger)</f>
        <v>54491</v>
      </c>
      <c r="AR2164" s="105">
        <f>_xll.qlInterestRateIndexMaturity(Currency&amp;"ibor"&amp;Tenor,AQ2164,Trigger)</f>
        <v>54522</v>
      </c>
      <c r="AS2164" s="257">
        <f>_xll.qlIndexFixing($AC$5,AP2164,TRUE,_xll.ohTrigger(Trigger,Trigger1M))</f>
        <v>1.4059765651801918E-2</v>
      </c>
      <c r="AT2164" s="257">
        <f>_xll.qlIndexFixing($AU$1,AP2164,TRUE,_xll.ohTrigger(Trigger,Trigger1M))</f>
        <v>1.3557410611588055E-2</v>
      </c>
    </row>
    <row r="2165" spans="41:46" ht="11.25" customHeight="1" x14ac:dyDescent="0.25">
      <c r="AO2165" s="106" t="s">
        <v>83</v>
      </c>
      <c r="AP2165" s="105">
        <f>_xll.qlInterestRateIndexFixingDate(Currency&amp;"ibor"&amp;Tenor,AQ2165,Trigger)</f>
        <v>54494</v>
      </c>
      <c r="AQ2165" s="105">
        <f>_xll.qlCalendarAdvance(Calendar,AQ2164,AO2165,"f",,Trigger)</f>
        <v>54498</v>
      </c>
      <c r="AR2165" s="105">
        <f>_xll.qlInterestRateIndexMaturity(Currency&amp;"ibor"&amp;Tenor,AQ2165,Trigger)</f>
        <v>54533</v>
      </c>
      <c r="AS2165" s="257">
        <f>_xll.qlIndexFixing($AC$5,AP2165,TRUE,_xll.ohTrigger(Trigger,Trigger1M))</f>
        <v>1.4063256903669798E-2</v>
      </c>
      <c r="AT2165" s="257">
        <f>_xll.qlIndexFixing($AU$1,AP2165,TRUE,_xll.ohTrigger(Trigger,Trigger1M))</f>
        <v>1.3556265097498204E-2</v>
      </c>
    </row>
    <row r="2166" spans="41:46" ht="11.25" customHeight="1" x14ac:dyDescent="0.25">
      <c r="AO2166" s="106" t="s">
        <v>83</v>
      </c>
      <c r="AP2166" s="105">
        <f>_xll.qlInterestRateIndexFixingDate(Currency&amp;"ibor"&amp;Tenor,AQ2166,Trigger)</f>
        <v>54501</v>
      </c>
      <c r="AQ2166" s="105">
        <f>_xll.qlCalendarAdvance(Calendar,AQ2165,AO2166,"f",,Trigger)</f>
        <v>54505</v>
      </c>
      <c r="AR2166" s="105">
        <f>_xll.qlInterestRateIndexMaturity(Currency&amp;"ibor"&amp;Tenor,AQ2166,Trigger)</f>
        <v>54536</v>
      </c>
      <c r="AS2166" s="257">
        <f>_xll.qlIndexFixing($AC$5,AP2166,TRUE,_xll.ohTrigger(Trigger,Trigger1M))</f>
        <v>1.4063488187258576E-2</v>
      </c>
      <c r="AT2166" s="257">
        <f>_xll.qlIndexFixing($AU$1,AP2166,TRUE,_xll.ohTrigger(Trigger,Trigger1M))</f>
        <v>1.3554032344536148E-2</v>
      </c>
    </row>
    <row r="2167" spans="41:46" ht="11.25" customHeight="1" x14ac:dyDescent="0.25">
      <c r="AO2167" s="106" t="s">
        <v>83</v>
      </c>
      <c r="AP2167" s="105">
        <f>_xll.qlInterestRateIndexFixingDate(Currency&amp;"ibor"&amp;Tenor,AQ2167,Trigger)</f>
        <v>54508</v>
      </c>
      <c r="AQ2167" s="105">
        <f>_xll.qlCalendarAdvance(Calendar,AQ2166,AO2167,"f",,Trigger)</f>
        <v>54512</v>
      </c>
      <c r="AR2167" s="105">
        <f>_xll.qlInterestRateIndexMaturity(Currency&amp;"ibor"&amp;Tenor,AQ2167,Trigger)</f>
        <v>54543</v>
      </c>
      <c r="AS2167" s="257">
        <f>_xll.qlIndexFixing($AC$5,AP2167,TRUE,_xll.ohTrigger(Trigger,Trigger1M))</f>
        <v>1.4065349455435579E-2</v>
      </c>
      <c r="AT2167" s="257">
        <f>_xll.qlIndexFixing($AU$1,AP2167,TRUE,_xll.ohTrigger(Trigger,Trigger1M))</f>
        <v>1.3552306277404343E-2</v>
      </c>
    </row>
    <row r="2168" spans="41:46" ht="11.25" customHeight="1" x14ac:dyDescent="0.25">
      <c r="AO2168" s="106" t="s">
        <v>83</v>
      </c>
      <c r="AP2168" s="105">
        <f>_xll.qlInterestRateIndexFixingDate(Currency&amp;"ibor"&amp;Tenor,AQ2168,Trigger)</f>
        <v>54515</v>
      </c>
      <c r="AQ2168" s="105">
        <f>_xll.qlCalendarAdvance(Calendar,AQ2167,AO2168,"f",,Trigger)</f>
        <v>54519</v>
      </c>
      <c r="AR2168" s="105">
        <f>_xll.qlInterestRateIndexMaturity(Currency&amp;"ibor"&amp;Tenor,AQ2168,Trigger)</f>
        <v>54549</v>
      </c>
      <c r="AS2168" s="257">
        <f>_xll.qlIndexFixing($AC$5,AP2168,TRUE,_xll.ohTrigger(Trigger,Trigger1M))</f>
        <v>1.4066803053577992E-2</v>
      </c>
      <c r="AT2168" s="257">
        <f>_xll.qlIndexFixing($AU$1,AP2168,TRUE,_xll.ohTrigger(Trigger,Trigger1M))</f>
        <v>1.3550427758905137E-2</v>
      </c>
    </row>
    <row r="2169" spans="41:46" ht="11.25" customHeight="1" x14ac:dyDescent="0.25">
      <c r="AO2169" s="106" t="s">
        <v>83</v>
      </c>
      <c r="AP2169" s="105">
        <f>_xll.qlInterestRateIndexFixingDate(Currency&amp;"ibor"&amp;Tenor,AQ2169,Trigger)</f>
        <v>54522</v>
      </c>
      <c r="AQ2169" s="105">
        <f>_xll.qlCalendarAdvance(Calendar,AQ2168,AO2169,"f",,Trigger)</f>
        <v>54526</v>
      </c>
      <c r="AR2169" s="105">
        <f>_xll.qlInterestRateIndexMaturity(Currency&amp;"ibor"&amp;Tenor,AQ2169,Trigger)</f>
        <v>54556</v>
      </c>
      <c r="AS2169" s="257">
        <f>_xll.qlIndexFixing($AC$5,AP2169,TRUE,_xll.ohTrigger(Trigger,Trigger1M))</f>
        <v>1.4068664249636598E-2</v>
      </c>
      <c r="AT2169" s="257">
        <f>_xll.qlIndexFixing($AU$1,AP2169,TRUE,_xll.ohTrigger(Trigger,Trigger1M))</f>
        <v>1.3548654126349646E-2</v>
      </c>
    </row>
    <row r="2170" spans="41:46" ht="11.25" customHeight="1" x14ac:dyDescent="0.25">
      <c r="AO2170" s="106" t="s">
        <v>83</v>
      </c>
      <c r="AP2170" s="105">
        <f>_xll.qlInterestRateIndexFixingDate(Currency&amp;"ibor"&amp;Tenor,AQ2170,Trigger)</f>
        <v>54527</v>
      </c>
      <c r="AQ2170" s="105">
        <f>_xll.qlCalendarAdvance(Calendar,AQ2169,AO2170,"f",,Trigger)</f>
        <v>54533</v>
      </c>
      <c r="AR2170" s="105">
        <f>_xll.qlInterestRateIndexMaturity(Currency&amp;"ibor"&amp;Tenor,AQ2170,Trigger)</f>
        <v>54563</v>
      </c>
      <c r="AS2170" s="257">
        <f>_xll.qlIndexFixing($AC$5,AP2170,TRUE,_xll.ohTrigger(Trigger,Trigger1M))</f>
        <v>1.4070525445985638E-2</v>
      </c>
      <c r="AT2170" s="257">
        <f>_xll.qlIndexFixing($AU$1,AP2170,TRUE,_xll.ohTrigger(Trigger,Trigger1M))</f>
        <v>1.3546855732790242E-2</v>
      </c>
    </row>
    <row r="2171" spans="41:46" ht="11.25" customHeight="1" x14ac:dyDescent="0.25">
      <c r="AO2171" s="106" t="s">
        <v>83</v>
      </c>
      <c r="AP2171" s="105">
        <f>_xll.qlInterestRateIndexFixingDate(Currency&amp;"ibor"&amp;Tenor,AQ2171,Trigger)</f>
        <v>54536</v>
      </c>
      <c r="AQ2171" s="105">
        <f>_xll.qlCalendarAdvance(Calendar,AQ2170,AO2171,"f",,Trigger)</f>
        <v>54540</v>
      </c>
      <c r="AR2171" s="105">
        <f>_xll.qlInterestRateIndexMaturity(Currency&amp;"ibor"&amp;Tenor,AQ2171,Trigger)</f>
        <v>54570</v>
      </c>
      <c r="AS2171" s="257">
        <f>_xll.qlIndexFixing($AC$5,AP2171,TRUE,_xll.ohTrigger(Trigger,Trigger1M))</f>
        <v>1.4072386642622448E-2</v>
      </c>
      <c r="AT2171" s="257">
        <f>_xll.qlIndexFixing($AU$1,AP2171,TRUE,_xll.ohTrigger(Trigger,Trigger1M))</f>
        <v>1.3545032535442481E-2</v>
      </c>
    </row>
    <row r="2172" spans="41:46" ht="11.25" customHeight="1" x14ac:dyDescent="0.25">
      <c r="AO2172" s="106" t="s">
        <v>83</v>
      </c>
      <c r="AP2172" s="105">
        <f>_xll.qlInterestRateIndexFixingDate(Currency&amp;"ibor"&amp;Tenor,AQ2172,Trigger)</f>
        <v>54543</v>
      </c>
      <c r="AQ2172" s="105">
        <f>_xll.qlCalendarAdvance(Calendar,AQ2171,AO2172,"f",,Trigger)</f>
        <v>54547</v>
      </c>
      <c r="AR2172" s="105">
        <f>_xll.qlInterestRateIndexMaturity(Currency&amp;"ibor"&amp;Tenor,AQ2172,Trigger)</f>
        <v>54578</v>
      </c>
      <c r="AS2172" s="257">
        <f>_xll.qlIndexFixing($AC$5,AP2172,TRUE,_xll.ohTrigger(Trigger,Trigger1M))</f>
        <v>1.4059853144101775E-2</v>
      </c>
      <c r="AT2172" s="257">
        <f>_xll.qlIndexFixing($AU$1,AP2172,TRUE,_xll.ohTrigger(Trigger,Trigger1M))</f>
        <v>1.3543304894686433E-2</v>
      </c>
    </row>
    <row r="2173" spans="41:46" ht="11.25" customHeight="1" x14ac:dyDescent="0.25">
      <c r="AO2173" s="106" t="s">
        <v>83</v>
      </c>
      <c r="AP2173" s="105">
        <f>_xll.qlInterestRateIndexFixingDate(Currency&amp;"ibor"&amp;Tenor,AQ2173,Trigger)</f>
        <v>54550</v>
      </c>
      <c r="AQ2173" s="105">
        <f>_xll.qlCalendarAdvance(Calendar,AQ2172,AO2173,"f",,Trigger)</f>
        <v>54554</v>
      </c>
      <c r="AR2173" s="105">
        <f>_xll.qlInterestRateIndexMaturity(Currency&amp;"ibor"&amp;Tenor,AQ2173,Trigger)</f>
        <v>54585</v>
      </c>
      <c r="AS2173" s="257">
        <f>_xll.qlIndexFixing($AC$5,AP2173,TRUE,_xll.ohTrigger(Trigger,Trigger1M))</f>
        <v>1.400986772578376E-2</v>
      </c>
      <c r="AT2173" s="257">
        <f>_xll.qlIndexFixing($AU$1,AP2173,TRUE,_xll.ohTrigger(Trigger,Trigger1M))</f>
        <v>1.3541430109311747E-2</v>
      </c>
    </row>
    <row r="2174" spans="41:46" ht="11.25" customHeight="1" x14ac:dyDescent="0.25">
      <c r="AO2174" s="106" t="s">
        <v>83</v>
      </c>
      <c r="AP2174" s="105">
        <f>_xll.qlInterestRateIndexFixingDate(Currency&amp;"ibor"&amp;Tenor,AQ2174,Trigger)</f>
        <v>54557</v>
      </c>
      <c r="AQ2174" s="105">
        <f>_xll.qlCalendarAdvance(Calendar,AQ2173,AO2174,"f",,Trigger)</f>
        <v>54561</v>
      </c>
      <c r="AR2174" s="105">
        <f>_xll.qlInterestRateIndexMaturity(Currency&amp;"ibor"&amp;Tenor,AQ2174,Trigger)</f>
        <v>54592</v>
      </c>
      <c r="AS2174" s="257">
        <f>_xll.qlIndexFixing($AC$5,AP2174,TRUE,_xll.ohTrigger(Trigger,Trigger1M))</f>
        <v>1.3959824146224761E-2</v>
      </c>
      <c r="AT2174" s="257">
        <f>_xll.qlIndexFixing($AU$1,AP2174,TRUE,_xll.ohTrigger(Trigger,Trigger1M))</f>
        <v>1.3539530387850317E-2</v>
      </c>
    </row>
    <row r="2175" spans="41:46" ht="11.25" customHeight="1" x14ac:dyDescent="0.25">
      <c r="AO2175" s="106" t="s">
        <v>83</v>
      </c>
      <c r="AP2175" s="105">
        <f>_xll.qlInterestRateIndexFixingDate(Currency&amp;"ibor"&amp;Tenor,AQ2175,Trigger)</f>
        <v>54564</v>
      </c>
      <c r="AQ2175" s="105">
        <f>_xll.qlCalendarAdvance(Calendar,AQ2174,AO2175,"f",,Trigger)</f>
        <v>54568</v>
      </c>
      <c r="AR2175" s="105">
        <f>_xll.qlInterestRateIndexMaturity(Currency&amp;"ibor"&amp;Tenor,AQ2175,Trigger)</f>
        <v>54599</v>
      </c>
      <c r="AS2175" s="257">
        <f>_xll.qlIndexFixing($AC$5,AP2175,TRUE,_xll.ohTrigger(Trigger,Trigger1M))</f>
        <v>1.3909722406172565E-2</v>
      </c>
      <c r="AT2175" s="257">
        <f>_xll.qlIndexFixing($AU$1,AP2175,TRUE,_xll.ohTrigger(Trigger,Trigger1M))</f>
        <v>1.3537605687533772E-2</v>
      </c>
    </row>
    <row r="2176" spans="41:46" ht="11.25" customHeight="1" x14ac:dyDescent="0.25">
      <c r="AO2176" s="106" t="s">
        <v>83</v>
      </c>
      <c r="AP2176" s="105">
        <f>_xll.qlInterestRateIndexFixingDate(Currency&amp;"ibor"&amp;Tenor,AQ2176,Trigger)</f>
        <v>54571</v>
      </c>
      <c r="AQ2176" s="105">
        <f>_xll.qlCalendarAdvance(Calendar,AQ2175,AO2176,"f",,Trigger)</f>
        <v>54575</v>
      </c>
      <c r="AR2176" s="105">
        <f>_xll.qlInterestRateIndexMaturity(Currency&amp;"ibor"&amp;Tenor,AQ2176,Trigger)</f>
        <v>54605</v>
      </c>
      <c r="AS2176" s="257">
        <f>_xll.qlIndexFixing($AC$5,AP2176,TRUE,_xll.ohTrigger(Trigger,Trigger1M))</f>
        <v>1.3859427989987516E-2</v>
      </c>
      <c r="AT2176" s="257">
        <f>_xll.qlIndexFixing($AU$1,AP2176,TRUE,_xll.ohTrigger(Trigger,Trigger1M))</f>
        <v>1.3535542994934424E-2</v>
      </c>
    </row>
    <row r="2177" spans="41:46" ht="11.25" customHeight="1" x14ac:dyDescent="0.25">
      <c r="AO2177" s="106" t="s">
        <v>83</v>
      </c>
      <c r="AP2177" s="105">
        <f>_xll.qlInterestRateIndexFixingDate(Currency&amp;"ibor"&amp;Tenor,AQ2177,Trigger)</f>
        <v>54578</v>
      </c>
      <c r="AQ2177" s="105">
        <f>_xll.qlCalendarAdvance(Calendar,AQ2176,AO2177,"f",,Trigger)</f>
        <v>54582</v>
      </c>
      <c r="AR2177" s="105">
        <f>_xll.qlInterestRateIndexMaturity(Currency&amp;"ibor"&amp;Tenor,AQ2177,Trigger)</f>
        <v>54612</v>
      </c>
      <c r="AS2177" s="257">
        <f>_xll.qlIndexFixing($AC$5,AP2177,TRUE,_xll.ohTrigger(Trigger,Trigger1M))</f>
        <v>1.385338488259702E-2</v>
      </c>
      <c r="AT2177" s="257">
        <f>_xll.qlIndexFixing($AU$1,AP2177,TRUE,_xll.ohTrigger(Trigger,Trigger1M))</f>
        <v>1.3533570076665669E-2</v>
      </c>
    </row>
    <row r="2178" spans="41:46" ht="11.25" customHeight="1" x14ac:dyDescent="0.25">
      <c r="AO2178" s="106" t="s">
        <v>83</v>
      </c>
      <c r="AP2178" s="105">
        <f>_xll.qlInterestRateIndexFixingDate(Currency&amp;"ibor"&amp;Tenor,AQ2178,Trigger)</f>
        <v>54585</v>
      </c>
      <c r="AQ2178" s="105">
        <f>_xll.qlCalendarAdvance(Calendar,AQ2177,AO2178,"f",,Trigger)</f>
        <v>54589</v>
      </c>
      <c r="AR2178" s="105">
        <f>_xll.qlInterestRateIndexMaturity(Currency&amp;"ibor"&amp;Tenor,AQ2178,Trigger)</f>
        <v>54619</v>
      </c>
      <c r="AS2178" s="257">
        <f>_xll.qlIndexFixing($AC$5,AP2178,TRUE,_xll.ohTrigger(Trigger,Trigger1M))</f>
        <v>1.3854987534978491E-2</v>
      </c>
      <c r="AT2178" s="257">
        <f>_xll.qlIndexFixing($AU$1,AP2178,TRUE,_xll.ohTrigger(Trigger,Trigger1M))</f>
        <v>1.3531572055213381E-2</v>
      </c>
    </row>
    <row r="2179" spans="41:46" ht="11.25" customHeight="1" x14ac:dyDescent="0.25">
      <c r="AO2179" s="106" t="s">
        <v>83</v>
      </c>
      <c r="AP2179" s="105">
        <f>_xll.qlInterestRateIndexFixingDate(Currency&amp;"ibor"&amp;Tenor,AQ2179,Trigger)</f>
        <v>54592</v>
      </c>
      <c r="AQ2179" s="105">
        <f>_xll.qlCalendarAdvance(Calendar,AQ2178,AO2179,"f",,Trigger)</f>
        <v>54596</v>
      </c>
      <c r="AR2179" s="105">
        <f>_xll.qlInterestRateIndexMaturity(Currency&amp;"ibor"&amp;Tenor,AQ2179,Trigger)</f>
        <v>54626</v>
      </c>
      <c r="AS2179" s="257">
        <f>_xll.qlIndexFixing($AC$5,AP2179,TRUE,_xll.ohTrigger(Trigger,Trigger1M))</f>
        <v>1.3856590187570461E-2</v>
      </c>
      <c r="AT2179" s="257">
        <f>_xll.qlIndexFixing($AU$1,AP2179,TRUE,_xll.ohTrigger(Trigger,Trigger1M))</f>
        <v>1.3529548887795784E-2</v>
      </c>
    </row>
    <row r="2180" spans="41:46" ht="11.25" customHeight="1" x14ac:dyDescent="0.25">
      <c r="AO2180" s="106" t="s">
        <v>83</v>
      </c>
      <c r="AP2180" s="105">
        <f>_xll.qlInterestRateIndexFixingDate(Currency&amp;"ibor"&amp;Tenor,AQ2180,Trigger)</f>
        <v>54599</v>
      </c>
      <c r="AQ2180" s="105">
        <f>_xll.qlCalendarAdvance(Calendar,AQ2179,AO2180,"f",,Trigger)</f>
        <v>54603</v>
      </c>
      <c r="AR2180" s="105">
        <f>_xll.qlInterestRateIndexMaturity(Currency&amp;"ibor"&amp;Tenor,AQ2180,Trigger)</f>
        <v>54633</v>
      </c>
      <c r="AS2180" s="257">
        <f>_xll.qlIndexFixing($AC$5,AP2180,TRUE,_xll.ohTrigger(Trigger,Trigger1M))</f>
        <v>1.3858192840380923E-2</v>
      </c>
      <c r="AT2180" s="257">
        <f>_xll.qlIndexFixing($AU$1,AP2180,TRUE,_xll.ohTrigger(Trigger,Trigger1M))</f>
        <v>1.3527500531647085E-2</v>
      </c>
    </row>
    <row r="2181" spans="41:46" ht="11.25" customHeight="1" x14ac:dyDescent="0.25">
      <c r="AO2181" s="106" t="s">
        <v>83</v>
      </c>
      <c r="AP2181" s="105">
        <f>_xll.qlInterestRateIndexFixingDate(Currency&amp;"ibor"&amp;Tenor,AQ2181,Trigger)</f>
        <v>54606</v>
      </c>
      <c r="AQ2181" s="105">
        <f>_xll.qlCalendarAdvance(Calendar,AQ2180,AO2181,"f",,Trigger)</f>
        <v>54610</v>
      </c>
      <c r="AR2181" s="105">
        <f>_xll.qlInterestRateIndexMaturity(Currency&amp;"ibor"&amp;Tenor,AQ2181,Trigger)</f>
        <v>54641</v>
      </c>
      <c r="AS2181" s="257">
        <f>_xll.qlIndexFixing($AC$5,AP2181,TRUE,_xll.ohTrigger(Trigger,Trigger1M))</f>
        <v>1.386017667092386E-2</v>
      </c>
      <c r="AT2181" s="257">
        <f>_xll.qlIndexFixing($AU$1,AP2181,TRUE,_xll.ohTrigger(Trigger,Trigger1M))</f>
        <v>1.3525530534328693E-2</v>
      </c>
    </row>
    <row r="2182" spans="41:46" ht="11.25" customHeight="1" x14ac:dyDescent="0.25">
      <c r="AO2182" s="106" t="s">
        <v>83</v>
      </c>
      <c r="AP2182" s="105">
        <f>_xll.qlInterestRateIndexFixingDate(Currency&amp;"ibor"&amp;Tenor,AQ2182,Trigger)</f>
        <v>54613</v>
      </c>
      <c r="AQ2182" s="105">
        <f>_xll.qlCalendarAdvance(Calendar,AQ2181,AO2182,"f",,Trigger)</f>
        <v>54617</v>
      </c>
      <c r="AR2182" s="105">
        <f>_xll.qlInterestRateIndexMaturity(Currency&amp;"ibor"&amp;Tenor,AQ2182,Trigger)</f>
        <v>54648</v>
      </c>
      <c r="AS2182" s="257">
        <f>_xll.qlIndexFixing($AC$5,AP2182,TRUE,_xll.ohTrigger(Trigger,Trigger1M))</f>
        <v>1.3861779385842059E-2</v>
      </c>
      <c r="AT2182" s="257">
        <f>_xll.qlIndexFixing($AU$1,AP2182,TRUE,_xll.ohTrigger(Trigger,Trigger1M))</f>
        <v>1.3523429784365031E-2</v>
      </c>
    </row>
    <row r="2183" spans="41:46" ht="11.25" customHeight="1" x14ac:dyDescent="0.25">
      <c r="AO2183" s="106" t="s">
        <v>83</v>
      </c>
      <c r="AP2183" s="105">
        <f>_xll.qlInterestRateIndexFixingDate(Currency&amp;"ibor"&amp;Tenor,AQ2183,Trigger)</f>
        <v>54620</v>
      </c>
      <c r="AQ2183" s="105">
        <f>_xll.qlCalendarAdvance(Calendar,AQ2182,AO2183,"f",,Trigger)</f>
        <v>54624</v>
      </c>
      <c r="AR2183" s="105">
        <f>_xll.qlInterestRateIndexMaturity(Currency&amp;"ibor"&amp;Tenor,AQ2183,Trigger)</f>
        <v>54655</v>
      </c>
      <c r="AS2183" s="257">
        <f>_xll.qlIndexFixing($AC$5,AP2183,TRUE,_xll.ohTrigger(Trigger,Trigger1M))</f>
        <v>1.3863382100987176E-2</v>
      </c>
      <c r="AT2183" s="257">
        <f>_xll.qlIndexFixing($AU$1,AP2183,TRUE,_xll.ohTrigger(Trigger,Trigger1M))</f>
        <v>1.3521303713360621E-2</v>
      </c>
    </row>
    <row r="2184" spans="41:46" ht="11.25" customHeight="1" x14ac:dyDescent="0.25">
      <c r="AO2184" s="106" t="s">
        <v>83</v>
      </c>
      <c r="AP2184" s="105">
        <f>_xll.qlInterestRateIndexFixingDate(Currency&amp;"ibor"&amp;Tenor,AQ2184,Trigger)</f>
        <v>54627</v>
      </c>
      <c r="AQ2184" s="105">
        <f>_xll.qlCalendarAdvance(Calendar,AQ2183,AO2184,"f",,Trigger)</f>
        <v>54631</v>
      </c>
      <c r="AR2184" s="105">
        <f>_xll.qlInterestRateIndexMaturity(Currency&amp;"ibor"&amp;Tenor,AQ2184,Trigger)</f>
        <v>54662</v>
      </c>
      <c r="AS2184" s="257">
        <f>_xll.qlIndexFixing($AC$5,AP2184,TRUE,_xll.ohTrigger(Trigger,Trigger1M))</f>
        <v>1.3864984816348892E-2</v>
      </c>
      <c r="AT2184" s="257">
        <f>_xll.qlIndexFixing($AU$1,AP2184,TRUE,_xll.ohTrigger(Trigger,Trigger1M))</f>
        <v>1.3519152278547093E-2</v>
      </c>
    </row>
    <row r="2185" spans="41:46" ht="11.25" customHeight="1" x14ac:dyDescent="0.25">
      <c r="AO2185" s="106" t="s">
        <v>83</v>
      </c>
      <c r="AP2185" s="105">
        <f>_xll.qlInterestRateIndexFixingDate(Currency&amp;"ibor"&amp;Tenor,AQ2185,Trigger)</f>
        <v>54634</v>
      </c>
      <c r="AQ2185" s="105">
        <f>_xll.qlCalendarAdvance(Calendar,AQ2184,AO2185,"f",,Trigger)</f>
        <v>54638</v>
      </c>
      <c r="AR2185" s="105">
        <f>_xll.qlInterestRateIndexMaturity(Currency&amp;"ibor"&amp;Tenor,AQ2185,Trigger)</f>
        <v>54669</v>
      </c>
      <c r="AS2185" s="257">
        <f>_xll.qlIndexFixing($AC$5,AP2185,TRUE,_xll.ohTrigger(Trigger,Trigger1M))</f>
        <v>1.3866587531937523E-2</v>
      </c>
      <c r="AT2185" s="257">
        <f>_xll.qlIndexFixing($AU$1,AP2185,TRUE,_xll.ohTrigger(Trigger,Trigger1M))</f>
        <v>1.3516975437145763E-2</v>
      </c>
    </row>
    <row r="2186" spans="41:46" ht="11.25" customHeight="1" x14ac:dyDescent="0.25">
      <c r="AO2186" s="106" t="s">
        <v>83</v>
      </c>
      <c r="AP2186" s="105">
        <f>_xll.qlInterestRateIndexFixingDate(Currency&amp;"ibor"&amp;Tenor,AQ2186,Trigger)</f>
        <v>54641</v>
      </c>
      <c r="AQ2186" s="105">
        <f>_xll.qlCalendarAdvance(Calendar,AQ2185,AO2186,"f",,Trigger)</f>
        <v>54645</v>
      </c>
      <c r="AR2186" s="105">
        <f>_xll.qlInterestRateIndexMaturity(Currency&amp;"ibor"&amp;Tenor,AQ2186,Trigger)</f>
        <v>54676</v>
      </c>
      <c r="AS2186" s="257">
        <f>_xll.qlIndexFixing($AC$5,AP2186,TRUE,_xll.ohTrigger(Trigger,Trigger1M))</f>
        <v>1.3868190247740176E-2</v>
      </c>
      <c r="AT2186" s="257">
        <f>_xll.qlIndexFixing($AU$1,AP2186,TRUE,_xll.ohTrigger(Trigger,Trigger1M))</f>
        <v>1.3514773146393421E-2</v>
      </c>
    </row>
    <row r="2187" spans="41:46" ht="11.25" customHeight="1" x14ac:dyDescent="0.25">
      <c r="AO2187" s="106" t="s">
        <v>83</v>
      </c>
      <c r="AP2187" s="105">
        <f>_xll.qlInterestRateIndexFixingDate(Currency&amp;"ibor"&amp;Tenor,AQ2187,Trigger)</f>
        <v>54648</v>
      </c>
      <c r="AQ2187" s="105">
        <f>_xll.qlCalendarAdvance(Calendar,AQ2186,AO2187,"f",,Trigger)</f>
        <v>54652</v>
      </c>
      <c r="AR2187" s="105">
        <f>_xll.qlInterestRateIndexMaturity(Currency&amp;"ibor"&amp;Tenor,AQ2187,Trigger)</f>
        <v>54683</v>
      </c>
      <c r="AS2187" s="257">
        <f>_xll.qlIndexFixing($AC$5,AP2187,TRUE,_xll.ohTrigger(Trigger,Trigger1M))</f>
        <v>1.3869792963769745E-2</v>
      </c>
      <c r="AT2187" s="257">
        <f>_xll.qlIndexFixing($AU$1,AP2187,TRUE,_xll.ohTrigger(Trigger,Trigger1M))</f>
        <v>1.3512545363513959E-2</v>
      </c>
    </row>
    <row r="2188" spans="41:46" ht="11.25" customHeight="1" x14ac:dyDescent="0.25">
      <c r="AO2188" s="106" t="s">
        <v>83</v>
      </c>
      <c r="AP2188" s="105">
        <f>_xll.qlInterestRateIndexFixingDate(Currency&amp;"ibor"&amp;Tenor,AQ2188,Trigger)</f>
        <v>54655</v>
      </c>
      <c r="AQ2188" s="105">
        <f>_xll.qlCalendarAdvance(Calendar,AQ2187,AO2188,"f",,Trigger)</f>
        <v>54659</v>
      </c>
      <c r="AR2188" s="105">
        <f>_xll.qlInterestRateIndexMaturity(Currency&amp;"ibor"&amp;Tenor,AQ2188,Trigger)</f>
        <v>54690</v>
      </c>
      <c r="AS2188" s="257">
        <f>_xll.qlIndexFixing($AC$5,AP2188,TRUE,_xll.ohTrigger(Trigger,Trigger1M))</f>
        <v>1.3871395680018495E-2</v>
      </c>
      <c r="AT2188" s="257">
        <f>_xll.qlIndexFixing($AU$1,AP2188,TRUE,_xll.ohTrigger(Trigger,Trigger1M))</f>
        <v>1.351029204573643E-2</v>
      </c>
    </row>
    <row r="2189" spans="41:46" ht="11.25" customHeight="1" x14ac:dyDescent="0.25">
      <c r="AO2189" s="106" t="s">
        <v>83</v>
      </c>
      <c r="AP2189" s="105">
        <f>_xll.qlInterestRateIndexFixingDate(Currency&amp;"ibor"&amp;Tenor,AQ2189,Trigger)</f>
        <v>54662</v>
      </c>
      <c r="AQ2189" s="105">
        <f>_xll.qlCalendarAdvance(Calendar,AQ2188,AO2189,"f",,Trigger)</f>
        <v>54666</v>
      </c>
      <c r="AR2189" s="105">
        <f>_xll.qlInterestRateIndexMaturity(Currency&amp;"ibor"&amp;Tenor,AQ2189,Trigger)</f>
        <v>54696</v>
      </c>
      <c r="AS2189" s="257">
        <f>_xll.qlIndexFixing($AC$5,AP2189,TRUE,_xll.ohTrigger(Trigger,Trigger1M))</f>
        <v>1.38726167252754E-2</v>
      </c>
      <c r="AT2189" s="257">
        <f>_xll.qlIndexFixing($AU$1,AP2189,TRUE,_xll.ohTrigger(Trigger,Trigger1M))</f>
        <v>1.3507924776107849E-2</v>
      </c>
    </row>
    <row r="2190" spans="41:46" ht="11.25" customHeight="1" x14ac:dyDescent="0.25">
      <c r="AO2190" s="106" t="s">
        <v>83</v>
      </c>
      <c r="AP2190" s="105">
        <f>_xll.qlInterestRateIndexFixingDate(Currency&amp;"ibor"&amp;Tenor,AQ2190,Trigger)</f>
        <v>54669</v>
      </c>
      <c r="AQ2190" s="105">
        <f>_xll.qlCalendarAdvance(Calendar,AQ2189,AO2190,"f",,Trigger)</f>
        <v>54673</v>
      </c>
      <c r="AR2190" s="105">
        <f>_xll.qlInterestRateIndexMaturity(Currency&amp;"ibor"&amp;Tenor,AQ2190,Trigger)</f>
        <v>54703</v>
      </c>
      <c r="AS2190" s="257">
        <f>_xll.qlIndexFixing($AC$5,AP2190,TRUE,_xll.ohTrigger(Trigger,Trigger1M))</f>
        <v>1.3874219380222819E-2</v>
      </c>
      <c r="AT2190" s="257">
        <f>_xll.qlIndexFixing($AU$1,AP2190,TRUE,_xll.ohTrigger(Trigger,Trigger1M))</f>
        <v>1.3505622180233878E-2</v>
      </c>
    </row>
    <row r="2191" spans="41:46" ht="11.25" customHeight="1" x14ac:dyDescent="0.25">
      <c r="AO2191" s="106" t="s">
        <v>83</v>
      </c>
      <c r="AP2191" s="105">
        <f>_xll.qlInterestRateIndexFixingDate(Currency&amp;"ibor"&amp;Tenor,AQ2191,Trigger)</f>
        <v>54676</v>
      </c>
      <c r="AQ2191" s="105">
        <f>_xll.qlCalendarAdvance(Calendar,AQ2190,AO2191,"f",,Trigger)</f>
        <v>54680</v>
      </c>
      <c r="AR2191" s="105">
        <f>_xll.qlInterestRateIndexMaturity(Currency&amp;"ibor"&amp;Tenor,AQ2191,Trigger)</f>
        <v>54710</v>
      </c>
      <c r="AS2191" s="257">
        <f>_xll.qlIndexFixing($AC$5,AP2191,TRUE,_xll.ohTrigger(Trigger,Trigger1M))</f>
        <v>1.3875822035380736E-2</v>
      </c>
      <c r="AT2191" s="257">
        <f>_xll.qlIndexFixing($AU$1,AP2191,TRUE,_xll.ohTrigger(Trigger,Trigger1M))</f>
        <v>1.350329392515448E-2</v>
      </c>
    </row>
    <row r="2192" spans="41:46" ht="11.25" customHeight="1" x14ac:dyDescent="0.25">
      <c r="AO2192" s="106" t="s">
        <v>83</v>
      </c>
      <c r="AP2192" s="105">
        <f>_xll.qlInterestRateIndexFixingDate(Currency&amp;"ibor"&amp;Tenor,AQ2192,Trigger)</f>
        <v>54683</v>
      </c>
      <c r="AQ2192" s="105">
        <f>_xll.qlCalendarAdvance(Calendar,AQ2191,AO2192,"f",,Trigger)</f>
        <v>54687</v>
      </c>
      <c r="AR2192" s="105">
        <f>_xll.qlInterestRateIndexMaturity(Currency&amp;"ibor"&amp;Tenor,AQ2192,Trigger)</f>
        <v>54717</v>
      </c>
      <c r="AS2192" s="257">
        <f>_xll.qlIndexFixing($AC$5,AP2192,TRUE,_xll.ohTrigger(Trigger,Trigger1M))</f>
        <v>1.3877424690757145E-2</v>
      </c>
      <c r="AT2192" s="257">
        <f>_xll.qlIndexFixing($AU$1,AP2192,TRUE,_xll.ohTrigger(Trigger,Trigger1M))</f>
        <v>1.3500939968098535E-2</v>
      </c>
    </row>
    <row r="2193" spans="41:46" ht="11.25" customHeight="1" x14ac:dyDescent="0.25">
      <c r="AO2193" s="106" t="s">
        <v>83</v>
      </c>
      <c r="AP2193" s="105">
        <f>_xll.qlInterestRateIndexFixingDate(Currency&amp;"ibor"&amp;Tenor,AQ2193,Trigger)</f>
        <v>54690</v>
      </c>
      <c r="AQ2193" s="105">
        <f>_xll.qlCalendarAdvance(Calendar,AQ2192,AO2193,"f",,Trigger)</f>
        <v>54694</v>
      </c>
      <c r="AR2193" s="105">
        <f>_xll.qlInterestRateIndexMaturity(Currency&amp;"ibor"&amp;Tenor,AQ2193,Trigger)</f>
        <v>54724</v>
      </c>
      <c r="AS2193" s="257">
        <f>_xll.qlIndexFixing($AC$5,AP2193,TRUE,_xll.ohTrigger(Trigger,Trigger1M))</f>
        <v>1.3879027346341388E-2</v>
      </c>
      <c r="AT2193" s="257">
        <f>_xll.qlIndexFixing($AU$1,AP2193,TRUE,_xll.ohTrigger(Trigger,Trigger1M))</f>
        <v>1.3498560266294923E-2</v>
      </c>
    </row>
    <row r="2194" spans="41:46" ht="11.25" customHeight="1" x14ac:dyDescent="0.25">
      <c r="AO2194" s="106" t="s">
        <v>83</v>
      </c>
      <c r="AP2194" s="105">
        <f>_xll.qlInterestRateIndexFixingDate(Currency&amp;"ibor"&amp;Tenor,AQ2194,Trigger)</f>
        <v>54697</v>
      </c>
      <c r="AQ2194" s="105">
        <f>_xll.qlCalendarAdvance(Calendar,AQ2193,AO2194,"f",,Trigger)</f>
        <v>54701</v>
      </c>
      <c r="AR2194" s="105">
        <f>_xll.qlInterestRateIndexMaturity(Currency&amp;"ibor"&amp;Tenor,AQ2194,Trigger)</f>
        <v>54732</v>
      </c>
      <c r="AS2194" s="257">
        <f>_xll.qlIndexFixing($AC$5,AP2194,TRUE,_xll.ohTrigger(Trigger,Trigger1M))</f>
        <v>1.3881011982142121E-2</v>
      </c>
      <c r="AT2194" s="257">
        <f>_xll.qlIndexFixing($AU$1,AP2194,TRUE,_xll.ohTrigger(Trigger,Trigger1M))</f>
        <v>1.349623351107228E-2</v>
      </c>
    </row>
    <row r="2195" spans="41:46" ht="11.25" customHeight="1" x14ac:dyDescent="0.25">
      <c r="AO2195" s="106" t="s">
        <v>83</v>
      </c>
      <c r="AP2195" s="105">
        <f>_xll.qlInterestRateIndexFixingDate(Currency&amp;"ibor"&amp;Tenor,AQ2195,Trigger)</f>
        <v>54704</v>
      </c>
      <c r="AQ2195" s="105">
        <f>_xll.qlCalendarAdvance(Calendar,AQ2194,AO2195,"f",,Trigger)</f>
        <v>54708</v>
      </c>
      <c r="AR2195" s="105">
        <f>_xll.qlInterestRateIndexMaturity(Currency&amp;"ibor"&amp;Tenor,AQ2195,Trigger)</f>
        <v>54739</v>
      </c>
      <c r="AS2195" s="257">
        <f>_xll.qlIndexFixing($AC$5,AP2195,TRUE,_xll.ohTrigger(Trigger,Trigger1M))</f>
        <v>1.3882614699935441E-2</v>
      </c>
      <c r="AT2195" s="257">
        <f>_xll.qlIndexFixing($AU$1,AP2195,TRUE,_xll.ohTrigger(Trigger,Trigger1M))</f>
        <v>1.3493800251437208E-2</v>
      </c>
    </row>
    <row r="2196" spans="41:46" ht="11.25" customHeight="1" x14ac:dyDescent="0.25">
      <c r="AO2196" s="106" t="s">
        <v>83</v>
      </c>
      <c r="AP2196" s="105">
        <f>_xll.qlInterestRateIndexFixingDate(Currency&amp;"ibor"&amp;Tenor,AQ2196,Trigger)</f>
        <v>54711</v>
      </c>
      <c r="AQ2196" s="105">
        <f>_xll.qlCalendarAdvance(Calendar,AQ2195,AO2196,"f",,Trigger)</f>
        <v>54715</v>
      </c>
      <c r="AR2196" s="105">
        <f>_xll.qlInterestRateIndexMaturity(Currency&amp;"ibor"&amp;Tenor,AQ2196,Trigger)</f>
        <v>54746</v>
      </c>
      <c r="AS2196" s="257">
        <f>_xll.qlIndexFixing($AC$5,AP2196,TRUE,_xll.ohTrigger(Trigger,Trigger1M))</f>
        <v>1.3884217417950519E-2</v>
      </c>
      <c r="AT2196" s="257">
        <f>_xll.qlIndexFixing($AU$1,AP2196,TRUE,_xll.ohTrigger(Trigger,Trigger1M))</f>
        <v>1.349134111474422E-2</v>
      </c>
    </row>
    <row r="2197" spans="41:46" ht="11.25" customHeight="1" x14ac:dyDescent="0.25">
      <c r="AO2197" s="106" t="s">
        <v>83</v>
      </c>
      <c r="AP2197" s="105">
        <f>_xll.qlInterestRateIndexFixingDate(Currency&amp;"ibor"&amp;Tenor,AQ2197,Trigger)</f>
        <v>54718</v>
      </c>
      <c r="AQ2197" s="105">
        <f>_xll.qlCalendarAdvance(Calendar,AQ2196,AO2197,"f",,Trigger)</f>
        <v>54722</v>
      </c>
      <c r="AR2197" s="105">
        <f>_xll.qlInterestRateIndexMaturity(Currency&amp;"ibor"&amp;Tenor,AQ2197,Trigger)</f>
        <v>54753</v>
      </c>
      <c r="AS2197" s="257">
        <f>_xll.qlIndexFixing($AC$5,AP2197,TRUE,_xll.ohTrigger(Trigger,Trigger1M))</f>
        <v>1.3885820136187353E-2</v>
      </c>
      <c r="AT2197" s="257">
        <f>_xll.qlIndexFixing($AU$1,AP2197,TRUE,_xll.ohTrigger(Trigger,Trigger1M))</f>
        <v>1.3488856058224948E-2</v>
      </c>
    </row>
    <row r="2198" spans="41:46" ht="11.25" customHeight="1" x14ac:dyDescent="0.25">
      <c r="AO2198" s="106" t="s">
        <v>83</v>
      </c>
      <c r="AP2198" s="105">
        <f>_xll.qlInterestRateIndexFixingDate(Currency&amp;"ibor"&amp;Tenor,AQ2198,Trigger)</f>
        <v>54725</v>
      </c>
      <c r="AQ2198" s="105">
        <f>_xll.qlCalendarAdvance(Calendar,AQ2197,AO2198,"f",,Trigger)</f>
        <v>54729</v>
      </c>
      <c r="AR2198" s="105">
        <f>_xll.qlInterestRateIndexMaturity(Currency&amp;"ibor"&amp;Tenor,AQ2198,Trigger)</f>
        <v>54759</v>
      </c>
      <c r="AS2198" s="257">
        <f>_xll.qlIndexFixing($AC$5,AP2198,TRUE,_xll.ohTrigger(Trigger,Trigger1M))</f>
        <v>1.3887040627489355E-2</v>
      </c>
      <c r="AT2198" s="257">
        <f>_xll.qlIndexFixing($AU$1,AP2198,TRUE,_xll.ohTrigger(Trigger,Trigger1M))</f>
        <v>1.348627408920855E-2</v>
      </c>
    </row>
    <row r="2199" spans="41:46" ht="11.25" customHeight="1" x14ac:dyDescent="0.25">
      <c r="AO2199" s="106" t="s">
        <v>83</v>
      </c>
      <c r="AP2199" s="105">
        <f>_xll.qlInterestRateIndexFixingDate(Currency&amp;"ibor"&amp;Tenor,AQ2199,Trigger)</f>
        <v>54732</v>
      </c>
      <c r="AQ2199" s="105">
        <f>_xll.qlCalendarAdvance(Calendar,AQ2198,AO2199,"f",,Trigger)</f>
        <v>54736</v>
      </c>
      <c r="AR2199" s="105">
        <f>_xll.qlInterestRateIndexMaturity(Currency&amp;"ibor"&amp;Tenor,AQ2199,Trigger)</f>
        <v>54766</v>
      </c>
      <c r="AS2199" s="257">
        <f>_xll.qlIndexFixing($AC$5,AP2199,TRUE,_xll.ohTrigger(Trigger,Trigger1M))</f>
        <v>1.3888643284357904E-2</v>
      </c>
      <c r="AT2199" s="257">
        <f>_xll.qlIndexFixing($AU$1,AP2199,TRUE,_xll.ohTrigger(Trigger,Trigger1M))</f>
        <v>1.3483739020794694E-2</v>
      </c>
    </row>
    <row r="2200" spans="41:46" ht="11.25" customHeight="1" x14ac:dyDescent="0.25">
      <c r="AO2200" s="106" t="s">
        <v>83</v>
      </c>
      <c r="AP2200" s="105">
        <f>_xll.qlInterestRateIndexFixingDate(Currency&amp;"ibor"&amp;Tenor,AQ2200,Trigger)</f>
        <v>54739</v>
      </c>
      <c r="AQ2200" s="105">
        <f>_xll.qlCalendarAdvance(Calendar,AQ2199,AO2200,"f",,Trigger)</f>
        <v>54743</v>
      </c>
      <c r="AR2200" s="105">
        <f>_xll.qlInterestRateIndexMaturity(Currency&amp;"ibor"&amp;Tenor,AQ2200,Trigger)</f>
        <v>54773</v>
      </c>
      <c r="AS2200" s="257">
        <f>_xll.qlIndexFixing($AC$5,AP2200,TRUE,_xll.ohTrigger(Trigger,Trigger1M))</f>
        <v>1.3890245941442281E-2</v>
      </c>
      <c r="AT2200" s="257">
        <f>_xll.qlIndexFixing($AU$1,AP2200,TRUE,_xll.ohTrigger(Trigger,Trigger1M))</f>
        <v>1.3481177908256647E-2</v>
      </c>
    </row>
    <row r="2201" spans="41:46" ht="11.25" customHeight="1" x14ac:dyDescent="0.25">
      <c r="AO2201" s="106" t="s">
        <v>83</v>
      </c>
      <c r="AP2201" s="105">
        <f>_xll.qlInterestRateIndexFixingDate(Currency&amp;"ibor"&amp;Tenor,AQ2201,Trigger)</f>
        <v>54746</v>
      </c>
      <c r="AQ2201" s="105">
        <f>_xll.qlCalendarAdvance(Calendar,AQ2200,AO2201,"f",,Trigger)</f>
        <v>54750</v>
      </c>
      <c r="AR2201" s="105">
        <f>_xll.qlInterestRateIndexMaturity(Currency&amp;"ibor"&amp;Tenor,AQ2201,Trigger)</f>
        <v>54780</v>
      </c>
      <c r="AS2201" s="257">
        <f>_xll.qlIndexFixing($AC$5,AP2201,TRUE,_xll.ohTrigger(Trigger,Trigger1M))</f>
        <v>1.3891848598742484E-2</v>
      </c>
      <c r="AT2201" s="257">
        <f>_xll.qlIndexFixing($AU$1,AP2201,TRUE,_xll.ohTrigger(Trigger,Trigger1M))</f>
        <v>1.3478590708828619E-2</v>
      </c>
    </row>
    <row r="2202" spans="41:46" ht="11.25" customHeight="1" x14ac:dyDescent="0.25">
      <c r="AO2202" s="106" t="s">
        <v>83</v>
      </c>
      <c r="AP2202" s="105">
        <f>_xll.qlInterestRateIndexFixingDate(Currency&amp;"ibor"&amp;Tenor,AQ2202,Trigger)</f>
        <v>54753</v>
      </c>
      <c r="AQ2202" s="105">
        <f>_xll.qlCalendarAdvance(Calendar,AQ2201,AO2202,"f",,Trigger)</f>
        <v>54757</v>
      </c>
      <c r="AR2202" s="105">
        <f>_xll.qlInterestRateIndexMaturity(Currency&amp;"ibor"&amp;Tenor,AQ2202,Trigger)</f>
        <v>54788</v>
      </c>
      <c r="AS2202" s="257">
        <f>_xll.qlIndexFixing($AC$5,AP2202,TRUE,_xll.ohTrigger(Trigger,Trigger1M))</f>
        <v>1.3893833730679855E-2</v>
      </c>
      <c r="AT2202" s="257">
        <f>_xll.qlIndexFixing($AU$1,AP2202,TRUE,_xll.ohTrigger(Trigger,Trigger1M))</f>
        <v>1.3476040481284641E-2</v>
      </c>
    </row>
    <row r="2203" spans="41:46" ht="11.25" customHeight="1" x14ac:dyDescent="0.25">
      <c r="AO2203" s="106" t="s">
        <v>83</v>
      </c>
      <c r="AP2203" s="105">
        <f>_xll.qlInterestRateIndexFixingDate(Currency&amp;"ibor"&amp;Tenor,AQ2203,Trigger)</f>
        <v>54760</v>
      </c>
      <c r="AQ2203" s="105">
        <f>_xll.qlCalendarAdvance(Calendar,AQ2202,AO2203,"f",,Trigger)</f>
        <v>54764</v>
      </c>
      <c r="AR2203" s="105">
        <f>_xll.qlInterestRateIndexMaturity(Currency&amp;"ibor"&amp;Tenor,AQ2203,Trigger)</f>
        <v>54795</v>
      </c>
      <c r="AS2203" s="257">
        <f>_xll.qlIndexFixing($AC$5,AP2203,TRUE,_xll.ohTrigger(Trigger,Trigger1M))</f>
        <v>1.3895436450242082E-2</v>
      </c>
      <c r="AT2203" s="257">
        <f>_xll.qlIndexFixing($AU$1,AP2203,TRUE,_xll.ohTrigger(Trigger,Trigger1M))</f>
        <v>1.3473399007653847E-2</v>
      </c>
    </row>
    <row r="2204" spans="41:46" ht="11.25" customHeight="1" x14ac:dyDescent="0.25">
      <c r="AO2204" s="106" t="s">
        <v>83</v>
      </c>
      <c r="AP2204" s="105">
        <f>_xll.qlInterestRateIndexFixingDate(Currency&amp;"ibor"&amp;Tenor,AQ2204,Trigger)</f>
        <v>54767</v>
      </c>
      <c r="AQ2204" s="105">
        <f>_xll.qlCalendarAdvance(Calendar,AQ2203,AO2204,"f",,Trigger)</f>
        <v>54771</v>
      </c>
      <c r="AR2204" s="105">
        <f>_xll.qlInterestRateIndexMaturity(Currency&amp;"ibor"&amp;Tenor,AQ2204,Trigger)</f>
        <v>54802</v>
      </c>
      <c r="AS2204" s="257">
        <f>_xll.qlIndexFixing($AC$5,AP2204,TRUE,_xll.ohTrigger(Trigger,Trigger1M))</f>
        <v>1.3897039170026066E-2</v>
      </c>
      <c r="AT2204" s="257">
        <f>_xll.qlIndexFixing($AU$1,AP2204,TRUE,_xll.ohTrigger(Trigger,Trigger1M))</f>
        <v>1.3470731314810445E-2</v>
      </c>
    </row>
    <row r="2205" spans="41:46" ht="11.25" customHeight="1" x14ac:dyDescent="0.25">
      <c r="AO2205" s="106" t="s">
        <v>83</v>
      </c>
      <c r="AP2205" s="105">
        <f>_xll.qlInterestRateIndexFixingDate(Currency&amp;"ibor"&amp;Tenor,AQ2205,Trigger)</f>
        <v>54774</v>
      </c>
      <c r="AQ2205" s="105">
        <f>_xll.qlCalendarAdvance(Calendar,AQ2204,AO2205,"f",,Trigger)</f>
        <v>54778</v>
      </c>
      <c r="AR2205" s="105">
        <f>_xll.qlInterestRateIndexMaturity(Currency&amp;"ibor"&amp;Tenor,AQ2205,Trigger)</f>
        <v>54809</v>
      </c>
      <c r="AS2205" s="257">
        <f>_xll.qlIndexFixing($AC$5,AP2205,TRUE,_xll.ohTrigger(Trigger,Trigger1M))</f>
        <v>1.3898641890029232E-2</v>
      </c>
      <c r="AT2205" s="257">
        <f>_xll.qlIndexFixing($AU$1,AP2205,TRUE,_xll.ohTrigger(Trigger,Trigger1M))</f>
        <v>1.3468037359993801E-2</v>
      </c>
    </row>
    <row r="2206" spans="41:46" ht="11.25" customHeight="1" x14ac:dyDescent="0.25">
      <c r="AO2206" s="106" t="s">
        <v>83</v>
      </c>
      <c r="AP2206" s="105">
        <f>_xll.qlInterestRateIndexFixingDate(Currency&amp;"ibor"&amp;Tenor,AQ2206,Trigger)</f>
        <v>54781</v>
      </c>
      <c r="AQ2206" s="105">
        <f>_xll.qlCalendarAdvance(Calendar,AQ2205,AO2206,"f",,Trigger)</f>
        <v>54785</v>
      </c>
      <c r="AR2206" s="105">
        <f>_xll.qlInterestRateIndexMaturity(Currency&amp;"ibor"&amp;Tenor,AQ2206,Trigger)</f>
        <v>54816</v>
      </c>
      <c r="AS2206" s="257">
        <f>_xll.qlIndexFixing($AC$5,AP2206,TRUE,_xll.ohTrigger(Trigger,Trigger1M))</f>
        <v>1.3900244610254154E-2</v>
      </c>
      <c r="AT2206" s="257">
        <f>_xll.qlIndexFixing($AU$1,AP2206,TRUE,_xll.ohTrigger(Trigger,Trigger1M))</f>
        <v>1.3465317100435546E-2</v>
      </c>
    </row>
    <row r="2207" spans="41:46" ht="11.25" customHeight="1" x14ac:dyDescent="0.25">
      <c r="AO2207" s="106" t="s">
        <v>83</v>
      </c>
      <c r="AP2207" s="105">
        <f>_xll.qlInterestRateIndexFixingDate(Currency&amp;"ibor"&amp;Tenor,AQ2207,Trigger)</f>
        <v>54788</v>
      </c>
      <c r="AQ2207" s="105">
        <f>_xll.qlCalendarAdvance(Calendar,AQ2206,AO2207,"f",,Trigger)</f>
        <v>54792</v>
      </c>
      <c r="AR2207" s="105">
        <f>_xll.qlInterestRateIndexMaturity(Currency&amp;"ibor"&amp;Tenor,AQ2207,Trigger)</f>
        <v>54823</v>
      </c>
      <c r="AS2207" s="257">
        <f>_xll.qlIndexFixing($AC$5,AP2207,TRUE,_xll.ohTrigger(Trigger,Trigger1M))</f>
        <v>1.3901847330698257E-2</v>
      </c>
      <c r="AT2207" s="257">
        <f>_xll.qlIndexFixing($AU$1,AP2207,TRUE,_xll.ohTrigger(Trigger,Trigger1M))</f>
        <v>1.3462570493364735E-2</v>
      </c>
    </row>
    <row r="2208" spans="41:46" ht="11.25" customHeight="1" x14ac:dyDescent="0.25">
      <c r="AO2208" s="106" t="s">
        <v>83</v>
      </c>
      <c r="AP2208" s="105">
        <f>_xll.qlInterestRateIndexFixingDate(Currency&amp;"ibor"&amp;Tenor,AQ2208,Trigger)</f>
        <v>54795</v>
      </c>
      <c r="AQ2208" s="105">
        <f>_xll.qlCalendarAdvance(Calendar,AQ2207,AO2208,"f",,Trigger)</f>
        <v>54799</v>
      </c>
      <c r="AR2208" s="105">
        <f>_xll.qlInterestRateIndexMaturity(Currency&amp;"ibor"&amp;Tenor,AQ2208,Trigger)</f>
        <v>54830</v>
      </c>
      <c r="AS2208" s="257">
        <f>_xll.qlIndexFixing($AC$5,AP2208,TRUE,_xll.ohTrigger(Trigger,Trigger1M))</f>
        <v>1.3903450051364117E-2</v>
      </c>
      <c r="AT2208" s="257">
        <f>_xll.qlIndexFixing($AU$1,AP2208,TRUE,_xll.ohTrigger(Trigger,Trigger1M))</f>
        <v>1.3459797496023308E-2</v>
      </c>
    </row>
    <row r="2209" spans="41:46" ht="11.25" customHeight="1" x14ac:dyDescent="0.25">
      <c r="AO2209" s="106" t="s">
        <v>83</v>
      </c>
      <c r="AP2209" s="105">
        <f>_xll.qlInterestRateIndexFixingDate(Currency&amp;"ibor"&amp;Tenor,AQ2209,Trigger)</f>
        <v>54802</v>
      </c>
      <c r="AQ2209" s="105">
        <f>_xll.qlCalendarAdvance(Calendar,AQ2208,AO2209,"f",,Trigger)</f>
        <v>54806</v>
      </c>
      <c r="AR2209" s="105">
        <f>_xll.qlInterestRateIndexMaturity(Currency&amp;"ibor"&amp;Tenor,AQ2209,Trigger)</f>
        <v>54837</v>
      </c>
      <c r="AS2209" s="257">
        <f>_xll.qlIndexFixing($AC$5,AP2209,TRUE,_xll.ohTrigger(Trigger,Trigger1M))</f>
        <v>1.3905052772251736E-2</v>
      </c>
      <c r="AT2209" s="257">
        <f>_xll.qlIndexFixing($AU$1,AP2209,TRUE,_xll.ohTrigger(Trigger,Trigger1M))</f>
        <v>1.3456998065632584E-2</v>
      </c>
    </row>
    <row r="2210" spans="41:46" ht="11.25" customHeight="1" x14ac:dyDescent="0.25">
      <c r="AO2210" s="106" t="s">
        <v>83</v>
      </c>
      <c r="AP2210" s="105">
        <f>_xll.qlInterestRateIndexFixingDate(Currency&amp;"ibor"&amp;Tenor,AQ2210,Trigger)</f>
        <v>54809</v>
      </c>
      <c r="AQ2210" s="105">
        <f>_xll.qlCalendarAdvance(Calendar,AQ2209,AO2210,"f",,Trigger)</f>
        <v>54813</v>
      </c>
      <c r="AR2210" s="105">
        <f>_xll.qlInterestRateIndexMaturity(Currency&amp;"ibor"&amp;Tenor,AQ2210,Trigger)</f>
        <v>54844</v>
      </c>
      <c r="AS2210" s="257">
        <f>_xll.qlIndexFixing($AC$5,AP2210,TRUE,_xll.ohTrigger(Trigger,Trigger1M))</f>
        <v>1.3906655493361113E-2</v>
      </c>
      <c r="AT2210" s="257">
        <f>_xll.qlIndexFixing($AU$1,AP2210,TRUE,_xll.ohTrigger(Trigger,Trigger1M))</f>
        <v>1.3454172159437084E-2</v>
      </c>
    </row>
    <row r="2211" spans="41:46" ht="11.25" customHeight="1" x14ac:dyDescent="0.25">
      <c r="AO2211" s="106" t="s">
        <v>83</v>
      </c>
      <c r="AP2211" s="105">
        <f>_xll.qlInterestRateIndexFixingDate(Currency&amp;"ibor"&amp;Tenor,AQ2211,Trigger)</f>
        <v>54816</v>
      </c>
      <c r="AQ2211" s="105">
        <f>_xll.qlCalendarAdvance(Calendar,AQ2210,AO2211,"f",,Trigger)</f>
        <v>54820</v>
      </c>
      <c r="AR2211" s="105">
        <f>_xll.qlInterestRateIndexMaturity(Currency&amp;"ibor"&amp;Tenor,AQ2211,Trigger)</f>
        <v>54848</v>
      </c>
      <c r="AS2211" s="257">
        <f>_xll.qlIndexFixing($AC$5,AP2211,TRUE,_xll.ohTrigger(Trigger,Trigger1M))</f>
        <v>1.390710916832516E-2</v>
      </c>
      <c r="AT2211" s="257">
        <f>_xll.qlIndexFixing($AU$1,AP2211,TRUE,_xll.ohTrigger(Trigger,Trigger1M))</f>
        <v>1.3451183541141847E-2</v>
      </c>
    </row>
    <row r="2212" spans="41:46" ht="11.25" customHeight="1" x14ac:dyDescent="0.25">
      <c r="AO2212" s="106" t="s">
        <v>83</v>
      </c>
      <c r="AP2212" s="105">
        <f>_xll.qlInterestRateIndexFixingDate(Currency&amp;"ibor"&amp;Tenor,AQ2212,Trigger)</f>
        <v>54823</v>
      </c>
      <c r="AQ2212" s="105">
        <f>_xll.qlCalendarAdvance(Calendar,AQ2211,AO2212,"f",,Trigger)</f>
        <v>54827</v>
      </c>
      <c r="AR2212" s="105">
        <f>_xll.qlInterestRateIndexMaturity(Currency&amp;"ibor"&amp;Tenor,AQ2212,Trigger)</f>
        <v>54855</v>
      </c>
      <c r="AS2212" s="257">
        <f>_xll.qlIndexFixing($AC$5,AP2212,TRUE,_xll.ohTrigger(Trigger,Trigger1M))</f>
        <v>1.3908711704186314E-2</v>
      </c>
      <c r="AT2212" s="257">
        <f>_xll.qlIndexFixing($AU$1,AP2212,TRUE,_xll.ohTrigger(Trigger,Trigger1M))</f>
        <v>1.3448310578633953E-2</v>
      </c>
    </row>
    <row r="2213" spans="41:46" ht="11.25" customHeight="1" x14ac:dyDescent="0.25">
      <c r="AO2213" s="106" t="s">
        <v>83</v>
      </c>
      <c r="AP2213" s="105">
        <f>_xll.qlInterestRateIndexFixingDate(Currency&amp;"ibor"&amp;Tenor,AQ2213,Trigger)</f>
        <v>54830</v>
      </c>
      <c r="AQ2213" s="105">
        <f>_xll.qlCalendarAdvance(Calendar,AQ2212,AO2213,"f",,Trigger)</f>
        <v>54834</v>
      </c>
      <c r="AR2213" s="105">
        <f>_xll.qlInterestRateIndexMaturity(Currency&amp;"ibor"&amp;Tenor,AQ2213,Trigger)</f>
        <v>54862</v>
      </c>
      <c r="AS2213" s="257">
        <f>_xll.qlIndexFixing($AC$5,AP2213,TRUE,_xll.ohTrigger(Trigger,Trigger1M))</f>
        <v>1.3910314240244455E-2</v>
      </c>
      <c r="AT2213" s="257">
        <f>_xll.qlIndexFixing($AU$1,AP2213,TRUE,_xll.ohTrigger(Trigger,Trigger1M))</f>
        <v>1.344541102409748E-2</v>
      </c>
    </row>
    <row r="2214" spans="41:46" ht="11.25" customHeight="1" x14ac:dyDescent="0.25">
      <c r="AO2214" s="106" t="s">
        <v>83</v>
      </c>
      <c r="AP2214" s="105">
        <f>_xll.qlInterestRateIndexFixingDate(Currency&amp;"ibor"&amp;Tenor,AQ2214,Trigger)</f>
        <v>54837</v>
      </c>
      <c r="AQ2214" s="105">
        <f>_xll.qlCalendarAdvance(Calendar,AQ2213,AO2214,"f",,Trigger)</f>
        <v>54841</v>
      </c>
      <c r="AR2214" s="105">
        <f>_xll.qlInterestRateIndexMaturity(Currency&amp;"ibor"&amp;Tenor,AQ2214,Trigger)</f>
        <v>54869</v>
      </c>
      <c r="AS2214" s="257">
        <f>_xll.qlIndexFixing($AC$5,AP2214,TRUE,_xll.ohTrigger(Trigger,Trigger1M))</f>
        <v>1.3911916776502433E-2</v>
      </c>
      <c r="AT2214" s="257">
        <f>_xll.qlIndexFixing($AU$1,AP2214,TRUE,_xll.ohTrigger(Trigger,Trigger1M))</f>
        <v>1.3442484834760928E-2</v>
      </c>
    </row>
    <row r="2215" spans="41:46" ht="11.25" customHeight="1" x14ac:dyDescent="0.25">
      <c r="AO2215" s="106" t="s">
        <v>83</v>
      </c>
      <c r="AP2215" s="105">
        <f>_xll.qlInterestRateIndexFixingDate(Currency&amp;"ibor"&amp;Tenor,AQ2215,Trigger)</f>
        <v>54844</v>
      </c>
      <c r="AQ2215" s="105">
        <f>_xll.qlCalendarAdvance(Calendar,AQ2214,AO2215,"f",,Trigger)</f>
        <v>54848</v>
      </c>
      <c r="AR2215" s="105">
        <f>_xll.qlInterestRateIndexMaturity(Currency&amp;"ibor"&amp;Tenor,AQ2215,Trigger)</f>
        <v>54879</v>
      </c>
      <c r="AS2215" s="257">
        <f>_xll.qlIndexFixing($AC$5,AP2215,TRUE,_xll.ohTrigger(Trigger,Trigger1M))</f>
        <v>1.3914669102213739E-2</v>
      </c>
      <c r="AT2215" s="257">
        <f>_xll.qlIndexFixing($AU$1,AP2215,TRUE,_xll.ohTrigger(Trigger,Trigger1M))</f>
        <v>1.3439643994489886E-2</v>
      </c>
    </row>
    <row r="2216" spans="41:46" ht="11.25" customHeight="1" x14ac:dyDescent="0.25">
      <c r="AO2216" s="106" t="s">
        <v>83</v>
      </c>
      <c r="AP2216" s="105">
        <f>_xll.qlInterestRateIndexFixingDate(Currency&amp;"ibor"&amp;Tenor,AQ2216,Trigger)</f>
        <v>54851</v>
      </c>
      <c r="AQ2216" s="105">
        <f>_xll.qlCalendarAdvance(Calendar,AQ2215,AO2216,"f",,Trigger)</f>
        <v>54855</v>
      </c>
      <c r="AR2216" s="105">
        <f>_xll.qlInterestRateIndexMaturity(Currency&amp;"ibor"&amp;Tenor,AQ2216,Trigger)</f>
        <v>54890</v>
      </c>
      <c r="AS2216" s="257">
        <f>_xll.qlIndexFixing($AC$5,AP2216,TRUE,_xll.ohTrigger(Trigger,Trigger1M))</f>
        <v>1.3917805345502845E-2</v>
      </c>
      <c r="AT2216" s="257">
        <f>_xll.qlIndexFixing($AU$1,AP2216,TRUE,_xll.ohTrigger(Trigger,Trigger1M))</f>
        <v>1.3436796915568141E-2</v>
      </c>
    </row>
    <row r="2217" spans="41:46" ht="11.25" customHeight="1" x14ac:dyDescent="0.25">
      <c r="AO2217" s="106" t="s">
        <v>83</v>
      </c>
      <c r="AP2217" s="105">
        <f>_xll.qlInterestRateIndexFixingDate(Currency&amp;"ibor"&amp;Tenor,AQ2217,Trigger)</f>
        <v>54858</v>
      </c>
      <c r="AQ2217" s="105">
        <f>_xll.qlCalendarAdvance(Calendar,AQ2216,AO2217,"f",,Trigger)</f>
        <v>54862</v>
      </c>
      <c r="AR2217" s="105">
        <f>_xll.qlInterestRateIndexMaturity(Currency&amp;"ibor"&amp;Tenor,AQ2217,Trigger)</f>
        <v>54893</v>
      </c>
      <c r="AS2217" s="257">
        <f>_xll.qlIndexFixing($AC$5,AP2217,TRUE,_xll.ohTrigger(Trigger,Trigger1M))</f>
        <v>1.3917874547305033E-2</v>
      </c>
      <c r="AT2217" s="257">
        <f>_xll.qlIndexFixing($AU$1,AP2217,TRUE,_xll.ohTrigger(Trigger,Trigger1M))</f>
        <v>1.3433645901043446E-2</v>
      </c>
    </row>
    <row r="2218" spans="41:46" ht="11.25" customHeight="1" x14ac:dyDescent="0.25">
      <c r="AO2218" s="106" t="s">
        <v>83</v>
      </c>
      <c r="AP2218" s="105">
        <f>_xll.qlInterestRateIndexFixingDate(Currency&amp;"ibor"&amp;Tenor,AQ2218,Trigger)</f>
        <v>54865</v>
      </c>
      <c r="AQ2218" s="105">
        <f>_xll.qlCalendarAdvance(Calendar,AQ2217,AO2218,"f",,Trigger)</f>
        <v>54869</v>
      </c>
      <c r="AR2218" s="105">
        <f>_xll.qlInterestRateIndexMaturity(Currency&amp;"ibor"&amp;Tenor,AQ2218,Trigger)</f>
        <v>54900</v>
      </c>
      <c r="AS2218" s="257">
        <f>_xll.qlIndexFixing($AC$5,AP2218,TRUE,_xll.ohTrigger(Trigger,Trigger1M))</f>
        <v>1.3919477270178161E-2</v>
      </c>
      <c r="AT2218" s="257">
        <f>_xll.qlIndexFixing($AU$1,AP2218,TRUE,_xll.ohTrigger(Trigger,Trigger1M))</f>
        <v>1.34306066488026E-2</v>
      </c>
    </row>
    <row r="2219" spans="41:46" ht="11.25" customHeight="1" x14ac:dyDescent="0.25">
      <c r="AO2219" s="106" t="s">
        <v>83</v>
      </c>
      <c r="AP2219" s="105">
        <f>_xll.qlInterestRateIndexFixingDate(Currency&amp;"ibor"&amp;Tenor,AQ2219,Trigger)</f>
        <v>54872</v>
      </c>
      <c r="AQ2219" s="105">
        <f>_xll.qlCalendarAdvance(Calendar,AQ2218,AO2219,"f",,Trigger)</f>
        <v>54876</v>
      </c>
      <c r="AR2219" s="105">
        <f>_xll.qlInterestRateIndexMaturity(Currency&amp;"ibor"&amp;Tenor,AQ2219,Trigger)</f>
        <v>54907</v>
      </c>
      <c r="AS2219" s="257">
        <f>_xll.qlIndexFixing($AC$5,AP2219,TRUE,_xll.ohTrigger(Trigger,Trigger1M))</f>
        <v>1.3921079993278202E-2</v>
      </c>
      <c r="AT2219" s="257">
        <f>_xll.qlIndexFixing($AU$1,AP2219,TRUE,_xll.ohTrigger(Trigger,Trigger1M))</f>
        <v>1.3427540535864863E-2</v>
      </c>
    </row>
    <row r="2220" spans="41:46" ht="11.25" customHeight="1" x14ac:dyDescent="0.25">
      <c r="AO2220" s="106" t="s">
        <v>83</v>
      </c>
      <c r="AP2220" s="105">
        <f>_xll.qlInterestRateIndexFixingDate(Currency&amp;"ibor"&amp;Tenor,AQ2220,Trigger)</f>
        <v>54879</v>
      </c>
      <c r="AQ2220" s="105">
        <f>_xll.qlCalendarAdvance(Calendar,AQ2219,AO2220,"f",,Trigger)</f>
        <v>54883</v>
      </c>
      <c r="AR2220" s="105">
        <f>_xll.qlInterestRateIndexMaturity(Currency&amp;"ibor"&amp;Tenor,AQ2220,Trigger)</f>
        <v>54913</v>
      </c>
      <c r="AS2220" s="257">
        <f>_xll.qlIndexFixing($AC$5,AP2220,TRUE,_xll.ohTrigger(Trigger,Trigger1M))</f>
        <v>1.3922299128024562E-2</v>
      </c>
      <c r="AT2220" s="257">
        <f>_xll.qlIndexFixing($AU$1,AP2220,TRUE,_xll.ohTrigger(Trigger,Trigger1M))</f>
        <v>1.3424420531399583E-2</v>
      </c>
    </row>
    <row r="2221" spans="41:46" ht="11.25" customHeight="1" x14ac:dyDescent="0.25">
      <c r="AO2221" s="106" t="s">
        <v>83</v>
      </c>
      <c r="AP2221" s="105">
        <f>_xll.qlInterestRateIndexFixingDate(Currency&amp;"ibor"&amp;Tenor,AQ2221,Trigger)</f>
        <v>54884</v>
      </c>
      <c r="AQ2221" s="105">
        <f>_xll.qlCalendarAdvance(Calendar,AQ2220,AO2221,"f",,Trigger)</f>
        <v>54890</v>
      </c>
      <c r="AR2221" s="105">
        <f>_xll.qlInterestRateIndexMaturity(Currency&amp;"ibor"&amp;Tenor,AQ2221,Trigger)</f>
        <v>54920</v>
      </c>
      <c r="AS2221" s="257">
        <f>_xll.qlIndexFixing($AC$5,AP2221,TRUE,_xll.ohTrigger(Trigger,Trigger1M))</f>
        <v>1.3923901789596016E-2</v>
      </c>
      <c r="AT2221" s="257">
        <f>_xll.qlIndexFixing($AU$1,AP2221,TRUE,_xll.ohTrigger(Trigger,Trigger1M))</f>
        <v>1.3421302613331854E-2</v>
      </c>
    </row>
    <row r="2222" spans="41:46" ht="11.25" customHeight="1" x14ac:dyDescent="0.25">
      <c r="AO2222" s="106" t="s">
        <v>83</v>
      </c>
      <c r="AP2222" s="105">
        <f>_xll.qlInterestRateIndexFixingDate(Currency&amp;"ibor"&amp;Tenor,AQ2222,Trigger)</f>
        <v>54893</v>
      </c>
      <c r="AQ2222" s="105">
        <f>_xll.qlCalendarAdvance(Calendar,AQ2221,AO2222,"f",,Trigger)</f>
        <v>54897</v>
      </c>
      <c r="AR2222" s="105">
        <f>_xll.qlInterestRateIndexMaturity(Currency&amp;"ibor"&amp;Tenor,AQ2222,Trigger)</f>
        <v>54927</v>
      </c>
      <c r="AS2222" s="257">
        <f>_xll.qlIndexFixing($AC$5,AP2222,TRUE,_xll.ohTrigger(Trigger,Trigger1M))</f>
        <v>1.3925504451385962E-2</v>
      </c>
      <c r="AT2222" s="257">
        <f>_xll.qlIndexFixing($AU$1,AP2222,TRUE,_xll.ohTrigger(Trigger,Trigger1M))</f>
        <v>1.3418157710305856E-2</v>
      </c>
    </row>
    <row r="2223" spans="41:46" ht="11.25" customHeight="1" x14ac:dyDescent="0.25">
      <c r="AO2223" s="106" t="s">
        <v>83</v>
      </c>
      <c r="AP2223" s="105">
        <f>_xll.qlInterestRateIndexFixingDate(Currency&amp;"ibor"&amp;Tenor,AQ2223,Trigger)</f>
        <v>54900</v>
      </c>
      <c r="AQ2223" s="105">
        <f>_xll.qlCalendarAdvance(Calendar,AQ2222,AO2223,"f",,Trigger)</f>
        <v>54904</v>
      </c>
      <c r="AR2223" s="105">
        <f>_xll.qlInterestRateIndexMaturity(Currency&amp;"ibor"&amp;Tenor,AQ2223,Trigger)</f>
        <v>54934</v>
      </c>
      <c r="AS2223" s="257">
        <f>_xll.qlIndexFixing($AC$5,AP2223,TRUE,_xll.ohTrigger(Trigger,Trigger1M))</f>
        <v>1.3927107113391735E-2</v>
      </c>
      <c r="AT2223" s="257">
        <f>_xll.qlIndexFixing($AU$1,AP2223,TRUE,_xll.ohTrigger(Trigger,Trigger1M))</f>
        <v>1.3414985779561128E-2</v>
      </c>
    </row>
    <row r="2224" spans="41:46" ht="11.25" customHeight="1" x14ac:dyDescent="0.25">
      <c r="AO2224" s="106" t="s">
        <v>83</v>
      </c>
      <c r="AP2224" s="105">
        <f>_xll.qlInterestRateIndexFixingDate(Currency&amp;"ibor"&amp;Tenor,AQ2224,Trigger)</f>
        <v>54907</v>
      </c>
      <c r="AQ2224" s="105">
        <f>_xll.qlCalendarAdvance(Calendar,AQ2223,AO2224,"f",,Trigger)</f>
        <v>54911</v>
      </c>
      <c r="AR2224" s="105">
        <f>_xll.qlInterestRateIndexMaturity(Currency&amp;"ibor"&amp;Tenor,AQ2224,Trigger)</f>
        <v>54942</v>
      </c>
      <c r="AS2224" s="257">
        <f>_xll.qlIndexFixing($AC$5,AP2224,TRUE,_xll.ohTrigger(Trigger,Trigger1M))</f>
        <v>1.3919457403022499E-2</v>
      </c>
      <c r="AT2224" s="257">
        <f>_xll.qlIndexFixing($AU$1,AP2224,TRUE,_xll.ohTrigger(Trigger,Trigger1M))</f>
        <v>1.3411805563958783E-2</v>
      </c>
    </row>
    <row r="2225" spans="41:46" ht="11.25" customHeight="1" x14ac:dyDescent="0.25">
      <c r="AO2225" s="106" t="s">
        <v>83</v>
      </c>
      <c r="AP2225" s="105">
        <f>_xll.qlInterestRateIndexFixingDate(Currency&amp;"ibor"&amp;Tenor,AQ2225,Trigger)</f>
        <v>54914</v>
      </c>
      <c r="AQ2225" s="105">
        <f>_xll.qlCalendarAdvance(Calendar,AQ2224,AO2225,"f",,Trigger)</f>
        <v>54918</v>
      </c>
      <c r="AR2225" s="105">
        <f>_xll.qlInterestRateIndexMaturity(Currency&amp;"ibor"&amp;Tenor,AQ2225,Trigger)</f>
        <v>54949</v>
      </c>
      <c r="AS2225" s="257">
        <f>_xll.qlIndexFixing($AC$5,AP2225,TRUE,_xll.ohTrigger(Trigger,Trigger1M))</f>
        <v>1.3853564682663726E-2</v>
      </c>
      <c r="AT2225" s="257">
        <f>_xll.qlIndexFixing($AU$1,AP2225,TRUE,_xll.ohTrigger(Trigger,Trigger1M))</f>
        <v>1.3408577388791603E-2</v>
      </c>
    </row>
    <row r="2226" spans="41:46" ht="11.25" customHeight="1" x14ac:dyDescent="0.25">
      <c r="AO2226" s="106" t="s">
        <v>83</v>
      </c>
      <c r="AP2226" s="105">
        <f>_xll.qlInterestRateIndexFixingDate(Currency&amp;"ibor"&amp;Tenor,AQ2226,Trigger)</f>
        <v>54921</v>
      </c>
      <c r="AQ2226" s="105">
        <f>_xll.qlCalendarAdvance(Calendar,AQ2225,AO2226,"f",,Trigger)</f>
        <v>54925</v>
      </c>
      <c r="AR2226" s="105">
        <f>_xll.qlInterestRateIndexMaturity(Currency&amp;"ibor"&amp;Tenor,AQ2226,Trigger)</f>
        <v>54956</v>
      </c>
      <c r="AS2226" s="257">
        <f>_xll.qlIndexFixing($AC$5,AP2226,TRUE,_xll.ohTrigger(Trigger,Trigger1M))</f>
        <v>1.3787598495933903E-2</v>
      </c>
      <c r="AT2226" s="257">
        <f>_xll.qlIndexFixing($AU$1,AP2226,TRUE,_xll.ohTrigger(Trigger,Trigger1M))</f>
        <v>1.3405322053582466E-2</v>
      </c>
    </row>
    <row r="2227" spans="41:46" ht="11.25" customHeight="1" x14ac:dyDescent="0.25">
      <c r="AO2227" s="106" t="s">
        <v>83</v>
      </c>
      <c r="AP2227" s="105">
        <f>_xll.qlInterestRateIndexFixingDate(Currency&amp;"ibor"&amp;Tenor,AQ2227,Trigger)</f>
        <v>54928</v>
      </c>
      <c r="AQ2227" s="105">
        <f>_xll.qlCalendarAdvance(Calendar,AQ2226,AO2227,"f",,Trigger)</f>
        <v>54932</v>
      </c>
      <c r="AR2227" s="105">
        <f>_xll.qlInterestRateIndexMaturity(Currency&amp;"ibor"&amp;Tenor,AQ2227,Trigger)</f>
        <v>54963</v>
      </c>
      <c r="AS2227" s="257">
        <f>_xll.qlIndexFixing($AC$5,AP2227,TRUE,_xll.ohTrigger(Trigger,Trigger1M))</f>
        <v>1.3721558844070747E-2</v>
      </c>
      <c r="AT2227" s="257">
        <f>_xll.qlIndexFixing($AU$1,AP2227,TRUE,_xll.ohTrigger(Trigger,Trigger1M))</f>
        <v>1.3402039515568159E-2</v>
      </c>
    </row>
    <row r="2228" spans="41:46" ht="11.25" customHeight="1" x14ac:dyDescent="0.25">
      <c r="AO2228" s="106" t="s">
        <v>83</v>
      </c>
      <c r="AP2228" s="105">
        <f>_xll.qlInterestRateIndexFixingDate(Currency&amp;"ibor"&amp;Tenor,AQ2228,Trigger)</f>
        <v>54935</v>
      </c>
      <c r="AQ2228" s="105">
        <f>_xll.qlCalendarAdvance(Calendar,AQ2227,AO2228,"f",,Trigger)</f>
        <v>54939</v>
      </c>
      <c r="AR2228" s="105">
        <f>_xll.qlInterestRateIndexMaturity(Currency&amp;"ibor"&amp;Tenor,AQ2228,Trigger)</f>
        <v>54969</v>
      </c>
      <c r="AS2228" s="257">
        <f>_xll.qlIndexFixing($AC$5,AP2228,TRUE,_xll.ohTrigger(Trigger,Trigger1M))</f>
        <v>1.3655737952414704E-2</v>
      </c>
      <c r="AT2228" s="257">
        <f>_xll.qlIndexFixing($AU$1,AP2228,TRUE,_xll.ohTrigger(Trigger,Trigger1M))</f>
        <v>1.3398719213360444E-2</v>
      </c>
    </row>
    <row r="2229" spans="41:46" ht="11.25" customHeight="1" x14ac:dyDescent="0.25">
      <c r="AO2229" s="106" t="s">
        <v>83</v>
      </c>
      <c r="AP2229" s="105">
        <f>_xll.qlInterestRateIndexFixingDate(Currency&amp;"ibor"&amp;Tenor,AQ2229,Trigger)</f>
        <v>54942</v>
      </c>
      <c r="AQ2229" s="105">
        <f>_xll.qlCalendarAdvance(Calendar,AQ2228,AO2229,"f",,Trigger)</f>
        <v>54946</v>
      </c>
      <c r="AR2229" s="105">
        <f>_xll.qlInterestRateIndexMaturity(Currency&amp;"ibor"&amp;Tenor,AQ2229,Trigger)</f>
        <v>54976</v>
      </c>
      <c r="AS2229" s="257">
        <f>_xll.qlIndexFixing($AC$5,AP2229,TRUE,_xll.ohTrigger(Trigger,Trigger1M))</f>
        <v>1.3637104657686194E-2</v>
      </c>
      <c r="AT2229" s="257">
        <f>_xll.qlIndexFixing($AU$1,AP2229,TRUE,_xll.ohTrigger(Trigger,Trigger1M))</f>
        <v>1.3395384218291007E-2</v>
      </c>
    </row>
    <row r="2230" spans="41:46" ht="11.25" customHeight="1" x14ac:dyDescent="0.25">
      <c r="AO2230" s="106" t="s">
        <v>83</v>
      </c>
      <c r="AP2230" s="105">
        <f>_xll.qlInterestRateIndexFixingDate(Currency&amp;"ibor"&amp;Tenor,AQ2230,Trigger)</f>
        <v>54949</v>
      </c>
      <c r="AQ2230" s="105">
        <f>_xll.qlCalendarAdvance(Calendar,AQ2229,AO2230,"f",,Trigger)</f>
        <v>54953</v>
      </c>
      <c r="AR2230" s="105">
        <f>_xll.qlInterestRateIndexMaturity(Currency&amp;"ibor"&amp;Tenor,AQ2230,Trigger)</f>
        <v>54983</v>
      </c>
      <c r="AS2230" s="257">
        <f>_xll.qlIndexFixing($AC$5,AP2230,TRUE,_xll.ohTrigger(Trigger,Trigger1M))</f>
        <v>1.3638380292888996E-2</v>
      </c>
      <c r="AT2230" s="257">
        <f>_xll.qlIndexFixing($AU$1,AP2230,TRUE,_xll.ohTrigger(Trigger,Trigger1M))</f>
        <v>1.3392021896174278E-2</v>
      </c>
    </row>
    <row r="2231" spans="41:46" ht="11.25" customHeight="1" x14ac:dyDescent="0.25">
      <c r="AO2231" s="106" t="s">
        <v>83</v>
      </c>
      <c r="AP2231" s="105">
        <f>_xll.qlInterestRateIndexFixingDate(Currency&amp;"ibor"&amp;Tenor,AQ2231,Trigger)</f>
        <v>54956</v>
      </c>
      <c r="AQ2231" s="105">
        <f>_xll.qlCalendarAdvance(Calendar,AQ2230,AO2231,"f",,Trigger)</f>
        <v>54960</v>
      </c>
      <c r="AR2231" s="105">
        <f>_xll.qlInterestRateIndexMaturity(Currency&amp;"ibor"&amp;Tenor,AQ2231,Trigger)</f>
        <v>54990</v>
      </c>
      <c r="AS2231" s="257">
        <f>_xll.qlIndexFixing($AC$5,AP2231,TRUE,_xll.ohTrigger(Trigger,Trigger1M))</f>
        <v>1.363965592822769E-2</v>
      </c>
      <c r="AT2231" s="257">
        <f>_xll.qlIndexFixing($AU$1,AP2231,TRUE,_xll.ohTrigger(Trigger,Trigger1M))</f>
        <v>1.3388632204241802E-2</v>
      </c>
    </row>
    <row r="2232" spans="41:46" ht="11.25" customHeight="1" x14ac:dyDescent="0.25">
      <c r="AO2232" s="106" t="s">
        <v>83</v>
      </c>
      <c r="AP2232" s="105">
        <f>_xll.qlInterestRateIndexFixingDate(Currency&amp;"ibor"&amp;Tenor,AQ2232,Trigger)</f>
        <v>54963</v>
      </c>
      <c r="AQ2232" s="105">
        <f>_xll.qlCalendarAdvance(Calendar,AQ2231,AO2232,"f",,Trigger)</f>
        <v>54967</v>
      </c>
      <c r="AR2232" s="105">
        <f>_xll.qlInterestRateIndexMaturity(Currency&amp;"ibor"&amp;Tenor,AQ2232,Trigger)</f>
        <v>54997</v>
      </c>
      <c r="AS2232" s="257">
        <f>_xll.qlIndexFixing($AC$5,AP2232,TRUE,_xll.ohTrigger(Trigger,Trigger1M))</f>
        <v>1.3640931563702274E-2</v>
      </c>
      <c r="AT2232" s="257">
        <f>_xll.qlIndexFixing($AU$1,AP2232,TRUE,_xll.ohTrigger(Trigger,Trigger1M))</f>
        <v>1.3385215099735781E-2</v>
      </c>
    </row>
    <row r="2233" spans="41:46" ht="11.25" customHeight="1" x14ac:dyDescent="0.25">
      <c r="AO2233" s="106" t="s">
        <v>83</v>
      </c>
      <c r="AP2233" s="105">
        <f>_xll.qlInterestRateIndexFixingDate(Currency&amp;"ibor"&amp;Tenor,AQ2233,Trigger)</f>
        <v>54970</v>
      </c>
      <c r="AQ2233" s="105">
        <f>_xll.qlCalendarAdvance(Calendar,AQ2232,AO2233,"f",,Trigger)</f>
        <v>54974</v>
      </c>
      <c r="AR2233" s="105">
        <f>_xll.qlInterestRateIndexMaturity(Currency&amp;"ibor"&amp;Tenor,AQ2233,Trigger)</f>
        <v>55005</v>
      </c>
      <c r="AS2233" s="257">
        <f>_xll.qlIndexFixing($AC$5,AP2233,TRUE,_xll.ohTrigger(Trigger,Trigger1M))</f>
        <v>1.3642556710819971E-2</v>
      </c>
      <c r="AT2233" s="257">
        <f>_xll.qlIndexFixing($AU$1,AP2233,TRUE,_xll.ohTrigger(Trigger,Trigger1M))</f>
        <v>1.3381770633895744E-2</v>
      </c>
    </row>
    <row r="2234" spans="41:46" ht="11.25" customHeight="1" x14ac:dyDescent="0.25">
      <c r="AO2234" s="106" t="s">
        <v>83</v>
      </c>
      <c r="AP2234" s="105">
        <f>_xll.qlInterestRateIndexFixingDate(Currency&amp;"ibor"&amp;Tenor,AQ2234,Trigger)</f>
        <v>54977</v>
      </c>
      <c r="AQ2234" s="105">
        <f>_xll.qlCalendarAdvance(Calendar,AQ2233,AO2234,"f",,Trigger)</f>
        <v>54981</v>
      </c>
      <c r="AR2234" s="105">
        <f>_xll.qlInterestRateIndexMaturity(Currency&amp;"ibor"&amp;Tenor,AQ2234,Trigger)</f>
        <v>55012</v>
      </c>
      <c r="AS2234" s="257">
        <f>_xll.qlIndexFixing($AC$5,AP2234,TRUE,_xll.ohTrigger(Trigger,Trigger1M))</f>
        <v>1.3643832394889317E-2</v>
      </c>
      <c r="AT2234" s="257">
        <f>_xll.qlIndexFixing($AU$1,AP2234,TRUE,_xll.ohTrigger(Trigger,Trigger1M))</f>
        <v>1.3378296478913983E-2</v>
      </c>
    </row>
    <row r="2235" spans="41:46" ht="11.25" customHeight="1" x14ac:dyDescent="0.25">
      <c r="AO2235" s="106" t="s">
        <v>83</v>
      </c>
      <c r="AP2235" s="105">
        <f>_xll.qlInterestRateIndexFixingDate(Currency&amp;"ibor"&amp;Tenor,AQ2235,Trigger)</f>
        <v>54984</v>
      </c>
      <c r="AQ2235" s="105">
        <f>_xll.qlCalendarAdvance(Calendar,AQ2234,AO2235,"f",,Trigger)</f>
        <v>54988</v>
      </c>
      <c r="AR2235" s="105">
        <f>_xll.qlInterestRateIndexMaturity(Currency&amp;"ibor"&amp;Tenor,AQ2235,Trigger)</f>
        <v>55019</v>
      </c>
      <c r="AS2235" s="257">
        <f>_xll.qlIndexFixing($AC$5,AP2235,TRUE,_xll.ohTrigger(Trigger,Trigger1M))</f>
        <v>1.3645108079097908E-2</v>
      </c>
      <c r="AT2235" s="257">
        <f>_xll.qlIndexFixing($AU$1,AP2235,TRUE,_xll.ohTrigger(Trigger,Trigger1M))</f>
        <v>1.3374794779031668E-2</v>
      </c>
    </row>
    <row r="2236" spans="41:46" ht="11.25" customHeight="1" x14ac:dyDescent="0.25">
      <c r="AO2236" s="106" t="s">
        <v>83</v>
      </c>
      <c r="AP2236" s="105">
        <f>_xll.qlInterestRateIndexFixingDate(Currency&amp;"ibor"&amp;Tenor,AQ2236,Trigger)</f>
        <v>54991</v>
      </c>
      <c r="AQ2236" s="105">
        <f>_xll.qlCalendarAdvance(Calendar,AQ2235,AO2236,"f",,Trigger)</f>
        <v>54995</v>
      </c>
      <c r="AR2236" s="105">
        <f>_xll.qlInterestRateIndexMaturity(Currency&amp;"ibor"&amp;Tenor,AQ2236,Trigger)</f>
        <v>55026</v>
      </c>
      <c r="AS2236" s="257">
        <f>_xll.qlIndexFixing($AC$5,AP2236,TRUE,_xll.ohTrigger(Trigger,Trigger1M))</f>
        <v>1.3646383763450899E-2</v>
      </c>
      <c r="AT2236" s="257">
        <f>_xll.qlIndexFixing($AU$1,AP2236,TRUE,_xll.ohTrigger(Trigger,Trigger1M))</f>
        <v>1.33712654914959E-2</v>
      </c>
    </row>
    <row r="2237" spans="41:46" ht="11.25" customHeight="1" x14ac:dyDescent="0.25">
      <c r="AO2237" s="106" t="s">
        <v>83</v>
      </c>
      <c r="AP2237" s="105">
        <f>_xll.qlInterestRateIndexFixingDate(Currency&amp;"ibor"&amp;Tenor,AQ2237,Trigger)</f>
        <v>54998</v>
      </c>
      <c r="AQ2237" s="105">
        <f>_xll.qlCalendarAdvance(Calendar,AQ2236,AO2237,"f",,Trigger)</f>
        <v>55002</v>
      </c>
      <c r="AR2237" s="105">
        <f>_xll.qlInterestRateIndexMaturity(Currency&amp;"ibor"&amp;Tenor,AQ2237,Trigger)</f>
        <v>55033</v>
      </c>
      <c r="AS2237" s="257">
        <f>_xll.qlIndexFixing($AC$5,AP2237,TRUE,_xll.ohTrigger(Trigger,Trigger1M))</f>
        <v>1.3647659447940556E-2</v>
      </c>
      <c r="AT2237" s="257">
        <f>_xll.qlIndexFixing($AU$1,AP2237,TRUE,_xll.ohTrigger(Trigger,Trigger1M))</f>
        <v>1.3367708573540889E-2</v>
      </c>
    </row>
    <row r="2238" spans="41:46" ht="11.25" customHeight="1" x14ac:dyDescent="0.25">
      <c r="AO2238" s="106" t="s">
        <v>83</v>
      </c>
      <c r="AP2238" s="105">
        <f>_xll.qlInterestRateIndexFixingDate(Currency&amp;"ibor"&amp;Tenor,AQ2238,Trigger)</f>
        <v>55005</v>
      </c>
      <c r="AQ2238" s="105">
        <f>_xll.qlCalendarAdvance(Calendar,AQ2237,AO2238,"f",,Trigger)</f>
        <v>55009</v>
      </c>
      <c r="AR2238" s="105">
        <f>_xll.qlInterestRateIndexMaturity(Currency&amp;"ibor"&amp;Tenor,AQ2238,Trigger)</f>
        <v>55040</v>
      </c>
      <c r="AS2238" s="257">
        <f>_xll.qlIndexFixing($AC$5,AP2238,TRUE,_xll.ohTrigger(Trigger,Trigger1M))</f>
        <v>1.3648935132569456E-2</v>
      </c>
      <c r="AT2238" s="257">
        <f>_xll.qlIndexFixing($AU$1,AP2238,TRUE,_xll.ohTrigger(Trigger,Trigger1M))</f>
        <v>1.336412398240858E-2</v>
      </c>
    </row>
    <row r="2239" spans="41:46" ht="11.25" customHeight="1" x14ac:dyDescent="0.25">
      <c r="AO2239" s="106" t="s">
        <v>83</v>
      </c>
      <c r="AP2239" s="105">
        <f>_xll.qlInterestRateIndexFixingDate(Currency&amp;"ibor"&amp;Tenor,AQ2239,Trigger)</f>
        <v>55012</v>
      </c>
      <c r="AQ2239" s="105">
        <f>_xll.qlCalendarAdvance(Calendar,AQ2238,AO2239,"f",,Trigger)</f>
        <v>55016</v>
      </c>
      <c r="AR2239" s="105">
        <f>_xll.qlInterestRateIndexMaturity(Currency&amp;"ibor"&amp;Tenor,AQ2239,Trigger)</f>
        <v>55047</v>
      </c>
      <c r="AS2239" s="257">
        <f>_xll.qlIndexFixing($AC$5,AP2239,TRUE,_xll.ohTrigger(Trigger,Trigger1M))</f>
        <v>1.3650210817340178E-2</v>
      </c>
      <c r="AT2239" s="257">
        <f>_xll.qlIndexFixing($AU$1,AP2239,TRUE,_xll.ohTrigger(Trigger,Trigger1M))</f>
        <v>1.3360511675338339E-2</v>
      </c>
    </row>
    <row r="2240" spans="41:46" ht="11.25" customHeight="1" x14ac:dyDescent="0.25">
      <c r="AO2240" s="106" t="s">
        <v>83</v>
      </c>
      <c r="AP2240" s="105">
        <f>_xll.qlInterestRateIndexFixingDate(Currency&amp;"ibor"&amp;Tenor,AQ2240,Trigger)</f>
        <v>55019</v>
      </c>
      <c r="AQ2240" s="105">
        <f>_xll.qlCalendarAdvance(Calendar,AQ2239,AO2240,"f",,Trigger)</f>
        <v>55023</v>
      </c>
      <c r="AR2240" s="105">
        <f>_xll.qlInterestRateIndexMaturity(Currency&amp;"ibor"&amp;Tenor,AQ2240,Trigger)</f>
        <v>55054</v>
      </c>
      <c r="AS2240" s="257">
        <f>_xll.qlIndexFixing($AC$5,AP2240,TRUE,_xll.ohTrigger(Trigger,Trigger1M))</f>
        <v>1.3651486502252721E-2</v>
      </c>
      <c r="AT2240" s="257">
        <f>_xll.qlIndexFixing($AU$1,AP2240,TRUE,_xll.ohTrigger(Trigger,Trigger1M))</f>
        <v>1.335687160957469E-2</v>
      </c>
    </row>
    <row r="2241" spans="41:46" ht="11.25" customHeight="1" x14ac:dyDescent="0.25">
      <c r="AO2241" s="106" t="s">
        <v>83</v>
      </c>
      <c r="AP2241" s="105">
        <f>_xll.qlInterestRateIndexFixingDate(Currency&amp;"ibor"&amp;Tenor,AQ2241,Trigger)</f>
        <v>55026</v>
      </c>
      <c r="AQ2241" s="105">
        <f>_xll.qlCalendarAdvance(Calendar,AQ2240,AO2241,"f",,Trigger)</f>
        <v>55030</v>
      </c>
      <c r="AR2241" s="105">
        <f>_xll.qlInterestRateIndexMaturity(Currency&amp;"ibor"&amp;Tenor,AQ2241,Trigger)</f>
        <v>55061</v>
      </c>
      <c r="AS2241" s="257">
        <f>_xll.qlIndexFixing($AC$5,AP2241,TRUE,_xll.ohTrigger(Trigger,Trigger1M))</f>
        <v>1.365276218730193E-2</v>
      </c>
      <c r="AT2241" s="257">
        <f>_xll.qlIndexFixing($AU$1,AP2241,TRUE,_xll.ohTrigger(Trigger,Trigger1M))</f>
        <v>1.335320374235442E-2</v>
      </c>
    </row>
    <row r="2242" spans="41:46" ht="11.25" customHeight="1" x14ac:dyDescent="0.25">
      <c r="AO2242" s="106" t="s">
        <v>83</v>
      </c>
      <c r="AP2242" s="105">
        <f>_xll.qlInterestRateIndexFixingDate(Currency&amp;"ibor"&amp;Tenor,AQ2242,Trigger)</f>
        <v>55033</v>
      </c>
      <c r="AQ2242" s="105">
        <f>_xll.qlCalendarAdvance(Calendar,AQ2241,AO2242,"f",,Trigger)</f>
        <v>55037</v>
      </c>
      <c r="AR2242" s="105">
        <f>_xll.qlInterestRateIndexMaturity(Currency&amp;"ibor"&amp;Tenor,AQ2242,Trigger)</f>
        <v>55067</v>
      </c>
      <c r="AS2242" s="257">
        <f>_xll.qlIndexFixing($AC$5,AP2242,TRUE,_xll.ohTrigger(Trigger,Trigger1M))</f>
        <v>1.3653687925887503E-2</v>
      </c>
      <c r="AT2242" s="257">
        <f>_xll.qlIndexFixing($AU$1,AP2242,TRUE,_xll.ohTrigger(Trigger,Trigger1M))</f>
        <v>1.3349526956010216E-2</v>
      </c>
    </row>
    <row r="2243" spans="41:46" ht="11.25" customHeight="1" x14ac:dyDescent="0.25">
      <c r="AO2243" s="106" t="s">
        <v>83</v>
      </c>
      <c r="AP2243" s="105">
        <f>_xll.qlInterestRateIndexFixingDate(Currency&amp;"ibor"&amp;Tenor,AQ2243,Trigger)</f>
        <v>55040</v>
      </c>
      <c r="AQ2243" s="105">
        <f>_xll.qlCalendarAdvance(Calendar,AQ2242,AO2243,"f",,Trigger)</f>
        <v>55044</v>
      </c>
      <c r="AR2243" s="105">
        <f>_xll.qlInterestRateIndexMaturity(Currency&amp;"ibor"&amp;Tenor,AQ2243,Trigger)</f>
        <v>55074</v>
      </c>
      <c r="AS2243" s="257">
        <f>_xll.qlIndexFixing($AC$5,AP2243,TRUE,_xll.ohTrigger(Trigger,Trigger1M))</f>
        <v>1.3654963562851563E-2</v>
      </c>
      <c r="AT2243" s="257">
        <f>_xll.qlIndexFixing($AU$1,AP2243,TRUE,_xll.ohTrigger(Trigger,Trigger1M))</f>
        <v>1.3345805491071339E-2</v>
      </c>
    </row>
    <row r="2244" spans="41:46" ht="11.25" customHeight="1" x14ac:dyDescent="0.25">
      <c r="AO2244" s="106" t="s">
        <v>83</v>
      </c>
      <c r="AP2244" s="105">
        <f>_xll.qlInterestRateIndexFixingDate(Currency&amp;"ibor"&amp;Tenor,AQ2244,Trigger)</f>
        <v>55047</v>
      </c>
      <c r="AQ2244" s="105">
        <f>_xll.qlCalendarAdvance(Calendar,AQ2243,AO2244,"f",,Trigger)</f>
        <v>55051</v>
      </c>
      <c r="AR2244" s="105">
        <f>_xll.qlInterestRateIndexMaturity(Currency&amp;"ibor"&amp;Tenor,AQ2244,Trigger)</f>
        <v>55081</v>
      </c>
      <c r="AS2244" s="257">
        <f>_xll.qlIndexFixing($AC$5,AP2244,TRUE,_xll.ohTrigger(Trigger,Trigger1M))</f>
        <v>1.3656239199951514E-2</v>
      </c>
      <c r="AT2244" s="257">
        <f>_xll.qlIndexFixing($AU$1,AP2244,TRUE,_xll.ohTrigger(Trigger,Trigger1M))</f>
        <v>1.3342056100454691E-2</v>
      </c>
    </row>
    <row r="2245" spans="41:46" ht="11.25" customHeight="1" x14ac:dyDescent="0.25">
      <c r="AO2245" s="106" t="s">
        <v>83</v>
      </c>
      <c r="AP2245" s="105">
        <f>_xll.qlInterestRateIndexFixingDate(Currency&amp;"ibor"&amp;Tenor,AQ2245,Trigger)</f>
        <v>55054</v>
      </c>
      <c r="AQ2245" s="105">
        <f>_xll.qlCalendarAdvance(Calendar,AQ2244,AO2245,"f",,Trigger)</f>
        <v>55058</v>
      </c>
      <c r="AR2245" s="105">
        <f>_xll.qlInterestRateIndexMaturity(Currency&amp;"ibor"&amp;Tenor,AQ2245,Trigger)</f>
        <v>55088</v>
      </c>
      <c r="AS2245" s="257">
        <f>_xll.qlIndexFixing($AC$5,AP2245,TRUE,_xll.ohTrigger(Trigger,Trigger1M))</f>
        <v>1.3657514837187357E-2</v>
      </c>
      <c r="AT2245" s="257">
        <f>_xll.qlIndexFixing($AU$1,AP2245,TRUE,_xll.ohTrigger(Trigger,Trigger1M))</f>
        <v>1.3338278741391818E-2</v>
      </c>
    </row>
    <row r="2246" spans="41:46" ht="11.25" customHeight="1" x14ac:dyDescent="0.25">
      <c r="AO2246" s="106" t="s">
        <v>83</v>
      </c>
      <c r="AP2246" s="105">
        <f>_xll.qlInterestRateIndexFixingDate(Currency&amp;"ibor"&amp;Tenor,AQ2246,Trigger)</f>
        <v>55061</v>
      </c>
      <c r="AQ2246" s="105">
        <f>_xll.qlCalendarAdvance(Calendar,AQ2245,AO2246,"f",,Trigger)</f>
        <v>55065</v>
      </c>
      <c r="AR2246" s="105">
        <f>_xll.qlInterestRateIndexMaturity(Currency&amp;"ibor"&amp;Tenor,AQ2246,Trigger)</f>
        <v>55096</v>
      </c>
      <c r="AS2246" s="257">
        <f>_xll.qlIndexFixing($AC$5,AP2246,TRUE,_xll.ohTrigger(Trigger,Trigger1M))</f>
        <v>1.3659140614654675E-2</v>
      </c>
      <c r="AT2246" s="257">
        <f>_xll.qlIndexFixing($AU$1,AP2246,TRUE,_xll.ohTrigger(Trigger,Trigger1M))</f>
        <v>1.3334445887864093E-2</v>
      </c>
    </row>
    <row r="2247" spans="41:46" ht="11.25" customHeight="1" x14ac:dyDescent="0.25">
      <c r="AO2247" s="106" t="s">
        <v>83</v>
      </c>
      <c r="AP2247" s="105">
        <f>_xll.qlInterestRateIndexFixingDate(Currency&amp;"ibor"&amp;Tenor,AQ2247,Trigger)</f>
        <v>55068</v>
      </c>
      <c r="AQ2247" s="105">
        <f>_xll.qlCalendarAdvance(Calendar,AQ2246,AO2247,"f",,Trigger)</f>
        <v>55072</v>
      </c>
      <c r="AR2247" s="105">
        <f>_xll.qlInterestRateIndexMaturity(Currency&amp;"ibor"&amp;Tenor,AQ2247,Trigger)</f>
        <v>55103</v>
      </c>
      <c r="AS2247" s="257">
        <f>_xll.qlIndexFixing($AC$5,AP2247,TRUE,_xll.ohTrigger(Trigger,Trigger1M))</f>
        <v>1.3660416300544501E-2</v>
      </c>
      <c r="AT2247" s="257">
        <f>_xll.qlIndexFixing($AU$1,AP2247,TRUE,_xll.ohTrigger(Trigger,Trigger1M))</f>
        <v>1.3330610313979785E-2</v>
      </c>
    </row>
    <row r="2248" spans="41:46" ht="11.25" customHeight="1" x14ac:dyDescent="0.25">
      <c r="AO2248" s="106" t="s">
        <v>83</v>
      </c>
      <c r="AP2248" s="105">
        <f>_xll.qlInterestRateIndexFixingDate(Currency&amp;"ibor"&amp;Tenor,AQ2248,Trigger)</f>
        <v>55075</v>
      </c>
      <c r="AQ2248" s="105">
        <f>_xll.qlCalendarAdvance(Calendar,AQ2247,AO2248,"f",,Trigger)</f>
        <v>55079</v>
      </c>
      <c r="AR2248" s="105">
        <f>_xll.qlInterestRateIndexMaturity(Currency&amp;"ibor"&amp;Tenor,AQ2248,Trigger)</f>
        <v>55110</v>
      </c>
      <c r="AS2248" s="257">
        <f>_xll.qlIndexFixing($AC$5,AP2248,TRUE,_xll.ohTrigger(Trigger,Trigger1M))</f>
        <v>1.3661691986573571E-2</v>
      </c>
      <c r="AT2248" s="257">
        <f>_xll.qlIndexFixing($AU$1,AP2248,TRUE,_xll.ohTrigger(Trigger,Trigger1M))</f>
        <v>1.3326746639337625E-2</v>
      </c>
    </row>
    <row r="2249" spans="41:46" ht="11.25" customHeight="1" x14ac:dyDescent="0.25">
      <c r="AO2249" s="106" t="s">
        <v>83</v>
      </c>
      <c r="AP2249" s="105">
        <f>_xll.qlInterestRateIndexFixingDate(Currency&amp;"ibor"&amp;Tenor,AQ2249,Trigger)</f>
        <v>55082</v>
      </c>
      <c r="AQ2249" s="105">
        <f>_xll.qlCalendarAdvance(Calendar,AQ2248,AO2249,"f",,Trigger)</f>
        <v>55086</v>
      </c>
      <c r="AR2249" s="105">
        <f>_xll.qlInterestRateIndexMaturity(Currency&amp;"ibor"&amp;Tenor,AQ2249,Trigger)</f>
        <v>55117</v>
      </c>
      <c r="AS2249" s="257">
        <f>_xll.qlIndexFixing($AC$5,AP2249,TRUE,_xll.ohTrigger(Trigger,Trigger1M))</f>
        <v>1.3662967672741885E-2</v>
      </c>
      <c r="AT2249" s="257">
        <f>_xll.qlIndexFixing($AU$1,AP2249,TRUE,_xll.ohTrigger(Trigger,Trigger1M))</f>
        <v>1.3322854821171825E-2</v>
      </c>
    </row>
    <row r="2250" spans="41:46" ht="11.25" customHeight="1" x14ac:dyDescent="0.25">
      <c r="AO2250" s="106" t="s">
        <v>83</v>
      </c>
      <c r="AP2250" s="105">
        <f>_xll.qlInterestRateIndexFixingDate(Currency&amp;"ibor"&amp;Tenor,AQ2250,Trigger)</f>
        <v>55089</v>
      </c>
      <c r="AQ2250" s="105">
        <f>_xll.qlCalendarAdvance(Calendar,AQ2249,AO2250,"f",,Trigger)</f>
        <v>55093</v>
      </c>
      <c r="AR2250" s="105">
        <f>_xll.qlInterestRateIndexMaturity(Currency&amp;"ibor"&amp;Tenor,AQ2250,Trigger)</f>
        <v>55123</v>
      </c>
      <c r="AS2250" s="257">
        <f>_xll.qlIndexFixing($AC$5,AP2250,TRUE,_xll.ohTrigger(Trigger,Trigger1M))</f>
        <v>1.3663893025388951E-2</v>
      </c>
      <c r="AT2250" s="257">
        <f>_xll.qlIndexFixing($AU$1,AP2250,TRUE,_xll.ohTrigger(Trigger,Trigger1M))</f>
        <v>1.3318970923023699E-2</v>
      </c>
    </row>
    <row r="2251" spans="41:46" ht="11.25" customHeight="1" x14ac:dyDescent="0.25">
      <c r="AO2251" s="106" t="s">
        <v>83</v>
      </c>
      <c r="AP2251" s="105">
        <f>_xll.qlInterestRateIndexFixingDate(Currency&amp;"ibor"&amp;Tenor,AQ2251,Trigger)</f>
        <v>55096</v>
      </c>
      <c r="AQ2251" s="105">
        <f>_xll.qlCalendarAdvance(Calendar,AQ2250,AO2251,"f",,Trigger)</f>
        <v>55100</v>
      </c>
      <c r="AR2251" s="105">
        <f>_xll.qlInterestRateIndexMaturity(Currency&amp;"ibor"&amp;Tenor,AQ2251,Trigger)</f>
        <v>55130</v>
      </c>
      <c r="AS2251" s="257">
        <f>_xll.qlIndexFixing($AC$5,AP2251,TRUE,_xll.ohTrigger(Trigger,Trigger1M))</f>
        <v>1.3665168663437477E-2</v>
      </c>
      <c r="AT2251" s="257">
        <f>_xll.qlIndexFixing($AU$1,AP2251,TRUE,_xll.ohTrigger(Trigger,Trigger1M))</f>
        <v>1.3315024855439006E-2</v>
      </c>
    </row>
    <row r="2252" spans="41:46" ht="11.25" customHeight="1" x14ac:dyDescent="0.25">
      <c r="AO2252" s="106" t="s">
        <v>83</v>
      </c>
      <c r="AP2252" s="105">
        <f>_xll.qlInterestRateIndexFixingDate(Currency&amp;"ibor"&amp;Tenor,AQ2252,Trigger)</f>
        <v>55103</v>
      </c>
      <c r="AQ2252" s="105">
        <f>_xll.qlCalendarAdvance(Calendar,AQ2251,AO2252,"f",,Trigger)</f>
        <v>55107</v>
      </c>
      <c r="AR2252" s="105">
        <f>_xll.qlInterestRateIndexMaturity(Currency&amp;"ibor"&amp;Tenor,AQ2252,Trigger)</f>
        <v>55137</v>
      </c>
      <c r="AS2252" s="257">
        <f>_xll.qlIndexFixing($AC$5,AP2252,TRUE,_xll.ohTrigger(Trigger,Trigger1M))</f>
        <v>1.3666444301621894E-2</v>
      </c>
      <c r="AT2252" s="257">
        <f>_xll.qlIndexFixing($AU$1,AP2252,TRUE,_xll.ohTrigger(Trigger,Trigger1M))</f>
        <v>1.3311050520122159E-2</v>
      </c>
    </row>
    <row r="2253" spans="41:46" ht="11.25" customHeight="1" x14ac:dyDescent="0.25">
      <c r="AO2253" s="106" t="s">
        <v>83</v>
      </c>
      <c r="AP2253" s="105">
        <f>_xll.qlInterestRateIndexFixingDate(Currency&amp;"ibor"&amp;Tenor,AQ2253,Trigger)</f>
        <v>55110</v>
      </c>
      <c r="AQ2253" s="105">
        <f>_xll.qlCalendarAdvance(Calendar,AQ2252,AO2253,"f",,Trigger)</f>
        <v>55114</v>
      </c>
      <c r="AR2253" s="105">
        <f>_xll.qlInterestRateIndexMaturity(Currency&amp;"ibor"&amp;Tenor,AQ2253,Trigger)</f>
        <v>55144</v>
      </c>
      <c r="AS2253" s="257">
        <f>_xll.qlIndexFixing($AC$5,AP2253,TRUE,_xll.ohTrigger(Trigger,Trigger1M))</f>
        <v>1.3667719939936873E-2</v>
      </c>
      <c r="AT2253" s="257">
        <f>_xll.qlIndexFixing($AU$1,AP2253,TRUE,_xll.ohTrigger(Trigger,Trigger1M))</f>
        <v>1.3307047874318023E-2</v>
      </c>
    </row>
    <row r="2254" spans="41:46" ht="11.25" customHeight="1" x14ac:dyDescent="0.25">
      <c r="AO2254" s="106" t="s">
        <v>83</v>
      </c>
      <c r="AP2254" s="105">
        <f>_xll.qlInterestRateIndexFixingDate(Currency&amp;"ibor"&amp;Tenor,AQ2254,Trigger)</f>
        <v>55117</v>
      </c>
      <c r="AQ2254" s="105">
        <f>_xll.qlCalendarAdvance(Calendar,AQ2253,AO2254,"f",,Trigger)</f>
        <v>55121</v>
      </c>
      <c r="AR2254" s="105">
        <f>_xll.qlInterestRateIndexMaturity(Currency&amp;"ibor"&amp;Tenor,AQ2254,Trigger)</f>
        <v>55151</v>
      </c>
      <c r="AS2254" s="257">
        <f>_xll.qlIndexFixing($AC$5,AP2254,TRUE,_xll.ohTrigger(Trigger,Trigger1M))</f>
        <v>1.3668995578393073E-2</v>
      </c>
      <c r="AT2254" s="257">
        <f>_xll.qlIndexFixing($AU$1,AP2254,TRUE,_xll.ohTrigger(Trigger,Trigger1M))</f>
        <v>1.3303016875266138E-2</v>
      </c>
    </row>
    <row r="2255" spans="41:46" ht="11.25" customHeight="1" x14ac:dyDescent="0.25">
      <c r="AO2255" s="106" t="s">
        <v>83</v>
      </c>
      <c r="AP2255" s="105">
        <f>_xll.qlInterestRateIndexFixingDate(Currency&amp;"ibor"&amp;Tenor,AQ2255,Trigger)</f>
        <v>55124</v>
      </c>
      <c r="AQ2255" s="105">
        <f>_xll.qlCalendarAdvance(Calendar,AQ2254,AO2255,"f",,Trigger)</f>
        <v>55128</v>
      </c>
      <c r="AR2255" s="105">
        <f>_xll.qlInterestRateIndexMaturity(Currency&amp;"ibor"&amp;Tenor,AQ2255,Trigger)</f>
        <v>55159</v>
      </c>
      <c r="AS2255" s="257">
        <f>_xll.qlIndexFixing($AC$5,AP2255,TRUE,_xll.ohTrigger(Trigger,Trigger1M))</f>
        <v>1.3670621792704242E-2</v>
      </c>
      <c r="AT2255" s="257">
        <f>_xll.qlIndexFixing($AU$1,AP2255,TRUE,_xll.ohTrigger(Trigger,Trigger1M))</f>
        <v>1.3298910503917721E-2</v>
      </c>
    </row>
    <row r="2256" spans="41:46" ht="11.25" customHeight="1" x14ac:dyDescent="0.25">
      <c r="AO2256" s="106" t="s">
        <v>83</v>
      </c>
      <c r="AP2256" s="105">
        <f>_xll.qlInterestRateIndexFixingDate(Currency&amp;"ibor"&amp;Tenor,AQ2256,Trigger)</f>
        <v>55131</v>
      </c>
      <c r="AQ2256" s="105">
        <f>_xll.qlCalendarAdvance(Calendar,AQ2255,AO2256,"f",,Trigger)</f>
        <v>55135</v>
      </c>
      <c r="AR2256" s="105">
        <f>_xll.qlInterestRateIndexMaturity(Currency&amp;"ibor"&amp;Tenor,AQ2256,Trigger)</f>
        <v>55166</v>
      </c>
      <c r="AS2256" s="257">
        <f>_xll.qlIndexFixing($AC$5,AP2256,TRUE,_xll.ohTrigger(Trigger,Trigger1M))</f>
        <v>1.3671897479852417E-2</v>
      </c>
      <c r="AT2256" s="257">
        <f>_xll.qlIndexFixing($AU$1,AP2256,TRUE,_xll.ohTrigger(Trigger,Trigger1M))</f>
        <v>1.3294820483938249E-2</v>
      </c>
    </row>
    <row r="2257" spans="41:46" ht="11.25" customHeight="1" x14ac:dyDescent="0.25">
      <c r="AO2257" s="106" t="s">
        <v>83</v>
      </c>
      <c r="AP2257" s="105">
        <f>_xll.qlInterestRateIndexFixingDate(Currency&amp;"ibor"&amp;Tenor,AQ2257,Trigger)</f>
        <v>55138</v>
      </c>
      <c r="AQ2257" s="105">
        <f>_xll.qlCalendarAdvance(Calendar,AQ2256,AO2257,"f",,Trigger)</f>
        <v>55142</v>
      </c>
      <c r="AR2257" s="105">
        <f>_xll.qlInterestRateIndexMaturity(Currency&amp;"ibor"&amp;Tenor,AQ2257,Trigger)</f>
        <v>55173</v>
      </c>
      <c r="AS2257" s="257">
        <f>_xll.qlIndexFixing($AC$5,AP2257,TRUE,_xll.ohTrigger(Trigger,Trigger1M))</f>
        <v>1.3673173167144993E-2</v>
      </c>
      <c r="AT2257" s="257">
        <f>_xll.qlIndexFixing($AU$1,AP2257,TRUE,_xll.ohTrigger(Trigger,Trigger1M))</f>
        <v>1.329070197839906E-2</v>
      </c>
    </row>
    <row r="2258" spans="41:46" ht="11.25" customHeight="1" x14ac:dyDescent="0.25">
      <c r="AO2258" s="106" t="s">
        <v>83</v>
      </c>
      <c r="AP2258" s="105">
        <f>_xll.qlInterestRateIndexFixingDate(Currency&amp;"ibor"&amp;Tenor,AQ2258,Trigger)</f>
        <v>55144</v>
      </c>
      <c r="AQ2258" s="105">
        <f>_xll.qlCalendarAdvance(Calendar,AQ2257,AO2258,"f",,Trigger)</f>
        <v>55149</v>
      </c>
      <c r="AR2258" s="105">
        <f>_xll.qlInterestRateIndexMaturity(Currency&amp;"ibor"&amp;Tenor,AQ2258,Trigger)</f>
        <v>55180</v>
      </c>
      <c r="AS2258" s="257">
        <f>_xll.qlIndexFixing($AC$5,AP2258,TRUE,_xll.ohTrigger(Trigger,Trigger1M))</f>
        <v>1.3674448854574233E-2</v>
      </c>
      <c r="AT2258" s="257">
        <f>_xll.qlIndexFixing($AU$1,AP2258,TRUE,_xll.ohTrigger(Trigger,Trigger1M))</f>
        <v>1.3286554944534363E-2</v>
      </c>
    </row>
    <row r="2259" spans="41:46" ht="11.25" customHeight="1" x14ac:dyDescent="0.25">
      <c r="AO2259" s="106" t="s">
        <v>83</v>
      </c>
      <c r="AP2259" s="105">
        <f>_xll.qlInterestRateIndexFixingDate(Currency&amp;"ibor"&amp;Tenor,AQ2259,Trigger)</f>
        <v>55152</v>
      </c>
      <c r="AQ2259" s="105">
        <f>_xll.qlCalendarAdvance(Calendar,AQ2258,AO2259,"f",,Trigger)</f>
        <v>55156</v>
      </c>
      <c r="AR2259" s="105">
        <f>_xll.qlInterestRateIndexMaturity(Currency&amp;"ibor"&amp;Tenor,AQ2259,Trigger)</f>
        <v>55187</v>
      </c>
      <c r="AS2259" s="257">
        <f>_xll.qlIndexFixing($AC$5,AP2259,TRUE,_xll.ohTrigger(Trigger,Trigger1M))</f>
        <v>1.3675724542142716E-2</v>
      </c>
      <c r="AT2259" s="257">
        <f>_xll.qlIndexFixing($AU$1,AP2259,TRUE,_xll.ohTrigger(Trigger,Trigger1M))</f>
        <v>1.328237933959384E-2</v>
      </c>
    </row>
    <row r="2260" spans="41:46" ht="11.25" customHeight="1" x14ac:dyDescent="0.25">
      <c r="AO2260" s="106" t="s">
        <v>83</v>
      </c>
      <c r="AP2260" s="105">
        <f>_xll.qlInterestRateIndexFixingDate(Currency&amp;"ibor"&amp;Tenor,AQ2260,Trigger)</f>
        <v>55159</v>
      </c>
      <c r="AQ2260" s="105">
        <f>_xll.qlCalendarAdvance(Calendar,AQ2259,AO2260,"f",,Trigger)</f>
        <v>55163</v>
      </c>
      <c r="AR2260" s="105">
        <f>_xll.qlInterestRateIndexMaturity(Currency&amp;"ibor"&amp;Tenor,AQ2260,Trigger)</f>
        <v>55194</v>
      </c>
      <c r="AS2260" s="257">
        <f>_xll.qlIndexFixing($AC$5,AP2260,TRUE,_xll.ohTrigger(Trigger,Trigger1M))</f>
        <v>1.3677000229853022E-2</v>
      </c>
      <c r="AT2260" s="257">
        <f>_xll.qlIndexFixing($AU$1,AP2260,TRUE,_xll.ohTrigger(Trigger,Trigger1M))</f>
        <v>1.3278175120824588E-2</v>
      </c>
    </row>
    <row r="2261" spans="41:46" ht="11.25" customHeight="1" x14ac:dyDescent="0.25">
      <c r="AO2261" s="106" t="s">
        <v>83</v>
      </c>
      <c r="AP2261" s="105">
        <f>_xll.qlInterestRateIndexFixingDate(Currency&amp;"ibor"&amp;Tenor,AQ2261,Trigger)</f>
        <v>55166</v>
      </c>
      <c r="AQ2261" s="105">
        <f>_xll.qlCalendarAdvance(Calendar,AQ2260,AO2261,"f",,Trigger)</f>
        <v>55170</v>
      </c>
      <c r="AR2261" s="105">
        <f>_xll.qlInterestRateIndexMaturity(Currency&amp;"ibor"&amp;Tenor,AQ2261,Trigger)</f>
        <v>55201</v>
      </c>
      <c r="AS2261" s="257">
        <f>_xll.qlIndexFixing($AC$5,AP2261,TRUE,_xll.ohTrigger(Trigger,Trigger1M))</f>
        <v>1.3678275917702572E-2</v>
      </c>
      <c r="AT2261" s="257">
        <f>_xll.qlIndexFixing($AU$1,AP2261,TRUE,_xll.ohTrigger(Trigger,Trigger1M))</f>
        <v>1.3273942245471135E-2</v>
      </c>
    </row>
    <row r="2262" spans="41:46" ht="11.25" customHeight="1" x14ac:dyDescent="0.25">
      <c r="AO2262" s="106" t="s">
        <v>83</v>
      </c>
      <c r="AP2262" s="105">
        <f>_xll.qlInterestRateIndexFixingDate(Currency&amp;"ibor"&amp;Tenor,AQ2262,Trigger)</f>
        <v>55173</v>
      </c>
      <c r="AQ2262" s="105">
        <f>_xll.qlCalendarAdvance(Calendar,AQ2261,AO2262,"f",,Trigger)</f>
        <v>55177</v>
      </c>
      <c r="AR2262" s="105">
        <f>_xll.qlInterestRateIndexMaturity(Currency&amp;"ibor"&amp;Tenor,AQ2262,Trigger)</f>
        <v>55208</v>
      </c>
      <c r="AS2262" s="257">
        <f>_xll.qlIndexFixing($AC$5,AP2262,TRUE,_xll.ohTrigger(Trigger,Trigger1M))</f>
        <v>1.3679551605691363E-2</v>
      </c>
      <c r="AT2262" s="257">
        <f>_xll.qlIndexFixing($AU$1,AP2262,TRUE,_xll.ohTrigger(Trigger,Trigger1M))</f>
        <v>1.3269680670778003E-2</v>
      </c>
    </row>
    <row r="2263" spans="41:46" ht="11.25" customHeight="1" x14ac:dyDescent="0.25">
      <c r="AO2263" s="106" t="s">
        <v>83</v>
      </c>
      <c r="AP2263" s="105">
        <f>_xll.qlInterestRateIndexFixingDate(Currency&amp;"ibor"&amp;Tenor,AQ2263,Trigger)</f>
        <v>55180</v>
      </c>
      <c r="AQ2263" s="105">
        <f>_xll.qlCalendarAdvance(Calendar,AQ2262,AO2263,"f",,Trigger)</f>
        <v>55184</v>
      </c>
      <c r="AR2263" s="105">
        <f>_xll.qlInterestRateIndexMaturity(Currency&amp;"ibor"&amp;Tenor,AQ2263,Trigger)</f>
        <v>55212</v>
      </c>
      <c r="AS2263" s="257">
        <f>_xll.qlIndexFixing($AC$5,AP2263,TRUE,_xll.ohTrigger(Trigger,Trigger1M))</f>
        <v>1.3679774444570787E-2</v>
      </c>
      <c r="AT2263" s="257">
        <f>_xll.qlIndexFixing($AU$1,AP2263,TRUE,_xll.ohTrigger(Trigger,Trigger1M))</f>
        <v>1.3265583453565861E-2</v>
      </c>
    </row>
    <row r="2264" spans="41:46" ht="11.25" customHeight="1" x14ac:dyDescent="0.25">
      <c r="AO2264" s="106" t="s">
        <v>83</v>
      </c>
      <c r="AP2264" s="105">
        <f>_xll.qlInterestRateIndexFixingDate(Currency&amp;"ibor"&amp;Tenor,AQ2264,Trigger)</f>
        <v>55187</v>
      </c>
      <c r="AQ2264" s="105">
        <f>_xll.qlCalendarAdvance(Calendar,AQ2263,AO2264,"f",,Trigger)</f>
        <v>55191</v>
      </c>
      <c r="AR2264" s="105">
        <f>_xll.qlInterestRateIndexMaturity(Currency&amp;"ibor"&amp;Tenor,AQ2264,Trigger)</f>
        <v>55219</v>
      </c>
      <c r="AS2264" s="257">
        <f>_xll.qlIndexFixing($AC$5,AP2264,TRUE,_xll.ohTrigger(Trigger,Trigger1M))</f>
        <v>1.3681049987462097E-2</v>
      </c>
      <c r="AT2264" s="257">
        <f>_xll.qlIndexFixing($AU$1,AP2264,TRUE,_xll.ohTrigger(Trigger,Trigger1M))</f>
        <v>1.3261271006592055E-2</v>
      </c>
    </row>
    <row r="2265" spans="41:46" ht="11.25" customHeight="1" x14ac:dyDescent="0.25">
      <c r="AO2265" s="106" t="s">
        <v>83</v>
      </c>
      <c r="AP2265" s="105">
        <f>_xll.qlInterestRateIndexFixingDate(Currency&amp;"ibor"&amp;Tenor,AQ2265,Trigger)</f>
        <v>55194</v>
      </c>
      <c r="AQ2265" s="105">
        <f>_xll.qlCalendarAdvance(Calendar,AQ2264,AO2265,"f",,Trigger)</f>
        <v>55198</v>
      </c>
      <c r="AR2265" s="105">
        <f>_xll.qlInterestRateIndexMaturity(Currency&amp;"ibor"&amp;Tenor,AQ2265,Trigger)</f>
        <v>55226</v>
      </c>
      <c r="AS2265" s="257">
        <f>_xll.qlIndexFixing($AC$5,AP2265,TRUE,_xll.ohTrigger(Trigger,Trigger1M))</f>
        <v>1.3682325530481876E-2</v>
      </c>
      <c r="AT2265" s="257">
        <f>_xll.qlIndexFixing($AU$1,AP2265,TRUE,_xll.ohTrigger(Trigger,Trigger1M))</f>
        <v>1.3256929744202482E-2</v>
      </c>
    </row>
    <row r="2266" spans="41:46" ht="11.25" customHeight="1" x14ac:dyDescent="0.25">
      <c r="AO2266" s="106" t="s">
        <v>83</v>
      </c>
      <c r="AP2266" s="105">
        <f>_xll.qlInterestRateIndexFixingDate(Currency&amp;"ibor"&amp;Tenor,AQ2266,Trigger)</f>
        <v>55201</v>
      </c>
      <c r="AQ2266" s="105">
        <f>_xll.qlCalendarAdvance(Calendar,AQ2265,AO2266,"f",,Trigger)</f>
        <v>55205</v>
      </c>
      <c r="AR2266" s="105">
        <f>_xll.qlInterestRateIndexMaturity(Currency&amp;"ibor"&amp;Tenor,AQ2266,Trigger)</f>
        <v>55233</v>
      </c>
      <c r="AS2266" s="257">
        <f>_xll.qlIndexFixing($AC$5,AP2266,TRUE,_xll.ohTrigger(Trigger,Trigger1M))</f>
        <v>1.3683601073624414E-2</v>
      </c>
      <c r="AT2266" s="257">
        <f>_xll.qlIndexFixing($AU$1,AP2266,TRUE,_xll.ohTrigger(Trigger,Trigger1M))</f>
        <v>1.3252559623657043E-2</v>
      </c>
    </row>
    <row r="2267" spans="41:46" ht="11.25" customHeight="1" x14ac:dyDescent="0.25">
      <c r="AO2267" s="106" t="s">
        <v>83</v>
      </c>
      <c r="AP2267" s="105">
        <f>_xll.qlInterestRateIndexFixingDate(Currency&amp;"ibor"&amp;Tenor,AQ2267,Trigger)</f>
        <v>55208</v>
      </c>
      <c r="AQ2267" s="105">
        <f>_xll.qlCalendarAdvance(Calendar,AQ2266,AO2267,"f",,Trigger)</f>
        <v>55212</v>
      </c>
      <c r="AR2267" s="105">
        <f>_xll.qlInterestRateIndexMaturity(Currency&amp;"ibor"&amp;Tenor,AQ2267,Trigger)</f>
        <v>55242</v>
      </c>
      <c r="AS2267" s="257">
        <f>_xll.qlIndexFixing($AC$5,AP2267,TRUE,_xll.ohTrigger(Trigger,Trigger1M))</f>
        <v>1.3685578890612504E-2</v>
      </c>
      <c r="AT2267" s="257">
        <f>_xll.qlIndexFixing($AU$1,AP2267,TRUE,_xll.ohTrigger(Trigger,Trigger1M))</f>
        <v>1.3248014289268362E-2</v>
      </c>
    </row>
    <row r="2268" spans="41:46" ht="11.25" customHeight="1" x14ac:dyDescent="0.25">
      <c r="AO2268" s="106" t="s">
        <v>83</v>
      </c>
      <c r="AP2268" s="105">
        <f>_xll.qlInterestRateIndexFixingDate(Currency&amp;"ibor"&amp;Tenor,AQ2268,Trigger)</f>
        <v>55215</v>
      </c>
      <c r="AQ2268" s="105">
        <f>_xll.qlCalendarAdvance(Calendar,AQ2267,AO2268,"f",,Trigger)</f>
        <v>55219</v>
      </c>
      <c r="AR2268" s="105">
        <f>_xll.qlInterestRateIndexMaturity(Currency&amp;"ibor"&amp;Tenor,AQ2268,Trigger)</f>
        <v>55250</v>
      </c>
      <c r="AS2268" s="257">
        <f>_xll.qlIndexFixing($AC$5,AP2268,TRUE,_xll.ohTrigger(Trigger,Trigger1M))</f>
        <v>1.368720573657144E-2</v>
      </c>
      <c r="AT2268" s="257">
        <f>_xll.qlIndexFixing($AU$1,AP2268,TRUE,_xll.ohTrigger(Trigger,Trigger1M))</f>
        <v>1.3243506142382974E-2</v>
      </c>
    </row>
    <row r="2269" spans="41:46" ht="11.25" customHeight="1" x14ac:dyDescent="0.25">
      <c r="AO2269" s="106" t="s">
        <v>83</v>
      </c>
      <c r="AP2269" s="105">
        <f>_xll.qlInterestRateIndexFixingDate(Currency&amp;"ibor"&amp;Tenor,AQ2269,Trigger)</f>
        <v>55222</v>
      </c>
      <c r="AQ2269" s="105">
        <f>_xll.qlCalendarAdvance(Calendar,AQ2268,AO2269,"f",,Trigger)</f>
        <v>55226</v>
      </c>
      <c r="AR2269" s="105">
        <f>_xll.qlInterestRateIndexMaturity(Currency&amp;"ibor"&amp;Tenor,AQ2269,Trigger)</f>
        <v>55257</v>
      </c>
      <c r="AS2269" s="257">
        <f>_xll.qlIndexFixing($AC$5,AP2269,TRUE,_xll.ohTrigger(Trigger,Trigger1M))</f>
        <v>1.3688481425540093E-2</v>
      </c>
      <c r="AT2269" s="257">
        <f>_xll.qlIndexFixing($AU$1,AP2269,TRUE,_xll.ohTrigger(Trigger,Trigger1M))</f>
        <v>1.3239042475256733E-2</v>
      </c>
    </row>
    <row r="2270" spans="41:46" ht="11.25" customHeight="1" x14ac:dyDescent="0.25">
      <c r="AO2270" s="106" t="s">
        <v>83</v>
      </c>
      <c r="AP2270" s="105">
        <f>_xll.qlInterestRateIndexFixingDate(Currency&amp;"ibor"&amp;Tenor,AQ2270,Trigger)</f>
        <v>55229</v>
      </c>
      <c r="AQ2270" s="105">
        <f>_xll.qlCalendarAdvance(Calendar,AQ2269,AO2270,"f",,Trigger)</f>
        <v>55233</v>
      </c>
      <c r="AR2270" s="105">
        <f>_xll.qlInterestRateIndexMaturity(Currency&amp;"ibor"&amp;Tenor,AQ2270,Trigger)</f>
        <v>55264</v>
      </c>
      <c r="AS2270" s="257">
        <f>_xll.qlIndexFixing($AC$5,AP2270,TRUE,_xll.ohTrigger(Trigger,Trigger1M))</f>
        <v>1.3689757114650571E-2</v>
      </c>
      <c r="AT2270" s="257">
        <f>_xll.qlIndexFixing($AU$1,AP2270,TRUE,_xll.ohTrigger(Trigger,Trigger1M))</f>
        <v>1.3234549766767627E-2</v>
      </c>
    </row>
    <row r="2271" spans="41:46" ht="11.25" customHeight="1" x14ac:dyDescent="0.25">
      <c r="AO2271" s="106" t="s">
        <v>83</v>
      </c>
      <c r="AP2271" s="105">
        <f>_xll.qlInterestRateIndexFixingDate(Currency&amp;"ibor"&amp;Tenor,AQ2271,Trigger)</f>
        <v>55236</v>
      </c>
      <c r="AQ2271" s="105">
        <f>_xll.qlCalendarAdvance(Calendar,AQ2270,AO2271,"f",,Trigger)</f>
        <v>55240</v>
      </c>
      <c r="AR2271" s="105">
        <f>_xll.qlInterestRateIndexMaturity(Currency&amp;"ibor"&amp;Tenor,AQ2271,Trigger)</f>
        <v>55271</v>
      </c>
      <c r="AS2271" s="257">
        <f>_xll.qlIndexFixing($AC$5,AP2271,TRUE,_xll.ohTrigger(Trigger,Trigger1M))</f>
        <v>1.3691032803897711E-2</v>
      </c>
      <c r="AT2271" s="257">
        <f>_xll.qlIndexFixing($AU$1,AP2271,TRUE,_xll.ohTrigger(Trigger,Trigger1M))</f>
        <v>1.3230027974173074E-2</v>
      </c>
    </row>
    <row r="2272" spans="41:46" ht="11.25" customHeight="1" x14ac:dyDescent="0.25">
      <c r="AO2272" s="106" t="s">
        <v>83</v>
      </c>
      <c r="AP2272" s="105">
        <f>_xll.qlInterestRateIndexFixingDate(Currency&amp;"ibor"&amp;Tenor,AQ2272,Trigger)</f>
        <v>55241</v>
      </c>
      <c r="AQ2272" s="105">
        <f>_xll.qlCalendarAdvance(Calendar,AQ2271,AO2272,"f",,Trigger)</f>
        <v>55247</v>
      </c>
      <c r="AR2272" s="105">
        <f>_xll.qlInterestRateIndexMaturity(Currency&amp;"ibor"&amp;Tenor,AQ2272,Trigger)</f>
        <v>55277</v>
      </c>
      <c r="AS2272" s="257">
        <f>_xll.qlIndexFixing($AC$5,AP2272,TRUE,_xll.ohTrigger(Trigger,Trigger1M))</f>
        <v>1.3691957093716844E-2</v>
      </c>
      <c r="AT2272" s="257">
        <f>_xll.qlIndexFixing($AU$1,AP2272,TRUE,_xll.ohTrigger(Trigger,Trigger1M))</f>
        <v>1.3225561748292591E-2</v>
      </c>
    </row>
    <row r="2273" spans="41:46" ht="11.25" customHeight="1" x14ac:dyDescent="0.25">
      <c r="AO2273" s="106" t="s">
        <v>83</v>
      </c>
      <c r="AP2273" s="105">
        <f>_xll.qlInterestRateIndexFixingDate(Currency&amp;"ibor"&amp;Tenor,AQ2273,Trigger)</f>
        <v>55250</v>
      </c>
      <c r="AQ2273" s="105">
        <f>_xll.qlCalendarAdvance(Calendar,AQ2272,AO2273,"f",,Trigger)</f>
        <v>55254</v>
      </c>
      <c r="AR2273" s="105">
        <f>_xll.qlInterestRateIndexMaturity(Currency&amp;"ibor"&amp;Tenor,AQ2273,Trigger)</f>
        <v>55284</v>
      </c>
      <c r="AS2273" s="257">
        <f>_xll.qlIndexFixing($AC$5,AP2273,TRUE,_xll.ohTrigger(Trigger,Trigger1M))</f>
        <v>1.3693232734746985E-2</v>
      </c>
      <c r="AT2273" s="257">
        <f>_xll.qlIndexFixing($AU$1,AP2273,TRUE,_xll.ohTrigger(Trigger,Trigger1M))</f>
        <v>1.3220983914473905E-2</v>
      </c>
    </row>
    <row r="2274" spans="41:46" ht="11.25" customHeight="1" x14ac:dyDescent="0.25">
      <c r="AO2274" s="106" t="s">
        <v>83</v>
      </c>
      <c r="AP2274" s="105">
        <f>_xll.qlInterestRateIndexFixingDate(Currency&amp;"ibor"&amp;Tenor,AQ2274,Trigger)</f>
        <v>55257</v>
      </c>
      <c r="AQ2274" s="105">
        <f>_xll.qlCalendarAdvance(Calendar,AQ2273,AO2274,"f",,Trigger)</f>
        <v>55261</v>
      </c>
      <c r="AR2274" s="105">
        <f>_xll.qlInterestRateIndexMaturity(Currency&amp;"ibor"&amp;Tenor,AQ2274,Trigger)</f>
        <v>55291</v>
      </c>
      <c r="AS2274" s="257">
        <f>_xll.qlIndexFixing($AC$5,AP2274,TRUE,_xll.ohTrigger(Trigger,Trigger1M))</f>
        <v>1.3694508375910353E-2</v>
      </c>
      <c r="AT2274" s="257">
        <f>_xll.qlIndexFixing($AU$1,AP2274,TRUE,_xll.ohTrigger(Trigger,Trigger1M))</f>
        <v>1.3216376872363433E-2</v>
      </c>
    </row>
    <row r="2275" spans="41:46" ht="11.25" customHeight="1" x14ac:dyDescent="0.25">
      <c r="AO2275" s="106" t="s">
        <v>83</v>
      </c>
      <c r="AP2275" s="105">
        <f>_xll.qlInterestRateIndexFixingDate(Currency&amp;"ibor"&amp;Tenor,AQ2275,Trigger)</f>
        <v>55264</v>
      </c>
      <c r="AQ2275" s="105">
        <f>_xll.qlCalendarAdvance(Calendar,AQ2274,AO2275,"f",,Trigger)</f>
        <v>55268</v>
      </c>
      <c r="AR2275" s="105">
        <f>_xll.qlInterestRateIndexMaturity(Currency&amp;"ibor"&amp;Tenor,AQ2275,Trigger)</f>
        <v>55298</v>
      </c>
      <c r="AS2275" s="257">
        <f>_xll.qlIndexFixing($AC$5,AP2275,TRUE,_xll.ohTrigger(Trigger,Trigger1M))</f>
        <v>1.3695784017206947E-2</v>
      </c>
      <c r="AT2275" s="257">
        <f>_xll.qlIndexFixing($AU$1,AP2275,TRUE,_xll.ohTrigger(Trigger,Trigger1M))</f>
        <v>1.3211740579211373E-2</v>
      </c>
    </row>
    <row r="2276" spans="41:46" ht="11.25" customHeight="1" x14ac:dyDescent="0.25">
      <c r="AO2276" s="106" t="s">
        <v>83</v>
      </c>
      <c r="AP2276" s="105">
        <f>_xll.qlInterestRateIndexFixingDate(Currency&amp;"ibor"&amp;Tenor,AQ2276,Trigger)</f>
        <v>55270</v>
      </c>
      <c r="AQ2276" s="105">
        <f>_xll.qlCalendarAdvance(Calendar,AQ2275,AO2276,"f",,Trigger)</f>
        <v>55275</v>
      </c>
      <c r="AR2276" s="105">
        <f>_xll.qlInterestRateIndexMaturity(Currency&amp;"ibor"&amp;Tenor,AQ2276,Trigger)</f>
        <v>55306</v>
      </c>
      <c r="AS2276" s="257">
        <f>_xll.qlIndexFixing($AC$5,AP2276,TRUE,_xll.ohTrigger(Trigger,Trigger1M))</f>
        <v>1.3697411252245275E-2</v>
      </c>
      <c r="AT2276" s="257">
        <f>_xll.qlIndexFixing($AU$1,AP2276,TRUE,_xll.ohTrigger(Trigger,Trigger1M))</f>
        <v>1.320698125333165E-2</v>
      </c>
    </row>
    <row r="2277" spans="41:46" ht="11.25" customHeight="1" x14ac:dyDescent="0.25">
      <c r="AO2277" s="106" t="s">
        <v>83</v>
      </c>
      <c r="AP2277" s="105">
        <f>_xll.qlInterestRateIndexFixingDate(Currency&amp;"ibor"&amp;Tenor,AQ2277,Trigger)</f>
        <v>55278</v>
      </c>
      <c r="AQ2277" s="105">
        <f>_xll.qlCalendarAdvance(Calendar,AQ2276,AO2277,"f",,Trigger)</f>
        <v>55282</v>
      </c>
      <c r="AR2277" s="105">
        <f>_xll.qlInterestRateIndexMaturity(Currency&amp;"ibor"&amp;Tenor,AQ2277,Trigger)</f>
        <v>55313</v>
      </c>
      <c r="AS2277" s="257">
        <f>_xll.qlIndexFixing($AC$5,AP2277,TRUE,_xll.ohTrigger(Trigger,Trigger1M))</f>
        <v>1.3616640484106921E-2</v>
      </c>
      <c r="AT2277" s="257">
        <f>_xll.qlIndexFixing($AU$1,AP2277,TRUE,_xll.ohTrigger(Trigger,Trigger1M))</f>
        <v>1.3202284058337397E-2</v>
      </c>
    </row>
    <row r="2278" spans="41:46" ht="11.25" customHeight="1" x14ac:dyDescent="0.25">
      <c r="AO2278" s="106" t="s">
        <v>83</v>
      </c>
      <c r="AP2278" s="105">
        <f>_xll.qlInterestRateIndexFixingDate(Currency&amp;"ibor"&amp;Tenor,AQ2278,Trigger)</f>
        <v>55285</v>
      </c>
      <c r="AQ2278" s="105">
        <f>_xll.qlCalendarAdvance(Calendar,AQ2277,AO2278,"f",,Trigger)</f>
        <v>55289</v>
      </c>
      <c r="AR2278" s="105">
        <f>_xll.qlInterestRateIndexMaturity(Currency&amp;"ibor"&amp;Tenor,AQ2278,Trigger)</f>
        <v>55320</v>
      </c>
      <c r="AS2278" s="257">
        <f>_xll.qlIndexFixing($AC$5,AP2278,TRUE,_xll.ohTrigger(Trigger,Trigger1M))</f>
        <v>1.3535782994533372E-2</v>
      </c>
      <c r="AT2278" s="257">
        <f>_xll.qlIndexFixing($AU$1,AP2278,TRUE,_xll.ohTrigger(Trigger,Trigger1M))</f>
        <v>1.3197557479990619E-2</v>
      </c>
    </row>
    <row r="2279" spans="41:46" ht="11.25" customHeight="1" x14ac:dyDescent="0.25">
      <c r="AO2279" s="106" t="s">
        <v>83</v>
      </c>
      <c r="AP2279" s="105">
        <f>_xll.qlInterestRateIndexFixingDate(Currency&amp;"ibor"&amp;Tenor,AQ2279,Trigger)</f>
        <v>55292</v>
      </c>
      <c r="AQ2279" s="105">
        <f>_xll.qlCalendarAdvance(Calendar,AQ2278,AO2279,"f",,Trigger)</f>
        <v>55296</v>
      </c>
      <c r="AR2279" s="105">
        <f>_xll.qlInterestRateIndexMaturity(Currency&amp;"ibor"&amp;Tenor,AQ2279,Trigger)</f>
        <v>55327</v>
      </c>
      <c r="AS2279" s="257">
        <f>_xll.qlIndexFixing($AC$5,AP2279,TRUE,_xll.ohTrigger(Trigger,Trigger1M))</f>
        <v>1.3454838785350264E-2</v>
      </c>
      <c r="AT2279" s="257">
        <f>_xll.qlIndexFixing($AU$1,AP2279,TRUE,_xll.ohTrigger(Trigger,Trigger1M))</f>
        <v>1.3192801475533259E-2</v>
      </c>
    </row>
    <row r="2280" spans="41:46" ht="11.25" customHeight="1" x14ac:dyDescent="0.25">
      <c r="AO2280" s="106" t="s">
        <v>83</v>
      </c>
      <c r="AP2280" s="105">
        <f>_xll.qlInterestRateIndexFixingDate(Currency&amp;"ibor"&amp;Tenor,AQ2280,Trigger)</f>
        <v>55299</v>
      </c>
      <c r="AQ2280" s="105">
        <f>_xll.qlCalendarAdvance(Calendar,AQ2279,AO2280,"f",,Trigger)</f>
        <v>55303</v>
      </c>
      <c r="AR2280" s="105">
        <f>_xll.qlInterestRateIndexMaturity(Currency&amp;"ibor"&amp;Tenor,AQ2280,Trigger)</f>
        <v>55334</v>
      </c>
      <c r="AS2280" s="257">
        <f>_xll.qlIndexFixing($AC$5,AP2280,TRUE,_xll.ohTrigger(Trigger,Trigger1M))</f>
        <v>1.3373807858367765E-2</v>
      </c>
      <c r="AT2280" s="257">
        <f>_xll.qlIndexFixing($AU$1,AP2280,TRUE,_xll.ohTrigger(Trigger,Trigger1M))</f>
        <v>1.3188016002222736E-2</v>
      </c>
    </row>
    <row r="2281" spans="41:46" ht="11.25" customHeight="1" x14ac:dyDescent="0.25">
      <c r="AO2281" s="106" t="s">
        <v>83</v>
      </c>
      <c r="AP2281" s="105">
        <f>_xll.qlInterestRateIndexFixingDate(Currency&amp;"ibor"&amp;Tenor,AQ2281,Trigger)</f>
        <v>55306</v>
      </c>
      <c r="AQ2281" s="105">
        <f>_xll.qlCalendarAdvance(Calendar,AQ2280,AO2281,"f",,Trigger)</f>
        <v>55310</v>
      </c>
      <c r="AR2281" s="105">
        <f>_xll.qlInterestRateIndexMaturity(Currency&amp;"ibor"&amp;Tenor,AQ2281,Trigger)</f>
        <v>55340</v>
      </c>
      <c r="AS2281" s="257">
        <f>_xll.qlIndexFixing($AC$5,AP2281,TRUE,_xll.ohTrigger(Trigger,Trigger1M))</f>
        <v>1.3339251288202902E-2</v>
      </c>
      <c r="AT2281" s="257">
        <f>_xll.qlIndexFixing($AU$1,AP2281,TRUE,_xll.ohTrigger(Trigger,Trigger1M))</f>
        <v>1.3183306154492591E-2</v>
      </c>
    </row>
    <row r="2282" spans="41:46" ht="11.25" customHeight="1" x14ac:dyDescent="0.25">
      <c r="AO2282" s="106" t="s">
        <v>83</v>
      </c>
      <c r="AP2282" s="105">
        <f>_xll.qlInterestRateIndexFixingDate(Currency&amp;"ibor"&amp;Tenor,AQ2282,Trigger)</f>
        <v>55313</v>
      </c>
      <c r="AQ2282" s="105">
        <f>_xll.qlCalendarAdvance(Calendar,AQ2281,AO2282,"f",,Trigger)</f>
        <v>55317</v>
      </c>
      <c r="AR2282" s="105">
        <f>_xll.qlInterestRateIndexMaturity(Currency&amp;"ibor"&amp;Tenor,AQ2282,Trigger)</f>
        <v>55347</v>
      </c>
      <c r="AS2282" s="257">
        <f>_xll.qlIndexFixing($AC$5,AP2282,TRUE,_xll.ohTrigger(Trigger,Trigger1M))</f>
        <v>1.3340140375569298E-2</v>
      </c>
      <c r="AT2282" s="257">
        <f>_xll.qlIndexFixing($AU$1,AP2282,TRUE,_xll.ohTrigger(Trigger,Trigger1M))</f>
        <v>1.3178463907092208E-2</v>
      </c>
    </row>
    <row r="2283" spans="41:46" ht="11.25" customHeight="1" x14ac:dyDescent="0.25">
      <c r="AO2283" s="106" t="s">
        <v>83</v>
      </c>
      <c r="AP2283" s="105">
        <f>_xll.qlInterestRateIndexFixingDate(Currency&amp;"ibor"&amp;Tenor,AQ2283,Trigger)</f>
        <v>55320</v>
      </c>
      <c r="AQ2283" s="105">
        <f>_xll.qlCalendarAdvance(Calendar,AQ2282,AO2283,"f",,Trigger)</f>
        <v>55324</v>
      </c>
      <c r="AR2283" s="105">
        <f>_xll.qlInterestRateIndexMaturity(Currency&amp;"ibor"&amp;Tenor,AQ2283,Trigger)</f>
        <v>55354</v>
      </c>
      <c r="AS2283" s="257">
        <f>_xll.qlIndexFixing($AC$5,AP2283,TRUE,_xll.ohTrigger(Trigger,Trigger1M))</f>
        <v>1.3341029463002307E-2</v>
      </c>
      <c r="AT2283" s="257">
        <f>_xll.qlIndexFixing($AU$1,AP2283,TRUE,_xll.ohTrigger(Trigger,Trigger1M))</f>
        <v>1.3173592066659801E-2</v>
      </c>
    </row>
    <row r="2284" spans="41:46" ht="11.25" customHeight="1" x14ac:dyDescent="0.25">
      <c r="AO2284" s="106" t="s">
        <v>83</v>
      </c>
      <c r="AP2284" s="105">
        <f>_xll.qlInterestRateIndexFixingDate(Currency&amp;"ibor"&amp;Tenor,AQ2284,Trigger)</f>
        <v>55327</v>
      </c>
      <c r="AQ2284" s="105">
        <f>_xll.qlCalendarAdvance(Calendar,AQ2283,AO2284,"f",,Trigger)</f>
        <v>55331</v>
      </c>
      <c r="AR2284" s="105">
        <f>_xll.qlInterestRateIndexMaturity(Currency&amp;"ibor"&amp;Tenor,AQ2284,Trigger)</f>
        <v>55361</v>
      </c>
      <c r="AS2284" s="257">
        <f>_xll.qlIndexFixing($AC$5,AP2284,TRUE,_xll.ohTrigger(Trigger,Trigger1M))</f>
        <v>1.3341918550504595E-2</v>
      </c>
      <c r="AT2284" s="257">
        <f>_xll.qlIndexFixing($AU$1,AP2284,TRUE,_xll.ohTrigger(Trigger,Trigger1M))</f>
        <v>1.3168690590456222E-2</v>
      </c>
    </row>
    <row r="2285" spans="41:46" ht="11.25" customHeight="1" x14ac:dyDescent="0.25">
      <c r="AO2285" s="106" t="s">
        <v>83</v>
      </c>
      <c r="AP2285" s="105">
        <f>_xll.qlInterestRateIndexFixingDate(Currency&amp;"ibor"&amp;Tenor,AQ2285,Trigger)</f>
        <v>55334</v>
      </c>
      <c r="AQ2285" s="105">
        <f>_xll.qlCalendarAdvance(Calendar,AQ2284,AO2285,"f",,Trigger)</f>
        <v>55338</v>
      </c>
      <c r="AR2285" s="105">
        <f>_xll.qlInterestRateIndexMaturity(Currency&amp;"ibor"&amp;Tenor,AQ2285,Trigger)</f>
        <v>55369</v>
      </c>
      <c r="AS2285" s="257">
        <f>_xll.qlIndexFixing($AC$5,AP2285,TRUE,_xll.ohTrigger(Trigger,Trigger1M))</f>
        <v>1.3343118322742712E-2</v>
      </c>
      <c r="AT2285" s="257">
        <f>_xll.qlIndexFixing($AU$1,AP2285,TRUE,_xll.ohTrigger(Trigger,Trigger1M))</f>
        <v>1.3163645106686257E-2</v>
      </c>
    </row>
    <row r="2286" spans="41:46" ht="11.25" customHeight="1" x14ac:dyDescent="0.25">
      <c r="AO2286" s="106" t="s">
        <v>83</v>
      </c>
      <c r="AP2286" s="105">
        <f>_xll.qlInterestRateIndexFixingDate(Currency&amp;"ibor"&amp;Tenor,AQ2286,Trigger)</f>
        <v>55341</v>
      </c>
      <c r="AQ2286" s="105">
        <f>_xll.qlCalendarAdvance(Calendar,AQ2285,AO2286,"f",,Trigger)</f>
        <v>55345</v>
      </c>
      <c r="AR2286" s="105">
        <f>_xll.qlInterestRateIndexMaturity(Currency&amp;"ibor"&amp;Tenor,AQ2286,Trigger)</f>
        <v>55376</v>
      </c>
      <c r="AS2286" s="257">
        <f>_xll.qlIndexFixing($AC$5,AP2286,TRUE,_xll.ohTrigger(Trigger,Trigger1M))</f>
        <v>1.3344007443318586E-2</v>
      </c>
      <c r="AT2286" s="257">
        <f>_xll.qlIndexFixing($AU$1,AP2286,TRUE,_xll.ohTrigger(Trigger,Trigger1M))</f>
        <v>1.3158681922551612E-2</v>
      </c>
    </row>
    <row r="2287" spans="41:46" ht="11.25" customHeight="1" x14ac:dyDescent="0.25">
      <c r="AO2287" s="106" t="s">
        <v>83</v>
      </c>
      <c r="AP2287" s="105">
        <f>_xll.qlInterestRateIndexFixingDate(Currency&amp;"ibor"&amp;Tenor,AQ2287,Trigger)</f>
        <v>55348</v>
      </c>
      <c r="AQ2287" s="105">
        <f>_xll.qlCalendarAdvance(Calendar,AQ2286,AO2287,"f",,Trigger)</f>
        <v>55352</v>
      </c>
      <c r="AR2287" s="105">
        <f>_xll.qlInterestRateIndexMaturity(Currency&amp;"ibor"&amp;Tenor,AQ2287,Trigger)</f>
        <v>55383</v>
      </c>
      <c r="AS2287" s="257">
        <f>_xll.qlIndexFixing($AC$5,AP2287,TRUE,_xll.ohTrigger(Trigger,Trigger1M))</f>
        <v>1.3344896563956347E-2</v>
      </c>
      <c r="AT2287" s="257">
        <f>_xll.qlIndexFixing($AU$1,AP2287,TRUE,_xll.ohTrigger(Trigger,Trigger1M))</f>
        <v>1.3153688970332197E-2</v>
      </c>
    </row>
    <row r="2288" spans="41:46" ht="11.25" customHeight="1" x14ac:dyDescent="0.25">
      <c r="AO2288" s="106" t="s">
        <v>83</v>
      </c>
      <c r="AP2288" s="105">
        <f>_xll.qlInterestRateIndexFixingDate(Currency&amp;"ibor"&amp;Tenor,AQ2288,Trigger)</f>
        <v>55355</v>
      </c>
      <c r="AQ2288" s="105">
        <f>_xll.qlCalendarAdvance(Calendar,AQ2287,AO2288,"f",,Trigger)</f>
        <v>55359</v>
      </c>
      <c r="AR2288" s="105">
        <f>_xll.qlInterestRateIndexMaturity(Currency&amp;"ibor"&amp;Tenor,AQ2288,Trigger)</f>
        <v>55390</v>
      </c>
      <c r="AS2288" s="257">
        <f>_xll.qlIndexFixing($AC$5,AP2288,TRUE,_xll.ohTrigger(Trigger,Trigger1M))</f>
        <v>1.3345785684663727E-2</v>
      </c>
      <c r="AT2288" s="257">
        <f>_xll.qlIndexFixing($AU$1,AP2288,TRUE,_xll.ohTrigger(Trigger,Trigger1M))</f>
        <v>1.314866620727769E-2</v>
      </c>
    </row>
    <row r="2289" spans="41:46" ht="11.25" customHeight="1" x14ac:dyDescent="0.25">
      <c r="AO2289" s="106" t="s">
        <v>83</v>
      </c>
      <c r="AP2289" s="105">
        <f>_xll.qlInterestRateIndexFixingDate(Currency&amp;"ibor"&amp;Tenor,AQ2289,Trigger)</f>
        <v>55362</v>
      </c>
      <c r="AQ2289" s="105">
        <f>_xll.qlCalendarAdvance(Calendar,AQ2288,AO2289,"f",,Trigger)</f>
        <v>55366</v>
      </c>
      <c r="AR2289" s="105">
        <f>_xll.qlInterestRateIndexMaturity(Currency&amp;"ibor"&amp;Tenor,AQ2289,Trigger)</f>
        <v>55397</v>
      </c>
      <c r="AS2289" s="257">
        <f>_xll.qlIndexFixing($AC$5,AP2289,TRUE,_xll.ohTrigger(Trigger,Trigger1M))</f>
        <v>1.3346674805440731E-2</v>
      </c>
      <c r="AT2289" s="257">
        <f>_xll.qlIndexFixing($AU$1,AP2289,TRUE,_xll.ohTrigger(Trigger,Trigger1M))</f>
        <v>1.3143613590648088E-2</v>
      </c>
    </row>
    <row r="2290" spans="41:46" ht="11.25" customHeight="1" x14ac:dyDescent="0.25">
      <c r="AO2290" s="106" t="s">
        <v>83</v>
      </c>
      <c r="AP2290" s="105">
        <f>_xll.qlInterestRateIndexFixingDate(Currency&amp;"ibor"&amp;Tenor,AQ2290,Trigger)</f>
        <v>55369</v>
      </c>
      <c r="AQ2290" s="105">
        <f>_xll.qlCalendarAdvance(Calendar,AQ2289,AO2290,"f",,Trigger)</f>
        <v>55373</v>
      </c>
      <c r="AR2290" s="105">
        <f>_xll.qlInterestRateIndexMaturity(Currency&amp;"ibor"&amp;Tenor,AQ2290,Trigger)</f>
        <v>55404</v>
      </c>
      <c r="AS2290" s="257">
        <f>_xll.qlIndexFixing($AC$5,AP2290,TRUE,_xll.ohTrigger(Trigger,Trigger1M))</f>
        <v>1.3347563926284778E-2</v>
      </c>
      <c r="AT2290" s="257">
        <f>_xll.qlIndexFixing($AU$1,AP2290,TRUE,_xll.ohTrigger(Trigger,Trigger1M))</f>
        <v>1.3138531077695649E-2</v>
      </c>
    </row>
    <row r="2291" spans="41:46" ht="11.25" customHeight="1" x14ac:dyDescent="0.25">
      <c r="AO2291" s="106" t="s">
        <v>83</v>
      </c>
      <c r="AP2291" s="105">
        <f>_xll.qlInterestRateIndexFixingDate(Currency&amp;"ibor"&amp;Tenor,AQ2291,Trigger)</f>
        <v>55376</v>
      </c>
      <c r="AQ2291" s="105">
        <f>_xll.qlCalendarAdvance(Calendar,AQ2290,AO2291,"f",,Trigger)</f>
        <v>55380</v>
      </c>
      <c r="AR2291" s="105">
        <f>_xll.qlInterestRateIndexMaturity(Currency&amp;"ibor"&amp;Tenor,AQ2291,Trigger)</f>
        <v>55411</v>
      </c>
      <c r="AS2291" s="257">
        <f>_xll.qlIndexFixing($AC$5,AP2291,TRUE,_xll.ohTrigger(Trigger,Trigger1M))</f>
        <v>1.3348453047198446E-2</v>
      </c>
      <c r="AT2291" s="257">
        <f>_xll.qlIndexFixing($AU$1,AP2291,TRUE,_xll.ohTrigger(Trigger,Trigger1M))</f>
        <v>1.313341862567779E-2</v>
      </c>
    </row>
    <row r="2292" spans="41:46" ht="11.25" customHeight="1" x14ac:dyDescent="0.25">
      <c r="AO2292" s="106" t="s">
        <v>83</v>
      </c>
      <c r="AP2292" s="105">
        <f>_xll.qlInterestRateIndexFixingDate(Currency&amp;"ibor"&amp;Tenor,AQ2292,Trigger)</f>
        <v>55383</v>
      </c>
      <c r="AQ2292" s="105">
        <f>_xll.qlCalendarAdvance(Calendar,AQ2291,AO2292,"f",,Trigger)</f>
        <v>55387</v>
      </c>
      <c r="AR2292" s="105">
        <f>_xll.qlInterestRateIndexMaturity(Currency&amp;"ibor"&amp;Tenor,AQ2292,Trigger)</f>
        <v>55418</v>
      </c>
      <c r="AS2292" s="257">
        <f>_xll.qlIndexFixing($AC$5,AP2292,TRUE,_xll.ohTrigger(Trigger,Trigger1M))</f>
        <v>1.3349342168179158E-2</v>
      </c>
      <c r="AT2292" s="257">
        <f>_xll.qlIndexFixing($AU$1,AP2292,TRUE,_xll.ohTrigger(Trigger,Trigger1M))</f>
        <v>1.3128276191846769E-2</v>
      </c>
    </row>
    <row r="2293" spans="41:46" ht="11.25" customHeight="1" x14ac:dyDescent="0.25">
      <c r="AO2293" s="106" t="s">
        <v>83</v>
      </c>
      <c r="AP2293" s="105">
        <f>_xll.qlInterestRateIndexFixingDate(Currency&amp;"ibor"&amp;Tenor,AQ2293,Trigger)</f>
        <v>55390</v>
      </c>
      <c r="AQ2293" s="105">
        <f>_xll.qlCalendarAdvance(Calendar,AQ2292,AO2293,"f",,Trigger)</f>
        <v>55394</v>
      </c>
      <c r="AR2293" s="105">
        <f>_xll.qlInterestRateIndexMaturity(Currency&amp;"ibor"&amp;Tenor,AQ2293,Trigger)</f>
        <v>55425</v>
      </c>
      <c r="AS2293" s="257">
        <f>_xll.qlIndexFixing($AC$5,AP2293,TRUE,_xll.ohTrigger(Trigger,Trigger1M))</f>
        <v>1.3350231289229492E-2</v>
      </c>
      <c r="AT2293" s="257">
        <f>_xll.qlIndexFixing($AU$1,AP2293,TRUE,_xll.ohTrigger(Trigger,Trigger1M))</f>
        <v>1.3123103733454848E-2</v>
      </c>
    </row>
    <row r="2294" spans="41:46" ht="11.25" customHeight="1" x14ac:dyDescent="0.25">
      <c r="AO2294" s="106" t="s">
        <v>83</v>
      </c>
      <c r="AP2294" s="105">
        <f>_xll.qlInterestRateIndexFixingDate(Currency&amp;"ibor"&amp;Tenor,AQ2294,Trigger)</f>
        <v>55397</v>
      </c>
      <c r="AQ2294" s="105">
        <f>_xll.qlCalendarAdvance(Calendar,AQ2293,AO2294,"f",,Trigger)</f>
        <v>55401</v>
      </c>
      <c r="AR2294" s="105">
        <f>_xll.qlInterestRateIndexMaturity(Currency&amp;"ibor"&amp;Tenor,AQ2294,Trigger)</f>
        <v>55431</v>
      </c>
      <c r="AS2294" s="257">
        <f>_xll.qlIndexFixing($AC$5,AP2294,TRUE,_xll.ohTrigger(Trigger,Trigger1M))</f>
        <v>1.3350809429124588E-2</v>
      </c>
      <c r="AT2294" s="257">
        <f>_xll.qlIndexFixing($AU$1,AP2294,TRUE,_xll.ohTrigger(Trigger,Trigger1M))</f>
        <v>1.3118036456718052E-2</v>
      </c>
    </row>
    <row r="2295" spans="41:46" ht="11.25" customHeight="1" x14ac:dyDescent="0.25">
      <c r="AO2295" s="106" t="s">
        <v>83</v>
      </c>
      <c r="AP2295" s="105">
        <f>_xll.qlInterestRateIndexFixingDate(Currency&amp;"ibor"&amp;Tenor,AQ2295,Trigger)</f>
        <v>55404</v>
      </c>
      <c r="AQ2295" s="105">
        <f>_xll.qlCalendarAdvance(Calendar,AQ2294,AO2295,"f",,Trigger)</f>
        <v>55408</v>
      </c>
      <c r="AR2295" s="105">
        <f>_xll.qlInterestRateIndexMaturity(Currency&amp;"ibor"&amp;Tenor,AQ2295,Trigger)</f>
        <v>55438</v>
      </c>
      <c r="AS2295" s="257">
        <f>_xll.qlIndexFixing($AC$5,AP2295,TRUE,_xll.ohTrigger(Trigger,Trigger1M))</f>
        <v>1.3351698517348964E-2</v>
      </c>
      <c r="AT2295" s="257">
        <f>_xll.qlIndexFixing($AU$1,AP2295,TRUE,_xll.ohTrigger(Trigger,Trigger1M))</f>
        <v>1.3112806165781699E-2</v>
      </c>
    </row>
    <row r="2296" spans="41:46" ht="11.25" customHeight="1" x14ac:dyDescent="0.25">
      <c r="AO2296" s="106" t="s">
        <v>83</v>
      </c>
      <c r="AP2296" s="105">
        <f>_xll.qlInterestRateIndexFixingDate(Currency&amp;"ibor"&amp;Tenor,AQ2296,Trigger)</f>
        <v>55411</v>
      </c>
      <c r="AQ2296" s="105">
        <f>_xll.qlCalendarAdvance(Calendar,AQ2295,AO2296,"f",,Trigger)</f>
        <v>55415</v>
      </c>
      <c r="AR2296" s="105">
        <f>_xll.qlInterestRateIndexMaturity(Currency&amp;"ibor"&amp;Tenor,AQ2296,Trigger)</f>
        <v>55445</v>
      </c>
      <c r="AS2296" s="257">
        <f>_xll.qlIndexFixing($AC$5,AP2296,TRUE,_xll.ohTrigger(Trigger,Trigger1M))</f>
        <v>1.3352587605637289E-2</v>
      </c>
      <c r="AT2296" s="257">
        <f>_xll.qlIndexFixing($AU$1,AP2296,TRUE,_xll.ohTrigger(Trigger,Trigger1M))</f>
        <v>1.3107545726132486E-2</v>
      </c>
    </row>
    <row r="2297" spans="41:46" ht="11.25" customHeight="1" x14ac:dyDescent="0.25">
      <c r="AO2297" s="106" t="s">
        <v>83</v>
      </c>
      <c r="AP2297" s="105">
        <f>_xll.qlInterestRateIndexFixingDate(Currency&amp;"ibor"&amp;Tenor,AQ2297,Trigger)</f>
        <v>55418</v>
      </c>
      <c r="AQ2297" s="105">
        <f>_xll.qlCalendarAdvance(Calendar,AQ2296,AO2297,"f",,Trigger)</f>
        <v>55422</v>
      </c>
      <c r="AR2297" s="105">
        <f>_xll.qlInterestRateIndexMaturity(Currency&amp;"ibor"&amp;Tenor,AQ2297,Trigger)</f>
        <v>55452</v>
      </c>
      <c r="AS2297" s="257">
        <f>_xll.qlIndexFixing($AC$5,AP2297,TRUE,_xll.ohTrigger(Trigger,Trigger1M))</f>
        <v>1.3353476693992228E-2</v>
      </c>
      <c r="AT2297" s="257">
        <f>_xll.qlIndexFixing($AU$1,AP2297,TRUE,_xll.ohTrigger(Trigger,Trigger1M))</f>
        <v>1.3102255095028603E-2</v>
      </c>
    </row>
    <row r="2298" spans="41:46" ht="11.25" customHeight="1" x14ac:dyDescent="0.25">
      <c r="AO2298" s="106" t="s">
        <v>83</v>
      </c>
      <c r="AP2298" s="105">
        <f>_xll.qlInterestRateIndexFixingDate(Currency&amp;"ibor"&amp;Tenor,AQ2298,Trigger)</f>
        <v>55425</v>
      </c>
      <c r="AQ2298" s="105">
        <f>_xll.qlCalendarAdvance(Calendar,AQ2297,AO2298,"f",,Trigger)</f>
        <v>55429</v>
      </c>
      <c r="AR2298" s="105">
        <f>_xll.qlInterestRateIndexMaturity(Currency&amp;"ibor"&amp;Tenor,AQ2298,Trigger)</f>
        <v>55460</v>
      </c>
      <c r="AS2298" s="257">
        <f>_xll.qlIndexFixing($AC$5,AP2298,TRUE,_xll.ohTrigger(Trigger,Trigger1M))</f>
        <v>1.3354676895489382E-2</v>
      </c>
      <c r="AT2298" s="257">
        <f>_xll.qlIndexFixing($AU$1,AP2298,TRUE,_xll.ohTrigger(Trigger,Trigger1M))</f>
        <v>1.3096789577111904E-2</v>
      </c>
    </row>
    <row r="2299" spans="41:46" ht="11.25" customHeight="1" x14ac:dyDescent="0.25">
      <c r="AO2299" s="106" t="s">
        <v>83</v>
      </c>
      <c r="AP2299" s="105">
        <f>_xll.qlInterestRateIndexFixingDate(Currency&amp;"ibor"&amp;Tenor,AQ2299,Trigger)</f>
        <v>55432</v>
      </c>
      <c r="AQ2299" s="105">
        <f>_xll.qlCalendarAdvance(Calendar,AQ2298,AO2299,"f",,Trigger)</f>
        <v>55436</v>
      </c>
      <c r="AR2299" s="105">
        <f>_xll.qlInterestRateIndexMaturity(Currency&amp;"ibor"&amp;Tenor,AQ2299,Trigger)</f>
        <v>55467</v>
      </c>
      <c r="AS2299" s="257">
        <f>_xll.qlIndexFixing($AC$5,AP2299,TRUE,_xll.ohTrigger(Trigger,Trigger1M))</f>
        <v>1.3355566016947132E-2</v>
      </c>
      <c r="AT2299" s="257">
        <f>_xll.qlIndexFixing($AU$1,AP2299,TRUE,_xll.ohTrigger(Trigger,Trigger1M))</f>
        <v>1.3091436073757734E-2</v>
      </c>
    </row>
    <row r="2300" spans="41:46" ht="11.25" customHeight="1" x14ac:dyDescent="0.25">
      <c r="AO2300" s="106" t="s">
        <v>83</v>
      </c>
      <c r="AP2300" s="105">
        <f>_xll.qlInterestRateIndexFixingDate(Currency&amp;"ibor"&amp;Tenor,AQ2300,Trigger)</f>
        <v>55439</v>
      </c>
      <c r="AQ2300" s="105">
        <f>_xll.qlCalendarAdvance(Calendar,AQ2299,AO2300,"f",,Trigger)</f>
        <v>55443</v>
      </c>
      <c r="AR2300" s="105">
        <f>_xll.qlInterestRateIndexMaturity(Currency&amp;"ibor"&amp;Tenor,AQ2300,Trigger)</f>
        <v>55474</v>
      </c>
      <c r="AS2300" s="257">
        <f>_xll.qlIndexFixing($AC$5,AP2300,TRUE,_xll.ohTrigger(Trigger,Trigger1M))</f>
        <v>1.3356455138471925E-2</v>
      </c>
      <c r="AT2300" s="257">
        <f>_xll.qlIndexFixing($AU$1,AP2300,TRUE,_xll.ohTrigger(Trigger,Trigger1M))</f>
        <v>1.3086052246647155E-2</v>
      </c>
    </row>
    <row r="2301" spans="41:46" ht="11.25" customHeight="1" x14ac:dyDescent="0.25">
      <c r="AO2301" s="106" t="s">
        <v>83</v>
      </c>
      <c r="AP2301" s="105">
        <f>_xll.qlInterestRateIndexFixingDate(Currency&amp;"ibor"&amp;Tenor,AQ2301,Trigger)</f>
        <v>55446</v>
      </c>
      <c r="AQ2301" s="105">
        <f>_xll.qlCalendarAdvance(Calendar,AQ2300,AO2301,"f",,Trigger)</f>
        <v>55450</v>
      </c>
      <c r="AR2301" s="105">
        <f>_xll.qlInterestRateIndexMaturity(Currency&amp;"ibor"&amp;Tenor,AQ2301,Trigger)</f>
        <v>55481</v>
      </c>
      <c r="AS2301" s="257">
        <f>_xll.qlIndexFixing($AC$5,AP2301,TRUE,_xll.ohTrigger(Trigger,Trigger1M))</f>
        <v>1.3357344260063759E-2</v>
      </c>
      <c r="AT2301" s="257">
        <f>_xll.qlIndexFixing($AU$1,AP2301,TRUE,_xll.ohTrigger(Trigger,Trigger1M))</f>
        <v>1.3080638053029846E-2</v>
      </c>
    </row>
    <row r="2302" spans="41:46" ht="11.25" customHeight="1" x14ac:dyDescent="0.25">
      <c r="AO2302" s="106" t="s">
        <v>83</v>
      </c>
      <c r="AP2302" s="105">
        <f>_xll.qlInterestRateIndexFixingDate(Currency&amp;"ibor"&amp;Tenor,AQ2302,Trigger)</f>
        <v>55453</v>
      </c>
      <c r="AQ2302" s="105">
        <f>_xll.qlCalendarAdvance(Calendar,AQ2301,AO2302,"f",,Trigger)</f>
        <v>55457</v>
      </c>
      <c r="AR2302" s="105">
        <f>_xll.qlInterestRateIndexMaturity(Currency&amp;"ibor"&amp;Tenor,AQ2302,Trigger)</f>
        <v>55487</v>
      </c>
      <c r="AS2302" s="257">
        <f>_xll.qlIndexFixing($AC$5,AP2302,TRUE,_xll.ohTrigger(Trigger,Trigger1M))</f>
        <v>1.3357922136758127E-2</v>
      </c>
      <c r="AT2302" s="257">
        <f>_xll.qlIndexFixing($AU$1,AP2302,TRUE,_xll.ohTrigger(Trigger,Trigger1M))</f>
        <v>1.3075347571632534E-2</v>
      </c>
    </row>
    <row r="2303" spans="41:46" ht="11.25" customHeight="1" x14ac:dyDescent="0.25">
      <c r="AO2303" s="106" t="s">
        <v>83</v>
      </c>
      <c r="AP2303" s="105">
        <f>_xll.qlInterestRateIndexFixingDate(Currency&amp;"ibor"&amp;Tenor,AQ2303,Trigger)</f>
        <v>55460</v>
      </c>
      <c r="AQ2303" s="105">
        <f>_xll.qlCalendarAdvance(Calendar,AQ2302,AO2303,"f",,Trigger)</f>
        <v>55464</v>
      </c>
      <c r="AR2303" s="105">
        <f>_xll.qlInterestRateIndexMaturity(Currency&amp;"ibor"&amp;Tenor,AQ2303,Trigger)</f>
        <v>55494</v>
      </c>
      <c r="AS2303" s="257">
        <f>_xll.qlIndexFixing($AC$5,AP2303,TRUE,_xll.ohTrigger(Trigger,Trigger1M))</f>
        <v>1.3358811225510081E-2</v>
      </c>
      <c r="AT2303" s="257">
        <f>_xll.qlIndexFixing($AU$1,AP2303,TRUE,_xll.ohTrigger(Trigger,Trigger1M))</f>
        <v>1.3069874894187983E-2</v>
      </c>
    </row>
    <row r="2304" spans="41:46" ht="11.25" customHeight="1" x14ac:dyDescent="0.25">
      <c r="AO2304" s="106" t="s">
        <v>83</v>
      </c>
      <c r="AP2304" s="105">
        <f>_xll.qlInterestRateIndexFixingDate(Currency&amp;"ibor"&amp;Tenor,AQ2304,Trigger)</f>
        <v>55467</v>
      </c>
      <c r="AQ2304" s="105">
        <f>_xll.qlCalendarAdvance(Calendar,AQ2303,AO2304,"f",,Trigger)</f>
        <v>55471</v>
      </c>
      <c r="AR2304" s="105">
        <f>_xll.qlInterestRateIndexMaturity(Currency&amp;"ibor"&amp;Tenor,AQ2304,Trigger)</f>
        <v>55501</v>
      </c>
      <c r="AS2304" s="257">
        <f>_xll.qlIndexFixing($AC$5,AP2304,TRUE,_xll.ohTrigger(Trigger,Trigger1M))</f>
        <v>1.335970031432332E-2</v>
      </c>
      <c r="AT2304" s="257">
        <f>_xll.qlIndexFixing($AU$1,AP2304,TRUE,_xll.ohTrigger(Trigger,Trigger1M))</f>
        <v>1.3064371726096091E-2</v>
      </c>
    </row>
    <row r="2305" spans="41:46" ht="11.25" customHeight="1" x14ac:dyDescent="0.25">
      <c r="AO2305" s="106" t="s">
        <v>83</v>
      </c>
      <c r="AP2305" s="105">
        <f>_xll.qlInterestRateIndexFixingDate(Currency&amp;"ibor"&amp;Tenor,AQ2305,Trigger)</f>
        <v>55474</v>
      </c>
      <c r="AQ2305" s="105">
        <f>_xll.qlCalendarAdvance(Calendar,AQ2304,AO2305,"f",,Trigger)</f>
        <v>55478</v>
      </c>
      <c r="AR2305" s="105">
        <f>_xll.qlInterestRateIndexMaturity(Currency&amp;"ibor"&amp;Tenor,AQ2305,Trigger)</f>
        <v>55508</v>
      </c>
      <c r="AS2305" s="257">
        <f>_xll.qlIndexFixing($AC$5,AP2305,TRUE,_xll.ohTrigger(Trigger,Trigger1M))</f>
        <v>1.3360589403205836E-2</v>
      </c>
      <c r="AT2305" s="257">
        <f>_xll.qlIndexFixing($AU$1,AP2305,TRUE,_xll.ohTrigger(Trigger,Trigger1M))</f>
        <v>1.305883802460972E-2</v>
      </c>
    </row>
    <row r="2306" spans="41:46" ht="11.25" customHeight="1" x14ac:dyDescent="0.25">
      <c r="AO2306" s="106" t="s">
        <v>83</v>
      </c>
      <c r="AP2306" s="105">
        <f>_xll.qlInterestRateIndexFixingDate(Currency&amp;"ibor"&amp;Tenor,AQ2306,Trigger)</f>
        <v>55481</v>
      </c>
      <c r="AQ2306" s="105">
        <f>_xll.qlCalendarAdvance(Calendar,AQ2305,AO2306,"f",,Trigger)</f>
        <v>55485</v>
      </c>
      <c r="AR2306" s="105">
        <f>_xll.qlInterestRateIndexMaturity(Currency&amp;"ibor"&amp;Tenor,AQ2306,Trigger)</f>
        <v>55515</v>
      </c>
      <c r="AS2306" s="257">
        <f>_xll.qlIndexFixing($AC$5,AP2306,TRUE,_xll.ohTrigger(Trigger,Trigger1M))</f>
        <v>1.3361478492154966E-2</v>
      </c>
      <c r="AT2306" s="257">
        <f>_xll.qlIndexFixing($AU$1,AP2306,TRUE,_xll.ohTrigger(Trigger,Trigger1M))</f>
        <v>1.305327374698706E-2</v>
      </c>
    </row>
    <row r="2307" spans="41:46" ht="11.25" customHeight="1" x14ac:dyDescent="0.25">
      <c r="AO2307" s="106" t="s">
        <v>83</v>
      </c>
      <c r="AP2307" s="105">
        <f>_xll.qlInterestRateIndexFixingDate(Currency&amp;"ibor"&amp;Tenor,AQ2307,Trigger)</f>
        <v>55488</v>
      </c>
      <c r="AQ2307" s="105">
        <f>_xll.qlCalendarAdvance(Calendar,AQ2306,AO2307,"f",,Trigger)</f>
        <v>55492</v>
      </c>
      <c r="AR2307" s="105">
        <f>_xll.qlInterestRateIndexMaturity(Currency&amp;"ibor"&amp;Tenor,AQ2307,Trigger)</f>
        <v>55523</v>
      </c>
      <c r="AS2307" s="257">
        <f>_xll.qlIndexFixing($AC$5,AP2307,TRUE,_xll.ohTrigger(Trigger,Trigger1M))</f>
        <v>1.3362678991048465E-2</v>
      </c>
      <c r="AT2307" s="257">
        <f>_xll.qlIndexFixing($AU$1,AP2307,TRUE,_xll.ohTrigger(Trigger,Trigger1M))</f>
        <v>1.3047512801272781E-2</v>
      </c>
    </row>
    <row r="2308" spans="41:46" ht="11.25" customHeight="1" x14ac:dyDescent="0.25">
      <c r="AO2308" s="106" t="s">
        <v>83</v>
      </c>
      <c r="AP2308" s="105">
        <f>_xll.qlInterestRateIndexFixingDate(Currency&amp;"ibor"&amp;Tenor,AQ2308,Trigger)</f>
        <v>55495</v>
      </c>
      <c r="AQ2308" s="105">
        <f>_xll.qlCalendarAdvance(Calendar,AQ2307,AO2308,"f",,Trigger)</f>
        <v>55499</v>
      </c>
      <c r="AR2308" s="105">
        <f>_xll.qlInterestRateIndexMaturity(Currency&amp;"ibor"&amp;Tenor,AQ2308,Trigger)</f>
        <v>55530</v>
      </c>
      <c r="AS2308" s="257">
        <f>_xll.qlIndexFixing($AC$5,AP2308,TRUE,_xll.ohTrigger(Trigger,Trigger1M))</f>
        <v>1.336356811311476E-2</v>
      </c>
      <c r="AT2308" s="257">
        <f>_xll.qlIndexFixing($AU$1,AP2308,TRUE,_xll.ohTrigger(Trigger,Trigger1M))</f>
        <v>1.3041884845385652E-2</v>
      </c>
    </row>
    <row r="2309" spans="41:46" ht="11.25" customHeight="1" x14ac:dyDescent="0.25">
      <c r="AO2309" s="106" t="s">
        <v>83</v>
      </c>
      <c r="AP2309" s="105">
        <f>_xll.qlInterestRateIndexFixingDate(Currency&amp;"ibor"&amp;Tenor,AQ2309,Trigger)</f>
        <v>55502</v>
      </c>
      <c r="AQ2309" s="105">
        <f>_xll.qlCalendarAdvance(Calendar,AQ2308,AO2309,"f",,Trigger)</f>
        <v>55506</v>
      </c>
      <c r="AR2309" s="105">
        <f>_xll.qlInterestRateIndexMaturity(Currency&amp;"ibor"&amp;Tenor,AQ2309,Trigger)</f>
        <v>55537</v>
      </c>
      <c r="AS2309" s="257">
        <f>_xll.qlIndexFixing($AC$5,AP2309,TRUE,_xll.ohTrigger(Trigger,Trigger1M))</f>
        <v>1.3364457235250676E-2</v>
      </c>
      <c r="AT2309" s="257">
        <f>_xll.qlIndexFixing($AU$1,AP2309,TRUE,_xll.ohTrigger(Trigger,Trigger1M))</f>
        <v>1.3036226181076912E-2</v>
      </c>
    </row>
    <row r="2310" spans="41:46" ht="11.25" customHeight="1" x14ac:dyDescent="0.25">
      <c r="AO2310" s="106" t="s">
        <v>83</v>
      </c>
      <c r="AP2310" s="105">
        <f>_xll.qlInterestRateIndexFixingDate(Currency&amp;"ibor"&amp;Tenor,AQ2310,Trigger)</f>
        <v>55508</v>
      </c>
      <c r="AQ2310" s="105">
        <f>_xll.qlCalendarAdvance(Calendar,AQ2309,AO2310,"f",,Trigger)</f>
        <v>55514</v>
      </c>
      <c r="AR2310" s="105">
        <f>_xll.qlInterestRateIndexMaturity(Currency&amp;"ibor"&amp;Tenor,AQ2310,Trigger)</f>
        <v>55547</v>
      </c>
      <c r="AS2310" s="257">
        <f>_xll.qlIndexFixing($AC$5,AP2310,TRUE,_xll.ohTrigger(Trigger,Trigger1M))</f>
        <v>1.3366096434600619E-2</v>
      </c>
      <c r="AT2310" s="257">
        <f>_xll.qlIndexFixing($AU$1,AP2310,TRUE,_xll.ohTrigger(Trigger,Trigger1M))</f>
        <v>1.3029373580080163E-2</v>
      </c>
    </row>
    <row r="2311" spans="41:46" ht="11.25" customHeight="1" x14ac:dyDescent="0.25">
      <c r="AO2311" s="106" t="s">
        <v>83</v>
      </c>
      <c r="AP2311" s="105">
        <f>_xll.qlInterestRateIndexFixingDate(Currency&amp;"ibor"&amp;Tenor,AQ2311,Trigger)</f>
        <v>55516</v>
      </c>
      <c r="AQ2311" s="105">
        <f>_xll.qlCalendarAdvance(Calendar,AQ2310,AO2311,"f",,Trigger)</f>
        <v>55521</v>
      </c>
      <c r="AR2311" s="105">
        <f>_xll.qlInterestRateIndexMaturity(Currency&amp;"ibor"&amp;Tenor,AQ2311,Trigger)</f>
        <v>55554</v>
      </c>
      <c r="AS2311" s="257">
        <f>_xll.qlIndexFixing($AC$5,AP2311,TRUE,_xll.ohTrigger(Trigger,Trigger1M))</f>
        <v>1.3366985622877567E-2</v>
      </c>
      <c r="AT2311" s="257">
        <f>_xll.qlIndexFixing($AU$1,AP2311,TRUE,_xll.ohTrigger(Trigger,Trigger1M))</f>
        <v>1.3023644145555771E-2</v>
      </c>
    </row>
    <row r="2312" spans="41:46" ht="11.25" customHeight="1" x14ac:dyDescent="0.25">
      <c r="AO2312" s="106" t="s">
        <v>83</v>
      </c>
      <c r="AP2312" s="105">
        <f>_xll.qlInterestRateIndexFixingDate(Currency&amp;"ibor"&amp;Tenor,AQ2312,Trigger)</f>
        <v>55526</v>
      </c>
      <c r="AQ2312" s="105">
        <f>_xll.qlCalendarAdvance(Calendar,AQ2311,AO2312,"f",,Trigger)</f>
        <v>55528</v>
      </c>
      <c r="AR2312" s="105">
        <f>_xll.qlInterestRateIndexMaturity(Currency&amp;"ibor"&amp;Tenor,AQ2312,Trigger)</f>
        <v>55561</v>
      </c>
      <c r="AS2312" s="257">
        <f>_xll.qlIndexFixing($AC$5,AP2312,TRUE,_xll.ohTrigger(Trigger,Trigger1M))</f>
        <v>1.336787481123203E-2</v>
      </c>
      <c r="AT2312" s="257">
        <f>_xll.qlIndexFixing($AU$1,AP2312,TRUE,_xll.ohTrigger(Trigger,Trigger1M))</f>
        <v>1.3017883860133786E-2</v>
      </c>
    </row>
    <row r="2313" spans="41:46" ht="11.25" customHeight="1" x14ac:dyDescent="0.25">
      <c r="AO2313" s="106" t="s">
        <v>83</v>
      </c>
      <c r="AP2313" s="105">
        <f>_xll.qlInterestRateIndexFixingDate(Currency&amp;"ibor"&amp;Tenor,AQ2313,Trigger)</f>
        <v>55533</v>
      </c>
      <c r="AQ2313" s="105">
        <f>_xll.qlCalendarAdvance(Calendar,AQ2312,AO2313,"f",,Trigger)</f>
        <v>55535</v>
      </c>
      <c r="AR2313" s="105">
        <f>_xll.qlInterestRateIndexMaturity(Currency&amp;"ibor"&amp;Tenor,AQ2313,Trigger)</f>
        <v>55568</v>
      </c>
      <c r="AS2313" s="257">
        <f>_xll.qlIndexFixing($AC$5,AP2313,TRUE,_xll.ohTrigger(Trigger,Trigger1M))</f>
        <v>1.3368763999651893E-2</v>
      </c>
      <c r="AT2313" s="257">
        <f>_xll.qlIndexFixing($AU$1,AP2313,TRUE,_xll.ohTrigger(Trigger,Trigger1M))</f>
        <v>1.3012092681067794E-2</v>
      </c>
    </row>
    <row r="2314" spans="41:46" ht="11.25" customHeight="1" x14ac:dyDescent="0.25">
      <c r="AO2314" s="106" t="s">
        <v>83</v>
      </c>
      <c r="AP2314" s="105">
        <f>_xll.qlInterestRateIndexFixingDate(Currency&amp;"ibor"&amp;Tenor,AQ2314,Trigger)</f>
        <v>55540</v>
      </c>
      <c r="AQ2314" s="105">
        <f>_xll.qlCalendarAdvance(Calendar,AQ2313,AO2314,"f",,Trigger)</f>
        <v>55542</v>
      </c>
      <c r="AR2314" s="105">
        <f>_xll.qlInterestRateIndexMaturity(Currency&amp;"ibor"&amp;Tenor,AQ2314,Trigger)</f>
        <v>55575</v>
      </c>
      <c r="AS2314" s="257">
        <f>_xll.qlIndexFixing($AC$5,AP2314,TRUE,_xll.ohTrigger(Trigger,Trigger1M))</f>
        <v>1.3369653188151694E-2</v>
      </c>
      <c r="AT2314" s="257">
        <f>_xll.qlIndexFixing($AU$1,AP2314,TRUE,_xll.ohTrigger(Trigger,Trigger1M))</f>
        <v>1.3006270565621073E-2</v>
      </c>
    </row>
    <row r="2315" spans="41:46" ht="11.25" customHeight="1" x14ac:dyDescent="0.25">
      <c r="AO2315" s="106" t="s">
        <v>83</v>
      </c>
      <c r="AP2315" s="105">
        <f>_xll.qlInterestRateIndexFixingDate(Currency&amp;"ibor"&amp;Tenor,AQ2315,Trigger)</f>
        <v>55547</v>
      </c>
      <c r="AQ2315" s="105">
        <f>_xll.qlCalendarAdvance(Calendar,AQ2314,AO2315,"f",,Trigger)</f>
        <v>55549</v>
      </c>
      <c r="AR2315" s="105">
        <f>_xll.qlInterestRateIndexMaturity(Currency&amp;"ibor"&amp;Tenor,AQ2315,Trigger)</f>
        <v>55578</v>
      </c>
      <c r="AS2315" s="257">
        <f>_xll.qlIndexFixing($AC$5,AP2315,TRUE,_xll.ohTrigger(Trigger,Trigger1M))</f>
        <v>1.3369295640729301E-2</v>
      </c>
      <c r="AT2315" s="257">
        <f>_xll.qlIndexFixing($AU$1,AP2315,TRUE,_xll.ohTrigger(Trigger,Trigger1M))</f>
        <v>1.3001160713447832E-2</v>
      </c>
    </row>
    <row r="2316" spans="41:46" ht="11.25" customHeight="1" x14ac:dyDescent="0.25">
      <c r="AO2316" s="106" t="s">
        <v>83</v>
      </c>
      <c r="AP2316" s="105">
        <f>_xll.qlInterestRateIndexFixingDate(Currency&amp;"ibor"&amp;Tenor,AQ2316,Trigger)</f>
        <v>55554</v>
      </c>
      <c r="AQ2316" s="105">
        <f>_xll.qlCalendarAdvance(Calendar,AQ2315,AO2316,"f",,Trigger)</f>
        <v>55556</v>
      </c>
      <c r="AR2316" s="105">
        <f>_xll.qlInterestRateIndexMaturity(Currency&amp;"ibor"&amp;Tenor,AQ2316,Trigger)</f>
        <v>55585</v>
      </c>
      <c r="AS2316" s="257">
        <f>_xll.qlIndexFixing($AC$5,AP2316,TRUE,_xll.ohTrigger(Trigger,Trigger1M))</f>
        <v>1.3370184697336945E-2</v>
      </c>
      <c r="AT2316" s="257">
        <f>_xll.qlIndexFixing($AU$1,AP2316,TRUE,_xll.ohTrigger(Trigger,Trigger1M))</f>
        <v>1.2995286321823658E-2</v>
      </c>
    </row>
    <row r="2317" spans="41:46" ht="11.25" customHeight="1" x14ac:dyDescent="0.25">
      <c r="AO2317" s="106" t="s">
        <v>83</v>
      </c>
      <c r="AP2317" s="105">
        <f>_xll.qlInterestRateIndexFixingDate(Currency&amp;"ibor"&amp;Tenor,AQ2317,Trigger)</f>
        <v>55561</v>
      </c>
      <c r="AQ2317" s="105">
        <f>_xll.qlCalendarAdvance(Calendar,AQ2316,AO2317,"f",,Trigger)</f>
        <v>55563</v>
      </c>
      <c r="AR2317" s="105">
        <f>_xll.qlInterestRateIndexMaturity(Currency&amp;"ibor"&amp;Tenor,AQ2317,Trigger)</f>
        <v>55592</v>
      </c>
      <c r="AS2317" s="257">
        <f>_xll.qlIndexFixing($AC$5,AP2317,TRUE,_xll.ohTrigger(Trigger,Trigger1M))</f>
        <v>1.3371073754010743E-2</v>
      </c>
      <c r="AT2317" s="257">
        <f>_xll.qlIndexFixing($AU$1,AP2317,TRUE,_xll.ohTrigger(Trigger,Trigger1M))</f>
        <v>1.2989380881918297E-2</v>
      </c>
    </row>
    <row r="2318" spans="41:46" ht="11.25" customHeight="1" x14ac:dyDescent="0.25">
      <c r="AO2318" s="106" t="s">
        <v>83</v>
      </c>
      <c r="AP2318" s="105">
        <f>_xll.qlInterestRateIndexFixingDate(Currency&amp;"ibor"&amp;Tenor,AQ2318,Trigger)</f>
        <v>55568</v>
      </c>
      <c r="AQ2318" s="105">
        <f>_xll.qlCalendarAdvance(Calendar,AQ2317,AO2318,"f",,Trigger)</f>
        <v>55570</v>
      </c>
      <c r="AR2318" s="105">
        <f>_xll.qlInterestRateIndexMaturity(Currency&amp;"ibor"&amp;Tenor,AQ2318,Trigger)</f>
        <v>55599</v>
      </c>
      <c r="AS2318" s="257">
        <f>_xll.qlIndexFixing($AC$5,AP2318,TRUE,_xll.ohTrigger(Trigger,Trigger1M))</f>
        <v>1.3371962810747939E-2</v>
      </c>
      <c r="AT2318" s="257">
        <f>_xll.qlIndexFixing($AU$1,AP2318,TRUE,_xll.ohTrigger(Trigger,Trigger1M))</f>
        <v>1.298344435098801E-2</v>
      </c>
    </row>
    <row r="2319" spans="41:46" ht="11.25" customHeight="1" x14ac:dyDescent="0.25">
      <c r="AO2319" s="106" t="s">
        <v>83</v>
      </c>
      <c r="AP2319" s="105">
        <f>_xll.qlInterestRateIndexFixingDate(Currency&amp;"ibor"&amp;Tenor,AQ2319,Trigger)</f>
        <v>55575</v>
      </c>
      <c r="AQ2319" s="105">
        <f>_xll.qlCalendarAdvance(Calendar,AQ2318,AO2319,"f",,Trigger)</f>
        <v>55577</v>
      </c>
      <c r="AR2319" s="105">
        <f>_xll.qlInterestRateIndexMaturity(Currency&amp;"ibor"&amp;Tenor,AQ2319,Trigger)</f>
        <v>55606</v>
      </c>
      <c r="AS2319" s="257">
        <f>_xll.qlIndexFixing($AC$5,AP2319,TRUE,_xll.ohTrigger(Trigger,Trigger1M))</f>
        <v>1.3372851867551288E-2</v>
      </c>
      <c r="AT2319" s="257">
        <f>_xll.qlIndexFixing($AU$1,AP2319,TRUE,_xll.ohTrigger(Trigger,Trigger1M))</f>
        <v>1.2977476686305594E-2</v>
      </c>
    </row>
    <row r="2320" spans="41:46" ht="11.25" customHeight="1" x14ac:dyDescent="0.25">
      <c r="AO2320" s="106" t="s">
        <v>83</v>
      </c>
      <c r="AP2320" s="105">
        <f>_xll.qlInterestRateIndexFixingDate(Currency&amp;"ibor"&amp;Tenor,AQ2320,Trigger)</f>
        <v>55582</v>
      </c>
      <c r="AQ2320" s="105">
        <f>_xll.qlCalendarAdvance(Calendar,AQ2319,AO2320,"f",,Trigger)</f>
        <v>55584</v>
      </c>
      <c r="AR2320" s="105">
        <f>_xll.qlInterestRateIndexMaturity(Currency&amp;"ibor"&amp;Tenor,AQ2320,Trigger)</f>
        <v>55617</v>
      </c>
      <c r="AS2320" s="257">
        <f>_xll.qlIndexFixing($AC$5,AP2320,TRUE,_xll.ohTrigger(Trigger,Trigger1M))</f>
        <v>1.3374988320645058E-2</v>
      </c>
      <c r="AT2320" s="257">
        <f>_xll.qlIndexFixing($AU$1,AP2320,TRUE,_xll.ohTrigger(Trigger,Trigger1M))</f>
        <v>1.2970685815715558E-2</v>
      </c>
    </row>
    <row r="2321" spans="41:46" ht="11.25" customHeight="1" x14ac:dyDescent="0.25">
      <c r="AO2321" s="106" t="s">
        <v>83</v>
      </c>
      <c r="AP2321" s="105">
        <f>_xll.qlInterestRateIndexFixingDate(Currency&amp;"ibor"&amp;Tenor,AQ2321,Trigger)</f>
        <v>55589</v>
      </c>
      <c r="AQ2321" s="105">
        <f>_xll.qlCalendarAdvance(Calendar,AQ2320,AO2321,"f",,Trigger)</f>
        <v>55591</v>
      </c>
      <c r="AR2321" s="105">
        <f>_xll.qlInterestRateIndexMaturity(Currency&amp;"ibor"&amp;Tenor,AQ2321,Trigger)</f>
        <v>55624</v>
      </c>
      <c r="AS2321" s="257">
        <f>_xll.qlIndexFixing($AC$5,AP2321,TRUE,_xll.ohTrigger(Trigger,Trigger1M))</f>
        <v>1.3375877509648698E-2</v>
      </c>
      <c r="AT2321" s="257">
        <f>_xll.qlIndexFixing($AU$1,AP2321,TRUE,_xll.ohTrigger(Trigger,Trigger1M))</f>
        <v>1.2964645948987589E-2</v>
      </c>
    </row>
    <row r="2322" spans="41:46" ht="11.25" customHeight="1" x14ac:dyDescent="0.25">
      <c r="AO2322" s="106" t="s">
        <v>83</v>
      </c>
      <c r="AP2322" s="105">
        <f>_xll.qlInterestRateIndexFixingDate(Currency&amp;"ibor"&amp;Tenor,AQ2322,Trigger)</f>
        <v>55596</v>
      </c>
      <c r="AQ2322" s="105">
        <f>_xll.qlCalendarAdvance(Calendar,AQ2321,AO2322,"f",,Trigger)</f>
        <v>55598</v>
      </c>
      <c r="AR2322" s="105">
        <f>_xll.qlInterestRateIndexMaturity(Currency&amp;"ibor"&amp;Tenor,AQ2322,Trigger)</f>
        <v>55632</v>
      </c>
      <c r="AS2322" s="257">
        <f>_xll.qlIndexFixing($AC$5,AP2322,TRUE,_xll.ohTrigger(Trigger,Trigger1M))</f>
        <v>1.3377078640992319E-2</v>
      </c>
      <c r="AT2322" s="257">
        <f>_xll.qlIndexFixing($AU$1,AP2322,TRUE,_xll.ohTrigger(Trigger,Trigger1M))</f>
        <v>1.2958371291449651E-2</v>
      </c>
    </row>
    <row r="2323" spans="41:46" ht="11.25" customHeight="1" x14ac:dyDescent="0.25">
      <c r="AO2323" s="106" t="s">
        <v>83</v>
      </c>
      <c r="AP2323" s="105">
        <f>_xll.qlInterestRateIndexFixingDate(Currency&amp;"ibor"&amp;Tenor,AQ2323,Trigger)</f>
        <v>55603</v>
      </c>
      <c r="AQ2323" s="105">
        <f>_xll.qlCalendarAdvance(Calendar,AQ2322,AO2323,"f",,Trigger)</f>
        <v>55605</v>
      </c>
      <c r="AR2323" s="105">
        <f>_xll.qlInterestRateIndexMaturity(Currency&amp;"ibor"&amp;Tenor,AQ2323,Trigger)</f>
        <v>55638</v>
      </c>
      <c r="AS2323" s="257">
        <f>_xll.qlIndexFixing($AC$5,AP2323,TRUE,_xll.ohTrigger(Trigger,Trigger1M))</f>
        <v>1.3377655887871563E-2</v>
      </c>
      <c r="AT2323" s="257">
        <f>_xll.qlIndexFixing($AU$1,AP2323,TRUE,_xll.ohTrigger(Trigger,Trigger1M))</f>
        <v>1.2952472337988333E-2</v>
      </c>
    </row>
    <row r="2324" spans="41:46" ht="11.25" customHeight="1" x14ac:dyDescent="0.25">
      <c r="AO2324" s="106" t="s">
        <v>83</v>
      </c>
      <c r="AP2324" s="105">
        <f>_xll.qlInterestRateIndexFixingDate(Currency&amp;"ibor"&amp;Tenor,AQ2324,Trigger)</f>
        <v>55610</v>
      </c>
      <c r="AQ2324" s="105">
        <f>_xll.qlCalendarAdvance(Calendar,AQ2323,AO2324,"f",,Trigger)</f>
        <v>55612</v>
      </c>
      <c r="AR2324" s="105">
        <f>_xll.qlInterestRateIndexMaturity(Currency&amp;"ibor"&amp;Tenor,AQ2324,Trigger)</f>
        <v>55642</v>
      </c>
      <c r="AS2324" s="257">
        <f>_xll.qlIndexFixing($AC$5,AP2324,TRUE,_xll.ohTrigger(Trigger,Trigger1M))</f>
        <v>1.3377609117347866E-2</v>
      </c>
      <c r="AT2324" s="257">
        <f>_xll.qlIndexFixing($AU$1,AP2324,TRUE,_xll.ohTrigger(Trigger,Trigger1M))</f>
        <v>1.2946962382648586E-2</v>
      </c>
    </row>
    <row r="2325" spans="41:46" ht="11.25" customHeight="1" x14ac:dyDescent="0.25">
      <c r="AO2325" s="106" t="s">
        <v>83</v>
      </c>
      <c r="AP2325" s="105">
        <f>_xll.qlInterestRateIndexFixingDate(Currency&amp;"ibor"&amp;Tenor,AQ2325,Trigger)</f>
        <v>55617</v>
      </c>
      <c r="AQ2325" s="105">
        <f>_xll.qlCalendarAdvance(Calendar,AQ2324,AO2325,"f",,Trigger)</f>
        <v>55619</v>
      </c>
      <c r="AR2325" s="105">
        <f>_xll.qlInterestRateIndexMaturity(Currency&amp;"ibor"&amp;Tenor,AQ2325,Trigger)</f>
        <v>55649</v>
      </c>
      <c r="AS2325" s="257">
        <f>_xll.qlIndexFixing($AC$5,AP2325,TRUE,_xll.ohTrigger(Trigger,Trigger1M))</f>
        <v>1.3378498207557321E-2</v>
      </c>
      <c r="AT2325" s="257">
        <f>_xll.qlIndexFixing($AU$1,AP2325,TRUE,_xll.ohTrigger(Trigger,Trigger1M))</f>
        <v>1.2940804550764184E-2</v>
      </c>
    </row>
    <row r="2326" spans="41:46" ht="11.25" customHeight="1" x14ac:dyDescent="0.25">
      <c r="AO2326" s="106" t="s">
        <v>83</v>
      </c>
      <c r="AP2326" s="105">
        <f>_xll.qlInterestRateIndexFixingDate(Currency&amp;"ibor"&amp;Tenor,AQ2326,Trigger)</f>
        <v>55624</v>
      </c>
      <c r="AQ2326" s="105">
        <f>_xll.qlCalendarAdvance(Calendar,AQ2325,AO2326,"f",,Trigger)</f>
        <v>55626</v>
      </c>
      <c r="AR2326" s="105">
        <f>_xll.qlInterestRateIndexMaturity(Currency&amp;"ibor"&amp;Tenor,AQ2326,Trigger)</f>
        <v>55656</v>
      </c>
      <c r="AS2326" s="257">
        <f>_xll.qlIndexFixing($AC$5,AP2326,TRUE,_xll.ohTrigger(Trigger,Trigger1M))</f>
        <v>1.337938729782806E-2</v>
      </c>
      <c r="AT2326" s="257">
        <f>_xll.qlIndexFixing($AU$1,AP2326,TRUE,_xll.ohTrigger(Trigger,Trigger1M))</f>
        <v>1.2934615281898765E-2</v>
      </c>
    </row>
    <row r="2327" spans="41:46" ht="11.25" customHeight="1" x14ac:dyDescent="0.25">
      <c r="AO2327" s="106" t="s">
        <v>83</v>
      </c>
      <c r="AP2327" s="105">
        <f>_xll.qlInterestRateIndexFixingDate(Currency&amp;"ibor"&amp;Tenor,AQ2327,Trigger)</f>
        <v>55627</v>
      </c>
      <c r="AQ2327" s="105">
        <f>_xll.qlCalendarAdvance(Calendar,AQ2326,AO2327,"f",,Trigger)</f>
        <v>55633</v>
      </c>
      <c r="AR2327" s="105">
        <f>_xll.qlInterestRateIndexMaturity(Currency&amp;"ibor"&amp;Tenor,AQ2327,Trigger)</f>
        <v>55663</v>
      </c>
      <c r="AS2327" s="257">
        <f>_xll.qlIndexFixing($AC$5,AP2327,TRUE,_xll.ohTrigger(Trigger,Trigger1M))</f>
        <v>1.3380276388165413E-2</v>
      </c>
      <c r="AT2327" s="257">
        <f>_xll.qlIndexFixing($AU$1,AP2327,TRUE,_xll.ohTrigger(Trigger,Trigger1M))</f>
        <v>1.2928394533329168E-2</v>
      </c>
    </row>
    <row r="2328" spans="41:46" ht="11.25" customHeight="1" x14ac:dyDescent="0.25">
      <c r="AO2328" s="106" t="s">
        <v>83</v>
      </c>
      <c r="AP2328" s="105">
        <f>_xll.qlInterestRateIndexFixingDate(Currency&amp;"ibor"&amp;Tenor,AQ2328,Trigger)</f>
        <v>55638</v>
      </c>
      <c r="AQ2328" s="105">
        <f>_xll.qlCalendarAdvance(Calendar,AQ2327,AO2328,"f",,Trigger)</f>
        <v>55641</v>
      </c>
      <c r="AR2328" s="105">
        <f>_xll.qlInterestRateIndexMaturity(Currency&amp;"ibor"&amp;Tenor,AQ2328,Trigger)</f>
        <v>55673</v>
      </c>
      <c r="AS2328" s="257">
        <f>_xll.qlIndexFixing($AC$5,AP2328,TRUE,_xll.ohTrigger(Trigger,Trigger1M))</f>
        <v>1.3381916727470966E-2</v>
      </c>
      <c r="AT2328" s="257">
        <f>_xll.qlIndexFixing($AU$1,AP2328,TRUE,_xll.ohTrigger(Trigger,Trigger1M))</f>
        <v>1.2920810327498311E-2</v>
      </c>
    </row>
    <row r="2329" spans="41:46" ht="11.25" customHeight="1" x14ac:dyDescent="0.25">
      <c r="AO2329" s="106" t="s">
        <v>83</v>
      </c>
      <c r="AP2329" s="105">
        <f>_xll.qlInterestRateIndexFixingDate(Currency&amp;"ibor"&amp;Tenor,AQ2329,Trigger)</f>
        <v>55646</v>
      </c>
      <c r="AQ2329" s="105">
        <f>_xll.qlCalendarAdvance(Calendar,AQ2328,AO2329,"f",,Trigger)</f>
        <v>55648</v>
      </c>
      <c r="AR2329" s="105">
        <f>_xll.qlInterestRateIndexMaturity(Currency&amp;"ibor"&amp;Tenor,AQ2329,Trigger)</f>
        <v>55680</v>
      </c>
      <c r="AS2329" s="257">
        <f>_xll.qlIndexFixing($AC$5,AP2329,TRUE,_xll.ohTrigger(Trigger,Trigger1M))</f>
        <v>1.3289874820117675E-2</v>
      </c>
      <c r="AT2329" s="257">
        <f>_xll.qlIndexFixing($AU$1,AP2329,TRUE,_xll.ohTrigger(Trigger,Trigger1M))</f>
        <v>1.2914517008962012E-2</v>
      </c>
    </row>
    <row r="2330" spans="41:46" ht="11.25" customHeight="1" x14ac:dyDescent="0.25">
      <c r="AO2330" s="106" t="s">
        <v>83</v>
      </c>
      <c r="AP2330" s="105">
        <f>_xll.qlInterestRateIndexFixingDate(Currency&amp;"ibor"&amp;Tenor,AQ2330,Trigger)</f>
        <v>55653</v>
      </c>
      <c r="AQ2330" s="105">
        <f>_xll.qlCalendarAdvance(Calendar,AQ2329,AO2330,"f",,Trigger)</f>
        <v>55655</v>
      </c>
      <c r="AR2330" s="105">
        <f>_xll.qlInterestRateIndexMaturity(Currency&amp;"ibor"&amp;Tenor,AQ2330,Trigger)</f>
        <v>55687</v>
      </c>
      <c r="AS2330" s="257">
        <f>_xll.qlIndexFixing($AC$5,AP2330,TRUE,_xll.ohTrigger(Trigger,Trigger1M))</f>
        <v>1.3197737485503291E-2</v>
      </c>
      <c r="AT2330" s="257">
        <f>_xll.qlIndexFixing($AU$1,AP2330,TRUE,_xll.ohTrigger(Trigger,Trigger1M))</f>
        <v>1.2908192068258328E-2</v>
      </c>
    </row>
    <row r="2331" spans="41:46" ht="11.25" customHeight="1" x14ac:dyDescent="0.25">
      <c r="AO2331" s="106" t="s">
        <v>83</v>
      </c>
      <c r="AP2331" s="105">
        <f>_xll.qlInterestRateIndexFixingDate(Currency&amp;"ibor"&amp;Tenor,AQ2331,Trigger)</f>
        <v>55660</v>
      </c>
      <c r="AQ2331" s="105">
        <f>_xll.qlCalendarAdvance(Calendar,AQ2330,AO2331,"f",,Trigger)</f>
        <v>55662</v>
      </c>
      <c r="AR2331" s="105">
        <f>_xll.qlInterestRateIndexMaturity(Currency&amp;"ibor"&amp;Tenor,AQ2331,Trigger)</f>
        <v>55694</v>
      </c>
      <c r="AS2331" s="257">
        <f>_xll.qlIndexFixing($AC$5,AP2331,TRUE,_xll.ohTrigger(Trigger,Trigger1M))</f>
        <v>1.3105504725978434E-2</v>
      </c>
      <c r="AT2331" s="257">
        <f>_xll.qlIndexFixing($AU$1,AP2331,TRUE,_xll.ohTrigger(Trigger,Trigger1M))</f>
        <v>1.2901835462658939E-2</v>
      </c>
    </row>
    <row r="2332" spans="41:46" ht="11.25" customHeight="1" x14ac:dyDescent="0.25">
      <c r="AO2332" s="106" t="s">
        <v>83</v>
      </c>
      <c r="AP2332" s="105">
        <f>_xll.qlInterestRateIndexFixingDate(Currency&amp;"ibor"&amp;Tenor,AQ2332,Trigger)</f>
        <v>55667</v>
      </c>
      <c r="AQ2332" s="105">
        <f>_xll.qlCalendarAdvance(Calendar,AQ2331,AO2332,"f",,Trigger)</f>
        <v>55669</v>
      </c>
      <c r="AR2332" s="105">
        <f>_xll.qlInterestRateIndexMaturity(Currency&amp;"ibor"&amp;Tenor,AQ2332,Trigger)</f>
        <v>55698</v>
      </c>
      <c r="AS2332" s="257">
        <f>_xll.qlIndexFixing($AC$5,AP2332,TRUE,_xll.ohTrigger(Trigger,Trigger1M))</f>
        <v>1.301786318811462E-2</v>
      </c>
      <c r="AT2332" s="257">
        <f>_xll.qlIndexFixing($AU$1,AP2332,TRUE,_xll.ohTrigger(Trigger,Trigger1M))</f>
        <v>1.2896130940883212E-2</v>
      </c>
    </row>
    <row r="2333" spans="41:46" ht="11.25" customHeight="1" x14ac:dyDescent="0.25">
      <c r="AO2333" s="106" t="s">
        <v>83</v>
      </c>
      <c r="AP2333" s="105">
        <f>_xll.qlInterestRateIndexFixingDate(Currency&amp;"ibor"&amp;Tenor,AQ2333,Trigger)</f>
        <v>55674</v>
      </c>
      <c r="AQ2333" s="105">
        <f>_xll.qlCalendarAdvance(Calendar,AQ2332,AO2333,"f",,Trigger)</f>
        <v>55676</v>
      </c>
      <c r="AR2333" s="105">
        <f>_xll.qlInterestRateIndexMaturity(Currency&amp;"ibor"&amp;Tenor,AQ2333,Trigger)</f>
        <v>55708</v>
      </c>
      <c r="AS2333" s="257">
        <f>_xll.qlIndexFixing($AC$5,AP2333,TRUE,_xll.ohTrigger(Trigger,Trigger1M))</f>
        <v>1.2960567364505848E-2</v>
      </c>
      <c r="AT2333" s="257">
        <f>_xll.qlIndexFixing($AU$1,AP2333,TRUE,_xll.ohTrigger(Trigger,Trigger1M))</f>
        <v>1.2889027085847271E-2</v>
      </c>
    </row>
    <row r="2334" spans="41:46" ht="11.25" customHeight="1" x14ac:dyDescent="0.25">
      <c r="AO2334" s="106" t="s">
        <v>83</v>
      </c>
      <c r="AP2334" s="105">
        <f>_xll.qlInterestRateIndexFixingDate(Currency&amp;"ibor"&amp;Tenor,AQ2334,Trigger)</f>
        <v>55681</v>
      </c>
      <c r="AQ2334" s="105">
        <f>_xll.qlCalendarAdvance(Calendar,AQ2333,AO2334,"f",,Trigger)</f>
        <v>55683</v>
      </c>
      <c r="AR2334" s="105">
        <f>_xll.qlInterestRateIndexMaturity(Currency&amp;"ibor"&amp;Tenor,AQ2334,Trigger)</f>
        <v>55715</v>
      </c>
      <c r="AS2334" s="257">
        <f>_xll.qlIndexFixing($AC$5,AP2334,TRUE,_xll.ohTrigger(Trigger,Trigger1M))</f>
        <v>1.2961016819723892E-2</v>
      </c>
      <c r="AT2334" s="257">
        <f>_xll.qlIndexFixing($AU$1,AP2334,TRUE,_xll.ohTrigger(Trigger,Trigger1M))</f>
        <v>1.2882575229170856E-2</v>
      </c>
    </row>
    <row r="2335" spans="41:46" ht="11.25" customHeight="1" x14ac:dyDescent="0.25">
      <c r="AO2335" s="106" t="s">
        <v>83</v>
      </c>
      <c r="AP2335" s="105">
        <f>_xll.qlInterestRateIndexFixingDate(Currency&amp;"ibor"&amp;Tenor,AQ2335,Trigger)</f>
        <v>55688</v>
      </c>
      <c r="AQ2335" s="105">
        <f>_xll.qlCalendarAdvance(Calendar,AQ2334,AO2335,"f",,Trigger)</f>
        <v>55690</v>
      </c>
      <c r="AR2335" s="105">
        <f>_xll.qlInterestRateIndexMaturity(Currency&amp;"ibor"&amp;Tenor,AQ2335,Trigger)</f>
        <v>55722</v>
      </c>
      <c r="AS2335" s="257">
        <f>_xll.qlIndexFixing($AC$5,AP2335,TRUE,_xll.ohTrigger(Trigger,Trigger1M))</f>
        <v>1.2961466274959421E-2</v>
      </c>
      <c r="AT2335" s="257">
        <f>_xll.qlIndexFixing($AU$1,AP2335,TRUE,_xll.ohTrigger(Trigger,Trigger1M))</f>
        <v>1.287609153667546E-2</v>
      </c>
    </row>
    <row r="2336" spans="41:46" ht="11.25" customHeight="1" x14ac:dyDescent="0.25">
      <c r="AO2336" s="106" t="s">
        <v>83</v>
      </c>
      <c r="AP2336" s="105">
        <f>_xll.qlInterestRateIndexFixingDate(Currency&amp;"ibor"&amp;Tenor,AQ2336,Trigger)</f>
        <v>55695</v>
      </c>
      <c r="AQ2336" s="105">
        <f>_xll.qlCalendarAdvance(Calendar,AQ2335,AO2336,"f",,Trigger)</f>
        <v>55697</v>
      </c>
      <c r="AR2336" s="105">
        <f>_xll.qlInterestRateIndexMaturity(Currency&amp;"ibor"&amp;Tenor,AQ2336,Trigger)</f>
        <v>55729</v>
      </c>
      <c r="AS2336" s="257">
        <f>_xll.qlIndexFixing($AC$5,AP2336,TRUE,_xll.ohTrigger(Trigger,Trigger1M))</f>
        <v>1.2961915730212437E-2</v>
      </c>
      <c r="AT2336" s="257">
        <f>_xll.qlIndexFixing($AU$1,AP2336,TRUE,_xll.ohTrigger(Trigger,Trigger1M))</f>
        <v>1.2869575965630264E-2</v>
      </c>
    </row>
    <row r="2337" spans="41:46" ht="11.25" customHeight="1" x14ac:dyDescent="0.25">
      <c r="AO2337" s="106" t="s">
        <v>83</v>
      </c>
      <c r="AP2337" s="105">
        <f>_xll.qlInterestRateIndexFixingDate(Currency&amp;"ibor"&amp;Tenor,AQ2337,Trigger)</f>
        <v>55702</v>
      </c>
      <c r="AQ2337" s="105">
        <f>_xll.qlCalendarAdvance(Calendar,AQ2336,AO2337,"f",,Trigger)</f>
        <v>55704</v>
      </c>
      <c r="AR2337" s="105">
        <f>_xll.qlInterestRateIndexMaturity(Currency&amp;"ibor"&amp;Tenor,AQ2337,Trigger)</f>
        <v>55736</v>
      </c>
      <c r="AS2337" s="257">
        <f>_xll.qlIndexFixing($AC$5,AP2337,TRUE,_xll.ohTrigger(Trigger,Trigger1M))</f>
        <v>1.2962365185485436E-2</v>
      </c>
      <c r="AT2337" s="257">
        <f>_xll.qlIndexFixing($AU$1,AP2337,TRUE,_xll.ohTrigger(Trigger,Trigger1M))</f>
        <v>1.2863028473301952E-2</v>
      </c>
    </row>
    <row r="2338" spans="41:46" ht="11.25" customHeight="1" x14ac:dyDescent="0.25">
      <c r="AO2338" s="106" t="s">
        <v>83</v>
      </c>
      <c r="AP2338" s="105">
        <f>_xll.qlInterestRateIndexFixingDate(Currency&amp;"ibor"&amp;Tenor,AQ2338,Trigger)</f>
        <v>55709</v>
      </c>
      <c r="AQ2338" s="105">
        <f>_xll.qlCalendarAdvance(Calendar,AQ2337,AO2338,"f",,Trigger)</f>
        <v>55711</v>
      </c>
      <c r="AR2338" s="105">
        <f>_xll.qlInterestRateIndexMaturity(Currency&amp;"ibor"&amp;Tenor,AQ2338,Trigger)</f>
        <v>55743</v>
      </c>
      <c r="AS2338" s="257">
        <f>_xll.qlIndexFixing($AC$5,AP2338,TRUE,_xll.ohTrigger(Trigger,Trigger1M))</f>
        <v>1.2962814640775921E-2</v>
      </c>
      <c r="AT2338" s="257">
        <f>_xll.qlIndexFixing($AU$1,AP2338,TRUE,_xll.ohTrigger(Trigger,Trigger1M))</f>
        <v>1.2856449016964699E-2</v>
      </c>
    </row>
    <row r="2339" spans="41:46" ht="11.25" customHeight="1" x14ac:dyDescent="0.25">
      <c r="AO2339" s="106" t="s">
        <v>83</v>
      </c>
      <c r="AP2339" s="105">
        <f>_xll.qlInterestRateIndexFixingDate(Currency&amp;"ibor"&amp;Tenor,AQ2339,Trigger)</f>
        <v>55716</v>
      </c>
      <c r="AQ2339" s="105">
        <f>_xll.qlCalendarAdvance(Calendar,AQ2338,AO2339,"f",,Trigger)</f>
        <v>55718</v>
      </c>
      <c r="AR2339" s="105">
        <f>_xll.qlInterestRateIndexMaturity(Currency&amp;"ibor"&amp;Tenor,AQ2339,Trigger)</f>
        <v>55750</v>
      </c>
      <c r="AS2339" s="257">
        <f>_xll.qlIndexFixing($AC$5,AP2339,TRUE,_xll.ohTrigger(Trigger,Trigger1M))</f>
        <v>1.2963264096083893E-2</v>
      </c>
      <c r="AT2339" s="257">
        <f>_xll.qlIndexFixing($AU$1,AP2339,TRUE,_xll.ohTrigger(Trigger,Trigger1M))</f>
        <v>1.2849837553895183E-2</v>
      </c>
    </row>
    <row r="2340" spans="41:46" ht="11.25" customHeight="1" x14ac:dyDescent="0.25">
      <c r="AO2340" s="106" t="s">
        <v>83</v>
      </c>
      <c r="AP2340" s="105">
        <f>_xll.qlInterestRateIndexFixingDate(Currency&amp;"ibor"&amp;Tenor,AQ2340,Trigger)</f>
        <v>55723</v>
      </c>
      <c r="AQ2340" s="105">
        <f>_xll.qlCalendarAdvance(Calendar,AQ2339,AO2340,"f",,Trigger)</f>
        <v>55725</v>
      </c>
      <c r="AR2340" s="105">
        <f>_xll.qlInterestRateIndexMaturity(Currency&amp;"ibor"&amp;Tenor,AQ2340,Trigger)</f>
        <v>55757</v>
      </c>
      <c r="AS2340" s="257">
        <f>_xll.qlIndexFixing($AC$5,AP2340,TRUE,_xll.ohTrigger(Trigger,Trigger1M))</f>
        <v>1.296371355140935E-2</v>
      </c>
      <c r="AT2340" s="257">
        <f>_xll.qlIndexFixing($AU$1,AP2340,TRUE,_xll.ohTrigger(Trigger,Trigger1M))</f>
        <v>1.2843194041355088E-2</v>
      </c>
    </row>
    <row r="2341" spans="41:46" ht="11.25" customHeight="1" x14ac:dyDescent="0.25">
      <c r="AO2341" s="106" t="s">
        <v>83</v>
      </c>
      <c r="AP2341" s="105">
        <f>_xll.qlInterestRateIndexFixingDate(Currency&amp;"ibor"&amp;Tenor,AQ2341,Trigger)</f>
        <v>55730</v>
      </c>
      <c r="AQ2341" s="105">
        <f>_xll.qlCalendarAdvance(Calendar,AQ2340,AO2341,"f",,Trigger)</f>
        <v>55732</v>
      </c>
      <c r="AR2341" s="105">
        <f>_xll.qlInterestRateIndexMaturity(Currency&amp;"ibor"&amp;Tenor,AQ2341,Trigger)</f>
        <v>55764</v>
      </c>
      <c r="AS2341" s="257">
        <f>_xll.qlIndexFixing($AC$5,AP2341,TRUE,_xll.ohTrigger(Trigger,Trigger1M))</f>
        <v>1.2964163006754792E-2</v>
      </c>
      <c r="AT2341" s="257">
        <f>_xll.qlIndexFixing($AU$1,AP2341,TRUE,_xll.ohTrigger(Trigger,Trigger1M))</f>
        <v>1.2836518436616096E-2</v>
      </c>
    </row>
    <row r="2342" spans="41:46" ht="11.25" customHeight="1" x14ac:dyDescent="0.25">
      <c r="AO2342" s="106" t="s">
        <v>83</v>
      </c>
      <c r="AP2342" s="105">
        <f>_xll.qlInterestRateIndexFixingDate(Currency&amp;"ibor"&amp;Tenor,AQ2342,Trigger)</f>
        <v>55737</v>
      </c>
      <c r="AQ2342" s="105">
        <f>_xll.qlCalendarAdvance(Calendar,AQ2341,AO2342,"f",,Trigger)</f>
        <v>55739</v>
      </c>
      <c r="AR2342" s="105">
        <f>_xll.qlInterestRateIndexMaturity(Currency&amp;"ibor"&amp;Tenor,AQ2342,Trigger)</f>
        <v>55771</v>
      </c>
      <c r="AS2342" s="257">
        <f>_xll.qlIndexFixing($AC$5,AP2342,TRUE,_xll.ohTrigger(Trigger,Trigger1M))</f>
        <v>1.2964612462117719E-2</v>
      </c>
      <c r="AT2342" s="257">
        <f>_xll.qlIndexFixing($AU$1,AP2342,TRUE,_xll.ohTrigger(Trigger,Trigger1M))</f>
        <v>1.2829810696964872E-2</v>
      </c>
    </row>
    <row r="2343" spans="41:46" ht="11.25" customHeight="1" x14ac:dyDescent="0.25">
      <c r="AO2343" s="106" t="s">
        <v>83</v>
      </c>
      <c r="AP2343" s="105">
        <f>_xll.qlInterestRateIndexFixingDate(Currency&amp;"ibor"&amp;Tenor,AQ2343,Trigger)</f>
        <v>55744</v>
      </c>
      <c r="AQ2343" s="105">
        <f>_xll.qlCalendarAdvance(Calendar,AQ2342,AO2343,"f",,Trigger)</f>
        <v>55746</v>
      </c>
      <c r="AR2343" s="105">
        <f>_xll.qlInterestRateIndexMaturity(Currency&amp;"ibor"&amp;Tenor,AQ2343,Trigger)</f>
        <v>55778</v>
      </c>
      <c r="AS2343" s="257">
        <f>_xll.qlIndexFixing($AC$5,AP2343,TRUE,_xll.ohTrigger(Trigger,Trigger1M))</f>
        <v>1.2965061917495635E-2</v>
      </c>
      <c r="AT2343" s="257">
        <f>_xll.qlIndexFixing($AU$1,AP2343,TRUE,_xll.ohTrigger(Trigger,Trigger1M))</f>
        <v>1.282307077965561E-2</v>
      </c>
    </row>
    <row r="2344" spans="41:46" ht="11.25" customHeight="1" x14ac:dyDescent="0.25">
      <c r="AO2344" s="106" t="s">
        <v>83</v>
      </c>
      <c r="AP2344" s="105">
        <f>_xll.qlInterestRateIndexFixingDate(Currency&amp;"ibor"&amp;Tenor,AQ2344,Trigger)</f>
        <v>55751</v>
      </c>
      <c r="AQ2344" s="105">
        <f>_xll.qlCalendarAdvance(Calendar,AQ2343,AO2344,"f",,Trigger)</f>
        <v>55753</v>
      </c>
      <c r="AR2344" s="105">
        <f>_xll.qlInterestRateIndexMaturity(Currency&amp;"ibor"&amp;Tenor,AQ2344,Trigger)</f>
        <v>55785</v>
      </c>
      <c r="AS2344" s="257">
        <f>_xll.qlIndexFixing($AC$5,AP2344,TRUE,_xll.ohTrigger(Trigger,Trigger1M))</f>
        <v>1.2965511372896033E-2</v>
      </c>
      <c r="AT2344" s="257">
        <f>_xll.qlIndexFixing($AU$1,AP2344,TRUE,_xll.ohTrigger(Trigger,Trigger1M))</f>
        <v>1.2816298641974977E-2</v>
      </c>
    </row>
    <row r="2345" spans="41:46" ht="11.25" customHeight="1" x14ac:dyDescent="0.25">
      <c r="AO2345" s="106" t="s">
        <v>83</v>
      </c>
      <c r="AP2345" s="105">
        <f>_xll.qlInterestRateIndexFixingDate(Currency&amp;"ibor"&amp;Tenor,AQ2345,Trigger)</f>
        <v>55758</v>
      </c>
      <c r="AQ2345" s="105">
        <f>_xll.qlCalendarAdvance(Calendar,AQ2344,AO2345,"f",,Trigger)</f>
        <v>55760</v>
      </c>
      <c r="AR2345" s="105">
        <f>_xll.qlInterestRateIndexMaturity(Currency&amp;"ibor"&amp;Tenor,AQ2345,Trigger)</f>
        <v>55792</v>
      </c>
      <c r="AS2345" s="257">
        <f>_xll.qlIndexFixing($AC$5,AP2345,TRUE,_xll.ohTrigger(Trigger,Trigger1M))</f>
        <v>1.2965960828311418E-2</v>
      </c>
      <c r="AT2345" s="257">
        <f>_xll.qlIndexFixing($AU$1,AP2345,TRUE,_xll.ohTrigger(Trigger,Trigger1M))</f>
        <v>1.2809494241187158E-2</v>
      </c>
    </row>
    <row r="2346" spans="41:46" ht="11.25" customHeight="1" x14ac:dyDescent="0.25">
      <c r="AO2346" s="106" t="s">
        <v>83</v>
      </c>
      <c r="AP2346" s="105">
        <f>_xll.qlInterestRateIndexFixingDate(Currency&amp;"ibor"&amp;Tenor,AQ2346,Trigger)</f>
        <v>55765</v>
      </c>
      <c r="AQ2346" s="105">
        <f>_xll.qlCalendarAdvance(Calendar,AQ2345,AO2346,"f",,Trigger)</f>
        <v>55767</v>
      </c>
      <c r="AR2346" s="105">
        <f>_xll.qlInterestRateIndexMaturity(Currency&amp;"ibor"&amp;Tenor,AQ2346,Trigger)</f>
        <v>55799</v>
      </c>
      <c r="AS2346" s="257">
        <f>_xll.qlIndexFixing($AC$5,AP2346,TRUE,_xll.ohTrigger(Trigger,Trigger1M))</f>
        <v>1.2966410283741792E-2</v>
      </c>
      <c r="AT2346" s="257">
        <f>_xll.qlIndexFixing($AU$1,AP2346,TRUE,_xll.ohTrigger(Trigger,Trigger1M))</f>
        <v>1.2802657534573825E-2</v>
      </c>
    </row>
    <row r="2347" spans="41:46" ht="11.25" customHeight="1" x14ac:dyDescent="0.25">
      <c r="AO2347" s="106" t="s">
        <v>83</v>
      </c>
      <c r="AP2347" s="105">
        <f>_xll.qlInterestRateIndexFixingDate(Currency&amp;"ibor"&amp;Tenor,AQ2347,Trigger)</f>
        <v>55772</v>
      </c>
      <c r="AQ2347" s="105">
        <f>_xll.qlCalendarAdvance(Calendar,AQ2346,AO2347,"f",,Trigger)</f>
        <v>55774</v>
      </c>
      <c r="AR2347" s="105">
        <f>_xll.qlInterestRateIndexMaturity(Currency&amp;"ibor"&amp;Tenor,AQ2347,Trigger)</f>
        <v>55806</v>
      </c>
      <c r="AS2347" s="257">
        <f>_xll.qlIndexFixing($AC$5,AP2347,TRUE,_xll.ohTrigger(Trigger,Trigger1M))</f>
        <v>1.2966859739194647E-2</v>
      </c>
      <c r="AT2347" s="257">
        <f>_xll.qlIndexFixing($AU$1,AP2347,TRUE,_xll.ohTrigger(Trigger,Trigger1M))</f>
        <v>1.279578847940166E-2</v>
      </c>
    </row>
    <row r="2348" spans="41:46" ht="11.25" customHeight="1" x14ac:dyDescent="0.25">
      <c r="AO2348" s="106" t="s">
        <v>83</v>
      </c>
      <c r="AP2348" s="105">
        <f>_xll.qlInterestRateIndexFixingDate(Currency&amp;"ibor"&amp;Tenor,AQ2348,Trigger)</f>
        <v>55779</v>
      </c>
      <c r="AQ2348" s="105">
        <f>_xll.qlCalendarAdvance(Calendar,AQ2347,AO2348,"f",,Trigger)</f>
        <v>55781</v>
      </c>
      <c r="AR2348" s="105">
        <f>_xll.qlInterestRateIndexMaturity(Currency&amp;"ibor"&amp;Tenor,AQ2348,Trigger)</f>
        <v>55813</v>
      </c>
      <c r="AS2348" s="257">
        <f>_xll.qlIndexFixing($AC$5,AP2348,TRUE,_xll.ohTrigger(Trigger,Trigger1M))</f>
        <v>1.2967309194664989E-2</v>
      </c>
      <c r="AT2348" s="257">
        <f>_xll.qlIndexFixing($AU$1,AP2348,TRUE,_xll.ohTrigger(Trigger,Trigger1M))</f>
        <v>1.2788887032949836E-2</v>
      </c>
    </row>
    <row r="2349" spans="41:46" ht="11.25" customHeight="1" x14ac:dyDescent="0.25">
      <c r="AO2349" s="106" t="s">
        <v>83</v>
      </c>
      <c r="AP2349" s="105">
        <f>_xll.qlInterestRateIndexFixingDate(Currency&amp;"ibor"&amp;Tenor,AQ2349,Trigger)</f>
        <v>55786</v>
      </c>
      <c r="AQ2349" s="105">
        <f>_xll.qlCalendarAdvance(Calendar,AQ2348,AO2349,"f",,Trigger)</f>
        <v>55788</v>
      </c>
      <c r="AR2349" s="105">
        <f>_xll.qlInterestRateIndexMaturity(Currency&amp;"ibor"&amp;Tenor,AQ2349,Trigger)</f>
        <v>55820</v>
      </c>
      <c r="AS2349" s="257">
        <f>_xll.qlIndexFixing($AC$5,AP2349,TRUE,_xll.ohTrigger(Trigger,Trigger1M))</f>
        <v>1.2967758650152816E-2</v>
      </c>
      <c r="AT2349" s="257">
        <f>_xll.qlIndexFixing($AU$1,AP2349,TRUE,_xll.ohTrigger(Trigger,Trigger1M))</f>
        <v>1.2781953152492531E-2</v>
      </c>
    </row>
    <row r="2350" spans="41:46" ht="11.25" customHeight="1" x14ac:dyDescent="0.25">
      <c r="AO2350" s="106" t="s">
        <v>83</v>
      </c>
      <c r="AP2350" s="105">
        <f>_xll.qlInterestRateIndexFixingDate(Currency&amp;"ibor"&amp;Tenor,AQ2350,Trigger)</f>
        <v>55793</v>
      </c>
      <c r="AQ2350" s="105">
        <f>_xll.qlCalendarAdvance(Calendar,AQ2349,AO2350,"f",,Trigger)</f>
        <v>55795</v>
      </c>
      <c r="AR2350" s="105">
        <f>_xll.qlInterestRateIndexMaturity(Currency&amp;"ibor"&amp;Tenor,AQ2350,Trigger)</f>
        <v>55827</v>
      </c>
      <c r="AS2350" s="257">
        <f>_xll.qlIndexFixing($AC$5,AP2350,TRUE,_xll.ohTrigger(Trigger,Trigger1M))</f>
        <v>1.2968208105655632E-2</v>
      </c>
      <c r="AT2350" s="257">
        <f>_xll.qlIndexFixing($AU$1,AP2350,TRUE,_xll.ohTrigger(Trigger,Trigger1M))</f>
        <v>1.2774986795301424E-2</v>
      </c>
    </row>
    <row r="2351" spans="41:46" ht="11.25" customHeight="1" x14ac:dyDescent="0.25">
      <c r="AO2351" s="106" t="s">
        <v>83</v>
      </c>
      <c r="AP2351" s="105">
        <f>_xll.qlInterestRateIndexFixingDate(Currency&amp;"ibor"&amp;Tenor,AQ2351,Trigger)</f>
        <v>55800</v>
      </c>
      <c r="AQ2351" s="105">
        <f>_xll.qlCalendarAdvance(Calendar,AQ2350,AO2351,"f",,Trigger)</f>
        <v>55802</v>
      </c>
      <c r="AR2351" s="105">
        <f>_xll.qlInterestRateIndexMaturity(Currency&amp;"ibor"&amp;Tenor,AQ2351,Trigger)</f>
        <v>55834</v>
      </c>
      <c r="AS2351" s="257">
        <f>_xll.qlIndexFixing($AC$5,AP2351,TRUE,_xll.ohTrigger(Trigger,Trigger1M))</f>
        <v>1.296865756118093E-2</v>
      </c>
      <c r="AT2351" s="257">
        <f>_xll.qlIndexFixing($AU$1,AP2351,TRUE,_xll.ohTrigger(Trigger,Trigger1M))</f>
        <v>1.2767987918660684E-2</v>
      </c>
    </row>
    <row r="2352" spans="41:46" ht="11.25" customHeight="1" x14ac:dyDescent="0.25">
      <c r="AO2352" s="106" t="s">
        <v>83</v>
      </c>
      <c r="AP2352" s="105">
        <f>_xll.qlInterestRateIndexFixingDate(Currency&amp;"ibor"&amp;Tenor,AQ2352,Trigger)</f>
        <v>55807</v>
      </c>
      <c r="AQ2352" s="105">
        <f>_xll.qlCalendarAdvance(Calendar,AQ2351,AO2352,"f",,Trigger)</f>
        <v>55809</v>
      </c>
      <c r="AR2352" s="105">
        <f>_xll.qlInterestRateIndexMaturity(Currency&amp;"ibor"&amp;Tenor,AQ2352,Trigger)</f>
        <v>55841</v>
      </c>
      <c r="AS2352" s="257">
        <f>_xll.qlIndexFixing($AC$5,AP2352,TRUE,_xll.ohTrigger(Trigger,Trigger1M))</f>
        <v>1.2969107016723713E-2</v>
      </c>
      <c r="AT2352" s="257">
        <f>_xll.qlIndexFixing($AU$1,AP2352,TRUE,_xll.ohTrigger(Trigger,Trigger1M))</f>
        <v>1.2760956479839491E-2</v>
      </c>
    </row>
    <row r="2353" spans="41:46" ht="11.25" customHeight="1" x14ac:dyDescent="0.25">
      <c r="AO2353" s="106" t="s">
        <v>83</v>
      </c>
      <c r="AP2353" s="105">
        <f>_xll.qlInterestRateIndexFixingDate(Currency&amp;"ibor"&amp;Tenor,AQ2353,Trigger)</f>
        <v>55814</v>
      </c>
      <c r="AQ2353" s="105">
        <f>_xll.qlCalendarAdvance(Calendar,AQ2352,AO2353,"f",,Trigger)</f>
        <v>55816</v>
      </c>
      <c r="AR2353" s="105">
        <f>_xll.qlInterestRateIndexMaturity(Currency&amp;"ibor"&amp;Tenor,AQ2353,Trigger)</f>
        <v>55848</v>
      </c>
      <c r="AS2353" s="257">
        <f>_xll.qlIndexFixing($AC$5,AP2353,TRUE,_xll.ohTrigger(Trigger,Trigger1M))</f>
        <v>1.2969556472281485E-2</v>
      </c>
      <c r="AT2353" s="257">
        <f>_xll.qlIndexFixing($AU$1,AP2353,TRUE,_xll.ohTrigger(Trigger,Trigger1M))</f>
        <v>1.275389243611702E-2</v>
      </c>
    </row>
    <row r="2354" spans="41:46" ht="11.25" customHeight="1" x14ac:dyDescent="0.25">
      <c r="AO2354" s="106" t="s">
        <v>83</v>
      </c>
      <c r="AP2354" s="105">
        <f>_xll.qlInterestRateIndexFixingDate(Currency&amp;"ibor"&amp;Tenor,AQ2354,Trigger)</f>
        <v>55821</v>
      </c>
      <c r="AQ2354" s="105">
        <f>_xll.qlCalendarAdvance(Calendar,AQ2353,AO2354,"f",,Trigger)</f>
        <v>55823</v>
      </c>
      <c r="AR2354" s="105">
        <f>_xll.qlInterestRateIndexMaturity(Currency&amp;"ibor"&amp;Tenor,AQ2354,Trigger)</f>
        <v>55852</v>
      </c>
      <c r="AS2354" s="257">
        <f>_xll.qlIndexFixing($AC$5,AP2354,TRUE,_xll.ohTrigger(Trigger,Trigger1M))</f>
        <v>1.2969208999728856E-2</v>
      </c>
      <c r="AT2354" s="257">
        <f>_xll.qlIndexFixing($AU$1,AP2354,TRUE,_xll.ohTrigger(Trigger,Trigger1M))</f>
        <v>1.2747647415049848E-2</v>
      </c>
    </row>
    <row r="2355" spans="41:46" ht="11.25" customHeight="1" x14ac:dyDescent="0.25">
      <c r="AO2355" s="106" t="s">
        <v>83</v>
      </c>
      <c r="AP2355" s="105">
        <f>_xll.qlInterestRateIndexFixingDate(Currency&amp;"ibor"&amp;Tenor,AQ2355,Trigger)</f>
        <v>55828</v>
      </c>
      <c r="AQ2355" s="105">
        <f>_xll.qlCalendarAdvance(Calendar,AQ2354,AO2355,"f",,Trigger)</f>
        <v>55830</v>
      </c>
      <c r="AR2355" s="105">
        <f>_xll.qlInterestRateIndexMaturity(Currency&amp;"ibor"&amp;Tenor,AQ2355,Trigger)</f>
        <v>55862</v>
      </c>
      <c r="AS2355" s="257">
        <f>_xll.qlIndexFixing($AC$5,AP2355,TRUE,_xll.ohTrigger(Trigger,Trigger1M))</f>
        <v>1.2970455383454482E-2</v>
      </c>
      <c r="AT2355" s="257">
        <f>_xll.qlIndexFixing($AU$1,AP2355,TRUE,_xll.ohTrigger(Trigger,Trigger1M))</f>
        <v>1.2739666363067448E-2</v>
      </c>
    </row>
    <row r="2356" spans="41:46" ht="11.25" customHeight="1" x14ac:dyDescent="0.25">
      <c r="AO2356" s="106" t="s">
        <v>83</v>
      </c>
      <c r="AP2356" s="105">
        <f>_xll.qlInterestRateIndexFixingDate(Currency&amp;"ibor"&amp;Tenor,AQ2356,Trigger)</f>
        <v>55835</v>
      </c>
      <c r="AQ2356" s="105">
        <f>_xll.qlCalendarAdvance(Calendar,AQ2355,AO2356,"f",,Trigger)</f>
        <v>55837</v>
      </c>
      <c r="AR2356" s="105">
        <f>_xll.qlInterestRateIndexMaturity(Currency&amp;"ibor"&amp;Tenor,AQ2356,Trigger)</f>
        <v>55869</v>
      </c>
      <c r="AS2356" s="257">
        <f>_xll.qlIndexFixing($AC$5,AP2356,TRUE,_xll.ohTrigger(Trigger,Trigger1M))</f>
        <v>1.297090483906721E-2</v>
      </c>
      <c r="AT2356" s="257">
        <f>_xll.qlIndexFixing($AU$1,AP2356,TRUE,_xll.ohTrigger(Trigger,Trigger1M))</f>
        <v>1.2732504248301191E-2</v>
      </c>
    </row>
    <row r="2357" spans="41:46" ht="11.25" customHeight="1" x14ac:dyDescent="0.25">
      <c r="AO2357" s="106" t="s">
        <v>83</v>
      </c>
      <c r="AP2357" s="105">
        <f>_xll.qlInterestRateIndexFixingDate(Currency&amp;"ibor"&amp;Tenor,AQ2357,Trigger)</f>
        <v>55842</v>
      </c>
      <c r="AQ2357" s="105">
        <f>_xll.qlCalendarAdvance(Calendar,AQ2356,AO2357,"f",,Trigger)</f>
        <v>55844</v>
      </c>
      <c r="AR2357" s="105">
        <f>_xll.qlInterestRateIndexMaturity(Currency&amp;"ibor"&amp;Tenor,AQ2357,Trigger)</f>
        <v>55876</v>
      </c>
      <c r="AS2357" s="257">
        <f>_xll.qlIndexFixing($AC$5,AP2357,TRUE,_xll.ohTrigger(Trigger,Trigger1M))</f>
        <v>1.2971354294694926E-2</v>
      </c>
      <c r="AT2357" s="257">
        <f>_xll.qlIndexFixing($AU$1,AP2357,TRUE,_xll.ohTrigger(Trigger,Trigger1M))</f>
        <v>1.2725309357740355E-2</v>
      </c>
    </row>
    <row r="2358" spans="41:46" ht="11.25" customHeight="1" x14ac:dyDescent="0.25">
      <c r="AO2358" s="106" t="s">
        <v>83</v>
      </c>
      <c r="AP2358" s="105">
        <f>_xll.qlInterestRateIndexFixingDate(Currency&amp;"ibor"&amp;Tenor,AQ2358,Trigger)</f>
        <v>55849</v>
      </c>
      <c r="AQ2358" s="105">
        <f>_xll.qlCalendarAdvance(Calendar,AQ2357,AO2358,"f",,Trigger)</f>
        <v>55851</v>
      </c>
      <c r="AR2358" s="105">
        <f>_xll.qlInterestRateIndexMaturity(Currency&amp;"ibor"&amp;Tenor,AQ2358,Trigger)</f>
        <v>55883</v>
      </c>
      <c r="AS2358" s="257">
        <f>_xll.qlIndexFixing($AC$5,AP2358,TRUE,_xll.ohTrigger(Trigger,Trigger1M))</f>
        <v>1.2971803750347621E-2</v>
      </c>
      <c r="AT2358" s="257">
        <f>_xll.qlIndexFixing($AU$1,AP2358,TRUE,_xll.ohTrigger(Trigger,Trigger1M))</f>
        <v>1.2718081648664115E-2</v>
      </c>
    </row>
    <row r="2359" spans="41:46" ht="11.25" customHeight="1" x14ac:dyDescent="0.25">
      <c r="AO2359" s="106" t="s">
        <v>83</v>
      </c>
      <c r="AP2359" s="105">
        <f>_xll.qlInterestRateIndexFixingDate(Currency&amp;"ibor"&amp;Tenor,AQ2359,Trigger)</f>
        <v>55856</v>
      </c>
      <c r="AQ2359" s="105">
        <f>_xll.qlCalendarAdvance(Calendar,AQ2358,AO2359,"f",,Trigger)</f>
        <v>55858</v>
      </c>
      <c r="AR2359" s="105">
        <f>_xll.qlInterestRateIndexMaturity(Currency&amp;"ibor"&amp;Tenor,AQ2359,Trigger)</f>
        <v>55890</v>
      </c>
      <c r="AS2359" s="257">
        <f>_xll.qlIndexFixing($AC$5,AP2359,TRUE,_xll.ohTrigger(Trigger,Trigger1M))</f>
        <v>1.2972253206015305E-2</v>
      </c>
      <c r="AT2359" s="257">
        <f>_xll.qlIndexFixing($AU$1,AP2359,TRUE,_xll.ohTrigger(Trigger,Trigger1M))</f>
        <v>1.271082107835414E-2</v>
      </c>
    </row>
    <row r="2360" spans="41:46" ht="11.25" customHeight="1" x14ac:dyDescent="0.25">
      <c r="AO2360" s="106" t="s">
        <v>83</v>
      </c>
      <c r="AP2360" s="105">
        <f>_xll.qlInterestRateIndexFixingDate(Currency&amp;"ibor"&amp;Tenor,AQ2360,Trigger)</f>
        <v>55863</v>
      </c>
      <c r="AQ2360" s="105">
        <f>_xll.qlCalendarAdvance(Calendar,AQ2359,AO2360,"f",,Trigger)</f>
        <v>55865</v>
      </c>
      <c r="AR2360" s="105">
        <f>_xll.qlInterestRateIndexMaturity(Currency&amp;"ibor"&amp;Tenor,AQ2360,Trigger)</f>
        <v>55897</v>
      </c>
      <c r="AS2360" s="257">
        <f>_xll.qlIndexFixing($AC$5,AP2360,TRUE,_xll.ohTrigger(Trigger,Trigger1M))</f>
        <v>1.2972702661700475E-2</v>
      </c>
      <c r="AT2360" s="257">
        <f>_xll.qlIndexFixing($AU$1,AP2360,TRUE,_xll.ohTrigger(Trigger,Trigger1M))</f>
        <v>1.2703527604089604E-2</v>
      </c>
    </row>
    <row r="2361" spans="41:46" ht="11.25" customHeight="1" x14ac:dyDescent="0.25">
      <c r="AO2361" s="106" t="s">
        <v>83</v>
      </c>
      <c r="AP2361" s="105">
        <f>_xll.qlInterestRateIndexFixingDate(Currency&amp;"ibor"&amp;Tenor,AQ2361,Trigger)</f>
        <v>55870</v>
      </c>
      <c r="AQ2361" s="105">
        <f>_xll.qlCalendarAdvance(Calendar,AQ2360,AO2361,"f",,Trigger)</f>
        <v>55872</v>
      </c>
      <c r="AR2361" s="105">
        <f>_xll.qlInterestRateIndexMaturity(Currency&amp;"ibor"&amp;Tenor,AQ2361,Trigger)</f>
        <v>55904</v>
      </c>
      <c r="AS2361" s="257">
        <f>_xll.qlIndexFixing($AC$5,AP2361,TRUE,_xll.ohTrigger(Trigger,Trigger1M))</f>
        <v>1.2973152117403131E-2</v>
      </c>
      <c r="AT2361" s="257">
        <f>_xll.qlIndexFixing($AU$1,AP2361,TRUE,_xll.ohTrigger(Trigger,Trigger1M))</f>
        <v>1.2696201183147182E-2</v>
      </c>
    </row>
    <row r="2362" spans="41:46" ht="11.25" customHeight="1" x14ac:dyDescent="0.25">
      <c r="AO2362" s="106" t="s">
        <v>83</v>
      </c>
      <c r="AP2362" s="105">
        <f>_xll.qlInterestRateIndexFixingDate(Currency&amp;"ibor"&amp;Tenor,AQ2362,Trigger)</f>
        <v>55876</v>
      </c>
      <c r="AQ2362" s="105">
        <f>_xll.qlCalendarAdvance(Calendar,AQ2361,AO2362,"f",,Trigger)</f>
        <v>55880</v>
      </c>
      <c r="AR2362" s="105">
        <f>_xll.qlInterestRateIndexMaturity(Currency&amp;"ibor"&amp;Tenor,AQ2362,Trigger)</f>
        <v>55911</v>
      </c>
      <c r="AS2362" s="257">
        <f>_xll.qlIndexFixing($AC$5,AP2362,TRUE,_xll.ohTrigger(Trigger,Trigger1M))</f>
        <v>1.2973399998650111E-2</v>
      </c>
      <c r="AT2362" s="257">
        <f>_xll.qlIndexFixing($AU$1,AP2362,TRUE,_xll.ohTrigger(Trigger,Trigger1M))</f>
        <v>1.268809309189217E-2</v>
      </c>
    </row>
    <row r="2363" spans="41:46" ht="11.25" customHeight="1" x14ac:dyDescent="0.25">
      <c r="AO2363" s="106" t="s">
        <v>83</v>
      </c>
      <c r="AP2363" s="105">
        <f>_xll.qlInterestRateIndexFixingDate(Currency&amp;"ibor"&amp;Tenor,AQ2363,Trigger)</f>
        <v>55884</v>
      </c>
      <c r="AQ2363" s="105">
        <f>_xll.qlCalendarAdvance(Calendar,AQ2362,AO2363,"f",,Trigger)</f>
        <v>55887</v>
      </c>
      <c r="AR2363" s="105">
        <f>_xll.qlInterestRateIndexMaturity(Currency&amp;"ibor"&amp;Tenor,AQ2363,Trigger)</f>
        <v>55918</v>
      </c>
      <c r="AS2363" s="257">
        <f>_xll.qlIndexFixing($AC$5,AP2363,TRUE,_xll.ohTrigger(Trigger,Trigger1M))</f>
        <v>1.2973849438201493E-2</v>
      </c>
      <c r="AT2363" s="257">
        <f>_xll.qlIndexFixing($AU$1,AP2363,TRUE,_xll.ohTrigger(Trigger,Trigger1M))</f>
        <v>1.2680698551062195E-2</v>
      </c>
    </row>
    <row r="2364" spans="41:46" ht="11.25" customHeight="1" x14ac:dyDescent="0.25">
      <c r="AO2364" s="106" t="s">
        <v>83</v>
      </c>
      <c r="AP2364" s="105">
        <f>_xll.qlInterestRateIndexFixingDate(Currency&amp;"ibor"&amp;Tenor,AQ2364,Trigger)</f>
        <v>55892</v>
      </c>
      <c r="AQ2364" s="105">
        <f>_xll.qlCalendarAdvance(Calendar,AQ2363,AO2364,"f",,Trigger)</f>
        <v>55894</v>
      </c>
      <c r="AR2364" s="105">
        <f>_xll.qlInterestRateIndexMaturity(Currency&amp;"ibor"&amp;Tenor,AQ2364,Trigger)</f>
        <v>55925</v>
      </c>
      <c r="AS2364" s="257">
        <f>_xll.qlIndexFixing($AC$5,AP2364,TRUE,_xll.ohTrigger(Trigger,Trigger1M))</f>
        <v>1.2974298877770924E-2</v>
      </c>
      <c r="AT2364" s="257">
        <f>_xll.qlIndexFixing($AU$1,AP2364,TRUE,_xll.ohTrigger(Trigger,Trigger1M))</f>
        <v>1.2673270933356788E-2</v>
      </c>
    </row>
    <row r="2365" spans="41:46" ht="11.25" customHeight="1" x14ac:dyDescent="0.25">
      <c r="AO2365" s="106" t="s">
        <v>83</v>
      </c>
      <c r="AP2365" s="105">
        <f>_xll.qlInterestRateIndexFixingDate(Currency&amp;"ibor"&amp;Tenor,AQ2365,Trigger)</f>
        <v>55899</v>
      </c>
      <c r="AQ2365" s="105">
        <f>_xll.qlCalendarAdvance(Calendar,AQ2364,AO2365,"f",,Trigger)</f>
        <v>55901</v>
      </c>
      <c r="AR2365" s="105">
        <f>_xll.qlInterestRateIndexMaturity(Currency&amp;"ibor"&amp;Tenor,AQ2365,Trigger)</f>
        <v>55932</v>
      </c>
      <c r="AS2365" s="257">
        <f>_xll.qlIndexFixing($AC$5,AP2365,TRUE,_xll.ohTrigger(Trigger,Trigger1M))</f>
        <v>1.2974748317355829E-2</v>
      </c>
      <c r="AT2365" s="257">
        <f>_xll.qlIndexFixing($AU$1,AP2365,TRUE,_xll.ohTrigger(Trigger,Trigger1M))</f>
        <v>1.2665810196059151E-2</v>
      </c>
    </row>
    <row r="2366" spans="41:46" ht="11.25" customHeight="1" x14ac:dyDescent="0.25">
      <c r="AO2366" s="107" t="s">
        <v>83</v>
      </c>
      <c r="AP2366" s="108">
        <f>_xll.qlInterestRateIndexFixingDate(Currency&amp;"ibor"&amp;Tenor,AQ2366,Trigger)</f>
        <v>55906</v>
      </c>
      <c r="AQ2366" s="108">
        <f>_xll.qlCalendarAdvance(Calendar,AQ2365,AO2366,"f",,Trigger)</f>
        <v>55908</v>
      </c>
      <c r="AR2366" s="108">
        <f>_xll.qlInterestRateIndexMaturity(Currency&amp;"ibor"&amp;Tenor,AQ2366,Trigger)</f>
        <v>55939</v>
      </c>
      <c r="AS2366" s="259">
        <f>_xll.qlIndexFixing($AC$5,AP2366,TRUE,_xll.ohTrigger(Trigger,Trigger1M))</f>
        <v>1.2975197756961361E-2</v>
      </c>
      <c r="AT2366" s="259">
        <f>_xll.qlIndexFixing($AU$1,AP2366,TRUE,_xll.ohTrigger(Trigger,Trigger1M))</f>
        <v>1.2658316296449907E-2</v>
      </c>
    </row>
    <row r="2367" spans="41:46" ht="11.25" customHeight="1" x14ac:dyDescent="0.25">
      <c r="AT2367" s="283"/>
    </row>
    <row r="2368" spans="41:46" ht="11.25" customHeight="1" x14ac:dyDescent="0.25">
      <c r="AT2368" s="283"/>
    </row>
    <row r="2369" spans="46:46" ht="11.25" customHeight="1" x14ac:dyDescent="0.25">
      <c r="AT2369" s="283"/>
    </row>
    <row r="2370" spans="46:46" ht="11.25" customHeight="1" x14ac:dyDescent="0.25">
      <c r="AT2370" s="283"/>
    </row>
    <row r="2371" spans="46:46" ht="11.25" customHeight="1" x14ac:dyDescent="0.25">
      <c r="AT2371" s="283"/>
    </row>
    <row r="2372" spans="46:46" ht="11.25" customHeight="1" x14ac:dyDescent="0.25">
      <c r="AT2372" s="283"/>
    </row>
    <row r="2373" spans="46:46" ht="11.25" customHeight="1" x14ac:dyDescent="0.25">
      <c r="AT2373" s="283"/>
    </row>
    <row r="2374" spans="46:46" ht="11.25" customHeight="1" x14ac:dyDescent="0.25">
      <c r="AT2374" s="283"/>
    </row>
    <row r="2375" spans="46:46" ht="11.25" customHeight="1" x14ac:dyDescent="0.25">
      <c r="AT2375" s="283"/>
    </row>
    <row r="2376" spans="46:46" ht="11.25" customHeight="1" x14ac:dyDescent="0.25">
      <c r="AT2376" s="283"/>
    </row>
    <row r="2377" spans="46:46" ht="11.25" customHeight="1" x14ac:dyDescent="0.25">
      <c r="AT2377" s="283"/>
    </row>
    <row r="2378" spans="46:46" ht="11.25" customHeight="1" x14ac:dyDescent="0.25">
      <c r="AT2378" s="283"/>
    </row>
    <row r="2379" spans="46:46" ht="11.25" customHeight="1" x14ac:dyDescent="0.25">
      <c r="AT2379" s="283"/>
    </row>
    <row r="2380" spans="46:46" ht="11.25" customHeight="1" x14ac:dyDescent="0.25">
      <c r="AT2380" s="283"/>
    </row>
    <row r="2381" spans="46:46" ht="11.25" customHeight="1" x14ac:dyDescent="0.25">
      <c r="AT2381" s="283"/>
    </row>
    <row r="2382" spans="46:46" ht="11.25" customHeight="1" x14ac:dyDescent="0.25">
      <c r="AT2382" s="283"/>
    </row>
    <row r="2383" spans="46:46" ht="11.25" customHeight="1" x14ac:dyDescent="0.25">
      <c r="AT2383" s="283"/>
    </row>
    <row r="2384" spans="46:46" ht="11.25" customHeight="1" x14ac:dyDescent="0.25">
      <c r="AT2384" s="283"/>
    </row>
    <row r="2385" spans="46:46" x14ac:dyDescent="0.25">
      <c r="AT2385" s="283"/>
    </row>
    <row r="2386" spans="46:46" x14ac:dyDescent="0.25">
      <c r="AT2386" s="283"/>
    </row>
    <row r="2387" spans="46:46" x14ac:dyDescent="0.25">
      <c r="AT2387" s="283"/>
    </row>
    <row r="2388" spans="46:46" x14ac:dyDescent="0.25">
      <c r="AT2388" s="283"/>
    </row>
    <row r="2389" spans="46:46" x14ac:dyDescent="0.25">
      <c r="AT2389" s="283"/>
    </row>
    <row r="2390" spans="46:46" x14ac:dyDescent="0.25">
      <c r="AT2390" s="283"/>
    </row>
    <row r="2391" spans="46:46" x14ac:dyDescent="0.25">
      <c r="AT2391" s="283"/>
    </row>
    <row r="2392" spans="46:46" x14ac:dyDescent="0.25">
      <c r="AT2392" s="283"/>
    </row>
    <row r="2393" spans="46:46" x14ac:dyDescent="0.25">
      <c r="AT2393" s="283"/>
    </row>
    <row r="2394" spans="46:46" x14ac:dyDescent="0.25">
      <c r="AT2394" s="283"/>
    </row>
    <row r="2395" spans="46:46" x14ac:dyDescent="0.25">
      <c r="AT2395" s="283"/>
    </row>
    <row r="2396" spans="46:46" x14ac:dyDescent="0.25">
      <c r="AT2396" s="283"/>
    </row>
    <row r="2397" spans="46:46" x14ac:dyDescent="0.25">
      <c r="AT2397" s="283"/>
    </row>
    <row r="2398" spans="46:46" x14ac:dyDescent="0.25">
      <c r="AT2398" s="283"/>
    </row>
    <row r="2399" spans="46:46" x14ac:dyDescent="0.25">
      <c r="AT2399" s="283"/>
    </row>
    <row r="2400" spans="46:46" x14ac:dyDescent="0.25">
      <c r="AT2400" s="283"/>
    </row>
    <row r="2401" spans="46:46" x14ac:dyDescent="0.25">
      <c r="AT2401" s="283"/>
    </row>
    <row r="2402" spans="46:46" x14ac:dyDescent="0.25">
      <c r="AT2402" s="283"/>
    </row>
    <row r="2403" spans="46:46" x14ac:dyDescent="0.25">
      <c r="AT2403" s="283"/>
    </row>
    <row r="2404" spans="46:46" x14ac:dyDescent="0.25">
      <c r="AT2404" s="283"/>
    </row>
    <row r="2405" spans="46:46" x14ac:dyDescent="0.25">
      <c r="AT2405" s="283"/>
    </row>
    <row r="2406" spans="46:46" x14ac:dyDescent="0.25">
      <c r="AT2406" s="283"/>
    </row>
    <row r="2407" spans="46:46" x14ac:dyDescent="0.25">
      <c r="AT2407" s="283"/>
    </row>
    <row r="2408" spans="46:46" x14ac:dyDescent="0.25">
      <c r="AT2408" s="283"/>
    </row>
    <row r="2409" spans="46:46" x14ac:dyDescent="0.25">
      <c r="AT2409" s="283"/>
    </row>
    <row r="2410" spans="46:46" x14ac:dyDescent="0.25">
      <c r="AT2410" s="283"/>
    </row>
    <row r="2411" spans="46:46" x14ac:dyDescent="0.25">
      <c r="AT2411" s="283"/>
    </row>
    <row r="2412" spans="46:46" x14ac:dyDescent="0.25">
      <c r="AT2412" s="283"/>
    </row>
    <row r="2413" spans="46:46" x14ac:dyDescent="0.25">
      <c r="AT2413" s="283"/>
    </row>
    <row r="2414" spans="46:46" x14ac:dyDescent="0.25">
      <c r="AT2414" s="283"/>
    </row>
    <row r="2415" spans="46:46" x14ac:dyDescent="0.25">
      <c r="AT2415" s="283"/>
    </row>
    <row r="2416" spans="46:46" x14ac:dyDescent="0.25">
      <c r="AT2416" s="283"/>
    </row>
    <row r="2417" spans="46:46" x14ac:dyDescent="0.25">
      <c r="AT2417" s="283"/>
    </row>
    <row r="2418" spans="46:46" x14ac:dyDescent="0.25">
      <c r="AT2418" s="283"/>
    </row>
    <row r="2419" spans="46:46" x14ac:dyDescent="0.25">
      <c r="AT2419" s="283"/>
    </row>
    <row r="2420" spans="46:46" x14ac:dyDescent="0.25">
      <c r="AT2420" s="283"/>
    </row>
    <row r="2421" spans="46:46" x14ac:dyDescent="0.25">
      <c r="AT2421" s="283"/>
    </row>
    <row r="2422" spans="46:46" x14ac:dyDescent="0.25">
      <c r="AT2422" s="283"/>
    </row>
    <row r="2423" spans="46:46" x14ac:dyDescent="0.25">
      <c r="AT2423" s="283"/>
    </row>
    <row r="2424" spans="46:46" x14ac:dyDescent="0.25">
      <c r="AT2424" s="283"/>
    </row>
    <row r="2425" spans="46:46" x14ac:dyDescent="0.25">
      <c r="AT2425" s="283"/>
    </row>
    <row r="2426" spans="46:46" x14ac:dyDescent="0.25">
      <c r="AT2426" s="283"/>
    </row>
    <row r="2427" spans="46:46" x14ac:dyDescent="0.25">
      <c r="AT2427" s="283"/>
    </row>
    <row r="2428" spans="46:46" x14ac:dyDescent="0.25">
      <c r="AT2428" s="283"/>
    </row>
    <row r="2429" spans="46:46" x14ac:dyDescent="0.25">
      <c r="AT2429" s="283"/>
    </row>
    <row r="2430" spans="46:46" x14ac:dyDescent="0.25">
      <c r="AT2430" s="283"/>
    </row>
    <row r="2431" spans="46:46" x14ac:dyDescent="0.25">
      <c r="AT2431" s="283"/>
    </row>
    <row r="2432" spans="46:46" x14ac:dyDescent="0.25">
      <c r="AT2432" s="283"/>
    </row>
    <row r="2433" spans="46:46" x14ac:dyDescent="0.25">
      <c r="AT2433" s="283"/>
    </row>
    <row r="2434" spans="46:46" x14ac:dyDescent="0.25">
      <c r="AT2434" s="283"/>
    </row>
    <row r="2435" spans="46:46" x14ac:dyDescent="0.25">
      <c r="AT2435" s="283"/>
    </row>
    <row r="2436" spans="46:46" x14ac:dyDescent="0.25">
      <c r="AT2436" s="283"/>
    </row>
    <row r="2437" spans="46:46" x14ac:dyDescent="0.25">
      <c r="AT2437" s="283"/>
    </row>
    <row r="2438" spans="46:46" x14ac:dyDescent="0.25">
      <c r="AT2438" s="283"/>
    </row>
    <row r="2439" spans="46:46" x14ac:dyDescent="0.25">
      <c r="AT2439" s="283"/>
    </row>
    <row r="2440" spans="46:46" x14ac:dyDescent="0.25">
      <c r="AT2440" s="283"/>
    </row>
    <row r="2441" spans="46:46" x14ac:dyDescent="0.25">
      <c r="AT2441" s="283"/>
    </row>
    <row r="2442" spans="46:46" x14ac:dyDescent="0.25">
      <c r="AT2442" s="283"/>
    </row>
    <row r="2443" spans="46:46" x14ac:dyDescent="0.25">
      <c r="AT2443" s="283"/>
    </row>
    <row r="2444" spans="46:46" x14ac:dyDescent="0.25">
      <c r="AT2444" s="283"/>
    </row>
    <row r="2445" spans="46:46" x14ac:dyDescent="0.25">
      <c r="AT2445" s="283"/>
    </row>
    <row r="2446" spans="46:46" x14ac:dyDescent="0.25">
      <c r="AT2446" s="283"/>
    </row>
    <row r="2447" spans="46:46" x14ac:dyDescent="0.25">
      <c r="AT2447" s="283"/>
    </row>
    <row r="2448" spans="46:46" x14ac:dyDescent="0.25">
      <c r="AT2448" s="283"/>
    </row>
    <row r="2449" spans="46:46" x14ac:dyDescent="0.25">
      <c r="AT2449" s="283"/>
    </row>
    <row r="2450" spans="46:46" x14ac:dyDescent="0.25">
      <c r="AT2450" s="283"/>
    </row>
    <row r="2451" spans="46:46" x14ac:dyDescent="0.25">
      <c r="AT2451" s="283"/>
    </row>
    <row r="2452" spans="46:46" x14ac:dyDescent="0.25">
      <c r="AT2452" s="283"/>
    </row>
    <row r="2453" spans="46:46" x14ac:dyDescent="0.25">
      <c r="AT2453" s="283"/>
    </row>
    <row r="2454" spans="46:46" x14ac:dyDescent="0.25">
      <c r="AT2454" s="283"/>
    </row>
    <row r="2455" spans="46:46" x14ac:dyDescent="0.25">
      <c r="AT2455" s="283"/>
    </row>
    <row r="2456" spans="46:46" x14ac:dyDescent="0.25">
      <c r="AT2456" s="283"/>
    </row>
    <row r="2457" spans="46:46" x14ac:dyDescent="0.25">
      <c r="AT2457" s="283"/>
    </row>
    <row r="2458" spans="46:46" x14ac:dyDescent="0.25">
      <c r="AT2458" s="283"/>
    </row>
    <row r="2459" spans="46:46" x14ac:dyDescent="0.25">
      <c r="AT2459" s="283"/>
    </row>
    <row r="2460" spans="46:46" x14ac:dyDescent="0.25">
      <c r="AT2460" s="283"/>
    </row>
    <row r="2461" spans="46:46" x14ac:dyDescent="0.25">
      <c r="AT2461" s="283"/>
    </row>
    <row r="2462" spans="46:46" x14ac:dyDescent="0.25">
      <c r="AT2462" s="283"/>
    </row>
    <row r="2463" spans="46:46" x14ac:dyDescent="0.25">
      <c r="AT2463" s="283"/>
    </row>
    <row r="2464" spans="46:46" x14ac:dyDescent="0.25">
      <c r="AT2464" s="283"/>
    </row>
    <row r="2465" spans="46:46" x14ac:dyDescent="0.25">
      <c r="AT2465" s="283"/>
    </row>
    <row r="2466" spans="46:46" x14ac:dyDescent="0.25">
      <c r="AT2466" s="283"/>
    </row>
    <row r="2467" spans="46:46" x14ac:dyDescent="0.25">
      <c r="AT2467" s="283"/>
    </row>
    <row r="2468" spans="46:46" x14ac:dyDescent="0.25">
      <c r="AT2468" s="283"/>
    </row>
    <row r="2469" spans="46:46" x14ac:dyDescent="0.25">
      <c r="AT2469" s="283"/>
    </row>
    <row r="2470" spans="46:46" x14ac:dyDescent="0.25">
      <c r="AT2470" s="283"/>
    </row>
    <row r="2471" spans="46:46" x14ac:dyDescent="0.25">
      <c r="AT2471" s="283"/>
    </row>
    <row r="2472" spans="46:46" x14ac:dyDescent="0.25">
      <c r="AT2472" s="283"/>
    </row>
    <row r="2473" spans="46:46" x14ac:dyDescent="0.25">
      <c r="AT2473" s="283"/>
    </row>
    <row r="2474" spans="46:46" x14ac:dyDescent="0.25">
      <c r="AT2474" s="283"/>
    </row>
    <row r="2475" spans="46:46" x14ac:dyDescent="0.25">
      <c r="AT2475" s="283"/>
    </row>
    <row r="2476" spans="46:46" x14ac:dyDescent="0.25">
      <c r="AT2476" s="283"/>
    </row>
    <row r="2477" spans="46:46" x14ac:dyDescent="0.25">
      <c r="AT2477" s="283"/>
    </row>
    <row r="2478" spans="46:46" x14ac:dyDescent="0.25">
      <c r="AT2478" s="283"/>
    </row>
    <row r="2479" spans="46:46" x14ac:dyDescent="0.25">
      <c r="AT2479" s="283"/>
    </row>
    <row r="2480" spans="46:46" x14ac:dyDescent="0.25">
      <c r="AT2480" s="283"/>
    </row>
    <row r="2481" spans="46:46" x14ac:dyDescent="0.25">
      <c r="AT2481" s="283"/>
    </row>
    <row r="2482" spans="46:46" x14ac:dyDescent="0.25">
      <c r="AT2482" s="283"/>
    </row>
    <row r="2483" spans="46:46" x14ac:dyDescent="0.25">
      <c r="AT2483" s="283"/>
    </row>
    <row r="2484" spans="46:46" x14ac:dyDescent="0.25">
      <c r="AT2484" s="283"/>
    </row>
    <row r="2485" spans="46:46" x14ac:dyDescent="0.25">
      <c r="AT2485" s="283"/>
    </row>
    <row r="2486" spans="46:46" x14ac:dyDescent="0.25">
      <c r="AT2486" s="283"/>
    </row>
    <row r="2487" spans="46:46" x14ac:dyDescent="0.25">
      <c r="AT2487" s="283"/>
    </row>
    <row r="2488" spans="46:46" x14ac:dyDescent="0.25">
      <c r="AT2488" s="283"/>
    </row>
    <row r="2489" spans="46:46" x14ac:dyDescent="0.25">
      <c r="AT2489" s="283"/>
    </row>
    <row r="2490" spans="46:46" x14ac:dyDescent="0.25">
      <c r="AT2490" s="283"/>
    </row>
    <row r="2491" spans="46:46" x14ac:dyDescent="0.25">
      <c r="AT2491" s="283"/>
    </row>
    <row r="2492" spans="46:46" x14ac:dyDescent="0.25">
      <c r="AT2492" s="283"/>
    </row>
    <row r="2493" spans="46:46" x14ac:dyDescent="0.25">
      <c r="AT2493" s="283"/>
    </row>
    <row r="2494" spans="46:46" x14ac:dyDescent="0.25">
      <c r="AT2494" s="283"/>
    </row>
    <row r="2495" spans="46:46" x14ac:dyDescent="0.25">
      <c r="AT2495" s="283"/>
    </row>
    <row r="2496" spans="46:46" x14ac:dyDescent="0.25">
      <c r="AT2496" s="283"/>
    </row>
    <row r="2497" spans="46:46" x14ac:dyDescent="0.25">
      <c r="AT2497" s="283"/>
    </row>
    <row r="2498" spans="46:46" x14ac:dyDescent="0.25">
      <c r="AT2498" s="283"/>
    </row>
    <row r="2499" spans="46:46" x14ac:dyDescent="0.25">
      <c r="AT2499" s="283"/>
    </row>
    <row r="2500" spans="46:46" x14ac:dyDescent="0.25">
      <c r="AT2500" s="283"/>
    </row>
    <row r="2501" spans="46:46" x14ac:dyDescent="0.25">
      <c r="AT2501" s="283"/>
    </row>
    <row r="2502" spans="46:46" x14ac:dyDescent="0.25">
      <c r="AT2502" s="283"/>
    </row>
    <row r="2503" spans="46:46" x14ac:dyDescent="0.25">
      <c r="AT2503" s="283"/>
    </row>
    <row r="2504" spans="46:46" x14ac:dyDescent="0.25">
      <c r="AT2504" s="283"/>
    </row>
    <row r="2505" spans="46:46" x14ac:dyDescent="0.25">
      <c r="AT2505" s="283"/>
    </row>
    <row r="2506" spans="46:46" x14ac:dyDescent="0.25">
      <c r="AT2506" s="283"/>
    </row>
    <row r="2507" spans="46:46" x14ac:dyDescent="0.25">
      <c r="AT2507" s="283"/>
    </row>
    <row r="2508" spans="46:46" x14ac:dyDescent="0.25">
      <c r="AT2508" s="283"/>
    </row>
    <row r="2509" spans="46:46" x14ac:dyDescent="0.25">
      <c r="AT2509" s="283"/>
    </row>
    <row r="2510" spans="46:46" x14ac:dyDescent="0.25">
      <c r="AT2510" s="283"/>
    </row>
    <row r="2511" spans="46:46" x14ac:dyDescent="0.25">
      <c r="AT2511" s="283"/>
    </row>
    <row r="2512" spans="46:46" x14ac:dyDescent="0.25">
      <c r="AT2512" s="283"/>
    </row>
    <row r="2513" spans="46:46" x14ac:dyDescent="0.25">
      <c r="AT2513" s="283"/>
    </row>
    <row r="2514" spans="46:46" x14ac:dyDescent="0.25">
      <c r="AT2514" s="283"/>
    </row>
    <row r="2515" spans="46:46" x14ac:dyDescent="0.25">
      <c r="AT2515" s="283"/>
    </row>
    <row r="2516" spans="46:46" x14ac:dyDescent="0.25">
      <c r="AT2516" s="283"/>
    </row>
    <row r="2517" spans="46:46" x14ac:dyDescent="0.25">
      <c r="AT2517" s="283"/>
    </row>
    <row r="2518" spans="46:46" x14ac:dyDescent="0.25">
      <c r="AT2518" s="283"/>
    </row>
    <row r="2519" spans="46:46" x14ac:dyDescent="0.25">
      <c r="AT2519" s="283"/>
    </row>
    <row r="2520" spans="46:46" x14ac:dyDescent="0.25">
      <c r="AT2520" s="283"/>
    </row>
    <row r="2521" spans="46:46" x14ac:dyDescent="0.25">
      <c r="AT2521" s="283"/>
    </row>
    <row r="2522" spans="46:46" x14ac:dyDescent="0.25">
      <c r="AT2522" s="283"/>
    </row>
    <row r="2523" spans="46:46" x14ac:dyDescent="0.25">
      <c r="AT2523" s="283"/>
    </row>
    <row r="2524" spans="46:46" x14ac:dyDescent="0.25">
      <c r="AT2524" s="283"/>
    </row>
    <row r="2525" spans="46:46" x14ac:dyDescent="0.25">
      <c r="AT2525" s="283"/>
    </row>
    <row r="2526" spans="46:46" x14ac:dyDescent="0.25">
      <c r="AT2526" s="283"/>
    </row>
    <row r="2527" spans="46:46" x14ac:dyDescent="0.25">
      <c r="AT2527" s="283"/>
    </row>
    <row r="2528" spans="46:46" x14ac:dyDescent="0.25">
      <c r="AT2528" s="283"/>
    </row>
    <row r="2529" spans="46:46" x14ac:dyDescent="0.25">
      <c r="AT2529" s="283"/>
    </row>
    <row r="2530" spans="46:46" x14ac:dyDescent="0.25">
      <c r="AT2530" s="283"/>
    </row>
    <row r="2531" spans="46:46" x14ac:dyDescent="0.25">
      <c r="AT2531" s="283"/>
    </row>
    <row r="2532" spans="46:46" x14ac:dyDescent="0.25">
      <c r="AT2532" s="283"/>
    </row>
    <row r="2533" spans="46:46" x14ac:dyDescent="0.25">
      <c r="AT2533" s="283"/>
    </row>
    <row r="2534" spans="46:46" x14ac:dyDescent="0.25">
      <c r="AT2534" s="283"/>
    </row>
    <row r="2535" spans="46:46" x14ac:dyDescent="0.25">
      <c r="AT2535" s="283"/>
    </row>
    <row r="2536" spans="46:46" x14ac:dyDescent="0.25">
      <c r="AT2536" s="283"/>
    </row>
    <row r="2537" spans="46:46" x14ac:dyDescent="0.25">
      <c r="AT2537" s="283"/>
    </row>
    <row r="2538" spans="46:46" x14ac:dyDescent="0.25">
      <c r="AT2538" s="283"/>
    </row>
    <row r="2539" spans="46:46" x14ac:dyDescent="0.25">
      <c r="AT2539" s="283"/>
    </row>
    <row r="2540" spans="46:46" x14ac:dyDescent="0.25">
      <c r="AT2540" s="283"/>
    </row>
    <row r="2541" spans="46:46" x14ac:dyDescent="0.25">
      <c r="AT2541" s="283"/>
    </row>
    <row r="2542" spans="46:46" x14ac:dyDescent="0.25">
      <c r="AT2542" s="283"/>
    </row>
    <row r="2543" spans="46:46" x14ac:dyDescent="0.25">
      <c r="AT2543" s="283"/>
    </row>
    <row r="2544" spans="46:46" x14ac:dyDescent="0.25">
      <c r="AT2544" s="283"/>
    </row>
    <row r="2545" spans="46:46" x14ac:dyDescent="0.25">
      <c r="AT2545" s="283"/>
    </row>
    <row r="2546" spans="46:46" x14ac:dyDescent="0.25">
      <c r="AT2546" s="283"/>
    </row>
    <row r="2547" spans="46:46" x14ac:dyDescent="0.25">
      <c r="AT2547" s="283"/>
    </row>
    <row r="2548" spans="46:46" x14ac:dyDescent="0.25">
      <c r="AT2548" s="283"/>
    </row>
    <row r="2549" spans="46:46" x14ac:dyDescent="0.25">
      <c r="AT2549" s="283"/>
    </row>
    <row r="2550" spans="46:46" x14ac:dyDescent="0.25">
      <c r="AT2550" s="283"/>
    </row>
    <row r="2551" spans="46:46" x14ac:dyDescent="0.25">
      <c r="AT2551" s="283"/>
    </row>
    <row r="2552" spans="46:46" x14ac:dyDescent="0.25">
      <c r="AT2552" s="283"/>
    </row>
    <row r="2553" spans="46:46" x14ac:dyDescent="0.25">
      <c r="AT2553" s="283"/>
    </row>
    <row r="2554" spans="46:46" x14ac:dyDescent="0.25">
      <c r="AT2554" s="283"/>
    </row>
    <row r="2555" spans="46:46" x14ac:dyDescent="0.25">
      <c r="AT2555" s="283"/>
    </row>
    <row r="2556" spans="46:46" x14ac:dyDescent="0.25">
      <c r="AT2556" s="283"/>
    </row>
    <row r="2557" spans="46:46" x14ac:dyDescent="0.25">
      <c r="AT2557" s="283"/>
    </row>
    <row r="2558" spans="46:46" x14ac:dyDescent="0.25">
      <c r="AT2558" s="283"/>
    </row>
    <row r="2559" spans="46:46" x14ac:dyDescent="0.25">
      <c r="AT2559" s="283"/>
    </row>
    <row r="2560" spans="46:46" x14ac:dyDescent="0.25">
      <c r="AT2560" s="283"/>
    </row>
    <row r="2561" spans="46:46" x14ac:dyDescent="0.25">
      <c r="AT2561" s="283"/>
    </row>
    <row r="2562" spans="46:46" x14ac:dyDescent="0.25">
      <c r="AT2562" s="283"/>
    </row>
    <row r="2563" spans="46:46" x14ac:dyDescent="0.25">
      <c r="AT2563" s="283"/>
    </row>
    <row r="2564" spans="46:46" x14ac:dyDescent="0.25">
      <c r="AT2564" s="283"/>
    </row>
    <row r="2565" spans="46:46" x14ac:dyDescent="0.25">
      <c r="AT2565" s="283"/>
    </row>
    <row r="2566" spans="46:46" x14ac:dyDescent="0.25">
      <c r="AT2566" s="283"/>
    </row>
    <row r="2567" spans="46:46" x14ac:dyDescent="0.25">
      <c r="AT2567" s="283"/>
    </row>
    <row r="2568" spans="46:46" x14ac:dyDescent="0.25">
      <c r="AT2568" s="283"/>
    </row>
    <row r="2569" spans="46:46" x14ac:dyDescent="0.25">
      <c r="AT2569" s="283"/>
    </row>
    <row r="2570" spans="46:46" x14ac:dyDescent="0.25">
      <c r="AT2570" s="283"/>
    </row>
    <row r="2571" spans="46:46" x14ac:dyDescent="0.25">
      <c r="AT2571" s="283"/>
    </row>
    <row r="2572" spans="46:46" x14ac:dyDescent="0.25">
      <c r="AT2572" s="283"/>
    </row>
    <row r="2573" spans="46:46" x14ac:dyDescent="0.25">
      <c r="AT2573" s="283"/>
    </row>
    <row r="2574" spans="46:46" x14ac:dyDescent="0.25">
      <c r="AT2574" s="283"/>
    </row>
    <row r="2575" spans="46:46" x14ac:dyDescent="0.25">
      <c r="AT2575" s="283"/>
    </row>
    <row r="2576" spans="46:46" x14ac:dyDescent="0.25">
      <c r="AT2576" s="283"/>
    </row>
    <row r="2577" spans="46:46" x14ac:dyDescent="0.25">
      <c r="AT2577" s="283"/>
    </row>
    <row r="2578" spans="46:46" x14ac:dyDescent="0.25">
      <c r="AT2578" s="283"/>
    </row>
    <row r="2579" spans="46:46" x14ac:dyDescent="0.25">
      <c r="AT2579" s="283"/>
    </row>
    <row r="2580" spans="46:46" x14ac:dyDescent="0.25">
      <c r="AT2580" s="283"/>
    </row>
    <row r="2581" spans="46:46" x14ac:dyDescent="0.25">
      <c r="AT2581" s="283"/>
    </row>
    <row r="2582" spans="46:46" x14ac:dyDescent="0.25">
      <c r="AT2582" s="283"/>
    </row>
    <row r="2583" spans="46:46" x14ac:dyDescent="0.25">
      <c r="AT2583" s="283"/>
    </row>
    <row r="2584" spans="46:46" x14ac:dyDescent="0.25">
      <c r="AT2584" s="283"/>
    </row>
    <row r="2585" spans="46:46" x14ac:dyDescent="0.25">
      <c r="AT2585" s="283"/>
    </row>
    <row r="2586" spans="46:46" x14ac:dyDescent="0.25">
      <c r="AT2586" s="283"/>
    </row>
    <row r="2587" spans="46:46" x14ac:dyDescent="0.25">
      <c r="AT2587" s="283"/>
    </row>
    <row r="2588" spans="46:46" x14ac:dyDescent="0.25">
      <c r="AT2588" s="283"/>
    </row>
    <row r="2589" spans="46:46" x14ac:dyDescent="0.25">
      <c r="AT2589" s="283"/>
    </row>
    <row r="2590" spans="46:46" x14ac:dyDescent="0.25">
      <c r="AT2590" s="283"/>
    </row>
    <row r="2591" spans="46:46" x14ac:dyDescent="0.25">
      <c r="AT2591" s="283"/>
    </row>
    <row r="2592" spans="46:46" x14ac:dyDescent="0.25">
      <c r="AT2592" s="283"/>
    </row>
    <row r="2593" spans="46:46" x14ac:dyDescent="0.25">
      <c r="AT2593" s="283"/>
    </row>
    <row r="2594" spans="46:46" x14ac:dyDescent="0.25">
      <c r="AT2594" s="283"/>
    </row>
    <row r="2595" spans="46:46" x14ac:dyDescent="0.25">
      <c r="AT2595" s="283"/>
    </row>
    <row r="2596" spans="46:46" x14ac:dyDescent="0.25">
      <c r="AT2596" s="283"/>
    </row>
    <row r="2597" spans="46:46" x14ac:dyDescent="0.25">
      <c r="AT2597" s="283"/>
    </row>
    <row r="2598" spans="46:46" x14ac:dyDescent="0.25">
      <c r="AT2598" s="283"/>
    </row>
    <row r="2599" spans="46:46" x14ac:dyDescent="0.25">
      <c r="AT2599" s="283"/>
    </row>
    <row r="2600" spans="46:46" x14ac:dyDescent="0.25">
      <c r="AT2600" s="283"/>
    </row>
    <row r="2601" spans="46:46" x14ac:dyDescent="0.25">
      <c r="AT2601" s="283"/>
    </row>
    <row r="2602" spans="46:46" x14ac:dyDescent="0.25">
      <c r="AT2602" s="283"/>
    </row>
    <row r="2603" spans="46:46" x14ac:dyDescent="0.25">
      <c r="AT2603" s="283"/>
    </row>
    <row r="2604" spans="46:46" x14ac:dyDescent="0.25">
      <c r="AT2604" s="283"/>
    </row>
    <row r="2605" spans="46:46" x14ac:dyDescent="0.25">
      <c r="AT2605" s="283"/>
    </row>
    <row r="2606" spans="46:46" x14ac:dyDescent="0.25">
      <c r="AT2606" s="283"/>
    </row>
    <row r="2607" spans="46:46" x14ac:dyDescent="0.25">
      <c r="AT2607" s="283"/>
    </row>
    <row r="2608" spans="46:46" x14ac:dyDescent="0.25">
      <c r="AT2608" s="283"/>
    </row>
    <row r="2609" spans="46:46" x14ac:dyDescent="0.25">
      <c r="AT2609" s="283"/>
    </row>
    <row r="2610" spans="46:46" x14ac:dyDescent="0.25">
      <c r="AT2610" s="283"/>
    </row>
    <row r="2611" spans="46:46" x14ac:dyDescent="0.25">
      <c r="AT2611" s="283"/>
    </row>
    <row r="2612" spans="46:46" x14ac:dyDescent="0.25">
      <c r="AT2612" s="283"/>
    </row>
    <row r="2613" spans="46:46" x14ac:dyDescent="0.25">
      <c r="AT2613" s="283"/>
    </row>
    <row r="2614" spans="46:46" x14ac:dyDescent="0.25">
      <c r="AT2614" s="283"/>
    </row>
    <row r="2615" spans="46:46" x14ac:dyDescent="0.25">
      <c r="AT2615" s="283"/>
    </row>
    <row r="2616" spans="46:46" x14ac:dyDescent="0.25">
      <c r="AT2616" s="283"/>
    </row>
    <row r="2617" spans="46:46" x14ac:dyDescent="0.25">
      <c r="AT2617" s="283"/>
    </row>
    <row r="2618" spans="46:46" x14ac:dyDescent="0.25">
      <c r="AT2618" s="283"/>
    </row>
    <row r="2619" spans="46:46" x14ac:dyDescent="0.25">
      <c r="AT2619" s="283"/>
    </row>
    <row r="2620" spans="46:46" x14ac:dyDescent="0.25">
      <c r="AT2620" s="283"/>
    </row>
    <row r="2621" spans="46:46" x14ac:dyDescent="0.25">
      <c r="AT2621" s="283"/>
    </row>
    <row r="2622" spans="46:46" x14ac:dyDescent="0.25">
      <c r="AT2622" s="283"/>
    </row>
    <row r="2623" spans="46:46" x14ac:dyDescent="0.25">
      <c r="AT2623" s="283"/>
    </row>
    <row r="2624" spans="46:46" x14ac:dyDescent="0.25">
      <c r="AT2624" s="283"/>
    </row>
    <row r="2625" spans="46:46" x14ac:dyDescent="0.25">
      <c r="AT2625" s="283"/>
    </row>
    <row r="2626" spans="46:46" x14ac:dyDescent="0.25">
      <c r="AT2626" s="283"/>
    </row>
    <row r="2627" spans="46:46" x14ac:dyDescent="0.25">
      <c r="AT2627" s="283"/>
    </row>
    <row r="2628" spans="46:46" x14ac:dyDescent="0.25">
      <c r="AT2628" s="283"/>
    </row>
    <row r="2629" spans="46:46" x14ac:dyDescent="0.25">
      <c r="AT2629" s="283"/>
    </row>
    <row r="2630" spans="46:46" x14ac:dyDescent="0.25">
      <c r="AT2630" s="283"/>
    </row>
    <row r="2631" spans="46:46" x14ac:dyDescent="0.25">
      <c r="AT2631" s="283"/>
    </row>
    <row r="2632" spans="46:46" x14ac:dyDescent="0.25">
      <c r="AT2632" s="283"/>
    </row>
    <row r="2633" spans="46:46" x14ac:dyDescent="0.25">
      <c r="AT2633" s="283"/>
    </row>
    <row r="2634" spans="46:46" x14ac:dyDescent="0.25">
      <c r="AT2634" s="283"/>
    </row>
    <row r="2635" spans="46:46" x14ac:dyDescent="0.25">
      <c r="AT2635" s="283"/>
    </row>
    <row r="2636" spans="46:46" x14ac:dyDescent="0.25">
      <c r="AT2636" s="283"/>
    </row>
    <row r="2637" spans="46:46" x14ac:dyDescent="0.25">
      <c r="AT2637" s="283"/>
    </row>
    <row r="2638" spans="46:46" x14ac:dyDescent="0.25">
      <c r="AT2638" s="283"/>
    </row>
    <row r="2639" spans="46:46" x14ac:dyDescent="0.25">
      <c r="AT2639" s="283"/>
    </row>
    <row r="2640" spans="46:46" x14ac:dyDescent="0.25">
      <c r="AT2640" s="283"/>
    </row>
    <row r="2641" spans="46:46" x14ac:dyDescent="0.25">
      <c r="AT2641" s="283"/>
    </row>
    <row r="2642" spans="46:46" x14ac:dyDescent="0.25">
      <c r="AT2642" s="283"/>
    </row>
    <row r="2643" spans="46:46" x14ac:dyDescent="0.25">
      <c r="AT2643" s="283"/>
    </row>
    <row r="2644" spans="46:46" x14ac:dyDescent="0.25">
      <c r="AT2644" s="283"/>
    </row>
    <row r="2645" spans="46:46" x14ac:dyDescent="0.25">
      <c r="AT2645" s="283"/>
    </row>
    <row r="2646" spans="46:46" x14ac:dyDescent="0.25">
      <c r="AT2646" s="283"/>
    </row>
    <row r="2647" spans="46:46" x14ac:dyDescent="0.25">
      <c r="AT2647" s="283"/>
    </row>
    <row r="2648" spans="46:46" x14ac:dyDescent="0.25">
      <c r="AT2648" s="283"/>
    </row>
    <row r="2649" spans="46:46" x14ac:dyDescent="0.25">
      <c r="AT2649" s="283"/>
    </row>
    <row r="2650" spans="46:46" x14ac:dyDescent="0.25">
      <c r="AT2650" s="283"/>
    </row>
    <row r="2651" spans="46:46" x14ac:dyDescent="0.25">
      <c r="AT2651" s="283"/>
    </row>
    <row r="2652" spans="46:46" x14ac:dyDescent="0.25">
      <c r="AT2652" s="283"/>
    </row>
    <row r="2653" spans="46:46" x14ac:dyDescent="0.25">
      <c r="AT2653" s="283"/>
    </row>
    <row r="2654" spans="46:46" x14ac:dyDescent="0.25">
      <c r="AT2654" s="283"/>
    </row>
    <row r="2655" spans="46:46" x14ac:dyDescent="0.25">
      <c r="AT2655" s="283"/>
    </row>
    <row r="2656" spans="46:46" x14ac:dyDescent="0.25">
      <c r="AT2656" s="283"/>
    </row>
    <row r="2657" spans="46:46" x14ac:dyDescent="0.25">
      <c r="AT2657" s="283"/>
    </row>
    <row r="2658" spans="46:46" x14ac:dyDescent="0.25">
      <c r="AT2658" s="283"/>
    </row>
    <row r="2659" spans="46:46" x14ac:dyDescent="0.25">
      <c r="AT2659" s="283"/>
    </row>
    <row r="2660" spans="46:46" x14ac:dyDescent="0.25">
      <c r="AT2660" s="283"/>
    </row>
    <row r="2661" spans="46:46" x14ac:dyDescent="0.25">
      <c r="AT2661" s="283"/>
    </row>
    <row r="2662" spans="46:46" x14ac:dyDescent="0.25">
      <c r="AT2662" s="283"/>
    </row>
    <row r="2663" spans="46:46" x14ac:dyDescent="0.25">
      <c r="AT2663" s="283"/>
    </row>
    <row r="2664" spans="46:46" x14ac:dyDescent="0.25">
      <c r="AT2664" s="283"/>
    </row>
    <row r="2665" spans="46:46" x14ac:dyDescent="0.25">
      <c r="AT2665" s="283"/>
    </row>
    <row r="2666" spans="46:46" x14ac:dyDescent="0.25">
      <c r="AT2666" s="283"/>
    </row>
    <row r="2667" spans="46:46" x14ac:dyDescent="0.25">
      <c r="AT2667" s="283"/>
    </row>
    <row r="2668" spans="46:46" x14ac:dyDescent="0.25">
      <c r="AT2668" s="283"/>
    </row>
    <row r="2669" spans="46:46" x14ac:dyDescent="0.25">
      <c r="AT2669" s="283"/>
    </row>
    <row r="2670" spans="46:46" x14ac:dyDescent="0.25">
      <c r="AT2670" s="283"/>
    </row>
    <row r="2671" spans="46:46" x14ac:dyDescent="0.25">
      <c r="AT2671" s="283"/>
    </row>
    <row r="2672" spans="46:46" x14ac:dyDescent="0.25">
      <c r="AT2672" s="283"/>
    </row>
    <row r="2673" spans="46:46" x14ac:dyDescent="0.25">
      <c r="AT2673" s="283"/>
    </row>
    <row r="2674" spans="46:46" x14ac:dyDescent="0.25">
      <c r="AT2674" s="283"/>
    </row>
    <row r="2675" spans="46:46" x14ac:dyDescent="0.25">
      <c r="AT2675" s="283"/>
    </row>
    <row r="2676" spans="46:46" x14ac:dyDescent="0.25">
      <c r="AT2676" s="283"/>
    </row>
    <row r="2677" spans="46:46" x14ac:dyDescent="0.25">
      <c r="AT2677" s="283"/>
    </row>
    <row r="2678" spans="46:46" x14ac:dyDescent="0.25">
      <c r="AT2678" s="283"/>
    </row>
    <row r="2679" spans="46:46" x14ac:dyDescent="0.25">
      <c r="AT2679" s="283"/>
    </row>
    <row r="2680" spans="46:46" x14ac:dyDescent="0.25">
      <c r="AT2680" s="283"/>
    </row>
    <row r="2681" spans="46:46" x14ac:dyDescent="0.25">
      <c r="AT2681" s="283"/>
    </row>
    <row r="2682" spans="46:46" x14ac:dyDescent="0.25">
      <c r="AT2682" s="283"/>
    </row>
    <row r="2683" spans="46:46" x14ac:dyDescent="0.25">
      <c r="AT2683" s="283"/>
    </row>
    <row r="2684" spans="46:46" x14ac:dyDescent="0.25">
      <c r="AT2684" s="283"/>
    </row>
    <row r="2685" spans="46:46" x14ac:dyDescent="0.25">
      <c r="AT2685" s="283"/>
    </row>
    <row r="2686" spans="46:46" x14ac:dyDescent="0.25">
      <c r="AT2686" s="283"/>
    </row>
    <row r="2687" spans="46:46" x14ac:dyDescent="0.25">
      <c r="AT2687" s="283"/>
    </row>
    <row r="2688" spans="46:46" x14ac:dyDescent="0.25">
      <c r="AT2688" s="283"/>
    </row>
    <row r="2689" spans="46:46" x14ac:dyDescent="0.25">
      <c r="AT2689" s="283"/>
    </row>
    <row r="2690" spans="46:46" x14ac:dyDescent="0.25">
      <c r="AT2690" s="283"/>
    </row>
    <row r="2691" spans="46:46" x14ac:dyDescent="0.25">
      <c r="AT2691" s="283"/>
    </row>
    <row r="2692" spans="46:46" x14ac:dyDescent="0.25">
      <c r="AT2692" s="283"/>
    </row>
    <row r="2693" spans="46:46" x14ac:dyDescent="0.25">
      <c r="AT2693" s="283"/>
    </row>
    <row r="2694" spans="46:46" x14ac:dyDescent="0.25">
      <c r="AT2694" s="283"/>
    </row>
    <row r="2695" spans="46:46" x14ac:dyDescent="0.25">
      <c r="AT2695" s="283"/>
    </row>
    <row r="2696" spans="46:46" x14ac:dyDescent="0.25">
      <c r="AT2696" s="283"/>
    </row>
    <row r="2697" spans="46:46" x14ac:dyDescent="0.25">
      <c r="AT2697" s="283"/>
    </row>
    <row r="2698" spans="46:46" x14ac:dyDescent="0.25">
      <c r="AT2698" s="283"/>
    </row>
    <row r="2699" spans="46:46" x14ac:dyDescent="0.25">
      <c r="AT2699" s="283"/>
    </row>
    <row r="2700" spans="46:46" x14ac:dyDescent="0.25">
      <c r="AT2700" s="283"/>
    </row>
    <row r="2701" spans="46:46" x14ac:dyDescent="0.25">
      <c r="AT2701" s="283"/>
    </row>
    <row r="2702" spans="46:46" x14ac:dyDescent="0.25">
      <c r="AT2702" s="283"/>
    </row>
    <row r="2703" spans="46:46" x14ac:dyDescent="0.25">
      <c r="AT2703" s="283"/>
    </row>
    <row r="2704" spans="46:46" x14ac:dyDescent="0.25">
      <c r="AT2704" s="283"/>
    </row>
    <row r="2705" spans="46:46" x14ac:dyDescent="0.25">
      <c r="AT2705" s="283"/>
    </row>
    <row r="2706" spans="46:46" x14ac:dyDescent="0.25">
      <c r="AT2706" s="283"/>
    </row>
    <row r="2707" spans="46:46" x14ac:dyDescent="0.25">
      <c r="AT2707" s="283"/>
    </row>
    <row r="2708" spans="46:46" x14ac:dyDescent="0.25">
      <c r="AT2708" s="283"/>
    </row>
    <row r="2709" spans="46:46" x14ac:dyDescent="0.25">
      <c r="AT2709" s="283"/>
    </row>
    <row r="2710" spans="46:46" x14ac:dyDescent="0.25">
      <c r="AT2710" s="283"/>
    </row>
    <row r="2711" spans="46:46" x14ac:dyDescent="0.25">
      <c r="AT2711" s="283"/>
    </row>
    <row r="2712" spans="46:46" x14ac:dyDescent="0.25">
      <c r="AT2712" s="283"/>
    </row>
    <row r="2713" spans="46:46" x14ac:dyDescent="0.25">
      <c r="AT2713" s="283"/>
    </row>
    <row r="2714" spans="46:46" x14ac:dyDescent="0.25">
      <c r="AT2714" s="283"/>
    </row>
    <row r="2715" spans="46:46" x14ac:dyDescent="0.25">
      <c r="AT2715" s="283"/>
    </row>
    <row r="2716" spans="46:46" x14ac:dyDescent="0.25">
      <c r="AT2716" s="283"/>
    </row>
    <row r="2717" spans="46:46" x14ac:dyDescent="0.25">
      <c r="AT2717" s="283"/>
    </row>
    <row r="2718" spans="46:46" x14ac:dyDescent="0.25">
      <c r="AT2718" s="283"/>
    </row>
    <row r="2719" spans="46:46" x14ac:dyDescent="0.25">
      <c r="AT2719" s="283"/>
    </row>
    <row r="2720" spans="46:46" x14ac:dyDescent="0.25">
      <c r="AT2720" s="283"/>
    </row>
    <row r="2721" spans="46:46" x14ac:dyDescent="0.25">
      <c r="AT2721" s="283"/>
    </row>
    <row r="2722" spans="46:46" x14ac:dyDescent="0.25">
      <c r="AT2722" s="283"/>
    </row>
    <row r="2723" spans="46:46" x14ac:dyDescent="0.25">
      <c r="AT2723" s="283"/>
    </row>
    <row r="2724" spans="46:46" x14ac:dyDescent="0.25">
      <c r="AT2724" s="283"/>
    </row>
    <row r="2725" spans="46:46" x14ac:dyDescent="0.25">
      <c r="AT2725" s="283"/>
    </row>
    <row r="2726" spans="46:46" x14ac:dyDescent="0.25">
      <c r="AT2726" s="283"/>
    </row>
    <row r="2727" spans="46:46" x14ac:dyDescent="0.25">
      <c r="AT2727" s="283"/>
    </row>
    <row r="2728" spans="46:46" x14ac:dyDescent="0.25">
      <c r="AT2728" s="283"/>
    </row>
    <row r="2729" spans="46:46" x14ac:dyDescent="0.25">
      <c r="AT2729" s="283"/>
    </row>
    <row r="2730" spans="46:46" x14ac:dyDescent="0.25">
      <c r="AT2730" s="283"/>
    </row>
    <row r="2731" spans="46:46" x14ac:dyDescent="0.25">
      <c r="AT2731" s="283"/>
    </row>
    <row r="2732" spans="46:46" x14ac:dyDescent="0.25">
      <c r="AT2732" s="283"/>
    </row>
    <row r="2733" spans="46:46" x14ac:dyDescent="0.25">
      <c r="AT2733" s="283"/>
    </row>
    <row r="2734" spans="46:46" x14ac:dyDescent="0.25">
      <c r="AT2734" s="283"/>
    </row>
    <row r="2735" spans="46:46" x14ac:dyDescent="0.25">
      <c r="AT2735" s="283"/>
    </row>
    <row r="2736" spans="46:46" x14ac:dyDescent="0.25">
      <c r="AT2736" s="283"/>
    </row>
    <row r="2737" spans="46:46" x14ac:dyDescent="0.25">
      <c r="AT2737" s="283"/>
    </row>
    <row r="2738" spans="46:46" x14ac:dyDescent="0.25">
      <c r="AT2738" s="283"/>
    </row>
    <row r="2739" spans="46:46" x14ac:dyDescent="0.25">
      <c r="AT2739" s="283"/>
    </row>
    <row r="2740" spans="46:46" x14ac:dyDescent="0.25">
      <c r="AT2740" s="283"/>
    </row>
    <row r="2741" spans="46:46" x14ac:dyDescent="0.25">
      <c r="AT2741" s="283"/>
    </row>
    <row r="2742" spans="46:46" x14ac:dyDescent="0.25">
      <c r="AT2742" s="283"/>
    </row>
    <row r="2743" spans="46:46" x14ac:dyDescent="0.25">
      <c r="AT2743" s="283"/>
    </row>
    <row r="2744" spans="46:46" x14ac:dyDescent="0.25">
      <c r="AT2744" s="283"/>
    </row>
    <row r="2745" spans="46:46" x14ac:dyDescent="0.25">
      <c r="AT2745" s="283"/>
    </row>
    <row r="2746" spans="46:46" x14ac:dyDescent="0.25">
      <c r="AT2746" s="283"/>
    </row>
    <row r="2747" spans="46:46" x14ac:dyDescent="0.25">
      <c r="AT2747" s="283"/>
    </row>
    <row r="2748" spans="46:46" x14ac:dyDescent="0.25">
      <c r="AT2748" s="283"/>
    </row>
    <row r="2749" spans="46:46" x14ac:dyDescent="0.25">
      <c r="AT2749" s="283"/>
    </row>
    <row r="2750" spans="46:46" x14ac:dyDescent="0.25">
      <c r="AT2750" s="283"/>
    </row>
    <row r="2751" spans="46:46" x14ac:dyDescent="0.25">
      <c r="AT2751" s="283"/>
    </row>
    <row r="2752" spans="46:46" x14ac:dyDescent="0.25">
      <c r="AT2752" s="283"/>
    </row>
    <row r="2753" spans="46:46" x14ac:dyDescent="0.25">
      <c r="AT2753" s="283"/>
    </row>
    <row r="2754" spans="46:46" x14ac:dyDescent="0.25">
      <c r="AT2754" s="283"/>
    </row>
    <row r="2755" spans="46:46" x14ac:dyDescent="0.25">
      <c r="AT2755" s="283"/>
    </row>
    <row r="2756" spans="46:46" x14ac:dyDescent="0.25">
      <c r="AT2756" s="283"/>
    </row>
    <row r="2757" spans="46:46" x14ac:dyDescent="0.25">
      <c r="AT2757" s="283"/>
    </row>
    <row r="2758" spans="46:46" x14ac:dyDescent="0.25">
      <c r="AT2758" s="283"/>
    </row>
    <row r="2759" spans="46:46" x14ac:dyDescent="0.25">
      <c r="AT2759" s="283"/>
    </row>
    <row r="2760" spans="46:46" x14ac:dyDescent="0.25">
      <c r="AT2760" s="283"/>
    </row>
    <row r="2761" spans="46:46" x14ac:dyDescent="0.25">
      <c r="AT2761" s="283"/>
    </row>
    <row r="2762" spans="46:46" x14ac:dyDescent="0.25">
      <c r="AT2762" s="283"/>
    </row>
    <row r="2763" spans="46:46" x14ac:dyDescent="0.25">
      <c r="AT2763" s="283"/>
    </row>
    <row r="2764" spans="46:46" x14ac:dyDescent="0.25">
      <c r="AT2764" s="283"/>
    </row>
    <row r="2765" spans="46:46" x14ac:dyDescent="0.25">
      <c r="AT2765" s="283"/>
    </row>
    <row r="2766" spans="46:46" x14ac:dyDescent="0.25">
      <c r="AT2766" s="283"/>
    </row>
    <row r="2767" spans="46:46" x14ac:dyDescent="0.25">
      <c r="AT2767" s="283"/>
    </row>
    <row r="2768" spans="46:46" x14ac:dyDescent="0.25">
      <c r="AT2768" s="283"/>
    </row>
    <row r="2769" spans="46:46" x14ac:dyDescent="0.25">
      <c r="AT2769" s="283"/>
    </row>
    <row r="2770" spans="46:46" x14ac:dyDescent="0.25">
      <c r="AT2770" s="283"/>
    </row>
    <row r="2771" spans="46:46" x14ac:dyDescent="0.25">
      <c r="AT2771" s="283"/>
    </row>
    <row r="2772" spans="46:46" x14ac:dyDescent="0.25">
      <c r="AT2772" s="283"/>
    </row>
    <row r="2773" spans="46:46" x14ac:dyDescent="0.25">
      <c r="AT2773" s="283"/>
    </row>
    <row r="2774" spans="46:46" x14ac:dyDescent="0.25">
      <c r="AT2774" s="283"/>
    </row>
    <row r="2775" spans="46:46" x14ac:dyDescent="0.25">
      <c r="AT2775" s="283"/>
    </row>
    <row r="2776" spans="46:46" x14ac:dyDescent="0.25">
      <c r="AT2776" s="283"/>
    </row>
    <row r="2777" spans="46:46" x14ac:dyDescent="0.25">
      <c r="AT2777" s="283"/>
    </row>
    <row r="2778" spans="46:46" x14ac:dyDescent="0.25">
      <c r="AT2778" s="283"/>
    </row>
    <row r="2779" spans="46:46" x14ac:dyDescent="0.25">
      <c r="AT2779" s="283"/>
    </row>
    <row r="2780" spans="46:46" x14ac:dyDescent="0.25">
      <c r="AT2780" s="283"/>
    </row>
    <row r="2781" spans="46:46" x14ac:dyDescent="0.25">
      <c r="AT2781" s="283"/>
    </row>
    <row r="2782" spans="46:46" x14ac:dyDescent="0.25">
      <c r="AT2782" s="283"/>
    </row>
    <row r="2783" spans="46:46" x14ac:dyDescent="0.25">
      <c r="AT2783" s="283"/>
    </row>
    <row r="2784" spans="46:46" x14ac:dyDescent="0.25">
      <c r="AT2784" s="283"/>
    </row>
    <row r="2785" spans="46:46" x14ac:dyDescent="0.25">
      <c r="AT2785" s="283"/>
    </row>
    <row r="2786" spans="46:46" x14ac:dyDescent="0.25">
      <c r="AT2786" s="283"/>
    </row>
    <row r="2787" spans="46:46" x14ac:dyDescent="0.25">
      <c r="AT2787" s="283"/>
    </row>
    <row r="2788" spans="46:46" x14ac:dyDescent="0.25">
      <c r="AT2788" s="283"/>
    </row>
    <row r="2789" spans="46:46" x14ac:dyDescent="0.25">
      <c r="AT2789" s="283"/>
    </row>
    <row r="2790" spans="46:46" x14ac:dyDescent="0.25">
      <c r="AT2790" s="283"/>
    </row>
    <row r="2791" spans="46:46" x14ac:dyDescent="0.25">
      <c r="AT2791" s="283"/>
    </row>
    <row r="2792" spans="46:46" x14ac:dyDescent="0.25">
      <c r="AT2792" s="283"/>
    </row>
    <row r="2793" spans="46:46" x14ac:dyDescent="0.25">
      <c r="AT2793" s="283"/>
    </row>
    <row r="2794" spans="46:46" x14ac:dyDescent="0.25">
      <c r="AT2794" s="283"/>
    </row>
    <row r="2795" spans="46:46" x14ac:dyDescent="0.25">
      <c r="AT2795" s="283"/>
    </row>
    <row r="2796" spans="46:46" x14ac:dyDescent="0.25">
      <c r="AT2796" s="283"/>
    </row>
    <row r="2797" spans="46:46" x14ac:dyDescent="0.25">
      <c r="AT2797" s="283"/>
    </row>
    <row r="2798" spans="46:46" x14ac:dyDescent="0.25">
      <c r="AT2798" s="283"/>
    </row>
    <row r="2799" spans="46:46" x14ac:dyDescent="0.25">
      <c r="AT2799" s="283"/>
    </row>
    <row r="2800" spans="46:46" x14ac:dyDescent="0.25">
      <c r="AT2800" s="283"/>
    </row>
    <row r="2801" spans="46:46" x14ac:dyDescent="0.25">
      <c r="AT2801" s="283"/>
    </row>
    <row r="2802" spans="46:46" x14ac:dyDescent="0.25">
      <c r="AT2802" s="283"/>
    </row>
    <row r="2803" spans="46:46" x14ac:dyDescent="0.25">
      <c r="AT2803" s="283"/>
    </row>
    <row r="2804" spans="46:46" x14ac:dyDescent="0.25">
      <c r="AT2804" s="283"/>
    </row>
    <row r="2805" spans="46:46" x14ac:dyDescent="0.25">
      <c r="AT2805" s="283"/>
    </row>
    <row r="2806" spans="46:46" x14ac:dyDescent="0.25">
      <c r="AT2806" s="283"/>
    </row>
    <row r="2807" spans="46:46" x14ac:dyDescent="0.25">
      <c r="AT2807" s="283"/>
    </row>
    <row r="2808" spans="46:46" x14ac:dyDescent="0.25">
      <c r="AT2808" s="283"/>
    </row>
    <row r="2809" spans="46:46" x14ac:dyDescent="0.25">
      <c r="AT2809" s="283"/>
    </row>
    <row r="2810" spans="46:46" x14ac:dyDescent="0.25">
      <c r="AT2810" s="283"/>
    </row>
    <row r="2811" spans="46:46" x14ac:dyDescent="0.25">
      <c r="AT2811" s="283"/>
    </row>
    <row r="2812" spans="46:46" x14ac:dyDescent="0.25">
      <c r="AT2812" s="283"/>
    </row>
    <row r="2813" spans="46:46" x14ac:dyDescent="0.25">
      <c r="AT2813" s="283"/>
    </row>
    <row r="2814" spans="46:46" x14ac:dyDescent="0.25">
      <c r="AT2814" s="283"/>
    </row>
    <row r="2815" spans="46:46" x14ac:dyDescent="0.25">
      <c r="AT2815" s="283"/>
    </row>
    <row r="2816" spans="46:46" x14ac:dyDescent="0.25">
      <c r="AT2816" s="283"/>
    </row>
    <row r="2817" spans="46:46" x14ac:dyDescent="0.25">
      <c r="AT2817" s="283"/>
    </row>
    <row r="2818" spans="46:46" x14ac:dyDescent="0.25">
      <c r="AT2818" s="283"/>
    </row>
    <row r="2819" spans="46:46" x14ac:dyDescent="0.25">
      <c r="AT2819" s="283"/>
    </row>
    <row r="2820" spans="46:46" x14ac:dyDescent="0.25">
      <c r="AT2820" s="283"/>
    </row>
    <row r="2821" spans="46:46" x14ac:dyDescent="0.25">
      <c r="AT2821" s="283"/>
    </row>
    <row r="2822" spans="46:46" x14ac:dyDescent="0.25">
      <c r="AT2822" s="283"/>
    </row>
    <row r="2823" spans="46:46" x14ac:dyDescent="0.25">
      <c r="AT2823" s="283"/>
    </row>
    <row r="2824" spans="46:46" x14ac:dyDescent="0.25">
      <c r="AT2824" s="283"/>
    </row>
    <row r="2825" spans="46:46" x14ac:dyDescent="0.25">
      <c r="AT2825" s="283"/>
    </row>
    <row r="2826" spans="46:46" x14ac:dyDescent="0.25">
      <c r="AT2826" s="283"/>
    </row>
    <row r="2827" spans="46:46" x14ac:dyDescent="0.25">
      <c r="AT2827" s="283"/>
    </row>
    <row r="2828" spans="46:46" x14ac:dyDescent="0.25">
      <c r="AT2828" s="283"/>
    </row>
    <row r="2829" spans="46:46" x14ac:dyDescent="0.25">
      <c r="AT2829" s="283"/>
    </row>
    <row r="2830" spans="46:46" x14ac:dyDescent="0.25">
      <c r="AT2830" s="283"/>
    </row>
    <row r="2831" spans="46:46" x14ac:dyDescent="0.25">
      <c r="AT2831" s="283"/>
    </row>
    <row r="2832" spans="46:46" x14ac:dyDescent="0.25">
      <c r="AT2832" s="283"/>
    </row>
    <row r="2833" spans="46:46" x14ac:dyDescent="0.25">
      <c r="AT2833" s="283"/>
    </row>
    <row r="2834" spans="46:46" x14ac:dyDescent="0.25">
      <c r="AT2834" s="283"/>
    </row>
    <row r="2835" spans="46:46" x14ac:dyDescent="0.25">
      <c r="AT2835" s="283"/>
    </row>
    <row r="2836" spans="46:46" x14ac:dyDescent="0.25">
      <c r="AT2836" s="283"/>
    </row>
    <row r="2837" spans="46:46" x14ac:dyDescent="0.25">
      <c r="AT2837" s="283"/>
    </row>
    <row r="2838" spans="46:46" x14ac:dyDescent="0.25">
      <c r="AT2838" s="283"/>
    </row>
    <row r="2839" spans="46:46" x14ac:dyDescent="0.25">
      <c r="AT2839" s="283"/>
    </row>
    <row r="2840" spans="46:46" x14ac:dyDescent="0.25">
      <c r="AT2840" s="283"/>
    </row>
    <row r="2841" spans="46:46" x14ac:dyDescent="0.25">
      <c r="AT2841" s="283"/>
    </row>
    <row r="2842" spans="46:46" x14ac:dyDescent="0.25">
      <c r="AT2842" s="283"/>
    </row>
    <row r="2843" spans="46:46" x14ac:dyDescent="0.25">
      <c r="AT2843" s="283"/>
    </row>
    <row r="2844" spans="46:46" x14ac:dyDescent="0.25">
      <c r="AT2844" s="283"/>
    </row>
    <row r="2845" spans="46:46" x14ac:dyDescent="0.25">
      <c r="AT2845" s="283"/>
    </row>
    <row r="2846" spans="46:46" x14ac:dyDescent="0.25">
      <c r="AT2846" s="283"/>
    </row>
    <row r="2847" spans="46:46" x14ac:dyDescent="0.25">
      <c r="AT2847" s="283"/>
    </row>
    <row r="2848" spans="46:46" x14ac:dyDescent="0.25">
      <c r="AT2848" s="283"/>
    </row>
    <row r="2849" spans="46:46" x14ac:dyDescent="0.25">
      <c r="AT2849" s="283"/>
    </row>
    <row r="2850" spans="46:46" x14ac:dyDescent="0.25">
      <c r="AT2850" s="283"/>
    </row>
    <row r="2851" spans="46:46" x14ac:dyDescent="0.25">
      <c r="AT2851" s="283"/>
    </row>
    <row r="2852" spans="46:46" x14ac:dyDescent="0.25">
      <c r="AT2852" s="283"/>
    </row>
    <row r="2853" spans="46:46" x14ac:dyDescent="0.25">
      <c r="AT2853" s="283"/>
    </row>
    <row r="2854" spans="46:46" x14ac:dyDescent="0.25">
      <c r="AT2854" s="283"/>
    </row>
    <row r="2855" spans="46:46" x14ac:dyDescent="0.25">
      <c r="AT2855" s="283"/>
    </row>
    <row r="2856" spans="46:46" x14ac:dyDescent="0.25">
      <c r="AT2856" s="283"/>
    </row>
    <row r="2857" spans="46:46" x14ac:dyDescent="0.25">
      <c r="AT2857" s="283"/>
    </row>
    <row r="2858" spans="46:46" x14ac:dyDescent="0.25">
      <c r="AT2858" s="283"/>
    </row>
    <row r="2859" spans="46:46" x14ac:dyDescent="0.25">
      <c r="AT2859" s="283"/>
    </row>
    <row r="2860" spans="46:46" x14ac:dyDescent="0.25">
      <c r="AT2860" s="283"/>
    </row>
    <row r="2861" spans="46:46" x14ac:dyDescent="0.25">
      <c r="AT2861" s="283"/>
    </row>
    <row r="2862" spans="46:46" x14ac:dyDescent="0.25">
      <c r="AT2862" s="283"/>
    </row>
    <row r="2863" spans="46:46" x14ac:dyDescent="0.25">
      <c r="AT2863" s="283"/>
    </row>
    <row r="2864" spans="46:46" x14ac:dyDescent="0.25">
      <c r="AT2864" s="283"/>
    </row>
    <row r="2865" spans="46:46" x14ac:dyDescent="0.25">
      <c r="AT2865" s="283"/>
    </row>
    <row r="2866" spans="46:46" x14ac:dyDescent="0.25">
      <c r="AT2866" s="283"/>
    </row>
    <row r="2867" spans="46:46" x14ac:dyDescent="0.25">
      <c r="AT2867" s="283"/>
    </row>
    <row r="2868" spans="46:46" x14ac:dyDescent="0.25">
      <c r="AT2868" s="283"/>
    </row>
    <row r="2869" spans="46:46" x14ac:dyDescent="0.25">
      <c r="AT2869" s="283"/>
    </row>
    <row r="2870" spans="46:46" x14ac:dyDescent="0.25">
      <c r="AT2870" s="283"/>
    </row>
    <row r="2871" spans="46:46" x14ac:dyDescent="0.25">
      <c r="AT2871" s="283"/>
    </row>
    <row r="2872" spans="46:46" x14ac:dyDescent="0.25">
      <c r="AT2872" s="283"/>
    </row>
    <row r="2873" spans="46:46" x14ac:dyDescent="0.25">
      <c r="AT2873" s="283"/>
    </row>
    <row r="2874" spans="46:46" x14ac:dyDescent="0.25">
      <c r="AT2874" s="283"/>
    </row>
    <row r="2875" spans="46:46" x14ac:dyDescent="0.25">
      <c r="AT2875" s="283"/>
    </row>
    <row r="2876" spans="46:46" x14ac:dyDescent="0.25">
      <c r="AT2876" s="283"/>
    </row>
    <row r="2877" spans="46:46" x14ac:dyDescent="0.25">
      <c r="AT2877" s="283"/>
    </row>
    <row r="2878" spans="46:46" x14ac:dyDescent="0.25">
      <c r="AT2878" s="283"/>
    </row>
    <row r="2879" spans="46:46" x14ac:dyDescent="0.25">
      <c r="AT2879" s="283"/>
    </row>
    <row r="2880" spans="46:46" x14ac:dyDescent="0.25">
      <c r="AT2880" s="283"/>
    </row>
    <row r="2881" spans="46:46" x14ac:dyDescent="0.25">
      <c r="AT2881" s="283"/>
    </row>
    <row r="2882" spans="46:46" x14ac:dyDescent="0.25">
      <c r="AT2882" s="283"/>
    </row>
    <row r="2883" spans="46:46" x14ac:dyDescent="0.25">
      <c r="AT2883" s="283"/>
    </row>
    <row r="2884" spans="46:46" x14ac:dyDescent="0.25">
      <c r="AT2884" s="283"/>
    </row>
    <row r="2885" spans="46:46" x14ac:dyDescent="0.25">
      <c r="AT2885" s="283"/>
    </row>
    <row r="2886" spans="46:46" x14ac:dyDescent="0.25">
      <c r="AT2886" s="283"/>
    </row>
    <row r="2887" spans="46:46" x14ac:dyDescent="0.25">
      <c r="AT2887" s="283"/>
    </row>
    <row r="2888" spans="46:46" x14ac:dyDescent="0.25">
      <c r="AT2888" s="283"/>
    </row>
    <row r="2889" spans="46:46" x14ac:dyDescent="0.25">
      <c r="AT2889" s="283"/>
    </row>
    <row r="2890" spans="46:46" x14ac:dyDescent="0.25">
      <c r="AT2890" s="283"/>
    </row>
    <row r="2891" spans="46:46" x14ac:dyDescent="0.25">
      <c r="AT2891" s="283"/>
    </row>
    <row r="2892" spans="46:46" x14ac:dyDescent="0.25">
      <c r="AT2892" s="283"/>
    </row>
    <row r="2893" spans="46:46" x14ac:dyDescent="0.25">
      <c r="AT2893" s="283"/>
    </row>
    <row r="2894" spans="46:46" x14ac:dyDescent="0.25">
      <c r="AT2894" s="283"/>
    </row>
    <row r="2895" spans="46:46" x14ac:dyDescent="0.25">
      <c r="AT2895" s="283"/>
    </row>
    <row r="2896" spans="46:46" x14ac:dyDescent="0.25">
      <c r="AT2896" s="283"/>
    </row>
    <row r="2897" spans="46:46" x14ac:dyDescent="0.25">
      <c r="AT2897" s="283"/>
    </row>
    <row r="2898" spans="46:46" x14ac:dyDescent="0.25">
      <c r="AT2898" s="283"/>
    </row>
    <row r="2899" spans="46:46" x14ac:dyDescent="0.25">
      <c r="AT2899" s="283"/>
    </row>
    <row r="2900" spans="46:46" x14ac:dyDescent="0.25">
      <c r="AT2900" s="283"/>
    </row>
    <row r="2901" spans="46:46" x14ac:dyDescent="0.25">
      <c r="AT2901" s="283"/>
    </row>
    <row r="2902" spans="46:46" x14ac:dyDescent="0.25">
      <c r="AT2902" s="283"/>
    </row>
    <row r="2903" spans="46:46" x14ac:dyDescent="0.25">
      <c r="AT2903" s="283"/>
    </row>
    <row r="2904" spans="46:46" x14ac:dyDescent="0.25">
      <c r="AT2904" s="283"/>
    </row>
    <row r="2905" spans="46:46" x14ac:dyDescent="0.25">
      <c r="AT2905" s="283"/>
    </row>
    <row r="2906" spans="46:46" x14ac:dyDescent="0.25">
      <c r="AT2906" s="283"/>
    </row>
    <row r="2907" spans="46:46" x14ac:dyDescent="0.25">
      <c r="AT2907" s="283"/>
    </row>
    <row r="2908" spans="46:46" x14ac:dyDescent="0.25">
      <c r="AT2908" s="283"/>
    </row>
    <row r="2909" spans="46:46" x14ac:dyDescent="0.25">
      <c r="AT2909" s="283"/>
    </row>
    <row r="2910" spans="46:46" x14ac:dyDescent="0.25">
      <c r="AT2910" s="283"/>
    </row>
    <row r="2911" spans="46:46" x14ac:dyDescent="0.25">
      <c r="AT2911" s="283"/>
    </row>
    <row r="2912" spans="46:46" x14ac:dyDescent="0.25">
      <c r="AT2912" s="283"/>
    </row>
    <row r="2913" spans="46:46" x14ac:dyDescent="0.25">
      <c r="AT2913" s="283"/>
    </row>
    <row r="2914" spans="46:46" x14ac:dyDescent="0.25">
      <c r="AT2914" s="283"/>
    </row>
    <row r="2915" spans="46:46" x14ac:dyDescent="0.25">
      <c r="AT2915" s="283"/>
    </row>
    <row r="2916" spans="46:46" x14ac:dyDescent="0.25">
      <c r="AT2916" s="283"/>
    </row>
    <row r="2917" spans="46:46" x14ac:dyDescent="0.25">
      <c r="AT2917" s="283"/>
    </row>
    <row r="2918" spans="46:46" x14ac:dyDescent="0.25">
      <c r="AT2918" s="283"/>
    </row>
    <row r="2919" spans="46:46" x14ac:dyDescent="0.25">
      <c r="AT2919" s="283"/>
    </row>
    <row r="2920" spans="46:46" x14ac:dyDescent="0.25">
      <c r="AT2920" s="283"/>
    </row>
    <row r="2921" spans="46:46" x14ac:dyDescent="0.25">
      <c r="AT2921" s="283"/>
    </row>
    <row r="2922" spans="46:46" x14ac:dyDescent="0.25">
      <c r="AT2922" s="283"/>
    </row>
    <row r="2923" spans="46:46" x14ac:dyDescent="0.25">
      <c r="AT2923" s="283"/>
    </row>
    <row r="2924" spans="46:46" x14ac:dyDescent="0.25">
      <c r="AT2924" s="283"/>
    </row>
    <row r="2925" spans="46:46" x14ac:dyDescent="0.25">
      <c r="AT2925" s="283"/>
    </row>
    <row r="2926" spans="46:46" x14ac:dyDescent="0.25">
      <c r="AT2926" s="283"/>
    </row>
    <row r="2927" spans="46:46" x14ac:dyDescent="0.25">
      <c r="AT2927" s="283"/>
    </row>
    <row r="2928" spans="46:46" x14ac:dyDescent="0.25">
      <c r="AT2928" s="283"/>
    </row>
    <row r="2929" spans="46:46" x14ac:dyDescent="0.25">
      <c r="AT2929" s="283"/>
    </row>
    <row r="2930" spans="46:46" x14ac:dyDescent="0.25">
      <c r="AT2930" s="283"/>
    </row>
    <row r="2931" spans="46:46" x14ac:dyDescent="0.25">
      <c r="AT2931" s="283"/>
    </row>
    <row r="2932" spans="46:46" x14ac:dyDescent="0.25">
      <c r="AT2932" s="283"/>
    </row>
    <row r="2933" spans="46:46" x14ac:dyDescent="0.25">
      <c r="AT2933" s="283"/>
    </row>
    <row r="2934" spans="46:46" x14ac:dyDescent="0.25">
      <c r="AT2934" s="283"/>
    </row>
    <row r="2935" spans="46:46" x14ac:dyDescent="0.25">
      <c r="AT2935" s="283"/>
    </row>
    <row r="2936" spans="46:46" x14ac:dyDescent="0.25">
      <c r="AT2936" s="283"/>
    </row>
    <row r="2937" spans="46:46" x14ac:dyDescent="0.25">
      <c r="AT2937" s="283"/>
    </row>
    <row r="2938" spans="46:46" x14ac:dyDescent="0.25">
      <c r="AT2938" s="283"/>
    </row>
    <row r="2939" spans="46:46" x14ac:dyDescent="0.25">
      <c r="AT2939" s="283"/>
    </row>
    <row r="2940" spans="46:46" x14ac:dyDescent="0.25">
      <c r="AT2940" s="283"/>
    </row>
    <row r="2941" spans="46:46" x14ac:dyDescent="0.25">
      <c r="AT2941" s="283"/>
    </row>
    <row r="2942" spans="46:46" x14ac:dyDescent="0.25">
      <c r="AT2942" s="283"/>
    </row>
    <row r="2943" spans="46:46" x14ac:dyDescent="0.25">
      <c r="AT2943" s="283"/>
    </row>
    <row r="2944" spans="46:46" x14ac:dyDescent="0.25">
      <c r="AT2944" s="283"/>
    </row>
    <row r="2945" spans="46:46" x14ac:dyDescent="0.25">
      <c r="AT2945" s="283"/>
    </row>
    <row r="2946" spans="46:46" x14ac:dyDescent="0.25">
      <c r="AT2946" s="283"/>
    </row>
    <row r="2947" spans="46:46" x14ac:dyDescent="0.25">
      <c r="AT2947" s="283"/>
    </row>
    <row r="2948" spans="46:46" x14ac:dyDescent="0.25">
      <c r="AT2948" s="283"/>
    </row>
    <row r="2949" spans="46:46" x14ac:dyDescent="0.25">
      <c r="AT2949" s="283"/>
    </row>
    <row r="2950" spans="46:46" x14ac:dyDescent="0.25">
      <c r="AT2950" s="283"/>
    </row>
    <row r="2951" spans="46:46" x14ac:dyDescent="0.25">
      <c r="AT2951" s="283"/>
    </row>
    <row r="2952" spans="46:46" x14ac:dyDescent="0.25">
      <c r="AT2952" s="283"/>
    </row>
    <row r="2953" spans="46:46" x14ac:dyDescent="0.25">
      <c r="AT2953" s="283"/>
    </row>
    <row r="2954" spans="46:46" x14ac:dyDescent="0.25">
      <c r="AT2954" s="283"/>
    </row>
    <row r="2955" spans="46:46" x14ac:dyDescent="0.25">
      <c r="AT2955" s="283"/>
    </row>
    <row r="2956" spans="46:46" x14ac:dyDescent="0.25">
      <c r="AT2956" s="283"/>
    </row>
    <row r="2957" spans="46:46" x14ac:dyDescent="0.25">
      <c r="AT2957" s="283"/>
    </row>
    <row r="2958" spans="46:46" x14ac:dyDescent="0.25">
      <c r="AT2958" s="283"/>
    </row>
    <row r="2959" spans="46:46" x14ac:dyDescent="0.25">
      <c r="AT2959" s="283"/>
    </row>
    <row r="2960" spans="46:46" x14ac:dyDescent="0.25">
      <c r="AT2960" s="283"/>
    </row>
    <row r="2961" spans="46:46" x14ac:dyDescent="0.25">
      <c r="AT2961" s="283"/>
    </row>
    <row r="2962" spans="46:46" x14ac:dyDescent="0.25">
      <c r="AT2962" s="283"/>
    </row>
    <row r="2963" spans="46:46" x14ac:dyDescent="0.25">
      <c r="AT2963" s="283"/>
    </row>
    <row r="2964" spans="46:46" x14ac:dyDescent="0.25">
      <c r="AT2964" s="283"/>
    </row>
    <row r="2965" spans="46:46" x14ac:dyDescent="0.25">
      <c r="AT2965" s="283"/>
    </row>
    <row r="2966" spans="46:46" x14ac:dyDescent="0.25">
      <c r="AT2966" s="283"/>
    </row>
    <row r="2967" spans="46:46" x14ac:dyDescent="0.25">
      <c r="AT2967" s="283"/>
    </row>
    <row r="2968" spans="46:46" x14ac:dyDescent="0.25">
      <c r="AT2968" s="283"/>
    </row>
    <row r="2969" spans="46:46" x14ac:dyDescent="0.25">
      <c r="AT2969" s="283"/>
    </row>
    <row r="2970" spans="46:46" x14ac:dyDescent="0.25">
      <c r="AT2970" s="283"/>
    </row>
    <row r="2971" spans="46:46" x14ac:dyDescent="0.25">
      <c r="AT2971" s="283"/>
    </row>
    <row r="2972" spans="46:46" x14ac:dyDescent="0.25">
      <c r="AT2972" s="283"/>
    </row>
    <row r="2973" spans="46:46" x14ac:dyDescent="0.25">
      <c r="AT2973" s="283"/>
    </row>
    <row r="2974" spans="46:46" x14ac:dyDescent="0.25">
      <c r="AT2974" s="283"/>
    </row>
    <row r="2975" spans="46:46" x14ac:dyDescent="0.25">
      <c r="AT2975" s="283"/>
    </row>
    <row r="2976" spans="46:46" x14ac:dyDescent="0.25">
      <c r="AT2976" s="283"/>
    </row>
    <row r="2977" spans="46:46" x14ac:dyDescent="0.25">
      <c r="AT2977" s="283"/>
    </row>
    <row r="2978" spans="46:46" x14ac:dyDescent="0.25">
      <c r="AT2978" s="283"/>
    </row>
    <row r="2979" spans="46:46" x14ac:dyDescent="0.25">
      <c r="AT2979" s="283"/>
    </row>
    <row r="2980" spans="46:46" x14ac:dyDescent="0.25">
      <c r="AT2980" s="283"/>
    </row>
    <row r="2981" spans="46:46" x14ac:dyDescent="0.25">
      <c r="AT2981" s="283"/>
    </row>
    <row r="2982" spans="46:46" x14ac:dyDescent="0.25">
      <c r="AT2982" s="283"/>
    </row>
    <row r="2983" spans="46:46" x14ac:dyDescent="0.25">
      <c r="AT2983" s="283"/>
    </row>
    <row r="2984" spans="46:46" x14ac:dyDescent="0.25">
      <c r="AT2984" s="283"/>
    </row>
    <row r="2985" spans="46:46" x14ac:dyDescent="0.25">
      <c r="AT2985" s="283"/>
    </row>
    <row r="2986" spans="46:46" x14ac:dyDescent="0.25">
      <c r="AT2986" s="283"/>
    </row>
    <row r="2987" spans="46:46" x14ac:dyDescent="0.25">
      <c r="AT2987" s="283"/>
    </row>
    <row r="2988" spans="46:46" x14ac:dyDescent="0.25">
      <c r="AT2988" s="283"/>
    </row>
    <row r="2989" spans="46:46" x14ac:dyDescent="0.25">
      <c r="AT2989" s="283"/>
    </row>
    <row r="2990" spans="46:46" x14ac:dyDescent="0.25">
      <c r="AT2990" s="283"/>
    </row>
    <row r="2991" spans="46:46" x14ac:dyDescent="0.25">
      <c r="AT2991" s="283"/>
    </row>
    <row r="2992" spans="46:46" x14ac:dyDescent="0.25">
      <c r="AT2992" s="283"/>
    </row>
    <row r="2993" spans="46:46" x14ac:dyDescent="0.25">
      <c r="AT2993" s="283"/>
    </row>
    <row r="2994" spans="46:46" x14ac:dyDescent="0.25">
      <c r="AT2994" s="283"/>
    </row>
    <row r="2995" spans="46:46" x14ac:dyDescent="0.25">
      <c r="AT2995" s="283"/>
    </row>
    <row r="2996" spans="46:46" x14ac:dyDescent="0.25">
      <c r="AT2996" s="283"/>
    </row>
    <row r="2997" spans="46:46" x14ac:dyDescent="0.25">
      <c r="AT2997" s="283"/>
    </row>
    <row r="2998" spans="46:46" x14ac:dyDescent="0.25">
      <c r="AT2998" s="283"/>
    </row>
    <row r="2999" spans="46:46" x14ac:dyDescent="0.25">
      <c r="AT2999" s="283"/>
    </row>
    <row r="3000" spans="46:46" x14ac:dyDescent="0.25">
      <c r="AT3000" s="283"/>
    </row>
    <row r="3001" spans="46:46" x14ac:dyDescent="0.25">
      <c r="AT3001" s="283"/>
    </row>
    <row r="3002" spans="46:46" x14ac:dyDescent="0.25">
      <c r="AT3002" s="283"/>
    </row>
    <row r="3003" spans="46:46" x14ac:dyDescent="0.25">
      <c r="AT3003" s="283"/>
    </row>
    <row r="3004" spans="46:46" x14ac:dyDescent="0.25">
      <c r="AT3004" s="283"/>
    </row>
    <row r="3005" spans="46:46" x14ac:dyDescent="0.25">
      <c r="AT3005" s="283"/>
    </row>
    <row r="3006" spans="46:46" x14ac:dyDescent="0.25">
      <c r="AT3006" s="283"/>
    </row>
    <row r="3007" spans="46:46" x14ac:dyDescent="0.25">
      <c r="AT3007" s="283"/>
    </row>
    <row r="3008" spans="46:46" x14ac:dyDescent="0.25">
      <c r="AT3008" s="283"/>
    </row>
    <row r="3009" spans="46:46" x14ac:dyDescent="0.25">
      <c r="AT3009" s="283"/>
    </row>
    <row r="3010" spans="46:46" x14ac:dyDescent="0.25">
      <c r="AT3010" s="283"/>
    </row>
    <row r="3011" spans="46:46" x14ac:dyDescent="0.25">
      <c r="AT3011" s="283"/>
    </row>
    <row r="3012" spans="46:46" x14ac:dyDescent="0.25">
      <c r="AT3012" s="283"/>
    </row>
    <row r="3013" spans="46:46" x14ac:dyDescent="0.25">
      <c r="AT3013" s="283"/>
    </row>
    <row r="3014" spans="46:46" x14ac:dyDescent="0.25">
      <c r="AT3014" s="283"/>
    </row>
    <row r="3015" spans="46:46" x14ac:dyDescent="0.25">
      <c r="AT3015" s="283"/>
    </row>
    <row r="3016" spans="46:46" x14ac:dyDescent="0.25">
      <c r="AT3016" s="283"/>
    </row>
    <row r="3017" spans="46:46" x14ac:dyDescent="0.25">
      <c r="AT3017" s="283"/>
    </row>
    <row r="3018" spans="46:46" x14ac:dyDescent="0.25">
      <c r="AT3018" s="283"/>
    </row>
    <row r="3019" spans="46:46" x14ac:dyDescent="0.25">
      <c r="AT3019" s="283"/>
    </row>
    <row r="3020" spans="46:46" x14ac:dyDescent="0.25">
      <c r="AT3020" s="283"/>
    </row>
    <row r="3021" spans="46:46" x14ac:dyDescent="0.25">
      <c r="AT3021" s="283"/>
    </row>
    <row r="3022" spans="46:46" x14ac:dyDescent="0.25">
      <c r="AT3022" s="283"/>
    </row>
    <row r="3023" spans="46:46" x14ac:dyDescent="0.25">
      <c r="AT3023" s="283"/>
    </row>
    <row r="3024" spans="46:46" x14ac:dyDescent="0.25">
      <c r="AT3024" s="283"/>
    </row>
    <row r="3025" spans="46:46" x14ac:dyDescent="0.25">
      <c r="AT3025" s="283"/>
    </row>
    <row r="3026" spans="46:46" x14ac:dyDescent="0.25">
      <c r="AT3026" s="283"/>
    </row>
    <row r="3027" spans="46:46" x14ac:dyDescent="0.25">
      <c r="AT3027" s="283"/>
    </row>
    <row r="3028" spans="46:46" x14ac:dyDescent="0.25">
      <c r="AT3028" s="283"/>
    </row>
    <row r="3029" spans="46:46" x14ac:dyDescent="0.25">
      <c r="AT3029" s="283"/>
    </row>
    <row r="3030" spans="46:46" x14ac:dyDescent="0.25">
      <c r="AT3030" s="283"/>
    </row>
    <row r="3031" spans="46:46" x14ac:dyDescent="0.25">
      <c r="AT3031" s="283"/>
    </row>
    <row r="3032" spans="46:46" x14ac:dyDescent="0.25">
      <c r="AT3032" s="283"/>
    </row>
    <row r="3033" spans="46:46" x14ac:dyDescent="0.25">
      <c r="AT3033" s="283"/>
    </row>
    <row r="3034" spans="46:46" x14ac:dyDescent="0.25">
      <c r="AT3034" s="283"/>
    </row>
    <row r="3035" spans="46:46" x14ac:dyDescent="0.25">
      <c r="AT3035" s="283"/>
    </row>
    <row r="3036" spans="46:46" x14ac:dyDescent="0.25">
      <c r="AT3036" s="283"/>
    </row>
    <row r="3037" spans="46:46" x14ac:dyDescent="0.25">
      <c r="AT3037" s="283"/>
    </row>
    <row r="3038" spans="46:46" x14ac:dyDescent="0.25">
      <c r="AT3038" s="283"/>
    </row>
    <row r="3039" spans="46:46" x14ac:dyDescent="0.25">
      <c r="AT3039" s="283"/>
    </row>
    <row r="3040" spans="46:46" x14ac:dyDescent="0.25">
      <c r="AT3040" s="283"/>
    </row>
    <row r="3041" spans="46:46" x14ac:dyDescent="0.25">
      <c r="AT3041" s="283"/>
    </row>
    <row r="3042" spans="46:46" x14ac:dyDescent="0.25">
      <c r="AT3042" s="283"/>
    </row>
    <row r="3043" spans="46:46" x14ac:dyDescent="0.25">
      <c r="AT3043" s="283"/>
    </row>
    <row r="3044" spans="46:46" x14ac:dyDescent="0.25">
      <c r="AT3044" s="283"/>
    </row>
    <row r="3045" spans="46:46" x14ac:dyDescent="0.25">
      <c r="AT3045" s="283"/>
    </row>
    <row r="3046" spans="46:46" x14ac:dyDescent="0.25">
      <c r="AT3046" s="283"/>
    </row>
    <row r="3047" spans="46:46" x14ac:dyDescent="0.25">
      <c r="AT3047" s="283"/>
    </row>
    <row r="3048" spans="46:46" x14ac:dyDescent="0.25">
      <c r="AT3048" s="283"/>
    </row>
    <row r="3049" spans="46:46" x14ac:dyDescent="0.25">
      <c r="AT3049" s="283"/>
    </row>
    <row r="3050" spans="46:46" x14ac:dyDescent="0.25">
      <c r="AT3050" s="283"/>
    </row>
    <row r="3051" spans="46:46" x14ac:dyDescent="0.25">
      <c r="AT3051" s="283"/>
    </row>
    <row r="3052" spans="46:46" x14ac:dyDescent="0.25">
      <c r="AT3052" s="283"/>
    </row>
    <row r="3053" spans="46:46" x14ac:dyDescent="0.25">
      <c r="AT3053" s="283"/>
    </row>
    <row r="3054" spans="46:46" x14ac:dyDescent="0.25">
      <c r="AT3054" s="283"/>
    </row>
    <row r="3055" spans="46:46" x14ac:dyDescent="0.25">
      <c r="AT3055" s="283"/>
    </row>
    <row r="3056" spans="46:46" x14ac:dyDescent="0.25">
      <c r="AT3056" s="283"/>
    </row>
    <row r="3057" spans="46:46" x14ac:dyDescent="0.25">
      <c r="AT3057" s="283"/>
    </row>
    <row r="3058" spans="46:46" x14ac:dyDescent="0.25">
      <c r="AT3058" s="283"/>
    </row>
    <row r="3059" spans="46:46" x14ac:dyDescent="0.25">
      <c r="AT3059" s="283"/>
    </row>
    <row r="3060" spans="46:46" x14ac:dyDescent="0.25">
      <c r="AT3060" s="283"/>
    </row>
    <row r="3061" spans="46:46" x14ac:dyDescent="0.25">
      <c r="AT3061" s="283"/>
    </row>
    <row r="3062" spans="46:46" x14ac:dyDescent="0.25">
      <c r="AT3062" s="283"/>
    </row>
    <row r="3063" spans="46:46" x14ac:dyDescent="0.25">
      <c r="AT3063" s="283"/>
    </row>
    <row r="3064" spans="46:46" x14ac:dyDescent="0.25">
      <c r="AT3064" s="283"/>
    </row>
    <row r="3065" spans="46:46" x14ac:dyDescent="0.25">
      <c r="AT3065" s="283"/>
    </row>
    <row r="3066" spans="46:46" x14ac:dyDescent="0.25">
      <c r="AT3066" s="283"/>
    </row>
    <row r="3067" spans="46:46" x14ac:dyDescent="0.25">
      <c r="AT3067" s="283"/>
    </row>
    <row r="3068" spans="46:46" x14ac:dyDescent="0.25">
      <c r="AT3068" s="283"/>
    </row>
    <row r="3069" spans="46:46" x14ac:dyDescent="0.25">
      <c r="AT3069" s="283"/>
    </row>
    <row r="3070" spans="46:46" x14ac:dyDescent="0.25">
      <c r="AT3070" s="283"/>
    </row>
    <row r="3071" spans="46:46" x14ac:dyDescent="0.25">
      <c r="AT3071" s="283"/>
    </row>
    <row r="3072" spans="46:46" x14ac:dyDescent="0.25">
      <c r="AT3072" s="283"/>
    </row>
    <row r="3073" spans="46:46" x14ac:dyDescent="0.25">
      <c r="AT3073" s="283"/>
    </row>
    <row r="3074" spans="46:46" x14ac:dyDescent="0.25">
      <c r="AT3074" s="283"/>
    </row>
    <row r="3075" spans="46:46" x14ac:dyDescent="0.25">
      <c r="AT3075" s="283"/>
    </row>
    <row r="3076" spans="46:46" x14ac:dyDescent="0.25">
      <c r="AT3076" s="283"/>
    </row>
    <row r="3077" spans="46:46" x14ac:dyDescent="0.25">
      <c r="AT3077" s="283"/>
    </row>
    <row r="3078" spans="46:46" x14ac:dyDescent="0.25">
      <c r="AT3078" s="283"/>
    </row>
    <row r="3079" spans="46:46" x14ac:dyDescent="0.25">
      <c r="AT3079" s="283"/>
    </row>
    <row r="3080" spans="46:46" x14ac:dyDescent="0.25">
      <c r="AT3080" s="283"/>
    </row>
    <row r="3081" spans="46:46" x14ac:dyDescent="0.25">
      <c r="AT3081" s="283"/>
    </row>
    <row r="3082" spans="46:46" x14ac:dyDescent="0.25">
      <c r="AT3082" s="283"/>
    </row>
    <row r="3083" spans="46:46" x14ac:dyDescent="0.25">
      <c r="AT3083" s="283"/>
    </row>
    <row r="3084" spans="46:46" x14ac:dyDescent="0.25">
      <c r="AT3084" s="283"/>
    </row>
    <row r="3085" spans="46:46" x14ac:dyDescent="0.25">
      <c r="AT3085" s="283"/>
    </row>
    <row r="3086" spans="46:46" x14ac:dyDescent="0.25">
      <c r="AT3086" s="283"/>
    </row>
    <row r="3087" spans="46:46" x14ac:dyDescent="0.25">
      <c r="AT3087" s="283"/>
    </row>
    <row r="3088" spans="46:46" x14ac:dyDescent="0.25">
      <c r="AT3088" s="283"/>
    </row>
    <row r="3089" spans="46:46" x14ac:dyDescent="0.25">
      <c r="AT3089" s="283"/>
    </row>
    <row r="3090" spans="46:46" x14ac:dyDescent="0.25">
      <c r="AT3090" s="283"/>
    </row>
    <row r="3091" spans="46:46" x14ac:dyDescent="0.25">
      <c r="AT3091" s="283"/>
    </row>
    <row r="3092" spans="46:46" x14ac:dyDescent="0.25">
      <c r="AT3092" s="283"/>
    </row>
    <row r="3093" spans="46:46" x14ac:dyDescent="0.25">
      <c r="AT3093" s="283"/>
    </row>
    <row r="3094" spans="46:46" x14ac:dyDescent="0.25">
      <c r="AT3094" s="283"/>
    </row>
    <row r="3095" spans="46:46" x14ac:dyDescent="0.25">
      <c r="AT3095" s="283"/>
    </row>
    <row r="3096" spans="46:46" x14ac:dyDescent="0.25">
      <c r="AT3096" s="283"/>
    </row>
    <row r="3097" spans="46:46" x14ac:dyDescent="0.25">
      <c r="AT3097" s="283"/>
    </row>
    <row r="3098" spans="46:46" x14ac:dyDescent="0.25">
      <c r="AT3098" s="283"/>
    </row>
    <row r="3099" spans="46:46" x14ac:dyDescent="0.25">
      <c r="AT3099" s="283"/>
    </row>
    <row r="3100" spans="46:46" x14ac:dyDescent="0.25">
      <c r="AT3100" s="283"/>
    </row>
    <row r="3101" spans="46:46" x14ac:dyDescent="0.25">
      <c r="AT3101" s="283"/>
    </row>
    <row r="3102" spans="46:46" x14ac:dyDescent="0.25">
      <c r="AT3102" s="283"/>
    </row>
    <row r="3103" spans="46:46" x14ac:dyDescent="0.25">
      <c r="AT3103" s="283"/>
    </row>
    <row r="3104" spans="46:46" x14ac:dyDescent="0.25">
      <c r="AT3104" s="283"/>
    </row>
    <row r="3105" spans="46:46" x14ac:dyDescent="0.25">
      <c r="AT3105" s="283"/>
    </row>
    <row r="3106" spans="46:46" x14ac:dyDescent="0.25">
      <c r="AT3106" s="283"/>
    </row>
    <row r="3107" spans="46:46" x14ac:dyDescent="0.25">
      <c r="AT3107" s="283"/>
    </row>
    <row r="3108" spans="46:46" x14ac:dyDescent="0.25">
      <c r="AT3108" s="283"/>
    </row>
    <row r="3109" spans="46:46" x14ac:dyDescent="0.25">
      <c r="AT3109" s="283"/>
    </row>
    <row r="3110" spans="46:46" x14ac:dyDescent="0.25">
      <c r="AT3110" s="283"/>
    </row>
    <row r="3111" spans="46:46" x14ac:dyDescent="0.25">
      <c r="AT3111" s="283"/>
    </row>
    <row r="3112" spans="46:46" x14ac:dyDescent="0.25">
      <c r="AT3112" s="283"/>
    </row>
    <row r="3113" spans="46:46" x14ac:dyDescent="0.25">
      <c r="AT3113" s="283"/>
    </row>
    <row r="3114" spans="46:46" x14ac:dyDescent="0.25">
      <c r="AT3114" s="283"/>
    </row>
    <row r="3115" spans="46:46" x14ac:dyDescent="0.25">
      <c r="AT3115" s="283"/>
    </row>
    <row r="3116" spans="46:46" x14ac:dyDescent="0.25">
      <c r="AT3116" s="283"/>
    </row>
    <row r="3117" spans="46:46" x14ac:dyDescent="0.25">
      <c r="AT3117" s="283"/>
    </row>
    <row r="3118" spans="46:46" x14ac:dyDescent="0.25">
      <c r="AT3118" s="283"/>
    </row>
    <row r="3119" spans="46:46" x14ac:dyDescent="0.25">
      <c r="AT3119" s="283"/>
    </row>
    <row r="3120" spans="46:46" x14ac:dyDescent="0.25">
      <c r="AT3120" s="283"/>
    </row>
    <row r="3121" spans="46:46" x14ac:dyDescent="0.25">
      <c r="AT3121" s="283"/>
    </row>
    <row r="3122" spans="46:46" x14ac:dyDescent="0.25">
      <c r="AT3122" s="283"/>
    </row>
    <row r="3123" spans="46:46" x14ac:dyDescent="0.25">
      <c r="AT3123" s="283"/>
    </row>
    <row r="3124" spans="46:46" x14ac:dyDescent="0.25">
      <c r="AT3124" s="283"/>
    </row>
    <row r="3125" spans="46:46" x14ac:dyDescent="0.25">
      <c r="AT3125" s="283"/>
    </row>
    <row r="3126" spans="46:46" x14ac:dyDescent="0.25">
      <c r="AT3126" s="283"/>
    </row>
    <row r="3127" spans="46:46" x14ac:dyDescent="0.25">
      <c r="AT3127" s="283"/>
    </row>
    <row r="3128" spans="46:46" x14ac:dyDescent="0.25">
      <c r="AT3128" s="283"/>
    </row>
    <row r="3129" spans="46:46" x14ac:dyDescent="0.25">
      <c r="AT3129" s="283"/>
    </row>
    <row r="3130" spans="46:46" x14ac:dyDescent="0.25">
      <c r="AT3130" s="283"/>
    </row>
    <row r="3131" spans="46:46" x14ac:dyDescent="0.25">
      <c r="AT3131" s="283"/>
    </row>
    <row r="3132" spans="46:46" x14ac:dyDescent="0.25">
      <c r="AT3132" s="283"/>
    </row>
    <row r="3133" spans="46:46" x14ac:dyDescent="0.25">
      <c r="AT3133" s="283"/>
    </row>
    <row r="3134" spans="46:46" x14ac:dyDescent="0.25">
      <c r="AT3134" s="283"/>
    </row>
    <row r="3135" spans="46:46" x14ac:dyDescent="0.25">
      <c r="AT3135" s="283"/>
    </row>
    <row r="3136" spans="46:46" x14ac:dyDescent="0.25">
      <c r="AT3136" s="283"/>
    </row>
    <row r="3137" spans="46:46" x14ac:dyDescent="0.25">
      <c r="AT3137" s="283"/>
    </row>
    <row r="3138" spans="46:46" x14ac:dyDescent="0.25">
      <c r="AT3138" s="283"/>
    </row>
    <row r="3139" spans="46:46" x14ac:dyDescent="0.25">
      <c r="AT3139" s="283"/>
    </row>
    <row r="3140" spans="46:46" x14ac:dyDescent="0.25">
      <c r="AT3140" s="283"/>
    </row>
    <row r="3141" spans="46:46" x14ac:dyDescent="0.25">
      <c r="AT3141" s="283"/>
    </row>
    <row r="3142" spans="46:46" x14ac:dyDescent="0.25">
      <c r="AT3142" s="283"/>
    </row>
    <row r="3143" spans="46:46" x14ac:dyDescent="0.25">
      <c r="AT3143" s="283"/>
    </row>
    <row r="3144" spans="46:46" x14ac:dyDescent="0.25">
      <c r="AT3144" s="283"/>
    </row>
    <row r="3145" spans="46:46" x14ac:dyDescent="0.25">
      <c r="AT3145" s="283"/>
    </row>
    <row r="3146" spans="46:46" x14ac:dyDescent="0.25">
      <c r="AT3146" s="283"/>
    </row>
    <row r="3147" spans="46:46" x14ac:dyDescent="0.25">
      <c r="AT3147" s="283"/>
    </row>
    <row r="3148" spans="46:46" x14ac:dyDescent="0.25">
      <c r="AT3148" s="283"/>
    </row>
    <row r="3149" spans="46:46" x14ac:dyDescent="0.25">
      <c r="AT3149" s="283"/>
    </row>
    <row r="3150" spans="46:46" x14ac:dyDescent="0.25">
      <c r="AT3150" s="283"/>
    </row>
    <row r="3151" spans="46:46" x14ac:dyDescent="0.25">
      <c r="AT3151" s="283"/>
    </row>
    <row r="3152" spans="46:46" x14ac:dyDescent="0.25">
      <c r="AT3152" s="283"/>
    </row>
    <row r="3153" spans="46:46" x14ac:dyDescent="0.25">
      <c r="AT3153" s="283"/>
    </row>
    <row r="3154" spans="46:46" x14ac:dyDescent="0.25">
      <c r="AT3154" s="283"/>
    </row>
    <row r="3155" spans="46:46" x14ac:dyDescent="0.25">
      <c r="AT3155" s="283"/>
    </row>
    <row r="3156" spans="46:46" x14ac:dyDescent="0.25">
      <c r="AT3156" s="283"/>
    </row>
    <row r="3157" spans="46:46" x14ac:dyDescent="0.25">
      <c r="AT3157" s="283"/>
    </row>
    <row r="3158" spans="46:46" x14ac:dyDescent="0.25">
      <c r="AT3158" s="283"/>
    </row>
    <row r="3159" spans="46:46" x14ac:dyDescent="0.25">
      <c r="AT3159" s="283"/>
    </row>
    <row r="3160" spans="46:46" x14ac:dyDescent="0.25">
      <c r="AT3160" s="283"/>
    </row>
    <row r="3161" spans="46:46" x14ac:dyDescent="0.25">
      <c r="AT3161" s="283"/>
    </row>
    <row r="3162" spans="46:46" x14ac:dyDescent="0.25">
      <c r="AT3162" s="283"/>
    </row>
    <row r="3163" spans="46:46" x14ac:dyDescent="0.25">
      <c r="AT3163" s="283"/>
    </row>
    <row r="3164" spans="46:46" x14ac:dyDescent="0.25">
      <c r="AT3164" s="283"/>
    </row>
    <row r="3165" spans="46:46" x14ac:dyDescent="0.25">
      <c r="AT3165" s="283"/>
    </row>
    <row r="3166" spans="46:46" x14ac:dyDescent="0.25">
      <c r="AT3166" s="283"/>
    </row>
    <row r="3167" spans="46:46" x14ac:dyDescent="0.25">
      <c r="AT3167" s="283"/>
    </row>
    <row r="3168" spans="46:46" x14ac:dyDescent="0.25">
      <c r="AT3168" s="283"/>
    </row>
    <row r="3169" spans="46:46" x14ac:dyDescent="0.25">
      <c r="AT3169" s="283"/>
    </row>
    <row r="3170" spans="46:46" x14ac:dyDescent="0.25">
      <c r="AT3170" s="283"/>
    </row>
    <row r="3171" spans="46:46" x14ac:dyDescent="0.25">
      <c r="AT3171" s="283"/>
    </row>
    <row r="3172" spans="46:46" x14ac:dyDescent="0.25">
      <c r="AT3172" s="283"/>
    </row>
    <row r="3173" spans="46:46" x14ac:dyDescent="0.25">
      <c r="AT3173" s="283"/>
    </row>
    <row r="3174" spans="46:46" x14ac:dyDescent="0.25">
      <c r="AT3174" s="283"/>
    </row>
    <row r="3175" spans="46:46" x14ac:dyDescent="0.25">
      <c r="AT3175" s="283"/>
    </row>
    <row r="3176" spans="46:46" x14ac:dyDescent="0.25">
      <c r="AT3176" s="283"/>
    </row>
    <row r="3177" spans="46:46" x14ac:dyDescent="0.25">
      <c r="AT3177" s="283"/>
    </row>
    <row r="3178" spans="46:46" x14ac:dyDescent="0.25">
      <c r="AT3178" s="283"/>
    </row>
    <row r="3179" spans="46:46" x14ac:dyDescent="0.25">
      <c r="AT3179" s="283"/>
    </row>
    <row r="3180" spans="46:46" x14ac:dyDescent="0.25">
      <c r="AT3180" s="283"/>
    </row>
    <row r="3181" spans="46:46" x14ac:dyDescent="0.25">
      <c r="AT3181" s="283"/>
    </row>
    <row r="3182" spans="46:46" x14ac:dyDescent="0.25">
      <c r="AT3182" s="283"/>
    </row>
    <row r="3183" spans="46:46" x14ac:dyDescent="0.25">
      <c r="AT3183" s="283"/>
    </row>
    <row r="3184" spans="46:46" x14ac:dyDescent="0.25">
      <c r="AT3184" s="283"/>
    </row>
    <row r="3185" spans="46:46" x14ac:dyDescent="0.25">
      <c r="AT3185" s="283"/>
    </row>
    <row r="3186" spans="46:46" x14ac:dyDescent="0.25">
      <c r="AT3186" s="283"/>
    </row>
    <row r="3187" spans="46:46" x14ac:dyDescent="0.25">
      <c r="AT3187" s="283"/>
    </row>
    <row r="3188" spans="46:46" x14ac:dyDescent="0.25">
      <c r="AT3188" s="283"/>
    </row>
    <row r="3189" spans="46:46" x14ac:dyDescent="0.25">
      <c r="AT3189" s="283"/>
    </row>
    <row r="3190" spans="46:46" x14ac:dyDescent="0.25">
      <c r="AT3190" s="283"/>
    </row>
    <row r="3191" spans="46:46" x14ac:dyDescent="0.25">
      <c r="AT3191" s="283"/>
    </row>
    <row r="3192" spans="46:46" x14ac:dyDescent="0.25">
      <c r="AT3192" s="283"/>
    </row>
    <row r="3193" spans="46:46" x14ac:dyDescent="0.25">
      <c r="AT3193" s="283"/>
    </row>
    <row r="3194" spans="46:46" x14ac:dyDescent="0.25">
      <c r="AT3194" s="283"/>
    </row>
    <row r="3195" spans="46:46" x14ac:dyDescent="0.25">
      <c r="AT3195" s="283"/>
    </row>
    <row r="3196" spans="46:46" x14ac:dyDescent="0.25">
      <c r="AT3196" s="283"/>
    </row>
    <row r="3197" spans="46:46" x14ac:dyDescent="0.25">
      <c r="AT3197" s="283"/>
    </row>
    <row r="3198" spans="46:46" x14ac:dyDescent="0.25">
      <c r="AT3198" s="283"/>
    </row>
    <row r="3199" spans="46:46" x14ac:dyDescent="0.25">
      <c r="AT3199" s="283"/>
    </row>
    <row r="3200" spans="46:46" x14ac:dyDescent="0.25">
      <c r="AT3200" s="283"/>
    </row>
    <row r="3201" spans="46:46" x14ac:dyDescent="0.25">
      <c r="AT3201" s="283"/>
    </row>
    <row r="3202" spans="46:46" x14ac:dyDescent="0.25">
      <c r="AT3202" s="283"/>
    </row>
    <row r="3203" spans="46:46" x14ac:dyDescent="0.25">
      <c r="AT3203" s="283"/>
    </row>
    <row r="3204" spans="46:46" x14ac:dyDescent="0.25">
      <c r="AT3204" s="283"/>
    </row>
    <row r="3205" spans="46:46" x14ac:dyDescent="0.25">
      <c r="AT3205" s="283"/>
    </row>
    <row r="3206" spans="46:46" x14ac:dyDescent="0.25">
      <c r="AT3206" s="283"/>
    </row>
    <row r="3207" spans="46:46" x14ac:dyDescent="0.25">
      <c r="AT3207" s="283"/>
    </row>
    <row r="3208" spans="46:46" x14ac:dyDescent="0.25">
      <c r="AT3208" s="283"/>
    </row>
    <row r="3209" spans="46:46" x14ac:dyDescent="0.25">
      <c r="AT3209" s="283"/>
    </row>
    <row r="3210" spans="46:46" x14ac:dyDescent="0.25">
      <c r="AT3210" s="283"/>
    </row>
    <row r="3211" spans="46:46" x14ac:dyDescent="0.25">
      <c r="AT3211" s="283"/>
    </row>
    <row r="3212" spans="46:46" x14ac:dyDescent="0.25">
      <c r="AT3212" s="283"/>
    </row>
    <row r="3213" spans="46:46" x14ac:dyDescent="0.25">
      <c r="AT3213" s="283"/>
    </row>
    <row r="3214" spans="46:46" x14ac:dyDescent="0.25">
      <c r="AT3214" s="283"/>
    </row>
    <row r="3215" spans="46:46" x14ac:dyDescent="0.25">
      <c r="AT3215" s="283"/>
    </row>
    <row r="3216" spans="46:46" x14ac:dyDescent="0.25">
      <c r="AT3216" s="283"/>
    </row>
    <row r="3217" spans="46:46" x14ac:dyDescent="0.25">
      <c r="AT3217" s="283"/>
    </row>
    <row r="3218" spans="46:46" x14ac:dyDescent="0.25">
      <c r="AT3218" s="283"/>
    </row>
    <row r="3219" spans="46:46" x14ac:dyDescent="0.25">
      <c r="AT3219" s="283"/>
    </row>
    <row r="3220" spans="46:46" x14ac:dyDescent="0.25">
      <c r="AT3220" s="283"/>
    </row>
    <row r="3221" spans="46:46" x14ac:dyDescent="0.25">
      <c r="AT3221" s="283"/>
    </row>
    <row r="3222" spans="46:46" x14ac:dyDescent="0.25">
      <c r="AT3222" s="283"/>
    </row>
    <row r="3223" spans="46:46" x14ac:dyDescent="0.25">
      <c r="AT3223" s="283"/>
    </row>
    <row r="3224" spans="46:46" x14ac:dyDescent="0.25">
      <c r="AT3224" s="283"/>
    </row>
    <row r="3225" spans="46:46" x14ac:dyDescent="0.25">
      <c r="AT3225" s="283"/>
    </row>
    <row r="3226" spans="46:46" x14ac:dyDescent="0.25">
      <c r="AT3226" s="283"/>
    </row>
    <row r="3227" spans="46:46" x14ac:dyDescent="0.25">
      <c r="AT3227" s="283"/>
    </row>
    <row r="3228" spans="46:46" x14ac:dyDescent="0.25">
      <c r="AT3228" s="283"/>
    </row>
    <row r="3229" spans="46:46" x14ac:dyDescent="0.25">
      <c r="AT3229" s="283"/>
    </row>
    <row r="3230" spans="46:46" x14ac:dyDescent="0.25">
      <c r="AT3230" s="283"/>
    </row>
    <row r="3231" spans="46:46" x14ac:dyDescent="0.25">
      <c r="AT3231" s="283"/>
    </row>
    <row r="3232" spans="46:46" x14ac:dyDescent="0.25">
      <c r="AT3232" s="283"/>
    </row>
    <row r="3233" spans="46:46" x14ac:dyDescent="0.25">
      <c r="AT3233" s="283"/>
    </row>
    <row r="3234" spans="46:46" x14ac:dyDescent="0.25">
      <c r="AT3234" s="283"/>
    </row>
    <row r="3235" spans="46:46" x14ac:dyDescent="0.25">
      <c r="AT3235" s="283"/>
    </row>
    <row r="3236" spans="46:46" x14ac:dyDescent="0.25">
      <c r="AT3236" s="283"/>
    </row>
    <row r="3237" spans="46:46" x14ac:dyDescent="0.25">
      <c r="AT3237" s="283"/>
    </row>
    <row r="3238" spans="46:46" x14ac:dyDescent="0.25">
      <c r="AT3238" s="283"/>
    </row>
    <row r="3239" spans="46:46" x14ac:dyDescent="0.25">
      <c r="AT3239" s="283"/>
    </row>
    <row r="3240" spans="46:46" x14ac:dyDescent="0.25">
      <c r="AT3240" s="283"/>
    </row>
    <row r="3241" spans="46:46" x14ac:dyDescent="0.25">
      <c r="AT3241" s="283"/>
    </row>
    <row r="3242" spans="46:46" x14ac:dyDescent="0.25">
      <c r="AT3242" s="283"/>
    </row>
    <row r="3243" spans="46:46" x14ac:dyDescent="0.25">
      <c r="AT3243" s="283"/>
    </row>
    <row r="3244" spans="46:46" x14ac:dyDescent="0.25">
      <c r="AT3244" s="283"/>
    </row>
    <row r="3245" spans="46:46" x14ac:dyDescent="0.25">
      <c r="AT3245" s="283"/>
    </row>
    <row r="3246" spans="46:46" x14ac:dyDescent="0.25">
      <c r="AT3246" s="283"/>
    </row>
    <row r="3247" spans="46:46" x14ac:dyDescent="0.25">
      <c r="AT3247" s="283"/>
    </row>
    <row r="3248" spans="46:46" x14ac:dyDescent="0.25">
      <c r="AT3248" s="283"/>
    </row>
    <row r="3249" spans="46:46" x14ac:dyDescent="0.25">
      <c r="AT3249" s="283"/>
    </row>
    <row r="3250" spans="46:46" x14ac:dyDescent="0.25">
      <c r="AT3250" s="283"/>
    </row>
    <row r="3251" spans="46:46" x14ac:dyDescent="0.25">
      <c r="AT3251" s="283"/>
    </row>
    <row r="3252" spans="46:46" x14ac:dyDescent="0.25">
      <c r="AT3252" s="283"/>
    </row>
    <row r="3253" spans="46:46" x14ac:dyDescent="0.25">
      <c r="AT3253" s="283"/>
    </row>
    <row r="3254" spans="46:46" x14ac:dyDescent="0.25">
      <c r="AT3254" s="283"/>
    </row>
    <row r="3255" spans="46:46" x14ac:dyDescent="0.25">
      <c r="AT3255" s="283"/>
    </row>
    <row r="3256" spans="46:46" x14ac:dyDescent="0.25">
      <c r="AT3256" s="283"/>
    </row>
    <row r="3257" spans="46:46" x14ac:dyDescent="0.25">
      <c r="AT3257" s="283"/>
    </row>
    <row r="3258" spans="46:46" x14ac:dyDescent="0.25">
      <c r="AT3258" s="283"/>
    </row>
    <row r="3259" spans="46:46" x14ac:dyDescent="0.25">
      <c r="AT3259" s="283"/>
    </row>
    <row r="3260" spans="46:46" x14ac:dyDescent="0.25">
      <c r="AT3260" s="283"/>
    </row>
    <row r="3261" spans="46:46" x14ac:dyDescent="0.25">
      <c r="AT3261" s="283"/>
    </row>
    <row r="3262" spans="46:46" x14ac:dyDescent="0.25">
      <c r="AT3262" s="283"/>
    </row>
    <row r="3263" spans="46:46" x14ac:dyDescent="0.25">
      <c r="AT3263" s="283"/>
    </row>
    <row r="3264" spans="46:46" x14ac:dyDescent="0.25">
      <c r="AT3264" s="283"/>
    </row>
    <row r="3265" spans="46:46" x14ac:dyDescent="0.25">
      <c r="AT3265" s="283"/>
    </row>
    <row r="3266" spans="46:46" x14ac:dyDescent="0.25">
      <c r="AT3266" s="283"/>
    </row>
    <row r="3267" spans="46:46" x14ac:dyDescent="0.25">
      <c r="AT3267" s="283"/>
    </row>
    <row r="3268" spans="46:46" x14ac:dyDescent="0.25">
      <c r="AT3268" s="283"/>
    </row>
    <row r="3269" spans="46:46" x14ac:dyDescent="0.25">
      <c r="AT3269" s="283"/>
    </row>
    <row r="3270" spans="46:46" x14ac:dyDescent="0.25">
      <c r="AT3270" s="283"/>
    </row>
    <row r="3271" spans="46:46" x14ac:dyDescent="0.25">
      <c r="AT3271" s="283"/>
    </row>
    <row r="3272" spans="46:46" x14ac:dyDescent="0.25">
      <c r="AT3272" s="283"/>
    </row>
    <row r="3273" spans="46:46" x14ac:dyDescent="0.25">
      <c r="AT3273" s="283"/>
    </row>
    <row r="3274" spans="46:46" x14ac:dyDescent="0.25">
      <c r="AT3274" s="283"/>
    </row>
    <row r="3275" spans="46:46" x14ac:dyDescent="0.25">
      <c r="AT3275" s="283"/>
    </row>
    <row r="3276" spans="46:46" x14ac:dyDescent="0.25">
      <c r="AT3276" s="283"/>
    </row>
    <row r="3277" spans="46:46" x14ac:dyDescent="0.25">
      <c r="AT3277" s="283"/>
    </row>
    <row r="3278" spans="46:46" x14ac:dyDescent="0.25">
      <c r="AT3278" s="283"/>
    </row>
    <row r="3279" spans="46:46" x14ac:dyDescent="0.25">
      <c r="AT3279" s="283"/>
    </row>
    <row r="3280" spans="46:46" x14ac:dyDescent="0.25">
      <c r="AT3280" s="283"/>
    </row>
    <row r="3281" spans="46:46" x14ac:dyDescent="0.25">
      <c r="AT3281" s="283"/>
    </row>
    <row r="3282" spans="46:46" x14ac:dyDescent="0.25">
      <c r="AT3282" s="283"/>
    </row>
    <row r="3283" spans="46:46" x14ac:dyDescent="0.25">
      <c r="AT3283" s="283"/>
    </row>
    <row r="3284" spans="46:46" x14ac:dyDescent="0.25">
      <c r="AT3284" s="283"/>
    </row>
    <row r="3285" spans="46:46" x14ac:dyDescent="0.25">
      <c r="AT3285" s="283"/>
    </row>
    <row r="3286" spans="46:46" x14ac:dyDescent="0.25">
      <c r="AT3286" s="283"/>
    </row>
    <row r="3287" spans="46:46" x14ac:dyDescent="0.25">
      <c r="AT3287" s="283"/>
    </row>
    <row r="3288" spans="46:46" x14ac:dyDescent="0.25">
      <c r="AT3288" s="283"/>
    </row>
    <row r="3289" spans="46:46" x14ac:dyDescent="0.25">
      <c r="AT3289" s="283"/>
    </row>
    <row r="3290" spans="46:46" x14ac:dyDescent="0.25">
      <c r="AT3290" s="283"/>
    </row>
    <row r="3291" spans="46:46" x14ac:dyDescent="0.25">
      <c r="AT3291" s="283"/>
    </row>
    <row r="3292" spans="46:46" x14ac:dyDescent="0.25">
      <c r="AT3292" s="283"/>
    </row>
    <row r="3293" spans="46:46" x14ac:dyDescent="0.25">
      <c r="AT3293" s="283"/>
    </row>
    <row r="3294" spans="46:46" x14ac:dyDescent="0.25">
      <c r="AT3294" s="283"/>
    </row>
    <row r="3295" spans="46:46" x14ac:dyDescent="0.25">
      <c r="AT3295" s="283"/>
    </row>
    <row r="3296" spans="46:46" x14ac:dyDescent="0.25">
      <c r="AT3296" s="283"/>
    </row>
    <row r="3297" spans="46:46" x14ac:dyDescent="0.25">
      <c r="AT3297" s="283"/>
    </row>
    <row r="3298" spans="46:46" x14ac:dyDescent="0.25">
      <c r="AT3298" s="283"/>
    </row>
    <row r="3299" spans="46:46" x14ac:dyDescent="0.25">
      <c r="AT3299" s="283"/>
    </row>
    <row r="3300" spans="46:46" x14ac:dyDescent="0.25">
      <c r="AT3300" s="283"/>
    </row>
    <row r="3301" spans="46:46" x14ac:dyDescent="0.25">
      <c r="AT3301" s="283"/>
    </row>
    <row r="3302" spans="46:46" x14ac:dyDescent="0.25">
      <c r="AT3302" s="283"/>
    </row>
    <row r="3303" spans="46:46" x14ac:dyDescent="0.25">
      <c r="AT3303" s="283"/>
    </row>
    <row r="3304" spans="46:46" x14ac:dyDescent="0.25">
      <c r="AT3304" s="283"/>
    </row>
    <row r="3305" spans="46:46" x14ac:dyDescent="0.25">
      <c r="AT3305" s="283"/>
    </row>
    <row r="3306" spans="46:46" x14ac:dyDescent="0.25">
      <c r="AT3306" s="283"/>
    </row>
    <row r="3307" spans="46:46" x14ac:dyDescent="0.25">
      <c r="AT3307" s="283"/>
    </row>
    <row r="3308" spans="46:46" x14ac:dyDescent="0.25">
      <c r="AT3308" s="283"/>
    </row>
    <row r="3309" spans="46:46" x14ac:dyDescent="0.25">
      <c r="AT3309" s="283"/>
    </row>
    <row r="3310" spans="46:46" x14ac:dyDescent="0.25">
      <c r="AT3310" s="283"/>
    </row>
    <row r="3311" spans="46:46" x14ac:dyDescent="0.25">
      <c r="AT3311" s="283"/>
    </row>
    <row r="3312" spans="46:46" x14ac:dyDescent="0.25">
      <c r="AT3312" s="283"/>
    </row>
    <row r="3313" spans="46:46" x14ac:dyDescent="0.25">
      <c r="AT3313" s="283"/>
    </row>
    <row r="3314" spans="46:46" x14ac:dyDescent="0.25">
      <c r="AT3314" s="283"/>
    </row>
    <row r="3315" spans="46:46" x14ac:dyDescent="0.25">
      <c r="AT3315" s="283"/>
    </row>
    <row r="3316" spans="46:46" x14ac:dyDescent="0.25">
      <c r="AT3316" s="283"/>
    </row>
    <row r="3317" spans="46:46" x14ac:dyDescent="0.25">
      <c r="AT3317" s="283"/>
    </row>
    <row r="3318" spans="46:46" x14ac:dyDescent="0.25">
      <c r="AT3318" s="283"/>
    </row>
    <row r="3319" spans="46:46" x14ac:dyDescent="0.25">
      <c r="AT3319" s="283"/>
    </row>
    <row r="3320" spans="46:46" x14ac:dyDescent="0.25">
      <c r="AT3320" s="283"/>
    </row>
    <row r="3321" spans="46:46" x14ac:dyDescent="0.25">
      <c r="AT3321" s="283"/>
    </row>
    <row r="3322" spans="46:46" x14ac:dyDescent="0.25">
      <c r="AT3322" s="283"/>
    </row>
    <row r="3323" spans="46:46" x14ac:dyDescent="0.25">
      <c r="AT3323" s="283"/>
    </row>
    <row r="3324" spans="46:46" x14ac:dyDescent="0.25">
      <c r="AT3324" s="283"/>
    </row>
    <row r="3325" spans="46:46" x14ac:dyDescent="0.25">
      <c r="AT3325" s="283"/>
    </row>
    <row r="3326" spans="46:46" x14ac:dyDescent="0.25">
      <c r="AT3326" s="283"/>
    </row>
    <row r="3327" spans="46:46" x14ac:dyDescent="0.25">
      <c r="AT3327" s="283"/>
    </row>
    <row r="3328" spans="46:46" x14ac:dyDescent="0.25">
      <c r="AT3328" s="283"/>
    </row>
    <row r="3329" spans="46:46" x14ac:dyDescent="0.25">
      <c r="AT3329" s="283"/>
    </row>
    <row r="3330" spans="46:46" x14ac:dyDescent="0.25">
      <c r="AT3330" s="283"/>
    </row>
    <row r="3331" spans="46:46" x14ac:dyDescent="0.25">
      <c r="AT3331" s="283"/>
    </row>
    <row r="3332" spans="46:46" x14ac:dyDescent="0.25">
      <c r="AT3332" s="283"/>
    </row>
    <row r="3333" spans="46:46" x14ac:dyDescent="0.25">
      <c r="AT3333" s="283"/>
    </row>
    <row r="3334" spans="46:46" x14ac:dyDescent="0.25">
      <c r="AT3334" s="283"/>
    </row>
    <row r="3335" spans="46:46" x14ac:dyDescent="0.25">
      <c r="AT3335" s="283"/>
    </row>
    <row r="3336" spans="46:46" x14ac:dyDescent="0.25">
      <c r="AT3336" s="283"/>
    </row>
    <row r="3337" spans="46:46" x14ac:dyDescent="0.25">
      <c r="AT3337" s="283"/>
    </row>
    <row r="3338" spans="46:46" x14ac:dyDescent="0.25">
      <c r="AT3338" s="283"/>
    </row>
    <row r="3339" spans="46:46" x14ac:dyDescent="0.25">
      <c r="AT3339" s="283"/>
    </row>
    <row r="3340" spans="46:46" x14ac:dyDescent="0.25">
      <c r="AT3340" s="283"/>
    </row>
    <row r="3341" spans="46:46" x14ac:dyDescent="0.25">
      <c r="AT3341" s="283"/>
    </row>
    <row r="3342" spans="46:46" x14ac:dyDescent="0.25">
      <c r="AT3342" s="283"/>
    </row>
    <row r="3343" spans="46:46" x14ac:dyDescent="0.25">
      <c r="AT3343" s="283"/>
    </row>
    <row r="3344" spans="46:46" x14ac:dyDescent="0.25">
      <c r="AT3344" s="283"/>
    </row>
    <row r="3345" spans="46:46" x14ac:dyDescent="0.25">
      <c r="AT3345" s="283"/>
    </row>
    <row r="3346" spans="46:46" x14ac:dyDescent="0.25">
      <c r="AT3346" s="283"/>
    </row>
    <row r="3347" spans="46:46" x14ac:dyDescent="0.25">
      <c r="AT3347" s="283"/>
    </row>
    <row r="3348" spans="46:46" x14ac:dyDescent="0.25">
      <c r="AT3348" s="283"/>
    </row>
    <row r="3349" spans="46:46" x14ac:dyDescent="0.25">
      <c r="AT3349" s="283"/>
    </row>
    <row r="3350" spans="46:46" x14ac:dyDescent="0.25">
      <c r="AT3350" s="283"/>
    </row>
    <row r="3351" spans="46:46" x14ac:dyDescent="0.25">
      <c r="AT3351" s="283"/>
    </row>
    <row r="3352" spans="46:46" x14ac:dyDescent="0.25">
      <c r="AT3352" s="283"/>
    </row>
    <row r="3353" spans="46:46" x14ac:dyDescent="0.25">
      <c r="AT3353" s="283"/>
    </row>
    <row r="3354" spans="46:46" x14ac:dyDescent="0.25">
      <c r="AT3354" s="283"/>
    </row>
    <row r="3355" spans="46:46" x14ac:dyDescent="0.25">
      <c r="AT3355" s="283"/>
    </row>
    <row r="3356" spans="46:46" x14ac:dyDescent="0.25">
      <c r="AT3356" s="283"/>
    </row>
    <row r="3357" spans="46:46" x14ac:dyDescent="0.25">
      <c r="AT3357" s="283"/>
    </row>
    <row r="3358" spans="46:46" x14ac:dyDescent="0.25">
      <c r="AT3358" s="283"/>
    </row>
    <row r="3359" spans="46:46" x14ac:dyDescent="0.25">
      <c r="AT3359" s="283"/>
    </row>
    <row r="3360" spans="46:46" x14ac:dyDescent="0.25">
      <c r="AT3360" s="283"/>
    </row>
    <row r="3361" spans="46:46" x14ac:dyDescent="0.25">
      <c r="AT3361" s="283"/>
    </row>
    <row r="3362" spans="46:46" x14ac:dyDescent="0.25">
      <c r="AT3362" s="283"/>
    </row>
    <row r="3363" spans="46:46" x14ac:dyDescent="0.25">
      <c r="AT3363" s="283"/>
    </row>
    <row r="3364" spans="46:46" x14ac:dyDescent="0.25">
      <c r="AT3364" s="283"/>
    </row>
    <row r="3365" spans="46:46" x14ac:dyDescent="0.25">
      <c r="AT3365" s="283"/>
    </row>
    <row r="3366" spans="46:46" x14ac:dyDescent="0.25">
      <c r="AT3366" s="283"/>
    </row>
    <row r="3367" spans="46:46" x14ac:dyDescent="0.25">
      <c r="AT3367" s="283"/>
    </row>
    <row r="3368" spans="46:46" x14ac:dyDescent="0.25">
      <c r="AT3368" s="283"/>
    </row>
    <row r="3369" spans="46:46" x14ac:dyDescent="0.25">
      <c r="AT3369" s="283"/>
    </row>
    <row r="3370" spans="46:46" x14ac:dyDescent="0.25">
      <c r="AT3370" s="283"/>
    </row>
    <row r="3371" spans="46:46" x14ac:dyDescent="0.25">
      <c r="AT3371" s="283"/>
    </row>
    <row r="3372" spans="46:46" x14ac:dyDescent="0.25">
      <c r="AT3372" s="283"/>
    </row>
    <row r="3373" spans="46:46" x14ac:dyDescent="0.25">
      <c r="AT3373" s="283"/>
    </row>
    <row r="3374" spans="46:46" x14ac:dyDescent="0.25">
      <c r="AT3374" s="283"/>
    </row>
    <row r="3375" spans="46:46" x14ac:dyDescent="0.25">
      <c r="AT3375" s="283"/>
    </row>
    <row r="3376" spans="46:46" x14ac:dyDescent="0.25">
      <c r="AT3376" s="283"/>
    </row>
    <row r="3377" spans="46:46" x14ac:dyDescent="0.25">
      <c r="AT3377" s="283"/>
    </row>
    <row r="3378" spans="46:46" x14ac:dyDescent="0.25">
      <c r="AT3378" s="283"/>
    </row>
    <row r="3379" spans="46:46" x14ac:dyDescent="0.25">
      <c r="AT3379" s="283"/>
    </row>
    <row r="3380" spans="46:46" x14ac:dyDescent="0.25">
      <c r="AT3380" s="283"/>
    </row>
    <row r="3381" spans="46:46" x14ac:dyDescent="0.25">
      <c r="AT3381" s="283"/>
    </row>
    <row r="3382" spans="46:46" x14ac:dyDescent="0.25">
      <c r="AT3382" s="283"/>
    </row>
    <row r="3383" spans="46:46" x14ac:dyDescent="0.25">
      <c r="AT3383" s="283"/>
    </row>
    <row r="3384" spans="46:46" x14ac:dyDescent="0.25">
      <c r="AT3384" s="283"/>
    </row>
    <row r="3385" spans="46:46" x14ac:dyDescent="0.25">
      <c r="AT3385" s="283"/>
    </row>
    <row r="3386" spans="46:46" x14ac:dyDescent="0.25">
      <c r="AT3386" s="283"/>
    </row>
    <row r="3387" spans="46:46" x14ac:dyDescent="0.25">
      <c r="AT3387" s="283"/>
    </row>
    <row r="3388" spans="46:46" x14ac:dyDescent="0.25">
      <c r="AT3388" s="283"/>
    </row>
    <row r="3389" spans="46:46" x14ac:dyDescent="0.25">
      <c r="AT3389" s="283"/>
    </row>
    <row r="3390" spans="46:46" x14ac:dyDescent="0.25">
      <c r="AT3390" s="283"/>
    </row>
    <row r="3391" spans="46:46" x14ac:dyDescent="0.25">
      <c r="AT3391" s="283"/>
    </row>
    <row r="3392" spans="46:46" x14ac:dyDescent="0.25">
      <c r="AT3392" s="283"/>
    </row>
    <row r="3393" spans="46:46" x14ac:dyDescent="0.25">
      <c r="AT3393" s="283"/>
    </row>
    <row r="3394" spans="46:46" x14ac:dyDescent="0.25">
      <c r="AT3394" s="283"/>
    </row>
    <row r="3395" spans="46:46" x14ac:dyDescent="0.25">
      <c r="AT3395" s="283"/>
    </row>
    <row r="3396" spans="46:46" x14ac:dyDescent="0.25">
      <c r="AT3396" s="283"/>
    </row>
    <row r="3397" spans="46:46" x14ac:dyDescent="0.25">
      <c r="AT3397" s="283"/>
    </row>
    <row r="3398" spans="46:46" x14ac:dyDescent="0.25">
      <c r="AT3398" s="283"/>
    </row>
    <row r="3399" spans="46:46" x14ac:dyDescent="0.25">
      <c r="AT3399" s="283"/>
    </row>
    <row r="3400" spans="46:46" x14ac:dyDescent="0.25">
      <c r="AT3400" s="283"/>
    </row>
    <row r="3401" spans="46:46" x14ac:dyDescent="0.25">
      <c r="AT3401" s="283"/>
    </row>
    <row r="3402" spans="46:46" x14ac:dyDescent="0.25">
      <c r="AT3402" s="283"/>
    </row>
    <row r="3403" spans="46:46" x14ac:dyDescent="0.25">
      <c r="AT3403" s="283"/>
    </row>
    <row r="3404" spans="46:46" x14ac:dyDescent="0.25">
      <c r="AT3404" s="283"/>
    </row>
    <row r="3405" spans="46:46" x14ac:dyDescent="0.25">
      <c r="AT3405" s="283"/>
    </row>
    <row r="3406" spans="46:46" x14ac:dyDescent="0.25">
      <c r="AT3406" s="283"/>
    </row>
    <row r="3407" spans="46:46" x14ac:dyDescent="0.25">
      <c r="AT3407" s="283"/>
    </row>
    <row r="3408" spans="46:46" x14ac:dyDescent="0.25">
      <c r="AT3408" s="283"/>
    </row>
    <row r="3409" spans="46:46" x14ac:dyDescent="0.25">
      <c r="AT3409" s="283"/>
    </row>
    <row r="3410" spans="46:46" x14ac:dyDescent="0.25">
      <c r="AT3410" s="283"/>
    </row>
    <row r="3411" spans="46:46" x14ac:dyDescent="0.25">
      <c r="AT3411" s="283"/>
    </row>
    <row r="3412" spans="46:46" x14ac:dyDescent="0.25">
      <c r="AT3412" s="283"/>
    </row>
    <row r="3413" spans="46:46" x14ac:dyDescent="0.25">
      <c r="AT3413" s="283"/>
    </row>
    <row r="3414" spans="46:46" x14ac:dyDescent="0.25">
      <c r="AT3414" s="283"/>
    </row>
    <row r="3415" spans="46:46" x14ac:dyDescent="0.25">
      <c r="AT3415" s="283"/>
    </row>
    <row r="3416" spans="46:46" x14ac:dyDescent="0.25">
      <c r="AT3416" s="283"/>
    </row>
    <row r="3417" spans="46:46" x14ac:dyDescent="0.25">
      <c r="AT3417" s="283"/>
    </row>
    <row r="3418" spans="46:46" x14ac:dyDescent="0.25">
      <c r="AT3418" s="283"/>
    </row>
    <row r="3419" spans="46:46" x14ac:dyDescent="0.25">
      <c r="AT3419" s="283"/>
    </row>
    <row r="3420" spans="46:46" x14ac:dyDescent="0.25">
      <c r="AT3420" s="283"/>
    </row>
    <row r="3421" spans="46:46" x14ac:dyDescent="0.25">
      <c r="AT3421" s="283"/>
    </row>
    <row r="3422" spans="46:46" x14ac:dyDescent="0.25">
      <c r="AT3422" s="283"/>
    </row>
    <row r="3423" spans="46:46" x14ac:dyDescent="0.25">
      <c r="AT3423" s="283"/>
    </row>
    <row r="3424" spans="46:46" x14ac:dyDescent="0.25">
      <c r="AT3424" s="283"/>
    </row>
    <row r="3425" spans="46:46" x14ac:dyDescent="0.25">
      <c r="AT3425" s="283"/>
    </row>
    <row r="3426" spans="46:46" x14ac:dyDescent="0.25">
      <c r="AT3426" s="283"/>
    </row>
    <row r="3427" spans="46:46" x14ac:dyDescent="0.25">
      <c r="AT3427" s="283"/>
    </row>
    <row r="3428" spans="46:46" x14ac:dyDescent="0.25">
      <c r="AT3428" s="283"/>
    </row>
    <row r="3429" spans="46:46" x14ac:dyDescent="0.25">
      <c r="AT3429" s="283"/>
    </row>
    <row r="3430" spans="46:46" x14ac:dyDescent="0.25">
      <c r="AT3430" s="283"/>
    </row>
    <row r="3431" spans="46:46" x14ac:dyDescent="0.25">
      <c r="AT3431" s="283"/>
    </row>
    <row r="3432" spans="46:46" x14ac:dyDescent="0.25">
      <c r="AT3432" s="283"/>
    </row>
    <row r="3433" spans="46:46" x14ac:dyDescent="0.25">
      <c r="AT3433" s="283"/>
    </row>
    <row r="3434" spans="46:46" x14ac:dyDescent="0.25">
      <c r="AT3434" s="283"/>
    </row>
    <row r="3435" spans="46:46" x14ac:dyDescent="0.25">
      <c r="AT3435" s="283"/>
    </row>
    <row r="3436" spans="46:46" x14ac:dyDescent="0.25">
      <c r="AT3436" s="283"/>
    </row>
    <row r="3437" spans="46:46" x14ac:dyDescent="0.25">
      <c r="AT3437" s="283"/>
    </row>
    <row r="3438" spans="46:46" x14ac:dyDescent="0.25">
      <c r="AT3438" s="283"/>
    </row>
    <row r="3439" spans="46:46" x14ac:dyDescent="0.25">
      <c r="AT3439" s="283"/>
    </row>
    <row r="3440" spans="46:46" x14ac:dyDescent="0.25">
      <c r="AT3440" s="283"/>
    </row>
    <row r="3441" spans="46:46" x14ac:dyDescent="0.25">
      <c r="AT3441" s="283"/>
    </row>
    <row r="3442" spans="46:46" x14ac:dyDescent="0.25">
      <c r="AT3442" s="283"/>
    </row>
    <row r="3443" spans="46:46" x14ac:dyDescent="0.25">
      <c r="AT3443" s="283"/>
    </row>
    <row r="3444" spans="46:46" x14ac:dyDescent="0.25">
      <c r="AT3444" s="283"/>
    </row>
    <row r="3445" spans="46:46" x14ac:dyDescent="0.25">
      <c r="AT3445" s="283"/>
    </row>
    <row r="3446" spans="46:46" x14ac:dyDescent="0.25">
      <c r="AT3446" s="283"/>
    </row>
    <row r="3447" spans="46:46" x14ac:dyDescent="0.25">
      <c r="AT3447" s="283"/>
    </row>
    <row r="3448" spans="46:46" x14ac:dyDescent="0.25">
      <c r="AT3448" s="283"/>
    </row>
    <row r="3449" spans="46:46" x14ac:dyDescent="0.25">
      <c r="AT3449" s="283"/>
    </row>
    <row r="3450" spans="46:46" x14ac:dyDescent="0.25">
      <c r="AT3450" s="283"/>
    </row>
    <row r="3451" spans="46:46" x14ac:dyDescent="0.25">
      <c r="AT3451" s="283"/>
    </row>
    <row r="3452" spans="46:46" x14ac:dyDescent="0.25">
      <c r="AT3452" s="283"/>
    </row>
    <row r="3453" spans="46:46" x14ac:dyDescent="0.25">
      <c r="AT3453" s="283"/>
    </row>
    <row r="3454" spans="46:46" x14ac:dyDescent="0.25">
      <c r="AT3454" s="283"/>
    </row>
    <row r="3455" spans="46:46" x14ac:dyDescent="0.25">
      <c r="AT3455" s="283"/>
    </row>
    <row r="3456" spans="46:46" x14ac:dyDescent="0.25">
      <c r="AT3456" s="283"/>
    </row>
    <row r="3457" spans="46:46" x14ac:dyDescent="0.25">
      <c r="AT3457" s="283"/>
    </row>
    <row r="3458" spans="46:46" x14ac:dyDescent="0.25">
      <c r="AT3458" s="283"/>
    </row>
    <row r="3459" spans="46:46" x14ac:dyDescent="0.25">
      <c r="AT3459" s="283"/>
    </row>
    <row r="3460" spans="46:46" x14ac:dyDescent="0.25">
      <c r="AT3460" s="283"/>
    </row>
    <row r="3461" spans="46:46" x14ac:dyDescent="0.25">
      <c r="AT3461" s="283"/>
    </row>
    <row r="3462" spans="46:46" x14ac:dyDescent="0.25">
      <c r="AT3462" s="283"/>
    </row>
    <row r="3463" spans="46:46" x14ac:dyDescent="0.25">
      <c r="AT3463" s="283"/>
    </row>
    <row r="3464" spans="46:46" x14ac:dyDescent="0.25">
      <c r="AT3464" s="283"/>
    </row>
    <row r="3465" spans="46:46" x14ac:dyDescent="0.25">
      <c r="AT3465" s="283"/>
    </row>
    <row r="3466" spans="46:46" x14ac:dyDescent="0.25">
      <c r="AT3466" s="283"/>
    </row>
    <row r="3467" spans="46:46" x14ac:dyDescent="0.25">
      <c r="AT3467" s="283"/>
    </row>
    <row r="3468" spans="46:46" x14ac:dyDescent="0.25">
      <c r="AT3468" s="283"/>
    </row>
    <row r="3469" spans="46:46" x14ac:dyDescent="0.25">
      <c r="AT3469" s="283"/>
    </row>
    <row r="3470" spans="46:46" x14ac:dyDescent="0.25">
      <c r="AT3470" s="283"/>
    </row>
    <row r="3471" spans="46:46" x14ac:dyDescent="0.25">
      <c r="AT3471" s="283"/>
    </row>
    <row r="3472" spans="46:46" x14ac:dyDescent="0.25">
      <c r="AT3472" s="283"/>
    </row>
    <row r="3473" spans="46:46" x14ac:dyDescent="0.25">
      <c r="AT3473" s="283"/>
    </row>
    <row r="3474" spans="46:46" x14ac:dyDescent="0.25">
      <c r="AT3474" s="283"/>
    </row>
    <row r="3475" spans="46:46" x14ac:dyDescent="0.25">
      <c r="AT3475" s="283"/>
    </row>
    <row r="3476" spans="46:46" x14ac:dyDescent="0.25">
      <c r="AT3476" s="283"/>
    </row>
    <row r="3477" spans="46:46" x14ac:dyDescent="0.25">
      <c r="AT3477" s="283"/>
    </row>
    <row r="3478" spans="46:46" x14ac:dyDescent="0.25">
      <c r="AT3478" s="283"/>
    </row>
    <row r="3479" spans="46:46" x14ac:dyDescent="0.25">
      <c r="AT3479" s="283"/>
    </row>
    <row r="3480" spans="46:46" x14ac:dyDescent="0.25">
      <c r="AT3480" s="283"/>
    </row>
    <row r="3481" spans="46:46" x14ac:dyDescent="0.25">
      <c r="AT3481" s="283"/>
    </row>
    <row r="3482" spans="46:46" x14ac:dyDescent="0.25">
      <c r="AT3482" s="283"/>
    </row>
    <row r="3483" spans="46:46" x14ac:dyDescent="0.25">
      <c r="AT3483" s="283"/>
    </row>
    <row r="3484" spans="46:46" x14ac:dyDescent="0.25">
      <c r="AT3484" s="283"/>
    </row>
    <row r="3485" spans="46:46" x14ac:dyDescent="0.25">
      <c r="AT3485" s="283"/>
    </row>
    <row r="3486" spans="46:46" x14ac:dyDescent="0.25">
      <c r="AT3486" s="283"/>
    </row>
    <row r="3487" spans="46:46" x14ac:dyDescent="0.25">
      <c r="AT3487" s="283"/>
    </row>
    <row r="3488" spans="46:46" x14ac:dyDescent="0.25">
      <c r="AT3488" s="283"/>
    </row>
    <row r="3489" spans="46:46" x14ac:dyDescent="0.25">
      <c r="AT3489" s="283"/>
    </row>
    <row r="3490" spans="46:46" x14ac:dyDescent="0.25">
      <c r="AT3490" s="283"/>
    </row>
    <row r="3491" spans="46:46" x14ac:dyDescent="0.25">
      <c r="AT3491" s="283"/>
    </row>
    <row r="3492" spans="46:46" x14ac:dyDescent="0.25">
      <c r="AT3492" s="283"/>
    </row>
    <row r="3493" spans="46:46" x14ac:dyDescent="0.25">
      <c r="AT3493" s="283"/>
    </row>
    <row r="3494" spans="46:46" x14ac:dyDescent="0.25">
      <c r="AT3494" s="283"/>
    </row>
    <row r="3495" spans="46:46" x14ac:dyDescent="0.25">
      <c r="AT3495" s="283"/>
    </row>
    <row r="3496" spans="46:46" x14ac:dyDescent="0.25">
      <c r="AT3496" s="283"/>
    </row>
    <row r="3497" spans="46:46" x14ac:dyDescent="0.25">
      <c r="AT3497" s="283"/>
    </row>
    <row r="3498" spans="46:46" x14ac:dyDescent="0.25">
      <c r="AT3498" s="283"/>
    </row>
    <row r="3499" spans="46:46" x14ac:dyDescent="0.25">
      <c r="AT3499" s="283"/>
    </row>
    <row r="3500" spans="46:46" x14ac:dyDescent="0.25">
      <c r="AT3500" s="283"/>
    </row>
    <row r="3501" spans="46:46" x14ac:dyDescent="0.25">
      <c r="AT3501" s="283"/>
    </row>
    <row r="3502" spans="46:46" x14ac:dyDescent="0.25">
      <c r="AT3502" s="283"/>
    </row>
    <row r="3503" spans="46:46" x14ac:dyDescent="0.25">
      <c r="AT3503" s="283"/>
    </row>
    <row r="3504" spans="46:46" x14ac:dyDescent="0.25">
      <c r="AT3504" s="283"/>
    </row>
    <row r="3505" spans="46:46" x14ac:dyDescent="0.25">
      <c r="AT3505" s="283"/>
    </row>
    <row r="3506" spans="46:46" x14ac:dyDescent="0.25">
      <c r="AT3506" s="283"/>
    </row>
    <row r="3507" spans="46:46" x14ac:dyDescent="0.25">
      <c r="AT3507" s="283"/>
    </row>
    <row r="3508" spans="46:46" x14ac:dyDescent="0.25">
      <c r="AT3508" s="283"/>
    </row>
    <row r="3509" spans="46:46" x14ac:dyDescent="0.25">
      <c r="AT3509" s="283"/>
    </row>
    <row r="3510" spans="46:46" x14ac:dyDescent="0.25">
      <c r="AT3510" s="283"/>
    </row>
    <row r="3511" spans="46:46" x14ac:dyDescent="0.25">
      <c r="AT3511" s="283"/>
    </row>
    <row r="3512" spans="46:46" x14ac:dyDescent="0.25">
      <c r="AT3512" s="283"/>
    </row>
    <row r="3513" spans="46:46" x14ac:dyDescent="0.25">
      <c r="AT3513" s="283"/>
    </row>
    <row r="3514" spans="46:46" x14ac:dyDescent="0.25">
      <c r="AT3514" s="283"/>
    </row>
    <row r="3515" spans="46:46" x14ac:dyDescent="0.25">
      <c r="AT3515" s="283"/>
    </row>
    <row r="3516" spans="46:46" x14ac:dyDescent="0.25">
      <c r="AT3516" s="283"/>
    </row>
    <row r="3517" spans="46:46" x14ac:dyDescent="0.25">
      <c r="AT3517" s="283"/>
    </row>
    <row r="3518" spans="46:46" x14ac:dyDescent="0.25">
      <c r="AT3518" s="283"/>
    </row>
    <row r="3519" spans="46:46" x14ac:dyDescent="0.25">
      <c r="AT3519" s="283"/>
    </row>
    <row r="3520" spans="46:46" x14ac:dyDescent="0.25">
      <c r="AT3520" s="283"/>
    </row>
    <row r="3521" spans="46:46" x14ac:dyDescent="0.25">
      <c r="AT3521" s="283"/>
    </row>
    <row r="3522" spans="46:46" x14ac:dyDescent="0.25">
      <c r="AT3522" s="283"/>
    </row>
    <row r="3523" spans="46:46" x14ac:dyDescent="0.25">
      <c r="AT3523" s="283"/>
    </row>
    <row r="3524" spans="46:46" x14ac:dyDescent="0.25">
      <c r="AT3524" s="283"/>
    </row>
    <row r="3525" spans="46:46" x14ac:dyDescent="0.25">
      <c r="AT3525" s="283"/>
    </row>
    <row r="3526" spans="46:46" x14ac:dyDescent="0.25">
      <c r="AT3526" s="283"/>
    </row>
    <row r="3527" spans="46:46" x14ac:dyDescent="0.25">
      <c r="AT3527" s="283"/>
    </row>
    <row r="3528" spans="46:46" x14ac:dyDescent="0.25">
      <c r="AT3528" s="283"/>
    </row>
    <row r="3529" spans="46:46" x14ac:dyDescent="0.25">
      <c r="AT3529" s="283"/>
    </row>
    <row r="3530" spans="46:46" x14ac:dyDescent="0.25">
      <c r="AT3530" s="283"/>
    </row>
    <row r="3531" spans="46:46" x14ac:dyDescent="0.25">
      <c r="AT3531" s="283"/>
    </row>
    <row r="3532" spans="46:46" x14ac:dyDescent="0.25">
      <c r="AT3532" s="283"/>
    </row>
    <row r="3533" spans="46:46" x14ac:dyDescent="0.25">
      <c r="AT3533" s="283"/>
    </row>
    <row r="3534" spans="46:46" x14ac:dyDescent="0.25">
      <c r="AT3534" s="283"/>
    </row>
    <row r="3535" spans="46:46" ht="15.75" thickBot="1" x14ac:dyDescent="0.3">
      <c r="AT3535" s="284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92" hidden="1" customWidth="1" outlineLevel="1"/>
    <col min="2" max="2" width="11" style="92" hidden="1" customWidth="1" outlineLevel="1"/>
    <col min="3" max="3" width="10" style="92" hidden="1" customWidth="1" outlineLevel="1"/>
    <col min="4" max="4" width="9" style="95" hidden="1" customWidth="1" outlineLevel="1"/>
    <col min="5" max="5" width="10" style="94" hidden="1" customWidth="1" outlineLevel="1"/>
    <col min="6" max="6" width="19" style="96" hidden="1" customWidth="1" outlineLevel="1"/>
    <col min="7" max="7" width="10" style="92" hidden="1" customWidth="1" outlineLevel="1"/>
    <col min="8" max="8" width="20.28515625" style="92" hidden="1" customWidth="1" outlineLevel="1"/>
    <col min="9" max="9" width="11.5703125" style="92" hidden="1" customWidth="1" outlineLevel="1"/>
    <col min="10" max="10" width="19.28515625" style="92" hidden="1" customWidth="1" outlineLevel="1"/>
    <col min="11" max="11" width="15.140625" style="92" hidden="1" customWidth="1" outlineLevel="1"/>
    <col min="12" max="12" width="9" style="94" hidden="1" customWidth="1" outlineLevel="1"/>
    <col min="13" max="13" width="2.7109375" style="92" customWidth="1" collapsed="1"/>
    <col min="14" max="15" width="5" style="92" hidden="1" customWidth="1" outlineLevel="1"/>
    <col min="16" max="16" width="15.140625" style="348" hidden="1" customWidth="1" outlineLevel="1"/>
    <col min="17" max="17" width="9.140625" style="92" hidden="1" customWidth="1" outlineLevel="1"/>
    <col min="18" max="18" width="8.85546875" style="348" hidden="1" customWidth="1" outlineLevel="1"/>
    <col min="19" max="19" width="5" style="348" hidden="1" customWidth="1" outlineLevel="1"/>
    <col min="20" max="20" width="15.140625" style="92" hidden="1" customWidth="1" outlineLevel="1"/>
    <col min="21" max="21" width="19.28515625" style="92" bestFit="1" customWidth="1" collapsed="1"/>
    <col min="22" max="22" width="16.140625" style="92" bestFit="1" customWidth="1"/>
    <col min="23" max="23" width="9" style="92" bestFit="1" customWidth="1"/>
    <col min="24" max="25" width="17.28515625" style="92" bestFit="1" customWidth="1"/>
    <col min="26" max="26" width="10" style="92" bestFit="1" customWidth="1"/>
    <col min="27" max="27" width="2.7109375" style="92" customWidth="1"/>
    <col min="28" max="28" width="15.140625" style="92" customWidth="1"/>
    <col min="29" max="29" width="14.85546875" style="92" customWidth="1"/>
    <col min="30" max="30" width="2.7109375" style="92" customWidth="1"/>
    <col min="31" max="31" width="3" style="274" bestFit="1" customWidth="1"/>
    <col min="32" max="32" width="5" style="274" bestFit="1" customWidth="1"/>
    <col min="33" max="33" width="15.140625" style="274" bestFit="1" customWidth="1"/>
    <col min="34" max="35" width="8" style="274" bestFit="1" customWidth="1"/>
    <col min="36" max="36" width="8" style="92" bestFit="1" customWidth="1"/>
    <col min="37" max="37" width="17.28515625" style="92" bestFit="1" customWidth="1"/>
    <col min="38" max="38" width="11.7109375" style="92" customWidth="1"/>
    <col min="39" max="39" width="2.7109375" style="92" customWidth="1"/>
    <col min="40" max="40" width="3" style="92" bestFit="1" customWidth="1"/>
    <col min="41" max="41" width="5" style="92" bestFit="1" customWidth="1"/>
    <col min="42" max="42" width="15.140625" style="92" bestFit="1" customWidth="1"/>
    <col min="43" max="43" width="9" style="92" bestFit="1" customWidth="1"/>
    <col min="44" max="44" width="8" style="92" bestFit="1" customWidth="1"/>
    <col min="45" max="45" width="9" style="92" bestFit="1" customWidth="1"/>
    <col min="46" max="46" width="17.28515625" style="92" customWidth="1" outlineLevel="1"/>
    <col min="47" max="47" width="17.28515625" style="92" customWidth="1"/>
    <col min="48" max="48" width="10" style="92" bestFit="1" customWidth="1"/>
    <col min="49" max="49" width="9" style="92" bestFit="1" customWidth="1"/>
    <col min="50" max="50" width="2.7109375" style="92" customWidth="1"/>
    <col min="51" max="51" width="3" style="92" bestFit="1" customWidth="1"/>
    <col min="52" max="54" width="17.28515625" style="92" bestFit="1" customWidth="1"/>
    <col min="55" max="55" width="9" style="92" bestFit="1" customWidth="1"/>
    <col min="56" max="16384" width="9.140625" style="92"/>
  </cols>
  <sheetData>
    <row r="1" spans="1:57" s="84" customFormat="1" ht="21.75" customHeight="1" x14ac:dyDescent="0.2">
      <c r="B1" s="85"/>
      <c r="C1" s="85"/>
      <c r="D1" s="86"/>
      <c r="E1" s="87"/>
      <c r="F1" s="88"/>
      <c r="G1" s="89"/>
      <c r="H1" s="84" t="s">
        <v>1</v>
      </c>
      <c r="I1" s="84" t="s">
        <v>0</v>
      </c>
      <c r="L1" s="87"/>
      <c r="P1" s="331"/>
      <c r="R1" s="331"/>
      <c r="S1" s="331"/>
      <c r="U1" s="232" t="str">
        <f>Currency&amp;" "&amp;Tenor</f>
        <v>EUR 3M</v>
      </c>
      <c r="V1" s="233"/>
      <c r="W1" s="233"/>
      <c r="X1" s="214"/>
      <c r="Y1" s="213"/>
      <c r="Z1" s="252" t="s">
        <v>221</v>
      </c>
      <c r="AB1" s="253" t="s">
        <v>212</v>
      </c>
      <c r="AC1" s="251">
        <v>6</v>
      </c>
      <c r="AN1" s="260"/>
      <c r="AO1" s="260"/>
      <c r="AP1" s="260" t="s">
        <v>73</v>
      </c>
      <c r="AQ1" s="260" t="s">
        <v>226</v>
      </c>
      <c r="AR1" s="260" t="s">
        <v>227</v>
      </c>
      <c r="AS1" s="260" t="s">
        <v>228</v>
      </c>
      <c r="AT1" s="260" t="s">
        <v>229</v>
      </c>
      <c r="AU1" s="260" t="s">
        <v>231</v>
      </c>
      <c r="AV1" s="260" t="s">
        <v>230</v>
      </c>
      <c r="AW1" s="282" t="s">
        <v>234</v>
      </c>
      <c r="AY1" s="110"/>
      <c r="AZ1" s="110" t="s">
        <v>256</v>
      </c>
      <c r="BA1" s="110" t="s">
        <v>231</v>
      </c>
      <c r="BB1" s="110" t="s">
        <v>257</v>
      </c>
      <c r="BC1" s="110" t="str">
        <f>"F "&amp;Tenor</f>
        <v>F 3M</v>
      </c>
      <c r="BD1" s="110" t="str">
        <f>"F "&amp;Tenor&amp;" QL"</f>
        <v>F 3M QL</v>
      </c>
      <c r="BE1" s="84" t="str">
        <f>_xll.qlEuribor(,Tenor,Currency&amp;Tenor,,Trigger)</f>
        <v>obj_00bbc#0010</v>
      </c>
    </row>
    <row r="2" spans="1:57" s="84" customFormat="1" ht="22.5" customHeight="1" x14ac:dyDescent="0.2">
      <c r="A2" s="64" t="s">
        <v>12</v>
      </c>
      <c r="B2" s="64" t="s">
        <v>236</v>
      </c>
      <c r="C2" s="64" t="s">
        <v>237</v>
      </c>
      <c r="D2" s="64" t="s">
        <v>50</v>
      </c>
      <c r="E2" s="64" t="s">
        <v>238</v>
      </c>
      <c r="F2" s="64" t="s">
        <v>7</v>
      </c>
      <c r="G2" s="64" t="s">
        <v>239</v>
      </c>
      <c r="H2" s="64" t="s">
        <v>240</v>
      </c>
      <c r="I2" s="64" t="s">
        <v>251</v>
      </c>
      <c r="J2" s="369" t="s">
        <v>252</v>
      </c>
      <c r="K2" s="64" t="s">
        <v>38</v>
      </c>
      <c r="L2" s="64" t="s">
        <v>42</v>
      </c>
      <c r="N2" s="162" t="s">
        <v>12</v>
      </c>
      <c r="O2" s="162"/>
      <c r="P2" s="162" t="s">
        <v>38</v>
      </c>
      <c r="Q2" s="162" t="s">
        <v>210</v>
      </c>
      <c r="R2" s="162" t="s">
        <v>220</v>
      </c>
      <c r="S2" s="162" t="s">
        <v>211</v>
      </c>
      <c r="T2" s="162" t="s">
        <v>38</v>
      </c>
      <c r="U2" s="162" t="s">
        <v>73</v>
      </c>
      <c r="V2" s="161" t="s">
        <v>34</v>
      </c>
      <c r="W2" s="161"/>
      <c r="X2" s="162" t="s">
        <v>32</v>
      </c>
      <c r="Y2" s="162" t="s">
        <v>33</v>
      </c>
      <c r="Z2" s="256">
        <f t="array" ref="Z2:Z93">_xll.qlPiecewiseYieldCurveData(YieldCurve_3M,Trigger)</f>
        <v>-1.0138920995380041E-3</v>
      </c>
      <c r="AB2" s="253" t="s">
        <v>213</v>
      </c>
      <c r="AC2" s="250" t="s">
        <v>224</v>
      </c>
      <c r="AN2" s="262">
        <v>1</v>
      </c>
      <c r="AO2" s="262" t="str">
        <f>"X"&amp;AN2+3&amp;"F"</f>
        <v>X4F</v>
      </c>
      <c r="AP2" s="262" t="str">
        <f t="shared" ref="AP2:AP13" si="0">Currency&amp;AN2&amp;AO2&amp;"=ICAP"</f>
        <v>EUR1X4F=ICAP</v>
      </c>
      <c r="AQ2" s="263">
        <f>_xll.RtGet("IDN",AP2,$AQ$1)/100</f>
        <v>-2.7E-4</v>
      </c>
      <c r="AR2" s="263">
        <f>_xll.RtGet("IDN",AP2,$AR$1)/100</f>
        <v>2.3000000000000001E-4</v>
      </c>
      <c r="AS2" s="263">
        <f>AVERAGE(AQ2:AR2)</f>
        <v>-1.9999999999999998E-5</v>
      </c>
      <c r="AT2" s="264">
        <f>_xll.qlInterestRateIndexFixingDate($AC$5,AU2)</f>
        <v>42185</v>
      </c>
      <c r="AU2" s="264">
        <f>_xll.qlCalendarAdvance(Calendar,Settlementdate,AN2&amp;"M","mf",TRUE,Trigger)</f>
        <v>42187</v>
      </c>
      <c r="AV2" s="263">
        <f>_xll.qlIndexFixing($AC$5,AT2,,_xll.ohTrigger(Trigger,Trigger3M))</f>
        <v>-7.2588045341449444E-5</v>
      </c>
      <c r="AW2" s="263">
        <f>(AS2-AV2)/10000</f>
        <v>5.2588045341449443E-9</v>
      </c>
      <c r="AY2" s="102" t="s">
        <v>203</v>
      </c>
      <c r="AZ2" s="103">
        <f>Evaluationdate</f>
        <v>42153</v>
      </c>
      <c r="BA2" s="103">
        <f>Settlementdate</f>
        <v>42157</v>
      </c>
      <c r="BB2" s="103">
        <f>_xll.qlInterestRateIndexMaturity(Currency&amp;"ibor"&amp;Tenor,BA2,Trigger)</f>
        <v>42249</v>
      </c>
      <c r="BC2" s="256">
        <f>_xll.qlIndexFixing($AC$5,AZ2,TRUE,_xll.ohTrigger(Trigger,Trigger3M))</f>
        <v>-1.3599999999995259E-4</v>
      </c>
      <c r="BD2" s="256">
        <f>_xll.qlIndexFixing($BE$1,AZ2,TRUE,_xll.ohTrigger(Trigger,Trigger3M))</f>
        <v>-1.099999999956812E-5</v>
      </c>
    </row>
    <row r="3" spans="1:57" s="84" customFormat="1" ht="11.25" customHeight="1" x14ac:dyDescent="0.2">
      <c r="A3" s="285" t="s">
        <v>241</v>
      </c>
      <c r="B3" s="302" t="str">
        <f t="array" ref="B3:B20">_xll.ohFilter(Quote!Q4:Q102,Quote!P4:P102="DP")</f>
        <v>ON</v>
      </c>
      <c r="C3" s="288" t="str">
        <f t="array" ref="C3:C20">SUBSTITUTE(_xll.ohFilter(PastedValue!E2:E62,PastedValue!A2:A62="DP"),"/N","N")</f>
        <v>ON</v>
      </c>
      <c r="D3" s="287" t="str">
        <f t="shared" ref="D3:D20" si="1">IF(DataSelect="Reference",$C3,$B3)</f>
        <v>ON</v>
      </c>
      <c r="E3" s="286">
        <f t="shared" ref="E3:E20" si="2">IF($D3="ON",0,IF($D3="TN",1,2))</f>
        <v>0</v>
      </c>
      <c r="F3" s="287" t="s">
        <v>244</v>
      </c>
      <c r="G3" s="288" t="b">
        <v>0</v>
      </c>
      <c r="H3" s="289" t="s">
        <v>45</v>
      </c>
      <c r="I3" s="363">
        <f t="array" ref="I3:I20">_xll.ohFilter(PastedValue!H2:H62,PastedValue!A2:A62="Dp")/100</f>
        <v>-9.9999900000000011E-4</v>
      </c>
      <c r="J3" s="70" t="str">
        <f>Currency&amp;"X"&amp;B3&amp;"D="</f>
        <v>EURXOND=</v>
      </c>
      <c r="K3" s="366" t="str">
        <f>IFERROR(_xll.qlDepositRateHelper2(,IF(DataSelect="Reference",$I3,$J3),IF(RIGHT($D3,1)="N","1D",$D3),$E3,Calendar,$F3,$G3,$H3,,_xll.ohTrigger(Trigger,DataSelect)),"--")</f>
        <v>obj_00884#0012</v>
      </c>
      <c r="L3" s="286" t="b">
        <f>IF(K3="--",FALSE,TRUE)</f>
        <v>1</v>
      </c>
      <c r="M3" s="85"/>
      <c r="N3" s="353" t="str">
        <f t="shared" ref="N3:N19" si="3">A3</f>
        <v>DP</v>
      </c>
      <c r="O3" s="353" t="str">
        <f t="shared" ref="O3:O19" si="4">C3</f>
        <v>ON</v>
      </c>
      <c r="P3" s="338" t="str">
        <f>K3</f>
        <v>obj_00884#0012</v>
      </c>
      <c r="Q3" s="102" t="b">
        <f>L3</f>
        <v>1</v>
      </c>
      <c r="R3" s="338">
        <v>1</v>
      </c>
      <c r="S3" s="338">
        <v>1</v>
      </c>
      <c r="T3" s="102" t="str">
        <f t="array" ref="T3:T93">_xll.qlRateHelperSelection(_xll.ohFilter(P3:P93,Q3:Q93),_xll.ohFilter(S3:S93,Q3:Q93),$AC$1,$AC$3,$AC$4,$AC$2,_xll.ohFilter(R3:R93,Q3:Q93),Trigger)</f>
        <v>obj_00884</v>
      </c>
      <c r="U3" s="102" t="str">
        <f>_xll.qlRateHelperQuoteName(T3)</f>
        <v/>
      </c>
      <c r="V3" s="350">
        <f>_xll.qlRateHelperRate(T3,_xll.ohTrigger(Trigger,Trigger3M))</f>
        <v>-9.9999900000000011E-4</v>
      </c>
      <c r="W3" s="350" t="str">
        <f>IFERROR(_xll.qlFuturesRateHelperConvexityAdjustment(T3,Trigger),"--")</f>
        <v>--</v>
      </c>
      <c r="X3" s="103">
        <f>_xll.qlRateHelperEarliestDate(T3,Trigger)</f>
        <v>42153</v>
      </c>
      <c r="Y3" s="103">
        <f>_xll.qlRateHelperLatestDate(T3,Trigger)</f>
        <v>42156</v>
      </c>
      <c r="Z3" s="257">
        <v>-1.0138920995380041E-3</v>
      </c>
      <c r="AB3" s="253" t="s">
        <v>222</v>
      </c>
      <c r="AC3" s="258">
        <v>0</v>
      </c>
      <c r="AD3" s="261"/>
      <c r="AN3" s="239">
        <v>2</v>
      </c>
      <c r="AO3" s="239" t="str">
        <f t="shared" ref="AO3:AO13" si="5">"X"&amp;AN3+3&amp;"F"</f>
        <v>X5F</v>
      </c>
      <c r="AP3" s="239" t="str">
        <f t="shared" si="0"/>
        <v>EUR2X5F=ICAP</v>
      </c>
      <c r="AQ3" s="265">
        <f>_xll.RtGet("IDN",AP3,$AQ$1)/100</f>
        <v>-2.3000000000000001E-4</v>
      </c>
      <c r="AR3" s="265">
        <f>_xll.RtGet("IDN",AP3,$AR$1)/100</f>
        <v>2.7E-4</v>
      </c>
      <c r="AS3" s="265">
        <f t="shared" ref="AS3:AS13" si="6">AVERAGE(AQ3:AR3)</f>
        <v>1.9999999999999998E-5</v>
      </c>
      <c r="AT3" s="266">
        <f>_xll.qlInterestRateIndexFixingDate($AC$5,AU3)</f>
        <v>42215</v>
      </c>
      <c r="AU3" s="266">
        <f>_xll.qlCalendarAdvance(Calendar,Settlementdate,AN3&amp;"M","mf",TRUE,Trigger)</f>
        <v>42219</v>
      </c>
      <c r="AV3" s="265">
        <f>_xll.qlIndexFixing($AC$5,AT3,,_xll.ohTrigger(Trigger,Trigger3M))</f>
        <v>-2.8572153026583816E-5</v>
      </c>
      <c r="AW3" s="403">
        <f t="shared" ref="AW3:AW13" si="7">(AS3-AV3)/10000</f>
        <v>4.8572153026583815E-9</v>
      </c>
      <c r="AY3" s="104" t="s">
        <v>203</v>
      </c>
      <c r="AZ3" s="105">
        <f>_xll.qlInterestRateIndexFixingDate(Currency&amp;"ibor"&amp;Tenor,BA3,Trigger)</f>
        <v>42156</v>
      </c>
      <c r="BA3" s="105">
        <f>_xll.qlCalendarAdvance(Calendar,BA2,AY3,"f",,Trigger)</f>
        <v>42158</v>
      </c>
      <c r="BB3" s="105">
        <f>_xll.qlInterestRateIndexMaturity(Currency&amp;"ibor"&amp;Tenor,BA3,Trigger)</f>
        <v>42250</v>
      </c>
      <c r="BC3" s="257">
        <f>_xll.qlIndexFixing($AC$5,AZ3,TRUE,_xll.ohTrigger(Trigger,Trigger3M))</f>
        <v>-1.4114906664344906E-4</v>
      </c>
      <c r="BD3" s="257">
        <f>_xll.qlIndexFixing($BE$1,AZ3,TRUE,_xll.ohTrigger(Trigger,Trigger3M))</f>
        <v>-1.1600643051385587E-5</v>
      </c>
    </row>
    <row r="4" spans="1:57" s="84" customFormat="1" ht="11.25" customHeight="1" x14ac:dyDescent="0.2">
      <c r="A4" s="291" t="s">
        <v>241</v>
      </c>
      <c r="B4" s="303" t="str">
        <v>TN</v>
      </c>
      <c r="C4" s="294" t="str">
        <v>TN</v>
      </c>
      <c r="D4" s="293" t="str">
        <f t="shared" si="1"/>
        <v>TN</v>
      </c>
      <c r="E4" s="292">
        <f t="shared" si="2"/>
        <v>1</v>
      </c>
      <c r="F4" s="293" t="s">
        <v>244</v>
      </c>
      <c r="G4" s="294" t="b">
        <v>0</v>
      </c>
      <c r="H4" s="295" t="s">
        <v>45</v>
      </c>
      <c r="I4" s="364">
        <v>-7.000000000000001E-4</v>
      </c>
      <c r="J4" s="78" t="str">
        <f>Currency&amp;"X"&amp;B4&amp;"D="</f>
        <v>EURXTND=</v>
      </c>
      <c r="K4" s="367" t="str">
        <f>IFERROR(_xll.qlDepositRateHelper2(,IF(DataSelect="Reference",$I4,$J4),IF(RIGHT($D4,1)="N","1D",$D4),$E4,Calendar,$F4,$G4,$H4,,_xll.ohTrigger(Trigger,DataSelect)),"--")</f>
        <v>obj_00885#0012</v>
      </c>
      <c r="L4" s="292" t="b">
        <f t="shared" ref="L4:L20" si="8">IF(K4="--",FALSE,TRUE)</f>
        <v>1</v>
      </c>
      <c r="M4" s="91"/>
      <c r="N4" s="351" t="str">
        <f t="shared" si="3"/>
        <v>DP</v>
      </c>
      <c r="O4" s="351" t="str">
        <f t="shared" si="4"/>
        <v>TN</v>
      </c>
      <c r="P4" s="352" t="str">
        <f t="shared" ref="P4:Q19" si="9">K4</f>
        <v>obj_00885#0012</v>
      </c>
      <c r="Q4" s="104" t="b">
        <f t="shared" si="9"/>
        <v>1</v>
      </c>
      <c r="R4" s="352">
        <v>1</v>
      </c>
      <c r="S4" s="352">
        <v>1</v>
      </c>
      <c r="T4" s="104" t="str">
        <v>obj_00885</v>
      </c>
      <c r="U4" s="104" t="str">
        <f>_xll.qlRateHelperQuoteName(T4)</f>
        <v/>
      </c>
      <c r="V4" s="349">
        <f>_xll.qlRateHelperRate(T4,_xll.ohTrigger(Trigger,Trigger3M))</f>
        <v>-7.000000000000001E-4</v>
      </c>
      <c r="W4" s="349" t="str">
        <f>IFERROR(_xll.qlFuturesRateHelperConvexityAdjustment(T4,Trigger),"--")</f>
        <v>--</v>
      </c>
      <c r="X4" s="105">
        <f>_xll.qlRateHelperEarliestDate(T4,Trigger)</f>
        <v>42156</v>
      </c>
      <c r="Y4" s="105">
        <f>_xll.qlRateHelperLatestDate(T4,Trigger)</f>
        <v>42157</v>
      </c>
      <c r="Z4" s="257">
        <v>-9.3784980271249937E-4</v>
      </c>
      <c r="AB4" s="253" t="s">
        <v>223</v>
      </c>
      <c r="AC4" s="258">
        <v>4</v>
      </c>
      <c r="AD4" s="261"/>
      <c r="AN4" s="239">
        <v>3</v>
      </c>
      <c r="AO4" s="239" t="str">
        <f t="shared" si="5"/>
        <v>X6F</v>
      </c>
      <c r="AP4" s="239" t="str">
        <f t="shared" si="0"/>
        <v>EUR3X6F=ICAP</v>
      </c>
      <c r="AQ4" s="265">
        <f>_xll.RtGet("IDN",AP4,$AQ$1)/100</f>
        <v>-2.3000000000000001E-4</v>
      </c>
      <c r="AR4" s="265">
        <f>_xll.RtGet("IDN",AP4,$AR$1)/100</f>
        <v>2.7E-4</v>
      </c>
      <c r="AS4" s="265">
        <f t="shared" si="6"/>
        <v>1.9999999999999998E-5</v>
      </c>
      <c r="AT4" s="266">
        <f>_xll.qlInterestRateIndexFixingDate($AC$5,AU4)</f>
        <v>42247</v>
      </c>
      <c r="AU4" s="266">
        <f>_xll.qlCalendarAdvance(Calendar,Settlementdate,AN4&amp;"M","mf",TRUE,Trigger)</f>
        <v>42249</v>
      </c>
      <c r="AV4" s="265">
        <f>_xll.qlIndexFixing($AC$5,AT4,,_xll.ohTrigger(Trigger,Trigger3M))</f>
        <v>-2.9418604877865361E-5</v>
      </c>
      <c r="AW4" s="403">
        <f t="shared" si="7"/>
        <v>4.9418604877865359E-9</v>
      </c>
      <c r="AY4" s="104" t="s">
        <v>203</v>
      </c>
      <c r="AZ4" s="105">
        <f>_xll.qlInterestRateIndexFixingDate(Currency&amp;"ibor"&amp;Tenor,BA4,Trigger)</f>
        <v>42157</v>
      </c>
      <c r="BA4" s="105">
        <f>_xll.qlCalendarAdvance(Calendar,BA3,AY4,"f",,Trigger)</f>
        <v>42159</v>
      </c>
      <c r="BB4" s="105">
        <f>_xll.qlInterestRateIndexMaturity(Currency&amp;"ibor"&amp;Tenor,BA4,Trigger)</f>
        <v>42251</v>
      </c>
      <c r="BC4" s="257">
        <f>_xll.qlIndexFixing($AC$5,AZ4,TRUE,_xll.ohTrigger(Trigger,Trigger3M))</f>
        <v>-1.3576389614783116E-4</v>
      </c>
      <c r="BD4" s="257">
        <f>_xll.qlIndexFixing($BE$1,AZ4,TRUE,_xll.ohTrigger(Trigger,Trigger3M))</f>
        <v>-1.2271771414269109E-5</v>
      </c>
    </row>
    <row r="5" spans="1:57" s="84" customFormat="1" ht="11.25" customHeight="1" x14ac:dyDescent="0.2">
      <c r="A5" s="291" t="s">
        <v>241</v>
      </c>
      <c r="B5" s="303" t="str">
        <v>SN</v>
      </c>
      <c r="C5" s="294" t="str">
        <v>SN</v>
      </c>
      <c r="D5" s="293" t="str">
        <f t="shared" si="1"/>
        <v>SN</v>
      </c>
      <c r="E5" s="292">
        <f t="shared" si="2"/>
        <v>2</v>
      </c>
      <c r="F5" s="293" t="s">
        <v>244</v>
      </c>
      <c r="G5" s="294" t="b">
        <v>0</v>
      </c>
      <c r="H5" s="295" t="s">
        <v>45</v>
      </c>
      <c r="I5" s="364">
        <v>4.46E-4</v>
      </c>
      <c r="J5" s="78" t="str">
        <f t="shared" ref="J5:J20" si="10">IF(LEFT(B5,1)="#","STUB"&amp;Tenor,Currency&amp;"_CURVE_DEP"&amp;Tenor&amp;"_"&amp;B5)</f>
        <v>EUR_CURVE_DEP3M_SN</v>
      </c>
      <c r="K5" s="367" t="str">
        <f>IFERROR(_xll.qlDepositRateHelper2(,IF(DataSelect="Reference",$I5,$J5),IF(RIGHT($D5,1)="N","1D",$D5),$E5,Calendar,$F5,$G5,$H5,,_xll.ohTrigger(Trigger,DataSelect)),"--")</f>
        <v>obj_0088c#0015</v>
      </c>
      <c r="L5" s="292" t="b">
        <f t="shared" si="8"/>
        <v>1</v>
      </c>
      <c r="M5" s="91"/>
      <c r="N5" s="351" t="str">
        <f t="shared" si="3"/>
        <v>DP</v>
      </c>
      <c r="O5" s="351" t="str">
        <f t="shared" si="4"/>
        <v>SN</v>
      </c>
      <c r="P5" s="352" t="str">
        <f t="shared" si="9"/>
        <v>obj_0088c#0015</v>
      </c>
      <c r="Q5" s="104" t="b">
        <f t="shared" si="9"/>
        <v>1</v>
      </c>
      <c r="R5" s="352">
        <v>1</v>
      </c>
      <c r="S5" s="352">
        <v>1</v>
      </c>
      <c r="T5" s="104" t="str">
        <v>obj_0088c</v>
      </c>
      <c r="U5" s="104" t="str">
        <f>_xll.qlRateHelperQuoteName(T5)</f>
        <v/>
      </c>
      <c r="V5" s="349">
        <f>_xll.qlRateHelperRate(T5,_xll.ohTrigger(Trigger,Trigger3M))</f>
        <v>4.46E-4</v>
      </c>
      <c r="W5" s="349" t="str">
        <f>IFERROR(_xll.qlFuturesRateHelperConvexityAdjustment(T5,Trigger),"--")</f>
        <v>--</v>
      </c>
      <c r="X5" s="105">
        <f>_xll.qlRateHelperEarliestDate(T5,Trigger)</f>
        <v>42157</v>
      </c>
      <c r="Y5" s="105">
        <f>_xll.qlRateHelperLatestDate(T5,Trigger)</f>
        <v>42158</v>
      </c>
      <c r="Z5" s="257">
        <v>-6.5984100928713691E-4</v>
      </c>
      <c r="AB5" s="253" t="s">
        <v>4</v>
      </c>
      <c r="AC5" s="258" t="str">
        <f>_xll.qlEuribor(,Tenor,YieldCurve_3M,Permanent,YieldCurve_3M,ObjectOverwrite)</f>
        <v>obj_00a76#0015</v>
      </c>
      <c r="AD5" s="261"/>
      <c r="AN5" s="239">
        <v>4</v>
      </c>
      <c r="AO5" s="239" t="str">
        <f t="shared" si="5"/>
        <v>X7F</v>
      </c>
      <c r="AP5" s="239" t="str">
        <f t="shared" si="0"/>
        <v>EUR4X7F=ICAP</v>
      </c>
      <c r="AQ5" s="265">
        <f>_xll.RtGet("IDN",AP5,$AQ$1)/100</f>
        <v>-2.1000000000000001E-4</v>
      </c>
      <c r="AR5" s="265">
        <f>_xll.RtGet("IDN",AP5,$AR$1)/100</f>
        <v>2.9E-4</v>
      </c>
      <c r="AS5" s="265">
        <f t="shared" si="6"/>
        <v>3.9999999999999996E-5</v>
      </c>
      <c r="AT5" s="266">
        <f>_xll.qlInterestRateIndexFixingDate($AC$5,AU5)</f>
        <v>42277</v>
      </c>
      <c r="AU5" s="266">
        <f>_xll.qlCalendarAdvance(Calendar,Settlementdate,AN5&amp;"M","mf",TRUE,Trigger)</f>
        <v>42279</v>
      </c>
      <c r="AV5" s="265">
        <f>_xll.qlIndexFixing($AC$5,AT5,,_xll.ohTrigger(Trigger,Trigger3M))</f>
        <v>-2.2871621887474099E-5</v>
      </c>
      <c r="AW5" s="403">
        <f t="shared" si="7"/>
        <v>6.2871621887474096E-9</v>
      </c>
      <c r="AY5" s="104" t="s">
        <v>203</v>
      </c>
      <c r="AZ5" s="105">
        <f>_xll.qlInterestRateIndexFixingDate(Currency&amp;"ibor"&amp;Tenor,BA5,Trigger)</f>
        <v>42158</v>
      </c>
      <c r="BA5" s="105">
        <f>_xll.qlCalendarAdvance(Calendar,BA4,AY5,"f",,Trigger)</f>
        <v>42160</v>
      </c>
      <c r="BB5" s="105">
        <f>_xll.qlInterestRateIndexMaturity(Currency&amp;"ibor"&amp;Tenor,BA5,Trigger)</f>
        <v>42254</v>
      </c>
      <c r="BC5" s="257">
        <f>_xll.qlIndexFixing($AC$5,AZ5,TRUE,_xll.ohTrigger(Trigger,Trigger3M))</f>
        <v>-1.2840988700060134E-4</v>
      </c>
      <c r="BD5" s="257">
        <f>_xll.qlIndexFixing($BE$1,AZ5,TRUE,_xll.ohTrigger(Trigger,Trigger3M))</f>
        <v>-1.4162929011701678E-5</v>
      </c>
    </row>
    <row r="6" spans="1:57" s="84" customFormat="1" ht="11.25" customHeight="1" x14ac:dyDescent="0.2">
      <c r="A6" s="291" t="s">
        <v>241</v>
      </c>
      <c r="B6" s="303" t="str">
        <v>1W</v>
      </c>
      <c r="C6" s="294" t="str">
        <v>1W</v>
      </c>
      <c r="D6" s="293" t="str">
        <f t="shared" si="1"/>
        <v>1W</v>
      </c>
      <c r="E6" s="292">
        <f t="shared" si="2"/>
        <v>2</v>
      </c>
      <c r="F6" s="293" t="s">
        <v>244</v>
      </c>
      <c r="G6" s="294" t="b">
        <v>0</v>
      </c>
      <c r="H6" s="295" t="s">
        <v>45</v>
      </c>
      <c r="I6" s="364">
        <v>-2.8899999999999998E-4</v>
      </c>
      <c r="J6" s="78" t="str">
        <f t="shared" si="10"/>
        <v>EUR_CURVE_DEP3M_1W</v>
      </c>
      <c r="K6" s="367" t="str">
        <f>IFERROR(_xll.qlDepositRateHelper2(,IF(DataSelect="Reference",$I6,$J6),IF(RIGHT($D6,1)="N","1D",$D6),$E6,Calendar,$F6,$G6,$H6,,_xll.ohTrigger(Trigger,DataSelect)),"--")</f>
        <v>obj_0088a#0015</v>
      </c>
      <c r="L6" s="292" t="b">
        <f t="shared" si="8"/>
        <v>1</v>
      </c>
      <c r="M6" s="91"/>
      <c r="N6" s="351" t="str">
        <f t="shared" si="3"/>
        <v>DP</v>
      </c>
      <c r="O6" s="351" t="str">
        <f t="shared" si="4"/>
        <v>1W</v>
      </c>
      <c r="P6" s="352" t="str">
        <f t="shared" si="9"/>
        <v>obj_0088a#0015</v>
      </c>
      <c r="Q6" s="104" t="b">
        <f t="shared" si="9"/>
        <v>1</v>
      </c>
      <c r="R6" s="352">
        <v>1</v>
      </c>
      <c r="S6" s="352">
        <v>1</v>
      </c>
      <c r="T6" s="104" t="str">
        <v>obj_0088a</v>
      </c>
      <c r="U6" s="104" t="str">
        <f>_xll.qlRateHelperQuoteName(T6)</f>
        <v/>
      </c>
      <c r="V6" s="349">
        <f>_xll.qlRateHelperRate(T6,_xll.ohTrigger(Trigger,Trigger3M))</f>
        <v>-2.8899999999999998E-4</v>
      </c>
      <c r="W6" s="349" t="str">
        <f>IFERROR(_xll.qlFuturesRateHelperConvexityAdjustment(T6,Trigger),"--")</f>
        <v>--</v>
      </c>
      <c r="X6" s="105">
        <f>_xll.qlRateHelperEarliestDate(T6,Trigger)</f>
        <v>42157</v>
      </c>
      <c r="Y6" s="105">
        <f>_xll.qlRateHelperLatestDate(T6,Trigger)</f>
        <v>42164</v>
      </c>
      <c r="Z6" s="257">
        <v>-5.2750019965007965E-4</v>
      </c>
      <c r="AD6" s="261"/>
      <c r="AN6" s="239">
        <v>5</v>
      </c>
      <c r="AO6" s="239" t="str">
        <f t="shared" si="5"/>
        <v>X8F</v>
      </c>
      <c r="AP6" s="239" t="str">
        <f t="shared" si="0"/>
        <v>EUR5X8F=ICAP</v>
      </c>
      <c r="AQ6" s="265">
        <f>_xll.RtGet("IDN",AP6,$AQ$1)/100</f>
        <v>-1.8999999999999998E-4</v>
      </c>
      <c r="AR6" s="265">
        <f>_xll.RtGet("IDN",AP6,$AR$1)/100</f>
        <v>3.1E-4</v>
      </c>
      <c r="AS6" s="265">
        <f t="shared" si="6"/>
        <v>6.0000000000000008E-5</v>
      </c>
      <c r="AT6" s="266">
        <f>_xll.qlInterestRateIndexFixingDate($AC$5,AU6)</f>
        <v>42306</v>
      </c>
      <c r="AU6" s="266">
        <f>_xll.qlCalendarAdvance(Calendar,Settlementdate,AN6&amp;"M","mf",TRUE,Trigger)</f>
        <v>42310</v>
      </c>
      <c r="AV6" s="265">
        <f>_xll.qlIndexFixing($AC$5,AT6,,_xll.ohTrigger(Trigger,Trigger3M))</f>
        <v>-4.0779958994435041E-5</v>
      </c>
      <c r="AW6" s="403">
        <f t="shared" si="7"/>
        <v>1.0077995899443506E-8</v>
      </c>
      <c r="AY6" s="104" t="s">
        <v>203</v>
      </c>
      <c r="AZ6" s="105">
        <f>_xll.qlInterestRateIndexFixingDate(Currency&amp;"ibor"&amp;Tenor,BA6,Trigger)</f>
        <v>42159</v>
      </c>
      <c r="BA6" s="105">
        <f>_xll.qlCalendarAdvance(Calendar,BA5,AY6,"f",,Trigger)</f>
        <v>42163</v>
      </c>
      <c r="BB6" s="105">
        <f>_xll.qlInterestRateIndexMaturity(Currency&amp;"ibor"&amp;Tenor,BA6,Trigger)</f>
        <v>42255</v>
      </c>
      <c r="BC6" s="257">
        <f>_xll.qlIndexFixing($AC$5,AZ6,TRUE,_xll.ohTrigger(Trigger,Trigger3M))</f>
        <v>-1.1863595186060704E-4</v>
      </c>
      <c r="BD6" s="257">
        <f>_xll.qlIndexFixing($BE$1,AZ6,TRUE,_xll.ohTrigger(Trigger,Trigger3M))</f>
        <v>-1.5567831726346156E-5</v>
      </c>
    </row>
    <row r="7" spans="1:57" s="84" customFormat="1" ht="11.25" customHeight="1" x14ac:dyDescent="0.2">
      <c r="A7" s="291" t="s">
        <v>241</v>
      </c>
      <c r="B7" s="303" t="str">
        <v>2W</v>
      </c>
      <c r="C7" s="294" t="str">
        <v>2W</v>
      </c>
      <c r="D7" s="293" t="str">
        <f t="shared" si="1"/>
        <v>2W</v>
      </c>
      <c r="E7" s="292">
        <f t="shared" si="2"/>
        <v>2</v>
      </c>
      <c r="F7" s="293" t="s">
        <v>244</v>
      </c>
      <c r="G7" s="294" t="b">
        <v>0</v>
      </c>
      <c r="H7" s="295" t="s">
        <v>45</v>
      </c>
      <c r="I7" s="364">
        <v>-3.7199999999999999E-4</v>
      </c>
      <c r="J7" s="78" t="str">
        <f t="shared" si="10"/>
        <v>EUR_CURVE_DEP3M_2W</v>
      </c>
      <c r="K7" s="367" t="str">
        <f>IFERROR(_xll.qlDepositRateHelper2(,IF(DataSelect="Reference",$I7,$J7),IF(RIGHT($D7,1)="N","1D",$D7),$E7,Calendar,$F7,$G7,$H7,,_xll.ohTrigger(Trigger,DataSelect)),"--")</f>
        <v>obj_0088b#0015</v>
      </c>
      <c r="L7" s="292" t="b">
        <f t="shared" si="8"/>
        <v>1</v>
      </c>
      <c r="M7" s="91"/>
      <c r="N7" s="351" t="str">
        <f t="shared" si="3"/>
        <v>DP</v>
      </c>
      <c r="O7" s="351" t="str">
        <f t="shared" si="4"/>
        <v>2W</v>
      </c>
      <c r="P7" s="352" t="str">
        <f t="shared" si="9"/>
        <v>obj_0088b#0015</v>
      </c>
      <c r="Q7" s="104" t="b">
        <f t="shared" si="9"/>
        <v>1</v>
      </c>
      <c r="R7" s="352">
        <v>1</v>
      </c>
      <c r="S7" s="352">
        <v>1</v>
      </c>
      <c r="T7" s="104" t="str">
        <v>obj_0088b</v>
      </c>
      <c r="U7" s="104" t="str">
        <f>_xll.qlRateHelperQuoteName(T7)</f>
        <v/>
      </c>
      <c r="V7" s="349">
        <f>_xll.qlRateHelperRate(T7,_xll.ohTrigger(Trigger,Trigger3M))</f>
        <v>-3.7199999999999999E-4</v>
      </c>
      <c r="W7" s="349" t="str">
        <f>IFERROR(_xll.qlFuturesRateHelperConvexityAdjustment(T7,Trigger),"--")</f>
        <v>--</v>
      </c>
      <c r="X7" s="105">
        <f>_xll.qlRateHelperEarliestDate(T7,Trigger)</f>
        <v>42157</v>
      </c>
      <c r="Y7" s="105">
        <f>_xll.qlRateHelperLatestDate(T7,Trigger)</f>
        <v>42171</v>
      </c>
      <c r="Z7" s="257">
        <v>-5.0176504105190584E-4</v>
      </c>
      <c r="AD7" s="261"/>
      <c r="AN7" s="239">
        <v>6</v>
      </c>
      <c r="AO7" s="239" t="str">
        <f t="shared" si="5"/>
        <v>X9F</v>
      </c>
      <c r="AP7" s="239" t="str">
        <f t="shared" si="0"/>
        <v>EUR6X9F=ICAP</v>
      </c>
      <c r="AQ7" s="265">
        <f>_xll.RtGet("IDN",AP7,$AQ$1)/100</f>
        <v>-1.6000000000000001E-4</v>
      </c>
      <c r="AR7" s="265">
        <f>_xll.RtGet("IDN",AP7,$AR$1)/100</f>
        <v>3.4000000000000002E-4</v>
      </c>
      <c r="AS7" s="265">
        <f t="shared" si="6"/>
        <v>9.0000000000000006E-5</v>
      </c>
      <c r="AT7" s="266">
        <f>_xll.qlInterestRateIndexFixingDate($AC$5,AU7)</f>
        <v>42338</v>
      </c>
      <c r="AU7" s="266">
        <f>_xll.qlCalendarAdvance(Calendar,Settlementdate,AN7&amp;"M","mf",TRUE,Trigger)</f>
        <v>42340</v>
      </c>
      <c r="AV7" s="265">
        <f>_xll.qlIndexFixing($AC$5,AT7,,_xll.ohTrigger(Trigger,Trigger3M))</f>
        <v>6.343654177778112E-5</v>
      </c>
      <c r="AW7" s="403">
        <f t="shared" si="7"/>
        <v>2.6563458222218884E-9</v>
      </c>
      <c r="AY7" s="104" t="s">
        <v>203</v>
      </c>
      <c r="AZ7" s="105">
        <f>_xll.qlInterestRateIndexFixingDate(Currency&amp;"ibor"&amp;Tenor,BA7,Trigger)</f>
        <v>42160</v>
      </c>
      <c r="BA7" s="105">
        <f>_xll.qlCalendarAdvance(Calendar,BA6,AY7,"f",,Trigger)</f>
        <v>42164</v>
      </c>
      <c r="BB7" s="105">
        <f>_xll.qlInterestRateIndexMaturity(Currency&amp;"ibor"&amp;Tenor,BA7,Trigger)</f>
        <v>42256</v>
      </c>
      <c r="BC7" s="257">
        <f>_xll.qlIndexFixing($AC$5,AZ7,TRUE,_xll.ohTrigger(Trigger,Trigger3M))</f>
        <v>-1.1545715745594923E-4</v>
      </c>
      <c r="BD7" s="257">
        <f>_xll.qlIndexFixing($BE$1,AZ7,TRUE,_xll.ohTrigger(Trigger,Trigger3M))</f>
        <v>-1.6518946376862534E-5</v>
      </c>
    </row>
    <row r="8" spans="1:57" s="84" customFormat="1" ht="11.25" customHeight="1" x14ac:dyDescent="0.2">
      <c r="A8" s="291" t="s">
        <v>241</v>
      </c>
      <c r="B8" s="303" t="str">
        <v>3W</v>
      </c>
      <c r="C8" s="294" t="str">
        <v>3W</v>
      </c>
      <c r="D8" s="293" t="str">
        <f t="shared" si="1"/>
        <v>3W</v>
      </c>
      <c r="E8" s="292">
        <f t="shared" si="2"/>
        <v>2</v>
      </c>
      <c r="F8" s="293" t="s">
        <v>244</v>
      </c>
      <c r="G8" s="294" t="b">
        <v>0</v>
      </c>
      <c r="H8" s="295" t="s">
        <v>45</v>
      </c>
      <c r="I8" s="364">
        <v>-2.9499999999999996E-4</v>
      </c>
      <c r="J8" s="78" t="str">
        <f t="shared" si="10"/>
        <v>EUR_CURVE_DEP3M_3W</v>
      </c>
      <c r="K8" s="367" t="str">
        <f>IFERROR(_xll.qlDepositRateHelper2(,IF(DataSelect="Reference",$I8,$J8),IF(RIGHT($D8,1)="N","1D",$D8),$E8,Calendar,$F8,$G8,$H8,,_xll.ohTrigger(Trigger,DataSelect)),"--")</f>
        <v>obj_00890#0015</v>
      </c>
      <c r="L8" s="292" t="b">
        <f t="shared" si="8"/>
        <v>1</v>
      </c>
      <c r="M8" s="91"/>
      <c r="N8" s="351" t="str">
        <f t="shared" si="3"/>
        <v>DP</v>
      </c>
      <c r="O8" s="351" t="str">
        <f t="shared" si="4"/>
        <v>3W</v>
      </c>
      <c r="P8" s="352" t="str">
        <f t="shared" si="9"/>
        <v>obj_00890#0015</v>
      </c>
      <c r="Q8" s="104" t="b">
        <f t="shared" si="9"/>
        <v>1</v>
      </c>
      <c r="R8" s="352">
        <v>1</v>
      </c>
      <c r="S8" s="352">
        <v>1</v>
      </c>
      <c r="T8" s="104" t="str">
        <v>obj_00890</v>
      </c>
      <c r="U8" s="104" t="str">
        <f>_xll.qlRateHelperQuoteName(T8)</f>
        <v/>
      </c>
      <c r="V8" s="349">
        <f>_xll.qlRateHelperRate(T8,_xll.ohTrigger(Trigger,Trigger3M))</f>
        <v>-2.9499999999999996E-4</v>
      </c>
      <c r="W8" s="349" t="str">
        <f>IFERROR(_xll.qlFuturesRateHelperConvexityAdjustment(T8,Trigger),"--")</f>
        <v>--</v>
      </c>
      <c r="X8" s="105">
        <f>_xll.qlRateHelperEarliestDate(T8,Trigger)</f>
        <v>42157</v>
      </c>
      <c r="Y8" s="105">
        <f>_xll.qlRateHelperLatestDate(T8,Trigger)</f>
        <v>42178</v>
      </c>
      <c r="Z8" s="257">
        <v>-4.0129979706171739E-4</v>
      </c>
      <c r="AD8" s="261"/>
      <c r="AN8" s="239">
        <v>7</v>
      </c>
      <c r="AO8" s="239" t="str">
        <f t="shared" si="5"/>
        <v>X10F</v>
      </c>
      <c r="AP8" s="239" t="str">
        <f t="shared" si="0"/>
        <v>EUR7X10F=ICAP</v>
      </c>
      <c r="AQ8" s="265">
        <f>_xll.RtGet("IDN",AP8,$AQ$1)/100</f>
        <v>-1.4999999999999999E-4</v>
      </c>
      <c r="AR8" s="265">
        <f>_xll.RtGet("IDN",AP8,$AR$1)/100</f>
        <v>3.5000000000000005E-4</v>
      </c>
      <c r="AS8" s="265">
        <f t="shared" si="6"/>
        <v>1.0000000000000003E-4</v>
      </c>
      <c r="AT8" s="266">
        <f>_xll.qlInterestRateIndexFixingDate($AC$5,AU8)</f>
        <v>42368</v>
      </c>
      <c r="AU8" s="266">
        <f>_xll.qlCalendarAdvance(Calendar,Settlementdate,AN8&amp;"M","mf",TRUE,Trigger)</f>
        <v>42373</v>
      </c>
      <c r="AV8" s="265">
        <f>_xll.qlIndexFixing($AC$5,AT8,,_xll.ohTrigger(Trigger,Trigger3M))</f>
        <v>9.3050988141971078E-5</v>
      </c>
      <c r="AW8" s="403">
        <f t="shared" si="7"/>
        <v>6.9490118580289537E-10</v>
      </c>
      <c r="AY8" s="104" t="s">
        <v>203</v>
      </c>
      <c r="AZ8" s="105">
        <f>_xll.qlInterestRateIndexFixingDate(Currency&amp;"ibor"&amp;Tenor,BA8,Trigger)</f>
        <v>42163</v>
      </c>
      <c r="BA8" s="105">
        <f>_xll.qlCalendarAdvance(Calendar,BA7,AY8,"f",,Trigger)</f>
        <v>42165</v>
      </c>
      <c r="BB8" s="105">
        <f>_xll.qlInterestRateIndexMaturity(Currency&amp;"ibor"&amp;Tenor,BA8,Trigger)</f>
        <v>42257</v>
      </c>
      <c r="BC8" s="257">
        <f>_xll.qlIndexFixing($AC$5,AZ8,TRUE,_xll.ohTrigger(Trigger,Trigger3M))</f>
        <v>-1.1035511408946412E-4</v>
      </c>
      <c r="BD8" s="257">
        <f>_xll.qlIndexFixing($BE$1,AZ8,TRUE,_xll.ohTrigger(Trigger,Trigger3M))</f>
        <v>-1.7509601771970512E-5</v>
      </c>
    </row>
    <row r="9" spans="1:57" s="84" customFormat="1" ht="11.25" customHeight="1" x14ac:dyDescent="0.2">
      <c r="A9" s="291" t="s">
        <v>241</v>
      </c>
      <c r="B9" s="303" t="str">
        <v>1M</v>
      </c>
      <c r="C9" s="294" t="str">
        <v>1M</v>
      </c>
      <c r="D9" s="293" t="str">
        <f t="shared" si="1"/>
        <v>1M</v>
      </c>
      <c r="E9" s="292">
        <f t="shared" si="2"/>
        <v>2</v>
      </c>
      <c r="F9" s="293" t="s">
        <v>9</v>
      </c>
      <c r="G9" s="294" t="b">
        <v>1</v>
      </c>
      <c r="H9" s="295" t="s">
        <v>45</v>
      </c>
      <c r="I9" s="364">
        <v>-1.7999999999999998E-4</v>
      </c>
      <c r="J9" s="78" t="str">
        <f t="shared" si="10"/>
        <v>EUR_CURVE_DEP3M_1M</v>
      </c>
      <c r="K9" s="367" t="str">
        <f>IFERROR(_xll.qlDepositRateHelper2(,IF(DataSelect="Reference",$I9,$J9),IF(RIGHT($D9,1)="N","1D",$D9),$E9,Calendar,$F9,$G9,$H9,,_xll.ohTrigger(Trigger,DataSelect)),"--")</f>
        <v>obj_00882#0016</v>
      </c>
      <c r="L9" s="292" t="b">
        <f t="shared" si="8"/>
        <v>1</v>
      </c>
      <c r="M9" s="91"/>
      <c r="N9" s="351" t="str">
        <f t="shared" si="3"/>
        <v>DP</v>
      </c>
      <c r="O9" s="351" t="str">
        <f t="shared" si="4"/>
        <v>1M</v>
      </c>
      <c r="P9" s="352" t="str">
        <f t="shared" si="9"/>
        <v>obj_00882#0016</v>
      </c>
      <c r="Q9" s="104" t="b">
        <f t="shared" si="9"/>
        <v>1</v>
      </c>
      <c r="R9" s="352">
        <v>1</v>
      </c>
      <c r="S9" s="352">
        <v>1</v>
      </c>
      <c r="T9" s="104" t="str">
        <v>obj_00882</v>
      </c>
      <c r="U9" s="104" t="str">
        <f>_xll.qlRateHelperQuoteName(T9)</f>
        <v/>
      </c>
      <c r="V9" s="349">
        <f>_xll.qlRateHelperRate(T9,_xll.ohTrigger(Trigger,Trigger3M))</f>
        <v>-1.7999999999999998E-4</v>
      </c>
      <c r="W9" s="349" t="str">
        <f>IFERROR(_xll.qlFuturesRateHelperConvexityAdjustment(T9,Trigger),"--")</f>
        <v>--</v>
      </c>
      <c r="X9" s="105">
        <f>_xll.qlRateHelperEarliestDate(T9,Trigger)</f>
        <v>42157</v>
      </c>
      <c r="Y9" s="105">
        <f>_xll.qlRateHelperLatestDate(T9,Trigger)</f>
        <v>42187</v>
      </c>
      <c r="Z9" s="257">
        <v>-2.7136589040523097E-4</v>
      </c>
      <c r="AD9" s="261"/>
      <c r="AN9" s="239">
        <v>8</v>
      </c>
      <c r="AO9" s="239" t="str">
        <f t="shared" si="5"/>
        <v>X11F</v>
      </c>
      <c r="AP9" s="239" t="str">
        <f t="shared" si="0"/>
        <v>EUR8X11F=ICAP</v>
      </c>
      <c r="AQ9" s="265">
        <f>_xll.RtGet("IDN",AP9,$AQ$1)/100</f>
        <v>-1.3000000000000002E-4</v>
      </c>
      <c r="AR9" s="265">
        <f>_xll.RtGet("IDN",AP9,$AR$1)/100</f>
        <v>3.6999999999999999E-4</v>
      </c>
      <c r="AS9" s="265">
        <f t="shared" si="6"/>
        <v>1.1999999999999999E-4</v>
      </c>
      <c r="AT9" s="266">
        <f>_xll.qlInterestRateIndexFixingDate($AC$5,AU9)</f>
        <v>42398</v>
      </c>
      <c r="AU9" s="266">
        <f>_xll.qlCalendarAdvance(Calendar,Settlementdate,AN9&amp;"M","mf",TRUE,Trigger)</f>
        <v>42402</v>
      </c>
      <c r="AV9" s="265">
        <f>_xll.qlIndexFixing($AC$5,AT9,,_xll.ohTrigger(Trigger,Trigger3M))</f>
        <v>1.1049342618374425E-4</v>
      </c>
      <c r="AW9" s="403">
        <f t="shared" si="7"/>
        <v>9.5065738162557411E-10</v>
      </c>
      <c r="AY9" s="104" t="s">
        <v>203</v>
      </c>
      <c r="AZ9" s="105">
        <f>_xll.qlInterestRateIndexFixingDate(Currency&amp;"ibor"&amp;Tenor,BA9,Trigger)</f>
        <v>42164</v>
      </c>
      <c r="BA9" s="105">
        <f>_xll.qlCalendarAdvance(Calendar,BA8,AY9,"f",,Trigger)</f>
        <v>42166</v>
      </c>
      <c r="BB9" s="105">
        <f>_xll.qlInterestRateIndexMaturity(Currency&amp;"ibor"&amp;Tenor,BA9,Trigger)</f>
        <v>42258</v>
      </c>
      <c r="BC9" s="257">
        <f>_xll.qlIndexFixing($AC$5,AZ9,TRUE,_xll.ohTrigger(Trigger,Trigger3M))</f>
        <v>-1.053002578775975E-4</v>
      </c>
      <c r="BD9" s="257">
        <f>_xll.qlIndexFixing($BE$1,AZ9,TRUE,_xll.ohTrigger(Trigger,Trigger3M))</f>
        <v>-1.8533656260569366E-5</v>
      </c>
    </row>
    <row r="10" spans="1:57" s="84" customFormat="1" ht="11.25" customHeight="1" x14ac:dyDescent="0.2">
      <c r="A10" s="291" t="s">
        <v>241</v>
      </c>
      <c r="B10" s="303" t="str">
        <v>2M</v>
      </c>
      <c r="C10" s="294" t="str">
        <v>2M</v>
      </c>
      <c r="D10" s="293" t="str">
        <f t="shared" si="1"/>
        <v>2M</v>
      </c>
      <c r="E10" s="292">
        <f t="shared" si="2"/>
        <v>2</v>
      </c>
      <c r="F10" s="293" t="s">
        <v>9</v>
      </c>
      <c r="G10" s="294" t="b">
        <v>1</v>
      </c>
      <c r="H10" s="295" t="s">
        <v>45</v>
      </c>
      <c r="I10" s="364">
        <v>-9.9000000000000008E-5</v>
      </c>
      <c r="J10" s="78" t="str">
        <f t="shared" si="10"/>
        <v>EUR_CURVE_DEP3M_2M</v>
      </c>
      <c r="K10" s="367" t="str">
        <f>IFERROR(_xll.qlDepositRateHelper2(,IF(DataSelect="Reference",$I10,$J10),IF(RIGHT($D10,1)="N","1D",$D10),$E10,Calendar,$F10,$G10,$H10,,_xll.ohTrigger(Trigger,DataSelect)),"--")</f>
        <v>obj_00889#0015</v>
      </c>
      <c r="L10" s="292" t="b">
        <f t="shared" si="8"/>
        <v>1</v>
      </c>
      <c r="M10" s="91"/>
      <c r="N10" s="351" t="str">
        <f t="shared" si="3"/>
        <v>DP</v>
      </c>
      <c r="O10" s="351" t="str">
        <f t="shared" si="4"/>
        <v>2M</v>
      </c>
      <c r="P10" s="352" t="str">
        <f t="shared" si="9"/>
        <v>obj_00889#0015</v>
      </c>
      <c r="Q10" s="104" t="b">
        <f t="shared" si="9"/>
        <v>1</v>
      </c>
      <c r="R10" s="352">
        <v>1</v>
      </c>
      <c r="S10" s="352">
        <v>1</v>
      </c>
      <c r="T10" s="104" t="str">
        <v>obj_00889</v>
      </c>
      <c r="U10" s="104" t="str">
        <f>_xll.qlRateHelperQuoteName(T10)</f>
        <v/>
      </c>
      <c r="V10" s="349">
        <f>_xll.qlRateHelperRate(T10,_xll.ohTrigger(Trigger,Trigger3M))</f>
        <v>-9.9000000000000008E-5</v>
      </c>
      <c r="W10" s="349" t="str">
        <f>IFERROR(_xll.qlFuturesRateHelperConvexityAdjustment(T10,Trigger),"--")</f>
        <v>--</v>
      </c>
      <c r="X10" s="105">
        <f>_xll.qlRateHelperEarliestDate(T10,Trigger)</f>
        <v>42157</v>
      </c>
      <c r="Y10" s="105">
        <f>_xll.qlRateHelperLatestDate(T10,Trigger)</f>
        <v>42219</v>
      </c>
      <c r="Z10" s="257">
        <v>-1.5113185249514757E-4</v>
      </c>
      <c r="AD10" s="261"/>
      <c r="AN10" s="239">
        <v>9</v>
      </c>
      <c r="AO10" s="239" t="str">
        <f t="shared" si="5"/>
        <v>X12F</v>
      </c>
      <c r="AP10" s="239" t="str">
        <f t="shared" si="0"/>
        <v>EUR9X12F=ICAP</v>
      </c>
      <c r="AQ10" s="265">
        <f>_xll.RtGet("IDN",AP10,$AQ$1)/100</f>
        <v>-1.0999999999999999E-4</v>
      </c>
      <c r="AR10" s="265">
        <f>_xll.RtGet("IDN",AP10,$AR$1)/100</f>
        <v>3.8999999999999999E-4</v>
      </c>
      <c r="AS10" s="265">
        <f t="shared" si="6"/>
        <v>1.3999999999999999E-4</v>
      </c>
      <c r="AT10" s="266">
        <f>_xll.qlInterestRateIndexFixingDate($AC$5,AU10)</f>
        <v>42429</v>
      </c>
      <c r="AU10" s="266">
        <f>_xll.qlCalendarAdvance(Calendar,Settlementdate,AN10&amp;"M","mf",TRUE,Trigger)</f>
        <v>42431</v>
      </c>
      <c r="AV10" s="265">
        <f>_xll.qlIndexFixing($AC$5,AT10,,_xll.ohTrigger(Trigger,Trigger3M))</f>
        <v>1.2614421955340398E-4</v>
      </c>
      <c r="AW10" s="403">
        <f t="shared" si="7"/>
        <v>1.3855780446596003E-9</v>
      </c>
      <c r="AY10" s="104" t="s">
        <v>203</v>
      </c>
      <c r="AZ10" s="105">
        <f>_xll.qlInterestRateIndexFixingDate(Currency&amp;"ibor"&amp;Tenor,BA10,Trigger)</f>
        <v>42165</v>
      </c>
      <c r="BA10" s="105">
        <f>_xll.qlCalendarAdvance(Calendar,BA9,AY10,"f",,Trigger)</f>
        <v>42167</v>
      </c>
      <c r="BB10" s="105">
        <f>_xll.qlInterestRateIndexMaturity(Currency&amp;"ibor"&amp;Tenor,BA10,Trigger)</f>
        <v>42261</v>
      </c>
      <c r="BC10" s="257">
        <f>_xll.qlIndexFixing($AC$5,AZ10,TRUE,_xll.ohTrigger(Trigger,Trigger3M))</f>
        <v>-9.8098572946549899E-5</v>
      </c>
      <c r="BD10" s="257">
        <f>_xll.qlIndexFixing($BE$1,AZ10,TRUE,_xll.ohTrigger(Trigger,Trigger3M))</f>
        <v>-2.1090785226359317E-5</v>
      </c>
    </row>
    <row r="11" spans="1:57" s="84" customFormat="1" ht="11.25" customHeight="1" x14ac:dyDescent="0.2">
      <c r="A11" s="291" t="s">
        <v>241</v>
      </c>
      <c r="B11" s="303" t="str">
        <v>3M</v>
      </c>
      <c r="C11" s="294" t="str">
        <v>3M</v>
      </c>
      <c r="D11" s="293" t="str">
        <f t="shared" si="1"/>
        <v>3M</v>
      </c>
      <c r="E11" s="292">
        <f t="shared" si="2"/>
        <v>2</v>
      </c>
      <c r="F11" s="293" t="s">
        <v>9</v>
      </c>
      <c r="G11" s="294" t="b">
        <v>1</v>
      </c>
      <c r="H11" s="295" t="s">
        <v>45</v>
      </c>
      <c r="I11" s="364">
        <v>-1.36E-4</v>
      </c>
      <c r="J11" s="78" t="str">
        <f t="shared" si="10"/>
        <v>EUR_CURVE_DEP3M_3M</v>
      </c>
      <c r="K11" s="367" t="str">
        <f>IFERROR(_xll.qlDepositRateHelper2(,IF(DataSelect="Reference",$I11,$J11),IF(RIGHT($D11,1)="N","1D",$D11),$E11,Calendar,$F11,$G11,$H11,,_xll.ohTrigger(Trigger,DataSelect)),"--")</f>
        <v>obj_0088d#0015</v>
      </c>
      <c r="L11" s="292" t="b">
        <f t="shared" si="8"/>
        <v>1</v>
      </c>
      <c r="M11" s="91"/>
      <c r="N11" s="351" t="str">
        <f t="shared" si="3"/>
        <v>DP</v>
      </c>
      <c r="O11" s="351" t="str">
        <f t="shared" si="4"/>
        <v>3M</v>
      </c>
      <c r="P11" s="352" t="str">
        <f t="shared" si="9"/>
        <v>obj_0088d#0015</v>
      </c>
      <c r="Q11" s="104" t="b">
        <f t="shared" si="9"/>
        <v>1</v>
      </c>
      <c r="R11" s="352">
        <v>1</v>
      </c>
      <c r="S11" s="352">
        <v>1</v>
      </c>
      <c r="T11" s="104" t="str">
        <v>obj_0088d</v>
      </c>
      <c r="U11" s="104" t="str">
        <f>_xll.qlRateHelperQuoteName(T11)</f>
        <v/>
      </c>
      <c r="V11" s="349">
        <f>_xll.qlRateHelperRate(T11,_xll.ohTrigger(Trigger,Trigger3M))</f>
        <v>-1.36E-4</v>
      </c>
      <c r="W11" s="349" t="str">
        <f>IFERROR(_xll.qlFuturesRateHelperConvexityAdjustment(T11,Trigger),"--")</f>
        <v>--</v>
      </c>
      <c r="X11" s="105">
        <f>_xll.qlRateHelperEarliestDate(T11,Trigger)</f>
        <v>42157</v>
      </c>
      <c r="Y11" s="105">
        <f>_xll.qlRateHelperLatestDate(T11,Trigger)</f>
        <v>42249</v>
      </c>
      <c r="Z11" s="257">
        <v>-1.7122289004546908E-4</v>
      </c>
      <c r="AD11" s="261"/>
      <c r="AN11" s="239">
        <v>10</v>
      </c>
      <c r="AO11" s="239" t="str">
        <f t="shared" si="5"/>
        <v>X13F</v>
      </c>
      <c r="AP11" s="239" t="str">
        <f t="shared" si="0"/>
        <v>EUR10X13F=ICAP</v>
      </c>
      <c r="AQ11" s="265">
        <f>_xll.RtGet("IDN",AP11,$AQ$1)/100</f>
        <v>-8.0000000000000007E-5</v>
      </c>
      <c r="AR11" s="265">
        <f>_xll.RtGet("IDN",AP11,$AR$1)/100</f>
        <v>4.2000000000000002E-4</v>
      </c>
      <c r="AS11" s="265">
        <f t="shared" si="6"/>
        <v>1.7000000000000001E-4</v>
      </c>
      <c r="AT11" s="266">
        <f>_xll.qlInterestRateIndexFixingDate($AC$5,AU11)</f>
        <v>42460</v>
      </c>
      <c r="AU11" s="266">
        <f>_xll.qlCalendarAdvance(Calendar,Settlementdate,AN11&amp;"M","mf",TRUE,Trigger)</f>
        <v>42464</v>
      </c>
      <c r="AV11" s="265">
        <f>_xll.qlIndexFixing($AC$5,AT11,,_xll.ohTrigger(Trigger,Trigger3M))</f>
        <v>1.5134436925843777E-4</v>
      </c>
      <c r="AW11" s="403">
        <f t="shared" si="7"/>
        <v>1.8655630741562241E-9</v>
      </c>
      <c r="AY11" s="104" t="s">
        <v>203</v>
      </c>
      <c r="AZ11" s="105">
        <f>_xll.qlInterestRateIndexFixingDate(Currency&amp;"ibor"&amp;Tenor,BA11,Trigger)</f>
        <v>42166</v>
      </c>
      <c r="BA11" s="105">
        <f>_xll.qlCalendarAdvance(Calendar,BA10,AY11,"f",,Trigger)</f>
        <v>42170</v>
      </c>
      <c r="BB11" s="105">
        <f>_xll.qlInterestRateIndexMaturity(Currency&amp;"ibor"&amp;Tenor,BA11,Trigger)</f>
        <v>42262</v>
      </c>
      <c r="BC11" s="257">
        <f>_xll.qlIndexFixing($AC$5,AZ11,TRUE,_xll.ohTrigger(Trigger,Trigger3M))</f>
        <v>-8.5552708213406617E-5</v>
      </c>
      <c r="BD11" s="257">
        <f>_xll.qlIndexFixing($BE$1,AZ11,TRUE,_xll.ohTrigger(Trigger,Trigger3M))</f>
        <v>-2.2831189975113872E-5</v>
      </c>
    </row>
    <row r="12" spans="1:57" s="84" customFormat="1" ht="11.25" customHeight="1" x14ac:dyDescent="0.2">
      <c r="A12" s="291" t="s">
        <v>241</v>
      </c>
      <c r="B12" s="303" t="str">
        <v>4M</v>
      </c>
      <c r="C12" s="294" t="str">
        <v>4M</v>
      </c>
      <c r="D12" s="293" t="str">
        <f t="shared" si="1"/>
        <v>4M</v>
      </c>
      <c r="E12" s="292">
        <f t="shared" si="2"/>
        <v>2</v>
      </c>
      <c r="F12" s="293" t="s">
        <v>9</v>
      </c>
      <c r="G12" s="294" t="b">
        <v>1</v>
      </c>
      <c r="H12" s="295" t="s">
        <v>45</v>
      </c>
      <c r="I12" s="364">
        <v>-9.9000000000000008E-5</v>
      </c>
      <c r="J12" s="78" t="str">
        <f t="shared" si="10"/>
        <v>EUR_CURVE_DEP3M_4M</v>
      </c>
      <c r="K12" s="367" t="str">
        <f>IFERROR(_xll.qlDepositRateHelper2(,IF(DataSelect="Reference",$I12,$J12),IF(RIGHT($D12,1)="N","1D",$D12),$E12,Calendar,$F12,$G12,$H12,,_xll.ohTrigger(Trigger,DataSelect)),"--")</f>
        <v>obj_00888#0015</v>
      </c>
      <c r="L12" s="292" t="b">
        <f t="shared" si="8"/>
        <v>1</v>
      </c>
      <c r="M12" s="91"/>
      <c r="N12" s="351" t="str">
        <f t="shared" si="3"/>
        <v>DP</v>
      </c>
      <c r="O12" s="351" t="str">
        <f t="shared" si="4"/>
        <v>4M</v>
      </c>
      <c r="P12" s="352" t="str">
        <f t="shared" si="9"/>
        <v>obj_00888#0015</v>
      </c>
      <c r="Q12" s="104" t="b">
        <f t="shared" si="9"/>
        <v>1</v>
      </c>
      <c r="R12" s="352">
        <v>1</v>
      </c>
      <c r="S12" s="352">
        <v>1</v>
      </c>
      <c r="T12" s="104" t="str">
        <v>obj_00888</v>
      </c>
      <c r="U12" s="104" t="str">
        <f>_xll.qlRateHelperQuoteName(T12)</f>
        <v/>
      </c>
      <c r="V12" s="349">
        <f>_xll.qlRateHelperRate(T12,_xll.ohTrigger(Trigger,Trigger3M))</f>
        <v>-9.9000000000000008E-5</v>
      </c>
      <c r="W12" s="349" t="str">
        <f>IFERROR(_xll.qlFuturesRateHelperConvexityAdjustment(T12,Trigger),"--")</f>
        <v>--</v>
      </c>
      <c r="X12" s="105">
        <f>_xll.qlRateHelperEarliestDate(T12,Trigger)</f>
        <v>42157</v>
      </c>
      <c r="Y12" s="105">
        <f>_xll.qlRateHelperLatestDate(T12,Trigger)</f>
        <v>42279</v>
      </c>
      <c r="Z12" s="257">
        <v>-1.2696313204650945E-4</v>
      </c>
      <c r="AD12" s="261"/>
      <c r="AN12" s="239">
        <v>11</v>
      </c>
      <c r="AO12" s="239" t="str">
        <f t="shared" si="5"/>
        <v>X14F</v>
      </c>
      <c r="AP12" s="239" t="str">
        <f t="shared" si="0"/>
        <v>EUR11X14F=ICAP</v>
      </c>
      <c r="AQ12" s="265">
        <f>_xll.RtGet("IDN",AP12,$AQ$1)/100</f>
        <v>-5.0000000000000002E-5</v>
      </c>
      <c r="AR12" s="265">
        <f>_xll.RtGet("IDN",AP12,$AR$1)/100</f>
        <v>4.4999999999999999E-4</v>
      </c>
      <c r="AS12" s="265">
        <f t="shared" si="6"/>
        <v>1.9999999999999998E-4</v>
      </c>
      <c r="AT12" s="266">
        <f>_xll.qlInterestRateIndexFixingDate($AC$5,AU12)</f>
        <v>42488</v>
      </c>
      <c r="AU12" s="266">
        <f>_xll.qlCalendarAdvance(Calendar,Settlementdate,AN12&amp;"M","mf",TRUE,Trigger)</f>
        <v>42492</v>
      </c>
      <c r="AV12" s="265">
        <f>_xll.qlIndexFixing($AC$5,AT12,,_xll.ohTrigger(Trigger,Trigger3M))</f>
        <v>1.8090730311173448E-4</v>
      </c>
      <c r="AW12" s="403">
        <f t="shared" si="7"/>
        <v>1.9092696888265504E-9</v>
      </c>
      <c r="AY12" s="104" t="s">
        <v>203</v>
      </c>
      <c r="AZ12" s="105">
        <f>_xll.qlInterestRateIndexFixingDate(Currency&amp;"ibor"&amp;Tenor,BA12,Trigger)</f>
        <v>42167</v>
      </c>
      <c r="BA12" s="105">
        <f>_xll.qlCalendarAdvance(Calendar,BA11,AY12,"f",,Trigger)</f>
        <v>42171</v>
      </c>
      <c r="BB12" s="105">
        <f>_xll.qlInterestRateIndexMaturity(Currency&amp;"ibor"&amp;Tenor,BA12,Trigger)</f>
        <v>42263</v>
      </c>
      <c r="BC12" s="257">
        <f>_xll.qlIndexFixing($AC$5,AZ12,TRUE,_xll.ohTrigger(Trigger,Trigger3M))</f>
        <v>-8.0733790486810776E-5</v>
      </c>
      <c r="BD12" s="257">
        <f>_xll.qlIndexFixing($BE$1,AZ12,TRUE,_xll.ohTrigger(Trigger,Trigger3M))</f>
        <v>-2.3920273027985225E-5</v>
      </c>
    </row>
    <row r="13" spans="1:57" s="84" customFormat="1" ht="11.25" customHeight="1" x14ac:dyDescent="0.2">
      <c r="A13" s="291" t="s">
        <v>241</v>
      </c>
      <c r="B13" s="303" t="str">
        <v>5M</v>
      </c>
      <c r="C13" s="294" t="str">
        <v>5M</v>
      </c>
      <c r="D13" s="293" t="str">
        <f t="shared" si="1"/>
        <v>5M</v>
      </c>
      <c r="E13" s="292">
        <f t="shared" si="2"/>
        <v>2</v>
      </c>
      <c r="F13" s="293" t="s">
        <v>9</v>
      </c>
      <c r="G13" s="294" t="b">
        <v>1</v>
      </c>
      <c r="H13" s="295" t="s">
        <v>45</v>
      </c>
      <c r="I13" s="364">
        <v>-5.5999999999999999E-5</v>
      </c>
      <c r="J13" s="78" t="str">
        <f t="shared" si="10"/>
        <v>EUR_CURVE_DEP3M_5M</v>
      </c>
      <c r="K13" s="367" t="str">
        <f>IFERROR(_xll.qlDepositRateHelper2(,IF(DataSelect="Reference",$I13,$J13),IF(RIGHT($D13,1)="N","1D",$D13),$E13,Calendar,$F13,$G13,$H13,,_xll.ohTrigger(Trigger,DataSelect)),"--")</f>
        <v>obj_00886#0016</v>
      </c>
      <c r="L13" s="292" t="b">
        <f t="shared" si="8"/>
        <v>1</v>
      </c>
      <c r="M13" s="91"/>
      <c r="N13" s="351" t="str">
        <f t="shared" si="3"/>
        <v>DP</v>
      </c>
      <c r="O13" s="351" t="str">
        <f t="shared" si="4"/>
        <v>5M</v>
      </c>
      <c r="P13" s="352" t="str">
        <f t="shared" si="9"/>
        <v>obj_00886#0016</v>
      </c>
      <c r="Q13" s="104" t="b">
        <f t="shared" si="9"/>
        <v>1</v>
      </c>
      <c r="R13" s="352">
        <v>1</v>
      </c>
      <c r="S13" s="352">
        <v>1</v>
      </c>
      <c r="T13" s="104" t="str">
        <v>obj_00886</v>
      </c>
      <c r="U13" s="104" t="str">
        <f>_xll.qlRateHelperQuoteName(T13)</f>
        <v/>
      </c>
      <c r="V13" s="349">
        <f>_xll.qlRateHelperRate(T13,_xll.ohTrigger(Trigger,Trigger3M))</f>
        <v>-5.5999999999999999E-5</v>
      </c>
      <c r="W13" s="349" t="str">
        <f>IFERROR(_xll.qlFuturesRateHelperConvexityAdjustment(T13,Trigger),"--")</f>
        <v>--</v>
      </c>
      <c r="X13" s="105">
        <f>_xll.qlRateHelperEarliestDate(T13,Trigger)</f>
        <v>42157</v>
      </c>
      <c r="Y13" s="105">
        <f>_xll.qlRateHelperLatestDate(T13,Trigger)</f>
        <v>42310</v>
      </c>
      <c r="Z13" s="257">
        <v>-7.9226131088276061E-5</v>
      </c>
      <c r="AD13" s="261"/>
      <c r="AN13" s="267">
        <v>12</v>
      </c>
      <c r="AO13" s="267" t="str">
        <f t="shared" si="5"/>
        <v>X15F</v>
      </c>
      <c r="AP13" s="267" t="str">
        <f t="shared" si="0"/>
        <v>EUR12X15F=ICAP</v>
      </c>
      <c r="AQ13" s="268">
        <f>_xll.RtGet("IDN",AP13,$AQ$1)/100</f>
        <v>-3.0000000000000001E-5</v>
      </c>
      <c r="AR13" s="268">
        <f>_xll.RtGet("IDN",AP13,$AR$1)/100</f>
        <v>4.6999999999999999E-4</v>
      </c>
      <c r="AS13" s="268">
        <f t="shared" si="6"/>
        <v>2.1999999999999998E-4</v>
      </c>
      <c r="AT13" s="269">
        <f>_xll.qlInterestRateIndexFixingDate($AC$5,AU13)</f>
        <v>42521</v>
      </c>
      <c r="AU13" s="269">
        <f>_xll.qlCalendarAdvance(Calendar,Settlementdate,AN13&amp;"M","mf",TRUE,Trigger)</f>
        <v>42523</v>
      </c>
      <c r="AV13" s="268">
        <f>_xll.qlIndexFixing($AC$5,AT13,,_xll.ohTrigger(Trigger,Trigger3M))</f>
        <v>2.1360562300606298E-4</v>
      </c>
      <c r="AW13" s="404">
        <f t="shared" si="7"/>
        <v>6.3943769939369968E-10</v>
      </c>
      <c r="AY13" s="104" t="s">
        <v>203</v>
      </c>
      <c r="AZ13" s="105">
        <f>_xll.qlInterestRateIndexFixingDate(Currency&amp;"ibor"&amp;Tenor,BA13,Trigger)</f>
        <v>42170</v>
      </c>
      <c r="BA13" s="105">
        <f>_xll.qlCalendarAdvance(Calendar,BA12,AY13,"f",,Trigger)</f>
        <v>42172</v>
      </c>
      <c r="BB13" s="105">
        <f>_xll.qlInterestRateIndexMaturity(Currency&amp;"ibor"&amp;Tenor,BA13,Trigger)</f>
        <v>42264</v>
      </c>
      <c r="BC13" s="257">
        <f>_xll.qlIndexFixing($AC$5,AZ13,TRUE,_xll.ohTrigger(Trigger,Trigger3M))</f>
        <v>-7.8136585444040264E-5</v>
      </c>
      <c r="BD13" s="257">
        <f>_xll.qlIndexFixing($BE$1,AZ13,TRUE,_xll.ohTrigger(Trigger,Trigger3M))</f>
        <v>-2.5000000000163783E-5</v>
      </c>
    </row>
    <row r="14" spans="1:57" s="84" customFormat="1" ht="11.25" customHeight="1" x14ac:dyDescent="0.2">
      <c r="A14" s="291" t="s">
        <v>241</v>
      </c>
      <c r="B14" s="303" t="str">
        <v>6M</v>
      </c>
      <c r="C14" s="294" t="str">
        <v>6M</v>
      </c>
      <c r="D14" s="293" t="str">
        <f t="shared" si="1"/>
        <v>6M</v>
      </c>
      <c r="E14" s="292">
        <f t="shared" si="2"/>
        <v>2</v>
      </c>
      <c r="F14" s="293" t="s">
        <v>9</v>
      </c>
      <c r="G14" s="294" t="b">
        <v>1</v>
      </c>
      <c r="H14" s="295" t="s">
        <v>45</v>
      </c>
      <c r="I14" s="364">
        <v>-8.2999999999999998E-5</v>
      </c>
      <c r="J14" s="78" t="str">
        <f t="shared" si="10"/>
        <v>EUR_CURVE_DEP3M_6M</v>
      </c>
      <c r="K14" s="367" t="str">
        <f>IFERROR(_xll.qlDepositRateHelper2(,IF(DataSelect="Reference",$I14,$J14),IF(RIGHT($D14,1)="N","1D",$D14),$E14,Calendar,$F14,$G14,$H14,,_xll.ohTrigger(Trigger,DataSelect)),"--")</f>
        <v>obj_0088f#0015</v>
      </c>
      <c r="L14" s="292" t="b">
        <f t="shared" si="8"/>
        <v>1</v>
      </c>
      <c r="M14" s="91"/>
      <c r="N14" s="351" t="str">
        <f t="shared" si="3"/>
        <v>DP</v>
      </c>
      <c r="O14" s="351" t="str">
        <f t="shared" si="4"/>
        <v>6M</v>
      </c>
      <c r="P14" s="352" t="str">
        <f t="shared" si="9"/>
        <v>obj_0088f#0015</v>
      </c>
      <c r="Q14" s="104" t="b">
        <f t="shared" si="9"/>
        <v>1</v>
      </c>
      <c r="R14" s="352">
        <v>1</v>
      </c>
      <c r="S14" s="352">
        <v>1</v>
      </c>
      <c r="T14" s="104" t="str">
        <v>obj_0088f</v>
      </c>
      <c r="U14" s="104" t="str">
        <f>_xll.qlRateHelperQuoteName(T14)</f>
        <v/>
      </c>
      <c r="V14" s="349">
        <f>_xll.qlRateHelperRate(T14,_xll.ohTrigger(Trigger,Trigger3M))</f>
        <v>-8.2999999999999998E-5</v>
      </c>
      <c r="W14" s="349" t="str">
        <f>IFERROR(_xll.qlFuturesRateHelperConvexityAdjustment(T14,Trigger),"--")</f>
        <v>--</v>
      </c>
      <c r="X14" s="105">
        <f>_xll.qlRateHelperEarliestDate(T14,Trigger)</f>
        <v>42157</v>
      </c>
      <c r="Y14" s="105">
        <f>_xll.qlRateHelperLatestDate(T14,Trigger)</f>
        <v>42340</v>
      </c>
      <c r="Z14" s="257">
        <v>-1.024154140549517E-4</v>
      </c>
      <c r="AD14" s="261"/>
      <c r="AY14" s="104" t="s">
        <v>203</v>
      </c>
      <c r="AZ14" s="105">
        <f>_xll.qlInterestRateIndexFixingDate(Currency&amp;"ibor"&amp;Tenor,BA14,Trigger)</f>
        <v>42171</v>
      </c>
      <c r="BA14" s="105">
        <f>_xll.qlCalendarAdvance(Calendar,BA13,AY14,"f",,Trigger)</f>
        <v>42173</v>
      </c>
      <c r="BB14" s="105">
        <f>_xll.qlInterestRateIndexMaturity(Currency&amp;"ibor"&amp;Tenor,BA14,Trigger)</f>
        <v>42265</v>
      </c>
      <c r="BC14" s="257">
        <f>_xll.qlIndexFixing($AC$5,AZ14,TRUE,_xll.ohTrigger(Trigger,Trigger3M))</f>
        <v>-7.5815470234439161E-5</v>
      </c>
      <c r="BD14" s="257">
        <f>_xll.qlIndexFixing($BE$1,AZ14,TRUE,_xll.ohTrigger(Trigger,Trigger3M))</f>
        <v>-2.6056113704479557E-5</v>
      </c>
    </row>
    <row r="15" spans="1:57" s="84" customFormat="1" ht="11.25" customHeight="1" x14ac:dyDescent="0.2">
      <c r="A15" s="291" t="s">
        <v>241</v>
      </c>
      <c r="B15" s="303" t="str">
        <v>7M</v>
      </c>
      <c r="C15" s="294" t="str">
        <v>#20151216</v>
      </c>
      <c r="D15" s="293" t="str">
        <f t="shared" si="1"/>
        <v>#20151216</v>
      </c>
      <c r="E15" s="292">
        <f t="shared" si="2"/>
        <v>2</v>
      </c>
      <c r="F15" s="293" t="s">
        <v>9</v>
      </c>
      <c r="G15" s="294" t="b">
        <v>1</v>
      </c>
      <c r="H15" s="295" t="s">
        <v>45</v>
      </c>
      <c r="I15" s="364">
        <v>-6.7764999999999999E-5</v>
      </c>
      <c r="J15" s="78" t="str">
        <f t="shared" si="10"/>
        <v>EUR_CURVE_DEP3M_7M</v>
      </c>
      <c r="K15" s="367" t="str">
        <f>IFERROR(_xll.qlDepositRateHelper2(,IF(DataSelect="Reference",$I15,$J15),IF(RIGHT($D15,1)="N","1D",$D15),$E15,Calendar,$F15,$G15,$H15,,_xll.ohTrigger(Trigger,DataSelect)),"--")</f>
        <v>--</v>
      </c>
      <c r="L15" s="292" t="b">
        <f t="shared" si="8"/>
        <v>0</v>
      </c>
      <c r="M15" s="91"/>
      <c r="N15" s="351" t="str">
        <f t="shared" si="3"/>
        <v>DP</v>
      </c>
      <c r="O15" s="351" t="str">
        <f t="shared" si="4"/>
        <v>#20151216</v>
      </c>
      <c r="P15" s="352" t="str">
        <f t="shared" si="9"/>
        <v>--</v>
      </c>
      <c r="Q15" s="104" t="b">
        <f t="shared" si="9"/>
        <v>0</v>
      </c>
      <c r="R15" s="352">
        <v>1</v>
      </c>
      <c r="S15" s="352">
        <v>1</v>
      </c>
      <c r="T15" s="104" t="str">
        <v>obj_00a51</v>
      </c>
      <c r="U15" s="104" t="str">
        <f>_xll.qlRateHelperQuoteName(T15)</f>
        <v/>
      </c>
      <c r="V15" s="349">
        <f>_xll.qlRateHelperRate(T15,_xll.ohTrigger(Trigger,Trigger3M))</f>
        <v>7.9999999999968985E-5</v>
      </c>
      <c r="W15" s="349">
        <f>IFERROR(_xll.qlFuturesRateHelperConvexityAdjustment(T15,Trigger),"--")</f>
        <v>0</v>
      </c>
      <c r="X15" s="105">
        <f>_xll.qlRateHelperEarliestDate(T15,Trigger)</f>
        <v>42354</v>
      </c>
      <c r="Y15" s="105">
        <f>_xll.qlRateHelperLatestDate(T15,Trigger)</f>
        <v>42445</v>
      </c>
      <c r="Z15" s="257">
        <v>-3.9440907435163762E-5</v>
      </c>
      <c r="AD15" s="261"/>
      <c r="AY15" s="104" t="s">
        <v>203</v>
      </c>
      <c r="AZ15" s="105">
        <f>_xll.qlInterestRateIndexFixingDate(Currency&amp;"ibor"&amp;Tenor,BA15,Trigger)</f>
        <v>42172</v>
      </c>
      <c r="BA15" s="105">
        <f>_xll.qlCalendarAdvance(Calendar,BA14,AY15,"f",,Trigger)</f>
        <v>42174</v>
      </c>
      <c r="BB15" s="105">
        <f>_xll.qlInterestRateIndexMaturity(Currency&amp;"ibor"&amp;Tenor,BA15,Trigger)</f>
        <v>42268</v>
      </c>
      <c r="BC15" s="257">
        <f>_xll.qlIndexFixing($AC$5,AZ15,TRUE,_xll.ohTrigger(Trigger,Trigger3M))</f>
        <v>-7.1707299342615755E-5</v>
      </c>
      <c r="BD15" s="257">
        <f>_xll.qlIndexFixing($BE$1,AZ15,TRUE,_xll.ohTrigger(Trigger,Trigger3M))</f>
        <v>-2.82214973581874E-5</v>
      </c>
    </row>
    <row r="16" spans="1:57" s="84" customFormat="1" ht="11.25" customHeight="1" x14ac:dyDescent="0.2">
      <c r="A16" s="291" t="s">
        <v>241</v>
      </c>
      <c r="B16" s="303" t="str">
        <v>8M</v>
      </c>
      <c r="C16" s="294" t="e">
        <v>#N/A</v>
      </c>
      <c r="D16" s="293" t="e">
        <f t="shared" si="1"/>
        <v>#N/A</v>
      </c>
      <c r="E16" s="292" t="e">
        <f t="shared" si="2"/>
        <v>#N/A</v>
      </c>
      <c r="F16" s="293" t="s">
        <v>9</v>
      </c>
      <c r="G16" s="294" t="b">
        <v>1</v>
      </c>
      <c r="H16" s="295" t="s">
        <v>45</v>
      </c>
      <c r="I16" s="364" t="e">
        <v>#N/A</v>
      </c>
      <c r="J16" s="78" t="str">
        <f t="shared" si="10"/>
        <v>EUR_CURVE_DEP3M_8M</v>
      </c>
      <c r="K16" s="367" t="str">
        <f>IFERROR(_xll.qlDepositRateHelper2(,IF(DataSelect="Reference",$I16,$J16),IF(RIGHT($D16,1)="N","1D",$D16),$E16,Calendar,$F16,$G16,$H16,,_xll.ohTrigger(Trigger,DataSelect)),"--")</f>
        <v>--</v>
      </c>
      <c r="L16" s="292" t="b">
        <f t="shared" si="8"/>
        <v>0</v>
      </c>
      <c r="M16" s="91"/>
      <c r="N16" s="351" t="str">
        <f t="shared" si="3"/>
        <v>DP</v>
      </c>
      <c r="O16" s="351" t="e">
        <f t="shared" si="4"/>
        <v>#N/A</v>
      </c>
      <c r="P16" s="352" t="str">
        <f t="shared" si="9"/>
        <v>--</v>
      </c>
      <c r="Q16" s="104" t="b">
        <f t="shared" si="9"/>
        <v>0</v>
      </c>
      <c r="R16" s="352">
        <v>1</v>
      </c>
      <c r="S16" s="352">
        <v>1</v>
      </c>
      <c r="T16" s="104" t="str">
        <v>obj_00a50</v>
      </c>
      <c r="U16" s="104" t="str">
        <f>_xll.qlRateHelperQuoteName(T16)</f>
        <v/>
      </c>
      <c r="V16" s="349">
        <f>_xll.qlRateHelperRate(T16,_xll.ohTrigger(Trigger,Trigger3M))</f>
        <v>1.3250000000007451E-4</v>
      </c>
      <c r="W16" s="349">
        <f>IFERROR(_xll.qlFuturesRateHelperConvexityAdjustment(T16,Trigger),"--")</f>
        <v>-2.5000000000000002E-6</v>
      </c>
      <c r="X16" s="105">
        <f>_xll.qlRateHelperEarliestDate(T16,Trigger)</f>
        <v>42445</v>
      </c>
      <c r="Y16" s="105">
        <f>_xll.qlRateHelperLatestDate(T16,Trigger)</f>
        <v>42537</v>
      </c>
      <c r="Z16" s="257">
        <v>2.1936232793231383E-6</v>
      </c>
      <c r="AD16" s="261"/>
      <c r="AY16" s="104" t="s">
        <v>203</v>
      </c>
      <c r="AZ16" s="105">
        <f>_xll.qlInterestRateIndexFixingDate(Currency&amp;"ibor"&amp;Tenor,BA16,Trigger)</f>
        <v>42173</v>
      </c>
      <c r="BA16" s="105">
        <f>_xll.qlCalendarAdvance(Calendar,BA15,AY16,"f",,Trigger)</f>
        <v>42177</v>
      </c>
      <c r="BB16" s="105">
        <f>_xll.qlInterestRateIndexMaturity(Currency&amp;"ibor"&amp;Tenor,BA16,Trigger)</f>
        <v>42269</v>
      </c>
      <c r="BC16" s="257">
        <f>_xll.qlIndexFixing($AC$5,AZ16,TRUE,_xll.ohTrigger(Trigger,Trigger3M))</f>
        <v>-6.9291916667100025E-5</v>
      </c>
      <c r="BD16" s="257">
        <f>_xll.qlIndexFixing($BE$1,AZ16,TRUE,_xll.ohTrigger(Trigger,Trigger3M))</f>
        <v>-2.9949150304090562E-5</v>
      </c>
    </row>
    <row r="17" spans="1:56" s="84" customFormat="1" ht="11.25" customHeight="1" x14ac:dyDescent="0.2">
      <c r="A17" s="291" t="s">
        <v>241</v>
      </c>
      <c r="B17" s="303" t="str">
        <v>9M</v>
      </c>
      <c r="C17" s="294" t="e">
        <v>#N/A</v>
      </c>
      <c r="D17" s="293" t="e">
        <f t="shared" si="1"/>
        <v>#N/A</v>
      </c>
      <c r="E17" s="292" t="e">
        <f t="shared" si="2"/>
        <v>#N/A</v>
      </c>
      <c r="F17" s="293" t="s">
        <v>9</v>
      </c>
      <c r="G17" s="294" t="b">
        <v>1</v>
      </c>
      <c r="H17" s="295" t="s">
        <v>45</v>
      </c>
      <c r="I17" s="364" t="e">
        <v>#N/A</v>
      </c>
      <c r="J17" s="78" t="str">
        <f t="shared" si="10"/>
        <v>EUR_CURVE_DEP3M_9M</v>
      </c>
      <c r="K17" s="367" t="str">
        <f>IFERROR(_xll.qlDepositRateHelper2(,IF(DataSelect="Reference",$I17,$J17),IF(RIGHT($D17,1)="N","1D",$D17),$E17,Calendar,$F17,$G17,$H17,,_xll.ohTrigger(Trigger,DataSelect)),"--")</f>
        <v>--</v>
      </c>
      <c r="L17" s="292" t="b">
        <f t="shared" si="8"/>
        <v>0</v>
      </c>
      <c r="M17" s="91"/>
      <c r="N17" s="351" t="str">
        <f t="shared" si="3"/>
        <v>DP</v>
      </c>
      <c r="O17" s="351" t="e">
        <f t="shared" si="4"/>
        <v>#N/A</v>
      </c>
      <c r="P17" s="352" t="str">
        <f t="shared" si="9"/>
        <v>--</v>
      </c>
      <c r="Q17" s="104" t="b">
        <f t="shared" si="9"/>
        <v>0</v>
      </c>
      <c r="R17" s="352">
        <v>1</v>
      </c>
      <c r="S17" s="352">
        <v>1</v>
      </c>
      <c r="T17" s="104" t="str">
        <v>obj_00a52</v>
      </c>
      <c r="U17" s="104" t="str">
        <f>_xll.qlRateHelperQuoteName(T17)</f>
        <v/>
      </c>
      <c r="V17" s="349">
        <f>_xll.qlRateHelperRate(T17,_xll.ohTrigger(Trigger,Trigger3M))</f>
        <v>2.2749999999991972E-4</v>
      </c>
      <c r="W17" s="349">
        <f>IFERROR(_xll.qlFuturesRateHelperConvexityAdjustment(T17,Trigger),"--")</f>
        <v>-2.5000000000000002E-6</v>
      </c>
      <c r="X17" s="105">
        <f>_xll.qlRateHelperEarliestDate(T17,Trigger)</f>
        <v>42536</v>
      </c>
      <c r="Y17" s="105">
        <f>_xll.qlRateHelperLatestDate(T17,Trigger)</f>
        <v>42628</v>
      </c>
      <c r="Z17" s="257">
        <v>4.6077703050416603E-5</v>
      </c>
      <c r="AD17" s="261"/>
      <c r="AY17" s="104" t="s">
        <v>203</v>
      </c>
      <c r="AZ17" s="105">
        <f>_xll.qlInterestRateIndexFixingDate(Currency&amp;"ibor"&amp;Tenor,BA17,Trigger)</f>
        <v>42174</v>
      </c>
      <c r="BA17" s="105">
        <f>_xll.qlCalendarAdvance(Calendar,BA16,AY17,"f",,Trigger)</f>
        <v>42178</v>
      </c>
      <c r="BB17" s="105">
        <f>_xll.qlInterestRateIndexMaturity(Currency&amp;"ibor"&amp;Tenor,BA17,Trigger)</f>
        <v>42270</v>
      </c>
      <c r="BC17" s="257">
        <f>_xll.qlIndexFixing($AC$5,AZ17,TRUE,_xll.ohTrigger(Trigger,Trigger3M))</f>
        <v>-6.8351256820128284E-5</v>
      </c>
      <c r="BD17" s="257">
        <f>_xll.qlIndexFixing($BE$1,AZ17,TRUE,_xll.ohTrigger(Trigger,Trigger3M))</f>
        <v>-3.0837865187948807E-5</v>
      </c>
    </row>
    <row r="18" spans="1:56" s="84" customFormat="1" ht="11.25" customHeight="1" x14ac:dyDescent="0.2">
      <c r="A18" s="291" t="s">
        <v>241</v>
      </c>
      <c r="B18" s="303" t="str">
        <v>10M</v>
      </c>
      <c r="C18" s="294" t="e">
        <v>#N/A</v>
      </c>
      <c r="D18" s="293" t="e">
        <f t="shared" si="1"/>
        <v>#N/A</v>
      </c>
      <c r="E18" s="292" t="e">
        <f t="shared" si="2"/>
        <v>#N/A</v>
      </c>
      <c r="F18" s="293" t="s">
        <v>9</v>
      </c>
      <c r="G18" s="294" t="b">
        <v>1</v>
      </c>
      <c r="H18" s="295" t="s">
        <v>45</v>
      </c>
      <c r="I18" s="364" t="e">
        <v>#N/A</v>
      </c>
      <c r="J18" s="78" t="str">
        <f t="shared" si="10"/>
        <v>EUR_CURVE_DEP3M_10M</v>
      </c>
      <c r="K18" s="367" t="str">
        <f>IFERROR(_xll.qlDepositRateHelper2(,IF(DataSelect="Reference",$I18,$J18),IF(RIGHT($D18,1)="N","1D",$D18),$E18,Calendar,$F18,$G18,$H18,,_xll.ohTrigger(Trigger,DataSelect)),"--")</f>
        <v>--</v>
      </c>
      <c r="L18" s="292" t="b">
        <f t="shared" si="8"/>
        <v>0</v>
      </c>
      <c r="M18" s="93"/>
      <c r="N18" s="351" t="str">
        <f t="shared" si="3"/>
        <v>DP</v>
      </c>
      <c r="O18" s="351" t="e">
        <f t="shared" si="4"/>
        <v>#N/A</v>
      </c>
      <c r="P18" s="352" t="str">
        <f t="shared" si="9"/>
        <v>--</v>
      </c>
      <c r="Q18" s="104" t="b">
        <f t="shared" si="9"/>
        <v>0</v>
      </c>
      <c r="R18" s="352">
        <v>1</v>
      </c>
      <c r="S18" s="352">
        <v>1</v>
      </c>
      <c r="T18" s="104" t="str">
        <v>obj_0087a</v>
      </c>
      <c r="U18" s="104" t="str">
        <f>_xll.qlRateHelperQuoteName(T18)</f>
        <v/>
      </c>
      <c r="V18" s="349">
        <f>_xll.qlRateHelperRate(T18,_xll.ohTrigger(Trigger,Trigger3M))</f>
        <v>4.250000000000087E-4</v>
      </c>
      <c r="W18" s="349">
        <f>IFERROR(_xll.qlFuturesRateHelperConvexityAdjustment(T18,Trigger),"--")</f>
        <v>0</v>
      </c>
      <c r="X18" s="105">
        <f>_xll.qlRateHelperEarliestDate(T18,Trigger)</f>
        <v>42634</v>
      </c>
      <c r="Y18" s="105">
        <f>_xll.qlRateHelperLatestDate(T18,Trigger)</f>
        <v>42725</v>
      </c>
      <c r="Z18" s="257">
        <v>1.1065518962641844E-4</v>
      </c>
      <c r="AD18" s="270"/>
      <c r="AY18" s="104" t="s">
        <v>203</v>
      </c>
      <c r="AZ18" s="105">
        <f>_xll.qlInterestRateIndexFixingDate(Currency&amp;"ibor"&amp;Tenor,BA18,Trigger)</f>
        <v>42177</v>
      </c>
      <c r="BA18" s="105">
        <f>_xll.qlCalendarAdvance(Calendar,BA17,AY18,"f",,Trigger)</f>
        <v>42179</v>
      </c>
      <c r="BB18" s="105">
        <f>_xll.qlInterestRateIndexMaturity(Currency&amp;"ibor"&amp;Tenor,BA18,Trigger)</f>
        <v>42271</v>
      </c>
      <c r="BC18" s="257">
        <f>_xll.qlIndexFixing($AC$5,AZ18,TRUE,_xll.ohTrigger(Trigger,Trigger3M))</f>
        <v>-6.7710359686069395E-5</v>
      </c>
      <c r="BD18" s="257">
        <f>_xll.qlIndexFixing($BE$1,AZ18,TRUE,_xll.ohTrigger(Trigger,Trigger3M))</f>
        <v>-3.1692181651607839E-5</v>
      </c>
    </row>
    <row r="19" spans="1:56" s="84" customFormat="1" ht="11.25" customHeight="1" x14ac:dyDescent="0.2">
      <c r="A19" s="291" t="s">
        <v>241</v>
      </c>
      <c r="B19" s="303" t="str">
        <v>11M</v>
      </c>
      <c r="C19" s="294" t="e">
        <v>#N/A</v>
      </c>
      <c r="D19" s="293" t="e">
        <f t="shared" si="1"/>
        <v>#N/A</v>
      </c>
      <c r="E19" s="292" t="e">
        <f t="shared" si="2"/>
        <v>#N/A</v>
      </c>
      <c r="F19" s="293" t="s">
        <v>9</v>
      </c>
      <c r="G19" s="294" t="b">
        <v>1</v>
      </c>
      <c r="H19" s="295" t="s">
        <v>45</v>
      </c>
      <c r="I19" s="364" t="e">
        <v>#N/A</v>
      </c>
      <c r="J19" s="78" t="str">
        <f t="shared" si="10"/>
        <v>EUR_CURVE_DEP3M_11M</v>
      </c>
      <c r="K19" s="367" t="str">
        <f>IFERROR(_xll.qlDepositRateHelper2(,IF(DataSelect="Reference",$I19,$J19),IF(RIGHT($D19,1)="N","1D",$D19),$E19,Calendar,$F19,$G19,$H19,,_xll.ohTrigger(Trigger,DataSelect)),"--")</f>
        <v>--</v>
      </c>
      <c r="L19" s="292" t="b">
        <f t="shared" si="8"/>
        <v>0</v>
      </c>
      <c r="M19" s="91"/>
      <c r="N19" s="351" t="str">
        <f t="shared" si="3"/>
        <v>DP</v>
      </c>
      <c r="O19" s="351" t="e">
        <f t="shared" si="4"/>
        <v>#N/A</v>
      </c>
      <c r="P19" s="352" t="str">
        <f t="shared" si="9"/>
        <v>--</v>
      </c>
      <c r="Q19" s="104" t="b">
        <f t="shared" si="9"/>
        <v>0</v>
      </c>
      <c r="R19" s="352">
        <v>1</v>
      </c>
      <c r="S19" s="352">
        <v>1</v>
      </c>
      <c r="T19" s="104" t="str">
        <v>obj_00a4f</v>
      </c>
      <c r="U19" s="104" t="str">
        <f>_xll.qlRateHelperQuoteName(T19)</f>
        <v/>
      </c>
      <c r="V19" s="349">
        <f>_xll.qlRateHelperRate(T19,_xll.ohTrigger(Trigger,Trigger3M))</f>
        <v>6.7249999999996479E-4</v>
      </c>
      <c r="W19" s="349">
        <f>IFERROR(_xll.qlFuturesRateHelperConvexityAdjustment(T19,Trigger),"--")</f>
        <v>0</v>
      </c>
      <c r="X19" s="105">
        <f>_xll.qlRateHelperEarliestDate(T19,Trigger)</f>
        <v>42725</v>
      </c>
      <c r="Y19" s="105">
        <f>_xll.qlRateHelperLatestDate(T19,Trigger)</f>
        <v>42815</v>
      </c>
      <c r="Z19" s="257">
        <v>1.8830095996318766E-4</v>
      </c>
      <c r="AD19" s="270"/>
      <c r="AY19" s="104" t="s">
        <v>203</v>
      </c>
      <c r="AZ19" s="105">
        <f>_xll.qlInterestRateIndexFixingDate(Currency&amp;"ibor"&amp;Tenor,BA19,Trigger)</f>
        <v>42178</v>
      </c>
      <c r="BA19" s="105">
        <f>_xll.qlCalendarAdvance(Calendar,BA18,AY19,"f",,Trigger)</f>
        <v>42180</v>
      </c>
      <c r="BB19" s="105">
        <f>_xll.qlInterestRateIndexMaturity(Currency&amp;"ibor"&amp;Tenor,BA19,Trigger)</f>
        <v>42272</v>
      </c>
      <c r="BC19" s="257">
        <f>_xll.qlIndexFixing($AC$5,AZ19,TRUE,_xll.ohTrigger(Trigger,Trigger3M))</f>
        <v>-6.7347375431241871E-5</v>
      </c>
      <c r="BD19" s="257">
        <f>_xll.qlIndexFixing($BE$1,AZ19,TRUE,_xll.ohTrigger(Trigger,Trigger3M))</f>
        <v>-3.2511856922743682E-5</v>
      </c>
    </row>
    <row r="20" spans="1:56" s="84" customFormat="1" ht="11.25" customHeight="1" x14ac:dyDescent="0.2">
      <c r="A20" s="297" t="s">
        <v>241</v>
      </c>
      <c r="B20" s="304" t="str">
        <v>12M</v>
      </c>
      <c r="C20" s="300" t="e">
        <v>#N/A</v>
      </c>
      <c r="D20" s="299" t="e">
        <f t="shared" si="1"/>
        <v>#N/A</v>
      </c>
      <c r="E20" s="298" t="e">
        <f t="shared" si="2"/>
        <v>#N/A</v>
      </c>
      <c r="F20" s="299" t="s">
        <v>9</v>
      </c>
      <c r="G20" s="300" t="b">
        <v>1</v>
      </c>
      <c r="H20" s="301" t="s">
        <v>45</v>
      </c>
      <c r="I20" s="365" t="e">
        <v>#N/A</v>
      </c>
      <c r="J20" s="6" t="str">
        <f t="shared" si="10"/>
        <v>EUR_CURVE_DEP3M_12M</v>
      </c>
      <c r="K20" s="368" t="str">
        <f>IFERROR(_xll.qlDepositRateHelper2(,IF(DataSelect="Reference",$I20,$J20),IF(RIGHT($D20,1)="N","1D",$D20),$E20,Calendar,$F20,$G20,$H20,,_xll.ohTrigger(Trigger,DataSelect)),"--")</f>
        <v>--</v>
      </c>
      <c r="L20" s="298" t="b">
        <f t="shared" si="8"/>
        <v>0</v>
      </c>
      <c r="M20" s="91"/>
      <c r="N20" s="353" t="str">
        <f t="shared" ref="N20:N27" si="11">A23</f>
        <v>SF</v>
      </c>
      <c r="O20" s="353" t="str">
        <f t="shared" ref="O20:O27" si="12">E23</f>
        <v>Z5</v>
      </c>
      <c r="P20" s="354" t="str">
        <f>K23</f>
        <v>obj_00a51#0015</v>
      </c>
      <c r="Q20" s="102" t="b">
        <f>L23</f>
        <v>1</v>
      </c>
      <c r="R20" s="338">
        <v>1</v>
      </c>
      <c r="S20" s="338">
        <v>1</v>
      </c>
      <c r="T20" s="104" t="str">
        <v>obj_00880</v>
      </c>
      <c r="U20" s="104" t="str">
        <f>_xll.qlRateHelperQuoteName(T20)</f>
        <v/>
      </c>
      <c r="V20" s="349">
        <f>_xll.qlRateHelperRate(T20,_xll.ohTrigger(Trigger,Trigger3M))</f>
        <v>9.9000000000005008E-4</v>
      </c>
      <c r="W20" s="349">
        <f>IFERROR(_xll.qlFuturesRateHelperConvexityAdjustment(T20,Trigger),"--")</f>
        <v>1.7500000000000002E-5</v>
      </c>
      <c r="X20" s="105">
        <f>_xll.qlRateHelperEarliestDate(T20,Trigger)</f>
        <v>42809</v>
      </c>
      <c r="Y20" s="105">
        <f>_xll.qlRateHelperLatestDate(T20,Trigger)</f>
        <v>42901</v>
      </c>
      <c r="Z20" s="257">
        <v>2.8404149960457393E-4</v>
      </c>
      <c r="AD20" s="270"/>
      <c r="AY20" s="104" t="s">
        <v>203</v>
      </c>
      <c r="AZ20" s="105">
        <f>_xll.qlInterestRateIndexFixingDate(Currency&amp;"ibor"&amp;Tenor,BA20,Trigger)</f>
        <v>42179</v>
      </c>
      <c r="BA20" s="105">
        <f>_xll.qlCalendarAdvance(Calendar,BA19,AY20,"f",,Trigger)</f>
        <v>42181</v>
      </c>
      <c r="BB20" s="105">
        <f>_xll.qlInterestRateIndexMaturity(Currency&amp;"ibor"&amp;Tenor,BA20,Trigger)</f>
        <v>42275</v>
      </c>
      <c r="BC20" s="257">
        <f>_xll.qlIndexFixing($AC$5,AZ20,TRUE,_xll.ohTrigger(Trigger,Trigger3M))</f>
        <v>-6.4904197159318792E-5</v>
      </c>
      <c r="BD20" s="257">
        <f>_xll.qlIndexFixing($BE$1,AZ20,TRUE,_xll.ohTrigger(Trigger,Trigger3M))</f>
        <v>-3.3834191329905541E-5</v>
      </c>
    </row>
    <row r="21" spans="1:56" s="84" customFormat="1" ht="11.25" customHeight="1" x14ac:dyDescent="0.2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4"/>
      <c r="M21" s="91"/>
      <c r="N21" s="351" t="str">
        <f t="shared" si="11"/>
        <v>SF</v>
      </c>
      <c r="O21" s="351" t="str">
        <f t="shared" si="12"/>
        <v>H6</v>
      </c>
      <c r="P21" s="355" t="str">
        <f t="shared" ref="P21:Q27" si="13">K24</f>
        <v>obj_00a50#0015</v>
      </c>
      <c r="Q21" s="104" t="b">
        <f t="shared" si="13"/>
        <v>1</v>
      </c>
      <c r="R21" s="352">
        <v>1</v>
      </c>
      <c r="S21" s="352">
        <v>1</v>
      </c>
      <c r="T21" s="104" t="str">
        <v>obj_00b59</v>
      </c>
      <c r="U21" s="104" t="str">
        <f>_xll.qlRateHelperQuoteName(T21)</f>
        <v/>
      </c>
      <c r="V21" s="349">
        <f>_xll.qlRateHelperRate(T21,_xll.ohTrigger(Trigger,Trigger3M))</f>
        <v>8.699999999999999E-4</v>
      </c>
      <c r="W21" s="349" t="str">
        <f>IFERROR(_xll.qlFuturesRateHelperConvexityAdjustment(T21,Trigger),"--")</f>
        <v>--</v>
      </c>
      <c r="X21" s="105">
        <f>_xll.qlRateHelperEarliestDate(T21,Trigger)</f>
        <v>42157</v>
      </c>
      <c r="Y21" s="105">
        <f>_xll.qlRateHelperLatestDate(T21,Trigger)</f>
        <v>43255</v>
      </c>
      <c r="Z21" s="257">
        <v>8.6089756597164922E-4</v>
      </c>
      <c r="AD21" s="270"/>
      <c r="AY21" s="104" t="s">
        <v>203</v>
      </c>
      <c r="AZ21" s="105">
        <f>_xll.qlInterestRateIndexFixingDate(Currency&amp;"ibor"&amp;Tenor,BA21,Trigger)</f>
        <v>42180</v>
      </c>
      <c r="BA21" s="105">
        <f>_xll.qlCalendarAdvance(Calendar,BA20,AY21,"f",,Trigger)</f>
        <v>42184</v>
      </c>
      <c r="BB21" s="105">
        <f>_xll.qlInterestRateIndexMaturity(Currency&amp;"ibor"&amp;Tenor,BA21,Trigger)</f>
        <v>42276</v>
      </c>
      <c r="BC21" s="257">
        <f>_xll.qlIndexFixing($AC$5,AZ21,TRUE,_xll.ohTrigger(Trigger,Trigger3M))</f>
        <v>-6.8674567879357525E-5</v>
      </c>
      <c r="BD21" s="257">
        <f>_xll.qlIndexFixing($BE$1,AZ21,TRUE,_xll.ohTrigger(Trigger,Trigger3M))</f>
        <v>-3.5440242359492487E-5</v>
      </c>
    </row>
    <row r="22" spans="1:56" s="84" customFormat="1" ht="11.25" customHeight="1" x14ac:dyDescent="0.2">
      <c r="A22" s="320" t="s">
        <v>12</v>
      </c>
      <c r="B22" s="320"/>
      <c r="C22" s="64" t="s">
        <v>245</v>
      </c>
      <c r="D22" s="64" t="s">
        <v>246</v>
      </c>
      <c r="E22" s="64" t="s">
        <v>247</v>
      </c>
      <c r="F22" s="64" t="s">
        <v>30</v>
      </c>
      <c r="G22" s="64" t="s">
        <v>4</v>
      </c>
      <c r="H22" s="64" t="s">
        <v>251</v>
      </c>
      <c r="I22" s="64" t="s">
        <v>5</v>
      </c>
      <c r="J22" s="64" t="s">
        <v>252</v>
      </c>
      <c r="K22" s="64" t="s">
        <v>38</v>
      </c>
      <c r="L22" s="64" t="s">
        <v>42</v>
      </c>
      <c r="M22" s="91"/>
      <c r="N22" s="351" t="str">
        <f t="shared" si="11"/>
        <v>SF</v>
      </c>
      <c r="O22" s="351" t="str">
        <f t="shared" si="12"/>
        <v>M6</v>
      </c>
      <c r="P22" s="355" t="str">
        <f t="shared" si="13"/>
        <v>obj_00a52#0015</v>
      </c>
      <c r="Q22" s="104" t="b">
        <f t="shared" si="13"/>
        <v>1</v>
      </c>
      <c r="R22" s="352">
        <v>1</v>
      </c>
      <c r="S22" s="352">
        <v>1</v>
      </c>
      <c r="T22" s="104" t="str">
        <v>obj_00b39</v>
      </c>
      <c r="U22" s="104" t="str">
        <f>_xll.qlRateHelperQuoteName(T22)</f>
        <v/>
      </c>
      <c r="V22" s="349">
        <f>_xll.qlRateHelperRate(T22,_xll.ohTrigger(Trigger,Trigger3M))</f>
        <v>1.7699999999999999E-3</v>
      </c>
      <c r="W22" s="349" t="str">
        <f>IFERROR(_xll.qlFuturesRateHelperConvexityAdjustment(T22,Trigger),"--")</f>
        <v>--</v>
      </c>
      <c r="X22" s="105">
        <f>_xll.qlRateHelperEarliestDate(T22,Trigger)</f>
        <v>42157</v>
      </c>
      <c r="Y22" s="105">
        <f>_xll.qlRateHelperLatestDate(T22,Trigger)</f>
        <v>43619</v>
      </c>
      <c r="Z22" s="257">
        <v>1.7599616617695051E-3</v>
      </c>
      <c r="AD22" s="270"/>
      <c r="AY22" s="104" t="s">
        <v>203</v>
      </c>
      <c r="AZ22" s="105">
        <f>_xll.qlInterestRateIndexFixingDate(Currency&amp;"ibor"&amp;Tenor,BA22,Trigger)</f>
        <v>42181</v>
      </c>
      <c r="BA22" s="105">
        <f>_xll.qlCalendarAdvance(Calendar,BA21,AY22,"f",,Trigger)</f>
        <v>42185</v>
      </c>
      <c r="BB22" s="105">
        <f>_xll.qlInterestRateIndexMaturity(Currency&amp;"ibor"&amp;Tenor,BA22,Trigger)</f>
        <v>42277</v>
      </c>
      <c r="BC22" s="257">
        <f>_xll.qlIndexFixing($AC$5,AZ22,TRUE,_xll.ohTrigger(Trigger,Trigger3M))</f>
        <v>-6.9701148003309399E-5</v>
      </c>
      <c r="BD22" s="257">
        <f>_xll.qlIndexFixing($BE$1,AZ22,TRUE,_xll.ohTrigger(Trigger,Trigger3M))</f>
        <v>-3.608402179924984E-5</v>
      </c>
    </row>
    <row r="23" spans="1:56" s="84" customFormat="1" ht="11.25" customHeight="1" x14ac:dyDescent="0.2">
      <c r="A23" s="305" t="s">
        <v>242</v>
      </c>
      <c r="B23" s="102" t="s">
        <v>248</v>
      </c>
      <c r="C23" s="306" t="str">
        <f t="array" ref="C23:C30">_xll.ohFilter(Quote!Q4:Q102,Quote!P4:P102="SF")</f>
        <v>Z5</v>
      </c>
      <c r="D23" s="307" t="str">
        <f t="array" ref="D23:D30">_xll.qlIMMcode(_xll.ohFilter(PastedValue!B2:B62,PastedValue!A2:A62="Sf"),Trigger)</f>
        <v>Z5</v>
      </c>
      <c r="E23" s="308" t="str">
        <f t="shared" ref="E23:E30" si="14">IF(DataSelect="Mx_Live",$C23,$D23)</f>
        <v>Z5</v>
      </c>
      <c r="F23" s="345">
        <f>_xll.qlIMMdate(E23,ImportedDate,Trigger)</f>
        <v>42354</v>
      </c>
      <c r="G23" s="287" t="str">
        <f t="shared" ref="G23:G30" si="15">PROPER(Currency)&amp;FamilyName&amp;Tenor</f>
        <v>Euribor3M</v>
      </c>
      <c r="H23" s="375">
        <f t="array" ref="H23:H30">_xll.ohFilter(PastedValue!H2:H74,PastedValue!A2:A74="Sf")</f>
        <v>99.992000000000004</v>
      </c>
      <c r="I23" s="321">
        <f>Quote!AY23/100</f>
        <v>0</v>
      </c>
      <c r="J23" s="322" t="str">
        <f t="shared" ref="J23:J30" si="16">Currency&amp;"_CURVE_FUT"&amp;Tenor&amp;"_"&amp;$C23</f>
        <v>EUR_CURVE_FUT3M_Z5</v>
      </c>
      <c r="K23" s="309" t="str">
        <f>IFERROR(_xll.qlFuturesRateHelper(,IF(DataSelect="Reference",$H23,$J23),B23,$E23,$G23,$I23,Permanent,Trigger,ObjectOverwrite),"--")</f>
        <v>obj_00a51#0015</v>
      </c>
      <c r="L23" s="286" t="b">
        <f>IF(K23="--",FALSE,TRUE)</f>
        <v>1</v>
      </c>
      <c r="M23" s="91"/>
      <c r="N23" s="351" t="str">
        <f t="shared" si="11"/>
        <v>SF</v>
      </c>
      <c r="O23" s="351" t="str">
        <f t="shared" si="12"/>
        <v>U6</v>
      </c>
      <c r="P23" s="355" t="str">
        <f t="shared" si="13"/>
        <v>obj_0087a#0016</v>
      </c>
      <c r="Q23" s="104" t="b">
        <f t="shared" si="13"/>
        <v>1</v>
      </c>
      <c r="R23" s="352">
        <v>1</v>
      </c>
      <c r="S23" s="352">
        <v>1</v>
      </c>
      <c r="T23" s="104" t="str">
        <v>obj_00b42</v>
      </c>
      <c r="U23" s="104" t="str">
        <f>_xll.qlRateHelperQuoteName(T23)</f>
        <v/>
      </c>
      <c r="V23" s="349">
        <f>_xll.qlRateHelperRate(T23,_xll.ohTrigger(Trigger,Trigger3M))</f>
        <v>2.8399999999999996E-3</v>
      </c>
      <c r="W23" s="349" t="str">
        <f>IFERROR(_xll.qlFuturesRateHelperConvexityAdjustment(T23,Trigger),"--")</f>
        <v>--</v>
      </c>
      <c r="X23" s="105">
        <f>_xll.qlRateHelperEarliestDate(T23,Trigger)</f>
        <v>42157</v>
      </c>
      <c r="Y23" s="105">
        <f>_xll.qlRateHelperLatestDate(T23,Trigger)</f>
        <v>43984</v>
      </c>
      <c r="Z23" s="257">
        <v>2.8295730919652277E-3</v>
      </c>
      <c r="AD23" s="270"/>
      <c r="AY23" s="104" t="s">
        <v>203</v>
      </c>
      <c r="AZ23" s="105">
        <f>_xll.qlInterestRateIndexFixingDate(Currency&amp;"ibor"&amp;Tenor,BA23,Trigger)</f>
        <v>42184</v>
      </c>
      <c r="BA23" s="105">
        <f>_xll.qlCalendarAdvance(Calendar,BA22,AY23,"f",,Trigger)</f>
        <v>42186</v>
      </c>
      <c r="BB23" s="105">
        <f>_xll.qlInterestRateIndexMaturity(Currency&amp;"ibor"&amp;Tenor,BA23,Trigger)</f>
        <v>42278</v>
      </c>
      <c r="BC23" s="257">
        <f>_xll.qlIndexFixing($AC$5,AZ23,TRUE,_xll.ohTrigger(Trigger,Trigger3M))</f>
        <v>-7.1005640582918431E-5</v>
      </c>
      <c r="BD23" s="257">
        <f>_xll.qlIndexFixing($BE$1,AZ23,TRUE,_xll.ohTrigger(Trigger,Trigger3M))</f>
        <v>-4.608350199398614E-5</v>
      </c>
    </row>
    <row r="24" spans="1:56" s="84" customFormat="1" ht="11.25" customHeight="1" x14ac:dyDescent="0.2">
      <c r="A24" s="310" t="s">
        <v>242</v>
      </c>
      <c r="B24" s="104" t="s">
        <v>248</v>
      </c>
      <c r="C24" s="311" t="str">
        <v>H6</v>
      </c>
      <c r="D24" s="312" t="str">
        <v>H6</v>
      </c>
      <c r="E24" s="313" t="str">
        <f t="shared" si="14"/>
        <v>H6</v>
      </c>
      <c r="F24" s="346">
        <f>_xll.qlIMMdate(E24,ImportedDate,Trigger)</f>
        <v>42445</v>
      </c>
      <c r="G24" s="293" t="str">
        <f t="shared" si="15"/>
        <v>Euribor3M</v>
      </c>
      <c r="H24" s="376">
        <v>99.986999999999995</v>
      </c>
      <c r="I24" s="323">
        <f>Quote!AY24/100</f>
        <v>-2.5000000000000002E-6</v>
      </c>
      <c r="J24" s="324" t="str">
        <f t="shared" si="16"/>
        <v>EUR_CURVE_FUT3M_H6</v>
      </c>
      <c r="K24" s="314" t="str">
        <f>IFERROR(_xll.qlFuturesRateHelper(,IF(DataSelect="Reference",$H24,$J24),B24,$E24,$G24,$I24,Permanent,Trigger,ObjectOverwrite),"--")</f>
        <v>obj_00a50#0015</v>
      </c>
      <c r="L24" s="314" t="b">
        <f t="shared" ref="L24:L30" si="17">IF(K24="--",FALSE,TRUE)</f>
        <v>1</v>
      </c>
      <c r="M24" s="91"/>
      <c r="N24" s="351" t="str">
        <f t="shared" si="11"/>
        <v>SF</v>
      </c>
      <c r="O24" s="351" t="str">
        <f t="shared" si="12"/>
        <v>Z6</v>
      </c>
      <c r="P24" s="355" t="str">
        <f t="shared" si="13"/>
        <v>obj_00a4f#0015</v>
      </c>
      <c r="Q24" s="104" t="b">
        <f t="shared" si="13"/>
        <v>1</v>
      </c>
      <c r="R24" s="352">
        <v>1</v>
      </c>
      <c r="S24" s="352">
        <v>1</v>
      </c>
      <c r="T24" s="104" t="str">
        <v>obj_00b5d</v>
      </c>
      <c r="U24" s="104" t="str">
        <f>_xll.qlRateHelperQuoteName(T24)</f>
        <v/>
      </c>
      <c r="V24" s="349">
        <f>_xll.qlRateHelperRate(T24,_xll.ohTrigger(Trigger,Trigger3M))</f>
        <v>4.0000000000000001E-3</v>
      </c>
      <c r="W24" s="349" t="str">
        <f>IFERROR(_xll.qlFuturesRateHelperConvexityAdjustment(T24,Trigger),"--")</f>
        <v>--</v>
      </c>
      <c r="X24" s="105">
        <f>_xll.qlRateHelperEarliestDate(T24,Trigger)</f>
        <v>42157</v>
      </c>
      <c r="Y24" s="105">
        <f>_xll.qlRateHelperLatestDate(T24,Trigger)</f>
        <v>44349</v>
      </c>
      <c r="Z24" s="257">
        <v>3.9947226335943116E-3</v>
      </c>
      <c r="AD24" s="261"/>
      <c r="AY24" s="104" t="s">
        <v>203</v>
      </c>
      <c r="AZ24" s="105">
        <f>_xll.qlInterestRateIndexFixingDate(Currency&amp;"ibor"&amp;Tenor,BA24,Trigger)</f>
        <v>42185</v>
      </c>
      <c r="BA24" s="105">
        <f>_xll.qlCalendarAdvance(Calendar,BA23,AY24,"f",,Trigger)</f>
        <v>42187</v>
      </c>
      <c r="BB24" s="105">
        <f>_xll.qlInterestRateIndexMaturity(Currency&amp;"ibor"&amp;Tenor,BA24,Trigger)</f>
        <v>42279</v>
      </c>
      <c r="BC24" s="257">
        <f>_xll.qlIndexFixing($AC$5,AZ24,TRUE,_xll.ohTrigger(Trigger,Trigger3M))</f>
        <v>-7.2588045341449444E-5</v>
      </c>
      <c r="BD24" s="257">
        <f>_xll.qlIndexFixing($BE$1,AZ24,TRUE,_xll.ohTrigger(Trigger,Trigger3M))</f>
        <v>-4.6656174025955479E-5</v>
      </c>
    </row>
    <row r="25" spans="1:56" s="84" customFormat="1" ht="11.25" customHeight="1" x14ac:dyDescent="0.2">
      <c r="A25" s="310" t="s">
        <v>242</v>
      </c>
      <c r="B25" s="104" t="s">
        <v>248</v>
      </c>
      <c r="C25" s="311" t="str">
        <v>M6</v>
      </c>
      <c r="D25" s="312" t="str">
        <v>M6</v>
      </c>
      <c r="E25" s="313" t="str">
        <f t="shared" si="14"/>
        <v>M6</v>
      </c>
      <c r="F25" s="346">
        <f>_xll.qlIMMdate(E25,ImportedDate,Trigger)</f>
        <v>42536</v>
      </c>
      <c r="G25" s="293" t="str">
        <f t="shared" si="15"/>
        <v>Euribor3M</v>
      </c>
      <c r="H25" s="376">
        <v>99.977500000000006</v>
      </c>
      <c r="I25" s="323">
        <f>Quote!AY25/100</f>
        <v>-2.5000000000000002E-6</v>
      </c>
      <c r="J25" s="324" t="str">
        <f t="shared" si="16"/>
        <v>EUR_CURVE_FUT3M_M6</v>
      </c>
      <c r="K25" s="314" t="str">
        <f>IFERROR(_xll.qlFuturesRateHelper(,IF(DataSelect="Reference",$H25,$J25),B25,$E25,$G25,$I25,Permanent,Trigger,ObjectOverwrite),"--")</f>
        <v>obj_00a52#0015</v>
      </c>
      <c r="L25" s="314" t="b">
        <f t="shared" si="17"/>
        <v>1</v>
      </c>
      <c r="M25" s="91"/>
      <c r="N25" s="351" t="str">
        <f t="shared" si="11"/>
        <v>SF</v>
      </c>
      <c r="O25" s="351" t="str">
        <f t="shared" si="12"/>
        <v>H7</v>
      </c>
      <c r="P25" s="355" t="str">
        <f t="shared" si="13"/>
        <v>obj_00880#0016</v>
      </c>
      <c r="Q25" s="104" t="b">
        <f t="shared" si="13"/>
        <v>1</v>
      </c>
      <c r="R25" s="352">
        <v>1</v>
      </c>
      <c r="S25" s="352">
        <v>1</v>
      </c>
      <c r="T25" s="104" t="str">
        <v>obj_00b53</v>
      </c>
      <c r="U25" s="104" t="str">
        <f>_xll.qlRateHelperQuoteName(T25)</f>
        <v/>
      </c>
      <c r="V25" s="349">
        <f>_xll.qlRateHelperRate(T25,_xll.ohTrigger(Trigger,Trigger3M))</f>
        <v>5.1400000000000005E-3</v>
      </c>
      <c r="W25" s="349" t="str">
        <f>IFERROR(_xll.qlFuturesRateHelperConvexityAdjustment(T25,Trigger),"--")</f>
        <v>--</v>
      </c>
      <c r="X25" s="105">
        <f>_xll.qlRateHelperEarliestDate(T25,Trigger)</f>
        <v>42157</v>
      </c>
      <c r="Y25" s="105">
        <f>_xll.qlRateHelperLatestDate(T25,Trigger)</f>
        <v>44714</v>
      </c>
      <c r="Z25" s="257">
        <v>5.1452631215258221E-3</v>
      </c>
      <c r="AD25" s="261"/>
      <c r="AY25" s="104" t="s">
        <v>203</v>
      </c>
      <c r="AZ25" s="105">
        <f>_xll.qlInterestRateIndexFixingDate(Currency&amp;"ibor"&amp;Tenor,BA25,Trigger)</f>
        <v>42186</v>
      </c>
      <c r="BA25" s="105">
        <f>_xll.qlCalendarAdvance(Calendar,BA24,AY25,"f",,Trigger)</f>
        <v>42188</v>
      </c>
      <c r="BB25" s="105">
        <f>_xll.qlInterestRateIndexMaturity(Currency&amp;"ibor"&amp;Tenor,BA25,Trigger)</f>
        <v>42282</v>
      </c>
      <c r="BC25" s="257">
        <f>_xll.qlIndexFixing($AC$5,AZ25,TRUE,_xll.ohTrigger(Trigger,Trigger3M))</f>
        <v>-6.7319736618412328E-5</v>
      </c>
      <c r="BD25" s="257">
        <f>_xll.qlIndexFixing($BE$1,AZ25,TRUE,_xll.ohTrigger(Trigger,Trigger3M))</f>
        <v>-4.6899932344979954E-5</v>
      </c>
    </row>
    <row r="26" spans="1:56" s="84" customFormat="1" ht="11.25" customHeight="1" x14ac:dyDescent="0.2">
      <c r="A26" s="310" t="s">
        <v>242</v>
      </c>
      <c r="B26" s="104" t="s">
        <v>248</v>
      </c>
      <c r="C26" s="311" t="str">
        <v>U6</v>
      </c>
      <c r="D26" s="312" t="str">
        <v>U6</v>
      </c>
      <c r="E26" s="313" t="str">
        <f t="shared" si="14"/>
        <v>U6</v>
      </c>
      <c r="F26" s="346">
        <f>_xll.qlIMMdate(E26,ImportedDate,Trigger)</f>
        <v>42634</v>
      </c>
      <c r="G26" s="293" t="str">
        <f t="shared" si="15"/>
        <v>Euribor3M</v>
      </c>
      <c r="H26" s="376">
        <v>99.957499999999996</v>
      </c>
      <c r="I26" s="323">
        <f>Quote!AY26/100</f>
        <v>0</v>
      </c>
      <c r="J26" s="324" t="str">
        <f t="shared" si="16"/>
        <v>EUR_CURVE_FUT3M_U6</v>
      </c>
      <c r="K26" s="314" t="str">
        <f>IFERROR(_xll.qlFuturesRateHelper(,IF(DataSelect="Reference",$H26,$J26),B26,$E26,$G26,$I26,Permanent,Trigger,ObjectOverwrite),"--")</f>
        <v>obj_0087a#0016</v>
      </c>
      <c r="L26" s="314" t="b">
        <f t="shared" si="17"/>
        <v>1</v>
      </c>
      <c r="M26" s="91"/>
      <c r="N26" s="351" t="str">
        <f t="shared" si="11"/>
        <v>SF</v>
      </c>
      <c r="O26" s="351" t="e">
        <f t="shared" si="12"/>
        <v>#N/A</v>
      </c>
      <c r="P26" s="355" t="str">
        <f t="shared" si="13"/>
        <v>--</v>
      </c>
      <c r="Q26" s="104" t="b">
        <f t="shared" si="13"/>
        <v>0</v>
      </c>
      <c r="R26" s="352">
        <v>1</v>
      </c>
      <c r="S26" s="352">
        <v>1</v>
      </c>
      <c r="T26" s="104" t="str">
        <v>obj_00b4f</v>
      </c>
      <c r="U26" s="104" t="str">
        <f>_xll.qlRateHelperQuoteName(T26)</f>
        <v/>
      </c>
      <c r="V26" s="349">
        <f>_xll.qlRateHelperRate(T26,_xll.ohTrigger(Trigger,Trigger3M))</f>
        <v>6.2300000000000003E-3</v>
      </c>
      <c r="W26" s="349" t="str">
        <f>IFERROR(_xll.qlFuturesRateHelperConvexityAdjustment(T26,Trigger),"--")</f>
        <v>--</v>
      </c>
      <c r="X26" s="105">
        <f>_xll.qlRateHelperEarliestDate(T26,Trigger)</f>
        <v>42157</v>
      </c>
      <c r="Y26" s="105">
        <f>_xll.qlRateHelperLatestDate(T26,Trigger)</f>
        <v>45079</v>
      </c>
      <c r="Z26" s="257">
        <v>6.2512457813636907E-3</v>
      </c>
      <c r="AD26" s="261"/>
      <c r="AY26" s="104" t="s">
        <v>203</v>
      </c>
      <c r="AZ26" s="105">
        <f>_xll.qlInterestRateIndexFixingDate(Currency&amp;"ibor"&amp;Tenor,BA26,Trigger)</f>
        <v>42187</v>
      </c>
      <c r="BA26" s="105">
        <f>_xll.qlCalendarAdvance(Calendar,BA25,AY26,"f",,Trigger)</f>
        <v>42191</v>
      </c>
      <c r="BB26" s="105">
        <f>_xll.qlInterestRateIndexMaturity(Currency&amp;"ibor"&amp;Tenor,BA26,Trigger)</f>
        <v>42283</v>
      </c>
      <c r="BC26" s="257">
        <f>_xll.qlIndexFixing($AC$5,AZ26,TRUE,_xll.ohTrigger(Trigger,Trigger3M))</f>
        <v>-6.3933948041369163E-5</v>
      </c>
      <c r="BD26" s="257">
        <f>_xll.qlIndexFixing($BE$1,AZ26,TRUE,_xll.ohTrigger(Trigger,Trigger3M))</f>
        <v>-4.77689175906375E-5</v>
      </c>
    </row>
    <row r="27" spans="1:56" s="84" customFormat="1" ht="11.25" customHeight="1" x14ac:dyDescent="0.2">
      <c r="A27" s="310" t="s">
        <v>242</v>
      </c>
      <c r="B27" s="104" t="s">
        <v>248</v>
      </c>
      <c r="C27" s="311" t="str">
        <v>Z6</v>
      </c>
      <c r="D27" s="312" t="str">
        <v>Z6</v>
      </c>
      <c r="E27" s="313" t="str">
        <f t="shared" si="14"/>
        <v>Z6</v>
      </c>
      <c r="F27" s="346">
        <f>_xll.qlIMMdate(E27,ImportedDate,Trigger)</f>
        <v>42725</v>
      </c>
      <c r="G27" s="293" t="str">
        <f t="shared" si="15"/>
        <v>Euribor3M</v>
      </c>
      <c r="H27" s="376">
        <v>99.932749999999999</v>
      </c>
      <c r="I27" s="323">
        <f>Quote!AY27/100</f>
        <v>0</v>
      </c>
      <c r="J27" s="324" t="str">
        <f t="shared" si="16"/>
        <v>EUR_CURVE_FUT3M_Z6</v>
      </c>
      <c r="K27" s="314" t="str">
        <f>IFERROR(_xll.qlFuturesRateHelper(,IF(DataSelect="Reference",$H27,$J27),B27,$E27,$G27,$I27,Permanent,Trigger,ObjectOverwrite),"--")</f>
        <v>obj_00a4f#0015</v>
      </c>
      <c r="L27" s="314" t="b">
        <f t="shared" si="17"/>
        <v>1</v>
      </c>
      <c r="M27" s="91"/>
      <c r="N27" s="356" t="str">
        <f t="shared" si="11"/>
        <v>SF</v>
      </c>
      <c r="O27" s="356" t="e">
        <f t="shared" si="12"/>
        <v>#N/A</v>
      </c>
      <c r="P27" s="357" t="str">
        <f t="shared" si="13"/>
        <v>--</v>
      </c>
      <c r="Q27" s="115" t="b">
        <f t="shared" si="13"/>
        <v>0</v>
      </c>
      <c r="R27" s="358">
        <v>1</v>
      </c>
      <c r="S27" s="358">
        <v>1</v>
      </c>
      <c r="T27" s="104" t="str">
        <v>obj_00b37</v>
      </c>
      <c r="U27" s="104" t="str">
        <f>_xll.qlRateHelperQuoteName(T27)</f>
        <v/>
      </c>
      <c r="V27" s="349">
        <f>_xll.qlRateHelperRate(T27,_xll.ohTrigger(Trigger,Trigger3M))</f>
        <v>7.2199999999999999E-3</v>
      </c>
      <c r="W27" s="349" t="str">
        <f>IFERROR(_xll.qlFuturesRateHelperConvexityAdjustment(T27,Trigger),"--")</f>
        <v>--</v>
      </c>
      <c r="X27" s="105">
        <f>_xll.qlRateHelperEarliestDate(T27,Trigger)</f>
        <v>42157</v>
      </c>
      <c r="Y27" s="105">
        <f>_xll.qlRateHelperLatestDate(T27,Trigger)</f>
        <v>45446</v>
      </c>
      <c r="Z27" s="257">
        <v>7.2591366299204832E-3</v>
      </c>
      <c r="AD27" s="261"/>
      <c r="AY27" s="104" t="s">
        <v>203</v>
      </c>
      <c r="AZ27" s="105">
        <f>_xll.qlInterestRateIndexFixingDate(Currency&amp;"ibor"&amp;Tenor,BA27,Trigger)</f>
        <v>42188</v>
      </c>
      <c r="BA27" s="105">
        <f>_xll.qlCalendarAdvance(Calendar,BA26,AY27,"f",,Trigger)</f>
        <v>42192</v>
      </c>
      <c r="BB27" s="105">
        <f>_xll.qlInterestRateIndexMaturity(Currency&amp;"ibor"&amp;Tenor,BA27,Trigger)</f>
        <v>42284</v>
      </c>
      <c r="BC27" s="257">
        <f>_xll.qlIndexFixing($AC$5,AZ27,TRUE,_xll.ohTrigger(Trigger,Trigger3M))</f>
        <v>-6.1889279442588389E-5</v>
      </c>
      <c r="BD27" s="257">
        <f>_xll.qlIndexFixing($BE$1,AZ27,TRUE,_xll.ohTrigger(Trigger,Trigger3M))</f>
        <v>-4.7691521110977511E-5</v>
      </c>
    </row>
    <row r="28" spans="1:56" s="84" customFormat="1" ht="11.25" customHeight="1" x14ac:dyDescent="0.2">
      <c r="A28" s="310" t="s">
        <v>242</v>
      </c>
      <c r="B28" s="104" t="s">
        <v>248</v>
      </c>
      <c r="C28" s="311" t="str">
        <v>H7</v>
      </c>
      <c r="D28" s="312" t="str">
        <v>H7</v>
      </c>
      <c r="E28" s="313" t="str">
        <f t="shared" si="14"/>
        <v>H7</v>
      </c>
      <c r="F28" s="346">
        <f>_xll.qlIMMdate(E28,ImportedDate,Trigger)</f>
        <v>42809</v>
      </c>
      <c r="G28" s="293" t="str">
        <f t="shared" si="15"/>
        <v>Euribor3M</v>
      </c>
      <c r="H28" s="376">
        <v>99.899249999999995</v>
      </c>
      <c r="I28" s="323">
        <f>Quote!AY28/100</f>
        <v>1.7500000000000002E-5</v>
      </c>
      <c r="J28" s="324" t="str">
        <f t="shared" si="16"/>
        <v>EUR_CURVE_FUT3M_H7</v>
      </c>
      <c r="K28" s="314" t="str">
        <f>IFERROR(_xll.qlFuturesRateHelper(,IF(DataSelect="Reference",$H28,$J28),B28,$E28,$G28,$I28,Permanent,Trigger,ObjectOverwrite),"--")</f>
        <v>obj_00880#0016</v>
      </c>
      <c r="L28" s="314" t="b">
        <f t="shared" si="17"/>
        <v>1</v>
      </c>
      <c r="M28" s="91"/>
      <c r="N28" s="351" t="str">
        <f t="shared" ref="N28:O28" si="18">A34</f>
        <v>SW</v>
      </c>
      <c r="O28" s="351" t="str">
        <f t="shared" si="18"/>
        <v>1Y</v>
      </c>
      <c r="P28" s="355" t="str">
        <f>K34</f>
        <v>obj_00b59#0015</v>
      </c>
      <c r="Q28" s="351" t="b">
        <f>L34</f>
        <v>1</v>
      </c>
      <c r="R28" s="359">
        <v>1</v>
      </c>
      <c r="S28" s="359">
        <v>1</v>
      </c>
      <c r="T28" s="104" t="str">
        <v>obj_00b4e</v>
      </c>
      <c r="U28" s="104" t="str">
        <f>_xll.qlRateHelperQuoteName(T28)</f>
        <v/>
      </c>
      <c r="V28" s="349">
        <f>_xll.qlRateHelperRate(T28,_xll.ohTrigger(Trigger,Trigger3M))</f>
        <v>8.09E-3</v>
      </c>
      <c r="W28" s="349" t="str">
        <f>IFERROR(_xll.qlFuturesRateHelperConvexityAdjustment(T28,Trigger),"--")</f>
        <v>--</v>
      </c>
      <c r="X28" s="105">
        <f>_xll.qlRateHelperEarliestDate(T28,Trigger)</f>
        <v>42157</v>
      </c>
      <c r="Y28" s="105">
        <f>_xll.qlRateHelperLatestDate(T28,Trigger)</f>
        <v>45810</v>
      </c>
      <c r="Z28" s="257">
        <v>8.151483892812568E-3</v>
      </c>
      <c r="AD28" s="261"/>
      <c r="AY28" s="104" t="s">
        <v>203</v>
      </c>
      <c r="AZ28" s="105">
        <f>_xll.qlInterestRateIndexFixingDate(Currency&amp;"ibor"&amp;Tenor,BA28,Trigger)</f>
        <v>42191</v>
      </c>
      <c r="BA28" s="105">
        <f>_xll.qlCalendarAdvance(Calendar,BA27,AY28,"f",,Trigger)</f>
        <v>42193</v>
      </c>
      <c r="BB28" s="105">
        <f>_xll.qlInterestRateIndexMaturity(Currency&amp;"ibor"&amp;Tenor,BA28,Trigger)</f>
        <v>42285</v>
      </c>
      <c r="BC28" s="257">
        <f>_xll.qlIndexFixing($AC$5,AZ28,TRUE,_xll.ohTrigger(Trigger,Trigger3M))</f>
        <v>-5.9892153285964639E-5</v>
      </c>
      <c r="BD28" s="257">
        <f>_xll.qlIndexFixing($BE$1,AZ28,TRUE,_xll.ohTrigger(Trigger,Trigger3M))</f>
        <v>-4.7469596606986506E-5</v>
      </c>
    </row>
    <row r="29" spans="1:56" s="84" customFormat="1" ht="11.25" customHeight="1" x14ac:dyDescent="0.2">
      <c r="A29" s="310" t="s">
        <v>242</v>
      </c>
      <c r="B29" s="104" t="s">
        <v>248</v>
      </c>
      <c r="C29" s="311" t="e">
        <v>#N/A</v>
      </c>
      <c r="D29" s="312" t="e">
        <v>#N/A</v>
      </c>
      <c r="E29" s="313" t="e">
        <f t="shared" si="14"/>
        <v>#N/A</v>
      </c>
      <c r="F29" s="346" t="e">
        <f>_xll.qlIMMdate(E29,ImportedDate,Trigger)</f>
        <v>#NUM!</v>
      </c>
      <c r="G29" s="293" t="str">
        <f t="shared" si="15"/>
        <v>Euribor3M</v>
      </c>
      <c r="H29" s="376" t="e">
        <v>#N/A</v>
      </c>
      <c r="I29" s="323">
        <f>Quote!AY29/100</f>
        <v>0</v>
      </c>
      <c r="J29" s="324" t="e">
        <f t="shared" si="16"/>
        <v>#N/A</v>
      </c>
      <c r="K29" s="314" t="str">
        <f>IFERROR(_xll.qlFuturesRateHelper(,IF(DataSelect="Reference",$H29,$J29),B29,$E29,$G29,$I29,Permanent,Trigger,ObjectOverwrite),"--")</f>
        <v>--</v>
      </c>
      <c r="L29" s="314" t="b">
        <f t="shared" si="17"/>
        <v>0</v>
      </c>
      <c r="M29" s="91"/>
      <c r="N29" s="351" t="str">
        <f t="shared" ref="N29:N92" si="19">A35</f>
        <v>SW</v>
      </c>
      <c r="O29" s="351" t="str">
        <f t="shared" ref="O29:O92" si="20">B35</f>
        <v>1Y3M</v>
      </c>
      <c r="P29" s="355" t="str">
        <f t="shared" ref="P29:Q29" si="21">K35</f>
        <v>obj_00b39#0015</v>
      </c>
      <c r="Q29" s="351" t="b">
        <f t="shared" si="21"/>
        <v>1</v>
      </c>
      <c r="R29" s="359">
        <v>1</v>
      </c>
      <c r="S29" s="359">
        <v>1</v>
      </c>
      <c r="T29" s="104" t="str">
        <v>obj_00b55</v>
      </c>
      <c r="U29" s="104" t="str">
        <f>_xll.qlRateHelperQuoteName(T29)</f>
        <v/>
      </c>
      <c r="V29" s="349">
        <f>_xll.qlRateHelperRate(T29,_xll.ohTrigger(Trigger,Trigger3M))</f>
        <v>8.8637718500000004E-3</v>
      </c>
      <c r="W29" s="349" t="str">
        <f>IFERROR(_xll.qlFuturesRateHelperConvexityAdjustment(T29,Trigger),"--")</f>
        <v>--</v>
      </c>
      <c r="X29" s="105">
        <f>_xll.qlRateHelperEarliestDate(T29,Trigger)</f>
        <v>42157</v>
      </c>
      <c r="Y29" s="105">
        <f>_xll.qlRateHelperLatestDate(T29,Trigger)</f>
        <v>46175</v>
      </c>
      <c r="Z29" s="257">
        <v>8.9492983863115813E-3</v>
      </c>
      <c r="AD29" s="261"/>
      <c r="AY29" s="104" t="s">
        <v>203</v>
      </c>
      <c r="AZ29" s="105">
        <f>_xll.qlInterestRateIndexFixingDate(Currency&amp;"ibor"&amp;Tenor,BA29,Trigger)</f>
        <v>42192</v>
      </c>
      <c r="BA29" s="105">
        <f>_xll.qlCalendarAdvance(Calendar,BA28,AY29,"f",,Trigger)</f>
        <v>42194</v>
      </c>
      <c r="BB29" s="105">
        <f>_xll.qlInterestRateIndexMaturity(Currency&amp;"ibor"&amp;Tenor,BA29,Trigger)</f>
        <v>42286</v>
      </c>
      <c r="BC29" s="257">
        <f>_xll.qlIndexFixing($AC$5,AZ29,TRUE,_xll.ohTrigger(Trigger,Trigger3M))</f>
        <v>-5.7942569644048561E-5</v>
      </c>
      <c r="BD29" s="257">
        <f>_xll.qlIndexFixing($BE$1,AZ29,TRUE,_xll.ohTrigger(Trigger,Trigger3M))</f>
        <v>-4.7103380749347543E-5</v>
      </c>
    </row>
    <row r="30" spans="1:56" s="84" customFormat="1" ht="11.25" customHeight="1" x14ac:dyDescent="0.2">
      <c r="A30" s="315" t="s">
        <v>242</v>
      </c>
      <c r="B30" s="115" t="s">
        <v>248</v>
      </c>
      <c r="C30" s="316" t="e">
        <v>#N/A</v>
      </c>
      <c r="D30" s="317" t="e">
        <v>#N/A</v>
      </c>
      <c r="E30" s="318" t="e">
        <f t="shared" si="14"/>
        <v>#N/A</v>
      </c>
      <c r="F30" s="347" t="e">
        <f>_xll.qlIMMdate(E30,ImportedDate,Trigger)</f>
        <v>#NUM!</v>
      </c>
      <c r="G30" s="299" t="str">
        <f t="shared" si="15"/>
        <v>Euribor3M</v>
      </c>
      <c r="H30" s="377" t="e">
        <v>#N/A</v>
      </c>
      <c r="I30" s="325">
        <f>Quote!AY30/100</f>
        <v>0</v>
      </c>
      <c r="J30" s="326" t="e">
        <f t="shared" si="16"/>
        <v>#N/A</v>
      </c>
      <c r="K30" s="319" t="str">
        <f>IFERROR(_xll.qlFuturesRateHelper(,IF(DataSelect="Reference",$H30,$J30),B30,$E30,$G30,$I30,Permanent,Trigger,ObjectOverwrite),"--")</f>
        <v>--</v>
      </c>
      <c r="L30" s="319" t="b">
        <f t="shared" si="17"/>
        <v>0</v>
      </c>
      <c r="M30" s="91"/>
      <c r="N30" s="351" t="str">
        <f t="shared" si="19"/>
        <v>SW</v>
      </c>
      <c r="O30" s="351" t="str">
        <f t="shared" si="20"/>
        <v>1Y6M</v>
      </c>
      <c r="P30" s="355" t="str">
        <f t="shared" ref="P30:Q30" si="22">K36</f>
        <v>obj_00b42#0015</v>
      </c>
      <c r="Q30" s="351" t="b">
        <f t="shared" si="22"/>
        <v>1</v>
      </c>
      <c r="R30" s="359">
        <v>1</v>
      </c>
      <c r="S30" s="359">
        <v>1</v>
      </c>
      <c r="T30" s="104" t="str">
        <v>obj_00b41</v>
      </c>
      <c r="U30" s="104" t="str">
        <f>_xll.qlRateHelperQuoteName(T30)</f>
        <v/>
      </c>
      <c r="V30" s="349">
        <f>_xll.qlRateHelperRate(T30,_xll.ohTrigger(Trigger,Trigger3M))</f>
        <v>9.5399999999999999E-3</v>
      </c>
      <c r="W30" s="349" t="str">
        <f>IFERROR(_xll.qlFuturesRateHelperConvexityAdjustment(T30,Trigger),"--")</f>
        <v>--</v>
      </c>
      <c r="X30" s="105">
        <f>_xll.qlRateHelperEarliestDate(T30,Trigger)</f>
        <v>42157</v>
      </c>
      <c r="Y30" s="105">
        <f>_xll.qlRateHelperLatestDate(T30,Trigger)</f>
        <v>46540</v>
      </c>
      <c r="Z30" s="257">
        <v>9.6497876705166959E-3</v>
      </c>
      <c r="AD30" s="261"/>
      <c r="AY30" s="104" t="s">
        <v>203</v>
      </c>
      <c r="AZ30" s="105">
        <f>_xll.qlInterestRateIndexFixingDate(Currency&amp;"ibor"&amp;Tenor,BA30,Trigger)</f>
        <v>42193</v>
      </c>
      <c r="BA30" s="105">
        <f>_xll.qlCalendarAdvance(Calendar,BA29,AY30,"f",,Trigger)</f>
        <v>42195</v>
      </c>
      <c r="BB30" s="105">
        <f>_xll.qlInterestRateIndexMaturity(Currency&amp;"ibor"&amp;Tenor,BA30,Trigger)</f>
        <v>42289</v>
      </c>
      <c r="BC30" s="257">
        <f>_xll.qlIndexFixing($AC$5,AZ30,TRUE,_xll.ohTrigger(Trigger,Trigger3M))</f>
        <v>-5.2859172107059944E-5</v>
      </c>
      <c r="BD30" s="257">
        <f>_xll.qlIndexFixing($BE$1,AZ30,TRUE,_xll.ohTrigger(Trigger,Trigger3M))</f>
        <v>-4.5879782782707888E-5</v>
      </c>
    </row>
    <row r="31" spans="1:56" s="84" customFormat="1" ht="11.25" customHeight="1" x14ac:dyDescent="0.2">
      <c r="A31" s="92"/>
      <c r="B31" s="92"/>
      <c r="C31" s="92"/>
      <c r="D31" s="95"/>
      <c r="E31" s="94"/>
      <c r="F31" s="96"/>
      <c r="G31" s="92"/>
      <c r="H31" s="92"/>
      <c r="I31" s="92"/>
      <c r="J31" s="92"/>
      <c r="K31" s="92"/>
      <c r="L31" s="94"/>
      <c r="M31" s="91"/>
      <c r="N31" s="351" t="str">
        <f t="shared" si="19"/>
        <v>SW</v>
      </c>
      <c r="O31" s="351" t="str">
        <f t="shared" si="20"/>
        <v>1Y9M</v>
      </c>
      <c r="P31" s="355" t="str">
        <f t="shared" ref="P31:Q31" si="23">K37</f>
        <v>obj_00b5d#0015</v>
      </c>
      <c r="Q31" s="351" t="b">
        <f t="shared" si="23"/>
        <v>1</v>
      </c>
      <c r="R31" s="359">
        <v>1</v>
      </c>
      <c r="S31" s="359">
        <v>1</v>
      </c>
      <c r="T31" s="104" t="str">
        <v>obj_00b5a</v>
      </c>
      <c r="U31" s="104" t="str">
        <f>_xll.qlRateHelperQuoteName(T31)</f>
        <v/>
      </c>
      <c r="V31" s="349">
        <f>_xll.qlRateHelperRate(T31,_xll.ohTrigger(Trigger,Trigger3M))</f>
        <v>1.0119707120000002E-2</v>
      </c>
      <c r="W31" s="349" t="str">
        <f>IFERROR(_xll.qlFuturesRateHelperConvexityAdjustment(T31,Trigger),"--")</f>
        <v>--</v>
      </c>
      <c r="X31" s="105">
        <f>_xll.qlRateHelperEarliestDate(T31,Trigger)</f>
        <v>42157</v>
      </c>
      <c r="Y31" s="105">
        <f>_xll.qlRateHelperLatestDate(T31,Trigger)</f>
        <v>46906</v>
      </c>
      <c r="Z31" s="257">
        <v>1.0250418438782917E-2</v>
      </c>
      <c r="AD31" s="261"/>
      <c r="AY31" s="104" t="s">
        <v>203</v>
      </c>
      <c r="AZ31" s="105">
        <f>_xll.qlInterestRateIndexFixingDate(Currency&amp;"ibor"&amp;Tenor,BA31,Trigger)</f>
        <v>42194</v>
      </c>
      <c r="BA31" s="105">
        <f>_xll.qlCalendarAdvance(Calendar,BA30,AY31,"f",,Trigger)</f>
        <v>42198</v>
      </c>
      <c r="BB31" s="105">
        <f>_xll.qlInterestRateIndexMaturity(Currency&amp;"ibor"&amp;Tenor,BA31,Trigger)</f>
        <v>42290</v>
      </c>
      <c r="BC31" s="257">
        <f>_xll.qlIndexFixing($AC$5,AZ31,TRUE,_xll.ohTrigger(Trigger,Trigger3M))</f>
        <v>-5.0619661619300949E-5</v>
      </c>
      <c r="BD31" s="257">
        <f>_xll.qlIndexFixing($BE$1,AZ31,TRUE,_xll.ohTrigger(Trigger,Trigger3M))</f>
        <v>-4.4228021348334962E-5</v>
      </c>
    </row>
    <row r="32" spans="1:56" s="84" customFormat="1" ht="11.25" customHeight="1" x14ac:dyDescent="0.2">
      <c r="A32" s="92"/>
      <c r="B32" s="92"/>
      <c r="C32" s="92"/>
      <c r="D32" s="92"/>
      <c r="E32" s="92"/>
      <c r="F32" s="92"/>
      <c r="G32" s="92"/>
      <c r="H32" s="90"/>
      <c r="I32" s="64" t="s">
        <v>4</v>
      </c>
      <c r="J32" s="64"/>
      <c r="K32" s="2" t="str">
        <f>_xll.qlEuribor(,Tenor,,,Trigger)</f>
        <v>obj_0083a#0004</v>
      </c>
      <c r="M32" s="91"/>
      <c r="N32" s="351" t="str">
        <f t="shared" si="19"/>
        <v>SW</v>
      </c>
      <c r="O32" s="351" t="str">
        <f t="shared" si="20"/>
        <v>2Y</v>
      </c>
      <c r="P32" s="355" t="str">
        <f t="shared" ref="P32:Q32" si="24">K38</f>
        <v>obj_00b53#0015</v>
      </c>
      <c r="Q32" s="351" t="b">
        <f t="shared" si="24"/>
        <v>1</v>
      </c>
      <c r="R32" s="359">
        <v>1</v>
      </c>
      <c r="S32" s="359">
        <v>1</v>
      </c>
      <c r="T32" s="104" t="str">
        <v>obj_00b43</v>
      </c>
      <c r="U32" s="104" t="str">
        <f>_xll.qlRateHelperQuoteName(T32)</f>
        <v/>
      </c>
      <c r="V32" s="349">
        <f>_xll.qlRateHelperRate(T32,_xll.ohTrigger(Trigger,Trigger3M))</f>
        <v>1.0609885219999999E-2</v>
      </c>
      <c r="W32" s="349" t="str">
        <f>IFERROR(_xll.qlFuturesRateHelperConvexityAdjustment(T32,Trigger),"--")</f>
        <v>--</v>
      </c>
      <c r="X32" s="105">
        <f>_xll.qlRateHelperEarliestDate(T32,Trigger)</f>
        <v>42157</v>
      </c>
      <c r="Y32" s="105">
        <f>_xll.qlRateHelperLatestDate(T32,Trigger)</f>
        <v>47273</v>
      </c>
      <c r="Z32" s="257">
        <v>1.0761493593582276E-2</v>
      </c>
      <c r="AD32" s="261"/>
      <c r="AY32" s="104" t="s">
        <v>203</v>
      </c>
      <c r="AZ32" s="105">
        <f>_xll.qlInterestRateIndexFixingDate(Currency&amp;"ibor"&amp;Tenor,BA32,Trigger)</f>
        <v>42195</v>
      </c>
      <c r="BA32" s="105">
        <f>_xll.qlCalendarAdvance(Calendar,BA31,AY32,"f",,Trigger)</f>
        <v>42199</v>
      </c>
      <c r="BB32" s="105">
        <f>_xll.qlInterestRateIndexMaturity(Currency&amp;"ibor"&amp;Tenor,BA32,Trigger)</f>
        <v>42291</v>
      </c>
      <c r="BC32" s="257">
        <f>_xll.qlIndexFixing($AC$5,AZ32,TRUE,_xll.ohTrigger(Trigger,Trigger3M))</f>
        <v>-4.8907791581837728E-5</v>
      </c>
      <c r="BD32" s="257">
        <f>_xll.qlIndexFixing($BE$1,AZ32,TRUE,_xll.ohTrigger(Trigger,Trigger3M))</f>
        <v>-4.3171582961129914E-5</v>
      </c>
    </row>
    <row r="33" spans="1:56" s="84" customFormat="1" ht="11.25" customHeight="1" x14ac:dyDescent="0.2">
      <c r="A33" s="64" t="s">
        <v>12</v>
      </c>
      <c r="B33" s="64" t="s">
        <v>236</v>
      </c>
      <c r="C33" s="64" t="s">
        <v>237</v>
      </c>
      <c r="D33" s="64" t="s">
        <v>50</v>
      </c>
      <c r="E33" s="64" t="s">
        <v>249</v>
      </c>
      <c r="F33" s="64" t="s">
        <v>253</v>
      </c>
      <c r="G33" s="64" t="s">
        <v>6</v>
      </c>
      <c r="H33" s="64" t="s">
        <v>254</v>
      </c>
      <c r="I33" s="64" t="s">
        <v>251</v>
      </c>
      <c r="J33" s="64" t="s">
        <v>252</v>
      </c>
      <c r="K33" s="64" t="s">
        <v>38</v>
      </c>
      <c r="L33" s="64" t="s">
        <v>42</v>
      </c>
      <c r="N33" s="351" t="str">
        <f t="shared" si="19"/>
        <v>SW</v>
      </c>
      <c r="O33" s="351" t="str">
        <f t="shared" si="20"/>
        <v>2Y3M</v>
      </c>
      <c r="P33" s="355" t="str">
        <f t="shared" ref="P33:Q33" si="25">K39</f>
        <v>obj_00b4f#0015</v>
      </c>
      <c r="Q33" s="351" t="b">
        <f t="shared" si="25"/>
        <v>1</v>
      </c>
      <c r="R33" s="359">
        <v>1</v>
      </c>
      <c r="S33" s="359">
        <v>1</v>
      </c>
      <c r="T33" s="104" t="str">
        <v>obj_00b38</v>
      </c>
      <c r="U33" s="104" t="str">
        <f>_xll.qlRateHelperQuoteName(T33)</f>
        <v/>
      </c>
      <c r="V33" s="349">
        <f>_xll.qlRateHelperRate(T33,_xll.ohTrigger(Trigger,Trigger3M))</f>
        <v>1.103E-2</v>
      </c>
      <c r="W33" s="349" t="str">
        <f>IFERROR(_xll.qlFuturesRateHelperConvexityAdjustment(T33,Trigger),"--")</f>
        <v>--</v>
      </c>
      <c r="X33" s="105">
        <f>_xll.qlRateHelperEarliestDate(T33,Trigger)</f>
        <v>42157</v>
      </c>
      <c r="Y33" s="105">
        <f>_xll.qlRateHelperLatestDate(T33,Trigger)</f>
        <v>47637</v>
      </c>
      <c r="Z33" s="257">
        <v>1.1200539972161031E-2</v>
      </c>
      <c r="AD33" s="261"/>
      <c r="AY33" s="104" t="s">
        <v>203</v>
      </c>
      <c r="AZ33" s="105">
        <f>_xll.qlInterestRateIndexFixingDate(Currency&amp;"ibor"&amp;Tenor,BA33,Trigger)</f>
        <v>42198</v>
      </c>
      <c r="BA33" s="105">
        <f>_xll.qlCalendarAdvance(Calendar,BA32,AY33,"f",,Trigger)</f>
        <v>42200</v>
      </c>
      <c r="BB33" s="105">
        <f>_xll.qlInterestRateIndexMaturity(Currency&amp;"ibor"&amp;Tenor,BA33,Trigger)</f>
        <v>42292</v>
      </c>
      <c r="BC33" s="257">
        <f>_xll.qlIndexFixing($AC$5,AZ33,TRUE,_xll.ohTrigger(Trigger,Trigger3M))</f>
        <v>-4.7243464461803512E-5</v>
      </c>
      <c r="BD33" s="257">
        <f>_xll.qlIndexFixing($BE$1,AZ33,TRUE,_xll.ohTrigger(Trigger,Trigger3M))</f>
        <v>-4.1988883775586579E-5</v>
      </c>
    </row>
    <row r="34" spans="1:56" s="84" customFormat="1" ht="11.25" customHeight="1" x14ac:dyDescent="0.2">
      <c r="A34" s="290" t="s">
        <v>243</v>
      </c>
      <c r="B34" s="328" t="str">
        <f t="array" ref="B34:B99">_xll.ohFilter(Quote!Q4:Q102,Quote!P4:P102="SW")</f>
        <v>1Y</v>
      </c>
      <c r="C34" s="289" t="str">
        <f t="array" ref="C34:C99">_xll.ohFilter(PastedValue!E2:E62,PastedValue!A2:A62="Sw")</f>
        <v>3Y</v>
      </c>
      <c r="D34" s="289" t="str">
        <f>IF(DataSelect="Reference",$C34,$B34)</f>
        <v>3Y</v>
      </c>
      <c r="E34" s="338" t="s">
        <v>8</v>
      </c>
      <c r="F34" s="332" t="s">
        <v>9</v>
      </c>
      <c r="G34" s="289" t="s">
        <v>10</v>
      </c>
      <c r="H34" s="332" t="s">
        <v>11</v>
      </c>
      <c r="I34" s="333">
        <f t="array" ref="I34:I99">_xll.ohFilter(PastedValue!H2:H74,PastedValue!A2:A74="Sw")/100</f>
        <v>8.699999999999999E-4</v>
      </c>
      <c r="J34" s="333" t="str">
        <f t="shared" ref="J34:J65" si="26">Currency&amp;"_CURVE_"&amp;Tenor&amp;"_"&amp;$B34</f>
        <v>EUR_CURVE_3M_1Y</v>
      </c>
      <c r="K34" s="334" t="str">
        <f>IFERROR(_xll.qlSwapRateHelper2(,IF(DataSelect="Reference",$I34,J34),,$D34,Calendar,$G34,$F34,$H34,$K$32,0,E34,Discounting,Permanent,_xll.ohTrigger(Trigger,DataSelect),ObjectOverwrite),"--")</f>
        <v>obj_00b59#0015</v>
      </c>
      <c r="L34" s="286" t="b">
        <f>IF(K34="--",FALSE,TRUE)</f>
        <v>1</v>
      </c>
      <c r="N34" s="351" t="str">
        <f t="shared" si="19"/>
        <v>SW</v>
      </c>
      <c r="O34" s="351" t="str">
        <f t="shared" si="20"/>
        <v>2Y6M</v>
      </c>
      <c r="P34" s="355" t="str">
        <f t="shared" ref="P34:Q34" si="27">K40</f>
        <v>obj_00b37#0015</v>
      </c>
      <c r="Q34" s="351" t="b">
        <f t="shared" si="27"/>
        <v>1</v>
      </c>
      <c r="R34" s="359">
        <v>1</v>
      </c>
      <c r="S34" s="359">
        <v>1</v>
      </c>
      <c r="T34" s="104" t="str">
        <v>obj_00b57</v>
      </c>
      <c r="U34" s="104" t="str">
        <f>_xll.qlRateHelperQuoteName(T34)</f>
        <v/>
      </c>
      <c r="V34" s="349">
        <f>_xll.qlRateHelperRate(T34,_xll.ohTrigger(Trigger,Trigger3M))</f>
        <v>1.138465913E-2</v>
      </c>
      <c r="W34" s="349" t="str">
        <f>IFERROR(_xll.qlFuturesRateHelperConvexityAdjustment(T34,Trigger),"--")</f>
        <v>--</v>
      </c>
      <c r="X34" s="105">
        <f>_xll.qlRateHelperEarliestDate(T34,Trigger)</f>
        <v>42157</v>
      </c>
      <c r="Y34" s="105">
        <f>_xll.qlRateHelperLatestDate(T34,Trigger)</f>
        <v>48001</v>
      </c>
      <c r="Z34" s="257">
        <v>1.1571502523988092E-2</v>
      </c>
      <c r="AD34" s="261"/>
      <c r="AY34" s="104" t="s">
        <v>203</v>
      </c>
      <c r="AZ34" s="105">
        <f>_xll.qlInterestRateIndexFixingDate(Currency&amp;"ibor"&amp;Tenor,BA34,Trigger)</f>
        <v>42199</v>
      </c>
      <c r="BA34" s="105">
        <f>_xll.qlCalendarAdvance(Calendar,BA33,AY34,"f",,Trigger)</f>
        <v>42201</v>
      </c>
      <c r="BB34" s="105">
        <f>_xll.qlInterestRateIndexMaturity(Currency&amp;"ibor"&amp;Tenor,BA34,Trigger)</f>
        <v>42293</v>
      </c>
      <c r="BC34" s="257">
        <f>_xll.qlIndexFixing($AC$5,AZ34,TRUE,_xll.ohTrigger(Trigger,Trigger3M))</f>
        <v>-4.5626680316543741E-5</v>
      </c>
      <c r="BD34" s="257">
        <f>_xll.qlIndexFixing($BE$1,AZ34,TRUE,_xll.ohTrigger(Trigger,Trigger3M))</f>
        <v>-4.0685697322923289E-5</v>
      </c>
    </row>
    <row r="35" spans="1:56" s="84" customFormat="1" ht="11.25" customHeight="1" x14ac:dyDescent="0.2">
      <c r="A35" s="296" t="s">
        <v>243</v>
      </c>
      <c r="B35" s="329" t="str">
        <v>1Y3M</v>
      </c>
      <c r="C35" s="295" t="str">
        <v>4Y</v>
      </c>
      <c r="D35" s="295" t="str">
        <f t="shared" ref="D35:D65" si="28">IF(DataSelect="Reference",$C35,$B35)</f>
        <v>4Y</v>
      </c>
      <c r="E35" s="295" t="s">
        <v>8</v>
      </c>
      <c r="F35" s="335" t="s">
        <v>9</v>
      </c>
      <c r="G35" s="295" t="s">
        <v>10</v>
      </c>
      <c r="H35" s="335" t="s">
        <v>11</v>
      </c>
      <c r="I35" s="336">
        <v>1.7699999999999999E-3</v>
      </c>
      <c r="J35" s="336" t="str">
        <f t="shared" si="26"/>
        <v>EUR_CURVE_3M_1Y3M</v>
      </c>
      <c r="K35" s="337" t="str">
        <f>IFERROR(_xll.qlSwapRateHelper2(,IF(DataSelect="Reference",$I35,J35),,$D35,Calendar,$G35,$F35,$H35,$K$32,0,E35,Discounting,Permanent,_xll.ohTrigger(Trigger,DataSelect),ObjectOverwrite),"--")</f>
        <v>obj_00b39#0015</v>
      </c>
      <c r="L35" s="292" t="b">
        <f t="shared" ref="L35:L98" si="29">IF(K35="--",FALSE,TRUE)</f>
        <v>1</v>
      </c>
      <c r="N35" s="351" t="str">
        <f t="shared" si="19"/>
        <v>SW</v>
      </c>
      <c r="O35" s="351" t="str">
        <f t="shared" si="20"/>
        <v>2Y9M</v>
      </c>
      <c r="P35" s="355" t="str">
        <f t="shared" ref="P35:Q35" si="30">K41</f>
        <v>obj_00b4e#0015</v>
      </c>
      <c r="Q35" s="351" t="b">
        <f t="shared" si="30"/>
        <v>1</v>
      </c>
      <c r="R35" s="359">
        <v>1</v>
      </c>
      <c r="S35" s="359">
        <v>1</v>
      </c>
      <c r="T35" s="104" t="str">
        <v>obj_00b60</v>
      </c>
      <c r="U35" s="104" t="str">
        <f>_xll.qlRateHelperQuoteName(T35)</f>
        <v/>
      </c>
      <c r="V35" s="349">
        <f>_xll.qlRateHelperRate(T35,_xll.ohTrigger(Trigger,Trigger3M))</f>
        <v>1.168661346E-2</v>
      </c>
      <c r="W35" s="349" t="str">
        <f>IFERROR(_xll.qlFuturesRateHelperConvexityAdjustment(T35,Trigger),"--")</f>
        <v>--</v>
      </c>
      <c r="X35" s="105">
        <f>_xll.qlRateHelperEarliestDate(T35,Trigger)</f>
        <v>42157</v>
      </c>
      <c r="Y35" s="105">
        <f>_xll.qlRateHelperLatestDate(T35,Trigger)</f>
        <v>48367</v>
      </c>
      <c r="Z35" s="257">
        <v>1.1885470497648425E-2</v>
      </c>
      <c r="AD35" s="261"/>
      <c r="AY35" s="104" t="s">
        <v>203</v>
      </c>
      <c r="AZ35" s="105">
        <f>_xll.qlInterestRateIndexFixingDate(Currency&amp;"ibor"&amp;Tenor,BA35,Trigger)</f>
        <v>42200</v>
      </c>
      <c r="BA35" s="105">
        <f>_xll.qlCalendarAdvance(Calendar,BA34,AY35,"f",,Trigger)</f>
        <v>42202</v>
      </c>
      <c r="BB35" s="105">
        <f>_xll.qlInterestRateIndexMaturity(Currency&amp;"ibor"&amp;Tenor,BA35,Trigger)</f>
        <v>42296</v>
      </c>
      <c r="BC35" s="257">
        <f>_xll.qlIndexFixing($AC$5,AZ35,TRUE,_xll.ohTrigger(Trigger,Trigger3M))</f>
        <v>-4.0678629715748478E-5</v>
      </c>
      <c r="BD35" s="257">
        <f>_xll.qlIndexFixing($BE$1,AZ35,TRUE,_xll.ohTrigger(Trigger,Trigger3M))</f>
        <v>-3.8250375573306214E-5</v>
      </c>
    </row>
    <row r="36" spans="1:56" s="84" customFormat="1" ht="11.25" customHeight="1" x14ac:dyDescent="0.2">
      <c r="A36" s="296" t="s">
        <v>243</v>
      </c>
      <c r="B36" s="329" t="str">
        <v>1Y6M</v>
      </c>
      <c r="C36" s="295" t="str">
        <v>5Y</v>
      </c>
      <c r="D36" s="295" t="str">
        <f t="shared" si="28"/>
        <v>5Y</v>
      </c>
      <c r="E36" s="295" t="s">
        <v>8</v>
      </c>
      <c r="F36" s="335" t="s">
        <v>9</v>
      </c>
      <c r="G36" s="295" t="s">
        <v>10</v>
      </c>
      <c r="H36" s="335" t="s">
        <v>11</v>
      </c>
      <c r="I36" s="336">
        <v>2.8399999999999996E-3</v>
      </c>
      <c r="J36" s="336" t="str">
        <f t="shared" si="26"/>
        <v>EUR_CURVE_3M_1Y6M</v>
      </c>
      <c r="K36" s="337" t="str">
        <f>IFERROR(_xll.qlSwapRateHelper2(,IF(DataSelect="Reference",$I36,J36),,$D36,Calendar,$G36,$F36,$H36,$K$32,0,E36,Discounting,Permanent,_xll.ohTrigger(Trigger,DataSelect),ObjectOverwrite),"--")</f>
        <v>obj_00b42#0015</v>
      </c>
      <c r="L36" s="292" t="b">
        <f t="shared" si="29"/>
        <v>1</v>
      </c>
      <c r="N36" s="351" t="str">
        <f t="shared" si="19"/>
        <v>SW</v>
      </c>
      <c r="O36" s="351" t="str">
        <f t="shared" si="20"/>
        <v>3Y</v>
      </c>
      <c r="P36" s="355" t="str">
        <f t="shared" ref="P36:Q36" si="31">K42</f>
        <v>obj_00b55#0015</v>
      </c>
      <c r="Q36" s="351" t="b">
        <f t="shared" si="31"/>
        <v>1</v>
      </c>
      <c r="R36" s="359">
        <v>1</v>
      </c>
      <c r="S36" s="359">
        <v>1</v>
      </c>
      <c r="T36" s="104" t="str">
        <v>obj_00b49</v>
      </c>
      <c r="U36" s="104" t="str">
        <f>_xll.qlRateHelperQuoteName(T36)</f>
        <v/>
      </c>
      <c r="V36" s="349">
        <f>_xll.qlRateHelperRate(T36,_xll.ohTrigger(Trigger,Trigger3M))</f>
        <v>1.193639073E-2</v>
      </c>
      <c r="W36" s="349" t="str">
        <f>IFERROR(_xll.qlFuturesRateHelperConvexityAdjustment(T36,Trigger),"--")</f>
        <v>--</v>
      </c>
      <c r="X36" s="105">
        <f>_xll.qlRateHelperEarliestDate(T36,Trigger)</f>
        <v>42157</v>
      </c>
      <c r="Y36" s="105">
        <f>_xll.qlRateHelperLatestDate(T36,Trigger)</f>
        <v>48732</v>
      </c>
      <c r="Z36" s="257">
        <v>1.2146176207632199E-2</v>
      </c>
      <c r="AD36" s="261"/>
      <c r="AY36" s="104" t="s">
        <v>203</v>
      </c>
      <c r="AZ36" s="105">
        <f>_xll.qlInterestRateIndexFixingDate(Currency&amp;"ibor"&amp;Tenor,BA36,Trigger)</f>
        <v>42201</v>
      </c>
      <c r="BA36" s="105">
        <f>_xll.qlCalendarAdvance(Calendar,BA35,AY36,"f",,Trigger)</f>
        <v>42205</v>
      </c>
      <c r="BB36" s="105">
        <f>_xll.qlInterestRateIndexMaturity(Currency&amp;"ibor"&amp;Tenor,BA36,Trigger)</f>
        <v>42297</v>
      </c>
      <c r="BC36" s="257">
        <f>_xll.qlIndexFixing($AC$5,AZ36,TRUE,_xll.ohTrigger(Trigger,Trigger3M))</f>
        <v>-3.9634974646666258E-5</v>
      </c>
      <c r="BD36" s="257">
        <f>_xll.qlIndexFixing($BE$1,AZ36,TRUE,_xll.ohTrigger(Trigger,Trigger3M))</f>
        <v>-3.4411234192990982E-5</v>
      </c>
    </row>
    <row r="37" spans="1:56" s="84" customFormat="1" ht="11.25" customHeight="1" x14ac:dyDescent="0.2">
      <c r="A37" s="296" t="s">
        <v>243</v>
      </c>
      <c r="B37" s="329" t="str">
        <v>1Y9M</v>
      </c>
      <c r="C37" s="295" t="str">
        <v>6Y</v>
      </c>
      <c r="D37" s="295" t="str">
        <f t="shared" si="28"/>
        <v>6Y</v>
      </c>
      <c r="E37" s="295" t="s">
        <v>8</v>
      </c>
      <c r="F37" s="335" t="s">
        <v>9</v>
      </c>
      <c r="G37" s="295" t="s">
        <v>10</v>
      </c>
      <c r="H37" s="335" t="s">
        <v>11</v>
      </c>
      <c r="I37" s="336">
        <v>4.0000000000000001E-3</v>
      </c>
      <c r="J37" s="336" t="str">
        <f t="shared" si="26"/>
        <v>EUR_CURVE_3M_1Y9M</v>
      </c>
      <c r="K37" s="337" t="str">
        <f>IFERROR(_xll.qlSwapRateHelper2(,IF(DataSelect="Reference",$I37,J37),,$D37,Calendar,$G37,$F37,$H37,$K$32,0,E37,Discounting,Permanent,_xll.ohTrigger(Trigger,DataSelect),ObjectOverwrite),"--")</f>
        <v>obj_00b5d#0015</v>
      </c>
      <c r="L37" s="292" t="b">
        <f t="shared" si="29"/>
        <v>1</v>
      </c>
      <c r="N37" s="351" t="str">
        <f t="shared" si="19"/>
        <v>SW</v>
      </c>
      <c r="O37" s="351" t="str">
        <f t="shared" si="20"/>
        <v>4Y</v>
      </c>
      <c r="P37" s="355" t="str">
        <f t="shared" ref="P37:Q37" si="32">K43</f>
        <v>obj_00b41#0015</v>
      </c>
      <c r="Q37" s="351" t="b">
        <f t="shared" si="32"/>
        <v>1</v>
      </c>
      <c r="R37" s="359">
        <v>1</v>
      </c>
      <c r="S37" s="359">
        <v>1</v>
      </c>
      <c r="T37" s="104" t="str">
        <v>obj_00b50</v>
      </c>
      <c r="U37" s="104" t="str">
        <f>_xll.qlRateHelperQuoteName(T37)</f>
        <v/>
      </c>
      <c r="V37" s="349">
        <f>_xll.qlRateHelperRate(T37,_xll.ohTrigger(Trigger,Trigger3M))</f>
        <v>1.213976477E-2</v>
      </c>
      <c r="W37" s="349" t="str">
        <f>IFERROR(_xll.qlFuturesRateHelperConvexityAdjustment(T37,Trigger),"--")</f>
        <v>--</v>
      </c>
      <c r="X37" s="105">
        <f>_xll.qlRateHelperEarliestDate(T37,Trigger)</f>
        <v>42157</v>
      </c>
      <c r="Y37" s="105">
        <f>_xll.qlRateHelperLatestDate(T37,Trigger)</f>
        <v>49097</v>
      </c>
      <c r="Z37" s="257">
        <v>1.2357361319378386E-2</v>
      </c>
      <c r="AD37" s="261"/>
      <c r="AY37" s="104" t="s">
        <v>203</v>
      </c>
      <c r="AZ37" s="105">
        <f>_xll.qlInterestRateIndexFixingDate(Currency&amp;"ibor"&amp;Tenor,BA37,Trigger)</f>
        <v>42202</v>
      </c>
      <c r="BA37" s="105">
        <f>_xll.qlCalendarAdvance(Calendar,BA36,AY37,"f",,Trigger)</f>
        <v>42206</v>
      </c>
      <c r="BB37" s="105">
        <f>_xll.qlInterestRateIndexMaturity(Currency&amp;"ibor"&amp;Tenor,BA37,Trigger)</f>
        <v>42298</v>
      </c>
      <c r="BC37" s="257">
        <f>_xll.qlIndexFixing($AC$5,AZ37,TRUE,_xll.ohTrigger(Trigger,Trigger3M))</f>
        <v>-3.8255906229812531E-5</v>
      </c>
      <c r="BD37" s="257">
        <f>_xll.qlIndexFixing($BE$1,AZ37,TRUE,_xll.ohTrigger(Trigger,Trigger3M))</f>
        <v>-3.2619899140959191E-5</v>
      </c>
    </row>
    <row r="38" spans="1:56" s="84" customFormat="1" ht="11.25" customHeight="1" x14ac:dyDescent="0.2">
      <c r="A38" s="296" t="s">
        <v>243</v>
      </c>
      <c r="B38" s="329" t="str">
        <v>2Y</v>
      </c>
      <c r="C38" s="295" t="str">
        <v>7Y</v>
      </c>
      <c r="D38" s="295" t="str">
        <f t="shared" si="28"/>
        <v>7Y</v>
      </c>
      <c r="E38" s="295" t="s">
        <v>8</v>
      </c>
      <c r="F38" s="335" t="s">
        <v>9</v>
      </c>
      <c r="G38" s="295" t="s">
        <v>10</v>
      </c>
      <c r="H38" s="335" t="s">
        <v>11</v>
      </c>
      <c r="I38" s="336">
        <v>5.1400000000000005E-3</v>
      </c>
      <c r="J38" s="336" t="str">
        <f t="shared" si="26"/>
        <v>EUR_CURVE_3M_2Y</v>
      </c>
      <c r="K38" s="337" t="str">
        <f>IFERROR(_xll.qlSwapRateHelper2(,IF(DataSelect="Reference",$I38,J38),,$D38,Calendar,$G38,$F38,$H38,$K$32,0,E38,Discounting,Permanent,_xll.ohTrigger(Trigger,DataSelect),ObjectOverwrite),"--")</f>
        <v>obj_00b53#0015</v>
      </c>
      <c r="L38" s="292" t="b">
        <f t="shared" si="29"/>
        <v>1</v>
      </c>
      <c r="N38" s="351" t="str">
        <f t="shared" si="19"/>
        <v>SW</v>
      </c>
      <c r="O38" s="351" t="str">
        <f t="shared" si="20"/>
        <v>5Y</v>
      </c>
      <c r="P38" s="355" t="str">
        <f t="shared" ref="P38:Q38" si="33">K44</f>
        <v>obj_00b5a#0015</v>
      </c>
      <c r="Q38" s="351" t="b">
        <f t="shared" si="33"/>
        <v>1</v>
      </c>
      <c r="R38" s="359">
        <v>1</v>
      </c>
      <c r="S38" s="359">
        <v>1</v>
      </c>
      <c r="T38" s="104" t="str">
        <v>obj_00b47</v>
      </c>
      <c r="U38" s="104" t="str">
        <f>_xll.qlRateHelperQuoteName(T38)</f>
        <v/>
      </c>
      <c r="V38" s="349">
        <f>_xll.qlRateHelperRate(T38,_xll.ohTrigger(Trigger,Trigger3M))</f>
        <v>1.23E-2</v>
      </c>
      <c r="W38" s="349" t="str">
        <f>IFERROR(_xll.qlFuturesRateHelperConvexityAdjustment(T38,Trigger),"--")</f>
        <v>--</v>
      </c>
      <c r="X38" s="105">
        <f>_xll.qlRateHelperEarliestDate(T38,Trigger)</f>
        <v>42157</v>
      </c>
      <c r="Y38" s="105">
        <f>_xll.qlRateHelperLatestDate(T38,Trigger)</f>
        <v>49464</v>
      </c>
      <c r="Z38" s="257">
        <v>1.2522072357460468E-2</v>
      </c>
      <c r="AD38" s="261"/>
      <c r="AY38" s="104" t="s">
        <v>203</v>
      </c>
      <c r="AZ38" s="105">
        <f>_xll.qlInterestRateIndexFixingDate(Currency&amp;"ibor"&amp;Tenor,BA38,Trigger)</f>
        <v>42205</v>
      </c>
      <c r="BA38" s="105">
        <f>_xll.qlCalendarAdvance(Calendar,BA37,AY38,"f",,Trigger)</f>
        <v>42207</v>
      </c>
      <c r="BB38" s="105">
        <f>_xll.qlInterestRateIndexMaturity(Currency&amp;"ibor"&amp;Tenor,BA38,Trigger)</f>
        <v>42299</v>
      </c>
      <c r="BC38" s="257">
        <f>_xll.qlIndexFixing($AC$5,AZ38,TRUE,_xll.ohTrigger(Trigger,Trigger3M))</f>
        <v>-3.6924381117469487E-5</v>
      </c>
      <c r="BD38" s="257">
        <f>_xll.qlIndexFixing($BE$1,AZ38,TRUE,_xll.ohTrigger(Trigger,Trigger3M))</f>
        <v>-3.0759328917418436E-5</v>
      </c>
    </row>
    <row r="39" spans="1:56" s="84" customFormat="1" ht="11.25" customHeight="1" x14ac:dyDescent="0.2">
      <c r="A39" s="296" t="s">
        <v>243</v>
      </c>
      <c r="B39" s="329" t="str">
        <v>2Y3M</v>
      </c>
      <c r="C39" s="295" t="str">
        <v>8Y</v>
      </c>
      <c r="D39" s="295" t="str">
        <f t="shared" si="28"/>
        <v>8Y</v>
      </c>
      <c r="E39" s="295" t="s">
        <v>8</v>
      </c>
      <c r="F39" s="335" t="s">
        <v>9</v>
      </c>
      <c r="G39" s="295" t="s">
        <v>10</v>
      </c>
      <c r="H39" s="335" t="s">
        <v>11</v>
      </c>
      <c r="I39" s="336">
        <v>6.2300000000000003E-3</v>
      </c>
      <c r="J39" s="336" t="str">
        <f t="shared" si="26"/>
        <v>EUR_CURVE_3M_2Y3M</v>
      </c>
      <c r="K39" s="337" t="str">
        <f>IFERROR(_xll.qlSwapRateHelper2(,IF(DataSelect="Reference",$I39,J39),,$D39,Calendar,$G39,$F39,$H39,$K$32,0,E39,Discounting,Permanent,_xll.ohTrigger(Trigger,DataSelect),ObjectOverwrite),"--")</f>
        <v>obj_00b4f#0015</v>
      </c>
      <c r="L39" s="292" t="b">
        <f t="shared" si="29"/>
        <v>1</v>
      </c>
      <c r="N39" s="351" t="str">
        <f t="shared" si="19"/>
        <v>SW</v>
      </c>
      <c r="O39" s="351" t="str">
        <f t="shared" si="20"/>
        <v>6Y</v>
      </c>
      <c r="P39" s="355" t="str">
        <f t="shared" ref="P39:Q39" si="34">K45</f>
        <v>obj_00b43#0015</v>
      </c>
      <c r="Q39" s="351" t="b">
        <f t="shared" si="34"/>
        <v>1</v>
      </c>
      <c r="R39" s="359">
        <v>1</v>
      </c>
      <c r="S39" s="359">
        <v>1</v>
      </c>
      <c r="T39" s="104" t="str">
        <v>obj_00b3b</v>
      </c>
      <c r="U39" s="104" t="str">
        <f>_xll.qlRateHelperQuoteName(T39)</f>
        <v/>
      </c>
      <c r="V39" s="349">
        <f>_xll.qlRateHelperRate(T39,_xll.ohTrigger(Trigger,Trigger3M))</f>
        <v>1.2423235159999999E-2</v>
      </c>
      <c r="W39" s="349" t="str">
        <f>IFERROR(_xll.qlFuturesRateHelperConvexityAdjustment(T39,Trigger),"--")</f>
        <v>--</v>
      </c>
      <c r="X39" s="105">
        <f>_xll.qlRateHelperEarliestDate(T39,Trigger)</f>
        <v>42157</v>
      </c>
      <c r="Y39" s="105">
        <f>_xll.qlRateHelperLatestDate(T39,Trigger)</f>
        <v>49828</v>
      </c>
      <c r="Z39" s="257">
        <v>1.2645148511733571E-2</v>
      </c>
      <c r="AD39" s="261"/>
      <c r="AY39" s="104" t="s">
        <v>203</v>
      </c>
      <c r="AZ39" s="105">
        <f>_xll.qlInterestRateIndexFixingDate(Currency&amp;"ibor"&amp;Tenor,BA39,Trigger)</f>
        <v>42206</v>
      </c>
      <c r="BA39" s="105">
        <f>_xll.qlCalendarAdvance(Calendar,BA38,AY39,"f",,Trigger)</f>
        <v>42208</v>
      </c>
      <c r="BB39" s="105">
        <f>_xll.qlInterestRateIndexMaturity(Currency&amp;"ibor"&amp;Tenor,BA39,Trigger)</f>
        <v>42300</v>
      </c>
      <c r="BC39" s="257">
        <f>_xll.qlIndexFixing($AC$5,AZ39,TRUE,_xll.ohTrigger(Trigger,Trigger3M))</f>
        <v>-3.5640399356121669E-5</v>
      </c>
      <c r="BD39" s="257">
        <f>_xll.qlIndexFixing($BE$1,AZ39,TRUE,_xll.ohTrigger(Trigger,Trigger3M))</f>
        <v>-2.8840834054879295E-5</v>
      </c>
    </row>
    <row r="40" spans="1:56" s="84" customFormat="1" ht="11.25" customHeight="1" x14ac:dyDescent="0.2">
      <c r="A40" s="296" t="s">
        <v>243</v>
      </c>
      <c r="B40" s="329" t="str">
        <v>2Y6M</v>
      </c>
      <c r="C40" s="295" t="str">
        <v>9Y</v>
      </c>
      <c r="D40" s="295" t="str">
        <f t="shared" si="28"/>
        <v>9Y</v>
      </c>
      <c r="E40" s="295" t="s">
        <v>8</v>
      </c>
      <c r="F40" s="335" t="s">
        <v>9</v>
      </c>
      <c r="G40" s="295" t="s">
        <v>10</v>
      </c>
      <c r="H40" s="335" t="s">
        <v>11</v>
      </c>
      <c r="I40" s="336">
        <v>7.2199999999999999E-3</v>
      </c>
      <c r="J40" s="336" t="str">
        <f t="shared" si="26"/>
        <v>EUR_CURVE_3M_2Y6M</v>
      </c>
      <c r="K40" s="337" t="str">
        <f>IFERROR(_xll.qlSwapRateHelper2(,IF(DataSelect="Reference",$I40,J40),,$D40,Calendar,$G40,$F40,$H40,$K$32,0,E40,Discounting,Permanent,_xll.ohTrigger(Trigger,DataSelect),ObjectOverwrite),"--")</f>
        <v>obj_00b37#0015</v>
      </c>
      <c r="L40" s="292" t="b">
        <f t="shared" si="29"/>
        <v>1</v>
      </c>
      <c r="N40" s="351" t="str">
        <f t="shared" si="19"/>
        <v>SW</v>
      </c>
      <c r="O40" s="351" t="str">
        <f t="shared" si="20"/>
        <v>7Y</v>
      </c>
      <c r="P40" s="355" t="str">
        <f t="shared" ref="P40:Q40" si="35">K46</f>
        <v>obj_00b38#0015</v>
      </c>
      <c r="Q40" s="351" t="b">
        <f t="shared" si="35"/>
        <v>1</v>
      </c>
      <c r="R40" s="359">
        <v>1</v>
      </c>
      <c r="S40" s="359">
        <v>1</v>
      </c>
      <c r="T40" s="104" t="str">
        <v>obj_00b5f</v>
      </c>
      <c r="U40" s="104" t="str">
        <f>_xll.qlRateHelperQuoteName(T40)</f>
        <v/>
      </c>
      <c r="V40" s="349">
        <f>_xll.qlRateHelperRate(T40,_xll.ohTrigger(Trigger,Trigger3M))</f>
        <v>1.2514202459999998E-2</v>
      </c>
      <c r="W40" s="349" t="str">
        <f>IFERROR(_xll.qlFuturesRateHelperConvexityAdjustment(T40,Trigger),"--")</f>
        <v>--</v>
      </c>
      <c r="X40" s="105">
        <f>_xll.qlRateHelperEarliestDate(T40,Trigger)</f>
        <v>42157</v>
      </c>
      <c r="Y40" s="105">
        <f>_xll.qlRateHelperLatestDate(T40,Trigger)</f>
        <v>50193</v>
      </c>
      <c r="Z40" s="257">
        <v>1.2734770770417674E-2</v>
      </c>
      <c r="AD40" s="261"/>
      <c r="AY40" s="104" t="s">
        <v>203</v>
      </c>
      <c r="AZ40" s="105">
        <f>_xll.qlInterestRateIndexFixingDate(Currency&amp;"ibor"&amp;Tenor,BA40,Trigger)</f>
        <v>42207</v>
      </c>
      <c r="BA40" s="105">
        <f>_xll.qlCalendarAdvance(Calendar,BA39,AY40,"f",,Trigger)</f>
        <v>42209</v>
      </c>
      <c r="BB40" s="105">
        <f>_xll.qlInterestRateIndexMaturity(Currency&amp;"ibor"&amp;Tenor,BA40,Trigger)</f>
        <v>42303</v>
      </c>
      <c r="BC40" s="257">
        <f>_xll.qlIndexFixing($AC$5,AZ40,TRUE,_xll.ohTrigger(Trigger,Trigger3M))</f>
        <v>-3.0778131197290244E-5</v>
      </c>
      <c r="BD40" s="257">
        <f>_xll.qlIndexFixing($BE$1,AZ40,TRUE,_xll.ohTrigger(Trigger,Trigger3M))</f>
        <v>-2.5702622094925004E-5</v>
      </c>
    </row>
    <row r="41" spans="1:56" s="84" customFormat="1" ht="11.25" customHeight="1" x14ac:dyDescent="0.2">
      <c r="A41" s="296" t="s">
        <v>243</v>
      </c>
      <c r="B41" s="329" t="str">
        <v>2Y9M</v>
      </c>
      <c r="C41" s="295" t="str">
        <v>10Y</v>
      </c>
      <c r="D41" s="295" t="str">
        <f t="shared" si="28"/>
        <v>10Y</v>
      </c>
      <c r="E41" s="295" t="s">
        <v>8</v>
      </c>
      <c r="F41" s="335" t="s">
        <v>9</v>
      </c>
      <c r="G41" s="295" t="s">
        <v>10</v>
      </c>
      <c r="H41" s="335" t="s">
        <v>11</v>
      </c>
      <c r="I41" s="336">
        <v>8.09E-3</v>
      </c>
      <c r="J41" s="336" t="str">
        <f t="shared" si="26"/>
        <v>EUR_CURVE_3M_2Y9M</v>
      </c>
      <c r="K41" s="337" t="str">
        <f>IFERROR(_xll.qlSwapRateHelper2(,IF(DataSelect="Reference",$I41,J41),,$D41,Calendar,$G41,$F41,$H41,$K$32,0,E41,Discounting,Permanent,_xll.ohTrigger(Trigger,DataSelect),ObjectOverwrite),"--")</f>
        <v>obj_00b4e#0015</v>
      </c>
      <c r="L41" s="292" t="b">
        <f t="shared" si="29"/>
        <v>1</v>
      </c>
      <c r="N41" s="351" t="str">
        <f t="shared" si="19"/>
        <v>SW</v>
      </c>
      <c r="O41" s="351" t="str">
        <f t="shared" si="20"/>
        <v>8Y</v>
      </c>
      <c r="P41" s="355" t="str">
        <f t="shared" ref="P41:Q41" si="36">K47</f>
        <v>obj_00b57#0015</v>
      </c>
      <c r="Q41" s="351" t="b">
        <f t="shared" si="36"/>
        <v>1</v>
      </c>
      <c r="R41" s="359">
        <v>1</v>
      </c>
      <c r="S41" s="359">
        <v>1</v>
      </c>
      <c r="T41" s="104" t="str">
        <v>obj_00b4a</v>
      </c>
      <c r="U41" s="104" t="str">
        <f>_xll.qlRateHelperQuoteName(T41)</f>
        <v/>
      </c>
      <c r="V41" s="349">
        <f>_xll.qlRateHelperRate(T41,_xll.ohTrigger(Trigger,Trigger3M))</f>
        <v>1.2584311150000001E-2</v>
      </c>
      <c r="W41" s="349" t="str">
        <f>IFERROR(_xll.qlFuturesRateHelperConvexityAdjustment(T41,Trigger),"--")</f>
        <v>--</v>
      </c>
      <c r="X41" s="105">
        <f>_xll.qlRateHelperEarliestDate(T41,Trigger)</f>
        <v>42157</v>
      </c>
      <c r="Y41" s="105">
        <f>_xll.qlRateHelperLatestDate(T41,Trigger)</f>
        <v>50558</v>
      </c>
      <c r="Z41" s="257">
        <v>1.2801902548932818E-2</v>
      </c>
      <c r="AD41" s="261"/>
      <c r="AY41" s="104" t="s">
        <v>203</v>
      </c>
      <c r="AZ41" s="105">
        <f>_xll.qlInterestRateIndexFixingDate(Currency&amp;"ibor"&amp;Tenor,BA41,Trigger)</f>
        <v>42208</v>
      </c>
      <c r="BA41" s="105">
        <f>_xll.qlCalendarAdvance(Calendar,BA40,AY41,"f",,Trigger)</f>
        <v>42212</v>
      </c>
      <c r="BB41" s="105">
        <f>_xll.qlInterestRateIndexMaturity(Currency&amp;"ibor"&amp;Tenor,BA41,Trigger)</f>
        <v>42304</v>
      </c>
      <c r="BC41" s="257">
        <f>_xll.qlIndexFixing($AC$5,AZ41,TRUE,_xll.ohTrigger(Trigger,Trigger3M))</f>
        <v>-3.0979906742988483E-5</v>
      </c>
      <c r="BD41" s="257">
        <f>_xll.qlIndexFixing($BE$1,AZ41,TRUE,_xll.ohTrigger(Trigger,Trigger3M))</f>
        <v>-2.0841504487440659E-5</v>
      </c>
    </row>
    <row r="42" spans="1:56" s="84" customFormat="1" ht="11.25" customHeight="1" x14ac:dyDescent="0.2">
      <c r="A42" s="296" t="s">
        <v>243</v>
      </c>
      <c r="B42" s="329" t="str">
        <v>3Y</v>
      </c>
      <c r="C42" s="295" t="str">
        <v>11Y</v>
      </c>
      <c r="D42" s="295" t="str">
        <f t="shared" si="28"/>
        <v>11Y</v>
      </c>
      <c r="E42" s="295" t="s">
        <v>8</v>
      </c>
      <c r="F42" s="335" t="s">
        <v>9</v>
      </c>
      <c r="G42" s="295" t="s">
        <v>10</v>
      </c>
      <c r="H42" s="335" t="s">
        <v>11</v>
      </c>
      <c r="I42" s="336">
        <v>8.8637718500000004E-3</v>
      </c>
      <c r="J42" s="336" t="str">
        <f t="shared" si="26"/>
        <v>EUR_CURVE_3M_3Y</v>
      </c>
      <c r="K42" s="337" t="str">
        <f>IFERROR(_xll.qlSwapRateHelper2(,IF(DataSelect="Reference",$I42,J42),,$D42,Calendar,$G42,$F42,$H42,$K$32,0,E42,Discounting,Permanent,_xll.ohTrigger(Trigger,DataSelect),ObjectOverwrite),"--")</f>
        <v>obj_00b55#0015</v>
      </c>
      <c r="L42" s="292" t="b">
        <f t="shared" si="29"/>
        <v>1</v>
      </c>
      <c r="N42" s="351" t="str">
        <f t="shared" si="19"/>
        <v>SW</v>
      </c>
      <c r="O42" s="351" t="str">
        <f t="shared" si="20"/>
        <v>9Y</v>
      </c>
      <c r="P42" s="355" t="str">
        <f t="shared" ref="P42:Q42" si="37">K48</f>
        <v>obj_00b60#0015</v>
      </c>
      <c r="Q42" s="351" t="b">
        <f t="shared" si="37"/>
        <v>1</v>
      </c>
      <c r="R42" s="359">
        <v>1</v>
      </c>
      <c r="S42" s="359">
        <v>1</v>
      </c>
      <c r="T42" s="104" t="str">
        <v>obj_00b3a</v>
      </c>
      <c r="U42" s="104" t="str">
        <f>_xll.qlRateHelperQuoteName(T42)</f>
        <v/>
      </c>
      <c r="V42" s="349">
        <f>_xll.qlRateHelperRate(T42,_xll.ohTrigger(Trigger,Trigger3M))</f>
        <v>1.264048422E-2</v>
      </c>
      <c r="W42" s="349" t="str">
        <f>IFERROR(_xll.qlFuturesRateHelperConvexityAdjustment(T42,Trigger),"--")</f>
        <v>--</v>
      </c>
      <c r="X42" s="105">
        <f>_xll.qlRateHelperEarliestDate(T42,Trigger)</f>
        <v>42157</v>
      </c>
      <c r="Y42" s="105">
        <f>_xll.qlRateHelperLatestDate(T42,Trigger)</f>
        <v>50923</v>
      </c>
      <c r="Z42" s="257">
        <v>1.2854154570129098E-2</v>
      </c>
      <c r="AD42" s="261"/>
      <c r="AY42" s="104" t="s">
        <v>203</v>
      </c>
      <c r="AZ42" s="105">
        <f>_xll.qlInterestRateIndexFixingDate(Currency&amp;"ibor"&amp;Tenor,BA42,Trigger)</f>
        <v>42209</v>
      </c>
      <c r="BA42" s="105">
        <f>_xll.qlCalendarAdvance(Calendar,BA41,AY42,"f",,Trigger)</f>
        <v>42213</v>
      </c>
      <c r="BB42" s="105">
        <f>_xll.qlInterestRateIndexMaturity(Currency&amp;"ibor"&amp;Tenor,BA42,Trigger)</f>
        <v>42305</v>
      </c>
      <c r="BC42" s="257">
        <f>_xll.qlIndexFixing($AC$5,AZ42,TRUE,_xll.ohTrigger(Trigger,Trigger3M))</f>
        <v>-2.9933642408687945E-5</v>
      </c>
      <c r="BD42" s="257">
        <f>_xll.qlIndexFixing($BE$1,AZ42,TRUE,_xll.ohTrigger(Trigger,Trigger3M))</f>
        <v>-1.8830730080460938E-5</v>
      </c>
    </row>
    <row r="43" spans="1:56" s="84" customFormat="1" ht="11.25" customHeight="1" x14ac:dyDescent="0.2">
      <c r="A43" s="296" t="s">
        <v>243</v>
      </c>
      <c r="B43" s="329" t="str">
        <v>4Y</v>
      </c>
      <c r="C43" s="295" t="str">
        <v>12Y</v>
      </c>
      <c r="D43" s="295" t="str">
        <f t="shared" si="28"/>
        <v>12Y</v>
      </c>
      <c r="E43" s="295" t="s">
        <v>8</v>
      </c>
      <c r="F43" s="335" t="s">
        <v>9</v>
      </c>
      <c r="G43" s="295" t="s">
        <v>10</v>
      </c>
      <c r="H43" s="335" t="s">
        <v>11</v>
      </c>
      <c r="I43" s="336">
        <v>9.5399999999999999E-3</v>
      </c>
      <c r="J43" s="336" t="str">
        <f t="shared" si="26"/>
        <v>EUR_CURVE_3M_4Y</v>
      </c>
      <c r="K43" s="337" t="str">
        <f>IFERROR(_xll.qlSwapRateHelper2(,IF(DataSelect="Reference",$I43,J43),,$D43,Calendar,$G43,$F43,$H43,$K$32,0,E43,Discounting,Permanent,_xll.ohTrigger(Trigger,DataSelect),ObjectOverwrite),"--")</f>
        <v>obj_00b41#0015</v>
      </c>
      <c r="L43" s="292" t="b">
        <f t="shared" si="29"/>
        <v>1</v>
      </c>
      <c r="N43" s="351" t="str">
        <f t="shared" si="19"/>
        <v>SW</v>
      </c>
      <c r="O43" s="351" t="str">
        <f t="shared" si="20"/>
        <v>10Y</v>
      </c>
      <c r="P43" s="355" t="str">
        <f t="shared" ref="P43:Q43" si="38">K49</f>
        <v>obj_00b49#0015</v>
      </c>
      <c r="Q43" s="351" t="b">
        <f t="shared" si="38"/>
        <v>1</v>
      </c>
      <c r="R43" s="359">
        <v>1</v>
      </c>
      <c r="S43" s="359">
        <v>1</v>
      </c>
      <c r="T43" s="104" t="str">
        <v>obj_00b3d</v>
      </c>
      <c r="U43" s="104" t="str">
        <f>_xll.qlRateHelperQuoteName(T43)</f>
        <v/>
      </c>
      <c r="V43" s="349">
        <f>_xll.qlRateHelperRate(T43,_xll.ohTrigger(Trigger,Trigger3M))</f>
        <v>1.269E-2</v>
      </c>
      <c r="W43" s="349" t="str">
        <f>IFERROR(_xll.qlFuturesRateHelperConvexityAdjustment(T43,Trigger),"--")</f>
        <v>--</v>
      </c>
      <c r="X43" s="105">
        <f>_xll.qlRateHelperEarliestDate(T43,Trigger)</f>
        <v>42157</v>
      </c>
      <c r="Y43" s="105">
        <f>_xll.qlRateHelperLatestDate(T43,Trigger)</f>
        <v>51291</v>
      </c>
      <c r="Z43" s="257">
        <v>1.2898266359540306E-2</v>
      </c>
      <c r="AD43" s="261"/>
      <c r="AY43" s="104" t="s">
        <v>203</v>
      </c>
      <c r="AZ43" s="105">
        <f>_xll.qlInterestRateIndexFixingDate(Currency&amp;"ibor"&amp;Tenor,BA43,Trigger)</f>
        <v>42212</v>
      </c>
      <c r="BA43" s="105">
        <f>_xll.qlCalendarAdvance(Calendar,BA42,AY43,"f",,Trigger)</f>
        <v>42214</v>
      </c>
      <c r="BB43" s="105">
        <f>_xll.qlInterestRateIndexMaturity(Currency&amp;"ibor"&amp;Tenor,BA43,Trigger)</f>
        <v>42306</v>
      </c>
      <c r="BC43" s="257">
        <f>_xll.qlIndexFixing($AC$5,AZ43,TRUE,_xll.ohTrigger(Trigger,Trigger3M))</f>
        <v>-2.8934921682133783E-5</v>
      </c>
      <c r="BD43" s="257">
        <f>_xll.qlIndexFixing($BE$1,AZ43,TRUE,_xll.ohTrigger(Trigger,Trigger3M))</f>
        <v>-1.6846505666989273E-5</v>
      </c>
    </row>
    <row r="44" spans="1:56" s="84" customFormat="1" ht="11.25" customHeight="1" x14ac:dyDescent="0.2">
      <c r="A44" s="296" t="s">
        <v>243</v>
      </c>
      <c r="B44" s="329" t="str">
        <v>5Y</v>
      </c>
      <c r="C44" s="295" t="str">
        <v>13Y</v>
      </c>
      <c r="D44" s="295" t="str">
        <f t="shared" si="28"/>
        <v>13Y</v>
      </c>
      <c r="E44" s="295" t="s">
        <v>8</v>
      </c>
      <c r="F44" s="335" t="s">
        <v>9</v>
      </c>
      <c r="G44" s="295" t="s">
        <v>10</v>
      </c>
      <c r="H44" s="335" t="s">
        <v>11</v>
      </c>
      <c r="I44" s="336">
        <v>1.0119707120000002E-2</v>
      </c>
      <c r="J44" s="336" t="str">
        <f t="shared" si="26"/>
        <v>EUR_CURVE_3M_5Y</v>
      </c>
      <c r="K44" s="337" t="str">
        <f>IFERROR(_xll.qlSwapRateHelper2(,IF(DataSelect="Reference",$I44,J44),,$D44,Calendar,$G44,$F44,$H44,$K$32,0,E44,Discounting,Permanent,_xll.ohTrigger(Trigger,DataSelect),ObjectOverwrite),"--")</f>
        <v>obj_00b5a#0015</v>
      </c>
      <c r="L44" s="292" t="b">
        <f t="shared" si="29"/>
        <v>1</v>
      </c>
      <c r="N44" s="351" t="str">
        <f t="shared" si="19"/>
        <v>SW</v>
      </c>
      <c r="O44" s="351" t="str">
        <f t="shared" si="20"/>
        <v>11Y</v>
      </c>
      <c r="P44" s="355" t="str">
        <f t="shared" ref="P44:Q44" si="39">K50</f>
        <v>obj_00b50#0015</v>
      </c>
      <c r="Q44" s="351" t="b">
        <f t="shared" si="39"/>
        <v>1</v>
      </c>
      <c r="R44" s="359">
        <v>1</v>
      </c>
      <c r="S44" s="359">
        <v>1</v>
      </c>
      <c r="T44" s="104" t="str">
        <v>obj_00b46</v>
      </c>
      <c r="U44" s="104" t="str">
        <f>_xll.qlRateHelperQuoteName(T44)</f>
        <v/>
      </c>
      <c r="V44" s="349">
        <f>_xll.qlRateHelperRate(T44,_xll.ohTrigger(Trigger,Trigger3M))</f>
        <v>1.273495138E-2</v>
      </c>
      <c r="W44" s="349" t="str">
        <f>IFERROR(_xll.qlFuturesRateHelperConvexityAdjustment(T44,Trigger),"--")</f>
        <v>--</v>
      </c>
      <c r="X44" s="105">
        <f>_xll.qlRateHelperEarliestDate(T44,Trigger)</f>
        <v>42157</v>
      </c>
      <c r="Y44" s="105">
        <f>_xll.qlRateHelperLatestDate(T44,Trigger)</f>
        <v>51655</v>
      </c>
      <c r="Z44" s="257">
        <v>1.2939478843719557E-2</v>
      </c>
      <c r="AD44" s="261"/>
      <c r="AY44" s="104" t="s">
        <v>203</v>
      </c>
      <c r="AZ44" s="105">
        <f>_xll.qlInterestRateIndexFixingDate(Currency&amp;"ibor"&amp;Tenor,BA44,Trigger)</f>
        <v>42213</v>
      </c>
      <c r="BA44" s="105">
        <f>_xll.qlCalendarAdvance(Calendar,BA43,AY44,"f",,Trigger)</f>
        <v>42215</v>
      </c>
      <c r="BB44" s="105">
        <f>_xll.qlInterestRateIndexMaturity(Currency&amp;"ibor"&amp;Tenor,BA44,Trigger)</f>
        <v>42307</v>
      </c>
      <c r="BC44" s="257">
        <f>_xll.qlIndexFixing($AC$5,AZ44,TRUE,_xll.ohTrigger(Trigger,Trigger3M))</f>
        <v>-2.798374459938411E-5</v>
      </c>
      <c r="BD44" s="257">
        <f>_xll.qlIndexFixing($BE$1,AZ44,TRUE,_xll.ohTrigger(Trigger,Trigger3M))</f>
        <v>-1.4905678946782695E-5</v>
      </c>
    </row>
    <row r="45" spans="1:56" s="84" customFormat="1" ht="11.25" customHeight="1" x14ac:dyDescent="0.2">
      <c r="A45" s="296" t="s">
        <v>243</v>
      </c>
      <c r="B45" s="329" t="str">
        <v>6Y</v>
      </c>
      <c r="C45" s="295" t="str">
        <v>14Y</v>
      </c>
      <c r="D45" s="295" t="str">
        <f t="shared" si="28"/>
        <v>14Y</v>
      </c>
      <c r="E45" s="295" t="s">
        <v>8</v>
      </c>
      <c r="F45" s="335" t="s">
        <v>9</v>
      </c>
      <c r="G45" s="295" t="s">
        <v>10</v>
      </c>
      <c r="H45" s="335" t="s">
        <v>11</v>
      </c>
      <c r="I45" s="336">
        <v>1.0609885219999999E-2</v>
      </c>
      <c r="J45" s="336" t="str">
        <f t="shared" si="26"/>
        <v>EUR_CURVE_3M_6Y</v>
      </c>
      <c r="K45" s="337" t="str">
        <f>IFERROR(_xll.qlSwapRateHelper2(,IF(DataSelect="Reference",$I45,J45),,$D45,Calendar,$G45,$F45,$H45,$K$32,0,E45,Discounting,Permanent,_xll.ohTrigger(Trigger,DataSelect),ObjectOverwrite),"--")</f>
        <v>obj_00b43#0015</v>
      </c>
      <c r="L45" s="292" t="b">
        <f t="shared" si="29"/>
        <v>1</v>
      </c>
      <c r="N45" s="351" t="str">
        <f t="shared" si="19"/>
        <v>SW</v>
      </c>
      <c r="O45" s="351" t="str">
        <f t="shared" si="20"/>
        <v>12Y</v>
      </c>
      <c r="P45" s="355" t="str">
        <f t="shared" ref="P45:Q45" si="40">K51</f>
        <v>obj_00b47#0015</v>
      </c>
      <c r="Q45" s="351" t="b">
        <f t="shared" si="40"/>
        <v>1</v>
      </c>
      <c r="R45" s="359">
        <v>1</v>
      </c>
      <c r="S45" s="359">
        <v>1</v>
      </c>
      <c r="T45" s="104" t="str">
        <v>obj_00b51</v>
      </c>
      <c r="U45" s="104" t="str">
        <f>_xll.qlRateHelperQuoteName(T45)</f>
        <v/>
      </c>
      <c r="V45" s="349">
        <f>_xll.qlRateHelperRate(T45,_xll.ohTrigger(Trigger,Trigger3M))</f>
        <v>1.27780237E-2</v>
      </c>
      <c r="W45" s="349" t="str">
        <f>IFERROR(_xll.qlFuturesRateHelperConvexityAdjustment(T45,Trigger),"--")</f>
        <v>--</v>
      </c>
      <c r="X45" s="105">
        <f>_xll.qlRateHelperEarliestDate(T45,Trigger)</f>
        <v>42157</v>
      </c>
      <c r="Y45" s="105">
        <f>_xll.qlRateHelperLatestDate(T45,Trigger)</f>
        <v>52019</v>
      </c>
      <c r="Z45" s="257">
        <v>1.2979310964134653E-2</v>
      </c>
      <c r="AD45" s="261"/>
      <c r="AY45" s="104" t="s">
        <v>203</v>
      </c>
      <c r="AZ45" s="105">
        <f>_xll.qlInterestRateIndexFixingDate(Currency&amp;"ibor"&amp;Tenor,BA45,Trigger)</f>
        <v>42214</v>
      </c>
      <c r="BA45" s="105">
        <f>_xll.qlCalendarAdvance(Calendar,BA44,AY45,"f",,Trigger)</f>
        <v>42216</v>
      </c>
      <c r="BB45" s="105">
        <f>_xll.qlInterestRateIndexMaturity(Currency&amp;"ibor"&amp;Tenor,BA45,Trigger)</f>
        <v>42307</v>
      </c>
      <c r="BC45" s="257">
        <f>_xll.qlIndexFixing($AC$5,AZ45,TRUE,_xll.ohTrigger(Trigger,Trigger3M))</f>
        <v>-2.9055903517051827E-5</v>
      </c>
      <c r="BD45" s="257">
        <f>_xll.qlIndexFixing($BE$1,AZ45,TRUE,_xll.ohTrigger(Trigger,Trigger3M))</f>
        <v>-1.362939399933778E-5</v>
      </c>
    </row>
    <row r="46" spans="1:56" s="84" customFormat="1" ht="11.25" customHeight="1" x14ac:dyDescent="0.2">
      <c r="A46" s="296" t="s">
        <v>243</v>
      </c>
      <c r="B46" s="329" t="str">
        <v>7Y</v>
      </c>
      <c r="C46" s="295" t="str">
        <v>15Y</v>
      </c>
      <c r="D46" s="295" t="str">
        <f t="shared" si="28"/>
        <v>15Y</v>
      </c>
      <c r="E46" s="295" t="s">
        <v>8</v>
      </c>
      <c r="F46" s="335" t="s">
        <v>9</v>
      </c>
      <c r="G46" s="295" t="s">
        <v>10</v>
      </c>
      <c r="H46" s="335" t="s">
        <v>11</v>
      </c>
      <c r="I46" s="336">
        <v>1.103E-2</v>
      </c>
      <c r="J46" s="336" t="str">
        <f t="shared" si="26"/>
        <v>EUR_CURVE_3M_7Y</v>
      </c>
      <c r="K46" s="337" t="str">
        <f>IFERROR(_xll.qlSwapRateHelper2(,IF(DataSelect="Reference",$I46,J46),,$D46,Calendar,$G46,$F46,$H46,$K$32,0,E46,Discounting,Permanent,_xll.ohTrigger(Trigger,DataSelect),ObjectOverwrite),"--")</f>
        <v>obj_00b38#0015</v>
      </c>
      <c r="L46" s="292" t="b">
        <f t="shared" si="29"/>
        <v>1</v>
      </c>
      <c r="N46" s="351" t="str">
        <f t="shared" si="19"/>
        <v>SW</v>
      </c>
      <c r="O46" s="351" t="str">
        <f t="shared" si="20"/>
        <v>13Y</v>
      </c>
      <c r="P46" s="355" t="str">
        <f t="shared" ref="P46:Q46" si="41">K52</f>
        <v>obj_00b3b#0015</v>
      </c>
      <c r="Q46" s="351" t="b">
        <f t="shared" si="41"/>
        <v>1</v>
      </c>
      <c r="R46" s="359">
        <v>1</v>
      </c>
      <c r="S46" s="359">
        <v>1</v>
      </c>
      <c r="T46" s="104" t="str">
        <v>obj_00b54</v>
      </c>
      <c r="U46" s="104" t="str">
        <f>_xll.qlRateHelperQuoteName(T46)</f>
        <v/>
      </c>
      <c r="V46" s="349">
        <f>_xll.qlRateHelperRate(T46,_xll.ohTrigger(Trigger,Trigger3M))</f>
        <v>1.282071127E-2</v>
      </c>
      <c r="W46" s="349" t="str">
        <f>IFERROR(_xll.qlFuturesRateHelperConvexityAdjustment(T46,Trigger),"--")</f>
        <v>--</v>
      </c>
      <c r="X46" s="105">
        <f>_xll.qlRateHelperEarliestDate(T46,Trigger)</f>
        <v>42157</v>
      </c>
      <c r="Y46" s="105">
        <f>_xll.qlRateHelperLatestDate(T46,Trigger)</f>
        <v>52384</v>
      </c>
      <c r="Z46" s="257">
        <v>1.3019372539567387E-2</v>
      </c>
      <c r="AD46" s="261"/>
      <c r="AY46" s="104" t="s">
        <v>203</v>
      </c>
      <c r="AZ46" s="105">
        <f>_xll.qlInterestRateIndexFixingDate(Currency&amp;"ibor"&amp;Tenor,BA46,Trigger)</f>
        <v>42215</v>
      </c>
      <c r="BA46" s="105">
        <f>_xll.qlCalendarAdvance(Calendar,BA45,AY46,"f",,Trigger)</f>
        <v>42219</v>
      </c>
      <c r="BB46" s="105">
        <f>_xll.qlInterestRateIndexMaturity(Currency&amp;"ibor"&amp;Tenor,BA46,Trigger)</f>
        <v>42311</v>
      </c>
      <c r="BC46" s="257">
        <f>_xll.qlIndexFixing($AC$5,AZ46,TRUE,_xll.ohTrigger(Trigger,Trigger3M))</f>
        <v>-2.8572153026583816E-5</v>
      </c>
      <c r="BD46" s="257">
        <f>_xll.qlIndexFixing($BE$1,AZ46,TRUE,_xll.ohTrigger(Trigger,Trigger3M))</f>
        <v>-2.4767046956786704E-5</v>
      </c>
    </row>
    <row r="47" spans="1:56" s="84" customFormat="1" ht="11.25" customHeight="1" x14ac:dyDescent="0.2">
      <c r="A47" s="296" t="s">
        <v>243</v>
      </c>
      <c r="B47" s="329" t="str">
        <v>8Y</v>
      </c>
      <c r="C47" s="295" t="str">
        <v>16Y</v>
      </c>
      <c r="D47" s="295" t="str">
        <f t="shared" si="28"/>
        <v>16Y</v>
      </c>
      <c r="E47" s="295" t="s">
        <v>8</v>
      </c>
      <c r="F47" s="335" t="s">
        <v>9</v>
      </c>
      <c r="G47" s="295" t="s">
        <v>10</v>
      </c>
      <c r="H47" s="335" t="s">
        <v>11</v>
      </c>
      <c r="I47" s="336">
        <v>1.138465913E-2</v>
      </c>
      <c r="J47" s="336" t="str">
        <f t="shared" si="26"/>
        <v>EUR_CURVE_3M_8Y</v>
      </c>
      <c r="K47" s="337" t="str">
        <f>IFERROR(_xll.qlSwapRateHelper2(,IF(DataSelect="Reference",$I47,J47),,$D47,Calendar,$G47,$F47,$H47,$K$32,0,E47,Discounting,Permanent,_xll.ohTrigger(Trigger,DataSelect),ObjectOverwrite),"--")</f>
        <v>obj_00b57#0015</v>
      </c>
      <c r="L47" s="292" t="b">
        <f t="shared" si="29"/>
        <v>1</v>
      </c>
      <c r="N47" s="351" t="str">
        <f t="shared" si="19"/>
        <v>SW</v>
      </c>
      <c r="O47" s="351" t="str">
        <f t="shared" si="20"/>
        <v>14Y</v>
      </c>
      <c r="P47" s="355" t="str">
        <f t="shared" ref="P47:Q47" si="42">K53</f>
        <v>obj_00b5f#0015</v>
      </c>
      <c r="Q47" s="351" t="b">
        <f t="shared" si="42"/>
        <v>1</v>
      </c>
      <c r="R47" s="359">
        <v>1</v>
      </c>
      <c r="S47" s="359">
        <v>1</v>
      </c>
      <c r="T47" s="104" t="str">
        <v>obj_00b45</v>
      </c>
      <c r="U47" s="104" t="str">
        <f>_xll.qlRateHelperQuoteName(T47)</f>
        <v/>
      </c>
      <c r="V47" s="349">
        <f>_xll.qlRateHelperRate(T47,_xll.ohTrigger(Trigger,Trigger3M))</f>
        <v>1.286521511E-2</v>
      </c>
      <c r="W47" s="349" t="str">
        <f>IFERROR(_xll.qlFuturesRateHelperConvexityAdjustment(T47,Trigger),"--")</f>
        <v>--</v>
      </c>
      <c r="X47" s="105">
        <f>_xll.qlRateHelperEarliestDate(T47,Trigger)</f>
        <v>42157</v>
      </c>
      <c r="Y47" s="105">
        <f>_xll.qlRateHelperLatestDate(T47,Trigger)</f>
        <v>52750</v>
      </c>
      <c r="Z47" s="257">
        <v>1.3060967614668786E-2</v>
      </c>
      <c r="AD47" s="261"/>
      <c r="AY47" s="104" t="s">
        <v>203</v>
      </c>
      <c r="AZ47" s="105">
        <f>_xll.qlInterestRateIndexFixingDate(Currency&amp;"ibor"&amp;Tenor,BA47,Trigger)</f>
        <v>42216</v>
      </c>
      <c r="BA47" s="105">
        <f>_xll.qlCalendarAdvance(Calendar,BA46,AY47,"f",,Trigger)</f>
        <v>42220</v>
      </c>
      <c r="BB47" s="105">
        <f>_xll.qlInterestRateIndexMaturity(Currency&amp;"ibor"&amp;Tenor,BA47,Trigger)</f>
        <v>42312</v>
      </c>
      <c r="BC47" s="257">
        <f>_xll.qlIndexFixing($AC$5,AZ47,TRUE,_xll.ohTrigger(Trigger,Trigger3M))</f>
        <v>-2.8646130133198227E-5</v>
      </c>
      <c r="BD47" s="257">
        <f>_xll.qlIndexFixing($BE$1,AZ47,TRUE,_xll.ohTrigger(Trigger,Trigger3M))</f>
        <v>-2.3276215546725009E-5</v>
      </c>
    </row>
    <row r="48" spans="1:56" s="84" customFormat="1" ht="11.25" customHeight="1" x14ac:dyDescent="0.2">
      <c r="A48" s="296" t="s">
        <v>243</v>
      </c>
      <c r="B48" s="329" t="str">
        <v>9Y</v>
      </c>
      <c r="C48" s="295" t="str">
        <v>17Y</v>
      </c>
      <c r="D48" s="295" t="str">
        <f t="shared" si="28"/>
        <v>17Y</v>
      </c>
      <c r="E48" s="295" t="s">
        <v>8</v>
      </c>
      <c r="F48" s="335" t="s">
        <v>9</v>
      </c>
      <c r="G48" s="295" t="s">
        <v>10</v>
      </c>
      <c r="H48" s="335" t="s">
        <v>11</v>
      </c>
      <c r="I48" s="336">
        <v>1.168661346E-2</v>
      </c>
      <c r="J48" s="336" t="str">
        <f t="shared" si="26"/>
        <v>EUR_CURVE_3M_9Y</v>
      </c>
      <c r="K48" s="337" t="str">
        <f>IFERROR(_xll.qlSwapRateHelper2(,IF(DataSelect="Reference",$I48,J48),,$D48,Calendar,$G48,$F48,$H48,$K$32,0,E48,Discounting,Permanent,_xll.ohTrigger(Trigger,DataSelect),ObjectOverwrite),"--")</f>
        <v>obj_00b60#0015</v>
      </c>
      <c r="L48" s="292" t="b">
        <f t="shared" si="29"/>
        <v>1</v>
      </c>
      <c r="N48" s="351" t="str">
        <f t="shared" si="19"/>
        <v>SW</v>
      </c>
      <c r="O48" s="351" t="str">
        <f t="shared" si="20"/>
        <v>15Y</v>
      </c>
      <c r="P48" s="355" t="str">
        <f t="shared" ref="P48:Q48" si="43">K54</f>
        <v>obj_00b4a#0015</v>
      </c>
      <c r="Q48" s="351" t="b">
        <f t="shared" si="43"/>
        <v>1</v>
      </c>
      <c r="R48" s="359">
        <v>1</v>
      </c>
      <c r="S48" s="359">
        <v>1</v>
      </c>
      <c r="T48" s="104" t="str">
        <v>obj_00b40</v>
      </c>
      <c r="U48" s="104" t="str">
        <f>_xll.qlRateHelperQuoteName(T48)</f>
        <v/>
      </c>
      <c r="V48" s="349">
        <f>_xll.qlRateHelperRate(T48,_xll.ohTrigger(Trigger,Trigger3M))</f>
        <v>1.291E-2</v>
      </c>
      <c r="W48" s="349" t="str">
        <f>IFERROR(_xll.qlFuturesRateHelperConvexityAdjustment(T48,Trigger),"--")</f>
        <v>--</v>
      </c>
      <c r="X48" s="105">
        <f>_xll.qlRateHelperEarliestDate(T48,Trigger)</f>
        <v>42157</v>
      </c>
      <c r="Y48" s="105">
        <f>_xll.qlRateHelperLatestDate(T48,Trigger)</f>
        <v>53115</v>
      </c>
      <c r="Z48" s="257">
        <v>1.3104769731126341E-2</v>
      </c>
      <c r="AD48" s="261"/>
      <c r="AY48" s="104" t="s">
        <v>203</v>
      </c>
      <c r="AZ48" s="105">
        <f>_xll.qlInterestRateIndexFixingDate(Currency&amp;"ibor"&amp;Tenor,BA48,Trigger)</f>
        <v>42219</v>
      </c>
      <c r="BA48" s="105">
        <f>_xll.qlCalendarAdvance(Calendar,BA47,AY48,"f",,Trigger)</f>
        <v>42221</v>
      </c>
      <c r="BB48" s="105">
        <f>_xll.qlInterestRateIndexMaturity(Currency&amp;"ibor"&amp;Tenor,BA48,Trigger)</f>
        <v>42313</v>
      </c>
      <c r="BC48" s="257">
        <f>_xll.qlIndexFixing($AC$5,AZ48,TRUE,_xll.ohTrigger(Trigger,Trigger3M))</f>
        <v>-2.8722321573746242E-5</v>
      </c>
      <c r="BD48" s="257">
        <f>_xll.qlIndexFixing($BE$1,AZ48,TRUE,_xll.ohTrigger(Trigger,Trigger3M))</f>
        <v>-2.1837157385829403E-5</v>
      </c>
    </row>
    <row r="49" spans="1:56" s="84" customFormat="1" ht="11.25" customHeight="1" x14ac:dyDescent="0.2">
      <c r="A49" s="296" t="s">
        <v>243</v>
      </c>
      <c r="B49" s="329" t="str">
        <v>10Y</v>
      </c>
      <c r="C49" s="295" t="str">
        <v>18Y</v>
      </c>
      <c r="D49" s="295" t="str">
        <f t="shared" si="28"/>
        <v>18Y</v>
      </c>
      <c r="E49" s="295" t="s">
        <v>8</v>
      </c>
      <c r="F49" s="335" t="s">
        <v>9</v>
      </c>
      <c r="G49" s="295" t="s">
        <v>10</v>
      </c>
      <c r="H49" s="335" t="s">
        <v>11</v>
      </c>
      <c r="I49" s="336">
        <v>1.193639073E-2</v>
      </c>
      <c r="J49" s="336" t="str">
        <f t="shared" si="26"/>
        <v>EUR_CURVE_3M_10Y</v>
      </c>
      <c r="K49" s="337" t="str">
        <f>IFERROR(_xll.qlSwapRateHelper2(,IF(DataSelect="Reference",$I49,J49),,$D49,Calendar,$G49,$F49,$H49,$K$32,0,E49,Discounting,Permanent,_xll.ohTrigger(Trigger,DataSelect),ObjectOverwrite),"--")</f>
        <v>obj_00b49#0015</v>
      </c>
      <c r="L49" s="292" t="b">
        <f t="shared" si="29"/>
        <v>1</v>
      </c>
      <c r="N49" s="351" t="str">
        <f t="shared" si="19"/>
        <v>SW</v>
      </c>
      <c r="O49" s="351" t="str">
        <f t="shared" si="20"/>
        <v>16Y</v>
      </c>
      <c r="P49" s="355" t="str">
        <f t="shared" ref="P49:Q49" si="44">K55</f>
        <v>obj_00b3a#0015</v>
      </c>
      <c r="Q49" s="351" t="b">
        <f t="shared" si="44"/>
        <v>1</v>
      </c>
      <c r="R49" s="359">
        <v>1</v>
      </c>
      <c r="S49" s="359">
        <v>1</v>
      </c>
      <c r="T49" s="104" t="str">
        <v>obj_00b4b</v>
      </c>
      <c r="U49" s="104" t="str">
        <f>_xll.qlRateHelperQuoteName(T49)</f>
        <v/>
      </c>
      <c r="V49" s="349">
        <f>_xll.qlRateHelperRate(T49,_xll.ohTrigger(Trigger,Trigger3M))</f>
        <v>1.29563856E-2</v>
      </c>
      <c r="W49" s="349" t="str">
        <f>IFERROR(_xll.qlFuturesRateHelperConvexityAdjustment(T49,Trigger),"--")</f>
        <v>--</v>
      </c>
      <c r="X49" s="105">
        <f>_xll.qlRateHelperEarliestDate(T49,Trigger)</f>
        <v>42157</v>
      </c>
      <c r="Y49" s="105">
        <f>_xll.qlRateHelperLatestDate(T49,Trigger)</f>
        <v>53482</v>
      </c>
      <c r="Z49" s="257">
        <v>1.3150991319978012E-2</v>
      </c>
      <c r="AD49" s="261"/>
      <c r="AY49" s="104" t="s">
        <v>203</v>
      </c>
      <c r="AZ49" s="105">
        <f>_xll.qlInterestRateIndexFixingDate(Currency&amp;"ibor"&amp;Tenor,BA49,Trigger)</f>
        <v>42220</v>
      </c>
      <c r="BA49" s="105">
        <f>_xll.qlCalendarAdvance(Calendar,BA48,AY49,"f",,Trigger)</f>
        <v>42222</v>
      </c>
      <c r="BB49" s="105">
        <f>_xll.qlInterestRateIndexMaturity(Currency&amp;"ibor"&amp;Tenor,BA49,Trigger)</f>
        <v>42314</v>
      </c>
      <c r="BC49" s="257">
        <f>_xll.qlIndexFixing($AC$5,AZ49,TRUE,_xll.ohTrigger(Trigger,Trigger3M))</f>
        <v>-2.8800727344317949E-5</v>
      </c>
      <c r="BD49" s="257">
        <f>_xll.qlIndexFixing($BE$1,AZ49,TRUE,_xll.ohTrigger(Trigger,Trigger3M))</f>
        <v>-2.0449668397778833E-5</v>
      </c>
    </row>
    <row r="50" spans="1:56" s="84" customFormat="1" ht="11.25" customHeight="1" x14ac:dyDescent="0.2">
      <c r="A50" s="296" t="s">
        <v>243</v>
      </c>
      <c r="B50" s="329" t="str">
        <v>11Y</v>
      </c>
      <c r="C50" s="295" t="str">
        <v>19Y</v>
      </c>
      <c r="D50" s="295" t="str">
        <f t="shared" si="28"/>
        <v>19Y</v>
      </c>
      <c r="E50" s="295" t="s">
        <v>8</v>
      </c>
      <c r="F50" s="335" t="s">
        <v>9</v>
      </c>
      <c r="G50" s="295" t="s">
        <v>10</v>
      </c>
      <c r="H50" s="335" t="s">
        <v>11</v>
      </c>
      <c r="I50" s="336">
        <v>1.213976477E-2</v>
      </c>
      <c r="J50" s="336" t="str">
        <f t="shared" si="26"/>
        <v>EUR_CURVE_3M_11Y</v>
      </c>
      <c r="K50" s="337" t="str">
        <f>IFERROR(_xll.qlSwapRateHelper2(,IF(DataSelect="Reference",$I50,J50),,$D50,Calendar,$G50,$F50,$H50,$K$32,0,E50,Discounting,Permanent,_xll.ohTrigger(Trigger,DataSelect),ObjectOverwrite),"--")</f>
        <v>obj_00b50#0015</v>
      </c>
      <c r="L50" s="292" t="b">
        <f t="shared" si="29"/>
        <v>1</v>
      </c>
      <c r="N50" s="351" t="str">
        <f t="shared" si="19"/>
        <v>SW</v>
      </c>
      <c r="O50" s="351" t="str">
        <f t="shared" si="20"/>
        <v>17Y</v>
      </c>
      <c r="P50" s="355" t="str">
        <f t="shared" ref="P50:Q50" si="45">K56</f>
        <v>obj_00b3d#0015</v>
      </c>
      <c r="Q50" s="351" t="b">
        <f t="shared" si="45"/>
        <v>1</v>
      </c>
      <c r="R50" s="359">
        <v>1</v>
      </c>
      <c r="S50" s="359">
        <v>1</v>
      </c>
      <c r="T50" s="104" t="str">
        <v>obj_00b3e</v>
      </c>
      <c r="U50" s="104" t="str">
        <f>_xll.qlRateHelperQuoteName(T50)</f>
        <v/>
      </c>
      <c r="V50" s="349">
        <f>_xll.qlRateHelperRate(T50,_xll.ohTrigger(Trigger,Trigger3M))</f>
        <v>1.300272764E-2</v>
      </c>
      <c r="W50" s="349" t="str">
        <f>IFERROR(_xll.qlFuturesRateHelperConvexityAdjustment(T50,Trigger),"--")</f>
        <v>--</v>
      </c>
      <c r="X50" s="105">
        <f>_xll.qlRateHelperEarliestDate(T50,Trigger)</f>
        <v>42157</v>
      </c>
      <c r="Y50" s="105">
        <f>_xll.qlRateHelperLatestDate(T50,Trigger)</f>
        <v>53846</v>
      </c>
      <c r="Z50" s="257">
        <v>1.3197724839601908E-2</v>
      </c>
      <c r="AD50" s="261"/>
      <c r="AY50" s="104" t="s">
        <v>203</v>
      </c>
      <c r="AZ50" s="105">
        <f>_xll.qlInterestRateIndexFixingDate(Currency&amp;"ibor"&amp;Tenor,BA50,Trigger)</f>
        <v>42221</v>
      </c>
      <c r="BA50" s="105">
        <f>_xll.qlCalendarAdvance(Calendar,BA49,AY50,"f",,Trigger)</f>
        <v>42223</v>
      </c>
      <c r="BB50" s="105">
        <f>_xll.qlInterestRateIndexMaturity(Currency&amp;"ibor"&amp;Tenor,BA50,Trigger)</f>
        <v>42317</v>
      </c>
      <c r="BC50" s="257">
        <f>_xll.qlIndexFixing($AC$5,AZ50,TRUE,_xll.ohTrigger(Trigger,Trigger3M))</f>
        <v>-3.2670737142445788E-5</v>
      </c>
      <c r="BD50" s="257">
        <f>_xll.qlIndexFixing($BE$1,AZ50,TRUE,_xll.ohTrigger(Trigger,Trigger3M))</f>
        <v>-1.7460715444144699E-5</v>
      </c>
    </row>
    <row r="51" spans="1:56" s="84" customFormat="1" ht="11.25" customHeight="1" x14ac:dyDescent="0.2">
      <c r="A51" s="296" t="s">
        <v>243</v>
      </c>
      <c r="B51" s="329" t="str">
        <v>12Y</v>
      </c>
      <c r="C51" s="295" t="str">
        <v>20Y</v>
      </c>
      <c r="D51" s="295" t="str">
        <f t="shared" si="28"/>
        <v>20Y</v>
      </c>
      <c r="E51" s="295" t="s">
        <v>8</v>
      </c>
      <c r="F51" s="335" t="s">
        <v>9</v>
      </c>
      <c r="G51" s="295" t="s">
        <v>10</v>
      </c>
      <c r="H51" s="335" t="s">
        <v>11</v>
      </c>
      <c r="I51" s="336">
        <v>1.23E-2</v>
      </c>
      <c r="J51" s="336" t="str">
        <f t="shared" si="26"/>
        <v>EUR_CURVE_3M_12Y</v>
      </c>
      <c r="K51" s="337" t="str">
        <f>IFERROR(_xll.qlSwapRateHelper2(,IF(DataSelect="Reference",$I51,J51),,$D51,Calendar,$G51,$F51,$H51,$K$32,0,E51,Discounting,Permanent,_xll.ohTrigger(Trigger,DataSelect),ObjectOverwrite),"--")</f>
        <v>obj_00b47#0015</v>
      </c>
      <c r="L51" s="292" t="b">
        <f t="shared" si="29"/>
        <v>1</v>
      </c>
      <c r="N51" s="351" t="str">
        <f t="shared" si="19"/>
        <v>SW</v>
      </c>
      <c r="O51" s="351" t="str">
        <f t="shared" si="20"/>
        <v>18Y</v>
      </c>
      <c r="P51" s="355" t="str">
        <f t="shared" ref="P51:Q51" si="46">K57</f>
        <v>obj_00b46#0015</v>
      </c>
      <c r="Q51" s="351" t="b">
        <f t="shared" si="46"/>
        <v>1</v>
      </c>
      <c r="R51" s="359">
        <v>1</v>
      </c>
      <c r="S51" s="359">
        <v>1</v>
      </c>
      <c r="T51" s="104" t="str">
        <v>obj_00b4c</v>
      </c>
      <c r="U51" s="104" t="str">
        <f>_xll.qlRateHelperQuoteName(T51)</f>
        <v/>
      </c>
      <c r="V51" s="349">
        <f>_xll.qlRateHelperRate(T51,_xll.ohTrigger(Trigger,Trigger3M))</f>
        <v>1.3047184769999999E-2</v>
      </c>
      <c r="W51" s="349" t="str">
        <f>IFERROR(_xll.qlFuturesRateHelperConvexityAdjustment(T51,Trigger),"--")</f>
        <v>--</v>
      </c>
      <c r="X51" s="105">
        <f>_xll.qlRateHelperEarliestDate(T51,Trigger)</f>
        <v>42157</v>
      </c>
      <c r="Y51" s="105">
        <f>_xll.qlRateHelperLatestDate(T51,Trigger)</f>
        <v>54211</v>
      </c>
      <c r="Z51" s="257">
        <v>1.3241612003366335E-2</v>
      </c>
      <c r="AD51" s="261"/>
      <c r="AY51" s="104" t="s">
        <v>203</v>
      </c>
      <c r="AZ51" s="105">
        <f>_xll.qlInterestRateIndexFixingDate(Currency&amp;"ibor"&amp;Tenor,BA51,Trigger)</f>
        <v>42222</v>
      </c>
      <c r="BA51" s="105">
        <f>_xll.qlCalendarAdvance(Calendar,BA50,AY51,"f",,Trigger)</f>
        <v>42226</v>
      </c>
      <c r="BB51" s="105">
        <f>_xll.qlInterestRateIndexMaturity(Currency&amp;"ibor"&amp;Tenor,BA51,Trigger)</f>
        <v>42318</v>
      </c>
      <c r="BC51" s="257">
        <f>_xll.qlIndexFixing($AC$5,AZ51,TRUE,_xll.ohTrigger(Trigger,Trigger3M))</f>
        <v>-2.9136493758555439E-5</v>
      </c>
      <c r="BD51" s="257">
        <f>_xll.qlIndexFixing($BE$1,AZ51,TRUE,_xll.ohTrigger(Trigger,Trigger3M))</f>
        <v>-1.5401240042854589E-5</v>
      </c>
    </row>
    <row r="52" spans="1:56" s="84" customFormat="1" ht="11.25" customHeight="1" x14ac:dyDescent="0.2">
      <c r="A52" s="296" t="s">
        <v>243</v>
      </c>
      <c r="B52" s="329" t="str">
        <v>13Y</v>
      </c>
      <c r="C52" s="295" t="str">
        <v>21Y</v>
      </c>
      <c r="D52" s="295" t="str">
        <f t="shared" si="28"/>
        <v>21Y</v>
      </c>
      <c r="E52" s="295" t="s">
        <v>8</v>
      </c>
      <c r="F52" s="335" t="s">
        <v>9</v>
      </c>
      <c r="G52" s="295" t="s">
        <v>10</v>
      </c>
      <c r="H52" s="335" t="s">
        <v>11</v>
      </c>
      <c r="I52" s="336">
        <v>1.2423235159999999E-2</v>
      </c>
      <c r="J52" s="336" t="str">
        <f t="shared" si="26"/>
        <v>EUR_CURVE_3M_13Y</v>
      </c>
      <c r="K52" s="337" t="str">
        <f>IFERROR(_xll.qlSwapRateHelper2(,IF(DataSelect="Reference",$I52,J52),,$D52,Calendar,$G52,$F52,$H52,$K$32,0,E52,Discounting,Permanent,_xll.ohTrigger(Trigger,DataSelect),ObjectOverwrite),"--")</f>
        <v>obj_00b3b#0015</v>
      </c>
      <c r="L52" s="292" t="b">
        <f t="shared" si="29"/>
        <v>1</v>
      </c>
      <c r="N52" s="351" t="str">
        <f t="shared" si="19"/>
        <v>SW</v>
      </c>
      <c r="O52" s="351" t="str">
        <f t="shared" si="20"/>
        <v>19Y</v>
      </c>
      <c r="P52" s="355" t="str">
        <f t="shared" ref="P52:Q52" si="47">K58</f>
        <v>obj_00b51#0015</v>
      </c>
      <c r="Q52" s="351" t="b">
        <f t="shared" si="47"/>
        <v>1</v>
      </c>
      <c r="R52" s="359">
        <v>1</v>
      </c>
      <c r="S52" s="359">
        <v>1</v>
      </c>
      <c r="T52" s="104" t="str">
        <v>obj_00b3c</v>
      </c>
      <c r="U52" s="104" t="str">
        <f>_xll.qlRateHelperQuoteName(T52)</f>
        <v/>
      </c>
      <c r="V52" s="349">
        <f>_xll.qlRateHelperRate(T52,_xll.ohTrigger(Trigger,Trigger3M))</f>
        <v>1.3086654369999999E-2</v>
      </c>
      <c r="W52" s="349" t="str">
        <f>IFERROR(_xll.qlFuturesRateHelperConvexityAdjustment(T52,Trigger),"--")</f>
        <v>--</v>
      </c>
      <c r="X52" s="105">
        <f>_xll.qlRateHelperEarliestDate(T52,Trigger)</f>
        <v>42157</v>
      </c>
      <c r="Y52" s="105">
        <f>_xll.qlRateHelperLatestDate(T52,Trigger)</f>
        <v>54576</v>
      </c>
      <c r="Z52" s="257">
        <v>1.3281130715022033E-2</v>
      </c>
      <c r="AD52" s="261"/>
      <c r="AY52" s="104" t="s">
        <v>203</v>
      </c>
      <c r="AZ52" s="105">
        <f>_xll.qlInterestRateIndexFixingDate(Currency&amp;"ibor"&amp;Tenor,BA52,Trigger)</f>
        <v>42223</v>
      </c>
      <c r="BA52" s="105">
        <f>_xll.qlCalendarAdvance(Calendar,BA51,AY52,"f",,Trigger)</f>
        <v>42227</v>
      </c>
      <c r="BB52" s="105">
        <f>_xll.qlInterestRateIndexMaturity(Currency&amp;"ibor"&amp;Tenor,BA52,Trigger)</f>
        <v>42319</v>
      </c>
      <c r="BC52" s="257">
        <f>_xll.qlIndexFixing($AC$5,AZ52,TRUE,_xll.ohTrigger(Trigger,Trigger3M))</f>
        <v>-2.9225971191844213E-5</v>
      </c>
      <c r="BD52" s="257">
        <f>_xll.qlIndexFixing($BE$1,AZ52,TRUE,_xll.ohTrigger(Trigger,Trigger3M))</f>
        <v>-1.4258453183364109E-5</v>
      </c>
    </row>
    <row r="53" spans="1:56" s="84" customFormat="1" ht="11.25" customHeight="1" x14ac:dyDescent="0.2">
      <c r="A53" s="296" t="s">
        <v>243</v>
      </c>
      <c r="B53" s="329" t="str">
        <v>14Y</v>
      </c>
      <c r="C53" s="295" t="str">
        <v>22Y</v>
      </c>
      <c r="D53" s="295" t="str">
        <f t="shared" si="28"/>
        <v>22Y</v>
      </c>
      <c r="E53" s="295" t="s">
        <v>8</v>
      </c>
      <c r="F53" s="335" t="s">
        <v>9</v>
      </c>
      <c r="G53" s="295" t="s">
        <v>10</v>
      </c>
      <c r="H53" s="335" t="s">
        <v>11</v>
      </c>
      <c r="I53" s="336">
        <v>1.2514202459999998E-2</v>
      </c>
      <c r="J53" s="336" t="str">
        <f t="shared" si="26"/>
        <v>EUR_CURVE_3M_14Y</v>
      </c>
      <c r="K53" s="337" t="str">
        <f>IFERROR(_xll.qlSwapRateHelper2(,IF(DataSelect="Reference",$I53,J53),,$D53,Calendar,$G53,$F53,$H53,$K$32,0,E53,Discounting,Permanent,_xll.ohTrigger(Trigger,DataSelect),ObjectOverwrite),"--")</f>
        <v>obj_00b5f#0015</v>
      </c>
      <c r="L53" s="292" t="b">
        <f t="shared" si="29"/>
        <v>1</v>
      </c>
      <c r="N53" s="351" t="str">
        <f t="shared" si="19"/>
        <v>SW</v>
      </c>
      <c r="O53" s="351" t="str">
        <f t="shared" si="20"/>
        <v>20Y</v>
      </c>
      <c r="P53" s="355" t="str">
        <f t="shared" ref="P53:Q53" si="48">K59</f>
        <v>obj_00b54#0015</v>
      </c>
      <c r="Q53" s="351" t="b">
        <f t="shared" si="48"/>
        <v>1</v>
      </c>
      <c r="R53" s="359">
        <v>1</v>
      </c>
      <c r="S53" s="359">
        <v>1</v>
      </c>
      <c r="T53" s="104" t="str">
        <v>obj_00b5e</v>
      </c>
      <c r="U53" s="104" t="str">
        <f>_xll.qlRateHelperQuoteName(T53)</f>
        <v/>
      </c>
      <c r="V53" s="349">
        <f>_xll.qlRateHelperRate(T53,_xll.ohTrigger(Trigger,Trigger3M))</f>
        <v>1.3120326179999999E-2</v>
      </c>
      <c r="W53" s="349" t="str">
        <f>IFERROR(_xll.qlFuturesRateHelperConvexityAdjustment(T53,Trigger),"--")</f>
        <v>--</v>
      </c>
      <c r="X53" s="105">
        <f>_xll.qlRateHelperEarliestDate(T53,Trigger)</f>
        <v>42157</v>
      </c>
      <c r="Y53" s="105">
        <f>_xll.qlRateHelperLatestDate(T53,Trigger)</f>
        <v>54941</v>
      </c>
      <c r="Z53" s="257">
        <v>1.331413969830007E-2</v>
      </c>
      <c r="AD53" s="261"/>
      <c r="AY53" s="104" t="s">
        <v>203</v>
      </c>
      <c r="AZ53" s="105">
        <f>_xll.qlInterestRateIndexFixingDate(Currency&amp;"ibor"&amp;Tenor,BA53,Trigger)</f>
        <v>42226</v>
      </c>
      <c r="BA53" s="105">
        <f>_xll.qlCalendarAdvance(Calendar,BA52,AY53,"f",,Trigger)</f>
        <v>42228</v>
      </c>
      <c r="BB53" s="105">
        <f>_xll.qlInterestRateIndexMaturity(Currency&amp;"ibor"&amp;Tenor,BA53,Trigger)</f>
        <v>42320</v>
      </c>
      <c r="BC53" s="257">
        <f>_xll.qlIndexFixing($AC$5,AZ53,TRUE,_xll.ohTrigger(Trigger,Trigger3M))</f>
        <v>-2.9317662956894416E-5</v>
      </c>
      <c r="BD53" s="257">
        <f>_xll.qlIndexFixing($BE$1,AZ53,TRUE,_xll.ohTrigger(Trigger,Trigger3M))</f>
        <v>-1.3159961490104228E-5</v>
      </c>
    </row>
    <row r="54" spans="1:56" s="84" customFormat="1" ht="11.25" customHeight="1" x14ac:dyDescent="0.2">
      <c r="A54" s="296" t="s">
        <v>243</v>
      </c>
      <c r="B54" s="329" t="str">
        <v>15Y</v>
      </c>
      <c r="C54" s="295" t="str">
        <v>23Y</v>
      </c>
      <c r="D54" s="295" t="str">
        <f t="shared" si="28"/>
        <v>23Y</v>
      </c>
      <c r="E54" s="295" t="s">
        <v>8</v>
      </c>
      <c r="F54" s="335" t="s">
        <v>9</v>
      </c>
      <c r="G54" s="295" t="s">
        <v>10</v>
      </c>
      <c r="H54" s="335" t="s">
        <v>11</v>
      </c>
      <c r="I54" s="336">
        <v>1.2584311150000001E-2</v>
      </c>
      <c r="J54" s="336" t="str">
        <f t="shared" si="26"/>
        <v>EUR_CURVE_3M_15Y</v>
      </c>
      <c r="K54" s="337" t="str">
        <f>IFERROR(_xll.qlSwapRateHelper2(,IF(DataSelect="Reference",$I54,J54),,$D54,Calendar,$G54,$F54,$H54,$K$32,0,E54,Discounting,Permanent,_xll.ohTrigger(Trigger,DataSelect),ObjectOverwrite),"--")</f>
        <v>obj_00b4a#0015</v>
      </c>
      <c r="L54" s="292" t="b">
        <f t="shared" si="29"/>
        <v>1</v>
      </c>
      <c r="N54" s="351" t="str">
        <f t="shared" si="19"/>
        <v>SW</v>
      </c>
      <c r="O54" s="351" t="str">
        <f t="shared" si="20"/>
        <v>21Y</v>
      </c>
      <c r="P54" s="355" t="str">
        <f t="shared" ref="P54:Q54" si="49">K60</f>
        <v>obj_00b45#0015</v>
      </c>
      <c r="Q54" s="351" t="b">
        <f t="shared" si="49"/>
        <v>1</v>
      </c>
      <c r="R54" s="359">
        <v>1</v>
      </c>
      <c r="S54" s="359">
        <v>1</v>
      </c>
      <c r="T54" s="104" t="str">
        <v>obj_00b58</v>
      </c>
      <c r="U54" s="104" t="str">
        <f>_xll.qlRateHelperQuoteName(T54)</f>
        <v/>
      </c>
      <c r="V54" s="349">
        <f>_xll.qlRateHelperRate(T54,_xll.ohTrigger(Trigger,Trigger3M))</f>
        <v>1.3146829149999999E-2</v>
      </c>
      <c r="W54" s="349" t="str">
        <f>IFERROR(_xll.qlFuturesRateHelperConvexityAdjustment(T54,Trigger),"--")</f>
        <v>--</v>
      </c>
      <c r="X54" s="105">
        <f>_xll.qlRateHelperEarliestDate(T54,Trigger)</f>
        <v>42157</v>
      </c>
      <c r="Y54" s="105">
        <f>_xll.qlRateHelperLatestDate(T54,Trigger)</f>
        <v>55306</v>
      </c>
      <c r="Z54" s="257">
        <v>1.333889380412228E-2</v>
      </c>
      <c r="AD54" s="261"/>
      <c r="AY54" s="104" t="s">
        <v>203</v>
      </c>
      <c r="AZ54" s="105">
        <f>_xll.qlInterestRateIndexFixingDate(Currency&amp;"ibor"&amp;Tenor,BA54,Trigger)</f>
        <v>42227</v>
      </c>
      <c r="BA54" s="105">
        <f>_xll.qlCalendarAdvance(Calendar,BA53,AY54,"f",,Trigger)</f>
        <v>42229</v>
      </c>
      <c r="BB54" s="105">
        <f>_xll.qlInterestRateIndexMaturity(Currency&amp;"ibor"&amp;Tenor,BA54,Trigger)</f>
        <v>42321</v>
      </c>
      <c r="BC54" s="257">
        <f>_xll.qlIndexFixing($AC$5,AZ54,TRUE,_xll.ohTrigger(Trigger,Trigger3M))</f>
        <v>-2.9411569055009355E-5</v>
      </c>
      <c r="BD54" s="257">
        <f>_xll.qlIndexFixing($BE$1,AZ54,TRUE,_xll.ohTrigger(Trigger,Trigger3M))</f>
        <v>-1.2103544367628293E-5</v>
      </c>
    </row>
    <row r="55" spans="1:56" s="84" customFormat="1" ht="11.25" customHeight="1" x14ac:dyDescent="0.2">
      <c r="A55" s="296" t="s">
        <v>243</v>
      </c>
      <c r="B55" s="329" t="str">
        <v>16Y</v>
      </c>
      <c r="C55" s="295" t="str">
        <v>24Y</v>
      </c>
      <c r="D55" s="295" t="str">
        <f t="shared" si="28"/>
        <v>24Y</v>
      </c>
      <c r="E55" s="295" t="s">
        <v>8</v>
      </c>
      <c r="F55" s="335" t="s">
        <v>9</v>
      </c>
      <c r="G55" s="295" t="s">
        <v>10</v>
      </c>
      <c r="H55" s="335" t="s">
        <v>11</v>
      </c>
      <c r="I55" s="336">
        <v>1.264048422E-2</v>
      </c>
      <c r="J55" s="336" t="str">
        <f t="shared" si="26"/>
        <v>EUR_CURVE_3M_16Y</v>
      </c>
      <c r="K55" s="337" t="str">
        <f>IFERROR(_xll.qlSwapRateHelper2(,IF(DataSelect="Reference",$I55,J55),,$D55,Calendar,$G55,$F55,$H55,$K$32,0,E55,Discounting,Permanent,_xll.ohTrigger(Trigger,DataSelect),ObjectOverwrite),"--")</f>
        <v>obj_00b3a#0015</v>
      </c>
      <c r="L55" s="292" t="b">
        <f t="shared" si="29"/>
        <v>1</v>
      </c>
      <c r="N55" s="351" t="str">
        <f t="shared" si="19"/>
        <v>SW</v>
      </c>
      <c r="O55" s="351" t="str">
        <f t="shared" si="20"/>
        <v>22Y</v>
      </c>
      <c r="P55" s="355" t="str">
        <f t="shared" ref="P55:Q55" si="50">K61</f>
        <v>obj_00b40#0015</v>
      </c>
      <c r="Q55" s="351" t="b">
        <f t="shared" si="50"/>
        <v>1</v>
      </c>
      <c r="R55" s="359">
        <v>1</v>
      </c>
      <c r="S55" s="359">
        <v>1</v>
      </c>
      <c r="T55" s="104" t="str">
        <v>obj_00b5c</v>
      </c>
      <c r="U55" s="104" t="str">
        <f>_xll.qlRateHelperQuoteName(T55)</f>
        <v/>
      </c>
      <c r="V55" s="349">
        <f>_xll.qlRateHelperRate(T55,_xll.ohTrigger(Trigger,Trigger3M))</f>
        <v>1.3165822799999999E-2</v>
      </c>
      <c r="W55" s="349" t="str">
        <f>IFERROR(_xll.qlFuturesRateHelperConvexityAdjustment(T55,Trigger),"--")</f>
        <v>--</v>
      </c>
      <c r="X55" s="105">
        <f>_xll.qlRateHelperEarliestDate(T55,Trigger)</f>
        <v>42157</v>
      </c>
      <c r="Y55" s="105">
        <f>_xll.qlRateHelperLatestDate(T55,Trigger)</f>
        <v>55673</v>
      </c>
      <c r="Z55" s="257">
        <v>1.33539269632088E-2</v>
      </c>
      <c r="AD55" s="261"/>
      <c r="AY55" s="104" t="s">
        <v>203</v>
      </c>
      <c r="AZ55" s="105">
        <f>_xll.qlInterestRateIndexFixingDate(Currency&amp;"ibor"&amp;Tenor,BA55,Trigger)</f>
        <v>42228</v>
      </c>
      <c r="BA55" s="105">
        <f>_xll.qlCalendarAdvance(Calendar,BA54,AY55,"f",,Trigger)</f>
        <v>42230</v>
      </c>
      <c r="BB55" s="105">
        <f>_xll.qlInterestRateIndexMaturity(Currency&amp;"ibor"&amp;Tenor,BA55,Trigger)</f>
        <v>42324</v>
      </c>
      <c r="BC55" s="257">
        <f>_xll.qlIndexFixing($AC$5,AZ55,TRUE,_xll.ohTrigger(Trigger,Trigger3M))</f>
        <v>-3.3510844179148754E-5</v>
      </c>
      <c r="BD55" s="257">
        <f>_xll.qlIndexFixing($BE$1,AZ55,TRUE,_xll.ohTrigger(Trigger,Trigger3M))</f>
        <v>-9.4169625875885131E-6</v>
      </c>
    </row>
    <row r="56" spans="1:56" s="84" customFormat="1" ht="11.25" customHeight="1" x14ac:dyDescent="0.2">
      <c r="A56" s="296" t="s">
        <v>243</v>
      </c>
      <c r="B56" s="329" t="str">
        <v>17Y</v>
      </c>
      <c r="C56" s="295" t="str">
        <v>25Y</v>
      </c>
      <c r="D56" s="295" t="str">
        <f t="shared" si="28"/>
        <v>25Y</v>
      </c>
      <c r="E56" s="295" t="s">
        <v>8</v>
      </c>
      <c r="F56" s="335" t="s">
        <v>9</v>
      </c>
      <c r="G56" s="295" t="s">
        <v>10</v>
      </c>
      <c r="H56" s="335" t="s">
        <v>11</v>
      </c>
      <c r="I56" s="336">
        <v>1.269E-2</v>
      </c>
      <c r="J56" s="336" t="str">
        <f t="shared" si="26"/>
        <v>EUR_CURVE_3M_17Y</v>
      </c>
      <c r="K56" s="337" t="str">
        <f>IFERROR(_xll.qlSwapRateHelper2(,IF(DataSelect="Reference",$I56,J56),,$D56,Calendar,$G56,$F56,$H56,$K$32,0,E56,Discounting,Permanent,_xll.ohTrigger(Trigger,DataSelect),ObjectOverwrite),"--")</f>
        <v>obj_00b3d#0015</v>
      </c>
      <c r="L56" s="292" t="b">
        <f t="shared" si="29"/>
        <v>1</v>
      </c>
      <c r="N56" s="351" t="str">
        <f t="shared" si="19"/>
        <v>SW</v>
      </c>
      <c r="O56" s="351" t="str">
        <f t="shared" si="20"/>
        <v>23Y</v>
      </c>
      <c r="P56" s="355" t="str">
        <f t="shared" ref="P56:Q56" si="51">K62</f>
        <v>obj_00b4b#0015</v>
      </c>
      <c r="Q56" s="351" t="b">
        <f t="shared" si="51"/>
        <v>1</v>
      </c>
      <c r="R56" s="359">
        <v>1</v>
      </c>
      <c r="S56" s="359">
        <v>1</v>
      </c>
      <c r="T56" s="104" t="str">
        <v>obj_00b48</v>
      </c>
      <c r="U56" s="104" t="str">
        <f>_xll.qlRateHelperQuoteName(T56)</f>
        <v/>
      </c>
      <c r="V56" s="349">
        <f>_xll.qlRateHelperRate(T56,_xll.ohTrigger(Trigger,Trigger3M))</f>
        <v>1.317445221E-2</v>
      </c>
      <c r="W56" s="349" t="str">
        <f>IFERROR(_xll.qlFuturesRateHelperConvexityAdjustment(T56,Trigger),"--")</f>
        <v>--</v>
      </c>
      <c r="X56" s="105">
        <f>_xll.qlRateHelperEarliestDate(T56,Trigger)</f>
        <v>42157</v>
      </c>
      <c r="Y56" s="105">
        <f>_xll.qlRateHelperLatestDate(T56,Trigger)</f>
        <v>56037</v>
      </c>
      <c r="Z56" s="257">
        <v>1.335776064598417E-2</v>
      </c>
      <c r="AD56" s="261"/>
      <c r="AY56" s="104" t="s">
        <v>203</v>
      </c>
      <c r="AZ56" s="105">
        <f>_xll.qlInterestRateIndexFixingDate(Currency&amp;"ibor"&amp;Tenor,BA56,Trigger)</f>
        <v>42229</v>
      </c>
      <c r="BA56" s="105">
        <f>_xll.qlCalendarAdvance(Calendar,BA55,AY56,"f",,Trigger)</f>
        <v>42233</v>
      </c>
      <c r="BB56" s="105">
        <f>_xll.qlInterestRateIndexMaturity(Currency&amp;"ibor"&amp;Tenor,BA56,Trigger)</f>
        <v>42325</v>
      </c>
      <c r="BC56" s="257">
        <f>_xll.qlIndexFixing($AC$5,AZ56,TRUE,_xll.ohTrigger(Trigger,Trigger3M))</f>
        <v>-2.9809336757263587E-5</v>
      </c>
      <c r="BD56" s="257">
        <f>_xll.qlIndexFixing($BE$1,AZ56,TRUE,_xll.ohTrigger(Trigger,Trigger3M))</f>
        <v>-8.2441271344384894E-6</v>
      </c>
    </row>
    <row r="57" spans="1:56" s="84" customFormat="1" ht="11.25" customHeight="1" x14ac:dyDescent="0.2">
      <c r="A57" s="296" t="s">
        <v>243</v>
      </c>
      <c r="B57" s="329" t="str">
        <v>18Y</v>
      </c>
      <c r="C57" s="295" t="str">
        <v>26Y</v>
      </c>
      <c r="D57" s="295" t="str">
        <f t="shared" si="28"/>
        <v>26Y</v>
      </c>
      <c r="E57" s="295" t="s">
        <v>8</v>
      </c>
      <c r="F57" s="335" t="s">
        <v>9</v>
      </c>
      <c r="G57" s="295" t="s">
        <v>10</v>
      </c>
      <c r="H57" s="335" t="s">
        <v>11</v>
      </c>
      <c r="I57" s="336">
        <v>1.273495138E-2</v>
      </c>
      <c r="J57" s="336" t="str">
        <f t="shared" si="26"/>
        <v>EUR_CURVE_3M_18Y</v>
      </c>
      <c r="K57" s="337" t="str">
        <f>IFERROR(_xll.qlSwapRateHelper2(,IF(DataSelect="Reference",$I57,J57),,$D57,Calendar,$G57,$F57,$H57,$K$32,0,E57,Discounting,Permanent,_xll.ohTrigger(Trigger,DataSelect),ObjectOverwrite),"--")</f>
        <v>obj_00b46#0015</v>
      </c>
      <c r="L57" s="292" t="b">
        <f t="shared" si="29"/>
        <v>1</v>
      </c>
      <c r="N57" s="351" t="str">
        <f t="shared" si="19"/>
        <v>SW</v>
      </c>
      <c r="O57" s="351" t="str">
        <f t="shared" si="20"/>
        <v>24Y</v>
      </c>
      <c r="P57" s="355" t="str">
        <f t="shared" ref="P57:Q57" si="52">K63</f>
        <v>obj_00b3e#0015</v>
      </c>
      <c r="Q57" s="351" t="b">
        <f t="shared" si="52"/>
        <v>1</v>
      </c>
      <c r="R57" s="359">
        <v>1</v>
      </c>
      <c r="S57" s="359">
        <v>1</v>
      </c>
      <c r="T57" s="104" t="str">
        <v>obj_00b52</v>
      </c>
      <c r="U57" s="104" t="str">
        <f>_xll.qlRateHelperQuoteName(T57)</f>
        <v/>
      </c>
      <c r="V57" s="349">
        <f>_xll.qlRateHelperRate(T57,_xll.ohTrigger(Trigger,Trigger3M))</f>
        <v>1.3172801290000001E-2</v>
      </c>
      <c r="W57" s="349" t="str">
        <f>IFERROR(_xll.qlFuturesRateHelperConvexityAdjustment(T57,Trigger),"--")</f>
        <v>--</v>
      </c>
      <c r="X57" s="105">
        <f>_xll.qlRateHelperEarliestDate(T57,Trigger)</f>
        <v>42157</v>
      </c>
      <c r="Y57" s="105">
        <f>_xll.qlRateHelperLatestDate(T57,Trigger)</f>
        <v>56402</v>
      </c>
      <c r="Z57" s="257">
        <v>1.3349396822765274E-2</v>
      </c>
      <c r="AD57" s="261"/>
      <c r="AY57" s="104" t="s">
        <v>203</v>
      </c>
      <c r="AZ57" s="105">
        <f>_xll.qlInterestRateIndexFixingDate(Currency&amp;"ibor"&amp;Tenor,BA57,Trigger)</f>
        <v>42230</v>
      </c>
      <c r="BA57" s="105">
        <f>_xll.qlCalendarAdvance(Calendar,BA56,AY57,"f",,Trigger)</f>
        <v>42234</v>
      </c>
      <c r="BB57" s="105">
        <f>_xll.qlInterestRateIndexMaturity(Currency&amp;"ibor"&amp;Tenor,BA57,Trigger)</f>
        <v>42326</v>
      </c>
      <c r="BC57" s="257">
        <f>_xll.qlIndexFixing($AC$5,AZ57,TRUE,_xll.ohTrigger(Trigger,Trigger3M))</f>
        <v>-2.9914314510275762E-5</v>
      </c>
      <c r="BD57" s="257">
        <f>_xll.qlIndexFixing($BE$1,AZ57,TRUE,_xll.ohTrigger(Trigger,Trigger3M))</f>
        <v>-7.3546913676616672E-6</v>
      </c>
    </row>
    <row r="58" spans="1:56" s="84" customFormat="1" ht="11.25" customHeight="1" x14ac:dyDescent="0.2">
      <c r="A58" s="296" t="s">
        <v>243</v>
      </c>
      <c r="B58" s="329" t="str">
        <v>19Y</v>
      </c>
      <c r="C58" s="295" t="str">
        <v>27Y</v>
      </c>
      <c r="D58" s="295" t="str">
        <f t="shared" si="28"/>
        <v>27Y</v>
      </c>
      <c r="E58" s="295" t="s">
        <v>8</v>
      </c>
      <c r="F58" s="335" t="s">
        <v>9</v>
      </c>
      <c r="G58" s="295" t="s">
        <v>10</v>
      </c>
      <c r="H58" s="335" t="s">
        <v>11</v>
      </c>
      <c r="I58" s="336">
        <v>1.27780237E-2</v>
      </c>
      <c r="J58" s="336" t="str">
        <f t="shared" si="26"/>
        <v>EUR_CURVE_3M_19Y</v>
      </c>
      <c r="K58" s="337" t="str">
        <f>IFERROR(_xll.qlSwapRateHelper2(,IF(DataSelect="Reference",$I58,J58),,$D58,Calendar,$G58,$F58,$H58,$K$32,0,E58,Discounting,Permanent,_xll.ohTrigger(Trigger,DataSelect),ObjectOverwrite),"--")</f>
        <v>obj_00b51#0015</v>
      </c>
      <c r="L58" s="292" t="b">
        <f t="shared" si="29"/>
        <v>1</v>
      </c>
      <c r="N58" s="351" t="str">
        <f t="shared" si="19"/>
        <v>SW</v>
      </c>
      <c r="O58" s="351" t="str">
        <f t="shared" si="20"/>
        <v>25Y</v>
      </c>
      <c r="P58" s="355" t="str">
        <f t="shared" ref="P58:Q58" si="53">K64</f>
        <v>obj_00b4c#0015</v>
      </c>
      <c r="Q58" s="351" t="b">
        <f t="shared" si="53"/>
        <v>1</v>
      </c>
      <c r="R58" s="359">
        <v>1</v>
      </c>
      <c r="S58" s="359">
        <v>1</v>
      </c>
      <c r="T58" s="104" t="str">
        <v>obj_00b4d</v>
      </c>
      <c r="U58" s="104" t="str">
        <f>_xll.qlRateHelperQuoteName(T58)</f>
        <v/>
      </c>
      <c r="V58" s="349">
        <f>_xll.qlRateHelperRate(T58,_xll.ohTrigger(Trigger,Trigger3M))</f>
        <v>1.316E-2</v>
      </c>
      <c r="W58" s="349" t="str">
        <f>IFERROR(_xll.qlFuturesRateHelperConvexityAdjustment(T58,Trigger),"--")</f>
        <v>--</v>
      </c>
      <c r="X58" s="105">
        <f>_xll.qlRateHelperEarliestDate(T58,Trigger)</f>
        <v>42157</v>
      </c>
      <c r="Y58" s="105">
        <f>_xll.qlRateHelperLatestDate(T58,Trigger)</f>
        <v>56767</v>
      </c>
      <c r="Z58" s="257">
        <v>1.3327735820216553E-2</v>
      </c>
      <c r="AD58" s="261"/>
      <c r="AY58" s="104" t="s">
        <v>203</v>
      </c>
      <c r="AZ58" s="105">
        <f>_xll.qlInterestRateIndexFixingDate(Currency&amp;"ibor"&amp;Tenor,BA58,Trigger)</f>
        <v>42233</v>
      </c>
      <c r="BA58" s="105">
        <f>_xll.qlCalendarAdvance(Calendar,BA57,AY58,"f",,Trigger)</f>
        <v>42235</v>
      </c>
      <c r="BB58" s="105">
        <f>_xll.qlInterestRateIndexMaturity(Currency&amp;"ibor"&amp;Tenor,BA58,Trigger)</f>
        <v>42327</v>
      </c>
      <c r="BC58" s="257">
        <f>_xll.qlIndexFixing($AC$5,AZ58,TRUE,_xll.ohTrigger(Trigger,Trigger3M))</f>
        <v>-3.0021506593746064E-5</v>
      </c>
      <c r="BD58" s="257">
        <f>_xll.qlIndexFixing($BE$1,AZ58,TRUE,_xll.ohTrigger(Trigger,Trigger3M))</f>
        <v>-6.4879570476941834E-6</v>
      </c>
    </row>
    <row r="59" spans="1:56" s="84" customFormat="1" ht="11.25" customHeight="1" x14ac:dyDescent="0.2">
      <c r="A59" s="296" t="s">
        <v>243</v>
      </c>
      <c r="B59" s="329" t="str">
        <v>20Y</v>
      </c>
      <c r="C59" s="295" t="str">
        <v>28Y</v>
      </c>
      <c r="D59" s="295" t="str">
        <f t="shared" si="28"/>
        <v>28Y</v>
      </c>
      <c r="E59" s="295" t="s">
        <v>8</v>
      </c>
      <c r="F59" s="335" t="s">
        <v>9</v>
      </c>
      <c r="G59" s="295" t="s">
        <v>10</v>
      </c>
      <c r="H59" s="335" t="s">
        <v>11</v>
      </c>
      <c r="I59" s="336">
        <v>1.282071127E-2</v>
      </c>
      <c r="J59" s="336" t="str">
        <f t="shared" si="26"/>
        <v>EUR_CURVE_3M_20Y</v>
      </c>
      <c r="K59" s="337" t="str">
        <f>IFERROR(_xll.qlSwapRateHelper2(,IF(DataSelect="Reference",$I59,J59),,$D59,Calendar,$G59,$F59,$H59,$K$32,0,E59,Discounting,Permanent,_xll.ohTrigger(Trigger,DataSelect),ObjectOverwrite),"--")</f>
        <v>obj_00b54#0015</v>
      </c>
      <c r="L59" s="292" t="b">
        <f t="shared" si="29"/>
        <v>1</v>
      </c>
      <c r="N59" s="351" t="str">
        <f t="shared" si="19"/>
        <v>SW</v>
      </c>
      <c r="O59" s="351" t="str">
        <f t="shared" si="20"/>
        <v>26Y</v>
      </c>
      <c r="P59" s="355" t="str">
        <f t="shared" ref="P59:Q59" si="54">K65</f>
        <v>obj_00b3c#0015</v>
      </c>
      <c r="Q59" s="351" t="b">
        <f t="shared" si="54"/>
        <v>1</v>
      </c>
      <c r="R59" s="359">
        <v>1</v>
      </c>
      <c r="S59" s="359">
        <v>1</v>
      </c>
      <c r="T59" s="104" t="str">
        <v>obj_00b44</v>
      </c>
      <c r="U59" s="104" t="str">
        <f>_xll.qlRateHelperQuoteName(T59)</f>
        <v/>
      </c>
      <c r="V59" s="349">
        <f>_xll.qlRateHelperRate(T59,_xll.ohTrigger(Trigger,Trigger3M))</f>
        <v>7.7099999999999998E-3</v>
      </c>
      <c r="W59" s="349" t="str">
        <f>IFERROR(_xll.qlFuturesRateHelperConvexityAdjustment(T59,Trigger),"--")</f>
        <v>--</v>
      </c>
      <c r="X59" s="105">
        <f>_xll.qlRateHelperEarliestDate(T59,Trigger)</f>
        <v>42157</v>
      </c>
      <c r="Y59" s="105">
        <f>_xll.qlRateHelperLatestDate(T59,Trigger)</f>
        <v>60420</v>
      </c>
      <c r="Z59" s="257">
        <v>6.587359873275263E-3</v>
      </c>
      <c r="AD59" s="261"/>
      <c r="AY59" s="104" t="s">
        <v>203</v>
      </c>
      <c r="AZ59" s="105">
        <f>_xll.qlInterestRateIndexFixingDate(Currency&amp;"ibor"&amp;Tenor,BA59,Trigger)</f>
        <v>42234</v>
      </c>
      <c r="BA59" s="105">
        <f>_xll.qlCalendarAdvance(Calendar,BA58,AY59,"f",,Trigger)</f>
        <v>42236</v>
      </c>
      <c r="BB59" s="105">
        <f>_xll.qlInterestRateIndexMaturity(Currency&amp;"ibor"&amp;Tenor,BA59,Trigger)</f>
        <v>42328</v>
      </c>
      <c r="BC59" s="257">
        <f>_xll.qlIndexFixing($AC$5,AZ59,TRUE,_xll.ohTrigger(Trigger,Trigger3M))</f>
        <v>-3.0130913008977796E-5</v>
      </c>
      <c r="BD59" s="257">
        <f>_xll.qlIndexFixing($BE$1,AZ59,TRUE,_xll.ohTrigger(Trigger,Trigger3M))</f>
        <v>-5.6396870573571797E-6</v>
      </c>
    </row>
    <row r="60" spans="1:56" s="84" customFormat="1" ht="11.25" customHeight="1" x14ac:dyDescent="0.2">
      <c r="A60" s="296" t="s">
        <v>243</v>
      </c>
      <c r="B60" s="329" t="str">
        <v>21Y</v>
      </c>
      <c r="C60" s="295" t="str">
        <v>29Y</v>
      </c>
      <c r="D60" s="295" t="str">
        <f t="shared" si="28"/>
        <v>29Y</v>
      </c>
      <c r="E60" s="295" t="s">
        <v>8</v>
      </c>
      <c r="F60" s="335" t="s">
        <v>9</v>
      </c>
      <c r="G60" s="295" t="s">
        <v>10</v>
      </c>
      <c r="H60" s="335" t="s">
        <v>11</v>
      </c>
      <c r="I60" s="336">
        <v>1.286521511E-2</v>
      </c>
      <c r="J60" s="336" t="str">
        <f t="shared" si="26"/>
        <v>EUR_CURVE_3M_21Y</v>
      </c>
      <c r="K60" s="337" t="str">
        <f>IFERROR(_xll.qlSwapRateHelper2(,IF(DataSelect="Reference",$I60,J60),,$D60,Calendar,$G60,$F60,$H60,$K$32,0,E60,Discounting,Permanent,_xll.ohTrigger(Trigger,DataSelect),ObjectOverwrite),"--")</f>
        <v>obj_00b45#0015</v>
      </c>
      <c r="L60" s="292" t="b">
        <f t="shared" si="29"/>
        <v>1</v>
      </c>
      <c r="N60" s="351" t="str">
        <f t="shared" si="19"/>
        <v>SW</v>
      </c>
      <c r="O60" s="351" t="str">
        <f t="shared" si="20"/>
        <v>27Y</v>
      </c>
      <c r="P60" s="355" t="str">
        <f t="shared" ref="P60:Q60" si="55">K66</f>
        <v>obj_00b5e#0015</v>
      </c>
      <c r="Q60" s="351" t="b">
        <f t="shared" si="55"/>
        <v>1</v>
      </c>
      <c r="R60" s="359">
        <v>1</v>
      </c>
      <c r="S60" s="359">
        <v>1</v>
      </c>
      <c r="T60" s="104" t="str">
        <v>obj_00b3f</v>
      </c>
      <c r="U60" s="104" t="str">
        <f>_xll.qlRateHelperQuoteName(T60)</f>
        <v/>
      </c>
      <c r="V60" s="349">
        <f>_xll.qlRateHelperRate(T60,_xll.ohTrigger(Trigger,Trigger3M))</f>
        <v>7.5900000000000004E-3</v>
      </c>
      <c r="W60" s="349" t="str">
        <f>IFERROR(_xll.qlFuturesRateHelperConvexityAdjustment(T60,Trigger),"--")</f>
        <v>--</v>
      </c>
      <c r="X60" s="105">
        <f>_xll.qlRateHelperEarliestDate(T60,Trigger)</f>
        <v>42157</v>
      </c>
      <c r="Y60" s="105">
        <f>_xll.qlRateHelperLatestDate(T60,Trigger)</f>
        <v>64073</v>
      </c>
      <c r="Z60" s="257">
        <v>6.6182905223155803E-3</v>
      </c>
      <c r="AD60" s="261"/>
      <c r="AY60" s="104" t="s">
        <v>203</v>
      </c>
      <c r="AZ60" s="105">
        <f>_xll.qlInterestRateIndexFixingDate(Currency&amp;"ibor"&amp;Tenor,BA60,Trigger)</f>
        <v>42235</v>
      </c>
      <c r="BA60" s="105">
        <f>_xll.qlCalendarAdvance(Calendar,BA59,AY60,"f",,Trigger)</f>
        <v>42237</v>
      </c>
      <c r="BB60" s="105">
        <f>_xll.qlInterestRateIndexMaturity(Currency&amp;"ibor"&amp;Tenor,BA60,Trigger)</f>
        <v>42331</v>
      </c>
      <c r="BC60" s="257">
        <f>_xll.qlIndexFixing($AC$5,AZ60,TRUE,_xll.ohTrigger(Trigger,Trigger3M))</f>
        <v>-3.4457144674133932E-5</v>
      </c>
      <c r="BD60" s="257">
        <f>_xll.qlIndexFixing($BE$1,AZ60,TRUE,_xll.ohTrigger(Trigger,Trigger3M))</f>
        <v>-3.194944167100984E-6</v>
      </c>
    </row>
    <row r="61" spans="1:56" s="84" customFormat="1" ht="11.25" customHeight="1" x14ac:dyDescent="0.2">
      <c r="A61" s="296" t="s">
        <v>243</v>
      </c>
      <c r="B61" s="329" t="str">
        <v>22Y</v>
      </c>
      <c r="C61" s="295" t="str">
        <v>30Y</v>
      </c>
      <c r="D61" s="295" t="str">
        <f t="shared" si="28"/>
        <v>30Y</v>
      </c>
      <c r="E61" s="295" t="s">
        <v>8</v>
      </c>
      <c r="F61" s="335" t="s">
        <v>9</v>
      </c>
      <c r="G61" s="295" t="s">
        <v>10</v>
      </c>
      <c r="H61" s="335" t="s">
        <v>11</v>
      </c>
      <c r="I61" s="336">
        <v>1.291E-2</v>
      </c>
      <c r="J61" s="336" t="str">
        <f t="shared" si="26"/>
        <v>EUR_CURVE_3M_22Y</v>
      </c>
      <c r="K61" s="337" t="str">
        <f>IFERROR(_xll.qlSwapRateHelper2(,IF(DataSelect="Reference",$I61,J61),,$D61,Calendar,$G61,$F61,$H61,$K$32,0,E61,Discounting,Permanent,_xll.ohTrigger(Trigger,DataSelect),ObjectOverwrite),"--")</f>
        <v>obj_00b40#0015</v>
      </c>
      <c r="L61" s="292" t="b">
        <f t="shared" si="29"/>
        <v>1</v>
      </c>
      <c r="N61" s="351" t="str">
        <f t="shared" si="19"/>
        <v>SW</v>
      </c>
      <c r="O61" s="351" t="str">
        <f t="shared" si="20"/>
        <v>28Y</v>
      </c>
      <c r="P61" s="355" t="str">
        <f t="shared" ref="P61:Q61" si="56">K67</f>
        <v>obj_00b58#0015</v>
      </c>
      <c r="Q61" s="351" t="b">
        <f t="shared" si="56"/>
        <v>1</v>
      </c>
      <c r="R61" s="359">
        <v>1</v>
      </c>
      <c r="S61" s="359">
        <v>1</v>
      </c>
      <c r="T61" s="104" t="e">
        <v>#N/A</v>
      </c>
      <c r="U61" s="104" t="e">
        <f>_xll.qlRateHelperQuoteName(T61)</f>
        <v>#VALUE!</v>
      </c>
      <c r="V61" s="349" t="e">
        <f>_xll.qlRateHelperRate(T61,_xll.ohTrigger(Trigger,Trigger3M))</f>
        <v>#VALUE!</v>
      </c>
      <c r="W61" s="349" t="str">
        <f>IFERROR(_xll.qlFuturesRateHelperConvexityAdjustment(T61,Trigger),"--")</f>
        <v>--</v>
      </c>
      <c r="X61" s="105" t="e">
        <f>_xll.qlRateHelperEarliestDate(T61,Trigger)</f>
        <v>#VALUE!</v>
      </c>
      <c r="Y61" s="105" t="e">
        <f>_xll.qlRateHelperLatestDate(T61,Trigger)</f>
        <v>#VALUE!</v>
      </c>
      <c r="Z61" s="257" t="e">
        <v>#N/A</v>
      </c>
      <c r="AD61" s="261"/>
      <c r="AY61" s="104" t="s">
        <v>203</v>
      </c>
      <c r="AZ61" s="105">
        <f>_xll.qlInterestRateIndexFixingDate(Currency&amp;"ibor"&amp;Tenor,BA61,Trigger)</f>
        <v>42236</v>
      </c>
      <c r="BA61" s="105">
        <f>_xll.qlCalendarAdvance(Calendar,BA60,AY61,"f",,Trigger)</f>
        <v>42240</v>
      </c>
      <c r="BB61" s="105">
        <f>_xll.qlInterestRateIndexMaturity(Currency&amp;"ibor"&amp;Tenor,BA61,Trigger)</f>
        <v>42332</v>
      </c>
      <c r="BC61" s="257">
        <f>_xll.qlIndexFixing($AC$5,AZ61,TRUE,_xll.ohTrigger(Trigger,Trigger3M))</f>
        <v>-3.0590681968838311E-5</v>
      </c>
      <c r="BD61" s="257">
        <f>_xll.qlIndexFixing($BE$1,AZ61,TRUE,_xll.ohTrigger(Trigger,Trigger3M))</f>
        <v>-2.3364254305182341E-6</v>
      </c>
    </row>
    <row r="62" spans="1:56" s="84" customFormat="1" ht="11.25" customHeight="1" x14ac:dyDescent="0.2">
      <c r="A62" s="296" t="s">
        <v>243</v>
      </c>
      <c r="B62" s="329" t="str">
        <v>23Y</v>
      </c>
      <c r="C62" s="295" t="str">
        <v>31Y</v>
      </c>
      <c r="D62" s="295" t="str">
        <f t="shared" si="28"/>
        <v>31Y</v>
      </c>
      <c r="E62" s="295" t="s">
        <v>8</v>
      </c>
      <c r="F62" s="335" t="s">
        <v>9</v>
      </c>
      <c r="G62" s="295" t="s">
        <v>10</v>
      </c>
      <c r="H62" s="335" t="s">
        <v>11</v>
      </c>
      <c r="I62" s="336">
        <v>1.29563856E-2</v>
      </c>
      <c r="J62" s="336" t="str">
        <f t="shared" si="26"/>
        <v>EUR_CURVE_3M_23Y</v>
      </c>
      <c r="K62" s="337" t="str">
        <f>IFERROR(_xll.qlSwapRateHelper2(,IF(DataSelect="Reference",$I62,J62),,$D62,Calendar,$G62,$F62,$H62,$K$32,0,E62,Discounting,Permanent,_xll.ohTrigger(Trigger,DataSelect),ObjectOverwrite),"--")</f>
        <v>obj_00b4b#0015</v>
      </c>
      <c r="L62" s="292" t="b">
        <f t="shared" si="29"/>
        <v>1</v>
      </c>
      <c r="N62" s="351" t="str">
        <f t="shared" si="19"/>
        <v>SW</v>
      </c>
      <c r="O62" s="351" t="str">
        <f t="shared" si="20"/>
        <v>29Y</v>
      </c>
      <c r="P62" s="355" t="str">
        <f t="shared" ref="P62:Q62" si="57">K68</f>
        <v>obj_00b5c#0015</v>
      </c>
      <c r="Q62" s="351" t="b">
        <f t="shared" si="57"/>
        <v>1</v>
      </c>
      <c r="R62" s="359">
        <v>1</v>
      </c>
      <c r="S62" s="359">
        <v>1</v>
      </c>
      <c r="T62" s="104" t="e">
        <v>#N/A</v>
      </c>
      <c r="U62" s="104" t="e">
        <f>_xll.qlRateHelperQuoteName(T62)</f>
        <v>#VALUE!</v>
      </c>
      <c r="V62" s="349" t="e">
        <f>_xll.qlRateHelperRate(T62,_xll.ohTrigger(Trigger,Trigger3M))</f>
        <v>#VALUE!</v>
      </c>
      <c r="W62" s="349" t="str">
        <f>IFERROR(_xll.qlFuturesRateHelperConvexityAdjustment(T62,Trigger),"--")</f>
        <v>--</v>
      </c>
      <c r="X62" s="105" t="e">
        <f>_xll.qlRateHelperEarliestDate(T62,Trigger)</f>
        <v>#VALUE!</v>
      </c>
      <c r="Y62" s="105" t="e">
        <f>_xll.qlRateHelperLatestDate(T62,Trigger)</f>
        <v>#VALUE!</v>
      </c>
      <c r="Z62" s="257" t="e">
        <v>#N/A</v>
      </c>
      <c r="AD62" s="261"/>
      <c r="AY62" s="104" t="s">
        <v>203</v>
      </c>
      <c r="AZ62" s="105">
        <f>_xll.qlInterestRateIndexFixingDate(Currency&amp;"ibor"&amp;Tenor,BA62,Trigger)</f>
        <v>42237</v>
      </c>
      <c r="BA62" s="105">
        <f>_xll.qlCalendarAdvance(Calendar,BA61,AY62,"f",,Trigger)</f>
        <v>42241</v>
      </c>
      <c r="BB62" s="105">
        <f>_xll.qlInterestRateIndexMaturity(Currency&amp;"ibor"&amp;Tenor,BA62,Trigger)</f>
        <v>42333</v>
      </c>
      <c r="BC62" s="257">
        <f>_xll.qlIndexFixing($AC$5,AZ62,TRUE,_xll.ohTrigger(Trigger,Trigger3M))</f>
        <v>-3.0711160032450756E-5</v>
      </c>
      <c r="BD62" s="257">
        <f>_xll.qlIndexFixing($BE$1,AZ62,TRUE,_xll.ohTrigger(Trigger,Trigger3M))</f>
        <v>-1.5068377067845271E-6</v>
      </c>
    </row>
    <row r="63" spans="1:56" s="84" customFormat="1" ht="11.25" customHeight="1" x14ac:dyDescent="0.2">
      <c r="A63" s="296" t="s">
        <v>243</v>
      </c>
      <c r="B63" s="329" t="str">
        <v>24Y</v>
      </c>
      <c r="C63" s="295" t="str">
        <v>32Y</v>
      </c>
      <c r="D63" s="295" t="str">
        <f t="shared" si="28"/>
        <v>32Y</v>
      </c>
      <c r="E63" s="295" t="s">
        <v>8</v>
      </c>
      <c r="F63" s="335" t="s">
        <v>9</v>
      </c>
      <c r="G63" s="295" t="s">
        <v>10</v>
      </c>
      <c r="H63" s="335" t="s">
        <v>11</v>
      </c>
      <c r="I63" s="336">
        <v>1.300272764E-2</v>
      </c>
      <c r="J63" s="336" t="str">
        <f t="shared" si="26"/>
        <v>EUR_CURVE_3M_24Y</v>
      </c>
      <c r="K63" s="337" t="str">
        <f>IFERROR(_xll.qlSwapRateHelper2(,IF(DataSelect="Reference",$I63,J63),,$D63,Calendar,$G63,$F63,$H63,$K$32,0,E63,Discounting,Permanent,_xll.ohTrigger(Trigger,DataSelect),ObjectOverwrite),"--")</f>
        <v>obj_00b3e#0015</v>
      </c>
      <c r="L63" s="292" t="b">
        <f t="shared" si="29"/>
        <v>1</v>
      </c>
      <c r="N63" s="351" t="str">
        <f t="shared" si="19"/>
        <v>SW</v>
      </c>
      <c r="O63" s="351" t="str">
        <f t="shared" si="20"/>
        <v>30Y</v>
      </c>
      <c r="P63" s="355" t="str">
        <f t="shared" ref="P63:Q63" si="58">K69</f>
        <v>obj_00b48#0015</v>
      </c>
      <c r="Q63" s="351" t="b">
        <f t="shared" si="58"/>
        <v>1</v>
      </c>
      <c r="R63" s="359">
        <v>1</v>
      </c>
      <c r="S63" s="359">
        <v>1</v>
      </c>
      <c r="T63" s="104" t="e">
        <v>#N/A</v>
      </c>
      <c r="U63" s="104" t="e">
        <f>_xll.qlRateHelperQuoteName(T63)</f>
        <v>#VALUE!</v>
      </c>
      <c r="V63" s="349" t="e">
        <f>_xll.qlRateHelperRate(T63,_xll.ohTrigger(Trigger,Trigger3M))</f>
        <v>#VALUE!</v>
      </c>
      <c r="W63" s="349" t="str">
        <f>IFERROR(_xll.qlFuturesRateHelperConvexityAdjustment(T63,Trigger),"--")</f>
        <v>--</v>
      </c>
      <c r="X63" s="105" t="e">
        <f>_xll.qlRateHelperEarliestDate(T63,Trigger)</f>
        <v>#VALUE!</v>
      </c>
      <c r="Y63" s="105" t="e">
        <f>_xll.qlRateHelperLatestDate(T63,Trigger)</f>
        <v>#VALUE!</v>
      </c>
      <c r="Z63" s="257" t="e">
        <v>#N/A</v>
      </c>
      <c r="AD63" s="261"/>
      <c r="AY63" s="104" t="s">
        <v>203</v>
      </c>
      <c r="AZ63" s="105">
        <f>_xll.qlInterestRateIndexFixingDate(Currency&amp;"ibor"&amp;Tenor,BA63,Trigger)</f>
        <v>42240</v>
      </c>
      <c r="BA63" s="105">
        <f>_xll.qlCalendarAdvance(Calendar,BA62,AY63,"f",,Trigger)</f>
        <v>42242</v>
      </c>
      <c r="BB63" s="105">
        <f>_xll.qlInterestRateIndexMaturity(Currency&amp;"ibor"&amp;Tenor,BA63,Trigger)</f>
        <v>42334</v>
      </c>
      <c r="BC63" s="257">
        <f>_xll.qlIndexFixing($AC$5,AZ63,TRUE,_xll.ohTrigger(Trigger,Trigger3M))</f>
        <v>-3.0833852426521318E-5</v>
      </c>
      <c r="BD63" s="257">
        <f>_xll.qlIndexFixing($BE$1,AZ63,TRUE,_xll.ohTrigger(Trigger,Trigger3M))</f>
        <v>-6.6424202964075218E-7</v>
      </c>
    </row>
    <row r="64" spans="1:56" s="84" customFormat="1" ht="11.25" customHeight="1" x14ac:dyDescent="0.2">
      <c r="A64" s="296" t="s">
        <v>243</v>
      </c>
      <c r="B64" s="329" t="str">
        <v>25Y</v>
      </c>
      <c r="C64" s="295" t="str">
        <v>33Y</v>
      </c>
      <c r="D64" s="295" t="str">
        <f t="shared" si="28"/>
        <v>33Y</v>
      </c>
      <c r="E64" s="295" t="s">
        <v>8</v>
      </c>
      <c r="F64" s="335" t="s">
        <v>9</v>
      </c>
      <c r="G64" s="295" t="s">
        <v>10</v>
      </c>
      <c r="H64" s="335" t="s">
        <v>11</v>
      </c>
      <c r="I64" s="336">
        <v>1.3047184769999999E-2</v>
      </c>
      <c r="J64" s="336" t="str">
        <f t="shared" si="26"/>
        <v>EUR_CURVE_3M_25Y</v>
      </c>
      <c r="K64" s="337" t="str">
        <f>IFERROR(_xll.qlSwapRateHelper2(,IF(DataSelect="Reference",$I64,J64),,$D64,Calendar,$G64,$F64,$H64,$K$32,0,E64,Discounting,Permanent,_xll.ohTrigger(Trigger,DataSelect),ObjectOverwrite),"--")</f>
        <v>obj_00b4c#0015</v>
      </c>
      <c r="L64" s="292" t="b">
        <f t="shared" si="29"/>
        <v>1</v>
      </c>
      <c r="N64" s="351" t="str">
        <f t="shared" si="19"/>
        <v>SW</v>
      </c>
      <c r="O64" s="351" t="str">
        <f t="shared" si="20"/>
        <v>31Y</v>
      </c>
      <c r="P64" s="355" t="str">
        <f t="shared" ref="P64:Q64" si="59">K70</f>
        <v>obj_00b52#0015</v>
      </c>
      <c r="Q64" s="351" t="b">
        <f t="shared" si="59"/>
        <v>1</v>
      </c>
      <c r="R64" s="359">
        <v>1</v>
      </c>
      <c r="S64" s="359">
        <v>1</v>
      </c>
      <c r="T64" s="104" t="e">
        <v>#N/A</v>
      </c>
      <c r="U64" s="104" t="e">
        <f>_xll.qlRateHelperQuoteName(T64)</f>
        <v>#VALUE!</v>
      </c>
      <c r="V64" s="349" t="e">
        <f>_xll.qlRateHelperRate(T64,_xll.ohTrigger(Trigger,Trigger3M))</f>
        <v>#VALUE!</v>
      </c>
      <c r="W64" s="349" t="str">
        <f>IFERROR(_xll.qlFuturesRateHelperConvexityAdjustment(T64,Trigger),"--")</f>
        <v>--</v>
      </c>
      <c r="X64" s="105" t="e">
        <f>_xll.qlRateHelperEarliestDate(T64,Trigger)</f>
        <v>#VALUE!</v>
      </c>
      <c r="Y64" s="105" t="e">
        <f>_xll.qlRateHelperLatestDate(T64,Trigger)</f>
        <v>#VALUE!</v>
      </c>
      <c r="Z64" s="104" t="e">
        <v>#N/A</v>
      </c>
      <c r="AY64" s="104" t="s">
        <v>203</v>
      </c>
      <c r="AZ64" s="105">
        <f>_xll.qlInterestRateIndexFixingDate(Currency&amp;"ibor"&amp;Tenor,BA64,Trigger)</f>
        <v>42241</v>
      </c>
      <c r="BA64" s="105">
        <f>_xll.qlCalendarAdvance(Calendar,BA63,AY64,"f",,Trigger)</f>
        <v>42243</v>
      </c>
      <c r="BB64" s="105">
        <f>_xll.qlInterestRateIndexMaturity(Currency&amp;"ibor"&amp;Tenor,BA64,Trigger)</f>
        <v>42335</v>
      </c>
      <c r="BC64" s="257">
        <f>_xll.qlIndexFixing($AC$5,AZ64,TRUE,_xll.ohTrigger(Trigger,Trigger3M))</f>
        <v>-3.0958759149746704E-5</v>
      </c>
      <c r="BD64" s="257">
        <f>_xll.qlIndexFixing($BE$1,AZ64,TRUE,_xll.ohTrigger(Trigger,Trigger3M))</f>
        <v>1.9761524764398386E-7</v>
      </c>
    </row>
    <row r="65" spans="1:56" s="84" customFormat="1" ht="11.25" customHeight="1" x14ac:dyDescent="0.2">
      <c r="A65" s="296" t="s">
        <v>243</v>
      </c>
      <c r="B65" s="329" t="str">
        <v>26Y</v>
      </c>
      <c r="C65" s="295" t="str">
        <v>34Y</v>
      </c>
      <c r="D65" s="295" t="str">
        <f t="shared" si="28"/>
        <v>34Y</v>
      </c>
      <c r="E65" s="295" t="s">
        <v>8</v>
      </c>
      <c r="F65" s="335" t="s">
        <v>9</v>
      </c>
      <c r="G65" s="295" t="s">
        <v>10</v>
      </c>
      <c r="H65" s="335" t="s">
        <v>11</v>
      </c>
      <c r="I65" s="336">
        <v>1.3086654369999999E-2</v>
      </c>
      <c r="J65" s="336" t="str">
        <f t="shared" si="26"/>
        <v>EUR_CURVE_3M_26Y</v>
      </c>
      <c r="K65" s="337" t="str">
        <f>IFERROR(_xll.qlSwapRateHelper2(,IF(DataSelect="Reference",$I65,J65),,$D65,Calendar,$G65,$F65,$H65,$K$32,0,E65,Discounting,Permanent,_xll.ohTrigger(Trigger,DataSelect),ObjectOverwrite),"--")</f>
        <v>obj_00b3c#0015</v>
      </c>
      <c r="L65" s="292" t="b">
        <f t="shared" si="29"/>
        <v>1</v>
      </c>
      <c r="N65" s="351" t="str">
        <f t="shared" si="19"/>
        <v>SW</v>
      </c>
      <c r="O65" s="351" t="str">
        <f t="shared" si="20"/>
        <v>32Y</v>
      </c>
      <c r="P65" s="355" t="str">
        <f t="shared" ref="P65:Q65" si="60">K71</f>
        <v>obj_00b4d#0015</v>
      </c>
      <c r="Q65" s="351" t="b">
        <f t="shared" si="60"/>
        <v>1</v>
      </c>
      <c r="R65" s="359">
        <v>1</v>
      </c>
      <c r="S65" s="359">
        <v>1</v>
      </c>
      <c r="T65" s="104" t="e">
        <v>#N/A</v>
      </c>
      <c r="U65" s="104" t="e">
        <f>_xll.qlRateHelperQuoteName(T65)</f>
        <v>#VALUE!</v>
      </c>
      <c r="V65" s="349" t="e">
        <f>_xll.qlRateHelperRate(T65,_xll.ohTrigger(Trigger,Trigger3M))</f>
        <v>#VALUE!</v>
      </c>
      <c r="W65" s="349" t="str">
        <f>IFERROR(_xll.qlFuturesRateHelperConvexityAdjustment(T65,Trigger),"--")</f>
        <v>--</v>
      </c>
      <c r="X65" s="105" t="e">
        <f>_xll.qlRateHelperEarliestDate(T65,Trigger)</f>
        <v>#VALUE!</v>
      </c>
      <c r="Y65" s="105" t="e">
        <f>_xll.qlRateHelperLatestDate(T65,Trigger)</f>
        <v>#VALUE!</v>
      </c>
      <c r="Z65" s="104" t="e">
        <v>#N/A</v>
      </c>
      <c r="AY65" s="104" t="s">
        <v>203</v>
      </c>
      <c r="AZ65" s="105">
        <f>_xll.qlInterestRateIndexFixingDate(Currency&amp;"ibor"&amp;Tenor,BA65,Trigger)</f>
        <v>42242</v>
      </c>
      <c r="BA65" s="105">
        <f>_xll.qlCalendarAdvance(Calendar,BA64,AY65,"f",,Trigger)</f>
        <v>42244</v>
      </c>
      <c r="BB65" s="105">
        <f>_xll.qlInterestRateIndexMaturity(Currency&amp;"ibor"&amp;Tenor,BA65,Trigger)</f>
        <v>42338</v>
      </c>
      <c r="BC65" s="257">
        <f>_xll.qlIndexFixing($AC$5,AZ65,TRUE,_xll.ohTrigger(Trigger,Trigger3M))</f>
        <v>-3.5509638548315638E-5</v>
      </c>
      <c r="BD65" s="257">
        <f>_xll.qlIndexFixing($BE$1,AZ65,TRUE,_xll.ohTrigger(Trigger,Trigger3M))</f>
        <v>2.5127843635628932E-6</v>
      </c>
    </row>
    <row r="66" spans="1:56" s="84" customFormat="1" ht="11.25" customHeight="1" x14ac:dyDescent="0.2">
      <c r="A66" s="296" t="s">
        <v>243</v>
      </c>
      <c r="B66" s="329" t="str">
        <v>27Y</v>
      </c>
      <c r="C66" s="295" t="str">
        <v>35Y</v>
      </c>
      <c r="D66" s="295" t="str">
        <f t="shared" ref="D66:D99" si="61">IF(DataSelect="Reference",$C66,$B66)</f>
        <v>35Y</v>
      </c>
      <c r="E66" s="295" t="s">
        <v>8</v>
      </c>
      <c r="F66" s="335" t="s">
        <v>9</v>
      </c>
      <c r="G66" s="295" t="s">
        <v>10</v>
      </c>
      <c r="H66" s="335" t="s">
        <v>11</v>
      </c>
      <c r="I66" s="336">
        <v>1.3120326179999999E-2</v>
      </c>
      <c r="J66" s="336" t="str">
        <f t="shared" ref="J66:J99" si="62">Currency&amp;"_CURVE_"&amp;Tenor&amp;"_"&amp;$B66</f>
        <v>EUR_CURVE_3M_27Y</v>
      </c>
      <c r="K66" s="337" t="str">
        <f>IFERROR(_xll.qlSwapRateHelper2(,IF(DataSelect="Reference",$I66,J66),,$D66,Calendar,$G66,$F66,$H66,$K$32,0,E66,Discounting,Permanent,_xll.ohTrigger(Trigger,DataSelect),ObjectOverwrite),"--")</f>
        <v>obj_00b5e#0015</v>
      </c>
      <c r="L66" s="292" t="b">
        <f t="shared" si="29"/>
        <v>1</v>
      </c>
      <c r="N66" s="351" t="str">
        <f t="shared" si="19"/>
        <v>SW</v>
      </c>
      <c r="O66" s="351" t="str">
        <f t="shared" si="20"/>
        <v>33Y</v>
      </c>
      <c r="P66" s="355" t="str">
        <f t="shared" ref="P66:Q66" si="63">K72</f>
        <v>obj_00b56#0015</v>
      </c>
      <c r="Q66" s="351" t="b">
        <f t="shared" si="63"/>
        <v>1</v>
      </c>
      <c r="R66" s="359">
        <v>1</v>
      </c>
      <c r="S66" s="359">
        <v>1</v>
      </c>
      <c r="T66" s="104" t="e">
        <v>#N/A</v>
      </c>
      <c r="U66" s="104" t="e">
        <f>_xll.qlRateHelperQuoteName(T66)</f>
        <v>#VALUE!</v>
      </c>
      <c r="V66" s="349" t="e">
        <f>_xll.qlRateHelperRate(T66,_xll.ohTrigger(Trigger,Trigger3M))</f>
        <v>#VALUE!</v>
      </c>
      <c r="W66" s="349" t="str">
        <f>IFERROR(_xll.qlFuturesRateHelperConvexityAdjustment(T66,Trigger),"--")</f>
        <v>--</v>
      </c>
      <c r="X66" s="105" t="e">
        <f>_xll.qlRateHelperEarliestDate(T66,Trigger)</f>
        <v>#VALUE!</v>
      </c>
      <c r="Y66" s="105" t="e">
        <f>_xll.qlRateHelperLatestDate(T66,Trigger)</f>
        <v>#VALUE!</v>
      </c>
      <c r="Z66" s="104" t="e">
        <v>#N/A</v>
      </c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Y66" s="104" t="s">
        <v>203</v>
      </c>
      <c r="AZ66" s="105">
        <f>_xll.qlInterestRateIndexFixingDate(Currency&amp;"ibor"&amp;Tenor,BA66,Trigger)</f>
        <v>42243</v>
      </c>
      <c r="BA66" s="105">
        <f>_xll.qlCalendarAdvance(Calendar,BA65,AY66,"f",,Trigger)</f>
        <v>42247</v>
      </c>
      <c r="BB66" s="105">
        <f>_xll.qlInterestRateIndexMaturity(Currency&amp;"ibor"&amp;Tenor,BA66,Trigger)</f>
        <v>42338</v>
      </c>
      <c r="BC66" s="257">
        <f>_xll.qlIndexFixing($AC$5,AZ66,TRUE,_xll.ohTrigger(Trigger,Trigger3M))</f>
        <v>-2.917493204825903E-5</v>
      </c>
      <c r="BD66" s="257">
        <f>_xll.qlIndexFixing($BE$1,AZ66,TRUE,_xll.ohTrigger(Trigger,Trigger3M))</f>
        <v>3.2831996418273242E-6</v>
      </c>
    </row>
    <row r="67" spans="1:56" s="84" customFormat="1" ht="11.25" customHeight="1" x14ac:dyDescent="0.2">
      <c r="A67" s="296" t="s">
        <v>243</v>
      </c>
      <c r="B67" s="329" t="str">
        <v>28Y</v>
      </c>
      <c r="C67" s="295" t="str">
        <v>36Y</v>
      </c>
      <c r="D67" s="295" t="str">
        <f t="shared" si="61"/>
        <v>36Y</v>
      </c>
      <c r="E67" s="295" t="s">
        <v>8</v>
      </c>
      <c r="F67" s="335" t="s">
        <v>9</v>
      </c>
      <c r="G67" s="295" t="s">
        <v>10</v>
      </c>
      <c r="H67" s="335" t="s">
        <v>11</v>
      </c>
      <c r="I67" s="336">
        <v>1.3146829149999999E-2</v>
      </c>
      <c r="J67" s="336" t="str">
        <f t="shared" si="62"/>
        <v>EUR_CURVE_3M_28Y</v>
      </c>
      <c r="K67" s="337" t="str">
        <f>IFERROR(_xll.qlSwapRateHelper2(,IF(DataSelect="Reference",$I67,J67),,$D67,Calendar,$G67,$F67,$H67,$K$32,0,E67,Discounting,Permanent,_xll.ohTrigger(Trigger,DataSelect),ObjectOverwrite),"--")</f>
        <v>obj_00b58#0015</v>
      </c>
      <c r="L67" s="292" t="b">
        <f t="shared" si="29"/>
        <v>1</v>
      </c>
      <c r="N67" s="351" t="str">
        <f t="shared" si="19"/>
        <v>SW</v>
      </c>
      <c r="O67" s="351" t="str">
        <f t="shared" si="20"/>
        <v>34Y</v>
      </c>
      <c r="P67" s="355" t="str">
        <f t="shared" ref="P67:Q67" si="64">K73</f>
        <v>obj_00b5b#0015</v>
      </c>
      <c r="Q67" s="351" t="b">
        <f t="shared" si="64"/>
        <v>1</v>
      </c>
      <c r="R67" s="359">
        <v>1</v>
      </c>
      <c r="S67" s="359">
        <v>1</v>
      </c>
      <c r="T67" s="104" t="e">
        <v>#N/A</v>
      </c>
      <c r="U67" s="104" t="e">
        <f>_xll.qlRateHelperQuoteName(T67)</f>
        <v>#VALUE!</v>
      </c>
      <c r="V67" s="349" t="e">
        <f>_xll.qlRateHelperRate(T67,_xll.ohTrigger(Trigger,Trigger3M))</f>
        <v>#VALUE!</v>
      </c>
      <c r="W67" s="349" t="str">
        <f>IFERROR(_xll.qlFuturesRateHelperConvexityAdjustment(T67,Trigger),"--")</f>
        <v>--</v>
      </c>
      <c r="X67" s="105" t="e">
        <f>_xll.qlRateHelperEarliestDate(T67,Trigger)</f>
        <v>#VALUE!</v>
      </c>
      <c r="Y67" s="105" t="e">
        <f>_xll.qlRateHelperLatestDate(T67,Trigger)</f>
        <v>#VALUE!</v>
      </c>
      <c r="Z67" s="104" t="e">
        <v>#N/A</v>
      </c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Y67" s="104" t="s">
        <v>203</v>
      </c>
      <c r="AZ67" s="105">
        <f>_xll.qlInterestRateIndexFixingDate(Currency&amp;"ibor"&amp;Tenor,BA67,Trigger)</f>
        <v>42244</v>
      </c>
      <c r="BA67" s="105">
        <f>_xll.qlCalendarAdvance(Calendar,BA66,AY67,"f",,Trigger)</f>
        <v>42248</v>
      </c>
      <c r="BB67" s="105">
        <f>_xll.qlInterestRateIndexMaturity(Currency&amp;"ibor"&amp;Tenor,BA67,Trigger)</f>
        <v>42339</v>
      </c>
      <c r="BC67" s="257">
        <f>_xll.qlIndexFixing($AC$5,AZ67,TRUE,_xll.ohTrigger(Trigger,Trigger3M))</f>
        <v>-2.9295649131182265E-5</v>
      </c>
      <c r="BD67" s="257">
        <f>_xll.qlIndexFixing($BE$1,AZ67,TRUE,_xll.ohTrigger(Trigger,Trigger3M))</f>
        <v>4.3697040798949131E-6</v>
      </c>
    </row>
    <row r="68" spans="1:56" s="84" customFormat="1" ht="11.25" customHeight="1" x14ac:dyDescent="0.2">
      <c r="A68" s="296" t="s">
        <v>243</v>
      </c>
      <c r="B68" s="329" t="str">
        <v>29Y</v>
      </c>
      <c r="C68" s="295" t="str">
        <v>37Y</v>
      </c>
      <c r="D68" s="295" t="str">
        <f t="shared" si="61"/>
        <v>37Y</v>
      </c>
      <c r="E68" s="295" t="s">
        <v>8</v>
      </c>
      <c r="F68" s="335" t="s">
        <v>9</v>
      </c>
      <c r="G68" s="295" t="s">
        <v>10</v>
      </c>
      <c r="H68" s="335" t="s">
        <v>11</v>
      </c>
      <c r="I68" s="336">
        <v>1.3165822799999999E-2</v>
      </c>
      <c r="J68" s="336" t="str">
        <f t="shared" si="62"/>
        <v>EUR_CURVE_3M_29Y</v>
      </c>
      <c r="K68" s="337" t="str">
        <f>IFERROR(_xll.qlSwapRateHelper2(,IF(DataSelect="Reference",$I68,J68),,$D68,Calendar,$G68,$F68,$H68,$K$32,0,E68,Discounting,Permanent,_xll.ohTrigger(Trigger,DataSelect),ObjectOverwrite),"--")</f>
        <v>obj_00b5c#0015</v>
      </c>
      <c r="L68" s="292" t="b">
        <f t="shared" si="29"/>
        <v>1</v>
      </c>
      <c r="N68" s="351" t="str">
        <f t="shared" si="19"/>
        <v>SW</v>
      </c>
      <c r="O68" s="351" t="str">
        <f t="shared" si="20"/>
        <v>35Y</v>
      </c>
      <c r="P68" s="355" t="str">
        <f t="shared" ref="P68:Q68" si="65">K74</f>
        <v>obj_00b44#0015</v>
      </c>
      <c r="Q68" s="351" t="b">
        <f t="shared" si="65"/>
        <v>1</v>
      </c>
      <c r="R68" s="359">
        <v>1</v>
      </c>
      <c r="S68" s="359">
        <v>1</v>
      </c>
      <c r="T68" s="104" t="e">
        <v>#N/A</v>
      </c>
      <c r="U68" s="104" t="e">
        <f>_xll.qlRateHelperQuoteName(T68)</f>
        <v>#VALUE!</v>
      </c>
      <c r="V68" s="349" t="e">
        <f>_xll.qlRateHelperRate(T68,_xll.ohTrigger(Trigger,Trigger3M))</f>
        <v>#VALUE!</v>
      </c>
      <c r="W68" s="349" t="str">
        <f>IFERROR(_xll.qlFuturesRateHelperConvexityAdjustment(T68,Trigger),"--")</f>
        <v>--</v>
      </c>
      <c r="X68" s="105" t="e">
        <f>_xll.qlRateHelperEarliestDate(T68,Trigger)</f>
        <v>#VALUE!</v>
      </c>
      <c r="Y68" s="105" t="e">
        <f>_xll.qlRateHelperLatestDate(T68,Trigger)</f>
        <v>#VALUE!</v>
      </c>
      <c r="Z68" s="104" t="e">
        <v>#N/A</v>
      </c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Y68" s="104" t="s">
        <v>203</v>
      </c>
      <c r="AZ68" s="105">
        <f>_xll.qlInterestRateIndexFixingDate(Currency&amp;"ibor"&amp;Tenor,BA68,Trigger)</f>
        <v>42247</v>
      </c>
      <c r="BA68" s="105">
        <f>_xll.qlCalendarAdvance(Calendar,BA67,AY68,"f",,Trigger)</f>
        <v>42249</v>
      </c>
      <c r="BB68" s="105">
        <f>_xll.qlInterestRateIndexMaturity(Currency&amp;"ibor"&amp;Tenor,BA68,Trigger)</f>
        <v>42340</v>
      </c>
      <c r="BC68" s="257">
        <f>_xll.qlIndexFixing($AC$5,AZ68,TRUE,_xll.ohTrigger(Trigger,Trigger3M))</f>
        <v>-2.9418604877865361E-5</v>
      </c>
      <c r="BD68" s="257">
        <f>_xll.qlIndexFixing($BE$1,AZ68,TRUE,_xll.ohTrigger(Trigger,Trigger3M))</f>
        <v>5.5213835587114391E-6</v>
      </c>
    </row>
    <row r="69" spans="1:56" s="84" customFormat="1" ht="11.25" customHeight="1" x14ac:dyDescent="0.2">
      <c r="A69" s="296" t="s">
        <v>243</v>
      </c>
      <c r="B69" s="329" t="str">
        <v>30Y</v>
      </c>
      <c r="C69" s="295" t="str">
        <v>38Y</v>
      </c>
      <c r="D69" s="295" t="str">
        <f t="shared" si="61"/>
        <v>38Y</v>
      </c>
      <c r="E69" s="295" t="s">
        <v>8</v>
      </c>
      <c r="F69" s="335" t="s">
        <v>9</v>
      </c>
      <c r="G69" s="295" t="s">
        <v>10</v>
      </c>
      <c r="H69" s="335" t="s">
        <v>11</v>
      </c>
      <c r="I69" s="336">
        <v>1.317445221E-2</v>
      </c>
      <c r="J69" s="336" t="str">
        <f t="shared" si="62"/>
        <v>EUR_CURVE_3M_30Y</v>
      </c>
      <c r="K69" s="337" t="str">
        <f>IFERROR(_xll.qlSwapRateHelper2(,IF(DataSelect="Reference",$I69,J69),,$D69,Calendar,$G69,$F69,$H69,$K$32,0,E69,Discounting,Permanent,_xll.ohTrigger(Trigger,DataSelect),ObjectOverwrite),"--")</f>
        <v>obj_00b48#0015</v>
      </c>
      <c r="L69" s="292" t="b">
        <f t="shared" si="29"/>
        <v>1</v>
      </c>
      <c r="N69" s="351" t="str">
        <f t="shared" si="19"/>
        <v>SW</v>
      </c>
      <c r="O69" s="351" t="str">
        <f t="shared" si="20"/>
        <v>36Y</v>
      </c>
      <c r="P69" s="355" t="str">
        <f t="shared" ref="P69:Q69" si="66">K75</f>
        <v>obj_00b3f#0015</v>
      </c>
      <c r="Q69" s="351" t="b">
        <f t="shared" si="66"/>
        <v>1</v>
      </c>
      <c r="R69" s="359">
        <v>1</v>
      </c>
      <c r="S69" s="359">
        <v>1</v>
      </c>
      <c r="T69" s="104" t="e">
        <v>#N/A</v>
      </c>
      <c r="U69" s="104" t="e">
        <f>_xll.qlRateHelperQuoteName(T69)</f>
        <v>#VALUE!</v>
      </c>
      <c r="V69" s="349" t="e">
        <f>_xll.qlRateHelperRate(T69,_xll.ohTrigger(Trigger,Trigger3M))</f>
        <v>#VALUE!</v>
      </c>
      <c r="W69" s="349" t="str">
        <f>IFERROR(_xll.qlFuturesRateHelperConvexityAdjustment(T69,Trigger),"--")</f>
        <v>--</v>
      </c>
      <c r="X69" s="105" t="e">
        <f>_xll.qlRateHelperEarliestDate(T69,Trigger)</f>
        <v>#VALUE!</v>
      </c>
      <c r="Y69" s="105" t="e">
        <f>_xll.qlRateHelperLatestDate(T69,Trigger)</f>
        <v>#VALUE!</v>
      </c>
      <c r="Z69" s="104" t="e">
        <v>#N/A</v>
      </c>
      <c r="AD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Y69" s="104" t="s">
        <v>203</v>
      </c>
      <c r="AZ69" s="105">
        <f>_xll.qlInterestRateIndexFixingDate(Currency&amp;"ibor"&amp;Tenor,BA69,Trigger)</f>
        <v>42248</v>
      </c>
      <c r="BA69" s="105">
        <f>_xll.qlCalendarAdvance(Calendar,BA68,AY69,"f",,Trigger)</f>
        <v>42250</v>
      </c>
      <c r="BB69" s="105">
        <f>_xll.qlInterestRateIndexMaturity(Currency&amp;"ibor"&amp;Tenor,BA69,Trigger)</f>
        <v>42341</v>
      </c>
      <c r="BC69" s="257">
        <f>_xll.qlIndexFixing($AC$5,AZ69,TRUE,_xll.ohTrigger(Trigger,Trigger3M))</f>
        <v>-2.9001811305023579E-5</v>
      </c>
      <c r="BD69" s="257">
        <f>_xll.qlIndexFixing($BE$1,AZ69,TRUE,_xll.ohTrigger(Trigger,Trigger3M))</f>
        <v>6.7379890941468841E-6</v>
      </c>
    </row>
    <row r="70" spans="1:56" s="84" customFormat="1" ht="11.25" customHeight="1" x14ac:dyDescent="0.2">
      <c r="A70" s="296" t="s">
        <v>243</v>
      </c>
      <c r="B70" s="329" t="str">
        <v>31Y</v>
      </c>
      <c r="C70" s="295" t="str">
        <v>39Y</v>
      </c>
      <c r="D70" s="295" t="str">
        <f t="shared" si="61"/>
        <v>39Y</v>
      </c>
      <c r="E70" s="295" t="s">
        <v>8</v>
      </c>
      <c r="F70" s="335" t="s">
        <v>9</v>
      </c>
      <c r="G70" s="295" t="s">
        <v>10</v>
      </c>
      <c r="H70" s="335" t="s">
        <v>11</v>
      </c>
      <c r="I70" s="336">
        <v>1.3172801290000001E-2</v>
      </c>
      <c r="J70" s="336" t="str">
        <f t="shared" si="62"/>
        <v>EUR_CURVE_3M_31Y</v>
      </c>
      <c r="K70" s="337" t="str">
        <f>IFERROR(_xll.qlSwapRateHelper2(,IF(DataSelect="Reference",$I70,J70),,$D70,Calendar,$G70,$F70,$H70,$K$32,0,E70,Discounting,Permanent,_xll.ohTrigger(Trigger,DataSelect),ObjectOverwrite),"--")</f>
        <v>obj_00b52#0015</v>
      </c>
      <c r="L70" s="292" t="b">
        <f t="shared" si="29"/>
        <v>1</v>
      </c>
      <c r="N70" s="351" t="str">
        <f t="shared" si="19"/>
        <v>SW</v>
      </c>
      <c r="O70" s="351" t="str">
        <f t="shared" si="20"/>
        <v>37Y</v>
      </c>
      <c r="P70" s="355" t="str">
        <f t="shared" ref="P70:Q70" si="67">K76</f>
        <v>--</v>
      </c>
      <c r="Q70" s="351" t="b">
        <f t="shared" si="67"/>
        <v>0</v>
      </c>
      <c r="R70" s="359">
        <v>1</v>
      </c>
      <c r="S70" s="359">
        <v>1</v>
      </c>
      <c r="T70" s="104" t="e">
        <v>#N/A</v>
      </c>
      <c r="U70" s="104" t="e">
        <f>_xll.qlRateHelperQuoteName(T70)</f>
        <v>#VALUE!</v>
      </c>
      <c r="V70" s="349" t="e">
        <f>_xll.qlRateHelperRate(T70,_xll.ohTrigger(Trigger,Trigger3M))</f>
        <v>#VALUE!</v>
      </c>
      <c r="W70" s="349" t="str">
        <f>IFERROR(_xll.qlFuturesRateHelperConvexityAdjustment(T70,Trigger),"--")</f>
        <v>--</v>
      </c>
      <c r="X70" s="105" t="e">
        <f>_xll.qlRateHelperEarliestDate(T70,Trigger)</f>
        <v>#VALUE!</v>
      </c>
      <c r="Y70" s="105" t="e">
        <f>_xll.qlRateHelperLatestDate(T70,Trigger)</f>
        <v>#VALUE!</v>
      </c>
      <c r="Z70" s="104" t="e">
        <v>#N/A</v>
      </c>
      <c r="AD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Y70" s="104" t="s">
        <v>203</v>
      </c>
      <c r="AZ70" s="105">
        <f>_xll.qlInterestRateIndexFixingDate(Currency&amp;"ibor"&amp;Tenor,BA70,Trigger)</f>
        <v>42249</v>
      </c>
      <c r="BA70" s="105">
        <f>_xll.qlCalendarAdvance(Calendar,BA69,AY70,"f",,Trigger)</f>
        <v>42251</v>
      </c>
      <c r="BB70" s="105">
        <f>_xll.qlInterestRateIndexMaturity(Currency&amp;"ibor"&amp;Tenor,BA70,Trigger)</f>
        <v>42342</v>
      </c>
      <c r="BC70" s="257">
        <f>_xll.qlIndexFixing($AC$5,AZ70,TRUE,_xll.ohTrigger(Trigger,Trigger3M))</f>
        <v>-2.8603997198531991E-5</v>
      </c>
      <c r="BD70" s="257">
        <f>_xll.qlIndexFixing($BE$1,AZ70,TRUE,_xll.ohTrigger(Trigger,Trigger3M))</f>
        <v>8.009743945904789E-6</v>
      </c>
    </row>
    <row r="71" spans="1:56" s="84" customFormat="1" ht="11.25" customHeight="1" x14ac:dyDescent="0.2">
      <c r="A71" s="296" t="s">
        <v>243</v>
      </c>
      <c r="B71" s="329" t="str">
        <v>32Y</v>
      </c>
      <c r="C71" s="295" t="str">
        <v>40Y</v>
      </c>
      <c r="D71" s="295" t="str">
        <f t="shared" si="61"/>
        <v>40Y</v>
      </c>
      <c r="E71" s="295" t="s">
        <v>8</v>
      </c>
      <c r="F71" s="335" t="s">
        <v>9</v>
      </c>
      <c r="G71" s="295" t="s">
        <v>10</v>
      </c>
      <c r="H71" s="335" t="s">
        <v>11</v>
      </c>
      <c r="I71" s="336">
        <v>1.316E-2</v>
      </c>
      <c r="J71" s="336" t="str">
        <f t="shared" si="62"/>
        <v>EUR_CURVE_3M_32Y</v>
      </c>
      <c r="K71" s="337" t="str">
        <f>IFERROR(_xll.qlSwapRateHelper2(,IF(DataSelect="Reference",$I71,J71),,$D71,Calendar,$G71,$F71,$H71,$K$32,0,E71,Discounting,Permanent,_xll.ohTrigger(Trigger,DataSelect),ObjectOverwrite),"--")</f>
        <v>obj_00b4d#0015</v>
      </c>
      <c r="L71" s="292" t="b">
        <f t="shared" si="29"/>
        <v>1</v>
      </c>
      <c r="N71" s="351" t="str">
        <f t="shared" si="19"/>
        <v>SW</v>
      </c>
      <c r="O71" s="351" t="str">
        <f t="shared" si="20"/>
        <v>38Y</v>
      </c>
      <c r="P71" s="355" t="str">
        <f t="shared" ref="P71:Q71" si="68">K77</f>
        <v>--</v>
      </c>
      <c r="Q71" s="351" t="b">
        <f t="shared" si="68"/>
        <v>0</v>
      </c>
      <c r="R71" s="359">
        <v>1</v>
      </c>
      <c r="S71" s="359">
        <v>1</v>
      </c>
      <c r="T71" s="104" t="e">
        <v>#N/A</v>
      </c>
      <c r="U71" s="104" t="e">
        <f>_xll.qlRateHelperQuoteName(T71)</f>
        <v>#VALUE!</v>
      </c>
      <c r="V71" s="349" t="e">
        <f>_xll.qlRateHelperRate(T71,_xll.ohTrigger(Trigger,Trigger3M))</f>
        <v>#VALUE!</v>
      </c>
      <c r="W71" s="349" t="str">
        <f>IFERROR(_xll.qlFuturesRateHelperConvexityAdjustment(T71,Trigger),"--")</f>
        <v>--</v>
      </c>
      <c r="X71" s="105" t="e">
        <f>_xll.qlRateHelperEarliestDate(T71,Trigger)</f>
        <v>#VALUE!</v>
      </c>
      <c r="Y71" s="105" t="e">
        <f>_xll.qlRateHelperLatestDate(T71,Trigger)</f>
        <v>#VALUE!</v>
      </c>
      <c r="Z71" s="104" t="e">
        <v>#N/A</v>
      </c>
      <c r="AD71" s="92"/>
      <c r="AN71" s="92"/>
      <c r="AO71" s="92"/>
      <c r="AP71" s="92"/>
      <c r="AQ71" s="92"/>
      <c r="AR71" s="92"/>
      <c r="AS71" s="92"/>
      <c r="AT71" s="92"/>
      <c r="AU71" s="92"/>
      <c r="AV71" s="92"/>
      <c r="AW71" s="92"/>
      <c r="AY71" s="104" t="s">
        <v>203</v>
      </c>
      <c r="AZ71" s="105">
        <f>_xll.qlInterestRateIndexFixingDate(Currency&amp;"ibor"&amp;Tenor,BA71,Trigger)</f>
        <v>42250</v>
      </c>
      <c r="BA71" s="105">
        <f>_xll.qlCalendarAdvance(Calendar,BA70,AY71,"f",,Trigger)</f>
        <v>42254</v>
      </c>
      <c r="BB71" s="105">
        <f>_xll.qlInterestRateIndexMaturity(Currency&amp;"ibor"&amp;Tenor,BA71,Trigger)</f>
        <v>42345</v>
      </c>
      <c r="BC71" s="257">
        <f>_xll.qlIndexFixing($AC$5,AZ71,TRUE,_xll.ohTrigger(Trigger,Trigger3M))</f>
        <v>-2.7524431736890822E-5</v>
      </c>
      <c r="BD71" s="257">
        <f>_xll.qlIndexFixing($BE$1,AZ71,TRUE,_xll.ohTrigger(Trigger,Trigger3M))</f>
        <v>1.2092248284887333E-5</v>
      </c>
    </row>
    <row r="72" spans="1:56" ht="11.25" customHeight="1" x14ac:dyDescent="0.25">
      <c r="A72" s="296" t="s">
        <v>243</v>
      </c>
      <c r="B72" s="329" t="str">
        <v>33Y</v>
      </c>
      <c r="C72" s="295" t="str">
        <v>50Y</v>
      </c>
      <c r="D72" s="295" t="str">
        <f t="shared" si="61"/>
        <v>50Y</v>
      </c>
      <c r="E72" s="295" t="s">
        <v>8</v>
      </c>
      <c r="F72" s="335" t="s">
        <v>9</v>
      </c>
      <c r="G72" s="295" t="s">
        <v>10</v>
      </c>
      <c r="H72" s="335" t="s">
        <v>11</v>
      </c>
      <c r="I72" s="336">
        <v>1.2760000000000001E-2</v>
      </c>
      <c r="J72" s="336" t="str">
        <f t="shared" si="62"/>
        <v>EUR_CURVE_3M_33Y</v>
      </c>
      <c r="K72" s="337" t="str">
        <f>IFERROR(_xll.qlSwapRateHelper2(,IF(DataSelect="Reference",$I72,J72),,$D72,Calendar,$G72,$F72,$H72,$K$32,0,E72,Discounting,Permanent,_xll.ohTrigger(Trigger,DataSelect),ObjectOverwrite),"--")</f>
        <v>obj_00b56#0015</v>
      </c>
      <c r="L72" s="292" t="b">
        <f t="shared" si="29"/>
        <v>1</v>
      </c>
      <c r="M72" s="84"/>
      <c r="N72" s="351" t="str">
        <f t="shared" si="19"/>
        <v>SW</v>
      </c>
      <c r="O72" s="351" t="str">
        <f t="shared" si="20"/>
        <v>39Y</v>
      </c>
      <c r="P72" s="355" t="str">
        <f t="shared" ref="P72:Q72" si="69">K78</f>
        <v>--</v>
      </c>
      <c r="Q72" s="351" t="b">
        <f t="shared" si="69"/>
        <v>0</v>
      </c>
      <c r="R72" s="359">
        <v>1</v>
      </c>
      <c r="S72" s="359">
        <v>1</v>
      </c>
      <c r="T72" s="106" t="e">
        <v>#N/A</v>
      </c>
      <c r="U72" s="104" t="e">
        <f>_xll.qlRateHelperQuoteName(T72)</f>
        <v>#VALUE!</v>
      </c>
      <c r="V72" s="361" t="e">
        <f>_xll.qlRateHelperRate(T72,_xll.ohTrigger(Trigger,Trigger3M))</f>
        <v>#VALUE!</v>
      </c>
      <c r="W72" s="106" t="str">
        <f>IFERROR(_xll.qlFuturesRateHelperConvexityAdjustment(T72,Trigger),"--")</f>
        <v>--</v>
      </c>
      <c r="X72" s="106" t="e">
        <f>_xll.qlRateHelperEarliestDate(T72,Trigger)</f>
        <v>#VALUE!</v>
      </c>
      <c r="Y72" s="106" t="e">
        <f>_xll.qlRateHelperLatestDate(T72,Trigger)</f>
        <v>#VALUE!</v>
      </c>
      <c r="Z72" s="106" t="e">
        <v>#N/A</v>
      </c>
      <c r="AY72" s="104" t="s">
        <v>203</v>
      </c>
      <c r="AZ72" s="105">
        <f>_xll.qlInterestRateIndexFixingDate(Currency&amp;"ibor"&amp;Tenor,BA72,Trigger)</f>
        <v>42251</v>
      </c>
      <c r="BA72" s="105">
        <f>_xll.qlCalendarAdvance(Calendar,BA71,AY72,"f",,Trigger)</f>
        <v>42255</v>
      </c>
      <c r="BB72" s="105">
        <f>_xll.qlInterestRateIndexMaturity(Currency&amp;"ibor"&amp;Tenor,BA72,Trigger)</f>
        <v>42346</v>
      </c>
      <c r="BC72" s="257">
        <f>_xll.qlIndexFixing($AC$5,AZ72,TRUE,_xll.ohTrigger(Trigger,Trigger3M))</f>
        <v>-2.7202535552897187E-5</v>
      </c>
      <c r="BD72" s="257">
        <f>_xll.qlIndexFixing($BE$1,AZ72,TRUE,_xll.ohTrigger(Trigger,Trigger3M))</f>
        <v>1.3519385285990224E-5</v>
      </c>
    </row>
    <row r="73" spans="1:56" ht="11.25" customHeight="1" x14ac:dyDescent="0.25">
      <c r="A73" s="296" t="s">
        <v>243</v>
      </c>
      <c r="B73" s="329" t="str">
        <v>34Y</v>
      </c>
      <c r="C73" s="295" t="str">
        <v>60Y</v>
      </c>
      <c r="D73" s="295" t="str">
        <f t="shared" si="61"/>
        <v>60Y</v>
      </c>
      <c r="E73" s="295" t="s">
        <v>8</v>
      </c>
      <c r="F73" s="335" t="s">
        <v>9</v>
      </c>
      <c r="G73" s="295" t="s">
        <v>10</v>
      </c>
      <c r="H73" s="335" t="s">
        <v>11</v>
      </c>
      <c r="I73" s="336">
        <v>1.264E-2</v>
      </c>
      <c r="J73" s="336" t="str">
        <f t="shared" si="62"/>
        <v>EUR_CURVE_3M_34Y</v>
      </c>
      <c r="K73" s="337" t="str">
        <f>IFERROR(_xll.qlSwapRateHelper2(,IF(DataSelect="Reference",$I73,J73),,$D73,Calendar,$G73,$F73,$H73,$K$32,0,E73,Discounting,Permanent,_xll.ohTrigger(Trigger,DataSelect),ObjectOverwrite),"--")</f>
        <v>obj_00b5b#0015</v>
      </c>
      <c r="L73" s="292" t="b">
        <f t="shared" si="29"/>
        <v>1</v>
      </c>
      <c r="M73" s="84"/>
      <c r="N73" s="351" t="str">
        <f t="shared" si="19"/>
        <v>SW</v>
      </c>
      <c r="O73" s="351" t="str">
        <f t="shared" si="20"/>
        <v>40Y</v>
      </c>
      <c r="P73" s="355" t="str">
        <f t="shared" ref="P73:Q73" si="70">K79</f>
        <v>--</v>
      </c>
      <c r="Q73" s="351" t="b">
        <f t="shared" si="70"/>
        <v>0</v>
      </c>
      <c r="R73" s="359">
        <v>1</v>
      </c>
      <c r="S73" s="359">
        <v>1</v>
      </c>
      <c r="T73" s="106" t="e">
        <v>#N/A</v>
      </c>
      <c r="U73" s="104" t="e">
        <f>_xll.qlRateHelperQuoteName(T73)</f>
        <v>#VALUE!</v>
      </c>
      <c r="V73" s="361" t="e">
        <f>_xll.qlRateHelperRate(T73,_xll.ohTrigger(Trigger,Trigger3M))</f>
        <v>#VALUE!</v>
      </c>
      <c r="W73" s="106" t="str">
        <f>IFERROR(_xll.qlFuturesRateHelperConvexityAdjustment(T73,Trigger),"--")</f>
        <v>--</v>
      </c>
      <c r="X73" s="106" t="e">
        <f>_xll.qlRateHelperEarliestDate(T73,Trigger)</f>
        <v>#VALUE!</v>
      </c>
      <c r="Y73" s="106" t="e">
        <f>_xll.qlRateHelperLatestDate(T73,Trigger)</f>
        <v>#VALUE!</v>
      </c>
      <c r="Z73" s="106" t="e">
        <v>#N/A</v>
      </c>
      <c r="AY73" s="104" t="s">
        <v>203</v>
      </c>
      <c r="AZ73" s="105">
        <f>_xll.qlInterestRateIndexFixingDate(Currency&amp;"ibor"&amp;Tenor,BA73,Trigger)</f>
        <v>42254</v>
      </c>
      <c r="BA73" s="105">
        <f>_xll.qlCalendarAdvance(Calendar,BA72,AY73,"f",,Trigger)</f>
        <v>42256</v>
      </c>
      <c r="BB73" s="105">
        <f>_xll.qlInterestRateIndexMaturity(Currency&amp;"ibor"&amp;Tenor,BA73,Trigger)</f>
        <v>42347</v>
      </c>
      <c r="BC73" s="257">
        <f>_xll.qlIndexFixing($AC$5,AZ73,TRUE,_xll.ohTrigger(Trigger,Trigger3M))</f>
        <v>-2.6899618859849455E-5</v>
      </c>
      <c r="BD73" s="257">
        <f>_xll.qlIndexFixing($BE$1,AZ73,TRUE,_xll.ohTrigger(Trigger,Trigger3M))</f>
        <v>1.4967505037575294E-5</v>
      </c>
    </row>
    <row r="74" spans="1:56" ht="11.25" customHeight="1" x14ac:dyDescent="0.25">
      <c r="A74" s="296" t="s">
        <v>243</v>
      </c>
      <c r="B74" s="329" t="str">
        <v>35Y</v>
      </c>
      <c r="C74" s="295" t="str">
        <v>50Y</v>
      </c>
      <c r="D74" s="295" t="str">
        <f t="shared" si="61"/>
        <v>50Y</v>
      </c>
      <c r="E74" s="295" t="s">
        <v>8</v>
      </c>
      <c r="F74" s="335" t="s">
        <v>9</v>
      </c>
      <c r="G74" s="295" t="s">
        <v>10</v>
      </c>
      <c r="H74" s="335" t="s">
        <v>11</v>
      </c>
      <c r="I74" s="336">
        <v>7.7099999999999998E-3</v>
      </c>
      <c r="J74" s="336" t="str">
        <f t="shared" si="62"/>
        <v>EUR_CURVE_3M_35Y</v>
      </c>
      <c r="K74" s="337" t="str">
        <f>IFERROR(_xll.qlSwapRateHelper2(,IF(DataSelect="Reference",$I74,J74),,$D74,Calendar,$G74,$F74,$H74,$K$32,0,E74,Discounting,Permanent,_xll.ohTrigger(Trigger,DataSelect),ObjectOverwrite),"--")</f>
        <v>obj_00b44#0015</v>
      </c>
      <c r="L74" s="292" t="b">
        <f t="shared" si="29"/>
        <v>1</v>
      </c>
      <c r="M74" s="84"/>
      <c r="N74" s="351" t="str">
        <f t="shared" si="19"/>
        <v>SW</v>
      </c>
      <c r="O74" s="351" t="str">
        <f t="shared" si="20"/>
        <v>41Y</v>
      </c>
      <c r="P74" s="355" t="str">
        <f t="shared" ref="P74:Q74" si="71">K80</f>
        <v>--</v>
      </c>
      <c r="Q74" s="351" t="b">
        <f t="shared" si="71"/>
        <v>0</v>
      </c>
      <c r="R74" s="359">
        <v>1</v>
      </c>
      <c r="S74" s="359">
        <v>1</v>
      </c>
      <c r="T74" s="106" t="e">
        <v>#N/A</v>
      </c>
      <c r="U74" s="104" t="e">
        <f>_xll.qlRateHelperQuoteName(T74)</f>
        <v>#VALUE!</v>
      </c>
      <c r="V74" s="361" t="e">
        <f>_xll.qlRateHelperRate(T74,_xll.ohTrigger(Trigger,Trigger3M))</f>
        <v>#VALUE!</v>
      </c>
      <c r="W74" s="106" t="str">
        <f>IFERROR(_xll.qlFuturesRateHelperConvexityAdjustment(T74,Trigger),"--")</f>
        <v>--</v>
      </c>
      <c r="X74" s="106" t="e">
        <f>_xll.qlRateHelperEarliestDate(T74,Trigger)</f>
        <v>#VALUE!</v>
      </c>
      <c r="Y74" s="106" t="e">
        <f>_xll.qlRateHelperLatestDate(T74,Trigger)</f>
        <v>#VALUE!</v>
      </c>
      <c r="Z74" s="106" t="e">
        <v>#N/A</v>
      </c>
      <c r="AY74" s="104" t="s">
        <v>203</v>
      </c>
      <c r="AZ74" s="105">
        <f>_xll.qlInterestRateIndexFixingDate(Currency&amp;"ibor"&amp;Tenor,BA74,Trigger)</f>
        <v>42255</v>
      </c>
      <c r="BA74" s="105">
        <f>_xll.qlCalendarAdvance(Calendar,BA73,AY74,"f",,Trigger)</f>
        <v>42257</v>
      </c>
      <c r="BB74" s="105">
        <f>_xll.qlInterestRateIndexMaturity(Currency&amp;"ibor"&amp;Tenor,BA74,Trigger)</f>
        <v>42348</v>
      </c>
      <c r="BC74" s="257">
        <f>_xll.qlIndexFixing($AC$5,AZ74,TRUE,_xll.ohTrigger(Trigger,Trigger3M))</f>
        <v>-2.66156816660926E-5</v>
      </c>
      <c r="BD74" s="257">
        <f>_xll.qlIndexFixing($BE$1,AZ74,TRUE,_xll.ohTrigger(Trigger,Trigger3M))</f>
        <v>1.6428838816834628E-5</v>
      </c>
    </row>
    <row r="75" spans="1:56" ht="11.25" customHeight="1" x14ac:dyDescent="0.25">
      <c r="A75" s="296" t="s">
        <v>243</v>
      </c>
      <c r="B75" s="329" t="str">
        <v>36Y</v>
      </c>
      <c r="C75" s="295" t="str">
        <v>60Y</v>
      </c>
      <c r="D75" s="295" t="str">
        <f t="shared" si="61"/>
        <v>60Y</v>
      </c>
      <c r="E75" s="295" t="s">
        <v>8</v>
      </c>
      <c r="F75" s="335" t="s">
        <v>9</v>
      </c>
      <c r="G75" s="295" t="s">
        <v>10</v>
      </c>
      <c r="H75" s="335" t="s">
        <v>11</v>
      </c>
      <c r="I75" s="336">
        <v>7.5900000000000004E-3</v>
      </c>
      <c r="J75" s="336" t="str">
        <f t="shared" si="62"/>
        <v>EUR_CURVE_3M_36Y</v>
      </c>
      <c r="K75" s="337" t="str">
        <f>IFERROR(_xll.qlSwapRateHelper2(,IF(DataSelect="Reference",$I75,J75),,$D75,Calendar,$G75,$F75,$H75,$K$32,0,E75,Discounting,Permanent,_xll.ohTrigger(Trigger,DataSelect),ObjectOverwrite),"--")</f>
        <v>obj_00b3f#0015</v>
      </c>
      <c r="L75" s="292" t="b">
        <f t="shared" si="29"/>
        <v>1</v>
      </c>
      <c r="M75" s="84"/>
      <c r="N75" s="351" t="str">
        <f t="shared" si="19"/>
        <v>SW</v>
      </c>
      <c r="O75" s="351" t="str">
        <f t="shared" si="20"/>
        <v>42Y</v>
      </c>
      <c r="P75" s="355" t="str">
        <f t="shared" ref="P75:Q75" si="72">K81</f>
        <v>--</v>
      </c>
      <c r="Q75" s="351" t="b">
        <f t="shared" si="72"/>
        <v>0</v>
      </c>
      <c r="R75" s="359">
        <v>1</v>
      </c>
      <c r="S75" s="359">
        <v>1</v>
      </c>
      <c r="T75" s="106" t="e">
        <v>#N/A</v>
      </c>
      <c r="U75" s="104" t="e">
        <f>_xll.qlRateHelperQuoteName(T75)</f>
        <v>#VALUE!</v>
      </c>
      <c r="V75" s="361" t="e">
        <f>_xll.qlRateHelperRate(T75,_xll.ohTrigger(Trigger,Trigger3M))</f>
        <v>#VALUE!</v>
      </c>
      <c r="W75" s="106" t="str">
        <f>IFERROR(_xll.qlFuturesRateHelperConvexityAdjustment(T75,Trigger),"--")</f>
        <v>--</v>
      </c>
      <c r="X75" s="106" t="e">
        <f>_xll.qlRateHelperEarliestDate(T75,Trigger)</f>
        <v>#VALUE!</v>
      </c>
      <c r="Y75" s="106" t="e">
        <f>_xll.qlRateHelperLatestDate(T75,Trigger)</f>
        <v>#VALUE!</v>
      </c>
      <c r="Z75" s="106" t="e">
        <v>#N/A</v>
      </c>
      <c r="AY75" s="104" t="s">
        <v>203</v>
      </c>
      <c r="AZ75" s="105">
        <f>_xll.qlInterestRateIndexFixingDate(Currency&amp;"ibor"&amp;Tenor,BA75,Trigger)</f>
        <v>42256</v>
      </c>
      <c r="BA75" s="105">
        <f>_xll.qlCalendarAdvance(Calendar,BA74,AY75,"f",,Trigger)</f>
        <v>42258</v>
      </c>
      <c r="BB75" s="105">
        <f>_xll.qlInterestRateIndexMaturity(Currency&amp;"ibor"&amp;Tenor,BA75,Trigger)</f>
        <v>42349</v>
      </c>
      <c r="BC75" s="257">
        <f>_xll.qlIndexFixing($AC$5,AZ75,TRUE,_xll.ohTrigger(Trigger,Trigger3M))</f>
        <v>-2.635072397162662E-5</v>
      </c>
      <c r="BD75" s="257">
        <f>_xll.qlIndexFixing($BE$1,AZ75,TRUE,_xll.ohTrigger(Trigger,Trigger3M))</f>
        <v>1.7895306094994658E-5</v>
      </c>
    </row>
    <row r="76" spans="1:56" ht="11.25" customHeight="1" x14ac:dyDescent="0.25">
      <c r="A76" s="296" t="s">
        <v>243</v>
      </c>
      <c r="B76" s="329" t="str">
        <v>37Y</v>
      </c>
      <c r="C76" s="295" t="e">
        <v>#N/A</v>
      </c>
      <c r="D76" s="295" t="e">
        <f t="shared" si="61"/>
        <v>#N/A</v>
      </c>
      <c r="E76" s="295" t="s">
        <v>8</v>
      </c>
      <c r="F76" s="335" t="s">
        <v>9</v>
      </c>
      <c r="G76" s="295" t="s">
        <v>10</v>
      </c>
      <c r="H76" s="335" t="s">
        <v>11</v>
      </c>
      <c r="I76" s="336" t="e">
        <v>#N/A</v>
      </c>
      <c r="J76" s="336" t="str">
        <f t="shared" si="62"/>
        <v>EUR_CURVE_3M_37Y</v>
      </c>
      <c r="K76" s="337" t="str">
        <f>IFERROR(_xll.qlSwapRateHelper2(,IF(DataSelect="Reference",$I76,J76),,$D76,Calendar,$G76,$F76,$H76,$K$32,0,E76,Discounting,Permanent,_xll.ohTrigger(Trigger,DataSelect),ObjectOverwrite),"--")</f>
        <v>--</v>
      </c>
      <c r="L76" s="292" t="b">
        <f t="shared" si="29"/>
        <v>0</v>
      </c>
      <c r="M76" s="84"/>
      <c r="N76" s="351" t="str">
        <f t="shared" si="19"/>
        <v>SW</v>
      </c>
      <c r="O76" s="351" t="str">
        <f t="shared" si="20"/>
        <v>43Y</v>
      </c>
      <c r="P76" s="355" t="str">
        <f t="shared" ref="P76:Q76" si="73">K82</f>
        <v>--</v>
      </c>
      <c r="Q76" s="351" t="b">
        <f t="shared" si="73"/>
        <v>0</v>
      </c>
      <c r="R76" s="359">
        <v>1</v>
      </c>
      <c r="S76" s="359">
        <v>1</v>
      </c>
      <c r="T76" s="106" t="e">
        <v>#N/A</v>
      </c>
      <c r="U76" s="104" t="e">
        <f>_xll.qlRateHelperQuoteName(T76)</f>
        <v>#VALUE!</v>
      </c>
      <c r="V76" s="361" t="e">
        <f>_xll.qlRateHelperRate(T76,_xll.ohTrigger(Trigger,Trigger3M))</f>
        <v>#VALUE!</v>
      </c>
      <c r="W76" s="106" t="str">
        <f>IFERROR(_xll.qlFuturesRateHelperConvexityAdjustment(T76,Trigger),"--")</f>
        <v>--</v>
      </c>
      <c r="X76" s="106" t="e">
        <f>_xll.qlRateHelperEarliestDate(T76,Trigger)</f>
        <v>#VALUE!</v>
      </c>
      <c r="Y76" s="106" t="e">
        <f>_xll.qlRateHelperLatestDate(T76,Trigger)</f>
        <v>#VALUE!</v>
      </c>
      <c r="Z76" s="106" t="e">
        <v>#N/A</v>
      </c>
      <c r="AY76" s="104" t="s">
        <v>203</v>
      </c>
      <c r="AZ76" s="105">
        <f>_xll.qlInterestRateIndexFixingDate(Currency&amp;"ibor"&amp;Tenor,BA76,Trigger)</f>
        <v>42257</v>
      </c>
      <c r="BA76" s="105">
        <f>_xll.qlCalendarAdvance(Calendar,BA75,AY76,"f",,Trigger)</f>
        <v>42261</v>
      </c>
      <c r="BB76" s="105">
        <f>_xll.qlInterestRateIndexMaturity(Currency&amp;"ibor"&amp;Tenor,BA76,Trigger)</f>
        <v>42352</v>
      </c>
      <c r="BC76" s="257">
        <f>_xll.qlIndexFixing($AC$5,AZ76,TRUE,_xll.ohTrigger(Trigger,Trigger3M))</f>
        <v>-2.566972793448298E-5</v>
      </c>
      <c r="BD76" s="257">
        <f>_xll.qlIndexFixing($BE$1,AZ76,TRUE,_xll.ohTrigger(Trigger,Trigger3M))</f>
        <v>2.2240026563226577E-5</v>
      </c>
    </row>
    <row r="77" spans="1:56" ht="11.25" customHeight="1" x14ac:dyDescent="0.25">
      <c r="A77" s="296" t="s">
        <v>243</v>
      </c>
      <c r="B77" s="329" t="str">
        <v>38Y</v>
      </c>
      <c r="C77" s="295" t="e">
        <v>#N/A</v>
      </c>
      <c r="D77" s="295" t="e">
        <f t="shared" si="61"/>
        <v>#N/A</v>
      </c>
      <c r="E77" s="295" t="s">
        <v>8</v>
      </c>
      <c r="F77" s="335" t="s">
        <v>9</v>
      </c>
      <c r="G77" s="295" t="s">
        <v>10</v>
      </c>
      <c r="H77" s="335" t="s">
        <v>11</v>
      </c>
      <c r="I77" s="336" t="e">
        <v>#N/A</v>
      </c>
      <c r="J77" s="336" t="str">
        <f t="shared" si="62"/>
        <v>EUR_CURVE_3M_38Y</v>
      </c>
      <c r="K77" s="337" t="str">
        <f>IFERROR(_xll.qlSwapRateHelper2(,IF(DataSelect="Reference",$I77,J77),,$D77,Calendar,$G77,$F77,$H77,$K$32,0,E77,Discounting,Permanent,_xll.ohTrigger(Trigger,DataSelect),ObjectOverwrite),"--")</f>
        <v>--</v>
      </c>
      <c r="L77" s="292" t="b">
        <f t="shared" si="29"/>
        <v>0</v>
      </c>
      <c r="M77" s="84"/>
      <c r="N77" s="351" t="str">
        <f t="shared" si="19"/>
        <v>SW</v>
      </c>
      <c r="O77" s="351" t="str">
        <f t="shared" si="20"/>
        <v>44Y</v>
      </c>
      <c r="P77" s="355" t="str">
        <f t="shared" ref="P77:Q77" si="74">K83</f>
        <v>--</v>
      </c>
      <c r="Q77" s="351" t="b">
        <f t="shared" si="74"/>
        <v>0</v>
      </c>
      <c r="R77" s="359">
        <v>1</v>
      </c>
      <c r="S77" s="359">
        <v>1</v>
      </c>
      <c r="T77" s="106" t="e">
        <v>#N/A</v>
      </c>
      <c r="U77" s="104" t="e">
        <f>_xll.qlRateHelperQuoteName(T77)</f>
        <v>#VALUE!</v>
      </c>
      <c r="V77" s="361" t="e">
        <f>_xll.qlRateHelperRate(T77,_xll.ohTrigger(Trigger,Trigger3M))</f>
        <v>#VALUE!</v>
      </c>
      <c r="W77" s="106" t="str">
        <f>IFERROR(_xll.qlFuturesRateHelperConvexityAdjustment(T77,Trigger),"--")</f>
        <v>--</v>
      </c>
      <c r="X77" s="106" t="e">
        <f>_xll.qlRateHelperEarliestDate(T77,Trigger)</f>
        <v>#VALUE!</v>
      </c>
      <c r="Y77" s="106" t="e">
        <f>_xll.qlRateHelperLatestDate(T77,Trigger)</f>
        <v>#VALUE!</v>
      </c>
      <c r="Z77" s="106" t="e">
        <v>#N/A</v>
      </c>
      <c r="AY77" s="104" t="s">
        <v>203</v>
      </c>
      <c r="AZ77" s="105">
        <f>_xll.qlInterestRateIndexFixingDate(Currency&amp;"ibor"&amp;Tenor,BA77,Trigger)</f>
        <v>42258</v>
      </c>
      <c r="BA77" s="105">
        <f>_xll.qlCalendarAdvance(Calendar,BA76,AY77,"f",,Trigger)</f>
        <v>42262</v>
      </c>
      <c r="BB77" s="105">
        <f>_xll.qlInterestRateIndexMaturity(Currency&amp;"ibor"&amp;Tenor,BA77,Trigger)</f>
        <v>42353</v>
      </c>
      <c r="BC77" s="257">
        <f>_xll.qlIndexFixing($AC$5,AZ77,TRUE,_xll.ohTrigger(Trigger,Trigger3M))</f>
        <v>-2.5480688280222997E-5</v>
      </c>
      <c r="BD77" s="257">
        <f>_xll.qlIndexFixing($BE$1,AZ77,TRUE,_xll.ohTrigger(Trigger,Trigger3M))</f>
        <v>2.3639986436089308E-5</v>
      </c>
    </row>
    <row r="78" spans="1:56" ht="11.25" customHeight="1" x14ac:dyDescent="0.25">
      <c r="A78" s="296" t="s">
        <v>243</v>
      </c>
      <c r="B78" s="329" t="str">
        <v>39Y</v>
      </c>
      <c r="C78" s="295" t="e">
        <v>#N/A</v>
      </c>
      <c r="D78" s="295" t="e">
        <f t="shared" si="61"/>
        <v>#N/A</v>
      </c>
      <c r="E78" s="295" t="s">
        <v>8</v>
      </c>
      <c r="F78" s="335" t="s">
        <v>9</v>
      </c>
      <c r="G78" s="295" t="s">
        <v>10</v>
      </c>
      <c r="H78" s="335" t="s">
        <v>11</v>
      </c>
      <c r="I78" s="336" t="e">
        <v>#N/A</v>
      </c>
      <c r="J78" s="336" t="str">
        <f t="shared" si="62"/>
        <v>EUR_CURVE_3M_39Y</v>
      </c>
      <c r="K78" s="337" t="str">
        <f>IFERROR(_xll.qlSwapRateHelper2(,IF(DataSelect="Reference",$I78,J78),,$D78,Calendar,$G78,$F78,$H78,$K$32,0,E78,Discounting,Permanent,_xll.ohTrigger(Trigger,DataSelect),ObjectOverwrite),"--")</f>
        <v>--</v>
      </c>
      <c r="L78" s="292" t="b">
        <f t="shared" si="29"/>
        <v>0</v>
      </c>
      <c r="M78" s="84"/>
      <c r="N78" s="351" t="str">
        <f t="shared" si="19"/>
        <v>SW</v>
      </c>
      <c r="O78" s="351" t="str">
        <f t="shared" si="20"/>
        <v>45Y</v>
      </c>
      <c r="P78" s="355" t="str">
        <f t="shared" ref="P78:Q78" si="75">K84</f>
        <v>--</v>
      </c>
      <c r="Q78" s="351" t="b">
        <f t="shared" si="75"/>
        <v>0</v>
      </c>
      <c r="R78" s="359">
        <v>1</v>
      </c>
      <c r="S78" s="359">
        <v>1</v>
      </c>
      <c r="T78" s="106" t="e">
        <v>#N/A</v>
      </c>
      <c r="U78" s="104" t="e">
        <f>_xll.qlRateHelperQuoteName(T78)</f>
        <v>#VALUE!</v>
      </c>
      <c r="V78" s="361" t="e">
        <f>_xll.qlRateHelperRate(T78,_xll.ohTrigger(Trigger,Trigger3M))</f>
        <v>#VALUE!</v>
      </c>
      <c r="W78" s="106" t="str">
        <f>IFERROR(_xll.qlFuturesRateHelperConvexityAdjustment(T78,Trigger),"--")</f>
        <v>--</v>
      </c>
      <c r="X78" s="106" t="e">
        <f>_xll.qlRateHelperEarliestDate(T78,Trigger)</f>
        <v>#VALUE!</v>
      </c>
      <c r="Y78" s="106" t="e">
        <f>_xll.qlRateHelperLatestDate(T78,Trigger)</f>
        <v>#VALUE!</v>
      </c>
      <c r="Z78" s="106" t="e">
        <v>#N/A</v>
      </c>
      <c r="AY78" s="104" t="s">
        <v>203</v>
      </c>
      <c r="AZ78" s="105">
        <f>_xll.qlInterestRateIndexFixingDate(Currency&amp;"ibor"&amp;Tenor,BA78,Trigger)</f>
        <v>42261</v>
      </c>
      <c r="BA78" s="105">
        <f>_xll.qlCalendarAdvance(Calendar,BA77,AY78,"f",,Trigger)</f>
        <v>42263</v>
      </c>
      <c r="BB78" s="105">
        <f>_xll.qlInterestRateIndexMaturity(Currency&amp;"ibor"&amp;Tenor,BA78,Trigger)</f>
        <v>42354</v>
      </c>
      <c r="BC78" s="257">
        <f>_xll.qlIndexFixing($AC$5,AZ78,TRUE,_xll.ohTrigger(Trigger,Trigger3M))</f>
        <v>-2.5310628143261458E-5</v>
      </c>
      <c r="BD78" s="257">
        <f>_xll.qlIndexFixing($BE$1,AZ78,TRUE,_xll.ohTrigger(Trigger,Trigger3M))</f>
        <v>2.5000000070107831E-5</v>
      </c>
    </row>
    <row r="79" spans="1:56" ht="11.25" customHeight="1" x14ac:dyDescent="0.25">
      <c r="A79" s="106" t="s">
        <v>243</v>
      </c>
      <c r="B79" s="344" t="str">
        <v>40Y</v>
      </c>
      <c r="C79" s="106" t="e">
        <v>#N/A</v>
      </c>
      <c r="D79" s="339" t="e">
        <f t="shared" si="61"/>
        <v>#N/A</v>
      </c>
      <c r="E79" s="339" t="s">
        <v>8</v>
      </c>
      <c r="F79" s="335" t="s">
        <v>9</v>
      </c>
      <c r="G79" s="295" t="s">
        <v>10</v>
      </c>
      <c r="H79" s="335" t="s">
        <v>11</v>
      </c>
      <c r="I79" s="340" t="e">
        <v>#N/A</v>
      </c>
      <c r="J79" s="340" t="str">
        <f t="shared" si="62"/>
        <v>EUR_CURVE_3M_40Y</v>
      </c>
      <c r="K79" s="106" t="str">
        <f>IFERROR(_xll.qlSwapRateHelper2(,IF(DataSelect="Reference",$I79,J79),,$D79,Calendar,$G79,$F79,$H79,$K$32,0,E79,Discounting,Permanent,_xll.ohTrigger(Trigger,DataSelect),ObjectOverwrite),"--")</f>
        <v>--</v>
      </c>
      <c r="L79" s="339" t="b">
        <f t="shared" si="29"/>
        <v>0</v>
      </c>
      <c r="N79" s="351" t="str">
        <f t="shared" si="19"/>
        <v>SW</v>
      </c>
      <c r="O79" s="351" t="str">
        <f t="shared" si="20"/>
        <v>46Y</v>
      </c>
      <c r="P79" s="355" t="str">
        <f t="shared" ref="P79:Q79" si="76">K85</f>
        <v>--</v>
      </c>
      <c r="Q79" s="351" t="b">
        <f t="shared" si="76"/>
        <v>0</v>
      </c>
      <c r="R79" s="359">
        <v>1</v>
      </c>
      <c r="S79" s="359">
        <v>1</v>
      </c>
      <c r="T79" s="106" t="e">
        <v>#N/A</v>
      </c>
      <c r="U79" s="104" t="e">
        <f>_xll.qlRateHelperQuoteName(T79)</f>
        <v>#VALUE!</v>
      </c>
      <c r="V79" s="361" t="e">
        <f>_xll.qlRateHelperRate(T79,_xll.ohTrigger(Trigger,Trigger3M))</f>
        <v>#VALUE!</v>
      </c>
      <c r="W79" s="106" t="str">
        <f>IFERROR(_xll.qlFuturesRateHelperConvexityAdjustment(T79,Trigger),"--")</f>
        <v>--</v>
      </c>
      <c r="X79" s="106" t="e">
        <f>_xll.qlRateHelperEarliestDate(T79,Trigger)</f>
        <v>#VALUE!</v>
      </c>
      <c r="Y79" s="106" t="e">
        <f>_xll.qlRateHelperLatestDate(T79,Trigger)</f>
        <v>#VALUE!</v>
      </c>
      <c r="Z79" s="106" t="e">
        <v>#N/A</v>
      </c>
      <c r="AY79" s="104" t="s">
        <v>203</v>
      </c>
      <c r="AZ79" s="105">
        <f>_xll.qlInterestRateIndexFixingDate(Currency&amp;"ibor"&amp;Tenor,BA79,Trigger)</f>
        <v>42262</v>
      </c>
      <c r="BA79" s="105">
        <f>_xll.qlCalendarAdvance(Calendar,BA78,AY79,"f",,Trigger)</f>
        <v>42264</v>
      </c>
      <c r="BB79" s="105">
        <f>_xll.qlInterestRateIndexMaturity(Currency&amp;"ibor"&amp;Tenor,BA79,Trigger)</f>
        <v>42355</v>
      </c>
      <c r="BC79" s="257">
        <f>_xll.qlIndexFixing($AC$5,AZ79,TRUE,_xll.ohTrigger(Trigger,Trigger3M))</f>
        <v>-2.5159547527551256E-5</v>
      </c>
      <c r="BD79" s="257">
        <f>_xll.qlIndexFixing($BE$1,AZ79,TRUE,_xll.ohTrigger(Trigger,Trigger3M))</f>
        <v>2.6327597480574768E-5</v>
      </c>
    </row>
    <row r="80" spans="1:56" ht="11.25" customHeight="1" x14ac:dyDescent="0.25">
      <c r="A80" s="106" t="s">
        <v>243</v>
      </c>
      <c r="B80" s="344" t="str">
        <v>41Y</v>
      </c>
      <c r="C80" s="106" t="e">
        <v>#N/A</v>
      </c>
      <c r="D80" s="339" t="e">
        <f t="shared" si="61"/>
        <v>#N/A</v>
      </c>
      <c r="E80" s="339" t="s">
        <v>8</v>
      </c>
      <c r="F80" s="335" t="s">
        <v>9</v>
      </c>
      <c r="G80" s="295" t="s">
        <v>10</v>
      </c>
      <c r="H80" s="335" t="s">
        <v>11</v>
      </c>
      <c r="I80" s="340" t="e">
        <v>#N/A</v>
      </c>
      <c r="J80" s="340" t="str">
        <f t="shared" si="62"/>
        <v>EUR_CURVE_3M_41Y</v>
      </c>
      <c r="K80" s="106" t="str">
        <f>IFERROR(_xll.qlSwapRateHelper2(,IF(DataSelect="Reference",$I80,J80),,$D80,Calendar,$G80,$F80,$H80,$K$32,0,E80,Discounting,Permanent,_xll.ohTrigger(Trigger,DataSelect),ObjectOverwrite),"--")</f>
        <v>--</v>
      </c>
      <c r="L80" s="339" t="b">
        <f t="shared" si="29"/>
        <v>0</v>
      </c>
      <c r="N80" s="351" t="str">
        <f t="shared" si="19"/>
        <v>SW</v>
      </c>
      <c r="O80" s="351" t="str">
        <f t="shared" si="20"/>
        <v>47Y</v>
      </c>
      <c r="P80" s="355" t="str">
        <f t="shared" ref="P80:Q80" si="77">K86</f>
        <v>--</v>
      </c>
      <c r="Q80" s="351" t="b">
        <f t="shared" si="77"/>
        <v>0</v>
      </c>
      <c r="R80" s="359">
        <v>1</v>
      </c>
      <c r="S80" s="359">
        <v>1</v>
      </c>
      <c r="T80" s="106" t="e">
        <v>#N/A</v>
      </c>
      <c r="U80" s="104" t="e">
        <f>_xll.qlRateHelperQuoteName(T80)</f>
        <v>#VALUE!</v>
      </c>
      <c r="V80" s="361" t="e">
        <f>_xll.qlRateHelperRate(T80,_xll.ohTrigger(Trigger,Trigger3M))</f>
        <v>#VALUE!</v>
      </c>
      <c r="W80" s="106" t="str">
        <f>IFERROR(_xll.qlFuturesRateHelperConvexityAdjustment(T80,Trigger),"--")</f>
        <v>--</v>
      </c>
      <c r="X80" s="106" t="e">
        <f>_xll.qlRateHelperEarliestDate(T80,Trigger)</f>
        <v>#VALUE!</v>
      </c>
      <c r="Y80" s="106" t="e">
        <f>_xll.qlRateHelperLatestDate(T80,Trigger)</f>
        <v>#VALUE!</v>
      </c>
      <c r="Z80" s="106" t="e">
        <v>#N/A</v>
      </c>
      <c r="AY80" s="104" t="s">
        <v>203</v>
      </c>
      <c r="AZ80" s="105">
        <f>_xll.qlInterestRateIndexFixingDate(Currency&amp;"ibor"&amp;Tenor,BA80,Trigger)</f>
        <v>42263</v>
      </c>
      <c r="BA80" s="105">
        <f>_xll.qlCalendarAdvance(Calendar,BA79,AY80,"f",,Trigger)</f>
        <v>42265</v>
      </c>
      <c r="BB80" s="105">
        <f>_xll.qlInterestRateIndexMaturity(Currency&amp;"ibor"&amp;Tenor,BA80,Trigger)</f>
        <v>42356</v>
      </c>
      <c r="BC80" s="257">
        <f>_xll.qlIndexFixing($AC$5,AZ80,TRUE,_xll.ohTrigger(Trigger,Trigger3M))</f>
        <v>-2.5027446432213963E-5</v>
      </c>
      <c r="BD80" s="257">
        <f>_xll.qlIndexFixing($BE$1,AZ80,TRUE,_xll.ohTrigger(Trigger,Trigger3M))</f>
        <v>2.7625131609946371E-5</v>
      </c>
    </row>
    <row r="81" spans="1:56" ht="11.25" customHeight="1" x14ac:dyDescent="0.25">
      <c r="A81" s="106" t="s">
        <v>243</v>
      </c>
      <c r="B81" s="344" t="str">
        <v>42Y</v>
      </c>
      <c r="C81" s="106" t="e">
        <v>#N/A</v>
      </c>
      <c r="D81" s="339" t="e">
        <f t="shared" si="61"/>
        <v>#N/A</v>
      </c>
      <c r="E81" s="339" t="s">
        <v>8</v>
      </c>
      <c r="F81" s="335" t="s">
        <v>9</v>
      </c>
      <c r="G81" s="295" t="s">
        <v>10</v>
      </c>
      <c r="H81" s="335" t="s">
        <v>11</v>
      </c>
      <c r="I81" s="340" t="e">
        <v>#N/A</v>
      </c>
      <c r="J81" s="340" t="str">
        <f t="shared" si="62"/>
        <v>EUR_CURVE_3M_42Y</v>
      </c>
      <c r="K81" s="106" t="str">
        <f>IFERROR(_xll.qlSwapRateHelper2(,IF(DataSelect="Reference",$I81,J81),,$D81,Calendar,$G81,$F81,$H81,$K$32,0,E81,Discounting,Permanent,_xll.ohTrigger(Trigger,DataSelect),ObjectOverwrite),"--")</f>
        <v>--</v>
      </c>
      <c r="L81" s="339" t="b">
        <f t="shared" si="29"/>
        <v>0</v>
      </c>
      <c r="N81" s="351" t="str">
        <f t="shared" si="19"/>
        <v>SW</v>
      </c>
      <c r="O81" s="351" t="str">
        <f t="shared" si="20"/>
        <v>48Y</v>
      </c>
      <c r="P81" s="355" t="str">
        <f t="shared" ref="P81:Q81" si="78">K87</f>
        <v>--</v>
      </c>
      <c r="Q81" s="351" t="b">
        <f t="shared" si="78"/>
        <v>0</v>
      </c>
      <c r="R81" s="359">
        <v>1</v>
      </c>
      <c r="S81" s="359">
        <v>1</v>
      </c>
      <c r="T81" s="106" t="e">
        <v>#N/A</v>
      </c>
      <c r="U81" s="104" t="e">
        <f>_xll.qlRateHelperQuoteName(T81)</f>
        <v>#VALUE!</v>
      </c>
      <c r="V81" s="361" t="e">
        <f>_xll.qlRateHelperRate(T81,_xll.ohTrigger(Trigger,Trigger3M))</f>
        <v>#VALUE!</v>
      </c>
      <c r="W81" s="106" t="str">
        <f>IFERROR(_xll.qlFuturesRateHelperConvexityAdjustment(T81,Trigger),"--")</f>
        <v>--</v>
      </c>
      <c r="X81" s="106" t="e">
        <f>_xll.qlRateHelperEarliestDate(T81,Trigger)</f>
        <v>#VALUE!</v>
      </c>
      <c r="Y81" s="106" t="e">
        <f>_xll.qlRateHelperLatestDate(T81,Trigger)</f>
        <v>#VALUE!</v>
      </c>
      <c r="Z81" s="106" t="e">
        <v>#N/A</v>
      </c>
      <c r="AY81" s="104" t="s">
        <v>203</v>
      </c>
      <c r="AZ81" s="105">
        <f>_xll.qlInterestRateIndexFixingDate(Currency&amp;"ibor"&amp;Tenor,BA81,Trigger)</f>
        <v>42264</v>
      </c>
      <c r="BA81" s="105">
        <f>_xll.qlCalendarAdvance(Calendar,BA80,AY81,"f",,Trigger)</f>
        <v>42268</v>
      </c>
      <c r="BB81" s="105">
        <f>_xll.qlInterestRateIndexMaturity(Currency&amp;"ibor"&amp;Tenor,BA81,Trigger)</f>
        <v>42359</v>
      </c>
      <c r="BC81" s="257">
        <f>_xll.qlIndexFixing($AC$5,AZ81,TRUE,_xll.ohTrigger(Trigger,Trigger3M))</f>
        <v>-2.474502029962341E-5</v>
      </c>
      <c r="BD81" s="257">
        <f>_xll.qlIndexFixing($BE$1,AZ81,TRUE,_xll.ohTrigger(Trigger,Trigger3M))</f>
        <v>3.1279831036554645E-5</v>
      </c>
    </row>
    <row r="82" spans="1:56" ht="11.25" customHeight="1" x14ac:dyDescent="0.25">
      <c r="A82" s="106" t="s">
        <v>243</v>
      </c>
      <c r="B82" s="344" t="str">
        <v>43Y</v>
      </c>
      <c r="C82" s="106" t="e">
        <v>#N/A</v>
      </c>
      <c r="D82" s="339" t="e">
        <f t="shared" si="61"/>
        <v>#N/A</v>
      </c>
      <c r="E82" s="339" t="s">
        <v>8</v>
      </c>
      <c r="F82" s="335" t="s">
        <v>9</v>
      </c>
      <c r="G82" s="295" t="s">
        <v>10</v>
      </c>
      <c r="H82" s="335" t="s">
        <v>11</v>
      </c>
      <c r="I82" s="340" t="e">
        <v>#N/A</v>
      </c>
      <c r="J82" s="340" t="str">
        <f t="shared" si="62"/>
        <v>EUR_CURVE_3M_43Y</v>
      </c>
      <c r="K82" s="106" t="str">
        <f>IFERROR(_xll.qlSwapRateHelper2(,IF(DataSelect="Reference",$I82,J82),,$D82,Calendar,$G82,$F82,$H82,$K$32,0,E82,Discounting,Permanent,_xll.ohTrigger(Trigger,DataSelect),ObjectOverwrite),"--")</f>
        <v>--</v>
      </c>
      <c r="L82" s="339" t="b">
        <f t="shared" si="29"/>
        <v>0</v>
      </c>
      <c r="N82" s="351" t="str">
        <f t="shared" si="19"/>
        <v>SW</v>
      </c>
      <c r="O82" s="351" t="str">
        <f t="shared" si="20"/>
        <v>49Y</v>
      </c>
      <c r="P82" s="355" t="str">
        <f t="shared" ref="P82:Q82" si="79">K88</f>
        <v>--</v>
      </c>
      <c r="Q82" s="351" t="b">
        <f t="shared" si="79"/>
        <v>0</v>
      </c>
      <c r="R82" s="359">
        <v>1</v>
      </c>
      <c r="S82" s="359">
        <v>1</v>
      </c>
      <c r="T82" s="106" t="e">
        <v>#N/A</v>
      </c>
      <c r="U82" s="104" t="e">
        <f>_xll.qlRateHelperQuoteName(T82)</f>
        <v>#VALUE!</v>
      </c>
      <c r="V82" s="361" t="e">
        <f>_xll.qlRateHelperRate(T82,_xll.ohTrigger(Trigger,Trigger3M))</f>
        <v>#VALUE!</v>
      </c>
      <c r="W82" s="106" t="str">
        <f>IFERROR(_xll.qlFuturesRateHelperConvexityAdjustment(T82,Trigger),"--")</f>
        <v>--</v>
      </c>
      <c r="X82" s="106" t="e">
        <f>_xll.qlRateHelperEarliestDate(T82,Trigger)</f>
        <v>#VALUE!</v>
      </c>
      <c r="Y82" s="106" t="e">
        <f>_xll.qlRateHelperLatestDate(T82,Trigger)</f>
        <v>#VALUE!</v>
      </c>
      <c r="Z82" s="106" t="e">
        <v>#N/A</v>
      </c>
      <c r="AY82" s="104" t="s">
        <v>203</v>
      </c>
      <c r="AZ82" s="105">
        <f>_xll.qlInterestRateIndexFixingDate(Currency&amp;"ibor"&amp;Tenor,BA82,Trigger)</f>
        <v>42265</v>
      </c>
      <c r="BA82" s="105">
        <f>_xll.qlCalendarAdvance(Calendar,BA81,AY82,"f",,Trigger)</f>
        <v>42269</v>
      </c>
      <c r="BB82" s="105">
        <f>_xll.qlInterestRateIndexMaturity(Currency&amp;"ibor"&amp;Tenor,BA82,Trigger)</f>
        <v>42360</v>
      </c>
      <c r="BC82" s="257">
        <f>_xll.qlIndexFixing($AC$5,AZ82,TRUE,_xll.ohTrigger(Trigger,Trigger3M))</f>
        <v>-2.4688837309495059E-5</v>
      </c>
      <c r="BD82" s="257">
        <f>_xll.qlIndexFixing($BE$1,AZ82,TRUE,_xll.ohTrigger(Trigger,Trigger3M))</f>
        <v>3.2417446657600498E-5</v>
      </c>
    </row>
    <row r="83" spans="1:56" ht="11.25" customHeight="1" x14ac:dyDescent="0.25">
      <c r="A83" s="106" t="s">
        <v>243</v>
      </c>
      <c r="B83" s="344" t="str">
        <v>44Y</v>
      </c>
      <c r="C83" s="106" t="e">
        <v>#N/A</v>
      </c>
      <c r="D83" s="339" t="e">
        <f t="shared" si="61"/>
        <v>#N/A</v>
      </c>
      <c r="E83" s="339" t="s">
        <v>8</v>
      </c>
      <c r="F83" s="335" t="s">
        <v>9</v>
      </c>
      <c r="G83" s="295" t="s">
        <v>10</v>
      </c>
      <c r="H83" s="335" t="s">
        <v>11</v>
      </c>
      <c r="I83" s="340" t="e">
        <v>#N/A</v>
      </c>
      <c r="J83" s="340" t="str">
        <f t="shared" si="62"/>
        <v>EUR_CURVE_3M_44Y</v>
      </c>
      <c r="K83" s="106" t="str">
        <f>IFERROR(_xll.qlSwapRateHelper2(,IF(DataSelect="Reference",$I83,J83),,$D83,Calendar,$G83,$F83,$H83,$K$32,0,E83,Discounting,Permanent,_xll.ohTrigger(Trigger,DataSelect),ObjectOverwrite),"--")</f>
        <v>--</v>
      </c>
      <c r="L83" s="339" t="b">
        <f t="shared" si="29"/>
        <v>0</v>
      </c>
      <c r="N83" s="351" t="str">
        <f t="shared" si="19"/>
        <v>SW</v>
      </c>
      <c r="O83" s="351" t="str">
        <f t="shared" si="20"/>
        <v>50Y</v>
      </c>
      <c r="P83" s="355" t="str">
        <f t="shared" ref="P83:Q83" si="80">K89</f>
        <v>--</v>
      </c>
      <c r="Q83" s="351" t="b">
        <f t="shared" si="80"/>
        <v>0</v>
      </c>
      <c r="R83" s="359">
        <v>1</v>
      </c>
      <c r="S83" s="359">
        <v>1</v>
      </c>
      <c r="T83" s="106" t="e">
        <v>#N/A</v>
      </c>
      <c r="U83" s="104" t="e">
        <f>_xll.qlRateHelperQuoteName(T83)</f>
        <v>#VALUE!</v>
      </c>
      <c r="V83" s="361" t="e">
        <f>_xll.qlRateHelperRate(T83,_xll.ohTrigger(Trigger,Trigger3M))</f>
        <v>#VALUE!</v>
      </c>
      <c r="W83" s="106" t="str">
        <f>IFERROR(_xll.qlFuturesRateHelperConvexityAdjustment(T83,Trigger),"--")</f>
        <v>--</v>
      </c>
      <c r="X83" s="106" t="e">
        <f>_xll.qlRateHelperEarliestDate(T83,Trigger)</f>
        <v>#VALUE!</v>
      </c>
      <c r="Y83" s="106" t="e">
        <f>_xll.qlRateHelperLatestDate(T83,Trigger)</f>
        <v>#VALUE!</v>
      </c>
      <c r="Z83" s="106" t="e">
        <v>#N/A</v>
      </c>
      <c r="AY83" s="104" t="s">
        <v>203</v>
      </c>
      <c r="AZ83" s="105">
        <f>_xll.qlInterestRateIndexFixingDate(Currency&amp;"ibor"&amp;Tenor,BA83,Trigger)</f>
        <v>42268</v>
      </c>
      <c r="BA83" s="105">
        <f>_xll.qlCalendarAdvance(Calendar,BA82,AY83,"f",,Trigger)</f>
        <v>42270</v>
      </c>
      <c r="BB83" s="105">
        <f>_xll.qlInterestRateIndexMaturity(Currency&amp;"ibor"&amp;Tenor,BA83,Trigger)</f>
        <v>42361</v>
      </c>
      <c r="BC83" s="257">
        <f>_xll.qlIndexFixing($AC$5,AZ83,TRUE,_xll.ohTrigger(Trigger,Trigger3M))</f>
        <v>-2.4651633848523806E-5</v>
      </c>
      <c r="BD83" s="257">
        <f>_xll.qlIndexFixing($BE$1,AZ83,TRUE,_xll.ohTrigger(Trigger,Trigger3M))</f>
        <v>3.3514170353196194E-5</v>
      </c>
    </row>
    <row r="84" spans="1:56" ht="11.25" customHeight="1" x14ac:dyDescent="0.25">
      <c r="A84" s="106" t="s">
        <v>243</v>
      </c>
      <c r="B84" s="344" t="str">
        <v>45Y</v>
      </c>
      <c r="C84" s="106" t="e">
        <v>#N/A</v>
      </c>
      <c r="D84" s="339" t="e">
        <f t="shared" si="61"/>
        <v>#N/A</v>
      </c>
      <c r="E84" s="339" t="s">
        <v>8</v>
      </c>
      <c r="F84" s="335" t="s">
        <v>9</v>
      </c>
      <c r="G84" s="295" t="s">
        <v>10</v>
      </c>
      <c r="H84" s="335" t="s">
        <v>11</v>
      </c>
      <c r="I84" s="340" t="e">
        <v>#N/A</v>
      </c>
      <c r="J84" s="340" t="str">
        <f t="shared" si="62"/>
        <v>EUR_CURVE_3M_45Y</v>
      </c>
      <c r="K84" s="106" t="str">
        <f>IFERROR(_xll.qlSwapRateHelper2(,IF(DataSelect="Reference",$I84,J84),,$D84,Calendar,$G84,$F84,$H84,$K$32,0,E84,Discounting,Permanent,_xll.ohTrigger(Trigger,DataSelect),ObjectOverwrite),"--")</f>
        <v>--</v>
      </c>
      <c r="L84" s="339" t="b">
        <f t="shared" si="29"/>
        <v>0</v>
      </c>
      <c r="N84" s="351" t="str">
        <f t="shared" si="19"/>
        <v>SW</v>
      </c>
      <c r="O84" s="351" t="str">
        <f t="shared" si="20"/>
        <v>51Y</v>
      </c>
      <c r="P84" s="355" t="str">
        <f t="shared" ref="P84:Q84" si="81">K90</f>
        <v>--</v>
      </c>
      <c r="Q84" s="351" t="b">
        <f t="shared" si="81"/>
        <v>0</v>
      </c>
      <c r="R84" s="359">
        <v>1</v>
      </c>
      <c r="S84" s="359">
        <v>1</v>
      </c>
      <c r="T84" s="106" t="e">
        <v>#N/A</v>
      </c>
      <c r="U84" s="104" t="e">
        <f>_xll.qlRateHelperQuoteName(T84)</f>
        <v>#VALUE!</v>
      </c>
      <c r="V84" s="361" t="e">
        <f>_xll.qlRateHelperRate(T84,_xll.ohTrigger(Trigger,Trigger3M))</f>
        <v>#VALUE!</v>
      </c>
      <c r="W84" s="106" t="str">
        <f>IFERROR(_xll.qlFuturesRateHelperConvexityAdjustment(T84,Trigger),"--")</f>
        <v>--</v>
      </c>
      <c r="X84" s="106" t="e">
        <f>_xll.qlRateHelperEarliestDate(T84,Trigger)</f>
        <v>#VALUE!</v>
      </c>
      <c r="Y84" s="106" t="e">
        <f>_xll.qlRateHelperLatestDate(T84,Trigger)</f>
        <v>#VALUE!</v>
      </c>
      <c r="Z84" s="106" t="e">
        <v>#N/A</v>
      </c>
      <c r="AY84" s="104" t="s">
        <v>203</v>
      </c>
      <c r="AZ84" s="105">
        <f>_xll.qlInterestRateIndexFixingDate(Currency&amp;"ibor"&amp;Tenor,BA84,Trigger)</f>
        <v>42269</v>
      </c>
      <c r="BA84" s="105">
        <f>_xll.qlCalendarAdvance(Calendar,BA83,AY84,"f",,Trigger)</f>
        <v>42271</v>
      </c>
      <c r="BB84" s="105">
        <f>_xll.qlInterestRateIndexMaturity(Currency&amp;"ibor"&amp;Tenor,BA84,Trigger)</f>
        <v>42362</v>
      </c>
      <c r="BC84" s="257">
        <f>_xll.qlIndexFixing($AC$5,AZ84,TRUE,_xll.ohTrigger(Trigger,Trigger3M))</f>
        <v>-2.4633409916270438E-5</v>
      </c>
      <c r="BD84" s="257">
        <f>_xll.qlIndexFixing($BE$1,AZ84,TRUE,_xll.ohTrigger(Trigger,Trigger3M))</f>
        <v>3.4569697284110958E-5</v>
      </c>
    </row>
    <row r="85" spans="1:56" ht="11.25" customHeight="1" x14ac:dyDescent="0.25">
      <c r="A85" s="106" t="s">
        <v>243</v>
      </c>
      <c r="B85" s="344" t="str">
        <v>46Y</v>
      </c>
      <c r="C85" s="106" t="e">
        <v>#N/A</v>
      </c>
      <c r="D85" s="339" t="e">
        <f t="shared" si="61"/>
        <v>#N/A</v>
      </c>
      <c r="E85" s="339" t="s">
        <v>8</v>
      </c>
      <c r="F85" s="335" t="s">
        <v>9</v>
      </c>
      <c r="G85" s="295" t="s">
        <v>10</v>
      </c>
      <c r="H85" s="335" t="s">
        <v>11</v>
      </c>
      <c r="I85" s="340" t="e">
        <v>#N/A</v>
      </c>
      <c r="J85" s="340" t="str">
        <f t="shared" si="62"/>
        <v>EUR_CURVE_3M_46Y</v>
      </c>
      <c r="K85" s="106" t="str">
        <f>IFERROR(_xll.qlSwapRateHelper2(,IF(DataSelect="Reference",$I85,J85),,$D85,Calendar,$G85,$F85,$H85,$K$32,0,E85,Discounting,Permanent,_xll.ohTrigger(Trigger,DataSelect),ObjectOverwrite),"--")</f>
        <v>--</v>
      </c>
      <c r="L85" s="339" t="b">
        <f t="shared" si="29"/>
        <v>0</v>
      </c>
      <c r="N85" s="351" t="str">
        <f t="shared" si="19"/>
        <v>SW</v>
      </c>
      <c r="O85" s="351" t="str">
        <f t="shared" si="20"/>
        <v>52Y</v>
      </c>
      <c r="P85" s="355" t="str">
        <f t="shared" ref="P85:Q85" si="82">K91</f>
        <v>--</v>
      </c>
      <c r="Q85" s="351" t="b">
        <f t="shared" si="82"/>
        <v>0</v>
      </c>
      <c r="R85" s="359">
        <v>1</v>
      </c>
      <c r="S85" s="359">
        <v>1</v>
      </c>
      <c r="T85" s="106" t="e">
        <v>#N/A</v>
      </c>
      <c r="U85" s="104" t="e">
        <f>_xll.qlRateHelperQuoteName(T85)</f>
        <v>#VALUE!</v>
      </c>
      <c r="V85" s="361" t="e">
        <f>_xll.qlRateHelperRate(T85,_xll.ohTrigger(Trigger,Trigger3M))</f>
        <v>#VALUE!</v>
      </c>
      <c r="W85" s="106" t="str">
        <f>IFERROR(_xll.qlFuturesRateHelperConvexityAdjustment(T85,Trigger),"--")</f>
        <v>--</v>
      </c>
      <c r="X85" s="106" t="e">
        <f>_xll.qlRateHelperEarliestDate(T85,Trigger)</f>
        <v>#VALUE!</v>
      </c>
      <c r="Y85" s="106" t="e">
        <f>_xll.qlRateHelperLatestDate(T85,Trigger)</f>
        <v>#VALUE!</v>
      </c>
      <c r="Z85" s="106" t="e">
        <v>#N/A</v>
      </c>
      <c r="AY85" s="104" t="s">
        <v>203</v>
      </c>
      <c r="AZ85" s="105">
        <f>_xll.qlInterestRateIndexFixingDate(Currency&amp;"ibor"&amp;Tenor,BA85,Trigger)</f>
        <v>42270</v>
      </c>
      <c r="BA85" s="105">
        <f>_xll.qlCalendarAdvance(Calendar,BA84,AY85,"f",,Trigger)</f>
        <v>42272</v>
      </c>
      <c r="BB85" s="105">
        <f>_xll.qlInterestRateIndexMaturity(Currency&amp;"ibor"&amp;Tenor,BA85,Trigger)</f>
        <v>42366</v>
      </c>
      <c r="BC85" s="257">
        <f>_xll.qlIndexFixing($AC$5,AZ85,TRUE,_xll.ohTrigger(Trigger,Trigger3M))</f>
        <v>-2.2616339097673232E-5</v>
      </c>
      <c r="BD85" s="257">
        <f>_xll.qlIndexFixing($BE$1,AZ85,TRUE,_xll.ohTrigger(Trigger,Trigger3M))</f>
        <v>3.5229568102757014E-5</v>
      </c>
    </row>
    <row r="86" spans="1:56" ht="11.25" customHeight="1" x14ac:dyDescent="0.25">
      <c r="A86" s="106" t="s">
        <v>243</v>
      </c>
      <c r="B86" s="344" t="str">
        <v>47Y</v>
      </c>
      <c r="C86" s="106" t="e">
        <v>#N/A</v>
      </c>
      <c r="D86" s="339" t="e">
        <f t="shared" si="61"/>
        <v>#N/A</v>
      </c>
      <c r="E86" s="339" t="s">
        <v>8</v>
      </c>
      <c r="F86" s="335" t="s">
        <v>9</v>
      </c>
      <c r="G86" s="295" t="s">
        <v>10</v>
      </c>
      <c r="H86" s="335" t="s">
        <v>11</v>
      </c>
      <c r="I86" s="340" t="e">
        <v>#N/A</v>
      </c>
      <c r="J86" s="340" t="str">
        <f t="shared" si="62"/>
        <v>EUR_CURVE_3M_47Y</v>
      </c>
      <c r="K86" s="106" t="str">
        <f>IFERROR(_xll.qlSwapRateHelper2(,IF(DataSelect="Reference",$I86,J86),,$D86,Calendar,$G86,$F86,$H86,$K$32,0,E86,Discounting,Permanent,_xll.ohTrigger(Trigger,DataSelect),ObjectOverwrite),"--")</f>
        <v>--</v>
      </c>
      <c r="L86" s="339" t="b">
        <f t="shared" si="29"/>
        <v>0</v>
      </c>
      <c r="N86" s="351" t="str">
        <f t="shared" si="19"/>
        <v>SW</v>
      </c>
      <c r="O86" s="351" t="str">
        <f t="shared" si="20"/>
        <v>53Y</v>
      </c>
      <c r="P86" s="355" t="str">
        <f t="shared" ref="P86:Q86" si="83">K92</f>
        <v>--</v>
      </c>
      <c r="Q86" s="351" t="b">
        <f t="shared" si="83"/>
        <v>0</v>
      </c>
      <c r="R86" s="359">
        <v>1</v>
      </c>
      <c r="S86" s="359">
        <v>1</v>
      </c>
      <c r="T86" s="106" t="e">
        <v>#N/A</v>
      </c>
      <c r="U86" s="104" t="e">
        <f>_xll.qlRateHelperQuoteName(T86)</f>
        <v>#VALUE!</v>
      </c>
      <c r="V86" s="361" t="e">
        <f>_xll.qlRateHelperRate(T86,_xll.ohTrigger(Trigger,Trigger3M))</f>
        <v>#VALUE!</v>
      </c>
      <c r="W86" s="106" t="str">
        <f>IFERROR(_xll.qlFuturesRateHelperConvexityAdjustment(T86,Trigger),"--")</f>
        <v>--</v>
      </c>
      <c r="X86" s="106" t="e">
        <f>_xll.qlRateHelperEarliestDate(T86,Trigger)</f>
        <v>#VALUE!</v>
      </c>
      <c r="Y86" s="106" t="e">
        <f>_xll.qlRateHelperLatestDate(T86,Trigger)</f>
        <v>#VALUE!</v>
      </c>
      <c r="Z86" s="106" t="e">
        <v>#N/A</v>
      </c>
      <c r="AY86" s="104" t="s">
        <v>203</v>
      </c>
      <c r="AZ86" s="105">
        <f>_xll.qlInterestRateIndexFixingDate(Currency&amp;"ibor"&amp;Tenor,BA86,Trigger)</f>
        <v>42271</v>
      </c>
      <c r="BA86" s="105">
        <f>_xll.qlCalendarAdvance(Calendar,BA85,AY86,"f",,Trigger)</f>
        <v>42275</v>
      </c>
      <c r="BB86" s="105">
        <f>_xll.qlInterestRateIndexMaturity(Currency&amp;"ibor"&amp;Tenor,BA86,Trigger)</f>
        <v>42366</v>
      </c>
      <c r="BC86" s="257">
        <f>_xll.qlIndexFixing($AC$5,AZ86,TRUE,_xll.ohTrigger(Trigger,Trigger3M))</f>
        <v>-2.4750309484098425E-5</v>
      </c>
      <c r="BD86" s="257">
        <f>_xll.qlIndexFixing($BE$1,AZ86,TRUE,_xll.ohTrigger(Trigger,Trigger3M))</f>
        <v>3.8374791965650322E-5</v>
      </c>
    </row>
    <row r="87" spans="1:56" ht="11.25" customHeight="1" x14ac:dyDescent="0.25">
      <c r="A87" s="106" t="s">
        <v>243</v>
      </c>
      <c r="B87" s="344" t="str">
        <v>48Y</v>
      </c>
      <c r="C87" s="106" t="e">
        <v>#N/A</v>
      </c>
      <c r="D87" s="339" t="e">
        <f t="shared" si="61"/>
        <v>#N/A</v>
      </c>
      <c r="E87" s="339" t="s">
        <v>8</v>
      </c>
      <c r="F87" s="335" t="s">
        <v>9</v>
      </c>
      <c r="G87" s="295" t="s">
        <v>10</v>
      </c>
      <c r="H87" s="335" t="s">
        <v>11</v>
      </c>
      <c r="I87" s="340" t="e">
        <v>#N/A</v>
      </c>
      <c r="J87" s="340" t="str">
        <f t="shared" si="62"/>
        <v>EUR_CURVE_3M_48Y</v>
      </c>
      <c r="K87" s="106" t="str">
        <f>IFERROR(_xll.qlSwapRateHelper2(,IF(DataSelect="Reference",$I87,J87),,$D87,Calendar,$G87,$F87,$H87,$K$32,0,E87,Discounting,Permanent,_xll.ohTrigger(Trigger,DataSelect),ObjectOverwrite),"--")</f>
        <v>--</v>
      </c>
      <c r="L87" s="339" t="b">
        <f t="shared" si="29"/>
        <v>0</v>
      </c>
      <c r="N87" s="351" t="str">
        <f t="shared" si="19"/>
        <v>SW</v>
      </c>
      <c r="O87" s="351" t="str">
        <f t="shared" si="20"/>
        <v>54Y</v>
      </c>
      <c r="P87" s="355" t="str">
        <f t="shared" ref="P87:Q87" si="84">K93</f>
        <v>--</v>
      </c>
      <c r="Q87" s="351" t="b">
        <f t="shared" si="84"/>
        <v>0</v>
      </c>
      <c r="R87" s="359">
        <v>1</v>
      </c>
      <c r="S87" s="359">
        <v>1</v>
      </c>
      <c r="T87" s="106" t="e">
        <v>#N/A</v>
      </c>
      <c r="U87" s="104" t="e">
        <f>_xll.qlRateHelperQuoteName(T87)</f>
        <v>#VALUE!</v>
      </c>
      <c r="V87" s="361" t="e">
        <f>_xll.qlRateHelperRate(T87,_xll.ohTrigger(Trigger,Trigger3M))</f>
        <v>#VALUE!</v>
      </c>
      <c r="W87" s="106" t="str">
        <f>IFERROR(_xll.qlFuturesRateHelperConvexityAdjustment(T87,Trigger),"--")</f>
        <v>--</v>
      </c>
      <c r="X87" s="106" t="e">
        <f>_xll.qlRateHelperEarliestDate(T87,Trigger)</f>
        <v>#VALUE!</v>
      </c>
      <c r="Y87" s="106" t="e">
        <f>_xll.qlRateHelperLatestDate(T87,Trigger)</f>
        <v>#VALUE!</v>
      </c>
      <c r="Z87" s="106" t="e">
        <v>#N/A</v>
      </c>
      <c r="AY87" s="104" t="s">
        <v>203</v>
      </c>
      <c r="AZ87" s="105">
        <f>_xll.qlInterestRateIndexFixingDate(Currency&amp;"ibor"&amp;Tenor,BA87,Trigger)</f>
        <v>42272</v>
      </c>
      <c r="BA87" s="105">
        <f>_xll.qlCalendarAdvance(Calendar,BA86,AY87,"f",,Trigger)</f>
        <v>42276</v>
      </c>
      <c r="BB87" s="105">
        <f>_xll.qlInterestRateIndexMaturity(Currency&amp;"ibor"&amp;Tenor,BA87,Trigger)</f>
        <v>42367</v>
      </c>
      <c r="BC87" s="257">
        <f>_xll.qlIndexFixing($AC$5,AZ87,TRUE,_xll.ohTrigger(Trigger,Trigger3M))</f>
        <v>-2.4826983197630532E-5</v>
      </c>
      <c r="BD87" s="257">
        <f>_xll.qlIndexFixing($BE$1,AZ87,TRUE,_xll.ohTrigger(Trigger,Trigger3M))</f>
        <v>3.9220813887180247E-5</v>
      </c>
    </row>
    <row r="88" spans="1:56" ht="11.25" customHeight="1" x14ac:dyDescent="0.25">
      <c r="A88" s="106" t="s">
        <v>243</v>
      </c>
      <c r="B88" s="344" t="str">
        <v>49Y</v>
      </c>
      <c r="C88" s="106" t="e">
        <v>#N/A</v>
      </c>
      <c r="D88" s="339" t="e">
        <f t="shared" si="61"/>
        <v>#N/A</v>
      </c>
      <c r="E88" s="339" t="s">
        <v>8</v>
      </c>
      <c r="F88" s="335" t="s">
        <v>9</v>
      </c>
      <c r="G88" s="295" t="s">
        <v>10</v>
      </c>
      <c r="H88" s="335" t="s">
        <v>11</v>
      </c>
      <c r="I88" s="340" t="e">
        <v>#N/A</v>
      </c>
      <c r="J88" s="340" t="str">
        <f t="shared" si="62"/>
        <v>EUR_CURVE_3M_49Y</v>
      </c>
      <c r="K88" s="106" t="str">
        <f>IFERROR(_xll.qlSwapRateHelper2(,IF(DataSelect="Reference",$I88,J88),,$D88,Calendar,$G88,$F88,$H88,$K$32,0,E88,Discounting,Permanent,_xll.ohTrigger(Trigger,DataSelect),ObjectOverwrite),"--")</f>
        <v>--</v>
      </c>
      <c r="L88" s="339" t="b">
        <f t="shared" si="29"/>
        <v>0</v>
      </c>
      <c r="N88" s="351" t="str">
        <f t="shared" si="19"/>
        <v>SW</v>
      </c>
      <c r="O88" s="351" t="str">
        <f t="shared" si="20"/>
        <v>55Y</v>
      </c>
      <c r="P88" s="355" t="str">
        <f t="shared" ref="P88:Q88" si="85">K94</f>
        <v>--</v>
      </c>
      <c r="Q88" s="351" t="b">
        <f t="shared" si="85"/>
        <v>0</v>
      </c>
      <c r="R88" s="359">
        <v>1</v>
      </c>
      <c r="S88" s="359">
        <v>1</v>
      </c>
      <c r="T88" s="106" t="e">
        <v>#N/A</v>
      </c>
      <c r="U88" s="104" t="e">
        <f>_xll.qlRateHelperQuoteName(T88)</f>
        <v>#VALUE!</v>
      </c>
      <c r="V88" s="361" t="e">
        <f>_xll.qlRateHelperRate(T88,_xll.ohTrigger(Trigger,Trigger3M))</f>
        <v>#VALUE!</v>
      </c>
      <c r="W88" s="106" t="str">
        <f>IFERROR(_xll.qlFuturesRateHelperConvexityAdjustment(T88,Trigger),"--")</f>
        <v>--</v>
      </c>
      <c r="X88" s="106" t="e">
        <f>_xll.qlRateHelperEarliestDate(T88,Trigger)</f>
        <v>#VALUE!</v>
      </c>
      <c r="Y88" s="106" t="e">
        <f>_xll.qlRateHelperLatestDate(T88,Trigger)</f>
        <v>#VALUE!</v>
      </c>
      <c r="Z88" s="106" t="e">
        <v>#N/A</v>
      </c>
      <c r="AY88" s="104" t="s">
        <v>203</v>
      </c>
      <c r="AZ88" s="105">
        <f>_xll.qlInterestRateIndexFixingDate(Currency&amp;"ibor"&amp;Tenor,BA88,Trigger)</f>
        <v>42275</v>
      </c>
      <c r="BA88" s="105">
        <f>_xll.qlCalendarAdvance(Calendar,BA87,AY88,"f",,Trigger)</f>
        <v>42277</v>
      </c>
      <c r="BB88" s="105">
        <f>_xll.qlInterestRateIndexMaturity(Currency&amp;"ibor"&amp;Tenor,BA88,Trigger)</f>
        <v>42369</v>
      </c>
      <c r="BC88" s="257">
        <f>_xll.qlIndexFixing($AC$5,AZ88,TRUE,_xll.ohTrigger(Trigger,Trigger3M))</f>
        <v>-2.4180832163122687E-5</v>
      </c>
      <c r="BD88" s="257">
        <f>_xll.qlIndexFixing($BE$1,AZ88,TRUE,_xll.ohTrigger(Trigger,Trigger3M))</f>
        <v>3.9829643364333712E-5</v>
      </c>
    </row>
    <row r="89" spans="1:56" ht="11.25" customHeight="1" x14ac:dyDescent="0.25">
      <c r="A89" s="106" t="s">
        <v>243</v>
      </c>
      <c r="B89" s="344" t="str">
        <v>50Y</v>
      </c>
      <c r="C89" s="106" t="e">
        <v>#N/A</v>
      </c>
      <c r="D89" s="339" t="e">
        <f t="shared" si="61"/>
        <v>#N/A</v>
      </c>
      <c r="E89" s="339" t="s">
        <v>8</v>
      </c>
      <c r="F89" s="335" t="s">
        <v>9</v>
      </c>
      <c r="G89" s="295" t="s">
        <v>10</v>
      </c>
      <c r="H89" s="335" t="s">
        <v>11</v>
      </c>
      <c r="I89" s="340" t="e">
        <v>#N/A</v>
      </c>
      <c r="J89" s="340" t="str">
        <f t="shared" si="62"/>
        <v>EUR_CURVE_3M_50Y</v>
      </c>
      <c r="K89" s="106" t="str">
        <f>IFERROR(_xll.qlSwapRateHelper2(,IF(DataSelect="Reference",$I89,J89),,$D89,Calendar,$G89,$F89,$H89,$K$32,0,E89,Discounting,Permanent,_xll.ohTrigger(Trigger,DataSelect),ObjectOverwrite),"--")</f>
        <v>--</v>
      </c>
      <c r="L89" s="339" t="b">
        <f t="shared" si="29"/>
        <v>0</v>
      </c>
      <c r="N89" s="351" t="str">
        <f t="shared" si="19"/>
        <v>SW</v>
      </c>
      <c r="O89" s="351" t="str">
        <f t="shared" si="20"/>
        <v>56Y</v>
      </c>
      <c r="P89" s="355" t="str">
        <f t="shared" ref="P89:Q89" si="86">K95</f>
        <v>--</v>
      </c>
      <c r="Q89" s="351" t="b">
        <f t="shared" si="86"/>
        <v>0</v>
      </c>
      <c r="R89" s="359">
        <v>1</v>
      </c>
      <c r="S89" s="359">
        <v>1</v>
      </c>
      <c r="T89" s="106" t="e">
        <v>#N/A</v>
      </c>
      <c r="U89" s="104" t="e">
        <f>_xll.qlRateHelperQuoteName(T89)</f>
        <v>#VALUE!</v>
      </c>
      <c r="V89" s="361" t="e">
        <f>_xll.qlRateHelperRate(T89,_xll.ohTrigger(Trigger,Trigger3M))</f>
        <v>#VALUE!</v>
      </c>
      <c r="W89" s="106" t="str">
        <f>IFERROR(_xll.qlFuturesRateHelperConvexityAdjustment(T89,Trigger),"--")</f>
        <v>--</v>
      </c>
      <c r="X89" s="106" t="e">
        <f>_xll.qlRateHelperEarliestDate(T89,Trigger)</f>
        <v>#VALUE!</v>
      </c>
      <c r="Y89" s="106" t="e">
        <f>_xll.qlRateHelperLatestDate(T89,Trigger)</f>
        <v>#VALUE!</v>
      </c>
      <c r="Z89" s="106" t="e">
        <v>#N/A</v>
      </c>
      <c r="AY89" s="104" t="s">
        <v>203</v>
      </c>
      <c r="AZ89" s="105">
        <f>_xll.qlInterestRateIndexFixingDate(Currency&amp;"ibor"&amp;Tenor,BA89,Trigger)</f>
        <v>42276</v>
      </c>
      <c r="BA89" s="105">
        <f>_xll.qlCalendarAdvance(Calendar,BA88,AY89,"f",,Trigger)</f>
        <v>42278</v>
      </c>
      <c r="BB89" s="105">
        <f>_xll.qlInterestRateIndexMaturity(Currency&amp;"ibor"&amp;Tenor,BA89,Trigger)</f>
        <v>42373</v>
      </c>
      <c r="BC89" s="257">
        <f>_xll.qlIndexFixing($AC$5,AZ89,TRUE,_xll.ohTrigger(Trigger,Trigger3M))</f>
        <v>-2.20343924844993E-5</v>
      </c>
      <c r="BD89" s="257">
        <f>_xll.qlIndexFixing($BE$1,AZ89,TRUE,_xll.ohTrigger(Trigger,Trigger3M))</f>
        <v>9.2610846803553001E-5</v>
      </c>
    </row>
    <row r="90" spans="1:56" ht="11.25" customHeight="1" x14ac:dyDescent="0.25">
      <c r="A90" s="106" t="s">
        <v>243</v>
      </c>
      <c r="B90" s="344" t="str">
        <v>51Y</v>
      </c>
      <c r="C90" s="106" t="e">
        <v>#N/A</v>
      </c>
      <c r="D90" s="339" t="e">
        <f t="shared" si="61"/>
        <v>#N/A</v>
      </c>
      <c r="E90" s="339" t="s">
        <v>8</v>
      </c>
      <c r="F90" s="335" t="s">
        <v>9</v>
      </c>
      <c r="G90" s="295" t="s">
        <v>10</v>
      </c>
      <c r="H90" s="335" t="s">
        <v>11</v>
      </c>
      <c r="I90" s="340" t="e">
        <v>#N/A</v>
      </c>
      <c r="J90" s="340" t="str">
        <f t="shared" si="62"/>
        <v>EUR_CURVE_3M_51Y</v>
      </c>
      <c r="K90" s="106" t="str">
        <f>IFERROR(_xll.qlSwapRateHelper2(,IF(DataSelect="Reference",$I90,J90),,$D90,Calendar,$G90,$F90,$H90,$K$32,0,E90,Discounting,Permanent,_xll.ohTrigger(Trigger,DataSelect),ObjectOverwrite),"--")</f>
        <v>--</v>
      </c>
      <c r="L90" s="339" t="b">
        <f t="shared" si="29"/>
        <v>0</v>
      </c>
      <c r="N90" s="351" t="str">
        <f t="shared" si="19"/>
        <v>SW</v>
      </c>
      <c r="O90" s="351" t="str">
        <f t="shared" si="20"/>
        <v>57Y</v>
      </c>
      <c r="P90" s="355" t="str">
        <f t="shared" ref="P90:Q90" si="87">K96</f>
        <v>--</v>
      </c>
      <c r="Q90" s="351" t="b">
        <f t="shared" si="87"/>
        <v>0</v>
      </c>
      <c r="R90" s="359">
        <v>1</v>
      </c>
      <c r="S90" s="359">
        <v>1</v>
      </c>
      <c r="T90" s="106" t="e">
        <v>#N/A</v>
      </c>
      <c r="U90" s="104" t="e">
        <f>_xll.qlRateHelperQuoteName(T90)</f>
        <v>#VALUE!</v>
      </c>
      <c r="V90" s="361" t="e">
        <f>_xll.qlRateHelperRate(T90,_xll.ohTrigger(Trigger,Trigger3M))</f>
        <v>#VALUE!</v>
      </c>
      <c r="W90" s="106" t="str">
        <f>IFERROR(_xll.qlFuturesRateHelperConvexityAdjustment(T90,Trigger),"--")</f>
        <v>--</v>
      </c>
      <c r="X90" s="106" t="e">
        <f>_xll.qlRateHelperEarliestDate(T90,Trigger)</f>
        <v>#VALUE!</v>
      </c>
      <c r="Y90" s="106" t="e">
        <f>_xll.qlRateHelperLatestDate(T90,Trigger)</f>
        <v>#VALUE!</v>
      </c>
      <c r="Z90" s="106" t="e">
        <v>#N/A</v>
      </c>
      <c r="AY90" s="104" t="s">
        <v>203</v>
      </c>
      <c r="AZ90" s="105">
        <f>_xll.qlInterestRateIndexFixingDate(Currency&amp;"ibor"&amp;Tenor,BA90,Trigger)</f>
        <v>42277</v>
      </c>
      <c r="BA90" s="105">
        <f>_xll.qlCalendarAdvance(Calendar,BA89,AY90,"f",,Trigger)</f>
        <v>42279</v>
      </c>
      <c r="BB90" s="105">
        <f>_xll.qlInterestRateIndexMaturity(Currency&amp;"ibor"&amp;Tenor,BA90,Trigger)</f>
        <v>42373</v>
      </c>
      <c r="BC90" s="257">
        <f>_xll.qlIndexFixing($AC$5,AZ90,TRUE,_xll.ohTrigger(Trigger,Trigger3M))</f>
        <v>-2.2871621887474099E-5</v>
      </c>
      <c r="BD90" s="257">
        <f>_xll.qlIndexFixing($BE$1,AZ90,TRUE,_xll.ohTrigger(Trigger,Trigger3M))</f>
        <v>9.4062959183385152E-5</v>
      </c>
    </row>
    <row r="91" spans="1:56" ht="11.25" customHeight="1" x14ac:dyDescent="0.25">
      <c r="A91" s="106" t="s">
        <v>243</v>
      </c>
      <c r="B91" s="344" t="str">
        <v>52Y</v>
      </c>
      <c r="C91" s="106" t="e">
        <v>#N/A</v>
      </c>
      <c r="D91" s="339" t="e">
        <f t="shared" si="61"/>
        <v>#N/A</v>
      </c>
      <c r="E91" s="339" t="s">
        <v>8</v>
      </c>
      <c r="F91" s="335" t="s">
        <v>9</v>
      </c>
      <c r="G91" s="295" t="s">
        <v>10</v>
      </c>
      <c r="H91" s="335" t="s">
        <v>11</v>
      </c>
      <c r="I91" s="340" t="e">
        <v>#N/A</v>
      </c>
      <c r="J91" s="340" t="str">
        <f t="shared" si="62"/>
        <v>EUR_CURVE_3M_52Y</v>
      </c>
      <c r="K91" s="106" t="str">
        <f>IFERROR(_xll.qlSwapRateHelper2(,IF(DataSelect="Reference",$I91,J91),,$D91,Calendar,$G91,$F91,$H91,$K$32,0,E91,Discounting,Permanent,_xll.ohTrigger(Trigger,DataSelect),ObjectOverwrite),"--")</f>
        <v>--</v>
      </c>
      <c r="L91" s="339" t="b">
        <f t="shared" si="29"/>
        <v>0</v>
      </c>
      <c r="N91" s="351" t="str">
        <f t="shared" si="19"/>
        <v>SW</v>
      </c>
      <c r="O91" s="351" t="str">
        <f t="shared" si="20"/>
        <v>58Y</v>
      </c>
      <c r="P91" s="355" t="str">
        <f t="shared" ref="P91:Q91" si="88">K97</f>
        <v>--</v>
      </c>
      <c r="Q91" s="351" t="b">
        <f t="shared" si="88"/>
        <v>0</v>
      </c>
      <c r="R91" s="359">
        <v>1</v>
      </c>
      <c r="S91" s="359">
        <v>1</v>
      </c>
      <c r="T91" s="106" t="e">
        <v>#N/A</v>
      </c>
      <c r="U91" s="104" t="e">
        <f>_xll.qlRateHelperQuoteName(T91)</f>
        <v>#VALUE!</v>
      </c>
      <c r="V91" s="361" t="e">
        <f>_xll.qlRateHelperRate(T91,_xll.ohTrigger(Trigger,Trigger3M))</f>
        <v>#VALUE!</v>
      </c>
      <c r="W91" s="106" t="str">
        <f>IFERROR(_xll.qlFuturesRateHelperConvexityAdjustment(T91,Trigger),"--")</f>
        <v>--</v>
      </c>
      <c r="X91" s="106" t="e">
        <f>_xll.qlRateHelperEarliestDate(T91,Trigger)</f>
        <v>#VALUE!</v>
      </c>
      <c r="Y91" s="106" t="e">
        <f>_xll.qlRateHelperLatestDate(T91,Trigger)</f>
        <v>#VALUE!</v>
      </c>
      <c r="Z91" s="106" t="e">
        <v>#N/A</v>
      </c>
      <c r="AY91" s="104" t="s">
        <v>203</v>
      </c>
      <c r="AZ91" s="105">
        <f>_xll.qlInterestRateIndexFixingDate(Currency&amp;"ibor"&amp;Tenor,BA91,Trigger)</f>
        <v>42278</v>
      </c>
      <c r="BA91" s="105">
        <f>_xll.qlCalendarAdvance(Calendar,BA90,AY91,"f",,Trigger)</f>
        <v>42282</v>
      </c>
      <c r="BB91" s="105">
        <f>_xll.qlInterestRateIndexMaturity(Currency&amp;"ibor"&amp;Tenor,BA91,Trigger)</f>
        <v>42374</v>
      </c>
      <c r="BC91" s="257">
        <f>_xll.qlIndexFixing($AC$5,AZ91,TRUE,_xll.ohTrigger(Trigger,Trigger3M))</f>
        <v>-2.513912649613976E-5</v>
      </c>
      <c r="BD91" s="257">
        <f>_xll.qlIndexFixing($BE$1,AZ91,TRUE,_xll.ohTrigger(Trigger,Trigger3M))</f>
        <v>9.7532960859854668E-5</v>
      </c>
    </row>
    <row r="92" spans="1:56" ht="11.25" customHeight="1" x14ac:dyDescent="0.25">
      <c r="A92" s="106" t="s">
        <v>243</v>
      </c>
      <c r="B92" s="344" t="str">
        <v>53Y</v>
      </c>
      <c r="C92" s="106" t="e">
        <v>#N/A</v>
      </c>
      <c r="D92" s="339" t="e">
        <f t="shared" si="61"/>
        <v>#N/A</v>
      </c>
      <c r="E92" s="339" t="s">
        <v>8</v>
      </c>
      <c r="F92" s="335" t="s">
        <v>9</v>
      </c>
      <c r="G92" s="295" t="s">
        <v>10</v>
      </c>
      <c r="H92" s="335" t="s">
        <v>11</v>
      </c>
      <c r="I92" s="340" t="e">
        <v>#N/A</v>
      </c>
      <c r="J92" s="340" t="str">
        <f t="shared" si="62"/>
        <v>EUR_CURVE_3M_53Y</v>
      </c>
      <c r="K92" s="106" t="str">
        <f>IFERROR(_xll.qlSwapRateHelper2(,IF(DataSelect="Reference",$I92,J92),,$D92,Calendar,$G92,$F92,$H92,$K$32,0,E92,Discounting,Permanent,_xll.ohTrigger(Trigger,DataSelect),ObjectOverwrite),"--")</f>
        <v>--</v>
      </c>
      <c r="L92" s="339" t="b">
        <f t="shared" si="29"/>
        <v>0</v>
      </c>
      <c r="N92" s="351" t="str">
        <f t="shared" si="19"/>
        <v>SW</v>
      </c>
      <c r="O92" s="351" t="str">
        <f t="shared" si="20"/>
        <v>59Y</v>
      </c>
      <c r="P92" s="355" t="str">
        <f t="shared" ref="P92:Q92" si="89">K98</f>
        <v>--</v>
      </c>
      <c r="Q92" s="351" t="b">
        <f t="shared" si="89"/>
        <v>0</v>
      </c>
      <c r="R92" s="359">
        <v>1</v>
      </c>
      <c r="S92" s="359">
        <v>1</v>
      </c>
      <c r="T92" s="106" t="e">
        <v>#N/A</v>
      </c>
      <c r="U92" s="104" t="e">
        <f>_xll.qlRateHelperQuoteName(T92)</f>
        <v>#VALUE!</v>
      </c>
      <c r="V92" s="361" t="e">
        <f>_xll.qlRateHelperRate(T92,_xll.ohTrigger(Trigger,Trigger3M))</f>
        <v>#VALUE!</v>
      </c>
      <c r="W92" s="106" t="str">
        <f>IFERROR(_xll.qlFuturesRateHelperConvexityAdjustment(T92,Trigger),"--")</f>
        <v>--</v>
      </c>
      <c r="X92" s="106" t="e">
        <f>_xll.qlRateHelperEarliestDate(T92,Trigger)</f>
        <v>#VALUE!</v>
      </c>
      <c r="Y92" s="106" t="e">
        <f>_xll.qlRateHelperLatestDate(T92,Trigger)</f>
        <v>#VALUE!</v>
      </c>
      <c r="Z92" s="106" t="e">
        <v>#N/A</v>
      </c>
      <c r="AY92" s="104" t="s">
        <v>203</v>
      </c>
      <c r="AZ92" s="105">
        <f>_xll.qlInterestRateIndexFixingDate(Currency&amp;"ibor"&amp;Tenor,BA92,Trigger)</f>
        <v>42279</v>
      </c>
      <c r="BA92" s="105">
        <f>_xll.qlCalendarAdvance(Calendar,BA91,AY92,"f",,Trigger)</f>
        <v>42283</v>
      </c>
      <c r="BB92" s="105">
        <f>_xll.qlInterestRateIndexMaturity(Currency&amp;"ibor"&amp;Tenor,BA92,Trigger)</f>
        <v>42375</v>
      </c>
      <c r="BC92" s="257">
        <f>_xll.qlIndexFixing($AC$5,AZ92,TRUE,_xll.ohTrigger(Trigger,Trigger3M))</f>
        <v>-2.542559770637153E-5</v>
      </c>
      <c r="BD92" s="257">
        <f>_xll.qlIndexFixing($BE$1,AZ92,TRUE,_xll.ohTrigger(Trigger,Trigger3M))</f>
        <v>9.8068800609817046E-5</v>
      </c>
    </row>
    <row r="93" spans="1:56" ht="11.25" customHeight="1" x14ac:dyDescent="0.25">
      <c r="A93" s="106" t="s">
        <v>243</v>
      </c>
      <c r="B93" s="344" t="str">
        <v>54Y</v>
      </c>
      <c r="C93" s="106" t="e">
        <v>#N/A</v>
      </c>
      <c r="D93" s="339" t="e">
        <f t="shared" si="61"/>
        <v>#N/A</v>
      </c>
      <c r="E93" s="339" t="s">
        <v>8</v>
      </c>
      <c r="F93" s="335" t="s">
        <v>9</v>
      </c>
      <c r="G93" s="295" t="s">
        <v>10</v>
      </c>
      <c r="H93" s="335" t="s">
        <v>11</v>
      </c>
      <c r="I93" s="340" t="e">
        <v>#N/A</v>
      </c>
      <c r="J93" s="340" t="str">
        <f t="shared" si="62"/>
        <v>EUR_CURVE_3M_54Y</v>
      </c>
      <c r="K93" s="106" t="str">
        <f>IFERROR(_xll.qlSwapRateHelper2(,IF(DataSelect="Reference",$I93,J93),,$D93,Calendar,$G93,$F93,$H93,$K$32,0,E93,Discounting,Permanent,_xll.ohTrigger(Trigger,DataSelect),ObjectOverwrite),"--")</f>
        <v>--</v>
      </c>
      <c r="L93" s="339" t="b">
        <f t="shared" si="29"/>
        <v>0</v>
      </c>
      <c r="N93" s="356" t="str">
        <f t="shared" ref="N93" si="90">A99</f>
        <v>SW</v>
      </c>
      <c r="O93" s="356" t="str">
        <f t="shared" ref="O93" si="91">B99</f>
        <v>60Y</v>
      </c>
      <c r="P93" s="357" t="str">
        <f t="shared" ref="P93:Q93" si="92">K99</f>
        <v>--</v>
      </c>
      <c r="Q93" s="356" t="b">
        <f t="shared" si="92"/>
        <v>0</v>
      </c>
      <c r="R93" s="360">
        <v>1</v>
      </c>
      <c r="S93" s="360">
        <v>1</v>
      </c>
      <c r="T93" s="107" t="e">
        <v>#N/A</v>
      </c>
      <c r="U93" s="115" t="e">
        <f>_xll.qlRateHelperQuoteName(T93)</f>
        <v>#VALUE!</v>
      </c>
      <c r="V93" s="362" t="e">
        <f>_xll.qlRateHelperRate(T93,_xll.ohTrigger(Trigger,Trigger3M))</f>
        <v>#VALUE!</v>
      </c>
      <c r="W93" s="107" t="str">
        <f>IFERROR(_xll.qlFuturesRateHelperConvexityAdjustment(T93,Trigger),"--")</f>
        <v>--</v>
      </c>
      <c r="X93" s="107" t="e">
        <f>_xll.qlRateHelperEarliestDate(T93,Trigger)</f>
        <v>#VALUE!</v>
      </c>
      <c r="Y93" s="107" t="e">
        <f>_xll.qlRateHelperLatestDate(T93,Trigger)</f>
        <v>#VALUE!</v>
      </c>
      <c r="Z93" s="107" t="e">
        <v>#N/A</v>
      </c>
      <c r="AY93" s="104" t="s">
        <v>203</v>
      </c>
      <c r="AZ93" s="105">
        <f>_xll.qlInterestRateIndexFixingDate(Currency&amp;"ibor"&amp;Tenor,BA93,Trigger)</f>
        <v>42282</v>
      </c>
      <c r="BA93" s="105">
        <f>_xll.qlCalendarAdvance(Calendar,BA92,AY93,"f",,Trigger)</f>
        <v>42284</v>
      </c>
      <c r="BB93" s="105">
        <f>_xll.qlInterestRateIndexMaturity(Currency&amp;"ibor"&amp;Tenor,BA93,Trigger)</f>
        <v>42376</v>
      </c>
      <c r="BC93" s="257">
        <f>_xll.qlIndexFixing($AC$5,AZ93,TRUE,_xll.ohTrigger(Trigger,Trigger3M))</f>
        <v>-2.573222674765983E-5</v>
      </c>
      <c r="BD93" s="257">
        <f>_xll.qlIndexFixing($BE$1,AZ93,TRUE,_xll.ohTrigger(Trigger,Trigger3M))</f>
        <v>9.8562678710841268E-5</v>
      </c>
    </row>
    <row r="94" spans="1:56" ht="11.25" customHeight="1" x14ac:dyDescent="0.25">
      <c r="A94" s="106" t="s">
        <v>243</v>
      </c>
      <c r="B94" s="344" t="str">
        <v>55Y</v>
      </c>
      <c r="C94" s="106" t="e">
        <v>#N/A</v>
      </c>
      <c r="D94" s="339" t="e">
        <f t="shared" si="61"/>
        <v>#N/A</v>
      </c>
      <c r="E94" s="339" t="s">
        <v>8</v>
      </c>
      <c r="F94" s="335" t="s">
        <v>9</v>
      </c>
      <c r="G94" s="295" t="s">
        <v>10</v>
      </c>
      <c r="H94" s="335" t="s">
        <v>11</v>
      </c>
      <c r="I94" s="340" t="e">
        <v>#N/A</v>
      </c>
      <c r="J94" s="340" t="str">
        <f t="shared" si="62"/>
        <v>EUR_CURVE_3M_55Y</v>
      </c>
      <c r="K94" s="106" t="str">
        <f>IFERROR(_xll.qlSwapRateHelper2(,IF(DataSelect="Reference",$I94,J94),,$D94,Calendar,$G94,$F94,$H94,$K$32,0,E94,Discounting,Permanent,_xll.ohTrigger(Trigger,DataSelect),ObjectOverwrite),"--")</f>
        <v>--</v>
      </c>
      <c r="L94" s="339" t="b">
        <f t="shared" si="29"/>
        <v>0</v>
      </c>
      <c r="AY94" s="104" t="s">
        <v>203</v>
      </c>
      <c r="AZ94" s="105">
        <f>_xll.qlInterestRateIndexFixingDate(Currency&amp;"ibor"&amp;Tenor,BA94,Trigger)</f>
        <v>42283</v>
      </c>
      <c r="BA94" s="105">
        <f>_xll.qlCalendarAdvance(Calendar,BA93,AY94,"f",,Trigger)</f>
        <v>42285</v>
      </c>
      <c r="BB94" s="105">
        <f>_xll.qlInterestRateIndexMaturity(Currency&amp;"ibor"&amp;Tenor,BA94,Trigger)</f>
        <v>42377</v>
      </c>
      <c r="BC94" s="257">
        <f>_xll.qlIndexFixing($AC$5,AZ94,TRUE,_xll.ohTrigger(Trigger,Trigger3M))</f>
        <v>-2.6059013616094742E-5</v>
      </c>
      <c r="BD94" s="257">
        <f>_xll.qlIndexFixing($BE$1,AZ94,TRUE,_xll.ohTrigger(Trigger,Trigger3M))</f>
        <v>9.9014712158036587E-5</v>
      </c>
    </row>
    <row r="95" spans="1:56" ht="11.25" customHeight="1" x14ac:dyDescent="0.25">
      <c r="A95" s="106" t="s">
        <v>243</v>
      </c>
      <c r="B95" s="344" t="str">
        <v>56Y</v>
      </c>
      <c r="C95" s="106" t="e">
        <v>#N/A</v>
      </c>
      <c r="D95" s="339" t="e">
        <f t="shared" si="61"/>
        <v>#N/A</v>
      </c>
      <c r="E95" s="339" t="s">
        <v>8</v>
      </c>
      <c r="F95" s="335" t="s">
        <v>9</v>
      </c>
      <c r="G95" s="295" t="s">
        <v>10</v>
      </c>
      <c r="H95" s="335" t="s">
        <v>11</v>
      </c>
      <c r="I95" s="340" t="e">
        <v>#N/A</v>
      </c>
      <c r="J95" s="340" t="str">
        <f t="shared" si="62"/>
        <v>EUR_CURVE_3M_56Y</v>
      </c>
      <c r="K95" s="106" t="str">
        <f>IFERROR(_xll.qlSwapRateHelper2(,IF(DataSelect="Reference",$I95,J95),,$D95,Calendar,$G95,$F95,$H95,$K$32,0,E95,Discounting,Permanent,_xll.ohTrigger(Trigger,DataSelect),ObjectOverwrite),"--")</f>
        <v>--</v>
      </c>
      <c r="L95" s="339" t="b">
        <f t="shared" si="29"/>
        <v>0</v>
      </c>
      <c r="AY95" s="104" t="s">
        <v>203</v>
      </c>
      <c r="AZ95" s="105">
        <f>_xll.qlInterestRateIndexFixingDate(Currency&amp;"ibor"&amp;Tenor,BA95,Trigger)</f>
        <v>42284</v>
      </c>
      <c r="BA95" s="105">
        <f>_xll.qlCalendarAdvance(Calendar,BA94,AY95,"f",,Trigger)</f>
        <v>42286</v>
      </c>
      <c r="BB95" s="105">
        <f>_xll.qlInterestRateIndexMaturity(Currency&amp;"ibor"&amp;Tenor,BA95,Trigger)</f>
        <v>42380</v>
      </c>
      <c r="BC95" s="257">
        <f>_xll.qlIndexFixing($AC$5,AZ95,TRUE,_xll.ohTrigger(Trigger,Trigger3M))</f>
        <v>-2.4658052214544839E-5</v>
      </c>
      <c r="BD95" s="257">
        <f>_xll.qlIndexFixing($BE$1,AZ95,TRUE,_xll.ohTrigger(Trigger,Trigger3M))</f>
        <v>9.7645906324066243E-5</v>
      </c>
    </row>
    <row r="96" spans="1:56" ht="11.25" customHeight="1" x14ac:dyDescent="0.25">
      <c r="A96" s="106" t="s">
        <v>243</v>
      </c>
      <c r="B96" s="344" t="str">
        <v>57Y</v>
      </c>
      <c r="C96" s="106" t="e">
        <v>#N/A</v>
      </c>
      <c r="D96" s="339" t="e">
        <f t="shared" si="61"/>
        <v>#N/A</v>
      </c>
      <c r="E96" s="339" t="s">
        <v>8</v>
      </c>
      <c r="F96" s="335" t="s">
        <v>9</v>
      </c>
      <c r="G96" s="295" t="s">
        <v>10</v>
      </c>
      <c r="H96" s="335" t="s">
        <v>11</v>
      </c>
      <c r="I96" s="340" t="e">
        <v>#N/A</v>
      </c>
      <c r="J96" s="340" t="str">
        <f t="shared" si="62"/>
        <v>EUR_CURVE_3M_57Y</v>
      </c>
      <c r="K96" s="106" t="str">
        <f>IFERROR(_xll.qlSwapRateHelper2(,IF(DataSelect="Reference",$I96,J96),,$D96,Calendar,$G96,$F96,$H96,$K$32,0,E96,Discounting,Permanent,_xll.ohTrigger(Trigger,DataSelect),ObjectOverwrite),"--")</f>
        <v>--</v>
      </c>
      <c r="L96" s="339" t="b">
        <f t="shared" si="29"/>
        <v>0</v>
      </c>
      <c r="AY96" s="104" t="s">
        <v>203</v>
      </c>
      <c r="AZ96" s="105">
        <f>_xll.qlInterestRateIndexFixingDate(Currency&amp;"ibor"&amp;Tenor,BA96,Trigger)</f>
        <v>42285</v>
      </c>
      <c r="BA96" s="105">
        <f>_xll.qlCalendarAdvance(Calendar,BA95,AY96,"f",,Trigger)</f>
        <v>42289</v>
      </c>
      <c r="BB96" s="105">
        <f>_xll.qlInterestRateIndexMaturity(Currency&amp;"ibor"&amp;Tenor,BA96,Trigger)</f>
        <v>42381</v>
      </c>
      <c r="BC96" s="257">
        <f>_xll.qlIndexFixing($AC$5,AZ96,TRUE,_xll.ohTrigger(Trigger,Trigger3M))</f>
        <v>-2.7567739259642714E-5</v>
      </c>
      <c r="BD96" s="257">
        <f>_xll.qlIndexFixing($BE$1,AZ96,TRUE,_xll.ohTrigger(Trigger,Trigger3M))</f>
        <v>1.0040777928664531E-4</v>
      </c>
    </row>
    <row r="97" spans="1:56" ht="11.25" customHeight="1" x14ac:dyDescent="0.25">
      <c r="A97" s="106" t="s">
        <v>243</v>
      </c>
      <c r="B97" s="344" t="str">
        <v>58Y</v>
      </c>
      <c r="C97" s="106" t="e">
        <v>#N/A</v>
      </c>
      <c r="D97" s="339" t="e">
        <f t="shared" si="61"/>
        <v>#N/A</v>
      </c>
      <c r="E97" s="339" t="s">
        <v>8</v>
      </c>
      <c r="F97" s="335" t="s">
        <v>9</v>
      </c>
      <c r="G97" s="295" t="s">
        <v>10</v>
      </c>
      <c r="H97" s="335" t="s">
        <v>11</v>
      </c>
      <c r="I97" s="340" t="e">
        <v>#N/A</v>
      </c>
      <c r="J97" s="340" t="str">
        <f t="shared" si="62"/>
        <v>EUR_CURVE_3M_58Y</v>
      </c>
      <c r="K97" s="106" t="str">
        <f>IFERROR(_xll.qlSwapRateHelper2(,IF(DataSelect="Reference",$I97,J97),,$D97,Calendar,$G97,$F97,$H97,$K$32,0,E97,Discounting,Permanent,_xll.ohTrigger(Trigger,DataSelect),ObjectOverwrite),"--")</f>
        <v>--</v>
      </c>
      <c r="L97" s="339" t="b">
        <f t="shared" si="29"/>
        <v>0</v>
      </c>
      <c r="AY97" s="104" t="s">
        <v>203</v>
      </c>
      <c r="AZ97" s="105">
        <f>_xll.qlInterestRateIndexFixingDate(Currency&amp;"ibor"&amp;Tenor,BA97,Trigger)</f>
        <v>42286</v>
      </c>
      <c r="BA97" s="105">
        <f>_xll.qlCalendarAdvance(Calendar,BA96,AY97,"f",,Trigger)</f>
        <v>42290</v>
      </c>
      <c r="BB97" s="105">
        <f>_xll.qlInterestRateIndexMaturity(Currency&amp;"ibor"&amp;Tenor,BA97,Trigger)</f>
        <v>42382</v>
      </c>
      <c r="BC97" s="257">
        <f>_xll.qlIndexFixing($AC$5,AZ97,TRUE,_xll.ohTrigger(Trigger,Trigger3M))</f>
        <v>-2.7995315183440201E-5</v>
      </c>
      <c r="BD97" s="257">
        <f>_xll.qlIndexFixing($BE$1,AZ97,TRUE,_xll.ohTrigger(Trigger,Trigger3M))</f>
        <v>1.0065338437508618E-4</v>
      </c>
    </row>
    <row r="98" spans="1:56" ht="11.25" customHeight="1" x14ac:dyDescent="0.25">
      <c r="A98" s="106" t="s">
        <v>243</v>
      </c>
      <c r="B98" s="344" t="str">
        <v>59Y</v>
      </c>
      <c r="C98" s="106" t="e">
        <v>#N/A</v>
      </c>
      <c r="D98" s="339" t="e">
        <f t="shared" si="61"/>
        <v>#N/A</v>
      </c>
      <c r="E98" s="339" t="s">
        <v>8</v>
      </c>
      <c r="F98" s="335" t="s">
        <v>9</v>
      </c>
      <c r="G98" s="295" t="s">
        <v>10</v>
      </c>
      <c r="H98" s="335" t="s">
        <v>11</v>
      </c>
      <c r="I98" s="340" t="e">
        <v>#N/A</v>
      </c>
      <c r="J98" s="340" t="str">
        <f t="shared" si="62"/>
        <v>EUR_CURVE_3M_59Y</v>
      </c>
      <c r="K98" s="106" t="str">
        <f>IFERROR(_xll.qlSwapRateHelper2(,IF(DataSelect="Reference",$I98,J98),,$D98,Calendar,$G98,$F98,$H98,$K$32,0,E98,Discounting,Permanent,_xll.ohTrigger(Trigger,DataSelect),ObjectOverwrite),"--")</f>
        <v>--</v>
      </c>
      <c r="L98" s="339" t="b">
        <f t="shared" si="29"/>
        <v>0</v>
      </c>
      <c r="AY98" s="104" t="s">
        <v>203</v>
      </c>
      <c r="AZ98" s="105">
        <f>_xll.qlInterestRateIndexFixingDate(Currency&amp;"ibor"&amp;Tenor,BA98,Trigger)</f>
        <v>42289</v>
      </c>
      <c r="BA98" s="105">
        <f>_xll.qlCalendarAdvance(Calendar,BA97,AY98,"f",,Trigger)</f>
        <v>42291</v>
      </c>
      <c r="BB98" s="105">
        <f>_xll.qlInterestRateIndexMaturity(Currency&amp;"ibor"&amp;Tenor,BA98,Trigger)</f>
        <v>42383</v>
      </c>
      <c r="BC98" s="257">
        <f>_xll.qlIndexFixing($AC$5,AZ98,TRUE,_xll.ohTrigger(Trigger,Trigger3M))</f>
        <v>-2.8443048899629495E-5</v>
      </c>
      <c r="BD98" s="257">
        <f>_xll.qlIndexFixing($BE$1,AZ98,TRUE,_xll.ohTrigger(Trigger,Trigger3M))</f>
        <v>1.0085847077772917E-4</v>
      </c>
    </row>
    <row r="99" spans="1:56" ht="11.25" customHeight="1" x14ac:dyDescent="0.25">
      <c r="A99" s="107" t="s">
        <v>243</v>
      </c>
      <c r="B99" s="330" t="str">
        <v>60Y</v>
      </c>
      <c r="C99" s="107" t="e">
        <v>#N/A</v>
      </c>
      <c r="D99" s="341" t="e">
        <f t="shared" si="61"/>
        <v>#N/A</v>
      </c>
      <c r="E99" s="341" t="s">
        <v>8</v>
      </c>
      <c r="F99" s="342" t="s">
        <v>9</v>
      </c>
      <c r="G99" s="301" t="s">
        <v>10</v>
      </c>
      <c r="H99" s="342" t="s">
        <v>11</v>
      </c>
      <c r="I99" s="343" t="e">
        <v>#N/A</v>
      </c>
      <c r="J99" s="343" t="str">
        <f t="shared" si="62"/>
        <v>EUR_CURVE_3M_60Y</v>
      </c>
      <c r="K99" s="107" t="str">
        <f>IFERROR(_xll.qlSwapRateHelper2(,IF(DataSelect="Reference",$I99,J99),,$D99,Calendar,$G99,$F99,$H99,$K$32,0,E99,Discounting,Permanent,_xll.ohTrigger(Trigger,DataSelect),ObjectOverwrite),"--")</f>
        <v>--</v>
      </c>
      <c r="L99" s="341" t="b">
        <f t="shared" ref="L99" si="93">IF(K99="--",FALSE,TRUE)</f>
        <v>0</v>
      </c>
      <c r="AY99" s="104" t="s">
        <v>203</v>
      </c>
      <c r="AZ99" s="105">
        <f>_xll.qlInterestRateIndexFixingDate(Currency&amp;"ibor"&amp;Tenor,BA99,Trigger)</f>
        <v>42290</v>
      </c>
      <c r="BA99" s="105">
        <f>_xll.qlCalendarAdvance(Calendar,BA98,AY99,"f",,Trigger)</f>
        <v>42292</v>
      </c>
      <c r="BB99" s="105">
        <f>_xll.qlInterestRateIndexMaturity(Currency&amp;"ibor"&amp;Tenor,BA99,Trigger)</f>
        <v>42384</v>
      </c>
      <c r="BC99" s="257">
        <f>_xll.qlIndexFixing($AC$5,AZ99,TRUE,_xll.ohTrigger(Trigger,Trigger3M))</f>
        <v>-2.891094040039076E-5</v>
      </c>
      <c r="BD99" s="257">
        <f>_xll.qlIndexFixing($BE$1,AZ99,TRUE,_xll.ohTrigger(Trigger,Trigger3M))</f>
        <v>1.0102336348938796E-4</v>
      </c>
    </row>
    <row r="100" spans="1:56" ht="11.25" customHeight="1" x14ac:dyDescent="0.25">
      <c r="AY100" s="104" t="s">
        <v>203</v>
      </c>
      <c r="AZ100" s="105">
        <f>_xll.qlInterestRateIndexFixingDate(Currency&amp;"ibor"&amp;Tenor,BA100,Trigger)</f>
        <v>42291</v>
      </c>
      <c r="BA100" s="105">
        <f>_xll.qlCalendarAdvance(Calendar,BA99,AY100,"f",,Trigger)</f>
        <v>42293</v>
      </c>
      <c r="BB100" s="105">
        <f>_xll.qlInterestRateIndexMaturity(Currency&amp;"ibor"&amp;Tenor,BA100,Trigger)</f>
        <v>42387</v>
      </c>
      <c r="BC100" s="257">
        <f>_xll.qlIndexFixing($AC$5,AZ100,TRUE,_xll.ohTrigger(Trigger,Trigger3M))</f>
        <v>-2.7411200435011022E-5</v>
      </c>
      <c r="BD100" s="257">
        <f>_xll.qlIndexFixing($BE$1,AZ100,TRUE,_xll.ohTrigger(Trigger,Trigger3M))</f>
        <v>9.9244737390755526E-5</v>
      </c>
    </row>
    <row r="101" spans="1:56" ht="11.25" customHeight="1" x14ac:dyDescent="0.25">
      <c r="AY101" s="104" t="s">
        <v>203</v>
      </c>
      <c r="AZ101" s="105">
        <f>_xll.qlInterestRateIndexFixingDate(Currency&amp;"ibor"&amp;Tenor,BA101,Trigger)</f>
        <v>42292</v>
      </c>
      <c r="BA101" s="105">
        <f>_xll.qlCalendarAdvance(Calendar,BA100,AY101,"f",,Trigger)</f>
        <v>42296</v>
      </c>
      <c r="BB101" s="105">
        <f>_xll.qlInterestRateIndexMaturity(Currency&amp;"ibor"&amp;Tenor,BA101,Trigger)</f>
        <v>42388</v>
      </c>
      <c r="BC101" s="257">
        <f>_xll.qlIndexFixing($AC$5,AZ101,TRUE,_xll.ohTrigger(Trigger,Trigger3M))</f>
        <v>-3.0984084111874075E-5</v>
      </c>
      <c r="BD101" s="257">
        <f>_xll.qlIndexFixing($BE$1,AZ101,TRUE,_xll.ohTrigger(Trigger,Trigger3M))</f>
        <v>1.0128853736268223E-4</v>
      </c>
    </row>
    <row r="102" spans="1:56" ht="11.25" customHeight="1" x14ac:dyDescent="0.25">
      <c r="AY102" s="104" t="s">
        <v>203</v>
      </c>
      <c r="AZ102" s="105">
        <f>_xll.qlInterestRateIndexFixingDate(Currency&amp;"ibor"&amp;Tenor,BA102,Trigger)</f>
        <v>42293</v>
      </c>
      <c r="BA102" s="105">
        <f>_xll.qlCalendarAdvance(Calendar,BA101,AY102,"f",,Trigger)</f>
        <v>42297</v>
      </c>
      <c r="BB102" s="105">
        <f>_xll.qlInterestRateIndexMaturity(Currency&amp;"ibor"&amp;Tenor,BA102,Trigger)</f>
        <v>42389</v>
      </c>
      <c r="BC102" s="257">
        <f>_xll.qlIndexFixing($AC$5,AZ102,TRUE,_xll.ohTrigger(Trigger,Trigger3M))</f>
        <v>-3.1552764426452001E-5</v>
      </c>
      <c r="BD102" s="257">
        <f>_xll.qlIndexFixing($BE$1,AZ102,TRUE,_xll.ohTrigger(Trigger,Trigger3M))</f>
        <v>1.0125837657142642E-4</v>
      </c>
    </row>
    <row r="103" spans="1:56" ht="11.25" customHeight="1" x14ac:dyDescent="0.25">
      <c r="AY103" s="104" t="s">
        <v>203</v>
      </c>
      <c r="AZ103" s="105">
        <f>_xll.qlInterestRateIndexFixingDate(Currency&amp;"ibor"&amp;Tenor,BA103,Trigger)</f>
        <v>42296</v>
      </c>
      <c r="BA103" s="105">
        <f>_xll.qlCalendarAdvance(Calendar,BA102,AY103,"f",,Trigger)</f>
        <v>42298</v>
      </c>
      <c r="BB103" s="105">
        <f>_xll.qlInterestRateIndexMaturity(Currency&amp;"ibor"&amp;Tenor,BA103,Trigger)</f>
        <v>42390</v>
      </c>
      <c r="BC103" s="257">
        <f>_xll.qlIndexFixing($AC$5,AZ103,TRUE,_xll.ohTrigger(Trigger,Trigger3M))</f>
        <v>-3.2141602478682912E-5</v>
      </c>
      <c r="BD103" s="257">
        <f>_xll.qlIndexFixing($BE$1,AZ103,TRUE,_xll.ohTrigger(Trigger,Trigger3M))</f>
        <v>1.011905960710836E-4</v>
      </c>
    </row>
    <row r="104" spans="1:56" ht="11.25" customHeight="1" x14ac:dyDescent="0.25">
      <c r="AY104" s="104" t="s">
        <v>203</v>
      </c>
      <c r="AZ104" s="105">
        <f>_xll.qlInterestRateIndexFixingDate(Currency&amp;"ibor"&amp;Tenor,BA104,Trigger)</f>
        <v>42297</v>
      </c>
      <c r="BA104" s="105">
        <f>_xll.qlCalendarAdvance(Calendar,BA103,AY104,"f",,Trigger)</f>
        <v>42299</v>
      </c>
      <c r="BB104" s="105">
        <f>_xll.qlInterestRateIndexMaturity(Currency&amp;"ibor"&amp;Tenor,BA104,Trigger)</f>
        <v>42391</v>
      </c>
      <c r="BC104" s="257">
        <f>_xll.qlIndexFixing($AC$5,AZ104,TRUE,_xll.ohTrigger(Trigger,Trigger3M))</f>
        <v>-3.2750598258140364E-5</v>
      </c>
      <c r="BD104" s="257">
        <f>_xll.qlIndexFixing($BE$1,AZ104,TRUE,_xll.ohTrigger(Trigger,Trigger3M))</f>
        <v>1.0108572885877845E-4</v>
      </c>
    </row>
    <row r="105" spans="1:56" ht="11.25" customHeight="1" x14ac:dyDescent="0.25">
      <c r="AY105" s="104" t="s">
        <v>203</v>
      </c>
      <c r="AZ105" s="105">
        <f>_xll.qlInterestRateIndexFixingDate(Currency&amp;"ibor"&amp;Tenor,BA105,Trigger)</f>
        <v>42298</v>
      </c>
      <c r="BA105" s="105">
        <f>_xll.qlCalendarAdvance(Calendar,BA104,AY105,"f",,Trigger)</f>
        <v>42300</v>
      </c>
      <c r="BB105" s="105">
        <f>_xll.qlInterestRateIndexMaturity(Currency&amp;"ibor"&amp;Tenor,BA105,Trigger)</f>
        <v>42394</v>
      </c>
      <c r="BC105" s="257">
        <f>_xll.qlIndexFixing($AC$5,AZ105,TRUE,_xll.ohTrigger(Trigger,Trigger3M))</f>
        <v>-3.113106446033053E-5</v>
      </c>
      <c r="BD105" s="257">
        <f>_xll.qlIndexFixing($BE$1,AZ105,TRUE,_xll.ohTrigger(Trigger,Trigger3M))</f>
        <v>9.8960271090878059E-5</v>
      </c>
    </row>
    <row r="106" spans="1:56" ht="11.25" customHeight="1" x14ac:dyDescent="0.25">
      <c r="AY106" s="104" t="s">
        <v>203</v>
      </c>
      <c r="AZ106" s="105">
        <f>_xll.qlInterestRateIndexFixingDate(Currency&amp;"ibor"&amp;Tenor,BA106,Trigger)</f>
        <v>42299</v>
      </c>
      <c r="BA106" s="105">
        <f>_xll.qlCalendarAdvance(Calendar,BA105,AY106,"f",,Trigger)</f>
        <v>42303</v>
      </c>
      <c r="BB106" s="105">
        <f>_xll.qlInterestRateIndexMaturity(Currency&amp;"ibor"&amp;Tenor,BA106,Trigger)</f>
        <v>42395</v>
      </c>
      <c r="BC106" s="257">
        <f>_xll.qlIndexFixing($AC$5,AZ106,TRUE,_xll.ohTrigger(Trigger,Trigger3M))</f>
        <v>-3.5388158469248317E-5</v>
      </c>
      <c r="BD106" s="257">
        <f>_xll.qlIndexFixing($BE$1,AZ106,TRUE,_xll.ohTrigger(Trigger,Trigger3M))</f>
        <v>1.0030709284572141E-4</v>
      </c>
    </row>
    <row r="107" spans="1:56" ht="11.25" customHeight="1" x14ac:dyDescent="0.25">
      <c r="AY107" s="104" t="s">
        <v>203</v>
      </c>
      <c r="AZ107" s="105">
        <f>_xll.qlInterestRateIndexFixingDate(Currency&amp;"ibor"&amp;Tenor,BA107,Trigger)</f>
        <v>42300</v>
      </c>
      <c r="BA107" s="105">
        <f>_xll.qlCalendarAdvance(Calendar,BA106,AY107,"f",,Trigger)</f>
        <v>42304</v>
      </c>
      <c r="BB107" s="105">
        <f>_xll.qlInterestRateIndexMaturity(Currency&amp;"ibor"&amp;Tenor,BA107,Trigger)</f>
        <v>42396</v>
      </c>
      <c r="BC107" s="257">
        <f>_xll.qlIndexFixing($AC$5,AZ107,TRUE,_xll.ohTrigger(Trigger,Trigger3M))</f>
        <v>-3.6097942743647067E-5</v>
      </c>
      <c r="BD107" s="257">
        <f>_xll.qlIndexFixing($BE$1,AZ107,TRUE,_xll.ohTrigger(Trigger,Trigger3M))</f>
        <v>1.0002582703681702E-4</v>
      </c>
    </row>
    <row r="108" spans="1:56" ht="11.25" customHeight="1" x14ac:dyDescent="0.25">
      <c r="AY108" s="104" t="s">
        <v>203</v>
      </c>
      <c r="AZ108" s="105">
        <f>_xll.qlInterestRateIndexFixingDate(Currency&amp;"ibor"&amp;Tenor,BA108,Trigger)</f>
        <v>42303</v>
      </c>
      <c r="BA108" s="105">
        <f>_xll.qlCalendarAdvance(Calendar,BA107,AY108,"f",,Trigger)</f>
        <v>42305</v>
      </c>
      <c r="BB108" s="105">
        <f>_xll.qlInterestRateIndexMaturity(Currency&amp;"ibor"&amp;Tenor,BA108,Trigger)</f>
        <v>42397</v>
      </c>
      <c r="BC108" s="257">
        <f>_xll.qlIndexFixing($AC$5,AZ108,TRUE,_xll.ohTrigger(Trigger,Trigger3M))</f>
        <v>-3.6827884684885887E-5</v>
      </c>
      <c r="BD108" s="257">
        <f>_xll.qlIndexFixing($BE$1,AZ108,TRUE,_xll.ohTrigger(Trigger,Trigger3M))</f>
        <v>9.9711296500418342E-5</v>
      </c>
    </row>
    <row r="109" spans="1:56" ht="11.25" customHeight="1" x14ac:dyDescent="0.25">
      <c r="AY109" s="104" t="s">
        <v>203</v>
      </c>
      <c r="AZ109" s="105">
        <f>_xll.qlInterestRateIndexFixingDate(Currency&amp;"ibor"&amp;Tenor,BA109,Trigger)</f>
        <v>42304</v>
      </c>
      <c r="BA109" s="105">
        <f>_xll.qlCalendarAdvance(Calendar,BA108,AY109,"f",,Trigger)</f>
        <v>42306</v>
      </c>
      <c r="BB109" s="105">
        <f>_xll.qlInterestRateIndexMaturity(Currency&amp;"ibor"&amp;Tenor,BA109,Trigger)</f>
        <v>42398</v>
      </c>
      <c r="BC109" s="257">
        <f>_xll.qlIndexFixing($AC$5,AZ109,TRUE,_xll.ohTrigger(Trigger,Trigger3M))</f>
        <v>-3.7577984282972757E-5</v>
      </c>
      <c r="BD109" s="257">
        <f>_xll.qlIndexFixing($BE$1,AZ109,TRUE,_xll.ohTrigger(Trigger,Trigger3M))</f>
        <v>9.9364242232485622E-5</v>
      </c>
    </row>
    <row r="110" spans="1:56" ht="11.25" customHeight="1" x14ac:dyDescent="0.25">
      <c r="AY110" s="104" t="s">
        <v>203</v>
      </c>
      <c r="AZ110" s="105">
        <f>_xll.qlInterestRateIndexFixingDate(Currency&amp;"ibor"&amp;Tenor,BA110,Trigger)</f>
        <v>42305</v>
      </c>
      <c r="BA110" s="105">
        <f>_xll.qlCalendarAdvance(Calendar,BA109,AY110,"f",,Trigger)</f>
        <v>42307</v>
      </c>
      <c r="BB110" s="105">
        <f>_xll.qlInterestRateIndexMaturity(Currency&amp;"ibor"&amp;Tenor,BA110,Trigger)</f>
        <v>42398</v>
      </c>
      <c r="BC110" s="257">
        <f>_xll.qlIndexFixing($AC$5,AZ110,TRUE,_xll.ohTrigger(Trigger,Trigger3M))</f>
        <v>-3.9635753270253271E-5</v>
      </c>
      <c r="BD110" s="257">
        <f>_xll.qlIndexFixing($BE$1,AZ110,TRUE,_xll.ohTrigger(Trigger,Trigger3M))</f>
        <v>1.0002133018091456E-4</v>
      </c>
    </row>
    <row r="111" spans="1:56" ht="11.25" customHeight="1" x14ac:dyDescent="0.25">
      <c r="AY111" s="104" t="s">
        <v>203</v>
      </c>
      <c r="AZ111" s="105">
        <f>_xll.qlInterestRateIndexFixingDate(Currency&amp;"ibor"&amp;Tenor,BA111,Trigger)</f>
        <v>42306</v>
      </c>
      <c r="BA111" s="105">
        <f>_xll.qlCalendarAdvance(Calendar,BA110,AY111,"f",,Trigger)</f>
        <v>42310</v>
      </c>
      <c r="BB111" s="105">
        <f>_xll.qlInterestRateIndexMaturity(Currency&amp;"ibor"&amp;Tenor,BA111,Trigger)</f>
        <v>42402</v>
      </c>
      <c r="BC111" s="257">
        <f>_xll.qlIndexFixing($AC$5,AZ111,TRUE,_xll.ohTrigger(Trigger,Trigger3M))</f>
        <v>-4.0779958994435041E-5</v>
      </c>
      <c r="BD111" s="257">
        <f>_xll.qlIndexFixing($BE$1,AZ111,TRUE,_xll.ohTrigger(Trigger,Trigger3M))</f>
        <v>1.0784084424236116E-4</v>
      </c>
    </row>
    <row r="112" spans="1:56" ht="11.25" customHeight="1" x14ac:dyDescent="0.25">
      <c r="AY112" s="104" t="s">
        <v>203</v>
      </c>
      <c r="AZ112" s="105">
        <f>_xll.qlInterestRateIndexFixingDate(Currency&amp;"ibor"&amp;Tenor,BA112,Trigger)</f>
        <v>42307</v>
      </c>
      <c r="BA112" s="105">
        <f>_xll.qlCalendarAdvance(Calendar,BA111,AY112,"f",,Trigger)</f>
        <v>42311</v>
      </c>
      <c r="BB112" s="105">
        <f>_xll.qlInterestRateIndexMaturity(Currency&amp;"ibor"&amp;Tenor,BA112,Trigger)</f>
        <v>42403</v>
      </c>
      <c r="BC112" s="257">
        <f>_xll.qlIndexFixing($AC$5,AZ112,TRUE,_xll.ohTrigger(Trigger,Trigger3M))</f>
        <v>-3.771318010533605E-5</v>
      </c>
      <c r="BD112" s="257">
        <f>_xll.qlIndexFixing($BE$1,AZ112,TRUE,_xll.ohTrigger(Trigger,Trigger3M))</f>
        <v>1.073433249539853E-4</v>
      </c>
    </row>
    <row r="113" spans="51:56" ht="11.25" customHeight="1" x14ac:dyDescent="0.25">
      <c r="AY113" s="104" t="s">
        <v>203</v>
      </c>
      <c r="AZ113" s="105">
        <f>_xll.qlInterestRateIndexFixingDate(Currency&amp;"ibor"&amp;Tenor,BA113,Trigger)</f>
        <v>42310</v>
      </c>
      <c r="BA113" s="105">
        <f>_xll.qlCalendarAdvance(Calendar,BA112,AY113,"f",,Trigger)</f>
        <v>42312</v>
      </c>
      <c r="BB113" s="105">
        <f>_xll.qlInterestRateIndexMaturity(Currency&amp;"ibor"&amp;Tenor,BA113,Trigger)</f>
        <v>42404</v>
      </c>
      <c r="BC113" s="257">
        <f>_xll.qlIndexFixing($AC$5,AZ113,TRUE,_xll.ohTrigger(Trigger,Trigger3M))</f>
        <v>-3.4616965839057883E-5</v>
      </c>
      <c r="BD113" s="257">
        <f>_xll.qlIndexFixing($BE$1,AZ113,TRUE,_xll.ohTrigger(Trigger,Trigger3M))</f>
        <v>1.0681835182901406E-4</v>
      </c>
    </row>
    <row r="114" spans="51:56" ht="11.25" customHeight="1" x14ac:dyDescent="0.25">
      <c r="AY114" s="104" t="s">
        <v>203</v>
      </c>
      <c r="AZ114" s="105">
        <f>_xll.qlInterestRateIndexFixingDate(Currency&amp;"ibor"&amp;Tenor,BA114,Trigger)</f>
        <v>42311</v>
      </c>
      <c r="BA114" s="105">
        <f>_xll.qlCalendarAdvance(Calendar,BA113,AY114,"f",,Trigger)</f>
        <v>42313</v>
      </c>
      <c r="BB114" s="105">
        <f>_xll.qlInterestRateIndexMaturity(Currency&amp;"ibor"&amp;Tenor,BA114,Trigger)</f>
        <v>42405</v>
      </c>
      <c r="BC114" s="257">
        <f>_xll.qlIndexFixing($AC$5,AZ114,TRUE,_xll.ohTrigger(Trigger,Trigger3M))</f>
        <v>-3.1491316126090922E-5</v>
      </c>
      <c r="BD114" s="257">
        <f>_xll.qlIndexFixing($BE$1,AZ114,TRUE,_xll.ohTrigger(Trigger,Trigger3M))</f>
        <v>1.0626687386224323E-4</v>
      </c>
    </row>
    <row r="115" spans="51:56" ht="11.25" customHeight="1" x14ac:dyDescent="0.25">
      <c r="AY115" s="104" t="s">
        <v>203</v>
      </c>
      <c r="AZ115" s="105">
        <f>_xll.qlInterestRateIndexFixingDate(Currency&amp;"ibor"&amp;Tenor,BA115,Trigger)</f>
        <v>42312</v>
      </c>
      <c r="BA115" s="105">
        <f>_xll.qlCalendarAdvance(Calendar,BA114,AY115,"f",,Trigger)</f>
        <v>42314</v>
      </c>
      <c r="BB115" s="105">
        <f>_xll.qlInterestRateIndexMaturity(Currency&amp;"ibor"&amp;Tenor,BA115,Trigger)</f>
        <v>42408</v>
      </c>
      <c r="BC115" s="257">
        <f>_xll.qlIndexFixing($AC$5,AZ115,TRUE,_xll.ohTrigger(Trigger,Trigger3M))</f>
        <v>-2.5842445351727631E-5</v>
      </c>
      <c r="BD115" s="257">
        <f>_xll.qlIndexFixing($BE$1,AZ115,TRUE,_xll.ohTrigger(Trigger,Trigger3M))</f>
        <v>1.0345157207476607E-4</v>
      </c>
    </row>
    <row r="116" spans="51:56" ht="11.25" customHeight="1" x14ac:dyDescent="0.25">
      <c r="AY116" s="104" t="s">
        <v>203</v>
      </c>
      <c r="AZ116" s="105">
        <f>_xll.qlInterestRateIndexFixingDate(Currency&amp;"ibor"&amp;Tenor,BA116,Trigger)</f>
        <v>42313</v>
      </c>
      <c r="BA116" s="105">
        <f>_xll.qlCalendarAdvance(Calendar,BA115,AY116,"f",,Trigger)</f>
        <v>42317</v>
      </c>
      <c r="BB116" s="105">
        <f>_xll.qlInterestRateIndexMaturity(Currency&amp;"ibor"&amp;Tenor,BA116,Trigger)</f>
        <v>42409</v>
      </c>
      <c r="BC116" s="257">
        <f>_xll.qlIndexFixing($AC$5,AZ116,TRUE,_xll.ohTrigger(Trigger,Trigger3M))</f>
        <v>-1.8694361391076743E-5</v>
      </c>
      <c r="BD116" s="257">
        <f>_xll.qlIndexFixing($BE$1,AZ116,TRUE,_xll.ohTrigger(Trigger,Trigger3M))</f>
        <v>1.0381593343771587E-4</v>
      </c>
    </row>
    <row r="117" spans="51:56" ht="11.25" customHeight="1" x14ac:dyDescent="0.25">
      <c r="AY117" s="104" t="s">
        <v>203</v>
      </c>
      <c r="AZ117" s="105">
        <f>_xll.qlInterestRateIndexFixingDate(Currency&amp;"ibor"&amp;Tenor,BA117,Trigger)</f>
        <v>42314</v>
      </c>
      <c r="BA117" s="105">
        <f>_xll.qlCalendarAdvance(Calendar,BA116,AY117,"f",,Trigger)</f>
        <v>42318</v>
      </c>
      <c r="BB117" s="105">
        <f>_xll.qlInterestRateIndexMaturity(Currency&amp;"ibor"&amp;Tenor,BA117,Trigger)</f>
        <v>42410</v>
      </c>
      <c r="BC117" s="257">
        <f>_xll.qlIndexFixing($AC$5,AZ117,TRUE,_xll.ohTrigger(Trigger,Trigger3M))</f>
        <v>-1.5421533375955484E-5</v>
      </c>
      <c r="BD117" s="257">
        <f>_xll.qlIndexFixing($BE$1,AZ117,TRUE,_xll.ohTrigger(Trigger,Trigger3M))</f>
        <v>1.0314720614330683E-4</v>
      </c>
    </row>
    <row r="118" spans="51:56" ht="11.25" customHeight="1" x14ac:dyDescent="0.25">
      <c r="AY118" s="104" t="s">
        <v>203</v>
      </c>
      <c r="AZ118" s="105">
        <f>_xll.qlInterestRateIndexFixingDate(Currency&amp;"ibor"&amp;Tenor,BA118,Trigger)</f>
        <v>42317</v>
      </c>
      <c r="BA118" s="105">
        <f>_xll.qlCalendarAdvance(Calendar,BA117,AY118,"f",,Trigger)</f>
        <v>42319</v>
      </c>
      <c r="BB118" s="105">
        <f>_xll.qlInterestRateIndexMaturity(Currency&amp;"ibor"&amp;Tenor,BA118,Trigger)</f>
        <v>42411</v>
      </c>
      <c r="BC118" s="257">
        <f>_xll.qlIndexFixing($AC$5,AZ118,TRUE,_xll.ohTrigger(Trigger,Trigger3M))</f>
        <v>-1.2119269480579206E-5</v>
      </c>
      <c r="BD118" s="257">
        <f>_xll.qlIndexFixing($BE$1,AZ118,TRUE,_xll.ohTrigger(Trigger,Trigger3M))</f>
        <v>1.0245829195152669E-4</v>
      </c>
    </row>
    <row r="119" spans="51:56" ht="11.25" customHeight="1" x14ac:dyDescent="0.25">
      <c r="AY119" s="104" t="s">
        <v>203</v>
      </c>
      <c r="AZ119" s="105">
        <f>_xll.qlInterestRateIndexFixingDate(Currency&amp;"ibor"&amp;Tenor,BA119,Trigger)</f>
        <v>42318</v>
      </c>
      <c r="BA119" s="105">
        <f>_xll.qlCalendarAdvance(Calendar,BA118,AY119,"f",,Trigger)</f>
        <v>42320</v>
      </c>
      <c r="BB119" s="105">
        <f>_xll.qlInterestRateIndexMaturity(Currency&amp;"ibor"&amp;Tenor,BA119,Trigger)</f>
        <v>42412</v>
      </c>
      <c r="BC119" s="257">
        <f>_xll.qlIndexFixing($AC$5,AZ119,TRUE,_xll.ohTrigger(Trigger,Trigger3M))</f>
        <v>-8.7875696315283758E-6</v>
      </c>
      <c r="BD119" s="257">
        <f>_xll.qlIndexFixing($BE$1,AZ119,TRUE,_xll.ohTrigger(Trigger,Trigger3M))</f>
        <v>1.0175034784905581E-4</v>
      </c>
    </row>
    <row r="120" spans="51:56" ht="11.25" customHeight="1" x14ac:dyDescent="0.25">
      <c r="AY120" s="104" t="s">
        <v>203</v>
      </c>
      <c r="AZ120" s="105">
        <f>_xll.qlInterestRateIndexFixingDate(Currency&amp;"ibor"&amp;Tenor,BA120,Trigger)</f>
        <v>42319</v>
      </c>
      <c r="BA120" s="105">
        <f>_xll.qlCalendarAdvance(Calendar,BA119,AY120,"f",,Trigger)</f>
        <v>42321</v>
      </c>
      <c r="BB120" s="105">
        <f>_xll.qlInterestRateIndexMaturity(Currency&amp;"ibor"&amp;Tenor,BA120,Trigger)</f>
        <v>42415</v>
      </c>
      <c r="BC120" s="257">
        <f>_xll.qlIndexFixing($AC$5,AZ120,TRUE,_xll.ohTrigger(Trigger,Trigger3M))</f>
        <v>-3.2438759742178034E-6</v>
      </c>
      <c r="BD120" s="257">
        <f>_xll.qlIndexFixing($BE$1,AZ120,TRUE,_xll.ohTrigger(Trigger,Trigger3M))</f>
        <v>9.8820375273394559E-5</v>
      </c>
    </row>
    <row r="121" spans="51:56" ht="11.25" customHeight="1" x14ac:dyDescent="0.25">
      <c r="AY121" s="104" t="s">
        <v>203</v>
      </c>
      <c r="AZ121" s="105">
        <f>_xll.qlInterestRateIndexFixingDate(Currency&amp;"ibor"&amp;Tenor,BA121,Trigger)</f>
        <v>42320</v>
      </c>
      <c r="BA121" s="105">
        <f>_xll.qlCalendarAdvance(Calendar,BA120,AY121,"f",,Trigger)</f>
        <v>42324</v>
      </c>
      <c r="BB121" s="105">
        <f>_xll.qlInterestRateIndexMaturity(Currency&amp;"ibor"&amp;Tenor,BA121,Trigger)</f>
        <v>42416</v>
      </c>
      <c r="BC121" s="257">
        <f>_xll.qlIndexFixing($AC$5,AZ121,TRUE,_xll.ohTrigger(Trigger,Trigger3M))</f>
        <v>4.8335908206399774E-6</v>
      </c>
      <c r="BD121" s="257">
        <f>_xll.qlIndexFixing($BE$1,AZ121,TRUE,_xll.ohTrigger(Trigger,Trigger3M))</f>
        <v>9.8752451984458588E-5</v>
      </c>
    </row>
    <row r="122" spans="51:56" ht="11.25" customHeight="1" x14ac:dyDescent="0.25">
      <c r="AY122" s="104" t="s">
        <v>203</v>
      </c>
      <c r="AZ122" s="105">
        <f>_xll.qlInterestRateIndexFixingDate(Currency&amp;"ibor"&amp;Tenor,BA122,Trigger)</f>
        <v>42321</v>
      </c>
      <c r="BA122" s="105">
        <f>_xll.qlCalendarAdvance(Calendar,BA121,AY122,"f",,Trigger)</f>
        <v>42325</v>
      </c>
      <c r="BB122" s="105">
        <f>_xll.qlInterestRateIndexMaturity(Currency&amp;"ibor"&amp;Tenor,BA122,Trigger)</f>
        <v>42417</v>
      </c>
      <c r="BC122" s="257">
        <f>_xll.qlIndexFixing($AC$5,AZ122,TRUE,_xll.ohTrigger(Trigger,Trigger3M))</f>
        <v>8.3124715814967338E-6</v>
      </c>
      <c r="BD122" s="257">
        <f>_xll.qlIndexFixing($BE$1,AZ122,TRUE,_xll.ohTrigger(Trigger,Trigger3M))</f>
        <v>9.7967753057752162E-5</v>
      </c>
    </row>
    <row r="123" spans="51:56" ht="11.25" customHeight="1" x14ac:dyDescent="0.25">
      <c r="AY123" s="104" t="s">
        <v>203</v>
      </c>
      <c r="AZ123" s="105">
        <f>_xll.qlInterestRateIndexFixingDate(Currency&amp;"ibor"&amp;Tenor,BA123,Trigger)</f>
        <v>42324</v>
      </c>
      <c r="BA123" s="105">
        <f>_xll.qlCalendarAdvance(Calendar,BA122,AY123,"f",,Trigger)</f>
        <v>42326</v>
      </c>
      <c r="BB123" s="105">
        <f>_xll.qlInterestRateIndexMaturity(Currency&amp;"ibor"&amp;Tenor,BA123,Trigger)</f>
        <v>42418</v>
      </c>
      <c r="BC123" s="257">
        <f>_xll.qlIndexFixing($AC$5,AZ123,TRUE,_xll.ohTrigger(Trigger,Trigger3M))</f>
        <v>1.1820788758266982E-5</v>
      </c>
      <c r="BD123" s="257">
        <f>_xll.qlIndexFixing($BE$1,AZ123,TRUE,_xll.ohTrigger(Trigger,Trigger3M))</f>
        <v>9.7171590099582488E-5</v>
      </c>
    </row>
    <row r="124" spans="51:56" ht="11.25" customHeight="1" x14ac:dyDescent="0.25">
      <c r="AY124" s="104" t="s">
        <v>203</v>
      </c>
      <c r="AZ124" s="105">
        <f>_xll.qlInterestRateIndexFixingDate(Currency&amp;"ibor"&amp;Tenor,BA124,Trigger)</f>
        <v>42325</v>
      </c>
      <c r="BA124" s="105">
        <f>_xll.qlCalendarAdvance(Calendar,BA123,AY124,"f",,Trigger)</f>
        <v>42327</v>
      </c>
      <c r="BB124" s="105">
        <f>_xll.qlInterestRateIndexMaturity(Currency&amp;"ibor"&amp;Tenor,BA124,Trigger)</f>
        <v>42419</v>
      </c>
      <c r="BC124" s="257">
        <f>_xll.qlIndexFixing($AC$5,AZ124,TRUE,_xll.ohTrigger(Trigger,Trigger3M))</f>
        <v>1.5358542427411301E-5</v>
      </c>
      <c r="BD124" s="257">
        <f>_xll.qlIndexFixing($BE$1,AZ124,TRUE,_xll.ohTrigger(Trigger,Trigger3M))</f>
        <v>9.636532808764565E-5</v>
      </c>
    </row>
    <row r="125" spans="51:56" ht="11.25" customHeight="1" x14ac:dyDescent="0.25">
      <c r="AY125" s="104" t="s">
        <v>203</v>
      </c>
      <c r="AZ125" s="105">
        <f>_xll.qlInterestRateIndexFixingDate(Currency&amp;"ibor"&amp;Tenor,BA125,Trigger)</f>
        <v>42326</v>
      </c>
      <c r="BA125" s="105">
        <f>_xll.qlCalendarAdvance(Calendar,BA124,AY125,"f",,Trigger)</f>
        <v>42328</v>
      </c>
      <c r="BB125" s="105">
        <f>_xll.qlInterestRateIndexMaturity(Currency&amp;"ibor"&amp;Tenor,BA125,Trigger)</f>
        <v>42422</v>
      </c>
      <c r="BC125" s="257">
        <f>_xll.qlIndexFixing($AC$5,AZ125,TRUE,_xll.ohTrigger(Trigger,Trigger3M))</f>
        <v>2.0766376873412575E-5</v>
      </c>
      <c r="BD125" s="257">
        <f>_xll.qlIndexFixing($BE$1,AZ125,TRUE,_xll.ohTrigger(Trigger,Trigger3M))</f>
        <v>9.3407410003339041E-5</v>
      </c>
    </row>
    <row r="126" spans="51:56" ht="11.25" customHeight="1" x14ac:dyDescent="0.25">
      <c r="AY126" s="104" t="s">
        <v>203</v>
      </c>
      <c r="AZ126" s="105">
        <f>_xll.qlInterestRateIndexFixingDate(Currency&amp;"ibor"&amp;Tenor,BA126,Trigger)</f>
        <v>42327</v>
      </c>
      <c r="BA126" s="105">
        <f>_xll.qlCalendarAdvance(Calendar,BA125,AY126,"f",,Trigger)</f>
        <v>42331</v>
      </c>
      <c r="BB126" s="105">
        <f>_xll.qlInterestRateIndexMaturity(Currency&amp;"ibor"&amp;Tenor,BA126,Trigger)</f>
        <v>42423</v>
      </c>
      <c r="BC126" s="257">
        <f>_xll.qlIndexFixing($AC$5,AZ126,TRUE,_xll.ohTrigger(Trigger,Trigger3M))</f>
        <v>2.9803923658598627E-5</v>
      </c>
      <c r="BD126" s="257">
        <f>_xll.qlIndexFixing($BE$1,AZ126,TRUE,_xll.ohTrigger(Trigger,Trigger3M))</f>
        <v>9.306762887568324E-5</v>
      </c>
    </row>
    <row r="127" spans="51:56" ht="11.25" customHeight="1" x14ac:dyDescent="0.25">
      <c r="AY127" s="104" t="s">
        <v>203</v>
      </c>
      <c r="AZ127" s="105">
        <f>_xll.qlInterestRateIndexFixingDate(Currency&amp;"ibor"&amp;Tenor,BA127,Trigger)</f>
        <v>42328</v>
      </c>
      <c r="BA127" s="105">
        <f>_xll.qlCalendarAdvance(Calendar,BA126,AY127,"f",,Trigger)</f>
        <v>42332</v>
      </c>
      <c r="BB127" s="105">
        <f>_xll.qlInterestRateIndexMaturity(Currency&amp;"ibor"&amp;Tenor,BA127,Trigger)</f>
        <v>42424</v>
      </c>
      <c r="BC127" s="257">
        <f>_xll.qlIndexFixing($AC$5,AZ127,TRUE,_xll.ohTrigger(Trigger,Trigger3M))</f>
        <v>3.3488861011244786E-5</v>
      </c>
      <c r="BD127" s="257">
        <f>_xll.qlIndexFixing($BE$1,AZ127,TRUE,_xll.ohTrigger(Trigger,Trigger3M))</f>
        <v>9.2232386115510408E-5</v>
      </c>
    </row>
    <row r="128" spans="51:56" ht="11.25" customHeight="1" x14ac:dyDescent="0.25">
      <c r="AY128" s="104" t="s">
        <v>203</v>
      </c>
      <c r="AZ128" s="105">
        <f>_xll.qlInterestRateIndexFixingDate(Currency&amp;"ibor"&amp;Tenor,BA128,Trigger)</f>
        <v>42331</v>
      </c>
      <c r="BA128" s="105">
        <f>_xll.qlCalendarAdvance(Calendar,BA127,AY128,"f",,Trigger)</f>
        <v>42333</v>
      </c>
      <c r="BB128" s="105">
        <f>_xll.qlInterestRateIndexMaturity(Currency&amp;"ibor"&amp;Tenor,BA128,Trigger)</f>
        <v>42425</v>
      </c>
      <c r="BC128" s="257">
        <f>_xll.qlIndexFixing($AC$5,AZ128,TRUE,_xll.ohTrigger(Trigger,Trigger3M))</f>
        <v>3.7203235346307807E-5</v>
      </c>
      <c r="BD128" s="257">
        <f>_xll.qlIndexFixing($BE$1,AZ128,TRUE,_xll.ohTrigger(Trigger,Trigger3M))</f>
        <v>9.1395858095612837E-5</v>
      </c>
    </row>
    <row r="129" spans="51:56" ht="11.25" customHeight="1" x14ac:dyDescent="0.25">
      <c r="AY129" s="104" t="s">
        <v>203</v>
      </c>
      <c r="AZ129" s="105">
        <f>_xll.qlInterestRateIndexFixingDate(Currency&amp;"ibor"&amp;Tenor,BA129,Trigger)</f>
        <v>42332</v>
      </c>
      <c r="BA129" s="105">
        <f>_xll.qlCalendarAdvance(Calendar,BA128,AY129,"f",,Trigger)</f>
        <v>42334</v>
      </c>
      <c r="BB129" s="105">
        <f>_xll.qlInterestRateIndexMaturity(Currency&amp;"ibor"&amp;Tenor,BA129,Trigger)</f>
        <v>42426</v>
      </c>
      <c r="BC129" s="257">
        <f>_xll.qlIndexFixing($AC$5,AZ129,TRUE,_xll.ohTrigger(Trigger,Trigger3M))</f>
        <v>4.0947046750674708E-5</v>
      </c>
      <c r="BD129" s="257">
        <f>_xll.qlIndexFixing($BE$1,AZ129,TRUE,_xll.ohTrigger(Trigger,Trigger3M))</f>
        <v>9.0559617776013638E-5</v>
      </c>
    </row>
    <row r="130" spans="51:56" ht="11.25" customHeight="1" x14ac:dyDescent="0.25">
      <c r="AY130" s="104" t="s">
        <v>203</v>
      </c>
      <c r="AZ130" s="105">
        <f>_xll.qlInterestRateIndexFixingDate(Currency&amp;"ibor"&amp;Tenor,BA130,Trigger)</f>
        <v>42333</v>
      </c>
      <c r="BA130" s="105">
        <f>_xll.qlCalendarAdvance(Calendar,BA129,AY130,"f",,Trigger)</f>
        <v>42335</v>
      </c>
      <c r="BB130" s="105">
        <f>_xll.qlInterestRateIndexMaturity(Currency&amp;"ibor"&amp;Tenor,BA130,Trigger)</f>
        <v>42429</v>
      </c>
      <c r="BC130" s="257">
        <f>_xll.qlIndexFixing($AC$5,AZ130,TRUE,_xll.ohTrigger(Trigger,Trigger3M))</f>
        <v>4.6188339740139293E-5</v>
      </c>
      <c r="BD130" s="257">
        <f>_xll.qlIndexFixing($BE$1,AZ130,TRUE,_xll.ohTrigger(Trigger,Trigger3M))</f>
        <v>8.7662618257199738E-5</v>
      </c>
    </row>
    <row r="131" spans="51:56" ht="11.25" customHeight="1" x14ac:dyDescent="0.25">
      <c r="AY131" s="104" t="s">
        <v>203</v>
      </c>
      <c r="AZ131" s="105">
        <f>_xll.qlInterestRateIndexFixingDate(Currency&amp;"ibor"&amp;Tenor,BA131,Trigger)</f>
        <v>42334</v>
      </c>
      <c r="BA131" s="105">
        <f>_xll.qlCalendarAdvance(Calendar,BA130,AY131,"f",,Trigger)</f>
        <v>42338</v>
      </c>
      <c r="BB131" s="105">
        <f>_xll.qlInterestRateIndexMaturity(Currency&amp;"ibor"&amp;Tenor,BA131,Trigger)</f>
        <v>42429</v>
      </c>
      <c r="BC131" s="257">
        <f>_xll.qlIndexFixing($AC$5,AZ131,TRUE,_xll.ohTrigger(Trigger,Trigger3M))</f>
        <v>5.5565272993762918E-5</v>
      </c>
      <c r="BD131" s="257">
        <f>_xll.qlIndexFixing($BE$1,AZ131,TRUE,_xll.ohTrigger(Trigger,Trigger3M))</f>
        <v>8.8292140509529726E-5</v>
      </c>
    </row>
    <row r="132" spans="51:56" ht="11.25" customHeight="1" x14ac:dyDescent="0.25">
      <c r="AY132" s="104" t="s">
        <v>203</v>
      </c>
      <c r="AZ132" s="105">
        <f>_xll.qlInterestRateIndexFixingDate(Currency&amp;"ibor"&amp;Tenor,BA132,Trigger)</f>
        <v>42335</v>
      </c>
      <c r="BA132" s="105">
        <f>_xll.qlCalendarAdvance(Calendar,BA131,AY132,"f",,Trigger)</f>
        <v>42339</v>
      </c>
      <c r="BB132" s="105">
        <f>_xll.qlInterestRateIndexMaturity(Currency&amp;"ibor"&amp;Tenor,BA132,Trigger)</f>
        <v>42430</v>
      </c>
      <c r="BC132" s="257">
        <f>_xll.qlIndexFixing($AC$5,AZ132,TRUE,_xll.ohTrigger(Trigger,Trigger3M))</f>
        <v>5.9486026867416033E-5</v>
      </c>
      <c r="BD132" s="257">
        <f>_xll.qlIndexFixing($BE$1,AZ132,TRUE,_xll.ohTrigger(Trigger,Trigger3M))</f>
        <v>1.3494968171418227E-4</v>
      </c>
    </row>
    <row r="133" spans="51:56" ht="11.25" customHeight="1" x14ac:dyDescent="0.25">
      <c r="AY133" s="104" t="s">
        <v>203</v>
      </c>
      <c r="AZ133" s="105">
        <f>_xll.qlInterestRateIndexFixingDate(Currency&amp;"ibor"&amp;Tenor,BA133,Trigger)</f>
        <v>42338</v>
      </c>
      <c r="BA133" s="105">
        <f>_xll.qlCalendarAdvance(Calendar,BA132,AY133,"f",,Trigger)</f>
        <v>42340</v>
      </c>
      <c r="BB133" s="105">
        <f>_xll.qlInterestRateIndexMaturity(Currency&amp;"ibor"&amp;Tenor,BA133,Trigger)</f>
        <v>42431</v>
      </c>
      <c r="BC133" s="257">
        <f>_xll.qlIndexFixing($AC$5,AZ133,TRUE,_xll.ohTrigger(Trigger,Trigger3M))</f>
        <v>6.343654177778112E-5</v>
      </c>
      <c r="BD133" s="257">
        <f>_xll.qlIndexFixing($BE$1,AZ133,TRUE,_xll.ohTrigger(Trigger,Trigger3M))</f>
        <v>1.3414338300023274E-4</v>
      </c>
    </row>
    <row r="134" spans="51:56" ht="11.25" customHeight="1" x14ac:dyDescent="0.25">
      <c r="AY134" s="104" t="s">
        <v>203</v>
      </c>
      <c r="AZ134" s="105">
        <f>_xll.qlInterestRateIndexFixingDate(Currency&amp;"ibor"&amp;Tenor,BA134,Trigger)</f>
        <v>42339</v>
      </c>
      <c r="BA134" s="105">
        <f>_xll.qlCalendarAdvance(Calendar,BA133,AY134,"f",,Trigger)</f>
        <v>42341</v>
      </c>
      <c r="BB134" s="105">
        <f>_xll.qlInterestRateIndexMaturity(Currency&amp;"ibor"&amp;Tenor,BA134,Trigger)</f>
        <v>42432</v>
      </c>
      <c r="BC134" s="257">
        <f>_xll.qlIndexFixing($AC$5,AZ134,TRUE,_xll.ohTrigger(Trigger,Trigger3M))</f>
        <v>6.4619643634264523E-5</v>
      </c>
      <c r="BD134" s="257">
        <f>_xll.qlIndexFixing($BE$1,AZ134,TRUE,_xll.ohTrigger(Trigger,Trigger3M))</f>
        <v>1.3334919902187157E-4</v>
      </c>
    </row>
    <row r="135" spans="51:56" ht="11.25" customHeight="1" x14ac:dyDescent="0.25">
      <c r="AY135" s="104" t="s">
        <v>203</v>
      </c>
      <c r="AZ135" s="105">
        <f>_xll.qlInterestRateIndexFixingDate(Currency&amp;"ibor"&amp;Tenor,BA135,Trigger)</f>
        <v>42340</v>
      </c>
      <c r="BA135" s="105">
        <f>_xll.qlCalendarAdvance(Calendar,BA134,AY135,"f",,Trigger)</f>
        <v>42342</v>
      </c>
      <c r="BB135" s="105">
        <f>_xll.qlInterestRateIndexMaturity(Currency&amp;"ibor"&amp;Tenor,BA135,Trigger)</f>
        <v>42433</v>
      </c>
      <c r="BC135" s="257">
        <f>_xll.qlIndexFixing($AC$5,AZ135,TRUE,_xll.ohTrigger(Trigger,Trigger3M))</f>
        <v>6.5802745842115205E-5</v>
      </c>
      <c r="BD135" s="257">
        <f>_xll.qlIndexFixing($BE$1,AZ135,TRUE,_xll.ohTrigger(Trigger,Trigger3M))</f>
        <v>1.3256895780254565E-4</v>
      </c>
    </row>
    <row r="136" spans="51:56" ht="11.25" customHeight="1" x14ac:dyDescent="0.25">
      <c r="AY136" s="104" t="s">
        <v>203</v>
      </c>
      <c r="AZ136" s="105">
        <f>_xll.qlInterestRateIndexFixingDate(Currency&amp;"ibor"&amp;Tenor,BA136,Trigger)</f>
        <v>42341</v>
      </c>
      <c r="BA136" s="105">
        <f>_xll.qlCalendarAdvance(Calendar,BA135,AY136,"f",,Trigger)</f>
        <v>42345</v>
      </c>
      <c r="BB136" s="105">
        <f>_xll.qlInterestRateIndexMaturity(Currency&amp;"ibor"&amp;Tenor,BA136,Trigger)</f>
        <v>42436</v>
      </c>
      <c r="BC136" s="257">
        <f>_xll.qlIndexFixing($AC$5,AZ136,TRUE,_xll.ohTrigger(Trigger,Trigger3M))</f>
        <v>6.9352054594074618E-5</v>
      </c>
      <c r="BD136" s="257">
        <f>_xll.qlIndexFixing($BE$1,AZ136,TRUE,_xll.ohTrigger(Trigger,Trigger3M))</f>
        <v>1.3033062153719802E-4</v>
      </c>
    </row>
    <row r="137" spans="51:56" ht="11.25" customHeight="1" x14ac:dyDescent="0.25">
      <c r="AY137" s="104" t="s">
        <v>203</v>
      </c>
      <c r="AZ137" s="105">
        <f>_xll.qlInterestRateIndexFixingDate(Currency&amp;"ibor"&amp;Tenor,BA137,Trigger)</f>
        <v>42342</v>
      </c>
      <c r="BA137" s="105">
        <f>_xll.qlCalendarAdvance(Calendar,BA136,AY137,"f",,Trigger)</f>
        <v>42346</v>
      </c>
      <c r="BB137" s="105">
        <f>_xll.qlInterestRateIndexMaturity(Currency&amp;"ibor"&amp;Tenor,BA137,Trigger)</f>
        <v>42437</v>
      </c>
      <c r="BC137" s="257">
        <f>_xll.qlIndexFixing($AC$5,AZ137,TRUE,_xll.ohTrigger(Trigger,Trigger3M))</f>
        <v>7.0535158218813893E-5</v>
      </c>
      <c r="BD137" s="257">
        <f>_xll.qlIndexFixing($BE$1,AZ137,TRUE,_xll.ohTrigger(Trigger,Trigger3M))</f>
        <v>1.2962503238174333E-4</v>
      </c>
    </row>
    <row r="138" spans="51:56" ht="11.25" customHeight="1" x14ac:dyDescent="0.25">
      <c r="AY138" s="104" t="s">
        <v>203</v>
      </c>
      <c r="AZ138" s="105">
        <f>_xll.qlInterestRateIndexFixingDate(Currency&amp;"ibor"&amp;Tenor,BA138,Trigger)</f>
        <v>42345</v>
      </c>
      <c r="BA138" s="105">
        <f>_xll.qlCalendarAdvance(Calendar,BA137,AY138,"f",,Trigger)</f>
        <v>42347</v>
      </c>
      <c r="BB138" s="105">
        <f>_xll.qlInterestRateIndexMaturity(Currency&amp;"ibor"&amp;Tenor,BA138,Trigger)</f>
        <v>42438</v>
      </c>
      <c r="BC138" s="257">
        <f>_xll.qlIndexFixing($AC$5,AZ138,TRUE,_xll.ohTrigger(Trigger,Trigger3M))</f>
        <v>7.1718262197555707E-5</v>
      </c>
      <c r="BD138" s="257">
        <f>_xll.qlIndexFixing($BE$1,AZ138,TRUE,_xll.ohTrigger(Trigger,Trigger3M))</f>
        <v>1.2894297669157503E-4</v>
      </c>
    </row>
    <row r="139" spans="51:56" ht="11.25" customHeight="1" x14ac:dyDescent="0.25">
      <c r="AY139" s="104" t="s">
        <v>203</v>
      </c>
      <c r="AZ139" s="105">
        <f>_xll.qlInterestRateIndexFixingDate(Currency&amp;"ibor"&amp;Tenor,BA139,Trigger)</f>
        <v>42346</v>
      </c>
      <c r="BA139" s="105">
        <f>_xll.qlCalendarAdvance(Calendar,BA138,AY139,"f",,Trigger)</f>
        <v>42348</v>
      </c>
      <c r="BB139" s="105">
        <f>_xll.qlInterestRateIndexMaturity(Currency&amp;"ibor"&amp;Tenor,BA139,Trigger)</f>
        <v>42439</v>
      </c>
      <c r="BC139" s="257">
        <f>_xll.qlIndexFixing($AC$5,AZ139,TRUE,_xll.ohTrigger(Trigger,Trigger3M))</f>
        <v>7.2901366530300074E-5</v>
      </c>
      <c r="BD139" s="257">
        <f>_xll.qlIndexFixing($BE$1,AZ139,TRUE,_xll.ohTrigger(Trigger,Trigger3M))</f>
        <v>1.2828646272486824E-4</v>
      </c>
    </row>
    <row r="140" spans="51:56" ht="11.25" customHeight="1" x14ac:dyDescent="0.25">
      <c r="AY140" s="104" t="s">
        <v>203</v>
      </c>
      <c r="AZ140" s="105">
        <f>_xll.qlInterestRateIndexFixingDate(Currency&amp;"ibor"&amp;Tenor,BA140,Trigger)</f>
        <v>42347</v>
      </c>
      <c r="BA140" s="105">
        <f>_xll.qlCalendarAdvance(Calendar,BA139,AY140,"f",,Trigger)</f>
        <v>42349</v>
      </c>
      <c r="BB140" s="105">
        <f>_xll.qlInterestRateIndexMaturity(Currency&amp;"ibor"&amp;Tenor,BA140,Trigger)</f>
        <v>42440</v>
      </c>
      <c r="BC140" s="257">
        <f>_xll.qlIndexFixing($AC$5,AZ140,TRUE,_xll.ohTrigger(Trigger,Trigger3M))</f>
        <v>7.408447121529014E-5</v>
      </c>
      <c r="BD140" s="257">
        <f>_xll.qlIndexFixing($BE$1,AZ140,TRUE,_xll.ohTrigger(Trigger,Trigger3M))</f>
        <v>1.276575287790659E-4</v>
      </c>
    </row>
    <row r="141" spans="51:56" ht="11.25" customHeight="1" x14ac:dyDescent="0.25">
      <c r="AY141" s="104" t="s">
        <v>203</v>
      </c>
      <c r="AZ141" s="105">
        <f>_xll.qlInterestRateIndexFixingDate(Currency&amp;"ibor"&amp;Tenor,BA141,Trigger)</f>
        <v>42348</v>
      </c>
      <c r="BA141" s="105">
        <f>_xll.qlCalendarAdvance(Calendar,BA140,AY141,"f",,Trigger)</f>
        <v>42352</v>
      </c>
      <c r="BB141" s="105">
        <f>_xll.qlInterestRateIndexMaturity(Currency&amp;"ibor"&amp;Tenor,BA141,Trigger)</f>
        <v>42443</v>
      </c>
      <c r="BC141" s="257">
        <f>_xll.qlIndexFixing($AC$5,AZ141,TRUE,_xll.ohTrigger(Trigger,Trigger3M))</f>
        <v>7.7633787396910836E-5</v>
      </c>
      <c r="BD141" s="257">
        <f>_xll.qlIndexFixing($BE$1,AZ141,TRUE,_xll.ohTrigger(Trigger,Trigger3M))</f>
        <v>1.2595704062174723E-4</v>
      </c>
    </row>
    <row r="142" spans="51:56" ht="11.25" customHeight="1" x14ac:dyDescent="0.25">
      <c r="AY142" s="104" t="s">
        <v>203</v>
      </c>
      <c r="AZ142" s="105">
        <f>_xll.qlInterestRateIndexFixingDate(Currency&amp;"ibor"&amp;Tenor,BA142,Trigger)</f>
        <v>42349</v>
      </c>
      <c r="BA142" s="105">
        <f>_xll.qlCalendarAdvance(Calendar,BA141,AY142,"f",,Trigger)</f>
        <v>42353</v>
      </c>
      <c r="BB142" s="105">
        <f>_xll.qlInterestRateIndexMaturity(Currency&amp;"ibor"&amp;Tenor,BA142,Trigger)</f>
        <v>42444</v>
      </c>
      <c r="BC142" s="257">
        <f>_xll.qlIndexFixing($AC$5,AZ142,TRUE,_xll.ohTrigger(Trigger,Trigger3M))</f>
        <v>7.881689349703264E-5</v>
      </c>
      <c r="BD142" s="257">
        <f>_xll.qlIndexFixing($BE$1,AZ142,TRUE,_xll.ohTrigger(Trigger,Trigger3M))</f>
        <v>1.2545941051671214E-4</v>
      </c>
    </row>
    <row r="143" spans="51:56" ht="11.25" customHeight="1" x14ac:dyDescent="0.25">
      <c r="AY143" s="104" t="s">
        <v>203</v>
      </c>
      <c r="AZ143" s="105">
        <f>_xll.qlInterestRateIndexFixingDate(Currency&amp;"ibor"&amp;Tenor,BA143,Trigger)</f>
        <v>42352</v>
      </c>
      <c r="BA143" s="105">
        <f>_xll.qlCalendarAdvance(Calendar,BA142,AY143,"f",,Trigger)</f>
        <v>42354</v>
      </c>
      <c r="BB143" s="105">
        <f>_xll.qlInterestRateIndexMaturity(Currency&amp;"ibor"&amp;Tenor,BA143,Trigger)</f>
        <v>42445</v>
      </c>
      <c r="BC143" s="257">
        <f>_xll.qlIndexFixing($AC$5,AZ143,TRUE,_xll.ohTrigger(Trigger,Trigger3M))</f>
        <v>7.9999999952913838E-5</v>
      </c>
      <c r="BD143" s="257">
        <f>_xll.qlIndexFixing($BE$1,AZ143,TRUE,_xll.ohTrigger(Trigger,Trigger3M))</f>
        <v>1.2500000250705587E-4</v>
      </c>
    </row>
    <row r="144" spans="51:56" ht="11.25" customHeight="1" x14ac:dyDescent="0.25">
      <c r="AY144" s="104" t="s">
        <v>203</v>
      </c>
      <c r="AZ144" s="105">
        <f>_xll.qlInterestRateIndexFixingDate(Currency&amp;"ibor"&amp;Tenor,BA144,Trigger)</f>
        <v>42353</v>
      </c>
      <c r="BA144" s="105">
        <f>_xll.qlCalendarAdvance(Calendar,BA143,AY144,"f",,Trigger)</f>
        <v>42355</v>
      </c>
      <c r="BB144" s="105">
        <f>_xll.qlInterestRateIndexMaturity(Currency&amp;"ibor"&amp;Tenor,BA144,Trigger)</f>
        <v>42446</v>
      </c>
      <c r="BC144" s="257">
        <f>_xll.qlIndexFixing($AC$5,AZ144,TRUE,_xll.ohTrigger(Trigger,Trigger3M))</f>
        <v>8.0715612761484852E-5</v>
      </c>
      <c r="BD144" s="257">
        <f>_xll.qlIndexFixing($BE$1,AZ144,TRUE,_xll.ohTrigger(Trigger,Trigger3M))</f>
        <v>1.2456841290607514E-4</v>
      </c>
    </row>
    <row r="145" spans="51:56" ht="11.25" customHeight="1" x14ac:dyDescent="0.25">
      <c r="AY145" s="104" t="s">
        <v>203</v>
      </c>
      <c r="AZ145" s="105">
        <f>_xll.qlInterestRateIndexFixingDate(Currency&amp;"ibor"&amp;Tenor,BA145,Trigger)</f>
        <v>42354</v>
      </c>
      <c r="BA145" s="105">
        <f>_xll.qlCalendarAdvance(Calendar,BA144,AY145,"f",,Trigger)</f>
        <v>42356</v>
      </c>
      <c r="BB145" s="105">
        <f>_xll.qlInterestRateIndexMaturity(Currency&amp;"ibor"&amp;Tenor,BA145,Trigger)</f>
        <v>42447</v>
      </c>
      <c r="BC145" s="257">
        <f>_xll.qlIndexFixing($AC$5,AZ145,TRUE,_xll.ohTrigger(Trigger,Trigger3M))</f>
        <v>8.1428034613106645E-5</v>
      </c>
      <c r="BD145" s="257">
        <f>_xll.qlIndexFixing($BE$1,AZ145,TRUE,_xll.ohTrigger(Trigger,Trigger3M))</f>
        <v>1.2415288428621089E-4</v>
      </c>
    </row>
    <row r="146" spans="51:56" ht="11.25" customHeight="1" x14ac:dyDescent="0.25">
      <c r="AY146" s="104" t="s">
        <v>203</v>
      </c>
      <c r="AZ146" s="105">
        <f>_xll.qlInterestRateIndexFixingDate(Currency&amp;"ibor"&amp;Tenor,BA146,Trigger)</f>
        <v>42355</v>
      </c>
      <c r="BA146" s="105">
        <f>_xll.qlCalendarAdvance(Calendar,BA145,AY146,"f",,Trigger)</f>
        <v>42359</v>
      </c>
      <c r="BB146" s="105">
        <f>_xll.qlInterestRateIndexMaturity(Currency&amp;"ibor"&amp;Tenor,BA146,Trigger)</f>
        <v>42450</v>
      </c>
      <c r="BC146" s="257">
        <f>_xll.qlIndexFixing($AC$5,AZ146,TRUE,_xll.ohTrigger(Trigger,Trigger3M))</f>
        <v>8.3546154413978826E-5</v>
      </c>
      <c r="BD146" s="257">
        <f>_xll.qlIndexFixing($BE$1,AZ146,TRUE,_xll.ohTrigger(Trigger,Trigger3M))</f>
        <v>1.230044422379378E-4</v>
      </c>
    </row>
    <row r="147" spans="51:56" ht="11.25" customHeight="1" x14ac:dyDescent="0.25">
      <c r="AY147" s="104" t="s">
        <v>203</v>
      </c>
      <c r="AZ147" s="105">
        <f>_xll.qlInterestRateIndexFixingDate(Currency&amp;"ibor"&amp;Tenor,BA147,Trigger)</f>
        <v>42356</v>
      </c>
      <c r="BA147" s="105">
        <f>_xll.qlCalendarAdvance(Calendar,BA146,AY147,"f",,Trigger)</f>
        <v>42360</v>
      </c>
      <c r="BB147" s="105">
        <f>_xll.qlInterestRateIndexMaturity(Currency&amp;"ibor"&amp;Tenor,BA147,Trigger)</f>
        <v>42451</v>
      </c>
      <c r="BC147" s="257">
        <f>_xll.qlIndexFixing($AC$5,AZ147,TRUE,_xll.ohTrigger(Trigger,Trigger3M))</f>
        <v>8.4245812422870626E-5</v>
      </c>
      <c r="BD147" s="257">
        <f>_xll.qlIndexFixing($BE$1,AZ147,TRUE,_xll.ohTrigger(Trigger,Trigger3M))</f>
        <v>1.2265492496215676E-4</v>
      </c>
    </row>
    <row r="148" spans="51:56" ht="11.25" customHeight="1" x14ac:dyDescent="0.25">
      <c r="AY148" s="104" t="s">
        <v>203</v>
      </c>
      <c r="AZ148" s="105">
        <f>_xll.qlInterestRateIndexFixingDate(Currency&amp;"ibor"&amp;Tenor,BA148,Trigger)</f>
        <v>42359</v>
      </c>
      <c r="BA148" s="105">
        <f>_xll.qlCalendarAdvance(Calendar,BA147,AY148,"f",,Trigger)</f>
        <v>42361</v>
      </c>
      <c r="BB148" s="105">
        <f>_xll.qlInterestRateIndexMaturity(Currency&amp;"ibor"&amp;Tenor,BA148,Trigger)</f>
        <v>42452</v>
      </c>
      <c r="BC148" s="257">
        <f>_xll.qlIndexFixing($AC$5,AZ148,TRUE,_xll.ohTrigger(Trigger,Trigger3M))</f>
        <v>8.4942279467785855E-5</v>
      </c>
      <c r="BD148" s="257">
        <f>_xll.qlIndexFixing($BE$1,AZ148,TRUE,_xll.ohTrigger(Trigger,Trigger3M))</f>
        <v>1.223223418740542E-4</v>
      </c>
    </row>
    <row r="149" spans="51:56" ht="11.25" customHeight="1" x14ac:dyDescent="0.25">
      <c r="AY149" s="104" t="s">
        <v>203</v>
      </c>
      <c r="AZ149" s="105">
        <f>_xll.qlInterestRateIndexFixingDate(Currency&amp;"ibor"&amp;Tenor,BA149,Trigger)</f>
        <v>42360</v>
      </c>
      <c r="BA149" s="105">
        <f>_xll.qlCalendarAdvance(Calendar,BA148,AY149,"f",,Trigger)</f>
        <v>42362</v>
      </c>
      <c r="BB149" s="105">
        <f>_xll.qlInterestRateIndexMaturity(Currency&amp;"ibor"&amp;Tenor,BA149,Trigger)</f>
        <v>42453</v>
      </c>
      <c r="BC149" s="257">
        <f>_xll.qlIndexFixing($AC$5,AZ149,TRUE,_xll.ohTrigger(Trigger,Trigger3M))</f>
        <v>8.5635555545210843E-5</v>
      </c>
      <c r="BD149" s="257">
        <f>_xll.qlIndexFixing($BE$1,AZ149,TRUE,_xll.ohTrigger(Trigger,Trigger3M))</f>
        <v>1.2200686131018364E-4</v>
      </c>
    </row>
    <row r="150" spans="51:56" ht="11.25" customHeight="1" x14ac:dyDescent="0.25">
      <c r="AY150" s="104" t="s">
        <v>203</v>
      </c>
      <c r="AZ150" s="105">
        <f>_xll.qlInterestRateIndexFixingDate(Currency&amp;"ibor"&amp;Tenor,BA150,Trigger)</f>
        <v>42361</v>
      </c>
      <c r="BA150" s="105">
        <f>_xll.qlCalendarAdvance(Calendar,BA149,AY150,"f",,Trigger)</f>
        <v>42366</v>
      </c>
      <c r="BB150" s="105">
        <f>_xll.qlInterestRateIndexMaturity(Currency&amp;"ibor"&amp;Tenor,BA150,Trigger)</f>
        <v>42458</v>
      </c>
      <c r="BC150" s="257">
        <f>_xll.qlIndexFixing($AC$5,AZ150,TRUE,_xll.ohTrigger(Trigger,Trigger3M))</f>
        <v>8.8531292192000464E-5</v>
      </c>
      <c r="BD150" s="257">
        <f>_xll.qlIndexFixing($BE$1,AZ150,TRUE,_xll.ohTrigger(Trigger,Trigger3M))</f>
        <v>1.1963311736381979E-4</v>
      </c>
    </row>
    <row r="151" spans="51:56" ht="11.25" customHeight="1" x14ac:dyDescent="0.25">
      <c r="AY151" s="104" t="s">
        <v>203</v>
      </c>
      <c r="AZ151" s="105">
        <f>_xll.qlInterestRateIndexFixingDate(Currency&amp;"ibor"&amp;Tenor,BA151,Trigger)</f>
        <v>42362</v>
      </c>
      <c r="BA151" s="105">
        <f>_xll.qlCalendarAdvance(Calendar,BA150,AY151,"f",,Trigger)</f>
        <v>42367</v>
      </c>
      <c r="BB151" s="105">
        <f>_xll.qlInterestRateIndexMaturity(Currency&amp;"ibor"&amp;Tenor,BA151,Trigger)</f>
        <v>42458</v>
      </c>
      <c r="BC151" s="257">
        <f>_xll.qlIndexFixing($AC$5,AZ151,TRUE,_xll.ohTrigger(Trigger,Trigger3M))</f>
        <v>8.9054071381331745E-5</v>
      </c>
      <c r="BD151" s="257">
        <f>_xll.qlIndexFixing($BE$1,AZ151,TRUE,_xll.ohTrigger(Trigger,Trigger3M))</f>
        <v>1.2069174116377383E-4</v>
      </c>
    </row>
    <row r="152" spans="51:56" ht="11.25" customHeight="1" x14ac:dyDescent="0.25">
      <c r="AY152" s="104" t="s">
        <v>203</v>
      </c>
      <c r="AZ152" s="105">
        <f>_xll.qlInterestRateIndexFixingDate(Currency&amp;"ibor"&amp;Tenor,BA152,Trigger)</f>
        <v>42366</v>
      </c>
      <c r="BA152" s="105">
        <f>_xll.qlCalendarAdvance(Calendar,BA151,AY152,"f",,Trigger)</f>
        <v>42368</v>
      </c>
      <c r="BB152" s="105">
        <f>_xll.qlInterestRateIndexMaturity(Currency&amp;"ibor"&amp;Tenor,BA152,Trigger)</f>
        <v>42459</v>
      </c>
      <c r="BC152" s="257">
        <f>_xll.qlIndexFixing($AC$5,AZ152,TRUE,_xll.ohTrigger(Trigger,Trigger3M))</f>
        <v>8.9728201624827489E-5</v>
      </c>
      <c r="BD152" s="257">
        <f>_xll.qlIndexFixing($BE$1,AZ152,TRUE,_xll.ohTrigger(Trigger,Trigger3M))</f>
        <v>1.2048229321555797E-4</v>
      </c>
    </row>
    <row r="153" spans="51:56" ht="11.25" customHeight="1" x14ac:dyDescent="0.25">
      <c r="AY153" s="104" t="s">
        <v>203</v>
      </c>
      <c r="AZ153" s="105">
        <f>_xll.qlInterestRateIndexFixingDate(Currency&amp;"ibor"&amp;Tenor,BA153,Trigger)</f>
        <v>42367</v>
      </c>
      <c r="BA153" s="105">
        <f>_xll.qlCalendarAdvance(Calendar,BA152,AY153,"f",,Trigger)</f>
        <v>42369</v>
      </c>
      <c r="BB153" s="105">
        <f>_xll.qlInterestRateIndexMaturity(Currency&amp;"ibor"&amp;Tenor,BA153,Trigger)</f>
        <v>42460</v>
      </c>
      <c r="BC153" s="257">
        <f>_xll.qlIndexFixing($AC$5,AZ153,TRUE,_xll.ohTrigger(Trigger,Trigger3M))</f>
        <v>9.0399140890291973E-5</v>
      </c>
      <c r="BD153" s="257">
        <f>_xll.qlIndexFixing($BE$1,AZ153,TRUE,_xll.ohTrigger(Trigger,Trigger3M))</f>
        <v>1.2029106733998411E-4</v>
      </c>
    </row>
    <row r="154" spans="51:56" ht="11.25" customHeight="1" x14ac:dyDescent="0.25">
      <c r="AY154" s="104" t="s">
        <v>203</v>
      </c>
      <c r="AZ154" s="105">
        <f>_xll.qlInterestRateIndexFixingDate(Currency&amp;"ibor"&amp;Tenor,BA154,Trigger)</f>
        <v>42368</v>
      </c>
      <c r="BA154" s="105">
        <f>_xll.qlCalendarAdvance(Calendar,BA153,AY154,"f",,Trigger)</f>
        <v>42373</v>
      </c>
      <c r="BB154" s="105">
        <f>_xll.qlInterestRateIndexMaturity(Currency&amp;"ibor"&amp;Tenor,BA154,Trigger)</f>
        <v>42464</v>
      </c>
      <c r="BC154" s="257">
        <f>_xll.qlIndexFixing($AC$5,AZ154,TRUE,_xll.ohTrigger(Trigger,Trigger3M))</f>
        <v>9.3050988141971078E-5</v>
      </c>
      <c r="BD154" s="257">
        <f>_xll.qlIndexFixing($BE$1,AZ154,TRUE,_xll.ohTrigger(Trigger,Trigger3M))</f>
        <v>7.6984632349831562E-5</v>
      </c>
    </row>
    <row r="155" spans="51:56" ht="11.25" customHeight="1" x14ac:dyDescent="0.25">
      <c r="AY155" s="104" t="s">
        <v>203</v>
      </c>
      <c r="AZ155" s="105">
        <f>_xll.qlInterestRateIndexFixingDate(Currency&amp;"ibor"&amp;Tenor,BA155,Trigger)</f>
        <v>42369</v>
      </c>
      <c r="BA155" s="105">
        <f>_xll.qlCalendarAdvance(Calendar,BA154,AY155,"f",,Trigger)</f>
        <v>42374</v>
      </c>
      <c r="BB155" s="105">
        <f>_xll.qlInterestRateIndexMaturity(Currency&amp;"ibor"&amp;Tenor,BA155,Trigger)</f>
        <v>42465</v>
      </c>
      <c r="BC155" s="257">
        <f>_xll.qlIndexFixing($AC$5,AZ155,TRUE,_xll.ohTrigger(Trigger,Trigger3M))</f>
        <v>9.3705972493561969E-5</v>
      </c>
      <c r="BD155" s="257">
        <f>_xll.qlIndexFixing($BE$1,AZ155,TRUE,_xll.ohTrigger(Trigger,Trigger3M))</f>
        <v>7.6886748857750599E-5</v>
      </c>
    </row>
    <row r="156" spans="51:56" ht="11.25" customHeight="1" x14ac:dyDescent="0.25">
      <c r="AY156" s="104" t="s">
        <v>203</v>
      </c>
      <c r="AZ156" s="105">
        <f>_xll.qlInterestRateIndexFixingDate(Currency&amp;"ibor"&amp;Tenor,BA156,Trigger)</f>
        <v>42373</v>
      </c>
      <c r="BA156" s="105">
        <f>_xll.qlCalendarAdvance(Calendar,BA155,AY156,"f",,Trigger)</f>
        <v>42375</v>
      </c>
      <c r="BB156" s="105">
        <f>_xll.qlInterestRateIndexMaturity(Currency&amp;"ibor"&amp;Tenor,BA156,Trigger)</f>
        <v>42466</v>
      </c>
      <c r="BC156" s="257">
        <f>_xll.qlIndexFixing($AC$5,AZ156,TRUE,_xll.ohTrigger(Trigger,Trigger3M))</f>
        <v>9.4357765858337419E-5</v>
      </c>
      <c r="BD156" s="257">
        <f>_xll.qlIndexFixing($BE$1,AZ156,TRUE,_xll.ohTrigger(Trigger,Trigger3M))</f>
        <v>7.6807964909594091E-5</v>
      </c>
    </row>
    <row r="157" spans="51:56" ht="11.25" customHeight="1" x14ac:dyDescent="0.25">
      <c r="AY157" s="104" t="s">
        <v>203</v>
      </c>
      <c r="AZ157" s="105">
        <f>_xll.qlInterestRateIndexFixingDate(Currency&amp;"ibor"&amp;Tenor,BA157,Trigger)</f>
        <v>42374</v>
      </c>
      <c r="BA157" s="105">
        <f>_xll.qlCalendarAdvance(Calendar,BA156,AY157,"f",,Trigger)</f>
        <v>42376</v>
      </c>
      <c r="BB157" s="105">
        <f>_xll.qlInterestRateIndexMaturity(Currency&amp;"ibor"&amp;Tenor,BA157,Trigger)</f>
        <v>42467</v>
      </c>
      <c r="BC157" s="257">
        <f>_xll.qlIndexFixing($AC$5,AZ157,TRUE,_xll.ohTrigger(Trigger,Trigger3M))</f>
        <v>9.5006368232783747E-5</v>
      </c>
      <c r="BD157" s="257">
        <f>_xll.qlIndexFixing($BE$1,AZ157,TRUE,_xll.ohTrigger(Trigger,Trigger3M))</f>
        <v>7.6748419435108855E-5</v>
      </c>
    </row>
    <row r="158" spans="51:56" ht="11.25" customHeight="1" x14ac:dyDescent="0.25">
      <c r="AY158" s="104" t="s">
        <v>203</v>
      </c>
      <c r="AZ158" s="105">
        <f>_xll.qlInterestRateIndexFixingDate(Currency&amp;"ibor"&amp;Tenor,BA158,Trigger)</f>
        <v>42375</v>
      </c>
      <c r="BA158" s="105">
        <f>_xll.qlCalendarAdvance(Calendar,BA157,AY158,"f",,Trigger)</f>
        <v>42377</v>
      </c>
      <c r="BB158" s="105">
        <f>_xll.qlInterestRateIndexMaturity(Currency&amp;"ibor"&amp;Tenor,BA158,Trigger)</f>
        <v>42468</v>
      </c>
      <c r="BC158" s="257">
        <f>_xll.qlIndexFixing($AC$5,AZ158,TRUE,_xll.ohTrigger(Trigger,Trigger3M))</f>
        <v>9.5651779615144139E-5</v>
      </c>
      <c r="BD158" s="257">
        <f>_xll.qlIndexFixing($BE$1,AZ158,TRUE,_xll.ohTrigger(Trigger,Trigger3M))</f>
        <v>7.6708249258473262E-5</v>
      </c>
    </row>
    <row r="159" spans="51:56" ht="11.25" customHeight="1" x14ac:dyDescent="0.25">
      <c r="AY159" s="104" t="s">
        <v>203</v>
      </c>
      <c r="AZ159" s="105">
        <f>_xll.qlInterestRateIndexFixingDate(Currency&amp;"ibor"&amp;Tenor,BA159,Trigger)</f>
        <v>42376</v>
      </c>
      <c r="BA159" s="105">
        <f>_xll.qlCalendarAdvance(Calendar,BA158,AY159,"f",,Trigger)</f>
        <v>42380</v>
      </c>
      <c r="BB159" s="105">
        <f>_xll.qlInterestRateIndexMaturity(Currency&amp;"ibor"&amp;Tenor,BA159,Trigger)</f>
        <v>42471</v>
      </c>
      <c r="BC159" s="257">
        <f>_xll.qlIndexFixing($AC$5,AZ159,TRUE,_xll.ohTrigger(Trigger,Trigger3M))</f>
        <v>9.7568867806195907E-5</v>
      </c>
      <c r="BD159" s="257">
        <f>_xll.qlIndexFixing($BE$1,AZ159,TRUE,_xll.ohTrigger(Trigger,Trigger3M))</f>
        <v>7.6705327256492228E-5</v>
      </c>
    </row>
    <row r="160" spans="51:56" ht="11.25" customHeight="1" x14ac:dyDescent="0.25">
      <c r="AY160" s="104" t="s">
        <v>203</v>
      </c>
      <c r="AZ160" s="105">
        <f>_xll.qlInterestRateIndexFixingDate(Currency&amp;"ibor"&amp;Tenor,BA160,Trigger)</f>
        <v>42377</v>
      </c>
      <c r="BA160" s="105">
        <f>_xll.qlCalendarAdvance(Calendar,BA159,AY160,"f",,Trigger)</f>
        <v>42381</v>
      </c>
      <c r="BB160" s="105">
        <f>_xll.qlInterestRateIndexMaturity(Currency&amp;"ibor"&amp;Tenor,BA160,Trigger)</f>
        <v>42472</v>
      </c>
      <c r="BC160" s="257">
        <f>_xll.qlIndexFixing($AC$5,AZ160,TRUE,_xll.ohTrigger(Trigger,Trigger3M))</f>
        <v>9.8201515210549886E-5</v>
      </c>
      <c r="BD160" s="257">
        <f>_xll.qlIndexFixing($BE$1,AZ160,TRUE,_xll.ohTrigger(Trigger,Trigger3M))</f>
        <v>7.6743984508836482E-5</v>
      </c>
    </row>
    <row r="161" spans="51:56" ht="11.25" customHeight="1" x14ac:dyDescent="0.25">
      <c r="AY161" s="104" t="s">
        <v>203</v>
      </c>
      <c r="AZ161" s="105">
        <f>_xll.qlInterestRateIndexFixingDate(Currency&amp;"ibor"&amp;Tenor,BA161,Trigger)</f>
        <v>42380</v>
      </c>
      <c r="BA161" s="105">
        <f>_xll.qlCalendarAdvance(Calendar,BA160,AY161,"f",,Trigger)</f>
        <v>42382</v>
      </c>
      <c r="BB161" s="105">
        <f>_xll.qlInterestRateIndexMaturity(Currency&amp;"ibor"&amp;Tenor,BA161,Trigger)</f>
        <v>42473</v>
      </c>
      <c r="BC161" s="257">
        <f>_xll.qlIndexFixing($AC$5,AZ161,TRUE,_xll.ohTrigger(Trigger,Trigger3M))</f>
        <v>9.8830971616668985E-5</v>
      </c>
      <c r="BD161" s="257">
        <f>_xll.qlIndexFixing($BE$1,AZ161,TRUE,_xll.ohTrigger(Trigger,Trigger3M))</f>
        <v>7.6802669675452815E-5</v>
      </c>
    </row>
    <row r="162" spans="51:56" ht="11.25" customHeight="1" x14ac:dyDescent="0.25">
      <c r="AY162" s="104" t="s">
        <v>203</v>
      </c>
      <c r="AZ162" s="105">
        <f>_xll.qlInterestRateIndexFixingDate(Currency&amp;"ibor"&amp;Tenor,BA162,Trigger)</f>
        <v>42381</v>
      </c>
      <c r="BA162" s="105">
        <f>_xll.qlCalendarAdvance(Calendar,BA161,AY162,"f",,Trigger)</f>
        <v>42383</v>
      </c>
      <c r="BB162" s="105">
        <f>_xll.qlInterestRateIndexMaturity(Currency&amp;"ibor"&amp;Tenor,BA162,Trigger)</f>
        <v>42474</v>
      </c>
      <c r="BC162" s="257">
        <f>_xll.qlIndexFixing($AC$5,AZ162,TRUE,_xll.ohTrigger(Trigger,Trigger3M))</f>
        <v>9.9457237023674796E-5</v>
      </c>
      <c r="BD162" s="257">
        <f>_xll.qlIndexFixing($BE$1,AZ162,TRUE,_xll.ohTrigger(Trigger,Trigger3M))</f>
        <v>7.6881506976096586E-5</v>
      </c>
    </row>
    <row r="163" spans="51:56" ht="11.25" customHeight="1" x14ac:dyDescent="0.25">
      <c r="AY163" s="104" t="s">
        <v>203</v>
      </c>
      <c r="AZ163" s="105">
        <f>_xll.qlInterestRateIndexFixingDate(Currency&amp;"ibor"&amp;Tenor,BA163,Trigger)</f>
        <v>42382</v>
      </c>
      <c r="BA163" s="105">
        <f>_xll.qlCalendarAdvance(Calendar,BA162,AY163,"f",,Trigger)</f>
        <v>42384</v>
      </c>
      <c r="BB163" s="105">
        <f>_xll.qlInterestRateIndexMaturity(Currency&amp;"ibor"&amp;Tenor,BA163,Trigger)</f>
        <v>42475</v>
      </c>
      <c r="BC163" s="257">
        <f>_xll.qlIndexFixing($AC$5,AZ163,TRUE,_xll.ohTrigger(Trigger,Trigger3M))</f>
        <v>1.000803114271752E-4</v>
      </c>
      <c r="BD163" s="257">
        <f>_xll.qlIndexFixing($BE$1,AZ163,TRUE,_xll.ohTrigger(Trigger,Trigger3M))</f>
        <v>7.6980618531982047E-5</v>
      </c>
    </row>
    <row r="164" spans="51:56" ht="11.25" customHeight="1" x14ac:dyDescent="0.25">
      <c r="AY164" s="104" t="s">
        <v>203</v>
      </c>
      <c r="AZ164" s="105">
        <f>_xll.qlInterestRateIndexFixingDate(Currency&amp;"ibor"&amp;Tenor,BA164,Trigger)</f>
        <v>42383</v>
      </c>
      <c r="BA164" s="105">
        <f>_xll.qlCalendarAdvance(Calendar,BA163,AY164,"f",,Trigger)</f>
        <v>42387</v>
      </c>
      <c r="BB164" s="105">
        <f>_xll.qlInterestRateIndexMaturity(Currency&amp;"ibor"&amp;Tenor,BA164,Trigger)</f>
        <v>42478</v>
      </c>
      <c r="BC164" s="257">
        <f>_xll.qlIndexFixing($AC$5,AZ164,TRUE,_xll.ohTrigger(Trigger,Trigger3M))</f>
        <v>1.0193038861576572E-4</v>
      </c>
      <c r="BD164" s="257">
        <f>_xll.qlIndexFixing($BE$1,AZ164,TRUE,_xll.ohTrigger(Trigger,Trigger3M))</f>
        <v>7.7400788424706839E-5</v>
      </c>
    </row>
    <row r="165" spans="51:56" ht="11.25" customHeight="1" x14ac:dyDescent="0.25">
      <c r="AY165" s="104" t="s">
        <v>203</v>
      </c>
      <c r="AZ165" s="105">
        <f>_xll.qlInterestRateIndexFixingDate(Currency&amp;"ibor"&amp;Tenor,BA165,Trigger)</f>
        <v>42384</v>
      </c>
      <c r="BA165" s="105">
        <f>_xll.qlCalendarAdvance(Calendar,BA164,AY165,"f",,Trigger)</f>
        <v>42388</v>
      </c>
      <c r="BB165" s="105">
        <f>_xll.qlInterestRateIndexMaturity(Currency&amp;"ibor"&amp;Tenor,BA165,Trigger)</f>
        <v>42479</v>
      </c>
      <c r="BC165" s="257">
        <f>_xll.qlIndexFixing($AC$5,AZ165,TRUE,_xll.ohTrigger(Trigger,Trigger3M))</f>
        <v>1.0254069899821724E-4</v>
      </c>
      <c r="BD165" s="257">
        <f>_xll.qlIndexFixing($BE$1,AZ165,TRUE,_xll.ohTrigger(Trigger,Trigger3M))</f>
        <v>7.7582176191930746E-5</v>
      </c>
    </row>
    <row r="166" spans="51:56" ht="11.25" customHeight="1" x14ac:dyDescent="0.25">
      <c r="AY166" s="104" t="s">
        <v>203</v>
      </c>
      <c r="AZ166" s="105">
        <f>_xll.qlInterestRateIndexFixingDate(Currency&amp;"ibor"&amp;Tenor,BA166,Trigger)</f>
        <v>42387</v>
      </c>
      <c r="BA166" s="105">
        <f>_xll.qlCalendarAdvance(Calendar,BA165,AY166,"f",,Trigger)</f>
        <v>42389</v>
      </c>
      <c r="BB166" s="105">
        <f>_xll.qlInterestRateIndexMaturity(Currency&amp;"ibor"&amp;Tenor,BA166,Trigger)</f>
        <v>42480</v>
      </c>
      <c r="BC166" s="257">
        <f>_xll.qlIndexFixing($AC$5,AZ166,TRUE,_xll.ohTrigger(Trigger,Trigger3M))</f>
        <v>1.0314781837277128E-4</v>
      </c>
      <c r="BD166" s="257">
        <f>_xll.qlIndexFixing($BE$1,AZ166,TRUE,_xll.ohTrigger(Trigger,Trigger3M))</f>
        <v>7.7784417307213971E-5</v>
      </c>
    </row>
    <row r="167" spans="51:56" ht="11.25" customHeight="1" x14ac:dyDescent="0.25">
      <c r="AY167" s="104" t="s">
        <v>203</v>
      </c>
      <c r="AZ167" s="105">
        <f>_xll.qlInterestRateIndexFixingDate(Currency&amp;"ibor"&amp;Tenor,BA167,Trigger)</f>
        <v>42388</v>
      </c>
      <c r="BA167" s="105">
        <f>_xll.qlCalendarAdvance(Calendar,BA166,AY167,"f",,Trigger)</f>
        <v>42390</v>
      </c>
      <c r="BB167" s="105">
        <f>_xll.qlInterestRateIndexMaturity(Currency&amp;"ibor"&amp;Tenor,BA167,Trigger)</f>
        <v>42481</v>
      </c>
      <c r="BC167" s="257">
        <f>_xll.qlIndexFixing($AC$5,AZ167,TRUE,_xll.ohTrigger(Trigger,Trigger3M))</f>
        <v>1.0375174673591417E-4</v>
      </c>
      <c r="BD167" s="257">
        <f>_xll.qlIndexFixing($BE$1,AZ167,TRUE,_xll.ohTrigger(Trigger,Trigger3M))</f>
        <v>7.8007621286469361E-5</v>
      </c>
    </row>
    <row r="168" spans="51:56" ht="11.25" customHeight="1" x14ac:dyDescent="0.25">
      <c r="AY168" s="104" t="s">
        <v>203</v>
      </c>
      <c r="AZ168" s="105">
        <f>_xll.qlInterestRateIndexFixingDate(Currency&amp;"ibor"&amp;Tenor,BA168,Trigger)</f>
        <v>42389</v>
      </c>
      <c r="BA168" s="105">
        <f>_xll.qlCalendarAdvance(Calendar,BA167,AY168,"f",,Trigger)</f>
        <v>42391</v>
      </c>
      <c r="BB168" s="105">
        <f>_xll.qlInterestRateIndexMaturity(Currency&amp;"ibor"&amp;Tenor,BA168,Trigger)</f>
        <v>42482</v>
      </c>
      <c r="BC168" s="257">
        <f>_xll.qlIndexFixing($AC$5,AZ168,TRUE,_xll.ohTrigger(Trigger,Trigger3M))</f>
        <v>1.0435248408676749E-4</v>
      </c>
      <c r="BD168" s="257">
        <f>_xll.qlIndexFixing($BE$1,AZ168,TRUE,_xll.ohTrigger(Trigger,Trigger3M))</f>
        <v>7.8251895545311783E-5</v>
      </c>
    </row>
    <row r="169" spans="51:56" ht="11.25" customHeight="1" x14ac:dyDescent="0.25">
      <c r="AY169" s="104" t="s">
        <v>203</v>
      </c>
      <c r="AZ169" s="105">
        <f>_xll.qlInterestRateIndexFixingDate(Currency&amp;"ibor"&amp;Tenor,BA169,Trigger)</f>
        <v>42390</v>
      </c>
      <c r="BA169" s="105">
        <f>_xll.qlCalendarAdvance(Calendar,BA168,AY169,"f",,Trigger)</f>
        <v>42394</v>
      </c>
      <c r="BB169" s="105">
        <f>_xll.qlInterestRateIndexMaturity(Currency&amp;"ibor"&amp;Tenor,BA169,Trigger)</f>
        <v>42485</v>
      </c>
      <c r="BC169" s="257">
        <f>_xll.qlIndexFixing($AC$5,AZ169,TRUE,_xll.ohTrigger(Trigger,Trigger3M))</f>
        <v>1.0613555005417059E-4</v>
      </c>
      <c r="BD169" s="257">
        <f>_xll.qlIndexFixing($BE$1,AZ169,TRUE,_xll.ohTrigger(Trigger,Trigger3M))</f>
        <v>7.9112182651918856E-5</v>
      </c>
    </row>
    <row r="170" spans="51:56" ht="11.25" customHeight="1" x14ac:dyDescent="0.25">
      <c r="AY170" s="104" t="s">
        <v>203</v>
      </c>
      <c r="AZ170" s="105">
        <f>_xll.qlInterestRateIndexFixingDate(Currency&amp;"ibor"&amp;Tenor,BA170,Trigger)</f>
        <v>42391</v>
      </c>
      <c r="BA170" s="105">
        <f>_xll.qlCalendarAdvance(Calendar,BA169,AY170,"f",,Trigger)</f>
        <v>42395</v>
      </c>
      <c r="BB170" s="105">
        <f>_xll.qlInterestRateIndexMaturity(Currency&amp;"ibor"&amp;Tenor,BA170,Trigger)</f>
        <v>42486</v>
      </c>
      <c r="BC170" s="257">
        <f>_xll.qlIndexFixing($AC$5,AZ170,TRUE,_xll.ohTrigger(Trigger,Trigger3M))</f>
        <v>1.0672352334268936E-4</v>
      </c>
      <c r="BD170" s="257">
        <f>_xll.qlIndexFixing($BE$1,AZ170,TRUE,_xll.ohTrigger(Trigger,Trigger3M))</f>
        <v>7.944177017842043E-5</v>
      </c>
    </row>
    <row r="171" spans="51:56" ht="11.25" customHeight="1" x14ac:dyDescent="0.25">
      <c r="AY171" s="104" t="s">
        <v>203</v>
      </c>
      <c r="AZ171" s="105">
        <f>_xll.qlInterestRateIndexFixingDate(Currency&amp;"ibor"&amp;Tenor,BA171,Trigger)</f>
        <v>42394</v>
      </c>
      <c r="BA171" s="105">
        <f>_xll.qlCalendarAdvance(Calendar,BA170,AY171,"f",,Trigger)</f>
        <v>42396</v>
      </c>
      <c r="BB171" s="105">
        <f>_xll.qlInterestRateIndexMaturity(Currency&amp;"ibor"&amp;Tenor,BA171,Trigger)</f>
        <v>42487</v>
      </c>
      <c r="BC171" s="257">
        <f>_xll.qlIndexFixing($AC$5,AZ171,TRUE,_xll.ohTrigger(Trigger,Trigger3M))</f>
        <v>1.0730830561276963E-4</v>
      </c>
      <c r="BD171" s="257">
        <f>_xll.qlIndexFixing($BE$1,AZ171,TRUE,_xll.ohTrigger(Trigger,Trigger3M))</f>
        <v>7.9792933554600308E-5</v>
      </c>
    </row>
    <row r="172" spans="51:56" ht="11.25" customHeight="1" x14ac:dyDescent="0.25">
      <c r="AY172" s="104" t="s">
        <v>203</v>
      </c>
      <c r="AZ172" s="105">
        <f>_xll.qlInterestRateIndexFixingDate(Currency&amp;"ibor"&amp;Tenor,BA172,Trigger)</f>
        <v>42395</v>
      </c>
      <c r="BA172" s="105">
        <f>_xll.qlCalendarAdvance(Calendar,BA171,AY172,"f",,Trigger)</f>
        <v>42397</v>
      </c>
      <c r="BB172" s="105">
        <f>_xll.qlInterestRateIndexMaturity(Currency&amp;"ibor"&amp;Tenor,BA172,Trigger)</f>
        <v>42488</v>
      </c>
      <c r="BC172" s="257">
        <f>_xll.qlIndexFixing($AC$5,AZ172,TRUE,_xll.ohTrigger(Trigger,Trigger3M))</f>
        <v>1.0788989686177614E-4</v>
      </c>
      <c r="BD172" s="257">
        <f>_xll.qlIndexFixing($BE$1,AZ172,TRUE,_xll.ohTrigger(Trigger,Trigger3M))</f>
        <v>8.0165767592528793E-5</v>
      </c>
    </row>
    <row r="173" spans="51:56" ht="11.25" customHeight="1" x14ac:dyDescent="0.25">
      <c r="AY173" s="104" t="s">
        <v>203</v>
      </c>
      <c r="AZ173" s="105">
        <f>_xll.qlInterestRateIndexFixingDate(Currency&amp;"ibor"&amp;Tenor,BA173,Trigger)</f>
        <v>42396</v>
      </c>
      <c r="BA173" s="105">
        <f>_xll.qlCalendarAdvance(Calendar,BA172,AY173,"f",,Trigger)</f>
        <v>42398</v>
      </c>
      <c r="BB173" s="105">
        <f>_xll.qlInterestRateIndexMaturity(Currency&amp;"ibor"&amp;Tenor,BA173,Trigger)</f>
        <v>42489</v>
      </c>
      <c r="BC173" s="257">
        <f>_xll.qlIndexFixing($AC$5,AZ173,TRUE,_xll.ohTrigger(Trigger,Trigger3M))</f>
        <v>1.0846829708883048E-4</v>
      </c>
      <c r="BD173" s="257">
        <f>_xll.qlIndexFixing($BE$1,AZ173,TRUE,_xll.ohTrigger(Trigger,Trigger3M))</f>
        <v>8.0560365005735016E-5</v>
      </c>
    </row>
    <row r="174" spans="51:56" ht="11.25" customHeight="1" x14ac:dyDescent="0.25">
      <c r="AY174" s="104" t="s">
        <v>203</v>
      </c>
      <c r="AZ174" s="105">
        <f>_xll.qlInterestRateIndexFixingDate(Currency&amp;"ibor"&amp;Tenor,BA174,Trigger)</f>
        <v>42397</v>
      </c>
      <c r="BA174" s="105">
        <f>_xll.qlCalendarAdvance(Calendar,BA173,AY174,"f",,Trigger)</f>
        <v>42401</v>
      </c>
      <c r="BB174" s="105">
        <f>_xll.qlInterestRateIndexMaturity(Currency&amp;"ibor"&amp;Tenor,BA174,Trigger)</f>
        <v>42492</v>
      </c>
      <c r="BC174" s="257">
        <f>_xll.qlIndexFixing($AC$5,AZ174,TRUE,_xll.ohTrigger(Trigger,Trigger3M))</f>
        <v>1.1018435162246898E-4</v>
      </c>
      <c r="BD174" s="257">
        <f>_xll.qlIndexFixing($BE$1,AZ174,TRUE,_xll.ohTrigger(Trigger,Trigger3M))</f>
        <v>1.0759069272426612E-4</v>
      </c>
    </row>
    <row r="175" spans="51:56" ht="11.25" customHeight="1" x14ac:dyDescent="0.25">
      <c r="AY175" s="104" t="s">
        <v>203</v>
      </c>
      <c r="AZ175" s="105">
        <f>_xll.qlInterestRateIndexFixingDate(Currency&amp;"ibor"&amp;Tenor,BA175,Trigger)</f>
        <v>42398</v>
      </c>
      <c r="BA175" s="105">
        <f>_xll.qlCalendarAdvance(Calendar,BA174,AY175,"f",,Trigger)</f>
        <v>42402</v>
      </c>
      <c r="BB175" s="105">
        <f>_xll.qlInterestRateIndexMaturity(Currency&amp;"ibor"&amp;Tenor,BA175,Trigger)</f>
        <v>42492</v>
      </c>
      <c r="BC175" s="257">
        <f>_xll.qlIndexFixing($AC$5,AZ175,TRUE,_xll.ohTrigger(Trigger,Trigger3M))</f>
        <v>1.1049342618374425E-4</v>
      </c>
      <c r="BD175" s="257">
        <f>_xll.qlIndexFixing($BE$1,AZ175,TRUE,_xll.ohTrigger(Trigger,Trigger3M))</f>
        <v>1.0875092378181961E-4</v>
      </c>
    </row>
    <row r="176" spans="51:56" ht="11.25" customHeight="1" x14ac:dyDescent="0.25">
      <c r="AY176" s="104" t="s">
        <v>203</v>
      </c>
      <c r="AZ176" s="105">
        <f>_xll.qlInterestRateIndexFixingDate(Currency&amp;"ibor"&amp;Tenor,BA176,Trigger)</f>
        <v>42401</v>
      </c>
      <c r="BA176" s="105">
        <f>_xll.qlCalendarAdvance(Calendar,BA175,AY176,"f",,Trigger)</f>
        <v>42403</v>
      </c>
      <c r="BB176" s="105">
        <f>_xll.qlInterestRateIndexMaturity(Currency&amp;"ibor"&amp;Tenor,BA176,Trigger)</f>
        <v>42493</v>
      </c>
      <c r="BC176" s="257">
        <f>_xll.qlIndexFixing($AC$5,AZ176,TRUE,_xll.ohTrigger(Trigger,Trigger3M))</f>
        <v>1.1105220129525861E-4</v>
      </c>
      <c r="BD176" s="257">
        <f>_xll.qlIndexFixing($BE$1,AZ176,TRUE,_xll.ohTrigger(Trigger,Trigger3M))</f>
        <v>1.0924441840121091E-4</v>
      </c>
    </row>
    <row r="177" spans="51:56" ht="11.25" customHeight="1" x14ac:dyDescent="0.25">
      <c r="AY177" s="104" t="s">
        <v>203</v>
      </c>
      <c r="AZ177" s="105">
        <f>_xll.qlInterestRateIndexFixingDate(Currency&amp;"ibor"&amp;Tenor,BA177,Trigger)</f>
        <v>42402</v>
      </c>
      <c r="BA177" s="105">
        <f>_xll.qlCalendarAdvance(Calendar,BA176,AY177,"f",,Trigger)</f>
        <v>42404</v>
      </c>
      <c r="BB177" s="105">
        <f>_xll.qlInterestRateIndexMaturity(Currency&amp;"ibor"&amp;Tenor,BA177,Trigger)</f>
        <v>42494</v>
      </c>
      <c r="BC177" s="257">
        <f>_xll.qlIndexFixing($AC$5,AZ177,TRUE,_xll.ohTrigger(Trigger,Trigger3M))</f>
        <v>1.116077499183632E-4</v>
      </c>
      <c r="BD177" s="257">
        <f>_xll.qlIndexFixing($BE$1,AZ177,TRUE,_xll.ohTrigger(Trigger,Trigger3M))</f>
        <v>1.0976027921039133E-4</v>
      </c>
    </row>
    <row r="178" spans="51:56" ht="11.25" customHeight="1" x14ac:dyDescent="0.25">
      <c r="AY178" s="104" t="s">
        <v>203</v>
      </c>
      <c r="AZ178" s="105">
        <f>_xll.qlInterestRateIndexFixingDate(Currency&amp;"ibor"&amp;Tenor,BA178,Trigger)</f>
        <v>42403</v>
      </c>
      <c r="BA178" s="105">
        <f>_xll.qlCalendarAdvance(Calendar,BA177,AY178,"f",,Trigger)</f>
        <v>42405</v>
      </c>
      <c r="BB178" s="105">
        <f>_xll.qlInterestRateIndexMaturity(Currency&amp;"ibor"&amp;Tenor,BA178,Trigger)</f>
        <v>42495</v>
      </c>
      <c r="BC178" s="257">
        <f>_xll.qlIndexFixing($AC$5,AZ178,TRUE,_xll.ohTrigger(Trigger,Trigger3M))</f>
        <v>1.12160072053058E-4</v>
      </c>
      <c r="BD178" s="257">
        <f>_xll.qlIndexFixing($BE$1,AZ178,TRUE,_xll.ohTrigger(Trigger,Trigger3M))</f>
        <v>1.1029858463196263E-4</v>
      </c>
    </row>
    <row r="179" spans="51:56" ht="11.25" customHeight="1" x14ac:dyDescent="0.25">
      <c r="AY179" s="104" t="s">
        <v>203</v>
      </c>
      <c r="AZ179" s="105">
        <f>_xll.qlInterestRateIndexFixingDate(Currency&amp;"ibor"&amp;Tenor,BA179,Trigger)</f>
        <v>42404</v>
      </c>
      <c r="BA179" s="105">
        <f>_xll.qlCalendarAdvance(Calendar,BA178,AY179,"f",,Trigger)</f>
        <v>42408</v>
      </c>
      <c r="BB179" s="105">
        <f>_xll.qlInterestRateIndexMaturity(Currency&amp;"ibor"&amp;Tenor,BA179,Trigger)</f>
        <v>42499</v>
      </c>
      <c r="BC179" s="257">
        <f>_xll.qlIndexFixing($AC$5,AZ179,TRUE,_xll.ohTrigger(Trigger,Trigger3M))</f>
        <v>1.1407679284104455E-4</v>
      </c>
      <c r="BD179" s="257">
        <f>_xll.qlIndexFixing($BE$1,AZ179,TRUE,_xll.ohTrigger(Trigger,Trigger3M))</f>
        <v>1.1143730399377515E-4</v>
      </c>
    </row>
    <row r="180" spans="51:56" ht="11.25" customHeight="1" x14ac:dyDescent="0.25">
      <c r="AY180" s="104" t="s">
        <v>203</v>
      </c>
      <c r="AZ180" s="105">
        <f>_xll.qlInterestRateIndexFixingDate(Currency&amp;"ibor"&amp;Tenor,BA180,Trigger)</f>
        <v>42405</v>
      </c>
      <c r="BA180" s="105">
        <f>_xll.qlCalendarAdvance(Calendar,BA179,AY180,"f",,Trigger)</f>
        <v>42409</v>
      </c>
      <c r="BB180" s="105">
        <f>_xll.qlInterestRateIndexMaturity(Currency&amp;"ibor"&amp;Tenor,BA180,Trigger)</f>
        <v>42499</v>
      </c>
      <c r="BC180" s="257">
        <f>_xll.qlIndexFixing($AC$5,AZ180,TRUE,_xll.ohTrigger(Trigger,Trigger3M))</f>
        <v>1.1433709567310046E-4</v>
      </c>
      <c r="BD180" s="257">
        <f>_xll.qlIndexFixing($BE$1,AZ180,TRUE,_xll.ohTrigger(Trigger,Trigger3M))</f>
        <v>1.1267774655809859E-4</v>
      </c>
    </row>
    <row r="181" spans="51:56" ht="11.25" customHeight="1" x14ac:dyDescent="0.25">
      <c r="AY181" s="104" t="s">
        <v>203</v>
      </c>
      <c r="AZ181" s="105">
        <f>_xll.qlInterestRateIndexFixingDate(Currency&amp;"ibor"&amp;Tenor,BA181,Trigger)</f>
        <v>42408</v>
      </c>
      <c r="BA181" s="105">
        <f>_xll.qlCalendarAdvance(Calendar,BA180,AY181,"f",,Trigger)</f>
        <v>42410</v>
      </c>
      <c r="BB181" s="105">
        <f>_xll.qlInterestRateIndexMaturity(Currency&amp;"ibor"&amp;Tenor,BA181,Trigger)</f>
        <v>42500</v>
      </c>
      <c r="BC181" s="257">
        <f>_xll.qlIndexFixing($AC$5,AZ181,TRUE,_xll.ohTrigger(Trigger,Trigger3M))</f>
        <v>1.1487328534265373E-4</v>
      </c>
      <c r="BD181" s="257">
        <f>_xll.qlIndexFixing($BE$1,AZ181,TRUE,_xll.ohTrigger(Trigger,Trigger3M))</f>
        <v>1.1332937704544577E-4</v>
      </c>
    </row>
    <row r="182" spans="51:56" ht="11.25" customHeight="1" x14ac:dyDescent="0.25">
      <c r="AY182" s="104" t="s">
        <v>203</v>
      </c>
      <c r="AZ182" s="105">
        <f>_xll.qlInterestRateIndexFixingDate(Currency&amp;"ibor"&amp;Tenor,BA182,Trigger)</f>
        <v>42409</v>
      </c>
      <c r="BA182" s="105">
        <f>_xll.qlCalendarAdvance(Calendar,BA181,AY182,"f",,Trigger)</f>
        <v>42411</v>
      </c>
      <c r="BB182" s="105">
        <f>_xll.qlInterestRateIndexMaturity(Currency&amp;"ibor"&amp;Tenor,BA182,Trigger)</f>
        <v>42501</v>
      </c>
      <c r="BC182" s="257">
        <f>_xll.qlIndexFixing($AC$5,AZ182,TRUE,_xll.ohTrigger(Trigger,Trigger3M))</f>
        <v>1.1540624851402725E-4</v>
      </c>
      <c r="BD182" s="257">
        <f>_xll.qlIndexFixing($BE$1,AZ182,TRUE,_xll.ohTrigger(Trigger,Trigger3M))</f>
        <v>1.1400387807913859E-4</v>
      </c>
    </row>
    <row r="183" spans="51:56" ht="11.25" customHeight="1" x14ac:dyDescent="0.25">
      <c r="AY183" s="104" t="s">
        <v>203</v>
      </c>
      <c r="AZ183" s="105">
        <f>_xll.qlInterestRateIndexFixingDate(Currency&amp;"ibor"&amp;Tenor,BA183,Trigger)</f>
        <v>42410</v>
      </c>
      <c r="BA183" s="105">
        <f>_xll.qlCalendarAdvance(Calendar,BA182,AY183,"f",,Trigger)</f>
        <v>42412</v>
      </c>
      <c r="BB183" s="105">
        <f>_xll.qlInterestRateIndexMaturity(Currency&amp;"ibor"&amp;Tenor,BA183,Trigger)</f>
        <v>42502</v>
      </c>
      <c r="BC183" s="257">
        <f>_xll.qlIndexFixing($AC$5,AZ183,TRUE,_xll.ohTrigger(Trigger,Trigger3M))</f>
        <v>1.1593598518810921E-4</v>
      </c>
      <c r="BD183" s="257">
        <f>_xll.qlIndexFixing($BE$1,AZ183,TRUE,_xll.ohTrigger(Trigger,Trigger3M))</f>
        <v>1.1470131321189569E-4</v>
      </c>
    </row>
    <row r="184" spans="51:56" ht="11.25" customHeight="1" x14ac:dyDescent="0.25">
      <c r="AY184" s="104" t="s">
        <v>203</v>
      </c>
      <c r="AZ184" s="105">
        <f>_xll.qlInterestRateIndexFixingDate(Currency&amp;"ibor"&amp;Tenor,BA184,Trigger)</f>
        <v>42411</v>
      </c>
      <c r="BA184" s="105">
        <f>_xll.qlCalendarAdvance(Calendar,BA183,AY184,"f",,Trigger)</f>
        <v>42415</v>
      </c>
      <c r="BB184" s="105">
        <f>_xll.qlInterestRateIndexMaturity(Currency&amp;"ibor"&amp;Tenor,BA184,Trigger)</f>
        <v>42506</v>
      </c>
      <c r="BC184" s="257">
        <f>_xll.qlIndexFixing($AC$5,AZ184,TRUE,_xll.ohTrigger(Trigger,Trigger3M))</f>
        <v>1.1781287324784929E-4</v>
      </c>
      <c r="BD184" s="257">
        <f>_xll.qlIndexFixing($BE$1,AZ184,TRUE,_xll.ohTrigger(Trigger,Trigger3M))</f>
        <v>1.163930944039069E-4</v>
      </c>
    </row>
    <row r="185" spans="51:56" ht="11.25" customHeight="1" x14ac:dyDescent="0.25">
      <c r="AY185" s="104" t="s">
        <v>203</v>
      </c>
      <c r="AZ185" s="105">
        <f>_xll.qlInterestRateIndexFixingDate(Currency&amp;"ibor"&amp;Tenor,BA185,Trigger)</f>
        <v>42412</v>
      </c>
      <c r="BA185" s="105">
        <f>_xll.qlCalendarAdvance(Calendar,BA184,AY185,"f",,Trigger)</f>
        <v>42416</v>
      </c>
      <c r="BB185" s="105">
        <f>_xll.qlInterestRateIndexMaturity(Currency&amp;"ibor"&amp;Tenor,BA185,Trigger)</f>
        <v>42506</v>
      </c>
      <c r="BC185" s="257">
        <f>_xll.qlIndexFixing($AC$5,AZ185,TRUE,_xll.ohTrigger(Trigger,Trigger3M))</f>
        <v>1.1802266687332974E-4</v>
      </c>
      <c r="BD185" s="257">
        <f>_xll.qlIndexFixing($BE$1,AZ185,TRUE,_xll.ohTrigger(Trigger,Trigger3M))</f>
        <v>1.1772159152823036E-4</v>
      </c>
    </row>
    <row r="186" spans="51:56" ht="11.25" customHeight="1" x14ac:dyDescent="0.25">
      <c r="AY186" s="104" t="s">
        <v>203</v>
      </c>
      <c r="AZ186" s="105">
        <f>_xll.qlInterestRateIndexFixingDate(Currency&amp;"ibor"&amp;Tenor,BA186,Trigger)</f>
        <v>42415</v>
      </c>
      <c r="BA186" s="105">
        <f>_xll.qlCalendarAdvance(Calendar,BA185,AY186,"f",,Trigger)</f>
        <v>42417</v>
      </c>
      <c r="BB186" s="105">
        <f>_xll.qlInterestRateIndexMaturity(Currency&amp;"ibor"&amp;Tenor,BA186,Trigger)</f>
        <v>42507</v>
      </c>
      <c r="BC186" s="257">
        <f>_xll.qlIndexFixing($AC$5,AZ186,TRUE,_xll.ohTrigger(Trigger,Trigger3M))</f>
        <v>1.1853627103608488E-4</v>
      </c>
      <c r="BD186" s="257">
        <f>_xll.qlIndexFixing($BE$1,AZ186,TRUE,_xll.ohTrigger(Trigger,Trigger3M))</f>
        <v>1.1853457616073371E-4</v>
      </c>
    </row>
    <row r="187" spans="51:56" ht="11.25" customHeight="1" x14ac:dyDescent="0.25">
      <c r="AY187" s="104" t="s">
        <v>203</v>
      </c>
      <c r="AZ187" s="105">
        <f>_xll.qlInterestRateIndexFixingDate(Currency&amp;"ibor"&amp;Tenor,BA187,Trigger)</f>
        <v>42416</v>
      </c>
      <c r="BA187" s="105">
        <f>_xll.qlCalendarAdvance(Calendar,BA186,AY187,"f",,Trigger)</f>
        <v>42418</v>
      </c>
      <c r="BB187" s="105">
        <f>_xll.qlInterestRateIndexMaturity(Currency&amp;"ibor"&amp;Tenor,BA187,Trigger)</f>
        <v>42508</v>
      </c>
      <c r="BC187" s="257">
        <f>_xll.qlIndexFixing($AC$5,AZ187,TRUE,_xll.ohTrigger(Trigger,Trigger3M))</f>
        <v>1.1904664869266668E-4</v>
      </c>
      <c r="BD187" s="257">
        <f>_xll.qlIndexFixing($BE$1,AZ187,TRUE,_xll.ohTrigger(Trigger,Trigger3M))</f>
        <v>1.1937083162383288E-4</v>
      </c>
    </row>
    <row r="188" spans="51:56" ht="11.25" customHeight="1" x14ac:dyDescent="0.25">
      <c r="AY188" s="104" t="s">
        <v>203</v>
      </c>
      <c r="AZ188" s="105">
        <f>_xll.qlInterestRateIndexFixingDate(Currency&amp;"ibor"&amp;Tenor,BA188,Trigger)</f>
        <v>42417</v>
      </c>
      <c r="BA188" s="105">
        <f>_xll.qlCalendarAdvance(Calendar,BA187,AY188,"f",,Trigger)</f>
        <v>42419</v>
      </c>
      <c r="BB188" s="105">
        <f>_xll.qlInterestRateIndexMaturity(Currency&amp;"ibor"&amp;Tenor,BA188,Trigger)</f>
        <v>42509</v>
      </c>
      <c r="BC188" s="257">
        <f>_xll.qlIndexFixing($AC$5,AZ188,TRUE,_xll.ohTrigger(Trigger,Trigger3M))</f>
        <v>1.1955379984307513E-4</v>
      </c>
      <c r="BD188" s="257">
        <f>_xll.qlIndexFixing($BE$1,AZ188,TRUE,_xll.ohTrigger(Trigger,Trigger3M))</f>
        <v>1.2023040660480433E-4</v>
      </c>
    </row>
    <row r="189" spans="51:56" ht="11.25" customHeight="1" x14ac:dyDescent="0.25">
      <c r="AY189" s="104" t="s">
        <v>203</v>
      </c>
      <c r="AZ189" s="105">
        <f>_xll.qlInterestRateIndexFixingDate(Currency&amp;"ibor"&amp;Tenor,BA189,Trigger)</f>
        <v>42418</v>
      </c>
      <c r="BA189" s="105">
        <f>_xll.qlCalendarAdvance(Calendar,BA188,AY189,"f",,Trigger)</f>
        <v>42422</v>
      </c>
      <c r="BB189" s="105">
        <f>_xll.qlInterestRateIndexMaturity(Currency&amp;"ibor"&amp;Tenor,BA189,Trigger)</f>
        <v>42513</v>
      </c>
      <c r="BC189" s="257">
        <f>_xll.qlIndexFixing($AC$5,AZ189,TRUE,_xll.ohTrigger(Trigger,Trigger3M))</f>
        <v>1.2139259240016045E-4</v>
      </c>
      <c r="BD189" s="257">
        <f>_xll.qlIndexFixing($BE$1,AZ189,TRUE,_xll.ohTrigger(Trigger,Trigger3M))</f>
        <v>1.2247905676478896E-4</v>
      </c>
    </row>
    <row r="190" spans="51:56" ht="11.25" customHeight="1" x14ac:dyDescent="0.25">
      <c r="AY190" s="104" t="s">
        <v>203</v>
      </c>
      <c r="AZ190" s="105">
        <f>_xll.qlInterestRateIndexFixingDate(Currency&amp;"ibor"&amp;Tenor,BA190,Trigger)</f>
        <v>42419</v>
      </c>
      <c r="BA190" s="105">
        <f>_xll.qlCalendarAdvance(Calendar,BA189,AY190,"f",,Trigger)</f>
        <v>42423</v>
      </c>
      <c r="BB190" s="105">
        <f>_xll.qlInterestRateIndexMaturity(Currency&amp;"ibor"&amp;Tenor,BA190,Trigger)</f>
        <v>42513</v>
      </c>
      <c r="BC190" s="257">
        <f>_xll.qlIndexFixing($AC$5,AZ190,TRUE,_xll.ohTrigger(Trigger,Trigger3M))</f>
        <v>1.2155013934744829E-4</v>
      </c>
      <c r="BD190" s="257">
        <f>_xll.qlIndexFixing($BE$1,AZ190,TRUE,_xll.ohTrigger(Trigger,Trigger3M))</f>
        <v>1.2390280113372398E-4</v>
      </c>
    </row>
    <row r="191" spans="51:56" ht="11.25" customHeight="1" x14ac:dyDescent="0.25">
      <c r="AY191" s="104" t="s">
        <v>203</v>
      </c>
      <c r="AZ191" s="105">
        <f>_xll.qlInterestRateIndexFixingDate(Currency&amp;"ibor"&amp;Tenor,BA191,Trigger)</f>
        <v>42422</v>
      </c>
      <c r="BA191" s="105">
        <f>_xll.qlCalendarAdvance(Calendar,BA190,AY191,"f",,Trigger)</f>
        <v>42424</v>
      </c>
      <c r="BB191" s="105">
        <f>_xll.qlInterestRateIndexMaturity(Currency&amp;"ibor"&amp;Tenor,BA191,Trigger)</f>
        <v>42514</v>
      </c>
      <c r="BC191" s="257">
        <f>_xll.qlIndexFixing($AC$5,AZ191,TRUE,_xll.ohTrigger(Trigger,Trigger3M))</f>
        <v>1.2204115794300918E-4</v>
      </c>
      <c r="BD191" s="257">
        <f>_xll.qlIndexFixing($BE$1,AZ191,TRUE,_xll.ohTrigger(Trigger,Trigger3M))</f>
        <v>1.2487962968954491E-4</v>
      </c>
    </row>
    <row r="192" spans="51:56" ht="11.25" customHeight="1" x14ac:dyDescent="0.25">
      <c r="AY192" s="104" t="s">
        <v>203</v>
      </c>
      <c r="AZ192" s="105">
        <f>_xll.qlInterestRateIndexFixingDate(Currency&amp;"ibor"&amp;Tenor,BA192,Trigger)</f>
        <v>42423</v>
      </c>
      <c r="BA192" s="105">
        <f>_xll.qlCalendarAdvance(Calendar,BA191,AY192,"f",,Trigger)</f>
        <v>42425</v>
      </c>
      <c r="BB192" s="105">
        <f>_xll.qlInterestRateIndexMaturity(Currency&amp;"ibor"&amp;Tenor,BA192,Trigger)</f>
        <v>42515</v>
      </c>
      <c r="BC192" s="257">
        <f>_xll.qlIndexFixing($AC$5,AZ192,TRUE,_xll.ohTrigger(Trigger,Trigger3M))</f>
        <v>1.2252895002529129E-4</v>
      </c>
      <c r="BD192" s="257">
        <f>_xll.qlIndexFixing($BE$1,AZ192,TRUE,_xll.ohTrigger(Trigger,Trigger3M))</f>
        <v>1.2588002528790554E-4</v>
      </c>
    </row>
    <row r="193" spans="51:56" ht="11.25" customHeight="1" x14ac:dyDescent="0.25">
      <c r="AY193" s="104" t="s">
        <v>203</v>
      </c>
      <c r="AZ193" s="105">
        <f>_xll.qlInterestRateIndexFixingDate(Currency&amp;"ibor"&amp;Tenor,BA193,Trigger)</f>
        <v>42424</v>
      </c>
      <c r="BA193" s="105">
        <f>_xll.qlCalendarAdvance(Calendar,BA192,AY193,"f",,Trigger)</f>
        <v>42426</v>
      </c>
      <c r="BB193" s="105">
        <f>_xll.qlInterestRateIndexMaturity(Currency&amp;"ibor"&amp;Tenor,BA193,Trigger)</f>
        <v>42516</v>
      </c>
      <c r="BC193" s="257">
        <f>_xll.qlIndexFixing($AC$5,AZ193,TRUE,_xll.ohTrigger(Trigger,Trigger3M))</f>
        <v>1.2301351559074192E-4</v>
      </c>
      <c r="BD193" s="257">
        <f>_xll.qlIndexFixing($BE$1,AZ193,TRUE,_xll.ohTrigger(Trigger,Trigger3M))</f>
        <v>1.2690402175152826E-4</v>
      </c>
    </row>
    <row r="194" spans="51:56" ht="11.25" customHeight="1" x14ac:dyDescent="0.25">
      <c r="AY194" s="104" t="s">
        <v>203</v>
      </c>
      <c r="AZ194" s="105">
        <f>_xll.qlInterestRateIndexFixingDate(Currency&amp;"ibor"&amp;Tenor,BA194,Trigger)</f>
        <v>42425</v>
      </c>
      <c r="BA194" s="105">
        <f>_xll.qlCalendarAdvance(Calendar,BA193,AY194,"f",,Trigger)</f>
        <v>42429</v>
      </c>
      <c r="BB194" s="105">
        <f>_xll.qlInterestRateIndexMaturity(Currency&amp;"ibor"&amp;Tenor,BA194,Trigger)</f>
        <v>42521</v>
      </c>
      <c r="BC194" s="257">
        <f>_xll.qlIndexFixing($AC$5,AZ194,TRUE,_xll.ohTrigger(Trigger,Trigger3M))</f>
        <v>1.2518574878369557E-4</v>
      </c>
      <c r="BD194" s="257">
        <f>_xll.qlIndexFixing($BE$1,AZ194,TRUE,_xll.ohTrigger(Trigger,Trigger3M))</f>
        <v>1.2933398525019746E-4</v>
      </c>
    </row>
    <row r="195" spans="51:56" ht="11.25" customHeight="1" x14ac:dyDescent="0.25">
      <c r="AY195" s="104" t="s">
        <v>203</v>
      </c>
      <c r="AZ195" s="105">
        <f>_xll.qlInterestRateIndexFixingDate(Currency&amp;"ibor"&amp;Tenor,BA195,Trigger)</f>
        <v>42426</v>
      </c>
      <c r="BA195" s="105">
        <f>_xll.qlCalendarAdvance(Calendar,BA194,AY195,"f",,Trigger)</f>
        <v>42430</v>
      </c>
      <c r="BB195" s="105">
        <f>_xll.qlInterestRateIndexMaturity(Currency&amp;"ibor"&amp;Tenor,BA195,Trigger)</f>
        <v>42522</v>
      </c>
      <c r="BC195" s="257">
        <f>_xll.qlIndexFixing($AC$5,AZ195,TRUE,_xll.ohTrigger(Trigger,Trigger3M))</f>
        <v>1.2566656235699926E-4</v>
      </c>
      <c r="BD195" s="257">
        <f>_xll.qlIndexFixing($BE$1,AZ195,TRUE,_xll.ohTrigger(Trigger,Trigger3M))</f>
        <v>1.5512354194560291E-4</v>
      </c>
    </row>
    <row r="196" spans="51:56" ht="11.25" customHeight="1" x14ac:dyDescent="0.25">
      <c r="AY196" s="104" t="s">
        <v>203</v>
      </c>
      <c r="AZ196" s="105">
        <f>_xll.qlInterestRateIndexFixingDate(Currency&amp;"ibor"&amp;Tenor,BA196,Trigger)</f>
        <v>42429</v>
      </c>
      <c r="BA196" s="105">
        <f>_xll.qlCalendarAdvance(Calendar,BA195,AY196,"f",,Trigger)</f>
        <v>42431</v>
      </c>
      <c r="BB196" s="105">
        <f>_xll.qlInterestRateIndexMaturity(Currency&amp;"ibor"&amp;Tenor,BA196,Trigger)</f>
        <v>42523</v>
      </c>
      <c r="BC196" s="257">
        <f>_xll.qlIndexFixing($AC$5,AZ196,TRUE,_xll.ohTrigger(Trigger,Trigger3M))</f>
        <v>1.2614421955340398E-4</v>
      </c>
      <c r="BD196" s="257">
        <f>_xll.qlIndexFixing($BE$1,AZ196,TRUE,_xll.ohTrigger(Trigger,Trigger3M))</f>
        <v>1.5628321247303538E-4</v>
      </c>
    </row>
    <row r="197" spans="51:56" ht="11.25" customHeight="1" x14ac:dyDescent="0.25">
      <c r="AY197" s="104" t="s">
        <v>203</v>
      </c>
      <c r="AZ197" s="105">
        <f>_xll.qlInterestRateIndexFixingDate(Currency&amp;"ibor"&amp;Tenor,BA197,Trigger)</f>
        <v>42430</v>
      </c>
      <c r="BA197" s="105">
        <f>_xll.qlCalendarAdvance(Calendar,BA196,AY197,"f",,Trigger)</f>
        <v>42432</v>
      </c>
      <c r="BB197" s="105">
        <f>_xll.qlInterestRateIndexMaturity(Currency&amp;"ibor"&amp;Tenor,BA197,Trigger)</f>
        <v>42524</v>
      </c>
      <c r="BC197" s="257">
        <f>_xll.qlIndexFixing($AC$5,AZ197,TRUE,_xll.ohTrigger(Trigger,Trigger3M))</f>
        <v>1.2661872036943424E-4</v>
      </c>
      <c r="BD197" s="257">
        <f>_xll.qlIndexFixing($BE$1,AZ197,TRUE,_xll.ohTrigger(Trigger,Trigger3M))</f>
        <v>1.5746645821268501E-4</v>
      </c>
    </row>
    <row r="198" spans="51:56" ht="11.25" customHeight="1" x14ac:dyDescent="0.25">
      <c r="AY198" s="104" t="s">
        <v>203</v>
      </c>
      <c r="AZ198" s="105">
        <f>_xll.qlInterestRateIndexFixingDate(Currency&amp;"ibor"&amp;Tenor,BA198,Trigger)</f>
        <v>42431</v>
      </c>
      <c r="BA198" s="105">
        <f>_xll.qlCalendarAdvance(Calendar,BA197,AY198,"f",,Trigger)</f>
        <v>42433</v>
      </c>
      <c r="BB198" s="105">
        <f>_xll.qlInterestRateIndexMaturity(Currency&amp;"ibor"&amp;Tenor,BA198,Trigger)</f>
        <v>42527</v>
      </c>
      <c r="BC198" s="257">
        <f>_xll.qlIndexFixing($AC$5,AZ198,TRUE,_xll.ohTrigger(Trigger,Trigger3M))</f>
        <v>1.2787001332760061E-4</v>
      </c>
      <c r="BD198" s="257">
        <f>_xll.qlIndexFixing($BE$1,AZ198,TRUE,_xll.ohTrigger(Trigger,Trigger3M))</f>
        <v>1.5754845078499115E-4</v>
      </c>
    </row>
    <row r="199" spans="51:56" ht="11.25" customHeight="1" x14ac:dyDescent="0.25">
      <c r="AY199" s="104" t="s">
        <v>203</v>
      </c>
      <c r="AZ199" s="105">
        <f>_xll.qlInterestRateIndexFixingDate(Currency&amp;"ibor"&amp;Tenor,BA199,Trigger)</f>
        <v>42432</v>
      </c>
      <c r="BA199" s="105">
        <f>_xll.qlCalendarAdvance(Calendar,BA198,AY199,"f",,Trigger)</f>
        <v>42436</v>
      </c>
      <c r="BB199" s="105">
        <f>_xll.qlInterestRateIndexMaturity(Currency&amp;"ibor"&amp;Tenor,BA199,Trigger)</f>
        <v>42528</v>
      </c>
      <c r="BC199" s="257">
        <f>_xll.qlIndexFixing($AC$5,AZ199,TRUE,_xll.ohTrigger(Trigger,Trigger3M))</f>
        <v>1.2848515982546633E-4</v>
      </c>
      <c r="BD199" s="257">
        <f>_xll.qlIndexFixing($BE$1,AZ199,TRUE,_xll.ohTrigger(Trigger,Trigger3M))</f>
        <v>1.624355506545528E-4</v>
      </c>
    </row>
    <row r="200" spans="51:56" ht="11.25" customHeight="1" x14ac:dyDescent="0.25">
      <c r="AY200" s="104" t="s">
        <v>203</v>
      </c>
      <c r="AZ200" s="105">
        <f>_xll.qlInterestRateIndexFixingDate(Currency&amp;"ibor"&amp;Tenor,BA200,Trigger)</f>
        <v>42433</v>
      </c>
      <c r="BA200" s="105">
        <f>_xll.qlCalendarAdvance(Calendar,BA199,AY200,"f",,Trigger)</f>
        <v>42437</v>
      </c>
      <c r="BB200" s="105">
        <f>_xll.qlInterestRateIndexMaturity(Currency&amp;"ibor"&amp;Tenor,BA200,Trigger)</f>
        <v>42529</v>
      </c>
      <c r="BC200" s="257">
        <f>_xll.qlIndexFixing($AC$5,AZ200,TRUE,_xll.ohTrigger(Trigger,Trigger3M))</f>
        <v>1.289438787300667E-4</v>
      </c>
      <c r="BD200" s="257">
        <f>_xll.qlIndexFixing($BE$1,AZ200,TRUE,_xll.ohTrigger(Trigger,Trigger3M))</f>
        <v>1.637369222945681E-4</v>
      </c>
    </row>
    <row r="201" spans="51:56" ht="11.25" customHeight="1" x14ac:dyDescent="0.25">
      <c r="AY201" s="104" t="s">
        <v>203</v>
      </c>
      <c r="AZ201" s="105">
        <f>_xll.qlInterestRateIndexFixingDate(Currency&amp;"ibor"&amp;Tenor,BA201,Trigger)</f>
        <v>42436</v>
      </c>
      <c r="BA201" s="105">
        <f>_xll.qlCalendarAdvance(Calendar,BA200,AY201,"f",,Trigger)</f>
        <v>42438</v>
      </c>
      <c r="BB201" s="105">
        <f>_xll.qlInterestRateIndexMaturity(Currency&amp;"ibor"&amp;Tenor,BA201,Trigger)</f>
        <v>42530</v>
      </c>
      <c r="BC201" s="257">
        <f>_xll.qlIndexFixing($AC$5,AZ201,TRUE,_xll.ohTrigger(Trigger,Trigger3M))</f>
        <v>1.2939944125081715E-4</v>
      </c>
      <c r="BD201" s="257">
        <f>_xll.qlIndexFixing($BE$1,AZ201,TRUE,_xll.ohTrigger(Trigger,Trigger3M))</f>
        <v>1.650619545393632E-4</v>
      </c>
    </row>
    <row r="202" spans="51:56" ht="11.25" customHeight="1" x14ac:dyDescent="0.25">
      <c r="AY202" s="104" t="s">
        <v>203</v>
      </c>
      <c r="AZ202" s="105">
        <f>_xll.qlInterestRateIndexFixingDate(Currency&amp;"ibor"&amp;Tenor,BA202,Trigger)</f>
        <v>42437</v>
      </c>
      <c r="BA202" s="105">
        <f>_xll.qlCalendarAdvance(Calendar,BA201,AY202,"f",,Trigger)</f>
        <v>42439</v>
      </c>
      <c r="BB202" s="105">
        <f>_xll.qlInterestRateIndexMaturity(Currency&amp;"ibor"&amp;Tenor,BA202,Trigger)</f>
        <v>42531</v>
      </c>
      <c r="BC202" s="257">
        <f>_xll.qlIndexFixing($AC$5,AZ202,TRUE,_xll.ohTrigger(Trigger,Trigger3M))</f>
        <v>1.298518473833733E-4</v>
      </c>
      <c r="BD202" s="257">
        <f>_xll.qlIndexFixing($BE$1,AZ202,TRUE,_xll.ohTrigger(Trigger,Trigger3M))</f>
        <v>1.6641065434771943E-4</v>
      </c>
    </row>
    <row r="203" spans="51:56" ht="11.25" customHeight="1" x14ac:dyDescent="0.25">
      <c r="AY203" s="104" t="s">
        <v>203</v>
      </c>
      <c r="AZ203" s="105">
        <f>_xll.qlInterestRateIndexFixingDate(Currency&amp;"ibor"&amp;Tenor,BA203,Trigger)</f>
        <v>42438</v>
      </c>
      <c r="BA203" s="105">
        <f>_xll.qlCalendarAdvance(Calendar,BA202,AY203,"f",,Trigger)</f>
        <v>42440</v>
      </c>
      <c r="BB203" s="105">
        <f>_xll.qlInterestRateIndexMaturity(Currency&amp;"ibor"&amp;Tenor,BA203,Trigger)</f>
        <v>42534</v>
      </c>
      <c r="BC203" s="257">
        <f>_xll.qlIndexFixing($AC$5,AZ203,TRUE,_xll.ohTrigger(Trigger,Trigger3M))</f>
        <v>1.3114568852507299E-4</v>
      </c>
      <c r="BD203" s="257">
        <f>_xll.qlIndexFixing($BE$1,AZ203,TRUE,_xll.ohTrigger(Trigger,Trigger3M))</f>
        <v>1.6677094584539184E-4</v>
      </c>
    </row>
    <row r="204" spans="51:56" ht="11.25" customHeight="1" x14ac:dyDescent="0.25">
      <c r="AY204" s="104" t="s">
        <v>203</v>
      </c>
      <c r="AZ204" s="105">
        <f>_xll.qlInterestRateIndexFixingDate(Currency&amp;"ibor"&amp;Tenor,BA204,Trigger)</f>
        <v>42439</v>
      </c>
      <c r="BA204" s="105">
        <f>_xll.qlCalendarAdvance(Calendar,BA203,AY204,"f",,Trigger)</f>
        <v>42443</v>
      </c>
      <c r="BB204" s="105">
        <f>_xll.qlInterestRateIndexMaturity(Currency&amp;"ibor"&amp;Tenor,BA204,Trigger)</f>
        <v>42535</v>
      </c>
      <c r="BC204" s="257">
        <f>_xll.qlIndexFixing($AC$5,AZ204,TRUE,_xll.ohTrigger(Trigger,Trigger3M))</f>
        <v>1.3162990802731062E-4</v>
      </c>
      <c r="BD204" s="257">
        <f>_xll.qlIndexFixing($BE$1,AZ204,TRUE,_xll.ohTrigger(Trigger,Trigger3M))</f>
        <v>1.7204219569662103E-4</v>
      </c>
    </row>
    <row r="205" spans="51:56" ht="11.25" customHeight="1" x14ac:dyDescent="0.25">
      <c r="AY205" s="104" t="s">
        <v>203</v>
      </c>
      <c r="AZ205" s="105">
        <f>_xll.qlInterestRateIndexFixingDate(Currency&amp;"ibor"&amp;Tenor,BA205,Trigger)</f>
        <v>42440</v>
      </c>
      <c r="BA205" s="105">
        <f>_xll.qlCalendarAdvance(Calendar,BA204,AY205,"f",,Trigger)</f>
        <v>42444</v>
      </c>
      <c r="BB205" s="105">
        <f>_xll.qlInterestRateIndexMaturity(Currency&amp;"ibor"&amp;Tenor,BA205,Trigger)</f>
        <v>42536</v>
      </c>
      <c r="BC205" s="257">
        <f>_xll.qlIndexFixing($AC$5,AZ205,TRUE,_xll.ohTrigger(Trigger,Trigger3M))</f>
        <v>1.3206653221020659E-4</v>
      </c>
      <c r="BD205" s="257">
        <f>_xll.qlIndexFixing($BE$1,AZ205,TRUE,_xll.ohTrigger(Trigger,Trigger3M))</f>
        <v>1.7350926500005255E-4</v>
      </c>
    </row>
    <row r="206" spans="51:56" ht="11.25" customHeight="1" x14ac:dyDescent="0.25">
      <c r="AY206" s="104" t="s">
        <v>203</v>
      </c>
      <c r="AZ206" s="105">
        <f>_xll.qlInterestRateIndexFixingDate(Currency&amp;"ibor"&amp;Tenor,BA206,Trigger)</f>
        <v>42443</v>
      </c>
      <c r="BA206" s="105">
        <f>_xll.qlCalendarAdvance(Calendar,BA205,AY206,"f",,Trigger)</f>
        <v>42445</v>
      </c>
      <c r="BB206" s="105">
        <f>_xll.qlInterestRateIndexMaturity(Currency&amp;"ibor"&amp;Tenor,BA206,Trigger)</f>
        <v>42537</v>
      </c>
      <c r="BC206" s="257">
        <f>_xll.qlIndexFixing($AC$5,AZ206,TRUE,_xll.ohTrigger(Trigger,Trigger3M))</f>
        <v>1.3249999999969506E-4</v>
      </c>
      <c r="BD206" s="257">
        <f>_xll.qlIndexFixing($BE$1,AZ206,TRUE,_xll.ohTrigger(Trigger,Trigger3M))</f>
        <v>1.7499999999462994E-4</v>
      </c>
    </row>
    <row r="207" spans="51:56" ht="11.25" customHeight="1" x14ac:dyDescent="0.25">
      <c r="AY207" s="104" t="s">
        <v>203</v>
      </c>
      <c r="AZ207" s="105">
        <f>_xll.qlInterestRateIndexFixingDate(Currency&amp;"ibor"&amp;Tenor,BA207,Trigger)</f>
        <v>42444</v>
      </c>
      <c r="BA207" s="105">
        <f>_xll.qlCalendarAdvance(Calendar,BA206,AY207,"f",,Trigger)</f>
        <v>42446</v>
      </c>
      <c r="BB207" s="105">
        <f>_xll.qlInterestRateIndexMaturity(Currency&amp;"ibor"&amp;Tenor,BA207,Trigger)</f>
        <v>42538</v>
      </c>
      <c r="BC207" s="257">
        <f>_xll.qlIndexFixing($AC$5,AZ207,TRUE,_xll.ohTrigger(Trigger,Trigger3M))</f>
        <v>1.3351529256971193E-4</v>
      </c>
      <c r="BD207" s="257">
        <f>_xll.qlIndexFixing($BE$1,AZ207,TRUE,_xll.ohTrigger(Trigger,Trigger3M))</f>
        <v>1.7650909148553032E-4</v>
      </c>
    </row>
    <row r="208" spans="51:56" ht="11.25" customHeight="1" x14ac:dyDescent="0.25">
      <c r="AY208" s="104" t="s">
        <v>203</v>
      </c>
      <c r="AZ208" s="105">
        <f>_xll.qlInterestRateIndexFixingDate(Currency&amp;"ibor"&amp;Tenor,BA208,Trigger)</f>
        <v>42445</v>
      </c>
      <c r="BA208" s="105">
        <f>_xll.qlCalendarAdvance(Calendar,BA207,AY208,"f",,Trigger)</f>
        <v>42447</v>
      </c>
      <c r="BB208" s="105">
        <f>_xll.qlInterestRateIndexMaturity(Currency&amp;"ibor"&amp;Tenor,BA208,Trigger)</f>
        <v>42541</v>
      </c>
      <c r="BC208" s="257">
        <f>_xll.qlIndexFixing($AC$5,AZ208,TRUE,_xll.ohTrigger(Trigger,Trigger3M))</f>
        <v>1.3566180005066724E-4</v>
      </c>
      <c r="BD208" s="257">
        <f>_xll.qlIndexFixing($BE$1,AZ208,TRUE,_xll.ohTrigger(Trigger,Trigger3M))</f>
        <v>1.7711725117871817E-4</v>
      </c>
    </row>
    <row r="209" spans="51:56" ht="11.25" customHeight="1" x14ac:dyDescent="0.25">
      <c r="AY209" s="104" t="s">
        <v>203</v>
      </c>
      <c r="AZ209" s="105">
        <f>_xll.qlInterestRateIndexFixingDate(Currency&amp;"ibor"&amp;Tenor,BA209,Trigger)</f>
        <v>42446</v>
      </c>
      <c r="BA209" s="105">
        <f>_xll.qlCalendarAdvance(Calendar,BA208,AY209,"f",,Trigger)</f>
        <v>42450</v>
      </c>
      <c r="BB209" s="105">
        <f>_xll.qlInterestRateIndexMaturity(Currency&amp;"ibor"&amp;Tenor,BA209,Trigger)</f>
        <v>42542</v>
      </c>
      <c r="BC209" s="257">
        <f>_xll.qlIndexFixing($AC$5,AZ209,TRUE,_xll.ohTrigger(Trigger,Trigger3M))</f>
        <v>1.3758283236773596E-4</v>
      </c>
      <c r="BD209" s="257">
        <f>_xll.qlIndexFixing($BE$1,AZ209,TRUE,_xll.ohTrigger(Trigger,Trigger3M))</f>
        <v>1.8267437245823439E-4</v>
      </c>
    </row>
    <row r="210" spans="51:56" ht="11.25" customHeight="1" x14ac:dyDescent="0.25">
      <c r="AY210" s="104" t="s">
        <v>203</v>
      </c>
      <c r="AZ210" s="105">
        <f>_xll.qlInterestRateIndexFixingDate(Currency&amp;"ibor"&amp;Tenor,BA210,Trigger)</f>
        <v>42447</v>
      </c>
      <c r="BA210" s="105">
        <f>_xll.qlCalendarAdvance(Calendar,BA209,AY210,"f",,Trigger)</f>
        <v>42451</v>
      </c>
      <c r="BB210" s="105">
        <f>_xll.qlInterestRateIndexMaturity(Currency&amp;"ibor"&amp;Tenor,BA210,Trigger)</f>
        <v>42543</v>
      </c>
      <c r="BC210" s="257">
        <f>_xll.qlIndexFixing($AC$5,AZ210,TRUE,_xll.ohTrigger(Trigger,Trigger3M))</f>
        <v>1.3860130969890329E-4</v>
      </c>
      <c r="BD210" s="257">
        <f>_xll.qlIndexFixing($BE$1,AZ210,TRUE,_xll.ohTrigger(Trigger,Trigger3M))</f>
        <v>1.8424742985214394E-4</v>
      </c>
    </row>
    <row r="211" spans="51:56" ht="11.25" customHeight="1" x14ac:dyDescent="0.25">
      <c r="AY211" s="104" t="s">
        <v>203</v>
      </c>
      <c r="AZ211" s="105">
        <f>_xll.qlInterestRateIndexFixingDate(Currency&amp;"ibor"&amp;Tenor,BA211,Trigger)</f>
        <v>42450</v>
      </c>
      <c r="BA211" s="105">
        <f>_xll.qlCalendarAdvance(Calendar,BA210,AY211,"f",,Trigger)</f>
        <v>42452</v>
      </c>
      <c r="BB211" s="105">
        <f>_xll.qlInterestRateIndexMaturity(Currency&amp;"ibor"&amp;Tenor,BA211,Trigger)</f>
        <v>42544</v>
      </c>
      <c r="BC211" s="257">
        <f>_xll.qlIndexFixing($AC$5,AZ211,TRUE,_xll.ohTrigger(Trigger,Trigger3M))</f>
        <v>1.3962042398403844E-4</v>
      </c>
      <c r="BD211" s="257">
        <f>_xll.qlIndexFixing($BE$1,AZ211,TRUE,_xll.ohTrigger(Trigger,Trigger3M))</f>
        <v>1.8583298076618496E-4</v>
      </c>
    </row>
    <row r="212" spans="51:56" ht="11.25" customHeight="1" x14ac:dyDescent="0.25">
      <c r="AY212" s="104" t="s">
        <v>203</v>
      </c>
      <c r="AZ212" s="105">
        <f>_xll.qlInterestRateIndexFixingDate(Currency&amp;"ibor"&amp;Tenor,BA212,Trigger)</f>
        <v>42451</v>
      </c>
      <c r="BA212" s="105">
        <f>_xll.qlCalendarAdvance(Calendar,BA211,AY212,"f",,Trigger)</f>
        <v>42453</v>
      </c>
      <c r="BB212" s="105">
        <f>_xll.qlInterestRateIndexMaturity(Currency&amp;"ibor"&amp;Tenor,BA212,Trigger)</f>
        <v>42545</v>
      </c>
      <c r="BC212" s="257">
        <f>_xll.qlIndexFixing($AC$5,AZ212,TRUE,_xll.ohTrigger(Trigger,Trigger3M))</f>
        <v>1.406401752231414E-4</v>
      </c>
      <c r="BD212" s="257">
        <f>_xll.qlIndexFixing($BE$1,AZ212,TRUE,_xll.ohTrigger(Trigger,Trigger3M))</f>
        <v>1.8743092218276305E-4</v>
      </c>
    </row>
    <row r="213" spans="51:56" ht="11.25" customHeight="1" x14ac:dyDescent="0.25">
      <c r="AY213" s="104" t="s">
        <v>203</v>
      </c>
      <c r="AZ213" s="105">
        <f>_xll.qlInterestRateIndexFixingDate(Currency&amp;"ibor"&amp;Tenor,BA213,Trigger)</f>
        <v>42452</v>
      </c>
      <c r="BA213" s="105">
        <f>_xll.qlCalendarAdvance(Calendar,BA212,AY213,"f",,Trigger)</f>
        <v>42458</v>
      </c>
      <c r="BB213" s="105">
        <f>_xll.qlInterestRateIndexMaturity(Currency&amp;"ibor"&amp;Tenor,BA213,Trigger)</f>
        <v>42550</v>
      </c>
      <c r="BC213" s="257">
        <f>_xll.qlIndexFixing($AC$5,AZ213,TRUE,_xll.ohTrigger(Trigger,Trigger3M))</f>
        <v>1.4574848574642004E-4</v>
      </c>
      <c r="BD213" s="257">
        <f>_xll.qlIndexFixing($BE$1,AZ213,TRUE,_xll.ohTrigger(Trigger,Trigger3M))</f>
        <v>1.9560278718918104E-4</v>
      </c>
    </row>
    <row r="214" spans="51:56" ht="11.25" customHeight="1" x14ac:dyDescent="0.25">
      <c r="AY214" s="104" t="s">
        <v>203</v>
      </c>
      <c r="AZ214" s="105">
        <f>_xll.qlInterestRateIndexFixingDate(Currency&amp;"ibor"&amp;Tenor,BA214,Trigger)</f>
        <v>42453</v>
      </c>
      <c r="BA214" s="105">
        <f>_xll.qlCalendarAdvance(Calendar,BA213,AY214,"f",,Trigger)</f>
        <v>42459</v>
      </c>
      <c r="BB214" s="105">
        <f>_xll.qlInterestRateIndexMaturity(Currency&amp;"ibor"&amp;Tenor,BA214,Trigger)</f>
        <v>42551</v>
      </c>
      <c r="BC214" s="257">
        <f>_xll.qlIndexFixing($AC$5,AZ214,TRUE,_xll.ohTrigger(Trigger,Trigger3M))</f>
        <v>1.467720587214942E-4</v>
      </c>
      <c r="BD214" s="257">
        <f>_xll.qlIndexFixing($BE$1,AZ214,TRUE,_xll.ohTrigger(Trigger,Trigger3M))</f>
        <v>1.9727283306034008E-4</v>
      </c>
    </row>
    <row r="215" spans="51:56" ht="11.25" customHeight="1" x14ac:dyDescent="0.25">
      <c r="AY215" s="104" t="s">
        <v>203</v>
      </c>
      <c r="AZ215" s="105">
        <f>_xll.qlInterestRateIndexFixingDate(Currency&amp;"ibor"&amp;Tenor,BA215,Trigger)</f>
        <v>42458</v>
      </c>
      <c r="BA215" s="105">
        <f>_xll.qlCalendarAdvance(Calendar,BA214,AY215,"f",,Trigger)</f>
        <v>42460</v>
      </c>
      <c r="BB215" s="105">
        <f>_xll.qlInterestRateIndexMaturity(Currency&amp;"ibor"&amp;Tenor,BA215,Trigger)</f>
        <v>42551</v>
      </c>
      <c r="BC215" s="257">
        <f>_xll.qlIndexFixing($AC$5,AZ215,TRUE,_xll.ohTrigger(Trigger,Trigger3M))</f>
        <v>1.4723788782485973E-4</v>
      </c>
      <c r="BD215" s="257">
        <f>_xll.qlIndexFixing($BE$1,AZ215,TRUE,_xll.ohTrigger(Trigger,Trigger3M))</f>
        <v>1.9938899540845528E-4</v>
      </c>
    </row>
    <row r="216" spans="51:56" ht="11.25" customHeight="1" x14ac:dyDescent="0.25">
      <c r="AY216" s="104" t="s">
        <v>203</v>
      </c>
      <c r="AZ216" s="105">
        <f>_xll.qlInterestRateIndexFixingDate(Currency&amp;"ibor"&amp;Tenor,BA216,Trigger)</f>
        <v>42459</v>
      </c>
      <c r="BA216" s="105">
        <f>_xll.qlCalendarAdvance(Calendar,BA215,AY216,"f",,Trigger)</f>
        <v>42461</v>
      </c>
      <c r="BB216" s="105">
        <f>_xll.qlInterestRateIndexMaturity(Currency&amp;"ibor"&amp;Tenor,BA216,Trigger)</f>
        <v>42552</v>
      </c>
      <c r="BC216" s="257">
        <f>_xll.qlIndexFixing($AC$5,AZ216,TRUE,_xll.ohTrigger(Trigger,Trigger3M))</f>
        <v>1.4826354225393968E-4</v>
      </c>
      <c r="BD216" s="257">
        <f>_xll.qlIndexFixing($BE$1,AZ216,TRUE,_xll.ohTrigger(Trigger,Trigger3M))</f>
        <v>1.8406550900254101E-4</v>
      </c>
    </row>
    <row r="217" spans="51:56" ht="11.25" customHeight="1" x14ac:dyDescent="0.25">
      <c r="AY217" s="104" t="s">
        <v>203</v>
      </c>
      <c r="AZ217" s="105">
        <f>_xll.qlInterestRateIndexFixingDate(Currency&amp;"ibor"&amp;Tenor,BA217,Trigger)</f>
        <v>42460</v>
      </c>
      <c r="BA217" s="105">
        <f>_xll.qlCalendarAdvance(Calendar,BA216,AY217,"f",,Trigger)</f>
        <v>42464</v>
      </c>
      <c r="BB217" s="105">
        <f>_xll.qlInterestRateIndexMaturity(Currency&amp;"ibor"&amp;Tenor,BA217,Trigger)</f>
        <v>42555</v>
      </c>
      <c r="BC217" s="257">
        <f>_xll.qlIndexFixing($AC$5,AZ217,TRUE,_xll.ohTrigger(Trigger,Trigger3M))</f>
        <v>1.5134436925843777E-4</v>
      </c>
      <c r="BD217" s="257">
        <f>_xll.qlIndexFixing($BE$1,AZ217,TRUE,_xll.ohTrigger(Trigger,Trigger3M))</f>
        <v>1.8919914446652127E-4</v>
      </c>
    </row>
    <row r="218" spans="51:56" ht="11.25" customHeight="1" x14ac:dyDescent="0.25">
      <c r="AY218" s="104" t="s">
        <v>203</v>
      </c>
      <c r="AZ218" s="105">
        <f>_xll.qlInterestRateIndexFixingDate(Currency&amp;"ibor"&amp;Tenor,BA218,Trigger)</f>
        <v>42461</v>
      </c>
      <c r="BA218" s="105">
        <f>_xll.qlCalendarAdvance(Calendar,BA217,AY218,"f",,Trigger)</f>
        <v>42465</v>
      </c>
      <c r="BB218" s="105">
        <f>_xll.qlInterestRateIndexMaturity(Currency&amp;"ibor"&amp;Tenor,BA218,Trigger)</f>
        <v>42556</v>
      </c>
      <c r="BC218" s="257">
        <f>_xll.qlIndexFixing($AC$5,AZ218,TRUE,_xll.ohTrigger(Trigger,Trigger3M))</f>
        <v>1.5237259950048724E-4</v>
      </c>
      <c r="BD218" s="257">
        <f>_xll.qlIndexFixing($BE$1,AZ218,TRUE,_xll.ohTrigger(Trigger,Trigger3M))</f>
        <v>1.9093281423514472E-4</v>
      </c>
    </row>
    <row r="219" spans="51:56" ht="11.25" customHeight="1" x14ac:dyDescent="0.25">
      <c r="AY219" s="104" t="s">
        <v>203</v>
      </c>
      <c r="AZ219" s="105">
        <f>_xll.qlInterestRateIndexFixingDate(Currency&amp;"ibor"&amp;Tenor,BA219,Trigger)</f>
        <v>42464</v>
      </c>
      <c r="BA219" s="105">
        <f>_xll.qlCalendarAdvance(Calendar,BA218,AY219,"f",,Trigger)</f>
        <v>42466</v>
      </c>
      <c r="BB219" s="105">
        <f>_xll.qlInterestRateIndexMaturity(Currency&amp;"ibor"&amp;Tenor,BA219,Trigger)</f>
        <v>42557</v>
      </c>
      <c r="BC219" s="257">
        <f>_xll.qlIndexFixing($AC$5,AZ219,TRUE,_xll.ohTrigger(Trigger,Trigger3M))</f>
        <v>1.5340147369687711E-4</v>
      </c>
      <c r="BD219" s="257">
        <f>_xll.qlIndexFixing($BE$1,AZ219,TRUE,_xll.ohTrigger(Trigger,Trigger3M))</f>
        <v>1.9267751263935535E-4</v>
      </c>
    </row>
    <row r="220" spans="51:56" ht="11.25" customHeight="1" x14ac:dyDescent="0.25">
      <c r="AY220" s="104" t="s">
        <v>203</v>
      </c>
      <c r="AZ220" s="105">
        <f>_xll.qlInterestRateIndexFixingDate(Currency&amp;"ibor"&amp;Tenor,BA220,Trigger)</f>
        <v>42465</v>
      </c>
      <c r="BA220" s="105">
        <f>_xll.qlCalendarAdvance(Calendar,BA219,AY220,"f",,Trigger)</f>
        <v>42467</v>
      </c>
      <c r="BB220" s="105">
        <f>_xll.qlInterestRateIndexMaturity(Currency&amp;"ibor"&amp;Tenor,BA220,Trigger)</f>
        <v>42558</v>
      </c>
      <c r="BC220" s="257">
        <f>_xll.qlIndexFixing($AC$5,AZ220,TRUE,_xll.ohTrigger(Trigger,Trigger3M))</f>
        <v>1.5443099184760738E-4</v>
      </c>
      <c r="BD220" s="257">
        <f>_xll.qlIndexFixing($BE$1,AZ220,TRUE,_xll.ohTrigger(Trigger,Trigger3M))</f>
        <v>1.9443311743671721E-4</v>
      </c>
    </row>
    <row r="221" spans="51:56" ht="11.25" customHeight="1" x14ac:dyDescent="0.25">
      <c r="AY221" s="104" t="s">
        <v>203</v>
      </c>
      <c r="AZ221" s="105">
        <f>_xll.qlInterestRateIndexFixingDate(Currency&amp;"ibor"&amp;Tenor,BA221,Trigger)</f>
        <v>42466</v>
      </c>
      <c r="BA221" s="105">
        <f>_xll.qlCalendarAdvance(Calendar,BA220,AY221,"f",,Trigger)</f>
        <v>42468</v>
      </c>
      <c r="BB221" s="105">
        <f>_xll.qlInterestRateIndexMaturity(Currency&amp;"ibor"&amp;Tenor,BA221,Trigger)</f>
        <v>42559</v>
      </c>
      <c r="BC221" s="257">
        <f>_xll.qlIndexFixing($AC$5,AZ221,TRUE,_xll.ohTrigger(Trigger,Trigger3M))</f>
        <v>1.5546115395443489E-4</v>
      </c>
      <c r="BD221" s="257">
        <f>_xll.qlIndexFixing($BE$1,AZ221,TRUE,_xll.ohTrigger(Trigger,Trigger3M))</f>
        <v>1.961995050302735E-4</v>
      </c>
    </row>
    <row r="222" spans="51:56" ht="11.25" customHeight="1" x14ac:dyDescent="0.25">
      <c r="AY222" s="104" t="s">
        <v>203</v>
      </c>
      <c r="AZ222" s="105">
        <f>_xll.qlInterestRateIndexFixingDate(Currency&amp;"ibor"&amp;Tenor,BA222,Trigger)</f>
        <v>42467</v>
      </c>
      <c r="BA222" s="105">
        <f>_xll.qlCalendarAdvance(Calendar,BA221,AY222,"f",,Trigger)</f>
        <v>42471</v>
      </c>
      <c r="BB222" s="105">
        <f>_xll.qlInterestRateIndexMaturity(Currency&amp;"ibor"&amp;Tenor,BA222,Trigger)</f>
        <v>42562</v>
      </c>
      <c r="BC222" s="257">
        <f>_xll.qlIndexFixing($AC$5,AZ222,TRUE,_xll.ohTrigger(Trigger,Trigger3M))</f>
        <v>1.5855550401062241E-4</v>
      </c>
      <c r="BD222" s="257">
        <f>_xll.qlIndexFixing($BE$1,AZ222,TRUE,_xll.ohTrigger(Trigger,Trigger3M))</f>
        <v>2.0156210826734693E-4</v>
      </c>
    </row>
    <row r="223" spans="51:56" ht="11.25" customHeight="1" x14ac:dyDescent="0.25">
      <c r="AY223" s="104" t="s">
        <v>203</v>
      </c>
      <c r="AZ223" s="105">
        <f>_xll.qlInterestRateIndexFixingDate(Currency&amp;"ibor"&amp;Tenor,BA223,Trigger)</f>
        <v>42468</v>
      </c>
      <c r="BA223" s="105">
        <f>_xll.qlCalendarAdvance(Calendar,BA222,AY223,"f",,Trigger)</f>
        <v>42472</v>
      </c>
      <c r="BB223" s="105">
        <f>_xll.qlInterestRateIndexMaturity(Currency&amp;"ibor"&amp;Tenor,BA223,Trigger)</f>
        <v>42563</v>
      </c>
      <c r="BC223" s="257">
        <f>_xll.qlIndexFixing($AC$5,AZ223,TRUE,_xll.ohTrigger(Trigger,Trigger3M))</f>
        <v>1.5958824194447412E-4</v>
      </c>
      <c r="BD223" s="257">
        <f>_xll.qlIndexFixing($BE$1,AZ223,TRUE,_xll.ohTrigger(Trigger,Trigger3M))</f>
        <v>2.0337036393474624E-4</v>
      </c>
    </row>
    <row r="224" spans="51:56" ht="11.25" customHeight="1" x14ac:dyDescent="0.25">
      <c r="AY224" s="104" t="s">
        <v>203</v>
      </c>
      <c r="AZ224" s="105">
        <f>_xll.qlInterestRateIndexFixingDate(Currency&amp;"ibor"&amp;Tenor,BA224,Trigger)</f>
        <v>42471</v>
      </c>
      <c r="BA224" s="105">
        <f>_xll.qlCalendarAdvance(Calendar,BA223,AY224,"f",,Trigger)</f>
        <v>42473</v>
      </c>
      <c r="BB224" s="105">
        <f>_xll.qlInterestRateIndexMaturity(Currency&amp;"ibor"&amp;Tenor,BA224,Trigger)</f>
        <v>42564</v>
      </c>
      <c r="BC224" s="257">
        <f>_xll.qlIndexFixing($AC$5,AZ224,TRUE,_xll.ohTrigger(Trigger,Trigger3M))</f>
        <v>1.6062162383530148E-4</v>
      </c>
      <c r="BD224" s="257">
        <f>_xll.qlIndexFixing($BE$1,AZ224,TRUE,_xll.ohTrigger(Trigger,Trigger3M))</f>
        <v>2.0518876405709196E-4</v>
      </c>
    </row>
    <row r="225" spans="51:56" ht="11.25" customHeight="1" x14ac:dyDescent="0.25">
      <c r="AY225" s="104" t="s">
        <v>203</v>
      </c>
      <c r="AZ225" s="105">
        <f>_xll.qlInterestRateIndexFixingDate(Currency&amp;"ibor"&amp;Tenor,BA225,Trigger)</f>
        <v>42472</v>
      </c>
      <c r="BA225" s="105">
        <f>_xll.qlCalendarAdvance(Calendar,BA224,AY225,"f",,Trigger)</f>
        <v>42474</v>
      </c>
      <c r="BB225" s="105">
        <f>_xll.qlInterestRateIndexMaturity(Currency&amp;"ibor"&amp;Tenor,BA225,Trigger)</f>
        <v>42565</v>
      </c>
      <c r="BC225" s="257">
        <f>_xll.qlIndexFixing($AC$5,AZ225,TRUE,_xll.ohTrigger(Trigger,Trigger3M))</f>
        <v>1.616556496839829E-4</v>
      </c>
      <c r="BD225" s="257">
        <f>_xll.qlIndexFixing($BE$1,AZ225,TRUE,_xll.ohTrigger(Trigger,Trigger3M))</f>
        <v>2.0701717689273349E-4</v>
      </c>
    </row>
    <row r="226" spans="51:56" ht="11.25" customHeight="1" x14ac:dyDescent="0.25">
      <c r="AY226" s="104" t="s">
        <v>203</v>
      </c>
      <c r="AZ226" s="105">
        <f>_xll.qlInterestRateIndexFixingDate(Currency&amp;"ibor"&amp;Tenor,BA226,Trigger)</f>
        <v>42473</v>
      </c>
      <c r="BA226" s="105">
        <f>_xll.qlCalendarAdvance(Calendar,BA225,AY226,"f",,Trigger)</f>
        <v>42475</v>
      </c>
      <c r="BB226" s="105">
        <f>_xll.qlInterestRateIndexMaturity(Currency&amp;"ibor"&amp;Tenor,BA226,Trigger)</f>
        <v>42566</v>
      </c>
      <c r="BC226" s="257">
        <f>_xll.qlIndexFixing($AC$5,AZ226,TRUE,_xll.ohTrigger(Trigger,Trigger3M))</f>
        <v>1.626903194931537E-4</v>
      </c>
      <c r="BD226" s="257">
        <f>_xll.qlIndexFixing($BE$1,AZ226,TRUE,_xll.ohTrigger(Trigger,Trigger3M))</f>
        <v>2.0885546934462103E-4</v>
      </c>
    </row>
    <row r="227" spans="51:56" ht="11.25" customHeight="1" x14ac:dyDescent="0.25">
      <c r="AY227" s="104" t="s">
        <v>203</v>
      </c>
      <c r="AZ227" s="105">
        <f>_xll.qlInterestRateIndexFixingDate(Currency&amp;"ibor"&amp;Tenor,BA227,Trigger)</f>
        <v>42474</v>
      </c>
      <c r="BA227" s="105">
        <f>_xll.qlCalendarAdvance(Calendar,BA226,AY227,"f",,Trigger)</f>
        <v>42478</v>
      </c>
      <c r="BB227" s="105">
        <f>_xll.qlInterestRateIndexMaturity(Currency&amp;"ibor"&amp;Tenor,BA227,Trigger)</f>
        <v>42569</v>
      </c>
      <c r="BC227" s="257">
        <f>_xll.qlIndexFixing($AC$5,AZ227,TRUE,_xll.ohTrigger(Trigger,Trigger3M))</f>
        <v>1.6579819267657461E-4</v>
      </c>
      <c r="BD227" s="257">
        <f>_xll.qlIndexFixing($BE$1,AZ227,TRUE,_xll.ohTrigger(Trigger,Trigger3M))</f>
        <v>2.1442827306376974E-4</v>
      </c>
    </row>
    <row r="228" spans="51:56" ht="11.25" customHeight="1" x14ac:dyDescent="0.25">
      <c r="AY228" s="104" t="s">
        <v>203</v>
      </c>
      <c r="AZ228" s="105">
        <f>_xll.qlInterestRateIndexFixingDate(Currency&amp;"ibor"&amp;Tenor,BA228,Trigger)</f>
        <v>42475</v>
      </c>
      <c r="BA228" s="105">
        <f>_xll.qlCalendarAdvance(Calendar,BA227,AY228,"f",,Trigger)</f>
        <v>42479</v>
      </c>
      <c r="BB228" s="105">
        <f>_xll.qlInterestRateIndexMaturity(Currency&amp;"ibor"&amp;Tenor,BA228,Trigger)</f>
        <v>42570</v>
      </c>
      <c r="BC228" s="257">
        <f>_xll.qlIndexFixing($AC$5,AZ228,TRUE,_xll.ohTrigger(Trigger,Trigger3M))</f>
        <v>1.6683543832594585E-4</v>
      </c>
      <c r="BD228" s="257">
        <f>_xll.qlIndexFixing($BE$1,AZ228,TRUE,_xll.ohTrigger(Trigger,Trigger3M))</f>
        <v>2.1630472586262753E-4</v>
      </c>
    </row>
    <row r="229" spans="51:56" ht="11.25" customHeight="1" x14ac:dyDescent="0.25">
      <c r="AY229" s="104" t="s">
        <v>203</v>
      </c>
      <c r="AZ229" s="105">
        <f>_xll.qlInterestRateIndexFixingDate(Currency&amp;"ibor"&amp;Tenor,BA229,Trigger)</f>
        <v>42478</v>
      </c>
      <c r="BA229" s="105">
        <f>_xll.qlCalendarAdvance(Calendar,BA228,AY229,"f",,Trigger)</f>
        <v>42480</v>
      </c>
      <c r="BB229" s="105">
        <f>_xll.qlInterestRateIndexMaturity(Currency&amp;"ibor"&amp;Tenor,BA229,Trigger)</f>
        <v>42571</v>
      </c>
      <c r="BC229" s="257">
        <f>_xll.qlIndexFixing($AC$5,AZ229,TRUE,_xll.ohTrigger(Trigger,Trigger3M))</f>
        <v>1.6787332793580644E-4</v>
      </c>
      <c r="BD229" s="257">
        <f>_xll.qlIndexFixing($BE$1,AZ229,TRUE,_xll.ohTrigger(Trigger,Trigger3M))</f>
        <v>2.1819037242986928E-4</v>
      </c>
    </row>
    <row r="230" spans="51:56" ht="11.25" customHeight="1" x14ac:dyDescent="0.25">
      <c r="AY230" s="104" t="s">
        <v>203</v>
      </c>
      <c r="AZ230" s="105">
        <f>_xll.qlInterestRateIndexFixingDate(Currency&amp;"ibor"&amp;Tenor,BA230,Trigger)</f>
        <v>42479</v>
      </c>
      <c r="BA230" s="105">
        <f>_xll.qlCalendarAdvance(Calendar,BA229,AY230,"f",,Trigger)</f>
        <v>42481</v>
      </c>
      <c r="BB230" s="105">
        <f>_xll.qlInterestRateIndexMaturity(Currency&amp;"ibor"&amp;Tenor,BA230,Trigger)</f>
        <v>42572</v>
      </c>
      <c r="BC230" s="257">
        <f>_xll.qlIndexFixing($AC$5,AZ230,TRUE,_xll.ohTrigger(Trigger,Trigger3M))</f>
        <v>1.6891186150791315E-4</v>
      </c>
      <c r="BD230" s="257">
        <f>_xll.qlIndexFixing($BE$1,AZ230,TRUE,_xll.ohTrigger(Trigger,Trigger3M))</f>
        <v>2.2008507152902193E-4</v>
      </c>
    </row>
    <row r="231" spans="51:56" ht="11.25" customHeight="1" x14ac:dyDescent="0.25">
      <c r="AY231" s="104" t="s">
        <v>203</v>
      </c>
      <c r="AZ231" s="105">
        <f>_xll.qlInterestRateIndexFixingDate(Currency&amp;"ibor"&amp;Tenor,BA231,Trigger)</f>
        <v>42480</v>
      </c>
      <c r="BA231" s="105">
        <f>_xll.qlCalendarAdvance(Calendar,BA230,AY231,"f",,Trigger)</f>
        <v>42482</v>
      </c>
      <c r="BB231" s="105">
        <f>_xll.qlInterestRateIndexMaturity(Currency&amp;"ibor"&amp;Tenor,BA231,Trigger)</f>
        <v>42573</v>
      </c>
      <c r="BC231" s="257">
        <f>_xll.qlIndexFixing($AC$5,AZ231,TRUE,_xll.ohTrigger(Trigger,Trigger3M))</f>
        <v>1.6995103904314448E-4</v>
      </c>
      <c r="BD231" s="257">
        <f>_xll.qlIndexFixing($BE$1,AZ231,TRUE,_xll.ohTrigger(Trigger,Trigger3M))</f>
        <v>2.2198868055942891E-4</v>
      </c>
    </row>
    <row r="232" spans="51:56" ht="11.25" customHeight="1" x14ac:dyDescent="0.25">
      <c r="AY232" s="104" t="s">
        <v>203</v>
      </c>
      <c r="AZ232" s="105">
        <f>_xll.qlInterestRateIndexFixingDate(Currency&amp;"ibor"&amp;Tenor,BA232,Trigger)</f>
        <v>42481</v>
      </c>
      <c r="BA232" s="105">
        <f>_xll.qlCalendarAdvance(Calendar,BA231,AY232,"f",,Trigger)</f>
        <v>42485</v>
      </c>
      <c r="BB232" s="105">
        <f>_xll.qlInterestRateIndexMaturity(Currency&amp;"ibor"&amp;Tenor,BA232,Trigger)</f>
        <v>42576</v>
      </c>
      <c r="BC232" s="257">
        <f>_xll.qlIndexFixing($AC$5,AZ232,TRUE,_xll.ohTrigger(Trigger,Trigger3M))</f>
        <v>1.7307243542758594E-4</v>
      </c>
      <c r="BD232" s="257">
        <f>_xll.qlIndexFixing($BE$1,AZ232,TRUE,_xll.ohTrigger(Trigger,Trigger3M))</f>
        <v>2.2775152090237749E-4</v>
      </c>
    </row>
    <row r="233" spans="51:56" ht="11.25" customHeight="1" x14ac:dyDescent="0.25">
      <c r="AY233" s="104" t="s">
        <v>203</v>
      </c>
      <c r="AZ233" s="105">
        <f>_xll.qlInterestRateIndexFixingDate(Currency&amp;"ibor"&amp;Tenor,BA233,Trigger)</f>
        <v>42482</v>
      </c>
      <c r="BA233" s="105">
        <f>_xll.qlCalendarAdvance(Calendar,BA232,AY233,"f",,Trigger)</f>
        <v>42486</v>
      </c>
      <c r="BB233" s="105">
        <f>_xll.qlInterestRateIndexMaturity(Currency&amp;"ibor"&amp;Tenor,BA233,Trigger)</f>
        <v>42577</v>
      </c>
      <c r="BC233" s="257">
        <f>_xll.qlIndexFixing($AC$5,AZ233,TRUE,_xll.ohTrigger(Trigger,Trigger3M))</f>
        <v>1.7411418881795084E-4</v>
      </c>
      <c r="BD233" s="257">
        <f>_xll.qlIndexFixing($BE$1,AZ233,TRUE,_xll.ohTrigger(Trigger,Trigger3M))</f>
        <v>2.2968931653270905E-4</v>
      </c>
    </row>
    <row r="234" spans="51:56" ht="11.25" customHeight="1" x14ac:dyDescent="0.25">
      <c r="AY234" s="104" t="s">
        <v>203</v>
      </c>
      <c r="AZ234" s="105">
        <f>_xll.qlInterestRateIndexFixingDate(Currency&amp;"ibor"&amp;Tenor,BA234,Trigger)</f>
        <v>42485</v>
      </c>
      <c r="BA234" s="105">
        <f>_xll.qlCalendarAdvance(Calendar,BA233,AY234,"f",,Trigger)</f>
        <v>42487</v>
      </c>
      <c r="BB234" s="105">
        <f>_xll.qlInterestRateIndexMaturity(Currency&amp;"ibor"&amp;Tenor,BA234,Trigger)</f>
        <v>42578</v>
      </c>
      <c r="BC234" s="257">
        <f>_xll.qlIndexFixing($AC$5,AZ234,TRUE,_xll.ohTrigger(Trigger,Trigger3M))</f>
        <v>1.7515658617231876E-4</v>
      </c>
      <c r="BD234" s="257">
        <f>_xll.qlIndexFixing($BE$1,AZ234,TRUE,_xll.ohTrigger(Trigger,Trigger3M))</f>
        <v>2.3163528874684623E-4</v>
      </c>
    </row>
    <row r="235" spans="51:56" ht="11.25" customHeight="1" x14ac:dyDescent="0.25">
      <c r="AY235" s="104" t="s">
        <v>203</v>
      </c>
      <c r="AZ235" s="105">
        <f>_xll.qlInterestRateIndexFixingDate(Currency&amp;"ibor"&amp;Tenor,BA235,Trigger)</f>
        <v>42486</v>
      </c>
      <c r="BA235" s="105">
        <f>_xll.qlCalendarAdvance(Calendar,BA234,AY235,"f",,Trigger)</f>
        <v>42488</v>
      </c>
      <c r="BB235" s="105">
        <f>_xll.qlInterestRateIndexMaturity(Currency&amp;"ibor"&amp;Tenor,BA235,Trigger)</f>
        <v>42579</v>
      </c>
      <c r="BC235" s="257">
        <f>_xll.qlIndexFixing($AC$5,AZ235,TRUE,_xll.ohTrigger(Trigger,Trigger3M))</f>
        <v>1.7619962749156808E-4</v>
      </c>
      <c r="BD235" s="257">
        <f>_xll.qlIndexFixing($BE$1,AZ235,TRUE,_xll.ohTrigger(Trigger,Trigger3M))</f>
        <v>2.3358928680207401E-4</v>
      </c>
    </row>
    <row r="236" spans="51:56" ht="11.25" customHeight="1" x14ac:dyDescent="0.25">
      <c r="AY236" s="104" t="s">
        <v>203</v>
      </c>
      <c r="AZ236" s="105">
        <f>_xll.qlInterestRateIndexFixingDate(Currency&amp;"ibor"&amp;Tenor,BA236,Trigger)</f>
        <v>42487</v>
      </c>
      <c r="BA236" s="105">
        <f>_xll.qlCalendarAdvance(Calendar,BA235,AY236,"f",,Trigger)</f>
        <v>42489</v>
      </c>
      <c r="BB236" s="105">
        <f>_xll.qlInterestRateIndexMaturity(Currency&amp;"ibor"&amp;Tenor,BA236,Trigger)</f>
        <v>42580</v>
      </c>
      <c r="BC236" s="257">
        <f>_xll.qlIndexFixing($AC$5,AZ236,TRUE,_xll.ohTrigger(Trigger,Trigger3M))</f>
        <v>1.7724331277833407E-4</v>
      </c>
      <c r="BD236" s="257">
        <f>_xll.qlIndexFixing($BE$1,AZ236,TRUE,_xll.ohTrigger(Trigger,Trigger3M))</f>
        <v>2.3555115859764285E-4</v>
      </c>
    </row>
    <row r="237" spans="51:56" ht="11.25" customHeight="1" x14ac:dyDescent="0.25">
      <c r="AY237" s="104" t="s">
        <v>203</v>
      </c>
      <c r="AZ237" s="105">
        <f>_xll.qlInterestRateIndexFixingDate(Currency&amp;"ibor"&amp;Tenor,BA237,Trigger)</f>
        <v>42488</v>
      </c>
      <c r="BA237" s="105">
        <f>_xll.qlCalendarAdvance(Calendar,BA236,AY237,"f",,Trigger)</f>
        <v>42492</v>
      </c>
      <c r="BB237" s="105">
        <f>_xll.qlInterestRateIndexMaturity(Currency&amp;"ibor"&amp;Tenor,BA237,Trigger)</f>
        <v>42584</v>
      </c>
      <c r="BC237" s="257">
        <f>_xll.qlIndexFixing($AC$5,AZ237,TRUE,_xll.ohTrigger(Trigger,Trigger3M))</f>
        <v>1.8090730311173448E-4</v>
      </c>
      <c r="BD237" s="257">
        <f>_xll.qlIndexFixing($BE$1,AZ237,TRUE,_xll.ohTrigger(Trigger,Trigger3M))</f>
        <v>2.0455472386025366E-4</v>
      </c>
    </row>
    <row r="238" spans="51:56" ht="11.25" customHeight="1" x14ac:dyDescent="0.25">
      <c r="AY238" s="104" t="s">
        <v>203</v>
      </c>
      <c r="AZ238" s="105">
        <f>_xll.qlInterestRateIndexFixingDate(Currency&amp;"ibor"&amp;Tenor,BA238,Trigger)</f>
        <v>42489</v>
      </c>
      <c r="BA238" s="105">
        <f>_xll.qlCalendarAdvance(Calendar,BA237,AY238,"f",,Trigger)</f>
        <v>42493</v>
      </c>
      <c r="BB238" s="105">
        <f>_xll.qlInterestRateIndexMaturity(Currency&amp;"ibor"&amp;Tenor,BA238,Trigger)</f>
        <v>42585</v>
      </c>
      <c r="BC238" s="257">
        <f>_xll.qlIndexFixing($AC$5,AZ238,TRUE,_xll.ohTrigger(Trigger,Trigger3M))</f>
        <v>1.8195253292747725E-4</v>
      </c>
      <c r="BD238" s="257">
        <f>_xll.qlIndexFixing($BE$1,AZ238,TRUE,_xll.ohTrigger(Trigger,Trigger3M))</f>
        <v>2.0654837209718605E-4</v>
      </c>
    </row>
    <row r="239" spans="51:56" ht="11.25" customHeight="1" x14ac:dyDescent="0.25">
      <c r="AY239" s="104" t="s">
        <v>203</v>
      </c>
      <c r="AZ239" s="105">
        <f>_xll.qlInterestRateIndexFixingDate(Currency&amp;"ibor"&amp;Tenor,BA239,Trigger)</f>
        <v>42492</v>
      </c>
      <c r="BA239" s="105">
        <f>_xll.qlCalendarAdvance(Calendar,BA238,AY239,"f",,Trigger)</f>
        <v>42494</v>
      </c>
      <c r="BB239" s="105">
        <f>_xll.qlInterestRateIndexMaturity(Currency&amp;"ibor"&amp;Tenor,BA239,Trigger)</f>
        <v>42586</v>
      </c>
      <c r="BC239" s="257">
        <f>_xll.qlIndexFixing($AC$5,AZ239,TRUE,_xll.ohTrigger(Trigger,Trigger3M))</f>
        <v>1.8299839971977846E-4</v>
      </c>
      <c r="BD239" s="257">
        <f>_xll.qlIndexFixing($BE$1,AZ239,TRUE,_xll.ohTrigger(Trigger,Trigger3M))</f>
        <v>2.0854903115473812E-4</v>
      </c>
    </row>
    <row r="240" spans="51:56" ht="11.25" customHeight="1" x14ac:dyDescent="0.25">
      <c r="AY240" s="104" t="s">
        <v>203</v>
      </c>
      <c r="AZ240" s="105">
        <f>_xll.qlInterestRateIndexFixingDate(Currency&amp;"ibor"&amp;Tenor,BA240,Trigger)</f>
        <v>42493</v>
      </c>
      <c r="BA240" s="105">
        <f>_xll.qlCalendarAdvance(Calendar,BA239,AY240,"f",,Trigger)</f>
        <v>42495</v>
      </c>
      <c r="BB240" s="105">
        <f>_xll.qlInterestRateIndexMaturity(Currency&amp;"ibor"&amp;Tenor,BA240,Trigger)</f>
        <v>42587</v>
      </c>
      <c r="BC240" s="257">
        <f>_xll.qlIndexFixing($AC$5,AZ240,TRUE,_xll.ohTrigger(Trigger,Trigger3M))</f>
        <v>1.8404490348516265E-4</v>
      </c>
      <c r="BD240" s="257">
        <f>_xll.qlIndexFixing($BE$1,AZ240,TRUE,_xll.ohTrigger(Trigger,Trigger3M))</f>
        <v>2.1055654163259086E-4</v>
      </c>
    </row>
    <row r="241" spans="51:56" ht="11.25" customHeight="1" x14ac:dyDescent="0.25">
      <c r="AY241" s="104" t="s">
        <v>203</v>
      </c>
      <c r="AZ241" s="105">
        <f>_xll.qlInterestRateIndexFixingDate(Currency&amp;"ibor"&amp;Tenor,BA241,Trigger)</f>
        <v>42494</v>
      </c>
      <c r="BA241" s="105">
        <f>_xll.qlCalendarAdvance(Calendar,BA240,AY241,"f",,Trigger)</f>
        <v>42496</v>
      </c>
      <c r="BB241" s="105">
        <f>_xll.qlInterestRateIndexMaturity(Currency&amp;"ibor"&amp;Tenor,BA241,Trigger)</f>
        <v>42590</v>
      </c>
      <c r="BC241" s="257">
        <f>_xll.qlIndexFixing($AC$5,AZ241,TRUE,_xll.ohTrigger(Trigger,Trigger3M))</f>
        <v>1.861387125285893E-4</v>
      </c>
      <c r="BD241" s="257">
        <f>_xll.qlIndexFixing($BE$1,AZ241,TRUE,_xll.ohTrigger(Trigger,Trigger3M))</f>
        <v>2.131590090131147E-4</v>
      </c>
    </row>
    <row r="242" spans="51:56" ht="11.25" customHeight="1" x14ac:dyDescent="0.25">
      <c r="AY242" s="104" t="s">
        <v>203</v>
      </c>
      <c r="AZ242" s="105">
        <f>_xll.qlInterestRateIndexFixingDate(Currency&amp;"ibor"&amp;Tenor,BA242,Trigger)</f>
        <v>42495</v>
      </c>
      <c r="BA242" s="105">
        <f>_xll.qlCalendarAdvance(Calendar,BA241,AY242,"f",,Trigger)</f>
        <v>42499</v>
      </c>
      <c r="BB242" s="105">
        <f>_xll.qlInterestRateIndexMaturity(Currency&amp;"ibor"&amp;Tenor,BA242,Trigger)</f>
        <v>42591</v>
      </c>
      <c r="BC242" s="257">
        <f>_xll.qlIndexFixing($AC$5,AZ242,TRUE,_xll.ohTrigger(Trigger,Trigger3M))</f>
        <v>1.8823728831402175E-4</v>
      </c>
      <c r="BD242" s="257">
        <f>_xll.qlIndexFixing($BE$1,AZ242,TRUE,_xll.ohTrigger(Trigger,Trigger3M))</f>
        <v>2.1865186275473448E-4</v>
      </c>
    </row>
    <row r="243" spans="51:56" ht="11.25" customHeight="1" x14ac:dyDescent="0.25">
      <c r="AY243" s="104" t="s">
        <v>203</v>
      </c>
      <c r="AZ243" s="105">
        <f>_xll.qlInterestRateIndexFixingDate(Currency&amp;"ibor"&amp;Tenor,BA243,Trigger)</f>
        <v>42496</v>
      </c>
      <c r="BA243" s="105">
        <f>_xll.qlCalendarAdvance(Calendar,BA242,AY243,"f",,Trigger)</f>
        <v>42500</v>
      </c>
      <c r="BB243" s="105">
        <f>_xll.qlInterestRateIndexMaturity(Currency&amp;"ibor"&amp;Tenor,BA243,Trigger)</f>
        <v>42592</v>
      </c>
      <c r="BC243" s="257">
        <f>_xll.qlIndexFixing($AC$5,AZ243,TRUE,_xll.ohTrigger(Trigger,Trigger3M))</f>
        <v>1.8928697696393596E-4</v>
      </c>
      <c r="BD243" s="257">
        <f>_xll.qlIndexFixing($BE$1,AZ243,TRUE,_xll.ohTrigger(Trigger,Trigger3M))</f>
        <v>2.2069119234341167E-4</v>
      </c>
    </row>
    <row r="244" spans="51:56" ht="11.25" customHeight="1" x14ac:dyDescent="0.25">
      <c r="AY244" s="104" t="s">
        <v>203</v>
      </c>
      <c r="AZ244" s="105">
        <f>_xll.qlInterestRateIndexFixingDate(Currency&amp;"ibor"&amp;Tenor,BA244,Trigger)</f>
        <v>42499</v>
      </c>
      <c r="BA244" s="105">
        <f>_xll.qlCalendarAdvance(Calendar,BA243,AY244,"f",,Trigger)</f>
        <v>42501</v>
      </c>
      <c r="BB244" s="105">
        <f>_xll.qlInterestRateIndexMaturity(Currency&amp;"ibor"&amp;Tenor,BA244,Trigger)</f>
        <v>42593</v>
      </c>
      <c r="BC244" s="257">
        <f>_xll.qlIndexFixing($AC$5,AZ244,TRUE,_xll.ohTrigger(Trigger,Trigger3M))</f>
        <v>1.9033730259388412E-4</v>
      </c>
      <c r="BD244" s="257">
        <f>_xll.qlIndexFixing($BE$1,AZ244,TRUE,_xll.ohTrigger(Trigger,Trigger3M))</f>
        <v>2.2273638875650641E-4</v>
      </c>
    </row>
    <row r="245" spans="51:56" ht="11.25" customHeight="1" x14ac:dyDescent="0.25">
      <c r="AY245" s="104" t="s">
        <v>203</v>
      </c>
      <c r="AZ245" s="105">
        <f>_xll.qlInterestRateIndexFixingDate(Currency&amp;"ibor"&amp;Tenor,BA245,Trigger)</f>
        <v>42500</v>
      </c>
      <c r="BA245" s="105">
        <f>_xll.qlCalendarAdvance(Calendar,BA244,AY245,"f",,Trigger)</f>
        <v>42502</v>
      </c>
      <c r="BB245" s="105">
        <f>_xll.qlInterestRateIndexMaturity(Currency&amp;"ibor"&amp;Tenor,BA245,Trigger)</f>
        <v>42594</v>
      </c>
      <c r="BC245" s="257">
        <f>_xll.qlIndexFixing($AC$5,AZ245,TRUE,_xll.ohTrigger(Trigger,Trigger3M))</f>
        <v>1.9138826520125957E-4</v>
      </c>
      <c r="BD245" s="257">
        <f>_xll.qlIndexFixing($BE$1,AZ245,TRUE,_xll.ohTrigger(Trigger,Trigger3M))</f>
        <v>2.2478728319773745E-4</v>
      </c>
    </row>
    <row r="246" spans="51:56" ht="11.25" customHeight="1" x14ac:dyDescent="0.25">
      <c r="AY246" s="104" t="s">
        <v>203</v>
      </c>
      <c r="AZ246" s="105">
        <f>_xll.qlInterestRateIndexFixingDate(Currency&amp;"ibor"&amp;Tenor,BA246,Trigger)</f>
        <v>42501</v>
      </c>
      <c r="BA246" s="105">
        <f>_xll.qlCalendarAdvance(Calendar,BA245,AY246,"f",,Trigger)</f>
        <v>42503</v>
      </c>
      <c r="BB246" s="105">
        <f>_xll.qlInterestRateIndexMaturity(Currency&amp;"ibor"&amp;Tenor,BA246,Trigger)</f>
        <v>42597</v>
      </c>
      <c r="BC246" s="257">
        <f>_xll.qlIndexFixing($AC$5,AZ246,TRUE,_xll.ohTrigger(Trigger,Trigger3M))</f>
        <v>1.934718919769468E-4</v>
      </c>
      <c r="BD246" s="257">
        <f>_xll.qlIndexFixing($BE$1,AZ246,TRUE,_xll.ohTrigger(Trigger,Trigger3M))</f>
        <v>2.2744927863181159E-4</v>
      </c>
    </row>
    <row r="247" spans="51:56" ht="11.25" customHeight="1" x14ac:dyDescent="0.25">
      <c r="AY247" s="104" t="s">
        <v>203</v>
      </c>
      <c r="AZ247" s="105">
        <f>_xll.qlInterestRateIndexFixingDate(Currency&amp;"ibor"&amp;Tenor,BA247,Trigger)</f>
        <v>42502</v>
      </c>
      <c r="BA247" s="105">
        <f>_xll.qlCalendarAdvance(Calendar,BA246,AY247,"f",,Trigger)</f>
        <v>42506</v>
      </c>
      <c r="BB247" s="105">
        <f>_xll.qlInterestRateIndexMaturity(Currency&amp;"ibor"&amp;Tenor,BA247,Trigger)</f>
        <v>42598</v>
      </c>
      <c r="BC247" s="257">
        <f>_xll.qlIndexFixing($AC$5,AZ247,TRUE,_xll.ohTrigger(Trigger,Trigger3M))</f>
        <v>1.955984854328386E-4</v>
      </c>
      <c r="BD247" s="257">
        <f>_xll.qlIndexFixing($BE$1,AZ247,TRUE,_xll.ohTrigger(Trigger,Trigger3M))</f>
        <v>2.3304441827863505E-4</v>
      </c>
    </row>
    <row r="248" spans="51:56" ht="11.25" customHeight="1" x14ac:dyDescent="0.25">
      <c r="AY248" s="104" t="s">
        <v>203</v>
      </c>
      <c r="AZ248" s="105">
        <f>_xll.qlInterestRateIndexFixingDate(Currency&amp;"ibor"&amp;Tenor,BA248,Trigger)</f>
        <v>42503</v>
      </c>
      <c r="BA248" s="105">
        <f>_xll.qlCalendarAdvance(Calendar,BA247,AY248,"f",,Trigger)</f>
        <v>42507</v>
      </c>
      <c r="BB248" s="105">
        <f>_xll.qlInterestRateIndexMaturity(Currency&amp;"ibor"&amp;Tenor,BA248,Trigger)</f>
        <v>42599</v>
      </c>
      <c r="BC248" s="257">
        <f>_xll.qlIndexFixing($AC$5,AZ248,TRUE,_xll.ohTrigger(Trigger,Trigger3M))</f>
        <v>1.9665263294299035E-4</v>
      </c>
      <c r="BD248" s="257">
        <f>_xll.qlIndexFixing($BE$1,AZ248,TRUE,_xll.ohTrigger(Trigger,Trigger3M))</f>
        <v>2.3512122389046655E-4</v>
      </c>
    </row>
    <row r="249" spans="51:56" ht="11.25" customHeight="1" x14ac:dyDescent="0.25">
      <c r="AY249" s="104" t="s">
        <v>203</v>
      </c>
      <c r="AZ249" s="105">
        <f>_xll.qlInterestRateIndexFixingDate(Currency&amp;"ibor"&amp;Tenor,BA249,Trigger)</f>
        <v>42506</v>
      </c>
      <c r="BA249" s="105">
        <f>_xll.qlCalendarAdvance(Calendar,BA248,AY249,"f",,Trigger)</f>
        <v>42508</v>
      </c>
      <c r="BB249" s="105">
        <f>_xll.qlInterestRateIndexMaturity(Currency&amp;"ibor"&amp;Tenor,BA249,Trigger)</f>
        <v>42600</v>
      </c>
      <c r="BC249" s="257">
        <f>_xll.qlIndexFixing($AC$5,AZ249,TRUE,_xll.ohTrigger(Trigger,Trigger3M))</f>
        <v>1.9770741743491382E-4</v>
      </c>
      <c r="BD249" s="257">
        <f>_xll.qlIndexFixing($BE$1,AZ249,TRUE,_xll.ohTrigger(Trigger,Trigger3M))</f>
        <v>2.3720268654574454E-4</v>
      </c>
    </row>
    <row r="250" spans="51:56" ht="11.25" customHeight="1" x14ac:dyDescent="0.25">
      <c r="AY250" s="104" t="s">
        <v>203</v>
      </c>
      <c r="AZ250" s="105">
        <f>_xll.qlInterestRateIndexFixingDate(Currency&amp;"ibor"&amp;Tenor,BA250,Trigger)</f>
        <v>42507</v>
      </c>
      <c r="BA250" s="105">
        <f>_xll.qlCalendarAdvance(Calendar,BA249,AY250,"f",,Trigger)</f>
        <v>42509</v>
      </c>
      <c r="BB250" s="105">
        <f>_xll.qlInterestRateIndexMaturity(Currency&amp;"ibor"&amp;Tenor,BA250,Trigger)</f>
        <v>42601</v>
      </c>
      <c r="BC250" s="257">
        <f>_xll.qlIndexFixing($AC$5,AZ250,TRUE,_xll.ohTrigger(Trigger,Trigger3M))</f>
        <v>1.9876283890947781E-4</v>
      </c>
      <c r="BD250" s="257">
        <f>_xll.qlIndexFixing($BE$1,AZ250,TRUE,_xll.ohTrigger(Trigger,Trigger3M))</f>
        <v>2.3928862804614343E-4</v>
      </c>
    </row>
    <row r="251" spans="51:56" ht="11.25" customHeight="1" x14ac:dyDescent="0.25">
      <c r="AY251" s="104" t="s">
        <v>203</v>
      </c>
      <c r="AZ251" s="105">
        <f>_xll.qlInterestRateIndexFixingDate(Currency&amp;"ibor"&amp;Tenor,BA251,Trigger)</f>
        <v>42508</v>
      </c>
      <c r="BA251" s="105">
        <f>_xll.qlCalendarAdvance(Calendar,BA250,AY251,"f",,Trigger)</f>
        <v>42510</v>
      </c>
      <c r="BB251" s="105">
        <f>_xll.qlInterestRateIndexMaturity(Currency&amp;"ibor"&amp;Tenor,BA251,Trigger)</f>
        <v>42604</v>
      </c>
      <c r="BC251" s="257">
        <f>_xll.qlIndexFixing($AC$5,AZ251,TRUE,_xll.ohTrigger(Trigger,Trigger3M))</f>
        <v>2.0083561993370806E-4</v>
      </c>
      <c r="BD251" s="257">
        <f>_xll.qlIndexFixing($BE$1,AZ251,TRUE,_xll.ohTrigger(Trigger,Trigger3M))</f>
        <v>2.4199470674314105E-4</v>
      </c>
    </row>
    <row r="252" spans="51:56" ht="11.25" customHeight="1" x14ac:dyDescent="0.25">
      <c r="AY252" s="104" t="s">
        <v>203</v>
      </c>
      <c r="AZ252" s="105">
        <f>_xll.qlInterestRateIndexFixingDate(Currency&amp;"ibor"&amp;Tenor,BA252,Trigger)</f>
        <v>42509</v>
      </c>
      <c r="BA252" s="105">
        <f>_xll.qlCalendarAdvance(Calendar,BA251,AY252,"f",,Trigger)</f>
        <v>42513</v>
      </c>
      <c r="BB252" s="105">
        <f>_xll.qlInterestRateIndexMaturity(Currency&amp;"ibor"&amp;Tenor,BA252,Trigger)</f>
        <v>42605</v>
      </c>
      <c r="BC252" s="257">
        <f>_xll.qlIndexFixing($AC$5,AZ252,TRUE,_xll.ohTrigger(Trigger,Trigger3M))</f>
        <v>2.029908946436968E-4</v>
      </c>
      <c r="BD252" s="257">
        <f>_xll.qlIndexFixing($BE$1,AZ252,TRUE,_xll.ohTrigger(Trigger,Trigger3M))</f>
        <v>2.476735715778203E-4</v>
      </c>
    </row>
    <row r="253" spans="51:56" ht="11.25" customHeight="1" x14ac:dyDescent="0.25">
      <c r="AY253" s="104" t="s">
        <v>203</v>
      </c>
      <c r="AZ253" s="105">
        <f>_xll.qlInterestRateIndexFixingDate(Currency&amp;"ibor"&amp;Tenor,BA253,Trigger)</f>
        <v>42510</v>
      </c>
      <c r="BA253" s="105">
        <f>_xll.qlCalendarAdvance(Calendar,BA252,AY253,"f",,Trigger)</f>
        <v>42514</v>
      </c>
      <c r="BB253" s="105">
        <f>_xll.qlInterestRateIndexMaturity(Currency&amp;"ibor"&amp;Tenor,BA253,Trigger)</f>
        <v>42606</v>
      </c>
      <c r="BC253" s="257">
        <f>_xll.qlIndexFixing($AC$5,AZ253,TRUE,_xll.ohTrigger(Trigger,Trigger3M))</f>
        <v>2.0404950103841452E-4</v>
      </c>
      <c r="BD253" s="257">
        <f>_xll.qlIndexFixing($BE$1,AZ253,TRUE,_xll.ohTrigger(Trigger,Trigger3M))</f>
        <v>2.4977918736216034E-4</v>
      </c>
    </row>
    <row r="254" spans="51:56" ht="11.25" customHeight="1" x14ac:dyDescent="0.25">
      <c r="AY254" s="104" t="s">
        <v>203</v>
      </c>
      <c r="AZ254" s="105">
        <f>_xll.qlInterestRateIndexFixingDate(Currency&amp;"ibor"&amp;Tenor,BA254,Trigger)</f>
        <v>42513</v>
      </c>
      <c r="BA254" s="105">
        <f>_xll.qlCalendarAdvance(Calendar,BA253,AY254,"f",,Trigger)</f>
        <v>42515</v>
      </c>
      <c r="BB254" s="105">
        <f>_xll.qlInterestRateIndexMaturity(Currency&amp;"ibor"&amp;Tenor,BA254,Trigger)</f>
        <v>42607</v>
      </c>
      <c r="BC254" s="257">
        <f>_xll.qlIndexFixing($AC$5,AZ254,TRUE,_xll.ohTrigger(Trigger,Trigger3M))</f>
        <v>2.0510874441837936E-4</v>
      </c>
      <c r="BD254" s="257">
        <f>_xll.qlIndexFixing($BE$1,AZ254,TRUE,_xll.ohTrigger(Trigger,Trigger3M))</f>
        <v>2.5188818461638704E-4</v>
      </c>
    </row>
    <row r="255" spans="51:56" ht="11.25" customHeight="1" x14ac:dyDescent="0.25">
      <c r="AY255" s="104" t="s">
        <v>203</v>
      </c>
      <c r="AZ255" s="105">
        <f>_xll.qlInterestRateIndexFixingDate(Currency&amp;"ibor"&amp;Tenor,BA255,Trigger)</f>
        <v>42514</v>
      </c>
      <c r="BA255" s="105">
        <f>_xll.qlCalendarAdvance(Calendar,BA254,AY255,"f",,Trigger)</f>
        <v>42516</v>
      </c>
      <c r="BB255" s="105">
        <f>_xll.qlInterestRateIndexMaturity(Currency&amp;"ibor"&amp;Tenor,BA255,Trigger)</f>
        <v>42608</v>
      </c>
      <c r="BC255" s="257">
        <f>_xll.qlIndexFixing($AC$5,AZ255,TRUE,_xll.ohTrigger(Trigger,Trigger3M))</f>
        <v>2.0616862478532909E-4</v>
      </c>
      <c r="BD255" s="257">
        <f>_xll.qlIndexFixing($BE$1,AZ255,TRUE,_xll.ohTrigger(Trigger,Trigger3M))</f>
        <v>2.5400037574273705E-4</v>
      </c>
    </row>
    <row r="256" spans="51:56" ht="11.25" customHeight="1" x14ac:dyDescent="0.25">
      <c r="AY256" s="104" t="s">
        <v>203</v>
      </c>
      <c r="AZ256" s="105">
        <f>_xll.qlInterestRateIndexFixingDate(Currency&amp;"ibor"&amp;Tenor,BA256,Trigger)</f>
        <v>42515</v>
      </c>
      <c r="BA256" s="105">
        <f>_xll.qlCalendarAdvance(Calendar,BA255,AY256,"f",,Trigger)</f>
        <v>42517</v>
      </c>
      <c r="BB256" s="105">
        <f>_xll.qlInterestRateIndexMaturity(Currency&amp;"ibor"&amp;Tenor,BA256,Trigger)</f>
        <v>42611</v>
      </c>
      <c r="BC256" s="257">
        <f>_xll.qlIndexFixing($AC$5,AZ256,TRUE,_xll.ohTrigger(Trigger,Trigger3M))</f>
        <v>2.082298965774536E-4</v>
      </c>
      <c r="BD256" s="257">
        <f>_xll.qlIndexFixing($BE$1,AZ256,TRUE,_xll.ohTrigger(Trigger,Trigger3M))</f>
        <v>2.5673531852794953E-4</v>
      </c>
    </row>
    <row r="257" spans="51:56" ht="11.25" customHeight="1" x14ac:dyDescent="0.25">
      <c r="AY257" s="104" t="s">
        <v>203</v>
      </c>
      <c r="AZ257" s="105">
        <f>_xll.qlInterestRateIndexFixingDate(Currency&amp;"ibor"&amp;Tenor,BA257,Trigger)</f>
        <v>42516</v>
      </c>
      <c r="BA257" s="105">
        <f>_xll.qlCalendarAdvance(Calendar,BA256,AY257,"f",,Trigger)</f>
        <v>42520</v>
      </c>
      <c r="BB257" s="105">
        <f>_xll.qlInterestRateIndexMaturity(Currency&amp;"ibor"&amp;Tenor,BA257,Trigger)</f>
        <v>42612</v>
      </c>
      <c r="BC257" s="257">
        <f>_xll.qlIndexFixing($AC$5,AZ257,TRUE,_xll.ohTrigger(Trigger,Trigger3M))</f>
        <v>2.1041451612210818E-4</v>
      </c>
      <c r="BD257" s="257">
        <f>_xll.qlIndexFixing($BE$1,AZ257,TRUE,_xll.ohTrigger(Trigger,Trigger3M))</f>
        <v>2.6247728007773406E-4</v>
      </c>
    </row>
    <row r="258" spans="51:56" ht="11.25" customHeight="1" x14ac:dyDescent="0.25">
      <c r="AY258" s="104" t="s">
        <v>203</v>
      </c>
      <c r="AZ258" s="105">
        <f>_xll.qlInterestRateIndexFixingDate(Currency&amp;"ibor"&amp;Tenor,BA258,Trigger)</f>
        <v>42517</v>
      </c>
      <c r="BA258" s="105">
        <f>_xll.qlCalendarAdvance(Calendar,BA257,AY258,"f",,Trigger)</f>
        <v>42521</v>
      </c>
      <c r="BB258" s="105">
        <f>_xll.qlInterestRateIndexMaturity(Currency&amp;"ibor"&amp;Tenor,BA258,Trigger)</f>
        <v>42613</v>
      </c>
      <c r="BC258" s="257">
        <f>_xll.qlIndexFixing($AC$5,AZ258,TRUE,_xll.ohTrigger(Trigger,Trigger3M))</f>
        <v>2.1147758142832677E-4</v>
      </c>
      <c r="BD258" s="257">
        <f>_xll.qlIndexFixing($BE$1,AZ258,TRUE,_xll.ohTrigger(Trigger,Trigger3M))</f>
        <v>2.6460257964276641E-4</v>
      </c>
    </row>
    <row r="259" spans="51:56" ht="11.25" customHeight="1" x14ac:dyDescent="0.25">
      <c r="AY259" s="104" t="s">
        <v>203</v>
      </c>
      <c r="AZ259" s="105">
        <f>_xll.qlInterestRateIndexFixingDate(Currency&amp;"ibor"&amp;Tenor,BA259,Trigger)</f>
        <v>42520</v>
      </c>
      <c r="BA259" s="105">
        <f>_xll.qlCalendarAdvance(Calendar,BA258,AY259,"f",,Trigger)</f>
        <v>42522</v>
      </c>
      <c r="BB259" s="105">
        <f>_xll.qlInterestRateIndexMaturity(Currency&amp;"ibor"&amp;Tenor,BA259,Trigger)</f>
        <v>42614</v>
      </c>
      <c r="BC259" s="257">
        <f>_xll.qlIndexFixing($AC$5,AZ259,TRUE,_xll.ohTrigger(Trigger,Trigger3M))</f>
        <v>2.1254128372239913E-4</v>
      </c>
      <c r="BD259" s="257">
        <f>_xll.qlIndexFixing($BE$1,AZ259,TRUE,_xll.ohTrigger(Trigger,Trigger3M))</f>
        <v>1.9511634250117237E-4</v>
      </c>
    </row>
    <row r="260" spans="51:56" ht="11.25" customHeight="1" x14ac:dyDescent="0.25">
      <c r="AY260" s="104" t="s">
        <v>203</v>
      </c>
      <c r="AZ260" s="105">
        <f>_xll.qlInterestRateIndexFixingDate(Currency&amp;"ibor"&amp;Tenor,BA260,Trigger)</f>
        <v>42521</v>
      </c>
      <c r="BA260" s="105">
        <f>_xll.qlCalendarAdvance(Calendar,BA259,AY260,"f",,Trigger)</f>
        <v>42523</v>
      </c>
      <c r="BB260" s="105">
        <f>_xll.qlInterestRateIndexMaturity(Currency&amp;"ibor"&amp;Tenor,BA260,Trigger)</f>
        <v>42615</v>
      </c>
      <c r="BC260" s="257">
        <f>_xll.qlIndexFixing($AC$5,AZ260,TRUE,_xll.ohTrigger(Trigger,Trigger3M))</f>
        <v>2.1360562300606298E-4</v>
      </c>
      <c r="BD260" s="257">
        <f>_xll.qlIndexFixing($BE$1,AZ260,TRUE,_xll.ohTrigger(Trigger,Trigger3M))</f>
        <v>1.9724548631373375E-4</v>
      </c>
    </row>
    <row r="261" spans="51:56" ht="11.25" customHeight="1" x14ac:dyDescent="0.25">
      <c r="AY261" s="104" t="s">
        <v>203</v>
      </c>
      <c r="AZ261" s="105">
        <f>_xll.qlInterestRateIndexFixingDate(Currency&amp;"ibor"&amp;Tenor,BA261,Trigger)</f>
        <v>42522</v>
      </c>
      <c r="BA261" s="105">
        <f>_xll.qlCalendarAdvance(Calendar,BA260,AY261,"f",,Trigger)</f>
        <v>42524</v>
      </c>
      <c r="BB261" s="105">
        <f>_xll.qlInterestRateIndexMaturity(Currency&amp;"ibor"&amp;Tenor,BA261,Trigger)</f>
        <v>42618</v>
      </c>
      <c r="BC261" s="257">
        <f>_xll.qlIndexFixing($AC$5,AZ261,TRUE,_xll.ohTrigger(Trigger,Trigger3M))</f>
        <v>2.1565472208591362E-4</v>
      </c>
      <c r="BD261" s="257">
        <f>_xll.qlIndexFixing($BE$1,AZ261,TRUE,_xll.ohTrigger(Trigger,Trigger3M))</f>
        <v>2.0151790713491302E-4</v>
      </c>
    </row>
    <row r="262" spans="51:56" ht="11.25" customHeight="1" x14ac:dyDescent="0.25">
      <c r="AY262" s="104" t="s">
        <v>203</v>
      </c>
      <c r="AZ262" s="105">
        <f>_xll.qlInterestRateIndexFixingDate(Currency&amp;"ibor"&amp;Tenor,BA262,Trigger)</f>
        <v>42523</v>
      </c>
      <c r="BA262" s="105">
        <f>_xll.qlCalendarAdvance(Calendar,BA261,AY262,"f",,Trigger)</f>
        <v>42527</v>
      </c>
      <c r="BB262" s="105">
        <f>_xll.qlInterestRateIndexMaturity(Currency&amp;"ibor"&amp;Tenor,BA262,Trigger)</f>
        <v>42619</v>
      </c>
      <c r="BC262" s="257">
        <f>_xll.qlIndexFixing($AC$5,AZ262,TRUE,_xll.ohTrigger(Trigger,Trigger3M))</f>
        <v>2.1786935004966656E-4</v>
      </c>
      <c r="BD262" s="257">
        <f>_xll.qlIndexFixing($BE$1,AZ262,TRUE,_xll.ohTrigger(Trigger,Trigger3M))</f>
        <v>2.0577650549437877E-4</v>
      </c>
    </row>
    <row r="263" spans="51:56" ht="11.25" customHeight="1" x14ac:dyDescent="0.25">
      <c r="AY263" s="104" t="s">
        <v>203</v>
      </c>
      <c r="AZ263" s="105">
        <f>_xll.qlInterestRateIndexFixingDate(Currency&amp;"ibor"&amp;Tenor,BA263,Trigger)</f>
        <v>42524</v>
      </c>
      <c r="BA263" s="105">
        <f>_xll.qlCalendarAdvance(Calendar,BA262,AY263,"f",,Trigger)</f>
        <v>42528</v>
      </c>
      <c r="BB263" s="105">
        <f>_xll.qlInterestRateIndexMaturity(Currency&amp;"ibor"&amp;Tenor,BA263,Trigger)</f>
        <v>42620</v>
      </c>
      <c r="BC263" s="257">
        <f>_xll.qlIndexFixing($AC$5,AZ263,TRUE,_xll.ohTrigger(Trigger,Trigger3M))</f>
        <v>2.189368742891078E-4</v>
      </c>
      <c r="BD263" s="257">
        <f>_xll.qlIndexFixing($BE$1,AZ263,TRUE,_xll.ohTrigger(Trigger,Trigger3M))</f>
        <v>2.0791186281925349E-4</v>
      </c>
    </row>
    <row r="264" spans="51:56" ht="11.25" customHeight="1" x14ac:dyDescent="0.25">
      <c r="AY264" s="104" t="s">
        <v>203</v>
      </c>
      <c r="AZ264" s="105">
        <f>_xll.qlInterestRateIndexFixingDate(Currency&amp;"ibor"&amp;Tenor,BA264,Trigger)</f>
        <v>42527</v>
      </c>
      <c r="BA264" s="105">
        <f>_xll.qlCalendarAdvance(Calendar,BA263,AY264,"f",,Trigger)</f>
        <v>42529</v>
      </c>
      <c r="BB264" s="105">
        <f>_xll.qlInterestRateIndexMaturity(Currency&amp;"ibor"&amp;Tenor,BA264,Trigger)</f>
        <v>42621</v>
      </c>
      <c r="BC264" s="257">
        <f>_xll.qlIndexFixing($AC$5,AZ264,TRUE,_xll.ohTrigger(Trigger,Trigger3M))</f>
        <v>2.2000503552335377E-4</v>
      </c>
      <c r="BD264" s="257">
        <f>_xll.qlIndexFixing($BE$1,AZ264,TRUE,_xll.ohTrigger(Trigger,Trigger3M))</f>
        <v>2.1004785307522707E-4</v>
      </c>
    </row>
    <row r="265" spans="51:56" ht="11.25" customHeight="1" x14ac:dyDescent="0.25">
      <c r="AY265" s="104" t="s">
        <v>203</v>
      </c>
      <c r="AZ265" s="105">
        <f>_xll.qlInterestRateIndexFixingDate(Currency&amp;"ibor"&amp;Tenor,BA265,Trigger)</f>
        <v>42528</v>
      </c>
      <c r="BA265" s="105">
        <f>_xll.qlCalendarAdvance(Calendar,BA264,AY265,"f",,Trigger)</f>
        <v>42530</v>
      </c>
      <c r="BB265" s="105">
        <f>_xll.qlInterestRateIndexMaturity(Currency&amp;"ibor"&amp;Tenor,BA265,Trigger)</f>
        <v>42622</v>
      </c>
      <c r="BC265" s="257">
        <f>_xll.qlIndexFixing($AC$5,AZ265,TRUE,_xll.ohTrigger(Trigger,Trigger3M))</f>
        <v>2.2107383374892899E-4</v>
      </c>
      <c r="BD265" s="257">
        <f>_xll.qlIndexFixing($BE$1,AZ265,TRUE,_xll.ohTrigger(Trigger,Trigger3M))</f>
        <v>2.1218426987348039E-4</v>
      </c>
    </row>
    <row r="266" spans="51:56" ht="11.25" customHeight="1" x14ac:dyDescent="0.25">
      <c r="AY266" s="104" t="s">
        <v>203</v>
      </c>
      <c r="AZ266" s="105">
        <f>_xll.qlInterestRateIndexFixingDate(Currency&amp;"ibor"&amp;Tenor,BA266,Trigger)</f>
        <v>42529</v>
      </c>
      <c r="BA266" s="105">
        <f>_xll.qlCalendarAdvance(Calendar,BA265,AY266,"f",,Trigger)</f>
        <v>42531</v>
      </c>
      <c r="BB266" s="105">
        <f>_xll.qlInterestRateIndexMaturity(Currency&amp;"ibor"&amp;Tenor,BA266,Trigger)</f>
        <v>42625</v>
      </c>
      <c r="BC266" s="257">
        <f>_xll.qlIndexFixing($AC$5,AZ266,TRUE,_xll.ohTrigger(Trigger,Trigger3M))</f>
        <v>2.2311009663511752E-4</v>
      </c>
      <c r="BD266" s="257">
        <f>_xll.qlIndexFixing($BE$1,AZ266,TRUE,_xll.ohTrigger(Trigger,Trigger3M))</f>
        <v>2.1645606746490325E-4</v>
      </c>
    </row>
    <row r="267" spans="51:56" ht="11.25" customHeight="1" x14ac:dyDescent="0.25">
      <c r="AY267" s="104" t="s">
        <v>203</v>
      </c>
      <c r="AZ267" s="105">
        <f>_xll.qlInterestRateIndexFixingDate(Currency&amp;"ibor"&amp;Tenor,BA267,Trigger)</f>
        <v>42530</v>
      </c>
      <c r="BA267" s="105">
        <f>_xll.qlCalendarAdvance(Calendar,BA266,AY267,"f",,Trigger)</f>
        <v>42534</v>
      </c>
      <c r="BB267" s="105">
        <f>_xll.qlInterestRateIndexMaturity(Currency&amp;"ibor"&amp;Tenor,BA267,Trigger)</f>
        <v>42626</v>
      </c>
      <c r="BC267" s="257">
        <f>_xll.qlIndexFixing($AC$5,AZ267,TRUE,_xll.ohTrigger(Trigger,Trigger3M))</f>
        <v>2.2535539660014601E-4</v>
      </c>
      <c r="BD267" s="257">
        <f>_xll.qlIndexFixing($BE$1,AZ267,TRUE,_xll.ohTrigger(Trigger,Trigger3M))</f>
        <v>2.2073002767488404E-4</v>
      </c>
    </row>
    <row r="268" spans="51:56" ht="11.25" customHeight="1" x14ac:dyDescent="0.25">
      <c r="AY268" s="104" t="s">
        <v>203</v>
      </c>
      <c r="AZ268" s="105">
        <f>_xll.qlInterestRateIndexFixingDate(Currency&amp;"ibor"&amp;Tenor,BA268,Trigger)</f>
        <v>42531</v>
      </c>
      <c r="BA268" s="105">
        <f>_xll.qlCalendarAdvance(Calendar,BA267,AY268,"f",,Trigger)</f>
        <v>42535</v>
      </c>
      <c r="BB268" s="105">
        <f>_xll.qlInterestRateIndexMaturity(Currency&amp;"ibor"&amp;Tenor,BA268,Trigger)</f>
        <v>42627</v>
      </c>
      <c r="BC268" s="257">
        <f>_xll.qlIndexFixing($AC$5,AZ268,TRUE,_xll.ohTrigger(Trigger,Trigger3M))</f>
        <v>2.264273798014826E-4</v>
      </c>
      <c r="BD268" s="257">
        <f>_xll.qlIndexFixing($BE$1,AZ268,TRUE,_xll.ohTrigger(Trigger,Trigger3M))</f>
        <v>2.22865434329864E-4</v>
      </c>
    </row>
    <row r="269" spans="51:56" ht="11.25" customHeight="1" x14ac:dyDescent="0.25">
      <c r="AY269" s="104" t="s">
        <v>203</v>
      </c>
      <c r="AZ269" s="105">
        <f>_xll.qlInterestRateIndexFixingDate(Currency&amp;"ibor"&amp;Tenor,BA269,Trigger)</f>
        <v>42534</v>
      </c>
      <c r="BA269" s="105">
        <f>_xll.qlCalendarAdvance(Calendar,BA268,AY269,"f",,Trigger)</f>
        <v>42536</v>
      </c>
      <c r="BB269" s="105">
        <f>_xll.qlInterestRateIndexMaturity(Currency&amp;"ibor"&amp;Tenor,BA269,Trigger)</f>
        <v>42628</v>
      </c>
      <c r="BC269" s="257">
        <f>_xll.qlIndexFixing($AC$5,AZ269,TRUE,_xll.ohTrigger(Trigger,Trigger3M))</f>
        <v>2.2749999999936168E-4</v>
      </c>
      <c r="BD269" s="257">
        <f>_xll.qlIndexFixing($BE$1,AZ269,TRUE,_xll.ohTrigger(Trigger,Trigger3M))</f>
        <v>2.2500000098720727E-4</v>
      </c>
    </row>
    <row r="270" spans="51:56" ht="11.25" customHeight="1" x14ac:dyDescent="0.25">
      <c r="AY270" s="104" t="s">
        <v>203</v>
      </c>
      <c r="AZ270" s="105">
        <f>_xll.qlInterestRateIndexFixingDate(Currency&amp;"ibor"&amp;Tenor,BA270,Trigger)</f>
        <v>42535</v>
      </c>
      <c r="BA270" s="105">
        <f>_xll.qlCalendarAdvance(Calendar,BA269,AY270,"f",,Trigger)</f>
        <v>42537</v>
      </c>
      <c r="BB270" s="105">
        <f>_xll.qlInterestRateIndexMaturity(Currency&amp;"ibor"&amp;Tenor,BA270,Trigger)</f>
        <v>42629</v>
      </c>
      <c r="BC270" s="257">
        <f>_xll.qlIndexFixing($AC$5,AZ270,TRUE,_xll.ohTrigger(Trigger,Trigger3M))</f>
        <v>2.2950974311824302E-4</v>
      </c>
      <c r="BD270" s="257">
        <f>_xll.qlIndexFixing($BE$1,AZ270,TRUE,_xll.ohTrigger(Trigger,Trigger3M))</f>
        <v>2.27133472146076E-4</v>
      </c>
    </row>
    <row r="271" spans="51:56" ht="11.25" customHeight="1" x14ac:dyDescent="0.25">
      <c r="AY271" s="104" t="s">
        <v>203</v>
      </c>
      <c r="AZ271" s="105">
        <f>_xll.qlInterestRateIndexFixingDate(Currency&amp;"ibor"&amp;Tenor,BA271,Trigger)</f>
        <v>42536</v>
      </c>
      <c r="BA271" s="105">
        <f>_xll.qlCalendarAdvance(Calendar,BA270,AY271,"f",,Trigger)</f>
        <v>42538</v>
      </c>
      <c r="BB271" s="105">
        <f>_xll.qlInterestRateIndexMaturity(Currency&amp;"ibor"&amp;Tenor,BA271,Trigger)</f>
        <v>42632</v>
      </c>
      <c r="BC271" s="257">
        <f>_xll.qlIndexFixing($AC$5,AZ271,TRUE,_xll.ohTrigger(Trigger,Trigger3M))</f>
        <v>2.3416541981628115E-4</v>
      </c>
      <c r="BD271" s="257">
        <f>_xll.qlIndexFixing($BE$1,AZ271,TRUE,_xll.ohTrigger(Trigger,Trigger3M))</f>
        <v>2.3138853637309155E-4</v>
      </c>
    </row>
    <row r="272" spans="51:56" ht="11.25" customHeight="1" x14ac:dyDescent="0.25">
      <c r="AY272" s="104" t="s">
        <v>203</v>
      </c>
      <c r="AZ272" s="105">
        <f>_xll.qlInterestRateIndexFixingDate(Currency&amp;"ibor"&amp;Tenor,BA272,Trigger)</f>
        <v>42537</v>
      </c>
      <c r="BA272" s="105">
        <f>_xll.qlCalendarAdvance(Calendar,BA271,AY272,"f",,Trigger)</f>
        <v>42541</v>
      </c>
      <c r="BB272" s="105">
        <f>_xll.qlInterestRateIndexMaturity(Currency&amp;"ibor"&amp;Tenor,BA272,Trigger)</f>
        <v>42633</v>
      </c>
      <c r="BC272" s="257">
        <f>_xll.qlIndexFixing($AC$5,AZ272,TRUE,_xll.ohTrigger(Trigger,Trigger3M))</f>
        <v>2.3710035852403632E-4</v>
      </c>
      <c r="BD272" s="257">
        <f>_xll.qlIndexFixing($BE$1,AZ272,TRUE,_xll.ohTrigger(Trigger,Trigger3M))</f>
        <v>2.3565663830500986E-4</v>
      </c>
    </row>
    <row r="273" spans="51:56" ht="11.25" customHeight="1" x14ac:dyDescent="0.25">
      <c r="AY273" s="104" t="s">
        <v>203</v>
      </c>
      <c r="AZ273" s="105">
        <f>_xll.qlInterestRateIndexFixingDate(Currency&amp;"ibor"&amp;Tenor,BA273,Trigger)</f>
        <v>42538</v>
      </c>
      <c r="BA273" s="105">
        <f>_xll.qlCalendarAdvance(Calendar,BA272,AY273,"f",,Trigger)</f>
        <v>42542</v>
      </c>
      <c r="BB273" s="105">
        <f>_xll.qlInterestRateIndexMaturity(Currency&amp;"ibor"&amp;Tenor,BA273,Trigger)</f>
        <v>42634</v>
      </c>
      <c r="BC273" s="257">
        <f>_xll.qlIndexFixing($AC$5,AZ273,TRUE,_xll.ohTrigger(Trigger,Trigger3M))</f>
        <v>2.3900785173872185E-4</v>
      </c>
      <c r="BD273" s="257">
        <f>_xll.qlIndexFixing($BE$1,AZ273,TRUE,_xll.ohTrigger(Trigger,Trigger3M))</f>
        <v>2.377835667470755E-4</v>
      </c>
    </row>
    <row r="274" spans="51:56" ht="11.25" customHeight="1" x14ac:dyDescent="0.25">
      <c r="AY274" s="104" t="s">
        <v>203</v>
      </c>
      <c r="AZ274" s="105">
        <f>_xll.qlInterestRateIndexFixingDate(Currency&amp;"ibor"&amp;Tenor,BA274,Trigger)</f>
        <v>42541</v>
      </c>
      <c r="BA274" s="105">
        <f>_xll.qlCalendarAdvance(Calendar,BA273,AY274,"f",,Trigger)</f>
        <v>42543</v>
      </c>
      <c r="BB274" s="105">
        <f>_xll.qlInterestRateIndexMaturity(Currency&amp;"ibor"&amp;Tenor,BA274,Trigger)</f>
        <v>42635</v>
      </c>
      <c r="BC274" s="257">
        <f>_xll.qlIndexFixing($AC$5,AZ274,TRUE,_xll.ohTrigger(Trigger,Trigger3M))</f>
        <v>2.4091928070947628E-4</v>
      </c>
      <c r="BD274" s="257">
        <f>_xll.qlIndexFixing($BE$1,AZ274,TRUE,_xll.ohTrigger(Trigger,Trigger3M))</f>
        <v>2.3990828957518875E-4</v>
      </c>
    </row>
    <row r="275" spans="51:56" ht="11.25" customHeight="1" x14ac:dyDescent="0.25">
      <c r="AY275" s="104" t="s">
        <v>203</v>
      </c>
      <c r="AZ275" s="105">
        <f>_xll.qlInterestRateIndexFixingDate(Currency&amp;"ibor"&amp;Tenor,BA275,Trigger)</f>
        <v>42542</v>
      </c>
      <c r="BA275" s="105">
        <f>_xll.qlCalendarAdvance(Calendar,BA274,AY275,"f",,Trigger)</f>
        <v>42544</v>
      </c>
      <c r="BB275" s="105">
        <f>_xll.qlInterestRateIndexMaturity(Currency&amp;"ibor"&amp;Tenor,BA275,Trigger)</f>
        <v>42636</v>
      </c>
      <c r="BC275" s="257">
        <f>_xll.qlIndexFixing($AC$5,AZ275,TRUE,_xll.ohTrigger(Trigger,Trigger3M))</f>
        <v>2.4283464544238168E-4</v>
      </c>
      <c r="BD275" s="257">
        <f>_xll.qlIndexFixing($BE$1,AZ275,TRUE,_xll.ohTrigger(Trigger,Trigger3M))</f>
        <v>2.4203047306673491E-4</v>
      </c>
    </row>
    <row r="276" spans="51:56" ht="11.25" customHeight="1" x14ac:dyDescent="0.25">
      <c r="AY276" s="104" t="s">
        <v>203</v>
      </c>
      <c r="AZ276" s="105">
        <f>_xll.qlInterestRateIndexFixingDate(Currency&amp;"ibor"&amp;Tenor,BA276,Trigger)</f>
        <v>42543</v>
      </c>
      <c r="BA276" s="105">
        <f>_xll.qlCalendarAdvance(Calendar,BA275,AY276,"f",,Trigger)</f>
        <v>42545</v>
      </c>
      <c r="BB276" s="105">
        <f>_xll.qlInterestRateIndexMaturity(Currency&amp;"ibor"&amp;Tenor,BA276,Trigger)</f>
        <v>42639</v>
      </c>
      <c r="BC276" s="257">
        <f>_xll.qlIndexFixing($AC$5,AZ276,TRUE,_xll.ohTrigger(Trigger,Trigger3M))</f>
        <v>2.4742940767922953E-4</v>
      </c>
      <c r="BD276" s="257">
        <f>_xll.qlIndexFixing($BE$1,AZ276,TRUE,_xll.ohTrigger(Trigger,Trigger3M))</f>
        <v>2.4623702465031982E-4</v>
      </c>
    </row>
    <row r="277" spans="51:56" ht="11.25" customHeight="1" x14ac:dyDescent="0.25">
      <c r="AY277" s="104" t="s">
        <v>203</v>
      </c>
      <c r="AZ277" s="105">
        <f>_xll.qlInterestRateIndexFixingDate(Currency&amp;"ibor"&amp;Tenor,BA277,Trigger)</f>
        <v>42544</v>
      </c>
      <c r="BA277" s="105">
        <f>_xll.qlCalendarAdvance(Calendar,BA276,AY277,"f",,Trigger)</f>
        <v>42548</v>
      </c>
      <c r="BB277" s="105">
        <f>_xll.qlInterestRateIndexMaturity(Currency&amp;"ibor"&amp;Tenor,BA277,Trigger)</f>
        <v>42640</v>
      </c>
      <c r="BC277" s="257">
        <f>_xll.qlIndexFixing($AC$5,AZ277,TRUE,_xll.ohTrigger(Trigger,Trigger3M))</f>
        <v>2.5053546211281039E-4</v>
      </c>
      <c r="BD277" s="257">
        <f>_xll.qlIndexFixing($BE$1,AZ277,TRUE,_xll.ohTrigger(Trigger,Trigger3M))</f>
        <v>2.5048706850977248E-4</v>
      </c>
    </row>
    <row r="278" spans="51:56" ht="11.25" customHeight="1" x14ac:dyDescent="0.25">
      <c r="AY278" s="104" t="s">
        <v>203</v>
      </c>
      <c r="AZ278" s="105">
        <f>_xll.qlInterestRateIndexFixingDate(Currency&amp;"ibor"&amp;Tenor,BA278,Trigger)</f>
        <v>42545</v>
      </c>
      <c r="BA278" s="105">
        <f>_xll.qlCalendarAdvance(Calendar,BA277,AY278,"f",,Trigger)</f>
        <v>42549</v>
      </c>
      <c r="BB278" s="105">
        <f>_xll.qlInterestRateIndexMaturity(Currency&amp;"ibor"&amp;Tenor,BA278,Trigger)</f>
        <v>42641</v>
      </c>
      <c r="BC278" s="257">
        <f>_xll.qlIndexFixing($AC$5,AZ278,TRUE,_xll.ohTrigger(Trigger,Trigger3M))</f>
        <v>2.5247050574422653E-4</v>
      </c>
      <c r="BD278" s="257">
        <f>_xll.qlIndexFixing($BE$1,AZ278,TRUE,_xll.ohTrigger(Trigger,Trigger3M))</f>
        <v>2.5259147877755632E-4</v>
      </c>
    </row>
    <row r="279" spans="51:56" ht="11.25" customHeight="1" x14ac:dyDescent="0.25">
      <c r="AY279" s="104" t="s">
        <v>203</v>
      </c>
      <c r="AZ279" s="105">
        <f>_xll.qlInterestRateIndexFixingDate(Currency&amp;"ibor"&amp;Tenor,BA279,Trigger)</f>
        <v>42548</v>
      </c>
      <c r="BA279" s="105">
        <f>_xll.qlCalendarAdvance(Calendar,BA278,AY279,"f",,Trigger)</f>
        <v>42550</v>
      </c>
      <c r="BB279" s="105">
        <f>_xll.qlInterestRateIndexMaturity(Currency&amp;"ibor"&amp;Tenor,BA279,Trigger)</f>
        <v>42642</v>
      </c>
      <c r="BC279" s="257">
        <f>_xll.qlIndexFixing($AC$5,AZ279,TRUE,_xll.ohTrigger(Trigger,Trigger3M))</f>
        <v>2.5440948517341727E-4</v>
      </c>
      <c r="BD279" s="257">
        <f>_xll.qlIndexFixing($BE$1,AZ279,TRUE,_xll.ohTrigger(Trigger,Trigger3M))</f>
        <v>2.5469130495397286E-4</v>
      </c>
    </row>
    <row r="280" spans="51:56" ht="11.25" customHeight="1" x14ac:dyDescent="0.25">
      <c r="AY280" s="104" t="s">
        <v>203</v>
      </c>
      <c r="AZ280" s="105">
        <f>_xll.qlInterestRateIndexFixingDate(Currency&amp;"ibor"&amp;Tenor,BA280,Trigger)</f>
        <v>42549</v>
      </c>
      <c r="BA280" s="105">
        <f>_xll.qlCalendarAdvance(Calendar,BA279,AY280,"f",,Trigger)</f>
        <v>42551</v>
      </c>
      <c r="BB280" s="105">
        <f>_xll.qlInterestRateIndexMaturity(Currency&amp;"ibor"&amp;Tenor,BA280,Trigger)</f>
        <v>42643</v>
      </c>
      <c r="BC280" s="257">
        <f>_xll.qlIndexFixing($AC$5,AZ280,TRUE,_xll.ohTrigger(Trigger,Trigger3M))</f>
        <v>2.5635240040472706E-4</v>
      </c>
      <c r="BD280" s="257">
        <f>_xll.qlIndexFixing($BE$1,AZ280,TRUE,_xll.ohTrigger(Trigger,Trigger3M))</f>
        <v>2.5678619917467594E-4</v>
      </c>
    </row>
    <row r="281" spans="51:56" ht="11.25" customHeight="1" x14ac:dyDescent="0.25">
      <c r="AY281" s="104" t="s">
        <v>203</v>
      </c>
      <c r="AZ281" s="105">
        <f>_xll.qlInterestRateIndexFixingDate(Currency&amp;"ibor"&amp;Tenor,BA281,Trigger)</f>
        <v>42550</v>
      </c>
      <c r="BA281" s="105">
        <f>_xll.qlCalendarAdvance(Calendar,BA280,AY281,"f",,Trigger)</f>
        <v>42552</v>
      </c>
      <c r="BB281" s="105">
        <f>_xll.qlInterestRateIndexMaturity(Currency&amp;"ibor"&amp;Tenor,BA281,Trigger)</f>
        <v>42646</v>
      </c>
      <c r="BC281" s="257">
        <f>_xll.qlIndexFixing($AC$5,AZ281,TRUE,_xll.ohTrigger(Trigger,Trigger3M))</f>
        <v>2.6088214695412507E-4</v>
      </c>
      <c r="BD281" s="257">
        <f>_xll.qlIndexFixing($BE$1,AZ281,TRUE,_xll.ohTrigger(Trigger,Trigger3M))</f>
        <v>2.6090121237825812E-4</v>
      </c>
    </row>
    <row r="282" spans="51:56" ht="11.25" customHeight="1" x14ac:dyDescent="0.25">
      <c r="AY282" s="104" t="s">
        <v>203</v>
      </c>
      <c r="AZ282" s="105">
        <f>_xll.qlInterestRateIndexFixingDate(Currency&amp;"ibor"&amp;Tenor,BA282,Trigger)</f>
        <v>42551</v>
      </c>
      <c r="BA282" s="105">
        <f>_xll.qlCalendarAdvance(Calendar,BA281,AY282,"f",,Trigger)</f>
        <v>42555</v>
      </c>
      <c r="BB282" s="105">
        <f>_xll.qlInterestRateIndexMaturity(Currency&amp;"ibor"&amp;Tenor,BA282,Trigger)</f>
        <v>42647</v>
      </c>
      <c r="BC282" s="257">
        <f>_xll.qlIndexFixing($AC$5,AZ282,TRUE,_xll.ohTrigger(Trigger,Trigger3M))</f>
        <v>2.6416341947801118E-4</v>
      </c>
      <c r="BD282" s="257">
        <f>_xll.qlIndexFixing($BE$1,AZ282,TRUE,_xll.ohTrigger(Trigger,Trigger3M))</f>
        <v>2.6510942856646744E-4</v>
      </c>
    </row>
    <row r="283" spans="51:56" ht="11.25" customHeight="1" x14ac:dyDescent="0.25">
      <c r="AY283" s="104" t="s">
        <v>203</v>
      </c>
      <c r="AZ283" s="105">
        <f>_xll.qlInterestRateIndexFixingDate(Currency&amp;"ibor"&amp;Tenor,BA283,Trigger)</f>
        <v>42552</v>
      </c>
      <c r="BA283" s="105">
        <f>_xll.qlCalendarAdvance(Calendar,BA282,AY283,"f",,Trigger)</f>
        <v>42556</v>
      </c>
      <c r="BB283" s="105">
        <f>_xll.qlInterestRateIndexMaturity(Currency&amp;"ibor"&amp;Tenor,BA283,Trigger)</f>
        <v>42648</v>
      </c>
      <c r="BC283" s="257">
        <f>_xll.qlIndexFixing($AC$5,AZ283,TRUE,_xll.ohTrigger(Trigger,Trigger3M))</f>
        <v>2.6612601381201614E-4</v>
      </c>
      <c r="BD283" s="257">
        <f>_xll.qlIndexFixing($BE$1,AZ283,TRUE,_xll.ohTrigger(Trigger,Trigger3M))</f>
        <v>2.6717437437906926E-4</v>
      </c>
    </row>
    <row r="284" spans="51:56" ht="11.25" customHeight="1" x14ac:dyDescent="0.25">
      <c r="AY284" s="104" t="s">
        <v>203</v>
      </c>
      <c r="AZ284" s="105">
        <f>_xll.qlInterestRateIndexFixingDate(Currency&amp;"ibor"&amp;Tenor,BA284,Trigger)</f>
        <v>42555</v>
      </c>
      <c r="BA284" s="105">
        <f>_xll.qlCalendarAdvance(Calendar,BA283,AY284,"f",,Trigger)</f>
        <v>42557</v>
      </c>
      <c r="BB284" s="105">
        <f>_xll.qlInterestRateIndexMaturity(Currency&amp;"ibor"&amp;Tenor,BA284,Trigger)</f>
        <v>42649</v>
      </c>
      <c r="BC284" s="257">
        <f>_xll.qlIndexFixing($AC$5,AZ284,TRUE,_xll.ohTrigger(Trigger,Trigger3M))</f>
        <v>2.6809254398550155E-4</v>
      </c>
      <c r="BD284" s="257">
        <f>_xll.qlIndexFixing($BE$1,AZ284,TRUE,_xll.ohTrigger(Trigger,Trigger3M))</f>
        <v>2.6923225864206518E-4</v>
      </c>
    </row>
    <row r="285" spans="51:56" ht="11.25" customHeight="1" x14ac:dyDescent="0.25">
      <c r="AY285" s="104" t="s">
        <v>203</v>
      </c>
      <c r="AZ285" s="105">
        <f>_xll.qlInterestRateIndexFixingDate(Currency&amp;"ibor"&amp;Tenor,BA285,Trigger)</f>
        <v>42556</v>
      </c>
      <c r="BA285" s="105">
        <f>_xll.qlCalendarAdvance(Calendar,BA284,AY285,"f",,Trigger)</f>
        <v>42558</v>
      </c>
      <c r="BB285" s="105">
        <f>_xll.qlInterestRateIndexMaturity(Currency&amp;"ibor"&amp;Tenor,BA285,Trigger)</f>
        <v>42650</v>
      </c>
      <c r="BC285" s="257">
        <f>_xll.qlIndexFixing($AC$5,AZ285,TRUE,_xll.ohTrigger(Trigger,Trigger3M))</f>
        <v>2.7006301000281175E-4</v>
      </c>
      <c r="BD285" s="257">
        <f>_xll.qlIndexFixing($BE$1,AZ285,TRUE,_xll.ohTrigger(Trigger,Trigger3M))</f>
        <v>2.7128271935372223E-4</v>
      </c>
    </row>
    <row r="286" spans="51:56" ht="11.25" customHeight="1" x14ac:dyDescent="0.25">
      <c r="AY286" s="104" t="s">
        <v>203</v>
      </c>
      <c r="AZ286" s="105">
        <f>_xll.qlInterestRateIndexFixingDate(Currency&amp;"ibor"&amp;Tenor,BA286,Trigger)</f>
        <v>42557</v>
      </c>
      <c r="BA286" s="105">
        <f>_xll.qlCalendarAdvance(Calendar,BA285,AY286,"f",,Trigger)</f>
        <v>42559</v>
      </c>
      <c r="BB286" s="105">
        <f>_xll.qlInterestRateIndexMaturity(Currency&amp;"ibor"&amp;Tenor,BA286,Trigger)</f>
        <v>42653</v>
      </c>
      <c r="BC286" s="257">
        <f>_xll.qlIndexFixing($AC$5,AZ286,TRUE,_xll.ohTrigger(Trigger,Trigger3M))</f>
        <v>2.7452363962831417E-4</v>
      </c>
      <c r="BD286" s="257">
        <f>_xll.qlIndexFixing($BE$1,AZ286,TRUE,_xll.ohTrigger(Trigger,Trigger3M))</f>
        <v>2.7526303867583514E-4</v>
      </c>
    </row>
    <row r="287" spans="51:56" ht="11.25" customHeight="1" x14ac:dyDescent="0.25">
      <c r="AY287" s="104" t="s">
        <v>203</v>
      </c>
      <c r="AZ287" s="105">
        <f>_xll.qlInterestRateIndexFixingDate(Currency&amp;"ibor"&amp;Tenor,BA287,Trigger)</f>
        <v>42558</v>
      </c>
      <c r="BA287" s="105">
        <f>_xll.qlCalendarAdvance(Calendar,BA286,AY287,"f",,Trigger)</f>
        <v>42562</v>
      </c>
      <c r="BB287" s="105">
        <f>_xll.qlInterestRateIndexMaturity(Currency&amp;"ibor"&amp;Tenor,BA287,Trigger)</f>
        <v>42654</v>
      </c>
      <c r="BC287" s="257">
        <f>_xll.qlIndexFixing($AC$5,AZ287,TRUE,_xll.ohTrigger(Trigger,Trigger3M))</f>
        <v>2.7798423263454856E-4</v>
      </c>
      <c r="BD287" s="257">
        <f>_xll.qlIndexFixing($BE$1,AZ287,TRUE,_xll.ohTrigger(Trigger,Trigger3M))</f>
        <v>2.7940301593930235E-4</v>
      </c>
    </row>
    <row r="288" spans="51:56" ht="11.25" customHeight="1" x14ac:dyDescent="0.25">
      <c r="AY288" s="104" t="s">
        <v>203</v>
      </c>
      <c r="AZ288" s="105">
        <f>_xll.qlInterestRateIndexFixingDate(Currency&amp;"ibor"&amp;Tenor,BA288,Trigger)</f>
        <v>42559</v>
      </c>
      <c r="BA288" s="105">
        <f>_xll.qlCalendarAdvance(Calendar,BA287,AY288,"f",,Trigger)</f>
        <v>42563</v>
      </c>
      <c r="BB288" s="105">
        <f>_xll.qlInterestRateIndexMaturity(Currency&amp;"ibor"&amp;Tenor,BA288,Trigger)</f>
        <v>42655</v>
      </c>
      <c r="BC288" s="257">
        <f>_xll.qlIndexFixing($AC$5,AZ288,TRUE,_xll.ohTrigger(Trigger,Trigger3M))</f>
        <v>2.7997437796221394E-4</v>
      </c>
      <c r="BD288" s="257">
        <f>_xll.qlIndexFixing($BE$1,AZ288,TRUE,_xll.ohTrigger(Trigger,Trigger3M))</f>
        <v>2.8141085815961472E-4</v>
      </c>
    </row>
    <row r="289" spans="51:56" ht="11.25" customHeight="1" x14ac:dyDescent="0.25">
      <c r="AY289" s="104" t="s">
        <v>203</v>
      </c>
      <c r="AZ289" s="105">
        <f>_xll.qlInterestRateIndexFixingDate(Currency&amp;"ibor"&amp;Tenor,BA289,Trigger)</f>
        <v>42562</v>
      </c>
      <c r="BA289" s="105">
        <f>_xll.qlCalendarAdvance(Calendar,BA288,AY289,"f",,Trigger)</f>
        <v>42564</v>
      </c>
      <c r="BB289" s="105">
        <f>_xll.qlInterestRateIndexMaturity(Currency&amp;"ibor"&amp;Tenor,BA289,Trigger)</f>
        <v>42656</v>
      </c>
      <c r="BC289" s="257">
        <f>_xll.qlIndexFixing($AC$5,AZ289,TRUE,_xll.ohTrigger(Trigger,Trigger3M))</f>
        <v>2.8196845917019666E-4</v>
      </c>
      <c r="BD289" s="257">
        <f>_xll.qlIndexFixing($BE$1,AZ289,TRUE,_xll.ohTrigger(Trigger,Trigger3M))</f>
        <v>2.8340906239386561E-4</v>
      </c>
    </row>
    <row r="290" spans="51:56" ht="11.25" customHeight="1" x14ac:dyDescent="0.25">
      <c r="AY290" s="104" t="s">
        <v>203</v>
      </c>
      <c r="AZ290" s="105">
        <f>_xll.qlInterestRateIndexFixingDate(Currency&amp;"ibor"&amp;Tenor,BA290,Trigger)</f>
        <v>42563</v>
      </c>
      <c r="BA290" s="105">
        <f>_xll.qlCalendarAdvance(Calendar,BA289,AY290,"f",,Trigger)</f>
        <v>42565</v>
      </c>
      <c r="BB290" s="105">
        <f>_xll.qlInterestRateIndexMaturity(Currency&amp;"ibor"&amp;Tenor,BA290,Trigger)</f>
        <v>42657</v>
      </c>
      <c r="BC290" s="257">
        <f>_xll.qlIndexFixing($AC$5,AZ290,TRUE,_xll.ohTrigger(Trigger,Trigger3M))</f>
        <v>2.8396647626457874E-4</v>
      </c>
      <c r="BD290" s="257">
        <f>_xll.qlIndexFixing($BE$1,AZ290,TRUE,_xll.ohTrigger(Trigger,Trigger3M))</f>
        <v>2.8539725250032865E-4</v>
      </c>
    </row>
    <row r="291" spans="51:56" ht="11.25" customHeight="1" x14ac:dyDescent="0.25">
      <c r="AY291" s="104" t="s">
        <v>203</v>
      </c>
      <c r="AZ291" s="105">
        <f>_xll.qlInterestRateIndexFixingDate(Currency&amp;"ibor"&amp;Tenor,BA291,Trigger)</f>
        <v>42564</v>
      </c>
      <c r="BA291" s="105">
        <f>_xll.qlCalendarAdvance(Calendar,BA290,AY291,"f",,Trigger)</f>
        <v>42566</v>
      </c>
      <c r="BB291" s="105">
        <f>_xll.qlInterestRateIndexMaturity(Currency&amp;"ibor"&amp;Tenor,BA291,Trigger)</f>
        <v>42660</v>
      </c>
      <c r="BC291" s="257">
        <f>_xll.qlIndexFixing($AC$5,AZ291,TRUE,_xll.ohTrigger(Trigger,Trigger3M))</f>
        <v>2.8835388771975706E-4</v>
      </c>
      <c r="BD291" s="257">
        <f>_xll.qlIndexFixing($BE$1,AZ291,TRUE,_xll.ohTrigger(Trigger,Trigger3M))</f>
        <v>2.8919969581480884E-4</v>
      </c>
    </row>
    <row r="292" spans="51:56" ht="11.25" customHeight="1" x14ac:dyDescent="0.25">
      <c r="AY292" s="104" t="s">
        <v>203</v>
      </c>
      <c r="AZ292" s="105">
        <f>_xll.qlInterestRateIndexFixingDate(Currency&amp;"ibor"&amp;Tenor,BA292,Trigger)</f>
        <v>42565</v>
      </c>
      <c r="BA292" s="105">
        <f>_xll.qlCalendarAdvance(Calendar,BA291,AY292,"f",,Trigger)</f>
        <v>42569</v>
      </c>
      <c r="BB292" s="105">
        <f>_xll.qlInterestRateIndexMaturity(Currency&amp;"ibor"&amp;Tenor,BA292,Trigger)</f>
        <v>42661</v>
      </c>
      <c r="BC292" s="257">
        <f>_xll.qlIndexFixing($AC$5,AZ292,TRUE,_xll.ohTrigger(Trigger,Trigger3M))</f>
        <v>2.9199790362513647E-4</v>
      </c>
      <c r="BD292" s="257">
        <f>_xll.qlIndexFixing($BE$1,AZ292,TRUE,_xll.ohTrigger(Trigger,Trigger3M))</f>
        <v>2.9324227811032978E-4</v>
      </c>
    </row>
    <row r="293" spans="51:56" ht="11.25" customHeight="1" x14ac:dyDescent="0.25">
      <c r="AY293" s="104" t="s">
        <v>203</v>
      </c>
      <c r="AZ293" s="105">
        <f>_xll.qlInterestRateIndexFixingDate(Currency&amp;"ibor"&amp;Tenor,BA293,Trigger)</f>
        <v>42566</v>
      </c>
      <c r="BA293" s="105">
        <f>_xll.qlCalendarAdvance(Calendar,BA292,AY293,"f",,Trigger)</f>
        <v>42570</v>
      </c>
      <c r="BB293" s="105">
        <f>_xll.qlInterestRateIndexMaturity(Currency&amp;"ibor"&amp;Tenor,BA293,Trigger)</f>
        <v>42662</v>
      </c>
      <c r="BC293" s="257">
        <f>_xll.qlIndexFixing($AC$5,AZ293,TRUE,_xll.ohTrigger(Trigger,Trigger3M))</f>
        <v>2.9401560024014037E-4</v>
      </c>
      <c r="BD293" s="257">
        <f>_xll.qlIndexFixing($BE$1,AZ293,TRUE,_xll.ohTrigger(Trigger,Trigger3M))</f>
        <v>2.9517468474677571E-4</v>
      </c>
    </row>
    <row r="294" spans="51:56" ht="11.25" customHeight="1" x14ac:dyDescent="0.25">
      <c r="AY294" s="104" t="s">
        <v>203</v>
      </c>
      <c r="AZ294" s="105">
        <f>_xll.qlInterestRateIndexFixingDate(Currency&amp;"ibor"&amp;Tenor,BA294,Trigger)</f>
        <v>42569</v>
      </c>
      <c r="BA294" s="105">
        <f>_xll.qlCalendarAdvance(Calendar,BA293,AY294,"f",,Trigger)</f>
        <v>42571</v>
      </c>
      <c r="BB294" s="105">
        <f>_xll.qlInterestRateIndexMaturity(Currency&amp;"ibor"&amp;Tenor,BA294,Trigger)</f>
        <v>42663</v>
      </c>
      <c r="BC294" s="257">
        <f>_xll.qlIndexFixing($AC$5,AZ294,TRUE,_xll.ohTrigger(Trigger,Trigger3M))</f>
        <v>2.9603723277803618E-4</v>
      </c>
      <c r="BD294" s="257">
        <f>_xll.qlIndexFixing($BE$1,AZ294,TRUE,_xll.ohTrigger(Trigger,Trigger3M))</f>
        <v>2.970947779850944E-4</v>
      </c>
    </row>
    <row r="295" spans="51:56" ht="11.25" customHeight="1" x14ac:dyDescent="0.25">
      <c r="AY295" s="104" t="s">
        <v>203</v>
      </c>
      <c r="AZ295" s="105">
        <f>_xll.qlInterestRateIndexFixingDate(Currency&amp;"ibor"&amp;Tenor,BA295,Trigger)</f>
        <v>42570</v>
      </c>
      <c r="BA295" s="105">
        <f>_xll.qlCalendarAdvance(Calendar,BA294,AY295,"f",,Trigger)</f>
        <v>42572</v>
      </c>
      <c r="BB295" s="105">
        <f>_xll.qlInterestRateIndexMaturity(Currency&amp;"ibor"&amp;Tenor,BA295,Trigger)</f>
        <v>42664</v>
      </c>
      <c r="BC295" s="257">
        <f>_xll.qlIndexFixing($AC$5,AZ295,TRUE,_xll.ohTrigger(Trigger,Trigger3M))</f>
        <v>2.9806280124490612E-4</v>
      </c>
      <c r="BD295" s="257">
        <f>_xll.qlIndexFixing($BE$1,AZ295,TRUE,_xll.ohTrigger(Trigger,Trigger3M))</f>
        <v>2.990021675400904E-4</v>
      </c>
    </row>
    <row r="296" spans="51:56" ht="11.25" customHeight="1" x14ac:dyDescent="0.25">
      <c r="AY296" s="104" t="s">
        <v>203</v>
      </c>
      <c r="AZ296" s="105">
        <f>_xll.qlInterestRateIndexFixingDate(Currency&amp;"ibor"&amp;Tenor,BA296,Trigger)</f>
        <v>42571</v>
      </c>
      <c r="BA296" s="105">
        <f>_xll.qlCalendarAdvance(Calendar,BA295,AY296,"f",,Trigger)</f>
        <v>42573</v>
      </c>
      <c r="BB296" s="105">
        <f>_xll.qlInterestRateIndexMaturity(Currency&amp;"ibor"&amp;Tenor,BA296,Trigger)</f>
        <v>42667</v>
      </c>
      <c r="BC296" s="257">
        <f>_xll.qlIndexFixing($AC$5,AZ296,TRUE,_xll.ohTrigger(Trigger,Trigger3M))</f>
        <v>3.0237289327022485E-4</v>
      </c>
      <c r="BD296" s="257">
        <f>_xll.qlIndexFixing($BE$1,AZ296,TRUE,_xll.ohTrigger(Trigger,Trigger3M))</f>
        <v>3.0258362924867962E-4</v>
      </c>
    </row>
    <row r="297" spans="51:56" ht="11.25" customHeight="1" x14ac:dyDescent="0.25">
      <c r="AY297" s="104" t="s">
        <v>203</v>
      </c>
      <c r="AZ297" s="105">
        <f>_xll.qlInterestRateIndexFixingDate(Currency&amp;"ibor"&amp;Tenor,BA297,Trigger)</f>
        <v>42572</v>
      </c>
      <c r="BA297" s="105">
        <f>_xll.qlCalendarAdvance(Calendar,BA296,AY297,"f",,Trigger)</f>
        <v>42576</v>
      </c>
      <c r="BB297" s="105">
        <f>_xll.qlInterestRateIndexMaturity(Currency&amp;"ibor"&amp;Tenor,BA297,Trigger)</f>
        <v>42668</v>
      </c>
      <c r="BC297" s="257">
        <f>_xll.qlIndexFixing($AC$5,AZ297,TRUE,_xll.ohTrigger(Trigger,Trigger3M))</f>
        <v>3.0620443452029249E-4</v>
      </c>
      <c r="BD297" s="257">
        <f>_xll.qlIndexFixing($BE$1,AZ297,TRUE,_xll.ohTrigger(Trigger,Trigger3M))</f>
        <v>3.0649681261333325E-4</v>
      </c>
    </row>
    <row r="298" spans="51:56" ht="11.25" customHeight="1" x14ac:dyDescent="0.25">
      <c r="AY298" s="104" t="s">
        <v>203</v>
      </c>
      <c r="AZ298" s="105">
        <f>_xll.qlInterestRateIndexFixingDate(Currency&amp;"ibor"&amp;Tenor,BA298,Trigger)</f>
        <v>42573</v>
      </c>
      <c r="BA298" s="105">
        <f>_xll.qlCalendarAdvance(Calendar,BA297,AY298,"f",,Trigger)</f>
        <v>42577</v>
      </c>
      <c r="BB298" s="105">
        <f>_xll.qlInterestRateIndexMaturity(Currency&amp;"ibor"&amp;Tenor,BA298,Trigger)</f>
        <v>42669</v>
      </c>
      <c r="BC298" s="257">
        <f>_xll.qlIndexFixing($AC$5,AZ298,TRUE,_xll.ohTrigger(Trigger,Trigger3M))</f>
        <v>3.0824968272239513E-4</v>
      </c>
      <c r="BD298" s="257">
        <f>_xll.qlIndexFixing($BE$1,AZ298,TRUE,_xll.ohTrigger(Trigger,Trigger3M))</f>
        <v>3.0833475883637487E-4</v>
      </c>
    </row>
    <row r="299" spans="51:56" ht="11.25" customHeight="1" x14ac:dyDescent="0.25">
      <c r="AY299" s="104" t="s">
        <v>203</v>
      </c>
      <c r="AZ299" s="105">
        <f>_xll.qlInterestRateIndexFixingDate(Currency&amp;"ibor"&amp;Tenor,BA299,Trigger)</f>
        <v>42576</v>
      </c>
      <c r="BA299" s="105">
        <f>_xll.qlCalendarAdvance(Calendar,BA298,AY299,"f",,Trigger)</f>
        <v>42578</v>
      </c>
      <c r="BB299" s="105">
        <f>_xll.qlInterestRateIndexMaturity(Currency&amp;"ibor"&amp;Tenor,BA299,Trigger)</f>
        <v>42670</v>
      </c>
      <c r="BC299" s="257">
        <f>_xll.qlIndexFixing($AC$5,AZ299,TRUE,_xll.ohTrigger(Trigger,Trigger3M))</f>
        <v>3.1029886688909548E-4</v>
      </c>
      <c r="BD299" s="257">
        <f>_xll.qlIndexFixing($BE$1,AZ299,TRUE,_xll.ohTrigger(Trigger,Trigger3M))</f>
        <v>3.101576172684E-4</v>
      </c>
    </row>
    <row r="300" spans="51:56" ht="11.25" customHeight="1" x14ac:dyDescent="0.25">
      <c r="AY300" s="104" t="s">
        <v>203</v>
      </c>
      <c r="AZ300" s="105">
        <f>_xll.qlInterestRateIndexFixingDate(Currency&amp;"ibor"&amp;Tenor,BA300,Trigger)</f>
        <v>42577</v>
      </c>
      <c r="BA300" s="105">
        <f>_xll.qlCalendarAdvance(Calendar,BA299,AY300,"f",,Trigger)</f>
        <v>42579</v>
      </c>
      <c r="BB300" s="105">
        <f>_xll.qlInterestRateIndexMaturity(Currency&amp;"ibor"&amp;Tenor,BA300,Trigger)</f>
        <v>42671</v>
      </c>
      <c r="BC300" s="257">
        <f>_xll.qlIndexFixing($AC$5,AZ300,TRUE,_xll.ohTrigger(Trigger,Trigger3M))</f>
        <v>3.1235198702821338E-4</v>
      </c>
      <c r="BD300" s="257">
        <f>_xll.qlIndexFixing($BE$1,AZ300,TRUE,_xll.ohTrigger(Trigger,Trigger3M))</f>
        <v>3.1196498348856389E-4</v>
      </c>
    </row>
    <row r="301" spans="51:56" ht="11.25" customHeight="1" x14ac:dyDescent="0.25">
      <c r="AY301" s="104" t="s">
        <v>203</v>
      </c>
      <c r="AZ301" s="105">
        <f>_xll.qlInterestRateIndexFixingDate(Currency&amp;"ibor"&amp;Tenor,BA301,Trigger)</f>
        <v>42578</v>
      </c>
      <c r="BA301" s="105">
        <f>_xll.qlCalendarAdvance(Calendar,BA300,AY301,"f",,Trigger)</f>
        <v>42580</v>
      </c>
      <c r="BB301" s="105">
        <f>_xll.qlInterestRateIndexMaturity(Currency&amp;"ibor"&amp;Tenor,BA301,Trigger)</f>
        <v>42674</v>
      </c>
      <c r="BC301" s="257">
        <f>_xll.qlIndexFixing($AC$5,AZ301,TRUE,_xll.ohTrigger(Trigger,Trigger3M))</f>
        <v>3.165806583555038E-4</v>
      </c>
      <c r="BD301" s="257">
        <f>_xll.qlIndexFixing($BE$1,AZ301,TRUE,_xll.ohTrigger(Trigger,Trigger3M))</f>
        <v>3.1528253769007514E-4</v>
      </c>
    </row>
    <row r="302" spans="51:56" ht="11.25" customHeight="1" x14ac:dyDescent="0.25">
      <c r="AY302" s="104" t="s">
        <v>203</v>
      </c>
      <c r="AZ302" s="105">
        <f>_xll.qlInterestRateIndexFixingDate(Currency&amp;"ibor"&amp;Tenor,BA302,Trigger)</f>
        <v>42579</v>
      </c>
      <c r="BA302" s="105">
        <f>_xll.qlCalendarAdvance(Calendar,BA301,AY302,"f",,Trigger)</f>
        <v>42583</v>
      </c>
      <c r="BB302" s="105">
        <f>_xll.qlInterestRateIndexMaturity(Currency&amp;"ibor"&amp;Tenor,BA302,Trigger)</f>
        <v>42675</v>
      </c>
      <c r="BC302" s="257">
        <f>_xll.qlIndexFixing($AC$5,AZ302,TRUE,_xll.ohTrigger(Trigger,Trigger3M))</f>
        <v>3.2060382742268254E-4</v>
      </c>
      <c r="BD302" s="257">
        <f>_xll.qlIndexFixing($BE$1,AZ302,TRUE,_xll.ohTrigger(Trigger,Trigger3M))</f>
        <v>3.1903136713200942E-4</v>
      </c>
    </row>
    <row r="303" spans="51:56" ht="11.25" customHeight="1" x14ac:dyDescent="0.25">
      <c r="AY303" s="104" t="s">
        <v>203</v>
      </c>
      <c r="AZ303" s="105">
        <f>_xll.qlInterestRateIndexFixingDate(Currency&amp;"ibor"&amp;Tenor,BA303,Trigger)</f>
        <v>42580</v>
      </c>
      <c r="BA303" s="105">
        <f>_xll.qlCalendarAdvance(Calendar,BA302,AY303,"f",,Trigger)</f>
        <v>42584</v>
      </c>
      <c r="BB303" s="105">
        <f>_xll.qlInterestRateIndexMaturity(Currency&amp;"ibor"&amp;Tenor,BA303,Trigger)</f>
        <v>42676</v>
      </c>
      <c r="BC303" s="257">
        <f>_xll.qlIndexFixing($AC$5,AZ303,TRUE,_xll.ohTrigger(Trigger,Trigger3M))</f>
        <v>3.2267662751251302E-4</v>
      </c>
      <c r="BD303" s="257">
        <f>_xll.qlIndexFixing($BE$1,AZ303,TRUE,_xll.ohTrigger(Trigger,Trigger3M))</f>
        <v>3.2075513528196791E-4</v>
      </c>
    </row>
    <row r="304" spans="51:56" ht="11.25" customHeight="1" x14ac:dyDescent="0.25">
      <c r="AY304" s="104" t="s">
        <v>203</v>
      </c>
      <c r="AZ304" s="105">
        <f>_xll.qlInterestRateIndexFixingDate(Currency&amp;"ibor"&amp;Tenor,BA304,Trigger)</f>
        <v>42583</v>
      </c>
      <c r="BA304" s="105">
        <f>_xll.qlCalendarAdvance(Calendar,BA303,AY304,"f",,Trigger)</f>
        <v>42585</v>
      </c>
      <c r="BB304" s="105">
        <f>_xll.qlInterestRateIndexMaturity(Currency&amp;"ibor"&amp;Tenor,BA304,Trigger)</f>
        <v>42677</v>
      </c>
      <c r="BC304" s="257">
        <f>_xll.qlIndexFixing($AC$5,AZ304,TRUE,_xll.ohTrigger(Trigger,Trigger3M))</f>
        <v>3.2475336361125352E-4</v>
      </c>
      <c r="BD304" s="257">
        <f>_xll.qlIndexFixing($BE$1,AZ304,TRUE,_xll.ohTrigger(Trigger,Trigger3M))</f>
        <v>3.2246094227588563E-4</v>
      </c>
    </row>
    <row r="305" spans="51:56" ht="11.25" customHeight="1" x14ac:dyDescent="0.25">
      <c r="AY305" s="104" t="s">
        <v>203</v>
      </c>
      <c r="AZ305" s="105">
        <f>_xll.qlInterestRateIndexFixingDate(Currency&amp;"ibor"&amp;Tenor,BA305,Trigger)</f>
        <v>42584</v>
      </c>
      <c r="BA305" s="105">
        <f>_xll.qlCalendarAdvance(Calendar,BA304,AY305,"f",,Trigger)</f>
        <v>42586</v>
      </c>
      <c r="BB305" s="105">
        <f>_xll.qlInterestRateIndexMaturity(Currency&amp;"ibor"&amp;Tenor,BA305,Trigger)</f>
        <v>42678</v>
      </c>
      <c r="BC305" s="257">
        <f>_xll.qlIndexFixing($AC$5,AZ305,TRUE,_xll.ohTrigger(Trigger,Trigger3M))</f>
        <v>3.2683403572498631E-4</v>
      </c>
      <c r="BD305" s="257">
        <f>_xll.qlIndexFixing($BE$1,AZ305,TRUE,_xll.ohTrigger(Trigger,Trigger3M))</f>
        <v>3.241483695555311E-4</v>
      </c>
    </row>
    <row r="306" spans="51:56" ht="11.25" customHeight="1" x14ac:dyDescent="0.25">
      <c r="AY306" s="104" t="s">
        <v>203</v>
      </c>
      <c r="AZ306" s="105">
        <f>_xll.qlInterestRateIndexFixingDate(Currency&amp;"ibor"&amp;Tenor,BA306,Trigger)</f>
        <v>42585</v>
      </c>
      <c r="BA306" s="105">
        <f>_xll.qlCalendarAdvance(Calendar,BA305,AY306,"f",,Trigger)</f>
        <v>42587</v>
      </c>
      <c r="BB306" s="105">
        <f>_xll.qlInterestRateIndexMaturity(Currency&amp;"ibor"&amp;Tenor,BA306,Trigger)</f>
        <v>42681</v>
      </c>
      <c r="BC306" s="257">
        <f>_xll.qlIndexFixing($AC$5,AZ306,TRUE,_xll.ohTrigger(Trigger,Trigger3M))</f>
        <v>3.3097718507349021E-4</v>
      </c>
      <c r="BD306" s="257">
        <f>_xll.qlIndexFixing($BE$1,AZ306,TRUE,_xll.ohTrigger(Trigger,Trigger3M))</f>
        <v>3.2715937324085905E-4</v>
      </c>
    </row>
    <row r="307" spans="51:56" ht="11.25" customHeight="1" x14ac:dyDescent="0.25">
      <c r="AY307" s="104" t="s">
        <v>203</v>
      </c>
      <c r="AZ307" s="105">
        <f>_xll.qlInterestRateIndexFixingDate(Currency&amp;"ibor"&amp;Tenor,BA307,Trigger)</f>
        <v>42586</v>
      </c>
      <c r="BA307" s="105">
        <f>_xll.qlCalendarAdvance(Calendar,BA306,AY307,"f",,Trigger)</f>
        <v>42590</v>
      </c>
      <c r="BB307" s="105">
        <f>_xll.qlInterestRateIndexMaturity(Currency&amp;"ibor"&amp;Tenor,BA307,Trigger)</f>
        <v>42682</v>
      </c>
      <c r="BC307" s="257">
        <f>_xll.qlIndexFixing($AC$5,AZ307,TRUE,_xll.ohTrigger(Trigger,Trigger3M))</f>
        <v>3.3519608445843201E-4</v>
      </c>
      <c r="BD307" s="257">
        <f>_xll.qlIndexFixing($BE$1,AZ307,TRUE,_xll.ohTrigger(Trigger,Trigger3M))</f>
        <v>3.3070583963551209E-4</v>
      </c>
    </row>
    <row r="308" spans="51:56" ht="11.25" customHeight="1" x14ac:dyDescent="0.25">
      <c r="AY308" s="104" t="s">
        <v>203</v>
      </c>
      <c r="AZ308" s="105">
        <f>_xll.qlInterestRateIndexFixingDate(Currency&amp;"ibor"&amp;Tenor,BA308,Trigger)</f>
        <v>42587</v>
      </c>
      <c r="BA308" s="105">
        <f>_xll.qlCalendarAdvance(Calendar,BA307,AY308,"f",,Trigger)</f>
        <v>42591</v>
      </c>
      <c r="BB308" s="105">
        <f>_xll.qlInterestRateIndexMaturity(Currency&amp;"ibor"&amp;Tenor,BA308,Trigger)</f>
        <v>42683</v>
      </c>
      <c r="BC308" s="257">
        <f>_xll.qlIndexFixing($AC$5,AZ308,TRUE,_xll.ohTrigger(Trigger,Trigger3M))</f>
        <v>3.3729643674270142E-4</v>
      </c>
      <c r="BD308" s="257">
        <f>_xll.qlIndexFixing($BE$1,AZ308,TRUE,_xll.ohTrigger(Trigger,Trigger3M))</f>
        <v>3.3229501925210894E-4</v>
      </c>
    </row>
    <row r="309" spans="51:56" ht="11.25" customHeight="1" x14ac:dyDescent="0.25">
      <c r="AY309" s="104" t="s">
        <v>203</v>
      </c>
      <c r="AZ309" s="105">
        <f>_xll.qlInterestRateIndexFixingDate(Currency&amp;"ibor"&amp;Tenor,BA309,Trigger)</f>
        <v>42590</v>
      </c>
      <c r="BA309" s="105">
        <f>_xll.qlCalendarAdvance(Calendar,BA308,AY309,"f",,Trigger)</f>
        <v>42592</v>
      </c>
      <c r="BB309" s="105">
        <f>_xll.qlInterestRateIndexMaturity(Currency&amp;"ibor"&amp;Tenor,BA309,Trigger)</f>
        <v>42684</v>
      </c>
      <c r="BC309" s="257">
        <f>_xll.qlIndexFixing($AC$5,AZ309,TRUE,_xll.ohTrigger(Trigger,Trigger3M))</f>
        <v>3.394007250810622E-4</v>
      </c>
      <c r="BD309" s="257">
        <f>_xll.qlIndexFixing($BE$1,AZ309,TRUE,_xll.ohTrigger(Trigger,Trigger3M))</f>
        <v>3.3386326537898154E-4</v>
      </c>
    </row>
    <row r="310" spans="51:56" ht="11.25" customHeight="1" x14ac:dyDescent="0.25">
      <c r="AY310" s="104" t="s">
        <v>203</v>
      </c>
      <c r="AZ310" s="105">
        <f>_xll.qlInterestRateIndexFixingDate(Currency&amp;"ibor"&amp;Tenor,BA310,Trigger)</f>
        <v>42591</v>
      </c>
      <c r="BA310" s="105">
        <f>_xll.qlCalendarAdvance(Calendar,BA309,AY310,"f",,Trigger)</f>
        <v>42593</v>
      </c>
      <c r="BB310" s="105">
        <f>_xll.qlInterestRateIndexMaturity(Currency&amp;"ibor"&amp;Tenor,BA310,Trigger)</f>
        <v>42685</v>
      </c>
      <c r="BC310" s="257">
        <f>_xll.qlIndexFixing($AC$5,AZ310,TRUE,_xll.ohTrigger(Trigger,Trigger3M))</f>
        <v>3.4150894947698984E-4</v>
      </c>
      <c r="BD310" s="257">
        <f>_xll.qlIndexFixing($BE$1,AZ310,TRUE,_xll.ohTrigger(Trigger,Trigger3M))</f>
        <v>3.3541014532138032E-4</v>
      </c>
    </row>
    <row r="311" spans="51:56" ht="11.25" customHeight="1" x14ac:dyDescent="0.25">
      <c r="AY311" s="104" t="s">
        <v>203</v>
      </c>
      <c r="AZ311" s="105">
        <f>_xll.qlInterestRateIndexFixingDate(Currency&amp;"ibor"&amp;Tenor,BA311,Trigger)</f>
        <v>42592</v>
      </c>
      <c r="BA311" s="105">
        <f>_xll.qlCalendarAdvance(Calendar,BA310,AY311,"f",,Trigger)</f>
        <v>42594</v>
      </c>
      <c r="BB311" s="105">
        <f>_xll.qlInterestRateIndexMaturity(Currency&amp;"ibor"&amp;Tenor,BA311,Trigger)</f>
        <v>42688</v>
      </c>
      <c r="BC311" s="257">
        <f>_xll.qlIndexFixing($AC$5,AZ311,TRUE,_xll.ohTrigger(Trigger,Trigger3M))</f>
        <v>3.4556247555269433E-4</v>
      </c>
      <c r="BD311" s="257">
        <f>_xll.qlIndexFixing($BE$1,AZ311,TRUE,_xll.ohTrigger(Trigger,Trigger3M))</f>
        <v>3.3807234158686884E-4</v>
      </c>
    </row>
    <row r="312" spans="51:56" ht="11.25" customHeight="1" x14ac:dyDescent="0.25">
      <c r="AY312" s="104" t="s">
        <v>203</v>
      </c>
      <c r="AZ312" s="105">
        <f>_xll.qlInterestRateIndexFixingDate(Currency&amp;"ibor"&amp;Tenor,BA312,Trigger)</f>
        <v>42593</v>
      </c>
      <c r="BA312" s="105">
        <f>_xll.qlCalendarAdvance(Calendar,BA311,AY312,"f",,Trigger)</f>
        <v>42597</v>
      </c>
      <c r="BB312" s="105">
        <f>_xll.qlInterestRateIndexMaturity(Currency&amp;"ibor"&amp;Tenor,BA312,Trigger)</f>
        <v>42689</v>
      </c>
      <c r="BC312" s="257">
        <f>_xll.qlIndexFixing($AC$5,AZ312,TRUE,_xll.ohTrigger(Trigger,Trigger3M))</f>
        <v>3.4998120778581435E-4</v>
      </c>
      <c r="BD312" s="257">
        <f>_xll.qlIndexFixing($BE$1,AZ312,TRUE,_xll.ohTrigger(Trigger,Trigger3M))</f>
        <v>3.4137527858524308E-4</v>
      </c>
    </row>
    <row r="313" spans="51:56" ht="11.25" customHeight="1" x14ac:dyDescent="0.25">
      <c r="AY313" s="104" t="s">
        <v>203</v>
      </c>
      <c r="AZ313" s="105">
        <f>_xll.qlInterestRateIndexFixingDate(Currency&amp;"ibor"&amp;Tenor,BA313,Trigger)</f>
        <v>42594</v>
      </c>
      <c r="BA313" s="105">
        <f>_xll.qlCalendarAdvance(Calendar,BA312,AY313,"f",,Trigger)</f>
        <v>42598</v>
      </c>
      <c r="BB313" s="105">
        <f>_xll.qlInterestRateIndexMaturity(Currency&amp;"ibor"&amp;Tenor,BA313,Trigger)</f>
        <v>42690</v>
      </c>
      <c r="BC313" s="257">
        <f>_xll.qlIndexFixing($AC$5,AZ313,TRUE,_xll.ohTrigger(Trigger,Trigger3M))</f>
        <v>3.5210911257557833E-4</v>
      </c>
      <c r="BD313" s="257">
        <f>_xll.qlIndexFixing($BE$1,AZ313,TRUE,_xll.ohTrigger(Trigger,Trigger3M))</f>
        <v>3.4280876644235528E-4</v>
      </c>
    </row>
    <row r="314" spans="51:56" ht="11.25" customHeight="1" x14ac:dyDescent="0.25">
      <c r="AY314" s="104" t="s">
        <v>203</v>
      </c>
      <c r="AZ314" s="105">
        <f>_xll.qlInterestRateIndexFixingDate(Currency&amp;"ibor"&amp;Tenor,BA314,Trigger)</f>
        <v>42597</v>
      </c>
      <c r="BA314" s="105">
        <f>_xll.qlCalendarAdvance(Calendar,BA313,AY314,"f",,Trigger)</f>
        <v>42599</v>
      </c>
      <c r="BB314" s="105">
        <f>_xll.qlInterestRateIndexMaturity(Currency&amp;"ibor"&amp;Tenor,BA314,Trigger)</f>
        <v>42691</v>
      </c>
      <c r="BC314" s="257">
        <f>_xll.qlIndexFixing($AC$5,AZ314,TRUE,_xll.ohTrigger(Trigger,Trigger3M))</f>
        <v>3.5424095346287714E-4</v>
      </c>
      <c r="BD314" s="257">
        <f>_xll.qlIndexFixing($BE$1,AZ314,TRUE,_xll.ohTrigger(Trigger,Trigger3M))</f>
        <v>3.4421824951522009E-4</v>
      </c>
    </row>
    <row r="315" spans="51:56" ht="11.25" customHeight="1" x14ac:dyDescent="0.25">
      <c r="AY315" s="104" t="s">
        <v>203</v>
      </c>
      <c r="AZ315" s="105">
        <f>_xll.qlInterestRateIndexFixingDate(Currency&amp;"ibor"&amp;Tenor,BA315,Trigger)</f>
        <v>42598</v>
      </c>
      <c r="BA315" s="105">
        <f>_xll.qlCalendarAdvance(Calendar,BA314,AY315,"f",,Trigger)</f>
        <v>42600</v>
      </c>
      <c r="BB315" s="105">
        <f>_xll.qlInterestRateIndexMaturity(Currency&amp;"ibor"&amp;Tenor,BA315,Trigger)</f>
        <v>42692</v>
      </c>
      <c r="BC315" s="257">
        <f>_xll.qlIndexFixing($AC$5,AZ315,TRUE,_xll.ohTrigger(Trigger,Trigger3M))</f>
        <v>3.5637673045379293E-4</v>
      </c>
      <c r="BD315" s="257">
        <f>_xll.qlIndexFixing($BE$1,AZ315,TRUE,_xll.ohTrigger(Trigger,Trigger3M))</f>
        <v>3.456032809690945E-4</v>
      </c>
    </row>
    <row r="316" spans="51:56" ht="11.25" customHeight="1" x14ac:dyDescent="0.25">
      <c r="AY316" s="104" t="s">
        <v>203</v>
      </c>
      <c r="AZ316" s="105">
        <f>_xll.qlInterestRateIndexFixingDate(Currency&amp;"ibor"&amp;Tenor,BA316,Trigger)</f>
        <v>42599</v>
      </c>
      <c r="BA316" s="105">
        <f>_xll.qlCalendarAdvance(Calendar,BA315,AY316,"f",,Trigger)</f>
        <v>42601</v>
      </c>
      <c r="BB316" s="105">
        <f>_xll.qlInterestRateIndexMaturity(Currency&amp;"ibor"&amp;Tenor,BA316,Trigger)</f>
        <v>42695</v>
      </c>
      <c r="BC316" s="257">
        <f>_xll.qlIndexFixing($AC$5,AZ316,TRUE,_xll.ohTrigger(Trigger,Trigger3M))</f>
        <v>3.6033653195053928E-4</v>
      </c>
      <c r="BD316" s="257">
        <f>_xll.qlIndexFixing($BE$1,AZ316,TRUE,_xll.ohTrigger(Trigger,Trigger3M))</f>
        <v>3.4787490225218054E-4</v>
      </c>
    </row>
    <row r="317" spans="51:56" ht="11.25" customHeight="1" x14ac:dyDescent="0.25">
      <c r="AY317" s="104" t="s">
        <v>203</v>
      </c>
      <c r="AZ317" s="105">
        <f>_xll.qlInterestRateIndexFixingDate(Currency&amp;"ibor"&amp;Tenor,BA317,Trigger)</f>
        <v>42600</v>
      </c>
      <c r="BA317" s="105">
        <f>_xll.qlCalendarAdvance(Calendar,BA316,AY317,"f",,Trigger)</f>
        <v>42604</v>
      </c>
      <c r="BB317" s="105">
        <f>_xll.qlInterestRateIndexMaturity(Currency&amp;"ibor"&amp;Tenor,BA317,Trigger)</f>
        <v>42696</v>
      </c>
      <c r="BC317" s="257">
        <f>_xll.qlIndexFixing($AC$5,AZ317,TRUE,_xll.ohTrigger(Trigger,Trigger3M))</f>
        <v>3.649591995909071E-4</v>
      </c>
      <c r="BD317" s="257">
        <f>_xll.qlIndexFixing($BE$1,AZ317,TRUE,_xll.ohTrigger(Trigger,Trigger3M))</f>
        <v>3.5088988321202203E-4</v>
      </c>
    </row>
    <row r="318" spans="51:56" ht="11.25" customHeight="1" x14ac:dyDescent="0.25">
      <c r="AY318" s="104" t="s">
        <v>203</v>
      </c>
      <c r="AZ318" s="105">
        <f>_xll.qlInterestRateIndexFixingDate(Currency&amp;"ibor"&amp;Tenor,BA318,Trigger)</f>
        <v>42601</v>
      </c>
      <c r="BA318" s="105">
        <f>_xll.qlCalendarAdvance(Calendar,BA317,AY318,"f",,Trigger)</f>
        <v>42605</v>
      </c>
      <c r="BB318" s="105">
        <f>_xll.qlInterestRateIndexMaturity(Currency&amp;"ibor"&amp;Tenor,BA318,Trigger)</f>
        <v>42697</v>
      </c>
      <c r="BC318" s="257">
        <f>_xll.qlIndexFixing($AC$5,AZ318,TRUE,_xll.ohTrigger(Trigger,Trigger3M))</f>
        <v>3.6711465719982769E-4</v>
      </c>
      <c r="BD318" s="257">
        <f>_xll.qlIndexFixing($BE$1,AZ318,TRUE,_xll.ohTrigger(Trigger,Trigger3M))</f>
        <v>3.5214588336460065E-4</v>
      </c>
    </row>
    <row r="319" spans="51:56" ht="11.25" customHeight="1" x14ac:dyDescent="0.25">
      <c r="AY319" s="104" t="s">
        <v>203</v>
      </c>
      <c r="AZ319" s="105">
        <f>_xll.qlInterestRateIndexFixingDate(Currency&amp;"ibor"&amp;Tenor,BA319,Trigger)</f>
        <v>42604</v>
      </c>
      <c r="BA319" s="105">
        <f>_xll.qlCalendarAdvance(Calendar,BA318,AY319,"f",,Trigger)</f>
        <v>42606</v>
      </c>
      <c r="BB319" s="105">
        <f>_xll.qlInterestRateIndexMaturity(Currency&amp;"ibor"&amp;Tenor,BA319,Trigger)</f>
        <v>42698</v>
      </c>
      <c r="BC319" s="257">
        <f>_xll.qlIndexFixing($AC$5,AZ319,TRUE,_xll.ohTrigger(Trigger,Trigger3M))</f>
        <v>3.6927405095233334E-4</v>
      </c>
      <c r="BD319" s="257">
        <f>_xll.qlIndexFixing($BE$1,AZ319,TRUE,_xll.ohTrigger(Trigger,Trigger3M))</f>
        <v>3.5337470848104488E-4</v>
      </c>
    </row>
    <row r="320" spans="51:56" ht="11.25" customHeight="1" x14ac:dyDescent="0.25">
      <c r="AY320" s="104" t="s">
        <v>203</v>
      </c>
      <c r="AZ320" s="105">
        <f>_xll.qlInterestRateIndexFixingDate(Currency&amp;"ibor"&amp;Tenor,BA320,Trigger)</f>
        <v>42605</v>
      </c>
      <c r="BA320" s="105">
        <f>_xll.qlCalendarAdvance(Calendar,BA319,AY320,"f",,Trigger)</f>
        <v>42607</v>
      </c>
      <c r="BB320" s="105">
        <f>_xll.qlInterestRateIndexMaturity(Currency&amp;"ibor"&amp;Tenor,BA320,Trigger)</f>
        <v>42699</v>
      </c>
      <c r="BC320" s="257">
        <f>_xll.qlIndexFixing($AC$5,AZ320,TRUE,_xll.ohTrigger(Trigger,Trigger3M))</f>
        <v>3.7143738085363711E-4</v>
      </c>
      <c r="BD320" s="257">
        <f>_xll.qlIndexFixing($BE$1,AZ320,TRUE,_xll.ohTrigger(Trigger,Trigger3M))</f>
        <v>3.5457589759009355E-4</v>
      </c>
    </row>
    <row r="321" spans="51:56" ht="11.25" customHeight="1" x14ac:dyDescent="0.25">
      <c r="AY321" s="104" t="s">
        <v>203</v>
      </c>
      <c r="AZ321" s="105">
        <f>_xll.qlInterestRateIndexFixingDate(Currency&amp;"ibor"&amp;Tenor,BA321,Trigger)</f>
        <v>42606</v>
      </c>
      <c r="BA321" s="105">
        <f>_xll.qlCalendarAdvance(Calendar,BA320,AY321,"f",,Trigger)</f>
        <v>42608</v>
      </c>
      <c r="BB321" s="105">
        <f>_xll.qlInterestRateIndexMaturity(Currency&amp;"ibor"&amp;Tenor,BA321,Trigger)</f>
        <v>42702</v>
      </c>
      <c r="BC321" s="257">
        <f>_xll.qlIndexFixing($AC$5,AZ321,TRUE,_xll.ohTrigger(Trigger,Trigger3M))</f>
        <v>3.7529935644910932E-4</v>
      </c>
      <c r="BD321" s="257">
        <f>_xll.qlIndexFixing($BE$1,AZ321,TRUE,_xll.ohTrigger(Trigger,Trigger3M))</f>
        <v>3.5641576893415984E-4</v>
      </c>
    </row>
    <row r="322" spans="51:56" ht="11.25" customHeight="1" x14ac:dyDescent="0.25">
      <c r="AY322" s="104" t="s">
        <v>203</v>
      </c>
      <c r="AZ322" s="105">
        <f>_xll.qlInterestRateIndexFixingDate(Currency&amp;"ibor"&amp;Tenor,BA322,Trigger)</f>
        <v>42607</v>
      </c>
      <c r="BA322" s="105">
        <f>_xll.qlCalendarAdvance(Calendar,BA321,AY322,"f",,Trigger)</f>
        <v>42611</v>
      </c>
      <c r="BB322" s="105">
        <f>_xll.qlInterestRateIndexMaturity(Currency&amp;"ibor"&amp;Tenor,BA322,Trigger)</f>
        <v>42703</v>
      </c>
      <c r="BC322" s="257">
        <f>_xll.qlIndexFixing($AC$5,AZ322,TRUE,_xll.ohTrigger(Trigger,Trigger3M))</f>
        <v>3.8013006208585366E-4</v>
      </c>
      <c r="BD322" s="257">
        <f>_xll.qlIndexFixing($BE$1,AZ322,TRUE,_xll.ohTrigger(Trigger,Trigger3M))</f>
        <v>3.5909500386363416E-4</v>
      </c>
    </row>
    <row r="323" spans="51:56" ht="11.25" customHeight="1" x14ac:dyDescent="0.25">
      <c r="AY323" s="104" t="s">
        <v>203</v>
      </c>
      <c r="AZ323" s="105">
        <f>_xll.qlInterestRateIndexFixingDate(Currency&amp;"ibor"&amp;Tenor,BA323,Trigger)</f>
        <v>42608</v>
      </c>
      <c r="BA323" s="105">
        <f>_xll.qlCalendarAdvance(Calendar,BA322,AY323,"f",,Trigger)</f>
        <v>42612</v>
      </c>
      <c r="BB323" s="105">
        <f>_xll.qlInterestRateIndexMaturity(Currency&amp;"ibor"&amp;Tenor,BA323,Trigger)</f>
        <v>42704</v>
      </c>
      <c r="BC323" s="257">
        <f>_xll.qlIndexFixing($AC$5,AZ323,TRUE,_xll.ohTrigger(Trigger,Trigger3M))</f>
        <v>3.8231307283367519E-4</v>
      </c>
      <c r="BD323" s="257">
        <f>_xll.qlIndexFixing($BE$1,AZ323,TRUE,_xll.ohTrigger(Trigger,Trigger3M))</f>
        <v>3.601510277024436E-4</v>
      </c>
    </row>
    <row r="324" spans="51:56" ht="11.25" customHeight="1" x14ac:dyDescent="0.25">
      <c r="AY324" s="104" t="s">
        <v>203</v>
      </c>
      <c r="AZ324" s="105">
        <f>_xll.qlInterestRateIndexFixingDate(Currency&amp;"ibor"&amp;Tenor,BA324,Trigger)</f>
        <v>42611</v>
      </c>
      <c r="BA324" s="105">
        <f>_xll.qlCalendarAdvance(Calendar,BA323,AY324,"f",,Trigger)</f>
        <v>42613</v>
      </c>
      <c r="BB324" s="105">
        <f>_xll.qlInterestRateIndexMaturity(Currency&amp;"ibor"&amp;Tenor,BA324,Trigger)</f>
        <v>42704</v>
      </c>
      <c r="BC324" s="257">
        <f>_xll.qlIndexFixing($AC$5,AZ324,TRUE,_xll.ohTrigger(Trigger,Trigger3M))</f>
        <v>3.8369394043541026E-4</v>
      </c>
      <c r="BD324" s="257">
        <f>_xll.qlIndexFixing($BE$1,AZ324,TRUE,_xll.ohTrigger(Trigger,Trigger3M))</f>
        <v>3.6091586591873977E-4</v>
      </c>
    </row>
    <row r="325" spans="51:56" ht="11.25" customHeight="1" x14ac:dyDescent="0.25">
      <c r="AY325" s="104" t="s">
        <v>203</v>
      </c>
      <c r="AZ325" s="105">
        <f>_xll.qlInterestRateIndexFixingDate(Currency&amp;"ibor"&amp;Tenor,BA325,Trigger)</f>
        <v>42612</v>
      </c>
      <c r="BA325" s="105">
        <f>_xll.qlCalendarAdvance(Calendar,BA324,AY325,"f",,Trigger)</f>
        <v>42614</v>
      </c>
      <c r="BB325" s="105">
        <f>_xll.qlInterestRateIndexMaturity(Currency&amp;"ibor"&amp;Tenor,BA325,Trigger)</f>
        <v>42705</v>
      </c>
      <c r="BC325" s="257">
        <f>_xll.qlIndexFixing($AC$5,AZ325,TRUE,_xll.ohTrigger(Trigger,Trigger3M))</f>
        <v>3.8589446360832042E-4</v>
      </c>
      <c r="BD325" s="257">
        <f>_xll.qlIndexFixing($BE$1,AZ325,TRUE,_xll.ohTrigger(Trigger,Trigger3M))</f>
        <v>3.6192947273304578E-4</v>
      </c>
    </row>
    <row r="326" spans="51:56" ht="11.25" customHeight="1" x14ac:dyDescent="0.25">
      <c r="AY326" s="104" t="s">
        <v>203</v>
      </c>
      <c r="AZ326" s="105">
        <f>_xll.qlInterestRateIndexFixingDate(Currency&amp;"ibor"&amp;Tenor,BA326,Trigger)</f>
        <v>42613</v>
      </c>
      <c r="BA326" s="105">
        <f>_xll.qlCalendarAdvance(Calendar,BA325,AY326,"f",,Trigger)</f>
        <v>42615</v>
      </c>
      <c r="BB326" s="105">
        <f>_xll.qlInterestRateIndexMaturity(Currency&amp;"ibor"&amp;Tenor,BA326,Trigger)</f>
        <v>42706</v>
      </c>
      <c r="BC326" s="257">
        <f>_xll.qlIndexFixing($AC$5,AZ326,TRUE,_xll.ohTrigger(Trigger,Trigger3M))</f>
        <v>3.8809896621779113E-4</v>
      </c>
      <c r="BD326" s="257">
        <f>_xll.qlIndexFixing($BE$1,AZ326,TRUE,_xll.ohTrigger(Trigger,Trigger3M))</f>
        <v>3.629118518289187E-4</v>
      </c>
    </row>
    <row r="327" spans="51:56" ht="11.25" customHeight="1" x14ac:dyDescent="0.25">
      <c r="AY327" s="104" t="s">
        <v>203</v>
      </c>
      <c r="AZ327" s="105">
        <f>_xll.qlInterestRateIndexFixingDate(Currency&amp;"ibor"&amp;Tenor,BA327,Trigger)</f>
        <v>42614</v>
      </c>
      <c r="BA327" s="105">
        <f>_xll.qlCalendarAdvance(Calendar,BA326,AY327,"f",,Trigger)</f>
        <v>42618</v>
      </c>
      <c r="BB327" s="105">
        <f>_xll.qlInterestRateIndexMaturity(Currency&amp;"ibor"&amp;Tenor,BA327,Trigger)</f>
        <v>42709</v>
      </c>
      <c r="BC327" s="257">
        <f>_xll.qlIndexFixing($AC$5,AZ327,TRUE,_xll.ohTrigger(Trigger,Trigger3M))</f>
        <v>3.9473635072705539E-4</v>
      </c>
      <c r="BD327" s="257">
        <f>_xll.qlIndexFixing($BE$1,AZ327,TRUE,_xll.ohTrigger(Trigger,Trigger3M))</f>
        <v>3.6566679804820278E-4</v>
      </c>
    </row>
    <row r="328" spans="51:56" ht="11.25" customHeight="1" x14ac:dyDescent="0.25">
      <c r="AY328" s="104" t="s">
        <v>203</v>
      </c>
      <c r="AZ328" s="105">
        <f>_xll.qlInterestRateIndexFixingDate(Currency&amp;"ibor"&amp;Tenor,BA328,Trigger)</f>
        <v>42615</v>
      </c>
      <c r="BA328" s="105">
        <f>_xll.qlCalendarAdvance(Calendar,BA327,AY328,"f",,Trigger)</f>
        <v>42619</v>
      </c>
      <c r="BB328" s="105">
        <f>_xll.qlInterestRateIndexMaturity(Currency&amp;"ibor"&amp;Tenor,BA328,Trigger)</f>
        <v>42710</v>
      </c>
      <c r="BC328" s="257">
        <f>_xll.qlIndexFixing($AC$5,AZ328,TRUE,_xll.ohTrigger(Trigger,Trigger3M))</f>
        <v>3.9695677114601419E-4</v>
      </c>
      <c r="BD328" s="257">
        <f>_xll.qlIndexFixing($BE$1,AZ328,TRUE,_xll.ohTrigger(Trigger,Trigger3M))</f>
        <v>3.6651943130275219E-4</v>
      </c>
    </row>
    <row r="329" spans="51:56" ht="11.25" customHeight="1" x14ac:dyDescent="0.25">
      <c r="AY329" s="104" t="s">
        <v>203</v>
      </c>
      <c r="AZ329" s="105">
        <f>_xll.qlInterestRateIndexFixingDate(Currency&amp;"ibor"&amp;Tenor,BA329,Trigger)</f>
        <v>42618</v>
      </c>
      <c r="BA329" s="105">
        <f>_xll.qlCalendarAdvance(Calendar,BA328,AY329,"f",,Trigger)</f>
        <v>42620</v>
      </c>
      <c r="BB329" s="105">
        <f>_xll.qlInterestRateIndexMaturity(Currency&amp;"ibor"&amp;Tenor,BA329,Trigger)</f>
        <v>42711</v>
      </c>
      <c r="BC329" s="257">
        <f>_xll.qlIndexFixing($AC$5,AZ329,TRUE,_xll.ohTrigger(Trigger,Trigger3M))</f>
        <v>3.9918117103403489E-4</v>
      </c>
      <c r="BD329" s="257">
        <f>_xll.qlIndexFixing($BE$1,AZ329,TRUE,_xll.ohTrigger(Trigger,Trigger3M))</f>
        <v>3.6733840914741407E-4</v>
      </c>
    </row>
    <row r="330" spans="51:56" ht="11.25" customHeight="1" x14ac:dyDescent="0.25">
      <c r="AY330" s="104" t="s">
        <v>203</v>
      </c>
      <c r="AZ330" s="105">
        <f>_xll.qlInterestRateIndexFixingDate(Currency&amp;"ibor"&amp;Tenor,BA330,Trigger)</f>
        <v>42619</v>
      </c>
      <c r="BA330" s="105">
        <f>_xll.qlCalendarAdvance(Calendar,BA329,AY330,"f",,Trigger)</f>
        <v>42621</v>
      </c>
      <c r="BB330" s="105">
        <f>_xll.qlInterestRateIndexMaturity(Currency&amp;"ibor"&amp;Tenor,BA330,Trigger)</f>
        <v>42712</v>
      </c>
      <c r="BC330" s="257">
        <f>_xll.qlIndexFixing($AC$5,AZ330,TRUE,_xll.ohTrigger(Trigger,Trigger3M))</f>
        <v>4.0140955039814495E-4</v>
      </c>
      <c r="BD330" s="257">
        <f>_xll.qlIndexFixing($BE$1,AZ330,TRUE,_xll.ohTrigger(Trigger,Trigger3M))</f>
        <v>3.681232399209712E-4</v>
      </c>
    </row>
    <row r="331" spans="51:56" ht="11.25" customHeight="1" x14ac:dyDescent="0.25">
      <c r="AY331" s="104" t="s">
        <v>203</v>
      </c>
      <c r="AZ331" s="105">
        <f>_xll.qlInterestRateIndexFixingDate(Currency&amp;"ibor"&amp;Tenor,BA331,Trigger)</f>
        <v>42620</v>
      </c>
      <c r="BA331" s="105">
        <f>_xll.qlCalendarAdvance(Calendar,BA330,AY331,"f",,Trigger)</f>
        <v>42622</v>
      </c>
      <c r="BB331" s="105">
        <f>_xll.qlInterestRateIndexMaturity(Currency&amp;"ibor"&amp;Tenor,BA331,Trigger)</f>
        <v>42713</v>
      </c>
      <c r="BC331" s="257">
        <f>_xll.qlIndexFixing($AC$5,AZ331,TRUE,_xll.ohTrigger(Trigger,Trigger3M))</f>
        <v>4.036419092453717E-4</v>
      </c>
      <c r="BD331" s="257">
        <f>_xll.qlIndexFixing($BE$1,AZ331,TRUE,_xll.ohTrigger(Trigger,Trigger3M))</f>
        <v>3.688734299198839E-4</v>
      </c>
    </row>
    <row r="332" spans="51:56" ht="11.25" customHeight="1" x14ac:dyDescent="0.25">
      <c r="AY332" s="104" t="s">
        <v>203</v>
      </c>
      <c r="AZ332" s="105">
        <f>_xll.qlInterestRateIndexFixingDate(Currency&amp;"ibor"&amp;Tenor,BA332,Trigger)</f>
        <v>42621</v>
      </c>
      <c r="BA332" s="105">
        <f>_xll.qlCalendarAdvance(Calendar,BA331,AY332,"f",,Trigger)</f>
        <v>42625</v>
      </c>
      <c r="BB332" s="105">
        <f>_xll.qlInterestRateIndexMaturity(Currency&amp;"ibor"&amp;Tenor,BA332,Trigger)</f>
        <v>42716</v>
      </c>
      <c r="BC332" s="257">
        <f>_xll.qlIndexFixing($AC$5,AZ332,TRUE,_xll.ohTrigger(Trigger,Trigger3M))</f>
        <v>4.1036286274987631E-4</v>
      </c>
      <c r="BD332" s="257">
        <f>_xll.qlIndexFixing($BE$1,AZ332,TRUE,_xll.ohTrigger(Trigger,Trigger3M))</f>
        <v>3.7091118762839088E-4</v>
      </c>
    </row>
    <row r="333" spans="51:56" ht="11.25" customHeight="1" x14ac:dyDescent="0.25">
      <c r="AY333" s="104" t="s">
        <v>203</v>
      </c>
      <c r="AZ333" s="105">
        <f>_xll.qlInterestRateIndexFixingDate(Currency&amp;"ibor"&amp;Tenor,BA333,Trigger)</f>
        <v>42622</v>
      </c>
      <c r="BA333" s="105">
        <f>_xll.qlCalendarAdvance(Calendar,BA332,AY333,"f",,Trigger)</f>
        <v>42626</v>
      </c>
      <c r="BB333" s="105">
        <f>_xll.qlInterestRateIndexMaturity(Currency&amp;"ibor"&amp;Tenor,BA333,Trigger)</f>
        <v>42717</v>
      </c>
      <c r="BC333" s="257">
        <f>_xll.qlIndexFixing($AC$5,AZ333,TRUE,_xll.ohTrigger(Trigger,Trigger3M))</f>
        <v>4.1261113959457262E-4</v>
      </c>
      <c r="BD333" s="257">
        <f>_xll.qlIndexFixing($BE$1,AZ333,TRUE,_xll.ohTrigger(Trigger,Trigger3M))</f>
        <v>3.7151783668377671E-4</v>
      </c>
    </row>
    <row r="334" spans="51:56" ht="11.25" customHeight="1" x14ac:dyDescent="0.25">
      <c r="AY334" s="104" t="s">
        <v>203</v>
      </c>
      <c r="AZ334" s="105">
        <f>_xll.qlInterestRateIndexFixingDate(Currency&amp;"ibor"&amp;Tenor,BA334,Trigger)</f>
        <v>42625</v>
      </c>
      <c r="BA334" s="105">
        <f>_xll.qlCalendarAdvance(Calendar,BA333,AY334,"f",,Trigger)</f>
        <v>42627</v>
      </c>
      <c r="BB334" s="105">
        <f>_xll.qlInterestRateIndexMaturity(Currency&amp;"ibor"&amp;Tenor,BA334,Trigger)</f>
        <v>42718</v>
      </c>
      <c r="BC334" s="257">
        <f>_xll.qlIndexFixing($AC$5,AZ334,TRUE,_xll.ohTrigger(Trigger,Trigger3M))</f>
        <v>4.1486339595576548E-4</v>
      </c>
      <c r="BD334" s="257">
        <f>_xll.qlIndexFixing($BE$1,AZ334,TRUE,_xll.ohTrigger(Trigger,Trigger3M))</f>
        <v>3.7208734583570215E-4</v>
      </c>
    </row>
    <row r="335" spans="51:56" ht="11.25" customHeight="1" x14ac:dyDescent="0.25">
      <c r="AY335" s="104" t="s">
        <v>203</v>
      </c>
      <c r="AZ335" s="105">
        <f>_xll.qlInterestRateIndexFixingDate(Currency&amp;"ibor"&amp;Tenor,BA335,Trigger)</f>
        <v>42626</v>
      </c>
      <c r="BA335" s="105">
        <f>_xll.qlCalendarAdvance(Calendar,BA334,AY335,"f",,Trigger)</f>
        <v>42628</v>
      </c>
      <c r="BB335" s="105">
        <f>_xll.qlInterestRateIndexMaturity(Currency&amp;"ibor"&amp;Tenor,BA335,Trigger)</f>
        <v>42719</v>
      </c>
      <c r="BC335" s="257">
        <f>_xll.qlIndexFixing($AC$5,AZ335,TRUE,_xll.ohTrigger(Trigger,Trigger3M))</f>
        <v>4.1711963184048225E-4</v>
      </c>
      <c r="BD335" s="257">
        <f>_xll.qlIndexFixing($BE$1,AZ335,TRUE,_xll.ohTrigger(Trigger,Trigger3M))</f>
        <v>3.7261920913899142E-4</v>
      </c>
    </row>
    <row r="336" spans="51:56" ht="11.25" customHeight="1" x14ac:dyDescent="0.25">
      <c r="AY336" s="104" t="s">
        <v>203</v>
      </c>
      <c r="AZ336" s="105">
        <f>_xll.qlInterestRateIndexFixingDate(Currency&amp;"ibor"&amp;Tenor,BA336,Trigger)</f>
        <v>42627</v>
      </c>
      <c r="BA336" s="105">
        <f>_xll.qlCalendarAdvance(Calendar,BA335,AY336,"f",,Trigger)</f>
        <v>42629</v>
      </c>
      <c r="BB336" s="105">
        <f>_xll.qlInterestRateIndexMaturity(Currency&amp;"ibor"&amp;Tenor,BA336,Trigger)</f>
        <v>42720</v>
      </c>
      <c r="BC336" s="257">
        <f>_xll.qlIndexFixing($AC$5,AZ336,TRUE,_xll.ohTrigger(Trigger,Trigger3M))</f>
        <v>4.1843302544270974E-4</v>
      </c>
      <c r="BD336" s="257">
        <f>_xll.qlIndexFixing($BE$1,AZ336,TRUE,_xll.ohTrigger(Trigger,Trigger3M))</f>
        <v>3.7311295875337242E-4</v>
      </c>
    </row>
    <row r="337" spans="51:56" ht="11.25" customHeight="1" x14ac:dyDescent="0.25">
      <c r="AY337" s="104" t="s">
        <v>203</v>
      </c>
      <c r="AZ337" s="105">
        <f>_xll.qlInterestRateIndexFixingDate(Currency&amp;"ibor"&amp;Tenor,BA337,Trigger)</f>
        <v>42628</v>
      </c>
      <c r="BA337" s="105">
        <f>_xll.qlCalendarAdvance(Calendar,BA336,AY337,"f",,Trigger)</f>
        <v>42632</v>
      </c>
      <c r="BB337" s="105">
        <f>_xll.qlInterestRateIndexMaturity(Currency&amp;"ibor"&amp;Tenor,BA337,Trigger)</f>
        <v>42723</v>
      </c>
      <c r="BC337" s="257">
        <f>_xll.qlIndexFixing($AC$5,AZ337,TRUE,_xll.ohTrigger(Trigger,Trigger3M))</f>
        <v>4.2237320886707839E-4</v>
      </c>
      <c r="BD337" s="257">
        <f>_xll.qlIndexFixing($BE$1,AZ337,TRUE,_xll.ohTrigger(Trigger,Trigger3M))</f>
        <v>3.743625993746835E-4</v>
      </c>
    </row>
    <row r="338" spans="51:56" ht="11.25" customHeight="1" x14ac:dyDescent="0.25">
      <c r="AY338" s="104" t="s">
        <v>203</v>
      </c>
      <c r="AZ338" s="105">
        <f>_xll.qlInterestRateIndexFixingDate(Currency&amp;"ibor"&amp;Tenor,BA338,Trigger)</f>
        <v>42629</v>
      </c>
      <c r="BA338" s="105">
        <f>_xll.qlCalendarAdvance(Calendar,BA337,AY338,"f",,Trigger)</f>
        <v>42633</v>
      </c>
      <c r="BB338" s="105">
        <f>_xll.qlInterestRateIndexMaturity(Currency&amp;"ibor"&amp;Tenor,BA338,Trigger)</f>
        <v>42724</v>
      </c>
      <c r="BC338" s="257">
        <f>_xll.qlIndexFixing($AC$5,AZ338,TRUE,_xll.ohTrigger(Trigger,Trigger3M))</f>
        <v>4.2368660421384448E-4</v>
      </c>
      <c r="BD338" s="257">
        <f>_xll.qlIndexFixing($BE$1,AZ338,TRUE,_xll.ohTrigger(Trigger,Trigger3M))</f>
        <v>3.7470104811097296E-4</v>
      </c>
    </row>
    <row r="339" spans="51:56" ht="11.25" customHeight="1" x14ac:dyDescent="0.25">
      <c r="AY339" s="104" t="s">
        <v>203</v>
      </c>
      <c r="AZ339" s="105">
        <f>_xll.qlInterestRateIndexFixingDate(Currency&amp;"ibor"&amp;Tenor,BA339,Trigger)</f>
        <v>42632</v>
      </c>
      <c r="BA339" s="105">
        <f>_xll.qlCalendarAdvance(Calendar,BA338,AY339,"f",,Trigger)</f>
        <v>42634</v>
      </c>
      <c r="BB339" s="105">
        <f>_xll.qlInterestRateIndexMaturity(Currency&amp;"ibor"&amp;Tenor,BA339,Trigger)</f>
        <v>42725</v>
      </c>
      <c r="BC339" s="257">
        <f>_xll.qlIndexFixing($AC$5,AZ339,TRUE,_xll.ohTrigger(Trigger,Trigger3M))</f>
        <v>4.2499999999630594E-4</v>
      </c>
      <c r="BD339" s="257">
        <f>_xll.qlIndexFixing($BE$1,AZ339,TRUE,_xll.ohTrigger(Trigger,Trigger3M))</f>
        <v>3.7500000008360061E-4</v>
      </c>
    </row>
    <row r="340" spans="51:56" ht="11.25" customHeight="1" x14ac:dyDescent="0.25">
      <c r="AY340" s="104" t="s">
        <v>203</v>
      </c>
      <c r="AZ340" s="105">
        <f>_xll.qlInterestRateIndexFixingDate(Currency&amp;"ibor"&amp;Tenor,BA340,Trigger)</f>
        <v>42633</v>
      </c>
      <c r="BA340" s="105">
        <f>_xll.qlCalendarAdvance(Calendar,BA339,AY340,"f",,Trigger)</f>
        <v>42635</v>
      </c>
      <c r="BB340" s="105">
        <f>_xll.qlInterestRateIndexMaturity(Currency&amp;"ibor"&amp;Tenor,BA340,Trigger)</f>
        <v>42726</v>
      </c>
      <c r="BC340" s="257">
        <f>_xll.qlIndexFixing($AC$5,AZ340,TRUE,_xll.ohTrigger(Trigger,Trigger3M))</f>
        <v>4.2753688382283182E-4</v>
      </c>
      <c r="BD340" s="257">
        <f>_xll.qlIndexFixing($BE$1,AZ340,TRUE,_xll.ohTrigger(Trigger,Trigger3M))</f>
        <v>3.7525944553773205E-4</v>
      </c>
    </row>
    <row r="341" spans="51:56" ht="11.25" customHeight="1" x14ac:dyDescent="0.25">
      <c r="AY341" s="104" t="s">
        <v>203</v>
      </c>
      <c r="AZ341" s="105">
        <f>_xll.qlInterestRateIndexFixingDate(Currency&amp;"ibor"&amp;Tenor,BA341,Trigger)</f>
        <v>42634</v>
      </c>
      <c r="BA341" s="105">
        <f>_xll.qlCalendarAdvance(Calendar,BA340,AY341,"f",,Trigger)</f>
        <v>42636</v>
      </c>
      <c r="BB341" s="105">
        <f>_xll.qlInterestRateIndexMaturity(Currency&amp;"ibor"&amp;Tenor,BA341,Trigger)</f>
        <v>42727</v>
      </c>
      <c r="BC341" s="257">
        <f>_xll.qlIndexFixing($AC$5,AZ341,TRUE,_xll.ohTrigger(Trigger,Trigger3M))</f>
        <v>4.300780397423667E-4</v>
      </c>
      <c r="BD341" s="257">
        <f>_xll.qlIndexFixing($BE$1,AZ341,TRUE,_xll.ohTrigger(Trigger,Trigger3M))</f>
        <v>3.7548041381086175E-4</v>
      </c>
    </row>
    <row r="342" spans="51:56" ht="11.25" customHeight="1" x14ac:dyDescent="0.25">
      <c r="AY342" s="104" t="s">
        <v>203</v>
      </c>
      <c r="AZ342" s="105">
        <f>_xll.qlInterestRateIndexFixingDate(Currency&amp;"ibor"&amp;Tenor,BA342,Trigger)</f>
        <v>42635</v>
      </c>
      <c r="BA342" s="105">
        <f>_xll.qlCalendarAdvance(Calendar,BA341,AY342,"f",,Trigger)</f>
        <v>42639</v>
      </c>
      <c r="BB342" s="105">
        <f>_xll.qlInterestRateIndexMaturity(Currency&amp;"ibor"&amp;Tenor,BA342,Trigger)</f>
        <v>42731</v>
      </c>
      <c r="BC342" s="257">
        <f>_xll.qlIndexFixing($AC$5,AZ342,TRUE,_xll.ohTrigger(Trigger,Trigger3M))</f>
        <v>4.3954846315827237E-4</v>
      </c>
      <c r="BD342" s="257">
        <f>_xll.qlIndexFixing($BE$1,AZ342,TRUE,_xll.ohTrigger(Trigger,Trigger3M))</f>
        <v>3.756677401486765E-4</v>
      </c>
    </row>
    <row r="343" spans="51:56" ht="11.25" customHeight="1" x14ac:dyDescent="0.25">
      <c r="AY343" s="104" t="s">
        <v>203</v>
      </c>
      <c r="AZ343" s="105">
        <f>_xll.qlInterestRateIndexFixingDate(Currency&amp;"ibor"&amp;Tenor,BA343,Trigger)</f>
        <v>42636</v>
      </c>
      <c r="BA343" s="105">
        <f>_xll.qlCalendarAdvance(Calendar,BA342,AY343,"f",,Trigger)</f>
        <v>42640</v>
      </c>
      <c r="BB343" s="105">
        <f>_xll.qlInterestRateIndexMaturity(Currency&amp;"ibor"&amp;Tenor,BA343,Trigger)</f>
        <v>42731</v>
      </c>
      <c r="BC343" s="257">
        <f>_xll.qlIndexFixing($AC$5,AZ343,TRUE,_xll.ohTrigger(Trigger,Trigger3M))</f>
        <v>4.4028538451310387E-4</v>
      </c>
      <c r="BD343" s="257">
        <f>_xll.qlIndexFixing($BE$1,AZ343,TRUE,_xll.ohTrigger(Trigger,Trigger3M))</f>
        <v>3.7600564310300835E-4</v>
      </c>
    </row>
    <row r="344" spans="51:56" ht="11.25" customHeight="1" x14ac:dyDescent="0.25">
      <c r="AY344" s="104" t="s">
        <v>203</v>
      </c>
      <c r="AZ344" s="105">
        <f>_xll.qlInterestRateIndexFixingDate(Currency&amp;"ibor"&amp;Tenor,BA344,Trigger)</f>
        <v>42639</v>
      </c>
      <c r="BA344" s="105">
        <f>_xll.qlCalendarAdvance(Calendar,BA343,AY344,"f",,Trigger)</f>
        <v>42641</v>
      </c>
      <c r="BB344" s="105">
        <f>_xll.qlInterestRateIndexMaturity(Currency&amp;"ibor"&amp;Tenor,BA344,Trigger)</f>
        <v>42732</v>
      </c>
      <c r="BC344" s="257">
        <f>_xll.qlIndexFixing($AC$5,AZ344,TRUE,_xll.ohTrigger(Trigger,Trigger3M))</f>
        <v>4.4284790102066244E-4</v>
      </c>
      <c r="BD344" s="257">
        <f>_xll.qlIndexFixing($BE$1,AZ344,TRUE,_xll.ohTrigger(Trigger,Trigger3M))</f>
        <v>3.7605391702501099E-4</v>
      </c>
    </row>
    <row r="345" spans="51:56" ht="11.25" customHeight="1" x14ac:dyDescent="0.25">
      <c r="AY345" s="104" t="s">
        <v>203</v>
      </c>
      <c r="AZ345" s="105">
        <f>_xll.qlInterestRateIndexFixingDate(Currency&amp;"ibor"&amp;Tenor,BA345,Trigger)</f>
        <v>42640</v>
      </c>
      <c r="BA345" s="105">
        <f>_xll.qlCalendarAdvance(Calendar,BA344,AY345,"f",,Trigger)</f>
        <v>42642</v>
      </c>
      <c r="BB345" s="105">
        <f>_xll.qlInterestRateIndexMaturity(Currency&amp;"ibor"&amp;Tenor,BA345,Trigger)</f>
        <v>42733</v>
      </c>
      <c r="BC345" s="257">
        <f>_xll.qlIndexFixing($AC$5,AZ345,TRUE,_xll.ohTrigger(Trigger,Trigger3M))</f>
        <v>4.454146896704214E-4</v>
      </c>
      <c r="BD345" s="257">
        <f>_xll.qlIndexFixing($BE$1,AZ345,TRUE,_xll.ohTrigger(Trigger,Trigger3M))</f>
        <v>3.7607166682312586E-4</v>
      </c>
    </row>
    <row r="346" spans="51:56" ht="11.25" customHeight="1" x14ac:dyDescent="0.25">
      <c r="AY346" s="104" t="s">
        <v>203</v>
      </c>
      <c r="AZ346" s="105">
        <f>_xll.qlInterestRateIndexFixingDate(Currency&amp;"ibor"&amp;Tenor,BA346,Trigger)</f>
        <v>42641</v>
      </c>
      <c r="BA346" s="105">
        <f>_xll.qlCalendarAdvance(Calendar,BA345,AY346,"f",,Trigger)</f>
        <v>42643</v>
      </c>
      <c r="BB346" s="105">
        <f>_xll.qlInterestRateIndexMaturity(Currency&amp;"ibor"&amp;Tenor,BA346,Trigger)</f>
        <v>42734</v>
      </c>
      <c r="BC346" s="257">
        <f>_xll.qlIndexFixing($AC$5,AZ346,TRUE,_xll.ohTrigger(Trigger,Trigger3M))</f>
        <v>4.4798575047028664E-4</v>
      </c>
      <c r="BD346" s="257">
        <f>_xll.qlIndexFixing($BE$1,AZ346,TRUE,_xll.ohTrigger(Trigger,Trigger3M))</f>
        <v>3.760602562275805E-4</v>
      </c>
    </row>
    <row r="347" spans="51:56" ht="11.25" customHeight="1" x14ac:dyDescent="0.25">
      <c r="AY347" s="104" t="s">
        <v>203</v>
      </c>
      <c r="AZ347" s="105">
        <f>_xll.qlInterestRateIndexFixingDate(Currency&amp;"ibor"&amp;Tenor,BA347,Trigger)</f>
        <v>42642</v>
      </c>
      <c r="BA347" s="105">
        <f>_xll.qlCalendarAdvance(Calendar,BA346,AY347,"f",,Trigger)</f>
        <v>42646</v>
      </c>
      <c r="BB347" s="105">
        <f>_xll.qlInterestRateIndexMaturity(Currency&amp;"ibor"&amp;Tenor,BA347,Trigger)</f>
        <v>42738</v>
      </c>
      <c r="BC347" s="257">
        <f>_xll.qlIndexFixing($AC$5,AZ347,TRUE,_xll.ohTrigger(Trigger,Trigger3M))</f>
        <v>4.5747979644430162E-4</v>
      </c>
      <c r="BD347" s="257">
        <f>_xll.qlIndexFixing($BE$1,AZ347,TRUE,_xll.ohTrigger(Trigger,Trigger3M))</f>
        <v>5.7082995670744495E-4</v>
      </c>
    </row>
    <row r="348" spans="51:56" ht="11.25" customHeight="1" x14ac:dyDescent="0.25">
      <c r="AY348" s="104" t="s">
        <v>203</v>
      </c>
      <c r="AZ348" s="105">
        <f>_xll.qlInterestRateIndexFixingDate(Currency&amp;"ibor"&amp;Tenor,BA348,Trigger)</f>
        <v>42643</v>
      </c>
      <c r="BA348" s="105">
        <f>_xll.qlCalendarAdvance(Calendar,BA347,AY348,"f",,Trigger)</f>
        <v>42647</v>
      </c>
      <c r="BB348" s="105">
        <f>_xll.qlInterestRateIndexMaturity(Currency&amp;"ibor"&amp;Tenor,BA348,Trigger)</f>
        <v>42739</v>
      </c>
      <c r="BC348" s="257">
        <f>_xll.qlIndexFixing($AC$5,AZ348,TRUE,_xll.ohTrigger(Trigger,Trigger3M))</f>
        <v>4.6005831853406138E-4</v>
      </c>
      <c r="BD348" s="257">
        <f>_xll.qlIndexFixing($BE$1,AZ348,TRUE,_xll.ohTrigger(Trigger,Trigger3M))</f>
        <v>5.7071160517278548E-4</v>
      </c>
    </row>
    <row r="349" spans="51:56" ht="11.25" customHeight="1" x14ac:dyDescent="0.25">
      <c r="AY349" s="104" t="s">
        <v>203</v>
      </c>
      <c r="AZ349" s="105">
        <f>_xll.qlInterestRateIndexFixingDate(Currency&amp;"ibor"&amp;Tenor,BA349,Trigger)</f>
        <v>42646</v>
      </c>
      <c r="BA349" s="105">
        <f>_xll.qlCalendarAdvance(Calendar,BA348,AY349,"f",,Trigger)</f>
        <v>42648</v>
      </c>
      <c r="BB349" s="105">
        <f>_xll.qlInterestRateIndexMaturity(Currency&amp;"ibor"&amp;Tenor,BA349,Trigger)</f>
        <v>42740</v>
      </c>
      <c r="BC349" s="257">
        <f>_xll.qlIndexFixing($AC$5,AZ349,TRUE,_xll.ohTrigger(Trigger,Trigger3M))</f>
        <v>4.6264106641136715E-4</v>
      </c>
      <c r="BD349" s="257">
        <f>_xll.qlIndexFixing($BE$1,AZ349,TRUE,_xll.ohTrigger(Trigger,Trigger3M))</f>
        <v>5.7057239057728176E-4</v>
      </c>
    </row>
    <row r="350" spans="51:56" ht="11.25" customHeight="1" x14ac:dyDescent="0.25">
      <c r="AY350" s="104" t="s">
        <v>203</v>
      </c>
      <c r="AZ350" s="105">
        <f>_xll.qlInterestRateIndexFixingDate(Currency&amp;"ibor"&amp;Tenor,BA350,Trigger)</f>
        <v>42647</v>
      </c>
      <c r="BA350" s="105">
        <f>_xll.qlCalendarAdvance(Calendar,BA349,AY350,"f",,Trigger)</f>
        <v>42649</v>
      </c>
      <c r="BB350" s="105">
        <f>_xll.qlInterestRateIndexMaturity(Currency&amp;"ibor"&amp;Tenor,BA350,Trigger)</f>
        <v>42741</v>
      </c>
      <c r="BC350" s="257">
        <f>_xll.qlIndexFixing($AC$5,AZ350,TRUE,_xll.ohTrigger(Trigger,Trigger3M))</f>
        <v>4.6522804008490755E-4</v>
      </c>
      <c r="BD350" s="257">
        <f>_xll.qlIndexFixing($BE$1,AZ350,TRUE,_xll.ohTrigger(Trigger,Trigger3M))</f>
        <v>5.7041373457937712E-4</v>
      </c>
    </row>
    <row r="351" spans="51:56" ht="11.25" customHeight="1" x14ac:dyDescent="0.25">
      <c r="AY351" s="104" t="s">
        <v>203</v>
      </c>
      <c r="AZ351" s="105">
        <f>_xll.qlInterestRateIndexFixingDate(Currency&amp;"ibor"&amp;Tenor,BA351,Trigger)</f>
        <v>42648</v>
      </c>
      <c r="BA351" s="105">
        <f>_xll.qlCalendarAdvance(Calendar,BA350,AY351,"f",,Trigger)</f>
        <v>42650</v>
      </c>
      <c r="BB351" s="105">
        <f>_xll.qlInterestRateIndexMaturity(Currency&amp;"ibor"&amp;Tenor,BA351,Trigger)</f>
        <v>42744</v>
      </c>
      <c r="BC351" s="257">
        <f>_xll.qlIndexFixing($AC$5,AZ351,TRUE,_xll.ohTrigger(Trigger,Trigger3M))</f>
        <v>4.7119691928701999E-4</v>
      </c>
      <c r="BD351" s="257">
        <f>_xll.qlIndexFixing($BE$1,AZ351,TRUE,_xll.ohTrigger(Trigger,Trigger3M))</f>
        <v>5.6543564417877595E-4</v>
      </c>
    </row>
    <row r="352" spans="51:56" ht="11.25" customHeight="1" x14ac:dyDescent="0.25">
      <c r="AY352" s="104" t="s">
        <v>203</v>
      </c>
      <c r="AZ352" s="105">
        <f>_xll.qlInterestRateIndexFixingDate(Currency&amp;"ibor"&amp;Tenor,BA352,Trigger)</f>
        <v>42649</v>
      </c>
      <c r="BA352" s="105">
        <f>_xll.qlCalendarAdvance(Calendar,BA351,AY352,"f",,Trigger)</f>
        <v>42653</v>
      </c>
      <c r="BB352" s="105">
        <f>_xll.qlInterestRateIndexMaturity(Currency&amp;"ibor"&amp;Tenor,BA352,Trigger)</f>
        <v>42745</v>
      </c>
      <c r="BC352" s="257">
        <f>_xll.qlIndexFixing($AC$5,AZ352,TRUE,_xll.ohTrigger(Trigger,Trigger3M))</f>
        <v>4.7561819290041924E-4</v>
      </c>
      <c r="BD352" s="257">
        <f>_xll.qlIndexFixing($BE$1,AZ352,TRUE,_xll.ohTrigger(Trigger,Trigger3M))</f>
        <v>5.6961350779106544E-4</v>
      </c>
    </row>
    <row r="353" spans="51:56" ht="11.25" customHeight="1" x14ac:dyDescent="0.25">
      <c r="AY353" s="104" t="s">
        <v>203</v>
      </c>
      <c r="AZ353" s="105">
        <f>_xll.qlInterestRateIndexFixingDate(Currency&amp;"ibor"&amp;Tenor,BA353,Trigger)</f>
        <v>42650</v>
      </c>
      <c r="BA353" s="105">
        <f>_xll.qlCalendarAdvance(Calendar,BA352,AY353,"f",,Trigger)</f>
        <v>42654</v>
      </c>
      <c r="BB353" s="105">
        <f>_xll.qlInterestRateIndexMaturity(Currency&amp;"ibor"&amp;Tenor,BA353,Trigger)</f>
        <v>42746</v>
      </c>
      <c r="BC353" s="257">
        <f>_xll.qlIndexFixing($AC$5,AZ353,TRUE,_xll.ohTrigger(Trigger,Trigger3M))</f>
        <v>4.7822629567764372E-4</v>
      </c>
      <c r="BD353" s="257">
        <f>_xll.qlIndexFixing($BE$1,AZ353,TRUE,_xll.ohTrigger(Trigger,Trigger3M))</f>
        <v>5.6937934770148627E-4</v>
      </c>
    </row>
    <row r="354" spans="51:56" ht="11.25" customHeight="1" x14ac:dyDescent="0.25">
      <c r="AY354" s="104" t="s">
        <v>203</v>
      </c>
      <c r="AZ354" s="105">
        <f>_xll.qlInterestRateIndexFixingDate(Currency&amp;"ibor"&amp;Tenor,BA354,Trigger)</f>
        <v>42653</v>
      </c>
      <c r="BA354" s="105">
        <f>_xll.qlCalendarAdvance(Calendar,BA353,AY354,"f",,Trigger)</f>
        <v>42655</v>
      </c>
      <c r="BB354" s="105">
        <f>_xll.qlInterestRateIndexMaturity(Currency&amp;"ibor"&amp;Tenor,BA354,Trigger)</f>
        <v>42747</v>
      </c>
      <c r="BC354" s="257">
        <f>_xll.qlIndexFixing($AC$5,AZ354,TRUE,_xll.ohTrigger(Trigger,Trigger3M))</f>
        <v>4.8083862430062848E-4</v>
      </c>
      <c r="BD354" s="257">
        <f>_xll.qlIndexFixing($BE$1,AZ354,TRUE,_xll.ohTrigger(Trigger,Trigger3M))</f>
        <v>5.6913450297785999E-4</v>
      </c>
    </row>
    <row r="355" spans="51:56" ht="11.25" customHeight="1" x14ac:dyDescent="0.25">
      <c r="AY355" s="104" t="s">
        <v>203</v>
      </c>
      <c r="AZ355" s="105">
        <f>_xll.qlInterestRateIndexFixingDate(Currency&amp;"ibor"&amp;Tenor,BA355,Trigger)</f>
        <v>42654</v>
      </c>
      <c r="BA355" s="105">
        <f>_xll.qlCalendarAdvance(Calendar,BA354,AY355,"f",,Trigger)</f>
        <v>42656</v>
      </c>
      <c r="BB355" s="105">
        <f>_xll.qlInterestRateIndexMaturity(Currency&amp;"ibor"&amp;Tenor,BA355,Trigger)</f>
        <v>42748</v>
      </c>
      <c r="BC355" s="257">
        <f>_xll.qlIndexFixing($AC$5,AZ355,TRUE,_xll.ohTrigger(Trigger,Trigger3M))</f>
        <v>4.8345517877806222E-4</v>
      </c>
      <c r="BD355" s="257">
        <f>_xll.qlIndexFixing($BE$1,AZ355,TRUE,_xll.ohTrigger(Trigger,Trigger3M))</f>
        <v>5.6888047088423852E-4</v>
      </c>
    </row>
    <row r="356" spans="51:56" ht="11.25" customHeight="1" x14ac:dyDescent="0.25">
      <c r="AY356" s="104" t="s">
        <v>203</v>
      </c>
      <c r="AZ356" s="105">
        <f>_xll.qlInterestRateIndexFixingDate(Currency&amp;"ibor"&amp;Tenor,BA356,Trigger)</f>
        <v>42655</v>
      </c>
      <c r="BA356" s="105">
        <f>_xll.qlCalendarAdvance(Calendar,BA355,AY356,"f",,Trigger)</f>
        <v>42657</v>
      </c>
      <c r="BB356" s="105">
        <f>_xll.qlInterestRateIndexMaturity(Currency&amp;"ibor"&amp;Tenor,BA356,Trigger)</f>
        <v>42751</v>
      </c>
      <c r="BC356" s="257">
        <f>_xll.qlIndexFixing($AC$5,AZ356,TRUE,_xll.ohTrigger(Trigger,Trigger3M))</f>
        <v>4.8931875588345607E-4</v>
      </c>
      <c r="BD356" s="257">
        <f>_xll.qlIndexFixing($BE$1,AZ356,TRUE,_xll.ohTrigger(Trigger,Trigger3M))</f>
        <v>5.6390677062676149E-4</v>
      </c>
    </row>
    <row r="357" spans="51:56" ht="11.25" customHeight="1" x14ac:dyDescent="0.25">
      <c r="AY357" s="104" t="s">
        <v>203</v>
      </c>
      <c r="AZ357" s="105">
        <f>_xll.qlInterestRateIndexFixingDate(Currency&amp;"ibor"&amp;Tenor,BA357,Trigger)</f>
        <v>42656</v>
      </c>
      <c r="BA357" s="105">
        <f>_xll.qlCalendarAdvance(Calendar,BA356,AY357,"f",,Trigger)</f>
        <v>42660</v>
      </c>
      <c r="BB357" s="105">
        <f>_xll.qlInterestRateIndexMaturity(Currency&amp;"ibor"&amp;Tenor,BA357,Trigger)</f>
        <v>42752</v>
      </c>
      <c r="BC357" s="257">
        <f>_xll.qlIndexFixing($AC$5,AZ357,TRUE,_xll.ohTrigger(Trigger,Trigger3M))</f>
        <v>4.939636554043233E-4</v>
      </c>
      <c r="BD357" s="257">
        <f>_xll.qlIndexFixing($BE$1,AZ357,TRUE,_xll.ohTrigger(Trigger,Trigger3M))</f>
        <v>5.6780279205979835E-4</v>
      </c>
    </row>
    <row r="358" spans="51:56" ht="11.25" customHeight="1" x14ac:dyDescent="0.25">
      <c r="AY358" s="104" t="s">
        <v>203</v>
      </c>
      <c r="AZ358" s="105">
        <f>_xll.qlInterestRateIndexFixingDate(Currency&amp;"ibor"&amp;Tenor,BA358,Trigger)</f>
        <v>42657</v>
      </c>
      <c r="BA358" s="105">
        <f>_xll.qlCalendarAdvance(Calendar,BA357,AY358,"f",,Trigger)</f>
        <v>42661</v>
      </c>
      <c r="BB358" s="105">
        <f>_xll.qlInterestRateIndexMaturity(Currency&amp;"ibor"&amp;Tenor,BA358,Trigger)</f>
        <v>42753</v>
      </c>
      <c r="BC358" s="257">
        <f>_xll.qlIndexFixing($AC$5,AZ358,TRUE,_xll.ohTrigger(Trigger,Trigger3M))</f>
        <v>4.9660133928172581E-4</v>
      </c>
      <c r="BD358" s="257">
        <f>_xll.qlIndexFixing($BE$1,AZ358,TRUE,_xll.ohTrigger(Trigger,Trigger3M))</f>
        <v>5.6752566005462807E-4</v>
      </c>
    </row>
    <row r="359" spans="51:56" ht="11.25" customHeight="1" x14ac:dyDescent="0.25">
      <c r="AY359" s="104" t="s">
        <v>203</v>
      </c>
      <c r="AZ359" s="105">
        <f>_xll.qlInterestRateIndexFixingDate(Currency&amp;"ibor"&amp;Tenor,BA359,Trigger)</f>
        <v>42660</v>
      </c>
      <c r="BA359" s="105">
        <f>_xll.qlCalendarAdvance(Calendar,BA358,AY359,"f",,Trigger)</f>
        <v>42662</v>
      </c>
      <c r="BB359" s="105">
        <f>_xll.qlInterestRateIndexMaturity(Currency&amp;"ibor"&amp;Tenor,BA359,Trigger)</f>
        <v>42754</v>
      </c>
      <c r="BC359" s="257">
        <f>_xll.qlIndexFixing($AC$5,AZ359,TRUE,_xll.ohTrigger(Trigger,Trigger3M))</f>
        <v>4.9924324906570959E-4</v>
      </c>
      <c r="BD359" s="257">
        <f>_xll.qlIndexFixing($BE$1,AZ359,TRUE,_xll.ohTrigger(Trigger,Trigger3M))</f>
        <v>5.6724855105800935E-4</v>
      </c>
    </row>
    <row r="360" spans="51:56" ht="11.25" customHeight="1" x14ac:dyDescent="0.25">
      <c r="AY360" s="104" t="s">
        <v>203</v>
      </c>
      <c r="AZ360" s="105">
        <f>_xll.qlInterestRateIndexFixingDate(Currency&amp;"ibor"&amp;Tenor,BA360,Trigger)</f>
        <v>42661</v>
      </c>
      <c r="BA360" s="105">
        <f>_xll.qlCalendarAdvance(Calendar,BA359,AY360,"f",,Trigger)</f>
        <v>42663</v>
      </c>
      <c r="BB360" s="105">
        <f>_xll.qlInterestRateIndexMaturity(Currency&amp;"ibor"&amp;Tenor,BA360,Trigger)</f>
        <v>42755</v>
      </c>
      <c r="BC360" s="257">
        <f>_xll.qlIndexFixing($AC$5,AZ360,TRUE,_xll.ohTrigger(Trigger,Trigger3M))</f>
        <v>5.0188938476322545E-4</v>
      </c>
      <c r="BD360" s="257">
        <f>_xll.qlIndexFixing($BE$1,AZ360,TRUE,_xll.ohTrigger(Trigger,Trigger3M))</f>
        <v>5.6697303793091407E-4</v>
      </c>
    </row>
    <row r="361" spans="51:56" ht="11.25" customHeight="1" x14ac:dyDescent="0.25">
      <c r="AY361" s="104" t="s">
        <v>203</v>
      </c>
      <c r="AZ361" s="105">
        <f>_xll.qlInterestRateIndexFixingDate(Currency&amp;"ibor"&amp;Tenor,BA361,Trigger)</f>
        <v>42662</v>
      </c>
      <c r="BA361" s="105">
        <f>_xll.qlCalendarAdvance(Calendar,BA360,AY361,"f",,Trigger)</f>
        <v>42664</v>
      </c>
      <c r="BB361" s="105">
        <f>_xll.qlInterestRateIndexMaturity(Currency&amp;"ibor"&amp;Tenor,BA361,Trigger)</f>
        <v>42758</v>
      </c>
      <c r="BC361" s="257">
        <f>_xll.qlIndexFixing($AC$5,AZ361,TRUE,_xll.ohTrigger(Trigger,Trigger3M))</f>
        <v>5.076432576045745E-4</v>
      </c>
      <c r="BD361" s="257">
        <f>_xll.qlIndexFixing($BE$1,AZ361,TRUE,_xll.ohTrigger(Trigger,Trigger3M))</f>
        <v>5.6219632596936201E-4</v>
      </c>
    </row>
    <row r="362" spans="51:56" ht="11.25" customHeight="1" x14ac:dyDescent="0.25">
      <c r="AY362" s="104" t="s">
        <v>203</v>
      </c>
      <c r="AZ362" s="105">
        <f>_xll.qlInterestRateIndexFixingDate(Currency&amp;"ibor"&amp;Tenor,BA362,Trigger)</f>
        <v>42663</v>
      </c>
      <c r="BA362" s="105">
        <f>_xll.qlCalendarAdvance(Calendar,BA361,AY362,"f",,Trigger)</f>
        <v>42667</v>
      </c>
      <c r="BB362" s="105">
        <f>_xll.qlInterestRateIndexMaturity(Currency&amp;"ibor"&amp;Tenor,BA362,Trigger)</f>
        <v>42759</v>
      </c>
      <c r="BC362" s="257">
        <f>_xll.qlIndexFixing($AC$5,AZ362,TRUE,_xll.ohTrigger(Trigger,Trigger3M))</f>
        <v>5.1251618686759786E-4</v>
      </c>
      <c r="BD362" s="257">
        <f>_xll.qlIndexFixing($BE$1,AZ362,TRUE,_xll.ohTrigger(Trigger,Trigger3M))</f>
        <v>5.6591877938784029E-4</v>
      </c>
    </row>
    <row r="363" spans="51:56" ht="11.25" customHeight="1" x14ac:dyDescent="0.25">
      <c r="AY363" s="104" t="s">
        <v>203</v>
      </c>
      <c r="AZ363" s="105">
        <f>_xll.qlInterestRateIndexFixingDate(Currency&amp;"ibor"&amp;Tenor,BA363,Trigger)</f>
        <v>42664</v>
      </c>
      <c r="BA363" s="105">
        <f>_xll.qlCalendarAdvance(Calendar,BA362,AY363,"f",,Trigger)</f>
        <v>42668</v>
      </c>
      <c r="BB363" s="105">
        <f>_xll.qlInterestRateIndexMaturity(Currency&amp;"ibor"&amp;Tenor,BA363,Trigger)</f>
        <v>42760</v>
      </c>
      <c r="BC363" s="257">
        <f>_xll.qlIndexFixing($AC$5,AZ363,TRUE,_xll.ohTrigger(Trigger,Trigger3M))</f>
        <v>5.1518345226484277E-4</v>
      </c>
      <c r="BD363" s="257">
        <f>_xll.qlIndexFixing($BE$1,AZ363,TRUE,_xll.ohTrigger(Trigger,Trigger3M))</f>
        <v>5.6567521656054225E-4</v>
      </c>
    </row>
    <row r="364" spans="51:56" ht="11.25" customHeight="1" x14ac:dyDescent="0.25">
      <c r="AY364" s="104" t="s">
        <v>203</v>
      </c>
      <c r="AZ364" s="105">
        <f>_xll.qlInterestRateIndexFixingDate(Currency&amp;"ibor"&amp;Tenor,BA364,Trigger)</f>
        <v>42667</v>
      </c>
      <c r="BA364" s="105">
        <f>_xll.qlCalendarAdvance(Calendar,BA363,AY364,"f",,Trigger)</f>
        <v>42669</v>
      </c>
      <c r="BB364" s="105">
        <f>_xll.qlInterestRateIndexMaturity(Currency&amp;"ibor"&amp;Tenor,BA364,Trigger)</f>
        <v>42761</v>
      </c>
      <c r="BC364" s="257">
        <f>_xll.qlIndexFixing($AC$5,AZ364,TRUE,_xll.ohTrigger(Trigger,Trigger3M))</f>
        <v>5.1785494362862087E-4</v>
      </c>
      <c r="BD364" s="257">
        <f>_xll.qlIndexFixing($BE$1,AZ364,TRUE,_xll.ohTrigger(Trigger,Trigger3M))</f>
        <v>5.6544291358368753E-4</v>
      </c>
    </row>
    <row r="365" spans="51:56" ht="11.25" customHeight="1" x14ac:dyDescent="0.25">
      <c r="AY365" s="104" t="s">
        <v>203</v>
      </c>
      <c r="AZ365" s="105">
        <f>_xll.qlInterestRateIndexFixingDate(Currency&amp;"ibor"&amp;Tenor,BA365,Trigger)</f>
        <v>42668</v>
      </c>
      <c r="BA365" s="105">
        <f>_xll.qlCalendarAdvance(Calendar,BA364,AY365,"f",,Trigger)</f>
        <v>42670</v>
      </c>
      <c r="BB365" s="105">
        <f>_xll.qlInterestRateIndexMaturity(Currency&amp;"ibor"&amp;Tenor,BA365,Trigger)</f>
        <v>42762</v>
      </c>
      <c r="BC365" s="257">
        <f>_xll.qlIndexFixing($AC$5,AZ365,TRUE,_xll.ohTrigger(Trigger,Trigger3M))</f>
        <v>5.2053066096588321E-4</v>
      </c>
      <c r="BD365" s="257">
        <f>_xll.qlIndexFixing($BE$1,AZ365,TRUE,_xll.ohTrigger(Trigger,Trigger3M))</f>
        <v>5.6522351892125016E-4</v>
      </c>
    </row>
    <row r="366" spans="51:56" ht="11.25" customHeight="1" x14ac:dyDescent="0.25">
      <c r="AY366" s="104" t="s">
        <v>203</v>
      </c>
      <c r="AZ366" s="105">
        <f>_xll.qlInterestRateIndexFixingDate(Currency&amp;"ibor"&amp;Tenor,BA366,Trigger)</f>
        <v>42669</v>
      </c>
      <c r="BA366" s="105">
        <f>_xll.qlCalendarAdvance(Calendar,BA365,AY366,"f",,Trigger)</f>
        <v>42671</v>
      </c>
      <c r="BB366" s="105">
        <f>_xll.qlInterestRateIndexMaturity(Currency&amp;"ibor"&amp;Tenor,BA366,Trigger)</f>
        <v>42765</v>
      </c>
      <c r="BC366" s="257">
        <f>_xll.qlIndexFixing($AC$5,AZ366,TRUE,_xll.ohTrigger(Trigger,Trigger3M))</f>
        <v>5.2617042735953736E-4</v>
      </c>
      <c r="BD366" s="257">
        <f>_xll.qlIndexFixing($BE$1,AZ366,TRUE,_xll.ohTrigger(Trigger,Trigger3M))</f>
        <v>5.6083399013288047E-4</v>
      </c>
    </row>
    <row r="367" spans="51:56" ht="11.25" customHeight="1" x14ac:dyDescent="0.25">
      <c r="AY367" s="104" t="s">
        <v>203</v>
      </c>
      <c r="AZ367" s="105">
        <f>_xll.qlInterestRateIndexFixingDate(Currency&amp;"ibor"&amp;Tenor,BA367,Trigger)</f>
        <v>42670</v>
      </c>
      <c r="BA367" s="105">
        <f>_xll.qlCalendarAdvance(Calendar,BA366,AY367,"f",,Trigger)</f>
        <v>42674</v>
      </c>
      <c r="BB367" s="105">
        <f>_xll.qlInterestRateIndexMaturity(Currency&amp;"ibor"&amp;Tenor,BA367,Trigger)</f>
        <v>42766</v>
      </c>
      <c r="BC367" s="257">
        <f>_xll.qlIndexFixing($AC$5,AZ367,TRUE,_xll.ohTrigger(Trigger,Trigger3M))</f>
        <v>5.3127579023397504E-4</v>
      </c>
      <c r="BD367" s="257">
        <f>_xll.qlIndexFixing($BE$1,AZ367,TRUE,_xll.ohTrigger(Trigger,Trigger3M))</f>
        <v>5.6450837070060771E-4</v>
      </c>
    </row>
    <row r="368" spans="51:56" ht="11.25" customHeight="1" x14ac:dyDescent="0.25">
      <c r="AY368" s="104" t="s">
        <v>203</v>
      </c>
      <c r="AZ368" s="105">
        <f>_xll.qlInterestRateIndexFixingDate(Currency&amp;"ibor"&amp;Tenor,BA368,Trigger)</f>
        <v>42671</v>
      </c>
      <c r="BA368" s="105">
        <f>_xll.qlCalendarAdvance(Calendar,BA367,AY368,"f",,Trigger)</f>
        <v>42675</v>
      </c>
      <c r="BB368" s="105">
        <f>_xll.qlInterestRateIndexMaturity(Currency&amp;"ibor"&amp;Tenor,BA368,Trigger)</f>
        <v>42767</v>
      </c>
      <c r="BC368" s="257">
        <f>_xll.qlIndexFixing($AC$5,AZ368,TRUE,_xll.ohTrigger(Trigger,Trigger3M))</f>
        <v>5.3397263757420216E-4</v>
      </c>
      <c r="BD368" s="257">
        <f>_xll.qlIndexFixing($BE$1,AZ368,TRUE,_xll.ohTrigger(Trigger,Trigger3M))</f>
        <v>5.6437862257879595E-4</v>
      </c>
    </row>
    <row r="369" spans="51:56" ht="11.25" customHeight="1" x14ac:dyDescent="0.25">
      <c r="AY369" s="104" t="s">
        <v>203</v>
      </c>
      <c r="AZ369" s="105">
        <f>_xll.qlInterestRateIndexFixingDate(Currency&amp;"ibor"&amp;Tenor,BA369,Trigger)</f>
        <v>42674</v>
      </c>
      <c r="BA369" s="105">
        <f>_xll.qlCalendarAdvance(Calendar,BA368,AY369,"f",,Trigger)</f>
        <v>42676</v>
      </c>
      <c r="BB369" s="105">
        <f>_xll.qlInterestRateIndexMaturity(Currency&amp;"ibor"&amp;Tenor,BA369,Trigger)</f>
        <v>42768</v>
      </c>
      <c r="BC369" s="257">
        <f>_xll.qlIndexFixing($AC$5,AZ369,TRUE,_xll.ohTrigger(Trigger,Trigger3M))</f>
        <v>5.3667371094091442E-4</v>
      </c>
      <c r="BD369" s="257">
        <f>_xll.qlIndexFixing($BE$1,AZ369,TRUE,_xll.ohTrigger(Trigger,Trigger3M))</f>
        <v>5.6427190036077658E-4</v>
      </c>
    </row>
    <row r="370" spans="51:56" ht="11.25" customHeight="1" x14ac:dyDescent="0.25">
      <c r="AY370" s="104" t="s">
        <v>203</v>
      </c>
      <c r="AZ370" s="105">
        <f>_xll.qlInterestRateIndexFixingDate(Currency&amp;"ibor"&amp;Tenor,BA370,Trigger)</f>
        <v>42675</v>
      </c>
      <c r="BA370" s="105">
        <f>_xll.qlCalendarAdvance(Calendar,BA369,AY370,"f",,Trigger)</f>
        <v>42677</v>
      </c>
      <c r="BB370" s="105">
        <f>_xll.qlInterestRateIndexMaturity(Currency&amp;"ibor"&amp;Tenor,BA370,Trigger)</f>
        <v>42769</v>
      </c>
      <c r="BC370" s="257">
        <f>_xll.qlIndexFixing($AC$5,AZ370,TRUE,_xll.ohTrigger(Trigger,Trigger3M))</f>
        <v>5.3937901034280082E-4</v>
      </c>
      <c r="BD370" s="257">
        <f>_xll.qlIndexFixing($BE$1,AZ370,TRUE,_xll.ohTrigger(Trigger,Trigger3M))</f>
        <v>5.6418992811439457E-4</v>
      </c>
    </row>
    <row r="371" spans="51:56" ht="11.25" customHeight="1" x14ac:dyDescent="0.25">
      <c r="AY371" s="104" t="s">
        <v>203</v>
      </c>
      <c r="AZ371" s="105">
        <f>_xll.qlInterestRateIndexFixingDate(Currency&amp;"ibor"&amp;Tenor,BA371,Trigger)</f>
        <v>42676</v>
      </c>
      <c r="BA371" s="105">
        <f>_xll.qlCalendarAdvance(Calendar,BA370,AY371,"f",,Trigger)</f>
        <v>42678</v>
      </c>
      <c r="BB371" s="105">
        <f>_xll.qlInterestRateIndexMaturity(Currency&amp;"ibor"&amp;Tenor,BA371,Trigger)</f>
        <v>42772</v>
      </c>
      <c r="BC371" s="257">
        <f>_xll.qlIndexFixing($AC$5,AZ371,TRUE,_xll.ohTrigger(Trigger,Trigger3M))</f>
        <v>5.4490026808897123E-4</v>
      </c>
      <c r="BD371" s="257">
        <f>_xll.qlIndexFixing($BE$1,AZ371,TRUE,_xll.ohTrigger(Trigger,Trigger3M))</f>
        <v>5.6037482263481431E-4</v>
      </c>
    </row>
    <row r="372" spans="51:56" ht="11.25" customHeight="1" x14ac:dyDescent="0.25">
      <c r="AY372" s="104" t="s">
        <v>203</v>
      </c>
      <c r="AZ372" s="105">
        <f>_xll.qlInterestRateIndexFixingDate(Currency&amp;"ibor"&amp;Tenor,BA372,Trigger)</f>
        <v>42677</v>
      </c>
      <c r="BA372" s="105">
        <f>_xll.qlCalendarAdvance(Calendar,BA371,AY372,"f",,Trigger)</f>
        <v>42681</v>
      </c>
      <c r="BB372" s="105">
        <f>_xll.qlInterestRateIndexMaturity(Currency&amp;"ibor"&amp;Tenor,BA372,Trigger)</f>
        <v>42773</v>
      </c>
      <c r="BC372" s="257">
        <f>_xll.qlIndexFixing($AC$5,AZ372,TRUE,_xll.ohTrigger(Trigger,Trigger3M))</f>
        <v>5.502424684810731E-4</v>
      </c>
      <c r="BD372" s="257">
        <f>_xll.qlIndexFixing($BE$1,AZ372,TRUE,_xll.ohTrigger(Trigger,Trigger3M))</f>
        <v>5.6414439821280652E-4</v>
      </c>
    </row>
    <row r="373" spans="51:56" ht="11.25" customHeight="1" x14ac:dyDescent="0.25">
      <c r="AY373" s="104" t="s">
        <v>203</v>
      </c>
      <c r="AZ373" s="105">
        <f>_xll.qlInterestRateIndexFixingDate(Currency&amp;"ibor"&amp;Tenor,BA373,Trigger)</f>
        <v>42678</v>
      </c>
      <c r="BA373" s="105">
        <f>_xll.qlCalendarAdvance(Calendar,BA372,AY373,"f",,Trigger)</f>
        <v>42682</v>
      </c>
      <c r="BB373" s="105">
        <f>_xll.qlInterestRateIndexMaturity(Currency&amp;"ibor"&amp;Tenor,BA373,Trigger)</f>
        <v>42774</v>
      </c>
      <c r="BC373" s="257">
        <f>_xll.qlIndexFixing($AC$5,AZ373,TRUE,_xll.ohTrigger(Trigger,Trigger3M))</f>
        <v>5.5296889819176644E-4</v>
      </c>
      <c r="BD373" s="257">
        <f>_xll.qlIndexFixing($BE$1,AZ373,TRUE,_xll.ohTrigger(Trigger,Trigger3M))</f>
        <v>5.6421241485903474E-4</v>
      </c>
    </row>
    <row r="374" spans="51:56" ht="11.25" customHeight="1" x14ac:dyDescent="0.25">
      <c r="AY374" s="104" t="s">
        <v>203</v>
      </c>
      <c r="AZ374" s="105">
        <f>_xll.qlInterestRateIndexFixingDate(Currency&amp;"ibor"&amp;Tenor,BA374,Trigger)</f>
        <v>42681</v>
      </c>
      <c r="BA374" s="105">
        <f>_xll.qlCalendarAdvance(Calendar,BA373,AY374,"f",,Trigger)</f>
        <v>42683</v>
      </c>
      <c r="BB374" s="105">
        <f>_xll.qlInterestRateIndexMaturity(Currency&amp;"ibor"&amp;Tenor,BA374,Trigger)</f>
        <v>42775</v>
      </c>
      <c r="BC374" s="257">
        <f>_xll.qlIndexFixing($AC$5,AZ374,TRUE,_xll.ohTrigger(Trigger,Trigger3M))</f>
        <v>5.5569955399063493E-4</v>
      </c>
      <c r="BD374" s="257">
        <f>_xll.qlIndexFixing($BE$1,AZ374,TRUE,_xll.ohTrigger(Trigger,Trigger3M))</f>
        <v>5.643157526999278E-4</v>
      </c>
    </row>
    <row r="375" spans="51:56" ht="11.25" customHeight="1" x14ac:dyDescent="0.25">
      <c r="AY375" s="104" t="s">
        <v>203</v>
      </c>
      <c r="AZ375" s="105">
        <f>_xll.qlInterestRateIndexFixingDate(Currency&amp;"ibor"&amp;Tenor,BA375,Trigger)</f>
        <v>42682</v>
      </c>
      <c r="BA375" s="105">
        <f>_xll.qlCalendarAdvance(Calendar,BA374,AY375,"f",,Trigger)</f>
        <v>42684</v>
      </c>
      <c r="BB375" s="105">
        <f>_xll.qlInterestRateIndexMaturity(Currency&amp;"ibor"&amp;Tenor,BA375,Trigger)</f>
        <v>42776</v>
      </c>
      <c r="BC375" s="257">
        <f>_xll.qlIndexFixing($AC$5,AZ375,TRUE,_xll.ohTrigger(Trigger,Trigger3M))</f>
        <v>5.5843443588636705E-4</v>
      </c>
      <c r="BD375" s="257">
        <f>_xll.qlIndexFixing($BE$1,AZ375,TRUE,_xll.ohTrigger(Trigger,Trigger3M))</f>
        <v>5.6445621140893936E-4</v>
      </c>
    </row>
    <row r="376" spans="51:56" ht="11.25" customHeight="1" x14ac:dyDescent="0.25">
      <c r="AY376" s="104" t="s">
        <v>203</v>
      </c>
      <c r="AZ376" s="105">
        <f>_xll.qlInterestRateIndexFixingDate(Currency&amp;"ibor"&amp;Tenor,BA376,Trigger)</f>
        <v>42683</v>
      </c>
      <c r="BA376" s="105">
        <f>_xll.qlCalendarAdvance(Calendar,BA375,AY376,"f",,Trigger)</f>
        <v>42685</v>
      </c>
      <c r="BB376" s="105">
        <f>_xll.qlInterestRateIndexMaturity(Currency&amp;"ibor"&amp;Tenor,BA376,Trigger)</f>
        <v>42779</v>
      </c>
      <c r="BC376" s="257">
        <f>_xll.qlIndexFixing($AC$5,AZ376,TRUE,_xll.ohTrigger(Trigger,Trigger3M))</f>
        <v>5.6383278276411644E-4</v>
      </c>
      <c r="BD376" s="257">
        <f>_xll.qlIndexFixing($BE$1,AZ376,TRUE,_xll.ohTrigger(Trigger,Trigger3M))</f>
        <v>5.6139926345464837E-4</v>
      </c>
    </row>
    <row r="377" spans="51:56" ht="11.25" customHeight="1" x14ac:dyDescent="0.25">
      <c r="AY377" s="104" t="s">
        <v>203</v>
      </c>
      <c r="AZ377" s="105">
        <f>_xll.qlInterestRateIndexFixingDate(Currency&amp;"ibor"&amp;Tenor,BA377,Trigger)</f>
        <v>42684</v>
      </c>
      <c r="BA377" s="105">
        <f>_xll.qlCalendarAdvance(Calendar,BA376,AY377,"f",,Trigger)</f>
        <v>42688</v>
      </c>
      <c r="BB377" s="105">
        <f>_xll.qlInterestRateIndexMaturity(Currency&amp;"ibor"&amp;Tenor,BA377,Trigger)</f>
        <v>42780</v>
      </c>
      <c r="BC377" s="257">
        <f>_xll.qlIndexFixing($AC$5,AZ377,TRUE,_xll.ohTrigger(Trigger,Trigger3M))</f>
        <v>5.6941622461778954E-4</v>
      </c>
      <c r="BD377" s="257">
        <f>_xll.qlIndexFixing($BE$1,AZ377,TRUE,_xll.ohTrigger(Trigger,Trigger3M))</f>
        <v>5.6542562650409365E-4</v>
      </c>
    </row>
    <row r="378" spans="51:56" ht="11.25" customHeight="1" x14ac:dyDescent="0.25">
      <c r="AY378" s="104" t="s">
        <v>203</v>
      </c>
      <c r="AZ378" s="105">
        <f>_xll.qlInterestRateIndexFixingDate(Currency&amp;"ibor"&amp;Tenor,BA378,Trigger)</f>
        <v>42685</v>
      </c>
      <c r="BA378" s="105">
        <f>_xll.qlCalendarAdvance(Calendar,BA377,AY378,"f",,Trigger)</f>
        <v>42689</v>
      </c>
      <c r="BB378" s="105">
        <f>_xll.qlInterestRateIndexMaturity(Currency&amp;"ibor"&amp;Tenor,BA378,Trigger)</f>
        <v>42781</v>
      </c>
      <c r="BC378" s="257">
        <f>_xll.qlIndexFixing($AC$5,AZ378,TRUE,_xll.ohTrigger(Trigger,Trigger3M))</f>
        <v>5.7217223713164648E-4</v>
      </c>
      <c r="BD378" s="257">
        <f>_xll.qlIndexFixing($BE$1,AZ378,TRUE,_xll.ohTrigger(Trigger,Trigger3M))</f>
        <v>5.6577906275305696E-4</v>
      </c>
    </row>
    <row r="379" spans="51:56" ht="11.25" customHeight="1" x14ac:dyDescent="0.25">
      <c r="AY379" s="104" t="s">
        <v>203</v>
      </c>
      <c r="AZ379" s="105">
        <f>_xll.qlInterestRateIndexFixingDate(Currency&amp;"ibor"&amp;Tenor,BA379,Trigger)</f>
        <v>42688</v>
      </c>
      <c r="BA379" s="105">
        <f>_xll.qlCalendarAdvance(Calendar,BA378,AY379,"f",,Trigger)</f>
        <v>42690</v>
      </c>
      <c r="BB379" s="105">
        <f>_xll.qlInterestRateIndexMaturity(Currency&amp;"ibor"&amp;Tenor,BA379,Trigger)</f>
        <v>42782</v>
      </c>
      <c r="BC379" s="257">
        <f>_xll.qlIndexFixing($AC$5,AZ379,TRUE,_xll.ohTrigger(Trigger,Trigger3M))</f>
        <v>5.7493247579623727E-4</v>
      </c>
      <c r="BD379" s="257">
        <f>_xll.qlIndexFixing($BE$1,AZ379,TRUE,_xll.ohTrigger(Trigger,Trigger3M))</f>
        <v>5.6618064476591774E-4</v>
      </c>
    </row>
    <row r="380" spans="51:56" ht="11.25" customHeight="1" x14ac:dyDescent="0.25">
      <c r="AY380" s="104" t="s">
        <v>203</v>
      </c>
      <c r="AZ380" s="105">
        <f>_xll.qlInterestRateIndexFixingDate(Currency&amp;"ibor"&amp;Tenor,BA380,Trigger)</f>
        <v>42689</v>
      </c>
      <c r="BA380" s="105">
        <f>_xll.qlCalendarAdvance(Calendar,BA379,AY380,"f",,Trigger)</f>
        <v>42691</v>
      </c>
      <c r="BB380" s="105">
        <f>_xll.qlInterestRateIndexMaturity(Currency&amp;"ibor"&amp;Tenor,BA380,Trigger)</f>
        <v>42783</v>
      </c>
      <c r="BC380" s="257">
        <f>_xll.qlIndexFixing($AC$5,AZ380,TRUE,_xll.ohTrigger(Trigger,Trigger3M))</f>
        <v>5.7769694062025036E-4</v>
      </c>
      <c r="BD380" s="257">
        <f>_xll.qlIndexFixing($BE$1,AZ380,TRUE,_xll.ohTrigger(Trigger,Trigger3M))</f>
        <v>5.6663224783303357E-4</v>
      </c>
    </row>
    <row r="381" spans="51:56" ht="11.25" customHeight="1" x14ac:dyDescent="0.25">
      <c r="AY381" s="104" t="s">
        <v>203</v>
      </c>
      <c r="AZ381" s="105">
        <f>_xll.qlInterestRateIndexFixingDate(Currency&amp;"ibor"&amp;Tenor,BA381,Trigger)</f>
        <v>42690</v>
      </c>
      <c r="BA381" s="105">
        <f>_xll.qlCalendarAdvance(Calendar,BA380,AY381,"f",,Trigger)</f>
        <v>42692</v>
      </c>
      <c r="BB381" s="105">
        <f>_xll.qlInterestRateIndexMaturity(Currency&amp;"ibor"&amp;Tenor,BA381,Trigger)</f>
        <v>42786</v>
      </c>
      <c r="BC381" s="257">
        <f>_xll.qlIndexFixing($AC$5,AZ381,TRUE,_xll.ohTrigger(Trigger,Trigger3M))</f>
        <v>5.8296797438937809E-4</v>
      </c>
      <c r="BD381" s="257">
        <f>_xll.qlIndexFixing($BE$1,AZ381,TRUE,_xll.ohTrigger(Trigger,Trigger3M))</f>
        <v>5.6451313485792788E-4</v>
      </c>
    </row>
    <row r="382" spans="51:56" ht="11.25" customHeight="1" x14ac:dyDescent="0.25">
      <c r="AY382" s="104" t="s">
        <v>203</v>
      </c>
      <c r="AZ382" s="105">
        <f>_xll.qlInterestRateIndexFixingDate(Currency&amp;"ibor"&amp;Tenor,BA382,Trigger)</f>
        <v>42691</v>
      </c>
      <c r="BA382" s="105">
        <f>_xll.qlCalendarAdvance(Calendar,BA381,AY382,"f",,Trigger)</f>
        <v>42695</v>
      </c>
      <c r="BB382" s="105">
        <f>_xll.qlInterestRateIndexMaturity(Currency&amp;"ibor"&amp;Tenor,BA382,Trigger)</f>
        <v>42787</v>
      </c>
      <c r="BC382" s="257">
        <f>_xll.qlIndexFixing($AC$5,AZ382,TRUE,_xll.ohTrigger(Trigger,Trigger3M))</f>
        <v>5.887970616869076E-4</v>
      </c>
      <c r="BD382" s="257">
        <f>_xll.qlIndexFixing($BE$1,AZ382,TRUE,_xll.ohTrigger(Trigger,Trigger3M))</f>
        <v>5.6897675460002147E-4</v>
      </c>
    </row>
    <row r="383" spans="51:56" ht="11.25" customHeight="1" x14ac:dyDescent="0.25">
      <c r="AY383" s="104" t="s">
        <v>203</v>
      </c>
      <c r="AZ383" s="105">
        <f>_xll.qlInterestRateIndexFixingDate(Currency&amp;"ibor"&amp;Tenor,BA383,Trigger)</f>
        <v>42692</v>
      </c>
      <c r="BA383" s="105">
        <f>_xll.qlCalendarAdvance(Calendar,BA382,AY383,"f",,Trigger)</f>
        <v>42696</v>
      </c>
      <c r="BB383" s="105">
        <f>_xll.qlInterestRateIndexMaturity(Currency&amp;"ibor"&amp;Tenor,BA383,Trigger)</f>
        <v>42788</v>
      </c>
      <c r="BC383" s="257">
        <f>_xll.qlIndexFixing($AC$5,AZ383,TRUE,_xll.ohTrigger(Trigger,Trigger3M))</f>
        <v>5.9158265744183882E-4</v>
      </c>
      <c r="BD383" s="257">
        <f>_xll.qlIndexFixing($BE$1,AZ383,TRUE,_xll.ohTrigger(Trigger,Trigger3M))</f>
        <v>5.6970697043651458E-4</v>
      </c>
    </row>
    <row r="384" spans="51:56" ht="11.25" customHeight="1" x14ac:dyDescent="0.25">
      <c r="AY384" s="104" t="s">
        <v>203</v>
      </c>
      <c r="AZ384" s="105">
        <f>_xll.qlInterestRateIndexFixingDate(Currency&amp;"ibor"&amp;Tenor,BA384,Trigger)</f>
        <v>42695</v>
      </c>
      <c r="BA384" s="105">
        <f>_xll.qlCalendarAdvance(Calendar,BA383,AY384,"f",,Trigger)</f>
        <v>42697</v>
      </c>
      <c r="BB384" s="105">
        <f>_xll.qlInterestRateIndexMaturity(Currency&amp;"ibor"&amp;Tenor,BA384,Trigger)</f>
        <v>42789</v>
      </c>
      <c r="BC384" s="257">
        <f>_xll.qlIndexFixing($AC$5,AZ384,TRUE,_xll.ohTrigger(Trigger,Trigger3M))</f>
        <v>5.9437247941006245E-4</v>
      </c>
      <c r="BD384" s="257">
        <f>_xll.qlIndexFixing($BE$1,AZ384,TRUE,_xll.ohTrigger(Trigger,Trigger3M))</f>
        <v>5.7049868595487646E-4</v>
      </c>
    </row>
    <row r="385" spans="51:56" ht="11.25" customHeight="1" x14ac:dyDescent="0.25">
      <c r="AY385" s="104" t="s">
        <v>203</v>
      </c>
      <c r="AZ385" s="105">
        <f>_xll.qlInterestRateIndexFixingDate(Currency&amp;"ibor"&amp;Tenor,BA385,Trigger)</f>
        <v>42696</v>
      </c>
      <c r="BA385" s="105">
        <f>_xll.qlCalendarAdvance(Calendar,BA384,AY385,"f",,Trigger)</f>
        <v>42698</v>
      </c>
      <c r="BB385" s="105">
        <f>_xll.qlInterestRateIndexMaturity(Currency&amp;"ibor"&amp;Tenor,BA385,Trigger)</f>
        <v>42790</v>
      </c>
      <c r="BC385" s="257">
        <f>_xll.qlIndexFixing($AC$5,AZ385,TRUE,_xll.ohTrigger(Trigger,Trigger3M))</f>
        <v>5.9716652760026707E-4</v>
      </c>
      <c r="BD385" s="257">
        <f>_xll.qlIndexFixing($BE$1,AZ385,TRUE,_xll.ohTrigger(Trigger,Trigger3M))</f>
        <v>5.7135385207279549E-4</v>
      </c>
    </row>
    <row r="386" spans="51:56" ht="11.25" customHeight="1" x14ac:dyDescent="0.25">
      <c r="AY386" s="104" t="s">
        <v>203</v>
      </c>
      <c r="AZ386" s="105">
        <f>_xll.qlInterestRateIndexFixingDate(Currency&amp;"ibor"&amp;Tenor,BA386,Trigger)</f>
        <v>42697</v>
      </c>
      <c r="BA386" s="105">
        <f>_xll.qlCalendarAdvance(Calendar,BA385,AY386,"f",,Trigger)</f>
        <v>42699</v>
      </c>
      <c r="BB386" s="105">
        <f>_xll.qlInterestRateIndexMaturity(Currency&amp;"ibor"&amp;Tenor,BA386,Trigger)</f>
        <v>42793</v>
      </c>
      <c r="BC386" s="257">
        <f>_xll.qlIndexFixing($AC$5,AZ386,TRUE,_xll.ohTrigger(Trigger,Trigger3M))</f>
        <v>6.0230584600147604E-4</v>
      </c>
      <c r="BD386" s="257">
        <f>_xll.qlIndexFixing($BE$1,AZ386,TRUE,_xll.ohTrigger(Trigger,Trigger3M))</f>
        <v>5.7034764426630276E-4</v>
      </c>
    </row>
    <row r="387" spans="51:56" ht="11.25" customHeight="1" x14ac:dyDescent="0.25">
      <c r="AY387" s="104" t="s">
        <v>203</v>
      </c>
      <c r="AZ387" s="105">
        <f>_xll.qlInterestRateIndexFixingDate(Currency&amp;"ibor"&amp;Tenor,BA387,Trigger)</f>
        <v>42698</v>
      </c>
      <c r="BA387" s="105">
        <f>_xll.qlCalendarAdvance(Calendar,BA386,AY387,"f",,Trigger)</f>
        <v>42702</v>
      </c>
      <c r="BB387" s="105">
        <f>_xll.qlInterestRateIndexMaturity(Currency&amp;"ibor"&amp;Tenor,BA387,Trigger)</f>
        <v>42794</v>
      </c>
      <c r="BC387" s="257">
        <f>_xll.qlIndexFixing($AC$5,AZ387,TRUE,_xll.ohTrigger(Trigger,Trigger3M))</f>
        <v>6.0838498276596573E-4</v>
      </c>
      <c r="BD387" s="257">
        <f>_xll.qlIndexFixing($BE$1,AZ387,TRUE,_xll.ohTrigger(Trigger,Trigger3M))</f>
        <v>5.7544841914515109E-4</v>
      </c>
    </row>
    <row r="388" spans="51:56" ht="11.25" customHeight="1" x14ac:dyDescent="0.25">
      <c r="AY388" s="104" t="s">
        <v>203</v>
      </c>
      <c r="AZ388" s="105">
        <f>_xll.qlInterestRateIndexFixingDate(Currency&amp;"ibor"&amp;Tenor,BA388,Trigger)</f>
        <v>42699</v>
      </c>
      <c r="BA388" s="105">
        <f>_xll.qlCalendarAdvance(Calendar,BA387,AY388,"f",,Trigger)</f>
        <v>42703</v>
      </c>
      <c r="BB388" s="105">
        <f>_xll.qlInterestRateIndexMaturity(Currency&amp;"ibor"&amp;Tenor,BA388,Trigger)</f>
        <v>42794</v>
      </c>
      <c r="BC388" s="257">
        <f>_xll.qlIndexFixing($AC$5,AZ388,TRUE,_xll.ohTrigger(Trigger,Trigger3M))</f>
        <v>6.1006775710489326E-4</v>
      </c>
      <c r="BD388" s="257">
        <f>_xll.qlIndexFixing($BE$1,AZ388,TRUE,_xll.ohTrigger(Trigger,Trigger3M))</f>
        <v>5.7752757545237823E-4</v>
      </c>
    </row>
    <row r="389" spans="51:56" ht="11.25" customHeight="1" x14ac:dyDescent="0.25">
      <c r="AY389" s="104" t="s">
        <v>203</v>
      </c>
      <c r="AZ389" s="105">
        <f>_xll.qlInterestRateIndexFixingDate(Currency&amp;"ibor"&amp;Tenor,BA389,Trigger)</f>
        <v>42702</v>
      </c>
      <c r="BA389" s="105">
        <f>_xll.qlCalendarAdvance(Calendar,BA388,AY389,"f",,Trigger)</f>
        <v>42704</v>
      </c>
      <c r="BB389" s="105">
        <f>_xll.qlInterestRateIndexMaturity(Currency&amp;"ibor"&amp;Tenor,BA389,Trigger)</f>
        <v>42794</v>
      </c>
      <c r="BC389" s="257">
        <f>_xll.qlIndexFixing($AC$5,AZ389,TRUE,_xll.ohTrigger(Trigger,Trigger3M))</f>
        <v>6.1177333887219021E-4</v>
      </c>
      <c r="BD389" s="257">
        <f>_xll.qlIndexFixing($BE$1,AZ389,TRUE,_xll.ohTrigger(Trigger,Trigger3M))</f>
        <v>5.7966001667786315E-4</v>
      </c>
    </row>
    <row r="390" spans="51:56" ht="11.25" customHeight="1" x14ac:dyDescent="0.25">
      <c r="AY390" s="104" t="s">
        <v>203</v>
      </c>
      <c r="AZ390" s="105">
        <f>_xll.qlInterestRateIndexFixingDate(Currency&amp;"ibor"&amp;Tenor,BA390,Trigger)</f>
        <v>42703</v>
      </c>
      <c r="BA390" s="105">
        <f>_xll.qlCalendarAdvance(Calendar,BA389,AY390,"f",,Trigger)</f>
        <v>42705</v>
      </c>
      <c r="BB390" s="105">
        <f>_xll.qlInterestRateIndexMaturity(Currency&amp;"ibor"&amp;Tenor,BA390,Trigger)</f>
        <v>42795</v>
      </c>
      <c r="BC390" s="257">
        <f>_xll.qlIndexFixing($AC$5,AZ390,TRUE,_xll.ohTrigger(Trigger,Trigger3M))</f>
        <v>6.1462188263838868E-4</v>
      </c>
      <c r="BD390" s="257">
        <f>_xll.qlIndexFixing($BE$1,AZ390,TRUE,_xll.ohTrigger(Trigger,Trigger3M))</f>
        <v>5.8090345480721339E-4</v>
      </c>
    </row>
    <row r="391" spans="51:56" ht="11.25" customHeight="1" x14ac:dyDescent="0.25">
      <c r="AY391" s="104" t="s">
        <v>203</v>
      </c>
      <c r="AZ391" s="105">
        <f>_xll.qlInterestRateIndexFixingDate(Currency&amp;"ibor"&amp;Tenor,BA391,Trigger)</f>
        <v>42704</v>
      </c>
      <c r="BA391" s="105">
        <f>_xll.qlCalendarAdvance(Calendar,BA390,AY391,"f",,Trigger)</f>
        <v>42706</v>
      </c>
      <c r="BB391" s="105">
        <f>_xll.qlInterestRateIndexMaturity(Currency&amp;"ibor"&amp;Tenor,BA391,Trigger)</f>
        <v>42796</v>
      </c>
      <c r="BC391" s="257">
        <f>_xll.qlIndexFixing($AC$5,AZ391,TRUE,_xll.ohTrigger(Trigger,Trigger3M))</f>
        <v>6.1747474654616497E-4</v>
      </c>
      <c r="BD391" s="257">
        <f>_xll.qlIndexFixing($BE$1,AZ391,TRUE,_xll.ohTrigger(Trigger,Trigger3M))</f>
        <v>5.8222498097215691E-4</v>
      </c>
    </row>
    <row r="392" spans="51:56" ht="11.25" customHeight="1" x14ac:dyDescent="0.25">
      <c r="AY392" s="104" t="s">
        <v>203</v>
      </c>
      <c r="AZ392" s="105">
        <f>_xll.qlInterestRateIndexFixingDate(Currency&amp;"ibor"&amp;Tenor,BA392,Trigger)</f>
        <v>42705</v>
      </c>
      <c r="BA392" s="105">
        <f>_xll.qlCalendarAdvance(Calendar,BA391,AY392,"f",,Trigger)</f>
        <v>42709</v>
      </c>
      <c r="BB392" s="105">
        <f>_xll.qlInterestRateIndexMaturity(Currency&amp;"ibor"&amp;Tenor,BA392,Trigger)</f>
        <v>42800</v>
      </c>
      <c r="BC392" s="257">
        <f>_xll.qlIndexFixing($AC$5,AZ392,TRUE,_xll.ohTrigger(Trigger,Trigger3M))</f>
        <v>6.2712191729531091E-4</v>
      </c>
      <c r="BD392" s="257">
        <f>_xll.qlIndexFixing($BE$1,AZ392,TRUE,_xll.ohTrigger(Trigger,Trigger3M))</f>
        <v>5.860531732001554E-4</v>
      </c>
    </row>
    <row r="393" spans="51:56" ht="11.25" customHeight="1" x14ac:dyDescent="0.25">
      <c r="AY393" s="104" t="s">
        <v>203</v>
      </c>
      <c r="AZ393" s="105">
        <f>_xll.qlInterestRateIndexFixingDate(Currency&amp;"ibor"&amp;Tenor,BA393,Trigger)</f>
        <v>42706</v>
      </c>
      <c r="BA393" s="105">
        <f>_xll.qlCalendarAdvance(Calendar,BA392,AY393,"f",,Trigger)</f>
        <v>42710</v>
      </c>
      <c r="BB393" s="105">
        <f>_xll.qlInterestRateIndexMaturity(Currency&amp;"ibor"&amp;Tenor,BA393,Trigger)</f>
        <v>42800</v>
      </c>
      <c r="BC393" s="257">
        <f>_xll.qlIndexFixing($AC$5,AZ393,TRUE,_xll.ohTrigger(Trigger,Trigger3M))</f>
        <v>6.2892940377157203E-4</v>
      </c>
      <c r="BD393" s="257">
        <f>_xll.qlIndexFixing($BE$1,AZ393,TRUE,_xll.ohTrigger(Trigger,Trigger3M))</f>
        <v>5.8833368301325351E-4</v>
      </c>
    </row>
    <row r="394" spans="51:56" ht="11.25" customHeight="1" x14ac:dyDescent="0.25">
      <c r="AY394" s="104" t="s">
        <v>203</v>
      </c>
      <c r="AZ394" s="105">
        <f>_xll.qlInterestRateIndexFixingDate(Currency&amp;"ibor"&amp;Tenor,BA394,Trigger)</f>
        <v>42709</v>
      </c>
      <c r="BA394" s="105">
        <f>_xll.qlCalendarAdvance(Calendar,BA393,AY394,"f",,Trigger)</f>
        <v>42711</v>
      </c>
      <c r="BB394" s="105">
        <f>_xll.qlInterestRateIndexMaturity(Currency&amp;"ibor"&amp;Tenor,BA394,Trigger)</f>
        <v>42801</v>
      </c>
      <c r="BC394" s="257">
        <f>_xll.qlIndexFixing($AC$5,AZ394,TRUE,_xll.ohTrigger(Trigger,Trigger3M))</f>
        <v>6.31803868524905E-4</v>
      </c>
      <c r="BD394" s="257">
        <f>_xll.qlIndexFixing($BE$1,AZ394,TRUE,_xll.ohTrigger(Trigger,Trigger3M))</f>
        <v>5.9007703380586918E-4</v>
      </c>
    </row>
    <row r="395" spans="51:56" ht="11.25" customHeight="1" x14ac:dyDescent="0.25">
      <c r="AY395" s="104" t="s">
        <v>203</v>
      </c>
      <c r="AZ395" s="105">
        <f>_xll.qlInterestRateIndexFixingDate(Currency&amp;"ibor"&amp;Tenor,BA395,Trigger)</f>
        <v>42710</v>
      </c>
      <c r="BA395" s="105">
        <f>_xll.qlCalendarAdvance(Calendar,BA394,AY395,"f",,Trigger)</f>
        <v>42712</v>
      </c>
      <c r="BB395" s="105">
        <f>_xll.qlInterestRateIndexMaturity(Currency&amp;"ibor"&amp;Tenor,BA395,Trigger)</f>
        <v>42802</v>
      </c>
      <c r="BC395" s="257">
        <f>_xll.qlIndexFixing($AC$5,AZ395,TRUE,_xll.ohTrigger(Trigger,Trigger3M))</f>
        <v>6.3468265347399466E-4</v>
      </c>
      <c r="BD395" s="257">
        <f>_xll.qlIndexFixing($BE$1,AZ395,TRUE,_xll.ohTrigger(Trigger,Trigger3M))</f>
        <v>5.9191110375600431E-4</v>
      </c>
    </row>
    <row r="396" spans="51:56" ht="11.25" customHeight="1" x14ac:dyDescent="0.25">
      <c r="AY396" s="104" t="s">
        <v>203</v>
      </c>
      <c r="AZ396" s="105">
        <f>_xll.qlInterestRateIndexFixingDate(Currency&amp;"ibor"&amp;Tenor,BA396,Trigger)</f>
        <v>42711</v>
      </c>
      <c r="BA396" s="105">
        <f>_xll.qlCalendarAdvance(Calendar,BA395,AY396,"f",,Trigger)</f>
        <v>42713</v>
      </c>
      <c r="BB396" s="105">
        <f>_xll.qlInterestRateIndexMaturity(Currency&amp;"ibor"&amp;Tenor,BA396,Trigger)</f>
        <v>42803</v>
      </c>
      <c r="BC396" s="257">
        <f>_xll.qlIndexFixing($AC$5,AZ396,TRUE,_xll.ohTrigger(Trigger,Trigger3M))</f>
        <v>6.3756575862861098E-4</v>
      </c>
      <c r="BD396" s="257">
        <f>_xll.qlIndexFixing($BE$1,AZ396,TRUE,_xll.ohTrigger(Trigger,Trigger3M))</f>
        <v>5.9383803672918845E-4</v>
      </c>
    </row>
    <row r="397" spans="51:56" ht="11.25" customHeight="1" x14ac:dyDescent="0.25">
      <c r="AY397" s="104" t="s">
        <v>203</v>
      </c>
      <c r="AZ397" s="105">
        <f>_xll.qlInterestRateIndexFixingDate(Currency&amp;"ibor"&amp;Tenor,BA397,Trigger)</f>
        <v>42712</v>
      </c>
      <c r="BA397" s="105">
        <f>_xll.qlCalendarAdvance(Calendar,BA396,AY397,"f",,Trigger)</f>
        <v>42716</v>
      </c>
      <c r="BB397" s="105">
        <f>_xll.qlInterestRateIndexMaturity(Currency&amp;"ibor"&amp;Tenor,BA397,Trigger)</f>
        <v>42807</v>
      </c>
      <c r="BC397" s="257">
        <f>_xll.qlIndexFixing($AC$5,AZ397,TRUE,_xll.ohTrigger(Trigger,Trigger3M))</f>
        <v>6.4721284729804638E-4</v>
      </c>
      <c r="BD397" s="257">
        <f>_xll.qlIndexFixing($BE$1,AZ397,TRUE,_xll.ohTrigger(Trigger,Trigger3M))</f>
        <v>5.9999578526723923E-4</v>
      </c>
    </row>
    <row r="398" spans="51:56" ht="11.25" customHeight="1" x14ac:dyDescent="0.25">
      <c r="AY398" s="104" t="s">
        <v>203</v>
      </c>
      <c r="AZ398" s="105">
        <f>_xll.qlInterestRateIndexFixingDate(Currency&amp;"ibor"&amp;Tenor,BA398,Trigger)</f>
        <v>42713</v>
      </c>
      <c r="BA398" s="105">
        <f>_xll.qlCalendarAdvance(Calendar,BA397,AY398,"f",,Trigger)</f>
        <v>42717</v>
      </c>
      <c r="BB398" s="105">
        <f>_xll.qlInterestRateIndexMaturity(Currency&amp;"ibor"&amp;Tenor,BA398,Trigger)</f>
        <v>42807</v>
      </c>
      <c r="BC398" s="257">
        <f>_xll.qlIndexFixing($AC$5,AZ398,TRUE,_xll.ohTrigger(Trigger,Trigger3M))</f>
        <v>6.4914138149951839E-4</v>
      </c>
      <c r="BD398" s="257">
        <f>_xll.qlIndexFixing($BE$1,AZ398,TRUE,_xll.ohTrigger(Trigger,Trigger3M))</f>
        <v>6.0251766285990271E-4</v>
      </c>
    </row>
    <row r="399" spans="51:56" ht="11.25" customHeight="1" x14ac:dyDescent="0.25">
      <c r="AY399" s="104" t="s">
        <v>203</v>
      </c>
      <c r="AZ399" s="105">
        <f>_xll.qlInterestRateIndexFixingDate(Currency&amp;"ibor"&amp;Tenor,BA399,Trigger)</f>
        <v>42716</v>
      </c>
      <c r="BA399" s="105">
        <f>_xll.qlCalendarAdvance(Calendar,BA398,AY399,"f",,Trigger)</f>
        <v>42718</v>
      </c>
      <c r="BB399" s="105">
        <f>_xll.qlInterestRateIndexMaturity(Currency&amp;"ibor"&amp;Tenor,BA399,Trigger)</f>
        <v>42808</v>
      </c>
      <c r="BC399" s="257">
        <f>_xll.qlIndexFixing($AC$5,AZ399,TRUE,_xll.ohTrigger(Trigger,Trigger3M))</f>
        <v>6.5204608782654105E-4</v>
      </c>
      <c r="BD399" s="257">
        <f>_xll.qlIndexFixing($BE$1,AZ399,TRUE,_xll.ohTrigger(Trigger,Trigger3M))</f>
        <v>6.0494145566813984E-4</v>
      </c>
    </row>
    <row r="400" spans="51:56" ht="11.25" customHeight="1" x14ac:dyDescent="0.25">
      <c r="AY400" s="104" t="s">
        <v>203</v>
      </c>
      <c r="AZ400" s="105">
        <f>_xll.qlInterestRateIndexFixingDate(Currency&amp;"ibor"&amp;Tenor,BA400,Trigger)</f>
        <v>42717</v>
      </c>
      <c r="BA400" s="105">
        <f>_xll.qlCalendarAdvance(Calendar,BA399,AY400,"f",,Trigger)</f>
        <v>42719</v>
      </c>
      <c r="BB400" s="105">
        <f>_xll.qlInterestRateIndexMaturity(Currency&amp;"ibor"&amp;Tenor,BA400,Trigger)</f>
        <v>42809</v>
      </c>
      <c r="BC400" s="257">
        <f>_xll.qlIndexFixing($AC$5,AZ400,TRUE,_xll.ohTrigger(Trigger,Trigger3M))</f>
        <v>6.5495511441504561E-4</v>
      </c>
      <c r="BD400" s="257">
        <f>_xll.qlIndexFixing($BE$1,AZ400,TRUE,_xll.ohTrigger(Trigger,Trigger3M))</f>
        <v>6.0747120675497257E-4</v>
      </c>
    </row>
    <row r="401" spans="51:56" ht="11.25" customHeight="1" x14ac:dyDescent="0.25">
      <c r="AY401" s="104" t="s">
        <v>203</v>
      </c>
      <c r="AZ401" s="105">
        <f>_xll.qlInterestRateIndexFixingDate(Currency&amp;"ibor"&amp;Tenor,BA401,Trigger)</f>
        <v>42718</v>
      </c>
      <c r="BA401" s="105">
        <f>_xll.qlCalendarAdvance(Calendar,BA400,AY401,"f",,Trigger)</f>
        <v>42720</v>
      </c>
      <c r="BB401" s="105">
        <f>_xll.qlInterestRateIndexMaturity(Currency&amp;"ibor"&amp;Tenor,BA401,Trigger)</f>
        <v>42810</v>
      </c>
      <c r="BC401" s="257">
        <f>_xll.qlIndexFixing($AC$5,AZ401,TRUE,_xll.ohTrigger(Trigger,Trigger3M))</f>
        <v>6.5786846127657839E-4</v>
      </c>
      <c r="BD401" s="257">
        <f>_xll.qlIndexFixing($BE$1,AZ401,TRUE,_xll.ohTrigger(Trigger,Trigger3M))</f>
        <v>6.1010913735604078E-4</v>
      </c>
    </row>
    <row r="402" spans="51:56" ht="11.25" customHeight="1" x14ac:dyDescent="0.25">
      <c r="AY402" s="104" t="s">
        <v>203</v>
      </c>
      <c r="AZ402" s="105">
        <f>_xll.qlInterestRateIndexFixingDate(Currency&amp;"ibor"&amp;Tenor,BA402,Trigger)</f>
        <v>42719</v>
      </c>
      <c r="BA402" s="105">
        <f>_xll.qlCalendarAdvance(Calendar,BA401,AY402,"f",,Trigger)</f>
        <v>42723</v>
      </c>
      <c r="BB402" s="105">
        <f>_xll.qlInterestRateIndexMaturity(Currency&amp;"ibor"&amp;Tenor,BA402,Trigger)</f>
        <v>42814</v>
      </c>
      <c r="BC402" s="257">
        <f>_xll.qlIndexFixing($AC$5,AZ402,TRUE,_xll.ohTrigger(Trigger,Trigger3M))</f>
        <v>6.6751314471473705E-4</v>
      </c>
      <c r="BD402" s="257">
        <f>_xll.qlIndexFixing($BE$1,AZ402,TRUE,_xll.ohTrigger(Trigger,Trigger3M))</f>
        <v>6.1894157211516765E-4</v>
      </c>
    </row>
    <row r="403" spans="51:56" ht="11.25" customHeight="1" x14ac:dyDescent="0.25">
      <c r="AY403" s="104" t="s">
        <v>203</v>
      </c>
      <c r="AZ403" s="105">
        <f>_xll.qlInterestRateIndexFixingDate(Currency&amp;"ibor"&amp;Tenor,BA403,Trigger)</f>
        <v>42720</v>
      </c>
      <c r="BA403" s="105">
        <f>_xll.qlCalendarAdvance(Calendar,BA402,AY403,"f",,Trigger)</f>
        <v>42724</v>
      </c>
      <c r="BB403" s="105">
        <f>_xll.qlInterestRateIndexMaturity(Currency&amp;"ibor"&amp;Tenor,BA403,Trigger)</f>
        <v>42814</v>
      </c>
      <c r="BC403" s="257">
        <f>_xll.qlIndexFixing($AC$5,AZ403,TRUE,_xll.ohTrigger(Trigger,Trigger3M))</f>
        <v>6.6956505162796276E-4</v>
      </c>
      <c r="BD403" s="257">
        <f>_xll.qlIndexFixing($BE$1,AZ403,TRUE,_xll.ohTrigger(Trigger,Trigger3M))</f>
        <v>6.2178746643137828E-4</v>
      </c>
    </row>
    <row r="404" spans="51:56" ht="11.25" customHeight="1" x14ac:dyDescent="0.25">
      <c r="AY404" s="104" t="s">
        <v>203</v>
      </c>
      <c r="AZ404" s="105">
        <f>_xll.qlInterestRateIndexFixingDate(Currency&amp;"ibor"&amp;Tenor,BA404,Trigger)</f>
        <v>42723</v>
      </c>
      <c r="BA404" s="105">
        <f>_xll.qlCalendarAdvance(Calendar,BA403,AY404,"f",,Trigger)</f>
        <v>42725</v>
      </c>
      <c r="BB404" s="105">
        <f>_xll.qlInterestRateIndexMaturity(Currency&amp;"ibor"&amp;Tenor,BA404,Trigger)</f>
        <v>42815</v>
      </c>
      <c r="BC404" s="257">
        <f>_xll.qlIndexFixing($AC$5,AZ404,TRUE,_xll.ohTrigger(Trigger,Trigger3M))</f>
        <v>6.7249999998963972E-4</v>
      </c>
      <c r="BD404" s="257">
        <f>_xll.qlIndexFixing($BE$1,AZ404,TRUE,_xll.ohTrigger(Trigger,Trigger3M))</f>
        <v>6.2500000000120792E-4</v>
      </c>
    </row>
    <row r="405" spans="51:56" ht="11.25" customHeight="1" x14ac:dyDescent="0.25">
      <c r="AY405" s="104" t="s">
        <v>203</v>
      </c>
      <c r="AZ405" s="105">
        <f>_xll.qlInterestRateIndexFixingDate(Currency&amp;"ibor"&amp;Tenor,BA405,Trigger)</f>
        <v>42724</v>
      </c>
      <c r="BA405" s="105">
        <f>_xll.qlCalendarAdvance(Calendar,BA404,AY405,"f",,Trigger)</f>
        <v>42726</v>
      </c>
      <c r="BB405" s="105">
        <f>_xll.qlInterestRateIndexMaturity(Currency&amp;"ibor"&amp;Tenor,BA405,Trigger)</f>
        <v>42816</v>
      </c>
      <c r="BC405" s="257">
        <f>_xll.qlIndexFixing($AC$5,AZ405,TRUE,_xll.ohTrigger(Trigger,Trigger3M))</f>
        <v>6.7602271750466514E-4</v>
      </c>
      <c r="BD405" s="257">
        <f>_xll.qlIndexFixing($BE$1,AZ405,TRUE,_xll.ohTrigger(Trigger,Trigger3M))</f>
        <v>6.2833362605019261E-4</v>
      </c>
    </row>
    <row r="406" spans="51:56" ht="11.25" customHeight="1" x14ac:dyDescent="0.25">
      <c r="AY406" s="104" t="s">
        <v>203</v>
      </c>
      <c r="AZ406" s="105">
        <f>_xll.qlInterestRateIndexFixingDate(Currency&amp;"ibor"&amp;Tenor,BA406,Trigger)</f>
        <v>42725</v>
      </c>
      <c r="BA406" s="105">
        <f>_xll.qlCalendarAdvance(Calendar,BA405,AY406,"f",,Trigger)</f>
        <v>42727</v>
      </c>
      <c r="BB406" s="105">
        <f>_xll.qlInterestRateIndexMaturity(Currency&amp;"ibor"&amp;Tenor,BA406,Trigger)</f>
        <v>42817</v>
      </c>
      <c r="BC406" s="257">
        <f>_xll.qlIndexFixing($AC$5,AZ406,TRUE,_xll.ohTrigger(Trigger,Trigger3M))</f>
        <v>6.7955093015203971E-4</v>
      </c>
      <c r="BD406" s="257">
        <f>_xll.qlIndexFixing($BE$1,AZ406,TRUE,_xll.ohTrigger(Trigger,Trigger3M))</f>
        <v>6.3178740185509952E-4</v>
      </c>
    </row>
    <row r="407" spans="51:56" ht="11.25" customHeight="1" x14ac:dyDescent="0.25">
      <c r="AY407" s="104" t="s">
        <v>203</v>
      </c>
      <c r="AZ407" s="105">
        <f>_xll.qlInterestRateIndexFixingDate(Currency&amp;"ibor"&amp;Tenor,BA407,Trigger)</f>
        <v>42726</v>
      </c>
      <c r="BA407" s="105">
        <f>_xll.qlCalendarAdvance(Calendar,BA406,AY407,"f",,Trigger)</f>
        <v>42731</v>
      </c>
      <c r="BB407" s="105">
        <f>_xll.qlInterestRateIndexMaturity(Currency&amp;"ibor"&amp;Tenor,BA407,Trigger)</f>
        <v>42821</v>
      </c>
      <c r="BC407" s="257">
        <f>_xll.qlIndexFixing($AC$5,AZ407,TRUE,_xll.ohTrigger(Trigger,Trigger3M))</f>
        <v>6.9371873235191117E-4</v>
      </c>
      <c r="BD407" s="257">
        <f>_xll.qlIndexFixing($BE$1,AZ407,TRUE,_xll.ohTrigger(Trigger,Trigger3M))</f>
        <v>6.467717677258733E-4</v>
      </c>
    </row>
    <row r="408" spans="51:56" ht="11.25" customHeight="1" x14ac:dyDescent="0.25">
      <c r="AY408" s="104" t="s">
        <v>203</v>
      </c>
      <c r="AZ408" s="105">
        <f>_xll.qlInterestRateIndexFixingDate(Currency&amp;"ibor"&amp;Tenor,BA408,Trigger)</f>
        <v>42727</v>
      </c>
      <c r="BA408" s="105">
        <f>_xll.qlCalendarAdvance(Calendar,BA407,AY408,"f",,Trigger)</f>
        <v>42732</v>
      </c>
      <c r="BB408" s="105">
        <f>_xll.qlInterestRateIndexMaturity(Currency&amp;"ibor"&amp;Tenor,BA408,Trigger)</f>
        <v>42822</v>
      </c>
      <c r="BC408" s="257">
        <f>_xll.qlIndexFixing($AC$5,AZ408,TRUE,_xll.ohTrigger(Trigger,Trigger3M))</f>
        <v>6.9727442087685887E-4</v>
      </c>
      <c r="BD408" s="257">
        <f>_xll.qlIndexFixing($BE$1,AZ408,TRUE,_xll.ohTrigger(Trigger,Trigger3M))</f>
        <v>6.5080199352163248E-4</v>
      </c>
    </row>
    <row r="409" spans="51:56" ht="11.25" customHeight="1" x14ac:dyDescent="0.25">
      <c r="AY409" s="104" t="s">
        <v>203</v>
      </c>
      <c r="AZ409" s="105">
        <f>_xll.qlInterestRateIndexFixingDate(Currency&amp;"ibor"&amp;Tenor,BA409,Trigger)</f>
        <v>42731</v>
      </c>
      <c r="BA409" s="105">
        <f>_xll.qlCalendarAdvance(Calendar,BA408,AY409,"f",,Trigger)</f>
        <v>42733</v>
      </c>
      <c r="BB409" s="105">
        <f>_xll.qlInterestRateIndexMaturity(Currency&amp;"ibor"&amp;Tenor,BA409,Trigger)</f>
        <v>42823</v>
      </c>
      <c r="BC409" s="257">
        <f>_xll.qlIndexFixing($AC$5,AZ409,TRUE,_xll.ohTrigger(Trigger,Trigger3M))</f>
        <v>7.0083560462208538E-4</v>
      </c>
      <c r="BD409" s="257">
        <f>_xll.qlIndexFixing($BE$1,AZ409,TRUE,_xll.ohTrigger(Trigger,Trigger3M))</f>
        <v>6.5494255147413583E-4</v>
      </c>
    </row>
    <row r="410" spans="51:56" ht="11.25" customHeight="1" x14ac:dyDescent="0.25">
      <c r="AY410" s="104" t="s">
        <v>203</v>
      </c>
      <c r="AZ410" s="105">
        <f>_xll.qlInterestRateIndexFixingDate(Currency&amp;"ibor"&amp;Tenor,BA410,Trigger)</f>
        <v>42732</v>
      </c>
      <c r="BA410" s="105">
        <f>_xll.qlCalendarAdvance(Calendar,BA409,AY410,"f",,Trigger)</f>
        <v>42734</v>
      </c>
      <c r="BB410" s="105">
        <f>_xll.qlInterestRateIndexMaturity(Currency&amp;"ibor"&amp;Tenor,BA410,Trigger)</f>
        <v>42825</v>
      </c>
      <c r="BC410" s="257">
        <f>_xll.qlIndexFixing($AC$5,AZ410,TRUE,_xll.ohTrigger(Trigger,Trigger3M))</f>
        <v>7.0692130475984518E-4</v>
      </c>
      <c r="BD410" s="257">
        <f>_xll.qlIndexFixing($BE$1,AZ410,TRUE,_xll.ohTrigger(Trigger,Trigger3M))</f>
        <v>6.600817929811988E-4</v>
      </c>
    </row>
    <row r="411" spans="51:56" ht="11.25" customHeight="1" x14ac:dyDescent="0.25">
      <c r="AY411" s="104" t="s">
        <v>203</v>
      </c>
      <c r="AZ411" s="105">
        <f>_xll.qlInterestRateIndexFixingDate(Currency&amp;"ibor"&amp;Tenor,BA411,Trigger)</f>
        <v>42733</v>
      </c>
      <c r="BA411" s="105">
        <f>_xll.qlCalendarAdvance(Calendar,BA410,AY411,"f",,Trigger)</f>
        <v>42737</v>
      </c>
      <c r="BB411" s="105">
        <f>_xll.qlInterestRateIndexMaturity(Currency&amp;"ibor"&amp;Tenor,BA411,Trigger)</f>
        <v>42828</v>
      </c>
      <c r="BC411" s="257">
        <f>_xll.qlIndexFixing($AC$5,AZ411,TRUE,_xll.ohTrigger(Trigger,Trigger3M))</f>
        <v>7.1760880514606972E-4</v>
      </c>
      <c r="BD411" s="257">
        <f>_xll.qlIndexFixing($BE$1,AZ411,TRUE,_xll.ohTrigger(Trigger,Trigger3M))</f>
        <v>4.7616127585825931E-4</v>
      </c>
    </row>
    <row r="412" spans="51:56" ht="11.25" customHeight="1" x14ac:dyDescent="0.25">
      <c r="AY412" s="104" t="s">
        <v>203</v>
      </c>
      <c r="AZ412" s="105">
        <f>_xll.qlInterestRateIndexFixingDate(Currency&amp;"ibor"&amp;Tenor,BA412,Trigger)</f>
        <v>42734</v>
      </c>
      <c r="BA412" s="105">
        <f>_xll.qlCalendarAdvance(Calendar,BA411,AY412,"f",,Trigger)</f>
        <v>42738</v>
      </c>
      <c r="BB412" s="105">
        <f>_xll.qlInterestRateIndexMaturity(Currency&amp;"ibor"&amp;Tenor,BA412,Trigger)</f>
        <v>42828</v>
      </c>
      <c r="BC412" s="257">
        <f>_xll.qlIndexFixing($AC$5,AZ412,TRUE,_xll.ohTrigger(Trigger,Trigger3M))</f>
        <v>7.1872395214978013E-4</v>
      </c>
      <c r="BD412" s="257">
        <f>_xll.qlIndexFixing($BE$1,AZ412,TRUE,_xll.ohTrigger(Trigger,Trigger3M))</f>
        <v>4.7760705287824834E-4</v>
      </c>
    </row>
    <row r="413" spans="51:56" ht="11.25" customHeight="1" x14ac:dyDescent="0.25">
      <c r="AY413" s="104" t="s">
        <v>203</v>
      </c>
      <c r="AZ413" s="105">
        <f>_xll.qlInterestRateIndexFixingDate(Currency&amp;"ibor"&amp;Tenor,BA413,Trigger)</f>
        <v>42737</v>
      </c>
      <c r="BA413" s="105">
        <f>_xll.qlCalendarAdvance(Calendar,BA412,AY413,"f",,Trigger)</f>
        <v>42739</v>
      </c>
      <c r="BB413" s="105">
        <f>_xll.qlInterestRateIndexMaturity(Currency&amp;"ibor"&amp;Tenor,BA413,Trigger)</f>
        <v>42829</v>
      </c>
      <c r="BC413" s="257">
        <f>_xll.qlIndexFixing($AC$5,AZ413,TRUE,_xll.ohTrigger(Trigger,Trigger3M))</f>
        <v>7.2231810752043657E-4</v>
      </c>
      <c r="BD413" s="257">
        <f>_xll.qlIndexFixing($BE$1,AZ413,TRUE,_xll.ohTrigger(Trigger,Trigger3M))</f>
        <v>4.8237348387747403E-4</v>
      </c>
    </row>
    <row r="414" spans="51:56" ht="11.25" customHeight="1" x14ac:dyDescent="0.25">
      <c r="AY414" s="104" t="s">
        <v>203</v>
      </c>
      <c r="AZ414" s="105">
        <f>_xll.qlInterestRateIndexFixingDate(Currency&amp;"ibor"&amp;Tenor,BA414,Trigger)</f>
        <v>42738</v>
      </c>
      <c r="BA414" s="105">
        <f>_xll.qlCalendarAdvance(Calendar,BA413,AY414,"f",,Trigger)</f>
        <v>42740</v>
      </c>
      <c r="BB414" s="105">
        <f>_xll.qlInterestRateIndexMaturity(Currency&amp;"ibor"&amp;Tenor,BA414,Trigger)</f>
        <v>42830</v>
      </c>
      <c r="BC414" s="257">
        <f>_xll.qlIndexFixing($AC$5,AZ414,TRUE,_xll.ohTrigger(Trigger,Trigger3M))</f>
        <v>7.2591775821262416E-4</v>
      </c>
      <c r="BD414" s="257">
        <f>_xll.qlIndexFixing($BE$1,AZ414,TRUE,_xll.ohTrigger(Trigger,Trigger3M))</f>
        <v>4.8723815064466436E-4</v>
      </c>
    </row>
    <row r="415" spans="51:56" ht="11.25" customHeight="1" x14ac:dyDescent="0.25">
      <c r="AY415" s="104" t="s">
        <v>203</v>
      </c>
      <c r="AZ415" s="105">
        <f>_xll.qlInterestRateIndexFixingDate(Currency&amp;"ibor"&amp;Tenor,BA415,Trigger)</f>
        <v>42739</v>
      </c>
      <c r="BA415" s="105">
        <f>_xll.qlCalendarAdvance(Calendar,BA414,AY415,"f",,Trigger)</f>
        <v>42741</v>
      </c>
      <c r="BB415" s="105">
        <f>_xll.qlInterestRateIndexMaturity(Currency&amp;"ibor"&amp;Tenor,BA415,Trigger)</f>
        <v>42831</v>
      </c>
      <c r="BC415" s="257">
        <f>_xll.qlIndexFixing($AC$5,AZ415,TRUE,_xll.ohTrigger(Trigger,Trigger3M))</f>
        <v>7.2952290424233013E-4</v>
      </c>
      <c r="BD415" s="257">
        <f>_xll.qlIndexFixing($BE$1,AZ415,TRUE,_xll.ohTrigger(Trigger,Trigger3M))</f>
        <v>4.9219926985077933E-4</v>
      </c>
    </row>
    <row r="416" spans="51:56" ht="11.25" customHeight="1" x14ac:dyDescent="0.25">
      <c r="AY416" s="104" t="s">
        <v>203</v>
      </c>
      <c r="AZ416" s="105">
        <f>_xll.qlInterestRateIndexFixingDate(Currency&amp;"ibor"&amp;Tenor,BA416,Trigger)</f>
        <v>42740</v>
      </c>
      <c r="BA416" s="105">
        <f>_xll.qlCalendarAdvance(Calendar,BA415,AY416,"f",,Trigger)</f>
        <v>42744</v>
      </c>
      <c r="BB416" s="105">
        <f>_xll.qlInterestRateIndexMaturity(Currency&amp;"ibor"&amp;Tenor,BA416,Trigger)</f>
        <v>42835</v>
      </c>
      <c r="BC416" s="257">
        <f>_xll.qlIndexFixing($AC$5,AZ416,TRUE,_xll.ohTrigger(Trigger,Trigger3M))</f>
        <v>7.427365304329542E-4</v>
      </c>
      <c r="BD416" s="257">
        <f>_xll.qlIndexFixing($BE$1,AZ416,TRUE,_xll.ohTrigger(Trigger,Trigger3M))</f>
        <v>5.1112269614805134E-4</v>
      </c>
    </row>
    <row r="417" spans="51:56" ht="11.25" customHeight="1" x14ac:dyDescent="0.25">
      <c r="AY417" s="104" t="s">
        <v>203</v>
      </c>
      <c r="AZ417" s="105">
        <f>_xll.qlInterestRateIndexFixingDate(Currency&amp;"ibor"&amp;Tenor,BA417,Trigger)</f>
        <v>42741</v>
      </c>
      <c r="BA417" s="105">
        <f>_xll.qlCalendarAdvance(Calendar,BA416,AY417,"f",,Trigger)</f>
        <v>42745</v>
      </c>
      <c r="BB417" s="105">
        <f>_xll.qlInterestRateIndexMaturity(Currency&amp;"ibor"&amp;Tenor,BA417,Trigger)</f>
        <v>42835</v>
      </c>
      <c r="BC417" s="257">
        <f>_xll.qlIndexFixing($AC$5,AZ417,TRUE,_xll.ohTrigger(Trigger,Trigger3M))</f>
        <v>7.4399844203387744E-4</v>
      </c>
      <c r="BD417" s="257">
        <f>_xll.qlIndexFixing($BE$1,AZ417,TRUE,_xll.ohTrigger(Trigger,Trigger3M))</f>
        <v>5.1297211385481489E-4</v>
      </c>
    </row>
    <row r="418" spans="51:56" ht="11.25" customHeight="1" x14ac:dyDescent="0.25">
      <c r="AY418" s="104" t="s">
        <v>203</v>
      </c>
      <c r="AZ418" s="105">
        <f>_xll.qlInterestRateIndexFixingDate(Currency&amp;"ibor"&amp;Tenor,BA418,Trigger)</f>
        <v>42744</v>
      </c>
      <c r="BA418" s="105">
        <f>_xll.qlCalendarAdvance(Calendar,BA417,AY418,"f",,Trigger)</f>
        <v>42746</v>
      </c>
      <c r="BB418" s="105">
        <f>_xll.qlInterestRateIndexMaturity(Currency&amp;"ibor"&amp;Tenor,BA418,Trigger)</f>
        <v>42836</v>
      </c>
      <c r="BC418" s="257">
        <f>_xll.qlIndexFixing($AC$5,AZ418,TRUE,_xll.ohTrigger(Trigger,Trigger3M))</f>
        <v>7.4763106497410803E-4</v>
      </c>
      <c r="BD418" s="257">
        <f>_xll.qlIndexFixing($BE$1,AZ418,TRUE,_xll.ohTrigger(Trigger,Trigger3M))</f>
        <v>5.1838825469197047E-4</v>
      </c>
    </row>
    <row r="419" spans="51:56" ht="11.25" customHeight="1" x14ac:dyDescent="0.25">
      <c r="AY419" s="104" t="s">
        <v>203</v>
      </c>
      <c r="AZ419" s="105">
        <f>_xll.qlInterestRateIndexFixingDate(Currency&amp;"ibor"&amp;Tenor,BA419,Trigger)</f>
        <v>42745</v>
      </c>
      <c r="BA419" s="105">
        <f>_xll.qlCalendarAdvance(Calendar,BA418,AY419,"f",,Trigger)</f>
        <v>42747</v>
      </c>
      <c r="BB419" s="105">
        <f>_xll.qlInterestRateIndexMaturity(Currency&amp;"ibor"&amp;Tenor,BA419,Trigger)</f>
        <v>42837</v>
      </c>
      <c r="BC419" s="257">
        <f>_xll.qlIndexFixing($AC$5,AZ419,TRUE,_xll.ohTrigger(Trigger,Trigger3M))</f>
        <v>7.5126918334156301E-4</v>
      </c>
      <c r="BD419" s="257">
        <f>_xll.qlIndexFixing($BE$1,AZ419,TRUE,_xll.ohTrigger(Trigger,Trigger3M))</f>
        <v>5.238898536159553E-4</v>
      </c>
    </row>
    <row r="420" spans="51:56" ht="11.25" customHeight="1" x14ac:dyDescent="0.25">
      <c r="AY420" s="104" t="s">
        <v>203</v>
      </c>
      <c r="AZ420" s="105">
        <f>_xll.qlInterestRateIndexFixingDate(Currency&amp;"ibor"&amp;Tenor,BA420,Trigger)</f>
        <v>42746</v>
      </c>
      <c r="BA420" s="105">
        <f>_xll.qlCalendarAdvance(Calendar,BA419,AY420,"f",,Trigger)</f>
        <v>42748</v>
      </c>
      <c r="BB420" s="105">
        <f>_xll.qlInterestRateIndexMaturity(Currency&amp;"ibor"&amp;Tenor,BA420,Trigger)</f>
        <v>42838</v>
      </c>
      <c r="BC420" s="257">
        <f>_xll.qlIndexFixing($AC$5,AZ420,TRUE,_xll.ohTrigger(Trigger,Trigger3M))</f>
        <v>7.5491279714956505E-4</v>
      </c>
      <c r="BD420" s="257">
        <f>_xll.qlIndexFixing($BE$1,AZ420,TRUE,_xll.ohTrigger(Trigger,Trigger3M))</f>
        <v>5.2947502916733669E-4</v>
      </c>
    </row>
    <row r="421" spans="51:56" ht="11.25" customHeight="1" x14ac:dyDescent="0.25">
      <c r="AY421" s="104" t="s">
        <v>203</v>
      </c>
      <c r="AZ421" s="105">
        <f>_xll.qlInterestRateIndexFixingDate(Currency&amp;"ibor"&amp;Tenor,BA421,Trigger)</f>
        <v>42747</v>
      </c>
      <c r="BA421" s="105">
        <f>_xll.qlCalendarAdvance(Calendar,BA420,AY421,"f",,Trigger)</f>
        <v>42751</v>
      </c>
      <c r="BB421" s="105">
        <f>_xll.qlInterestRateIndexMaturity(Currency&amp;"ibor"&amp;Tenor,BA421,Trigger)</f>
        <v>42843</v>
      </c>
      <c r="BC421" s="257">
        <f>_xll.qlIndexFixing($AC$5,AZ421,TRUE,_xll.ohTrigger(Trigger,Trigger3M))</f>
        <v>7.703594403611323E-4</v>
      </c>
      <c r="BD421" s="257">
        <f>_xll.qlIndexFixing($BE$1,AZ421,TRUE,_xll.ohTrigger(Trigger,Trigger3M))</f>
        <v>5.5402812564360297E-4</v>
      </c>
    </row>
    <row r="422" spans="51:56" ht="11.25" customHeight="1" x14ac:dyDescent="0.25">
      <c r="AY422" s="104" t="s">
        <v>203</v>
      </c>
      <c r="AZ422" s="105">
        <f>_xll.qlInterestRateIndexFixingDate(Currency&amp;"ibor"&amp;Tenor,BA422,Trigger)</f>
        <v>42748</v>
      </c>
      <c r="BA422" s="105">
        <f>_xll.qlCalendarAdvance(Calendar,BA421,AY422,"f",,Trigger)</f>
        <v>42752</v>
      </c>
      <c r="BB422" s="105">
        <f>_xll.qlInterestRateIndexMaturity(Currency&amp;"ibor"&amp;Tenor,BA422,Trigger)</f>
        <v>42843</v>
      </c>
      <c r="BC422" s="257">
        <f>_xll.qlIndexFixing($AC$5,AZ422,TRUE,_xll.ohTrigger(Trigger,Trigger3M))</f>
        <v>7.7178003503909707E-4</v>
      </c>
      <c r="BD422" s="257">
        <f>_xll.qlIndexFixing($BE$1,AZ422,TRUE,_xll.ohTrigger(Trigger,Trigger3M))</f>
        <v>5.5628811510189204E-4</v>
      </c>
    </row>
    <row r="423" spans="51:56" ht="11.25" customHeight="1" x14ac:dyDescent="0.25">
      <c r="AY423" s="104" t="s">
        <v>203</v>
      </c>
      <c r="AZ423" s="105">
        <f>_xll.qlInterestRateIndexFixingDate(Currency&amp;"ibor"&amp;Tenor,BA423,Trigger)</f>
        <v>42751</v>
      </c>
      <c r="BA423" s="105">
        <f>_xll.qlCalendarAdvance(Calendar,BA422,AY423,"f",,Trigger)</f>
        <v>42753</v>
      </c>
      <c r="BB423" s="105">
        <f>_xll.qlInterestRateIndexMaturity(Currency&amp;"ibor"&amp;Tenor,BA423,Trigger)</f>
        <v>42843</v>
      </c>
      <c r="BC423" s="257">
        <f>_xll.qlIndexFixing($AC$5,AZ423,TRUE,_xll.ohTrigger(Trigger,Trigger3M))</f>
        <v>7.7321329834667551E-4</v>
      </c>
      <c r="BD423" s="257">
        <f>_xll.qlIndexFixing($BE$1,AZ423,TRUE,_xll.ohTrigger(Trigger,Trigger3M))</f>
        <v>5.5858772380812383E-4</v>
      </c>
    </row>
    <row r="424" spans="51:56" ht="11.25" customHeight="1" x14ac:dyDescent="0.25">
      <c r="AY424" s="104" t="s">
        <v>203</v>
      </c>
      <c r="AZ424" s="105">
        <f>_xll.qlInterestRateIndexFixingDate(Currency&amp;"ibor"&amp;Tenor,BA424,Trigger)</f>
        <v>42752</v>
      </c>
      <c r="BA424" s="105">
        <f>_xll.qlCalendarAdvance(Calendar,BA423,AY424,"f",,Trigger)</f>
        <v>42754</v>
      </c>
      <c r="BB424" s="105">
        <f>_xll.qlInterestRateIndexMaturity(Currency&amp;"ibor"&amp;Tenor,BA424,Trigger)</f>
        <v>42844</v>
      </c>
      <c r="BC424" s="257">
        <f>_xll.qlIndexFixing($AC$5,AZ424,TRUE,_xll.ohTrigger(Trigger,Trigger3M))</f>
        <v>7.7688988512303325E-4</v>
      </c>
      <c r="BD424" s="257">
        <f>_xll.qlIndexFixing($BE$1,AZ424,TRUE,_xll.ohTrigger(Trigger,Trigger3M))</f>
        <v>5.6463406330742316E-4</v>
      </c>
    </row>
    <row r="425" spans="51:56" ht="11.25" customHeight="1" x14ac:dyDescent="0.25">
      <c r="AY425" s="104" t="s">
        <v>203</v>
      </c>
      <c r="AZ425" s="105">
        <f>_xll.qlInterestRateIndexFixingDate(Currency&amp;"ibor"&amp;Tenor,BA425,Trigger)</f>
        <v>42753</v>
      </c>
      <c r="BA425" s="105">
        <f>_xll.qlCalendarAdvance(Calendar,BA424,AY425,"f",,Trigger)</f>
        <v>42755</v>
      </c>
      <c r="BB425" s="105">
        <f>_xll.qlInterestRateIndexMaturity(Currency&amp;"ibor"&amp;Tenor,BA425,Trigger)</f>
        <v>42845</v>
      </c>
      <c r="BC425" s="257">
        <f>_xll.qlIndexFixing($AC$5,AZ425,TRUE,_xll.ohTrigger(Trigger,Trigger3M))</f>
        <v>7.8057196744563129E-4</v>
      </c>
      <c r="BD425" s="257">
        <f>_xll.qlIndexFixing($BE$1,AZ425,TRUE,_xll.ohTrigger(Trigger,Trigger3M))</f>
        <v>5.7075041662280057E-4</v>
      </c>
    </row>
    <row r="426" spans="51:56" ht="11.25" customHeight="1" x14ac:dyDescent="0.25">
      <c r="AY426" s="104" t="s">
        <v>203</v>
      </c>
      <c r="AZ426" s="105">
        <f>_xll.qlInterestRateIndexFixingDate(Currency&amp;"ibor"&amp;Tenor,BA426,Trigger)</f>
        <v>42754</v>
      </c>
      <c r="BA426" s="105">
        <f>_xll.qlCalendarAdvance(Calendar,BA425,AY426,"f",,Trigger)</f>
        <v>42758</v>
      </c>
      <c r="BB426" s="105">
        <f>_xll.qlInterestRateIndexMaturity(Currency&amp;"ibor"&amp;Tenor,BA426,Trigger)</f>
        <v>42849</v>
      </c>
      <c r="BC426" s="257">
        <f>_xll.qlIndexFixing($AC$5,AZ426,TRUE,_xll.ohTrigger(Trigger,Trigger3M))</f>
        <v>7.9379094088519945E-4</v>
      </c>
      <c r="BD426" s="257">
        <f>_xll.qlIndexFixing($BE$1,AZ426,TRUE,_xll.ohTrigger(Trigger,Trigger3M))</f>
        <v>5.9325493574734992E-4</v>
      </c>
    </row>
    <row r="427" spans="51:56" ht="11.25" customHeight="1" x14ac:dyDescent="0.25">
      <c r="AY427" s="104" t="s">
        <v>203</v>
      </c>
      <c r="AZ427" s="105">
        <f>_xll.qlInterestRateIndexFixingDate(Currency&amp;"ibor"&amp;Tenor,BA427,Trigger)</f>
        <v>42755</v>
      </c>
      <c r="BA427" s="105">
        <f>_xll.qlCalendarAdvance(Calendar,BA426,AY427,"f",,Trigger)</f>
        <v>42759</v>
      </c>
      <c r="BB427" s="105">
        <f>_xll.qlInterestRateIndexMaturity(Currency&amp;"ibor"&amp;Tenor,BA427,Trigger)</f>
        <v>42849</v>
      </c>
      <c r="BC427" s="257">
        <f>_xll.qlIndexFixing($AC$5,AZ427,TRUE,_xll.ohTrigger(Trigger,Trigger3M))</f>
        <v>7.9535525251639427E-4</v>
      </c>
      <c r="BD427" s="257">
        <f>_xll.qlIndexFixing($BE$1,AZ427,TRUE,_xll.ohTrigger(Trigger,Trigger3M))</f>
        <v>5.9587588497400645E-4</v>
      </c>
    </row>
    <row r="428" spans="51:56" ht="11.25" customHeight="1" x14ac:dyDescent="0.25">
      <c r="AY428" s="104" t="s">
        <v>203</v>
      </c>
      <c r="AZ428" s="105">
        <f>_xll.qlInterestRateIndexFixingDate(Currency&amp;"ibor"&amp;Tenor,BA428,Trigger)</f>
        <v>42758</v>
      </c>
      <c r="BA428" s="105">
        <f>_xll.qlCalendarAdvance(Calendar,BA427,AY428,"f",,Trigger)</f>
        <v>42760</v>
      </c>
      <c r="BB428" s="105">
        <f>_xll.qlInterestRateIndexMaturity(Currency&amp;"ibor"&amp;Tenor,BA428,Trigger)</f>
        <v>42850</v>
      </c>
      <c r="BC428" s="257">
        <f>_xll.qlIndexFixing($AC$5,AZ428,TRUE,_xll.ohTrigger(Trigger,Trigger3M))</f>
        <v>7.9906481280378472E-4</v>
      </c>
      <c r="BD428" s="257">
        <f>_xll.qlIndexFixing($BE$1,AZ428,TRUE,_xll.ohTrigger(Trigger,Trigger3M))</f>
        <v>6.0231212234906906E-4</v>
      </c>
    </row>
    <row r="429" spans="51:56" ht="11.25" customHeight="1" x14ac:dyDescent="0.25">
      <c r="AY429" s="104" t="s">
        <v>203</v>
      </c>
      <c r="AZ429" s="105">
        <f>_xll.qlInterestRateIndexFixingDate(Currency&amp;"ibor"&amp;Tenor,BA429,Trigger)</f>
        <v>42759</v>
      </c>
      <c r="BA429" s="105">
        <f>_xll.qlCalendarAdvance(Calendar,BA428,AY429,"f",,Trigger)</f>
        <v>42761</v>
      </c>
      <c r="BB429" s="105">
        <f>_xll.qlInterestRateIndexMaturity(Currency&amp;"ibor"&amp;Tenor,BA429,Trigger)</f>
        <v>42851</v>
      </c>
      <c r="BC429" s="257">
        <f>_xll.qlIndexFixing($AC$5,AZ429,TRUE,_xll.ohTrigger(Trigger,Trigger3M))</f>
        <v>8.0277986872978602E-4</v>
      </c>
      <c r="BD429" s="257">
        <f>_xll.qlIndexFixing($BE$1,AZ429,TRUE,_xll.ohTrigger(Trigger,Trigger3M))</f>
        <v>6.0880620135517205E-4</v>
      </c>
    </row>
    <row r="430" spans="51:56" ht="11.25" customHeight="1" x14ac:dyDescent="0.25">
      <c r="AY430" s="104" t="s">
        <v>203</v>
      </c>
      <c r="AZ430" s="105">
        <f>_xll.qlInterestRateIndexFixingDate(Currency&amp;"ibor"&amp;Tenor,BA430,Trigger)</f>
        <v>42760</v>
      </c>
      <c r="BA430" s="105">
        <f>_xll.qlCalendarAdvance(Calendar,BA429,AY430,"f",,Trigger)</f>
        <v>42762</v>
      </c>
      <c r="BB430" s="105">
        <f>_xll.qlInterestRateIndexMaturity(Currency&amp;"ibor"&amp;Tenor,BA430,Trigger)</f>
        <v>42852</v>
      </c>
      <c r="BC430" s="257">
        <f>_xll.qlIndexFixing($AC$5,AZ430,TRUE,_xll.ohTrigger(Trigger,Trigger3M))</f>
        <v>8.0650042031038538E-4</v>
      </c>
      <c r="BD430" s="257">
        <f>_xll.qlIndexFixing($BE$1,AZ430,TRUE,_xll.ohTrigger(Trigger,Trigger3M))</f>
        <v>6.1535604420548395E-4</v>
      </c>
    </row>
    <row r="431" spans="51:56" ht="11.25" customHeight="1" x14ac:dyDescent="0.25">
      <c r="AY431" s="104" t="s">
        <v>203</v>
      </c>
      <c r="AZ431" s="105">
        <f>_xll.qlInterestRateIndexFixingDate(Currency&amp;"ibor"&amp;Tenor,BA431,Trigger)</f>
        <v>42761</v>
      </c>
      <c r="BA431" s="105">
        <f>_xll.qlCalendarAdvance(Calendar,BA430,AY431,"f",,Trigger)</f>
        <v>42765</v>
      </c>
      <c r="BB431" s="105">
        <f>_xll.qlInterestRateIndexMaturity(Currency&amp;"ibor"&amp;Tenor,BA431,Trigger)</f>
        <v>42853</v>
      </c>
      <c r="BC431" s="257">
        <f>_xll.qlIndexFixing($AC$5,AZ431,TRUE,_xll.ohTrigger(Trigger,Trigger3M))</f>
        <v>8.1358694535041669E-4</v>
      </c>
      <c r="BD431" s="257">
        <f>_xll.qlIndexFixing($BE$1,AZ431,TRUE,_xll.ohTrigger(Trigger,Trigger3M))</f>
        <v>6.2772361623119157E-4</v>
      </c>
    </row>
    <row r="432" spans="51:56" ht="11.25" customHeight="1" x14ac:dyDescent="0.25">
      <c r="AY432" s="104" t="s">
        <v>203</v>
      </c>
      <c r="AZ432" s="105">
        <f>_xll.qlInterestRateIndexFixingDate(Currency&amp;"ibor"&amp;Tenor,BA432,Trigger)</f>
        <v>42762</v>
      </c>
      <c r="BA432" s="105">
        <f>_xll.qlCalendarAdvance(Calendar,BA431,AY432,"f",,Trigger)</f>
        <v>42766</v>
      </c>
      <c r="BB432" s="105">
        <f>_xll.qlInterestRateIndexMaturity(Currency&amp;"ibor"&amp;Tenor,BA432,Trigger)</f>
        <v>42853</v>
      </c>
      <c r="BC432" s="257">
        <f>_xll.qlIndexFixing($AC$5,AZ432,TRUE,_xll.ohTrigger(Trigger,Trigger3M))</f>
        <v>8.1529579693130389E-4</v>
      </c>
      <c r="BD432" s="257">
        <f>_xll.qlIndexFixing($BE$1,AZ432,TRUE,_xll.ohTrigger(Trigger,Trigger3M))</f>
        <v>6.3066383315014344E-4</v>
      </c>
    </row>
    <row r="433" spans="51:56" ht="11.25" customHeight="1" x14ac:dyDescent="0.25">
      <c r="AY433" s="104" t="s">
        <v>203</v>
      </c>
      <c r="AZ433" s="105">
        <f>_xll.qlInterestRateIndexFixingDate(Currency&amp;"ibor"&amp;Tenor,BA433,Trigger)</f>
        <v>42765</v>
      </c>
      <c r="BA433" s="105">
        <f>_xll.qlCalendarAdvance(Calendar,BA432,AY433,"f",,Trigger)</f>
        <v>42767</v>
      </c>
      <c r="BB433" s="105">
        <f>_xll.qlInterestRateIndexMaturity(Currency&amp;"ibor"&amp;Tenor,BA433,Trigger)</f>
        <v>42857</v>
      </c>
      <c r="BC433" s="257">
        <f>_xll.qlIndexFixing($AC$5,AZ433,TRUE,_xll.ohTrigger(Trigger,Trigger3M))</f>
        <v>8.2518561356081932E-4</v>
      </c>
      <c r="BD433" s="257">
        <f>_xll.qlIndexFixing($BE$1,AZ433,TRUE,_xll.ohTrigger(Trigger,Trigger3M))</f>
        <v>6.4886801168118069E-4</v>
      </c>
    </row>
    <row r="434" spans="51:56" ht="11.25" customHeight="1" x14ac:dyDescent="0.25">
      <c r="AY434" s="104" t="s">
        <v>203</v>
      </c>
      <c r="AZ434" s="105">
        <f>_xll.qlInterestRateIndexFixingDate(Currency&amp;"ibor"&amp;Tenor,BA434,Trigger)</f>
        <v>42766</v>
      </c>
      <c r="BA434" s="105">
        <f>_xll.qlCalendarAdvance(Calendar,BA433,AY434,"f",,Trigger)</f>
        <v>42768</v>
      </c>
      <c r="BB434" s="105">
        <f>_xll.qlInterestRateIndexMaturity(Currency&amp;"ibor"&amp;Tenor,BA434,Trigger)</f>
        <v>42857</v>
      </c>
      <c r="BC434" s="257">
        <f>_xll.qlIndexFixing($AC$5,AZ434,TRUE,_xll.ohTrigger(Trigger,Trigger3M))</f>
        <v>8.2694807959776369E-4</v>
      </c>
      <c r="BD434" s="257">
        <f>_xll.qlIndexFixing($BE$1,AZ434,TRUE,_xll.ohTrigger(Trigger,Trigger3M))</f>
        <v>6.5192111616546654E-4</v>
      </c>
    </row>
    <row r="435" spans="51:56" ht="11.25" customHeight="1" x14ac:dyDescent="0.25">
      <c r="AY435" s="104" t="s">
        <v>203</v>
      </c>
      <c r="AZ435" s="105">
        <f>_xll.qlInterestRateIndexFixingDate(Currency&amp;"ibor"&amp;Tenor,BA435,Trigger)</f>
        <v>42767</v>
      </c>
      <c r="BA435" s="105">
        <f>_xll.qlCalendarAdvance(Calendar,BA434,AY435,"f",,Trigger)</f>
        <v>42769</v>
      </c>
      <c r="BB435" s="105">
        <f>_xll.qlInterestRateIndexMaturity(Currency&amp;"ibor"&amp;Tenor,BA435,Trigger)</f>
        <v>42858</v>
      </c>
      <c r="BC435" s="257">
        <f>_xll.qlIndexFixing($AC$5,AZ435,TRUE,_xll.ohTrigger(Trigger,Trigger3M))</f>
        <v>8.3072464726938471E-4</v>
      </c>
      <c r="BD435" s="257">
        <f>_xll.qlIndexFixing($BE$1,AZ435,TRUE,_xll.ohTrigger(Trigger,Trigger3M))</f>
        <v>6.5880666214783771E-4</v>
      </c>
    </row>
    <row r="436" spans="51:56" ht="11.25" customHeight="1" x14ac:dyDescent="0.25">
      <c r="AY436" s="104" t="s">
        <v>203</v>
      </c>
      <c r="AZ436" s="105">
        <f>_xll.qlInterestRateIndexFixingDate(Currency&amp;"ibor"&amp;Tenor,BA436,Trigger)</f>
        <v>42768</v>
      </c>
      <c r="BA436" s="105">
        <f>_xll.qlCalendarAdvance(Calendar,BA435,AY436,"f",,Trigger)</f>
        <v>42772</v>
      </c>
      <c r="BB436" s="105">
        <f>_xll.qlInterestRateIndexMaturity(Currency&amp;"ibor"&amp;Tenor,BA436,Trigger)</f>
        <v>42863</v>
      </c>
      <c r="BC436" s="257">
        <f>_xll.qlIndexFixing($AC$5,AZ436,TRUE,_xll.ohTrigger(Trigger,Trigger3M))</f>
        <v>8.4591066561555579E-4</v>
      </c>
      <c r="BD436" s="257">
        <f>_xll.qlIndexFixing($BE$1,AZ436,TRUE,_xll.ohTrigger(Trigger,Trigger3M))</f>
        <v>6.8719968669725992E-4</v>
      </c>
    </row>
    <row r="437" spans="51:56" ht="11.25" customHeight="1" x14ac:dyDescent="0.25">
      <c r="AY437" s="104" t="s">
        <v>203</v>
      </c>
      <c r="AZ437" s="105">
        <f>_xll.qlInterestRateIndexFixingDate(Currency&amp;"ibor"&amp;Tenor,BA437,Trigger)</f>
        <v>42769</v>
      </c>
      <c r="BA437" s="105">
        <f>_xll.qlCalendarAdvance(Calendar,BA436,AY437,"f",,Trigger)</f>
        <v>42773</v>
      </c>
      <c r="BB437" s="105">
        <f>_xll.qlInterestRateIndexMaturity(Currency&amp;"ibor"&amp;Tenor,BA437,Trigger)</f>
        <v>42863</v>
      </c>
      <c r="BC437" s="257">
        <f>_xll.qlIndexFixing($AC$5,AZ437,TRUE,_xll.ohTrigger(Trigger,Trigger3M))</f>
        <v>8.4778920526140666E-4</v>
      </c>
      <c r="BD437" s="257">
        <f>_xll.qlIndexFixing($BE$1,AZ437,TRUE,_xll.ohTrigger(Trigger,Trigger3M))</f>
        <v>6.9047644062791846E-4</v>
      </c>
    </row>
    <row r="438" spans="51:56" ht="11.25" customHeight="1" x14ac:dyDescent="0.25">
      <c r="AY438" s="104" t="s">
        <v>203</v>
      </c>
      <c r="AZ438" s="105">
        <f>_xll.qlInterestRateIndexFixingDate(Currency&amp;"ibor"&amp;Tenor,BA438,Trigger)</f>
        <v>42772</v>
      </c>
      <c r="BA438" s="105">
        <f>_xll.qlCalendarAdvance(Calendar,BA437,AY438,"f",,Trigger)</f>
        <v>42774</v>
      </c>
      <c r="BB438" s="105">
        <f>_xll.qlInterestRateIndexMaturity(Currency&amp;"ibor"&amp;Tenor,BA438,Trigger)</f>
        <v>42863</v>
      </c>
      <c r="BC438" s="257">
        <f>_xll.qlIndexFixing($AC$5,AZ438,TRUE,_xll.ohTrigger(Trigger,Trigger3M))</f>
        <v>8.4969084792882107E-4</v>
      </c>
      <c r="BD438" s="257">
        <f>_xll.qlIndexFixing($BE$1,AZ438,TRUE,_xll.ohTrigger(Trigger,Trigger3M))</f>
        <v>6.9378866682330857E-4</v>
      </c>
    </row>
    <row r="439" spans="51:56" ht="11.25" customHeight="1" x14ac:dyDescent="0.25">
      <c r="AY439" s="104" t="s">
        <v>203</v>
      </c>
      <c r="AZ439" s="105">
        <f>_xll.qlInterestRateIndexFixingDate(Currency&amp;"ibor"&amp;Tenor,BA439,Trigger)</f>
        <v>42773</v>
      </c>
      <c r="BA439" s="105">
        <f>_xll.qlCalendarAdvance(Calendar,BA438,AY439,"f",,Trigger)</f>
        <v>42775</v>
      </c>
      <c r="BB439" s="105">
        <f>_xll.qlInterestRateIndexMaturity(Currency&amp;"ibor"&amp;Tenor,BA439,Trigger)</f>
        <v>42864</v>
      </c>
      <c r="BC439" s="257">
        <f>_xll.qlIndexFixing($AC$5,AZ439,TRUE,_xll.ohTrigger(Trigger,Trigger3M))</f>
        <v>8.5350076062875365E-4</v>
      </c>
      <c r="BD439" s="257">
        <f>_xll.qlIndexFixing($BE$1,AZ439,TRUE,_xll.ohTrigger(Trigger,Trigger3M))</f>
        <v>7.0088016468684703E-4</v>
      </c>
    </row>
    <row r="440" spans="51:56" ht="11.25" customHeight="1" x14ac:dyDescent="0.25">
      <c r="AY440" s="104" t="s">
        <v>203</v>
      </c>
      <c r="AZ440" s="105">
        <f>_xll.qlInterestRateIndexFixingDate(Currency&amp;"ibor"&amp;Tenor,BA440,Trigger)</f>
        <v>42774</v>
      </c>
      <c r="BA440" s="105">
        <f>_xll.qlCalendarAdvance(Calendar,BA439,AY440,"f",,Trigger)</f>
        <v>42776</v>
      </c>
      <c r="BB440" s="105">
        <f>_xll.qlInterestRateIndexMaturity(Currency&amp;"ibor"&amp;Tenor,BA440,Trigger)</f>
        <v>42865</v>
      </c>
      <c r="BC440" s="257">
        <f>_xll.qlIndexFixing($AC$5,AZ440,TRUE,_xll.ohTrigger(Trigger,Trigger3M))</f>
        <v>8.5731623088938997E-4</v>
      </c>
      <c r="BD440" s="257">
        <f>_xll.qlIndexFixing($BE$1,AZ440,TRUE,_xll.ohTrigger(Trigger,Trigger3M))</f>
        <v>7.0799804264130612E-4</v>
      </c>
    </row>
    <row r="441" spans="51:56" ht="11.25" customHeight="1" x14ac:dyDescent="0.25">
      <c r="AY441" s="104" t="s">
        <v>203</v>
      </c>
      <c r="AZ441" s="105">
        <f>_xll.qlInterestRateIndexFixingDate(Currency&amp;"ibor"&amp;Tenor,BA441,Trigger)</f>
        <v>42775</v>
      </c>
      <c r="BA441" s="105">
        <f>_xll.qlCalendarAdvance(Calendar,BA440,AY441,"f",,Trigger)</f>
        <v>42779</v>
      </c>
      <c r="BB441" s="105">
        <f>_xll.qlInterestRateIndexMaturity(Currency&amp;"ibor"&amp;Tenor,BA441,Trigger)</f>
        <v>42870</v>
      </c>
      <c r="BC441" s="257">
        <f>_xll.qlIndexFixing($AC$5,AZ441,TRUE,_xll.ohTrigger(Trigger,Trigger3M))</f>
        <v>8.7237003395057827E-4</v>
      </c>
      <c r="BD441" s="257">
        <f>_xll.qlIndexFixing($BE$1,AZ441,TRUE,_xll.ohTrigger(Trigger,Trigger3M))</f>
        <v>7.3680185047318399E-4</v>
      </c>
    </row>
    <row r="442" spans="51:56" ht="11.25" customHeight="1" x14ac:dyDescent="0.25">
      <c r="AY442" s="104" t="s">
        <v>203</v>
      </c>
      <c r="AZ442" s="105">
        <f>_xll.qlInterestRateIndexFixingDate(Currency&amp;"ibor"&amp;Tenor,BA442,Trigger)</f>
        <v>42776</v>
      </c>
      <c r="BA442" s="105">
        <f>_xll.qlCalendarAdvance(Calendar,BA441,AY442,"f",,Trigger)</f>
        <v>42780</v>
      </c>
      <c r="BB442" s="105">
        <f>_xll.qlInterestRateIndexMaturity(Currency&amp;"ibor"&amp;Tenor,BA442,Trigger)</f>
        <v>42870</v>
      </c>
      <c r="BC442" s="257">
        <f>_xll.qlIndexFixing($AC$5,AZ442,TRUE,_xll.ohTrigger(Trigger,Trigger3M))</f>
        <v>8.7441012317768241E-4</v>
      </c>
      <c r="BD442" s="257">
        <f>_xll.qlIndexFixing($BE$1,AZ442,TRUE,_xll.ohTrigger(Trigger,Trigger3M))</f>
        <v>7.4033619784419358E-4</v>
      </c>
    </row>
    <row r="443" spans="51:56" ht="11.25" customHeight="1" x14ac:dyDescent="0.25">
      <c r="AY443" s="104" t="s">
        <v>203</v>
      </c>
      <c r="AZ443" s="105">
        <f>_xll.qlInterestRateIndexFixingDate(Currency&amp;"ibor"&amp;Tenor,BA443,Trigger)</f>
        <v>42779</v>
      </c>
      <c r="BA443" s="105">
        <f>_xll.qlCalendarAdvance(Calendar,BA442,AY443,"f",,Trigger)</f>
        <v>42781</v>
      </c>
      <c r="BB443" s="105">
        <f>_xll.qlInterestRateIndexMaturity(Currency&amp;"ibor"&amp;Tenor,BA443,Trigger)</f>
        <v>42870</v>
      </c>
      <c r="BC443" s="257">
        <f>_xll.qlIndexFixing($AC$5,AZ443,TRUE,_xll.ohTrigger(Trigger,Trigger3M))</f>
        <v>8.7647694613483763E-4</v>
      </c>
      <c r="BD443" s="257">
        <f>_xll.qlIndexFixing($BE$1,AZ443,TRUE,_xll.ohTrigger(Trigger,Trigger3M))</f>
        <v>7.4390186065434927E-4</v>
      </c>
    </row>
    <row r="444" spans="51:56" ht="11.25" customHeight="1" x14ac:dyDescent="0.25">
      <c r="AY444" s="104" t="s">
        <v>203</v>
      </c>
      <c r="AZ444" s="105">
        <f>_xll.qlInterestRateIndexFixingDate(Currency&amp;"ibor"&amp;Tenor,BA444,Trigger)</f>
        <v>42780</v>
      </c>
      <c r="BA444" s="105">
        <f>_xll.qlCalendarAdvance(Calendar,BA443,AY444,"f",,Trigger)</f>
        <v>42782</v>
      </c>
      <c r="BB444" s="105">
        <f>_xll.qlInterestRateIndexMaturity(Currency&amp;"ibor"&amp;Tenor,BA444,Trigger)</f>
        <v>42871</v>
      </c>
      <c r="BC444" s="257">
        <f>_xll.qlIndexFixing($AC$5,AZ444,TRUE,_xll.ohTrigger(Trigger,Trigger3M))</f>
        <v>8.8032576208303345E-4</v>
      </c>
      <c r="BD444" s="257">
        <f>_xll.qlIndexFixing($BE$1,AZ444,TRUE,_xll.ohTrigger(Trigger,Trigger3M))</f>
        <v>7.5112905662771511E-4</v>
      </c>
    </row>
    <row r="445" spans="51:56" ht="11.25" customHeight="1" x14ac:dyDescent="0.25">
      <c r="AY445" s="104" t="s">
        <v>203</v>
      </c>
      <c r="AZ445" s="105">
        <f>_xll.qlInterestRateIndexFixingDate(Currency&amp;"ibor"&amp;Tenor,BA445,Trigger)</f>
        <v>42781</v>
      </c>
      <c r="BA445" s="105">
        <f>_xll.qlCalendarAdvance(Calendar,BA444,AY445,"f",,Trigger)</f>
        <v>42783</v>
      </c>
      <c r="BB445" s="105">
        <f>_xll.qlInterestRateIndexMaturity(Currency&amp;"ibor"&amp;Tenor,BA445,Trigger)</f>
        <v>42872</v>
      </c>
      <c r="BC445" s="257">
        <f>_xll.qlIndexFixing($AC$5,AZ445,TRUE,_xll.ohTrigger(Trigger,Trigger3M))</f>
        <v>8.8418013570150833E-4</v>
      </c>
      <c r="BD445" s="257">
        <f>_xll.qlIndexFixing($BE$1,AZ445,TRUE,_xll.ohTrigger(Trigger,Trigger3M))</f>
        <v>7.5836617941191513E-4</v>
      </c>
    </row>
    <row r="446" spans="51:56" ht="11.25" customHeight="1" x14ac:dyDescent="0.25">
      <c r="AY446" s="104" t="s">
        <v>203</v>
      </c>
      <c r="AZ446" s="105">
        <f>_xll.qlInterestRateIndexFixingDate(Currency&amp;"ibor"&amp;Tenor,BA446,Trigger)</f>
        <v>42782</v>
      </c>
      <c r="BA446" s="105">
        <f>_xll.qlCalendarAdvance(Calendar,BA445,AY446,"f",,Trigger)</f>
        <v>42786</v>
      </c>
      <c r="BB446" s="105">
        <f>_xll.qlInterestRateIndexMaturity(Currency&amp;"ibor"&amp;Tenor,BA446,Trigger)</f>
        <v>42877</v>
      </c>
      <c r="BC446" s="257">
        <f>_xll.qlIndexFixing($AC$5,AZ446,TRUE,_xll.ohTrigger(Trigger,Trigger3M))</f>
        <v>8.9909574670289118E-4</v>
      </c>
      <c r="BD446" s="257">
        <f>_xll.qlIndexFixing($BE$1,AZ446,TRUE,_xll.ohTrigger(Trigger,Trigger3M))</f>
        <v>7.8713062906841003E-4</v>
      </c>
    </row>
    <row r="447" spans="51:56" ht="11.25" customHeight="1" x14ac:dyDescent="0.25">
      <c r="AY447" s="104" t="s">
        <v>203</v>
      </c>
      <c r="AZ447" s="105">
        <f>_xll.qlInterestRateIndexFixingDate(Currency&amp;"ibor"&amp;Tenor,BA447,Trigger)</f>
        <v>42783</v>
      </c>
      <c r="BA447" s="105">
        <f>_xll.qlCalendarAdvance(Calendar,BA446,AY447,"f",,Trigger)</f>
        <v>42787</v>
      </c>
      <c r="BB447" s="105">
        <f>_xll.qlInterestRateIndexMaturity(Currency&amp;"ibor"&amp;Tenor,BA447,Trigger)</f>
        <v>42877</v>
      </c>
      <c r="BC447" s="257">
        <f>_xll.qlIndexFixing($AC$5,AZ447,TRUE,_xll.ohTrigger(Trigger,Trigger3M))</f>
        <v>9.0130034260305081E-4</v>
      </c>
      <c r="BD447" s="257">
        <f>_xll.qlIndexFixing($BE$1,AZ447,TRUE,_xll.ohTrigger(Trigger,Trigger3M))</f>
        <v>7.9086060399458091E-4</v>
      </c>
    </row>
    <row r="448" spans="51:56" ht="11.25" customHeight="1" x14ac:dyDescent="0.25">
      <c r="AY448" s="104" t="s">
        <v>203</v>
      </c>
      <c r="AZ448" s="105">
        <f>_xll.qlInterestRateIndexFixingDate(Currency&amp;"ibor"&amp;Tenor,BA448,Trigger)</f>
        <v>42786</v>
      </c>
      <c r="BA448" s="105">
        <f>_xll.qlCalendarAdvance(Calendar,BA447,AY448,"f",,Trigger)</f>
        <v>42788</v>
      </c>
      <c r="BB448" s="105">
        <f>_xll.qlInterestRateIndexMaturity(Currency&amp;"ibor"&amp;Tenor,BA448,Trigger)</f>
        <v>42877</v>
      </c>
      <c r="BC448" s="257">
        <f>_xll.qlIndexFixing($AC$5,AZ448,TRUE,_xll.ohTrigger(Trigger,Trigger3M))</f>
        <v>9.0353536940133376E-4</v>
      </c>
      <c r="BD448" s="257">
        <f>_xll.qlIndexFixing($BE$1,AZ448,TRUE,_xll.ohTrigger(Trigger,Trigger3M))</f>
        <v>7.9461594581489302E-4</v>
      </c>
    </row>
    <row r="449" spans="51:56" ht="11.25" customHeight="1" x14ac:dyDescent="0.25">
      <c r="AY449" s="104" t="s">
        <v>203</v>
      </c>
      <c r="AZ449" s="105">
        <f>_xll.qlInterestRateIndexFixingDate(Currency&amp;"ibor"&amp;Tenor,BA449,Trigger)</f>
        <v>42787</v>
      </c>
      <c r="BA449" s="105">
        <f>_xll.qlCalendarAdvance(Calendar,BA448,AY449,"f",,Trigger)</f>
        <v>42789</v>
      </c>
      <c r="BB449" s="105">
        <f>_xll.qlInterestRateIndexMaturity(Currency&amp;"ibor"&amp;Tenor,BA449,Trigger)</f>
        <v>42878</v>
      </c>
      <c r="BC449" s="257">
        <f>_xll.qlIndexFixing($AC$5,AZ449,TRUE,_xll.ohTrigger(Trigger,Trigger3M))</f>
        <v>9.074230893738013E-4</v>
      </c>
      <c r="BD449" s="257">
        <f>_xll.qlIndexFixing($BE$1,AZ449,TRUE,_xll.ohTrigger(Trigger,Trigger3M))</f>
        <v>8.0186158098000549E-4</v>
      </c>
    </row>
    <row r="450" spans="51:56" ht="11.25" customHeight="1" x14ac:dyDescent="0.25">
      <c r="AY450" s="104" t="s">
        <v>203</v>
      </c>
      <c r="AZ450" s="105">
        <f>_xll.qlInterestRateIndexFixingDate(Currency&amp;"ibor"&amp;Tenor,BA450,Trigger)</f>
        <v>42788</v>
      </c>
      <c r="BA450" s="105">
        <f>_xll.qlCalendarAdvance(Calendar,BA449,AY450,"f",,Trigger)</f>
        <v>42790</v>
      </c>
      <c r="BB450" s="105">
        <f>_xll.qlInterestRateIndexMaturity(Currency&amp;"ibor"&amp;Tenor,BA450,Trigger)</f>
        <v>42879</v>
      </c>
      <c r="BC450" s="257">
        <f>_xll.qlIndexFixing($AC$5,AZ450,TRUE,_xll.ohTrigger(Trigger,Trigger3M))</f>
        <v>9.1131636712791955E-4</v>
      </c>
      <c r="BD450" s="257">
        <f>_xll.qlIndexFixing($BE$1,AZ450,TRUE,_xll.ohTrigger(Trigger,Trigger3M))</f>
        <v>8.0909999434353424E-4</v>
      </c>
    </row>
    <row r="451" spans="51:56" ht="11.25" customHeight="1" x14ac:dyDescent="0.25">
      <c r="AY451" s="104" t="s">
        <v>203</v>
      </c>
      <c r="AZ451" s="105">
        <f>_xll.qlInterestRateIndexFixingDate(Currency&amp;"ibor"&amp;Tenor,BA451,Trigger)</f>
        <v>42789</v>
      </c>
      <c r="BA451" s="105">
        <f>_xll.qlCalendarAdvance(Calendar,BA450,AY451,"f",,Trigger)</f>
        <v>42793</v>
      </c>
      <c r="BB451" s="105">
        <f>_xll.qlInterestRateIndexMaturity(Currency&amp;"ibor"&amp;Tenor,BA451,Trigger)</f>
        <v>42884</v>
      </c>
      <c r="BC451" s="257">
        <f>_xll.qlIndexFixing($AC$5,AZ451,TRUE,_xll.ohTrigger(Trigger,Trigger3M))</f>
        <v>9.2608780926598249E-4</v>
      </c>
      <c r="BD451" s="257">
        <f>_xll.qlIndexFixing($BE$1,AZ451,TRUE,_xll.ohTrigger(Trigger,Trigger3M))</f>
        <v>8.3737443787594676E-4</v>
      </c>
    </row>
    <row r="452" spans="51:56" ht="11.25" customHeight="1" x14ac:dyDescent="0.25">
      <c r="AY452" s="104" t="s">
        <v>203</v>
      </c>
      <c r="AZ452" s="105">
        <f>_xll.qlInterestRateIndexFixingDate(Currency&amp;"ibor"&amp;Tenor,BA452,Trigger)</f>
        <v>42790</v>
      </c>
      <c r="BA452" s="105">
        <f>_xll.qlCalendarAdvance(Calendar,BA451,AY452,"f",,Trigger)</f>
        <v>42794</v>
      </c>
      <c r="BB452" s="105">
        <f>_xll.qlInterestRateIndexMaturity(Currency&amp;"ibor"&amp;Tenor,BA452,Trigger)</f>
        <v>42886</v>
      </c>
      <c r="BC452" s="257">
        <f>_xll.qlIndexFixing($AC$5,AZ452,TRUE,_xll.ohTrigger(Trigger,Trigger3M))</f>
        <v>9.3146243109327835E-4</v>
      </c>
      <c r="BD452" s="257">
        <f>_xll.qlIndexFixing($BE$1,AZ452,TRUE,_xll.ohTrigger(Trigger,Trigger3M))</f>
        <v>8.4774106544355493E-4</v>
      </c>
    </row>
    <row r="453" spans="51:56" ht="11.25" customHeight="1" x14ac:dyDescent="0.25">
      <c r="AY453" s="104" t="s">
        <v>203</v>
      </c>
      <c r="AZ453" s="105">
        <f>_xll.qlInterestRateIndexFixingDate(Currency&amp;"ibor"&amp;Tenor,BA453,Trigger)</f>
        <v>42793</v>
      </c>
      <c r="BA453" s="105">
        <f>_xll.qlCalendarAdvance(Calendar,BA452,AY453,"f",,Trigger)</f>
        <v>42795</v>
      </c>
      <c r="BB453" s="105">
        <f>_xll.qlInterestRateIndexMaturity(Currency&amp;"ibor"&amp;Tenor,BA453,Trigger)</f>
        <v>42887</v>
      </c>
      <c r="BC453" s="257">
        <f>_xll.qlIndexFixing($AC$5,AZ453,TRUE,_xll.ohTrigger(Trigger,Trigger3M))</f>
        <v>9.3532729738115389E-4</v>
      </c>
      <c r="BD453" s="257">
        <f>_xll.qlIndexFixing($BE$1,AZ453,TRUE,_xll.ohTrigger(Trigger,Trigger3M))</f>
        <v>8.5480910893230512E-4</v>
      </c>
    </row>
    <row r="454" spans="51:56" ht="11.25" customHeight="1" x14ac:dyDescent="0.25">
      <c r="AY454" s="104" t="s">
        <v>203</v>
      </c>
      <c r="AZ454" s="105">
        <f>_xll.qlInterestRateIndexFixingDate(Currency&amp;"ibor"&amp;Tenor,BA454,Trigger)</f>
        <v>42794</v>
      </c>
      <c r="BA454" s="105">
        <f>_xll.qlCalendarAdvance(Calendar,BA453,AY454,"f",,Trigger)</f>
        <v>42796</v>
      </c>
      <c r="BB454" s="105">
        <f>_xll.qlInterestRateIndexMaturity(Currency&amp;"ibor"&amp;Tenor,BA454,Trigger)</f>
        <v>42888</v>
      </c>
      <c r="BC454" s="257">
        <f>_xll.qlIndexFixing($AC$5,AZ454,TRUE,_xll.ohTrigger(Trigger,Trigger3M))</f>
        <v>9.3919754050018369E-4</v>
      </c>
      <c r="BD454" s="257">
        <f>_xll.qlIndexFixing($BE$1,AZ454,TRUE,_xll.ohTrigger(Trigger,Trigger3M))</f>
        <v>8.6185244546978788E-4</v>
      </c>
    </row>
    <row r="455" spans="51:56" ht="11.25" customHeight="1" x14ac:dyDescent="0.25">
      <c r="AY455" s="104" t="s">
        <v>203</v>
      </c>
      <c r="AZ455" s="105">
        <f>_xll.qlInterestRateIndexFixingDate(Currency&amp;"ibor"&amp;Tenor,BA455,Trigger)</f>
        <v>42795</v>
      </c>
      <c r="BA455" s="105">
        <f>_xll.qlCalendarAdvance(Calendar,BA454,AY455,"f",,Trigger)</f>
        <v>42797</v>
      </c>
      <c r="BB455" s="105">
        <f>_xll.qlInterestRateIndexMaturity(Currency&amp;"ibor"&amp;Tenor,BA455,Trigger)</f>
        <v>42891</v>
      </c>
      <c r="BC455" s="257">
        <f>_xll.qlIndexFixing($AC$5,AZ455,TRUE,_xll.ohTrigger(Trigger,Trigger3M))</f>
        <v>9.4593479620753063E-4</v>
      </c>
      <c r="BD455" s="257">
        <f>_xll.qlIndexFixing($BE$1,AZ455,TRUE,_xll.ohTrigger(Trigger,Trigger3M))</f>
        <v>8.7508005631433588E-4</v>
      </c>
    </row>
    <row r="456" spans="51:56" ht="11.25" customHeight="1" x14ac:dyDescent="0.25">
      <c r="AY456" s="104" t="s">
        <v>203</v>
      </c>
      <c r="AZ456" s="105">
        <f>_xll.qlInterestRateIndexFixingDate(Currency&amp;"ibor"&amp;Tenor,BA456,Trigger)</f>
        <v>42796</v>
      </c>
      <c r="BA456" s="105">
        <f>_xll.qlCalendarAdvance(Calendar,BA455,AY456,"f",,Trigger)</f>
        <v>42800</v>
      </c>
      <c r="BB456" s="105">
        <f>_xll.qlInterestRateIndexMaturity(Currency&amp;"ibor"&amp;Tenor,BA456,Trigger)</f>
        <v>42892</v>
      </c>
      <c r="BC456" s="257">
        <f>_xll.qlIndexFixing($AC$5,AZ456,TRUE,_xll.ohTrigger(Trigger,Trigger3M))</f>
        <v>9.5473228160758916E-4</v>
      </c>
      <c r="BD456" s="257">
        <f>_xll.qlIndexFixing($BE$1,AZ456,TRUE,_xll.ohTrigger(Trigger,Trigger3M))</f>
        <v>8.8972802143294993E-4</v>
      </c>
    </row>
    <row r="457" spans="51:56" ht="11.25" customHeight="1" x14ac:dyDescent="0.25">
      <c r="AY457" s="104" t="s">
        <v>203</v>
      </c>
      <c r="AZ457" s="105">
        <f>_xll.qlInterestRateIndexFixingDate(Currency&amp;"ibor"&amp;Tenor,BA457,Trigger)</f>
        <v>42797</v>
      </c>
      <c r="BA457" s="105">
        <f>_xll.qlCalendarAdvance(Calendar,BA456,AY457,"f",,Trigger)</f>
        <v>42801</v>
      </c>
      <c r="BB457" s="105">
        <f>_xll.qlInterestRateIndexMaturity(Currency&amp;"ibor"&amp;Tenor,BA457,Trigger)</f>
        <v>42893</v>
      </c>
      <c r="BC457" s="257">
        <f>_xll.qlIndexFixing($AC$5,AZ457,TRUE,_xll.ohTrigger(Trigger,Trigger3M))</f>
        <v>9.5862940912219826E-4</v>
      </c>
      <c r="BD457" s="257">
        <f>_xll.qlIndexFixing($BE$1,AZ457,TRUE,_xll.ohTrigger(Trigger,Trigger3M))</f>
        <v>8.9660967757179818E-4</v>
      </c>
    </row>
    <row r="458" spans="51:56" ht="11.25" customHeight="1" x14ac:dyDescent="0.25">
      <c r="AY458" s="104" t="s">
        <v>203</v>
      </c>
      <c r="AZ458" s="105">
        <f>_xll.qlInterestRateIndexFixingDate(Currency&amp;"ibor"&amp;Tenor,BA458,Trigger)</f>
        <v>42800</v>
      </c>
      <c r="BA458" s="105">
        <f>_xll.qlCalendarAdvance(Calendar,BA457,AY458,"f",,Trigger)</f>
        <v>42802</v>
      </c>
      <c r="BB458" s="105">
        <f>_xll.qlInterestRateIndexMaturity(Currency&amp;"ibor"&amp;Tenor,BA458,Trigger)</f>
        <v>42894</v>
      </c>
      <c r="BC458" s="257">
        <f>_xll.qlIndexFixing($AC$5,AZ458,TRUE,_xll.ohTrigger(Trigger,Trigger3M))</f>
        <v>9.625319135635373E-4</v>
      </c>
      <c r="BD458" s="257">
        <f>_xll.qlIndexFixing($BE$1,AZ458,TRUE,_xll.ohTrigger(Trigger,Trigger3M))</f>
        <v>9.0345127239811816E-4</v>
      </c>
    </row>
    <row r="459" spans="51:56" ht="11.25" customHeight="1" x14ac:dyDescent="0.25">
      <c r="AY459" s="104" t="s">
        <v>203</v>
      </c>
      <c r="AZ459" s="105">
        <f>_xll.qlInterestRateIndexFixingDate(Currency&amp;"ibor"&amp;Tenor,BA459,Trigger)</f>
        <v>42801</v>
      </c>
      <c r="BA459" s="105">
        <f>_xll.qlCalendarAdvance(Calendar,BA458,AY459,"f",,Trigger)</f>
        <v>42803</v>
      </c>
      <c r="BB459" s="105">
        <f>_xll.qlInterestRateIndexMaturity(Currency&amp;"ibor"&amp;Tenor,BA459,Trigger)</f>
        <v>42895</v>
      </c>
      <c r="BC459" s="257">
        <f>_xll.qlIndexFixing($AC$5,AZ459,TRUE,_xll.ohTrigger(Trigger,Trigger3M))</f>
        <v>9.6643979494898363E-4</v>
      </c>
      <c r="BD459" s="257">
        <f>_xll.qlIndexFixing($BE$1,AZ459,TRUE,_xll.ohTrigger(Trigger,Trigger3M))</f>
        <v>9.1025019879651693E-4</v>
      </c>
    </row>
    <row r="460" spans="51:56" ht="11.25" customHeight="1" x14ac:dyDescent="0.25">
      <c r="AY460" s="104" t="s">
        <v>203</v>
      </c>
      <c r="AZ460" s="105">
        <f>_xll.qlInterestRateIndexFixingDate(Currency&amp;"ibor"&amp;Tenor,BA460,Trigger)</f>
        <v>42802</v>
      </c>
      <c r="BA460" s="105">
        <f>_xll.qlCalendarAdvance(Calendar,BA459,AY460,"f",,Trigger)</f>
        <v>42804</v>
      </c>
      <c r="BB460" s="105">
        <f>_xll.qlInterestRateIndexMaturity(Currency&amp;"ibor"&amp;Tenor,BA460,Trigger)</f>
        <v>42898</v>
      </c>
      <c r="BC460" s="257">
        <f>_xll.qlIndexFixing($AC$5,AZ460,TRUE,_xll.ohTrigger(Trigger,Trigger3M))</f>
        <v>9.7296157603868154E-4</v>
      </c>
      <c r="BD460" s="257">
        <f>_xll.qlIndexFixing($BE$1,AZ460,TRUE,_xll.ohTrigger(Trigger,Trigger3M))</f>
        <v>9.227002084686392E-4</v>
      </c>
    </row>
    <row r="461" spans="51:56" ht="11.25" customHeight="1" x14ac:dyDescent="0.25">
      <c r="AY461" s="104" t="s">
        <v>203</v>
      </c>
      <c r="AZ461" s="105">
        <f>_xll.qlInterestRateIndexFixingDate(Currency&amp;"ibor"&amp;Tenor,BA461,Trigger)</f>
        <v>42803</v>
      </c>
      <c r="BA461" s="105">
        <f>_xll.qlCalendarAdvance(Calendar,BA460,AY461,"f",,Trigger)</f>
        <v>42807</v>
      </c>
      <c r="BB461" s="105">
        <f>_xll.qlInterestRateIndexMaturity(Currency&amp;"ibor"&amp;Tenor,BA461,Trigger)</f>
        <v>42899</v>
      </c>
      <c r="BC461" s="257">
        <f>_xll.qlIndexFixing($AC$5,AZ461,TRUE,_xll.ohTrigger(Trigger,Trigger3M))</f>
        <v>9.8212509024202927E-4</v>
      </c>
      <c r="BD461" s="257">
        <f>_xll.qlIndexFixing($BE$1,AZ461,TRUE,_xll.ohTrigger(Trigger,Trigger3M))</f>
        <v>9.3696659738211525E-4</v>
      </c>
    </row>
    <row r="462" spans="51:56" ht="11.25" customHeight="1" x14ac:dyDescent="0.25">
      <c r="AY462" s="104" t="s">
        <v>203</v>
      </c>
      <c r="AZ462" s="105">
        <f>_xll.qlInterestRateIndexFixingDate(Currency&amp;"ibor"&amp;Tenor,BA462,Trigger)</f>
        <v>42804</v>
      </c>
      <c r="BA462" s="105">
        <f>_xll.qlCalendarAdvance(Calendar,BA461,AY462,"f",,Trigger)</f>
        <v>42808</v>
      </c>
      <c r="BB462" s="105">
        <f>_xll.qlInterestRateIndexMaturity(Currency&amp;"ibor"&amp;Tenor,BA462,Trigger)</f>
        <v>42900</v>
      </c>
      <c r="BC462" s="257">
        <f>_xll.qlIndexFixing($AC$5,AZ462,TRUE,_xll.ohTrigger(Trigger,Trigger3M))</f>
        <v>9.8605985658521385E-4</v>
      </c>
      <c r="BD462" s="257">
        <f>_xll.qlIndexFixing($BE$1,AZ462,TRUE,_xll.ohTrigger(Trigger,Trigger3M))</f>
        <v>9.4351259446563034E-4</v>
      </c>
    </row>
    <row r="463" spans="51:56" ht="11.25" customHeight="1" x14ac:dyDescent="0.25">
      <c r="AY463" s="104" t="s">
        <v>203</v>
      </c>
      <c r="AZ463" s="105">
        <f>_xll.qlInterestRateIndexFixingDate(Currency&amp;"ibor"&amp;Tenor,BA463,Trigger)</f>
        <v>42807</v>
      </c>
      <c r="BA463" s="105">
        <f>_xll.qlCalendarAdvance(Calendar,BA462,AY463,"f",,Trigger)</f>
        <v>42809</v>
      </c>
      <c r="BB463" s="105">
        <f>_xll.qlInterestRateIndexMaturity(Currency&amp;"ibor"&amp;Tenor,BA463,Trigger)</f>
        <v>42901</v>
      </c>
      <c r="BC463" s="257">
        <f>_xll.qlIndexFixing($AC$5,AZ463,TRUE,_xll.ohTrigger(Trigger,Trigger3M))</f>
        <v>9.8999999996808173E-4</v>
      </c>
      <c r="BD463" s="257">
        <f>_xll.qlIndexFixing($BE$1,AZ463,TRUE,_xll.ohTrigger(Trigger,Trigger3M))</f>
        <v>9.4999999215511261E-4</v>
      </c>
    </row>
    <row r="464" spans="51:56" ht="11.25" customHeight="1" x14ac:dyDescent="0.25">
      <c r="AY464" s="104" t="s">
        <v>203</v>
      </c>
      <c r="AZ464" s="105">
        <f>_xll.qlInterestRateIndexFixingDate(Currency&amp;"ibor"&amp;Tenor,BA464,Trigger)</f>
        <v>42808</v>
      </c>
      <c r="BA464" s="105">
        <f>_xll.qlCalendarAdvance(Calendar,BA463,AY464,"f",,Trigger)</f>
        <v>42810</v>
      </c>
      <c r="BB464" s="105">
        <f>_xll.qlInterestRateIndexMaturity(Currency&amp;"ibor"&amp;Tenor,BA464,Trigger)</f>
        <v>42902</v>
      </c>
      <c r="BC464" s="257">
        <f>_xll.qlIndexFixing($AC$5,AZ464,TRUE,_xll.ohTrigger(Trigger,Trigger3M))</f>
        <v>9.9809214866094956E-4</v>
      </c>
      <c r="BD464" s="257">
        <f>_xll.qlIndexFixing($BE$1,AZ464,TRUE,_xll.ohTrigger(Trigger,Trigger3M))</f>
        <v>9.5642627926191374E-4</v>
      </c>
    </row>
    <row r="465" spans="51:56" ht="11.25" customHeight="1" x14ac:dyDescent="0.25">
      <c r="AY465" s="104" t="s">
        <v>203</v>
      </c>
      <c r="AZ465" s="105">
        <f>_xll.qlInterestRateIndexFixingDate(Currency&amp;"ibor"&amp;Tenor,BA465,Trigger)</f>
        <v>42809</v>
      </c>
      <c r="BA465" s="105">
        <f>_xll.qlCalendarAdvance(Calendar,BA464,AY465,"f",,Trigger)</f>
        <v>42811</v>
      </c>
      <c r="BB465" s="105">
        <f>_xll.qlInterestRateIndexMaturity(Currency&amp;"ibor"&amp;Tenor,BA465,Trigger)</f>
        <v>42905</v>
      </c>
      <c r="BC465" s="257">
        <f>_xll.qlIndexFixing($AC$5,AZ465,TRUE,_xll.ohTrigger(Trigger,Trigger3M))</f>
        <v>1.0165450005012963E-3</v>
      </c>
      <c r="BD465" s="257">
        <f>_xll.qlIndexFixing($BE$1,AZ465,TRUE,_xll.ohTrigger(Trigger,Trigger3M))</f>
        <v>9.6793023344591482E-4</v>
      </c>
    </row>
    <row r="466" spans="51:56" ht="11.25" customHeight="1" x14ac:dyDescent="0.25">
      <c r="AY466" s="104" t="s">
        <v>203</v>
      </c>
      <c r="AZ466" s="105">
        <f>_xll.qlInterestRateIndexFixingDate(Currency&amp;"ibor"&amp;Tenor,BA466,Trigger)</f>
        <v>42810</v>
      </c>
      <c r="BA466" s="105">
        <f>_xll.qlCalendarAdvance(Calendar,BA465,AY466,"f",,Trigger)</f>
        <v>42814</v>
      </c>
      <c r="BB466" s="105">
        <f>_xll.qlInterestRateIndexMaturity(Currency&amp;"ibor"&amp;Tenor,BA466,Trigger)</f>
        <v>42906</v>
      </c>
      <c r="BC466" s="257">
        <f>_xll.qlIndexFixing($AC$5,AZ466,TRUE,_xll.ohTrigger(Trigger,Trigger3M))</f>
        <v>1.0306253675033178E-3</v>
      </c>
      <c r="BD466" s="257">
        <f>_xll.qlIndexFixing($BE$1,AZ466,TRUE,_xll.ohTrigger(Trigger,Trigger3M))</f>
        <v>9.814870288209392E-4</v>
      </c>
    </row>
    <row r="467" spans="51:56" ht="11.25" customHeight="1" x14ac:dyDescent="0.25">
      <c r="AY467" s="104" t="s">
        <v>203</v>
      </c>
      <c r="AZ467" s="105">
        <f>_xll.qlInterestRateIndexFixingDate(Currency&amp;"ibor"&amp;Tenor,BA467,Trigger)</f>
        <v>42811</v>
      </c>
      <c r="BA467" s="105">
        <f>_xll.qlCalendarAdvance(Calendar,BA466,AY467,"f",,Trigger)</f>
        <v>42815</v>
      </c>
      <c r="BB467" s="105">
        <f>_xll.qlInterestRateIndexMaturity(Currency&amp;"ibor"&amp;Tenor,BA467,Trigger)</f>
        <v>42907</v>
      </c>
      <c r="BC467" s="257">
        <f>_xll.qlIndexFixing($AC$5,AZ467,TRUE,_xll.ohTrigger(Trigger,Trigger3M))</f>
        <v>1.0387998287433985E-3</v>
      </c>
      <c r="BD467" s="257">
        <f>_xll.qlIndexFixing($BE$1,AZ467,TRUE,_xll.ohTrigger(Trigger,Trigger3M))</f>
        <v>9.8758320608393225E-4</v>
      </c>
    </row>
    <row r="468" spans="51:56" ht="11.25" customHeight="1" x14ac:dyDescent="0.25">
      <c r="AY468" s="104" t="s">
        <v>203</v>
      </c>
      <c r="AZ468" s="105">
        <f>_xll.qlInterestRateIndexFixingDate(Currency&amp;"ibor"&amp;Tenor,BA468,Trigger)</f>
        <v>42814</v>
      </c>
      <c r="BA468" s="105">
        <f>_xll.qlCalendarAdvance(Calendar,BA467,AY468,"f",,Trigger)</f>
        <v>42816</v>
      </c>
      <c r="BB468" s="105">
        <f>_xll.qlInterestRateIndexMaturity(Currency&amp;"ibor"&amp;Tenor,BA468,Trigger)</f>
        <v>42908</v>
      </c>
      <c r="BC468" s="257">
        <f>_xll.qlIndexFixing($AC$5,AZ468,TRUE,_xll.ohTrigger(Trigger,Trigger3M))</f>
        <v>1.0452095497538788E-3</v>
      </c>
      <c r="BD468" s="257">
        <f>_xll.qlIndexFixing($BE$1,AZ468,TRUE,_xll.ohTrigger(Trigger,Trigger3M))</f>
        <v>9.9360896528163348E-4</v>
      </c>
    </row>
    <row r="469" spans="51:56" ht="11.25" customHeight="1" x14ac:dyDescent="0.25">
      <c r="AY469" s="104" t="s">
        <v>203</v>
      </c>
      <c r="AZ469" s="105">
        <f>_xll.qlInterestRateIndexFixingDate(Currency&amp;"ibor"&amp;Tenor,BA469,Trigger)</f>
        <v>42815</v>
      </c>
      <c r="BA469" s="105">
        <f>_xll.qlCalendarAdvance(Calendar,BA468,AY469,"f",,Trigger)</f>
        <v>42817</v>
      </c>
      <c r="BB469" s="105">
        <f>_xll.qlInterestRateIndexMaturity(Currency&amp;"ibor"&amp;Tenor,BA469,Trigger)</f>
        <v>42909</v>
      </c>
      <c r="BC469" s="257">
        <f>_xll.qlIndexFixing($AC$5,AZ469,TRUE,_xll.ohTrigger(Trigger,Trigger3M))</f>
        <v>1.0516303538579323E-3</v>
      </c>
      <c r="BD469" s="257">
        <f>_xll.qlIndexFixing($BE$1,AZ469,TRUE,_xll.ohTrigger(Trigger,Trigger3M))</f>
        <v>9.9956458511284586E-4</v>
      </c>
    </row>
    <row r="470" spans="51:56" ht="11.25" customHeight="1" x14ac:dyDescent="0.25">
      <c r="AY470" s="104" t="s">
        <v>203</v>
      </c>
      <c r="AZ470" s="105">
        <f>_xll.qlInterestRateIndexFixingDate(Currency&amp;"ibor"&amp;Tenor,BA470,Trigger)</f>
        <v>42816</v>
      </c>
      <c r="BA470" s="105">
        <f>_xll.qlCalendarAdvance(Calendar,BA469,AY470,"f",,Trigger)</f>
        <v>42818</v>
      </c>
      <c r="BB470" s="105">
        <f>_xll.qlInterestRateIndexMaturity(Currency&amp;"ibor"&amp;Tenor,BA470,Trigger)</f>
        <v>42912</v>
      </c>
      <c r="BC470" s="257">
        <f>_xll.qlIndexFixing($AC$5,AZ470,TRUE,_xll.ohTrigger(Trigger,Trigger3M))</f>
        <v>1.0677823450905405E-3</v>
      </c>
      <c r="BD470" s="257">
        <f>_xll.qlIndexFixing($BE$1,AZ470,TRUE,_xll.ohTrigger(Trigger,Trigger3M))</f>
        <v>1.0100905995480177E-3</v>
      </c>
    </row>
    <row r="471" spans="51:56" ht="11.25" customHeight="1" x14ac:dyDescent="0.25">
      <c r="AY471" s="104" t="s">
        <v>203</v>
      </c>
      <c r="AZ471" s="105">
        <f>_xll.qlInterestRateIndexFixingDate(Currency&amp;"ibor"&amp;Tenor,BA471,Trigger)</f>
        <v>42817</v>
      </c>
      <c r="BA471" s="105">
        <f>_xll.qlCalendarAdvance(Calendar,BA470,AY471,"f",,Trigger)</f>
        <v>42821</v>
      </c>
      <c r="BB471" s="105">
        <f>_xll.qlInterestRateIndexMaturity(Currency&amp;"ibor"&amp;Tenor,BA471,Trigger)</f>
        <v>42913</v>
      </c>
      <c r="BC471" s="257">
        <f>_xll.qlIndexFixing($AC$5,AZ471,TRUE,_xll.ohTrigger(Trigger,Trigger3M))</f>
        <v>1.0774244022872792E-3</v>
      </c>
      <c r="BD471" s="257">
        <f>_xll.qlIndexFixing($BE$1,AZ471,TRUE,_xll.ohTrigger(Trigger,Trigger3M))</f>
        <v>1.0226989689240842E-3</v>
      </c>
    </row>
    <row r="472" spans="51:56" ht="11.25" customHeight="1" x14ac:dyDescent="0.25">
      <c r="AY472" s="104" t="s">
        <v>203</v>
      </c>
      <c r="AZ472" s="105">
        <f>_xll.qlInterestRateIndexFixingDate(Currency&amp;"ibor"&amp;Tenor,BA472,Trigger)</f>
        <v>42818</v>
      </c>
      <c r="BA472" s="105">
        <f>_xll.qlCalendarAdvance(Calendar,BA471,AY472,"f",,Trigger)</f>
        <v>42822</v>
      </c>
      <c r="BB472" s="105">
        <f>_xll.qlInterestRateIndexMaturity(Currency&amp;"ibor"&amp;Tenor,BA472,Trigger)</f>
        <v>42914</v>
      </c>
      <c r="BC472" s="257">
        <f>_xll.qlIndexFixing($AC$5,AZ472,TRUE,_xll.ohTrigger(Trigger,Trigger3M))</f>
        <v>1.083900622672462E-3</v>
      </c>
      <c r="BD472" s="257">
        <f>_xll.qlIndexFixing($BE$1,AZ472,TRUE,_xll.ohTrigger(Trigger,Trigger3M))</f>
        <v>1.0283139197301333E-3</v>
      </c>
    </row>
    <row r="473" spans="51:56" ht="11.25" customHeight="1" x14ac:dyDescent="0.25">
      <c r="AY473" s="104" t="s">
        <v>203</v>
      </c>
      <c r="AZ473" s="105">
        <f>_xll.qlInterestRateIndexFixingDate(Currency&amp;"ibor"&amp;Tenor,BA473,Trigger)</f>
        <v>42821</v>
      </c>
      <c r="BA473" s="105">
        <f>_xll.qlCalendarAdvance(Calendar,BA472,AY473,"f",,Trigger)</f>
        <v>42823</v>
      </c>
      <c r="BB473" s="105">
        <f>_xll.qlInterestRateIndexMaturity(Currency&amp;"ibor"&amp;Tenor,BA473,Trigger)</f>
        <v>42915</v>
      </c>
      <c r="BC473" s="257">
        <f>_xll.qlIndexFixing($AC$5,AZ473,TRUE,_xll.ohTrigger(Trigger,Trigger3M))</f>
        <v>1.0903879264787821E-3</v>
      </c>
      <c r="BD473" s="257">
        <f>_xll.qlIndexFixing($BE$1,AZ473,TRUE,_xll.ohTrigger(Trigger,Trigger3M))</f>
        <v>1.0338627856499233E-3</v>
      </c>
    </row>
    <row r="474" spans="51:56" ht="11.25" customHeight="1" x14ac:dyDescent="0.25">
      <c r="AY474" s="104" t="s">
        <v>203</v>
      </c>
      <c r="AZ474" s="105">
        <f>_xll.qlInterestRateIndexFixingDate(Currency&amp;"ibor"&amp;Tenor,BA474,Trigger)</f>
        <v>42822</v>
      </c>
      <c r="BA474" s="105">
        <f>_xll.qlCalendarAdvance(Calendar,BA473,AY474,"f",,Trigger)</f>
        <v>42824</v>
      </c>
      <c r="BB474" s="105">
        <f>_xll.qlInterestRateIndexMaturity(Currency&amp;"ibor"&amp;Tenor,BA474,Trigger)</f>
        <v>42916</v>
      </c>
      <c r="BC474" s="257">
        <f>_xll.qlIndexFixing($AC$5,AZ474,TRUE,_xll.ohTrigger(Trigger,Trigger3M))</f>
        <v>1.0968863137618473E-3</v>
      </c>
      <c r="BD474" s="257">
        <f>_xll.qlIndexFixing($BE$1,AZ474,TRUE,_xll.ohTrigger(Trigger,Trigger3M))</f>
        <v>1.0393462641047058E-3</v>
      </c>
    </row>
    <row r="475" spans="51:56" ht="11.25" customHeight="1" x14ac:dyDescent="0.25">
      <c r="AY475" s="104" t="s">
        <v>203</v>
      </c>
      <c r="AZ475" s="105">
        <f>_xll.qlInterestRateIndexFixingDate(Currency&amp;"ibor"&amp;Tenor,BA475,Trigger)</f>
        <v>42823</v>
      </c>
      <c r="BA475" s="105">
        <f>_xll.qlCalendarAdvance(Calendar,BA474,AY475,"f",,Trigger)</f>
        <v>42825</v>
      </c>
      <c r="BB475" s="105">
        <f>_xll.qlInterestRateIndexMaturity(Currency&amp;"ibor"&amp;Tenor,BA475,Trigger)</f>
        <v>42916</v>
      </c>
      <c r="BC475" s="257">
        <f>_xll.qlIndexFixing($AC$5,AZ475,TRUE,_xll.ohTrigger(Trigger,Trigger3M))</f>
        <v>1.0986792615035885E-3</v>
      </c>
      <c r="BD475" s="257">
        <f>_xll.qlIndexFixing($BE$1,AZ475,TRUE,_xll.ohTrigger(Trigger,Trigger3M))</f>
        <v>1.0426329463156156E-3</v>
      </c>
    </row>
    <row r="476" spans="51:56" ht="11.25" customHeight="1" x14ac:dyDescent="0.25">
      <c r="AY476" s="104" t="s">
        <v>203</v>
      </c>
      <c r="AZ476" s="105">
        <f>_xll.qlInterestRateIndexFixingDate(Currency&amp;"ibor"&amp;Tenor,BA476,Trigger)</f>
        <v>42824</v>
      </c>
      <c r="BA476" s="105">
        <f>_xll.qlCalendarAdvance(Calendar,BA475,AY476,"f",,Trigger)</f>
        <v>42828</v>
      </c>
      <c r="BB476" s="105">
        <f>_xll.qlInterestRateIndexMaturity(Currency&amp;"ibor"&amp;Tenor,BA476,Trigger)</f>
        <v>42919</v>
      </c>
      <c r="BC476" s="257">
        <f>_xll.qlIndexFixing($AC$5,AZ476,TRUE,_xll.ohTrigger(Trigger,Trigger3M))</f>
        <v>1.118383419953517E-3</v>
      </c>
      <c r="BD476" s="257">
        <f>_xll.qlIndexFixing($BE$1,AZ476,TRUE,_xll.ohTrigger(Trigger,Trigger3M))</f>
        <v>1.0585903140329263E-3</v>
      </c>
    </row>
    <row r="477" spans="51:56" ht="11.25" customHeight="1" x14ac:dyDescent="0.25">
      <c r="AY477" s="104" t="s">
        <v>203</v>
      </c>
      <c r="AZ477" s="105">
        <f>_xll.qlInterestRateIndexFixingDate(Currency&amp;"ibor"&amp;Tenor,BA477,Trigger)</f>
        <v>42825</v>
      </c>
      <c r="BA477" s="105">
        <f>_xll.qlCalendarAdvance(Calendar,BA476,AY477,"f",,Trigger)</f>
        <v>42829</v>
      </c>
      <c r="BB477" s="105">
        <f>_xll.qlInterestRateIndexMaturity(Currency&amp;"ibor"&amp;Tenor,BA477,Trigger)</f>
        <v>42920</v>
      </c>
      <c r="BC477" s="257">
        <f>_xll.qlIndexFixing($AC$5,AZ477,TRUE,_xll.ohTrigger(Trigger,Trigger3M))</f>
        <v>1.124973883468219E-3</v>
      </c>
      <c r="BD477" s="257">
        <f>_xll.qlIndexFixing($BE$1,AZ477,TRUE,_xll.ohTrigger(Trigger,Trigger3M))</f>
        <v>1.0637833263660423E-3</v>
      </c>
    </row>
    <row r="478" spans="51:56" ht="11.25" customHeight="1" x14ac:dyDescent="0.25">
      <c r="AY478" s="104" t="s">
        <v>203</v>
      </c>
      <c r="AZ478" s="105">
        <f>_xll.qlInterestRateIndexFixingDate(Currency&amp;"ibor"&amp;Tenor,BA478,Trigger)</f>
        <v>42828</v>
      </c>
      <c r="BA478" s="105">
        <f>_xll.qlCalendarAdvance(Calendar,BA477,AY478,"f",,Trigger)</f>
        <v>42830</v>
      </c>
      <c r="BB478" s="105">
        <f>_xll.qlInterestRateIndexMaturity(Currency&amp;"ibor"&amp;Tenor,BA478,Trigger)</f>
        <v>42921</v>
      </c>
      <c r="BC478" s="257">
        <f>_xll.qlIndexFixing($AC$5,AZ478,TRUE,_xll.ohTrigger(Trigger,Trigger3M))</f>
        <v>1.1315755524256487E-3</v>
      </c>
      <c r="BD478" s="257">
        <f>_xll.qlIndexFixing($BE$1,AZ478,TRUE,_xll.ohTrigger(Trigger,Trigger3M))</f>
        <v>1.0689145155169803E-3</v>
      </c>
    </row>
    <row r="479" spans="51:56" ht="11.25" customHeight="1" x14ac:dyDescent="0.25">
      <c r="AY479" s="104" t="s">
        <v>203</v>
      </c>
      <c r="AZ479" s="105">
        <f>_xll.qlInterestRateIndexFixingDate(Currency&amp;"ibor"&amp;Tenor,BA479,Trigger)</f>
        <v>42829</v>
      </c>
      <c r="BA479" s="105">
        <f>_xll.qlCalendarAdvance(Calendar,BA478,AY479,"f",,Trigger)</f>
        <v>42831</v>
      </c>
      <c r="BB479" s="105">
        <f>_xll.qlInterestRateIndexMaturity(Currency&amp;"ibor"&amp;Tenor,BA479,Trigger)</f>
        <v>42922</v>
      </c>
      <c r="BC479" s="257">
        <f>_xll.qlIndexFixing($AC$5,AZ479,TRUE,_xll.ohTrigger(Trigger,Trigger3M))</f>
        <v>1.1381884268811461E-3</v>
      </c>
      <c r="BD479" s="257">
        <f>_xll.qlIndexFixing($BE$1,AZ479,TRUE,_xll.ohTrigger(Trigger,Trigger3M))</f>
        <v>1.0739846300438789E-3</v>
      </c>
    </row>
    <row r="480" spans="51:56" ht="11.25" customHeight="1" x14ac:dyDescent="0.25">
      <c r="AY480" s="104" t="s">
        <v>203</v>
      </c>
      <c r="AZ480" s="105">
        <f>_xll.qlInterestRateIndexFixingDate(Currency&amp;"ibor"&amp;Tenor,BA480,Trigger)</f>
        <v>42830</v>
      </c>
      <c r="BA480" s="105">
        <f>_xll.qlCalendarAdvance(Calendar,BA479,AY480,"f",,Trigger)</f>
        <v>42832</v>
      </c>
      <c r="BB480" s="105">
        <f>_xll.qlInterestRateIndexMaturity(Currency&amp;"ibor"&amp;Tenor,BA480,Trigger)</f>
        <v>42923</v>
      </c>
      <c r="BC480" s="257">
        <f>_xll.qlIndexFixing($AC$5,AZ480,TRUE,_xll.ohTrigger(Trigger,Trigger3M))</f>
        <v>1.1448125068918087E-3</v>
      </c>
      <c r="BD480" s="257">
        <f>_xll.qlIndexFixing($BE$1,AZ480,TRUE,_xll.ohTrigger(Trigger,Trigger3M))</f>
        <v>1.078994424760971E-3</v>
      </c>
    </row>
    <row r="481" spans="51:56" ht="11.25" customHeight="1" x14ac:dyDescent="0.25">
      <c r="AY481" s="104" t="s">
        <v>203</v>
      </c>
      <c r="AZ481" s="105">
        <f>_xll.qlInterestRateIndexFixingDate(Currency&amp;"ibor"&amp;Tenor,BA481,Trigger)</f>
        <v>42831</v>
      </c>
      <c r="BA481" s="105">
        <f>_xll.qlCalendarAdvance(Calendar,BA480,AY481,"f",,Trigger)</f>
        <v>42835</v>
      </c>
      <c r="BB481" s="105">
        <f>_xll.qlInterestRateIndexMaturity(Currency&amp;"ibor"&amp;Tenor,BA481,Trigger)</f>
        <v>42926</v>
      </c>
      <c r="BC481" s="257">
        <f>_xll.qlIndexFixing($AC$5,AZ481,TRUE,_xll.ohTrigger(Trigger,Trigger3M))</f>
        <v>1.1647519808125825E-3</v>
      </c>
      <c r="BD481" s="257">
        <f>_xll.qlIndexFixing($BE$1,AZ481,TRUE,_xll.ohTrigger(Trigger,Trigger3M))</f>
        <v>1.0936695321241217E-3</v>
      </c>
    </row>
    <row r="482" spans="51:56" ht="11.25" customHeight="1" x14ac:dyDescent="0.25">
      <c r="AY482" s="104" t="s">
        <v>203</v>
      </c>
      <c r="AZ482" s="105">
        <f>_xll.qlInterestRateIndexFixingDate(Currency&amp;"ibor"&amp;Tenor,BA482,Trigger)</f>
        <v>42832</v>
      </c>
      <c r="BA482" s="105">
        <f>_xll.qlCalendarAdvance(Calendar,BA481,AY482,"f",,Trigger)</f>
        <v>42836</v>
      </c>
      <c r="BB482" s="105">
        <f>_xll.qlInterestRateIndexMaturity(Currency&amp;"ibor"&amp;Tenor,BA482,Trigger)</f>
        <v>42927</v>
      </c>
      <c r="BC482" s="257">
        <f>_xll.qlIndexFixing($AC$5,AZ482,TRUE,_xll.ohTrigger(Trigger,Trigger3M))</f>
        <v>1.1714208836034578E-3</v>
      </c>
      <c r="BD482" s="257">
        <f>_xll.qlIndexFixing($BE$1,AZ482,TRUE,_xll.ohTrigger(Trigger,Trigger3M))</f>
        <v>1.098445720976891E-3</v>
      </c>
    </row>
    <row r="483" spans="51:56" ht="11.25" customHeight="1" x14ac:dyDescent="0.25">
      <c r="AY483" s="104" t="s">
        <v>203</v>
      </c>
      <c r="AZ483" s="105">
        <f>_xll.qlInterestRateIndexFixingDate(Currency&amp;"ibor"&amp;Tenor,BA483,Trigger)</f>
        <v>42835</v>
      </c>
      <c r="BA483" s="105">
        <f>_xll.qlCalendarAdvance(Calendar,BA482,AY483,"f",,Trigger)</f>
        <v>42837</v>
      </c>
      <c r="BB483" s="105">
        <f>_xll.qlInterestRateIndexMaturity(Currency&amp;"ibor"&amp;Tenor,BA483,Trigger)</f>
        <v>42928</v>
      </c>
      <c r="BC483" s="257">
        <f>_xll.qlIndexFixing($AC$5,AZ483,TRUE,_xll.ohTrigger(Trigger,Trigger3M))</f>
        <v>1.1781009922323489E-3</v>
      </c>
      <c r="BD483" s="257">
        <f>_xll.qlIndexFixing($BE$1,AZ483,TRUE,_xll.ohTrigger(Trigger,Trigger3M))</f>
        <v>1.1031654580079813E-3</v>
      </c>
    </row>
    <row r="484" spans="51:56" ht="11.25" customHeight="1" x14ac:dyDescent="0.25">
      <c r="AY484" s="104" t="s">
        <v>203</v>
      </c>
      <c r="AZ484" s="105">
        <f>_xll.qlInterestRateIndexFixingDate(Currency&amp;"ibor"&amp;Tenor,BA484,Trigger)</f>
        <v>42836</v>
      </c>
      <c r="BA484" s="105">
        <f>_xll.qlCalendarAdvance(Calendar,BA483,AY484,"f",,Trigger)</f>
        <v>42838</v>
      </c>
      <c r="BB484" s="105">
        <f>_xll.qlInterestRateIndexMaturity(Currency&amp;"ibor"&amp;Tenor,BA484,Trigger)</f>
        <v>42929</v>
      </c>
      <c r="BC484" s="257">
        <f>_xll.qlIndexFixing($AC$5,AZ484,TRUE,_xll.ohTrigger(Trigger,Trigger3M))</f>
        <v>1.1847923067537175E-3</v>
      </c>
      <c r="BD484" s="257">
        <f>_xll.qlIndexFixing($BE$1,AZ484,TRUE,_xll.ohTrigger(Trigger,Trigger3M))</f>
        <v>1.1078295355989381E-3</v>
      </c>
    </row>
    <row r="485" spans="51:56" ht="11.25" customHeight="1" x14ac:dyDescent="0.25">
      <c r="AY485" s="104" t="s">
        <v>203</v>
      </c>
      <c r="AZ485" s="105">
        <f>_xll.qlInterestRateIndexFixingDate(Currency&amp;"ibor"&amp;Tenor,BA485,Trigger)</f>
        <v>42837</v>
      </c>
      <c r="BA485" s="105">
        <f>_xll.qlCalendarAdvance(Calendar,BA484,AY485,"f",,Trigger)</f>
        <v>42843</v>
      </c>
      <c r="BB485" s="105">
        <f>_xll.qlInterestRateIndexMaturity(Currency&amp;"ibor"&amp;Tenor,BA485,Trigger)</f>
        <v>42934</v>
      </c>
      <c r="BC485" s="257">
        <f>_xll.qlIndexFixing($AC$5,AZ485,TRUE,_xll.ohTrigger(Trigger,Trigger3M))</f>
        <v>1.2184169697540335E-3</v>
      </c>
      <c r="BD485" s="257">
        <f>_xll.qlIndexFixing($BE$1,AZ485,TRUE,_xll.ohTrigger(Trigger,Trigger3M))</f>
        <v>1.1303432034318081E-3</v>
      </c>
    </row>
    <row r="486" spans="51:56" ht="11.25" customHeight="1" x14ac:dyDescent="0.25">
      <c r="AY486" s="104" t="s">
        <v>203</v>
      </c>
      <c r="AZ486" s="105">
        <f>_xll.qlInterestRateIndexFixingDate(Currency&amp;"ibor"&amp;Tenor,BA486,Trigger)</f>
        <v>42838</v>
      </c>
      <c r="BA486" s="105">
        <f>_xll.qlCalendarAdvance(Calendar,BA485,AY486,"f",,Trigger)</f>
        <v>42844</v>
      </c>
      <c r="BB486" s="105">
        <f>_xll.qlInterestRateIndexMaturity(Currency&amp;"ibor"&amp;Tenor,BA486,Trigger)</f>
        <v>42935</v>
      </c>
      <c r="BC486" s="257">
        <f>_xll.qlIndexFixing($AC$5,AZ486,TRUE,_xll.ohTrigger(Trigger,Trigger3M))</f>
        <v>1.2251755208319444E-3</v>
      </c>
      <c r="BD486" s="257">
        <f>_xll.qlIndexFixing($BE$1,AZ486,TRUE,_xll.ohTrigger(Trigger,Trigger3M))</f>
        <v>1.1346903149140203E-3</v>
      </c>
    </row>
    <row r="487" spans="51:56" ht="11.25" customHeight="1" x14ac:dyDescent="0.25">
      <c r="AY487" s="104" t="s">
        <v>203</v>
      </c>
      <c r="AZ487" s="105">
        <f>_xll.qlInterestRateIndexFixingDate(Currency&amp;"ibor"&amp;Tenor,BA487,Trigger)</f>
        <v>42843</v>
      </c>
      <c r="BA487" s="105">
        <f>_xll.qlCalendarAdvance(Calendar,BA486,AY487,"f",,Trigger)</f>
        <v>42845</v>
      </c>
      <c r="BB487" s="105">
        <f>_xll.qlInterestRateIndexMaturity(Currency&amp;"ibor"&amp;Tenor,BA487,Trigger)</f>
        <v>42936</v>
      </c>
      <c r="BC487" s="257">
        <f>_xll.qlIndexFixing($AC$5,AZ487,TRUE,_xll.ohTrigger(Trigger,Trigger3M))</f>
        <v>1.2319452782028916E-3</v>
      </c>
      <c r="BD487" s="257">
        <f>_xll.qlIndexFixing($BE$1,AZ487,TRUE,_xll.ohTrigger(Trigger,Trigger3M))</f>
        <v>1.1389874888941868E-3</v>
      </c>
    </row>
    <row r="488" spans="51:56" ht="11.25" customHeight="1" x14ac:dyDescent="0.25">
      <c r="AY488" s="104" t="s">
        <v>203</v>
      </c>
      <c r="AZ488" s="105">
        <f>_xll.qlInterestRateIndexFixingDate(Currency&amp;"ibor"&amp;Tenor,BA488,Trigger)</f>
        <v>42844</v>
      </c>
      <c r="BA488" s="105">
        <f>_xll.qlCalendarAdvance(Calendar,BA487,AY488,"f",,Trigger)</f>
        <v>42846</v>
      </c>
      <c r="BB488" s="105">
        <f>_xll.qlInterestRateIndexMaturity(Currency&amp;"ibor"&amp;Tenor,BA488,Trigger)</f>
        <v>42937</v>
      </c>
      <c r="BC488" s="257">
        <f>_xll.qlIndexFixing($AC$5,AZ488,TRUE,_xll.ohTrigger(Trigger,Trigger3M))</f>
        <v>1.2387262419248509E-3</v>
      </c>
      <c r="BD488" s="257">
        <f>_xll.qlIndexFixing($BE$1,AZ488,TRUE,_xll.ohTrigger(Trigger,Trigger3M))</f>
        <v>1.1432355678315969E-3</v>
      </c>
    </row>
    <row r="489" spans="51:56" ht="11.25" customHeight="1" x14ac:dyDescent="0.25">
      <c r="AY489" s="104" t="s">
        <v>203</v>
      </c>
      <c r="AZ489" s="105">
        <f>_xll.qlInterestRateIndexFixingDate(Currency&amp;"ibor"&amp;Tenor,BA489,Trigger)</f>
        <v>42845</v>
      </c>
      <c r="BA489" s="105">
        <f>_xll.qlCalendarAdvance(Calendar,BA488,AY489,"f",,Trigger)</f>
        <v>42849</v>
      </c>
      <c r="BB489" s="105">
        <f>_xll.qlInterestRateIndexMaturity(Currency&amp;"ibor"&amp;Tenor,BA489,Trigger)</f>
        <v>42940</v>
      </c>
      <c r="BC489" s="257">
        <f>_xll.qlIndexFixing($AC$5,AZ489,TRUE,_xll.ohTrigger(Trigger,Trigger3M))</f>
        <v>1.2591363717686509E-3</v>
      </c>
      <c r="BD489" s="257">
        <f>_xll.qlIndexFixing($BE$1,AZ489,TRUE,_xll.ohTrigger(Trigger,Trigger3M))</f>
        <v>1.1556937528822088E-3</v>
      </c>
    </row>
    <row r="490" spans="51:56" ht="11.25" customHeight="1" x14ac:dyDescent="0.25">
      <c r="AY490" s="104" t="s">
        <v>203</v>
      </c>
      <c r="AZ490" s="105">
        <f>_xll.qlInterestRateIndexFixingDate(Currency&amp;"ibor"&amp;Tenor,BA490,Trigger)</f>
        <v>42846</v>
      </c>
      <c r="BA490" s="105">
        <f>_xll.qlCalendarAdvance(Calendar,BA489,AY490,"f",,Trigger)</f>
        <v>42850</v>
      </c>
      <c r="BB490" s="105">
        <f>_xll.qlInterestRateIndexMaturity(Currency&amp;"ibor"&amp;Tenor,BA490,Trigger)</f>
        <v>42941</v>
      </c>
      <c r="BC490" s="257">
        <f>_xll.qlIndexFixing($AC$5,AZ490,TRUE,_xll.ohTrigger(Trigger,Trigger3M))</f>
        <v>1.2659621614691436E-3</v>
      </c>
      <c r="BD490" s="257">
        <f>_xll.qlIndexFixing($BE$1,AZ490,TRUE,_xll.ohTrigger(Trigger,Trigger3M))</f>
        <v>1.1597540014397978E-3</v>
      </c>
    </row>
    <row r="491" spans="51:56" ht="11.25" customHeight="1" x14ac:dyDescent="0.25">
      <c r="AY491" s="104" t="s">
        <v>203</v>
      </c>
      <c r="AZ491" s="105">
        <f>_xll.qlInterestRateIndexFixingDate(Currency&amp;"ibor"&amp;Tenor,BA491,Trigger)</f>
        <v>42849</v>
      </c>
      <c r="BA491" s="105">
        <f>_xll.qlCalendarAdvance(Calendar,BA490,AY491,"f",,Trigger)</f>
        <v>42851</v>
      </c>
      <c r="BB491" s="105">
        <f>_xll.qlInterestRateIndexMaturity(Currency&amp;"ibor"&amp;Tenor,BA491,Trigger)</f>
        <v>42942</v>
      </c>
      <c r="BC491" s="257">
        <f>_xll.qlIndexFixing($AC$5,AZ491,TRUE,_xll.ohTrigger(Trigger,Trigger3M))</f>
        <v>1.2727991578087693E-3</v>
      </c>
      <c r="BD491" s="257">
        <f>_xll.qlIndexFixing($BE$1,AZ491,TRUE,_xll.ohTrigger(Trigger,Trigger3M))</f>
        <v>1.1637694611460775E-3</v>
      </c>
    </row>
    <row r="492" spans="51:56" ht="11.25" customHeight="1" x14ac:dyDescent="0.25">
      <c r="AY492" s="104" t="s">
        <v>203</v>
      </c>
      <c r="AZ492" s="105">
        <f>_xll.qlInterestRateIndexFixingDate(Currency&amp;"ibor"&amp;Tenor,BA492,Trigger)</f>
        <v>42850</v>
      </c>
      <c r="BA492" s="105">
        <f>_xll.qlCalendarAdvance(Calendar,BA491,AY492,"f",,Trigger)</f>
        <v>42852</v>
      </c>
      <c r="BB492" s="105">
        <f>_xll.qlInterestRateIndexMaturity(Currency&amp;"ibor"&amp;Tenor,BA492,Trigger)</f>
        <v>42943</v>
      </c>
      <c r="BC492" s="257">
        <f>_xll.qlIndexFixing($AC$5,AZ492,TRUE,_xll.ohTrigger(Trigger,Trigger3M))</f>
        <v>1.2796473608455042E-3</v>
      </c>
      <c r="BD492" s="257">
        <f>_xll.qlIndexFixing($BE$1,AZ492,TRUE,_xll.ohTrigger(Trigger,Trigger3M))</f>
        <v>1.1677410120197436E-3</v>
      </c>
    </row>
    <row r="493" spans="51:56" ht="11.25" customHeight="1" x14ac:dyDescent="0.25">
      <c r="AY493" s="104" t="s">
        <v>203</v>
      </c>
      <c r="AZ493" s="105">
        <f>_xll.qlInterestRateIndexFixingDate(Currency&amp;"ibor"&amp;Tenor,BA493,Trigger)</f>
        <v>42851</v>
      </c>
      <c r="BA493" s="105">
        <f>_xll.qlCalendarAdvance(Calendar,BA492,AY493,"f",,Trigger)</f>
        <v>42853</v>
      </c>
      <c r="BB493" s="105">
        <f>_xll.qlInterestRateIndexMaturity(Currency&amp;"ibor"&amp;Tenor,BA493,Trigger)</f>
        <v>42947</v>
      </c>
      <c r="BC493" s="257">
        <f>_xll.qlIndexFixing($AC$5,AZ493,TRUE,_xll.ohTrigger(Trigger,Trigger3M))</f>
        <v>1.297339383313896E-3</v>
      </c>
      <c r="BD493" s="257">
        <f>_xll.qlIndexFixing($BE$1,AZ493,TRUE,_xll.ohTrigger(Trigger,Trigger3M))</f>
        <v>1.1764979399149175E-3</v>
      </c>
    </row>
    <row r="494" spans="51:56" ht="11.25" customHeight="1" x14ac:dyDescent="0.25">
      <c r="AY494" s="104" t="s">
        <v>203</v>
      </c>
      <c r="AZ494" s="105">
        <f>_xll.qlInterestRateIndexFixingDate(Currency&amp;"ibor"&amp;Tenor,BA494,Trigger)</f>
        <v>42852</v>
      </c>
      <c r="BA494" s="105">
        <f>_xll.qlCalendarAdvance(Calendar,BA493,AY494,"f",,Trigger)</f>
        <v>42857</v>
      </c>
      <c r="BB494" s="105">
        <f>_xll.qlInterestRateIndexMaturity(Currency&amp;"ibor"&amp;Tenor,BA494,Trigger)</f>
        <v>42949</v>
      </c>
      <c r="BC494" s="257">
        <f>_xll.qlIndexFixing($AC$5,AZ494,TRUE,_xll.ohTrigger(Trigger,Trigger3M))</f>
        <v>1.3175512901349947E-3</v>
      </c>
      <c r="BD494" s="257">
        <f>_xll.qlIndexFixing($BE$1,AZ494,TRUE,_xll.ohTrigger(Trigger,Trigger3M))</f>
        <v>1.1885481144480181E-3</v>
      </c>
    </row>
    <row r="495" spans="51:56" ht="11.25" customHeight="1" x14ac:dyDescent="0.25">
      <c r="AY495" s="104" t="s">
        <v>203</v>
      </c>
      <c r="AZ495" s="105">
        <f>_xll.qlInterestRateIndexFixingDate(Currency&amp;"ibor"&amp;Tenor,BA495,Trigger)</f>
        <v>42853</v>
      </c>
      <c r="BA495" s="105">
        <f>_xll.qlCalendarAdvance(Calendar,BA494,AY495,"f",,Trigger)</f>
        <v>42858</v>
      </c>
      <c r="BB495" s="105">
        <f>_xll.qlInterestRateIndexMaturity(Currency&amp;"ibor"&amp;Tenor,BA495,Trigger)</f>
        <v>42950</v>
      </c>
      <c r="BC495" s="257">
        <f>_xll.qlIndexFixing($AC$5,AZ495,TRUE,_xll.ohTrigger(Trigger,Trigger3M))</f>
        <v>1.3244265490432716E-3</v>
      </c>
      <c r="BD495" s="257">
        <f>_xll.qlIndexFixing($BE$1,AZ495,TRUE,_xll.ohTrigger(Trigger,Trigger3M))</f>
        <v>1.1922676022787951E-3</v>
      </c>
    </row>
    <row r="496" spans="51:56" ht="11.25" customHeight="1" x14ac:dyDescent="0.25">
      <c r="AY496" s="104" t="s">
        <v>203</v>
      </c>
      <c r="AZ496" s="105">
        <f>_xll.qlInterestRateIndexFixingDate(Currency&amp;"ibor"&amp;Tenor,BA496,Trigger)</f>
        <v>42857</v>
      </c>
      <c r="BA496" s="105">
        <f>_xll.qlCalendarAdvance(Calendar,BA495,AY496,"f",,Trigger)</f>
        <v>42859</v>
      </c>
      <c r="BB496" s="105">
        <f>_xll.qlInterestRateIndexMaturity(Currency&amp;"ibor"&amp;Tenor,BA496,Trigger)</f>
        <v>42951</v>
      </c>
      <c r="BC496" s="257">
        <f>_xll.qlIndexFixing($AC$5,AZ496,TRUE,_xll.ohTrigger(Trigger,Trigger3M))</f>
        <v>1.3313128934145308E-3</v>
      </c>
      <c r="BD496" s="257">
        <f>_xll.qlIndexFixing($BE$1,AZ496,TRUE,_xll.ohTrigger(Trigger,Trigger3M))</f>
        <v>1.1959500137484601E-3</v>
      </c>
    </row>
    <row r="497" spans="51:56" ht="11.25" customHeight="1" x14ac:dyDescent="0.25">
      <c r="AY497" s="104" t="s">
        <v>203</v>
      </c>
      <c r="AZ497" s="105">
        <f>_xll.qlInterestRateIndexFixingDate(Currency&amp;"ibor"&amp;Tenor,BA497,Trigger)</f>
        <v>42858</v>
      </c>
      <c r="BA497" s="105">
        <f>_xll.qlCalendarAdvance(Calendar,BA496,AY497,"f",,Trigger)</f>
        <v>42860</v>
      </c>
      <c r="BB497" s="105">
        <f>_xll.qlInterestRateIndexMaturity(Currency&amp;"ibor"&amp;Tenor,BA497,Trigger)</f>
        <v>42954</v>
      </c>
      <c r="BC497" s="257">
        <f>_xll.qlIndexFixing($AC$5,AZ497,TRUE,_xll.ohTrigger(Trigger,Trigger3M))</f>
        <v>1.3448456128224145E-3</v>
      </c>
      <c r="BD497" s="257">
        <f>_xll.qlIndexFixing($BE$1,AZ497,TRUE,_xll.ohTrigger(Trigger,Trigger3M))</f>
        <v>1.2027068477027864E-3</v>
      </c>
    </row>
    <row r="498" spans="51:56" ht="11.25" customHeight="1" x14ac:dyDescent="0.25">
      <c r="AY498" s="104" t="s">
        <v>203</v>
      </c>
      <c r="AZ498" s="105">
        <f>_xll.qlInterestRateIndexFixingDate(Currency&amp;"ibor"&amp;Tenor,BA498,Trigger)</f>
        <v>42859</v>
      </c>
      <c r="BA498" s="105">
        <f>_xll.qlCalendarAdvance(Calendar,BA497,AY498,"f",,Trigger)</f>
        <v>42863</v>
      </c>
      <c r="BB498" s="105">
        <f>_xll.qlInterestRateIndexMaturity(Currency&amp;"ibor"&amp;Tenor,BA498,Trigger)</f>
        <v>42955</v>
      </c>
      <c r="BC498" s="257">
        <f>_xll.qlIndexFixing($AC$5,AZ498,TRUE,_xll.ohTrigger(Trigger,Trigger3M))</f>
        <v>1.3589691267006281E-3</v>
      </c>
      <c r="BD498" s="257">
        <f>_xll.qlIndexFixing($BE$1,AZ498,TRUE,_xll.ohTrigger(Trigger,Trigger3M))</f>
        <v>1.2103273956404446E-3</v>
      </c>
    </row>
    <row r="499" spans="51:56" ht="11.25" customHeight="1" x14ac:dyDescent="0.25">
      <c r="AY499" s="104" t="s">
        <v>203</v>
      </c>
      <c r="AZ499" s="105">
        <f>_xll.qlInterestRateIndexFixingDate(Currency&amp;"ibor"&amp;Tenor,BA499,Trigger)</f>
        <v>42860</v>
      </c>
      <c r="BA499" s="105">
        <f>_xll.qlCalendarAdvance(Calendar,BA498,AY499,"f",,Trigger)</f>
        <v>42864</v>
      </c>
      <c r="BB499" s="105">
        <f>_xll.qlInterestRateIndexMaturity(Currency&amp;"ibor"&amp;Tenor,BA499,Trigger)</f>
        <v>42956</v>
      </c>
      <c r="BC499" s="257">
        <f>_xll.qlIndexFixing($AC$5,AZ499,TRUE,_xll.ohTrigger(Trigger,Trigger3M))</f>
        <v>1.3659108992660957E-3</v>
      </c>
      <c r="BD499" s="257">
        <f>_xll.qlIndexFixing($BE$1,AZ499,TRUE,_xll.ohTrigger(Trigger,Trigger3M))</f>
        <v>1.2138383541904219E-3</v>
      </c>
    </row>
    <row r="500" spans="51:56" ht="11.25" customHeight="1" x14ac:dyDescent="0.25">
      <c r="AY500" s="104" t="s">
        <v>203</v>
      </c>
      <c r="AZ500" s="105">
        <f>_xll.qlInterestRateIndexFixingDate(Currency&amp;"ibor"&amp;Tenor,BA500,Trigger)</f>
        <v>42863</v>
      </c>
      <c r="BA500" s="105">
        <f>_xll.qlCalendarAdvance(Calendar,BA499,AY500,"f",,Trigger)</f>
        <v>42865</v>
      </c>
      <c r="BB500" s="105">
        <f>_xll.qlInterestRateIndexMaturity(Currency&amp;"ibor"&amp;Tenor,BA500,Trigger)</f>
        <v>42957</v>
      </c>
      <c r="BC500" s="257">
        <f>_xll.qlIndexFixing($AC$5,AZ500,TRUE,_xll.ohTrigger(Trigger,Trigger3M))</f>
        <v>1.3728637576455691E-3</v>
      </c>
      <c r="BD500" s="257">
        <f>_xll.qlIndexFixing($BE$1,AZ500,TRUE,_xll.ohTrigger(Trigger,Trigger3M))</f>
        <v>1.2173178512669728E-3</v>
      </c>
    </row>
    <row r="501" spans="51:56" ht="11.25" customHeight="1" x14ac:dyDescent="0.25">
      <c r="AY501" s="104" t="s">
        <v>203</v>
      </c>
      <c r="AZ501" s="105">
        <f>_xll.qlInterestRateIndexFixingDate(Currency&amp;"ibor"&amp;Tenor,BA501,Trigger)</f>
        <v>42864</v>
      </c>
      <c r="BA501" s="105">
        <f>_xll.qlCalendarAdvance(Calendar,BA500,AY501,"f",,Trigger)</f>
        <v>42866</v>
      </c>
      <c r="BB501" s="105">
        <f>_xll.qlInterestRateIndexMaturity(Currency&amp;"ibor"&amp;Tenor,BA501,Trigger)</f>
        <v>42958</v>
      </c>
      <c r="BC501" s="257">
        <f>_xll.qlIndexFixing($AC$5,AZ501,TRUE,_xll.ohTrigger(Trigger,Trigger3M))</f>
        <v>1.3798277018998693E-3</v>
      </c>
      <c r="BD501" s="257">
        <f>_xll.qlIndexFixing($BE$1,AZ501,TRUE,_xll.ohTrigger(Trigger,Trigger3M))</f>
        <v>1.2207668443528859E-3</v>
      </c>
    </row>
    <row r="502" spans="51:56" ht="11.25" customHeight="1" x14ac:dyDescent="0.25">
      <c r="AY502" s="104" t="s">
        <v>203</v>
      </c>
      <c r="AZ502" s="105">
        <f>_xll.qlInterestRateIndexFixingDate(Currency&amp;"ibor"&amp;Tenor,BA502,Trigger)</f>
        <v>42865</v>
      </c>
      <c r="BA502" s="105">
        <f>_xll.qlCalendarAdvance(Calendar,BA501,AY502,"f",,Trigger)</f>
        <v>42867</v>
      </c>
      <c r="BB502" s="105">
        <f>_xll.qlInterestRateIndexMaturity(Currency&amp;"ibor"&amp;Tenor,BA502,Trigger)</f>
        <v>42961</v>
      </c>
      <c r="BC502" s="257">
        <f>_xll.qlIndexFixing($AC$5,AZ502,TRUE,_xll.ohTrigger(Trigger,Trigger3M))</f>
        <v>1.3928834952160532E-3</v>
      </c>
      <c r="BD502" s="257">
        <f>_xll.qlIndexFixing($BE$1,AZ502,TRUE,_xll.ohTrigger(Trigger,Trigger3M))</f>
        <v>1.2272360533685817E-3</v>
      </c>
    </row>
    <row r="503" spans="51:56" ht="11.25" customHeight="1" x14ac:dyDescent="0.25">
      <c r="AY503" s="104" t="s">
        <v>203</v>
      </c>
      <c r="AZ503" s="105">
        <f>_xll.qlInterestRateIndexFixingDate(Currency&amp;"ibor"&amp;Tenor,BA503,Trigger)</f>
        <v>42866</v>
      </c>
      <c r="BA503" s="105">
        <f>_xll.qlCalendarAdvance(Calendar,BA502,AY503,"f",,Trigger)</f>
        <v>42870</v>
      </c>
      <c r="BB503" s="105">
        <f>_xll.qlInterestRateIndexMaturity(Currency&amp;"ibor"&amp;Tenor,BA503,Trigger)</f>
        <v>42962</v>
      </c>
      <c r="BC503" s="257">
        <f>_xll.qlIndexFixing($AC$5,AZ503,TRUE,_xll.ohTrigger(Trigger,Trigger3M))</f>
        <v>1.407794338841789E-3</v>
      </c>
      <c r="BD503" s="257">
        <f>_xll.qlIndexFixing($BE$1,AZ503,TRUE,_xll.ohTrigger(Trigger,Trigger3M))</f>
        <v>1.234277143095242E-3</v>
      </c>
    </row>
    <row r="504" spans="51:56" ht="11.25" customHeight="1" x14ac:dyDescent="0.25">
      <c r="AY504" s="104" t="s">
        <v>203</v>
      </c>
      <c r="AZ504" s="105">
        <f>_xll.qlInterestRateIndexFixingDate(Currency&amp;"ibor"&amp;Tenor,BA504,Trigger)</f>
        <v>42867</v>
      </c>
      <c r="BA504" s="105">
        <f>_xll.qlCalendarAdvance(Calendar,BA503,AY504,"f",,Trigger)</f>
        <v>42871</v>
      </c>
      <c r="BB504" s="105">
        <f>_xll.qlInterestRateIndexMaturity(Currency&amp;"ibor"&amp;Tenor,BA504,Trigger)</f>
        <v>42963</v>
      </c>
      <c r="BC504" s="257">
        <f>_xll.qlIndexFixing($AC$5,AZ504,TRUE,_xll.ohTrigger(Trigger,Trigger3M))</f>
        <v>1.414813713355602E-3</v>
      </c>
      <c r="BD504" s="257">
        <f>_xll.qlIndexFixing($BE$1,AZ504,TRUE,_xll.ohTrigger(Trigger,Trigger3M))</f>
        <v>1.2375881951217109E-3</v>
      </c>
    </row>
    <row r="505" spans="51:56" ht="11.25" customHeight="1" x14ac:dyDescent="0.25">
      <c r="AY505" s="104" t="s">
        <v>203</v>
      </c>
      <c r="AZ505" s="105">
        <f>_xll.qlInterestRateIndexFixingDate(Currency&amp;"ibor"&amp;Tenor,BA505,Trigger)</f>
        <v>42870</v>
      </c>
      <c r="BA505" s="105">
        <f>_xll.qlCalendarAdvance(Calendar,BA504,AY505,"f",,Trigger)</f>
        <v>42872</v>
      </c>
      <c r="BB505" s="105">
        <f>_xll.qlInterestRateIndexMaturity(Currency&amp;"ibor"&amp;Tenor,BA505,Trigger)</f>
        <v>42964</v>
      </c>
      <c r="BC505" s="257">
        <f>_xll.qlIndexFixing($AC$5,AZ505,TRUE,_xll.ohTrigger(Trigger,Trigger3M))</f>
        <v>1.4218441740996097E-3</v>
      </c>
      <c r="BD505" s="257">
        <f>_xll.qlIndexFixing($BE$1,AZ505,TRUE,_xll.ohTrigger(Trigger,Trigger3M))</f>
        <v>1.2408746180485502E-3</v>
      </c>
    </row>
    <row r="506" spans="51:56" ht="11.25" customHeight="1" x14ac:dyDescent="0.25">
      <c r="AY506" s="104" t="s">
        <v>203</v>
      </c>
      <c r="AZ506" s="105">
        <f>_xll.qlInterestRateIndexFixingDate(Currency&amp;"ibor"&amp;Tenor,BA506,Trigger)</f>
        <v>42871</v>
      </c>
      <c r="BA506" s="105">
        <f>_xll.qlCalendarAdvance(Calendar,BA505,AY506,"f",,Trigger)</f>
        <v>42873</v>
      </c>
      <c r="BB506" s="105">
        <f>_xll.qlInterestRateIndexMaturity(Currency&amp;"ibor"&amp;Tenor,BA506,Trigger)</f>
        <v>42965</v>
      </c>
      <c r="BC506" s="257">
        <f>_xll.qlIndexFixing($AC$5,AZ506,TRUE,_xll.ohTrigger(Trigger,Trigger3M))</f>
        <v>1.4288857211337644E-3</v>
      </c>
      <c r="BD506" s="257">
        <f>_xll.qlIndexFixing($BE$1,AZ506,TRUE,_xll.ohTrigger(Trigger,Trigger3M))</f>
        <v>1.2441374126891055E-3</v>
      </c>
    </row>
    <row r="507" spans="51:56" ht="11.25" customHeight="1" x14ac:dyDescent="0.25">
      <c r="AY507" s="104" t="s">
        <v>203</v>
      </c>
      <c r="AZ507" s="105">
        <f>_xll.qlInterestRateIndexFixingDate(Currency&amp;"ibor"&amp;Tenor,BA507,Trigger)</f>
        <v>42872</v>
      </c>
      <c r="BA507" s="105">
        <f>_xll.qlCalendarAdvance(Calendar,BA506,AY507,"f",,Trigger)</f>
        <v>42874</v>
      </c>
      <c r="BB507" s="105">
        <f>_xll.qlInterestRateIndexMaturity(Currency&amp;"ibor"&amp;Tenor,BA507,Trigger)</f>
        <v>42968</v>
      </c>
      <c r="BC507" s="257">
        <f>_xll.qlIndexFixing($AC$5,AZ507,TRUE,_xll.ohTrigger(Trigger,Trigger3M))</f>
        <v>1.4414530504779767E-3</v>
      </c>
      <c r="BD507" s="257">
        <f>_xll.qlIndexFixing($BE$1,AZ507,TRUE,_xll.ohTrigger(Trigger,Trigger3M))</f>
        <v>1.2504051480046172E-3</v>
      </c>
    </row>
    <row r="508" spans="51:56" ht="11.25" customHeight="1" x14ac:dyDescent="0.25">
      <c r="AY508" s="104" t="s">
        <v>203</v>
      </c>
      <c r="AZ508" s="105">
        <f>_xll.qlInterestRateIndexFixingDate(Currency&amp;"ibor"&amp;Tenor,BA508,Trigger)</f>
        <v>42873</v>
      </c>
      <c r="BA508" s="105">
        <f>_xll.qlCalendarAdvance(Calendar,BA507,AY508,"f",,Trigger)</f>
        <v>42877</v>
      </c>
      <c r="BB508" s="105">
        <f>_xll.qlInterestRateIndexMaturity(Currency&amp;"ibor"&amp;Tenor,BA508,Trigger)</f>
        <v>42969</v>
      </c>
      <c r="BC508" s="257">
        <f>_xll.qlIndexFixing($AC$5,AZ508,TRUE,_xll.ohTrigger(Trigger,Trigger3M))</f>
        <v>1.4571627733665469E-3</v>
      </c>
      <c r="BD508" s="257">
        <f>_xll.qlIndexFixing($BE$1,AZ508,TRUE,_xll.ohTrigger(Trigger,Trigger3M))</f>
        <v>1.2569725413403216E-3</v>
      </c>
    </row>
    <row r="509" spans="51:56" ht="11.25" customHeight="1" x14ac:dyDescent="0.25">
      <c r="AY509" s="104" t="s">
        <v>203</v>
      </c>
      <c r="AZ509" s="105">
        <f>_xll.qlInterestRateIndexFixingDate(Currency&amp;"ibor"&amp;Tenor,BA509,Trigger)</f>
        <v>42874</v>
      </c>
      <c r="BA509" s="105">
        <f>_xll.qlCalendarAdvance(Calendar,BA508,AY509,"f",,Trigger)</f>
        <v>42878</v>
      </c>
      <c r="BB509" s="105">
        <f>_xll.qlInterestRateIndexMaturity(Currency&amp;"ibor"&amp;Tenor,BA509,Trigger)</f>
        <v>42970</v>
      </c>
      <c r="BC509" s="257">
        <f>_xll.qlIndexFixing($AC$5,AZ509,TRUE,_xll.ohTrigger(Trigger,Trigger3M))</f>
        <v>1.4642597527498471E-3</v>
      </c>
      <c r="BD509" s="257">
        <f>_xll.qlIndexFixing($BE$1,AZ509,TRUE,_xll.ohTrigger(Trigger,Trigger3M))</f>
        <v>1.2601324234250086E-3</v>
      </c>
    </row>
    <row r="510" spans="51:56" ht="11.25" customHeight="1" x14ac:dyDescent="0.25">
      <c r="AY510" s="104" t="s">
        <v>203</v>
      </c>
      <c r="AZ510" s="105">
        <f>_xll.qlInterestRateIndexFixingDate(Currency&amp;"ibor"&amp;Tenor,BA510,Trigger)</f>
        <v>42877</v>
      </c>
      <c r="BA510" s="105">
        <f>_xll.qlCalendarAdvance(Calendar,BA509,AY510,"f",,Trigger)</f>
        <v>42879</v>
      </c>
      <c r="BB510" s="105">
        <f>_xll.qlInterestRateIndexMaturity(Currency&amp;"ibor"&amp;Tenor,BA510,Trigger)</f>
        <v>42971</v>
      </c>
      <c r="BC510" s="257">
        <f>_xll.qlIndexFixing($AC$5,AZ510,TRUE,_xll.ohTrigger(Trigger,Trigger3M))</f>
        <v>1.4713678187821377E-3</v>
      </c>
      <c r="BD510" s="257">
        <f>_xll.qlIndexFixing($BE$1,AZ510,TRUE,_xll.ohTrigger(Trigger,Trigger3M))</f>
        <v>1.2632748121055787E-3</v>
      </c>
    </row>
    <row r="511" spans="51:56" ht="11.25" customHeight="1" x14ac:dyDescent="0.25">
      <c r="AY511" s="104" t="s">
        <v>203</v>
      </c>
      <c r="AZ511" s="105">
        <f>_xll.qlInterestRateIndexFixingDate(Currency&amp;"ibor"&amp;Tenor,BA511,Trigger)</f>
        <v>42878</v>
      </c>
      <c r="BA511" s="105">
        <f>_xll.qlCalendarAdvance(Calendar,BA510,AY511,"f",,Trigger)</f>
        <v>42880</v>
      </c>
      <c r="BB511" s="105">
        <f>_xll.qlInterestRateIndexMaturity(Currency&amp;"ibor"&amp;Tenor,BA511,Trigger)</f>
        <v>42972</v>
      </c>
      <c r="BC511" s="257">
        <f>_xll.qlIndexFixing($AC$5,AZ511,TRUE,_xll.ohTrigger(Trigger,Trigger3M))</f>
        <v>1.478486971525108E-3</v>
      </c>
      <c r="BD511" s="257">
        <f>_xll.qlIndexFixing($BE$1,AZ511,TRUE,_xll.ohTrigger(Trigger,Trigger3M))</f>
        <v>1.2664007515250653E-3</v>
      </c>
    </row>
    <row r="512" spans="51:56" ht="11.25" customHeight="1" x14ac:dyDescent="0.25">
      <c r="AY512" s="104" t="s">
        <v>203</v>
      </c>
      <c r="AZ512" s="105">
        <f>_xll.qlInterestRateIndexFixingDate(Currency&amp;"ibor"&amp;Tenor,BA512,Trigger)</f>
        <v>42879</v>
      </c>
      <c r="BA512" s="105">
        <f>_xll.qlCalendarAdvance(Calendar,BA511,AY512,"f",,Trigger)</f>
        <v>42881</v>
      </c>
      <c r="BB512" s="105">
        <f>_xll.qlInterestRateIndexMaturity(Currency&amp;"ibor"&amp;Tenor,BA512,Trigger)</f>
        <v>42975</v>
      </c>
      <c r="BC512" s="257">
        <f>_xll.qlIndexFixing($AC$5,AZ512,TRUE,_xll.ohTrigger(Trigger,Trigger3M))</f>
        <v>1.4905542988132988E-3</v>
      </c>
      <c r="BD512" s="257">
        <f>_xll.qlIndexFixing($BE$1,AZ512,TRUE,_xll.ohTrigger(Trigger,Trigger3M))</f>
        <v>1.2725482699313098E-3</v>
      </c>
    </row>
    <row r="513" spans="51:56" ht="11.25" customHeight="1" x14ac:dyDescent="0.25">
      <c r="AY513" s="106" t="s">
        <v>83</v>
      </c>
      <c r="AZ513" s="105">
        <f>_xll.qlInterestRateIndexFixingDate(Currency&amp;"ibor"&amp;Tenor,BA513,Trigger)</f>
        <v>42886</v>
      </c>
      <c r="BA513" s="105">
        <f>_xll.qlCalendarAdvance(Calendar,BA512,AY513,"f",,Trigger)</f>
        <v>42888</v>
      </c>
      <c r="BB513" s="105">
        <f>_xll.qlInterestRateIndexMaturity(Currency&amp;"ibor"&amp;Tenor,BA513,Trigger)</f>
        <v>42982</v>
      </c>
      <c r="BC513" s="257">
        <f>_xll.qlIndexFixing($AC$5,AZ513,TRUE,_xll.ohTrigger(Trigger,Trigger3M))</f>
        <v>1.5401872606499343E-3</v>
      </c>
      <c r="BD513" s="257">
        <f>_xll.qlIndexFixing($BE$1,AZ513,TRUE,_xll.ohTrigger(Trigger,Trigger3M))</f>
        <v>1.2940141041053123E-3</v>
      </c>
    </row>
    <row r="514" spans="51:56" ht="11.25" customHeight="1" x14ac:dyDescent="0.25">
      <c r="AY514" s="106" t="s">
        <v>83</v>
      </c>
      <c r="AZ514" s="105">
        <f>_xll.qlInterestRateIndexFixingDate(Currency&amp;"ibor"&amp;Tenor,BA514,Trigger)</f>
        <v>42893</v>
      </c>
      <c r="BA514" s="105">
        <f>_xll.qlCalendarAdvance(Calendar,BA513,AY514,"f",,Trigger)</f>
        <v>42895</v>
      </c>
      <c r="BB514" s="105">
        <f>_xll.qlInterestRateIndexMaturity(Currency&amp;"ibor"&amp;Tenor,BA514,Trigger)</f>
        <v>42989</v>
      </c>
      <c r="BC514" s="257">
        <f>_xll.qlIndexFixing($AC$5,AZ514,TRUE,_xll.ohTrigger(Trigger,Trigger3M))</f>
        <v>1.5903519566360473E-3</v>
      </c>
      <c r="BD514" s="257">
        <f>_xll.qlIndexFixing($BE$1,AZ514,TRUE,_xll.ohTrigger(Trigger,Trigger3M))</f>
        <v>1.3151658817742574E-3</v>
      </c>
    </row>
    <row r="515" spans="51:56" ht="11.25" customHeight="1" x14ac:dyDescent="0.25">
      <c r="AY515" s="106" t="s">
        <v>83</v>
      </c>
      <c r="AZ515" s="105">
        <f>_xll.qlInterestRateIndexFixingDate(Currency&amp;"ibor"&amp;Tenor,BA515,Trigger)</f>
        <v>42900</v>
      </c>
      <c r="BA515" s="105">
        <f>_xll.qlCalendarAdvance(Calendar,BA514,AY515,"f",,Trigger)</f>
        <v>42902</v>
      </c>
      <c r="BB515" s="105">
        <f>_xll.qlInterestRateIndexMaturity(Currency&amp;"ibor"&amp;Tenor,BA515,Trigger)</f>
        <v>42996</v>
      </c>
      <c r="BC515" s="257">
        <f>_xll.qlIndexFixing($AC$5,AZ515,TRUE,_xll.ohTrigger(Trigger,Trigger3M))</f>
        <v>1.6369893018574929E-3</v>
      </c>
      <c r="BD515" s="257">
        <f>_xll.qlIndexFixing($BE$1,AZ515,TRUE,_xll.ohTrigger(Trigger,Trigger3M))</f>
        <v>1.3363811924594973E-3</v>
      </c>
    </row>
    <row r="516" spans="51:56" ht="11.25" customHeight="1" x14ac:dyDescent="0.25">
      <c r="AY516" s="106" t="s">
        <v>83</v>
      </c>
      <c r="AZ516" s="105">
        <f>_xll.qlInterestRateIndexFixingDate(Currency&amp;"ibor"&amp;Tenor,BA516,Trigger)</f>
        <v>42907</v>
      </c>
      <c r="BA516" s="105">
        <f>_xll.qlCalendarAdvance(Calendar,BA515,AY516,"f",,Trigger)</f>
        <v>42909</v>
      </c>
      <c r="BB516" s="105">
        <f>_xll.qlInterestRateIndexMaturity(Currency&amp;"ibor"&amp;Tenor,BA516,Trigger)</f>
        <v>43003</v>
      </c>
      <c r="BC516" s="257">
        <f>_xll.qlIndexFixing($AC$5,AZ516,TRUE,_xll.ohTrigger(Trigger,Trigger3M))</f>
        <v>1.6594999885474924E-3</v>
      </c>
      <c r="BD516" s="257">
        <f>_xll.qlIndexFixing($BE$1,AZ516,TRUE,_xll.ohTrigger(Trigger,Trigger3M))</f>
        <v>1.3579557852373247E-3</v>
      </c>
    </row>
    <row r="517" spans="51:56" ht="11.25" customHeight="1" x14ac:dyDescent="0.25">
      <c r="AY517" s="106" t="s">
        <v>83</v>
      </c>
      <c r="AZ517" s="105">
        <f>_xll.qlInterestRateIndexFixingDate(Currency&amp;"ibor"&amp;Tenor,BA517,Trigger)</f>
        <v>42914</v>
      </c>
      <c r="BA517" s="105">
        <f>_xll.qlCalendarAdvance(Calendar,BA516,AY517,"f",,Trigger)</f>
        <v>42916</v>
      </c>
      <c r="BB517" s="105">
        <f>_xll.qlInterestRateIndexMaturity(Currency&amp;"ibor"&amp;Tenor,BA517,Trigger)</f>
        <v>43007</v>
      </c>
      <c r="BC517" s="257">
        <f>_xll.qlIndexFixing($AC$5,AZ517,TRUE,_xll.ohTrigger(Trigger,Trigger3M))</f>
        <v>1.6771753305560096E-3</v>
      </c>
      <c r="BD517" s="257">
        <f>_xll.qlIndexFixing($BE$1,AZ517,TRUE,_xll.ohTrigger(Trigger,Trigger3M))</f>
        <v>1.3749890088892353E-3</v>
      </c>
    </row>
    <row r="518" spans="51:56" ht="11.25" customHeight="1" x14ac:dyDescent="0.25">
      <c r="AY518" s="106" t="s">
        <v>83</v>
      </c>
      <c r="AZ518" s="105">
        <f>_xll.qlInterestRateIndexFixingDate(Currency&amp;"ibor"&amp;Tenor,BA518,Trigger)</f>
        <v>42921</v>
      </c>
      <c r="BA518" s="105">
        <f>_xll.qlCalendarAdvance(Calendar,BA517,AY518,"f",,Trigger)</f>
        <v>42923</v>
      </c>
      <c r="BB518" s="105">
        <f>_xll.qlInterestRateIndexMaturity(Currency&amp;"ibor"&amp;Tenor,BA518,Trigger)</f>
        <v>43017</v>
      </c>
      <c r="BC518" s="257">
        <f>_xll.qlIndexFixing($AC$5,AZ518,TRUE,_xll.ohTrigger(Trigger,Trigger3M))</f>
        <v>1.7045217586977679E-3</v>
      </c>
      <c r="BD518" s="257">
        <f>_xll.qlIndexFixing($BE$1,AZ518,TRUE,_xll.ohTrigger(Trigger,Trigger3M))</f>
        <v>1.4023483617729437E-3</v>
      </c>
    </row>
    <row r="519" spans="51:56" ht="11.25" customHeight="1" x14ac:dyDescent="0.25">
      <c r="AY519" s="106" t="s">
        <v>83</v>
      </c>
      <c r="AZ519" s="105">
        <f>_xll.qlInterestRateIndexFixingDate(Currency&amp;"ibor"&amp;Tenor,BA519,Trigger)</f>
        <v>42928</v>
      </c>
      <c r="BA519" s="105">
        <f>_xll.qlCalendarAdvance(Calendar,BA518,AY519,"f",,Trigger)</f>
        <v>42930</v>
      </c>
      <c r="BB519" s="105">
        <f>_xll.qlInterestRateIndexMaturity(Currency&amp;"ibor"&amp;Tenor,BA519,Trigger)</f>
        <v>43024</v>
      </c>
      <c r="BC519" s="257">
        <f>_xll.qlIndexFixing($AC$5,AZ519,TRUE,_xll.ohTrigger(Trigger,Trigger3M))</f>
        <v>1.7270328421588939E-3</v>
      </c>
      <c r="BD519" s="257">
        <f>_xll.qlIndexFixing($BE$1,AZ519,TRUE,_xll.ohTrigger(Trigger,Trigger3M))</f>
        <v>1.4251887932952335E-3</v>
      </c>
    </row>
    <row r="520" spans="51:56" ht="11.25" customHeight="1" x14ac:dyDescent="0.25">
      <c r="AY520" s="106" t="s">
        <v>83</v>
      </c>
      <c r="AZ520" s="105">
        <f>_xll.qlInterestRateIndexFixingDate(Currency&amp;"ibor"&amp;Tenor,BA520,Trigger)</f>
        <v>42935</v>
      </c>
      <c r="BA520" s="105">
        <f>_xll.qlCalendarAdvance(Calendar,BA519,AY520,"f",,Trigger)</f>
        <v>42937</v>
      </c>
      <c r="BB520" s="105">
        <f>_xll.qlInterestRateIndexMaturity(Currency&amp;"ibor"&amp;Tenor,BA520,Trigger)</f>
        <v>43031</v>
      </c>
      <c r="BC520" s="257">
        <f>_xll.qlIndexFixing($AC$5,AZ520,TRUE,_xll.ohTrigger(Trigger,Trigger3M))</f>
        <v>1.7495440578801805E-3</v>
      </c>
      <c r="BD520" s="257">
        <f>_xll.qlIndexFixing($BE$1,AZ520,TRUE,_xll.ohTrigger(Trigger,Trigger3M))</f>
        <v>1.4484736195062309E-3</v>
      </c>
    </row>
    <row r="521" spans="51:56" ht="11.25" customHeight="1" x14ac:dyDescent="0.25">
      <c r="AY521" s="106" t="s">
        <v>83</v>
      </c>
      <c r="AZ521" s="105">
        <f>_xll.qlInterestRateIndexFixingDate(Currency&amp;"ibor"&amp;Tenor,BA521,Trigger)</f>
        <v>42942</v>
      </c>
      <c r="BA521" s="105">
        <f>_xll.qlCalendarAdvance(Calendar,BA520,AY521,"f",,Trigger)</f>
        <v>42944</v>
      </c>
      <c r="BB521" s="105">
        <f>_xll.qlInterestRateIndexMaturity(Currency&amp;"ibor"&amp;Tenor,BA521,Trigger)</f>
        <v>43038</v>
      </c>
      <c r="BC521" s="257">
        <f>_xll.qlIndexFixing($AC$5,AZ521,TRUE,_xll.ohTrigger(Trigger,Trigger3M))</f>
        <v>1.7720554058599264E-3</v>
      </c>
      <c r="BD521" s="257">
        <f>_xll.qlIndexFixing($BE$1,AZ521,TRUE,_xll.ohTrigger(Trigger,Trigger3M))</f>
        <v>1.4722140653239519E-3</v>
      </c>
    </row>
    <row r="522" spans="51:56" ht="11.25" customHeight="1" x14ac:dyDescent="0.25">
      <c r="AY522" s="106" t="s">
        <v>83</v>
      </c>
      <c r="AZ522" s="105">
        <f>_xll.qlInterestRateIndexFixingDate(Currency&amp;"ibor"&amp;Tenor,BA522,Trigger)</f>
        <v>42949</v>
      </c>
      <c r="BA522" s="105">
        <f>_xll.qlCalendarAdvance(Calendar,BA521,AY522,"f",,Trigger)</f>
        <v>42951</v>
      </c>
      <c r="BB522" s="105">
        <f>_xll.qlInterestRateIndexMaturity(Currency&amp;"ibor"&amp;Tenor,BA522,Trigger)</f>
        <v>43045</v>
      </c>
      <c r="BC522" s="257">
        <f>_xll.qlIndexFixing($AC$5,AZ522,TRUE,_xll.ohTrigger(Trigger,Trigger3M))</f>
        <v>1.7945668861006831E-3</v>
      </c>
      <c r="BD522" s="257">
        <f>_xll.qlIndexFixing($BE$1,AZ522,TRUE,_xll.ohTrigger(Trigger,Trigger3M))</f>
        <v>1.4964213561069117E-3</v>
      </c>
    </row>
    <row r="523" spans="51:56" ht="11.25" customHeight="1" x14ac:dyDescent="0.25">
      <c r="AY523" s="106" t="s">
        <v>83</v>
      </c>
      <c r="AZ523" s="105">
        <f>_xll.qlInterestRateIndexFixingDate(Currency&amp;"ibor"&amp;Tenor,BA523,Trigger)</f>
        <v>42956</v>
      </c>
      <c r="BA523" s="105">
        <f>_xll.qlCalendarAdvance(Calendar,BA522,AY523,"f",,Trigger)</f>
        <v>42958</v>
      </c>
      <c r="BB523" s="105">
        <f>_xll.qlInterestRateIndexMaturity(Currency&amp;"ibor"&amp;Tenor,BA523,Trigger)</f>
        <v>43052</v>
      </c>
      <c r="BC523" s="257">
        <f>_xll.qlIndexFixing($AC$5,AZ523,TRUE,_xll.ohTrigger(Trigger,Trigger3M))</f>
        <v>1.8170784986024503E-3</v>
      </c>
      <c r="BD523" s="257">
        <f>_xll.qlIndexFixing($BE$1,AZ523,TRUE,_xll.ohTrigger(Trigger,Trigger3M))</f>
        <v>1.5211067176600769E-3</v>
      </c>
    </row>
    <row r="524" spans="51:56" ht="11.25" customHeight="1" x14ac:dyDescent="0.25">
      <c r="AY524" s="106" t="s">
        <v>83</v>
      </c>
      <c r="AZ524" s="105">
        <f>_xll.qlInterestRateIndexFixingDate(Currency&amp;"ibor"&amp;Tenor,BA524,Trigger)</f>
        <v>42963</v>
      </c>
      <c r="BA524" s="105">
        <f>_xll.qlCalendarAdvance(Calendar,BA523,AY524,"f",,Trigger)</f>
        <v>42965</v>
      </c>
      <c r="BB524" s="105">
        <f>_xll.qlInterestRateIndexMaturity(Currency&amp;"ibor"&amp;Tenor,BA524,Trigger)</f>
        <v>43059</v>
      </c>
      <c r="BC524" s="257">
        <f>_xll.qlIndexFixing($AC$5,AZ524,TRUE,_xll.ohTrigger(Trigger,Trigger3M))</f>
        <v>1.8395902433669289E-3</v>
      </c>
      <c r="BD524" s="257">
        <f>_xll.qlIndexFixing($BE$1,AZ524,TRUE,_xll.ohTrigger(Trigger,Trigger3M))</f>
        <v>1.5462813762578255E-3</v>
      </c>
    </row>
    <row r="525" spans="51:56" ht="11.25" customHeight="1" x14ac:dyDescent="0.25">
      <c r="AY525" s="106" t="s">
        <v>83</v>
      </c>
      <c r="AZ525" s="105">
        <f>_xll.qlInterestRateIndexFixingDate(Currency&amp;"ibor"&amp;Tenor,BA525,Trigger)</f>
        <v>42970</v>
      </c>
      <c r="BA525" s="105">
        <f>_xll.qlCalendarAdvance(Calendar,BA524,AY525,"f",,Trigger)</f>
        <v>42972</v>
      </c>
      <c r="BB525" s="105">
        <f>_xll.qlInterestRateIndexMaturity(Currency&amp;"ibor"&amp;Tenor,BA525,Trigger)</f>
        <v>43066</v>
      </c>
      <c r="BC525" s="257">
        <f>_xll.qlIndexFixing($AC$5,AZ525,TRUE,_xll.ohTrigger(Trigger,Trigger3M))</f>
        <v>1.8621021203932687E-3</v>
      </c>
      <c r="BD525" s="257">
        <f>_xll.qlIndexFixing($BE$1,AZ525,TRUE,_xll.ohTrigger(Trigger,Trigger3M))</f>
        <v>1.5719565586507504E-3</v>
      </c>
    </row>
    <row r="526" spans="51:56" ht="11.25" customHeight="1" x14ac:dyDescent="0.25">
      <c r="AY526" s="106" t="s">
        <v>83</v>
      </c>
      <c r="AZ526" s="105">
        <f>_xll.qlInterestRateIndexFixingDate(Currency&amp;"ibor"&amp;Tenor,BA526,Trigger)</f>
        <v>42977</v>
      </c>
      <c r="BA526" s="105">
        <f>_xll.qlCalendarAdvance(Calendar,BA525,AY526,"f",,Trigger)</f>
        <v>42979</v>
      </c>
      <c r="BB526" s="105">
        <f>_xll.qlInterestRateIndexMaturity(Currency&amp;"ibor"&amp;Tenor,BA526,Trigger)</f>
        <v>43070</v>
      </c>
      <c r="BC526" s="257">
        <f>_xll.qlIndexFixing($AC$5,AZ526,TRUE,_xll.ohTrigger(Trigger,Trigger3M))</f>
        <v>1.8797753956655905E-3</v>
      </c>
      <c r="BD526" s="257">
        <f>_xll.qlIndexFixing($BE$1,AZ526,TRUE,_xll.ohTrigger(Trigger,Trigger3M))</f>
        <v>1.5922322076451063E-3</v>
      </c>
    </row>
    <row r="527" spans="51:56" ht="11.25" customHeight="1" x14ac:dyDescent="0.25">
      <c r="AY527" s="106" t="s">
        <v>83</v>
      </c>
      <c r="AZ527" s="105">
        <f>_xll.qlInterestRateIndexFixingDate(Currency&amp;"ibor"&amp;Tenor,BA527,Trigger)</f>
        <v>42984</v>
      </c>
      <c r="BA527" s="105">
        <f>_xll.qlCalendarAdvance(Calendar,BA526,AY527,"f",,Trigger)</f>
        <v>42986</v>
      </c>
      <c r="BB527" s="105">
        <f>_xll.qlInterestRateIndexMaturity(Currency&amp;"ibor"&amp;Tenor,BA527,Trigger)</f>
        <v>43077</v>
      </c>
      <c r="BC527" s="257">
        <f>_xll.qlIndexFixing($AC$5,AZ527,TRUE,_xll.ohTrigger(Trigger,Trigger3M))</f>
        <v>1.9022871542055172E-3</v>
      </c>
      <c r="BD527" s="257">
        <f>_xll.qlIndexFixing($BE$1,AZ527,TRUE,_xll.ohTrigger(Trigger,Trigger3M))</f>
        <v>1.6188234565094829E-3</v>
      </c>
    </row>
    <row r="528" spans="51:56" ht="11.25" customHeight="1" x14ac:dyDescent="0.25">
      <c r="AY528" s="106" t="s">
        <v>83</v>
      </c>
      <c r="AZ528" s="105">
        <f>_xll.qlInterestRateIndexFixingDate(Currency&amp;"ibor"&amp;Tenor,BA528,Trigger)</f>
        <v>42991</v>
      </c>
      <c r="BA528" s="105">
        <f>_xll.qlCalendarAdvance(Calendar,BA527,AY528,"f",,Trigger)</f>
        <v>42993</v>
      </c>
      <c r="BB528" s="105">
        <f>_xll.qlInterestRateIndexMaturity(Currency&amp;"ibor"&amp;Tenor,BA528,Trigger)</f>
        <v>43084</v>
      </c>
      <c r="BC528" s="257">
        <f>_xll.qlIndexFixing($AC$5,AZ528,TRUE,_xll.ohTrigger(Trigger,Trigger3M))</f>
        <v>1.9247990407880752E-3</v>
      </c>
      <c r="BD528" s="257">
        <f>_xll.qlIndexFixing($BE$1,AZ528,TRUE,_xll.ohTrigger(Trigger,Trigger3M))</f>
        <v>1.645946493055003E-3</v>
      </c>
    </row>
    <row r="529" spans="51:56" ht="11.25" customHeight="1" x14ac:dyDescent="0.25">
      <c r="AY529" s="106" t="s">
        <v>83</v>
      </c>
      <c r="AZ529" s="105">
        <f>_xll.qlInterestRateIndexFixingDate(Currency&amp;"ibor"&amp;Tenor,BA529,Trigger)</f>
        <v>42998</v>
      </c>
      <c r="BA529" s="105">
        <f>_xll.qlCalendarAdvance(Calendar,BA528,AY529,"f",,Trigger)</f>
        <v>43000</v>
      </c>
      <c r="BB529" s="105">
        <f>_xll.qlInterestRateIndexMaturity(Currency&amp;"ibor"&amp;Tenor,BA529,Trigger)</f>
        <v>43091</v>
      </c>
      <c r="BC529" s="257">
        <f>_xll.qlIndexFixing($AC$5,AZ529,TRUE,_xll.ohTrigger(Trigger,Trigger3M))</f>
        <v>1.9473110554132649E-3</v>
      </c>
      <c r="BD529" s="257">
        <f>_xll.qlIndexFixing($BE$1,AZ529,TRUE,_xll.ohTrigger(Trigger,Trigger3M))</f>
        <v>1.6736125454631279E-3</v>
      </c>
    </row>
    <row r="530" spans="51:56" ht="11.25" customHeight="1" x14ac:dyDescent="0.25">
      <c r="AY530" s="106" t="s">
        <v>83</v>
      </c>
      <c r="AZ530" s="105">
        <f>_xll.qlInterestRateIndexFixingDate(Currency&amp;"ibor"&amp;Tenor,BA530,Trigger)</f>
        <v>43005</v>
      </c>
      <c r="BA530" s="105">
        <f>_xll.qlCalendarAdvance(Calendar,BA529,AY530,"f",,Trigger)</f>
        <v>43007</v>
      </c>
      <c r="BB530" s="105">
        <f>_xll.qlInterestRateIndexMaturity(Currency&amp;"ibor"&amp;Tenor,BA530,Trigger)</f>
        <v>43098</v>
      </c>
      <c r="BC530" s="257">
        <f>_xll.qlIndexFixing($AC$5,AZ530,TRUE,_xll.ohTrigger(Trigger,Trigger3M))</f>
        <v>1.9698231980810857E-3</v>
      </c>
      <c r="BD530" s="257">
        <f>_xll.qlIndexFixing($BE$1,AZ530,TRUE,_xll.ohTrigger(Trigger,Trigger3M))</f>
        <v>1.7018328424485191E-3</v>
      </c>
    </row>
    <row r="531" spans="51:56" ht="11.25" customHeight="1" x14ac:dyDescent="0.25">
      <c r="AY531" s="106" t="s">
        <v>83</v>
      </c>
      <c r="AZ531" s="105">
        <f>_xll.qlInterestRateIndexFixingDate(Currency&amp;"ibor"&amp;Tenor,BA531,Trigger)</f>
        <v>43012</v>
      </c>
      <c r="BA531" s="105">
        <f>_xll.qlCalendarAdvance(Calendar,BA530,AY531,"f",,Trigger)</f>
        <v>43014</v>
      </c>
      <c r="BB531" s="105">
        <f>_xll.qlInterestRateIndexMaturity(Currency&amp;"ibor"&amp;Tenor,BA531,Trigger)</f>
        <v>43108</v>
      </c>
      <c r="BC531" s="257">
        <f>_xll.qlIndexFixing($AC$5,AZ531,TRUE,_xll.ohTrigger(Trigger,Trigger3M))</f>
        <v>1.9971761601158683E-3</v>
      </c>
      <c r="BD531" s="257">
        <f>_xll.qlIndexFixing($BE$1,AZ531,TRUE,_xll.ohTrigger(Trigger,Trigger3M))</f>
        <v>1.7371474149892466E-3</v>
      </c>
    </row>
    <row r="532" spans="51:56" ht="11.25" customHeight="1" x14ac:dyDescent="0.25">
      <c r="AY532" s="106" t="s">
        <v>83</v>
      </c>
      <c r="AZ532" s="105">
        <f>_xll.qlInterestRateIndexFixingDate(Currency&amp;"ibor"&amp;Tenor,BA532,Trigger)</f>
        <v>43019</v>
      </c>
      <c r="BA532" s="105">
        <f>_xll.qlCalendarAdvance(Calendar,BA531,AY532,"f",,Trigger)</f>
        <v>43021</v>
      </c>
      <c r="BB532" s="105">
        <f>_xll.qlInterestRateIndexMaturity(Currency&amp;"ibor"&amp;Tenor,BA532,Trigger)</f>
        <v>43115</v>
      </c>
      <c r="BC532" s="257">
        <f>_xll.qlIndexFixing($AC$5,AZ532,TRUE,_xll.ohTrigger(Trigger,Trigger3M))</f>
        <v>2.0196889630041486E-3</v>
      </c>
      <c r="BD532" s="257">
        <f>_xll.qlIndexFixing($BE$1,AZ532,TRUE,_xll.ohTrigger(Trigger,Trigger3M))</f>
        <v>1.7666406564196126E-3</v>
      </c>
    </row>
    <row r="533" spans="51:56" ht="11.25" customHeight="1" x14ac:dyDescent="0.25">
      <c r="AY533" s="106" t="s">
        <v>83</v>
      </c>
      <c r="AZ533" s="105">
        <f>_xll.qlInterestRateIndexFixingDate(Currency&amp;"ibor"&amp;Tenor,BA533,Trigger)</f>
        <v>43026</v>
      </c>
      <c r="BA533" s="105">
        <f>_xll.qlCalendarAdvance(Calendar,BA532,AY533,"f",,Trigger)</f>
        <v>43028</v>
      </c>
      <c r="BB533" s="105">
        <f>_xll.qlInterestRateIndexMaturity(Currency&amp;"ibor"&amp;Tenor,BA533,Trigger)</f>
        <v>43122</v>
      </c>
      <c r="BC533" s="257">
        <f>_xll.qlIndexFixing($AC$5,AZ533,TRUE,_xll.ohTrigger(Trigger,Trigger3M))</f>
        <v>2.0422018981619428E-3</v>
      </c>
      <c r="BD533" s="257">
        <f>_xll.qlIndexFixing($BE$1,AZ533,TRUE,_xll.ohTrigger(Trigger,Trigger3M))</f>
        <v>1.796724254732507E-3</v>
      </c>
    </row>
    <row r="534" spans="51:56" ht="11.25" customHeight="1" x14ac:dyDescent="0.25">
      <c r="AY534" s="106" t="s">
        <v>83</v>
      </c>
      <c r="AZ534" s="105">
        <f>_xll.qlInterestRateIndexFixingDate(Currency&amp;"ibor"&amp;Tenor,BA534,Trigger)</f>
        <v>43033</v>
      </c>
      <c r="BA534" s="105">
        <f>_xll.qlCalendarAdvance(Calendar,BA533,AY534,"f",,Trigger)</f>
        <v>43035</v>
      </c>
      <c r="BB534" s="105">
        <f>_xll.qlInterestRateIndexMaturity(Currency&amp;"ibor"&amp;Tenor,BA534,Trigger)</f>
        <v>43129</v>
      </c>
      <c r="BC534" s="257">
        <f>_xll.qlIndexFixing($AC$5,AZ534,TRUE,_xll.ohTrigger(Trigger,Trigger3M))</f>
        <v>2.0647149655884018E-3</v>
      </c>
      <c r="BD534" s="257">
        <f>_xll.qlIndexFixing($BE$1,AZ534,TRUE,_xll.ohTrigger(Trigger,Trigger3M))</f>
        <v>1.8274094416872821E-3</v>
      </c>
    </row>
    <row r="535" spans="51:56" ht="11.25" customHeight="1" x14ac:dyDescent="0.25">
      <c r="AY535" s="106" t="s">
        <v>83</v>
      </c>
      <c r="AZ535" s="105">
        <f>_xll.qlInterestRateIndexFixingDate(Currency&amp;"ibor"&amp;Tenor,BA535,Trigger)</f>
        <v>43040</v>
      </c>
      <c r="BA535" s="105">
        <f>_xll.qlCalendarAdvance(Calendar,BA534,AY535,"f",,Trigger)</f>
        <v>43042</v>
      </c>
      <c r="BB535" s="105">
        <f>_xll.qlInterestRateIndexMaturity(Currency&amp;"ibor"&amp;Tenor,BA535,Trigger)</f>
        <v>43136</v>
      </c>
      <c r="BC535" s="257">
        <f>_xll.qlIndexFixing($AC$5,AZ535,TRUE,_xll.ohTrigger(Trigger,Trigger3M))</f>
        <v>2.0872281652860756E-3</v>
      </c>
      <c r="BD535" s="257">
        <f>_xll.qlIndexFixing($BE$1,AZ535,TRUE,_xll.ohTrigger(Trigger,Trigger3M))</f>
        <v>1.8587074496827787E-3</v>
      </c>
    </row>
    <row r="536" spans="51:56" ht="11.25" customHeight="1" x14ac:dyDescent="0.25">
      <c r="AY536" s="106" t="s">
        <v>83</v>
      </c>
      <c r="AZ536" s="105">
        <f>_xll.qlInterestRateIndexFixingDate(Currency&amp;"ibor"&amp;Tenor,BA536,Trigger)</f>
        <v>43047</v>
      </c>
      <c r="BA536" s="105">
        <f>_xll.qlCalendarAdvance(Calendar,BA535,AY536,"f",,Trigger)</f>
        <v>43049</v>
      </c>
      <c r="BB536" s="105">
        <f>_xll.qlInterestRateIndexMaturity(Currency&amp;"ibor"&amp;Tenor,BA536,Trigger)</f>
        <v>43143</v>
      </c>
      <c r="BC536" s="257">
        <f>_xll.qlIndexFixing($AC$5,AZ536,TRUE,_xll.ohTrigger(Trigger,Trigger3M))</f>
        <v>2.1097414972549647E-3</v>
      </c>
      <c r="BD536" s="257">
        <f>_xll.qlIndexFixing($BE$1,AZ536,TRUE,_xll.ohTrigger(Trigger,Trigger3M))</f>
        <v>1.8906295117743339E-3</v>
      </c>
    </row>
    <row r="537" spans="51:56" ht="11.25" customHeight="1" x14ac:dyDescent="0.25">
      <c r="AY537" s="106" t="s">
        <v>83</v>
      </c>
      <c r="AZ537" s="105">
        <f>_xll.qlInterestRateIndexFixingDate(Currency&amp;"ibor"&amp;Tenor,BA537,Trigger)</f>
        <v>43054</v>
      </c>
      <c r="BA537" s="105">
        <f>_xll.qlCalendarAdvance(Calendar,BA536,AY537,"f",,Trigger)</f>
        <v>43056</v>
      </c>
      <c r="BB537" s="105">
        <f>_xll.qlInterestRateIndexMaturity(Currency&amp;"ibor"&amp;Tenor,BA537,Trigger)</f>
        <v>43150</v>
      </c>
      <c r="BC537" s="257">
        <f>_xll.qlIndexFixing($AC$5,AZ537,TRUE,_xll.ohTrigger(Trigger,Trigger3M))</f>
        <v>2.1322549614959194E-3</v>
      </c>
      <c r="BD537" s="257">
        <f>_xll.qlIndexFixing($BE$1,AZ537,TRUE,_xll.ohTrigger(Trigger,Trigger3M))</f>
        <v>1.9231868616907883E-3</v>
      </c>
    </row>
    <row r="538" spans="51:56" ht="11.25" customHeight="1" x14ac:dyDescent="0.25">
      <c r="AY538" s="106" t="s">
        <v>83</v>
      </c>
      <c r="AZ538" s="105">
        <f>_xll.qlInterestRateIndexFixingDate(Currency&amp;"ibor"&amp;Tenor,BA538,Trigger)</f>
        <v>43061</v>
      </c>
      <c r="BA538" s="105">
        <f>_xll.qlCalendarAdvance(Calendar,BA537,AY538,"f",,Trigger)</f>
        <v>43063</v>
      </c>
      <c r="BB538" s="105">
        <f>_xll.qlInterestRateIndexMaturity(Currency&amp;"ibor"&amp;Tenor,BA538,Trigger)</f>
        <v>43157</v>
      </c>
      <c r="BC538" s="257">
        <f>_xll.qlIndexFixing($AC$5,AZ538,TRUE,_xll.ohTrigger(Trigger,Trigger3M))</f>
        <v>2.1547685580089399E-3</v>
      </c>
      <c r="BD538" s="257">
        <f>_xll.qlIndexFixing($BE$1,AZ538,TRUE,_xll.ohTrigger(Trigger,Trigger3M))</f>
        <v>1.9563907338582972E-3</v>
      </c>
    </row>
    <row r="539" spans="51:56" ht="11.25" customHeight="1" x14ac:dyDescent="0.25">
      <c r="AY539" s="106" t="s">
        <v>83</v>
      </c>
      <c r="AZ539" s="105">
        <f>_xll.qlInterestRateIndexFixingDate(Currency&amp;"ibor"&amp;Tenor,BA539,Trigger)</f>
        <v>43068</v>
      </c>
      <c r="BA539" s="105">
        <f>_xll.qlCalendarAdvance(Calendar,BA538,AY539,"f",,Trigger)</f>
        <v>43070</v>
      </c>
      <c r="BB539" s="105">
        <f>_xll.qlInterestRateIndexMaturity(Currency&amp;"ibor"&amp;Tenor,BA539,Trigger)</f>
        <v>43160</v>
      </c>
      <c r="BC539" s="257">
        <f>_xll.qlIndexFixing($AC$5,AZ539,TRUE,_xll.ohTrigger(Trigger,Trigger3M))</f>
        <v>2.170823603466765E-3</v>
      </c>
      <c r="BD539" s="257">
        <f>_xll.qlIndexFixing($BE$1,AZ539,TRUE,_xll.ohTrigger(Trigger,Trigger3M))</f>
        <v>1.9800715691697945E-3</v>
      </c>
    </row>
    <row r="540" spans="51:56" ht="11.25" customHeight="1" x14ac:dyDescent="0.25">
      <c r="AY540" s="106" t="s">
        <v>83</v>
      </c>
      <c r="AZ540" s="105">
        <f>_xll.qlInterestRateIndexFixingDate(Currency&amp;"ibor"&amp;Tenor,BA540,Trigger)</f>
        <v>43075</v>
      </c>
      <c r="BA540" s="105">
        <f>_xll.qlCalendarAdvance(Calendar,BA539,AY540,"f",,Trigger)</f>
        <v>43077</v>
      </c>
      <c r="BB540" s="105">
        <f>_xll.qlInterestRateIndexMaturity(Currency&amp;"ibor"&amp;Tenor,BA540,Trigger)</f>
        <v>43167</v>
      </c>
      <c r="BC540" s="257">
        <f>_xll.qlIndexFixing($AC$5,AZ540,TRUE,_xll.ohTrigger(Trigger,Trigger3M))</f>
        <v>2.1933368810360676E-3</v>
      </c>
      <c r="BD540" s="257">
        <f>_xll.qlIndexFixing($BE$1,AZ540,TRUE,_xll.ohTrigger(Trigger,Trigger3M))</f>
        <v>2.0144021180472649E-3</v>
      </c>
    </row>
    <row r="541" spans="51:56" ht="11.25" customHeight="1" x14ac:dyDescent="0.25">
      <c r="AY541" s="106" t="s">
        <v>83</v>
      </c>
      <c r="AZ541" s="105">
        <f>_xll.qlInterestRateIndexFixingDate(Currency&amp;"ibor"&amp;Tenor,BA541,Trigger)</f>
        <v>43082</v>
      </c>
      <c r="BA541" s="105">
        <f>_xll.qlCalendarAdvance(Calendar,BA540,AY541,"f",,Trigger)</f>
        <v>43084</v>
      </c>
      <c r="BB541" s="105">
        <f>_xll.qlInterestRateIndexMaturity(Currency&amp;"ibor"&amp;Tenor,BA541,Trigger)</f>
        <v>43174</v>
      </c>
      <c r="BC541" s="257">
        <f>_xll.qlIndexFixing($AC$5,AZ541,TRUE,_xll.ohTrigger(Trigger,Trigger3M))</f>
        <v>2.2158502852489548E-3</v>
      </c>
      <c r="BD541" s="257">
        <f>_xll.qlIndexFixing($BE$1,AZ541,TRUE,_xll.ohTrigger(Trigger,Trigger3M))</f>
        <v>2.0494096575571774E-3</v>
      </c>
    </row>
    <row r="542" spans="51:56" ht="11.25" customHeight="1" x14ac:dyDescent="0.25">
      <c r="AY542" s="106" t="s">
        <v>83</v>
      </c>
      <c r="AZ542" s="105">
        <f>_xll.qlInterestRateIndexFixingDate(Currency&amp;"ibor"&amp;Tenor,BA542,Trigger)</f>
        <v>43089</v>
      </c>
      <c r="BA542" s="105">
        <f>_xll.qlCalendarAdvance(Calendar,BA541,AY542,"f",,Trigger)</f>
        <v>43091</v>
      </c>
      <c r="BB542" s="105">
        <f>_xll.qlInterestRateIndexMaturity(Currency&amp;"ibor"&amp;Tenor,BA542,Trigger)</f>
        <v>43181</v>
      </c>
      <c r="BC542" s="257">
        <f>_xll.qlIndexFixing($AC$5,AZ542,TRUE,_xll.ohTrigger(Trigger,Trigger3M))</f>
        <v>2.2383638161045383E-3</v>
      </c>
      <c r="BD542" s="257">
        <f>_xll.qlIndexFixing($BE$1,AZ542,TRUE,_xll.ohTrigger(Trigger,Trigger3M))</f>
        <v>2.085105423812017E-3</v>
      </c>
    </row>
    <row r="543" spans="51:56" ht="11.25" customHeight="1" x14ac:dyDescent="0.25">
      <c r="AY543" s="106" t="s">
        <v>83</v>
      </c>
      <c r="AZ543" s="105">
        <f>_xll.qlInterestRateIndexFixingDate(Currency&amp;"ibor"&amp;Tenor,BA543,Trigger)</f>
        <v>43096</v>
      </c>
      <c r="BA543" s="105">
        <f>_xll.qlCalendarAdvance(Calendar,BA542,AY543,"f",,Trigger)</f>
        <v>43098</v>
      </c>
      <c r="BB543" s="105">
        <f>_xll.qlInterestRateIndexMaturity(Currency&amp;"ibor"&amp;Tenor,BA543,Trigger)</f>
        <v>43188</v>
      </c>
      <c r="BC543" s="257">
        <f>_xll.qlIndexFixing($AC$5,AZ543,TRUE,_xll.ohTrigger(Trigger,Trigger3M))</f>
        <v>2.2608774736063708E-3</v>
      </c>
      <c r="BD543" s="257">
        <f>_xll.qlIndexFixing($BE$1,AZ543,TRUE,_xll.ohTrigger(Trigger,Trigger3M))</f>
        <v>2.1215006536747794E-3</v>
      </c>
    </row>
    <row r="544" spans="51:56" ht="11.25" customHeight="1" x14ac:dyDescent="0.25">
      <c r="AY544" s="106" t="s">
        <v>83</v>
      </c>
      <c r="AZ544" s="105">
        <f>_xll.qlInterestRateIndexFixingDate(Currency&amp;"ibor"&amp;Tenor,BA544,Trigger)</f>
        <v>43103</v>
      </c>
      <c r="BA544" s="105">
        <f>_xll.qlCalendarAdvance(Calendar,BA543,AY544,"f",,Trigger)</f>
        <v>43105</v>
      </c>
      <c r="BB544" s="105">
        <f>_xll.qlInterestRateIndexMaturity(Currency&amp;"ibor"&amp;Tenor,BA544,Trigger)</f>
        <v>43195</v>
      </c>
      <c r="BC544" s="257">
        <f>_xll.qlIndexFixing($AC$5,AZ544,TRUE,_xll.ohTrigger(Trigger,Trigger3M))</f>
        <v>2.283391257752676E-3</v>
      </c>
      <c r="BD544" s="257">
        <f>_xll.qlIndexFixing($BE$1,AZ544,TRUE,_xll.ohTrigger(Trigger,Trigger3M))</f>
        <v>2.1586065847802871E-3</v>
      </c>
    </row>
    <row r="545" spans="51:56" ht="11.25" customHeight="1" x14ac:dyDescent="0.25">
      <c r="AY545" s="106" t="s">
        <v>83</v>
      </c>
      <c r="AZ545" s="105">
        <f>_xll.qlInterestRateIndexFixingDate(Currency&amp;"ibor"&amp;Tenor,BA545,Trigger)</f>
        <v>43110</v>
      </c>
      <c r="BA545" s="105">
        <f>_xll.qlCalendarAdvance(Calendar,BA544,AY545,"f",,Trigger)</f>
        <v>43112</v>
      </c>
      <c r="BB545" s="105">
        <f>_xll.qlInterestRateIndexMaturity(Currency&amp;"ibor"&amp;Tenor,BA545,Trigger)</f>
        <v>43202</v>
      </c>
      <c r="BC545" s="257">
        <f>_xll.qlIndexFixing($AC$5,AZ545,TRUE,_xll.ohTrigger(Trigger,Trigger3M))</f>
        <v>2.3059051685443421E-3</v>
      </c>
      <c r="BD545" s="257">
        <f>_xll.qlIndexFixing($BE$1,AZ545,TRUE,_xll.ohTrigger(Trigger,Trigger3M))</f>
        <v>2.1964344555556181E-3</v>
      </c>
    </row>
    <row r="546" spans="51:56" ht="11.25" customHeight="1" x14ac:dyDescent="0.25">
      <c r="AY546" s="106" t="s">
        <v>83</v>
      </c>
      <c r="AZ546" s="105">
        <f>_xll.qlInterestRateIndexFixingDate(Currency&amp;"ibor"&amp;Tenor,BA546,Trigger)</f>
        <v>43117</v>
      </c>
      <c r="BA546" s="105">
        <f>_xll.qlCalendarAdvance(Calendar,BA545,AY546,"f",,Trigger)</f>
        <v>43119</v>
      </c>
      <c r="BB546" s="105">
        <f>_xll.qlInterestRateIndexMaturity(Currency&amp;"ibor"&amp;Tenor,BA546,Trigger)</f>
        <v>43209</v>
      </c>
      <c r="BC546" s="257">
        <f>_xll.qlIndexFixing($AC$5,AZ546,TRUE,_xll.ohTrigger(Trigger,Trigger3M))</f>
        <v>2.3284192059840336E-3</v>
      </c>
      <c r="BD546" s="257">
        <f>_xll.qlIndexFixing($BE$1,AZ546,TRUE,_xll.ohTrigger(Trigger,Trigger3M))</f>
        <v>2.2349955052369808E-3</v>
      </c>
    </row>
    <row r="547" spans="51:56" ht="11.25" customHeight="1" x14ac:dyDescent="0.25">
      <c r="AY547" s="106" t="s">
        <v>83</v>
      </c>
      <c r="AZ547" s="105">
        <f>_xll.qlInterestRateIndexFixingDate(Currency&amp;"ibor"&amp;Tenor,BA547,Trigger)</f>
        <v>43124</v>
      </c>
      <c r="BA547" s="105">
        <f>_xll.qlCalendarAdvance(Calendar,BA546,AY547,"f",,Trigger)</f>
        <v>43126</v>
      </c>
      <c r="BB547" s="105">
        <f>_xll.qlInterestRateIndexMaturity(Currency&amp;"ibor"&amp;Tenor,BA547,Trigger)</f>
        <v>43216</v>
      </c>
      <c r="BC547" s="257">
        <f>_xll.qlIndexFixing($AC$5,AZ547,TRUE,_xll.ohTrigger(Trigger,Trigger3M))</f>
        <v>2.3509333700699742E-3</v>
      </c>
      <c r="BD547" s="257">
        <f>_xll.qlIndexFixing($BE$1,AZ547,TRUE,_xll.ohTrigger(Trigger,Trigger3M))</f>
        <v>2.2743009738901421E-3</v>
      </c>
    </row>
    <row r="548" spans="51:56" ht="11.25" customHeight="1" x14ac:dyDescent="0.25">
      <c r="AY548" s="106" t="s">
        <v>83</v>
      </c>
      <c r="AZ548" s="105">
        <f>_xll.qlInterestRateIndexFixingDate(Currency&amp;"ibor"&amp;Tenor,BA548,Trigger)</f>
        <v>43131</v>
      </c>
      <c r="BA548" s="105">
        <f>_xll.qlCalendarAdvance(Calendar,BA547,AY548,"f",,Trigger)</f>
        <v>43133</v>
      </c>
      <c r="BB548" s="105">
        <f>_xll.qlInterestRateIndexMaturity(Currency&amp;"ibor"&amp;Tenor,BA548,Trigger)</f>
        <v>43222</v>
      </c>
      <c r="BC548" s="257">
        <f>_xll.qlIndexFixing($AC$5,AZ548,TRUE,_xll.ohTrigger(Trigger,Trigger3M))</f>
        <v>2.3718316811769239E-3</v>
      </c>
      <c r="BD548" s="257">
        <f>_xll.qlIndexFixing($BE$1,AZ548,TRUE,_xll.ohTrigger(Trigger,Trigger3M))</f>
        <v>2.3113513284096199E-3</v>
      </c>
    </row>
    <row r="549" spans="51:56" ht="11.25" customHeight="1" x14ac:dyDescent="0.25">
      <c r="AY549" s="106" t="s">
        <v>83</v>
      </c>
      <c r="AZ549" s="105">
        <f>_xll.qlInterestRateIndexFixingDate(Currency&amp;"ibor"&amp;Tenor,BA549,Trigger)</f>
        <v>43138</v>
      </c>
      <c r="BA549" s="105">
        <f>_xll.qlCalendarAdvance(Calendar,BA548,AY549,"f",,Trigger)</f>
        <v>43140</v>
      </c>
      <c r="BB549" s="105">
        <f>_xll.qlInterestRateIndexMaturity(Currency&amp;"ibor"&amp;Tenor,BA549,Trigger)</f>
        <v>43229</v>
      </c>
      <c r="BC549" s="257">
        <f>_xll.qlIndexFixing($AC$5,AZ549,TRUE,_xll.ohTrigger(Trigger,Trigger3M))</f>
        <v>2.3943459405200698E-3</v>
      </c>
      <c r="BD549" s="257">
        <f>_xll.qlIndexFixing($BE$1,AZ549,TRUE,_xll.ohTrigger(Trigger,Trigger3M))</f>
        <v>2.3521222342583427E-3</v>
      </c>
    </row>
    <row r="550" spans="51:56" ht="11.25" customHeight="1" x14ac:dyDescent="0.25">
      <c r="AY550" s="106" t="s">
        <v>83</v>
      </c>
      <c r="AZ550" s="105">
        <f>_xll.qlInterestRateIndexFixingDate(Currency&amp;"ibor"&amp;Tenor,BA550,Trigger)</f>
        <v>43145</v>
      </c>
      <c r="BA550" s="105">
        <f>_xll.qlCalendarAdvance(Calendar,BA549,AY550,"f",,Trigger)</f>
        <v>43147</v>
      </c>
      <c r="BB550" s="105">
        <f>_xll.qlInterestRateIndexMaturity(Currency&amp;"ibor"&amp;Tenor,BA550,Trigger)</f>
        <v>43236</v>
      </c>
      <c r="BC550" s="257">
        <f>_xll.qlIndexFixing($AC$5,AZ550,TRUE,_xll.ohTrigger(Trigger,Trigger3M))</f>
        <v>2.4168603251050551E-3</v>
      </c>
      <c r="BD550" s="257">
        <f>_xll.qlIndexFixing($BE$1,AZ550,TRUE,_xll.ohTrigger(Trigger,Trigger3M))</f>
        <v>2.3936704715619996E-3</v>
      </c>
    </row>
    <row r="551" spans="51:56" ht="11.25" customHeight="1" x14ac:dyDescent="0.25">
      <c r="AY551" s="106" t="s">
        <v>83</v>
      </c>
      <c r="AZ551" s="105">
        <f>_xll.qlInterestRateIndexFixingDate(Currency&amp;"ibor"&amp;Tenor,BA551,Trigger)</f>
        <v>43152</v>
      </c>
      <c r="BA551" s="105">
        <f>_xll.qlCalendarAdvance(Calendar,BA550,AY551,"f",,Trigger)</f>
        <v>43154</v>
      </c>
      <c r="BB551" s="105">
        <f>_xll.qlInterestRateIndexMaturity(Currency&amp;"ibor"&amp;Tenor,BA551,Trigger)</f>
        <v>43243</v>
      </c>
      <c r="BC551" s="257">
        <f>_xll.qlIndexFixing($AC$5,AZ551,TRUE,_xll.ohTrigger(Trigger,Trigger3M))</f>
        <v>2.4393748349318799E-3</v>
      </c>
      <c r="BD551" s="257">
        <f>_xll.qlIndexFixing($BE$1,AZ551,TRUE,_xll.ohTrigger(Trigger,Trigger3M))</f>
        <v>2.4360072835103415E-3</v>
      </c>
    </row>
    <row r="552" spans="51:56" ht="11.25" customHeight="1" x14ac:dyDescent="0.25">
      <c r="AY552" s="106" t="s">
        <v>83</v>
      </c>
      <c r="AZ552" s="105">
        <f>_xll.qlInterestRateIndexFixingDate(Currency&amp;"ibor"&amp;Tenor,BA552,Trigger)</f>
        <v>43159</v>
      </c>
      <c r="BA552" s="105">
        <f>_xll.qlCalendarAdvance(Calendar,BA551,AY552,"f",,Trigger)</f>
        <v>43161</v>
      </c>
      <c r="BB552" s="105">
        <f>_xll.qlInterestRateIndexMaturity(Currency&amp;"ibor"&amp;Tenor,BA552,Trigger)</f>
        <v>43255</v>
      </c>
      <c r="BC552" s="257">
        <f>_xll.qlIndexFixing($AC$5,AZ552,TRUE,_xll.ohTrigger(Trigger,Trigger3M))</f>
        <v>2.4699727982887575E-3</v>
      </c>
      <c r="BD552" s="257">
        <f>_xll.qlIndexFixing($BE$1,AZ552,TRUE,_xll.ohTrigger(Trigger,Trigger3M))</f>
        <v>2.4954228756364403E-3</v>
      </c>
    </row>
    <row r="553" spans="51:56" ht="11.25" customHeight="1" x14ac:dyDescent="0.25">
      <c r="AY553" s="106" t="s">
        <v>83</v>
      </c>
      <c r="AZ553" s="105">
        <f>_xll.qlInterestRateIndexFixingDate(Currency&amp;"ibor"&amp;Tenor,BA553,Trigger)</f>
        <v>43166</v>
      </c>
      <c r="BA553" s="105">
        <f>_xll.qlCalendarAdvance(Calendar,BA552,AY553,"f",,Trigger)</f>
        <v>43168</v>
      </c>
      <c r="BB553" s="105">
        <f>_xll.qlInterestRateIndexMaturity(Currency&amp;"ibor"&amp;Tenor,BA553,Trigger)</f>
        <v>43262</v>
      </c>
      <c r="BC553" s="257">
        <f>_xll.qlIndexFixing($AC$5,AZ553,TRUE,_xll.ohTrigger(Trigger,Trigger3M))</f>
        <v>2.5609888994883576E-3</v>
      </c>
      <c r="BD553" s="257">
        <f>_xll.qlIndexFixing($BE$1,AZ553,TRUE,_xll.ohTrigger(Trigger,Trigger3M))</f>
        <v>2.539664298501203E-3</v>
      </c>
    </row>
    <row r="554" spans="51:56" ht="11.25" customHeight="1" x14ac:dyDescent="0.25">
      <c r="AY554" s="106" t="s">
        <v>83</v>
      </c>
      <c r="AZ554" s="105">
        <f>_xll.qlInterestRateIndexFixingDate(Currency&amp;"ibor"&amp;Tenor,BA554,Trigger)</f>
        <v>43173</v>
      </c>
      <c r="BA554" s="105">
        <f>_xll.qlCalendarAdvance(Calendar,BA553,AY554,"f",,Trigger)</f>
        <v>43175</v>
      </c>
      <c r="BB554" s="105">
        <f>_xll.qlInterestRateIndexMaturity(Currency&amp;"ibor"&amp;Tenor,BA554,Trigger)</f>
        <v>43269</v>
      </c>
      <c r="BC554" s="257">
        <f>_xll.qlIndexFixing($AC$5,AZ554,TRUE,_xll.ohTrigger(Trigger,Trigger3M))</f>
        <v>2.652871940265956E-3</v>
      </c>
      <c r="BD554" s="257">
        <f>_xll.qlIndexFixing($BE$1,AZ554,TRUE,_xll.ohTrigger(Trigger,Trigger3M))</f>
        <v>2.5846779757149447E-3</v>
      </c>
    </row>
    <row r="555" spans="51:56" ht="11.25" customHeight="1" x14ac:dyDescent="0.25">
      <c r="AY555" s="106" t="s">
        <v>83</v>
      </c>
      <c r="AZ555" s="105">
        <f>_xll.qlInterestRateIndexFixingDate(Currency&amp;"ibor"&amp;Tenor,BA555,Trigger)</f>
        <v>43180</v>
      </c>
      <c r="BA555" s="105">
        <f>_xll.qlCalendarAdvance(Calendar,BA554,AY555,"f",,Trigger)</f>
        <v>43182</v>
      </c>
      <c r="BB555" s="105">
        <f>_xll.qlInterestRateIndexMaturity(Currency&amp;"ibor"&amp;Tenor,BA555,Trigger)</f>
        <v>43276</v>
      </c>
      <c r="BC555" s="257">
        <f>_xll.qlIndexFixing($AC$5,AZ555,TRUE,_xll.ohTrigger(Trigger,Trigger3M))</f>
        <v>2.7456219828747336E-3</v>
      </c>
      <c r="BD555" s="257">
        <f>_xll.qlIndexFixing($BE$1,AZ555,TRUE,_xll.ohTrigger(Trigger,Trigger3M))</f>
        <v>2.630419778124568E-3</v>
      </c>
    </row>
    <row r="556" spans="51:56" ht="11.25" customHeight="1" x14ac:dyDescent="0.25">
      <c r="AY556" s="106" t="s">
        <v>83</v>
      </c>
      <c r="AZ556" s="105">
        <f>_xll.qlInterestRateIndexFixingDate(Currency&amp;"ibor"&amp;Tenor,BA556,Trigger)</f>
        <v>43187</v>
      </c>
      <c r="BA556" s="105">
        <f>_xll.qlCalendarAdvance(Calendar,BA555,AY556,"f",,Trigger)</f>
        <v>43193</v>
      </c>
      <c r="BB556" s="105">
        <f>_xll.qlInterestRateIndexMaturity(Currency&amp;"ibor"&amp;Tenor,BA556,Trigger)</f>
        <v>43284</v>
      </c>
      <c r="BC556" s="257">
        <f>_xll.qlIndexFixing($AC$5,AZ556,TRUE,_xll.ohTrigger(Trigger,Trigger3M))</f>
        <v>2.8670168178409898E-3</v>
      </c>
      <c r="BD556" s="257">
        <f>_xll.qlIndexFixing($BE$1,AZ556,TRUE,_xll.ohTrigger(Trigger,Trigger3M))</f>
        <v>2.6932287458980822E-3</v>
      </c>
    </row>
    <row r="557" spans="51:56" ht="11.25" customHeight="1" x14ac:dyDescent="0.25">
      <c r="AY557" s="106" t="s">
        <v>83</v>
      </c>
      <c r="AZ557" s="105">
        <f>_xll.qlInterestRateIndexFixingDate(Currency&amp;"ibor"&amp;Tenor,BA557,Trigger)</f>
        <v>43196</v>
      </c>
      <c r="BA557" s="105">
        <f>_xll.qlCalendarAdvance(Calendar,BA556,AY557,"f",,Trigger)</f>
        <v>43200</v>
      </c>
      <c r="BB557" s="105">
        <f>_xll.qlInterestRateIndexMaturity(Currency&amp;"ibor"&amp;Tenor,BA557,Trigger)</f>
        <v>43291</v>
      </c>
      <c r="BC557" s="257">
        <f>_xll.qlIndexFixing($AC$5,AZ557,TRUE,_xll.ohTrigger(Trigger,Trigger3M))</f>
        <v>2.9639995679477558E-3</v>
      </c>
      <c r="BD557" s="257">
        <f>_xll.qlIndexFixing($BE$1,AZ557,TRUE,_xll.ohTrigger(Trigger,Trigger3M))</f>
        <v>2.7405358536070558E-3</v>
      </c>
    </row>
    <row r="558" spans="51:56" ht="11.25" customHeight="1" x14ac:dyDescent="0.25">
      <c r="AY558" s="106" t="s">
        <v>83</v>
      </c>
      <c r="AZ558" s="105">
        <f>_xll.qlInterestRateIndexFixingDate(Currency&amp;"ibor"&amp;Tenor,BA558,Trigger)</f>
        <v>43203</v>
      </c>
      <c r="BA558" s="105">
        <f>_xll.qlCalendarAdvance(Calendar,BA557,AY558,"f",,Trigger)</f>
        <v>43207</v>
      </c>
      <c r="BB558" s="105">
        <f>_xll.qlInterestRateIndexMaturity(Currency&amp;"ibor"&amp;Tenor,BA558,Trigger)</f>
        <v>43298</v>
      </c>
      <c r="BC558" s="257">
        <f>_xll.qlIndexFixing($AC$5,AZ558,TRUE,_xll.ohTrigger(Trigger,Trigger3M))</f>
        <v>3.0618780535367927E-3</v>
      </c>
      <c r="BD558" s="257">
        <f>_xll.qlIndexFixing($BE$1,AZ558,TRUE,_xll.ohTrigger(Trigger,Trigger3M))</f>
        <v>2.7884162663616642E-3</v>
      </c>
    </row>
    <row r="559" spans="51:56" ht="11.25" customHeight="1" x14ac:dyDescent="0.25">
      <c r="AY559" s="106" t="s">
        <v>83</v>
      </c>
      <c r="AZ559" s="105">
        <f>_xll.qlInterestRateIndexFixingDate(Currency&amp;"ibor"&amp;Tenor,BA559,Trigger)</f>
        <v>43210</v>
      </c>
      <c r="BA559" s="105">
        <f>_xll.qlCalendarAdvance(Calendar,BA558,AY559,"f",,Trigger)</f>
        <v>43214</v>
      </c>
      <c r="BB559" s="105">
        <f>_xll.qlInterestRateIndexMaturity(Currency&amp;"ibor"&amp;Tenor,BA559,Trigger)</f>
        <v>43305</v>
      </c>
      <c r="BC559" s="257">
        <f>_xll.qlIndexFixing($AC$5,AZ559,TRUE,_xll.ohTrigger(Trigger,Trigger3M))</f>
        <v>3.1606523409295536E-3</v>
      </c>
      <c r="BD559" s="257">
        <f>_xll.qlIndexFixing($BE$1,AZ559,TRUE,_xll.ohTrigger(Trigger,Trigger3M))</f>
        <v>2.8368182008598653E-3</v>
      </c>
    </row>
    <row r="560" spans="51:56" ht="11.25" customHeight="1" x14ac:dyDescent="0.25">
      <c r="AY560" s="106" t="s">
        <v>83</v>
      </c>
      <c r="AZ560" s="105">
        <f>_xll.qlInterestRateIndexFixingDate(Currency&amp;"ibor"&amp;Tenor,BA560,Trigger)</f>
        <v>43217</v>
      </c>
      <c r="BA560" s="105">
        <f>_xll.qlCalendarAdvance(Calendar,BA559,AY560,"f",,Trigger)</f>
        <v>43222</v>
      </c>
      <c r="BB560" s="105">
        <f>_xll.qlInterestRateIndexMaturity(Currency&amp;"ibor"&amp;Tenor,BA560,Trigger)</f>
        <v>43314</v>
      </c>
      <c r="BC560" s="257">
        <f>_xll.qlIndexFixing($AC$5,AZ560,TRUE,_xll.ohTrigger(Trigger,Trigger3M))</f>
        <v>3.2805829586051551E-3</v>
      </c>
      <c r="BD560" s="257">
        <f>_xll.qlIndexFixing($BE$1,AZ560,TRUE,_xll.ohTrigger(Trigger,Trigger3M))</f>
        <v>2.8962842506681822E-3</v>
      </c>
    </row>
    <row r="561" spans="51:56" ht="11.25" customHeight="1" x14ac:dyDescent="0.25">
      <c r="AY561" s="106" t="s">
        <v>83</v>
      </c>
      <c r="AZ561" s="105">
        <f>_xll.qlInterestRateIndexFixingDate(Currency&amp;"ibor"&amp;Tenor,BA561,Trigger)</f>
        <v>43227</v>
      </c>
      <c r="BA561" s="105">
        <f>_xll.qlCalendarAdvance(Calendar,BA560,AY561,"f",,Trigger)</f>
        <v>43229</v>
      </c>
      <c r="BB561" s="105">
        <f>_xll.qlInterestRateIndexMaturity(Currency&amp;"ibor"&amp;Tenor,BA561,Trigger)</f>
        <v>43321</v>
      </c>
      <c r="BC561" s="257">
        <f>_xll.qlIndexFixing($AC$5,AZ561,TRUE,_xll.ohTrigger(Trigger,Trigger3M))</f>
        <v>3.3805546373422151E-3</v>
      </c>
      <c r="BD561" s="257">
        <f>_xll.qlIndexFixing($BE$1,AZ561,TRUE,_xll.ohTrigger(Trigger,Trigger3M))</f>
        <v>2.945638557858855E-3</v>
      </c>
    </row>
    <row r="562" spans="51:56" ht="11.25" customHeight="1" x14ac:dyDescent="0.25">
      <c r="AY562" s="106" t="s">
        <v>83</v>
      </c>
      <c r="AZ562" s="105">
        <f>_xll.qlInterestRateIndexFixingDate(Currency&amp;"ibor"&amp;Tenor,BA562,Trigger)</f>
        <v>43234</v>
      </c>
      <c r="BA562" s="105">
        <f>_xll.qlCalendarAdvance(Calendar,BA561,AY562,"f",,Trigger)</f>
        <v>43236</v>
      </c>
      <c r="BB562" s="105">
        <f>_xll.qlInterestRateIndexMaturity(Currency&amp;"ibor"&amp;Tenor,BA562,Trigger)</f>
        <v>43328</v>
      </c>
      <c r="BC562" s="257">
        <f>_xll.qlIndexFixing($AC$5,AZ562,TRUE,_xll.ohTrigger(Trigger,Trigger3M))</f>
        <v>3.4814126194595276E-3</v>
      </c>
      <c r="BD562" s="257">
        <f>_xll.qlIndexFixing($BE$1,AZ562,TRUE,_xll.ohTrigger(Trigger,Trigger3M))</f>
        <v>2.9953398657959259E-3</v>
      </c>
    </row>
    <row r="563" spans="51:56" ht="11.25" customHeight="1" x14ac:dyDescent="0.25">
      <c r="AY563" s="106" t="s">
        <v>83</v>
      </c>
      <c r="AZ563" s="105">
        <f>_xll.qlInterestRateIndexFixingDate(Currency&amp;"ibor"&amp;Tenor,BA563,Trigger)</f>
        <v>43241</v>
      </c>
      <c r="BA563" s="105">
        <f>_xll.qlCalendarAdvance(Calendar,BA562,AY563,"f",,Trigger)</f>
        <v>43243</v>
      </c>
      <c r="BB563" s="105">
        <f>_xll.qlInterestRateIndexMaturity(Currency&amp;"ibor"&amp;Tenor,BA563,Trigger)</f>
        <v>43335</v>
      </c>
      <c r="BC563" s="257">
        <f>_xll.qlIndexFixing($AC$5,AZ563,TRUE,_xll.ohTrigger(Trigger,Trigger3M))</f>
        <v>3.5831569732989467E-3</v>
      </c>
      <c r="BD563" s="257">
        <f>_xll.qlIndexFixing($BE$1,AZ563,TRUE,_xll.ohTrigger(Trigger,Trigger3M))</f>
        <v>3.0453311091347703E-3</v>
      </c>
    </row>
    <row r="564" spans="51:56" ht="11.25" customHeight="1" x14ac:dyDescent="0.25">
      <c r="AY564" s="106" t="s">
        <v>83</v>
      </c>
      <c r="AZ564" s="105">
        <f>_xll.qlInterestRateIndexFixingDate(Currency&amp;"ibor"&amp;Tenor,BA564,Trigger)</f>
        <v>43248</v>
      </c>
      <c r="BA564" s="105">
        <f>_xll.qlCalendarAdvance(Calendar,BA563,AY564,"f",,Trigger)</f>
        <v>43250</v>
      </c>
      <c r="BB564" s="105">
        <f>_xll.qlInterestRateIndexMaturity(Currency&amp;"ibor"&amp;Tenor,BA564,Trigger)</f>
        <v>43342</v>
      </c>
      <c r="BC564" s="257">
        <f>_xll.qlIndexFixing($AC$5,AZ564,TRUE,_xll.ohTrigger(Trigger,Trigger3M))</f>
        <v>3.6857877678035849E-3</v>
      </c>
      <c r="BD564" s="257">
        <f>_xll.qlIndexFixing($BE$1,AZ564,TRUE,_xll.ohTrigger(Trigger,Trigger3M))</f>
        <v>3.0955538298508812E-3</v>
      </c>
    </row>
    <row r="565" spans="51:56" ht="11.25" customHeight="1" x14ac:dyDescent="0.25">
      <c r="AY565" s="106" t="s">
        <v>83</v>
      </c>
      <c r="AZ565" s="105">
        <f>_xll.qlInterestRateIndexFixingDate(Currency&amp;"ibor"&amp;Tenor,BA565,Trigger)</f>
        <v>43255</v>
      </c>
      <c r="BA565" s="105">
        <f>_xll.qlCalendarAdvance(Calendar,BA564,AY565,"f",,Trigger)</f>
        <v>43257</v>
      </c>
      <c r="BB565" s="105">
        <f>_xll.qlInterestRateIndexMaturity(Currency&amp;"ibor"&amp;Tenor,BA565,Trigger)</f>
        <v>43349</v>
      </c>
      <c r="BC565" s="257">
        <f>_xll.qlIndexFixing($AC$5,AZ565,TRUE,_xll.ohTrigger(Trigger,Trigger3M))</f>
        <v>3.7693920952063882E-3</v>
      </c>
      <c r="BD565" s="257">
        <f>_xll.qlIndexFixing($BE$1,AZ565,TRUE,_xll.ohTrigger(Trigger,Trigger3M))</f>
        <v>3.1459483893649656E-3</v>
      </c>
    </row>
    <row r="566" spans="51:56" ht="11.25" customHeight="1" x14ac:dyDescent="0.25">
      <c r="AY566" s="106" t="s">
        <v>83</v>
      </c>
      <c r="AZ566" s="105">
        <f>_xll.qlInterestRateIndexFixingDate(Currency&amp;"ibor"&amp;Tenor,BA566,Trigger)</f>
        <v>43262</v>
      </c>
      <c r="BA566" s="105">
        <f>_xll.qlCalendarAdvance(Calendar,BA565,AY566,"f",,Trigger)</f>
        <v>43264</v>
      </c>
      <c r="BB566" s="105">
        <f>_xll.qlInterestRateIndexMaturity(Currency&amp;"ibor"&amp;Tenor,BA566,Trigger)</f>
        <v>43356</v>
      </c>
      <c r="BC566" s="257">
        <f>_xll.qlIndexFixing($AC$5,AZ566,TRUE,_xll.ohTrigger(Trigger,Trigger3M))</f>
        <v>3.8035307956781365E-3</v>
      </c>
      <c r="BD566" s="257">
        <f>_xll.qlIndexFixing($BE$1,AZ566,TRUE,_xll.ohTrigger(Trigger,Trigger3M))</f>
        <v>3.1964723718496514E-3</v>
      </c>
    </row>
    <row r="567" spans="51:56" ht="11.25" customHeight="1" x14ac:dyDescent="0.25">
      <c r="AY567" s="106" t="s">
        <v>83</v>
      </c>
      <c r="AZ567" s="105">
        <f>_xll.qlInterestRateIndexFixingDate(Currency&amp;"ibor"&amp;Tenor,BA567,Trigger)</f>
        <v>43269</v>
      </c>
      <c r="BA567" s="105">
        <f>_xll.qlCalendarAdvance(Calendar,BA566,AY567,"f",,Trigger)</f>
        <v>43271</v>
      </c>
      <c r="BB567" s="105">
        <f>_xll.qlInterestRateIndexMaturity(Currency&amp;"ibor"&amp;Tenor,BA567,Trigger)</f>
        <v>43363</v>
      </c>
      <c r="BC567" s="257">
        <f>_xll.qlIndexFixing($AC$5,AZ567,TRUE,_xll.ohTrigger(Trigger,Trigger3M))</f>
        <v>3.8376697936996955E-3</v>
      </c>
      <c r="BD567" s="257">
        <f>_xll.qlIndexFixing($BE$1,AZ567,TRUE,_xll.ohTrigger(Trigger,Trigger3M))</f>
        <v>3.2471154415509469E-3</v>
      </c>
    </row>
    <row r="568" spans="51:56" ht="11.25" customHeight="1" x14ac:dyDescent="0.25">
      <c r="AY568" s="106" t="s">
        <v>83</v>
      </c>
      <c r="AZ568" s="105">
        <f>_xll.qlInterestRateIndexFixingDate(Currency&amp;"ibor"&amp;Tenor,BA568,Trigger)</f>
        <v>43276</v>
      </c>
      <c r="BA568" s="105">
        <f>_xll.qlCalendarAdvance(Calendar,BA567,AY568,"f",,Trigger)</f>
        <v>43278</v>
      </c>
      <c r="BB568" s="105">
        <f>_xll.qlInterestRateIndexMaturity(Currency&amp;"ibor"&amp;Tenor,BA568,Trigger)</f>
        <v>43370</v>
      </c>
      <c r="BC568" s="257">
        <f>_xll.qlIndexFixing($AC$5,AZ568,TRUE,_xll.ohTrigger(Trigger,Trigger3M))</f>
        <v>3.8718090892736721E-3</v>
      </c>
      <c r="BD568" s="257">
        <f>_xll.qlIndexFixing($BE$1,AZ568,TRUE,_xll.ohTrigger(Trigger,Trigger3M))</f>
        <v>3.2978705576305048E-3</v>
      </c>
    </row>
    <row r="569" spans="51:56" ht="11.25" customHeight="1" x14ac:dyDescent="0.25">
      <c r="AY569" s="106" t="s">
        <v>83</v>
      </c>
      <c r="AZ569" s="105">
        <f>_xll.qlInterestRateIndexFixingDate(Currency&amp;"ibor"&amp;Tenor,BA569,Trigger)</f>
        <v>43283</v>
      </c>
      <c r="BA569" s="105">
        <f>_xll.qlCalendarAdvance(Calendar,BA568,AY569,"f",,Trigger)</f>
        <v>43285</v>
      </c>
      <c r="BB569" s="105">
        <f>_xll.qlInterestRateIndexMaturity(Currency&amp;"ibor"&amp;Tenor,BA569,Trigger)</f>
        <v>43377</v>
      </c>
      <c r="BC569" s="257">
        <f>_xll.qlIndexFixing($AC$5,AZ569,TRUE,_xll.ohTrigger(Trigger,Trigger3M))</f>
        <v>3.9059486824052797E-3</v>
      </c>
      <c r="BD569" s="257">
        <f>_xll.qlIndexFixing($BE$1,AZ569,TRUE,_xll.ohTrigger(Trigger,Trigger3M))</f>
        <v>3.3487306788972169E-3</v>
      </c>
    </row>
    <row r="570" spans="51:56" ht="11.25" customHeight="1" x14ac:dyDescent="0.25">
      <c r="AY570" s="106" t="s">
        <v>83</v>
      </c>
      <c r="AZ570" s="105">
        <f>_xll.qlInterestRateIndexFixingDate(Currency&amp;"ibor"&amp;Tenor,BA570,Trigger)</f>
        <v>43290</v>
      </c>
      <c r="BA570" s="105">
        <f>_xll.qlCalendarAdvance(Calendar,BA569,AY570,"f",,Trigger)</f>
        <v>43292</v>
      </c>
      <c r="BB570" s="105">
        <f>_xll.qlInterestRateIndexMaturity(Currency&amp;"ibor"&amp;Tenor,BA570,Trigger)</f>
        <v>43384</v>
      </c>
      <c r="BC570" s="257">
        <f>_xll.qlIndexFixing($AC$5,AZ570,TRUE,_xll.ohTrigger(Trigger,Trigger3M))</f>
        <v>3.9400885730945176E-3</v>
      </c>
      <c r="BD570" s="257">
        <f>_xll.qlIndexFixing($BE$1,AZ570,TRUE,_xll.ohTrigger(Trigger,Trigger3M))</f>
        <v>3.3996887638028687E-3</v>
      </c>
    </row>
    <row r="571" spans="51:56" ht="11.25" customHeight="1" x14ac:dyDescent="0.25">
      <c r="AY571" s="106" t="s">
        <v>83</v>
      </c>
      <c r="AZ571" s="105">
        <f>_xll.qlInterestRateIndexFixingDate(Currency&amp;"ibor"&amp;Tenor,BA571,Trigger)</f>
        <v>43297</v>
      </c>
      <c r="BA571" s="105">
        <f>_xll.qlCalendarAdvance(Calendar,BA570,AY571,"f",,Trigger)</f>
        <v>43299</v>
      </c>
      <c r="BB571" s="105">
        <f>_xll.qlInterestRateIndexMaturity(Currency&amp;"ibor"&amp;Tenor,BA571,Trigger)</f>
        <v>43391</v>
      </c>
      <c r="BC571" s="257">
        <f>_xll.qlIndexFixing($AC$5,AZ571,TRUE,_xll.ohTrigger(Trigger,Trigger3M))</f>
        <v>3.9742287613448619E-3</v>
      </c>
      <c r="BD571" s="257">
        <f>_xll.qlIndexFixing($BE$1,AZ571,TRUE,_xll.ohTrigger(Trigger,Trigger3M))</f>
        <v>3.4507377704386657E-3</v>
      </c>
    </row>
    <row r="572" spans="51:56" ht="11.25" customHeight="1" x14ac:dyDescent="0.25">
      <c r="AY572" s="106" t="s">
        <v>83</v>
      </c>
      <c r="AZ572" s="105">
        <f>_xll.qlInterestRateIndexFixingDate(Currency&amp;"ibor"&amp;Tenor,BA572,Trigger)</f>
        <v>43304</v>
      </c>
      <c r="BA572" s="105">
        <f>_xll.qlCalendarAdvance(Calendar,BA571,AY572,"f",,Trigger)</f>
        <v>43306</v>
      </c>
      <c r="BB572" s="105">
        <f>_xll.qlInterestRateIndexMaturity(Currency&amp;"ibor"&amp;Tenor,BA572,Trigger)</f>
        <v>43398</v>
      </c>
      <c r="BC572" s="257">
        <f>_xll.qlIndexFixing($AC$5,AZ572,TRUE,_xll.ohTrigger(Trigger,Trigger3M))</f>
        <v>4.0083692471597878E-3</v>
      </c>
      <c r="BD572" s="257">
        <f>_xll.qlIndexFixing($BE$1,AZ572,TRUE,_xll.ohTrigger(Trigger,Trigger3M))</f>
        <v>3.5018706565369687E-3</v>
      </c>
    </row>
    <row r="573" spans="51:56" ht="11.25" customHeight="1" x14ac:dyDescent="0.25">
      <c r="AY573" s="106" t="s">
        <v>83</v>
      </c>
      <c r="AZ573" s="105">
        <f>_xll.qlInterestRateIndexFixingDate(Currency&amp;"ibor"&amp;Tenor,BA573,Trigger)</f>
        <v>43311</v>
      </c>
      <c r="BA573" s="105">
        <f>_xll.qlCalendarAdvance(Calendar,BA572,AY573,"f",,Trigger)</f>
        <v>43313</v>
      </c>
      <c r="BB573" s="105">
        <f>_xll.qlInterestRateIndexMaturity(Currency&amp;"ibor"&amp;Tenor,BA573,Trigger)</f>
        <v>43405</v>
      </c>
      <c r="BC573" s="257">
        <f>_xll.qlIndexFixing($AC$5,AZ573,TRUE,_xll.ohTrigger(Trigger,Trigger3M))</f>
        <v>4.0425100305401642E-3</v>
      </c>
      <c r="BD573" s="257">
        <f>_xll.qlIndexFixing($BE$1,AZ573,TRUE,_xll.ohTrigger(Trigger,Trigger3M))</f>
        <v>3.5530803794652137E-3</v>
      </c>
    </row>
    <row r="574" spans="51:56" ht="11.25" customHeight="1" x14ac:dyDescent="0.25">
      <c r="AY574" s="106" t="s">
        <v>83</v>
      </c>
      <c r="AZ574" s="105">
        <f>_xll.qlInterestRateIndexFixingDate(Currency&amp;"ibor"&amp;Tenor,BA574,Trigger)</f>
        <v>43318</v>
      </c>
      <c r="BA574" s="105">
        <f>_xll.qlCalendarAdvance(Calendar,BA573,AY574,"f",,Trigger)</f>
        <v>43320</v>
      </c>
      <c r="BB574" s="105">
        <f>_xll.qlInterestRateIndexMaturity(Currency&amp;"ibor"&amp;Tenor,BA574,Trigger)</f>
        <v>43412</v>
      </c>
      <c r="BC574" s="257">
        <f>_xll.qlIndexFixing($AC$5,AZ574,TRUE,_xll.ohTrigger(Trigger,Trigger3M))</f>
        <v>4.0766511114903358E-3</v>
      </c>
      <c r="BD574" s="257">
        <f>_xll.qlIndexFixing($BE$1,AZ574,TRUE,_xll.ohTrigger(Trigger,Trigger3M))</f>
        <v>3.6043598962302559E-3</v>
      </c>
    </row>
    <row r="575" spans="51:56" ht="11.25" customHeight="1" x14ac:dyDescent="0.25">
      <c r="AY575" s="106" t="s">
        <v>83</v>
      </c>
      <c r="AZ575" s="105">
        <f>_xll.qlInterestRateIndexFixingDate(Currency&amp;"ibor"&amp;Tenor,BA575,Trigger)</f>
        <v>43325</v>
      </c>
      <c r="BA575" s="105">
        <f>_xll.qlCalendarAdvance(Calendar,BA574,AY575,"f",,Trigger)</f>
        <v>43327</v>
      </c>
      <c r="BB575" s="105">
        <f>_xll.qlInterestRateIndexMaturity(Currency&amp;"ibor"&amp;Tenor,BA575,Trigger)</f>
        <v>43419</v>
      </c>
      <c r="BC575" s="257">
        <f>_xll.qlIndexFixing($AC$5,AZ575,TRUE,_xll.ohTrigger(Trigger,Trigger3M))</f>
        <v>4.1107924900111708E-3</v>
      </c>
      <c r="BD575" s="257">
        <f>_xll.qlIndexFixing($BE$1,AZ575,TRUE,_xll.ohTrigger(Trigger,Trigger3M))</f>
        <v>3.6557021634722863E-3</v>
      </c>
    </row>
    <row r="576" spans="51:56" ht="11.25" customHeight="1" x14ac:dyDescent="0.25">
      <c r="AY576" s="106" t="s">
        <v>83</v>
      </c>
      <c r="AZ576" s="105">
        <f>_xll.qlInterestRateIndexFixingDate(Currency&amp;"ibor"&amp;Tenor,BA576,Trigger)</f>
        <v>43332</v>
      </c>
      <c r="BA576" s="105">
        <f>_xll.qlCalendarAdvance(Calendar,BA575,AY576,"f",,Trigger)</f>
        <v>43334</v>
      </c>
      <c r="BB576" s="105">
        <f>_xll.qlInterestRateIndexMaturity(Currency&amp;"ibor"&amp;Tenor,BA576,Trigger)</f>
        <v>43426</v>
      </c>
      <c r="BC576" s="257">
        <f>_xll.qlIndexFixing($AC$5,AZ576,TRUE,_xll.ohTrigger(Trigger,Trigger3M))</f>
        <v>4.1449341661070139E-3</v>
      </c>
      <c r="BD576" s="257">
        <f>_xll.qlIndexFixing($BE$1,AZ576,TRUE,_xll.ohTrigger(Trigger,Trigger3M))</f>
        <v>3.7071001374639652E-3</v>
      </c>
    </row>
    <row r="577" spans="51:56" ht="11.25" customHeight="1" x14ac:dyDescent="0.25">
      <c r="AY577" s="106" t="s">
        <v>83</v>
      </c>
      <c r="AZ577" s="105">
        <f>_xll.qlInterestRateIndexFixingDate(Currency&amp;"ibor"&amp;Tenor,BA577,Trigger)</f>
        <v>43339</v>
      </c>
      <c r="BA577" s="105">
        <f>_xll.qlCalendarAdvance(Calendar,BA576,AY577,"f",,Trigger)</f>
        <v>43341</v>
      </c>
      <c r="BB577" s="105">
        <f>_xll.qlInterestRateIndexMaturity(Currency&amp;"ibor"&amp;Tenor,BA577,Trigger)</f>
        <v>43433</v>
      </c>
      <c r="BC577" s="257">
        <f>_xll.qlIndexFixing($AC$5,AZ577,TRUE,_xll.ohTrigger(Trigger,Trigger3M))</f>
        <v>4.1790761397796023E-3</v>
      </c>
      <c r="BD577" s="257">
        <f>_xll.qlIndexFixing($BE$1,AZ577,TRUE,_xll.ohTrigger(Trigger,Trigger3M))</f>
        <v>3.7585467741147634E-3</v>
      </c>
    </row>
    <row r="578" spans="51:56" ht="11.25" customHeight="1" x14ac:dyDescent="0.25">
      <c r="AY578" s="106" t="s">
        <v>83</v>
      </c>
      <c r="AZ578" s="105">
        <f>_xll.qlInterestRateIndexFixingDate(Currency&amp;"ibor"&amp;Tenor,BA578,Trigger)</f>
        <v>43346</v>
      </c>
      <c r="BA578" s="105">
        <f>_xll.qlCalendarAdvance(Calendar,BA577,AY578,"f",,Trigger)</f>
        <v>43348</v>
      </c>
      <c r="BB578" s="105">
        <f>_xll.qlInterestRateIndexMaturity(Currency&amp;"ibor"&amp;Tenor,BA578,Trigger)</f>
        <v>43439</v>
      </c>
      <c r="BC578" s="257">
        <f>_xll.qlIndexFixing($AC$5,AZ578,TRUE,_xll.ohTrigger(Trigger,Trigger3M))</f>
        <v>4.2107550505014607E-3</v>
      </c>
      <c r="BD578" s="257">
        <f>_xll.qlIndexFixing($BE$1,AZ578,TRUE,_xll.ohTrigger(Trigger,Trigger3M))</f>
        <v>3.8063305974487529E-3</v>
      </c>
    </row>
    <row r="579" spans="51:56" ht="11.25" customHeight="1" x14ac:dyDescent="0.25">
      <c r="AY579" s="106" t="s">
        <v>83</v>
      </c>
      <c r="AZ579" s="105">
        <f>_xll.qlInterestRateIndexFixingDate(Currency&amp;"ibor"&amp;Tenor,BA579,Trigger)</f>
        <v>43353</v>
      </c>
      <c r="BA579" s="105">
        <f>_xll.qlCalendarAdvance(Calendar,BA578,AY579,"f",,Trigger)</f>
        <v>43355</v>
      </c>
      <c r="BB579" s="105">
        <f>_xll.qlInterestRateIndexMaturity(Currency&amp;"ibor"&amp;Tenor,BA579,Trigger)</f>
        <v>43446</v>
      </c>
      <c r="BC579" s="257">
        <f>_xll.qlIndexFixing($AC$5,AZ579,TRUE,_xll.ohTrigger(Trigger,Trigger3M))</f>
        <v>4.244897197327238E-3</v>
      </c>
      <c r="BD579" s="257">
        <f>_xll.qlIndexFixing($BE$1,AZ579,TRUE,_xll.ohTrigger(Trigger,Trigger3M))</f>
        <v>3.857851738050911E-3</v>
      </c>
    </row>
    <row r="580" spans="51:56" ht="11.25" customHeight="1" x14ac:dyDescent="0.25">
      <c r="AY580" s="106" t="s">
        <v>83</v>
      </c>
      <c r="AZ580" s="105">
        <f>_xll.qlInterestRateIndexFixingDate(Currency&amp;"ibor"&amp;Tenor,BA580,Trigger)</f>
        <v>43360</v>
      </c>
      <c r="BA580" s="105">
        <f>_xll.qlCalendarAdvance(Calendar,BA579,AY580,"f",,Trigger)</f>
        <v>43362</v>
      </c>
      <c r="BB580" s="105">
        <f>_xll.qlInterestRateIndexMaturity(Currency&amp;"ibor"&amp;Tenor,BA580,Trigger)</f>
        <v>43453</v>
      </c>
      <c r="BC580" s="257">
        <f>_xll.qlIndexFixing($AC$5,AZ580,TRUE,_xll.ohTrigger(Trigger,Trigger3M))</f>
        <v>4.2790396384977834E-3</v>
      </c>
      <c r="BD580" s="257">
        <f>_xll.qlIndexFixing($BE$1,AZ580,TRUE,_xll.ohTrigger(Trigger,Trigger3M))</f>
        <v>3.9094009024192343E-3</v>
      </c>
    </row>
    <row r="581" spans="51:56" ht="11.25" customHeight="1" x14ac:dyDescent="0.25">
      <c r="AY581" s="106" t="s">
        <v>83</v>
      </c>
      <c r="AZ581" s="105">
        <f>_xll.qlInterestRateIndexFixingDate(Currency&amp;"ibor"&amp;Tenor,BA581,Trigger)</f>
        <v>43367</v>
      </c>
      <c r="BA581" s="105">
        <f>_xll.qlCalendarAdvance(Calendar,BA580,AY581,"f",,Trigger)</f>
        <v>43369</v>
      </c>
      <c r="BB581" s="105">
        <f>_xll.qlInterestRateIndexMaturity(Currency&amp;"ibor"&amp;Tenor,BA581,Trigger)</f>
        <v>43461</v>
      </c>
      <c r="BC581" s="257">
        <f>_xll.qlIndexFixing($AC$5,AZ581,TRUE,_xll.ohTrigger(Trigger,Trigger3M))</f>
        <v>4.315647010287812E-3</v>
      </c>
      <c r="BD581" s="257">
        <f>_xll.qlIndexFixing($BE$1,AZ581,TRUE,_xll.ohTrigger(Trigger,Trigger3M))</f>
        <v>3.9646790525272244E-3</v>
      </c>
    </row>
    <row r="582" spans="51:56" ht="11.25" customHeight="1" x14ac:dyDescent="0.25">
      <c r="AY582" s="106" t="s">
        <v>83</v>
      </c>
      <c r="AZ582" s="105">
        <f>_xll.qlInterestRateIndexFixingDate(Currency&amp;"ibor"&amp;Tenor,BA582,Trigger)</f>
        <v>43374</v>
      </c>
      <c r="BA582" s="105">
        <f>_xll.qlCalendarAdvance(Calendar,BA581,AY582,"f",,Trigger)</f>
        <v>43376</v>
      </c>
      <c r="BB582" s="105">
        <f>_xll.qlInterestRateIndexMaturity(Currency&amp;"ibor"&amp;Tenor,BA582,Trigger)</f>
        <v>43468</v>
      </c>
      <c r="BC582" s="257">
        <f>_xll.qlIndexFixing($AC$5,AZ582,TRUE,_xll.ohTrigger(Trigger,Trigger3M))</f>
        <v>4.3497904718823605E-3</v>
      </c>
      <c r="BD582" s="257">
        <f>_xll.qlIndexFixing($BE$1,AZ582,TRUE,_xll.ohTrigger(Trigger,Trigger3M))</f>
        <v>4.0162633281573667E-3</v>
      </c>
    </row>
    <row r="583" spans="51:56" ht="11.25" customHeight="1" x14ac:dyDescent="0.25">
      <c r="AY583" s="106" t="s">
        <v>83</v>
      </c>
      <c r="AZ583" s="105">
        <f>_xll.qlInterestRateIndexFixingDate(Currency&amp;"ibor"&amp;Tenor,BA583,Trigger)</f>
        <v>43381</v>
      </c>
      <c r="BA583" s="105">
        <f>_xll.qlCalendarAdvance(Calendar,BA582,AY583,"f",,Trigger)</f>
        <v>43383</v>
      </c>
      <c r="BB583" s="105">
        <f>_xll.qlInterestRateIndexMaturity(Currency&amp;"ibor"&amp;Tenor,BA583,Trigger)</f>
        <v>43475</v>
      </c>
      <c r="BC583" s="257">
        <f>_xll.qlIndexFixing($AC$5,AZ583,TRUE,_xll.ohTrigger(Trigger,Trigger3M))</f>
        <v>4.3839342310701629E-3</v>
      </c>
      <c r="BD583" s="257">
        <f>_xll.qlIndexFixing($BE$1,AZ583,TRUE,_xll.ohTrigger(Trigger,Trigger3M))</f>
        <v>4.0678539941296776E-3</v>
      </c>
    </row>
    <row r="584" spans="51:56" ht="11.25" customHeight="1" x14ac:dyDescent="0.25">
      <c r="AY584" s="106" t="s">
        <v>83</v>
      </c>
      <c r="AZ584" s="105">
        <f>_xll.qlInterestRateIndexFixingDate(Currency&amp;"ibor"&amp;Tenor,BA584,Trigger)</f>
        <v>43388</v>
      </c>
      <c r="BA584" s="105">
        <f>_xll.qlCalendarAdvance(Calendar,BA583,AY584,"f",,Trigger)</f>
        <v>43390</v>
      </c>
      <c r="BB584" s="105">
        <f>_xll.qlInterestRateIndexMaturity(Currency&amp;"ibor"&amp;Tenor,BA584,Trigger)</f>
        <v>43482</v>
      </c>
      <c r="BC584" s="257">
        <f>_xll.qlIndexFixing($AC$5,AZ584,TRUE,_xll.ohTrigger(Trigger,Trigger3M))</f>
        <v>4.4180782878520891E-3</v>
      </c>
      <c r="BD584" s="257">
        <f>_xll.qlIndexFixing($BE$1,AZ584,TRUE,_xll.ohTrigger(Trigger,Trigger3M))</f>
        <v>4.1194440037626585E-3</v>
      </c>
    </row>
    <row r="585" spans="51:56" ht="11.25" customHeight="1" x14ac:dyDescent="0.25">
      <c r="AY585" s="106" t="s">
        <v>83</v>
      </c>
      <c r="AZ585" s="105">
        <f>_xll.qlInterestRateIndexFixingDate(Currency&amp;"ibor"&amp;Tenor,BA585,Trigger)</f>
        <v>43395</v>
      </c>
      <c r="BA585" s="105">
        <f>_xll.qlCalendarAdvance(Calendar,BA584,AY585,"f",,Trigger)</f>
        <v>43397</v>
      </c>
      <c r="BB585" s="105">
        <f>_xll.qlInterestRateIndexMaturity(Currency&amp;"ibor"&amp;Tenor,BA585,Trigger)</f>
        <v>43489</v>
      </c>
      <c r="BC585" s="257">
        <f>_xll.qlIndexFixing($AC$5,AZ585,TRUE,_xll.ohTrigger(Trigger,Trigger3M))</f>
        <v>4.4522226422324829E-3</v>
      </c>
      <c r="BD585" s="257">
        <f>_xll.qlIndexFixing($BE$1,AZ585,TRUE,_xll.ohTrigger(Trigger,Trigger3M))</f>
        <v>4.1710263100011944E-3</v>
      </c>
    </row>
    <row r="586" spans="51:56" ht="11.25" customHeight="1" x14ac:dyDescent="0.25">
      <c r="AY586" s="106" t="s">
        <v>83</v>
      </c>
      <c r="AZ586" s="105">
        <f>_xll.qlInterestRateIndexFixingDate(Currency&amp;"ibor"&amp;Tenor,BA586,Trigger)</f>
        <v>43402</v>
      </c>
      <c r="BA586" s="105">
        <f>_xll.qlCalendarAdvance(Calendar,BA585,AY586,"f",,Trigger)</f>
        <v>43404</v>
      </c>
      <c r="BB586" s="105">
        <f>_xll.qlInterestRateIndexMaturity(Currency&amp;"ibor"&amp;Tenor,BA586,Trigger)</f>
        <v>43496</v>
      </c>
      <c r="BC586" s="257">
        <f>_xll.qlIndexFixing($AC$5,AZ586,TRUE,_xll.ohTrigger(Trigger,Trigger3M))</f>
        <v>4.4863672942113452E-3</v>
      </c>
      <c r="BD586" s="257">
        <f>_xll.qlIndexFixing($BE$1,AZ586,TRUE,_xll.ohTrigger(Trigger,Trigger3M))</f>
        <v>4.2225938654191653E-3</v>
      </c>
    </row>
    <row r="587" spans="51:56" ht="11.25" customHeight="1" x14ac:dyDescent="0.25">
      <c r="AY587" s="106" t="s">
        <v>83</v>
      </c>
      <c r="AZ587" s="105">
        <f>_xll.qlInterestRateIndexFixingDate(Currency&amp;"ibor"&amp;Tenor,BA587,Trigger)</f>
        <v>43409</v>
      </c>
      <c r="BA587" s="105">
        <f>_xll.qlCalendarAdvance(Calendar,BA586,AY587,"f",,Trigger)</f>
        <v>43411</v>
      </c>
      <c r="BB587" s="105">
        <f>_xll.qlInterestRateIndexMaturity(Currency&amp;"ibor"&amp;Tenor,BA587,Trigger)</f>
        <v>43503</v>
      </c>
      <c r="BC587" s="257">
        <f>_xll.qlIndexFixing($AC$5,AZ587,TRUE,_xll.ohTrigger(Trigger,Trigger3M))</f>
        <v>4.520512243793887E-3</v>
      </c>
      <c r="BD587" s="257">
        <f>_xll.qlIndexFixing($BE$1,AZ587,TRUE,_xll.ohTrigger(Trigger,Trigger3M))</f>
        <v>4.2741396222211814E-3</v>
      </c>
    </row>
    <row r="588" spans="51:56" ht="11.25" customHeight="1" x14ac:dyDescent="0.25">
      <c r="AY588" s="106" t="s">
        <v>83</v>
      </c>
      <c r="AZ588" s="105">
        <f>_xll.qlInterestRateIndexFixingDate(Currency&amp;"ibor"&amp;Tenor,BA588,Trigger)</f>
        <v>43416</v>
      </c>
      <c r="BA588" s="105">
        <f>_xll.qlCalendarAdvance(Calendar,BA587,AY588,"f",,Trigger)</f>
        <v>43418</v>
      </c>
      <c r="BB588" s="105">
        <f>_xll.qlInterestRateIndexMaturity(Currency&amp;"ibor"&amp;Tenor,BA588,Trigger)</f>
        <v>43510</v>
      </c>
      <c r="BC588" s="257">
        <f>_xll.qlIndexFixing($AC$5,AZ588,TRUE,_xll.ohTrigger(Trigger,Trigger3M))</f>
        <v>4.5546574909818482E-3</v>
      </c>
      <c r="BD588" s="257">
        <f>_xll.qlIndexFixing($BE$1,AZ588,TRUE,_xll.ohTrigger(Trigger,Trigger3M))</f>
        <v>4.3256565322399732E-3</v>
      </c>
    </row>
    <row r="589" spans="51:56" ht="11.25" customHeight="1" x14ac:dyDescent="0.25">
      <c r="AY589" s="106" t="s">
        <v>83</v>
      </c>
      <c r="AZ589" s="105">
        <f>_xll.qlInterestRateIndexFixingDate(Currency&amp;"ibor"&amp;Tenor,BA589,Trigger)</f>
        <v>43423</v>
      </c>
      <c r="BA589" s="105">
        <f>_xll.qlCalendarAdvance(Calendar,BA588,AY589,"f",,Trigger)</f>
        <v>43425</v>
      </c>
      <c r="BB589" s="105">
        <f>_xll.qlInterestRateIndexMaturity(Currency&amp;"ibor"&amp;Tenor,BA589,Trigger)</f>
        <v>43517</v>
      </c>
      <c r="BC589" s="257">
        <f>_xll.qlIndexFixing($AC$5,AZ589,TRUE,_xll.ohTrigger(Trigger,Trigger3M))</f>
        <v>4.5888030357769654E-3</v>
      </c>
      <c r="BD589" s="257">
        <f>_xll.qlIndexFixing($BE$1,AZ589,TRUE,_xll.ohTrigger(Trigger,Trigger3M))</f>
        <v>4.3771375469372686E-3</v>
      </c>
    </row>
    <row r="590" spans="51:56" ht="11.25" customHeight="1" x14ac:dyDescent="0.25">
      <c r="AY590" s="106" t="s">
        <v>83</v>
      </c>
      <c r="AZ590" s="105">
        <f>_xll.qlInterestRateIndexFixingDate(Currency&amp;"ibor"&amp;Tenor,BA590,Trigger)</f>
        <v>43430</v>
      </c>
      <c r="BA590" s="105">
        <f>_xll.qlCalendarAdvance(Calendar,BA589,AY590,"f",,Trigger)</f>
        <v>43432</v>
      </c>
      <c r="BB590" s="105">
        <f>_xll.qlInterestRateIndexMaturity(Currency&amp;"ibor"&amp;Tenor,BA590,Trigger)</f>
        <v>43524</v>
      </c>
      <c r="BC590" s="257">
        <f>_xll.qlIndexFixing($AC$5,AZ590,TRUE,_xll.ohTrigger(Trigger,Trigger3M))</f>
        <v>4.6229488781835831E-3</v>
      </c>
      <c r="BD590" s="257">
        <f>_xll.qlIndexFixing($BE$1,AZ590,TRUE,_xll.ohTrigger(Trigger,Trigger3M))</f>
        <v>4.4285756174072587E-3</v>
      </c>
    </row>
    <row r="591" spans="51:56" ht="11.25" customHeight="1" x14ac:dyDescent="0.25">
      <c r="AY591" s="106" t="s">
        <v>83</v>
      </c>
      <c r="AZ591" s="105">
        <f>_xll.qlInterestRateIndexFixingDate(Currency&amp;"ibor"&amp;Tenor,BA591,Trigger)</f>
        <v>43437</v>
      </c>
      <c r="BA591" s="105">
        <f>_xll.qlCalendarAdvance(Calendar,BA590,AY591,"f",,Trigger)</f>
        <v>43439</v>
      </c>
      <c r="BB591" s="105">
        <f>_xll.qlInterestRateIndexMaturity(Currency&amp;"ibor"&amp;Tenor,BA591,Trigger)</f>
        <v>43529</v>
      </c>
      <c r="BC591" s="257">
        <f>_xll.qlIndexFixing($AC$5,AZ591,TRUE,_xll.ohTrigger(Trigger,Trigger3M))</f>
        <v>4.6521568845223626E-3</v>
      </c>
      <c r="BD591" s="257">
        <f>_xll.qlIndexFixing($BE$1,AZ591,TRUE,_xll.ohTrigger(Trigger,Trigger3M))</f>
        <v>4.4725878749520831E-3</v>
      </c>
    </row>
    <row r="592" spans="51:56" ht="11.25" customHeight="1" x14ac:dyDescent="0.25">
      <c r="AY592" s="106" t="s">
        <v>83</v>
      </c>
      <c r="AZ592" s="105">
        <f>_xll.qlInterestRateIndexFixingDate(Currency&amp;"ibor"&amp;Tenor,BA592,Trigger)</f>
        <v>43444</v>
      </c>
      <c r="BA592" s="105">
        <f>_xll.qlCalendarAdvance(Calendar,BA591,AY592,"f",,Trigger)</f>
        <v>43446</v>
      </c>
      <c r="BB592" s="105">
        <f>_xll.qlInterestRateIndexMaturity(Currency&amp;"ibor"&amp;Tenor,BA592,Trigger)</f>
        <v>43536</v>
      </c>
      <c r="BC592" s="257">
        <f>_xll.qlIndexFixing($AC$5,AZ592,TRUE,_xll.ohTrigger(Trigger,Trigger3M))</f>
        <v>4.6863023944041515E-3</v>
      </c>
      <c r="BD592" s="257">
        <f>_xll.qlIndexFixing($BE$1,AZ592,TRUE,_xll.ohTrigger(Trigger,Trigger3M))</f>
        <v>4.5239283887505977E-3</v>
      </c>
    </row>
    <row r="593" spans="51:56" ht="11.25" customHeight="1" x14ac:dyDescent="0.25">
      <c r="AY593" s="106" t="s">
        <v>83</v>
      </c>
      <c r="AZ593" s="105">
        <f>_xll.qlInterestRateIndexFixingDate(Currency&amp;"ibor"&amp;Tenor,BA593,Trigger)</f>
        <v>43451</v>
      </c>
      <c r="BA593" s="105">
        <f>_xll.qlCalendarAdvance(Calendar,BA592,AY593,"f",,Trigger)</f>
        <v>43453</v>
      </c>
      <c r="BB593" s="105">
        <f>_xll.qlInterestRateIndexMaturity(Currency&amp;"ibor"&amp;Tenor,BA593,Trigger)</f>
        <v>43543</v>
      </c>
      <c r="BC593" s="257">
        <f>_xll.qlIndexFixing($AC$5,AZ593,TRUE,_xll.ohTrigger(Trigger,Trigger3M))</f>
        <v>4.7204481954281619E-3</v>
      </c>
      <c r="BD593" s="257">
        <f>_xll.qlIndexFixing($BE$1,AZ593,TRUE,_xll.ohTrigger(Trigger,Trigger3M))</f>
        <v>4.5752058035901655E-3</v>
      </c>
    </row>
    <row r="594" spans="51:56" ht="11.25" customHeight="1" x14ac:dyDescent="0.25">
      <c r="AY594" s="106" t="s">
        <v>83</v>
      </c>
      <c r="AZ594" s="105">
        <f>_xll.qlInterestRateIndexFixingDate(Currency&amp;"ibor"&amp;Tenor,BA594,Trigger)</f>
        <v>43455</v>
      </c>
      <c r="BA594" s="105">
        <f>_xll.qlCalendarAdvance(Calendar,BA593,AY594,"f",,Trigger)</f>
        <v>43461</v>
      </c>
      <c r="BB594" s="105">
        <f>_xll.qlInterestRateIndexMaturity(Currency&amp;"ibor"&amp;Tenor,BA594,Trigger)</f>
        <v>43551</v>
      </c>
      <c r="BC594" s="257">
        <f>_xll.qlIndexFixing($AC$5,AZ594,TRUE,_xll.ohTrigger(Trigger,Trigger3M))</f>
        <v>4.7594723245287796E-3</v>
      </c>
      <c r="BD594" s="257">
        <f>_xll.qlIndexFixing($BE$1,AZ594,TRUE,_xll.ohTrigger(Trigger,Trigger3M))</f>
        <v>4.633722255513284E-3</v>
      </c>
    </row>
    <row r="595" spans="51:56" ht="11.25" customHeight="1" x14ac:dyDescent="0.25">
      <c r="AY595" s="106" t="s">
        <v>83</v>
      </c>
      <c r="AZ595" s="105">
        <f>_xll.qlInterestRateIndexFixingDate(Currency&amp;"ibor"&amp;Tenor,BA595,Trigger)</f>
        <v>43465</v>
      </c>
      <c r="BA595" s="105">
        <f>_xll.qlCalendarAdvance(Calendar,BA594,AY595,"f",,Trigger)</f>
        <v>43468</v>
      </c>
      <c r="BB595" s="105">
        <f>_xll.qlInterestRateIndexMaturity(Currency&amp;"ibor"&amp;Tenor,BA595,Trigger)</f>
        <v>43558</v>
      </c>
      <c r="BC595" s="257">
        <f>_xll.qlIndexFixing($AC$5,AZ595,TRUE,_xll.ohTrigger(Trigger,Trigger3M))</f>
        <v>4.7936187494324045E-3</v>
      </c>
      <c r="BD595" s="257">
        <f>_xll.qlIndexFixing($BE$1,AZ595,TRUE,_xll.ohTrigger(Trigger,Trigger3M))</f>
        <v>4.6848407177426665E-3</v>
      </c>
    </row>
    <row r="596" spans="51:56" ht="11.25" customHeight="1" x14ac:dyDescent="0.25">
      <c r="AY596" s="106" t="s">
        <v>83</v>
      </c>
      <c r="AZ596" s="105">
        <f>_xll.qlInterestRateIndexFixingDate(Currency&amp;"ibor"&amp;Tenor,BA596,Trigger)</f>
        <v>43473</v>
      </c>
      <c r="BA596" s="105">
        <f>_xll.qlCalendarAdvance(Calendar,BA595,AY596,"f",,Trigger)</f>
        <v>43475</v>
      </c>
      <c r="BB596" s="105">
        <f>_xll.qlInterestRateIndexMaturity(Currency&amp;"ibor"&amp;Tenor,BA596,Trigger)</f>
        <v>43565</v>
      </c>
      <c r="BC596" s="257">
        <f>_xll.qlIndexFixing($AC$5,AZ596,TRUE,_xll.ohTrigger(Trigger,Trigger3M))</f>
        <v>4.82776546548358E-3</v>
      </c>
      <c r="BD596" s="257">
        <f>_xll.qlIndexFixing($BE$1,AZ596,TRUE,_xll.ohTrigger(Trigger,Trigger3M))</f>
        <v>4.7358739223888335E-3</v>
      </c>
    </row>
    <row r="597" spans="51:56" ht="11.25" customHeight="1" x14ac:dyDescent="0.25">
      <c r="AY597" s="106" t="s">
        <v>83</v>
      </c>
      <c r="AZ597" s="105">
        <f>_xll.qlInterestRateIndexFixingDate(Currency&amp;"ibor"&amp;Tenor,BA597,Trigger)</f>
        <v>43480</v>
      </c>
      <c r="BA597" s="105">
        <f>_xll.qlCalendarAdvance(Calendar,BA596,AY597,"f",,Trigger)</f>
        <v>43482</v>
      </c>
      <c r="BB597" s="105">
        <f>_xll.qlInterestRateIndexMaturity(Currency&amp;"ibor"&amp;Tenor,BA597,Trigger)</f>
        <v>43572</v>
      </c>
      <c r="BC597" s="257">
        <f>_xll.qlIndexFixing($AC$5,AZ597,TRUE,_xll.ohTrigger(Trigger,Trigger3M))</f>
        <v>4.8619124726867469E-3</v>
      </c>
      <c r="BD597" s="257">
        <f>_xll.qlIndexFixing($BE$1,AZ597,TRUE,_xll.ohTrigger(Trigger,Trigger3M))</f>
        <v>4.7868148182441672E-3</v>
      </c>
    </row>
    <row r="598" spans="51:56" ht="11.25" customHeight="1" x14ac:dyDescent="0.25">
      <c r="AY598" s="106" t="s">
        <v>83</v>
      </c>
      <c r="AZ598" s="105">
        <f>_xll.qlInterestRateIndexFixingDate(Currency&amp;"ibor"&amp;Tenor,BA598,Trigger)</f>
        <v>43487</v>
      </c>
      <c r="BA598" s="105">
        <f>_xll.qlCalendarAdvance(Calendar,BA597,AY598,"f",,Trigger)</f>
        <v>43489</v>
      </c>
      <c r="BB598" s="105">
        <f>_xll.qlInterestRateIndexMaturity(Currency&amp;"ibor"&amp;Tenor,BA598,Trigger)</f>
        <v>43579</v>
      </c>
      <c r="BC598" s="257">
        <f>_xll.qlIndexFixing($AC$5,AZ598,TRUE,_xll.ohTrigger(Trigger,Trigger3M))</f>
        <v>4.8960597710427933E-3</v>
      </c>
      <c r="BD598" s="257">
        <f>_xll.qlIndexFixing($BE$1,AZ598,TRUE,_xll.ohTrigger(Trigger,Trigger3M))</f>
        <v>4.8376563537493311E-3</v>
      </c>
    </row>
    <row r="599" spans="51:56" ht="11.25" customHeight="1" x14ac:dyDescent="0.25">
      <c r="AY599" s="106" t="s">
        <v>83</v>
      </c>
      <c r="AZ599" s="105">
        <f>_xll.qlInterestRateIndexFixingDate(Currency&amp;"ibor"&amp;Tenor,BA599,Trigger)</f>
        <v>43494</v>
      </c>
      <c r="BA599" s="105">
        <f>_xll.qlCalendarAdvance(Calendar,BA598,AY599,"f",,Trigger)</f>
        <v>43496</v>
      </c>
      <c r="BB599" s="105">
        <f>_xll.qlInterestRateIndexMaturity(Currency&amp;"ibor"&amp;Tenor,BA599,Trigger)</f>
        <v>43585</v>
      </c>
      <c r="BC599" s="257">
        <f>_xll.qlIndexFixing($AC$5,AZ599,TRUE,_xll.ohTrigger(Trigger,Trigger3M))</f>
        <v>4.9277345251072932E-3</v>
      </c>
      <c r="BD599" s="257">
        <f>_xll.qlIndexFixing($BE$1,AZ599,TRUE,_xll.ohTrigger(Trigger,Trigger3M))</f>
        <v>4.8847553835797627E-3</v>
      </c>
    </row>
    <row r="600" spans="51:56" ht="11.25" customHeight="1" x14ac:dyDescent="0.25">
      <c r="AY600" s="106" t="s">
        <v>83</v>
      </c>
      <c r="AZ600" s="105">
        <f>_xll.qlInterestRateIndexFixingDate(Currency&amp;"ibor"&amp;Tenor,BA600,Trigger)</f>
        <v>43501</v>
      </c>
      <c r="BA600" s="105">
        <f>_xll.qlCalendarAdvance(Calendar,BA599,AY600,"f",,Trigger)</f>
        <v>43503</v>
      </c>
      <c r="BB600" s="105">
        <f>_xll.qlInterestRateIndexMaturity(Currency&amp;"ibor"&amp;Tenor,BA600,Trigger)</f>
        <v>43592</v>
      </c>
      <c r="BC600" s="257">
        <f>_xll.qlIndexFixing($AC$5,AZ600,TRUE,_xll.ohTrigger(Trigger,Trigger3M))</f>
        <v>4.9618819162287652E-3</v>
      </c>
      <c r="BD600" s="257">
        <f>_xll.qlIndexFixing($BE$1,AZ600,TRUE,_xll.ohTrigger(Trigger,Trigger3M))</f>
        <v>4.9353857636875295E-3</v>
      </c>
    </row>
    <row r="601" spans="51:56" ht="11.25" customHeight="1" x14ac:dyDescent="0.25">
      <c r="AY601" s="106" t="s">
        <v>83</v>
      </c>
      <c r="AZ601" s="105">
        <f>_xll.qlInterestRateIndexFixingDate(Currency&amp;"ibor"&amp;Tenor,BA601,Trigger)</f>
        <v>43508</v>
      </c>
      <c r="BA601" s="105">
        <f>_xll.qlCalendarAdvance(Calendar,BA600,AY601,"f",,Trigger)</f>
        <v>43510</v>
      </c>
      <c r="BB601" s="105">
        <f>_xll.qlInterestRateIndexMaturity(Currency&amp;"ibor"&amp;Tenor,BA601,Trigger)</f>
        <v>43599</v>
      </c>
      <c r="BC601" s="257">
        <f>_xll.qlIndexFixing($AC$5,AZ601,TRUE,_xll.ohTrigger(Trigger,Trigger3M))</f>
        <v>4.9960295952718344E-3</v>
      </c>
      <c r="BD601" s="257">
        <f>_xll.qlIndexFixing($BE$1,AZ601,TRUE,_xll.ohTrigger(Trigger,Trigger3M))</f>
        <v>4.9858961250120702E-3</v>
      </c>
    </row>
    <row r="602" spans="51:56" ht="11.25" customHeight="1" x14ac:dyDescent="0.25">
      <c r="AY602" s="106" t="s">
        <v>83</v>
      </c>
      <c r="AZ602" s="105">
        <f>_xll.qlInterestRateIndexFixingDate(Currency&amp;"ibor"&amp;Tenor,BA602,Trigger)</f>
        <v>43515</v>
      </c>
      <c r="BA602" s="105">
        <f>_xll.qlCalendarAdvance(Calendar,BA601,AY602,"f",,Trigger)</f>
        <v>43517</v>
      </c>
      <c r="BB602" s="105">
        <f>_xll.qlInterestRateIndexMaturity(Currency&amp;"ibor"&amp;Tenor,BA602,Trigger)</f>
        <v>43606</v>
      </c>
      <c r="BC602" s="257">
        <f>_xll.qlIndexFixing($AC$5,AZ602,TRUE,_xll.ohTrigger(Trigger,Trigger3M))</f>
        <v>5.0301775622382961E-3</v>
      </c>
      <c r="BD602" s="257">
        <f>_xll.qlIndexFixing($BE$1,AZ602,TRUE,_xll.ohTrigger(Trigger,Trigger3M))</f>
        <v>5.0362794147770437E-3</v>
      </c>
    </row>
    <row r="603" spans="51:56" ht="11.25" customHeight="1" x14ac:dyDescent="0.25">
      <c r="AY603" s="106" t="s">
        <v>83</v>
      </c>
      <c r="AZ603" s="105">
        <f>_xll.qlInterestRateIndexFixingDate(Currency&amp;"ibor"&amp;Tenor,BA603,Trigger)</f>
        <v>43522</v>
      </c>
      <c r="BA603" s="105">
        <f>_xll.qlCalendarAdvance(Calendar,BA602,AY603,"f",,Trigger)</f>
        <v>43524</v>
      </c>
      <c r="BB603" s="105">
        <f>_xll.qlInterestRateIndexMaturity(Currency&amp;"ibor"&amp;Tenor,BA603,Trigger)</f>
        <v>43616</v>
      </c>
      <c r="BC603" s="257">
        <f>_xll.qlIndexFixing($AC$5,AZ603,TRUE,_xll.ohTrigger(Trigger,Trigger3M))</f>
        <v>5.0717504677191471E-3</v>
      </c>
      <c r="BD603" s="257">
        <f>_xll.qlIndexFixing($BE$1,AZ603,TRUE,_xll.ohTrigger(Trigger,Trigger3M))</f>
        <v>5.0973201720469373E-3</v>
      </c>
    </row>
    <row r="604" spans="51:56" ht="11.25" customHeight="1" x14ac:dyDescent="0.25">
      <c r="AY604" s="106" t="s">
        <v>83</v>
      </c>
      <c r="AZ604" s="105">
        <f>_xll.qlInterestRateIndexFixingDate(Currency&amp;"ibor"&amp;Tenor,BA604,Trigger)</f>
        <v>43529</v>
      </c>
      <c r="BA604" s="105">
        <f>_xll.qlCalendarAdvance(Calendar,BA603,AY604,"f",,Trigger)</f>
        <v>43531</v>
      </c>
      <c r="BB604" s="105">
        <f>_xll.qlInterestRateIndexMaturity(Currency&amp;"ibor"&amp;Tenor,BA604,Trigger)</f>
        <v>43623</v>
      </c>
      <c r="BC604" s="257">
        <f>_xll.qlIndexFixing($AC$5,AZ604,TRUE,_xll.ohTrigger(Trigger,Trigger3M))</f>
        <v>5.1349663985205034E-3</v>
      </c>
      <c r="BD604" s="257">
        <f>_xll.qlIndexFixing($BE$1,AZ604,TRUE,_xll.ohTrigger(Trigger,Trigger3M))</f>
        <v>5.1473963796075271E-3</v>
      </c>
    </row>
    <row r="605" spans="51:56" ht="11.25" customHeight="1" x14ac:dyDescent="0.25">
      <c r="AY605" s="106" t="s">
        <v>83</v>
      </c>
      <c r="AZ605" s="105">
        <f>_xll.qlInterestRateIndexFixingDate(Currency&amp;"ibor"&amp;Tenor,BA605,Trigger)</f>
        <v>43536</v>
      </c>
      <c r="BA605" s="105">
        <f>_xll.qlCalendarAdvance(Calendar,BA604,AY605,"f",,Trigger)</f>
        <v>43538</v>
      </c>
      <c r="BB605" s="105">
        <f>_xll.qlInterestRateIndexMaturity(Currency&amp;"ibor"&amp;Tenor,BA605,Trigger)</f>
        <v>43630</v>
      </c>
      <c r="BC605" s="257">
        <f>_xll.qlIndexFixing($AC$5,AZ605,TRUE,_xll.ohTrigger(Trigger,Trigger3M))</f>
        <v>5.2203638860723687E-3</v>
      </c>
      <c r="BD605" s="257">
        <f>_xll.qlIndexFixing($BE$1,AZ605,TRUE,_xll.ohTrigger(Trigger,Trigger3M))</f>
        <v>5.1973324951536063E-3</v>
      </c>
    </row>
    <row r="606" spans="51:56" ht="11.25" customHeight="1" x14ac:dyDescent="0.25">
      <c r="AY606" s="106" t="s">
        <v>83</v>
      </c>
      <c r="AZ606" s="105">
        <f>_xll.qlInterestRateIndexFixingDate(Currency&amp;"ibor"&amp;Tenor,BA606,Trigger)</f>
        <v>43543</v>
      </c>
      <c r="BA606" s="105">
        <f>_xll.qlCalendarAdvance(Calendar,BA605,AY606,"f",,Trigger)</f>
        <v>43545</v>
      </c>
      <c r="BB606" s="105">
        <f>_xll.qlInterestRateIndexMaturity(Currency&amp;"ibor"&amp;Tenor,BA606,Trigger)</f>
        <v>43637</v>
      </c>
      <c r="BC606" s="257">
        <f>_xll.qlIndexFixing($AC$5,AZ606,TRUE,_xll.ohTrigger(Trigger,Trigger3M))</f>
        <v>5.3062476891407862E-3</v>
      </c>
      <c r="BD606" s="257">
        <f>_xll.qlIndexFixing($BE$1,AZ606,TRUE,_xll.ohTrigger(Trigger,Trigger3M))</f>
        <v>5.2471379411618861E-3</v>
      </c>
    </row>
    <row r="607" spans="51:56" ht="11.25" customHeight="1" x14ac:dyDescent="0.25">
      <c r="AY607" s="106" t="s">
        <v>83</v>
      </c>
      <c r="AZ607" s="105">
        <f>_xll.qlInterestRateIndexFixingDate(Currency&amp;"ibor"&amp;Tenor,BA607,Trigger)</f>
        <v>43550</v>
      </c>
      <c r="BA607" s="105">
        <f>_xll.qlCalendarAdvance(Calendar,BA606,AY607,"f",,Trigger)</f>
        <v>43552</v>
      </c>
      <c r="BB607" s="105">
        <f>_xll.qlInterestRateIndexMaturity(Currency&amp;"ibor"&amp;Tenor,BA607,Trigger)</f>
        <v>43644</v>
      </c>
      <c r="BC607" s="257">
        <f>_xll.qlIndexFixing($AC$5,AZ607,TRUE,_xll.ohTrigger(Trigger,Trigger3M))</f>
        <v>5.3926178396228501E-3</v>
      </c>
      <c r="BD607" s="257">
        <f>_xll.qlIndexFixing($BE$1,AZ607,TRUE,_xll.ohTrigger(Trigger,Trigger3M))</f>
        <v>5.2968226679798707E-3</v>
      </c>
    </row>
    <row r="608" spans="51:56" ht="11.25" customHeight="1" x14ac:dyDescent="0.25">
      <c r="AY608" s="106" t="s">
        <v>83</v>
      </c>
      <c r="AZ608" s="105">
        <f>_xll.qlInterestRateIndexFixingDate(Currency&amp;"ibor"&amp;Tenor,BA608,Trigger)</f>
        <v>43557</v>
      </c>
      <c r="BA608" s="105">
        <f>_xll.qlCalendarAdvance(Calendar,BA607,AY608,"f",,Trigger)</f>
        <v>43559</v>
      </c>
      <c r="BB608" s="105">
        <f>_xll.qlInterestRateIndexMaturity(Currency&amp;"ibor"&amp;Tenor,BA608,Trigger)</f>
        <v>43650</v>
      </c>
      <c r="BC608" s="257">
        <f>_xll.qlIndexFixing($AC$5,AZ608,TRUE,_xll.ohTrigger(Trigger,Trigger3M))</f>
        <v>5.4719555549212883E-3</v>
      </c>
      <c r="BD608" s="257">
        <f>_xll.qlIndexFixing($BE$1,AZ608,TRUE,_xll.ohTrigger(Trigger,Trigger3M))</f>
        <v>5.3428381228775709E-3</v>
      </c>
    </row>
    <row r="609" spans="51:56" ht="11.25" customHeight="1" x14ac:dyDescent="0.25">
      <c r="AY609" s="106" t="s">
        <v>83</v>
      </c>
      <c r="AZ609" s="105">
        <f>_xll.qlInterestRateIndexFixingDate(Currency&amp;"ibor"&amp;Tenor,BA609,Trigger)</f>
        <v>43564</v>
      </c>
      <c r="BA609" s="105">
        <f>_xll.qlCalendarAdvance(Calendar,BA608,AY609,"f",,Trigger)</f>
        <v>43566</v>
      </c>
      <c r="BB609" s="105">
        <f>_xll.qlInterestRateIndexMaturity(Currency&amp;"ibor"&amp;Tenor,BA609,Trigger)</f>
        <v>43657</v>
      </c>
      <c r="BC609" s="257">
        <f>_xll.qlIndexFixing($AC$5,AZ609,TRUE,_xll.ohTrigger(Trigger,Trigger3M))</f>
        <v>5.5598115130711364E-3</v>
      </c>
      <c r="BD609" s="257">
        <f>_xll.qlIndexFixing($BE$1,AZ609,TRUE,_xll.ohTrigger(Trigger,Trigger3M))</f>
        <v>5.3923158374842833E-3</v>
      </c>
    </row>
    <row r="610" spans="51:56" ht="11.25" customHeight="1" x14ac:dyDescent="0.25">
      <c r="AY610" s="106" t="s">
        <v>83</v>
      </c>
      <c r="AZ610" s="105">
        <f>_xll.qlInterestRateIndexFixingDate(Currency&amp;"ibor"&amp;Tenor,BA610,Trigger)</f>
        <v>43571</v>
      </c>
      <c r="BA610" s="105">
        <f>_xll.qlCalendarAdvance(Calendar,BA609,AY610,"f",,Trigger)</f>
        <v>43573</v>
      </c>
      <c r="BB610" s="105">
        <f>_xll.qlInterestRateIndexMaturity(Currency&amp;"ibor"&amp;Tenor,BA610,Trigger)</f>
        <v>43664</v>
      </c>
      <c r="BC610" s="257">
        <f>_xll.qlIndexFixing($AC$5,AZ610,TRUE,_xll.ohTrigger(Trigger,Trigger3M))</f>
        <v>5.6481592326323568E-3</v>
      </c>
      <c r="BD610" s="257">
        <f>_xll.qlIndexFixing($BE$1,AZ610,TRUE,_xll.ohTrigger(Trigger,Trigger3M))</f>
        <v>5.4417035088442905E-3</v>
      </c>
    </row>
    <row r="611" spans="51:56" ht="11.25" customHeight="1" x14ac:dyDescent="0.25">
      <c r="AY611" s="106" t="s">
        <v>83</v>
      </c>
      <c r="AZ611" s="105">
        <f>_xll.qlInterestRateIndexFixingDate(Currency&amp;"ibor"&amp;Tenor,BA611,Trigger)</f>
        <v>43578</v>
      </c>
      <c r="BA611" s="105">
        <f>_xll.qlCalendarAdvance(Calendar,BA610,AY611,"f",,Trigger)</f>
        <v>43580</v>
      </c>
      <c r="BB611" s="105">
        <f>_xll.qlInterestRateIndexMaturity(Currency&amp;"ibor"&amp;Tenor,BA611,Trigger)</f>
        <v>43671</v>
      </c>
      <c r="BC611" s="257">
        <f>_xll.qlIndexFixing($AC$5,AZ611,TRUE,_xll.ohTrigger(Trigger,Trigger3M))</f>
        <v>5.7369987464173837E-3</v>
      </c>
      <c r="BD611" s="257">
        <f>_xll.qlIndexFixing($BE$1,AZ611,TRUE,_xll.ohTrigger(Trigger,Trigger3M))</f>
        <v>5.491012497654592E-3</v>
      </c>
    </row>
    <row r="612" spans="51:56" ht="11.25" customHeight="1" x14ac:dyDescent="0.25">
      <c r="AY612" s="106" t="s">
        <v>83</v>
      </c>
      <c r="AZ612" s="105">
        <f>_xll.qlInterestRateIndexFixingDate(Currency&amp;"ibor"&amp;Tenor,BA612,Trigger)</f>
        <v>43584</v>
      </c>
      <c r="BA612" s="105">
        <f>_xll.qlCalendarAdvance(Calendar,BA611,AY612,"f",,Trigger)</f>
        <v>43587</v>
      </c>
      <c r="BB612" s="105">
        <f>_xll.qlInterestRateIndexMaturity(Currency&amp;"ibor"&amp;Tenor,BA612,Trigger)</f>
        <v>43679</v>
      </c>
      <c r="BC612" s="257">
        <f>_xll.qlIndexFixing($AC$5,AZ612,TRUE,_xll.ohTrigger(Trigger,Trigger3M))</f>
        <v>5.8317649322877597E-3</v>
      </c>
      <c r="BD612" s="257">
        <f>_xll.qlIndexFixing($BE$1,AZ612,TRUE,_xll.ohTrigger(Trigger,Trigger3M))</f>
        <v>5.5438057403841999E-3</v>
      </c>
    </row>
    <row r="613" spans="51:56" ht="11.25" customHeight="1" x14ac:dyDescent="0.25">
      <c r="AY613" s="106" t="s">
        <v>83</v>
      </c>
      <c r="AZ613" s="105">
        <f>_xll.qlInterestRateIndexFixingDate(Currency&amp;"ibor"&amp;Tenor,BA613,Trigger)</f>
        <v>43592</v>
      </c>
      <c r="BA613" s="105">
        <f>_xll.qlCalendarAdvance(Calendar,BA612,AY613,"f",,Trigger)</f>
        <v>43594</v>
      </c>
      <c r="BB613" s="105">
        <f>_xll.qlInterestRateIndexMaturity(Currency&amp;"ibor"&amp;Tenor,BA613,Trigger)</f>
        <v>43686</v>
      </c>
      <c r="BC613" s="257">
        <f>_xll.qlIndexFixing($AC$5,AZ613,TRUE,_xll.ohTrigger(Trigger,Trigger3M))</f>
        <v>5.9210538472199564E-3</v>
      </c>
      <c r="BD613" s="257">
        <f>_xll.qlIndexFixing($BE$1,AZ613,TRUE,_xll.ohTrigger(Trigger,Trigger3M))</f>
        <v>5.5929926810168685E-3</v>
      </c>
    </row>
    <row r="614" spans="51:56" ht="11.25" customHeight="1" x14ac:dyDescent="0.25">
      <c r="AY614" s="106" t="s">
        <v>83</v>
      </c>
      <c r="AZ614" s="105">
        <f>_xll.qlInterestRateIndexFixingDate(Currency&amp;"ibor"&amp;Tenor,BA614,Trigger)</f>
        <v>43599</v>
      </c>
      <c r="BA614" s="105">
        <f>_xll.qlCalendarAdvance(Calendar,BA613,AY614,"f",,Trigger)</f>
        <v>43601</v>
      </c>
      <c r="BB614" s="105">
        <f>_xll.qlInterestRateIndexMaturity(Currency&amp;"ibor"&amp;Tenor,BA614,Trigger)</f>
        <v>43693</v>
      </c>
      <c r="BC614" s="257">
        <f>_xll.qlIndexFixing($AC$5,AZ614,TRUE,_xll.ohTrigger(Trigger,Trigger3M))</f>
        <v>6.0108293379135744E-3</v>
      </c>
      <c r="BD614" s="257">
        <f>_xll.qlIndexFixing($BE$1,AZ614,TRUE,_xll.ohTrigger(Trigger,Trigger3M))</f>
        <v>5.6421373410913524E-3</v>
      </c>
    </row>
    <row r="615" spans="51:56" ht="11.25" customHeight="1" x14ac:dyDescent="0.25">
      <c r="AY615" s="106" t="s">
        <v>83</v>
      </c>
      <c r="AZ615" s="105">
        <f>_xll.qlInterestRateIndexFixingDate(Currency&amp;"ibor"&amp;Tenor,BA615,Trigger)</f>
        <v>43606</v>
      </c>
      <c r="BA615" s="105">
        <f>_xll.qlCalendarAdvance(Calendar,BA614,AY615,"f",,Trigger)</f>
        <v>43608</v>
      </c>
      <c r="BB615" s="105">
        <f>_xll.qlInterestRateIndexMaturity(Currency&amp;"ibor"&amp;Tenor,BA615,Trigger)</f>
        <v>43700</v>
      </c>
      <c r="BC615" s="257">
        <f>_xll.qlIndexFixing($AC$5,AZ615,TRUE,_xll.ohTrigger(Trigger,Trigger3M))</f>
        <v>6.1010914377141144E-3</v>
      </c>
      <c r="BD615" s="257">
        <f>_xll.qlIndexFixing($BE$1,AZ615,TRUE,_xll.ohTrigger(Trigger,Trigger3M))</f>
        <v>5.6912521815103961E-3</v>
      </c>
    </row>
    <row r="616" spans="51:56" ht="11.25" customHeight="1" x14ac:dyDescent="0.25">
      <c r="AY616" s="106" t="s">
        <v>83</v>
      </c>
      <c r="AZ616" s="105">
        <f>_xll.qlInterestRateIndexFixingDate(Currency&amp;"ibor"&amp;Tenor,BA616,Trigger)</f>
        <v>43613</v>
      </c>
      <c r="BA616" s="105">
        <f>_xll.qlCalendarAdvance(Calendar,BA615,AY616,"f",,Trigger)</f>
        <v>43615</v>
      </c>
      <c r="BB616" s="105">
        <f>_xll.qlInterestRateIndexMaturity(Currency&amp;"ibor"&amp;Tenor,BA616,Trigger)</f>
        <v>43707</v>
      </c>
      <c r="BC616" s="257">
        <f>_xll.qlIndexFixing($AC$5,AZ616,TRUE,_xll.ohTrigger(Trigger,Trigger3M))</f>
        <v>6.1918401801495399E-3</v>
      </c>
      <c r="BD616" s="257">
        <f>_xll.qlIndexFixing($BE$1,AZ616,TRUE,_xll.ohTrigger(Trigger,Trigger3M))</f>
        <v>5.7403499770734782E-3</v>
      </c>
    </row>
    <row r="617" spans="51:56" ht="11.25" customHeight="1" x14ac:dyDescent="0.25">
      <c r="AY617" s="106" t="s">
        <v>83</v>
      </c>
      <c r="AZ617" s="105">
        <f>_xll.qlInterestRateIndexFixingDate(Currency&amp;"ibor"&amp;Tenor,BA617,Trigger)</f>
        <v>43620</v>
      </c>
      <c r="BA617" s="105">
        <f>_xll.qlCalendarAdvance(Calendar,BA616,AY617,"f",,Trigger)</f>
        <v>43622</v>
      </c>
      <c r="BB617" s="105">
        <f>_xll.qlInterestRateIndexMaturity(Currency&amp;"ibor"&amp;Tenor,BA617,Trigger)</f>
        <v>43714</v>
      </c>
      <c r="BC617" s="257">
        <f>_xll.qlIndexFixing($AC$5,AZ617,TRUE,_xll.ohTrigger(Trigger,Trigger3M))</f>
        <v>6.2612846155742632E-3</v>
      </c>
      <c r="BD617" s="257">
        <f>_xll.qlIndexFixing($BE$1,AZ617,TRUE,_xll.ohTrigger(Trigger,Trigger3M))</f>
        <v>5.7894436014566363E-3</v>
      </c>
    </row>
    <row r="618" spans="51:56" ht="11.25" customHeight="1" x14ac:dyDescent="0.25">
      <c r="AY618" s="106" t="s">
        <v>83</v>
      </c>
      <c r="AZ618" s="105">
        <f>_xll.qlInterestRateIndexFixingDate(Currency&amp;"ibor"&amp;Tenor,BA618,Trigger)</f>
        <v>43627</v>
      </c>
      <c r="BA618" s="105">
        <f>_xll.qlCalendarAdvance(Calendar,BA617,AY618,"f",,Trigger)</f>
        <v>43629</v>
      </c>
      <c r="BB618" s="105">
        <f>_xll.qlInterestRateIndexMaturity(Currency&amp;"ibor"&amp;Tenor,BA618,Trigger)</f>
        <v>43721</v>
      </c>
      <c r="BC618" s="257">
        <f>_xll.qlIndexFixing($AC$5,AZ618,TRUE,_xll.ohTrigger(Trigger,Trigger3M))</f>
        <v>6.3018137613363411E-3</v>
      </c>
      <c r="BD618" s="257">
        <f>_xll.qlIndexFixing($BE$1,AZ618,TRUE,_xll.ohTrigger(Trigger,Trigger3M))</f>
        <v>5.8385390996939105E-3</v>
      </c>
    </row>
    <row r="619" spans="51:56" ht="11.25" customHeight="1" x14ac:dyDescent="0.25">
      <c r="AY619" s="106" t="s">
        <v>83</v>
      </c>
      <c r="AZ619" s="105">
        <f>_xll.qlInterestRateIndexFixingDate(Currency&amp;"ibor"&amp;Tenor,BA619,Trigger)</f>
        <v>43634</v>
      </c>
      <c r="BA619" s="105">
        <f>_xll.qlCalendarAdvance(Calendar,BA618,AY619,"f",,Trigger)</f>
        <v>43636</v>
      </c>
      <c r="BB619" s="105">
        <f>_xll.qlInterestRateIndexMaturity(Currency&amp;"ibor"&amp;Tenor,BA619,Trigger)</f>
        <v>43728</v>
      </c>
      <c r="BC619" s="257">
        <f>_xll.qlIndexFixing($AC$5,AZ619,TRUE,_xll.ohTrigger(Trigger,Trigger3M))</f>
        <v>6.3423433262066462E-3</v>
      </c>
      <c r="BD619" s="257">
        <f>_xll.qlIndexFixing($BE$1,AZ619,TRUE,_xll.ohTrigger(Trigger,Trigger3M))</f>
        <v>5.8876340465218316E-3</v>
      </c>
    </row>
    <row r="620" spans="51:56" ht="11.25" customHeight="1" x14ac:dyDescent="0.25">
      <c r="AY620" s="106" t="s">
        <v>83</v>
      </c>
      <c r="AZ620" s="105">
        <f>_xll.qlInterestRateIndexFixingDate(Currency&amp;"ibor"&amp;Tenor,BA620,Trigger)</f>
        <v>43641</v>
      </c>
      <c r="BA620" s="105">
        <f>_xll.qlCalendarAdvance(Calendar,BA619,AY620,"f",,Trigger)</f>
        <v>43643</v>
      </c>
      <c r="BB620" s="105">
        <f>_xll.qlInterestRateIndexMaturity(Currency&amp;"ibor"&amp;Tenor,BA620,Trigger)</f>
        <v>43735</v>
      </c>
      <c r="BC620" s="257">
        <f>_xll.qlIndexFixing($AC$5,AZ620,TRUE,_xll.ohTrigger(Trigger,Trigger3M))</f>
        <v>6.3828733101895206E-3</v>
      </c>
      <c r="BD620" s="257">
        <f>_xll.qlIndexFixing($BE$1,AZ620,TRUE,_xll.ohTrigger(Trigger,Trigger3M))</f>
        <v>5.9367255092402302E-3</v>
      </c>
    </row>
    <row r="621" spans="51:56" ht="11.25" customHeight="1" x14ac:dyDescent="0.25">
      <c r="AY621" s="106" t="s">
        <v>83</v>
      </c>
      <c r="AZ621" s="105">
        <f>_xll.qlInterestRateIndexFixingDate(Currency&amp;"ibor"&amp;Tenor,BA621,Trigger)</f>
        <v>43648</v>
      </c>
      <c r="BA621" s="105">
        <f>_xll.qlCalendarAdvance(Calendar,BA620,AY621,"f",,Trigger)</f>
        <v>43650</v>
      </c>
      <c r="BB621" s="105">
        <f>_xll.qlInterestRateIndexMaturity(Currency&amp;"ibor"&amp;Tenor,BA621,Trigger)</f>
        <v>43742</v>
      </c>
      <c r="BC621" s="257">
        <f>_xll.qlIndexFixing($AC$5,AZ621,TRUE,_xll.ohTrigger(Trigger,Trigger3M))</f>
        <v>6.4234037132893116E-3</v>
      </c>
      <c r="BD621" s="257">
        <f>_xll.qlIndexFixing($BE$1,AZ621,TRUE,_xll.ohTrigger(Trigger,Trigger3M))</f>
        <v>5.9858105550029666E-3</v>
      </c>
    </row>
    <row r="622" spans="51:56" ht="11.25" customHeight="1" x14ac:dyDescent="0.25">
      <c r="AY622" s="106" t="s">
        <v>83</v>
      </c>
      <c r="AZ622" s="105">
        <f>_xll.qlInterestRateIndexFixingDate(Currency&amp;"ibor"&amp;Tenor,BA622,Trigger)</f>
        <v>43655</v>
      </c>
      <c r="BA622" s="105">
        <f>_xll.qlCalendarAdvance(Calendar,BA621,AY622,"f",,Trigger)</f>
        <v>43657</v>
      </c>
      <c r="BB622" s="105">
        <f>_xll.qlInterestRateIndexMaturity(Currency&amp;"ibor"&amp;Tenor,BA622,Trigger)</f>
        <v>43749</v>
      </c>
      <c r="BC622" s="257">
        <f>_xll.qlIndexFixing($AC$5,AZ622,TRUE,_xll.ohTrigger(Trigger,Trigger3M))</f>
        <v>6.4639345355086229E-3</v>
      </c>
      <c r="BD622" s="257">
        <f>_xll.qlIndexFixing($BE$1,AZ622,TRUE,_xll.ohTrigger(Trigger,Trigger3M))</f>
        <v>6.0348862508135858E-3</v>
      </c>
    </row>
    <row r="623" spans="51:56" ht="11.25" customHeight="1" x14ac:dyDescent="0.25">
      <c r="AY623" s="106" t="s">
        <v>83</v>
      </c>
      <c r="AZ623" s="105">
        <f>_xll.qlInterestRateIndexFixingDate(Currency&amp;"ibor"&amp;Tenor,BA623,Trigger)</f>
        <v>43662</v>
      </c>
      <c r="BA623" s="105">
        <f>_xll.qlCalendarAdvance(Calendar,BA622,AY623,"f",,Trigger)</f>
        <v>43664</v>
      </c>
      <c r="BB623" s="105">
        <f>_xll.qlInterestRateIndexMaturity(Currency&amp;"ibor"&amp;Tenor,BA623,Trigger)</f>
        <v>43756</v>
      </c>
      <c r="BC623" s="257">
        <f>_xll.qlIndexFixing($AC$5,AZ623,TRUE,_xll.ohTrigger(Trigger,Trigger3M))</f>
        <v>6.504465776853539E-3</v>
      </c>
      <c r="BD623" s="257">
        <f>_xll.qlIndexFixing($BE$1,AZ623,TRUE,_xll.ohTrigger(Trigger,Trigger3M))</f>
        <v>6.0839496635296635E-3</v>
      </c>
    </row>
    <row r="624" spans="51:56" ht="11.25" customHeight="1" x14ac:dyDescent="0.25">
      <c r="AY624" s="106" t="s">
        <v>83</v>
      </c>
      <c r="AZ624" s="105">
        <f>_xll.qlInterestRateIndexFixingDate(Currency&amp;"ibor"&amp;Tenor,BA624,Trigger)</f>
        <v>43669</v>
      </c>
      <c r="BA624" s="105">
        <f>_xll.qlCalendarAdvance(Calendar,BA623,AY624,"f",,Trigger)</f>
        <v>43671</v>
      </c>
      <c r="BB624" s="105">
        <f>_xll.qlInterestRateIndexMaturity(Currency&amp;"ibor"&amp;Tenor,BA624,Trigger)</f>
        <v>43763</v>
      </c>
      <c r="BC624" s="257">
        <f>_xll.qlIndexFixing($AC$5,AZ624,TRUE,_xll.ohTrigger(Trigger,Trigger3M))</f>
        <v>6.544997437328403E-3</v>
      </c>
      <c r="BD624" s="257">
        <f>_xll.qlIndexFixing($BE$1,AZ624,TRUE,_xll.ohTrigger(Trigger,Trigger3M))</f>
        <v>6.1329978598654109E-3</v>
      </c>
    </row>
    <row r="625" spans="51:56" ht="11.25" customHeight="1" x14ac:dyDescent="0.25">
      <c r="AY625" s="106" t="s">
        <v>83</v>
      </c>
      <c r="AZ625" s="105">
        <f>_xll.qlInterestRateIndexFixingDate(Currency&amp;"ibor"&amp;Tenor,BA625,Trigger)</f>
        <v>43676</v>
      </c>
      <c r="BA625" s="105">
        <f>_xll.qlCalendarAdvance(Calendar,BA624,AY625,"f",,Trigger)</f>
        <v>43678</v>
      </c>
      <c r="BB625" s="105">
        <f>_xll.qlInterestRateIndexMaturity(Currency&amp;"ibor"&amp;Tenor,BA625,Trigger)</f>
        <v>43770</v>
      </c>
      <c r="BC625" s="257">
        <f>_xll.qlIndexFixing($AC$5,AZ625,TRUE,_xll.ohTrigger(Trigger,Trigger3M))</f>
        <v>6.5855295169375593E-3</v>
      </c>
      <c r="BD625" s="257">
        <f>_xll.qlIndexFixing($BE$1,AZ625,TRUE,_xll.ohTrigger(Trigger,Trigger3M))</f>
        <v>6.1820279063847265E-3</v>
      </c>
    </row>
    <row r="626" spans="51:56" ht="11.25" customHeight="1" x14ac:dyDescent="0.25">
      <c r="AY626" s="106" t="s">
        <v>83</v>
      </c>
      <c r="AZ626" s="105">
        <f>_xll.qlInterestRateIndexFixingDate(Currency&amp;"ibor"&amp;Tenor,BA626,Trigger)</f>
        <v>43683</v>
      </c>
      <c r="BA626" s="105">
        <f>_xll.qlCalendarAdvance(Calendar,BA625,AY626,"f",,Trigger)</f>
        <v>43685</v>
      </c>
      <c r="BB626" s="105">
        <f>_xll.qlInterestRateIndexMaturity(Currency&amp;"ibor"&amp;Tenor,BA626,Trigger)</f>
        <v>43777</v>
      </c>
      <c r="BC626" s="257">
        <f>_xll.qlIndexFixing($AC$5,AZ626,TRUE,_xll.ohTrigger(Trigger,Trigger3M))</f>
        <v>6.6260620156844835E-3</v>
      </c>
      <c r="BD626" s="257">
        <f>_xll.qlIndexFixing($BE$1,AZ626,TRUE,_xll.ohTrigger(Trigger,Trigger3M))</f>
        <v>6.2310368695064058E-3</v>
      </c>
    </row>
    <row r="627" spans="51:56" ht="11.25" customHeight="1" x14ac:dyDescent="0.25">
      <c r="AY627" s="106" t="s">
        <v>83</v>
      </c>
      <c r="AZ627" s="105">
        <f>_xll.qlInterestRateIndexFixingDate(Currency&amp;"ibor"&amp;Tenor,BA627,Trigger)</f>
        <v>43690</v>
      </c>
      <c r="BA627" s="105">
        <f>_xll.qlCalendarAdvance(Calendar,BA626,AY627,"f",,Trigger)</f>
        <v>43692</v>
      </c>
      <c r="BB627" s="105">
        <f>_xll.qlInterestRateIndexMaturity(Currency&amp;"ibor"&amp;Tenor,BA627,Trigger)</f>
        <v>43784</v>
      </c>
      <c r="BC627" s="257">
        <f>_xll.qlIndexFixing($AC$5,AZ627,TRUE,_xll.ohTrigger(Trigger,Trigger3M))</f>
        <v>6.6665949335743893E-3</v>
      </c>
      <c r="BD627" s="257">
        <f>_xll.qlIndexFixing($BE$1,AZ627,TRUE,_xll.ohTrigger(Trigger,Trigger3M))</f>
        <v>6.2800218155032745E-3</v>
      </c>
    </row>
    <row r="628" spans="51:56" ht="11.25" customHeight="1" x14ac:dyDescent="0.25">
      <c r="AY628" s="106" t="s">
        <v>83</v>
      </c>
      <c r="AZ628" s="105">
        <f>_xll.qlInterestRateIndexFixingDate(Currency&amp;"ibor"&amp;Tenor,BA628,Trigger)</f>
        <v>43697</v>
      </c>
      <c r="BA628" s="105">
        <f>_xll.qlCalendarAdvance(Calendar,BA627,AY628,"f",,Trigger)</f>
        <v>43699</v>
      </c>
      <c r="BB628" s="105">
        <f>_xll.qlInterestRateIndexMaturity(Currency&amp;"ibor"&amp;Tenor,BA628,Trigger)</f>
        <v>43791</v>
      </c>
      <c r="BC628" s="257">
        <f>_xll.qlIndexFixing($AC$5,AZ628,TRUE,_xll.ohTrigger(Trigger,Trigger3M))</f>
        <v>6.7071282706116196E-3</v>
      </c>
      <c r="BD628" s="257">
        <f>_xll.qlIndexFixing($BE$1,AZ628,TRUE,_xll.ohTrigger(Trigger,Trigger3M))</f>
        <v>6.3289798104987126E-3</v>
      </c>
    </row>
    <row r="629" spans="51:56" ht="11.25" customHeight="1" x14ac:dyDescent="0.25">
      <c r="AY629" s="106" t="s">
        <v>83</v>
      </c>
      <c r="AZ629" s="105">
        <f>_xll.qlInterestRateIndexFixingDate(Currency&amp;"ibor"&amp;Tenor,BA629,Trigger)</f>
        <v>43704</v>
      </c>
      <c r="BA629" s="105">
        <f>_xll.qlCalendarAdvance(Calendar,BA628,AY629,"f",,Trigger)</f>
        <v>43706</v>
      </c>
      <c r="BB629" s="105">
        <f>_xll.qlInterestRateIndexMaturity(Currency&amp;"ibor"&amp;Tenor,BA629,Trigger)</f>
        <v>43798</v>
      </c>
      <c r="BC629" s="257">
        <f>_xll.qlIndexFixing($AC$5,AZ629,TRUE,_xll.ohTrigger(Trigger,Trigger3M))</f>
        <v>6.7476620267987834E-3</v>
      </c>
      <c r="BD629" s="257">
        <f>_xll.qlIndexFixing($BE$1,AZ629,TRUE,_xll.ohTrigger(Trigger,Trigger3M))</f>
        <v>6.3779079204762121E-3</v>
      </c>
    </row>
    <row r="630" spans="51:56" ht="11.25" customHeight="1" x14ac:dyDescent="0.25">
      <c r="AY630" s="106" t="s">
        <v>83</v>
      </c>
      <c r="AZ630" s="105">
        <f>_xll.qlInterestRateIndexFixingDate(Currency&amp;"ibor"&amp;Tenor,BA630,Trigger)</f>
        <v>43711</v>
      </c>
      <c r="BA630" s="105">
        <f>_xll.qlCalendarAdvance(Calendar,BA629,AY630,"f",,Trigger)</f>
        <v>43713</v>
      </c>
      <c r="BB630" s="105">
        <f>_xll.qlInterestRateIndexMaturity(Currency&amp;"ibor"&amp;Tenor,BA630,Trigger)</f>
        <v>43804</v>
      </c>
      <c r="BC630" s="257">
        <f>_xll.qlIndexFixing($AC$5,AZ630,TRUE,_xll.ohTrigger(Trigger,Trigger3M))</f>
        <v>6.7852369824598774E-3</v>
      </c>
      <c r="BD630" s="257">
        <f>_xll.qlIndexFixing($BE$1,AZ630,TRUE,_xll.ohTrigger(Trigger,Trigger3M))</f>
        <v>6.4232601948627172E-3</v>
      </c>
    </row>
    <row r="631" spans="51:56" ht="11.25" customHeight="1" x14ac:dyDescent="0.25">
      <c r="AY631" s="106" t="s">
        <v>83</v>
      </c>
      <c r="AZ631" s="105">
        <f>_xll.qlInterestRateIndexFixingDate(Currency&amp;"ibor"&amp;Tenor,BA631,Trigger)</f>
        <v>43718</v>
      </c>
      <c r="BA631" s="105">
        <f>_xll.qlCalendarAdvance(Calendar,BA630,AY631,"f",,Trigger)</f>
        <v>43720</v>
      </c>
      <c r="BB631" s="105">
        <f>_xll.qlInterestRateIndexMaturity(Currency&amp;"ibor"&amp;Tenor,BA631,Trigger)</f>
        <v>43811</v>
      </c>
      <c r="BC631" s="257">
        <f>_xll.qlIndexFixing($AC$5,AZ631,TRUE,_xll.ohTrigger(Trigger,Trigger3M))</f>
        <v>6.8257707814162981E-3</v>
      </c>
      <c r="BD631" s="257">
        <f>_xll.qlIndexFixing($BE$1,AZ631,TRUE,_xll.ohTrigger(Trigger,Trigger3M))</f>
        <v>6.4721219653622831E-3</v>
      </c>
    </row>
    <row r="632" spans="51:56" ht="11.25" customHeight="1" x14ac:dyDescent="0.25">
      <c r="AY632" s="106" t="s">
        <v>83</v>
      </c>
      <c r="AZ632" s="105">
        <f>_xll.qlInterestRateIndexFixingDate(Currency&amp;"ibor"&amp;Tenor,BA632,Trigger)</f>
        <v>43725</v>
      </c>
      <c r="BA632" s="105">
        <f>_xll.qlCalendarAdvance(Calendar,BA631,AY632,"f",,Trigger)</f>
        <v>43727</v>
      </c>
      <c r="BB632" s="105">
        <f>_xll.qlInterestRateIndexMaturity(Currency&amp;"ibor"&amp;Tenor,BA632,Trigger)</f>
        <v>43818</v>
      </c>
      <c r="BC632" s="257">
        <f>_xll.qlIndexFixing($AC$5,AZ632,TRUE,_xll.ohTrigger(Trigger,Trigger3M))</f>
        <v>6.8663049949720615E-3</v>
      </c>
      <c r="BD632" s="257">
        <f>_xll.qlIndexFixing($BE$1,AZ632,TRUE,_xll.ohTrigger(Trigger,Trigger3M))</f>
        <v>6.5209452516025524E-3</v>
      </c>
    </row>
    <row r="633" spans="51:56" ht="11.25" customHeight="1" x14ac:dyDescent="0.25">
      <c r="AY633" s="106" t="s">
        <v>83</v>
      </c>
      <c r="AZ633" s="105">
        <f>_xll.qlInterestRateIndexFixingDate(Currency&amp;"ibor"&amp;Tenor,BA633,Trigger)</f>
        <v>43732</v>
      </c>
      <c r="BA633" s="105">
        <f>_xll.qlCalendarAdvance(Calendar,BA632,AY633,"f",,Trigger)</f>
        <v>43734</v>
      </c>
      <c r="BB633" s="105">
        <f>_xll.qlInterestRateIndexMaturity(Currency&amp;"ibor"&amp;Tenor,BA633,Trigger)</f>
        <v>43826</v>
      </c>
      <c r="BC633" s="257">
        <f>_xll.qlIndexFixing($AC$5,AZ633,TRUE,_xll.ohTrigger(Trigger,Trigger3M))</f>
        <v>6.9098012431492847E-3</v>
      </c>
      <c r="BD633" s="257">
        <f>_xll.qlIndexFixing($BE$1,AZ633,TRUE,_xll.ohTrigger(Trigger,Trigger3M))</f>
        <v>6.5732628246886393E-3</v>
      </c>
    </row>
    <row r="634" spans="51:56" ht="11.25" customHeight="1" x14ac:dyDescent="0.25">
      <c r="AY634" s="106" t="s">
        <v>83</v>
      </c>
      <c r="AZ634" s="105">
        <f>_xll.qlInterestRateIndexFixingDate(Currency&amp;"ibor"&amp;Tenor,BA634,Trigger)</f>
        <v>43739</v>
      </c>
      <c r="BA634" s="105">
        <f>_xll.qlCalendarAdvance(Calendar,BA633,AY634,"f",,Trigger)</f>
        <v>43741</v>
      </c>
      <c r="BB634" s="105">
        <f>_xll.qlInterestRateIndexMaturity(Currency&amp;"ibor"&amp;Tenor,BA634,Trigger)</f>
        <v>43833</v>
      </c>
      <c r="BC634" s="257">
        <f>_xll.qlIndexFixing($AC$5,AZ634,TRUE,_xll.ohTrigger(Trigger,Trigger3M))</f>
        <v>6.9503370951582242E-3</v>
      </c>
      <c r="BD634" s="257">
        <f>_xll.qlIndexFixing($BE$1,AZ634,TRUE,_xll.ohTrigger(Trigger,Trigger3M))</f>
        <v>6.621997494172081E-3</v>
      </c>
    </row>
    <row r="635" spans="51:56" ht="11.25" customHeight="1" x14ac:dyDescent="0.25">
      <c r="AY635" s="106" t="s">
        <v>83</v>
      </c>
      <c r="AZ635" s="105">
        <f>_xll.qlInterestRateIndexFixingDate(Currency&amp;"ibor"&amp;Tenor,BA635,Trigger)</f>
        <v>43746</v>
      </c>
      <c r="BA635" s="105">
        <f>_xll.qlCalendarAdvance(Calendar,BA634,AY635,"f",,Trigger)</f>
        <v>43748</v>
      </c>
      <c r="BB635" s="105">
        <f>_xll.qlInterestRateIndexMaturity(Currency&amp;"ibor"&amp;Tenor,BA635,Trigger)</f>
        <v>43840</v>
      </c>
      <c r="BC635" s="257">
        <f>_xll.qlIndexFixing($AC$5,AZ635,TRUE,_xll.ohTrigger(Trigger,Trigger3M))</f>
        <v>6.9908733663449005E-3</v>
      </c>
      <c r="BD635" s="257">
        <f>_xll.qlIndexFixing($BE$1,AZ635,TRUE,_xll.ohTrigger(Trigger,Trigger3M))</f>
        <v>6.6706846714627357E-3</v>
      </c>
    </row>
    <row r="636" spans="51:56" ht="11.25" customHeight="1" x14ac:dyDescent="0.25">
      <c r="AY636" s="106" t="s">
        <v>83</v>
      </c>
      <c r="AZ636" s="105">
        <f>_xll.qlInterestRateIndexFixingDate(Currency&amp;"ibor"&amp;Tenor,BA636,Trigger)</f>
        <v>43753</v>
      </c>
      <c r="BA636" s="105">
        <f>_xll.qlCalendarAdvance(Calendar,BA635,AY636,"f",,Trigger)</f>
        <v>43755</v>
      </c>
      <c r="BB636" s="105">
        <f>_xll.qlInterestRateIndexMaturity(Currency&amp;"ibor"&amp;Tenor,BA636,Trigger)</f>
        <v>43847</v>
      </c>
      <c r="BC636" s="257">
        <f>_xll.qlIndexFixing($AC$5,AZ636,TRUE,_xll.ohTrigger(Trigger,Trigger3M))</f>
        <v>7.0314100567127882E-3</v>
      </c>
      <c r="BD636" s="257">
        <f>_xll.qlIndexFixing($BE$1,AZ636,TRUE,_xll.ohTrigger(Trigger,Trigger3M))</f>
        <v>6.7193214215249099E-3</v>
      </c>
    </row>
    <row r="637" spans="51:56" ht="11.25" customHeight="1" x14ac:dyDescent="0.25">
      <c r="AY637" s="106" t="s">
        <v>83</v>
      </c>
      <c r="AZ637" s="105">
        <f>_xll.qlInterestRateIndexFixingDate(Currency&amp;"ibor"&amp;Tenor,BA637,Trigger)</f>
        <v>43760</v>
      </c>
      <c r="BA637" s="105">
        <f>_xll.qlCalendarAdvance(Calendar,BA636,AY637,"f",,Trigger)</f>
        <v>43762</v>
      </c>
      <c r="BB637" s="105">
        <f>_xll.qlInterestRateIndexMaturity(Currency&amp;"ibor"&amp;Tenor,BA637,Trigger)</f>
        <v>43854</v>
      </c>
      <c r="BC637" s="257">
        <f>_xll.qlIndexFixing($AC$5,AZ637,TRUE,_xll.ohTrigger(Trigger,Trigger3M))</f>
        <v>7.071947166266232E-3</v>
      </c>
      <c r="BD637" s="257">
        <f>_xll.qlIndexFixing($BE$1,AZ637,TRUE,_xll.ohTrigger(Trigger,Trigger3M))</f>
        <v>6.7679048091795488E-3</v>
      </c>
    </row>
    <row r="638" spans="51:56" ht="11.25" customHeight="1" x14ac:dyDescent="0.25">
      <c r="AY638" s="106" t="s">
        <v>83</v>
      </c>
      <c r="AZ638" s="105">
        <f>_xll.qlInterestRateIndexFixingDate(Currency&amp;"ibor"&amp;Tenor,BA638,Trigger)</f>
        <v>43767</v>
      </c>
      <c r="BA638" s="105">
        <f>_xll.qlCalendarAdvance(Calendar,BA637,AY638,"f",,Trigger)</f>
        <v>43769</v>
      </c>
      <c r="BB638" s="105">
        <f>_xll.qlInterestRateIndexMaturity(Currency&amp;"ibor"&amp;Tenor,BA638,Trigger)</f>
        <v>43861</v>
      </c>
      <c r="BC638" s="257">
        <f>_xll.qlIndexFixing($AC$5,AZ638,TRUE,_xll.ohTrigger(Trigger,Trigger3M))</f>
        <v>7.1124846950113138E-3</v>
      </c>
      <c r="BD638" s="257">
        <f>_xll.qlIndexFixing($BE$1,AZ638,TRUE,_xll.ohTrigger(Trigger,Trigger3M))</f>
        <v>6.8164318991059689E-3</v>
      </c>
    </row>
    <row r="639" spans="51:56" ht="11.25" customHeight="1" x14ac:dyDescent="0.25">
      <c r="AY639" s="106" t="s">
        <v>83</v>
      </c>
      <c r="AZ639" s="105">
        <f>_xll.qlInterestRateIndexFixingDate(Currency&amp;"ibor"&amp;Tenor,BA639,Trigger)</f>
        <v>43774</v>
      </c>
      <c r="BA639" s="105">
        <f>_xll.qlCalendarAdvance(Calendar,BA638,AY639,"f",,Trigger)</f>
        <v>43776</v>
      </c>
      <c r="BB639" s="105">
        <f>_xll.qlInterestRateIndexMaturity(Currency&amp;"ibor"&amp;Tenor,BA639,Trigger)</f>
        <v>43868</v>
      </c>
      <c r="BC639" s="257">
        <f>_xll.qlIndexFixing($AC$5,AZ639,TRUE,_xll.ohTrigger(Trigger,Trigger3M))</f>
        <v>7.1530226429497709E-3</v>
      </c>
      <c r="BD639" s="257">
        <f>_xll.qlIndexFixing($BE$1,AZ639,TRUE,_xll.ohTrigger(Trigger,Trigger3M))</f>
        <v>6.8648997558375183E-3</v>
      </c>
    </row>
    <row r="640" spans="51:56" ht="11.25" customHeight="1" x14ac:dyDescent="0.25">
      <c r="AY640" s="106" t="s">
        <v>83</v>
      </c>
      <c r="AZ640" s="105">
        <f>_xll.qlInterestRateIndexFixingDate(Currency&amp;"ibor"&amp;Tenor,BA640,Trigger)</f>
        <v>43781</v>
      </c>
      <c r="BA640" s="105">
        <f>_xll.qlCalendarAdvance(Calendar,BA639,AY640,"f",,Trigger)</f>
        <v>43783</v>
      </c>
      <c r="BB640" s="105">
        <f>_xll.qlInterestRateIndexMaturity(Currency&amp;"ibor"&amp;Tenor,BA640,Trigger)</f>
        <v>43875</v>
      </c>
      <c r="BC640" s="257">
        <f>_xll.qlIndexFixing($AC$5,AZ640,TRUE,_xll.ohTrigger(Trigger,Trigger3M))</f>
        <v>7.1935610100876853E-3</v>
      </c>
      <c r="BD640" s="257">
        <f>_xll.qlIndexFixing($BE$1,AZ640,TRUE,_xll.ohTrigger(Trigger,Trigger3M))</f>
        <v>6.9133054437685252E-3</v>
      </c>
    </row>
    <row r="641" spans="51:56" ht="11.25" customHeight="1" x14ac:dyDescent="0.25">
      <c r="AY641" s="106" t="s">
        <v>83</v>
      </c>
      <c r="AZ641" s="105">
        <f>_xll.qlInterestRateIndexFixingDate(Currency&amp;"ibor"&amp;Tenor,BA641,Trigger)</f>
        <v>43788</v>
      </c>
      <c r="BA641" s="105">
        <f>_xll.qlCalendarAdvance(Calendar,BA640,AY641,"f",,Trigger)</f>
        <v>43790</v>
      </c>
      <c r="BB641" s="105">
        <f>_xll.qlInterestRateIndexMaturity(Currency&amp;"ibor"&amp;Tenor,BA641,Trigger)</f>
        <v>43882</v>
      </c>
      <c r="BC641" s="257">
        <f>_xll.qlIndexFixing($AC$5,AZ641,TRUE,_xll.ohTrigger(Trigger,Trigger3M))</f>
        <v>7.2340997964285333E-3</v>
      </c>
      <c r="BD641" s="257">
        <f>_xll.qlIndexFixing($BE$1,AZ641,TRUE,_xll.ohTrigger(Trigger,Trigger3M))</f>
        <v>6.9616460271473479E-3</v>
      </c>
    </row>
    <row r="642" spans="51:56" ht="11.25" customHeight="1" x14ac:dyDescent="0.25">
      <c r="AY642" s="106" t="s">
        <v>83</v>
      </c>
      <c r="AZ642" s="105">
        <f>_xll.qlInterestRateIndexFixingDate(Currency&amp;"ibor"&amp;Tenor,BA642,Trigger)</f>
        <v>43795</v>
      </c>
      <c r="BA642" s="105">
        <f>_xll.qlCalendarAdvance(Calendar,BA641,AY642,"f",,Trigger)</f>
        <v>43797</v>
      </c>
      <c r="BB642" s="105">
        <f>_xll.qlInterestRateIndexMaturity(Currency&amp;"ibor"&amp;Tenor,BA642,Trigger)</f>
        <v>43889</v>
      </c>
      <c r="BC642" s="257">
        <f>_xll.qlIndexFixing($AC$5,AZ642,TRUE,_xll.ohTrigger(Trigger,Trigger3M))</f>
        <v>7.2746390019775278E-3</v>
      </c>
      <c r="BD642" s="257">
        <f>_xll.qlIndexFixing($BE$1,AZ642,TRUE,_xll.ohTrigger(Trigger,Trigger3M))</f>
        <v>7.0099185700850629E-3</v>
      </c>
    </row>
    <row r="643" spans="51:56" ht="11.25" customHeight="1" x14ac:dyDescent="0.25">
      <c r="AY643" s="106" t="s">
        <v>83</v>
      </c>
      <c r="AZ643" s="105">
        <f>_xll.qlInterestRateIndexFixingDate(Currency&amp;"ibor"&amp;Tenor,BA643,Trigger)</f>
        <v>43802</v>
      </c>
      <c r="BA643" s="105">
        <f>_xll.qlCalendarAdvance(Calendar,BA642,AY643,"f",,Trigger)</f>
        <v>43804</v>
      </c>
      <c r="BB643" s="105">
        <f>_xll.qlInterestRateIndexMaturity(Currency&amp;"ibor"&amp;Tenor,BA643,Trigger)</f>
        <v>43895</v>
      </c>
      <c r="BC643" s="257">
        <f>_xll.qlIndexFixing($AC$5,AZ643,TRUE,_xll.ohTrigger(Trigger,Trigger3M))</f>
        <v>7.3122087089009333E-3</v>
      </c>
      <c r="BD643" s="257">
        <f>_xll.qlIndexFixing($BE$1,AZ643,TRUE,_xll.ohTrigger(Trigger,Trigger3M))</f>
        <v>7.0546220639112383E-3</v>
      </c>
    </row>
    <row r="644" spans="51:56" ht="11.25" customHeight="1" x14ac:dyDescent="0.25">
      <c r="AY644" s="106" t="s">
        <v>83</v>
      </c>
      <c r="AZ644" s="105">
        <f>_xll.qlInterestRateIndexFixingDate(Currency&amp;"ibor"&amp;Tenor,BA644,Trigger)</f>
        <v>43809</v>
      </c>
      <c r="BA644" s="105">
        <f>_xll.qlCalendarAdvance(Calendar,BA643,AY644,"f",,Trigger)</f>
        <v>43811</v>
      </c>
      <c r="BB644" s="105">
        <f>_xll.qlInterestRateIndexMaturity(Currency&amp;"ibor"&amp;Tenor,BA644,Trigger)</f>
        <v>43902</v>
      </c>
      <c r="BC644" s="257">
        <f>_xll.qlIndexFixing($AC$5,AZ644,TRUE,_xll.ohTrigger(Trigger,Trigger3M))</f>
        <v>7.3527478979870152E-3</v>
      </c>
      <c r="BD644" s="257">
        <f>_xll.qlIndexFixing($BE$1,AZ644,TRUE,_xll.ohTrigger(Trigger,Trigger3M))</f>
        <v>7.1027546056191661E-3</v>
      </c>
    </row>
    <row r="645" spans="51:56" ht="11.25" customHeight="1" x14ac:dyDescent="0.25">
      <c r="AY645" s="106" t="s">
        <v>83</v>
      </c>
      <c r="AZ645" s="105">
        <f>_xll.qlInterestRateIndexFixingDate(Currency&amp;"ibor"&amp;Tenor,BA645,Trigger)</f>
        <v>43816</v>
      </c>
      <c r="BA645" s="105">
        <f>_xll.qlCalendarAdvance(Calendar,BA644,AY645,"f",,Trigger)</f>
        <v>43818</v>
      </c>
      <c r="BB645" s="105">
        <f>_xll.qlInterestRateIndexMaturity(Currency&amp;"ibor"&amp;Tenor,BA645,Trigger)</f>
        <v>43909</v>
      </c>
      <c r="BC645" s="257">
        <f>_xll.qlIndexFixing($AC$5,AZ645,TRUE,_xll.ohTrigger(Trigger,Trigger3M))</f>
        <v>7.3932875017295374E-3</v>
      </c>
      <c r="BD645" s="257">
        <f>_xll.qlIndexFixing($BE$1,AZ645,TRUE,_xll.ohTrigger(Trigger,Trigger3M))</f>
        <v>7.1508105032180129E-3</v>
      </c>
    </row>
    <row r="646" spans="51:56" ht="11.25" customHeight="1" x14ac:dyDescent="0.25">
      <c r="AY646" s="106" t="s">
        <v>83</v>
      </c>
      <c r="AZ646" s="105">
        <f>_xll.qlInterestRateIndexFixingDate(Currency&amp;"ibor"&amp;Tenor,BA646,Trigger)</f>
        <v>43822</v>
      </c>
      <c r="BA646" s="105">
        <f>_xll.qlCalendarAdvance(Calendar,BA645,AY646,"f",,Trigger)</f>
        <v>43826</v>
      </c>
      <c r="BB646" s="105">
        <f>_xll.qlInterestRateIndexMaturity(Currency&amp;"ibor"&amp;Tenor,BA646,Trigger)</f>
        <v>43917</v>
      </c>
      <c r="BC646" s="257">
        <f>_xll.qlIndexFixing($AC$5,AZ646,TRUE,_xll.ohTrigger(Trigger,Trigger3M))</f>
        <v>7.4396189851802068E-3</v>
      </c>
      <c r="BD646" s="257">
        <f>_xll.qlIndexFixing($BE$1,AZ646,TRUE,_xll.ohTrigger(Trigger,Trigger3M))</f>
        <v>7.2056339123561545E-3</v>
      </c>
    </row>
    <row r="647" spans="51:56" ht="11.25" customHeight="1" x14ac:dyDescent="0.25">
      <c r="AY647" s="106" t="s">
        <v>83</v>
      </c>
      <c r="AZ647" s="105">
        <f>_xll.qlInterestRateIndexFixingDate(Currency&amp;"ibor"&amp;Tenor,BA647,Trigger)</f>
        <v>43830</v>
      </c>
      <c r="BA647" s="105">
        <f>_xll.qlCalendarAdvance(Calendar,BA646,AY647,"f",,Trigger)</f>
        <v>43833</v>
      </c>
      <c r="BB647" s="105">
        <f>_xll.qlInterestRateIndexMaturity(Currency&amp;"ibor"&amp;Tenor,BA647,Trigger)</f>
        <v>43924</v>
      </c>
      <c r="BC647" s="257">
        <f>_xll.qlIndexFixing($AC$5,AZ647,TRUE,_xll.ohTrigger(Trigger,Trigger3M))</f>
        <v>7.4801594774831625E-3</v>
      </c>
      <c r="BD647" s="257">
        <f>_xll.qlIndexFixing($BE$1,AZ647,TRUE,_xll.ohTrigger(Trigger,Trigger3M))</f>
        <v>7.2535156846799233E-3</v>
      </c>
    </row>
    <row r="648" spans="51:56" ht="11.25" customHeight="1" x14ac:dyDescent="0.25">
      <c r="AY648" s="106" t="s">
        <v>83</v>
      </c>
      <c r="AZ648" s="105">
        <f>_xll.qlInterestRateIndexFixingDate(Currency&amp;"ibor"&amp;Tenor,BA648,Trigger)</f>
        <v>43838</v>
      </c>
      <c r="BA648" s="105">
        <f>_xll.qlCalendarAdvance(Calendar,BA647,AY648,"f",,Trigger)</f>
        <v>43840</v>
      </c>
      <c r="BB648" s="105">
        <f>_xll.qlInterestRateIndexMaturity(Currency&amp;"ibor"&amp;Tenor,BA648,Trigger)</f>
        <v>43935</v>
      </c>
      <c r="BC648" s="257">
        <f>_xll.qlIndexFixing($AC$5,AZ648,TRUE,_xll.ohTrigger(Trigger,Trigger3M))</f>
        <v>7.5325985819103894E-3</v>
      </c>
      <c r="BD648" s="257">
        <f>_xll.qlIndexFixing($BE$1,AZ648,TRUE,_xll.ohTrigger(Trigger,Trigger3M))</f>
        <v>7.3151913810822053E-3</v>
      </c>
    </row>
    <row r="649" spans="51:56" ht="11.25" customHeight="1" x14ac:dyDescent="0.25">
      <c r="AY649" s="106" t="s">
        <v>83</v>
      </c>
      <c r="AZ649" s="105">
        <f>_xll.qlInterestRateIndexFixingDate(Currency&amp;"ibor"&amp;Tenor,BA649,Trigger)</f>
        <v>43845</v>
      </c>
      <c r="BA649" s="105">
        <f>_xll.qlCalendarAdvance(Calendar,BA648,AY649,"f",,Trigger)</f>
        <v>43847</v>
      </c>
      <c r="BB649" s="105">
        <f>_xll.qlInterestRateIndexMaturity(Currency&amp;"ibor"&amp;Tenor,BA649,Trigger)</f>
        <v>43938</v>
      </c>
      <c r="BC649" s="257">
        <f>_xll.qlIndexFixing($AC$5,AZ649,TRUE,_xll.ohTrigger(Trigger,Trigger3M))</f>
        <v>7.5612417060979273E-3</v>
      </c>
      <c r="BD649" s="257">
        <f>_xll.qlIndexFixing($BE$1,AZ649,TRUE,_xll.ohTrigger(Trigger,Trigger3M))</f>
        <v>7.3490186732171475E-3</v>
      </c>
    </row>
    <row r="650" spans="51:56" ht="11.25" customHeight="1" x14ac:dyDescent="0.25">
      <c r="AY650" s="106" t="s">
        <v>83</v>
      </c>
      <c r="AZ650" s="105">
        <f>_xll.qlInterestRateIndexFixingDate(Currency&amp;"ibor"&amp;Tenor,BA650,Trigger)</f>
        <v>43852</v>
      </c>
      <c r="BA650" s="105">
        <f>_xll.qlCalendarAdvance(Calendar,BA649,AY650,"f",,Trigger)</f>
        <v>43854</v>
      </c>
      <c r="BB650" s="105">
        <f>_xll.qlInterestRateIndexMaturity(Currency&amp;"ibor"&amp;Tenor,BA650,Trigger)</f>
        <v>43945</v>
      </c>
      <c r="BC650" s="257">
        <f>_xll.qlIndexFixing($AC$5,AZ650,TRUE,_xll.ohTrigger(Trigger,Trigger3M))</f>
        <v>7.6017834424185202E-3</v>
      </c>
      <c r="BD650" s="257">
        <f>_xll.qlIndexFixing($BE$1,AZ650,TRUE,_xll.ohTrigger(Trigger,Trigger3M))</f>
        <v>7.3966340157299556E-3</v>
      </c>
    </row>
    <row r="651" spans="51:56" ht="11.25" customHeight="1" x14ac:dyDescent="0.25">
      <c r="AY651" s="106" t="s">
        <v>83</v>
      </c>
      <c r="AZ651" s="105">
        <f>_xll.qlInterestRateIndexFixingDate(Currency&amp;"ibor"&amp;Tenor,BA651,Trigger)</f>
        <v>43859</v>
      </c>
      <c r="BA651" s="105">
        <f>_xll.qlCalendarAdvance(Calendar,BA650,AY651,"f",,Trigger)</f>
        <v>43861</v>
      </c>
      <c r="BB651" s="105">
        <f>_xll.qlInterestRateIndexMaturity(Currency&amp;"ibor"&amp;Tenor,BA651,Trigger)</f>
        <v>43951</v>
      </c>
      <c r="BC651" s="257">
        <f>_xll.qlIndexFixing($AC$5,AZ651,TRUE,_xll.ohTrigger(Trigger,Trigger3M))</f>
        <v>7.639348707650484E-3</v>
      </c>
      <c r="BD651" s="257">
        <f>_xll.qlIndexFixing($BE$1,AZ651,TRUE,_xll.ohTrigger(Trigger,Trigger3M))</f>
        <v>7.4407017771198625E-3</v>
      </c>
    </row>
    <row r="652" spans="51:56" ht="11.25" customHeight="1" x14ac:dyDescent="0.25">
      <c r="AY652" s="106" t="s">
        <v>83</v>
      </c>
      <c r="AZ652" s="105">
        <f>_xll.qlInterestRateIndexFixingDate(Currency&amp;"ibor"&amp;Tenor,BA652,Trigger)</f>
        <v>43866</v>
      </c>
      <c r="BA652" s="105">
        <f>_xll.qlCalendarAdvance(Calendar,BA651,AY652,"f",,Trigger)</f>
        <v>43868</v>
      </c>
      <c r="BB652" s="105">
        <f>_xll.qlInterestRateIndexMaturity(Currency&amp;"ibor"&amp;Tenor,BA652,Trigger)</f>
        <v>43958</v>
      </c>
      <c r="BC652" s="257">
        <f>_xll.qlIndexFixing($AC$5,AZ652,TRUE,_xll.ohTrigger(Trigger,Trigger3M))</f>
        <v>7.6798903819383924E-3</v>
      </c>
      <c r="BD652" s="257">
        <f>_xll.qlIndexFixing($BE$1,AZ652,TRUE,_xll.ohTrigger(Trigger,Trigger3M))</f>
        <v>7.4881313542629613E-3</v>
      </c>
    </row>
    <row r="653" spans="51:56" ht="11.25" customHeight="1" x14ac:dyDescent="0.25">
      <c r="AY653" s="106" t="s">
        <v>83</v>
      </c>
      <c r="AZ653" s="105">
        <f>_xll.qlInterestRateIndexFixingDate(Currency&amp;"ibor"&amp;Tenor,BA653,Trigger)</f>
        <v>43873</v>
      </c>
      <c r="BA653" s="105">
        <f>_xll.qlCalendarAdvance(Calendar,BA652,AY653,"f",,Trigger)</f>
        <v>43875</v>
      </c>
      <c r="BB653" s="105">
        <f>_xll.qlInterestRateIndexMaturity(Currency&amp;"ibor"&amp;Tenor,BA653,Trigger)</f>
        <v>43965</v>
      </c>
      <c r="BC653" s="257">
        <f>_xll.qlIndexFixing($AC$5,AZ653,TRUE,_xll.ohTrigger(Trigger,Trigger3M))</f>
        <v>7.7204324663506796E-3</v>
      </c>
      <c r="BD653" s="257">
        <f>_xll.qlIndexFixing($BE$1,AZ653,TRUE,_xll.ohTrigger(Trigger,Trigger3M))</f>
        <v>7.5354605787198992E-3</v>
      </c>
    </row>
    <row r="654" spans="51:56" ht="11.25" customHeight="1" x14ac:dyDescent="0.25">
      <c r="AY654" s="106" t="s">
        <v>83</v>
      </c>
      <c r="AZ654" s="105">
        <f>_xll.qlInterestRateIndexFixingDate(Currency&amp;"ibor"&amp;Tenor,BA654,Trigger)</f>
        <v>43880</v>
      </c>
      <c r="BA654" s="105">
        <f>_xll.qlCalendarAdvance(Calendar,BA653,AY654,"f",,Trigger)</f>
        <v>43882</v>
      </c>
      <c r="BB654" s="105">
        <f>_xll.qlInterestRateIndexMaturity(Currency&amp;"ibor"&amp;Tenor,BA654,Trigger)</f>
        <v>43972</v>
      </c>
      <c r="BC654" s="257">
        <f>_xll.qlIndexFixing($AC$5,AZ654,TRUE,_xll.ohTrigger(Trigger,Trigger3M))</f>
        <v>7.7609749608908984E-3</v>
      </c>
      <c r="BD654" s="257">
        <f>_xll.qlIndexFixing($BE$1,AZ654,TRUE,_xll.ohTrigger(Trigger,Trigger3M))</f>
        <v>7.5826865131523036E-3</v>
      </c>
    </row>
    <row r="655" spans="51:56" ht="11.25" customHeight="1" x14ac:dyDescent="0.25">
      <c r="AY655" s="106" t="s">
        <v>83</v>
      </c>
      <c r="AZ655" s="105">
        <f>_xll.qlInterestRateIndexFixingDate(Currency&amp;"ibor"&amp;Tenor,BA655,Trigger)</f>
        <v>43887</v>
      </c>
      <c r="BA655" s="105">
        <f>_xll.qlCalendarAdvance(Calendar,BA654,AY655,"f",,Trigger)</f>
        <v>43889</v>
      </c>
      <c r="BB655" s="105">
        <f>_xll.qlInterestRateIndexMaturity(Currency&amp;"ibor"&amp;Tenor,BA655,Trigger)</f>
        <v>43980</v>
      </c>
      <c r="BC655" s="257">
        <f>_xll.qlIndexFixing($AC$5,AZ655,TRUE,_xll.ohTrigger(Trigger,Trigger3M))</f>
        <v>7.8044983443231195E-3</v>
      </c>
      <c r="BD655" s="257">
        <f>_xll.qlIndexFixing($BE$1,AZ655,TRUE,_xll.ohTrigger(Trigger,Trigger3M))</f>
        <v>7.6332317246307207E-3</v>
      </c>
    </row>
    <row r="656" spans="51:56" ht="11.25" customHeight="1" x14ac:dyDescent="0.25">
      <c r="AY656" s="106" t="s">
        <v>83</v>
      </c>
      <c r="AZ656" s="105">
        <f>_xll.qlInterestRateIndexFixingDate(Currency&amp;"ibor"&amp;Tenor,BA656,Trigger)</f>
        <v>43894</v>
      </c>
      <c r="BA656" s="105">
        <f>_xll.qlCalendarAdvance(Calendar,BA655,AY656,"f",,Trigger)</f>
        <v>43896</v>
      </c>
      <c r="BB656" s="105">
        <f>_xll.qlInterestRateIndexMaturity(Currency&amp;"ibor"&amp;Tenor,BA656,Trigger)</f>
        <v>43990</v>
      </c>
      <c r="BC656" s="257">
        <f>_xll.qlIndexFixing($AC$5,AZ656,TRUE,_xll.ohTrigger(Trigger,Trigger3M))</f>
        <v>7.8843206543499633E-3</v>
      </c>
      <c r="BD656" s="257">
        <f>_xll.qlIndexFixing($BE$1,AZ656,TRUE,_xll.ohTrigger(Trigger,Trigger3M))</f>
        <v>7.6904867098828997E-3</v>
      </c>
    </row>
    <row r="657" spans="51:56" ht="11.25" customHeight="1" x14ac:dyDescent="0.25">
      <c r="AY657" s="106" t="s">
        <v>83</v>
      </c>
      <c r="AZ657" s="105">
        <f>_xll.qlInterestRateIndexFixingDate(Currency&amp;"ibor"&amp;Tenor,BA657,Trigger)</f>
        <v>43901</v>
      </c>
      <c r="BA657" s="105">
        <f>_xll.qlCalendarAdvance(Calendar,BA656,AY657,"f",,Trigger)</f>
        <v>43903</v>
      </c>
      <c r="BB657" s="105">
        <f>_xll.qlInterestRateIndexMaturity(Currency&amp;"ibor"&amp;Tenor,BA657,Trigger)</f>
        <v>43997</v>
      </c>
      <c r="BC657" s="257">
        <f>_xll.qlIndexFixing($AC$5,AZ657,TRUE,_xll.ohTrigger(Trigger,Trigger3M))</f>
        <v>7.9605081477389684E-3</v>
      </c>
      <c r="BD657" s="257">
        <f>_xll.qlIndexFixing($BE$1,AZ657,TRUE,_xll.ohTrigger(Trigger,Trigger3M))</f>
        <v>7.7373686528974294E-3</v>
      </c>
    </row>
    <row r="658" spans="51:56" ht="11.25" customHeight="1" x14ac:dyDescent="0.25">
      <c r="AY658" s="106" t="s">
        <v>83</v>
      </c>
      <c r="AZ658" s="105">
        <f>_xll.qlInterestRateIndexFixingDate(Currency&amp;"ibor"&amp;Tenor,BA658,Trigger)</f>
        <v>43908</v>
      </c>
      <c r="BA658" s="105">
        <f>_xll.qlCalendarAdvance(Calendar,BA657,AY658,"f",,Trigger)</f>
        <v>43910</v>
      </c>
      <c r="BB658" s="105">
        <f>_xll.qlInterestRateIndexMaturity(Currency&amp;"ibor"&amp;Tenor,BA658,Trigger)</f>
        <v>44004</v>
      </c>
      <c r="BC658" s="257">
        <f>_xll.qlIndexFixing($AC$5,AZ658,TRUE,_xll.ohTrigger(Trigger,Trigger3M))</f>
        <v>8.0369668667554656E-3</v>
      </c>
      <c r="BD658" s="257">
        <f>_xll.qlIndexFixing($BE$1,AZ658,TRUE,_xll.ohTrigger(Trigger,Trigger3M))</f>
        <v>7.7841617394340378E-3</v>
      </c>
    </row>
    <row r="659" spans="51:56" ht="11.25" customHeight="1" x14ac:dyDescent="0.25">
      <c r="AY659" s="106" t="s">
        <v>83</v>
      </c>
      <c r="AZ659" s="105">
        <f>_xll.qlInterestRateIndexFixingDate(Currency&amp;"ibor"&amp;Tenor,BA659,Trigger)</f>
        <v>43915</v>
      </c>
      <c r="BA659" s="105">
        <f>_xll.qlCalendarAdvance(Calendar,BA658,AY659,"f",,Trigger)</f>
        <v>43917</v>
      </c>
      <c r="BB659" s="105">
        <f>_xll.qlInterestRateIndexMaturity(Currency&amp;"ibor"&amp;Tenor,BA659,Trigger)</f>
        <v>44011</v>
      </c>
      <c r="BC659" s="257">
        <f>_xll.qlIndexFixing($AC$5,AZ659,TRUE,_xll.ohTrigger(Trigger,Trigger3M))</f>
        <v>8.1136968275490849E-3</v>
      </c>
      <c r="BD659" s="257">
        <f>_xll.qlIndexFixing($BE$1,AZ659,TRUE,_xll.ohTrigger(Trigger,Trigger3M))</f>
        <v>7.8308778793700663E-3</v>
      </c>
    </row>
    <row r="660" spans="51:56" ht="11.25" customHeight="1" x14ac:dyDescent="0.25">
      <c r="AY660" s="106" t="s">
        <v>83</v>
      </c>
      <c r="AZ660" s="105">
        <f>_xll.qlInterestRateIndexFixingDate(Currency&amp;"ibor"&amp;Tenor,BA660,Trigger)</f>
        <v>43922</v>
      </c>
      <c r="BA660" s="105">
        <f>_xll.qlCalendarAdvance(Calendar,BA659,AY660,"f",,Trigger)</f>
        <v>43924</v>
      </c>
      <c r="BB660" s="105">
        <f>_xll.qlInterestRateIndexMaturity(Currency&amp;"ibor"&amp;Tenor,BA660,Trigger)</f>
        <v>44015</v>
      </c>
      <c r="BC660" s="257">
        <f>_xll.qlIndexFixing($AC$5,AZ660,TRUE,_xll.ohTrigger(Trigger,Trigger3M))</f>
        <v>8.1713130168586529E-3</v>
      </c>
      <c r="BD660" s="257">
        <f>_xll.qlIndexFixing($BE$1,AZ660,TRUE,_xll.ohTrigger(Trigger,Trigger3M))</f>
        <v>7.8673130433275819E-3</v>
      </c>
    </row>
    <row r="661" spans="51:56" ht="11.25" customHeight="1" x14ac:dyDescent="0.25">
      <c r="AY661" s="106" t="s">
        <v>83</v>
      </c>
      <c r="AZ661" s="105">
        <f>_xll.qlInterestRateIndexFixingDate(Currency&amp;"ibor"&amp;Tenor,BA661,Trigger)</f>
        <v>43929</v>
      </c>
      <c r="BA661" s="105">
        <f>_xll.qlCalendarAdvance(Calendar,BA660,AY661,"f",,Trigger)</f>
        <v>43935</v>
      </c>
      <c r="BB661" s="105">
        <f>_xll.qlInterestRateIndexMaturity(Currency&amp;"ibor"&amp;Tenor,BA661,Trigger)</f>
        <v>44026</v>
      </c>
      <c r="BC661" s="257">
        <f>_xll.qlIndexFixing($AC$5,AZ661,TRUE,_xll.ohTrigger(Trigger,Trigger3M))</f>
        <v>8.2945727122198439E-3</v>
      </c>
      <c r="BD661" s="257">
        <f>_xll.qlIndexFixing($BE$1,AZ661,TRUE,_xll.ohTrigger(Trigger,Trigger3M))</f>
        <v>7.9405169626749674E-3</v>
      </c>
    </row>
    <row r="662" spans="51:56" ht="11.25" customHeight="1" x14ac:dyDescent="0.25">
      <c r="AY662" s="106" t="s">
        <v>83</v>
      </c>
      <c r="AZ662" s="105">
        <f>_xll.qlInterestRateIndexFixingDate(Currency&amp;"ibor"&amp;Tenor,BA662,Trigger)</f>
        <v>43938</v>
      </c>
      <c r="BA662" s="105">
        <f>_xll.qlCalendarAdvance(Calendar,BA661,AY662,"f",,Trigger)</f>
        <v>43942</v>
      </c>
      <c r="BB662" s="105">
        <f>_xll.qlInterestRateIndexMaturity(Currency&amp;"ibor"&amp;Tenor,BA662,Trigger)</f>
        <v>44033</v>
      </c>
      <c r="BC662" s="257">
        <f>_xll.qlIndexFixing($AC$5,AZ662,TRUE,_xll.ohTrigger(Trigger,Trigger3M))</f>
        <v>8.373370908179292E-3</v>
      </c>
      <c r="BD662" s="257">
        <f>_xll.qlIndexFixing($BE$1,AZ662,TRUE,_xll.ohTrigger(Trigger,Trigger3M))</f>
        <v>7.9870520785244922E-3</v>
      </c>
    </row>
    <row r="663" spans="51:56" ht="11.25" customHeight="1" x14ac:dyDescent="0.25">
      <c r="AY663" s="106" t="s">
        <v>83</v>
      </c>
      <c r="AZ663" s="105">
        <f>_xll.qlInterestRateIndexFixingDate(Currency&amp;"ibor"&amp;Tenor,BA663,Trigger)</f>
        <v>43945</v>
      </c>
      <c r="BA663" s="105">
        <f>_xll.qlCalendarAdvance(Calendar,BA662,AY663,"f",,Trigger)</f>
        <v>43949</v>
      </c>
      <c r="BB663" s="105">
        <f>_xll.qlInterestRateIndexMaturity(Currency&amp;"ibor"&amp;Tenor,BA663,Trigger)</f>
        <v>44040</v>
      </c>
      <c r="BC663" s="257">
        <f>_xll.qlIndexFixing($AC$5,AZ663,TRUE,_xll.ohTrigger(Trigger,Trigger3M))</f>
        <v>8.452449285724804E-3</v>
      </c>
      <c r="BD663" s="257">
        <f>_xll.qlIndexFixing($BE$1,AZ663,TRUE,_xll.ohTrigger(Trigger,Trigger3M))</f>
        <v>8.0335647738856934E-3</v>
      </c>
    </row>
    <row r="664" spans="51:56" ht="11.25" customHeight="1" x14ac:dyDescent="0.25">
      <c r="AY664" s="106" t="s">
        <v>83</v>
      </c>
      <c r="AZ664" s="105">
        <f>_xll.qlInterestRateIndexFixingDate(Currency&amp;"ibor"&amp;Tenor,BA664,Trigger)</f>
        <v>43951</v>
      </c>
      <c r="BA664" s="105">
        <f>_xll.qlCalendarAdvance(Calendar,BA663,AY664,"f",,Trigger)</f>
        <v>43956</v>
      </c>
      <c r="BB664" s="105">
        <f>_xll.qlInterestRateIndexMaturity(Currency&amp;"ibor"&amp;Tenor,BA664,Trigger)</f>
        <v>44048</v>
      </c>
      <c r="BC664" s="257">
        <f>_xll.qlIndexFixing($AC$5,AZ664,TRUE,_xll.ohTrigger(Trigger,Trigger3M))</f>
        <v>8.5366243599813516E-3</v>
      </c>
      <c r="BD664" s="257">
        <f>_xll.qlIndexFixing($BE$1,AZ664,TRUE,_xll.ohTrigger(Trigger,Trigger3M))</f>
        <v>8.0834841980974483E-3</v>
      </c>
    </row>
    <row r="665" spans="51:56" ht="11.25" customHeight="1" x14ac:dyDescent="0.25">
      <c r="AY665" s="106" t="s">
        <v>83</v>
      </c>
      <c r="AZ665" s="105">
        <f>_xll.qlInterestRateIndexFixingDate(Currency&amp;"ibor"&amp;Tenor,BA665,Trigger)</f>
        <v>43959</v>
      </c>
      <c r="BA665" s="105">
        <f>_xll.qlCalendarAdvance(Calendar,BA664,AY665,"f",,Trigger)</f>
        <v>43963</v>
      </c>
      <c r="BB665" s="105">
        <f>_xll.qlInterestRateIndexMaturity(Currency&amp;"ibor"&amp;Tenor,BA665,Trigger)</f>
        <v>44055</v>
      </c>
      <c r="BC665" s="257">
        <f>_xll.qlIndexFixing($AC$5,AZ665,TRUE,_xll.ohTrigger(Trigger,Trigger3M))</f>
        <v>8.6158796401174919E-3</v>
      </c>
      <c r="BD665" s="257">
        <f>_xll.qlIndexFixing($BE$1,AZ665,TRUE,_xll.ohTrigger(Trigger,Trigger3M))</f>
        <v>8.1299975117424868E-3</v>
      </c>
    </row>
    <row r="666" spans="51:56" ht="11.25" customHeight="1" x14ac:dyDescent="0.25">
      <c r="AY666" s="106" t="s">
        <v>83</v>
      </c>
      <c r="AZ666" s="105">
        <f>_xll.qlInterestRateIndexFixingDate(Currency&amp;"ibor"&amp;Tenor,BA666,Trigger)</f>
        <v>43966</v>
      </c>
      <c r="BA666" s="105">
        <f>_xll.qlCalendarAdvance(Calendar,BA665,AY666,"f",,Trigger)</f>
        <v>43970</v>
      </c>
      <c r="BB666" s="105">
        <f>_xll.qlInterestRateIndexMaturity(Currency&amp;"ibor"&amp;Tenor,BA666,Trigger)</f>
        <v>44062</v>
      </c>
      <c r="BC666" s="257">
        <f>_xll.qlIndexFixing($AC$5,AZ666,TRUE,_xll.ohTrigger(Trigger,Trigger3M))</f>
        <v>8.6954121324424871E-3</v>
      </c>
      <c r="BD666" s="257">
        <f>_xll.qlIndexFixing($BE$1,AZ666,TRUE,_xll.ohTrigger(Trigger,Trigger3M))</f>
        <v>8.1765302717216343E-3</v>
      </c>
    </row>
    <row r="667" spans="51:56" ht="11.25" customHeight="1" x14ac:dyDescent="0.25">
      <c r="AY667" s="106" t="s">
        <v>83</v>
      </c>
      <c r="AZ667" s="105">
        <f>_xll.qlInterestRateIndexFixingDate(Currency&amp;"ibor"&amp;Tenor,BA667,Trigger)</f>
        <v>43973</v>
      </c>
      <c r="BA667" s="105">
        <f>_xll.qlCalendarAdvance(Calendar,BA666,AY667,"f",,Trigger)</f>
        <v>43977</v>
      </c>
      <c r="BB667" s="105">
        <f>_xll.qlInterestRateIndexMaturity(Currency&amp;"ibor"&amp;Tenor,BA667,Trigger)</f>
        <v>44069</v>
      </c>
      <c r="BC667" s="257">
        <f>_xll.qlIndexFixing($AC$5,AZ667,TRUE,_xll.ohTrigger(Trigger,Trigger3M))</f>
        <v>8.7752218537559424E-3</v>
      </c>
      <c r="BD667" s="257">
        <f>_xll.qlIndexFixing($BE$1,AZ667,TRUE,_xll.ohTrigger(Trigger,Trigger3M))</f>
        <v>8.2230965746213965E-3</v>
      </c>
    </row>
    <row r="668" spans="51:56" ht="11.25" customHeight="1" x14ac:dyDescent="0.25">
      <c r="AY668" s="106" t="s">
        <v>83</v>
      </c>
      <c r="AZ668" s="105">
        <f>_xll.qlInterestRateIndexFixingDate(Currency&amp;"ibor"&amp;Tenor,BA668,Trigger)</f>
        <v>43980</v>
      </c>
      <c r="BA668" s="105">
        <f>_xll.qlCalendarAdvance(Calendar,BA667,AY668,"f",,Trigger)</f>
        <v>43984</v>
      </c>
      <c r="BB668" s="105">
        <f>_xll.qlInterestRateIndexMaturity(Currency&amp;"ibor"&amp;Tenor,BA668,Trigger)</f>
        <v>44076</v>
      </c>
      <c r="BC668" s="257">
        <f>_xll.qlIndexFixing($AC$5,AZ668,TRUE,_xll.ohTrigger(Trigger,Trigger3M))</f>
        <v>8.8553088209182874E-3</v>
      </c>
      <c r="BD668" s="257">
        <f>_xll.qlIndexFixing($BE$1,AZ668,TRUE,_xll.ohTrigger(Trigger,Trigger3M))</f>
        <v>8.2697107421056282E-3</v>
      </c>
    </row>
    <row r="669" spans="51:56" ht="11.25" customHeight="1" x14ac:dyDescent="0.25">
      <c r="AY669" s="106" t="s">
        <v>83</v>
      </c>
      <c r="AZ669" s="105">
        <f>_xll.qlInterestRateIndexFixingDate(Currency&amp;"ibor"&amp;Tenor,BA669,Trigger)</f>
        <v>43987</v>
      </c>
      <c r="BA669" s="105">
        <f>_xll.qlCalendarAdvance(Calendar,BA668,AY669,"f",,Trigger)</f>
        <v>43991</v>
      </c>
      <c r="BB669" s="105">
        <f>_xll.qlInterestRateIndexMaturity(Currency&amp;"ibor"&amp;Tenor,BA669,Trigger)</f>
        <v>44083</v>
      </c>
      <c r="BC669" s="257">
        <f>_xll.qlIndexFixing($AC$5,AZ669,TRUE,_xll.ohTrigger(Trigger,Trigger3M))</f>
        <v>8.8994872867682213E-3</v>
      </c>
      <c r="BD669" s="257">
        <f>_xll.qlIndexFixing($BE$1,AZ669,TRUE,_xll.ohTrigger(Trigger,Trigger3M))</f>
        <v>8.3163848711733865E-3</v>
      </c>
    </row>
    <row r="670" spans="51:56" ht="11.25" customHeight="1" x14ac:dyDescent="0.25">
      <c r="AY670" s="106" t="s">
        <v>83</v>
      </c>
      <c r="AZ670" s="105">
        <f>_xll.qlInterestRateIndexFixingDate(Currency&amp;"ibor"&amp;Tenor,BA670,Trigger)</f>
        <v>43994</v>
      </c>
      <c r="BA670" s="105">
        <f>_xll.qlCalendarAdvance(Calendar,BA669,AY670,"f",,Trigger)</f>
        <v>43998</v>
      </c>
      <c r="BB670" s="105">
        <f>_xll.qlInterestRateIndexMaturity(Currency&amp;"ibor"&amp;Tenor,BA670,Trigger)</f>
        <v>44090</v>
      </c>
      <c r="BC670" s="257">
        <f>_xll.qlIndexFixing($AC$5,AZ670,TRUE,_xll.ohTrigger(Trigger,Trigger3M))</f>
        <v>8.9436662502705103E-3</v>
      </c>
      <c r="BD670" s="257">
        <f>_xll.qlIndexFixing($BE$1,AZ670,TRUE,_xll.ohTrigger(Trigger,Trigger3M))</f>
        <v>8.3631214099003214E-3</v>
      </c>
    </row>
    <row r="671" spans="51:56" ht="11.25" customHeight="1" x14ac:dyDescent="0.25">
      <c r="AY671" s="106" t="s">
        <v>83</v>
      </c>
      <c r="AZ671" s="105">
        <f>_xll.qlInterestRateIndexFixingDate(Currency&amp;"ibor"&amp;Tenor,BA671,Trigger)</f>
        <v>44001</v>
      </c>
      <c r="BA671" s="105">
        <f>_xll.qlCalendarAdvance(Calendar,BA670,AY671,"f",,Trigger)</f>
        <v>44005</v>
      </c>
      <c r="BB671" s="105">
        <f>_xll.qlInterestRateIndexMaturity(Currency&amp;"ibor"&amp;Tenor,BA671,Trigger)</f>
        <v>44097</v>
      </c>
      <c r="BC671" s="257">
        <f>_xll.qlIndexFixing($AC$5,AZ671,TRUE,_xll.ohTrigger(Trigger,Trigger3M))</f>
        <v>8.9878457114286291E-3</v>
      </c>
      <c r="BD671" s="257">
        <f>_xll.qlIndexFixing($BE$1,AZ671,TRUE,_xll.ohTrigger(Trigger,Trigger3M))</f>
        <v>8.4099203753719015E-3</v>
      </c>
    </row>
    <row r="672" spans="51:56" ht="11.25" customHeight="1" x14ac:dyDescent="0.25">
      <c r="AY672" s="106" t="s">
        <v>83</v>
      </c>
      <c r="AZ672" s="105">
        <f>_xll.qlInterestRateIndexFixingDate(Currency&amp;"ibor"&amp;Tenor,BA672,Trigger)</f>
        <v>44008</v>
      </c>
      <c r="BA672" s="105">
        <f>_xll.qlCalendarAdvance(Calendar,BA671,AY672,"f",,Trigger)</f>
        <v>44012</v>
      </c>
      <c r="BB672" s="105">
        <f>_xll.qlInterestRateIndexMaturity(Currency&amp;"ibor"&amp;Tenor,BA672,Trigger)</f>
        <v>44104</v>
      </c>
      <c r="BC672" s="257">
        <f>_xll.qlIndexFixing($AC$5,AZ672,TRUE,_xll.ohTrigger(Trigger,Trigger3M))</f>
        <v>9.0320256702486577E-3</v>
      </c>
      <c r="BD672" s="257">
        <f>_xll.qlIndexFixing($BE$1,AZ672,TRUE,_xll.ohTrigger(Trigger,Trigger3M))</f>
        <v>8.4567817846831449E-3</v>
      </c>
    </row>
    <row r="673" spans="51:56" ht="11.25" customHeight="1" x14ac:dyDescent="0.25">
      <c r="AY673" s="106" t="s">
        <v>83</v>
      </c>
      <c r="AZ673" s="105">
        <f>_xll.qlInterestRateIndexFixingDate(Currency&amp;"ibor"&amp;Tenor,BA673,Trigger)</f>
        <v>44015</v>
      </c>
      <c r="BA673" s="105">
        <f>_xll.qlCalendarAdvance(Calendar,BA672,AY673,"f",,Trigger)</f>
        <v>44019</v>
      </c>
      <c r="BB673" s="105">
        <f>_xll.qlInterestRateIndexMaturity(Currency&amp;"ibor"&amp;Tenor,BA673,Trigger)</f>
        <v>44111</v>
      </c>
      <c r="BC673" s="257">
        <f>_xll.qlIndexFixing($AC$5,AZ673,TRUE,_xll.ohTrigger(Trigger,Trigger3M))</f>
        <v>9.0762061267375509E-3</v>
      </c>
      <c r="BD673" s="257">
        <f>_xll.qlIndexFixing($BE$1,AZ673,TRUE,_xll.ohTrigger(Trigger,Trigger3M))</f>
        <v>8.5037056549264675E-3</v>
      </c>
    </row>
    <row r="674" spans="51:56" ht="11.25" customHeight="1" x14ac:dyDescent="0.25">
      <c r="AY674" s="106" t="s">
        <v>83</v>
      </c>
      <c r="AZ674" s="105">
        <f>_xll.qlInterestRateIndexFixingDate(Currency&amp;"ibor"&amp;Tenor,BA674,Trigger)</f>
        <v>44022</v>
      </c>
      <c r="BA674" s="105">
        <f>_xll.qlCalendarAdvance(Calendar,BA673,AY674,"f",,Trigger)</f>
        <v>44026</v>
      </c>
      <c r="BB674" s="105">
        <f>_xll.qlInterestRateIndexMaturity(Currency&amp;"ibor"&amp;Tenor,BA674,Trigger)</f>
        <v>44118</v>
      </c>
      <c r="BC674" s="257">
        <f>_xll.qlIndexFixing($AC$5,AZ674,TRUE,_xll.ohTrigger(Trigger,Trigger3M))</f>
        <v>9.1203870808987814E-3</v>
      </c>
      <c r="BD674" s="257">
        <f>_xll.qlIndexFixing($BE$1,AZ674,TRUE,_xll.ohTrigger(Trigger,Trigger3M))</f>
        <v>8.550692003202973E-3</v>
      </c>
    </row>
    <row r="675" spans="51:56" ht="11.25" customHeight="1" x14ac:dyDescent="0.25">
      <c r="AY675" s="106" t="s">
        <v>83</v>
      </c>
      <c r="AZ675" s="105">
        <f>_xll.qlInterestRateIndexFixingDate(Currency&amp;"ibor"&amp;Tenor,BA675,Trigger)</f>
        <v>44029</v>
      </c>
      <c r="BA675" s="105">
        <f>_xll.qlCalendarAdvance(Calendar,BA674,AY675,"f",,Trigger)</f>
        <v>44033</v>
      </c>
      <c r="BB675" s="105">
        <f>_xll.qlInterestRateIndexMaturity(Currency&amp;"ibor"&amp;Tenor,BA675,Trigger)</f>
        <v>44125</v>
      </c>
      <c r="BC675" s="257">
        <f>_xll.qlIndexFixing($AC$5,AZ675,TRUE,_xll.ohTrigger(Trigger,Trigger3M))</f>
        <v>9.164568532739302E-3</v>
      </c>
      <c r="BD675" s="257">
        <f>_xll.qlIndexFixing($BE$1,AZ675,TRUE,_xll.ohTrigger(Trigger,Trigger3M))</f>
        <v>8.5977408466146304E-3</v>
      </c>
    </row>
    <row r="676" spans="51:56" ht="11.25" customHeight="1" x14ac:dyDescent="0.25">
      <c r="AY676" s="106" t="s">
        <v>83</v>
      </c>
      <c r="AZ676" s="105">
        <f>_xll.qlInterestRateIndexFixingDate(Currency&amp;"ibor"&amp;Tenor,BA676,Trigger)</f>
        <v>44036</v>
      </c>
      <c r="BA676" s="105">
        <f>_xll.qlCalendarAdvance(Calendar,BA675,AY676,"f",,Trigger)</f>
        <v>44040</v>
      </c>
      <c r="BB676" s="105">
        <f>_xll.qlInterestRateIndexMaturity(Currency&amp;"ibor"&amp;Tenor,BA676,Trigger)</f>
        <v>44132</v>
      </c>
      <c r="BC676" s="257">
        <f>_xll.qlIndexFixing($AC$5,AZ676,TRUE,_xll.ohTrigger(Trigger,Trigger3M))</f>
        <v>9.2087504822643239E-3</v>
      </c>
      <c r="BD676" s="257">
        <f>_xll.qlIndexFixing($BE$1,AZ676,TRUE,_xll.ohTrigger(Trigger,Trigger3M))</f>
        <v>8.6448522022686269E-3</v>
      </c>
    </row>
    <row r="677" spans="51:56" ht="11.25" customHeight="1" x14ac:dyDescent="0.25">
      <c r="AY677" s="106" t="s">
        <v>83</v>
      </c>
      <c r="AZ677" s="105">
        <f>_xll.qlInterestRateIndexFixingDate(Currency&amp;"ibor"&amp;Tenor,BA677,Trigger)</f>
        <v>44043</v>
      </c>
      <c r="BA677" s="105">
        <f>_xll.qlCalendarAdvance(Calendar,BA676,AY677,"f",,Trigger)</f>
        <v>44047</v>
      </c>
      <c r="BB677" s="105">
        <f>_xll.qlInterestRateIndexMaturity(Currency&amp;"ibor"&amp;Tenor,BA677,Trigger)</f>
        <v>44139</v>
      </c>
      <c r="BC677" s="257">
        <f>_xll.qlIndexFixing($AC$5,AZ677,TRUE,_xll.ohTrigger(Trigger,Trigger3M))</f>
        <v>9.2529329294807981E-3</v>
      </c>
      <c r="BD677" s="257">
        <f>_xll.qlIndexFixing($BE$1,AZ677,TRUE,_xll.ohTrigger(Trigger,Trigger3M))</f>
        <v>8.6920260872747554E-3</v>
      </c>
    </row>
    <row r="678" spans="51:56" ht="11.25" customHeight="1" x14ac:dyDescent="0.25">
      <c r="AY678" s="106" t="s">
        <v>83</v>
      </c>
      <c r="AZ678" s="105">
        <f>_xll.qlInterestRateIndexFixingDate(Currency&amp;"ibor"&amp;Tenor,BA678,Trigger)</f>
        <v>44050</v>
      </c>
      <c r="BA678" s="105">
        <f>_xll.qlCalendarAdvance(Calendar,BA677,AY678,"f",,Trigger)</f>
        <v>44054</v>
      </c>
      <c r="BB678" s="105">
        <f>_xll.qlInterestRateIndexMaturity(Currency&amp;"ibor"&amp;Tenor,BA678,Trigger)</f>
        <v>44146</v>
      </c>
      <c r="BC678" s="257">
        <f>_xll.qlIndexFixing($AC$5,AZ678,TRUE,_xll.ohTrigger(Trigger,Trigger3M))</f>
        <v>9.2971158743922026E-3</v>
      </c>
      <c r="BD678" s="257">
        <f>_xll.qlIndexFixing($BE$1,AZ678,TRUE,_xll.ohTrigger(Trigger,Trigger3M))</f>
        <v>8.7392625187471505E-3</v>
      </c>
    </row>
    <row r="679" spans="51:56" ht="11.25" customHeight="1" x14ac:dyDescent="0.25">
      <c r="AY679" s="106" t="s">
        <v>83</v>
      </c>
      <c r="AZ679" s="105">
        <f>_xll.qlInterestRateIndexFixingDate(Currency&amp;"ibor"&amp;Tenor,BA679,Trigger)</f>
        <v>44057</v>
      </c>
      <c r="BA679" s="105">
        <f>_xll.qlCalendarAdvance(Calendar,BA678,AY679,"f",,Trigger)</f>
        <v>44061</v>
      </c>
      <c r="BB679" s="105">
        <f>_xll.qlInterestRateIndexMaturity(Currency&amp;"ibor"&amp;Tenor,BA679,Trigger)</f>
        <v>44153</v>
      </c>
      <c r="BC679" s="257">
        <f>_xll.qlIndexFixing($AC$5,AZ679,TRUE,_xll.ohTrigger(Trigger,Trigger3M))</f>
        <v>9.3412993170054869E-3</v>
      </c>
      <c r="BD679" s="257">
        <f>_xll.qlIndexFixing($BE$1,AZ679,TRUE,_xll.ohTrigger(Trigger,Trigger3M))</f>
        <v>8.7865615138042943E-3</v>
      </c>
    </row>
    <row r="680" spans="51:56" ht="11.25" customHeight="1" x14ac:dyDescent="0.25">
      <c r="AY680" s="106" t="s">
        <v>83</v>
      </c>
      <c r="AZ680" s="105">
        <f>_xll.qlInterestRateIndexFixingDate(Currency&amp;"ibor"&amp;Tenor,BA680,Trigger)</f>
        <v>44064</v>
      </c>
      <c r="BA680" s="105">
        <f>_xll.qlCalendarAdvance(Calendar,BA679,AY680,"f",,Trigger)</f>
        <v>44068</v>
      </c>
      <c r="BB680" s="105">
        <f>_xll.qlInterestRateIndexMaturity(Currency&amp;"ibor"&amp;Tenor,BA680,Trigger)</f>
        <v>44160</v>
      </c>
      <c r="BC680" s="257">
        <f>_xll.qlIndexFixing($AC$5,AZ680,TRUE,_xll.ohTrigger(Trigger,Trigger3M))</f>
        <v>9.3854832573249947E-3</v>
      </c>
      <c r="BD680" s="257">
        <f>_xll.qlIndexFixing($BE$1,AZ680,TRUE,_xll.ohTrigger(Trigger,Trigger3M))</f>
        <v>8.8339230895655343E-3</v>
      </c>
    </row>
    <row r="681" spans="51:56" ht="11.25" customHeight="1" x14ac:dyDescent="0.25">
      <c r="AY681" s="106" t="s">
        <v>83</v>
      </c>
      <c r="AZ681" s="105">
        <f>_xll.qlInterestRateIndexFixingDate(Currency&amp;"ibor"&amp;Tenor,BA681,Trigger)</f>
        <v>44071</v>
      </c>
      <c r="BA681" s="105">
        <f>_xll.qlCalendarAdvance(Calendar,BA680,AY681,"f",,Trigger)</f>
        <v>44075</v>
      </c>
      <c r="BB681" s="105">
        <f>_xll.qlInterestRateIndexMaturity(Currency&amp;"ibor"&amp;Tenor,BA681,Trigger)</f>
        <v>44166</v>
      </c>
      <c r="BC681" s="257">
        <f>_xll.qlIndexFixing($AC$5,AZ681,TRUE,_xll.ohTrigger(Trigger,Trigger3M))</f>
        <v>9.4263883321753037E-3</v>
      </c>
      <c r="BD681" s="257">
        <f>_xll.qlIndexFixing($BE$1,AZ681,TRUE,_xll.ohTrigger(Trigger,Trigger3M))</f>
        <v>8.877838705949043E-3</v>
      </c>
    </row>
    <row r="682" spans="51:56" ht="11.25" customHeight="1" x14ac:dyDescent="0.25">
      <c r="AY682" s="106" t="s">
        <v>83</v>
      </c>
      <c r="AZ682" s="105">
        <f>_xll.qlInterestRateIndexFixingDate(Currency&amp;"ibor"&amp;Tenor,BA682,Trigger)</f>
        <v>44078</v>
      </c>
      <c r="BA682" s="105">
        <f>_xll.qlCalendarAdvance(Calendar,BA681,AY682,"f",,Trigger)</f>
        <v>44082</v>
      </c>
      <c r="BB682" s="105">
        <f>_xll.qlInterestRateIndexMaturity(Currency&amp;"ibor"&amp;Tenor,BA682,Trigger)</f>
        <v>44173</v>
      </c>
      <c r="BC682" s="257">
        <f>_xll.qlIndexFixing($AC$5,AZ682,TRUE,_xll.ohTrigger(Trigger,Trigger3M))</f>
        <v>9.4705720741055169E-3</v>
      </c>
      <c r="BD682" s="257">
        <f>_xll.qlIndexFixing($BE$1,AZ682,TRUE,_xll.ohTrigger(Trigger,Trigger3M))</f>
        <v>8.9253198462626079E-3</v>
      </c>
    </row>
    <row r="683" spans="51:56" ht="11.25" customHeight="1" x14ac:dyDescent="0.25">
      <c r="AY683" s="106" t="s">
        <v>83</v>
      </c>
      <c r="AZ683" s="105">
        <f>_xll.qlInterestRateIndexFixingDate(Currency&amp;"ibor"&amp;Tenor,BA683,Trigger)</f>
        <v>44085</v>
      </c>
      <c r="BA683" s="105">
        <f>_xll.qlCalendarAdvance(Calendar,BA682,AY683,"f",,Trigger)</f>
        <v>44089</v>
      </c>
      <c r="BB683" s="105">
        <f>_xll.qlInterestRateIndexMaturity(Currency&amp;"ibor"&amp;Tenor,BA683,Trigger)</f>
        <v>44180</v>
      </c>
      <c r="BC683" s="257">
        <f>_xll.qlIndexFixing($AC$5,AZ683,TRUE,_xll.ohTrigger(Trigger,Trigger3M))</f>
        <v>9.5147563083355594E-3</v>
      </c>
      <c r="BD683" s="257">
        <f>_xll.qlIndexFixing($BE$1,AZ683,TRUE,_xll.ohTrigger(Trigger,Trigger3M))</f>
        <v>8.9728636096354369E-3</v>
      </c>
    </row>
    <row r="684" spans="51:56" ht="11.25" customHeight="1" x14ac:dyDescent="0.25">
      <c r="AY684" s="106" t="s">
        <v>83</v>
      </c>
      <c r="AZ684" s="105">
        <f>_xll.qlInterestRateIndexFixingDate(Currency&amp;"ibor"&amp;Tenor,BA684,Trigger)</f>
        <v>44092</v>
      </c>
      <c r="BA684" s="105">
        <f>_xll.qlCalendarAdvance(Calendar,BA683,AY684,"f",,Trigger)</f>
        <v>44096</v>
      </c>
      <c r="BB684" s="105">
        <f>_xll.qlInterestRateIndexMaturity(Currency&amp;"ibor"&amp;Tenor,BA684,Trigger)</f>
        <v>44187</v>
      </c>
      <c r="BC684" s="257">
        <f>_xll.qlIndexFixing($AC$5,AZ684,TRUE,_xll.ohTrigger(Trigger,Trigger3M))</f>
        <v>9.5589410348724552E-3</v>
      </c>
      <c r="BD684" s="257">
        <f>_xll.qlIndexFixing($BE$1,AZ684,TRUE,_xll.ohTrigger(Trigger,Trigger3M))</f>
        <v>9.0204700131799997E-3</v>
      </c>
    </row>
    <row r="685" spans="51:56" ht="11.25" customHeight="1" x14ac:dyDescent="0.25">
      <c r="AY685" s="106" t="s">
        <v>83</v>
      </c>
      <c r="AZ685" s="105">
        <f>_xll.qlInterestRateIndexFixingDate(Currency&amp;"ibor"&amp;Tenor,BA685,Trigger)</f>
        <v>44099</v>
      </c>
      <c r="BA685" s="105">
        <f>_xll.qlCalendarAdvance(Calendar,BA684,AY685,"f",,Trigger)</f>
        <v>44103</v>
      </c>
      <c r="BB685" s="105">
        <f>_xll.qlInterestRateIndexMaturity(Currency&amp;"ibor"&amp;Tenor,BA685,Trigger)</f>
        <v>44194</v>
      </c>
      <c r="BC685" s="257">
        <f>_xll.qlIndexFixing($AC$5,AZ685,TRUE,_xll.ohTrigger(Trigger,Trigger3M))</f>
        <v>9.6031262537205984E-3</v>
      </c>
      <c r="BD685" s="257">
        <f>_xll.qlIndexFixing($BE$1,AZ685,TRUE,_xll.ohTrigger(Trigger,Trigger3M))</f>
        <v>9.0681390740105141E-3</v>
      </c>
    </row>
    <row r="686" spans="51:56" ht="11.25" customHeight="1" x14ac:dyDescent="0.25">
      <c r="AY686" s="106" t="s">
        <v>83</v>
      </c>
      <c r="AZ686" s="105">
        <f>_xll.qlInterestRateIndexFixingDate(Currency&amp;"ibor"&amp;Tenor,BA686,Trigger)</f>
        <v>44106</v>
      </c>
      <c r="BA686" s="105">
        <f>_xll.qlCalendarAdvance(Calendar,BA685,AY686,"f",,Trigger)</f>
        <v>44110</v>
      </c>
      <c r="BB686" s="105">
        <f>_xll.qlInterestRateIndexMaturity(Currency&amp;"ibor"&amp;Tenor,BA686,Trigger)</f>
        <v>44202</v>
      </c>
      <c r="BC686" s="257">
        <f>_xll.qlIndexFixing($AC$5,AZ686,TRUE,_xll.ohTrigger(Trigger,Trigger3M))</f>
        <v>9.6505973514063922E-3</v>
      </c>
      <c r="BD686" s="257">
        <f>_xll.qlIndexFixing($BE$1,AZ686,TRUE,_xll.ohTrigger(Trigger,Trigger3M))</f>
        <v>9.1194076982229529E-3</v>
      </c>
    </row>
    <row r="687" spans="51:56" ht="11.25" customHeight="1" x14ac:dyDescent="0.25">
      <c r="AY687" s="106" t="s">
        <v>83</v>
      </c>
      <c r="AZ687" s="105">
        <f>_xll.qlInterestRateIndexFixingDate(Currency&amp;"ibor"&amp;Tenor,BA687,Trigger)</f>
        <v>44113</v>
      </c>
      <c r="BA687" s="105">
        <f>_xll.qlCalendarAdvance(Calendar,BA686,AY687,"f",,Trigger)</f>
        <v>44117</v>
      </c>
      <c r="BB687" s="105">
        <f>_xll.qlInterestRateIndexMaturity(Currency&amp;"ibor"&amp;Tenor,BA687,Trigger)</f>
        <v>44209</v>
      </c>
      <c r="BC687" s="257">
        <f>_xll.qlIndexFixing($AC$5,AZ687,TRUE,_xll.ohTrigger(Trigger,Trigger3M))</f>
        <v>9.6947847758328161E-3</v>
      </c>
      <c r="BD687" s="257">
        <f>_xll.qlIndexFixing($BE$1,AZ687,TRUE,_xll.ohTrigger(Trigger,Trigger3M))</f>
        <v>9.1672078186352222E-3</v>
      </c>
    </row>
    <row r="688" spans="51:56" ht="11.25" customHeight="1" x14ac:dyDescent="0.25">
      <c r="AY688" s="106" t="s">
        <v>83</v>
      </c>
      <c r="AZ688" s="105">
        <f>_xll.qlInterestRateIndexFixingDate(Currency&amp;"ibor"&amp;Tenor,BA688,Trigger)</f>
        <v>44120</v>
      </c>
      <c r="BA688" s="105">
        <f>_xll.qlCalendarAdvance(Calendar,BA687,AY688,"f",,Trigger)</f>
        <v>44124</v>
      </c>
      <c r="BB688" s="105">
        <f>_xll.qlInterestRateIndexMaturity(Currency&amp;"ibor"&amp;Tenor,BA688,Trigger)</f>
        <v>44216</v>
      </c>
      <c r="BC688" s="257">
        <f>_xll.qlIndexFixing($AC$5,AZ688,TRUE,_xll.ohTrigger(Trigger,Trigger3M))</f>
        <v>9.7389726980106461E-3</v>
      </c>
      <c r="BD688" s="257">
        <f>_xll.qlIndexFixing($BE$1,AZ688,TRUE,_xll.ohTrigger(Trigger,Trigger3M))</f>
        <v>9.2150706568593036E-3</v>
      </c>
    </row>
    <row r="689" spans="51:56" ht="11.25" customHeight="1" x14ac:dyDescent="0.25">
      <c r="AY689" s="106" t="s">
        <v>83</v>
      </c>
      <c r="AZ689" s="105">
        <f>_xll.qlInterestRateIndexFixingDate(Currency&amp;"ibor"&amp;Tenor,BA689,Trigger)</f>
        <v>44127</v>
      </c>
      <c r="BA689" s="105">
        <f>_xll.qlCalendarAdvance(Calendar,BA688,AY689,"f",,Trigger)</f>
        <v>44131</v>
      </c>
      <c r="BB689" s="105">
        <f>_xll.qlInterestRateIndexMaturity(Currency&amp;"ibor"&amp;Tenor,BA689,Trigger)</f>
        <v>44223</v>
      </c>
      <c r="BC689" s="257">
        <f>_xll.qlIndexFixing($AC$5,AZ689,TRUE,_xll.ohTrigger(Trigger,Trigger3M))</f>
        <v>9.7831611179468314E-3</v>
      </c>
      <c r="BD689" s="257">
        <f>_xll.qlIndexFixing($BE$1,AZ689,TRUE,_xll.ohTrigger(Trigger,Trigger3M))</f>
        <v>9.2629962300484342E-3</v>
      </c>
    </row>
    <row r="690" spans="51:56" ht="11.25" customHeight="1" x14ac:dyDescent="0.25">
      <c r="AY690" s="106" t="s">
        <v>83</v>
      </c>
      <c r="AZ690" s="105">
        <f>_xll.qlInterestRateIndexFixingDate(Currency&amp;"ibor"&amp;Tenor,BA690,Trigger)</f>
        <v>44134</v>
      </c>
      <c r="BA690" s="105">
        <f>_xll.qlCalendarAdvance(Calendar,BA689,AY690,"f",,Trigger)</f>
        <v>44138</v>
      </c>
      <c r="BB690" s="105">
        <f>_xll.qlInterestRateIndexMaturity(Currency&amp;"ibor"&amp;Tenor,BA690,Trigger)</f>
        <v>44230</v>
      </c>
      <c r="BC690" s="257">
        <f>_xll.qlIndexFixing($AC$5,AZ690,TRUE,_xll.ohTrigger(Trigger,Trigger3M))</f>
        <v>9.8273500356457176E-3</v>
      </c>
      <c r="BD690" s="257">
        <f>_xll.qlIndexFixing($BE$1,AZ690,TRUE,_xll.ohTrigger(Trigger,Trigger3M))</f>
        <v>9.3109845553619314E-3</v>
      </c>
    </row>
    <row r="691" spans="51:56" ht="11.25" customHeight="1" x14ac:dyDescent="0.25">
      <c r="AY691" s="106" t="s">
        <v>83</v>
      </c>
      <c r="AZ691" s="105">
        <f>_xll.qlInterestRateIndexFixingDate(Currency&amp;"ibor"&amp;Tenor,BA691,Trigger)</f>
        <v>44141</v>
      </c>
      <c r="BA691" s="105">
        <f>_xll.qlCalendarAdvance(Calendar,BA690,AY691,"f",,Trigger)</f>
        <v>44145</v>
      </c>
      <c r="BB691" s="105">
        <f>_xll.qlInterestRateIndexMaturity(Currency&amp;"ibor"&amp;Tenor,BA691,Trigger)</f>
        <v>44237</v>
      </c>
      <c r="BC691" s="257">
        <f>_xll.qlIndexFixing($AC$5,AZ691,TRUE,_xll.ohTrigger(Trigger,Trigger3M))</f>
        <v>9.8715394511133866E-3</v>
      </c>
      <c r="BD691" s="257">
        <f>_xll.qlIndexFixing($BE$1,AZ691,TRUE,_xll.ohTrigger(Trigger,Trigger3M))</f>
        <v>9.3590356499617198E-3</v>
      </c>
    </row>
    <row r="692" spans="51:56" ht="11.25" customHeight="1" x14ac:dyDescent="0.25">
      <c r="AY692" s="106" t="s">
        <v>83</v>
      </c>
      <c r="AZ692" s="105">
        <f>_xll.qlInterestRateIndexFixingDate(Currency&amp;"ibor"&amp;Tenor,BA692,Trigger)</f>
        <v>44148</v>
      </c>
      <c r="BA692" s="105">
        <f>_xll.qlCalendarAdvance(Calendar,BA691,AY692,"f",,Trigger)</f>
        <v>44152</v>
      </c>
      <c r="BB692" s="105">
        <f>_xll.qlInterestRateIndexMaturity(Currency&amp;"ibor"&amp;Tenor,BA692,Trigger)</f>
        <v>44244</v>
      </c>
      <c r="BC692" s="257">
        <f>_xll.qlIndexFixing($AC$5,AZ692,TRUE,_xll.ohTrigger(Trigger,Trigger3M))</f>
        <v>9.9157293643550512E-3</v>
      </c>
      <c r="BD692" s="257">
        <f>_xll.qlIndexFixing($BE$1,AZ692,TRUE,_xll.ohTrigger(Trigger,Trigger3M))</f>
        <v>9.4071495310149352E-3</v>
      </c>
    </row>
    <row r="693" spans="51:56" ht="11.25" customHeight="1" x14ac:dyDescent="0.25">
      <c r="AY693" s="106" t="s">
        <v>83</v>
      </c>
      <c r="AZ693" s="105">
        <f>_xll.qlInterestRateIndexFixingDate(Currency&amp;"ibor"&amp;Tenor,BA693,Trigger)</f>
        <v>44155</v>
      </c>
      <c r="BA693" s="105">
        <f>_xll.qlCalendarAdvance(Calendar,BA692,AY693,"f",,Trigger)</f>
        <v>44159</v>
      </c>
      <c r="BB693" s="105">
        <f>_xll.qlInterestRateIndexMaturity(Currency&amp;"ibor"&amp;Tenor,BA693,Trigger)</f>
        <v>44251</v>
      </c>
      <c r="BC693" s="257">
        <f>_xll.qlIndexFixing($AC$5,AZ693,TRUE,_xll.ohTrigger(Trigger,Trigger3M))</f>
        <v>9.9599197753767934E-3</v>
      </c>
      <c r="BD693" s="257">
        <f>_xll.qlIndexFixing($BE$1,AZ693,TRUE,_xll.ohTrigger(Trigger,Trigger3M))</f>
        <v>9.4553262156904516E-3</v>
      </c>
    </row>
    <row r="694" spans="51:56" ht="11.25" customHeight="1" x14ac:dyDescent="0.25">
      <c r="AY694" s="106" t="s">
        <v>83</v>
      </c>
      <c r="AZ694" s="105">
        <f>_xll.qlInterestRateIndexFixingDate(Currency&amp;"ibor"&amp;Tenor,BA694,Trigger)</f>
        <v>44162</v>
      </c>
      <c r="BA694" s="105">
        <f>_xll.qlCalendarAdvance(Calendar,BA693,AY694,"f",,Trigger)</f>
        <v>44166</v>
      </c>
      <c r="BB694" s="105">
        <f>_xll.qlInterestRateIndexMaturity(Currency&amp;"ibor"&amp;Tenor,BA694,Trigger)</f>
        <v>44256</v>
      </c>
      <c r="BC694" s="257">
        <f>_xll.qlIndexFixing($AC$5,AZ694,TRUE,_xll.ohTrigger(Trigger,Trigger3M))</f>
        <v>9.9975202525941498E-3</v>
      </c>
      <c r="BD694" s="257">
        <f>_xll.qlIndexFixing($BE$1,AZ694,TRUE,_xll.ohTrigger(Trigger,Trigger3M))</f>
        <v>9.4964009402014327E-3</v>
      </c>
    </row>
    <row r="695" spans="51:56" ht="11.25" customHeight="1" x14ac:dyDescent="0.25">
      <c r="AY695" s="106" t="s">
        <v>83</v>
      </c>
      <c r="AZ695" s="105">
        <f>_xll.qlInterestRateIndexFixingDate(Currency&amp;"ibor"&amp;Tenor,BA695,Trigger)</f>
        <v>44169</v>
      </c>
      <c r="BA695" s="105">
        <f>_xll.qlCalendarAdvance(Calendar,BA694,AY695,"f",,Trigger)</f>
        <v>44173</v>
      </c>
      <c r="BB695" s="105">
        <f>_xll.qlInterestRateIndexMaturity(Currency&amp;"ibor"&amp;Tenor,BA695,Trigger)</f>
        <v>44263</v>
      </c>
      <c r="BC695" s="257">
        <f>_xll.qlIndexFixing($AC$5,AZ695,TRUE,_xll.ohTrigger(Trigger,Trigger3M))</f>
        <v>1.0041709131333398E-2</v>
      </c>
      <c r="BD695" s="257">
        <f>_xll.qlIndexFixing($BE$1,AZ695,TRUE,_xll.ohTrigger(Trigger,Trigger3M))</f>
        <v>9.5446917496744277E-3</v>
      </c>
    </row>
    <row r="696" spans="51:56" ht="11.25" customHeight="1" x14ac:dyDescent="0.25">
      <c r="AY696" s="106" t="s">
        <v>83</v>
      </c>
      <c r="AZ696" s="105">
        <f>_xll.qlInterestRateIndexFixingDate(Currency&amp;"ibor"&amp;Tenor,BA696,Trigger)</f>
        <v>44176</v>
      </c>
      <c r="BA696" s="105">
        <f>_xll.qlCalendarAdvance(Calendar,BA695,AY696,"f",,Trigger)</f>
        <v>44180</v>
      </c>
      <c r="BB696" s="105">
        <f>_xll.qlInterestRateIndexMaturity(Currency&amp;"ibor"&amp;Tenor,BA696,Trigger)</f>
        <v>44270</v>
      </c>
      <c r="BC696" s="257">
        <f>_xll.qlIndexFixing($AC$5,AZ696,TRUE,_xll.ohTrigger(Trigger,Trigger3M))</f>
        <v>1.0085898497020906E-2</v>
      </c>
      <c r="BD696" s="257">
        <f>_xll.qlIndexFixing($BE$1,AZ696,TRUE,_xll.ohTrigger(Trigger,Trigger3M))</f>
        <v>9.593045395577704E-3</v>
      </c>
    </row>
    <row r="697" spans="51:56" ht="11.25" customHeight="1" x14ac:dyDescent="0.25">
      <c r="AY697" s="106" t="s">
        <v>83</v>
      </c>
      <c r="AZ697" s="105">
        <f>_xll.qlInterestRateIndexFixingDate(Currency&amp;"ibor"&amp;Tenor,BA697,Trigger)</f>
        <v>44183</v>
      </c>
      <c r="BA697" s="105">
        <f>_xll.qlCalendarAdvance(Calendar,BA696,AY697,"f",,Trigger)</f>
        <v>44187</v>
      </c>
      <c r="BB697" s="105">
        <f>_xll.qlInterestRateIndexMaturity(Currency&amp;"ibor"&amp;Tenor,BA697,Trigger)</f>
        <v>44277</v>
      </c>
      <c r="BC697" s="257">
        <f>_xll.qlIndexFixing($AC$5,AZ697,TRUE,_xll.ohTrigger(Trigger,Trigger3M))</f>
        <v>1.0130088349659339E-2</v>
      </c>
      <c r="BD697" s="257">
        <f>_xll.qlIndexFixing($BE$1,AZ697,TRUE,_xll.ohTrigger(Trigger,Trigger3M))</f>
        <v>9.6414618950424469E-3</v>
      </c>
    </row>
    <row r="698" spans="51:56" ht="11.25" customHeight="1" x14ac:dyDescent="0.25">
      <c r="AY698" s="106" t="s">
        <v>83</v>
      </c>
      <c r="AZ698" s="105">
        <f>_xll.qlInterestRateIndexFixingDate(Currency&amp;"ibor"&amp;Tenor,BA698,Trigger)</f>
        <v>44189</v>
      </c>
      <c r="BA698" s="105">
        <f>_xll.qlCalendarAdvance(Calendar,BA697,AY698,"f",,Trigger)</f>
        <v>44194</v>
      </c>
      <c r="BB698" s="105">
        <f>_xll.qlInterestRateIndexMaturity(Currency&amp;"ibor"&amp;Tenor,BA698,Trigger)</f>
        <v>44284</v>
      </c>
      <c r="BC698" s="257">
        <f>_xll.qlIndexFixing($AC$5,AZ698,TRUE,_xll.ohTrigger(Trigger,Trigger3M))</f>
        <v>1.0174278689256688E-2</v>
      </c>
      <c r="BD698" s="257">
        <f>_xll.qlIndexFixing($BE$1,AZ698,TRUE,_xll.ohTrigger(Trigger,Trigger3M))</f>
        <v>9.6899412652078354E-3</v>
      </c>
    </row>
    <row r="699" spans="51:56" ht="11.25" customHeight="1" x14ac:dyDescent="0.25">
      <c r="AY699" s="106" t="s">
        <v>83</v>
      </c>
      <c r="AZ699" s="105">
        <f>_xll.qlInterestRateIndexFixingDate(Currency&amp;"ibor"&amp;Tenor,BA699,Trigger)</f>
        <v>44196</v>
      </c>
      <c r="BA699" s="105">
        <f>_xll.qlCalendarAdvance(Calendar,BA698,AY699,"f",,Trigger)</f>
        <v>44201</v>
      </c>
      <c r="BB699" s="105">
        <f>_xll.qlInterestRateIndexMaturity(Currency&amp;"ibor"&amp;Tenor,BA699,Trigger)</f>
        <v>44292</v>
      </c>
      <c r="BC699" s="257">
        <f>_xll.qlIndexFixing($AC$5,AZ699,TRUE,_xll.ohTrigger(Trigger,Trigger3M))</f>
        <v>1.0221771013370171E-2</v>
      </c>
      <c r="BD699" s="257">
        <f>_xll.qlIndexFixing($BE$1,AZ699,TRUE,_xll.ohTrigger(Trigger,Trigger3M))</f>
        <v>9.742094533615157E-3</v>
      </c>
    </row>
    <row r="700" spans="51:56" ht="11.25" customHeight="1" x14ac:dyDescent="0.25">
      <c r="AY700" s="106" t="s">
        <v>83</v>
      </c>
      <c r="AZ700" s="105">
        <f>_xll.qlInterestRateIndexFixingDate(Currency&amp;"ibor"&amp;Tenor,BA700,Trigger)</f>
        <v>44204</v>
      </c>
      <c r="BA700" s="105">
        <f>_xll.qlCalendarAdvance(Calendar,BA699,AY700,"f",,Trigger)</f>
        <v>44208</v>
      </c>
      <c r="BB700" s="105">
        <f>_xll.qlInterestRateIndexMaturity(Currency&amp;"ibor"&amp;Tenor,BA700,Trigger)</f>
        <v>44298</v>
      </c>
      <c r="BC700" s="257">
        <f>_xll.qlIndexFixing($AC$5,AZ700,TRUE,_xll.ohTrigger(Trigger,Trigger3M))</f>
        <v>1.0262660829345904E-2</v>
      </c>
      <c r="BD700" s="257">
        <f>_xll.qlIndexFixing($BE$1,AZ700,TRUE,_xll.ohTrigger(Trigger,Trigger3M))</f>
        <v>9.7870886861999296E-3</v>
      </c>
    </row>
    <row r="701" spans="51:56" ht="11.25" customHeight="1" x14ac:dyDescent="0.25">
      <c r="AY701" s="106" t="s">
        <v>83</v>
      </c>
      <c r="AZ701" s="105">
        <f>_xll.qlInterestRateIndexFixingDate(Currency&amp;"ibor"&amp;Tenor,BA701,Trigger)</f>
        <v>44211</v>
      </c>
      <c r="BA701" s="105">
        <f>_xll.qlCalendarAdvance(Calendar,BA700,AY701,"f",,Trigger)</f>
        <v>44215</v>
      </c>
      <c r="BB701" s="105">
        <f>_xll.qlInterestRateIndexMaturity(Currency&amp;"ibor"&amp;Tenor,BA701,Trigger)</f>
        <v>44305</v>
      </c>
      <c r="BC701" s="257">
        <f>_xll.qlIndexFixing($AC$5,AZ701,TRUE,_xll.ohTrigger(Trigger,Trigger3M))</f>
        <v>1.0306852629849317E-2</v>
      </c>
      <c r="BD701" s="257">
        <f>_xll.qlIndexFixing($BE$1,AZ701,TRUE,_xll.ohTrigger(Trigger,Trigger3M))</f>
        <v>9.8357567713200922E-3</v>
      </c>
    </row>
    <row r="702" spans="51:56" ht="11.25" customHeight="1" x14ac:dyDescent="0.25">
      <c r="AY702" s="106" t="s">
        <v>83</v>
      </c>
      <c r="AZ702" s="105">
        <f>_xll.qlInterestRateIndexFixingDate(Currency&amp;"ibor"&amp;Tenor,BA702,Trigger)</f>
        <v>44218</v>
      </c>
      <c r="BA702" s="105">
        <f>_xll.qlCalendarAdvance(Calendar,BA701,AY702,"f",,Trigger)</f>
        <v>44222</v>
      </c>
      <c r="BB702" s="105">
        <f>_xll.qlInterestRateIndexMaturity(Currency&amp;"ibor"&amp;Tenor,BA702,Trigger)</f>
        <v>44312</v>
      </c>
      <c r="BC702" s="257">
        <f>_xll.qlIndexFixing($AC$5,AZ702,TRUE,_xll.ohTrigger(Trigger,Trigger3M))</f>
        <v>1.0351044917332075E-2</v>
      </c>
      <c r="BD702" s="257">
        <f>_xll.qlIndexFixing($BE$1,AZ702,TRUE,_xll.ohTrigger(Trigger,Trigger3M))</f>
        <v>9.8844877957233734E-3</v>
      </c>
    </row>
    <row r="703" spans="51:56" ht="11.25" customHeight="1" x14ac:dyDescent="0.25">
      <c r="AY703" s="106" t="s">
        <v>83</v>
      </c>
      <c r="AZ703" s="105">
        <f>_xll.qlInterestRateIndexFixingDate(Currency&amp;"ibor"&amp;Tenor,BA703,Trigger)</f>
        <v>44225</v>
      </c>
      <c r="BA703" s="105">
        <f>_xll.qlCalendarAdvance(Calendar,BA702,AY703,"f",,Trigger)</f>
        <v>44229</v>
      </c>
      <c r="BB703" s="105">
        <f>_xll.qlInterestRateIndexMaturity(Currency&amp;"ibor"&amp;Tenor,BA703,Trigger)</f>
        <v>44319</v>
      </c>
      <c r="BC703" s="257">
        <f>_xll.qlIndexFixing($AC$5,AZ703,TRUE,_xll.ohTrigger(Trigger,Trigger3M))</f>
        <v>1.0395237691799508E-2</v>
      </c>
      <c r="BD703" s="257">
        <f>_xll.qlIndexFixing($BE$1,AZ703,TRUE,_xll.ohTrigger(Trigger,Trigger3M))</f>
        <v>9.9332817765649395E-3</v>
      </c>
    </row>
    <row r="704" spans="51:56" ht="11.25" customHeight="1" x14ac:dyDescent="0.25">
      <c r="AY704" s="106" t="s">
        <v>83</v>
      </c>
      <c r="AZ704" s="105">
        <f>_xll.qlInterestRateIndexFixingDate(Currency&amp;"ibor"&amp;Tenor,BA704,Trigger)</f>
        <v>44232</v>
      </c>
      <c r="BA704" s="105">
        <f>_xll.qlCalendarAdvance(Calendar,BA703,AY704,"f",,Trigger)</f>
        <v>44236</v>
      </c>
      <c r="BB704" s="105">
        <f>_xll.qlInterestRateIndexMaturity(Currency&amp;"ibor"&amp;Tenor,BA704,Trigger)</f>
        <v>44326</v>
      </c>
      <c r="BC704" s="257">
        <f>_xll.qlIndexFixing($AC$5,AZ704,TRUE,_xll.ohTrigger(Trigger,Trigger3M))</f>
        <v>1.0439430953256945E-2</v>
      </c>
      <c r="BD704" s="257">
        <f>_xll.qlIndexFixing($BE$1,AZ704,TRUE,_xll.ohTrigger(Trigger,Trigger3M))</f>
        <v>9.9821387310026211E-3</v>
      </c>
    </row>
    <row r="705" spans="51:56" ht="11.25" customHeight="1" x14ac:dyDescent="0.25">
      <c r="AY705" s="106" t="s">
        <v>83</v>
      </c>
      <c r="AZ705" s="105">
        <f>_xll.qlInterestRateIndexFixingDate(Currency&amp;"ibor"&amp;Tenor,BA705,Trigger)</f>
        <v>44239</v>
      </c>
      <c r="BA705" s="105">
        <f>_xll.qlCalendarAdvance(Calendar,BA704,AY705,"f",,Trigger)</f>
        <v>44243</v>
      </c>
      <c r="BB705" s="105">
        <f>_xll.qlInterestRateIndexMaturity(Currency&amp;"ibor"&amp;Tenor,BA705,Trigger)</f>
        <v>44333</v>
      </c>
      <c r="BC705" s="257">
        <f>_xll.qlIndexFixing($AC$5,AZ705,TRUE,_xll.ohTrigger(Trigger,Trigger3M))</f>
        <v>1.0483624701709715E-2</v>
      </c>
      <c r="BD705" s="257">
        <f>_xll.qlIndexFixing($BE$1,AZ705,TRUE,_xll.ohTrigger(Trigger,Trigger3M))</f>
        <v>1.0031058676201354E-2</v>
      </c>
    </row>
    <row r="706" spans="51:56" ht="11.25" customHeight="1" x14ac:dyDescent="0.25">
      <c r="AY706" s="106" t="s">
        <v>83</v>
      </c>
      <c r="AZ706" s="105">
        <f>_xll.qlInterestRateIndexFixingDate(Currency&amp;"ibor"&amp;Tenor,BA706,Trigger)</f>
        <v>44246</v>
      </c>
      <c r="BA706" s="105">
        <f>_xll.qlCalendarAdvance(Calendar,BA705,AY706,"f",,Trigger)</f>
        <v>44250</v>
      </c>
      <c r="BB706" s="105">
        <f>_xll.qlInterestRateIndexMaturity(Currency&amp;"ibor"&amp;Tenor,BA706,Trigger)</f>
        <v>44340</v>
      </c>
      <c r="BC706" s="257">
        <f>_xll.qlIndexFixing($AC$5,AZ706,TRUE,_xll.ohTrigger(Trigger,Trigger3M))</f>
        <v>1.0527818937164035E-2</v>
      </c>
      <c r="BD706" s="257">
        <f>_xll.qlIndexFixing($BE$1,AZ706,TRUE,_xll.ohTrigger(Trigger,Trigger3M))</f>
        <v>1.0080041629324299E-2</v>
      </c>
    </row>
    <row r="707" spans="51:56" ht="11.25" customHeight="1" x14ac:dyDescent="0.25">
      <c r="AY707" s="106" t="s">
        <v>83</v>
      </c>
      <c r="AZ707" s="105">
        <f>_xll.qlInterestRateIndexFixingDate(Currency&amp;"ibor"&amp;Tenor,BA707,Trigger)</f>
        <v>44253</v>
      </c>
      <c r="BA707" s="105">
        <f>_xll.qlCalendarAdvance(Calendar,BA706,AY707,"f",,Trigger)</f>
        <v>44257</v>
      </c>
      <c r="BB707" s="105">
        <f>_xll.qlInterestRateIndexMaturity(Currency&amp;"ibor"&amp;Tenor,BA707,Trigger)</f>
        <v>44349</v>
      </c>
      <c r="BC707" s="257">
        <f>_xll.qlIndexFixing($AC$5,AZ707,TRUE,_xll.ohTrigger(Trigger,Trigger3M))</f>
        <v>1.0578637799718186E-2</v>
      </c>
      <c r="BD707" s="257">
        <f>_xll.qlIndexFixing($BE$1,AZ707,TRUE,_xll.ohTrigger(Trigger,Trigger3M))</f>
        <v>1.0136403805615334E-2</v>
      </c>
    </row>
    <row r="708" spans="51:56" ht="11.25" customHeight="1" x14ac:dyDescent="0.25">
      <c r="AY708" s="106" t="s">
        <v>83</v>
      </c>
      <c r="AZ708" s="105">
        <f>_xll.qlInterestRateIndexFixingDate(Currency&amp;"ibor"&amp;Tenor,BA708,Trigger)</f>
        <v>44260</v>
      </c>
      <c r="BA708" s="105">
        <f>_xll.qlCalendarAdvance(Calendar,BA707,AY708,"f",,Trigger)</f>
        <v>44264</v>
      </c>
      <c r="BB708" s="105">
        <f>_xll.qlInterestRateIndexMaturity(Currency&amp;"ibor"&amp;Tenor,BA708,Trigger)</f>
        <v>44356</v>
      </c>
      <c r="BC708" s="257">
        <f>_xll.qlIndexFixing($AC$5,AZ708,TRUE,_xll.ohTrigger(Trigger,Trigger3M))</f>
        <v>1.0616200683227918E-2</v>
      </c>
      <c r="BD708" s="257">
        <f>_xll.qlIndexFixing($BE$1,AZ708,TRUE,_xll.ohTrigger(Trigger,Trigger3M))</f>
        <v>1.0185520971634089E-2</v>
      </c>
    </row>
    <row r="709" spans="51:56" ht="11.25" customHeight="1" x14ac:dyDescent="0.25">
      <c r="AY709" s="106" t="s">
        <v>83</v>
      </c>
      <c r="AZ709" s="105">
        <f>_xll.qlInterestRateIndexFixingDate(Currency&amp;"ibor"&amp;Tenor,BA709,Trigger)</f>
        <v>44267</v>
      </c>
      <c r="BA709" s="105">
        <f>_xll.qlCalendarAdvance(Calendar,BA708,AY709,"f",,Trigger)</f>
        <v>44271</v>
      </c>
      <c r="BB709" s="105">
        <f>_xll.qlInterestRateIndexMaturity(Currency&amp;"ibor"&amp;Tenor,BA709,Trigger)</f>
        <v>44363</v>
      </c>
      <c r="BC709" s="257">
        <f>_xll.qlIndexFixing($AC$5,AZ709,TRUE,_xll.ohTrigger(Trigger,Trigger3M))</f>
        <v>1.0653721760781562E-2</v>
      </c>
      <c r="BD709" s="257">
        <f>_xll.qlIndexFixing($BE$1,AZ709,TRUE,_xll.ohTrigger(Trigger,Trigger3M))</f>
        <v>1.0234679307914827E-2</v>
      </c>
    </row>
    <row r="710" spans="51:56" ht="11.25" customHeight="1" x14ac:dyDescent="0.25">
      <c r="AY710" s="106" t="s">
        <v>83</v>
      </c>
      <c r="AZ710" s="105">
        <f>_xll.qlInterestRateIndexFixingDate(Currency&amp;"ibor"&amp;Tenor,BA710,Trigger)</f>
        <v>44274</v>
      </c>
      <c r="BA710" s="105">
        <f>_xll.qlCalendarAdvance(Calendar,BA709,AY710,"f",,Trigger)</f>
        <v>44278</v>
      </c>
      <c r="BB710" s="105">
        <f>_xll.qlInterestRateIndexMaturity(Currency&amp;"ibor"&amp;Tenor,BA710,Trigger)</f>
        <v>44370</v>
      </c>
      <c r="BC710" s="257">
        <f>_xll.qlIndexFixing($AC$5,AZ710,TRUE,_xll.ohTrigger(Trigger,Trigger3M))</f>
        <v>1.0691201031173995E-2</v>
      </c>
      <c r="BD710" s="257">
        <f>_xll.qlIndexFixing($BE$1,AZ710,TRUE,_xll.ohTrigger(Trigger,Trigger3M))</f>
        <v>1.0283856667452448E-2</v>
      </c>
    </row>
    <row r="711" spans="51:56" ht="11.25" customHeight="1" x14ac:dyDescent="0.25">
      <c r="AY711" s="106" t="s">
        <v>83</v>
      </c>
      <c r="AZ711" s="105">
        <f>_xll.qlInterestRateIndexFixingDate(Currency&amp;"ibor"&amp;Tenor,BA711,Trigger)</f>
        <v>44281</v>
      </c>
      <c r="BA711" s="105">
        <f>_xll.qlCalendarAdvance(Calendar,BA710,AY711,"f",,Trigger)</f>
        <v>44285</v>
      </c>
      <c r="BB711" s="105">
        <f>_xll.qlInterestRateIndexMaturity(Currency&amp;"ibor"&amp;Tenor,BA711,Trigger)</f>
        <v>44377</v>
      </c>
      <c r="BC711" s="257">
        <f>_xll.qlIndexFixing($AC$5,AZ711,TRUE,_xll.ohTrigger(Trigger,Trigger3M))</f>
        <v>1.0728638493199225E-2</v>
      </c>
      <c r="BD711" s="257">
        <f>_xll.qlIndexFixing($BE$1,AZ711,TRUE,_xll.ohTrigger(Trigger,Trigger3M))</f>
        <v>1.0333030624342342E-2</v>
      </c>
    </row>
    <row r="712" spans="51:56" ht="11.25" customHeight="1" x14ac:dyDescent="0.25">
      <c r="AY712" s="106" t="s">
        <v>83</v>
      </c>
      <c r="AZ712" s="105">
        <f>_xll.qlInterestRateIndexFixingDate(Currency&amp;"ibor"&amp;Tenor,BA712,Trigger)</f>
        <v>44286</v>
      </c>
      <c r="BA712" s="105">
        <f>_xll.qlCalendarAdvance(Calendar,BA711,AY712,"f",,Trigger)</f>
        <v>44292</v>
      </c>
      <c r="BB712" s="105">
        <f>_xll.qlInterestRateIndexMaturity(Currency&amp;"ibor"&amp;Tenor,BA712,Trigger)</f>
        <v>44383</v>
      </c>
      <c r="BC712" s="257">
        <f>_xll.qlIndexFixing($AC$5,AZ712,TRUE,_xll.ohTrigger(Trigger,Trigger3M))</f>
        <v>1.0763332335259466E-2</v>
      </c>
      <c r="BD712" s="257">
        <f>_xll.qlIndexFixing($BE$1,AZ712,TRUE,_xll.ohTrigger(Trigger,Trigger3M))</f>
        <v>1.0378524411261079E-2</v>
      </c>
    </row>
    <row r="713" spans="51:56" ht="11.25" customHeight="1" x14ac:dyDescent="0.25">
      <c r="AY713" s="106" t="s">
        <v>83</v>
      </c>
      <c r="AZ713" s="105">
        <f>_xll.qlInterestRateIndexFixingDate(Currency&amp;"ibor"&amp;Tenor,BA713,Trigger)</f>
        <v>44295</v>
      </c>
      <c r="BA713" s="105">
        <f>_xll.qlCalendarAdvance(Calendar,BA712,AY713,"f",,Trigger)</f>
        <v>44299</v>
      </c>
      <c r="BB713" s="105">
        <f>_xll.qlInterestRateIndexMaturity(Currency&amp;"ibor"&amp;Tenor,BA713,Trigger)</f>
        <v>44390</v>
      </c>
      <c r="BC713" s="257">
        <f>_xll.qlIndexFixing($AC$5,AZ713,TRUE,_xll.ohTrigger(Trigger,Trigger3M))</f>
        <v>1.0800615895412513E-2</v>
      </c>
      <c r="BD713" s="257">
        <f>_xll.qlIndexFixing($BE$1,AZ713,TRUE,_xll.ohTrigger(Trigger,Trigger3M))</f>
        <v>1.0427631173112685E-2</v>
      </c>
    </row>
    <row r="714" spans="51:56" ht="11.25" customHeight="1" x14ac:dyDescent="0.25">
      <c r="AY714" s="106" t="s">
        <v>83</v>
      </c>
      <c r="AZ714" s="105">
        <f>_xll.qlInterestRateIndexFixingDate(Currency&amp;"ibor"&amp;Tenor,BA714,Trigger)</f>
        <v>44302</v>
      </c>
      <c r="BA714" s="105">
        <f>_xll.qlCalendarAdvance(Calendar,BA713,AY714,"f",,Trigger)</f>
        <v>44306</v>
      </c>
      <c r="BB714" s="105">
        <f>_xll.qlInterestRateIndexMaturity(Currency&amp;"ibor"&amp;Tenor,BA714,Trigger)</f>
        <v>44397</v>
      </c>
      <c r="BC714" s="257">
        <f>_xll.qlIndexFixing($AC$5,AZ714,TRUE,_xll.ohTrigger(Trigger,Trigger3M))</f>
        <v>1.0837857176345436E-2</v>
      </c>
      <c r="BD714" s="257">
        <f>_xll.qlIndexFixing($BE$1,AZ714,TRUE,_xll.ohTrigger(Trigger,Trigger3M))</f>
        <v>1.0476667465350848E-2</v>
      </c>
    </row>
    <row r="715" spans="51:56" ht="11.25" customHeight="1" x14ac:dyDescent="0.25">
      <c r="AY715" s="106" t="s">
        <v>83</v>
      </c>
      <c r="AZ715" s="105">
        <f>_xll.qlInterestRateIndexFixingDate(Currency&amp;"ibor"&amp;Tenor,BA715,Trigger)</f>
        <v>44309</v>
      </c>
      <c r="BA715" s="105">
        <f>_xll.qlCalendarAdvance(Calendar,BA714,AY715,"f",,Trigger)</f>
        <v>44313</v>
      </c>
      <c r="BB715" s="105">
        <f>_xll.qlInterestRateIndexMaturity(Currency&amp;"ibor"&amp;Tenor,BA715,Trigger)</f>
        <v>44404</v>
      </c>
      <c r="BC715" s="257">
        <f>_xll.qlIndexFixing($AC$5,AZ715,TRUE,_xll.ohTrigger(Trigger,Trigger3M))</f>
        <v>1.0875056176862704E-2</v>
      </c>
      <c r="BD715" s="257">
        <f>_xll.qlIndexFixing($BE$1,AZ715,TRUE,_xll.ohTrigger(Trigger,Trigger3M))</f>
        <v>1.0525609528405437E-2</v>
      </c>
    </row>
    <row r="716" spans="51:56" ht="11.25" customHeight="1" x14ac:dyDescent="0.25">
      <c r="AY716" s="106" t="s">
        <v>83</v>
      </c>
      <c r="AZ716" s="105">
        <f>_xll.qlInterestRateIndexFixingDate(Currency&amp;"ibor"&amp;Tenor,BA716,Trigger)</f>
        <v>44316</v>
      </c>
      <c r="BA716" s="105">
        <f>_xll.qlCalendarAdvance(Calendar,BA715,AY716,"f",,Trigger)</f>
        <v>44320</v>
      </c>
      <c r="BB716" s="105">
        <f>_xll.qlInterestRateIndexMaturity(Currency&amp;"ibor"&amp;Tenor,BA716,Trigger)</f>
        <v>44412</v>
      </c>
      <c r="BC716" s="257">
        <f>_xll.qlIndexFixing($AC$5,AZ716,TRUE,_xll.ohTrigger(Trigger,Trigger3M))</f>
        <v>1.0915198635751846E-2</v>
      </c>
      <c r="BD716" s="257">
        <f>_xll.qlIndexFixing($BE$1,AZ716,TRUE,_xll.ohTrigger(Trigger,Trigger3M))</f>
        <v>1.0578044937312061E-2</v>
      </c>
    </row>
    <row r="717" spans="51:56" ht="11.25" customHeight="1" x14ac:dyDescent="0.25">
      <c r="AY717" s="106" t="s">
        <v>83</v>
      </c>
      <c r="AZ717" s="105">
        <f>_xll.qlInterestRateIndexFixingDate(Currency&amp;"ibor"&amp;Tenor,BA717,Trigger)</f>
        <v>44323</v>
      </c>
      <c r="BA717" s="105">
        <f>_xll.qlCalendarAdvance(Calendar,BA716,AY717,"f",,Trigger)</f>
        <v>44327</v>
      </c>
      <c r="BB717" s="105">
        <f>_xll.qlInterestRateIndexMaturity(Currency&amp;"ibor"&amp;Tenor,BA717,Trigger)</f>
        <v>44419</v>
      </c>
      <c r="BC717" s="257">
        <f>_xll.qlIndexFixing($AC$5,AZ717,TRUE,_xll.ohTrigger(Trigger,Trigger3M))</f>
        <v>1.0952385222351424E-2</v>
      </c>
      <c r="BD717" s="257">
        <f>_xll.qlIndexFixing($BE$1,AZ717,TRUE,_xll.ohTrigger(Trigger,Trigger3M))</f>
        <v>1.0626711913855554E-2</v>
      </c>
    </row>
    <row r="718" spans="51:56" ht="11.25" customHeight="1" x14ac:dyDescent="0.25">
      <c r="AY718" s="106" t="s">
        <v>83</v>
      </c>
      <c r="AZ718" s="105">
        <f>_xll.qlInterestRateIndexFixingDate(Currency&amp;"ibor"&amp;Tenor,BA718,Trigger)</f>
        <v>44330</v>
      </c>
      <c r="BA718" s="105">
        <f>_xll.qlCalendarAdvance(Calendar,BA717,AY718,"f",,Trigger)</f>
        <v>44334</v>
      </c>
      <c r="BB718" s="105">
        <f>_xll.qlInterestRateIndexMaturity(Currency&amp;"ibor"&amp;Tenor,BA718,Trigger)</f>
        <v>44426</v>
      </c>
      <c r="BC718" s="257">
        <f>_xll.qlIndexFixing($AC$5,AZ718,TRUE,_xll.ohTrigger(Trigger,Trigger3M))</f>
        <v>1.0989529992187039E-2</v>
      </c>
      <c r="BD718" s="257">
        <f>_xll.qlIndexFixing($BE$1,AZ718,TRUE,_xll.ohTrigger(Trigger,Trigger3M))</f>
        <v>1.0675210695893767E-2</v>
      </c>
    </row>
    <row r="719" spans="51:56" ht="11.25" customHeight="1" x14ac:dyDescent="0.25">
      <c r="AY719" s="106" t="s">
        <v>83</v>
      </c>
      <c r="AZ719" s="105">
        <f>_xll.qlInterestRateIndexFixingDate(Currency&amp;"ibor"&amp;Tenor,BA719,Trigger)</f>
        <v>44337</v>
      </c>
      <c r="BA719" s="105">
        <f>_xll.qlCalendarAdvance(Calendar,BA718,AY719,"f",,Trigger)</f>
        <v>44341</v>
      </c>
      <c r="BB719" s="105">
        <f>_xll.qlInterestRateIndexMaturity(Currency&amp;"ibor"&amp;Tenor,BA719,Trigger)</f>
        <v>44433</v>
      </c>
      <c r="BC719" s="257">
        <f>_xll.qlIndexFixing($AC$5,AZ719,TRUE,_xll.ohTrigger(Trigger,Trigger3M))</f>
        <v>1.102663294406573E-2</v>
      </c>
      <c r="BD719" s="257">
        <f>_xll.qlIndexFixing($BE$1,AZ719,TRUE,_xll.ohTrigger(Trigger,Trigger3M))</f>
        <v>1.0723516625797716E-2</v>
      </c>
    </row>
    <row r="720" spans="51:56" ht="11.25" customHeight="1" x14ac:dyDescent="0.25">
      <c r="AY720" s="106" t="s">
        <v>83</v>
      </c>
      <c r="AZ720" s="105">
        <f>_xll.qlInterestRateIndexFixingDate(Currency&amp;"ibor"&amp;Tenor,BA720,Trigger)</f>
        <v>44344</v>
      </c>
      <c r="BA720" s="105">
        <f>_xll.qlCalendarAdvance(Calendar,BA719,AY720,"f",,Trigger)</f>
        <v>44348</v>
      </c>
      <c r="BB720" s="105">
        <f>_xll.qlInterestRateIndexMaturity(Currency&amp;"ibor"&amp;Tenor,BA720,Trigger)</f>
        <v>44440</v>
      </c>
      <c r="BC720" s="257">
        <f>_xll.qlIndexFixing($AC$5,AZ720,TRUE,_xll.ohTrigger(Trigger,Trigger3M))</f>
        <v>1.1063694076793669E-2</v>
      </c>
      <c r="BD720" s="257">
        <f>_xll.qlIndexFixing($BE$1,AZ720,TRUE,_xll.ohTrigger(Trigger,Trigger3M))</f>
        <v>1.0771604766925957E-2</v>
      </c>
    </row>
    <row r="721" spans="51:56" ht="11.25" customHeight="1" x14ac:dyDescent="0.25">
      <c r="AY721" s="106" t="s">
        <v>83</v>
      </c>
      <c r="AZ721" s="105">
        <f>_xll.qlInterestRateIndexFixingDate(Currency&amp;"ibor"&amp;Tenor,BA721,Trigger)</f>
        <v>44351</v>
      </c>
      <c r="BA721" s="105">
        <f>_xll.qlCalendarAdvance(Calendar,BA720,AY721,"f",,Trigger)</f>
        <v>44355</v>
      </c>
      <c r="BB721" s="105">
        <f>_xll.qlInterestRateIndexMaturity(Currency&amp;"ibor"&amp;Tenor,BA721,Trigger)</f>
        <v>44447</v>
      </c>
      <c r="BC721" s="257">
        <f>_xll.qlIndexFixing($AC$5,AZ721,TRUE,_xll.ohTrigger(Trigger,Trigger3M))</f>
        <v>1.1106398647377769E-2</v>
      </c>
      <c r="BD721" s="257">
        <f>_xll.qlIndexFixing($BE$1,AZ721,TRUE,_xll.ohTrigger(Trigger,Trigger3M))</f>
        <v>1.0819452192643986E-2</v>
      </c>
    </row>
    <row r="722" spans="51:56" ht="11.25" customHeight="1" x14ac:dyDescent="0.25">
      <c r="AY722" s="106" t="s">
        <v>83</v>
      </c>
      <c r="AZ722" s="105">
        <f>_xll.qlInterestRateIndexFixingDate(Currency&amp;"ibor"&amp;Tenor,BA722,Trigger)</f>
        <v>44358</v>
      </c>
      <c r="BA722" s="105">
        <f>_xll.qlCalendarAdvance(Calendar,BA721,AY722,"f",,Trigger)</f>
        <v>44362</v>
      </c>
      <c r="BB722" s="105">
        <f>_xll.qlInterestRateIndexMaturity(Currency&amp;"ibor"&amp;Tenor,BA722,Trigger)</f>
        <v>44454</v>
      </c>
      <c r="BC722" s="257">
        <f>_xll.qlIndexFixing($AC$5,AZ722,TRUE,_xll.ohTrigger(Trigger,Trigger3M))</f>
        <v>1.1150048224638257E-2</v>
      </c>
      <c r="BD722" s="257">
        <f>_xll.qlIndexFixing($BE$1,AZ722,TRUE,_xll.ohTrigger(Trigger,Trigger3M))</f>
        <v>1.0867049897923774E-2</v>
      </c>
    </row>
    <row r="723" spans="51:56" ht="11.25" customHeight="1" x14ac:dyDescent="0.25">
      <c r="AY723" s="106" t="s">
        <v>83</v>
      </c>
      <c r="AZ723" s="105">
        <f>_xll.qlInterestRateIndexFixingDate(Currency&amp;"ibor"&amp;Tenor,BA723,Trigger)</f>
        <v>44365</v>
      </c>
      <c r="BA723" s="105">
        <f>_xll.qlCalendarAdvance(Calendar,BA722,AY723,"f",,Trigger)</f>
        <v>44369</v>
      </c>
      <c r="BB723" s="105">
        <f>_xll.qlInterestRateIndexMaturity(Currency&amp;"ibor"&amp;Tenor,BA723,Trigger)</f>
        <v>44461</v>
      </c>
      <c r="BC723" s="257">
        <f>_xll.qlIndexFixing($AC$5,AZ723,TRUE,_xll.ohTrigger(Trigger,Trigger3M))</f>
        <v>1.1193698287426886E-2</v>
      </c>
      <c r="BD723" s="257">
        <f>_xll.qlIndexFixing($BE$1,AZ723,TRUE,_xll.ohTrigger(Trigger,Trigger3M))</f>
        <v>1.0914394226483085E-2</v>
      </c>
    </row>
    <row r="724" spans="51:56" ht="11.25" customHeight="1" x14ac:dyDescent="0.25">
      <c r="AY724" s="106" t="s">
        <v>83</v>
      </c>
      <c r="AZ724" s="105">
        <f>_xll.qlInterestRateIndexFixingDate(Currency&amp;"ibor"&amp;Tenor,BA724,Trigger)</f>
        <v>44372</v>
      </c>
      <c r="BA724" s="105">
        <f>_xll.qlCalendarAdvance(Calendar,BA723,AY724,"f",,Trigger)</f>
        <v>44376</v>
      </c>
      <c r="BB724" s="105">
        <f>_xll.qlInterestRateIndexMaturity(Currency&amp;"ibor"&amp;Tenor,BA724,Trigger)</f>
        <v>44468</v>
      </c>
      <c r="BC724" s="257">
        <f>_xll.qlIndexFixing($AC$5,AZ724,TRUE,_xll.ohTrigger(Trigger,Trigger3M))</f>
        <v>1.1237348835750605E-2</v>
      </c>
      <c r="BD724" s="257">
        <f>_xll.qlIndexFixing($BE$1,AZ724,TRUE,_xll.ohTrigger(Trigger,Trigger3M))</f>
        <v>1.0961481532473083E-2</v>
      </c>
    </row>
    <row r="725" spans="51:56" ht="11.25" customHeight="1" x14ac:dyDescent="0.25">
      <c r="AY725" s="106" t="s">
        <v>83</v>
      </c>
      <c r="AZ725" s="105">
        <f>_xll.qlInterestRateIndexFixingDate(Currency&amp;"ibor"&amp;Tenor,BA725,Trigger)</f>
        <v>44379</v>
      </c>
      <c r="BA725" s="105">
        <f>_xll.qlCalendarAdvance(Calendar,BA724,AY725,"f",,Trigger)</f>
        <v>44383</v>
      </c>
      <c r="BB725" s="105">
        <f>_xll.qlInterestRateIndexMaturity(Currency&amp;"ibor"&amp;Tenor,BA725,Trigger)</f>
        <v>44475</v>
      </c>
      <c r="BC725" s="257">
        <f>_xll.qlIndexFixing($AC$5,AZ725,TRUE,_xll.ohTrigger(Trigger,Trigger3M))</f>
        <v>1.1280999869612019E-2</v>
      </c>
      <c r="BD725" s="257">
        <f>_xll.qlIndexFixing($BE$1,AZ725,TRUE,_xll.ohTrigger(Trigger,Trigger3M))</f>
        <v>1.1008308169922416E-2</v>
      </c>
    </row>
    <row r="726" spans="51:56" ht="11.25" customHeight="1" x14ac:dyDescent="0.25">
      <c r="AY726" s="106" t="s">
        <v>83</v>
      </c>
      <c r="AZ726" s="105">
        <f>_xll.qlInterestRateIndexFixingDate(Currency&amp;"ibor"&amp;Tenor,BA726,Trigger)</f>
        <v>44386</v>
      </c>
      <c r="BA726" s="105">
        <f>_xll.qlCalendarAdvance(Calendar,BA725,AY726,"f",,Trigger)</f>
        <v>44390</v>
      </c>
      <c r="BB726" s="105">
        <f>_xll.qlInterestRateIndexMaturity(Currency&amp;"ibor"&amp;Tenor,BA726,Trigger)</f>
        <v>44482</v>
      </c>
      <c r="BC726" s="257">
        <f>_xll.qlIndexFixing($AC$5,AZ726,TRUE,_xll.ohTrigger(Trigger,Trigger3M))</f>
        <v>1.1324651389018083E-2</v>
      </c>
      <c r="BD726" s="257">
        <f>_xll.qlIndexFixing($BE$1,AZ726,TRUE,_xll.ohTrigger(Trigger,Trigger3M))</f>
        <v>1.1054870492735482E-2</v>
      </c>
    </row>
    <row r="727" spans="51:56" ht="11.25" customHeight="1" x14ac:dyDescent="0.25">
      <c r="AY727" s="106" t="s">
        <v>83</v>
      </c>
      <c r="AZ727" s="105">
        <f>_xll.qlInterestRateIndexFixingDate(Currency&amp;"ibor"&amp;Tenor,BA727,Trigger)</f>
        <v>44393</v>
      </c>
      <c r="BA727" s="105">
        <f>_xll.qlCalendarAdvance(Calendar,BA726,AY727,"f",,Trigger)</f>
        <v>44397</v>
      </c>
      <c r="BB727" s="105">
        <f>_xll.qlInterestRateIndexMaturity(Currency&amp;"ibor"&amp;Tenor,BA727,Trigger)</f>
        <v>44489</v>
      </c>
      <c r="BC727" s="257">
        <f>_xll.qlIndexFixing($AC$5,AZ727,TRUE,_xll.ohTrigger(Trigger,Trigger3M))</f>
        <v>1.1368303393974009E-2</v>
      </c>
      <c r="BD727" s="257">
        <f>_xll.qlIndexFixing($BE$1,AZ727,TRUE,_xll.ohTrigger(Trigger,Trigger3M))</f>
        <v>1.110116485469852E-2</v>
      </c>
    </row>
    <row r="728" spans="51:56" ht="11.25" customHeight="1" x14ac:dyDescent="0.25">
      <c r="AY728" s="106" t="s">
        <v>83</v>
      </c>
      <c r="AZ728" s="105">
        <f>_xll.qlInterestRateIndexFixingDate(Currency&amp;"ibor"&amp;Tenor,BA728,Trigger)</f>
        <v>44400</v>
      </c>
      <c r="BA728" s="105">
        <f>_xll.qlCalendarAdvance(Calendar,BA727,AY728,"f",,Trigger)</f>
        <v>44404</v>
      </c>
      <c r="BB728" s="105">
        <f>_xll.qlInterestRateIndexMaturity(Currency&amp;"ibor"&amp;Tenor,BA728,Trigger)</f>
        <v>44496</v>
      </c>
      <c r="BC728" s="257">
        <f>_xll.qlIndexFixing($AC$5,AZ728,TRUE,_xll.ohTrigger(Trigger,Trigger3M))</f>
        <v>1.1411955884485007E-2</v>
      </c>
      <c r="BD728" s="257">
        <f>_xll.qlIndexFixing($BE$1,AZ728,TRUE,_xll.ohTrigger(Trigger,Trigger3M))</f>
        <v>1.11471876094822E-2</v>
      </c>
    </row>
    <row r="729" spans="51:56" ht="11.25" customHeight="1" x14ac:dyDescent="0.25">
      <c r="AY729" s="106" t="s">
        <v>83</v>
      </c>
      <c r="AZ729" s="105">
        <f>_xll.qlInterestRateIndexFixingDate(Currency&amp;"ibor"&amp;Tenor,BA729,Trigger)</f>
        <v>44407</v>
      </c>
      <c r="BA729" s="105">
        <f>_xll.qlCalendarAdvance(Calendar,BA728,AY729,"f",,Trigger)</f>
        <v>44411</v>
      </c>
      <c r="BB729" s="105">
        <f>_xll.qlInterestRateIndexMaturity(Currency&amp;"ibor"&amp;Tenor,BA729,Trigger)</f>
        <v>44503</v>
      </c>
      <c r="BC729" s="257">
        <f>_xll.qlIndexFixing($AC$5,AZ729,TRUE,_xll.ohTrigger(Trigger,Trigger3M))</f>
        <v>1.1455608860557165E-2</v>
      </c>
      <c r="BD729" s="257">
        <f>_xll.qlIndexFixing($BE$1,AZ729,TRUE,_xll.ohTrigger(Trigger,Trigger3M))</f>
        <v>1.1192935110638165E-2</v>
      </c>
    </row>
    <row r="730" spans="51:56" ht="11.25" customHeight="1" x14ac:dyDescent="0.25">
      <c r="AY730" s="106" t="s">
        <v>83</v>
      </c>
      <c r="AZ730" s="105">
        <f>_xll.qlInterestRateIndexFixingDate(Currency&amp;"ibor"&amp;Tenor,BA730,Trigger)</f>
        <v>44414</v>
      </c>
      <c r="BA730" s="105">
        <f>_xll.qlCalendarAdvance(Calendar,BA729,AY730,"f",,Trigger)</f>
        <v>44418</v>
      </c>
      <c r="BB730" s="105">
        <f>_xll.qlInterestRateIndexMaturity(Currency&amp;"ibor"&amp;Tenor,BA730,Trigger)</f>
        <v>44510</v>
      </c>
      <c r="BC730" s="257">
        <f>_xll.qlIndexFixing($AC$5,AZ730,TRUE,_xll.ohTrigger(Trigger,Trigger3M))</f>
        <v>1.149926232219569E-2</v>
      </c>
      <c r="BD730" s="257">
        <f>_xll.qlIndexFixing($BE$1,AZ730,TRUE,_xll.ohTrigger(Trigger,Trigger3M))</f>
        <v>1.1238403711609442E-2</v>
      </c>
    </row>
    <row r="731" spans="51:56" ht="11.25" customHeight="1" x14ac:dyDescent="0.25">
      <c r="AY731" s="106" t="s">
        <v>83</v>
      </c>
      <c r="AZ731" s="105">
        <f>_xll.qlInterestRateIndexFixingDate(Currency&amp;"ibor"&amp;Tenor,BA731,Trigger)</f>
        <v>44421</v>
      </c>
      <c r="BA731" s="105">
        <f>_xll.qlCalendarAdvance(Calendar,BA730,AY731,"f",,Trigger)</f>
        <v>44425</v>
      </c>
      <c r="BB731" s="105">
        <f>_xll.qlInterestRateIndexMaturity(Currency&amp;"ibor"&amp;Tenor,BA731,Trigger)</f>
        <v>44517</v>
      </c>
      <c r="BC731" s="257">
        <f>_xll.qlIndexFixing($AC$5,AZ731,TRUE,_xll.ohTrigger(Trigger,Trigger3M))</f>
        <v>1.154291626940406E-2</v>
      </c>
      <c r="BD731" s="257">
        <f>_xll.qlIndexFixing($BE$1,AZ731,TRUE,_xll.ohTrigger(Trigger,Trigger3M))</f>
        <v>1.1283589765727849E-2</v>
      </c>
    </row>
    <row r="732" spans="51:56" ht="11.25" customHeight="1" x14ac:dyDescent="0.25">
      <c r="AY732" s="106" t="s">
        <v>83</v>
      </c>
      <c r="AZ732" s="105">
        <f>_xll.qlInterestRateIndexFixingDate(Currency&amp;"ibor"&amp;Tenor,BA732,Trigger)</f>
        <v>44428</v>
      </c>
      <c r="BA732" s="105">
        <f>_xll.qlCalendarAdvance(Calendar,BA731,AY732,"f",,Trigger)</f>
        <v>44432</v>
      </c>
      <c r="BB732" s="105">
        <f>_xll.qlInterestRateIndexMaturity(Currency&amp;"ibor"&amp;Tenor,BA732,Trigger)</f>
        <v>44524</v>
      </c>
      <c r="BC732" s="257">
        <f>_xll.qlIndexFixing($AC$5,AZ732,TRUE,_xll.ohTrigger(Trigger,Trigger3M))</f>
        <v>1.1586570702190095E-2</v>
      </c>
      <c r="BD732" s="257">
        <f>_xll.qlIndexFixing($BE$1,AZ732,TRUE,_xll.ohTrigger(Trigger,Trigger3M))</f>
        <v>1.1328489626219197E-2</v>
      </c>
    </row>
    <row r="733" spans="51:56" ht="11.25" customHeight="1" x14ac:dyDescent="0.25">
      <c r="AY733" s="106" t="s">
        <v>83</v>
      </c>
      <c r="AZ733" s="105">
        <f>_xll.qlInterestRateIndexFixingDate(Currency&amp;"ibor"&amp;Tenor,BA733,Trigger)</f>
        <v>44435</v>
      </c>
      <c r="BA733" s="105">
        <f>_xll.qlCalendarAdvance(Calendar,BA732,AY733,"f",,Trigger)</f>
        <v>44439</v>
      </c>
      <c r="BB733" s="105">
        <f>_xll.qlInterestRateIndexMaturity(Currency&amp;"ibor"&amp;Tenor,BA733,Trigger)</f>
        <v>44530</v>
      </c>
      <c r="BC733" s="257">
        <f>_xll.qlIndexFixing($AC$5,AZ733,TRUE,_xll.ohTrigger(Trigger,Trigger3M))</f>
        <v>1.1626919820343423E-2</v>
      </c>
      <c r="BD733" s="257">
        <f>_xll.qlIndexFixing($BE$1,AZ733,TRUE,_xll.ohTrigger(Trigger,Trigger3M))</f>
        <v>1.1369789239468553E-2</v>
      </c>
    </row>
    <row r="734" spans="51:56" ht="11.25" customHeight="1" x14ac:dyDescent="0.25">
      <c r="AY734" s="106" t="s">
        <v>83</v>
      </c>
      <c r="AZ734" s="105">
        <f>_xll.qlInterestRateIndexFixingDate(Currency&amp;"ibor"&amp;Tenor,BA734,Trigger)</f>
        <v>44442</v>
      </c>
      <c r="BA734" s="105">
        <f>_xll.qlCalendarAdvance(Calendar,BA733,AY734,"f",,Trigger)</f>
        <v>44446</v>
      </c>
      <c r="BB734" s="105">
        <f>_xll.qlInterestRateIndexMaturity(Currency&amp;"ibor"&amp;Tenor,BA734,Trigger)</f>
        <v>44537</v>
      </c>
      <c r="BC734" s="257">
        <f>_xll.qlIndexFixing($AC$5,AZ734,TRUE,_xll.ohTrigger(Trigger,Trigger3M))</f>
        <v>1.1670573779127934E-2</v>
      </c>
      <c r="BD734" s="257">
        <f>_xll.qlIndexFixing($BE$1,AZ734,TRUE,_xll.ohTrigger(Trigger,Trigger3M))</f>
        <v>1.1414126021783528E-2</v>
      </c>
    </row>
    <row r="735" spans="51:56" ht="11.25" customHeight="1" x14ac:dyDescent="0.25">
      <c r="AY735" s="106" t="s">
        <v>83</v>
      </c>
      <c r="AZ735" s="105">
        <f>_xll.qlInterestRateIndexFixingDate(Currency&amp;"ibor"&amp;Tenor,BA735,Trigger)</f>
        <v>44449</v>
      </c>
      <c r="BA735" s="105">
        <f>_xll.qlCalendarAdvance(Calendar,BA734,AY735,"f",,Trigger)</f>
        <v>44453</v>
      </c>
      <c r="BB735" s="105">
        <f>_xll.qlInterestRateIndexMaturity(Currency&amp;"ibor"&amp;Tenor,BA735,Trigger)</f>
        <v>44544</v>
      </c>
      <c r="BC735" s="257">
        <f>_xll.qlIndexFixing($AC$5,AZ735,TRUE,_xll.ohTrigger(Trigger,Trigger3M))</f>
        <v>1.1714228218212198E-2</v>
      </c>
      <c r="BD735" s="257">
        <f>_xll.qlIndexFixing($BE$1,AZ735,TRUE,_xll.ohTrigger(Trigger,Trigger3M))</f>
        <v>1.1458165934040296E-2</v>
      </c>
    </row>
    <row r="736" spans="51:56" ht="11.25" customHeight="1" x14ac:dyDescent="0.25">
      <c r="AY736" s="106" t="s">
        <v>83</v>
      </c>
      <c r="AZ736" s="105">
        <f>_xll.qlInterestRateIndexFixingDate(Currency&amp;"ibor"&amp;Tenor,BA736,Trigger)</f>
        <v>44456</v>
      </c>
      <c r="BA736" s="105">
        <f>_xll.qlCalendarAdvance(Calendar,BA735,AY736,"f",,Trigger)</f>
        <v>44460</v>
      </c>
      <c r="BB736" s="105">
        <f>_xll.qlInterestRateIndexMaturity(Currency&amp;"ibor"&amp;Tenor,BA736,Trigger)</f>
        <v>44551</v>
      </c>
      <c r="BC736" s="257">
        <f>_xll.qlIndexFixing($AC$5,AZ736,TRUE,_xll.ohTrigger(Trigger,Trigger3M))</f>
        <v>1.1757883137601491E-2</v>
      </c>
      <c r="BD736" s="257">
        <f>_xll.qlIndexFixing($BE$1,AZ736,TRUE,_xll.ohTrigger(Trigger,Trigger3M))</f>
        <v>1.1501905329295013E-2</v>
      </c>
    </row>
    <row r="737" spans="51:56" ht="11.25" customHeight="1" x14ac:dyDescent="0.25">
      <c r="AY737" s="106" t="s">
        <v>83</v>
      </c>
      <c r="AZ737" s="105">
        <f>_xll.qlInterestRateIndexFixingDate(Currency&amp;"ibor"&amp;Tenor,BA737,Trigger)</f>
        <v>44463</v>
      </c>
      <c r="BA737" s="105">
        <f>_xll.qlCalendarAdvance(Calendar,BA736,AY737,"f",,Trigger)</f>
        <v>44467</v>
      </c>
      <c r="BB737" s="105">
        <f>_xll.qlInterestRateIndexMaturity(Currency&amp;"ibor"&amp;Tenor,BA737,Trigger)</f>
        <v>44558</v>
      </c>
      <c r="BC737" s="257">
        <f>_xll.qlIndexFixing($AC$5,AZ737,TRUE,_xll.ohTrigger(Trigger,Trigger3M))</f>
        <v>1.1801538537299323E-2</v>
      </c>
      <c r="BD737" s="257">
        <f>_xll.qlIndexFixing($BE$1,AZ737,TRUE,_xll.ohTrigger(Trigger,Trigger3M))</f>
        <v>1.154534056050896E-2</v>
      </c>
    </row>
    <row r="738" spans="51:56" ht="11.25" customHeight="1" x14ac:dyDescent="0.25">
      <c r="AY738" s="106" t="s">
        <v>83</v>
      </c>
      <c r="AZ738" s="105">
        <f>_xll.qlInterestRateIndexFixingDate(Currency&amp;"ibor"&amp;Tenor,BA738,Trigger)</f>
        <v>44470</v>
      </c>
      <c r="BA738" s="105">
        <f>_xll.qlCalendarAdvance(Calendar,BA737,AY738,"f",,Trigger)</f>
        <v>44474</v>
      </c>
      <c r="BB738" s="105">
        <f>_xll.qlInterestRateIndexMaturity(Currency&amp;"ibor"&amp;Tenor,BA738,Trigger)</f>
        <v>44566</v>
      </c>
      <c r="BC738" s="257">
        <f>_xll.qlIndexFixing($AC$5,AZ738,TRUE,_xll.ohTrigger(Trigger,Trigger3M))</f>
        <v>1.1848507496324871E-2</v>
      </c>
      <c r="BD738" s="257">
        <f>_xll.qlIndexFixing($BE$1,AZ738,TRUE,_xll.ohTrigger(Trigger,Trigger3M))</f>
        <v>1.1591674490799227E-2</v>
      </c>
    </row>
    <row r="739" spans="51:56" ht="11.25" customHeight="1" x14ac:dyDescent="0.25">
      <c r="AY739" s="106" t="s">
        <v>83</v>
      </c>
      <c r="AZ739" s="105">
        <f>_xll.qlInterestRateIndexFixingDate(Currency&amp;"ibor"&amp;Tenor,BA739,Trigger)</f>
        <v>44477</v>
      </c>
      <c r="BA739" s="105">
        <f>_xll.qlCalendarAdvance(Calendar,BA738,AY739,"f",,Trigger)</f>
        <v>44481</v>
      </c>
      <c r="BB739" s="105">
        <f>_xll.qlInterestRateIndexMaturity(Currency&amp;"ibor"&amp;Tenor,BA739,Trigger)</f>
        <v>44573</v>
      </c>
      <c r="BC739" s="257">
        <f>_xll.qlIndexFixing($AC$5,AZ739,TRUE,_xll.ohTrigger(Trigger,Trigger3M))</f>
        <v>1.1892165328299665E-2</v>
      </c>
      <c r="BD739" s="257">
        <f>_xll.qlIndexFixing($BE$1,AZ739,TRUE,_xll.ohTrigger(Trigger,Trigger3M))</f>
        <v>1.1634468877781124E-2</v>
      </c>
    </row>
    <row r="740" spans="51:56" ht="11.25" customHeight="1" x14ac:dyDescent="0.25">
      <c r="AY740" s="106" t="s">
        <v>83</v>
      </c>
      <c r="AZ740" s="105">
        <f>_xll.qlInterestRateIndexFixingDate(Currency&amp;"ibor"&amp;Tenor,BA740,Trigger)</f>
        <v>44484</v>
      </c>
      <c r="BA740" s="105">
        <f>_xll.qlCalendarAdvance(Calendar,BA739,AY740,"f",,Trigger)</f>
        <v>44488</v>
      </c>
      <c r="BB740" s="105">
        <f>_xll.qlInterestRateIndexMaturity(Currency&amp;"ibor"&amp;Tenor,BA740,Trigger)</f>
        <v>44580</v>
      </c>
      <c r="BC740" s="257">
        <f>_xll.qlIndexFixing($AC$5,AZ740,TRUE,_xll.ohTrigger(Trigger,Trigger3M))</f>
        <v>1.1935823645894695E-2</v>
      </c>
      <c r="BD740" s="257">
        <f>_xll.qlIndexFixing($BE$1,AZ740,TRUE,_xll.ohTrigger(Trigger,Trigger3M))</f>
        <v>1.1676947893410509E-2</v>
      </c>
    </row>
    <row r="741" spans="51:56" ht="11.25" customHeight="1" x14ac:dyDescent="0.25">
      <c r="AY741" s="106" t="s">
        <v>83</v>
      </c>
      <c r="AZ741" s="105">
        <f>_xll.qlInterestRateIndexFixingDate(Currency&amp;"ibor"&amp;Tenor,BA741,Trigger)</f>
        <v>44491</v>
      </c>
      <c r="BA741" s="105">
        <f>_xll.qlCalendarAdvance(Calendar,BA740,AY741,"f",,Trigger)</f>
        <v>44495</v>
      </c>
      <c r="BB741" s="105">
        <f>_xll.qlInterestRateIndexMaturity(Currency&amp;"ibor"&amp;Tenor,BA741,Trigger)</f>
        <v>44587</v>
      </c>
      <c r="BC741" s="257">
        <f>_xll.qlIndexFixing($AC$5,AZ741,TRUE,_xll.ohTrigger(Trigger,Trigger3M))</f>
        <v>1.197948244911605E-2</v>
      </c>
      <c r="BD741" s="257">
        <f>_xll.qlIndexFixing($BE$1,AZ741,TRUE,_xll.ohTrigger(Trigger,Trigger3M))</f>
        <v>1.1719107890071261E-2</v>
      </c>
    </row>
    <row r="742" spans="51:56" ht="11.25" customHeight="1" x14ac:dyDescent="0.25">
      <c r="AY742" s="106" t="s">
        <v>83</v>
      </c>
      <c r="AZ742" s="105">
        <f>_xll.qlInterestRateIndexFixingDate(Currency&amp;"ibor"&amp;Tenor,BA742,Trigger)</f>
        <v>44498</v>
      </c>
      <c r="BA742" s="105">
        <f>_xll.qlCalendarAdvance(Calendar,BA741,AY742,"f",,Trigger)</f>
        <v>44502</v>
      </c>
      <c r="BB742" s="105">
        <f>_xll.qlInterestRateIndexMaturity(Currency&amp;"ibor"&amp;Tenor,BA742,Trigger)</f>
        <v>44594</v>
      </c>
      <c r="BC742" s="257">
        <f>_xll.qlIndexFixing($AC$5,AZ742,TRUE,_xll.ohTrigger(Trigger,Trigger3M))</f>
        <v>1.202314173796807E-2</v>
      </c>
      <c r="BD742" s="257">
        <f>_xll.qlIndexFixing($BE$1,AZ742,TRUE,_xll.ohTrigger(Trigger,Trigger3M))</f>
        <v>1.1760945220069928E-2</v>
      </c>
    </row>
    <row r="743" spans="51:56" ht="11.25" customHeight="1" x14ac:dyDescent="0.25">
      <c r="AY743" s="106" t="s">
        <v>83</v>
      </c>
      <c r="AZ743" s="105">
        <f>_xll.qlInterestRateIndexFixingDate(Currency&amp;"ibor"&amp;Tenor,BA743,Trigger)</f>
        <v>44505</v>
      </c>
      <c r="BA743" s="105">
        <f>_xll.qlCalendarAdvance(Calendar,BA742,AY743,"f",,Trigger)</f>
        <v>44509</v>
      </c>
      <c r="BB743" s="105">
        <f>_xll.qlInterestRateIndexMaturity(Currency&amp;"ibor"&amp;Tenor,BA743,Trigger)</f>
        <v>44601</v>
      </c>
      <c r="BC743" s="257">
        <f>_xll.qlIndexFixing($AC$5,AZ743,TRUE,_xll.ohTrigger(Trigger,Trigger3M))</f>
        <v>1.2066801512455969E-2</v>
      </c>
      <c r="BD743" s="257">
        <f>_xll.qlIndexFixing($BE$1,AZ743,TRUE,_xll.ohTrigger(Trigger,Trigger3M))</f>
        <v>1.1802456235636598E-2</v>
      </c>
    </row>
    <row r="744" spans="51:56" ht="11.25" customHeight="1" x14ac:dyDescent="0.25">
      <c r="AY744" s="106" t="s">
        <v>83</v>
      </c>
      <c r="AZ744" s="105">
        <f>_xll.qlInterestRateIndexFixingDate(Currency&amp;"ibor"&amp;Tenor,BA744,Trigger)</f>
        <v>44512</v>
      </c>
      <c r="BA744" s="105">
        <f>_xll.qlCalendarAdvance(Calendar,BA743,AY744,"f",,Trigger)</f>
        <v>44516</v>
      </c>
      <c r="BB744" s="105">
        <f>_xll.qlInterestRateIndexMaturity(Currency&amp;"ibor"&amp;Tenor,BA744,Trigger)</f>
        <v>44608</v>
      </c>
      <c r="BC744" s="257">
        <f>_xll.qlIndexFixing($AC$5,AZ744,TRUE,_xll.ohTrigger(Trigger,Trigger3M))</f>
        <v>1.211046177258583E-2</v>
      </c>
      <c r="BD744" s="257">
        <f>_xll.qlIndexFixing($BE$1,AZ744,TRUE,_xll.ohTrigger(Trigger,Trigger3M))</f>
        <v>1.1843637288927504E-2</v>
      </c>
    </row>
    <row r="745" spans="51:56" ht="11.25" customHeight="1" x14ac:dyDescent="0.25">
      <c r="AY745" s="106" t="s">
        <v>83</v>
      </c>
      <c r="AZ745" s="105">
        <f>_xll.qlInterestRateIndexFixingDate(Currency&amp;"ibor"&amp;Tenor,BA745,Trigger)</f>
        <v>44519</v>
      </c>
      <c r="BA745" s="105">
        <f>_xll.qlCalendarAdvance(Calendar,BA744,AY745,"f",,Trigger)</f>
        <v>44523</v>
      </c>
      <c r="BB745" s="105">
        <f>_xll.qlInterestRateIndexMaturity(Currency&amp;"ibor"&amp;Tenor,BA745,Trigger)</f>
        <v>44615</v>
      </c>
      <c r="BC745" s="257">
        <f>_xll.qlIndexFixing($AC$5,AZ745,TRUE,_xll.ohTrigger(Trigger,Trigger3M))</f>
        <v>1.2154122518362865E-2</v>
      </c>
      <c r="BD745" s="257">
        <f>_xll.qlIndexFixing($BE$1,AZ745,TRUE,_xll.ohTrigger(Trigger,Trigger3M))</f>
        <v>1.1884484732030241E-2</v>
      </c>
    </row>
    <row r="746" spans="51:56" ht="11.25" customHeight="1" x14ac:dyDescent="0.25">
      <c r="AY746" s="106" t="s">
        <v>83</v>
      </c>
      <c r="AZ746" s="105">
        <f>_xll.qlInterestRateIndexFixingDate(Currency&amp;"ibor"&amp;Tenor,BA746,Trigger)</f>
        <v>44526</v>
      </c>
      <c r="BA746" s="105">
        <f>_xll.qlCalendarAdvance(Calendar,BA745,AY746,"f",,Trigger)</f>
        <v>44530</v>
      </c>
      <c r="BB746" s="105">
        <f>_xll.qlInterestRateIndexMaturity(Currency&amp;"ibor"&amp;Tenor,BA746,Trigger)</f>
        <v>44620</v>
      </c>
      <c r="BC746" s="257">
        <f>_xll.qlIndexFixing($AC$5,AZ746,TRUE,_xll.ohTrigger(Trigger,Trigger3M))</f>
        <v>1.2191133967021983E-2</v>
      </c>
      <c r="BD746" s="257">
        <f>_xll.qlIndexFixing($BE$1,AZ746,TRUE,_xll.ohTrigger(Trigger,Trigger3M))</f>
        <v>1.1918939788770011E-2</v>
      </c>
    </row>
    <row r="747" spans="51:56" ht="11.25" customHeight="1" x14ac:dyDescent="0.25">
      <c r="AY747" s="106" t="s">
        <v>83</v>
      </c>
      <c r="AZ747" s="105">
        <f>_xll.qlInterestRateIndexFixingDate(Currency&amp;"ibor"&amp;Tenor,BA747,Trigger)</f>
        <v>44533</v>
      </c>
      <c r="BA747" s="105">
        <f>_xll.qlCalendarAdvance(Calendar,BA746,AY747,"f",,Trigger)</f>
        <v>44537</v>
      </c>
      <c r="BB747" s="105">
        <f>_xll.qlInterestRateIndexMaturity(Currency&amp;"ibor"&amp;Tenor,BA747,Trigger)</f>
        <v>44627</v>
      </c>
      <c r="BC747" s="257">
        <f>_xll.qlIndexFixing($AC$5,AZ747,TRUE,_xll.ohTrigger(Trigger,Trigger3M))</f>
        <v>1.2234792656908411E-2</v>
      </c>
      <c r="BD747" s="257">
        <f>_xll.qlIndexFixing($BE$1,AZ747,TRUE,_xll.ohTrigger(Trigger,Trigger3M))</f>
        <v>1.1959156455122688E-2</v>
      </c>
    </row>
    <row r="748" spans="51:56" ht="11.25" customHeight="1" x14ac:dyDescent="0.25">
      <c r="AY748" s="106" t="s">
        <v>83</v>
      </c>
      <c r="AZ748" s="105">
        <f>_xll.qlInterestRateIndexFixingDate(Currency&amp;"ibor"&amp;Tenor,BA748,Trigger)</f>
        <v>44540</v>
      </c>
      <c r="BA748" s="105">
        <f>_xll.qlCalendarAdvance(Calendar,BA747,AY748,"f",,Trigger)</f>
        <v>44544</v>
      </c>
      <c r="BB748" s="105">
        <f>_xll.qlInterestRateIndexMaturity(Currency&amp;"ibor"&amp;Tenor,BA748,Trigger)</f>
        <v>44634</v>
      </c>
      <c r="BC748" s="257">
        <f>_xll.qlIndexFixing($AC$5,AZ748,TRUE,_xll.ohTrigger(Trigger,Trigger3M))</f>
        <v>1.2278451821867264E-2</v>
      </c>
      <c r="BD748" s="257">
        <f>_xll.qlIndexFixing($BE$1,AZ748,TRUE,_xll.ohTrigger(Trigger,Trigger3M))</f>
        <v>1.1999029102272907E-2</v>
      </c>
    </row>
    <row r="749" spans="51:56" ht="11.25" customHeight="1" x14ac:dyDescent="0.25">
      <c r="AY749" s="106" t="s">
        <v>83</v>
      </c>
      <c r="AZ749" s="105">
        <f>_xll.qlInterestRateIndexFixingDate(Currency&amp;"ibor"&amp;Tenor,BA749,Trigger)</f>
        <v>44547</v>
      </c>
      <c r="BA749" s="105">
        <f>_xll.qlCalendarAdvance(Calendar,BA748,AY749,"f",,Trigger)</f>
        <v>44551</v>
      </c>
      <c r="BB749" s="105">
        <f>_xll.qlInterestRateIndexMaturity(Currency&amp;"ibor"&amp;Tenor,BA749,Trigger)</f>
        <v>44641</v>
      </c>
      <c r="BC749" s="257">
        <f>_xll.qlIndexFixing($AC$5,AZ749,TRUE,_xll.ohTrigger(Trigger,Trigger3M))</f>
        <v>1.2322111461903873E-2</v>
      </c>
      <c r="BD749" s="257">
        <f>_xll.qlIndexFixing($BE$1,AZ749,TRUE,_xll.ohTrigger(Trigger,Trigger3M))</f>
        <v>1.2038554082537622E-2</v>
      </c>
    </row>
    <row r="750" spans="51:56" ht="11.25" customHeight="1" x14ac:dyDescent="0.25">
      <c r="AY750" s="106" t="s">
        <v>83</v>
      </c>
      <c r="AZ750" s="105">
        <f>_xll.qlInterestRateIndexFixingDate(Currency&amp;"ibor"&amp;Tenor,BA750,Trigger)</f>
        <v>44554</v>
      </c>
      <c r="BA750" s="105">
        <f>_xll.qlCalendarAdvance(Calendar,BA749,AY750,"f",,Trigger)</f>
        <v>44558</v>
      </c>
      <c r="BB750" s="105">
        <f>_xll.qlInterestRateIndexMaturity(Currency&amp;"ibor"&amp;Tenor,BA750,Trigger)</f>
        <v>44648</v>
      </c>
      <c r="BC750" s="257">
        <f>_xll.qlIndexFixing($AC$5,AZ750,TRUE,_xll.ohTrigger(Trigger,Trigger3M))</f>
        <v>1.2365771577023565E-2</v>
      </c>
      <c r="BD750" s="257">
        <f>_xll.qlIndexFixing($BE$1,AZ750,TRUE,_xll.ohTrigger(Trigger,Trigger3M))</f>
        <v>1.20777277481805E-2</v>
      </c>
    </row>
    <row r="751" spans="51:56" ht="11.25" customHeight="1" x14ac:dyDescent="0.25">
      <c r="AY751" s="106" t="s">
        <v>83</v>
      </c>
      <c r="AZ751" s="105">
        <f>_xll.qlInterestRateIndexFixingDate(Currency&amp;"ibor"&amp;Tenor,BA751,Trigger)</f>
        <v>44561</v>
      </c>
      <c r="BA751" s="105">
        <f>_xll.qlCalendarAdvance(Calendar,BA750,AY751,"f",,Trigger)</f>
        <v>44565</v>
      </c>
      <c r="BB751" s="105">
        <f>_xll.qlInterestRateIndexMaturity(Currency&amp;"ibor"&amp;Tenor,BA751,Trigger)</f>
        <v>44655</v>
      </c>
      <c r="BC751" s="257">
        <f>_xll.qlIndexFixing($AC$5,AZ751,TRUE,_xll.ohTrigger(Trigger,Trigger3M))</f>
        <v>1.2409432167230783E-2</v>
      </c>
      <c r="BD751" s="257">
        <f>_xll.qlIndexFixing($BE$1,AZ751,TRUE,_xll.ohTrigger(Trigger,Trigger3M))</f>
        <v>1.211654645141369E-2</v>
      </c>
    </row>
    <row r="752" spans="51:56" ht="11.25" customHeight="1" x14ac:dyDescent="0.25">
      <c r="AY752" s="106" t="s">
        <v>83</v>
      </c>
      <c r="AZ752" s="105">
        <f>_xll.qlInterestRateIndexFixingDate(Currency&amp;"ibor"&amp;Tenor,BA752,Trigger)</f>
        <v>44568</v>
      </c>
      <c r="BA752" s="105">
        <f>_xll.qlCalendarAdvance(Calendar,BA751,AY752,"f",,Trigger)</f>
        <v>44572</v>
      </c>
      <c r="BB752" s="105">
        <f>_xll.qlInterestRateIndexMaturity(Currency&amp;"ibor"&amp;Tenor,BA752,Trigger)</f>
        <v>44662</v>
      </c>
      <c r="BC752" s="257">
        <f>_xll.qlIndexFixing($AC$5,AZ752,TRUE,_xll.ohTrigger(Trigger,Trigger3M))</f>
        <v>1.2453093232530854E-2</v>
      </c>
      <c r="BD752" s="257">
        <f>_xll.qlIndexFixing($BE$1,AZ752,TRUE,_xll.ohTrigger(Trigger,Trigger3M))</f>
        <v>1.2155006544404046E-2</v>
      </c>
    </row>
    <row r="753" spans="51:56" ht="11.25" customHeight="1" x14ac:dyDescent="0.25">
      <c r="AY753" s="106" t="s">
        <v>83</v>
      </c>
      <c r="AZ753" s="105">
        <f>_xll.qlInterestRateIndexFixingDate(Currency&amp;"ibor"&amp;Tenor,BA753,Trigger)</f>
        <v>44575</v>
      </c>
      <c r="BA753" s="105">
        <f>_xll.qlCalendarAdvance(Calendar,BA752,AY753,"f",,Trigger)</f>
        <v>44579</v>
      </c>
      <c r="BB753" s="105">
        <f>_xll.qlInterestRateIndexMaturity(Currency&amp;"ibor"&amp;Tenor,BA753,Trigger)</f>
        <v>44670</v>
      </c>
      <c r="BC753" s="257">
        <f>_xll.qlIndexFixing($AC$5,AZ753,TRUE,_xll.ohTrigger(Trigger,Trigger3M))</f>
        <v>1.2500090258871784E-2</v>
      </c>
      <c r="BD753" s="257">
        <f>_xll.qlIndexFixing($BE$1,AZ753,TRUE,_xll.ohTrigger(Trigger,Trigger3M))</f>
        <v>1.2195961653642893E-2</v>
      </c>
    </row>
    <row r="754" spans="51:56" ht="11.25" customHeight="1" x14ac:dyDescent="0.25">
      <c r="AY754" s="106" t="s">
        <v>83</v>
      </c>
      <c r="AZ754" s="105">
        <f>_xll.qlInterestRateIndexFixingDate(Currency&amp;"ibor"&amp;Tenor,BA754,Trigger)</f>
        <v>44582</v>
      </c>
      <c r="BA754" s="105">
        <f>_xll.qlCalendarAdvance(Calendar,BA753,AY754,"f",,Trigger)</f>
        <v>44586</v>
      </c>
      <c r="BB754" s="105">
        <f>_xll.qlInterestRateIndexMaturity(Currency&amp;"ibor"&amp;Tenor,BA754,Trigger)</f>
        <v>44676</v>
      </c>
      <c r="BC754" s="257">
        <f>_xll.qlIndexFixing($AC$5,AZ754,TRUE,_xll.ohTrigger(Trigger,Trigger3M))</f>
        <v>1.2540416788431763E-2</v>
      </c>
      <c r="BD754" s="257">
        <f>_xll.qlIndexFixing($BE$1,AZ754,TRUE,_xll.ohTrigger(Trigger,Trigger3M))</f>
        <v>1.2230836308099846E-2</v>
      </c>
    </row>
    <row r="755" spans="51:56" ht="11.25" customHeight="1" x14ac:dyDescent="0.25">
      <c r="AY755" s="106" t="s">
        <v>83</v>
      </c>
      <c r="AZ755" s="105">
        <f>_xll.qlInterestRateIndexFixingDate(Currency&amp;"ibor"&amp;Tenor,BA755,Trigger)</f>
        <v>44589</v>
      </c>
      <c r="BA755" s="105">
        <f>_xll.qlCalendarAdvance(Calendar,BA754,AY755,"f",,Trigger)</f>
        <v>44593</v>
      </c>
      <c r="BB755" s="105">
        <f>_xll.qlInterestRateIndexMaturity(Currency&amp;"ibor"&amp;Tenor,BA755,Trigger)</f>
        <v>44683</v>
      </c>
      <c r="BC755" s="257">
        <f>_xll.qlIndexFixing($AC$5,AZ755,TRUE,_xll.ohTrigger(Trigger,Trigger3M))</f>
        <v>1.2584079279042371E-2</v>
      </c>
      <c r="BD755" s="257">
        <f>_xll.qlIndexFixing($BE$1,AZ755,TRUE,_xll.ohTrigger(Trigger,Trigger3M))</f>
        <v>1.2268198682931164E-2</v>
      </c>
    </row>
    <row r="756" spans="51:56" ht="11.25" customHeight="1" x14ac:dyDescent="0.25">
      <c r="AY756" s="106" t="s">
        <v>83</v>
      </c>
      <c r="AZ756" s="105">
        <f>_xll.qlInterestRateIndexFixingDate(Currency&amp;"ibor"&amp;Tenor,BA756,Trigger)</f>
        <v>44596</v>
      </c>
      <c r="BA756" s="105">
        <f>_xll.qlCalendarAdvance(Calendar,BA755,AY756,"f",,Trigger)</f>
        <v>44600</v>
      </c>
      <c r="BB756" s="105">
        <f>_xll.qlInterestRateIndexMaturity(Currency&amp;"ibor"&amp;Tenor,BA756,Trigger)</f>
        <v>44690</v>
      </c>
      <c r="BC756" s="257">
        <f>_xll.qlIndexFixing($AC$5,AZ756,TRUE,_xll.ohTrigger(Trigger,Trigger3M))</f>
        <v>1.2627742244767148E-2</v>
      </c>
      <c r="BD756" s="257">
        <f>_xll.qlIndexFixing($BE$1,AZ756,TRUE,_xll.ohTrigger(Trigger,Trigger3M))</f>
        <v>1.2305187855775834E-2</v>
      </c>
    </row>
    <row r="757" spans="51:56" ht="11.25" customHeight="1" x14ac:dyDescent="0.25">
      <c r="AY757" s="106" t="s">
        <v>83</v>
      </c>
      <c r="AZ757" s="105">
        <f>_xll.qlInterestRateIndexFixingDate(Currency&amp;"ibor"&amp;Tenor,BA757,Trigger)</f>
        <v>44603</v>
      </c>
      <c r="BA757" s="105">
        <f>_xll.qlCalendarAdvance(Calendar,BA756,AY757,"f",,Trigger)</f>
        <v>44607</v>
      </c>
      <c r="BB757" s="105">
        <f>_xll.qlInterestRateIndexMaturity(Currency&amp;"ibor"&amp;Tenor,BA757,Trigger)</f>
        <v>44697</v>
      </c>
      <c r="BC757" s="257">
        <f>_xll.qlIndexFixing($AC$5,AZ757,TRUE,_xll.ohTrigger(Trigger,Trigger3M))</f>
        <v>1.2671405685610537E-2</v>
      </c>
      <c r="BD757" s="257">
        <f>_xll.qlIndexFixing($BE$1,AZ757,TRUE,_xll.ohTrigger(Trigger,Trigger3M))</f>
        <v>1.234180017861064E-2</v>
      </c>
    </row>
    <row r="758" spans="51:56" ht="11.25" customHeight="1" x14ac:dyDescent="0.25">
      <c r="AY758" s="106" t="s">
        <v>83</v>
      </c>
      <c r="AZ758" s="105">
        <f>_xll.qlInterestRateIndexFixingDate(Currency&amp;"ibor"&amp;Tenor,BA758,Trigger)</f>
        <v>44610</v>
      </c>
      <c r="BA758" s="105">
        <f>_xll.qlCalendarAdvance(Calendar,BA757,AY758,"f",,Trigger)</f>
        <v>44614</v>
      </c>
      <c r="BB758" s="105">
        <f>_xll.qlInterestRateIndexMaturity(Currency&amp;"ibor"&amp;Tenor,BA758,Trigger)</f>
        <v>44704</v>
      </c>
      <c r="BC758" s="257">
        <f>_xll.qlIndexFixing($AC$5,AZ758,TRUE,_xll.ohTrigger(Trigger,Trigger3M))</f>
        <v>1.2715069601576978E-2</v>
      </c>
      <c r="BD758" s="257">
        <f>_xll.qlIndexFixing($BE$1,AZ758,TRUE,_xll.ohTrigger(Trigger,Trigger3M))</f>
        <v>1.2378032003391048E-2</v>
      </c>
    </row>
    <row r="759" spans="51:56" ht="11.25" customHeight="1" x14ac:dyDescent="0.25">
      <c r="AY759" s="106" t="s">
        <v>83</v>
      </c>
      <c r="AZ759" s="105">
        <f>_xll.qlInterestRateIndexFixingDate(Currency&amp;"ibor"&amp;Tenor,BA759,Trigger)</f>
        <v>44617</v>
      </c>
      <c r="BA759" s="105">
        <f>_xll.qlCalendarAdvance(Calendar,BA758,AY759,"f",,Trigger)</f>
        <v>44621</v>
      </c>
      <c r="BB759" s="105">
        <f>_xll.qlInterestRateIndexMaturity(Currency&amp;"ibor"&amp;Tenor,BA759,Trigger)</f>
        <v>44713</v>
      </c>
      <c r="BC759" s="257">
        <f>_xll.qlIndexFixing($AC$5,AZ759,TRUE,_xll.ohTrigger(Trigger,Trigger3M))</f>
        <v>1.2765423955205331E-2</v>
      </c>
      <c r="BD759" s="257">
        <f>_xll.qlIndexFixing($BE$1,AZ759,TRUE,_xll.ohTrigger(Trigger,Trigger3M))</f>
        <v>1.2419276894526281E-2</v>
      </c>
    </row>
    <row r="760" spans="51:56" ht="11.25" customHeight="1" x14ac:dyDescent="0.25">
      <c r="AY760" s="106" t="s">
        <v>83</v>
      </c>
      <c r="AZ760" s="105">
        <f>_xll.qlInterestRateIndexFixingDate(Currency&amp;"ibor"&amp;Tenor,BA760,Trigger)</f>
        <v>44624</v>
      </c>
      <c r="BA760" s="105">
        <f>_xll.qlCalendarAdvance(Calendar,BA759,AY760,"f",,Trigger)</f>
        <v>44628</v>
      </c>
      <c r="BB760" s="105">
        <f>_xll.qlInterestRateIndexMaturity(Currency&amp;"ibor"&amp;Tenor,BA760,Trigger)</f>
        <v>44720</v>
      </c>
      <c r="BC760" s="257">
        <f>_xll.qlIndexFixing($AC$5,AZ760,TRUE,_xll.ohTrigger(Trigger,Trigger3M))</f>
        <v>1.2788868861095055E-2</v>
      </c>
      <c r="BD760" s="257">
        <f>_xll.qlIndexFixing($BE$1,AZ760,TRUE,_xll.ohTrigger(Trigger,Trigger3M))</f>
        <v>1.2454684695415828E-2</v>
      </c>
    </row>
    <row r="761" spans="51:56" ht="11.25" customHeight="1" x14ac:dyDescent="0.25">
      <c r="AY761" s="106" t="s">
        <v>83</v>
      </c>
      <c r="AZ761" s="105">
        <f>_xll.qlInterestRateIndexFixingDate(Currency&amp;"ibor"&amp;Tenor,BA761,Trigger)</f>
        <v>44631</v>
      </c>
      <c r="BA761" s="105">
        <f>_xll.qlCalendarAdvance(Calendar,BA760,AY761,"f",,Trigger)</f>
        <v>44635</v>
      </c>
      <c r="BB761" s="105">
        <f>_xll.qlInterestRateIndexMaturity(Currency&amp;"ibor"&amp;Tenor,BA761,Trigger)</f>
        <v>44727</v>
      </c>
      <c r="BC761" s="257">
        <f>_xll.qlIndexFixing($AC$5,AZ761,TRUE,_xll.ohTrigger(Trigger,Trigger3M))</f>
        <v>1.2808823891053931E-2</v>
      </c>
      <c r="BD761" s="257">
        <f>_xll.qlIndexFixing($BE$1,AZ761,TRUE,_xll.ohTrigger(Trigger,Trigger3M))</f>
        <v>1.2489719355330735E-2</v>
      </c>
    </row>
    <row r="762" spans="51:56" ht="11.25" customHeight="1" x14ac:dyDescent="0.25">
      <c r="AY762" s="106" t="s">
        <v>83</v>
      </c>
      <c r="AZ762" s="105">
        <f>_xll.qlInterestRateIndexFixingDate(Currency&amp;"ibor"&amp;Tenor,BA762,Trigger)</f>
        <v>44638</v>
      </c>
      <c r="BA762" s="105">
        <f>_xll.qlCalendarAdvance(Calendar,BA761,AY762,"f",,Trigger)</f>
        <v>44642</v>
      </c>
      <c r="BB762" s="105">
        <f>_xll.qlInterestRateIndexMaturity(Currency&amp;"ibor"&amp;Tenor,BA762,Trigger)</f>
        <v>44734</v>
      </c>
      <c r="BC762" s="257">
        <f>_xll.qlIndexFixing($AC$5,AZ762,TRUE,_xll.ohTrigger(Trigger,Trigger3M))</f>
        <v>1.2828650345565995E-2</v>
      </c>
      <c r="BD762" s="257">
        <f>_xll.qlIndexFixing($BE$1,AZ762,TRUE,_xll.ohTrigger(Trigger,Trigger3M))</f>
        <v>1.25243993853793E-2</v>
      </c>
    </row>
    <row r="763" spans="51:56" ht="11.25" customHeight="1" x14ac:dyDescent="0.25">
      <c r="AY763" s="106" t="s">
        <v>83</v>
      </c>
      <c r="AZ763" s="105">
        <f>_xll.qlInterestRateIndexFixingDate(Currency&amp;"ibor"&amp;Tenor,BA763,Trigger)</f>
        <v>44645</v>
      </c>
      <c r="BA763" s="105">
        <f>_xll.qlCalendarAdvance(Calendar,BA762,AY763,"f",,Trigger)</f>
        <v>44649</v>
      </c>
      <c r="BB763" s="105">
        <f>_xll.qlInterestRateIndexMaturity(Currency&amp;"ibor"&amp;Tenor,BA763,Trigger)</f>
        <v>44741</v>
      </c>
      <c r="BC763" s="257">
        <f>_xll.qlIndexFixing($AC$5,AZ763,TRUE,_xll.ohTrigger(Trigger,Trigger3M))</f>
        <v>1.2848348222681502E-2</v>
      </c>
      <c r="BD763" s="257">
        <f>_xll.qlIndexFixing($BE$1,AZ763,TRUE,_xll.ohTrigger(Trigger,Trigger3M))</f>
        <v>1.2558743547251984E-2</v>
      </c>
    </row>
    <row r="764" spans="51:56" ht="11.25" customHeight="1" x14ac:dyDescent="0.25">
      <c r="AY764" s="106" t="s">
        <v>83</v>
      </c>
      <c r="AZ764" s="105">
        <f>_xll.qlInterestRateIndexFixingDate(Currency&amp;"ibor"&amp;Tenor,BA764,Trigger)</f>
        <v>44652</v>
      </c>
      <c r="BA764" s="105">
        <f>_xll.qlCalendarAdvance(Calendar,BA763,AY764,"f",,Trigger)</f>
        <v>44656</v>
      </c>
      <c r="BB764" s="105">
        <f>_xll.qlInterestRateIndexMaturity(Currency&amp;"ibor"&amp;Tenor,BA764,Trigger)</f>
        <v>44747</v>
      </c>
      <c r="BC764" s="257">
        <f>_xll.qlIndexFixing($AC$5,AZ764,TRUE,_xll.ohTrigger(Trigger,Trigger3M))</f>
        <v>1.2866784142366128E-2</v>
      </c>
      <c r="BD764" s="257">
        <f>_xll.qlIndexFixing($BE$1,AZ764,TRUE,_xll.ohTrigger(Trigger,Trigger3M))</f>
        <v>1.2590180105317953E-2</v>
      </c>
    </row>
    <row r="765" spans="51:56" ht="11.25" customHeight="1" x14ac:dyDescent="0.25">
      <c r="AY765" s="106" t="s">
        <v>83</v>
      </c>
      <c r="AZ765" s="105">
        <f>_xll.qlInterestRateIndexFixingDate(Currency&amp;"ibor"&amp;Tenor,BA765,Trigger)</f>
        <v>44659</v>
      </c>
      <c r="BA765" s="105">
        <f>_xll.qlCalendarAdvance(Calendar,BA764,AY765,"f",,Trigger)</f>
        <v>44663</v>
      </c>
      <c r="BB765" s="105">
        <f>_xll.qlInterestRateIndexMaturity(Currency&amp;"ibor"&amp;Tenor,BA765,Trigger)</f>
        <v>44754</v>
      </c>
      <c r="BC765" s="257">
        <f>_xll.qlIndexFixing($AC$5,AZ765,TRUE,_xll.ohTrigger(Trigger,Trigger3M))</f>
        <v>1.2885976507878358E-2</v>
      </c>
      <c r="BD765" s="257">
        <f>_xll.qlIndexFixing($BE$1,AZ765,TRUE,_xll.ohTrigger(Trigger,Trigger3M))</f>
        <v>1.2623924686004599E-2</v>
      </c>
    </row>
    <row r="766" spans="51:56" ht="11.25" customHeight="1" x14ac:dyDescent="0.25">
      <c r="AY766" s="106" t="s">
        <v>83</v>
      </c>
      <c r="AZ766" s="105">
        <f>_xll.qlInterestRateIndexFixingDate(Currency&amp;"ibor"&amp;Tenor,BA766,Trigger)</f>
        <v>44664</v>
      </c>
      <c r="BA766" s="105">
        <f>_xll.qlCalendarAdvance(Calendar,BA765,AY766,"f",,Trigger)</f>
        <v>44670</v>
      </c>
      <c r="BB766" s="105">
        <f>_xll.qlInterestRateIndexMaturity(Currency&amp;"ibor"&amp;Tenor,BA766,Trigger)</f>
        <v>44761</v>
      </c>
      <c r="BC766" s="257">
        <f>_xll.qlIndexFixing($AC$5,AZ766,TRUE,_xll.ohTrigger(Trigger,Trigger3M))</f>
        <v>1.2905038877404741E-2</v>
      </c>
      <c r="BD766" s="257">
        <f>_xll.qlIndexFixing($BE$1,AZ766,TRUE,_xll.ohTrigger(Trigger,Trigger3M))</f>
        <v>1.2657389486688124E-2</v>
      </c>
    </row>
    <row r="767" spans="51:56" ht="11.25" customHeight="1" x14ac:dyDescent="0.25">
      <c r="AY767" s="106" t="s">
        <v>83</v>
      </c>
      <c r="AZ767" s="105">
        <f>_xll.qlInterestRateIndexFixingDate(Currency&amp;"ibor"&amp;Tenor,BA767,Trigger)</f>
        <v>44673</v>
      </c>
      <c r="BA767" s="105">
        <f>_xll.qlCalendarAdvance(Calendar,BA766,AY767,"f",,Trigger)</f>
        <v>44677</v>
      </c>
      <c r="BB767" s="105">
        <f>_xll.qlInterestRateIndexMaturity(Currency&amp;"ibor"&amp;Tenor,BA767,Trigger)</f>
        <v>44768</v>
      </c>
      <c r="BC767" s="257">
        <f>_xll.qlIndexFixing($AC$5,AZ767,TRUE,_xll.ohTrigger(Trigger,Trigger3M))</f>
        <v>1.2923971249072495E-2</v>
      </c>
      <c r="BD767" s="257">
        <f>_xll.qlIndexFixing($BE$1,AZ767,TRUE,_xll.ohTrigger(Trigger,Trigger3M))</f>
        <v>1.2690594450429358E-2</v>
      </c>
    </row>
    <row r="768" spans="51:56" ht="11.25" customHeight="1" x14ac:dyDescent="0.25">
      <c r="AY768" s="106" t="s">
        <v>83</v>
      </c>
      <c r="AZ768" s="105">
        <f>_xll.qlInterestRateIndexFixingDate(Currency&amp;"ibor"&amp;Tenor,BA768,Trigger)</f>
        <v>44680</v>
      </c>
      <c r="BA768" s="105">
        <f>_xll.qlCalendarAdvance(Calendar,BA767,AY768,"f",,Trigger)</f>
        <v>44684</v>
      </c>
      <c r="BB768" s="105">
        <f>_xll.qlInterestRateIndexMaturity(Currency&amp;"ibor"&amp;Tenor,BA768,Trigger)</f>
        <v>44776</v>
      </c>
      <c r="BC768" s="257">
        <f>_xll.qlIndexFixing($AC$5,AZ768,TRUE,_xll.ohTrigger(Trigger,Trigger3M))</f>
        <v>1.2944908879985428E-2</v>
      </c>
      <c r="BD768" s="257">
        <f>_xll.qlIndexFixing($BE$1,AZ768,TRUE,_xll.ohTrigger(Trigger,Trigger3M))</f>
        <v>1.2726099790174101E-2</v>
      </c>
    </row>
    <row r="769" spans="51:56" ht="11.25" customHeight="1" x14ac:dyDescent="0.25">
      <c r="AY769" s="106" t="s">
        <v>83</v>
      </c>
      <c r="AZ769" s="105">
        <f>_xll.qlInterestRateIndexFixingDate(Currency&amp;"ibor"&amp;Tenor,BA769,Trigger)</f>
        <v>44687</v>
      </c>
      <c r="BA769" s="105">
        <f>_xll.qlCalendarAdvance(Calendar,BA768,AY769,"f",,Trigger)</f>
        <v>44691</v>
      </c>
      <c r="BB769" s="105">
        <f>_xll.qlInterestRateIndexMaturity(Currency&amp;"ibor"&amp;Tenor,BA769,Trigger)</f>
        <v>44783</v>
      </c>
      <c r="BC769" s="257">
        <f>_xll.qlIndexFixing($AC$5,AZ769,TRUE,_xll.ohTrigger(Trigger,Trigger3M))</f>
        <v>1.2963835252502467E-2</v>
      </c>
      <c r="BD769" s="257">
        <f>_xll.qlIndexFixing($BE$1,AZ769,TRUE,_xll.ohTrigger(Trigger,Trigger3M))</f>
        <v>1.2758836176018822E-2</v>
      </c>
    </row>
    <row r="770" spans="51:56" ht="11.25" customHeight="1" x14ac:dyDescent="0.25">
      <c r="AY770" s="106" t="s">
        <v>83</v>
      </c>
      <c r="AZ770" s="105">
        <f>_xll.qlInterestRateIndexFixingDate(Currency&amp;"ibor"&amp;Tenor,BA770,Trigger)</f>
        <v>44694</v>
      </c>
      <c r="BA770" s="105">
        <f>_xll.qlCalendarAdvance(Calendar,BA769,AY770,"f",,Trigger)</f>
        <v>44698</v>
      </c>
      <c r="BB770" s="105">
        <f>_xll.qlInterestRateIndexMaturity(Currency&amp;"ibor"&amp;Tenor,BA770,Trigger)</f>
        <v>44790</v>
      </c>
      <c r="BC770" s="257">
        <f>_xll.qlIndexFixing($AC$5,AZ770,TRUE,_xll.ohTrigger(Trigger,Trigger3M))</f>
        <v>1.2982633034333581E-2</v>
      </c>
      <c r="BD770" s="257">
        <f>_xll.qlIndexFixing($BE$1,AZ770,TRUE,_xll.ohTrigger(Trigger,Trigger3M))</f>
        <v>1.2791374744211718E-2</v>
      </c>
    </row>
    <row r="771" spans="51:56" ht="11.25" customHeight="1" x14ac:dyDescent="0.25">
      <c r="AY771" s="106" t="s">
        <v>83</v>
      </c>
      <c r="AZ771" s="105">
        <f>_xll.qlInterestRateIndexFixingDate(Currency&amp;"ibor"&amp;Tenor,BA771,Trigger)</f>
        <v>44701</v>
      </c>
      <c r="BA771" s="105">
        <f>_xll.qlCalendarAdvance(Calendar,BA770,AY771,"f",,Trigger)</f>
        <v>44705</v>
      </c>
      <c r="BB771" s="105">
        <f>_xll.qlInterestRateIndexMaturity(Currency&amp;"ibor"&amp;Tenor,BA771,Trigger)</f>
        <v>44797</v>
      </c>
      <c r="BC771" s="257">
        <f>_xll.qlIndexFixing($AC$5,AZ771,TRUE,_xll.ohTrigger(Trigger,Trigger3M))</f>
        <v>1.3001302223631554E-2</v>
      </c>
      <c r="BD771" s="257">
        <f>_xll.qlIndexFixing($BE$1,AZ771,TRUE,_xll.ohTrigger(Trigger,Trigger3M))</f>
        <v>1.2823736176028612E-2</v>
      </c>
    </row>
    <row r="772" spans="51:56" ht="11.25" customHeight="1" x14ac:dyDescent="0.25">
      <c r="AY772" s="106" t="s">
        <v>83</v>
      </c>
      <c r="AZ772" s="105">
        <f>_xll.qlInterestRateIndexFixingDate(Currency&amp;"ibor"&amp;Tenor,BA772,Trigger)</f>
        <v>44708</v>
      </c>
      <c r="BA772" s="105">
        <f>_xll.qlCalendarAdvance(Calendar,BA771,AY772,"f",,Trigger)</f>
        <v>44712</v>
      </c>
      <c r="BB772" s="105">
        <f>_xll.qlInterestRateIndexMaturity(Currency&amp;"ibor"&amp;Tenor,BA772,Trigger)</f>
        <v>44804</v>
      </c>
      <c r="BC772" s="257">
        <f>_xll.qlIndexFixing($AC$5,AZ772,TRUE,_xll.ohTrigger(Trigger,Trigger3M))</f>
        <v>1.3019842818560459E-2</v>
      </c>
      <c r="BD772" s="257">
        <f>_xll.qlIndexFixing($BE$1,AZ772,TRUE,_xll.ohTrigger(Trigger,Trigger3M))</f>
        <v>1.2855941392689911E-2</v>
      </c>
    </row>
    <row r="773" spans="51:56" ht="11.25" customHeight="1" x14ac:dyDescent="0.25">
      <c r="AY773" s="106" t="s">
        <v>83</v>
      </c>
      <c r="AZ773" s="105">
        <f>_xll.qlInterestRateIndexFixingDate(Currency&amp;"ibor"&amp;Tenor,BA773,Trigger)</f>
        <v>44715</v>
      </c>
      <c r="BA773" s="105">
        <f>_xll.qlCalendarAdvance(Calendar,BA772,AY773,"f",,Trigger)</f>
        <v>44719</v>
      </c>
      <c r="BB773" s="105">
        <f>_xll.qlInterestRateIndexMaturity(Currency&amp;"ibor"&amp;Tenor,BA773,Trigger)</f>
        <v>44811</v>
      </c>
      <c r="BC773" s="257">
        <f>_xll.qlIndexFixing($AC$5,AZ773,TRUE,_xll.ohTrigger(Trigger,Trigger3M))</f>
        <v>1.3055101919455948E-2</v>
      </c>
      <c r="BD773" s="257">
        <f>_xll.qlIndexFixing($BE$1,AZ773,TRUE,_xll.ohTrigger(Trigger,Trigger3M))</f>
        <v>1.2888010225791982E-2</v>
      </c>
    </row>
    <row r="774" spans="51:56" ht="11.25" customHeight="1" x14ac:dyDescent="0.25">
      <c r="AY774" s="106" t="s">
        <v>83</v>
      </c>
      <c r="AZ774" s="105">
        <f>_xll.qlInterestRateIndexFixingDate(Currency&amp;"ibor"&amp;Tenor,BA774,Trigger)</f>
        <v>44722</v>
      </c>
      <c r="BA774" s="105">
        <f>_xll.qlCalendarAdvance(Calendar,BA773,AY774,"f",,Trigger)</f>
        <v>44726</v>
      </c>
      <c r="BB774" s="105">
        <f>_xll.qlInterestRateIndexMaturity(Currency&amp;"ibor"&amp;Tenor,BA774,Trigger)</f>
        <v>44818</v>
      </c>
      <c r="BC774" s="257">
        <f>_xll.qlIndexFixing($AC$5,AZ774,TRUE,_xll.ohTrigger(Trigger,Trigger3M))</f>
        <v>1.309708187496428E-2</v>
      </c>
      <c r="BD774" s="257">
        <f>_xll.qlIndexFixing($BE$1,AZ774,TRUE,_xll.ohTrigger(Trigger,Trigger3M))</f>
        <v>1.2919949634882546E-2</v>
      </c>
    </row>
    <row r="775" spans="51:56" ht="11.25" customHeight="1" x14ac:dyDescent="0.25">
      <c r="AY775" s="106" t="s">
        <v>83</v>
      </c>
      <c r="AZ775" s="105">
        <f>_xll.qlInterestRateIndexFixingDate(Currency&amp;"ibor"&amp;Tenor,BA775,Trigger)</f>
        <v>44729</v>
      </c>
      <c r="BA775" s="105">
        <f>_xll.qlCalendarAdvance(Calendar,BA774,AY775,"f",,Trigger)</f>
        <v>44733</v>
      </c>
      <c r="BB775" s="105">
        <f>_xll.qlInterestRateIndexMaturity(Currency&amp;"ibor"&amp;Tenor,BA775,Trigger)</f>
        <v>44825</v>
      </c>
      <c r="BC775" s="257">
        <f>_xll.qlIndexFixing($AC$5,AZ775,TRUE,_xll.ohTrigger(Trigger,Trigger3M))</f>
        <v>1.3139062279343985E-2</v>
      </c>
      <c r="BD775" s="257">
        <f>_xll.qlIndexFixing($BE$1,AZ775,TRUE,_xll.ohTrigger(Trigger,Trigger3M))</f>
        <v>1.2951759207420296E-2</v>
      </c>
    </row>
    <row r="776" spans="51:56" ht="11.25" customHeight="1" x14ac:dyDescent="0.25">
      <c r="AY776" s="106" t="s">
        <v>83</v>
      </c>
      <c r="AZ776" s="105">
        <f>_xll.qlInterestRateIndexFixingDate(Currency&amp;"ibor"&amp;Tenor,BA776,Trigger)</f>
        <v>44736</v>
      </c>
      <c r="BA776" s="105">
        <f>_xll.qlCalendarAdvance(Calendar,BA775,AY776,"f",,Trigger)</f>
        <v>44740</v>
      </c>
      <c r="BB776" s="105">
        <f>_xll.qlInterestRateIndexMaturity(Currency&amp;"ibor"&amp;Tenor,BA776,Trigger)</f>
        <v>44832</v>
      </c>
      <c r="BC776" s="257">
        <f>_xll.qlIndexFixing($AC$5,AZ776,TRUE,_xll.ohTrigger(Trigger,Trigger3M))</f>
        <v>1.3181043132601147E-2</v>
      </c>
      <c r="BD776" s="257">
        <f>_xll.qlIndexFixing($BE$1,AZ776,TRUE,_xll.ohTrigger(Trigger,Trigger3M))</f>
        <v>1.2983438446007458E-2</v>
      </c>
    </row>
    <row r="777" spans="51:56" ht="11.25" customHeight="1" x14ac:dyDescent="0.25">
      <c r="AY777" s="106" t="s">
        <v>83</v>
      </c>
      <c r="AZ777" s="105">
        <f>_xll.qlInterestRateIndexFixingDate(Currency&amp;"ibor"&amp;Tenor,BA777,Trigger)</f>
        <v>44743</v>
      </c>
      <c r="BA777" s="105">
        <f>_xll.qlCalendarAdvance(Calendar,BA776,AY777,"f",,Trigger)</f>
        <v>44747</v>
      </c>
      <c r="BB777" s="105">
        <f>_xll.qlInterestRateIndexMaturity(Currency&amp;"ibor"&amp;Tenor,BA777,Trigger)</f>
        <v>44839</v>
      </c>
      <c r="BC777" s="257">
        <f>_xll.qlIndexFixing($AC$5,AZ777,TRUE,_xll.ohTrigger(Trigger,Trigger3M))</f>
        <v>1.322302443474011E-2</v>
      </c>
      <c r="BD777" s="257">
        <f>_xll.qlIndexFixing($BE$1,AZ777,TRUE,_xll.ohTrigger(Trigger,Trigger3M))</f>
        <v>1.3014986853242781E-2</v>
      </c>
    </row>
    <row r="778" spans="51:56" ht="11.25" customHeight="1" x14ac:dyDescent="0.25">
      <c r="AY778" s="106" t="s">
        <v>83</v>
      </c>
      <c r="AZ778" s="105">
        <f>_xll.qlInterestRateIndexFixingDate(Currency&amp;"ibor"&amp;Tenor,BA778,Trigger)</f>
        <v>44750</v>
      </c>
      <c r="BA778" s="105">
        <f>_xll.qlCalendarAdvance(Calendar,BA777,AY778,"f",,Trigger)</f>
        <v>44754</v>
      </c>
      <c r="BB778" s="105">
        <f>_xll.qlInterestRateIndexMaturity(Currency&amp;"ibor"&amp;Tenor,BA778,Trigger)</f>
        <v>44846</v>
      </c>
      <c r="BC778" s="257">
        <f>_xll.qlIndexFixing($AC$5,AZ778,TRUE,_xll.ohTrigger(Trigger,Trigger3M))</f>
        <v>1.3265006185766089E-2</v>
      </c>
      <c r="BD778" s="257">
        <f>_xll.qlIndexFixing($BE$1,AZ778,TRUE,_xll.ohTrigger(Trigger,Trigger3M))</f>
        <v>1.3046403931718062E-2</v>
      </c>
    </row>
    <row r="779" spans="51:56" ht="11.25" customHeight="1" x14ac:dyDescent="0.25">
      <c r="AY779" s="106" t="s">
        <v>83</v>
      </c>
      <c r="AZ779" s="105">
        <f>_xll.qlInterestRateIndexFixingDate(Currency&amp;"ibor"&amp;Tenor,BA779,Trigger)</f>
        <v>44757</v>
      </c>
      <c r="BA779" s="105">
        <f>_xll.qlCalendarAdvance(Calendar,BA778,AY779,"f",,Trigger)</f>
        <v>44761</v>
      </c>
      <c r="BB779" s="105">
        <f>_xll.qlInterestRateIndexMaturity(Currency&amp;"ibor"&amp;Tenor,BA779,Trigger)</f>
        <v>44853</v>
      </c>
      <c r="BC779" s="257">
        <f>_xll.qlIndexFixing($AC$5,AZ779,TRUE,_xll.ohTrigger(Trigger,Trigger3M))</f>
        <v>1.3306988385682558E-2</v>
      </c>
      <c r="BD779" s="257">
        <f>_xll.qlIndexFixing($BE$1,AZ779,TRUE,_xll.ohTrigger(Trigger,Trigger3M))</f>
        <v>1.3077689184028577E-2</v>
      </c>
    </row>
    <row r="780" spans="51:56" ht="11.25" customHeight="1" x14ac:dyDescent="0.25">
      <c r="AY780" s="106" t="s">
        <v>83</v>
      </c>
      <c r="AZ780" s="105">
        <f>_xll.qlInterestRateIndexFixingDate(Currency&amp;"ibor"&amp;Tenor,BA780,Trigger)</f>
        <v>44764</v>
      </c>
      <c r="BA780" s="105">
        <f>_xll.qlCalendarAdvance(Calendar,BA779,AY780,"f",,Trigger)</f>
        <v>44768</v>
      </c>
      <c r="BB780" s="105">
        <f>_xll.qlInterestRateIndexMaturity(Currency&amp;"ibor"&amp;Tenor,BA780,Trigger)</f>
        <v>44860</v>
      </c>
      <c r="BC780" s="257">
        <f>_xll.qlIndexFixing($AC$5,AZ780,TRUE,_xll.ohTrigger(Trigger,Trigger3M))</f>
        <v>1.3348971034496466E-2</v>
      </c>
      <c r="BD780" s="257">
        <f>_xll.qlIndexFixing($BE$1,AZ780,TRUE,_xll.ohTrigger(Trigger,Trigger3M))</f>
        <v>1.3108842112762647E-2</v>
      </c>
    </row>
    <row r="781" spans="51:56" ht="11.25" customHeight="1" x14ac:dyDescent="0.25">
      <c r="AY781" s="106" t="s">
        <v>83</v>
      </c>
      <c r="AZ781" s="105">
        <f>_xll.qlInterestRateIndexFixingDate(Currency&amp;"ibor"&amp;Tenor,BA781,Trigger)</f>
        <v>44771</v>
      </c>
      <c r="BA781" s="105">
        <f>_xll.qlCalendarAdvance(Calendar,BA780,AY781,"f",,Trigger)</f>
        <v>44775</v>
      </c>
      <c r="BB781" s="105">
        <f>_xll.qlInterestRateIndexMaturity(Currency&amp;"ibor"&amp;Tenor,BA781,Trigger)</f>
        <v>44867</v>
      </c>
      <c r="BC781" s="257">
        <f>_xll.qlIndexFixing($AC$5,AZ781,TRUE,_xll.ohTrigger(Trigger,Trigger3M))</f>
        <v>1.3390954132210423E-2</v>
      </c>
      <c r="BD781" s="257">
        <f>_xll.qlIndexFixing($BE$1,AZ781,TRUE,_xll.ohTrigger(Trigger,Trigger3M))</f>
        <v>1.3139862220505991E-2</v>
      </c>
    </row>
    <row r="782" spans="51:56" ht="11.25" customHeight="1" x14ac:dyDescent="0.25">
      <c r="AY782" s="106" t="s">
        <v>83</v>
      </c>
      <c r="AZ782" s="105">
        <f>_xll.qlInterestRateIndexFixingDate(Currency&amp;"ibor"&amp;Tenor,BA782,Trigger)</f>
        <v>44778</v>
      </c>
      <c r="BA782" s="105">
        <f>_xll.qlCalendarAdvance(Calendar,BA781,AY782,"f",,Trigger)</f>
        <v>44782</v>
      </c>
      <c r="BB782" s="105">
        <f>_xll.qlInterestRateIndexMaturity(Currency&amp;"ibor"&amp;Tenor,BA782,Trigger)</f>
        <v>44874</v>
      </c>
      <c r="BC782" s="257">
        <f>_xll.qlIndexFixing($AC$5,AZ782,TRUE,_xll.ohTrigger(Trigger,Trigger3M))</f>
        <v>1.3432937678829641E-2</v>
      </c>
      <c r="BD782" s="257">
        <f>_xll.qlIndexFixing($BE$1,AZ782,TRUE,_xll.ohTrigger(Trigger,Trigger3M))</f>
        <v>1.317074900984606E-2</v>
      </c>
    </row>
    <row r="783" spans="51:56" ht="11.25" customHeight="1" x14ac:dyDescent="0.25">
      <c r="AY783" s="106" t="s">
        <v>83</v>
      </c>
      <c r="AZ783" s="105">
        <f>_xll.qlInterestRateIndexFixingDate(Currency&amp;"ibor"&amp;Tenor,BA783,Trigger)</f>
        <v>44785</v>
      </c>
      <c r="BA783" s="105">
        <f>_xll.qlCalendarAdvance(Calendar,BA782,AY783,"f",,Trigger)</f>
        <v>44789</v>
      </c>
      <c r="BB783" s="105">
        <f>_xll.qlInterestRateIndexMaturity(Currency&amp;"ibor"&amp;Tenor,BA783,Trigger)</f>
        <v>44881</v>
      </c>
      <c r="BC783" s="257">
        <f>_xll.qlIndexFixing($AC$5,AZ783,TRUE,_xll.ohTrigger(Trigger,Trigger3M))</f>
        <v>1.347492167436107E-2</v>
      </c>
      <c r="BD783" s="257">
        <f>_xll.qlIndexFixing($BE$1,AZ783,TRUE,_xll.ohTrigger(Trigger,Trigger3M))</f>
        <v>1.3201501983365097E-2</v>
      </c>
    </row>
    <row r="784" spans="51:56" ht="11.25" customHeight="1" x14ac:dyDescent="0.25">
      <c r="AY784" s="106" t="s">
        <v>83</v>
      </c>
      <c r="AZ784" s="105">
        <f>_xll.qlInterestRateIndexFixingDate(Currency&amp;"ibor"&amp;Tenor,BA784,Trigger)</f>
        <v>44792</v>
      </c>
      <c r="BA784" s="105">
        <f>_xll.qlCalendarAdvance(Calendar,BA783,AY784,"f",,Trigger)</f>
        <v>44796</v>
      </c>
      <c r="BB784" s="105">
        <f>_xll.qlInterestRateIndexMaturity(Currency&amp;"ibor"&amp;Tenor,BA784,Trigger)</f>
        <v>44888</v>
      </c>
      <c r="BC784" s="257">
        <f>_xll.qlIndexFixing($AC$5,AZ784,TRUE,_xll.ohTrigger(Trigger,Trigger3M))</f>
        <v>1.3516906118807319E-2</v>
      </c>
      <c r="BD784" s="257">
        <f>_xll.qlIndexFixing($BE$1,AZ784,TRUE,_xll.ohTrigger(Trigger,Trigger3M))</f>
        <v>1.3232120643642736E-2</v>
      </c>
    </row>
    <row r="785" spans="51:56" ht="11.25" customHeight="1" x14ac:dyDescent="0.25">
      <c r="AY785" s="106" t="s">
        <v>83</v>
      </c>
      <c r="AZ785" s="105">
        <f>_xll.qlInterestRateIndexFixingDate(Currency&amp;"ibor"&amp;Tenor,BA785,Trigger)</f>
        <v>44799</v>
      </c>
      <c r="BA785" s="105">
        <f>_xll.qlCalendarAdvance(Calendar,BA784,AY785,"f",,Trigger)</f>
        <v>44803</v>
      </c>
      <c r="BB785" s="105">
        <f>_xll.qlInterestRateIndexMaturity(Currency&amp;"ibor"&amp;Tenor,BA785,Trigger)</f>
        <v>44895</v>
      </c>
      <c r="BC785" s="257">
        <f>_xll.qlIndexFixing($AC$5,AZ785,TRUE,_xll.ohTrigger(Trigger,Trigger3M))</f>
        <v>1.3558891012173597E-2</v>
      </c>
      <c r="BD785" s="257">
        <f>_xll.qlIndexFixing($BE$1,AZ785,TRUE,_xll.ohTrigger(Trigger,Trigger3M))</f>
        <v>1.3262604493260348E-2</v>
      </c>
    </row>
    <row r="786" spans="51:56" ht="11.25" customHeight="1" x14ac:dyDescent="0.25">
      <c r="AY786" s="106" t="s">
        <v>83</v>
      </c>
      <c r="AZ786" s="105">
        <f>_xll.qlInterestRateIndexFixingDate(Currency&amp;"ibor"&amp;Tenor,BA786,Trigger)</f>
        <v>44806</v>
      </c>
      <c r="BA786" s="105">
        <f>_xll.qlCalendarAdvance(Calendar,BA785,AY786,"f",,Trigger)</f>
        <v>44810</v>
      </c>
      <c r="BB786" s="105">
        <f>_xll.qlInterestRateIndexMaturity(Currency&amp;"ibor"&amp;Tenor,BA786,Trigger)</f>
        <v>44901</v>
      </c>
      <c r="BC786" s="257">
        <f>_xll.qlIndexFixing($AC$5,AZ786,TRUE,_xll.ohTrigger(Trigger,Trigger3M))</f>
        <v>1.3597620878029298E-2</v>
      </c>
      <c r="BD786" s="257">
        <f>_xll.qlIndexFixing($BE$1,AZ786,TRUE,_xll.ohTrigger(Trigger,Trigger3M))</f>
        <v>1.3290565882648667E-2</v>
      </c>
    </row>
    <row r="787" spans="51:56" ht="11.25" customHeight="1" x14ac:dyDescent="0.25">
      <c r="AY787" s="106" t="s">
        <v>83</v>
      </c>
      <c r="AZ787" s="105">
        <f>_xll.qlInterestRateIndexFixingDate(Currency&amp;"ibor"&amp;Tenor,BA787,Trigger)</f>
        <v>44813</v>
      </c>
      <c r="BA787" s="105">
        <f>_xll.qlCalendarAdvance(Calendar,BA786,AY787,"f",,Trigger)</f>
        <v>44817</v>
      </c>
      <c r="BB787" s="105">
        <f>_xll.qlInterestRateIndexMaturity(Currency&amp;"ibor"&amp;Tenor,BA787,Trigger)</f>
        <v>44908</v>
      </c>
      <c r="BC787" s="257">
        <f>_xll.qlIndexFixing($AC$5,AZ787,TRUE,_xll.ohTrigger(Trigger,Trigger3M))</f>
        <v>1.3639605051642138E-2</v>
      </c>
      <c r="BD787" s="257">
        <f>_xll.qlIndexFixing($BE$1,AZ787,TRUE,_xll.ohTrigger(Trigger,Trigger3M))</f>
        <v>1.3320787297509419E-2</v>
      </c>
    </row>
    <row r="788" spans="51:56" ht="11.25" customHeight="1" x14ac:dyDescent="0.25">
      <c r="AY788" s="106" t="s">
        <v>83</v>
      </c>
      <c r="AZ788" s="105">
        <f>_xll.qlInterestRateIndexFixingDate(Currency&amp;"ibor"&amp;Tenor,BA788,Trigger)</f>
        <v>44820</v>
      </c>
      <c r="BA788" s="105">
        <f>_xll.qlCalendarAdvance(Calendar,BA787,AY788,"f",,Trigger)</f>
        <v>44824</v>
      </c>
      <c r="BB788" s="105">
        <f>_xll.qlInterestRateIndexMaturity(Currency&amp;"ibor"&amp;Tenor,BA788,Trigger)</f>
        <v>44915</v>
      </c>
      <c r="BC788" s="257">
        <f>_xll.qlIndexFixing($AC$5,AZ788,TRUE,_xll.ohTrigger(Trigger,Trigger3M))</f>
        <v>1.3681589669292751E-2</v>
      </c>
      <c r="BD788" s="257">
        <f>_xll.qlIndexFixing($BE$1,AZ788,TRUE,_xll.ohTrigger(Trigger,Trigger3M))</f>
        <v>1.3350872447488596E-2</v>
      </c>
    </row>
    <row r="789" spans="51:56" ht="11.25" customHeight="1" x14ac:dyDescent="0.25">
      <c r="AY789" s="106" t="s">
        <v>83</v>
      </c>
      <c r="AZ789" s="105">
        <f>_xll.qlInterestRateIndexFixingDate(Currency&amp;"ibor"&amp;Tenor,BA789,Trigger)</f>
        <v>44827</v>
      </c>
      <c r="BA789" s="105">
        <f>_xll.qlCalendarAdvance(Calendar,BA788,AY789,"f",,Trigger)</f>
        <v>44831</v>
      </c>
      <c r="BB789" s="105">
        <f>_xll.qlInterestRateIndexMaturity(Currency&amp;"ibor"&amp;Tenor,BA789,Trigger)</f>
        <v>44922</v>
      </c>
      <c r="BC789" s="257">
        <f>_xll.qlIndexFixing($AC$5,AZ789,TRUE,_xll.ohTrigger(Trigger,Trigger3M))</f>
        <v>1.372357473098553E-2</v>
      </c>
      <c r="BD789" s="257">
        <f>_xll.qlIndexFixing($BE$1,AZ789,TRUE,_xll.ohTrigger(Trigger,Trigger3M))</f>
        <v>1.3380820835210869E-2</v>
      </c>
    </row>
    <row r="790" spans="51:56" ht="11.25" customHeight="1" x14ac:dyDescent="0.25">
      <c r="AY790" s="106" t="s">
        <v>83</v>
      </c>
      <c r="AZ790" s="105">
        <f>_xll.qlInterestRateIndexFixingDate(Currency&amp;"ibor"&amp;Tenor,BA790,Trigger)</f>
        <v>44834</v>
      </c>
      <c r="BA790" s="105">
        <f>_xll.qlCalendarAdvance(Calendar,BA789,AY790,"f",,Trigger)</f>
        <v>44838</v>
      </c>
      <c r="BB790" s="105">
        <f>_xll.qlInterestRateIndexMaturity(Currency&amp;"ibor"&amp;Tenor,BA790,Trigger)</f>
        <v>44930</v>
      </c>
      <c r="BC790" s="257">
        <f>_xll.qlIndexFixing($AC$5,AZ790,TRUE,_xll.ohTrigger(Trigger,Trigger3M))</f>
        <v>1.3768822212977504E-2</v>
      </c>
      <c r="BD790" s="257">
        <f>_xll.qlIndexFixing($BE$1,AZ790,TRUE,_xll.ohTrigger(Trigger,Trigger3M))</f>
        <v>1.3412984171626599E-2</v>
      </c>
    </row>
    <row r="791" spans="51:56" ht="11.25" customHeight="1" x14ac:dyDescent="0.25">
      <c r="AY791" s="106" t="s">
        <v>83</v>
      </c>
      <c r="AZ791" s="105">
        <f>_xll.qlInterestRateIndexFixingDate(Currency&amp;"ibor"&amp;Tenor,BA791,Trigger)</f>
        <v>44841</v>
      </c>
      <c r="BA791" s="105">
        <f>_xll.qlCalendarAdvance(Calendar,BA790,AY791,"f",,Trigger)</f>
        <v>44845</v>
      </c>
      <c r="BB791" s="105">
        <f>_xll.qlInterestRateIndexMaturity(Currency&amp;"ibor"&amp;Tenor,BA791,Trigger)</f>
        <v>44937</v>
      </c>
      <c r="BC791" s="257">
        <f>_xll.qlIndexFixing($AC$5,AZ791,TRUE,_xll.ohTrigger(Trigger,Trigger3M))</f>
        <v>1.381080979996563E-2</v>
      </c>
      <c r="BD791" s="257">
        <f>_xll.qlIndexFixing($BE$1,AZ791,TRUE,_xll.ohTrigger(Trigger,Trigger3M))</f>
        <v>1.3442648711378173E-2</v>
      </c>
    </row>
    <row r="792" spans="51:56" ht="11.25" customHeight="1" x14ac:dyDescent="0.25">
      <c r="AY792" s="106" t="s">
        <v>83</v>
      </c>
      <c r="AZ792" s="105">
        <f>_xll.qlInterestRateIndexFixingDate(Currency&amp;"ibor"&amp;Tenor,BA792,Trigger)</f>
        <v>44848</v>
      </c>
      <c r="BA792" s="105">
        <f>_xll.qlCalendarAdvance(Calendar,BA791,AY792,"f",,Trigger)</f>
        <v>44852</v>
      </c>
      <c r="BB792" s="105">
        <f>_xll.qlInterestRateIndexMaturity(Currency&amp;"ibor"&amp;Tenor,BA792,Trigger)</f>
        <v>44944</v>
      </c>
      <c r="BC792" s="257">
        <f>_xll.qlIndexFixing($AC$5,AZ792,TRUE,_xll.ohTrigger(Trigger,Trigger3M))</f>
        <v>1.3852797835908542E-2</v>
      </c>
      <c r="BD792" s="257">
        <f>_xll.qlIndexFixing($BE$1,AZ792,TRUE,_xll.ohTrigger(Trigger,Trigger3M))</f>
        <v>1.3472174958493274E-2</v>
      </c>
    </row>
    <row r="793" spans="51:56" ht="11.25" customHeight="1" x14ac:dyDescent="0.25">
      <c r="AY793" s="106" t="s">
        <v>83</v>
      </c>
      <c r="AZ793" s="105">
        <f>_xll.qlInterestRateIndexFixingDate(Currency&amp;"ibor"&amp;Tenor,BA793,Trigger)</f>
        <v>44855</v>
      </c>
      <c r="BA793" s="105">
        <f>_xll.qlCalendarAdvance(Calendar,BA792,AY793,"f",,Trigger)</f>
        <v>44859</v>
      </c>
      <c r="BB793" s="105">
        <f>_xll.qlInterestRateIndexMaturity(Currency&amp;"ibor"&amp;Tenor,BA793,Trigger)</f>
        <v>44951</v>
      </c>
      <c r="BC793" s="257">
        <f>_xll.qlIndexFixing($AC$5,AZ793,TRUE,_xll.ohTrigger(Trigger,Trigger3M))</f>
        <v>1.3894786320809718E-2</v>
      </c>
      <c r="BD793" s="257">
        <f>_xll.qlIndexFixing($BE$1,AZ793,TRUE,_xll.ohTrigger(Trigger,Trigger3M))</f>
        <v>1.3501562415544587E-2</v>
      </c>
    </row>
    <row r="794" spans="51:56" ht="11.25" customHeight="1" x14ac:dyDescent="0.25">
      <c r="AY794" s="106" t="s">
        <v>83</v>
      </c>
      <c r="AZ794" s="105">
        <f>_xll.qlInterestRateIndexFixingDate(Currency&amp;"ibor"&amp;Tenor,BA794,Trigger)</f>
        <v>44862</v>
      </c>
      <c r="BA794" s="105">
        <f>_xll.qlCalendarAdvance(Calendar,BA793,AY794,"f",,Trigger)</f>
        <v>44866</v>
      </c>
      <c r="BB794" s="105">
        <f>_xll.qlInterestRateIndexMaturity(Currency&amp;"ibor"&amp;Tenor,BA794,Trigger)</f>
        <v>44958</v>
      </c>
      <c r="BC794" s="257">
        <f>_xll.qlIndexFixing($AC$5,AZ794,TRUE,_xll.ohTrigger(Trigger,Trigger3M))</f>
        <v>1.3936775254673498E-2</v>
      </c>
      <c r="BD794" s="257">
        <f>_xll.qlIndexFixing($BE$1,AZ794,TRUE,_xll.ohTrigger(Trigger,Trigger3M))</f>
        <v>1.3530810585103923E-2</v>
      </c>
    </row>
    <row r="795" spans="51:56" ht="11.25" customHeight="1" x14ac:dyDescent="0.25">
      <c r="AY795" s="106" t="s">
        <v>83</v>
      </c>
      <c r="AZ795" s="105">
        <f>_xll.qlInterestRateIndexFixingDate(Currency&amp;"ibor"&amp;Tenor,BA795,Trigger)</f>
        <v>44869</v>
      </c>
      <c r="BA795" s="105">
        <f>_xll.qlCalendarAdvance(Calendar,BA794,AY795,"f",,Trigger)</f>
        <v>44873</v>
      </c>
      <c r="BB795" s="105">
        <f>_xll.qlInterestRateIndexMaturity(Currency&amp;"ibor"&amp;Tenor,BA795,Trigger)</f>
        <v>44965</v>
      </c>
      <c r="BC795" s="257">
        <f>_xll.qlIndexFixing($AC$5,AZ795,TRUE,_xll.ohTrigger(Trigger,Trigger3M))</f>
        <v>1.3978764637506837E-2</v>
      </c>
      <c r="BD795" s="257">
        <f>_xll.qlIndexFixing($BE$1,AZ795,TRUE,_xll.ohTrigger(Trigger,Trigger3M))</f>
        <v>1.3559918969743966E-2</v>
      </c>
    </row>
    <row r="796" spans="51:56" ht="11.25" customHeight="1" x14ac:dyDescent="0.25">
      <c r="AY796" s="106" t="s">
        <v>83</v>
      </c>
      <c r="AZ796" s="105">
        <f>_xll.qlInterestRateIndexFixingDate(Currency&amp;"ibor"&amp;Tenor,BA796,Trigger)</f>
        <v>44876</v>
      </c>
      <c r="BA796" s="105">
        <f>_xll.qlCalendarAdvance(Calendar,BA795,AY796,"f",,Trigger)</f>
        <v>44880</v>
      </c>
      <c r="BB796" s="105">
        <f>_xll.qlInterestRateIndexMaturity(Currency&amp;"ibor"&amp;Tenor,BA796,Trigger)</f>
        <v>44972</v>
      </c>
      <c r="BC796" s="257">
        <f>_xll.qlIndexFixing($AC$5,AZ796,TRUE,_xll.ohTrigger(Trigger,Trigger3M))</f>
        <v>1.4020754469313208E-2</v>
      </c>
      <c r="BD796" s="257">
        <f>_xll.qlIndexFixing($BE$1,AZ796,TRUE,_xll.ohTrigger(Trigger,Trigger3M))</f>
        <v>1.3588887072037403E-2</v>
      </c>
    </row>
    <row r="797" spans="51:56" ht="11.25" customHeight="1" x14ac:dyDescent="0.25">
      <c r="AY797" s="106" t="s">
        <v>83</v>
      </c>
      <c r="AZ797" s="105">
        <f>_xll.qlInterestRateIndexFixingDate(Currency&amp;"ibor"&amp;Tenor,BA797,Trigger)</f>
        <v>44883</v>
      </c>
      <c r="BA797" s="105">
        <f>_xll.qlCalendarAdvance(Calendar,BA796,AY797,"f",,Trigger)</f>
        <v>44887</v>
      </c>
      <c r="BB797" s="105">
        <f>_xll.qlInterestRateIndexMaturity(Currency&amp;"ibor"&amp;Tenor,BA797,Trigger)</f>
        <v>44979</v>
      </c>
      <c r="BC797" s="257">
        <f>_xll.qlIndexFixing($AC$5,AZ797,TRUE,_xll.ohTrigger(Trigger,Trigger3M))</f>
        <v>1.4062744750096086E-2</v>
      </c>
      <c r="BD797" s="257">
        <f>_xll.qlIndexFixing($BE$1,AZ797,TRUE,_xll.ohTrigger(Trigger,Trigger3M))</f>
        <v>1.3617714394556913E-2</v>
      </c>
    </row>
    <row r="798" spans="51:56" ht="11.25" customHeight="1" x14ac:dyDescent="0.25">
      <c r="AY798" s="106" t="s">
        <v>83</v>
      </c>
      <c r="AZ798" s="105">
        <f>_xll.qlInterestRateIndexFixingDate(Currency&amp;"ibor"&amp;Tenor,BA798,Trigger)</f>
        <v>44890</v>
      </c>
      <c r="BA798" s="105">
        <f>_xll.qlCalendarAdvance(Calendar,BA797,AY798,"f",,Trigger)</f>
        <v>44894</v>
      </c>
      <c r="BB798" s="105">
        <f>_xll.qlInterestRateIndexMaturity(Currency&amp;"ibor"&amp;Tenor,BA798,Trigger)</f>
        <v>44985</v>
      </c>
      <c r="BC798" s="257">
        <f>_xll.qlIndexFixing($AC$5,AZ798,TRUE,_xll.ohTrigger(Trigger,Trigger3M))</f>
        <v>1.4101460268909448E-2</v>
      </c>
      <c r="BD798" s="257">
        <f>_xll.qlIndexFixing($BE$1,AZ798,TRUE,_xll.ohTrigger(Trigger,Trigger3M))</f>
        <v>1.3644119956402523E-2</v>
      </c>
    </row>
    <row r="799" spans="51:56" ht="11.25" customHeight="1" x14ac:dyDescent="0.25">
      <c r="AY799" s="106" t="s">
        <v>83</v>
      </c>
      <c r="AZ799" s="105">
        <f>_xll.qlInterestRateIndexFixingDate(Currency&amp;"ibor"&amp;Tenor,BA799,Trigger)</f>
        <v>44897</v>
      </c>
      <c r="BA799" s="105">
        <f>_xll.qlCalendarAdvance(Calendar,BA798,AY799,"f",,Trigger)</f>
        <v>44901</v>
      </c>
      <c r="BB799" s="105">
        <f>_xll.qlInterestRateIndexMaturity(Currency&amp;"ibor"&amp;Tenor,BA799,Trigger)</f>
        <v>44991</v>
      </c>
      <c r="BC799" s="257">
        <f>_xll.qlIndexFixing($AC$5,AZ799,TRUE,_xll.ohTrigger(Trigger,Trigger3M))</f>
        <v>1.4140173128724065E-2</v>
      </c>
      <c r="BD799" s="257">
        <f>_xll.qlIndexFixing($BE$1,AZ799,TRUE,_xll.ohTrigger(Trigger,Trigger3M))</f>
        <v>1.3670401201640203E-2</v>
      </c>
    </row>
    <row r="800" spans="51:56" ht="11.25" customHeight="1" x14ac:dyDescent="0.25">
      <c r="AY800" s="106" t="s">
        <v>83</v>
      </c>
      <c r="AZ800" s="105">
        <f>_xll.qlInterestRateIndexFixingDate(Currency&amp;"ibor"&amp;Tenor,BA800,Trigger)</f>
        <v>44904</v>
      </c>
      <c r="BA800" s="105">
        <f>_xll.qlCalendarAdvance(Calendar,BA799,AY800,"f",,Trigger)</f>
        <v>44908</v>
      </c>
      <c r="BB800" s="105">
        <f>_xll.qlInterestRateIndexMaturity(Currency&amp;"ibor"&amp;Tenor,BA800,Trigger)</f>
        <v>44998</v>
      </c>
      <c r="BC800" s="257">
        <f>_xll.qlIndexFixing($AC$5,AZ800,TRUE,_xll.ohTrigger(Trigger,Trigger3M))</f>
        <v>1.4182161394682424E-2</v>
      </c>
      <c r="BD800" s="257">
        <f>_xll.qlIndexFixing($BE$1,AZ800,TRUE,_xll.ohTrigger(Trigger,Trigger3M))</f>
        <v>1.3698821551572316E-2</v>
      </c>
    </row>
    <row r="801" spans="51:56" ht="11.25" customHeight="1" x14ac:dyDescent="0.25">
      <c r="AY801" s="106" t="s">
        <v>83</v>
      </c>
      <c r="AZ801" s="105">
        <f>_xll.qlInterestRateIndexFixingDate(Currency&amp;"ibor"&amp;Tenor,BA801,Trigger)</f>
        <v>44911</v>
      </c>
      <c r="BA801" s="105">
        <f>_xll.qlCalendarAdvance(Calendar,BA800,AY801,"f",,Trigger)</f>
        <v>44915</v>
      </c>
      <c r="BB801" s="105">
        <f>_xll.qlInterestRateIndexMaturity(Currency&amp;"ibor"&amp;Tenor,BA801,Trigger)</f>
        <v>45005</v>
      </c>
      <c r="BC801" s="257">
        <f>_xll.qlIndexFixing($AC$5,AZ801,TRUE,_xll.ohTrigger(Trigger,Trigger3M))</f>
        <v>1.4224150099842348E-2</v>
      </c>
      <c r="BD801" s="257">
        <f>_xll.qlIndexFixing($BE$1,AZ801,TRUE,_xll.ohTrigger(Trigger,Trigger3M))</f>
        <v>1.3727099209481786E-2</v>
      </c>
    </row>
    <row r="802" spans="51:56" ht="11.25" customHeight="1" x14ac:dyDescent="0.25">
      <c r="AY802" s="106" t="s">
        <v>83</v>
      </c>
      <c r="AZ802" s="105">
        <f>_xll.qlInterestRateIndexFixingDate(Currency&amp;"ibor"&amp;Tenor,BA802,Trigger)</f>
        <v>44917</v>
      </c>
      <c r="BA802" s="105">
        <f>_xll.qlCalendarAdvance(Calendar,BA801,AY802,"f",,Trigger)</f>
        <v>44922</v>
      </c>
      <c r="BB802" s="105">
        <f>_xll.qlInterestRateIndexMaturity(Currency&amp;"ibor"&amp;Tenor,BA802,Trigger)</f>
        <v>45012</v>
      </c>
      <c r="BC802" s="257">
        <f>_xll.qlIndexFixing($AC$5,AZ802,TRUE,_xll.ohTrigger(Trigger,Trigger3M))</f>
        <v>1.4266139244208276E-2</v>
      </c>
      <c r="BD802" s="257">
        <f>_xll.qlIndexFixing($BE$1,AZ802,TRUE,_xll.ohTrigger(Trigger,Trigger3M))</f>
        <v>1.3755233678051759E-2</v>
      </c>
    </row>
    <row r="803" spans="51:56" ht="11.25" customHeight="1" x14ac:dyDescent="0.25">
      <c r="AY803" s="106" t="s">
        <v>83</v>
      </c>
      <c r="AZ803" s="105">
        <f>_xll.qlInterestRateIndexFixingDate(Currency&amp;"ibor"&amp;Tenor,BA803,Trigger)</f>
        <v>44925</v>
      </c>
      <c r="BA803" s="105">
        <f>_xll.qlCalendarAdvance(Calendar,BA802,AY803,"f",,Trigger)</f>
        <v>44929</v>
      </c>
      <c r="BB803" s="105">
        <f>_xll.qlInterestRateIndexMaturity(Currency&amp;"ibor"&amp;Tenor,BA803,Trigger)</f>
        <v>45019</v>
      </c>
      <c r="BC803" s="257">
        <f>_xll.qlIndexFixing($AC$5,AZ803,TRUE,_xll.ohTrigger(Trigger,Trigger3M))</f>
        <v>1.4308128827783761E-2</v>
      </c>
      <c r="BD803" s="257">
        <f>_xll.qlIndexFixing($BE$1,AZ803,TRUE,_xll.ohTrigger(Trigger,Trigger3M))</f>
        <v>1.3783224459965382E-2</v>
      </c>
    </row>
    <row r="804" spans="51:56" ht="11.25" customHeight="1" x14ac:dyDescent="0.25">
      <c r="AY804" s="106" t="s">
        <v>83</v>
      </c>
      <c r="AZ804" s="105">
        <f>_xll.qlInterestRateIndexFixingDate(Currency&amp;"ibor"&amp;Tenor,BA804,Trigger)</f>
        <v>44932</v>
      </c>
      <c r="BA804" s="105">
        <f>_xll.qlCalendarAdvance(Calendar,BA803,AY804,"f",,Trigger)</f>
        <v>44936</v>
      </c>
      <c r="BB804" s="105">
        <f>_xll.qlInterestRateIndexMaturity(Currency&amp;"ibor"&amp;Tenor,BA804,Trigger)</f>
        <v>45027</v>
      </c>
      <c r="BC804" s="257">
        <f>_xll.qlIndexFixing($AC$5,AZ804,TRUE,_xll.ohTrigger(Trigger,Trigger3M))</f>
        <v>1.4353403944672305E-2</v>
      </c>
      <c r="BD804" s="257">
        <f>_xll.qlIndexFixing($BE$1,AZ804,TRUE,_xll.ohTrigger(Trigger,Trigger3M))</f>
        <v>1.3813296965763121E-2</v>
      </c>
    </row>
    <row r="805" spans="51:56" ht="11.25" customHeight="1" x14ac:dyDescent="0.25">
      <c r="AY805" s="106" t="s">
        <v>83</v>
      </c>
      <c r="AZ805" s="105">
        <f>_xll.qlInterestRateIndexFixingDate(Currency&amp;"ibor"&amp;Tenor,BA805,Trigger)</f>
        <v>44939</v>
      </c>
      <c r="BA805" s="105">
        <f>_xll.qlCalendarAdvance(Calendar,BA804,AY805,"f",,Trigger)</f>
        <v>44943</v>
      </c>
      <c r="BB805" s="105">
        <f>_xll.qlInterestRateIndexMaturity(Currency&amp;"ibor"&amp;Tenor,BA805,Trigger)</f>
        <v>45033</v>
      </c>
      <c r="BC805" s="257">
        <f>_xll.qlIndexFixing($AC$5,AZ805,TRUE,_xll.ohTrigger(Trigger,Trigger3M))</f>
        <v>1.4392109312584722E-2</v>
      </c>
      <c r="BD805" s="257">
        <f>_xll.qlIndexFixing($BE$1,AZ805,TRUE,_xll.ohTrigger(Trigger,Trigger3M))</f>
        <v>1.3838772974571256E-2</v>
      </c>
    </row>
    <row r="806" spans="51:56" ht="11.25" customHeight="1" x14ac:dyDescent="0.25">
      <c r="AY806" s="106" t="s">
        <v>83</v>
      </c>
      <c r="AZ806" s="105">
        <f>_xll.qlInterestRateIndexFixingDate(Currency&amp;"ibor"&amp;Tenor,BA806,Trigger)</f>
        <v>44946</v>
      </c>
      <c r="BA806" s="105">
        <f>_xll.qlCalendarAdvance(Calendar,BA805,AY806,"f",,Trigger)</f>
        <v>44950</v>
      </c>
      <c r="BB806" s="105">
        <f>_xll.qlInterestRateIndexMaturity(Currency&amp;"ibor"&amp;Tenor,BA806,Trigger)</f>
        <v>45040</v>
      </c>
      <c r="BC806" s="257">
        <f>_xll.qlIndexFixing($AC$5,AZ806,TRUE,_xll.ohTrigger(Trigger,Trigger3M))</f>
        <v>1.4434100213819079E-2</v>
      </c>
      <c r="BD806" s="257">
        <f>_xll.qlIndexFixing($BE$1,AZ806,TRUE,_xll.ohTrigger(Trigger,Trigger3M))</f>
        <v>1.3866329712638681E-2</v>
      </c>
    </row>
    <row r="807" spans="51:56" ht="11.25" customHeight="1" x14ac:dyDescent="0.25">
      <c r="AY807" s="106" t="s">
        <v>83</v>
      </c>
      <c r="AZ807" s="105">
        <f>_xll.qlInterestRateIndexFixingDate(Currency&amp;"ibor"&amp;Tenor,BA807,Trigger)</f>
        <v>44953</v>
      </c>
      <c r="BA807" s="105">
        <f>_xll.qlCalendarAdvance(Calendar,BA806,AY807,"f",,Trigger)</f>
        <v>44957</v>
      </c>
      <c r="BB807" s="105">
        <f>_xll.qlInterestRateIndexMaturity(Currency&amp;"ibor"&amp;Tenor,BA807,Trigger)</f>
        <v>45044</v>
      </c>
      <c r="BC807" s="257">
        <f>_xll.qlIndexFixing($AC$5,AZ807,TRUE,_xll.ohTrigger(Trigger,Trigger3M))</f>
        <v>1.4466222387371152E-2</v>
      </c>
      <c r="BD807" s="257">
        <f>_xll.qlIndexFixing($BE$1,AZ807,TRUE,_xll.ohTrigger(Trigger,Trigger3M))</f>
        <v>1.388714261550463E-2</v>
      </c>
    </row>
    <row r="808" spans="51:56" ht="11.25" customHeight="1" x14ac:dyDescent="0.25">
      <c r="AY808" s="106" t="s">
        <v>83</v>
      </c>
      <c r="AZ808" s="105">
        <f>_xll.qlInterestRateIndexFixingDate(Currency&amp;"ibor"&amp;Tenor,BA808,Trigger)</f>
        <v>44960</v>
      </c>
      <c r="BA808" s="105">
        <f>_xll.qlCalendarAdvance(Calendar,BA807,AY808,"f",,Trigger)</f>
        <v>44964</v>
      </c>
      <c r="BB808" s="105">
        <f>_xll.qlInterestRateIndexMaturity(Currency&amp;"ibor"&amp;Tenor,BA808,Trigger)</f>
        <v>45054</v>
      </c>
      <c r="BC808" s="257">
        <f>_xll.qlIndexFixing($AC$5,AZ808,TRUE,_xll.ohTrigger(Trigger,Trigger3M))</f>
        <v>1.4518083333976861E-2</v>
      </c>
      <c r="BD808" s="257">
        <f>_xll.qlIndexFixing($BE$1,AZ808,TRUE,_xll.ohTrigger(Trigger,Trigger3M))</f>
        <v>1.3921005663761754E-2</v>
      </c>
    </row>
    <row r="809" spans="51:56" ht="11.25" customHeight="1" x14ac:dyDescent="0.25">
      <c r="AY809" s="106" t="s">
        <v>83</v>
      </c>
      <c r="AZ809" s="105">
        <f>_xll.qlInterestRateIndexFixingDate(Currency&amp;"ibor"&amp;Tenor,BA809,Trigger)</f>
        <v>44967</v>
      </c>
      <c r="BA809" s="105">
        <f>_xll.qlCalendarAdvance(Calendar,BA808,AY809,"f",,Trigger)</f>
        <v>44971</v>
      </c>
      <c r="BB809" s="105">
        <f>_xll.qlInterestRateIndexMaturity(Currency&amp;"ibor"&amp;Tenor,BA809,Trigger)</f>
        <v>45061</v>
      </c>
      <c r="BC809" s="257">
        <f>_xll.qlIndexFixing($AC$5,AZ809,TRUE,_xll.ohTrigger(Trigger,Trigger3M))</f>
        <v>1.4560075552910057E-2</v>
      </c>
      <c r="BD809" s="257">
        <f>_xll.qlIndexFixing($BE$1,AZ809,TRUE,_xll.ohTrigger(Trigger,Trigger3M))</f>
        <v>1.3948123882205898E-2</v>
      </c>
    </row>
    <row r="810" spans="51:56" ht="11.25" customHeight="1" x14ac:dyDescent="0.25">
      <c r="AY810" s="106" t="s">
        <v>83</v>
      </c>
      <c r="AZ810" s="105">
        <f>_xll.qlInterestRateIndexFixingDate(Currency&amp;"ibor"&amp;Tenor,BA810,Trigger)</f>
        <v>44974</v>
      </c>
      <c r="BA810" s="105">
        <f>_xll.qlCalendarAdvance(Calendar,BA809,AY810,"f",,Trigger)</f>
        <v>44978</v>
      </c>
      <c r="BB810" s="105">
        <f>_xll.qlInterestRateIndexMaturity(Currency&amp;"ibor"&amp;Tenor,BA810,Trigger)</f>
        <v>45068</v>
      </c>
      <c r="BC810" s="257">
        <f>_xll.qlIndexFixing($AC$5,AZ810,TRUE,_xll.ohTrigger(Trigger,Trigger3M))</f>
        <v>1.4602068211086561E-2</v>
      </c>
      <c r="BD810" s="257">
        <f>_xll.qlIndexFixing($BE$1,AZ810,TRUE,_xll.ohTrigger(Trigger,Trigger3M))</f>
        <v>1.3975094932836107E-2</v>
      </c>
    </row>
    <row r="811" spans="51:56" ht="11.25" customHeight="1" x14ac:dyDescent="0.25">
      <c r="AY811" s="106" t="s">
        <v>83</v>
      </c>
      <c r="AZ811" s="105">
        <f>_xll.qlInterestRateIndexFixingDate(Currency&amp;"ibor"&amp;Tenor,BA811,Trigger)</f>
        <v>44981</v>
      </c>
      <c r="BA811" s="105">
        <f>_xll.qlCalendarAdvance(Calendar,BA810,AY811,"f",,Trigger)</f>
        <v>44985</v>
      </c>
      <c r="BB811" s="105">
        <f>_xll.qlInterestRateIndexMaturity(Currency&amp;"ibor"&amp;Tenor,BA811,Trigger)</f>
        <v>45077</v>
      </c>
      <c r="BC811" s="257">
        <f>_xll.qlIndexFixing($AC$5,AZ811,TRUE,_xll.ohTrigger(Trigger,Trigger3M))</f>
        <v>1.4650655826430086E-2</v>
      </c>
      <c r="BD811" s="257">
        <f>_xll.qlIndexFixing($BE$1,AZ811,TRUE,_xll.ohTrigger(Trigger,Trigger3M))</f>
        <v>1.400623647692059E-2</v>
      </c>
    </row>
    <row r="812" spans="51:56" ht="11.25" customHeight="1" x14ac:dyDescent="0.25">
      <c r="AY812" s="106" t="s">
        <v>83</v>
      </c>
      <c r="AZ812" s="105">
        <f>_xll.qlInterestRateIndexFixingDate(Currency&amp;"ibor"&amp;Tenor,BA812,Trigger)</f>
        <v>44988</v>
      </c>
      <c r="BA812" s="105">
        <f>_xll.qlCalendarAdvance(Calendar,BA811,AY812,"f",,Trigger)</f>
        <v>44992</v>
      </c>
      <c r="BB812" s="105">
        <f>_xll.qlInterestRateIndexMaturity(Currency&amp;"ibor"&amp;Tenor,BA812,Trigger)</f>
        <v>45084</v>
      </c>
      <c r="BC812" s="257">
        <f>_xll.qlIndexFixing($AC$5,AZ812,TRUE,_xll.ohTrigger(Trigger,Trigger3M))</f>
        <v>1.4647898591083957E-2</v>
      </c>
      <c r="BD812" s="257">
        <f>_xll.qlIndexFixing($BE$1,AZ812,TRUE,_xll.ohTrigger(Trigger,Trigger3M))</f>
        <v>1.4032892287727914E-2</v>
      </c>
    </row>
    <row r="813" spans="51:56" ht="11.25" customHeight="1" x14ac:dyDescent="0.25">
      <c r="AY813" s="106" t="s">
        <v>83</v>
      </c>
      <c r="AZ813" s="105">
        <f>_xll.qlInterestRateIndexFixingDate(Currency&amp;"ibor"&amp;Tenor,BA813,Trigger)</f>
        <v>44995</v>
      </c>
      <c r="BA813" s="105">
        <f>_xll.qlCalendarAdvance(Calendar,BA812,AY813,"f",,Trigger)</f>
        <v>44999</v>
      </c>
      <c r="BB813" s="105">
        <f>_xll.qlInterestRateIndexMaturity(Currency&amp;"ibor"&amp;Tenor,BA813,Trigger)</f>
        <v>45091</v>
      </c>
      <c r="BC813" s="257">
        <f>_xll.qlIndexFixing($AC$5,AZ813,TRUE,_xll.ohTrigger(Trigger,Trigger3M))</f>
        <v>1.462698329143697E-2</v>
      </c>
      <c r="BD813" s="257">
        <f>_xll.qlIndexFixing($BE$1,AZ813,TRUE,_xll.ohTrigger(Trigger,Trigger3M))</f>
        <v>1.405939788172929E-2</v>
      </c>
    </row>
    <row r="814" spans="51:56" ht="11.25" customHeight="1" x14ac:dyDescent="0.25">
      <c r="AY814" s="106" t="s">
        <v>83</v>
      </c>
      <c r="AZ814" s="105">
        <f>_xll.qlInterestRateIndexFixingDate(Currency&amp;"ibor"&amp;Tenor,BA814,Trigger)</f>
        <v>45002</v>
      </c>
      <c r="BA814" s="105">
        <f>_xll.qlCalendarAdvance(Calendar,BA813,AY814,"f",,Trigger)</f>
        <v>45006</v>
      </c>
      <c r="BB814" s="105">
        <f>_xll.qlInterestRateIndexMaturity(Currency&amp;"ibor"&amp;Tenor,BA814,Trigger)</f>
        <v>45098</v>
      </c>
      <c r="BC814" s="257">
        <f>_xll.qlIndexFixing($AC$5,AZ814,TRUE,_xll.ohTrigger(Trigger,Trigger3M))</f>
        <v>1.4605768830238796E-2</v>
      </c>
      <c r="BD814" s="257">
        <f>_xll.qlIndexFixing($BE$1,AZ814,TRUE,_xll.ohTrigger(Trigger,Trigger3M))</f>
        <v>1.4085750696294606E-2</v>
      </c>
    </row>
    <row r="815" spans="51:56" ht="11.25" customHeight="1" x14ac:dyDescent="0.25">
      <c r="AY815" s="106" t="s">
        <v>83</v>
      </c>
      <c r="AZ815" s="105">
        <f>_xll.qlInterestRateIndexFixingDate(Currency&amp;"ibor"&amp;Tenor,BA815,Trigger)</f>
        <v>45009</v>
      </c>
      <c r="BA815" s="105">
        <f>_xll.qlCalendarAdvance(Calendar,BA814,AY815,"f",,Trigger)</f>
        <v>45013</v>
      </c>
      <c r="BB815" s="105">
        <f>_xll.qlInterestRateIndexMaturity(Currency&amp;"ibor"&amp;Tenor,BA815,Trigger)</f>
        <v>45105</v>
      </c>
      <c r="BC815" s="257">
        <f>_xll.qlIndexFixing($AC$5,AZ815,TRUE,_xll.ohTrigger(Trigger,Trigger3M))</f>
        <v>1.4584255212336866E-2</v>
      </c>
      <c r="BD815" s="257">
        <f>_xll.qlIndexFixing($BE$1,AZ815,TRUE,_xll.ohTrigger(Trigger,Trigger3M))</f>
        <v>1.4111948141140224E-2</v>
      </c>
    </row>
    <row r="816" spans="51:56" ht="11.25" customHeight="1" x14ac:dyDescent="0.25">
      <c r="AY816" s="106" t="s">
        <v>83</v>
      </c>
      <c r="AZ816" s="105">
        <f>_xll.qlInterestRateIndexFixingDate(Currency&amp;"ibor"&amp;Tenor,BA816,Trigger)</f>
        <v>45016</v>
      </c>
      <c r="BA816" s="105">
        <f>_xll.qlCalendarAdvance(Calendar,BA815,AY816,"f",,Trigger)</f>
        <v>45020</v>
      </c>
      <c r="BB816" s="105">
        <f>_xll.qlInterestRateIndexMaturity(Currency&amp;"ibor"&amp;Tenor,BA816,Trigger)</f>
        <v>45111</v>
      </c>
      <c r="BC816" s="257">
        <f>_xll.qlIndexFixing($AC$5,AZ816,TRUE,_xll.ohTrigger(Trigger,Trigger3M))</f>
        <v>1.4565105826636377E-2</v>
      </c>
      <c r="BD816" s="257">
        <f>_xll.qlIndexFixing($BE$1,AZ816,TRUE,_xll.ohTrigger(Trigger,Trigger3M))</f>
        <v>1.4135880424108471E-2</v>
      </c>
    </row>
    <row r="817" spans="51:56" ht="11.25" customHeight="1" x14ac:dyDescent="0.25">
      <c r="AY817" s="106" t="s">
        <v>83</v>
      </c>
      <c r="AZ817" s="105">
        <f>_xll.qlInterestRateIndexFixingDate(Currency&amp;"ibor"&amp;Tenor,BA817,Trigger)</f>
        <v>45021</v>
      </c>
      <c r="BA817" s="105">
        <f>_xll.qlCalendarAdvance(Calendar,BA816,AY817,"f",,Trigger)</f>
        <v>45027</v>
      </c>
      <c r="BB817" s="105">
        <f>_xll.qlInterestRateIndexMaturity(Currency&amp;"ibor"&amp;Tenor,BA817,Trigger)</f>
        <v>45118</v>
      </c>
      <c r="BC817" s="257">
        <f>_xll.qlIndexFixing($AC$5,AZ817,TRUE,_xll.ohTrigger(Trigger,Trigger3M))</f>
        <v>1.454233355671695E-2</v>
      </c>
      <c r="BD817" s="257">
        <f>_xll.qlIndexFixing($BE$1,AZ817,TRUE,_xll.ohTrigger(Trigger,Trigger3M))</f>
        <v>1.4161770371670981E-2</v>
      </c>
    </row>
    <row r="818" spans="51:56" ht="11.25" customHeight="1" x14ac:dyDescent="0.25">
      <c r="AY818" s="106" t="s">
        <v>83</v>
      </c>
      <c r="AZ818" s="105">
        <f>_xll.qlInterestRateIndexFixingDate(Currency&amp;"ibor"&amp;Tenor,BA818,Trigger)</f>
        <v>45030</v>
      </c>
      <c r="BA818" s="105">
        <f>_xll.qlCalendarAdvance(Calendar,BA817,AY818,"f",,Trigger)</f>
        <v>45034</v>
      </c>
      <c r="BB818" s="105">
        <f>_xll.qlInterestRateIndexMaturity(Currency&amp;"ibor"&amp;Tenor,BA818,Trigger)</f>
        <v>45125</v>
      </c>
      <c r="BC818" s="257">
        <f>_xll.qlIndexFixing($AC$5,AZ818,TRUE,_xll.ohTrigger(Trigger,Trigger3M))</f>
        <v>1.4519258874579178E-2</v>
      </c>
      <c r="BD818" s="257">
        <f>_xll.qlIndexFixing($BE$1,AZ818,TRUE,_xll.ohTrigger(Trigger,Trigger3M))</f>
        <v>1.4187497280407973E-2</v>
      </c>
    </row>
    <row r="819" spans="51:56" ht="11.25" customHeight="1" x14ac:dyDescent="0.25">
      <c r="AY819" s="106" t="s">
        <v>83</v>
      </c>
      <c r="AZ819" s="105">
        <f>_xll.qlInterestRateIndexFixingDate(Currency&amp;"ibor"&amp;Tenor,BA819,Trigger)</f>
        <v>45037</v>
      </c>
      <c r="BA819" s="105">
        <f>_xll.qlCalendarAdvance(Calendar,BA818,AY819,"f",,Trigger)</f>
        <v>45041</v>
      </c>
      <c r="BB819" s="105">
        <f>_xll.qlInterestRateIndexMaturity(Currency&amp;"ibor"&amp;Tenor,BA819,Trigger)</f>
        <v>45132</v>
      </c>
      <c r="BC819" s="257">
        <f>_xll.qlIndexFixing($AC$5,AZ819,TRUE,_xll.ohTrigger(Trigger,Trigger3M))</f>
        <v>1.4495881785498842E-2</v>
      </c>
      <c r="BD819" s="257">
        <f>_xll.qlIndexFixing($BE$1,AZ819,TRUE,_xll.ohTrigger(Trigger,Trigger3M))</f>
        <v>1.4213058460405225E-2</v>
      </c>
    </row>
    <row r="820" spans="51:56" ht="11.25" customHeight="1" x14ac:dyDescent="0.25">
      <c r="AY820" s="106" t="s">
        <v>83</v>
      </c>
      <c r="AZ820" s="105">
        <f>_xll.qlInterestRateIndexFixingDate(Currency&amp;"ibor"&amp;Tenor,BA820,Trigger)</f>
        <v>45043</v>
      </c>
      <c r="BA820" s="105">
        <f>_xll.qlCalendarAdvance(Calendar,BA819,AY820,"f",,Trigger)</f>
        <v>45048</v>
      </c>
      <c r="BB820" s="105">
        <f>_xll.qlInterestRateIndexMaturity(Currency&amp;"ibor"&amp;Tenor,BA820,Trigger)</f>
        <v>45140</v>
      </c>
      <c r="BC820" s="257">
        <f>_xll.qlIndexFixing($AC$5,AZ820,TRUE,_xll.ohTrigger(Trigger,Trigger3M))</f>
        <v>1.447219994675477E-2</v>
      </c>
      <c r="BD820" s="257">
        <f>_xll.qlIndexFixing($BE$1,AZ820,TRUE,_xll.ohTrigger(Trigger,Trigger3M))</f>
        <v>1.4240512781573872E-2</v>
      </c>
    </row>
    <row r="821" spans="51:56" ht="11.25" customHeight="1" x14ac:dyDescent="0.25">
      <c r="AY821" s="106" t="s">
        <v>83</v>
      </c>
      <c r="AZ821" s="105">
        <f>_xll.qlInterestRateIndexFixingDate(Currency&amp;"ibor"&amp;Tenor,BA821,Trigger)</f>
        <v>45051</v>
      </c>
      <c r="BA821" s="105">
        <f>_xll.qlCalendarAdvance(Calendar,BA820,AY821,"f",,Trigger)</f>
        <v>45055</v>
      </c>
      <c r="BB821" s="105">
        <f>_xll.qlInterestRateIndexMaturity(Currency&amp;"ibor"&amp;Tenor,BA821,Trigger)</f>
        <v>45147</v>
      </c>
      <c r="BC821" s="257">
        <f>_xll.qlIndexFixing($AC$5,AZ821,TRUE,_xll.ohTrigger(Trigger,Trigger3M))</f>
        <v>1.4448891494279701E-2</v>
      </c>
      <c r="BD821" s="257">
        <f>_xll.qlIndexFixing($BE$1,AZ821,TRUE,_xll.ohTrigger(Trigger,Trigger3M))</f>
        <v>1.4265722509671099E-2</v>
      </c>
    </row>
    <row r="822" spans="51:56" ht="11.25" customHeight="1" x14ac:dyDescent="0.25">
      <c r="AY822" s="106" t="s">
        <v>83</v>
      </c>
      <c r="AZ822" s="105">
        <f>_xll.qlInterestRateIndexFixingDate(Currency&amp;"ibor"&amp;Tenor,BA822,Trigger)</f>
        <v>45058</v>
      </c>
      <c r="BA822" s="105">
        <f>_xll.qlCalendarAdvance(Calendar,BA821,AY822,"f",,Trigger)</f>
        <v>45062</v>
      </c>
      <c r="BB822" s="105">
        <f>_xll.qlInterestRateIndexMaturity(Currency&amp;"ibor"&amp;Tenor,BA822,Trigger)</f>
        <v>45154</v>
      </c>
      <c r="BC822" s="257">
        <f>_xll.qlIndexFixing($AC$5,AZ822,TRUE,_xll.ohTrigger(Trigger,Trigger3M))</f>
        <v>1.4425283920956541E-2</v>
      </c>
      <c r="BD822" s="257">
        <f>_xll.qlIndexFixing($BE$1,AZ822,TRUE,_xll.ohTrigger(Trigger,Trigger3M))</f>
        <v>1.4290758184822356E-2</v>
      </c>
    </row>
    <row r="823" spans="51:56" ht="11.25" customHeight="1" x14ac:dyDescent="0.25">
      <c r="AY823" s="106" t="s">
        <v>83</v>
      </c>
      <c r="AZ823" s="105">
        <f>_xll.qlInterestRateIndexFixingDate(Currency&amp;"ibor"&amp;Tenor,BA823,Trigger)</f>
        <v>45065</v>
      </c>
      <c r="BA823" s="105">
        <f>_xll.qlCalendarAdvance(Calendar,BA822,AY823,"f",,Trigger)</f>
        <v>45069</v>
      </c>
      <c r="BB823" s="105">
        <f>_xll.qlInterestRateIndexMaturity(Currency&amp;"ibor"&amp;Tenor,BA823,Trigger)</f>
        <v>45161</v>
      </c>
      <c r="BC823" s="257">
        <f>_xll.qlIndexFixing($AC$5,AZ823,TRUE,_xll.ohTrigger(Trigger,Trigger3M))</f>
        <v>1.4401377232179236E-2</v>
      </c>
      <c r="BD823" s="257">
        <f>_xll.qlIndexFixing($BE$1,AZ823,TRUE,_xll.ohTrigger(Trigger,Trigger3M))</f>
        <v>1.4315617059251726E-2</v>
      </c>
    </row>
    <row r="824" spans="51:56" ht="11.25" customHeight="1" x14ac:dyDescent="0.25">
      <c r="AY824" s="106" t="s">
        <v>83</v>
      </c>
      <c r="AZ824" s="105">
        <f>_xll.qlInterestRateIndexFixingDate(Currency&amp;"ibor"&amp;Tenor,BA824,Trigger)</f>
        <v>45072</v>
      </c>
      <c r="BA824" s="105">
        <f>_xll.qlCalendarAdvance(Calendar,BA823,AY824,"f",,Trigger)</f>
        <v>45076</v>
      </c>
      <c r="BB824" s="105">
        <f>_xll.qlInterestRateIndexMaturity(Currency&amp;"ibor"&amp;Tenor,BA824,Trigger)</f>
        <v>45168</v>
      </c>
      <c r="BC824" s="257">
        <f>_xll.qlIndexFixing($AC$5,AZ824,TRUE,_xll.ohTrigger(Trigger,Trigger3M))</f>
        <v>1.4377171433413849E-2</v>
      </c>
      <c r="BD824" s="257">
        <f>_xll.qlIndexFixing($BE$1,AZ824,TRUE,_xll.ohTrigger(Trigger,Trigger3M))</f>
        <v>1.4340296365494687E-2</v>
      </c>
    </row>
    <row r="825" spans="51:56" ht="11.25" customHeight="1" x14ac:dyDescent="0.25">
      <c r="AY825" s="106" t="s">
        <v>83</v>
      </c>
      <c r="AZ825" s="105">
        <f>_xll.qlInterestRateIndexFixingDate(Currency&amp;"ibor"&amp;Tenor,BA825,Trigger)</f>
        <v>45079</v>
      </c>
      <c r="BA825" s="105">
        <f>_xll.qlCalendarAdvance(Calendar,BA824,AY825,"f",,Trigger)</f>
        <v>45083</v>
      </c>
      <c r="BB825" s="105">
        <f>_xll.qlInterestRateIndexMaturity(Currency&amp;"ibor"&amp;Tenor,BA825,Trigger)</f>
        <v>45175</v>
      </c>
      <c r="BC825" s="257">
        <f>_xll.qlIndexFixing($AC$5,AZ825,TRUE,_xll.ohTrigger(Trigger,Trigger3M))</f>
        <v>1.4388454984723676E-2</v>
      </c>
      <c r="BD825" s="257">
        <f>_xll.qlIndexFixing($BE$1,AZ825,TRUE,_xll.ohTrigger(Trigger,Trigger3M))</f>
        <v>1.4364793380228806E-2</v>
      </c>
    </row>
    <row r="826" spans="51:56" ht="11.25" customHeight="1" x14ac:dyDescent="0.25">
      <c r="AY826" s="106" t="s">
        <v>83</v>
      </c>
      <c r="AZ826" s="105">
        <f>_xll.qlInterestRateIndexFixingDate(Currency&amp;"ibor"&amp;Tenor,BA826,Trigger)</f>
        <v>45086</v>
      </c>
      <c r="BA826" s="105">
        <f>_xll.qlCalendarAdvance(Calendar,BA825,AY826,"f",,Trigger)</f>
        <v>45090</v>
      </c>
      <c r="BB826" s="105">
        <f>_xll.qlInterestRateIndexMaturity(Currency&amp;"ibor"&amp;Tenor,BA826,Trigger)</f>
        <v>45182</v>
      </c>
      <c r="BC826" s="257">
        <f>_xll.qlIndexFixing($AC$5,AZ826,TRUE,_xll.ohTrigger(Trigger,Trigger3M))</f>
        <v>1.4426516073501752E-2</v>
      </c>
      <c r="BD826" s="257">
        <f>_xll.qlIndexFixing($BE$1,AZ826,TRUE,_xll.ohTrigger(Trigger,Trigger3M))</f>
        <v>1.438910643563689E-2</v>
      </c>
    </row>
    <row r="827" spans="51:56" ht="11.25" customHeight="1" x14ac:dyDescent="0.25">
      <c r="AY827" s="106" t="s">
        <v>83</v>
      </c>
      <c r="AZ827" s="105">
        <f>_xll.qlInterestRateIndexFixingDate(Currency&amp;"ibor"&amp;Tenor,BA827,Trigger)</f>
        <v>45093</v>
      </c>
      <c r="BA827" s="105">
        <f>_xll.qlCalendarAdvance(Calendar,BA826,AY827,"f",,Trigger)</f>
        <v>45097</v>
      </c>
      <c r="BB827" s="105">
        <f>_xll.qlInterestRateIndexMaturity(Currency&amp;"ibor"&amp;Tenor,BA827,Trigger)</f>
        <v>45189</v>
      </c>
      <c r="BC827" s="257">
        <f>_xll.qlIndexFixing($AC$5,AZ827,TRUE,_xll.ohTrigger(Trigger,Trigger3M))</f>
        <v>1.4464577531133472E-2</v>
      </c>
      <c r="BD827" s="257">
        <f>_xll.qlIndexFixing($BE$1,AZ827,TRUE,_xll.ohTrigger(Trigger,Trigger3M))</f>
        <v>1.4413234748905995E-2</v>
      </c>
    </row>
    <row r="828" spans="51:56" ht="11.25" customHeight="1" x14ac:dyDescent="0.25">
      <c r="AY828" s="106" t="s">
        <v>83</v>
      </c>
      <c r="AZ828" s="105">
        <f>_xll.qlInterestRateIndexFixingDate(Currency&amp;"ibor"&amp;Tenor,BA828,Trigger)</f>
        <v>45100</v>
      </c>
      <c r="BA828" s="105">
        <f>_xll.qlCalendarAdvance(Calendar,BA827,AY828,"f",,Trigger)</f>
        <v>45104</v>
      </c>
      <c r="BB828" s="105">
        <f>_xll.qlInterestRateIndexMaturity(Currency&amp;"ibor"&amp;Tenor,BA828,Trigger)</f>
        <v>45196</v>
      </c>
      <c r="BC828" s="257">
        <f>_xll.qlIndexFixing($AC$5,AZ828,TRUE,_xll.ohTrigger(Trigger,Trigger3M))</f>
        <v>1.4502639357621442E-2</v>
      </c>
      <c r="BD828" s="257">
        <f>_xll.qlIndexFixing($BE$1,AZ828,TRUE,_xll.ohTrigger(Trigger,Trigger3M))</f>
        <v>1.4437177564088646E-2</v>
      </c>
    </row>
    <row r="829" spans="51:56" ht="11.25" customHeight="1" x14ac:dyDescent="0.25">
      <c r="AY829" s="106" t="s">
        <v>83</v>
      </c>
      <c r="AZ829" s="105">
        <f>_xll.qlInterestRateIndexFixingDate(Currency&amp;"ibor"&amp;Tenor,BA829,Trigger)</f>
        <v>45107</v>
      </c>
      <c r="BA829" s="105">
        <f>_xll.qlCalendarAdvance(Calendar,BA828,AY829,"f",,Trigger)</f>
        <v>45111</v>
      </c>
      <c r="BB829" s="105">
        <f>_xll.qlInterestRateIndexMaturity(Currency&amp;"ibor"&amp;Tenor,BA829,Trigger)</f>
        <v>45203</v>
      </c>
      <c r="BC829" s="257">
        <f>_xll.qlIndexFixing($AC$5,AZ829,TRUE,_xll.ohTrigger(Trigger,Trigger3M))</f>
        <v>1.4540701552970874E-2</v>
      </c>
      <c r="BD829" s="257">
        <f>_xll.qlIndexFixing($BE$1,AZ829,TRUE,_xll.ohTrigger(Trigger,Trigger3M))</f>
        <v>1.4460934125247786E-2</v>
      </c>
    </row>
    <row r="830" spans="51:56" ht="11.25" customHeight="1" x14ac:dyDescent="0.25">
      <c r="AY830" s="106" t="s">
        <v>83</v>
      </c>
      <c r="AZ830" s="105">
        <f>_xll.qlInterestRateIndexFixingDate(Currency&amp;"ibor"&amp;Tenor,BA830,Trigger)</f>
        <v>45114</v>
      </c>
      <c r="BA830" s="105">
        <f>_xll.qlCalendarAdvance(Calendar,BA829,AY830,"f",,Trigger)</f>
        <v>45118</v>
      </c>
      <c r="BB830" s="105">
        <f>_xll.qlInterestRateIndexMaturity(Currency&amp;"ibor"&amp;Tenor,BA830,Trigger)</f>
        <v>45210</v>
      </c>
      <c r="BC830" s="257">
        <f>_xll.qlIndexFixing($AC$5,AZ830,TRUE,_xll.ohTrigger(Trigger,Trigger3M))</f>
        <v>1.4578764117183509E-2</v>
      </c>
      <c r="BD830" s="257">
        <f>_xll.qlIndexFixing($BE$1,AZ830,TRUE,_xll.ohTrigger(Trigger,Trigger3M))</f>
        <v>1.4484503676452449E-2</v>
      </c>
    </row>
    <row r="831" spans="51:56" ht="11.25" customHeight="1" x14ac:dyDescent="0.25">
      <c r="AY831" s="106" t="s">
        <v>83</v>
      </c>
      <c r="AZ831" s="105">
        <f>_xll.qlInterestRateIndexFixingDate(Currency&amp;"ibor"&amp;Tenor,BA831,Trigger)</f>
        <v>45121</v>
      </c>
      <c r="BA831" s="105">
        <f>_xll.qlCalendarAdvance(Calendar,BA830,AY831,"f",,Trigger)</f>
        <v>45125</v>
      </c>
      <c r="BB831" s="105">
        <f>_xll.qlInterestRateIndexMaturity(Currency&amp;"ibor"&amp;Tenor,BA831,Trigger)</f>
        <v>45217</v>
      </c>
      <c r="BC831" s="257">
        <f>_xll.qlIndexFixing($AC$5,AZ831,TRUE,_xll.ohTrigger(Trigger,Trigger3M))</f>
        <v>1.4616827050264555E-2</v>
      </c>
      <c r="BD831" s="257">
        <f>_xll.qlIndexFixing($BE$1,AZ831,TRUE,_xll.ohTrigger(Trigger,Trigger3M))</f>
        <v>1.4507885461780352E-2</v>
      </c>
    </row>
    <row r="832" spans="51:56" ht="11.25" customHeight="1" x14ac:dyDescent="0.25">
      <c r="AY832" s="106" t="s">
        <v>83</v>
      </c>
      <c r="AZ832" s="105">
        <f>_xll.qlInterestRateIndexFixingDate(Currency&amp;"ibor"&amp;Tenor,BA832,Trigger)</f>
        <v>45128</v>
      </c>
      <c r="BA832" s="105">
        <f>_xll.qlCalendarAdvance(Calendar,BA831,AY832,"f",,Trigger)</f>
        <v>45132</v>
      </c>
      <c r="BB832" s="105">
        <f>_xll.qlInterestRateIndexMaturity(Currency&amp;"ibor"&amp;Tenor,BA832,Trigger)</f>
        <v>45224</v>
      </c>
      <c r="BC832" s="257">
        <f>_xll.qlIndexFixing($AC$5,AZ832,TRUE,_xll.ohTrigger(Trigger,Trigger3M))</f>
        <v>1.4654890352216624E-2</v>
      </c>
      <c r="BD832" s="257">
        <f>_xll.qlIndexFixing($BE$1,AZ832,TRUE,_xll.ohTrigger(Trigger,Trigger3M))</f>
        <v>1.453107872532051E-2</v>
      </c>
    </row>
    <row r="833" spans="51:56" ht="11.25" customHeight="1" x14ac:dyDescent="0.25">
      <c r="AY833" s="106" t="s">
        <v>83</v>
      </c>
      <c r="AZ833" s="105">
        <f>_xll.qlInterestRateIndexFixingDate(Currency&amp;"ibor"&amp;Tenor,BA833,Trigger)</f>
        <v>45135</v>
      </c>
      <c r="BA833" s="105">
        <f>_xll.qlCalendarAdvance(Calendar,BA832,AY833,"f",,Trigger)</f>
        <v>45139</v>
      </c>
      <c r="BB833" s="105">
        <f>_xll.qlInterestRateIndexMaturity(Currency&amp;"ibor"&amp;Tenor,BA833,Trigger)</f>
        <v>45231</v>
      </c>
      <c r="BC833" s="257">
        <f>_xll.qlIndexFixing($AC$5,AZ833,TRUE,_xll.ohTrigger(Trigger,Trigger3M))</f>
        <v>1.4692954023043188E-2</v>
      </c>
      <c r="BD833" s="257">
        <f>_xll.qlIndexFixing($BE$1,AZ833,TRUE,_xll.ohTrigger(Trigger,Trigger3M))</f>
        <v>1.4554082711167147E-2</v>
      </c>
    </row>
    <row r="834" spans="51:56" ht="11.25" customHeight="1" x14ac:dyDescent="0.25">
      <c r="AY834" s="106" t="s">
        <v>83</v>
      </c>
      <c r="AZ834" s="105">
        <f>_xll.qlInterestRateIndexFixingDate(Currency&amp;"ibor"&amp;Tenor,BA834,Trigger)</f>
        <v>45142</v>
      </c>
      <c r="BA834" s="105">
        <f>_xll.qlCalendarAdvance(Calendar,BA833,AY834,"f",,Trigger)</f>
        <v>45146</v>
      </c>
      <c r="BB834" s="105">
        <f>_xll.qlInterestRateIndexMaturity(Currency&amp;"ibor"&amp;Tenor,BA834,Trigger)</f>
        <v>45238</v>
      </c>
      <c r="BC834" s="257">
        <f>_xll.qlIndexFixing($AC$5,AZ834,TRUE,_xll.ohTrigger(Trigger,Trigger3M))</f>
        <v>1.4731018062748595E-2</v>
      </c>
      <c r="BD834" s="257">
        <f>_xll.qlIndexFixing($BE$1,AZ834,TRUE,_xll.ohTrigger(Trigger,Trigger3M))</f>
        <v>1.4576896663427527E-2</v>
      </c>
    </row>
    <row r="835" spans="51:56" ht="11.25" customHeight="1" x14ac:dyDescent="0.25">
      <c r="AY835" s="106" t="s">
        <v>83</v>
      </c>
      <c r="AZ835" s="105">
        <f>_xll.qlInterestRateIndexFixingDate(Currency&amp;"ibor"&amp;Tenor,BA835,Trigger)</f>
        <v>45149</v>
      </c>
      <c r="BA835" s="105">
        <f>_xll.qlCalendarAdvance(Calendar,BA834,AY835,"f",,Trigger)</f>
        <v>45153</v>
      </c>
      <c r="BB835" s="105">
        <f>_xll.qlInterestRateIndexMaturity(Currency&amp;"ibor"&amp;Tenor,BA835,Trigger)</f>
        <v>45245</v>
      </c>
      <c r="BC835" s="257">
        <f>_xll.qlIndexFixing($AC$5,AZ835,TRUE,_xll.ohTrigger(Trigger,Trigger3M))</f>
        <v>1.4769082471335446E-2</v>
      </c>
      <c r="BD835" s="257">
        <f>_xll.qlIndexFixing($BE$1,AZ835,TRUE,_xll.ohTrigger(Trigger,Trigger3M))</f>
        <v>1.4599519826217598E-2</v>
      </c>
    </row>
    <row r="836" spans="51:56" ht="11.25" customHeight="1" x14ac:dyDescent="0.25">
      <c r="AY836" s="106" t="s">
        <v>83</v>
      </c>
      <c r="AZ836" s="105">
        <f>_xll.qlInterestRateIndexFixingDate(Currency&amp;"ibor"&amp;Tenor,BA836,Trigger)</f>
        <v>45156</v>
      </c>
      <c r="BA836" s="105">
        <f>_xll.qlCalendarAdvance(Calendar,BA835,AY836,"f",,Trigger)</f>
        <v>45160</v>
      </c>
      <c r="BB836" s="105">
        <f>_xll.qlInterestRateIndexMaturity(Currency&amp;"ibor"&amp;Tenor,BA836,Trigger)</f>
        <v>45252</v>
      </c>
      <c r="BC836" s="257">
        <f>_xll.qlIndexFixing($AC$5,AZ836,TRUE,_xll.ohTrigger(Trigger,Trigger3M))</f>
        <v>1.480714724880809E-2</v>
      </c>
      <c r="BD836" s="257">
        <f>_xll.qlIndexFixing($BE$1,AZ836,TRUE,_xll.ohTrigger(Trigger,Trigger3M))</f>
        <v>1.4621951443664604E-2</v>
      </c>
    </row>
    <row r="837" spans="51:56" ht="11.25" customHeight="1" x14ac:dyDescent="0.25">
      <c r="AY837" s="106" t="s">
        <v>83</v>
      </c>
      <c r="AZ837" s="105">
        <f>_xll.qlInterestRateIndexFixingDate(Currency&amp;"ibor"&amp;Tenor,BA837,Trigger)</f>
        <v>45163</v>
      </c>
      <c r="BA837" s="105">
        <f>_xll.qlCalendarAdvance(Calendar,BA836,AY837,"f",,Trigger)</f>
        <v>45167</v>
      </c>
      <c r="BB837" s="105">
        <f>_xll.qlInterestRateIndexMaturity(Currency&amp;"ibor"&amp;Tenor,BA837,Trigger)</f>
        <v>45259</v>
      </c>
      <c r="BC837" s="257">
        <f>_xll.qlIndexFixing($AC$5,AZ837,TRUE,_xll.ohTrigger(Trigger,Trigger3M))</f>
        <v>1.4845212395170001E-2</v>
      </c>
      <c r="BD837" s="257">
        <f>_xll.qlIndexFixing($BE$1,AZ837,TRUE,_xll.ohTrigger(Trigger,Trigger3M))</f>
        <v>1.4644190759905347E-2</v>
      </c>
    </row>
    <row r="838" spans="51:56" ht="11.25" customHeight="1" x14ac:dyDescent="0.25">
      <c r="AY838" s="106" t="s">
        <v>83</v>
      </c>
      <c r="AZ838" s="105">
        <f>_xll.qlInterestRateIndexFixingDate(Currency&amp;"ibor"&amp;Tenor,BA838,Trigger)</f>
        <v>45170</v>
      </c>
      <c r="BA838" s="105">
        <f>_xll.qlCalendarAdvance(Calendar,BA837,AY838,"f",,Trigger)</f>
        <v>45174</v>
      </c>
      <c r="BB838" s="105">
        <f>_xll.qlInterestRateIndexMaturity(Currency&amp;"ibor"&amp;Tenor,BA838,Trigger)</f>
        <v>45265</v>
      </c>
      <c r="BC838" s="257">
        <f>_xll.qlIndexFixing($AC$5,AZ838,TRUE,_xll.ohTrigger(Trigger,Trigger3M))</f>
        <v>1.4880251783040812E-2</v>
      </c>
      <c r="BD838" s="257">
        <f>_xll.qlIndexFixing($BE$1,AZ838,TRUE,_xll.ohTrigger(Trigger,Trigger3M))</f>
        <v>1.4664400566378489E-2</v>
      </c>
    </row>
    <row r="839" spans="51:56" ht="11.25" customHeight="1" x14ac:dyDescent="0.25">
      <c r="AY839" s="106" t="s">
        <v>83</v>
      </c>
      <c r="AZ839" s="105">
        <f>_xll.qlInterestRateIndexFixingDate(Currency&amp;"ibor"&amp;Tenor,BA839,Trigger)</f>
        <v>45177</v>
      </c>
      <c r="BA839" s="105">
        <f>_xll.qlCalendarAdvance(Calendar,BA838,AY839,"f",,Trigger)</f>
        <v>45181</v>
      </c>
      <c r="BB839" s="105">
        <f>_xll.qlInterestRateIndexMaturity(Currency&amp;"ibor"&amp;Tenor,BA839,Trigger)</f>
        <v>45272</v>
      </c>
      <c r="BC839" s="257">
        <f>_xll.qlIndexFixing($AC$5,AZ839,TRUE,_xll.ohTrigger(Trigger,Trigger3M))</f>
        <v>1.4918316068405811E-2</v>
      </c>
      <c r="BD839" s="257">
        <f>_xll.qlIndexFixing($BE$1,AZ839,TRUE,_xll.ohTrigger(Trigger,Trigger3M))</f>
        <v>1.4686266109074501E-2</v>
      </c>
    </row>
    <row r="840" spans="51:56" ht="11.25" customHeight="1" x14ac:dyDescent="0.25">
      <c r="AY840" s="106" t="s">
        <v>83</v>
      </c>
      <c r="AZ840" s="105">
        <f>_xll.qlInterestRateIndexFixingDate(Currency&amp;"ibor"&amp;Tenor,BA840,Trigger)</f>
        <v>45184</v>
      </c>
      <c r="BA840" s="105">
        <f>_xll.qlCalendarAdvance(Calendar,BA839,AY840,"f",,Trigger)</f>
        <v>45188</v>
      </c>
      <c r="BB840" s="105">
        <f>_xll.qlInterestRateIndexMaturity(Currency&amp;"ibor"&amp;Tenor,BA840,Trigger)</f>
        <v>45279</v>
      </c>
      <c r="BC840" s="257">
        <f>_xll.qlIndexFixing($AC$5,AZ840,TRUE,_xll.ohTrigger(Trigger,Trigger3M))</f>
        <v>1.4956380718644656E-2</v>
      </c>
      <c r="BD840" s="257">
        <f>_xll.qlIndexFixing($BE$1,AZ840,TRUE,_xll.ohTrigger(Trigger,Trigger3M))</f>
        <v>1.4707937143640474E-2</v>
      </c>
    </row>
    <row r="841" spans="51:56" ht="11.25" customHeight="1" x14ac:dyDescent="0.25">
      <c r="AY841" s="106" t="s">
        <v>83</v>
      </c>
      <c r="AZ841" s="105">
        <f>_xll.qlInterestRateIndexFixingDate(Currency&amp;"ibor"&amp;Tenor,BA841,Trigger)</f>
        <v>45191</v>
      </c>
      <c r="BA841" s="105">
        <f>_xll.qlCalendarAdvance(Calendar,BA840,AY841,"f",,Trigger)</f>
        <v>45195</v>
      </c>
      <c r="BB841" s="105">
        <f>_xll.qlInterestRateIndexMaturity(Currency&amp;"ibor"&amp;Tenor,BA841,Trigger)</f>
        <v>45287</v>
      </c>
      <c r="BC841" s="257">
        <f>_xll.qlIndexFixing($AC$5,AZ841,TRUE,_xll.ohTrigger(Trigger,Trigger3M))</f>
        <v>1.4997476669579823E-2</v>
      </c>
      <c r="BD841" s="257">
        <f>_xll.qlIndexFixing($BE$1,AZ841,TRUE,_xll.ohTrigger(Trigger,Trigger3M))</f>
        <v>1.4731209895951829E-2</v>
      </c>
    </row>
    <row r="842" spans="51:56" ht="11.25" customHeight="1" x14ac:dyDescent="0.25">
      <c r="AY842" s="106" t="s">
        <v>83</v>
      </c>
      <c r="AZ842" s="105">
        <f>_xll.qlInterestRateIndexFixingDate(Currency&amp;"ibor"&amp;Tenor,BA842,Trigger)</f>
        <v>45198</v>
      </c>
      <c r="BA842" s="105">
        <f>_xll.qlCalendarAdvance(Calendar,BA841,AY842,"f",,Trigger)</f>
        <v>45202</v>
      </c>
      <c r="BB842" s="105">
        <f>_xll.qlInterestRateIndexMaturity(Currency&amp;"ibor"&amp;Tenor,BA842,Trigger)</f>
        <v>45294</v>
      </c>
      <c r="BC842" s="257">
        <f>_xll.qlIndexFixing($AC$5,AZ842,TRUE,_xll.ohTrigger(Trigger,Trigger3M))</f>
        <v>1.5035543660440201E-2</v>
      </c>
      <c r="BD842" s="257">
        <f>_xll.qlIndexFixing($BE$1,AZ842,TRUE,_xll.ohTrigger(Trigger,Trigger3M))</f>
        <v>1.475247636862426E-2</v>
      </c>
    </row>
    <row r="843" spans="51:56" ht="11.25" customHeight="1" x14ac:dyDescent="0.25">
      <c r="AY843" s="106" t="s">
        <v>83</v>
      </c>
      <c r="AZ843" s="105">
        <f>_xll.qlInterestRateIndexFixingDate(Currency&amp;"ibor"&amp;Tenor,BA843,Trigger)</f>
        <v>45205</v>
      </c>
      <c r="BA843" s="105">
        <f>_xll.qlCalendarAdvance(Calendar,BA842,AY843,"f",,Trigger)</f>
        <v>45209</v>
      </c>
      <c r="BB843" s="105">
        <f>_xll.qlInterestRateIndexMaturity(Currency&amp;"ibor"&amp;Tenor,BA843,Trigger)</f>
        <v>45301</v>
      </c>
      <c r="BC843" s="257">
        <f>_xll.qlIndexFixing($AC$5,AZ843,TRUE,_xll.ohTrigger(Trigger,Trigger3M))</f>
        <v>1.5073611020211567E-2</v>
      </c>
      <c r="BD843" s="257">
        <f>_xll.qlIndexFixing($BE$1,AZ843,TRUE,_xll.ohTrigger(Trigger,Trigger3M))</f>
        <v>1.4773546005161474E-2</v>
      </c>
    </row>
    <row r="844" spans="51:56" ht="11.25" customHeight="1" x14ac:dyDescent="0.25">
      <c r="AY844" s="106" t="s">
        <v>83</v>
      </c>
      <c r="AZ844" s="105">
        <f>_xll.qlInterestRateIndexFixingDate(Currency&amp;"ibor"&amp;Tenor,BA844,Trigger)</f>
        <v>45212</v>
      </c>
      <c r="BA844" s="105">
        <f>_xll.qlCalendarAdvance(Calendar,BA843,AY844,"f",,Trigger)</f>
        <v>45216</v>
      </c>
      <c r="BB844" s="105">
        <f>_xll.qlInterestRateIndexMaturity(Currency&amp;"ibor"&amp;Tenor,BA844,Trigger)</f>
        <v>45308</v>
      </c>
      <c r="BC844" s="257">
        <f>_xll.qlIndexFixing($AC$5,AZ844,TRUE,_xll.ohTrigger(Trigger,Trigger3M))</f>
        <v>1.5111678748897397E-2</v>
      </c>
      <c r="BD844" s="257">
        <f>_xll.qlIndexFixing($BE$1,AZ844,TRUE,_xll.ohTrigger(Trigger,Trigger3M))</f>
        <v>1.479441804978629E-2</v>
      </c>
    </row>
    <row r="845" spans="51:56" ht="11.25" customHeight="1" x14ac:dyDescent="0.25">
      <c r="AY845" s="106" t="s">
        <v>83</v>
      </c>
      <c r="AZ845" s="105">
        <f>_xll.qlInterestRateIndexFixingDate(Currency&amp;"ibor"&amp;Tenor,BA845,Trigger)</f>
        <v>45219</v>
      </c>
      <c r="BA845" s="105">
        <f>_xll.qlCalendarAdvance(Calendar,BA844,AY845,"f",,Trigger)</f>
        <v>45223</v>
      </c>
      <c r="BB845" s="105">
        <f>_xll.qlInterestRateIndexMaturity(Currency&amp;"ibor"&amp;Tenor,BA845,Trigger)</f>
        <v>45315</v>
      </c>
      <c r="BC845" s="257">
        <f>_xll.qlIndexFixing($AC$5,AZ845,TRUE,_xll.ohTrigger(Trigger,Trigger3M))</f>
        <v>1.5149746846500299E-2</v>
      </c>
      <c r="BD845" s="257">
        <f>_xll.qlIndexFixing($BE$1,AZ845,TRUE,_xll.ohTrigger(Trigger,Trigger3M))</f>
        <v>1.48150917467363E-2</v>
      </c>
    </row>
    <row r="846" spans="51:56" ht="11.25" customHeight="1" x14ac:dyDescent="0.25">
      <c r="AY846" s="106" t="s">
        <v>83</v>
      </c>
      <c r="AZ846" s="105">
        <f>_xll.qlInterestRateIndexFixingDate(Currency&amp;"ibor"&amp;Tenor,BA846,Trigger)</f>
        <v>45226</v>
      </c>
      <c r="BA846" s="105">
        <f>_xll.qlCalendarAdvance(Calendar,BA845,AY846,"f",,Trigger)</f>
        <v>45230</v>
      </c>
      <c r="BB846" s="105">
        <f>_xll.qlInterestRateIndexMaturity(Currency&amp;"ibor"&amp;Tenor,BA846,Trigger)</f>
        <v>45322</v>
      </c>
      <c r="BC846" s="257">
        <f>_xll.qlIndexFixing($AC$5,AZ846,TRUE,_xll.ohTrigger(Trigger,Trigger3M))</f>
        <v>1.5187815313025484E-2</v>
      </c>
      <c r="BD846" s="257">
        <f>_xll.qlIndexFixing($BE$1,AZ846,TRUE,_xll.ohTrigger(Trigger,Trigger3M))</f>
        <v>1.4835566340261258E-2</v>
      </c>
    </row>
    <row r="847" spans="51:56" ht="11.25" customHeight="1" x14ac:dyDescent="0.25">
      <c r="AY847" s="106" t="s">
        <v>83</v>
      </c>
      <c r="AZ847" s="105">
        <f>_xll.qlInterestRateIndexFixingDate(Currency&amp;"ibor"&amp;Tenor,BA847,Trigger)</f>
        <v>45233</v>
      </c>
      <c r="BA847" s="105">
        <f>_xll.qlCalendarAdvance(Calendar,BA846,AY847,"f",,Trigger)</f>
        <v>45237</v>
      </c>
      <c r="BB847" s="105">
        <f>_xll.qlInterestRateIndexMaturity(Currency&amp;"ibor"&amp;Tenor,BA847,Trigger)</f>
        <v>45329</v>
      </c>
      <c r="BC847" s="257">
        <f>_xll.qlIndexFixing($AC$5,AZ847,TRUE,_xll.ohTrigger(Trigger,Trigger3M))</f>
        <v>1.5225884148474691E-2</v>
      </c>
      <c r="BD847" s="257">
        <f>_xll.qlIndexFixing($BE$1,AZ847,TRUE,_xll.ohTrigger(Trigger,Trigger3M))</f>
        <v>1.485584107462656E-2</v>
      </c>
    </row>
    <row r="848" spans="51:56" ht="11.25" customHeight="1" x14ac:dyDescent="0.25">
      <c r="AY848" s="106" t="s">
        <v>83</v>
      </c>
      <c r="AZ848" s="105">
        <f>_xll.qlInterestRateIndexFixingDate(Currency&amp;"ibor"&amp;Tenor,BA848,Trigger)</f>
        <v>45240</v>
      </c>
      <c r="BA848" s="105">
        <f>_xll.qlCalendarAdvance(Calendar,BA847,AY848,"f",,Trigger)</f>
        <v>45244</v>
      </c>
      <c r="BB848" s="105">
        <f>_xll.qlInterestRateIndexMaturity(Currency&amp;"ibor"&amp;Tenor,BA848,Trigger)</f>
        <v>45336</v>
      </c>
      <c r="BC848" s="257">
        <f>_xll.qlIndexFixing($AC$5,AZ848,TRUE,_xll.ohTrigger(Trigger,Trigger3M))</f>
        <v>1.5263953352853134E-2</v>
      </c>
      <c r="BD848" s="257">
        <f>_xll.qlIndexFixing($BE$1,AZ848,TRUE,_xll.ohTrigger(Trigger,Trigger3M))</f>
        <v>1.4875915194114108E-2</v>
      </c>
    </row>
    <row r="849" spans="51:56" ht="11.25" customHeight="1" x14ac:dyDescent="0.25">
      <c r="AY849" s="106" t="s">
        <v>83</v>
      </c>
      <c r="AZ849" s="105">
        <f>_xll.qlInterestRateIndexFixingDate(Currency&amp;"ibor"&amp;Tenor,BA849,Trigger)</f>
        <v>45247</v>
      </c>
      <c r="BA849" s="105">
        <f>_xll.qlCalendarAdvance(Calendar,BA848,AY849,"f",,Trigger)</f>
        <v>45251</v>
      </c>
      <c r="BB849" s="105">
        <f>_xll.qlInterestRateIndexMaturity(Currency&amp;"ibor"&amp;Tenor,BA849,Trigger)</f>
        <v>45343</v>
      </c>
      <c r="BC849" s="257">
        <f>_xll.qlIndexFixing($AC$5,AZ849,TRUE,_xll.ohTrigger(Trigger,Trigger3M))</f>
        <v>1.5302022926162548E-2</v>
      </c>
      <c r="BD849" s="257">
        <f>_xll.qlIndexFixing($BE$1,AZ849,TRUE,_xll.ohTrigger(Trigger,Trigger3M))</f>
        <v>1.4895787943017101E-2</v>
      </c>
    </row>
    <row r="850" spans="51:56" ht="11.25" customHeight="1" x14ac:dyDescent="0.25">
      <c r="AY850" s="106" t="s">
        <v>83</v>
      </c>
      <c r="AZ850" s="105">
        <f>_xll.qlInterestRateIndexFixingDate(Currency&amp;"ibor"&amp;Tenor,BA850,Trigger)</f>
        <v>45254</v>
      </c>
      <c r="BA850" s="105">
        <f>_xll.qlCalendarAdvance(Calendar,BA849,AY850,"f",,Trigger)</f>
        <v>45258</v>
      </c>
      <c r="BB850" s="105">
        <f>_xll.qlInterestRateIndexMaturity(Currency&amp;"ibor"&amp;Tenor,BA850,Trigger)</f>
        <v>45350</v>
      </c>
      <c r="BC850" s="257">
        <f>_xll.qlIndexFixing($AC$5,AZ850,TRUE,_xll.ohTrigger(Trigger,Trigger3M))</f>
        <v>1.5340092868408149E-2</v>
      </c>
      <c r="BD850" s="257">
        <f>_xll.qlIndexFixing($BE$1,AZ850,TRUE,_xll.ohTrigger(Trigger,Trigger3M))</f>
        <v>1.4915458565649591E-2</v>
      </c>
    </row>
    <row r="851" spans="51:56" ht="11.25" customHeight="1" x14ac:dyDescent="0.25">
      <c r="AY851" s="106" t="s">
        <v>83</v>
      </c>
      <c r="AZ851" s="105">
        <f>_xll.qlInterestRateIndexFixingDate(Currency&amp;"ibor"&amp;Tenor,BA851,Trigger)</f>
        <v>45261</v>
      </c>
      <c r="BA851" s="105">
        <f>_xll.qlCalendarAdvance(Calendar,BA850,AY851,"f",,Trigger)</f>
        <v>45265</v>
      </c>
      <c r="BB851" s="105">
        <f>_xll.qlInterestRateIndexMaturity(Currency&amp;"ibor"&amp;Tenor,BA851,Trigger)</f>
        <v>45356</v>
      </c>
      <c r="BC851" s="257">
        <f>_xll.qlIndexFixing($AC$5,AZ851,TRUE,_xll.ohTrigger(Trigger,Trigger3M))</f>
        <v>1.5375115954009509E-2</v>
      </c>
      <c r="BD851" s="257">
        <f>_xll.qlIndexFixing($BE$1,AZ851,TRUE,_xll.ohTrigger(Trigger,Trigger3M))</f>
        <v>1.4933264851911808E-2</v>
      </c>
    </row>
    <row r="852" spans="51:56" ht="11.25" customHeight="1" x14ac:dyDescent="0.25">
      <c r="AY852" s="106" t="s">
        <v>83</v>
      </c>
      <c r="AZ852" s="105">
        <f>_xll.qlInterestRateIndexFixingDate(Currency&amp;"ibor"&amp;Tenor,BA852,Trigger)</f>
        <v>45268</v>
      </c>
      <c r="BA852" s="105">
        <f>_xll.qlCalendarAdvance(Calendar,BA851,AY852,"f",,Trigger)</f>
        <v>45272</v>
      </c>
      <c r="BB852" s="105">
        <f>_xll.qlInterestRateIndexMaturity(Currency&amp;"ibor"&amp;Tenor,BA852,Trigger)</f>
        <v>45363</v>
      </c>
      <c r="BC852" s="257">
        <f>_xll.qlIndexFixing($AC$5,AZ852,TRUE,_xll.ohTrigger(Trigger,Trigger3M))</f>
        <v>1.5413184983018226E-2</v>
      </c>
      <c r="BD852" s="257">
        <f>_xll.qlIndexFixing($BE$1,AZ852,TRUE,_xll.ohTrigger(Trigger,Trigger3M))</f>
        <v>1.4952542844175441E-2</v>
      </c>
    </row>
    <row r="853" spans="51:56" ht="11.25" customHeight="1" x14ac:dyDescent="0.25">
      <c r="AY853" s="106" t="s">
        <v>83</v>
      </c>
      <c r="AZ853" s="105">
        <f>_xll.qlInterestRateIndexFixingDate(Currency&amp;"ibor"&amp;Tenor,BA853,Trigger)</f>
        <v>45275</v>
      </c>
      <c r="BA853" s="105">
        <f>_xll.qlCalendarAdvance(Calendar,BA852,AY853,"f",,Trigger)</f>
        <v>45279</v>
      </c>
      <c r="BB853" s="105">
        <f>_xll.qlInterestRateIndexMaturity(Currency&amp;"ibor"&amp;Tenor,BA853,Trigger)</f>
        <v>45370</v>
      </c>
      <c r="BC853" s="257">
        <f>_xll.qlIndexFixing($AC$5,AZ853,TRUE,_xll.ohTrigger(Trigger,Trigger3M))</f>
        <v>1.5451254376947346E-2</v>
      </c>
      <c r="BD853" s="257">
        <f>_xll.qlIndexFixing($BE$1,AZ853,TRUE,_xll.ohTrigger(Trigger,Trigger3M))</f>
        <v>1.4971616504624308E-2</v>
      </c>
    </row>
    <row r="854" spans="51:56" ht="11.25" customHeight="1" x14ac:dyDescent="0.25">
      <c r="AY854" s="106" t="s">
        <v>83</v>
      </c>
      <c r="AZ854" s="105">
        <f>_xll.qlInterestRateIndexFixingDate(Currency&amp;"ibor"&amp;Tenor,BA854,Trigger)</f>
        <v>45281</v>
      </c>
      <c r="BA854" s="105">
        <f>_xll.qlCalendarAdvance(Calendar,BA853,AY854,"f",,Trigger)</f>
        <v>45287</v>
      </c>
      <c r="BB854" s="105">
        <f>_xll.qlInterestRateIndexMaturity(Currency&amp;"ibor"&amp;Tenor,BA854,Trigger)</f>
        <v>45378</v>
      </c>
      <c r="BC854" s="257">
        <f>_xll.qlIndexFixing($AC$5,AZ854,TRUE,_xll.ohTrigger(Trigger,Trigger3M))</f>
        <v>1.5494762702568306E-2</v>
      </c>
      <c r="BD854" s="257">
        <f>_xll.qlIndexFixing($BE$1,AZ854,TRUE,_xll.ohTrigger(Trigger,Trigger3M))</f>
        <v>1.4993163802259249E-2</v>
      </c>
    </row>
    <row r="855" spans="51:56" ht="11.25" customHeight="1" x14ac:dyDescent="0.25">
      <c r="AY855" s="106" t="s">
        <v>83</v>
      </c>
      <c r="AZ855" s="105">
        <f>_xll.qlInterestRateIndexFixingDate(Currency&amp;"ibor"&amp;Tenor,BA855,Trigger)</f>
        <v>45289</v>
      </c>
      <c r="BA855" s="105">
        <f>_xll.qlCalendarAdvance(Calendar,BA854,AY855,"f",,Trigger)</f>
        <v>45294</v>
      </c>
      <c r="BB855" s="105">
        <f>_xll.qlInterestRateIndexMaturity(Currency&amp;"ibor"&amp;Tenor,BA855,Trigger)</f>
        <v>45385</v>
      </c>
      <c r="BC855" s="257">
        <f>_xll.qlIndexFixing($AC$5,AZ855,TRUE,_xll.ohTrigger(Trigger,Trigger3M))</f>
        <v>1.5532832878482013E-2</v>
      </c>
      <c r="BD855" s="257">
        <f>_xll.qlIndexFixing($BE$1,AZ855,TRUE,_xll.ohTrigger(Trigger,Trigger3M))</f>
        <v>1.5011797064612982E-2</v>
      </c>
    </row>
    <row r="856" spans="51:56" ht="11.25" customHeight="1" x14ac:dyDescent="0.25">
      <c r="AY856" s="106" t="s">
        <v>83</v>
      </c>
      <c r="AZ856" s="105">
        <f>_xll.qlInterestRateIndexFixingDate(Currency&amp;"ibor"&amp;Tenor,BA856,Trigger)</f>
        <v>45299</v>
      </c>
      <c r="BA856" s="105">
        <f>_xll.qlCalendarAdvance(Calendar,BA855,AY856,"f",,Trigger)</f>
        <v>45301</v>
      </c>
      <c r="BB856" s="105">
        <f>_xll.qlInterestRateIndexMaturity(Currency&amp;"ibor"&amp;Tenor,BA856,Trigger)</f>
        <v>45392</v>
      </c>
      <c r="BC856" s="257">
        <f>_xll.qlIndexFixing($AC$5,AZ856,TRUE,_xll.ohTrigger(Trigger,Trigger3M))</f>
        <v>1.5570903419325785E-2</v>
      </c>
      <c r="BD856" s="257">
        <f>_xll.qlIndexFixing($BE$1,AZ856,TRUE,_xll.ohTrigger(Trigger,Trigger3M))</f>
        <v>1.5030223620596013E-2</v>
      </c>
    </row>
    <row r="857" spans="51:56" ht="11.25" customHeight="1" x14ac:dyDescent="0.25">
      <c r="AY857" s="106" t="s">
        <v>83</v>
      </c>
      <c r="AZ857" s="105">
        <f>_xll.qlInterestRateIndexFixingDate(Currency&amp;"ibor"&amp;Tenor,BA857,Trigger)</f>
        <v>45306</v>
      </c>
      <c r="BA857" s="105">
        <f>_xll.qlCalendarAdvance(Calendar,BA856,AY857,"f",,Trigger)</f>
        <v>45308</v>
      </c>
      <c r="BB857" s="105">
        <f>_xll.qlInterestRateIndexMaturity(Currency&amp;"ibor"&amp;Tenor,BA857,Trigger)</f>
        <v>45399</v>
      </c>
      <c r="BC857" s="257">
        <f>_xll.qlIndexFixing($AC$5,AZ857,TRUE,_xll.ohTrigger(Trigger,Trigger3M))</f>
        <v>1.5608974325104013E-2</v>
      </c>
      <c r="BD857" s="257">
        <f>_xll.qlIndexFixing($BE$1,AZ857,TRUE,_xll.ohTrigger(Trigger,Trigger3M))</f>
        <v>1.5048442714704551E-2</v>
      </c>
    </row>
    <row r="858" spans="51:56" ht="11.25" customHeight="1" x14ac:dyDescent="0.25">
      <c r="AY858" s="106" t="s">
        <v>83</v>
      </c>
      <c r="AZ858" s="105">
        <f>_xll.qlInterestRateIndexFixingDate(Currency&amp;"ibor"&amp;Tenor,BA858,Trigger)</f>
        <v>45313</v>
      </c>
      <c r="BA858" s="105">
        <f>_xll.qlCalendarAdvance(Calendar,BA857,AY858,"f",,Trigger)</f>
        <v>45315</v>
      </c>
      <c r="BB858" s="105">
        <f>_xll.qlInterestRateIndexMaturity(Currency&amp;"ibor"&amp;Tenor,BA858,Trigger)</f>
        <v>45406</v>
      </c>
      <c r="BC858" s="257">
        <f>_xll.qlIndexFixing($AC$5,AZ858,TRUE,_xll.ohTrigger(Trigger,Trigger3M))</f>
        <v>1.5647045595820211E-2</v>
      </c>
      <c r="BD858" s="257">
        <f>_xll.qlIndexFixing($BE$1,AZ858,TRUE,_xll.ohTrigger(Trigger,Trigger3M))</f>
        <v>1.5066453591454131E-2</v>
      </c>
    </row>
    <row r="859" spans="51:56" ht="11.25" customHeight="1" x14ac:dyDescent="0.25">
      <c r="AY859" s="106" t="s">
        <v>83</v>
      </c>
      <c r="AZ859" s="105">
        <f>_xll.qlInterestRateIndexFixingDate(Currency&amp;"ibor"&amp;Tenor,BA859,Trigger)</f>
        <v>45320</v>
      </c>
      <c r="BA859" s="105">
        <f>_xll.qlCalendarAdvance(Calendar,BA858,AY859,"f",,Trigger)</f>
        <v>45322</v>
      </c>
      <c r="BB859" s="105">
        <f>_xll.qlInterestRateIndexMaturity(Currency&amp;"ibor"&amp;Tenor,BA859,Trigger)</f>
        <v>45412</v>
      </c>
      <c r="BC859" s="257">
        <f>_xll.qlIndexFixing($AC$5,AZ859,TRUE,_xll.ohTrigger(Trigger,Trigger3M))</f>
        <v>1.5682056692239321E-2</v>
      </c>
      <c r="BD859" s="257">
        <f>_xll.qlIndexFixing($BE$1,AZ859,TRUE,_xll.ohTrigger(Trigger,Trigger3M))</f>
        <v>1.5082707596923761E-2</v>
      </c>
    </row>
    <row r="860" spans="51:56" ht="11.25" customHeight="1" x14ac:dyDescent="0.25">
      <c r="AY860" s="106" t="s">
        <v>83</v>
      </c>
      <c r="AZ860" s="105">
        <f>_xll.qlInterestRateIndexFixingDate(Currency&amp;"ibor"&amp;Tenor,BA860,Trigger)</f>
        <v>45327</v>
      </c>
      <c r="BA860" s="105">
        <f>_xll.qlCalendarAdvance(Calendar,BA859,AY860,"f",,Trigger)</f>
        <v>45329</v>
      </c>
      <c r="BB860" s="105">
        <f>_xll.qlInterestRateIndexMaturity(Currency&amp;"ibor"&amp;Tenor,BA860,Trigger)</f>
        <v>45419</v>
      </c>
      <c r="BC860" s="257">
        <f>_xll.qlIndexFixing($AC$5,AZ860,TRUE,_xll.ohTrigger(Trigger,Trigger3M))</f>
        <v>1.5720127009585028E-2</v>
      </c>
      <c r="BD860" s="257">
        <f>_xll.qlIndexFixing($BE$1,AZ860,TRUE,_xll.ohTrigger(Trigger,Trigger3M))</f>
        <v>1.5100314157492356E-2</v>
      </c>
    </row>
    <row r="861" spans="51:56" ht="11.25" customHeight="1" x14ac:dyDescent="0.25">
      <c r="AY861" s="106" t="s">
        <v>83</v>
      </c>
      <c r="AZ861" s="105">
        <f>_xll.qlInterestRateIndexFixingDate(Currency&amp;"ibor"&amp;Tenor,BA861,Trigger)</f>
        <v>45334</v>
      </c>
      <c r="BA861" s="105">
        <f>_xll.qlCalendarAdvance(Calendar,BA860,AY861,"f",,Trigger)</f>
        <v>45336</v>
      </c>
      <c r="BB861" s="105">
        <f>_xll.qlInterestRateIndexMaturity(Currency&amp;"ibor"&amp;Tenor,BA861,Trigger)</f>
        <v>45426</v>
      </c>
      <c r="BC861" s="257">
        <f>_xll.qlIndexFixing($AC$5,AZ861,TRUE,_xll.ohTrigger(Trigger,Trigger3M))</f>
        <v>1.5758197687852693E-2</v>
      </c>
      <c r="BD861" s="257">
        <f>_xll.qlIndexFixing($BE$1,AZ861,TRUE,_xll.ohTrigger(Trigger,Trigger3M))</f>
        <v>1.5117710296281395E-2</v>
      </c>
    </row>
    <row r="862" spans="51:56" ht="11.25" customHeight="1" x14ac:dyDescent="0.25">
      <c r="AY862" s="106" t="s">
        <v>83</v>
      </c>
      <c r="AZ862" s="105">
        <f>_xll.qlInterestRateIndexFixingDate(Currency&amp;"ibor"&amp;Tenor,BA862,Trigger)</f>
        <v>45341</v>
      </c>
      <c r="BA862" s="105">
        <f>_xll.qlCalendarAdvance(Calendar,BA861,AY862,"f",,Trigger)</f>
        <v>45343</v>
      </c>
      <c r="BB862" s="105">
        <f>_xll.qlInterestRateIndexMaturity(Currency&amp;"ibor"&amp;Tenor,BA862,Trigger)</f>
        <v>45433</v>
      </c>
      <c r="BC862" s="257">
        <f>_xll.qlIndexFixing($AC$5,AZ862,TRUE,_xll.ohTrigger(Trigger,Trigger3M))</f>
        <v>1.5796268727046758E-2</v>
      </c>
      <c r="BD862" s="257">
        <f>_xll.qlIndexFixing($BE$1,AZ862,TRUE,_xll.ohTrigger(Trigger,Trigger3M))</f>
        <v>1.5134895257945757E-2</v>
      </c>
    </row>
    <row r="863" spans="51:56" ht="11.25" customHeight="1" x14ac:dyDescent="0.25">
      <c r="AY863" s="106" t="s">
        <v>83</v>
      </c>
      <c r="AZ863" s="105">
        <f>_xll.qlInterestRateIndexFixingDate(Currency&amp;"ibor"&amp;Tenor,BA863,Trigger)</f>
        <v>45348</v>
      </c>
      <c r="BA863" s="105">
        <f>_xll.qlCalendarAdvance(Calendar,BA862,AY863,"f",,Trigger)</f>
        <v>45350</v>
      </c>
      <c r="BB863" s="105">
        <f>_xll.qlInterestRateIndexMaturity(Currency&amp;"ibor"&amp;Tenor,BA863,Trigger)</f>
        <v>45440</v>
      </c>
      <c r="BC863" s="257">
        <f>_xll.qlIndexFixing($AC$5,AZ863,TRUE,_xll.ohTrigger(Trigger,Trigger3M))</f>
        <v>1.5834340127169E-2</v>
      </c>
      <c r="BD863" s="257">
        <f>_xll.qlIndexFixing($BE$1,AZ863,TRUE,_xll.ohTrigger(Trigger,Trigger3M))</f>
        <v>1.5151868287158976E-2</v>
      </c>
    </row>
    <row r="864" spans="51:56" ht="11.25" customHeight="1" x14ac:dyDescent="0.25">
      <c r="AY864" s="106" t="s">
        <v>83</v>
      </c>
      <c r="AZ864" s="105">
        <f>_xll.qlInterestRateIndexFixingDate(Currency&amp;"ibor"&amp;Tenor,BA864,Trigger)</f>
        <v>45355</v>
      </c>
      <c r="BA864" s="105">
        <f>_xll.qlCalendarAdvance(Calendar,BA863,AY864,"f",,Trigger)</f>
        <v>45357</v>
      </c>
      <c r="BB864" s="105">
        <f>_xll.qlInterestRateIndexMaturity(Currency&amp;"ibor"&amp;Tenor,BA864,Trigger)</f>
        <v>45449</v>
      </c>
      <c r="BC864" s="257">
        <f>_xll.qlIndexFixing($AC$5,AZ864,TRUE,_xll.ohTrigger(Trigger,Trigger3M))</f>
        <v>1.5847173622885482E-2</v>
      </c>
      <c r="BD864" s="257">
        <f>_xll.qlIndexFixing($BE$1,AZ864,TRUE,_xll.ohTrigger(Trigger,Trigger3M))</f>
        <v>1.5171578193614733E-2</v>
      </c>
    </row>
    <row r="865" spans="51:56" ht="11.25" customHeight="1" x14ac:dyDescent="0.25">
      <c r="AY865" s="106" t="s">
        <v>83</v>
      </c>
      <c r="AZ865" s="105">
        <f>_xll.qlInterestRateIndexFixingDate(Currency&amp;"ibor"&amp;Tenor,BA865,Trigger)</f>
        <v>45362</v>
      </c>
      <c r="BA865" s="105">
        <f>_xll.qlCalendarAdvance(Calendar,BA864,AY865,"f",,Trigger)</f>
        <v>45364</v>
      </c>
      <c r="BB865" s="105">
        <f>_xll.qlInterestRateIndexMaturity(Currency&amp;"ibor"&amp;Tenor,BA865,Trigger)</f>
        <v>45456</v>
      </c>
      <c r="BC865" s="257">
        <f>_xll.qlIndexFixing($AC$5,AZ865,TRUE,_xll.ohTrigger(Trigger,Trigger3M))</f>
        <v>1.5811815139744952E-2</v>
      </c>
      <c r="BD865" s="257">
        <f>_xll.qlIndexFixing($BE$1,AZ865,TRUE,_xll.ohTrigger(Trigger,Trigger3M))</f>
        <v>1.5188103637984176E-2</v>
      </c>
    </row>
    <row r="866" spans="51:56" ht="11.25" customHeight="1" x14ac:dyDescent="0.25">
      <c r="AY866" s="106" t="s">
        <v>83</v>
      </c>
      <c r="AZ866" s="105">
        <f>_xll.qlInterestRateIndexFixingDate(Currency&amp;"ibor"&amp;Tenor,BA866,Trigger)</f>
        <v>45369</v>
      </c>
      <c r="BA866" s="105">
        <f>_xll.qlCalendarAdvance(Calendar,BA865,AY866,"f",,Trigger)</f>
        <v>45371</v>
      </c>
      <c r="BB866" s="105">
        <f>_xll.qlInterestRateIndexMaturity(Currency&amp;"ibor"&amp;Tenor,BA866,Trigger)</f>
        <v>45463</v>
      </c>
      <c r="BC866" s="257">
        <f>_xll.qlIndexFixing($AC$5,AZ866,TRUE,_xll.ohTrigger(Trigger,Trigger3M))</f>
        <v>1.5776146008991569E-2</v>
      </c>
      <c r="BD866" s="257">
        <f>_xll.qlIndexFixing($BE$1,AZ866,TRUE,_xll.ohTrigger(Trigger,Trigger3M))</f>
        <v>1.5204438841857217E-2</v>
      </c>
    </row>
    <row r="867" spans="51:56" ht="11.25" customHeight="1" x14ac:dyDescent="0.25">
      <c r="AY867" s="106" t="s">
        <v>83</v>
      </c>
      <c r="AZ867" s="105">
        <f>_xll.qlInterestRateIndexFixingDate(Currency&amp;"ibor"&amp;Tenor,BA867,Trigger)</f>
        <v>45376</v>
      </c>
      <c r="BA867" s="105">
        <f>_xll.qlCalendarAdvance(Calendar,BA866,AY867,"f",,Trigger)</f>
        <v>45378</v>
      </c>
      <c r="BB867" s="105">
        <f>_xll.qlInterestRateIndexMaturity(Currency&amp;"ibor"&amp;Tenor,BA867,Trigger)</f>
        <v>45470</v>
      </c>
      <c r="BC867" s="257">
        <f>_xll.qlIndexFixing($AC$5,AZ867,TRUE,_xll.ohTrigger(Trigger,Trigger3M))</f>
        <v>1.5740166239092475E-2</v>
      </c>
      <c r="BD867" s="257">
        <f>_xll.qlIndexFixing($BE$1,AZ867,TRUE,_xll.ohTrigger(Trigger,Trigger3M))</f>
        <v>1.5220600072583065E-2</v>
      </c>
    </row>
    <row r="868" spans="51:56" ht="11.25" customHeight="1" x14ac:dyDescent="0.25">
      <c r="AY868" s="106" t="s">
        <v>83</v>
      </c>
      <c r="AZ868" s="105">
        <f>_xll.qlInterestRateIndexFixingDate(Currency&amp;"ibor"&amp;Tenor,BA868,Trigger)</f>
        <v>45379</v>
      </c>
      <c r="BA868" s="105">
        <f>_xll.qlCalendarAdvance(Calendar,BA867,AY868,"f",,Trigger)</f>
        <v>45385</v>
      </c>
      <c r="BB868" s="105">
        <f>_xll.qlInterestRateIndexMaturity(Currency&amp;"ibor"&amp;Tenor,BA868,Trigger)</f>
        <v>45476</v>
      </c>
      <c r="BC868" s="257">
        <f>_xll.qlIndexFixing($AC$5,AZ868,TRUE,_xll.ohTrigger(Trigger,Trigger3M))</f>
        <v>1.5707980425228422E-2</v>
      </c>
      <c r="BD868" s="257">
        <f>_xll.qlIndexFixing($BE$1,AZ868,TRUE,_xll.ohTrigger(Trigger,Trigger3M))</f>
        <v>1.5235168362257847E-2</v>
      </c>
    </row>
    <row r="869" spans="51:56" ht="11.25" customHeight="1" x14ac:dyDescent="0.25">
      <c r="AY869" s="106" t="s">
        <v>83</v>
      </c>
      <c r="AZ869" s="105">
        <f>_xll.qlInterestRateIndexFixingDate(Currency&amp;"ibor"&amp;Tenor,BA869,Trigger)</f>
        <v>45390</v>
      </c>
      <c r="BA869" s="105">
        <f>_xll.qlCalendarAdvance(Calendar,BA868,AY869,"f",,Trigger)</f>
        <v>45392</v>
      </c>
      <c r="BB869" s="105">
        <f>_xll.qlInterestRateIndexMaturity(Currency&amp;"ibor"&amp;Tenor,BA869,Trigger)</f>
        <v>45483</v>
      </c>
      <c r="BC869" s="257">
        <f>_xll.qlIndexFixing($AC$5,AZ869,TRUE,_xll.ohTrigger(Trigger,Trigger3M))</f>
        <v>1.5670605301741754E-2</v>
      </c>
      <c r="BD869" s="257">
        <f>_xll.qlIndexFixing($BE$1,AZ869,TRUE,_xll.ohTrigger(Trigger,Trigger3M))</f>
        <v>1.5251036244638215E-2</v>
      </c>
    </row>
    <row r="870" spans="51:56" ht="11.25" customHeight="1" x14ac:dyDescent="0.25">
      <c r="AY870" s="106" t="s">
        <v>83</v>
      </c>
      <c r="AZ870" s="105">
        <f>_xll.qlInterestRateIndexFixingDate(Currency&amp;"ibor"&amp;Tenor,BA870,Trigger)</f>
        <v>45397</v>
      </c>
      <c r="BA870" s="105">
        <f>_xll.qlCalendarAdvance(Calendar,BA869,AY870,"f",,Trigger)</f>
        <v>45399</v>
      </c>
      <c r="BB870" s="105">
        <f>_xll.qlInterestRateIndexMaturity(Currency&amp;"ibor"&amp;Tenor,BA870,Trigger)</f>
        <v>45490</v>
      </c>
      <c r="BC870" s="257">
        <f>_xll.qlIndexFixing($AC$5,AZ870,TRUE,_xll.ohTrigger(Trigger,Trigger3M))</f>
        <v>1.5632916171991463E-2</v>
      </c>
      <c r="BD870" s="257">
        <f>_xll.qlIndexFixing($BE$1,AZ870,TRUE,_xll.ohTrigger(Trigger,Trigger3M))</f>
        <v>1.5266778364745022E-2</v>
      </c>
    </row>
    <row r="871" spans="51:56" ht="11.25" customHeight="1" x14ac:dyDescent="0.25">
      <c r="AY871" s="106" t="s">
        <v>83</v>
      </c>
      <c r="AZ871" s="105">
        <f>_xll.qlInterestRateIndexFixingDate(Currency&amp;"ibor"&amp;Tenor,BA871,Trigger)</f>
        <v>45404</v>
      </c>
      <c r="BA871" s="105">
        <f>_xll.qlCalendarAdvance(Calendar,BA870,AY871,"f",,Trigger)</f>
        <v>45406</v>
      </c>
      <c r="BB871" s="105">
        <f>_xll.qlInterestRateIndexMaturity(Currency&amp;"ibor"&amp;Tenor,BA871,Trigger)</f>
        <v>45497</v>
      </c>
      <c r="BC871" s="257">
        <f>_xll.qlIndexFixing($AC$5,AZ871,TRUE,_xll.ohTrigger(Trigger,Trigger3M))</f>
        <v>1.5594913044920715E-2</v>
      </c>
      <c r="BD871" s="257">
        <f>_xll.qlIndexFixing($BE$1,AZ871,TRUE,_xll.ohTrigger(Trigger,Trigger3M))</f>
        <v>1.5282411733385095E-2</v>
      </c>
    </row>
    <row r="872" spans="51:56" ht="11.25" customHeight="1" x14ac:dyDescent="0.25">
      <c r="AY872" s="106" t="s">
        <v>83</v>
      </c>
      <c r="AZ872" s="105">
        <f>_xll.qlInterestRateIndexFixingDate(Currency&amp;"ibor"&amp;Tenor,BA872,Trigger)</f>
        <v>45411</v>
      </c>
      <c r="BA872" s="105">
        <f>_xll.qlCalendarAdvance(Calendar,BA871,AY872,"f",,Trigger)</f>
        <v>45414</v>
      </c>
      <c r="BB872" s="105">
        <f>_xll.qlInterestRateIndexMaturity(Currency&amp;"ibor"&amp;Tenor,BA872,Trigger)</f>
        <v>45506</v>
      </c>
      <c r="BC872" s="257">
        <f>_xll.qlIndexFixing($AC$5,AZ872,TRUE,_xll.ohTrigger(Trigger,Trigger3M))</f>
        <v>1.5550220915942275E-2</v>
      </c>
      <c r="BD872" s="257">
        <f>_xll.qlIndexFixing($BE$1,AZ872,TRUE,_xll.ohTrigger(Trigger,Trigger3M))</f>
        <v>1.5301589649858149E-2</v>
      </c>
    </row>
    <row r="873" spans="51:56" ht="11.25" customHeight="1" x14ac:dyDescent="0.25">
      <c r="AY873" s="106" t="s">
        <v>83</v>
      </c>
      <c r="AZ873" s="105">
        <f>_xll.qlInterestRateIndexFixingDate(Currency&amp;"ibor"&amp;Tenor,BA873,Trigger)</f>
        <v>45419</v>
      </c>
      <c r="BA873" s="105">
        <f>_xll.qlCalendarAdvance(Calendar,BA872,AY873,"f",,Trigger)</f>
        <v>45421</v>
      </c>
      <c r="BB873" s="105">
        <f>_xll.qlInterestRateIndexMaturity(Currency&amp;"ibor"&amp;Tenor,BA873,Trigger)</f>
        <v>45513</v>
      </c>
      <c r="BC873" s="257">
        <f>_xll.qlIndexFixing($AC$5,AZ873,TRUE,_xll.ohTrigger(Trigger,Trigger3M))</f>
        <v>1.5512333124282594E-2</v>
      </c>
      <c r="BD873" s="257">
        <f>_xll.qlIndexFixing($BE$1,AZ873,TRUE,_xll.ohTrigger(Trigger,Trigger3M))</f>
        <v>1.5317047581324298E-2</v>
      </c>
    </row>
    <row r="874" spans="51:56" ht="11.25" customHeight="1" x14ac:dyDescent="0.25">
      <c r="AY874" s="106" t="s">
        <v>83</v>
      </c>
      <c r="AZ874" s="105">
        <f>_xll.qlInterestRateIndexFixingDate(Currency&amp;"ibor"&amp;Tenor,BA874,Trigger)</f>
        <v>45426</v>
      </c>
      <c r="BA874" s="105">
        <f>_xll.qlCalendarAdvance(Calendar,BA873,AY874,"f",,Trigger)</f>
        <v>45428</v>
      </c>
      <c r="BB874" s="105">
        <f>_xll.qlInterestRateIndexMaturity(Currency&amp;"ibor"&amp;Tenor,BA874,Trigger)</f>
        <v>45520</v>
      </c>
      <c r="BC874" s="257">
        <f>_xll.qlIndexFixing($AC$5,AZ874,TRUE,_xll.ohTrigger(Trigger,Trigger3M))</f>
        <v>1.5474134756094939E-2</v>
      </c>
      <c r="BD874" s="257">
        <f>_xll.qlIndexFixing($BE$1,AZ874,TRUE,_xll.ohTrigger(Trigger,Trigger3M))</f>
        <v>1.5332451889624539E-2</v>
      </c>
    </row>
    <row r="875" spans="51:56" ht="11.25" customHeight="1" x14ac:dyDescent="0.25">
      <c r="AY875" s="106" t="s">
        <v>83</v>
      </c>
      <c r="AZ875" s="105">
        <f>_xll.qlInterestRateIndexFixingDate(Currency&amp;"ibor"&amp;Tenor,BA875,Trigger)</f>
        <v>45433</v>
      </c>
      <c r="BA875" s="105">
        <f>_xll.qlCalendarAdvance(Calendar,BA874,AY875,"f",,Trigger)</f>
        <v>45435</v>
      </c>
      <c r="BB875" s="105">
        <f>_xll.qlInterestRateIndexMaturity(Currency&amp;"ibor"&amp;Tenor,BA875,Trigger)</f>
        <v>45527</v>
      </c>
      <c r="BC875" s="257">
        <f>_xll.qlIndexFixing($AC$5,AZ875,TRUE,_xll.ohTrigger(Trigger,Trigger3M))</f>
        <v>1.5435625820447708E-2</v>
      </c>
      <c r="BD875" s="257">
        <f>_xll.qlIndexFixing($BE$1,AZ875,TRUE,_xll.ohTrigger(Trigger,Trigger3M))</f>
        <v>1.5347820005377561E-2</v>
      </c>
    </row>
    <row r="876" spans="51:56" ht="11.25" customHeight="1" x14ac:dyDescent="0.25">
      <c r="AY876" s="106" t="s">
        <v>83</v>
      </c>
      <c r="AZ876" s="105">
        <f>_xll.qlInterestRateIndexFixingDate(Currency&amp;"ibor"&amp;Tenor,BA876,Trigger)</f>
        <v>45440</v>
      </c>
      <c r="BA876" s="105">
        <f>_xll.qlCalendarAdvance(Calendar,BA875,AY876,"f",,Trigger)</f>
        <v>45442</v>
      </c>
      <c r="BB876" s="105">
        <f>_xll.qlInterestRateIndexMaturity(Currency&amp;"ibor"&amp;Tenor,BA876,Trigger)</f>
        <v>45534</v>
      </c>
      <c r="BC876" s="257">
        <f>_xll.qlIndexFixing($AC$5,AZ876,TRUE,_xll.ohTrigger(Trigger,Trigger3M))</f>
        <v>1.5396806326479677E-2</v>
      </c>
      <c r="BD876" s="257">
        <f>_xll.qlIndexFixing($BE$1,AZ876,TRUE,_xll.ohTrigger(Trigger,Trigger3M))</f>
        <v>1.5363169502060819E-2</v>
      </c>
    </row>
    <row r="877" spans="51:56" ht="11.25" customHeight="1" x14ac:dyDescent="0.25">
      <c r="AY877" s="106" t="s">
        <v>83</v>
      </c>
      <c r="AZ877" s="105">
        <f>_xll.qlInterestRateIndexFixingDate(Currency&amp;"ibor"&amp;Tenor,BA877,Trigger)</f>
        <v>45447</v>
      </c>
      <c r="BA877" s="105">
        <f>_xll.qlCalendarAdvance(Calendar,BA876,AY877,"f",,Trigger)</f>
        <v>45449</v>
      </c>
      <c r="BB877" s="105">
        <f>_xll.qlInterestRateIndexMaturity(Currency&amp;"ibor"&amp;Tenor,BA877,Trigger)</f>
        <v>45541</v>
      </c>
      <c r="BC877" s="257">
        <f>_xll.qlIndexFixing($AC$5,AZ877,TRUE,_xll.ohTrigger(Trigger,Trigger3M))</f>
        <v>1.538904888265411E-2</v>
      </c>
      <c r="BD877" s="257">
        <f>_xll.qlIndexFixing($BE$1,AZ877,TRUE,_xll.ohTrigger(Trigger,Trigger3M))</f>
        <v>1.5378517876076031E-2</v>
      </c>
    </row>
    <row r="878" spans="51:56" ht="11.25" customHeight="1" x14ac:dyDescent="0.25">
      <c r="AY878" s="106" t="s">
        <v>83</v>
      </c>
      <c r="AZ878" s="105">
        <f>_xll.qlInterestRateIndexFixingDate(Currency&amp;"ibor"&amp;Tenor,BA878,Trigger)</f>
        <v>45454</v>
      </c>
      <c r="BA878" s="105">
        <f>_xll.qlCalendarAdvance(Calendar,BA877,AY878,"f",,Trigger)</f>
        <v>45456</v>
      </c>
      <c r="BB878" s="105">
        <f>_xll.qlInterestRateIndexMaturity(Currency&amp;"ibor"&amp;Tenor,BA878,Trigger)</f>
        <v>45548</v>
      </c>
      <c r="BC878" s="257">
        <f>_xll.qlIndexFixing($AC$5,AZ878,TRUE,_xll.ohTrigger(Trigger,Trigger3M))</f>
        <v>1.5423033054222272E-2</v>
      </c>
      <c r="BD878" s="257">
        <f>_xll.qlIndexFixing($BE$1,AZ878,TRUE,_xll.ohTrigger(Trigger,Trigger3M))</f>
        <v>1.5393875483566967E-2</v>
      </c>
    </row>
    <row r="879" spans="51:56" ht="11.25" customHeight="1" x14ac:dyDescent="0.25">
      <c r="AY879" s="106" t="s">
        <v>83</v>
      </c>
      <c r="AZ879" s="105">
        <f>_xll.qlInterestRateIndexFixingDate(Currency&amp;"ibor"&amp;Tenor,BA879,Trigger)</f>
        <v>45461</v>
      </c>
      <c r="BA879" s="105">
        <f>_xll.qlCalendarAdvance(Calendar,BA878,AY879,"f",,Trigger)</f>
        <v>45463</v>
      </c>
      <c r="BB879" s="105">
        <f>_xll.qlInterestRateIndexMaturity(Currency&amp;"ibor"&amp;Tenor,BA879,Trigger)</f>
        <v>45555</v>
      </c>
      <c r="BC879" s="257">
        <f>_xll.qlIndexFixing($AC$5,AZ879,TRUE,_xll.ohTrigger(Trigger,Trigger3M))</f>
        <v>1.5457017519781352E-2</v>
      </c>
      <c r="BD879" s="257">
        <f>_xll.qlIndexFixing($BE$1,AZ879,TRUE,_xll.ohTrigger(Trigger,Trigger3M))</f>
        <v>1.5409243966049244E-2</v>
      </c>
    </row>
    <row r="880" spans="51:56" ht="11.25" customHeight="1" x14ac:dyDescent="0.25">
      <c r="AY880" s="106" t="s">
        <v>83</v>
      </c>
      <c r="AZ880" s="105">
        <f>_xll.qlInterestRateIndexFixingDate(Currency&amp;"ibor"&amp;Tenor,BA880,Trigger)</f>
        <v>45468</v>
      </c>
      <c r="BA880" s="105">
        <f>_xll.qlCalendarAdvance(Calendar,BA879,AY880,"f",,Trigger)</f>
        <v>45470</v>
      </c>
      <c r="BB880" s="105">
        <f>_xll.qlInterestRateIndexMaturity(Currency&amp;"ibor"&amp;Tenor,BA880,Trigger)</f>
        <v>45562</v>
      </c>
      <c r="BC880" s="257">
        <f>_xll.qlIndexFixing($AC$5,AZ880,TRUE,_xll.ohTrigger(Trigger,Trigger3M))</f>
        <v>1.549100227933309E-2</v>
      </c>
      <c r="BD880" s="257">
        <f>_xll.qlIndexFixing($BE$1,AZ880,TRUE,_xll.ohTrigger(Trigger,Trigger3M))</f>
        <v>1.5424624444860669E-2</v>
      </c>
    </row>
    <row r="881" spans="51:56" ht="11.25" customHeight="1" x14ac:dyDescent="0.25">
      <c r="AY881" s="106" t="s">
        <v>83</v>
      </c>
      <c r="AZ881" s="105">
        <f>_xll.qlInterestRateIndexFixingDate(Currency&amp;"ibor"&amp;Tenor,BA881,Trigger)</f>
        <v>45475</v>
      </c>
      <c r="BA881" s="105">
        <f>_xll.qlCalendarAdvance(Calendar,BA880,AY881,"f",,Trigger)</f>
        <v>45477</v>
      </c>
      <c r="BB881" s="105">
        <f>_xll.qlInterestRateIndexMaturity(Currency&amp;"ibor"&amp;Tenor,BA881,Trigger)</f>
        <v>45569</v>
      </c>
      <c r="BC881" s="257">
        <f>_xll.qlIndexFixing($AC$5,AZ881,TRUE,_xll.ohTrigger(Trigger,Trigger3M))</f>
        <v>1.5524987332882696E-2</v>
      </c>
      <c r="BD881" s="257">
        <f>_xll.qlIndexFixing($BE$1,AZ881,TRUE,_xll.ohTrigger(Trigger,Trigger3M))</f>
        <v>1.5440018041352949E-2</v>
      </c>
    </row>
    <row r="882" spans="51:56" ht="11.25" customHeight="1" x14ac:dyDescent="0.25">
      <c r="AY882" s="106" t="s">
        <v>83</v>
      </c>
      <c r="AZ882" s="105">
        <f>_xll.qlInterestRateIndexFixingDate(Currency&amp;"ibor"&amp;Tenor,BA882,Trigger)</f>
        <v>45482</v>
      </c>
      <c r="BA882" s="105">
        <f>_xll.qlCalendarAdvance(Calendar,BA881,AY882,"f",,Trigger)</f>
        <v>45484</v>
      </c>
      <c r="BB882" s="105">
        <f>_xll.qlInterestRateIndexMaturity(Currency&amp;"ibor"&amp;Tenor,BA882,Trigger)</f>
        <v>45576</v>
      </c>
      <c r="BC882" s="257">
        <f>_xll.qlIndexFixing($AC$5,AZ882,TRUE,_xll.ohTrigger(Trigger,Trigger3M))</f>
        <v>1.5558972680429302E-2</v>
      </c>
      <c r="BD882" s="257">
        <f>_xll.qlIndexFixing($BE$1,AZ882,TRUE,_xll.ohTrigger(Trigger,Trigger3M))</f>
        <v>1.5455425876899511E-2</v>
      </c>
    </row>
    <row r="883" spans="51:56" ht="11.25" customHeight="1" x14ac:dyDescent="0.25">
      <c r="AY883" s="106" t="s">
        <v>83</v>
      </c>
      <c r="AZ883" s="105">
        <f>_xll.qlInterestRateIndexFixingDate(Currency&amp;"ibor"&amp;Tenor,BA883,Trigger)</f>
        <v>45489</v>
      </c>
      <c r="BA883" s="105">
        <f>_xll.qlCalendarAdvance(Calendar,BA882,AY883,"f",,Trigger)</f>
        <v>45491</v>
      </c>
      <c r="BB883" s="105">
        <f>_xll.qlInterestRateIndexMaturity(Currency&amp;"ibor"&amp;Tenor,BA883,Trigger)</f>
        <v>45583</v>
      </c>
      <c r="BC883" s="257">
        <f>_xll.qlIndexFixing($AC$5,AZ883,TRUE,_xll.ohTrigger(Trigger,Trigger3M))</f>
        <v>1.5592958321978123E-2</v>
      </c>
      <c r="BD883" s="257">
        <f>_xll.qlIndexFixing($BE$1,AZ883,TRUE,_xll.ohTrigger(Trigger,Trigger3M))</f>
        <v>1.5470849072888558E-2</v>
      </c>
    </row>
    <row r="884" spans="51:56" ht="11.25" customHeight="1" x14ac:dyDescent="0.25">
      <c r="AY884" s="106" t="s">
        <v>83</v>
      </c>
      <c r="AZ884" s="105">
        <f>_xll.qlInterestRateIndexFixingDate(Currency&amp;"ibor"&amp;Tenor,BA884,Trigger)</f>
        <v>45496</v>
      </c>
      <c r="BA884" s="105">
        <f>_xll.qlCalendarAdvance(Calendar,BA883,AY884,"f",,Trigger)</f>
        <v>45498</v>
      </c>
      <c r="BB884" s="105">
        <f>_xll.qlInterestRateIndexMaturity(Currency&amp;"ibor"&amp;Tenor,BA884,Trigger)</f>
        <v>45590</v>
      </c>
      <c r="BC884" s="257">
        <f>_xll.qlIndexFixing($AC$5,AZ884,TRUE,_xll.ohTrigger(Trigger,Trigger3M))</f>
        <v>1.5626944257530029E-2</v>
      </c>
      <c r="BD884" s="257">
        <f>_xll.qlIndexFixing($BE$1,AZ884,TRUE,_xll.ohTrigger(Trigger,Trigger3M))</f>
        <v>1.5486288750723927E-2</v>
      </c>
    </row>
    <row r="885" spans="51:56" ht="11.25" customHeight="1" x14ac:dyDescent="0.25">
      <c r="AY885" s="106" t="s">
        <v>83</v>
      </c>
      <c r="AZ885" s="105">
        <f>_xll.qlInterestRateIndexFixingDate(Currency&amp;"ibor"&amp;Tenor,BA885,Trigger)</f>
        <v>45503</v>
      </c>
      <c r="BA885" s="105">
        <f>_xll.qlCalendarAdvance(Calendar,BA884,AY885,"f",,Trigger)</f>
        <v>45505</v>
      </c>
      <c r="BB885" s="105">
        <f>_xll.qlInterestRateIndexMaturity(Currency&amp;"ibor"&amp;Tenor,BA885,Trigger)</f>
        <v>45597</v>
      </c>
      <c r="BC885" s="257">
        <f>_xll.qlIndexFixing($AC$5,AZ885,TRUE,_xll.ohTrigger(Trigger,Trigger3M))</f>
        <v>1.5660930487089358E-2</v>
      </c>
      <c r="BD885" s="257">
        <f>_xll.qlIndexFixing($BE$1,AZ885,TRUE,_xll.ohTrigger(Trigger,Trigger3M))</f>
        <v>1.5501746031834655E-2</v>
      </c>
    </row>
    <row r="886" spans="51:56" ht="11.25" customHeight="1" x14ac:dyDescent="0.25">
      <c r="AY886" s="106" t="s">
        <v>83</v>
      </c>
      <c r="AZ886" s="105">
        <f>_xll.qlInterestRateIndexFixingDate(Currency&amp;"ibor"&amp;Tenor,BA886,Trigger)</f>
        <v>45510</v>
      </c>
      <c r="BA886" s="105">
        <f>_xll.qlCalendarAdvance(Calendar,BA885,AY886,"f",,Trigger)</f>
        <v>45512</v>
      </c>
      <c r="BB886" s="105">
        <f>_xll.qlInterestRateIndexMaturity(Currency&amp;"ibor"&amp;Tenor,BA886,Trigger)</f>
        <v>45604</v>
      </c>
      <c r="BC886" s="257">
        <f>_xll.qlIndexFixing($AC$5,AZ886,TRUE,_xll.ohTrigger(Trigger,Trigger3M))</f>
        <v>1.5694917010656985E-2</v>
      </c>
      <c r="BD886" s="257">
        <f>_xll.qlIndexFixing($BE$1,AZ886,TRUE,_xll.ohTrigger(Trigger,Trigger3M))</f>
        <v>1.5517222037659335E-2</v>
      </c>
    </row>
    <row r="887" spans="51:56" ht="11.25" customHeight="1" x14ac:dyDescent="0.25">
      <c r="AY887" s="106" t="s">
        <v>83</v>
      </c>
      <c r="AZ887" s="105">
        <f>_xll.qlInterestRateIndexFixingDate(Currency&amp;"ibor"&amp;Tenor,BA887,Trigger)</f>
        <v>45517</v>
      </c>
      <c r="BA887" s="105">
        <f>_xll.qlCalendarAdvance(Calendar,BA886,AY887,"f",,Trigger)</f>
        <v>45519</v>
      </c>
      <c r="BB887" s="105">
        <f>_xll.qlInterestRateIndexMaturity(Currency&amp;"ibor"&amp;Tenor,BA887,Trigger)</f>
        <v>45611</v>
      </c>
      <c r="BC887" s="257">
        <f>_xll.qlIndexFixing($AC$5,AZ887,TRUE,_xll.ohTrigger(Trigger,Trigger3M))</f>
        <v>1.5728903828235514E-2</v>
      </c>
      <c r="BD887" s="257">
        <f>_xll.qlIndexFixing($BE$1,AZ887,TRUE,_xll.ohTrigger(Trigger,Trigger3M))</f>
        <v>1.5532717889660024E-2</v>
      </c>
    </row>
    <row r="888" spans="51:56" ht="11.25" customHeight="1" x14ac:dyDescent="0.25">
      <c r="AY888" s="106" t="s">
        <v>83</v>
      </c>
      <c r="AZ888" s="105">
        <f>_xll.qlInterestRateIndexFixingDate(Currency&amp;"ibor"&amp;Tenor,BA888,Trigger)</f>
        <v>45524</v>
      </c>
      <c r="BA888" s="105">
        <f>_xll.qlCalendarAdvance(Calendar,BA887,AY888,"f",,Trigger)</f>
        <v>45526</v>
      </c>
      <c r="BB888" s="105">
        <f>_xll.qlInterestRateIndexMaturity(Currency&amp;"ibor"&amp;Tenor,BA888,Trigger)</f>
        <v>45618</v>
      </c>
      <c r="BC888" s="257">
        <f>_xll.qlIndexFixing($AC$5,AZ888,TRUE,_xll.ohTrigger(Trigger,Trigger3M))</f>
        <v>1.5762890939828422E-2</v>
      </c>
      <c r="BD888" s="257">
        <f>_xll.qlIndexFixing($BE$1,AZ888,TRUE,_xll.ohTrigger(Trigger,Trigger3M))</f>
        <v>1.5548234709313543E-2</v>
      </c>
    </row>
    <row r="889" spans="51:56" ht="11.25" customHeight="1" x14ac:dyDescent="0.25">
      <c r="AY889" s="106" t="s">
        <v>83</v>
      </c>
      <c r="AZ889" s="105">
        <f>_xll.qlInterestRateIndexFixingDate(Currency&amp;"ibor"&amp;Tenor,BA889,Trigger)</f>
        <v>45531</v>
      </c>
      <c r="BA889" s="105">
        <f>_xll.qlCalendarAdvance(Calendar,BA888,AY889,"f",,Trigger)</f>
        <v>45533</v>
      </c>
      <c r="BB889" s="105">
        <f>_xll.qlInterestRateIndexMaturity(Currency&amp;"ibor"&amp;Tenor,BA889,Trigger)</f>
        <v>45625</v>
      </c>
      <c r="BC889" s="257">
        <f>_xll.qlIndexFixing($AC$5,AZ889,TRUE,_xll.ohTrigger(Trigger,Trigger3M))</f>
        <v>1.5796878345437446E-2</v>
      </c>
      <c r="BD889" s="257">
        <f>_xll.qlIndexFixing($BE$1,AZ889,TRUE,_xll.ohTrigger(Trigger,Trigger3M))</f>
        <v>1.556377361811844E-2</v>
      </c>
    </row>
    <row r="890" spans="51:56" ht="11.25" customHeight="1" x14ac:dyDescent="0.25">
      <c r="AY890" s="106" t="s">
        <v>83</v>
      </c>
      <c r="AZ890" s="105">
        <f>_xll.qlInterestRateIndexFixingDate(Currency&amp;"ibor"&amp;Tenor,BA890,Trigger)</f>
        <v>45538</v>
      </c>
      <c r="BA890" s="105">
        <f>_xll.qlCalendarAdvance(Calendar,BA889,AY890,"f",,Trigger)</f>
        <v>45540</v>
      </c>
      <c r="BB890" s="105">
        <f>_xll.qlInterestRateIndexMaturity(Currency&amp;"ibor"&amp;Tenor,BA890,Trigger)</f>
        <v>45631</v>
      </c>
      <c r="BC890" s="257">
        <f>_xll.qlIndexFixing($AC$5,AZ890,TRUE,_xll.ohTrigger(Trigger,Trigger3M))</f>
        <v>1.5828090844336208E-2</v>
      </c>
      <c r="BD890" s="257">
        <f>_xll.qlIndexFixing($BE$1,AZ890,TRUE,_xll.ohTrigger(Trigger,Trigger3M))</f>
        <v>1.5577882994061093E-2</v>
      </c>
    </row>
    <row r="891" spans="51:56" ht="11.25" customHeight="1" x14ac:dyDescent="0.25">
      <c r="AY891" s="106" t="s">
        <v>83</v>
      </c>
      <c r="AZ891" s="105">
        <f>_xll.qlInterestRateIndexFixingDate(Currency&amp;"ibor"&amp;Tenor,BA891,Trigger)</f>
        <v>45545</v>
      </c>
      <c r="BA891" s="105">
        <f>_xll.qlCalendarAdvance(Calendar,BA890,AY891,"f",,Trigger)</f>
        <v>45547</v>
      </c>
      <c r="BB891" s="105">
        <f>_xll.qlInterestRateIndexMaturity(Currency&amp;"ibor"&amp;Tenor,BA891,Trigger)</f>
        <v>45638</v>
      </c>
      <c r="BC891" s="257">
        <f>_xll.qlIndexFixing($AC$5,AZ891,TRUE,_xll.ohTrigger(Trigger,Trigger3M))</f>
        <v>1.586207732405465E-2</v>
      </c>
      <c r="BD891" s="257">
        <f>_xll.qlIndexFixing($BE$1,AZ891,TRUE,_xll.ohTrigger(Trigger,Trigger3M))</f>
        <v>1.5593466822654377E-2</v>
      </c>
    </row>
    <row r="892" spans="51:56" ht="11.25" customHeight="1" x14ac:dyDescent="0.25">
      <c r="AY892" s="106" t="s">
        <v>83</v>
      </c>
      <c r="AZ892" s="105">
        <f>_xll.qlInterestRateIndexFixingDate(Currency&amp;"ibor"&amp;Tenor,BA892,Trigger)</f>
        <v>45552</v>
      </c>
      <c r="BA892" s="105">
        <f>_xll.qlCalendarAdvance(Calendar,BA891,AY892,"f",,Trigger)</f>
        <v>45554</v>
      </c>
      <c r="BB892" s="105">
        <f>_xll.qlInterestRateIndexMaturity(Currency&amp;"ibor"&amp;Tenor,BA892,Trigger)</f>
        <v>45645</v>
      </c>
      <c r="BC892" s="257">
        <f>_xll.qlIndexFixing($AC$5,AZ892,TRUE,_xll.ohTrigger(Trigger,Trigger3M))</f>
        <v>1.5896064094587496E-2</v>
      </c>
      <c r="BD892" s="257">
        <f>_xll.qlIndexFixing($BE$1,AZ892,TRUE,_xll.ohTrigger(Trigger,Trigger3M))</f>
        <v>1.5609076023113146E-2</v>
      </c>
    </row>
    <row r="893" spans="51:56" ht="11.25" customHeight="1" x14ac:dyDescent="0.25">
      <c r="AY893" s="106" t="s">
        <v>83</v>
      </c>
      <c r="AZ893" s="105">
        <f>_xll.qlInterestRateIndexFixingDate(Currency&amp;"ibor"&amp;Tenor,BA893,Trigger)</f>
        <v>45559</v>
      </c>
      <c r="BA893" s="105">
        <f>_xll.qlCalendarAdvance(Calendar,BA892,AY893,"f",,Trigger)</f>
        <v>45561</v>
      </c>
      <c r="BB893" s="105">
        <f>_xll.qlInterestRateIndexMaturity(Currency&amp;"ibor"&amp;Tenor,BA893,Trigger)</f>
        <v>45653</v>
      </c>
      <c r="BC893" s="257">
        <f>_xll.qlIndexFixing($AC$5,AZ893,TRUE,_xll.ohTrigger(Trigger,Trigger3M))</f>
        <v>1.5932830908089436E-2</v>
      </c>
      <c r="BD893" s="257">
        <f>_xll.qlIndexFixing($BE$1,AZ893,TRUE,_xll.ohTrigger(Trigger,Trigger3M))</f>
        <v>1.5626172575397921E-2</v>
      </c>
    </row>
    <row r="894" spans="51:56" ht="11.25" customHeight="1" x14ac:dyDescent="0.25">
      <c r="AY894" s="106" t="s">
        <v>83</v>
      </c>
      <c r="AZ894" s="105">
        <f>_xll.qlInterestRateIndexFixingDate(Currency&amp;"ibor"&amp;Tenor,BA894,Trigger)</f>
        <v>45566</v>
      </c>
      <c r="BA894" s="105">
        <f>_xll.qlCalendarAdvance(Calendar,BA893,AY894,"f",,Trigger)</f>
        <v>45568</v>
      </c>
      <c r="BB894" s="105">
        <f>_xll.qlInterestRateIndexMaturity(Currency&amp;"ibor"&amp;Tenor,BA894,Trigger)</f>
        <v>45660</v>
      </c>
      <c r="BC894" s="257">
        <f>_xll.qlIndexFixing($AC$5,AZ894,TRUE,_xll.ohTrigger(Trigger,Trigger3M))</f>
        <v>1.5966819783819006E-2</v>
      </c>
      <c r="BD894" s="257">
        <f>_xll.qlIndexFixing($BE$1,AZ894,TRUE,_xll.ohTrigger(Trigger,Trigger3M))</f>
        <v>1.5641838753033075E-2</v>
      </c>
    </row>
    <row r="895" spans="51:56" ht="11.25" customHeight="1" x14ac:dyDescent="0.25">
      <c r="AY895" s="106" t="s">
        <v>83</v>
      </c>
      <c r="AZ895" s="105">
        <f>_xll.qlInterestRateIndexFixingDate(Currency&amp;"ibor"&amp;Tenor,BA895,Trigger)</f>
        <v>45573</v>
      </c>
      <c r="BA895" s="105">
        <f>_xll.qlCalendarAdvance(Calendar,BA894,AY895,"f",,Trigger)</f>
        <v>45575</v>
      </c>
      <c r="BB895" s="105">
        <f>_xll.qlInterestRateIndexMaturity(Currency&amp;"ibor"&amp;Tenor,BA895,Trigger)</f>
        <v>45667</v>
      </c>
      <c r="BC895" s="257">
        <f>_xll.qlIndexFixing($AC$5,AZ895,TRUE,_xll.ohTrigger(Trigger,Trigger3M))</f>
        <v>1.6000808953580331E-2</v>
      </c>
      <c r="BD895" s="257">
        <f>_xll.qlIndexFixing($BE$1,AZ895,TRUE,_xll.ohTrigger(Trigger,Trigger3M))</f>
        <v>1.5657533749179282E-2</v>
      </c>
    </row>
    <row r="896" spans="51:56" ht="11.25" customHeight="1" x14ac:dyDescent="0.25">
      <c r="AY896" s="106" t="s">
        <v>83</v>
      </c>
      <c r="AZ896" s="105">
        <f>_xll.qlInterestRateIndexFixingDate(Currency&amp;"ibor"&amp;Tenor,BA896,Trigger)</f>
        <v>45580</v>
      </c>
      <c r="BA896" s="105">
        <f>_xll.qlCalendarAdvance(Calendar,BA895,AY896,"f",,Trigger)</f>
        <v>45582</v>
      </c>
      <c r="BB896" s="105">
        <f>_xll.qlInterestRateIndexMaturity(Currency&amp;"ibor"&amp;Tenor,BA896,Trigger)</f>
        <v>45674</v>
      </c>
      <c r="BC896" s="257">
        <f>_xll.qlIndexFixing($AC$5,AZ896,TRUE,_xll.ohTrigger(Trigger,Trigger3M))</f>
        <v>1.6034798417376019E-2</v>
      </c>
      <c r="BD896" s="257">
        <f>_xll.qlIndexFixing($BE$1,AZ896,TRUE,_xll.ohTrigger(Trigger,Trigger3M))</f>
        <v>1.5673258685459344E-2</v>
      </c>
    </row>
    <row r="897" spans="51:56" ht="11.25" customHeight="1" x14ac:dyDescent="0.25">
      <c r="AY897" s="106" t="s">
        <v>83</v>
      </c>
      <c r="AZ897" s="105">
        <f>_xll.qlInterestRateIndexFixingDate(Currency&amp;"ibor"&amp;Tenor,BA897,Trigger)</f>
        <v>45587</v>
      </c>
      <c r="BA897" s="105">
        <f>_xll.qlCalendarAdvance(Calendar,BA896,AY897,"f",,Trigger)</f>
        <v>45589</v>
      </c>
      <c r="BB897" s="105">
        <f>_xll.qlInterestRateIndexMaturity(Currency&amp;"ibor"&amp;Tenor,BA897,Trigger)</f>
        <v>45681</v>
      </c>
      <c r="BC897" s="257">
        <f>_xll.qlIndexFixing($AC$5,AZ897,TRUE,_xll.ohTrigger(Trigger,Trigger3M))</f>
        <v>1.6068788175208674E-2</v>
      </c>
      <c r="BD897" s="257">
        <f>_xll.qlIndexFixing($BE$1,AZ897,TRUE,_xll.ohTrigger(Trigger,Trigger3M))</f>
        <v>1.5689014683517771E-2</v>
      </c>
    </row>
    <row r="898" spans="51:56" ht="11.25" customHeight="1" x14ac:dyDescent="0.25">
      <c r="AY898" s="106" t="s">
        <v>83</v>
      </c>
      <c r="AZ898" s="105">
        <f>_xll.qlInterestRateIndexFixingDate(Currency&amp;"ibor"&amp;Tenor,BA898,Trigger)</f>
        <v>45594</v>
      </c>
      <c r="BA898" s="105">
        <f>_xll.qlCalendarAdvance(Calendar,BA897,AY898,"f",,Trigger)</f>
        <v>45596</v>
      </c>
      <c r="BB898" s="105">
        <f>_xll.qlInterestRateIndexMaturity(Currency&amp;"ibor"&amp;Tenor,BA898,Trigger)</f>
        <v>45688</v>
      </c>
      <c r="BC898" s="257">
        <f>_xll.qlIndexFixing($AC$5,AZ898,TRUE,_xll.ohTrigger(Trigger,Trigger3M))</f>
        <v>1.6102778227080037E-2</v>
      </c>
      <c r="BD898" s="257">
        <f>_xll.qlIndexFixing($BE$1,AZ898,TRUE,_xll.ohTrigger(Trigger,Trigger3M))</f>
        <v>1.570480286501472E-2</v>
      </c>
    </row>
    <row r="899" spans="51:56" ht="11.25" customHeight="1" x14ac:dyDescent="0.25">
      <c r="AY899" s="106" t="s">
        <v>83</v>
      </c>
      <c r="AZ899" s="105">
        <f>_xll.qlInterestRateIndexFixingDate(Currency&amp;"ibor"&amp;Tenor,BA899,Trigger)</f>
        <v>45601</v>
      </c>
      <c r="BA899" s="105">
        <f>_xll.qlCalendarAdvance(Calendar,BA898,AY899,"f",,Trigger)</f>
        <v>45603</v>
      </c>
      <c r="BB899" s="105">
        <f>_xll.qlInterestRateIndexMaturity(Currency&amp;"ibor"&amp;Tenor,BA899,Trigger)</f>
        <v>45695</v>
      </c>
      <c r="BC899" s="257">
        <f>_xll.qlIndexFixing($AC$5,AZ899,TRUE,_xll.ohTrigger(Trigger,Trigger3M))</f>
        <v>1.6136768572994453E-2</v>
      </c>
      <c r="BD899" s="257">
        <f>_xll.qlIndexFixing($BE$1,AZ899,TRUE,_xll.ohTrigger(Trigger,Trigger3M))</f>
        <v>1.5720624351632941E-2</v>
      </c>
    </row>
    <row r="900" spans="51:56" ht="11.25" customHeight="1" x14ac:dyDescent="0.25">
      <c r="AY900" s="106" t="s">
        <v>83</v>
      </c>
      <c r="AZ900" s="105">
        <f>_xll.qlInterestRateIndexFixingDate(Currency&amp;"ibor"&amp;Tenor,BA900,Trigger)</f>
        <v>45608</v>
      </c>
      <c r="BA900" s="105">
        <f>_xll.qlCalendarAdvance(Calendar,BA899,AY900,"f",,Trigger)</f>
        <v>45610</v>
      </c>
      <c r="BB900" s="105">
        <f>_xll.qlInterestRateIndexMaturity(Currency&amp;"ibor"&amp;Tenor,BA900,Trigger)</f>
        <v>45702</v>
      </c>
      <c r="BC900" s="257">
        <f>_xll.qlIndexFixing($AC$5,AZ900,TRUE,_xll.ohTrigger(Trigger,Trigger3M))</f>
        <v>1.6170759212951916E-2</v>
      </c>
      <c r="BD900" s="257">
        <f>_xll.qlIndexFixing($BE$1,AZ900,TRUE,_xll.ohTrigger(Trigger,Trigger3M))</f>
        <v>1.5736480265070817E-2</v>
      </c>
    </row>
    <row r="901" spans="51:56" ht="11.25" customHeight="1" x14ac:dyDescent="0.25">
      <c r="AY901" s="106" t="s">
        <v>83</v>
      </c>
      <c r="AZ901" s="105">
        <f>_xll.qlInterestRateIndexFixingDate(Currency&amp;"ibor"&amp;Tenor,BA901,Trigger)</f>
        <v>45615</v>
      </c>
      <c r="BA901" s="105">
        <f>_xll.qlCalendarAdvance(Calendar,BA900,AY901,"f",,Trigger)</f>
        <v>45617</v>
      </c>
      <c r="BB901" s="105">
        <f>_xll.qlInterestRateIndexMaturity(Currency&amp;"ibor"&amp;Tenor,BA901,Trigger)</f>
        <v>45709</v>
      </c>
      <c r="BC901" s="257">
        <f>_xll.qlIndexFixing($AC$5,AZ901,TRUE,_xll.ohTrigger(Trigger,Trigger3M))</f>
        <v>1.6204750146957644E-2</v>
      </c>
      <c r="BD901" s="257">
        <f>_xll.qlIndexFixing($BE$1,AZ901,TRUE,_xll.ohTrigger(Trigger,Trigger3M))</f>
        <v>1.5752371727046719E-2</v>
      </c>
    </row>
    <row r="902" spans="51:56" ht="11.25" customHeight="1" x14ac:dyDescent="0.25">
      <c r="AY902" s="106" t="s">
        <v>83</v>
      </c>
      <c r="AZ902" s="105">
        <f>_xll.qlInterestRateIndexFixingDate(Currency&amp;"ibor"&amp;Tenor,BA902,Trigger)</f>
        <v>45622</v>
      </c>
      <c r="BA902" s="105">
        <f>_xll.qlCalendarAdvance(Calendar,BA901,AY902,"f",,Trigger)</f>
        <v>45624</v>
      </c>
      <c r="BB902" s="105">
        <f>_xll.qlInterestRateIndexMaturity(Currency&amp;"ibor"&amp;Tenor,BA902,Trigger)</f>
        <v>45716</v>
      </c>
      <c r="BC902" s="257">
        <f>_xll.qlIndexFixing($AC$5,AZ902,TRUE,_xll.ohTrigger(Trigger,Trigger3M))</f>
        <v>1.6238741375012505E-2</v>
      </c>
      <c r="BD902" s="257">
        <f>_xll.qlIndexFixing($BE$1,AZ902,TRUE,_xll.ohTrigger(Trigger,Trigger3M))</f>
        <v>1.5768299859298132E-2</v>
      </c>
    </row>
    <row r="903" spans="51:56" ht="11.25" customHeight="1" x14ac:dyDescent="0.25">
      <c r="AY903" s="106" t="s">
        <v>83</v>
      </c>
      <c r="AZ903" s="105">
        <f>_xll.qlInterestRateIndexFixingDate(Currency&amp;"ibor"&amp;Tenor,BA903,Trigger)</f>
        <v>45629</v>
      </c>
      <c r="BA903" s="105">
        <f>_xll.qlCalendarAdvance(Calendar,BA902,AY903,"f",,Trigger)</f>
        <v>45631</v>
      </c>
      <c r="BB903" s="105">
        <f>_xll.qlInterestRateIndexMaturity(Currency&amp;"ibor"&amp;Tenor,BA903,Trigger)</f>
        <v>45721</v>
      </c>
      <c r="BC903" s="257">
        <f>_xll.qlIndexFixing($AC$5,AZ903,TRUE,_xll.ohTrigger(Trigger,Trigger3M))</f>
        <v>1.6267142864345274E-2</v>
      </c>
      <c r="BD903" s="257">
        <f>_xll.qlIndexFixing($BE$1,AZ903,TRUE,_xll.ohTrigger(Trigger,Trigger3M))</f>
        <v>1.5781279691565508E-2</v>
      </c>
    </row>
    <row r="904" spans="51:56" ht="11.25" customHeight="1" x14ac:dyDescent="0.25">
      <c r="AY904" s="106" t="s">
        <v>83</v>
      </c>
      <c r="AZ904" s="105">
        <f>_xll.qlInterestRateIndexFixingDate(Currency&amp;"ibor"&amp;Tenor,BA904,Trigger)</f>
        <v>45636</v>
      </c>
      <c r="BA904" s="105">
        <f>_xll.qlCalendarAdvance(Calendar,BA903,AY904,"f",,Trigger)</f>
        <v>45638</v>
      </c>
      <c r="BB904" s="105">
        <f>_xll.qlInterestRateIndexMaturity(Currency&amp;"ibor"&amp;Tenor,BA904,Trigger)</f>
        <v>45728</v>
      </c>
      <c r="BC904" s="257">
        <f>_xll.qlIndexFixing($AC$5,AZ904,TRUE,_xll.ohTrigger(Trigger,Trigger3M))</f>
        <v>1.6301131569731453E-2</v>
      </c>
      <c r="BD904" s="257">
        <f>_xll.qlIndexFixing($BE$1,AZ904,TRUE,_xll.ohTrigger(Trigger,Trigger3M))</f>
        <v>1.5797277154170786E-2</v>
      </c>
    </row>
    <row r="905" spans="51:56" ht="11.25" customHeight="1" x14ac:dyDescent="0.25">
      <c r="AY905" s="106" t="s">
        <v>83</v>
      </c>
      <c r="AZ905" s="105">
        <f>_xll.qlInterestRateIndexFixingDate(Currency&amp;"ibor"&amp;Tenor,BA905,Trigger)</f>
        <v>45643</v>
      </c>
      <c r="BA905" s="105">
        <f>_xll.qlCalendarAdvance(Calendar,BA904,AY905,"f",,Trigger)</f>
        <v>45645</v>
      </c>
      <c r="BB905" s="105">
        <f>_xll.qlInterestRateIndexMaturity(Currency&amp;"ibor"&amp;Tenor,BA905,Trigger)</f>
        <v>45735</v>
      </c>
      <c r="BC905" s="257">
        <f>_xll.qlIndexFixing($AC$5,AZ905,TRUE,_xll.ohTrigger(Trigger,Trigger3M))</f>
        <v>1.6335120562756877E-2</v>
      </c>
      <c r="BD905" s="257">
        <f>_xll.qlIndexFixing($BE$1,AZ905,TRUE,_xll.ohTrigger(Trigger,Trigger3M))</f>
        <v>1.5813314487207464E-2</v>
      </c>
    </row>
    <row r="906" spans="51:56" ht="11.25" customHeight="1" x14ac:dyDescent="0.25">
      <c r="AY906" s="106" t="s">
        <v>83</v>
      </c>
      <c r="AZ906" s="105">
        <f>_xll.qlInterestRateIndexFixingDate(Currency&amp;"ibor"&amp;Tenor,BA906,Trigger)</f>
        <v>45649</v>
      </c>
      <c r="BA906" s="105">
        <f>_xll.qlCalendarAdvance(Calendar,BA905,AY906,"f",,Trigger)</f>
        <v>45653</v>
      </c>
      <c r="BB906" s="105">
        <f>_xll.qlInterestRateIndexMaturity(Currency&amp;"ibor"&amp;Tenor,BA906,Trigger)</f>
        <v>45743</v>
      </c>
      <c r="BC906" s="257">
        <f>_xll.qlIndexFixing($AC$5,AZ906,TRUE,_xll.ohTrigger(Trigger,Trigger3M))</f>
        <v>1.6373965478425845E-2</v>
      </c>
      <c r="BD906" s="257">
        <f>_xll.qlIndexFixing($BE$1,AZ906,TRUE,_xll.ohTrigger(Trigger,Trigger3M))</f>
        <v>1.5831693127676516E-2</v>
      </c>
    </row>
    <row r="907" spans="51:56" ht="11.25" customHeight="1" x14ac:dyDescent="0.25">
      <c r="AY907" s="106" t="s">
        <v>83</v>
      </c>
      <c r="AZ907" s="105">
        <f>_xll.qlInterestRateIndexFixingDate(Currency&amp;"ibor"&amp;Tenor,BA907,Trigger)</f>
        <v>45657</v>
      </c>
      <c r="BA907" s="105">
        <f>_xll.qlCalendarAdvance(Calendar,BA906,AY907,"f",,Trigger)</f>
        <v>45660</v>
      </c>
      <c r="BB907" s="105">
        <f>_xll.qlInterestRateIndexMaturity(Currency&amp;"ibor"&amp;Tenor,BA907,Trigger)</f>
        <v>45750</v>
      </c>
      <c r="BC907" s="257">
        <f>_xll.qlIndexFixing($AC$5,AZ907,TRUE,_xll.ohTrigger(Trigger,Trigger3M))</f>
        <v>1.6407955087825776E-2</v>
      </c>
      <c r="BD907" s="257">
        <f>_xll.qlIndexFixing($BE$1,AZ907,TRUE,_xll.ohTrigger(Trigger,Trigger3M))</f>
        <v>1.5847819674538854E-2</v>
      </c>
    </row>
    <row r="908" spans="51:56" ht="11.25" customHeight="1" x14ac:dyDescent="0.25">
      <c r="AY908" s="106" t="s">
        <v>83</v>
      </c>
      <c r="AZ908" s="105">
        <f>_xll.qlInterestRateIndexFixingDate(Currency&amp;"ibor"&amp;Tenor,BA908,Trigger)</f>
        <v>45665</v>
      </c>
      <c r="BA908" s="105">
        <f>_xll.qlCalendarAdvance(Calendar,BA907,AY908,"f",,Trigger)</f>
        <v>45667</v>
      </c>
      <c r="BB908" s="105">
        <f>_xll.qlInterestRateIndexMaturity(Currency&amp;"ibor"&amp;Tenor,BA908,Trigger)</f>
        <v>45757</v>
      </c>
      <c r="BC908" s="257">
        <f>_xll.qlIndexFixing($AC$5,AZ908,TRUE,_xll.ohTrigger(Trigger,Trigger3M))</f>
        <v>1.6441944984872059E-2</v>
      </c>
      <c r="BD908" s="257">
        <f>_xll.qlIndexFixing($BE$1,AZ908,TRUE,_xll.ohTrigger(Trigger,Trigger3M))</f>
        <v>1.5863989617249885E-2</v>
      </c>
    </row>
    <row r="909" spans="51:56" ht="11.25" customHeight="1" x14ac:dyDescent="0.25">
      <c r="AY909" s="106" t="s">
        <v>83</v>
      </c>
      <c r="AZ909" s="105">
        <f>_xll.qlInterestRateIndexFixingDate(Currency&amp;"ibor"&amp;Tenor,BA909,Trigger)</f>
        <v>45672</v>
      </c>
      <c r="BA909" s="105">
        <f>_xll.qlCalendarAdvance(Calendar,BA908,AY909,"f",,Trigger)</f>
        <v>45674</v>
      </c>
      <c r="BB909" s="105">
        <f>_xll.qlInterestRateIndexMaturity(Currency&amp;"ibor"&amp;Tenor,BA909,Trigger)</f>
        <v>45764</v>
      </c>
      <c r="BC909" s="257">
        <f>_xll.qlIndexFixing($AC$5,AZ909,TRUE,_xll.ohTrigger(Trigger,Trigger3M))</f>
        <v>1.6475935169566469E-2</v>
      </c>
      <c r="BD909" s="257">
        <f>_xll.qlIndexFixing($BE$1,AZ909,TRUE,_xll.ohTrigger(Trigger,Trigger3M))</f>
        <v>1.5880204077572735E-2</v>
      </c>
    </row>
    <row r="910" spans="51:56" ht="11.25" customHeight="1" x14ac:dyDescent="0.25">
      <c r="AY910" s="106" t="s">
        <v>83</v>
      </c>
      <c r="AZ910" s="105">
        <f>_xll.qlInterestRateIndexFixingDate(Currency&amp;"ibor"&amp;Tenor,BA910,Trigger)</f>
        <v>45679</v>
      </c>
      <c r="BA910" s="105">
        <f>_xll.qlCalendarAdvance(Calendar,BA909,AY910,"f",,Trigger)</f>
        <v>45681</v>
      </c>
      <c r="BB910" s="105">
        <f>_xll.qlInterestRateIndexMaturity(Currency&amp;"ibor"&amp;Tenor,BA910,Trigger)</f>
        <v>45771</v>
      </c>
      <c r="BC910" s="257">
        <f>_xll.qlIndexFixing($AC$5,AZ910,TRUE,_xll.ohTrigger(Trigger,Trigger3M))</f>
        <v>1.650992564191256E-2</v>
      </c>
      <c r="BD910" s="257">
        <f>_xll.qlIndexFixing($BE$1,AZ910,TRUE,_xll.ohTrigger(Trigger,Trigger3M))</f>
        <v>1.5896464177290071E-2</v>
      </c>
    </row>
    <row r="911" spans="51:56" ht="11.25" customHeight="1" x14ac:dyDescent="0.25">
      <c r="AY911" s="106" t="s">
        <v>83</v>
      </c>
      <c r="AZ911" s="105">
        <f>_xll.qlInterestRateIndexFixingDate(Currency&amp;"ibor"&amp;Tenor,BA911,Trigger)</f>
        <v>45686</v>
      </c>
      <c r="BA911" s="105">
        <f>_xll.qlCalendarAdvance(Calendar,BA910,AY911,"f",,Trigger)</f>
        <v>45688</v>
      </c>
      <c r="BB911" s="105">
        <f>_xll.qlInterestRateIndexMaturity(Currency&amp;"ibor"&amp;Tenor,BA911,Trigger)</f>
        <v>45777</v>
      </c>
      <c r="BC911" s="257">
        <f>_xll.qlIndexFixing($AC$5,AZ911,TRUE,_xll.ohTrigger(Trigger,Trigger3M))</f>
        <v>1.6541108980571862E-2</v>
      </c>
      <c r="BD911" s="257">
        <f>_xll.qlIndexFixing($BE$1,AZ911,TRUE,_xll.ohTrigger(Trigger,Trigger3M))</f>
        <v>1.5911246254833891E-2</v>
      </c>
    </row>
    <row r="912" spans="51:56" ht="11.25" customHeight="1" x14ac:dyDescent="0.25">
      <c r="AY912" s="106" t="s">
        <v>83</v>
      </c>
      <c r="AZ912" s="105">
        <f>_xll.qlInterestRateIndexFixingDate(Currency&amp;"ibor"&amp;Tenor,BA912,Trigger)</f>
        <v>45693</v>
      </c>
      <c r="BA912" s="105">
        <f>_xll.qlCalendarAdvance(Calendar,BA911,AY912,"f",,Trigger)</f>
        <v>45695</v>
      </c>
      <c r="BB912" s="105">
        <f>_xll.qlInterestRateIndexMaturity(Currency&amp;"ibor"&amp;Tenor,BA912,Trigger)</f>
        <v>45784</v>
      </c>
      <c r="BC912" s="257">
        <f>_xll.qlIndexFixing($AC$5,AZ912,TRUE,_xll.ohTrigger(Trigger,Trigger3M))</f>
        <v>1.6575098447497365E-2</v>
      </c>
      <c r="BD912" s="257">
        <f>_xll.qlIndexFixing($BE$1,AZ912,TRUE,_xll.ohTrigger(Trigger,Trigger3M))</f>
        <v>1.5927596649033798E-2</v>
      </c>
    </row>
    <row r="913" spans="51:56" ht="11.25" customHeight="1" x14ac:dyDescent="0.25">
      <c r="AY913" s="106" t="s">
        <v>83</v>
      </c>
      <c r="AZ913" s="105">
        <f>_xll.qlInterestRateIndexFixingDate(Currency&amp;"ibor"&amp;Tenor,BA913,Trigger)</f>
        <v>45700</v>
      </c>
      <c r="BA913" s="105">
        <f>_xll.qlCalendarAdvance(Calendar,BA912,AY913,"f",,Trigger)</f>
        <v>45702</v>
      </c>
      <c r="BB913" s="105">
        <f>_xll.qlInterestRateIndexMaturity(Currency&amp;"ibor"&amp;Tenor,BA913,Trigger)</f>
        <v>45791</v>
      </c>
      <c r="BC913" s="257">
        <f>_xll.qlIndexFixing($AC$5,AZ913,TRUE,_xll.ohTrigger(Trigger,Trigger3M))</f>
        <v>1.6609088198872187E-2</v>
      </c>
      <c r="BD913" s="257">
        <f>_xll.qlIndexFixing($BE$1,AZ913,TRUE,_xll.ohTrigger(Trigger,Trigger3M))</f>
        <v>1.5943995965062092E-2</v>
      </c>
    </row>
    <row r="914" spans="51:56" ht="11.25" customHeight="1" x14ac:dyDescent="0.25">
      <c r="AY914" s="106" t="s">
        <v>83</v>
      </c>
      <c r="AZ914" s="105">
        <f>_xll.qlInterestRateIndexFixingDate(Currency&amp;"ibor"&amp;Tenor,BA914,Trigger)</f>
        <v>45707</v>
      </c>
      <c r="BA914" s="105">
        <f>_xll.qlCalendarAdvance(Calendar,BA913,AY914,"f",,Trigger)</f>
        <v>45709</v>
      </c>
      <c r="BB914" s="105">
        <f>_xll.qlInterestRateIndexMaturity(Currency&amp;"ibor"&amp;Tenor,BA914,Trigger)</f>
        <v>45798</v>
      </c>
      <c r="BC914" s="257">
        <f>_xll.qlIndexFixing($AC$5,AZ914,TRUE,_xll.ohTrigger(Trigger,Trigger3M))</f>
        <v>1.6643078234698124E-2</v>
      </c>
      <c r="BD914" s="257">
        <f>_xll.qlIndexFixing($BE$1,AZ914,TRUE,_xll.ohTrigger(Trigger,Trigger3M))</f>
        <v>1.5960445324724345E-2</v>
      </c>
    </row>
    <row r="915" spans="51:56" ht="11.25" customHeight="1" x14ac:dyDescent="0.25">
      <c r="AY915" s="106" t="s">
        <v>83</v>
      </c>
      <c r="AZ915" s="105">
        <f>_xll.qlInterestRateIndexFixingDate(Currency&amp;"ibor"&amp;Tenor,BA915,Trigger)</f>
        <v>45714</v>
      </c>
      <c r="BA915" s="105">
        <f>_xll.qlCalendarAdvance(Calendar,BA914,AY915,"f",,Trigger)</f>
        <v>45716</v>
      </c>
      <c r="BB915" s="105">
        <f>_xll.qlInterestRateIndexMaturity(Currency&amp;"ibor"&amp;Tenor,BA915,Trigger)</f>
        <v>45807</v>
      </c>
      <c r="BC915" s="257">
        <f>_xll.qlIndexFixing($AC$5,AZ915,TRUE,_xll.ohTrigger(Trigger,Trigger3M))</f>
        <v>1.6682696319884904E-2</v>
      </c>
      <c r="BD915" s="257">
        <f>_xll.qlIndexFixing($BE$1,AZ915,TRUE,_xll.ohTrigger(Trigger,Trigger3M))</f>
        <v>1.5980031707832385E-2</v>
      </c>
    </row>
    <row r="916" spans="51:56" ht="11.25" customHeight="1" x14ac:dyDescent="0.25">
      <c r="AY916" s="106" t="s">
        <v>83</v>
      </c>
      <c r="AZ916" s="105">
        <f>_xll.qlInterestRateIndexFixingDate(Currency&amp;"ibor"&amp;Tenor,BA916,Trigger)</f>
        <v>45721</v>
      </c>
      <c r="BA916" s="105">
        <f>_xll.qlCalendarAdvance(Calendar,BA915,AY916,"f",,Trigger)</f>
        <v>45723</v>
      </c>
      <c r="BB916" s="105">
        <f>_xll.qlInterestRateIndexMaturity(Currency&amp;"ibor"&amp;Tenor,BA916,Trigger)</f>
        <v>45817</v>
      </c>
      <c r="BC916" s="257">
        <f>_xll.qlIndexFixing($AC$5,AZ916,TRUE,_xll.ohTrigger(Trigger,Trigger3M))</f>
        <v>1.6653320518020348E-2</v>
      </c>
      <c r="BD916" s="257">
        <f>_xll.qlIndexFixing($BE$1,AZ916,TRUE,_xll.ohTrigger(Trigger,Trigger3M))</f>
        <v>1.600123802802585E-2</v>
      </c>
    </row>
    <row r="917" spans="51:56" ht="11.25" customHeight="1" x14ac:dyDescent="0.25">
      <c r="AY917" s="106" t="s">
        <v>83</v>
      </c>
      <c r="AZ917" s="105">
        <f>_xll.qlInterestRateIndexFixingDate(Currency&amp;"ibor"&amp;Tenor,BA917,Trigger)</f>
        <v>45728</v>
      </c>
      <c r="BA917" s="105">
        <f>_xll.qlCalendarAdvance(Calendar,BA916,AY917,"f",,Trigger)</f>
        <v>45730</v>
      </c>
      <c r="BB917" s="105">
        <f>_xll.qlInterestRateIndexMaturity(Currency&amp;"ibor"&amp;Tenor,BA917,Trigger)</f>
        <v>45824</v>
      </c>
      <c r="BC917" s="257">
        <f>_xll.qlIndexFixing($AC$5,AZ917,TRUE,_xll.ohTrigger(Trigger,Trigger3M))</f>
        <v>1.6615227248031751E-2</v>
      </c>
      <c r="BD917" s="257">
        <f>_xll.qlIndexFixing($BE$1,AZ917,TRUE,_xll.ohTrigger(Trigger,Trigger3M))</f>
        <v>1.6017850593141727E-2</v>
      </c>
    </row>
    <row r="918" spans="51:56" ht="11.25" customHeight="1" x14ac:dyDescent="0.25">
      <c r="AY918" s="106" t="s">
        <v>83</v>
      </c>
      <c r="AZ918" s="105">
        <f>_xll.qlInterestRateIndexFixingDate(Currency&amp;"ibor"&amp;Tenor,BA918,Trigger)</f>
        <v>45735</v>
      </c>
      <c r="BA918" s="105">
        <f>_xll.qlCalendarAdvance(Calendar,BA917,AY918,"f",,Trigger)</f>
        <v>45737</v>
      </c>
      <c r="BB918" s="105">
        <f>_xll.qlInterestRateIndexMaturity(Currency&amp;"ibor"&amp;Tenor,BA918,Trigger)</f>
        <v>45831</v>
      </c>
      <c r="BC918" s="257">
        <f>_xll.qlIndexFixing($AC$5,AZ918,TRUE,_xll.ohTrigger(Trigger,Trigger3M))</f>
        <v>1.6576859950271621E-2</v>
      </c>
      <c r="BD918" s="257">
        <f>_xll.qlIndexFixing($BE$1,AZ918,TRUE,_xll.ohTrigger(Trigger,Trigger3M))</f>
        <v>1.6034487877531891E-2</v>
      </c>
    </row>
    <row r="919" spans="51:56" ht="11.25" customHeight="1" x14ac:dyDescent="0.25">
      <c r="AY919" s="106" t="s">
        <v>83</v>
      </c>
      <c r="AZ919" s="105">
        <f>_xll.qlInterestRateIndexFixingDate(Currency&amp;"ibor"&amp;Tenor,BA919,Trigger)</f>
        <v>45742</v>
      </c>
      <c r="BA919" s="105">
        <f>_xll.qlCalendarAdvance(Calendar,BA918,AY919,"f",,Trigger)</f>
        <v>45744</v>
      </c>
      <c r="BB919" s="105">
        <f>_xll.qlInterestRateIndexMaturity(Currency&amp;"ibor"&amp;Tenor,BA919,Trigger)</f>
        <v>45838</v>
      </c>
      <c r="BC919" s="257">
        <f>_xll.qlIndexFixing($AC$5,AZ919,TRUE,_xll.ohTrigger(Trigger,Trigger3M))</f>
        <v>1.6538218632945301E-2</v>
      </c>
      <c r="BD919" s="257">
        <f>_xll.qlIndexFixing($BE$1,AZ919,TRUE,_xll.ohTrigger(Trigger,Trigger3M))</f>
        <v>1.6051135721154693E-2</v>
      </c>
    </row>
    <row r="920" spans="51:56" ht="11.25" customHeight="1" x14ac:dyDescent="0.25">
      <c r="AY920" s="106" t="s">
        <v>83</v>
      </c>
      <c r="AZ920" s="105">
        <f>_xll.qlInterestRateIndexFixingDate(Currency&amp;"ibor"&amp;Tenor,BA920,Trigger)</f>
        <v>45749</v>
      </c>
      <c r="BA920" s="105">
        <f>_xll.qlCalendarAdvance(Calendar,BA919,AY920,"f",,Trigger)</f>
        <v>45751</v>
      </c>
      <c r="BB920" s="105">
        <f>_xll.qlInterestRateIndexMaturity(Currency&amp;"ibor"&amp;Tenor,BA920,Trigger)</f>
        <v>45842</v>
      </c>
      <c r="BC920" s="257">
        <f>_xll.qlIndexFixing($AC$5,AZ920,TRUE,_xll.ohTrigger(Trigger,Trigger3M))</f>
        <v>1.65112687361996E-2</v>
      </c>
      <c r="BD920" s="257">
        <f>_xll.qlIndexFixing($BE$1,AZ920,TRUE,_xll.ohTrigger(Trigger,Trigger3M))</f>
        <v>1.6063140864862151E-2</v>
      </c>
    </row>
    <row r="921" spans="51:56" ht="11.25" customHeight="1" x14ac:dyDescent="0.25">
      <c r="AY921" s="106" t="s">
        <v>83</v>
      </c>
      <c r="AZ921" s="105">
        <f>_xll.qlInterestRateIndexFixingDate(Currency&amp;"ibor"&amp;Tenor,BA921,Trigger)</f>
        <v>45756</v>
      </c>
      <c r="BA921" s="105">
        <f>_xll.qlCalendarAdvance(Calendar,BA920,AY921,"f",,Trigger)</f>
        <v>45758</v>
      </c>
      <c r="BB921" s="105">
        <f>_xll.qlInterestRateIndexMaturity(Currency&amp;"ibor"&amp;Tenor,BA921,Trigger)</f>
        <v>45849</v>
      </c>
      <c r="BC921" s="257">
        <f>_xll.qlIndexFixing($AC$5,AZ921,TRUE,_xll.ohTrigger(Trigger,Trigger3M))</f>
        <v>1.6469793718180054E-2</v>
      </c>
      <c r="BD921" s="257">
        <f>_xll.qlIndexFixing($BE$1,AZ921,TRUE,_xll.ohTrigger(Trigger,Trigger3M))</f>
        <v>1.6079779740012807E-2</v>
      </c>
    </row>
    <row r="922" spans="51:56" ht="11.25" customHeight="1" x14ac:dyDescent="0.25">
      <c r="AY922" s="106" t="s">
        <v>83</v>
      </c>
      <c r="AZ922" s="105">
        <f>_xll.qlInterestRateIndexFixingDate(Currency&amp;"ibor"&amp;Tenor,BA922,Trigger)</f>
        <v>45763</v>
      </c>
      <c r="BA922" s="105">
        <f>_xll.qlCalendarAdvance(Calendar,BA921,AY922,"f",,Trigger)</f>
        <v>45769</v>
      </c>
      <c r="BB922" s="105">
        <f>_xll.qlInterestRateIndexMaturity(Currency&amp;"ibor"&amp;Tenor,BA922,Trigger)</f>
        <v>45860</v>
      </c>
      <c r="BC922" s="257">
        <f>_xll.qlIndexFixing($AC$5,AZ922,TRUE,_xll.ohTrigger(Trigger,Trigger3M))</f>
        <v>1.6404046980968638E-2</v>
      </c>
      <c r="BD922" s="257">
        <f>_xll.qlIndexFixing($BE$1,AZ922,TRUE,_xll.ohTrigger(Trigger,Trigger3M))</f>
        <v>1.6105862246854608E-2</v>
      </c>
    </row>
    <row r="923" spans="51:56" ht="11.25" customHeight="1" x14ac:dyDescent="0.25">
      <c r="AY923" s="106" t="s">
        <v>83</v>
      </c>
      <c r="AZ923" s="105">
        <f>_xll.qlInterestRateIndexFixingDate(Currency&amp;"ibor"&amp;Tenor,BA923,Trigger)</f>
        <v>45772</v>
      </c>
      <c r="BA923" s="105">
        <f>_xll.qlCalendarAdvance(Calendar,BA922,AY923,"f",,Trigger)</f>
        <v>45776</v>
      </c>
      <c r="BB923" s="105">
        <f>_xll.qlInterestRateIndexMaturity(Currency&amp;"ibor"&amp;Tenor,BA923,Trigger)</f>
        <v>45867</v>
      </c>
      <c r="BC923" s="257">
        <f>_xll.qlIndexFixing($AC$5,AZ923,TRUE,_xll.ohTrigger(Trigger,Trigger3M))</f>
        <v>1.6361844347144119E-2</v>
      </c>
      <c r="BD923" s="257">
        <f>_xll.qlIndexFixing($BE$1,AZ923,TRUE,_xll.ohTrigger(Trigger,Trigger3M))</f>
        <v>1.6122396145513588E-2</v>
      </c>
    </row>
    <row r="924" spans="51:56" ht="11.25" customHeight="1" x14ac:dyDescent="0.25">
      <c r="AY924" s="106" t="s">
        <v>83</v>
      </c>
      <c r="AZ924" s="105">
        <f>_xll.qlInterestRateIndexFixingDate(Currency&amp;"ibor"&amp;Tenor,BA924,Trigger)</f>
        <v>45779</v>
      </c>
      <c r="BA924" s="105">
        <f>_xll.qlCalendarAdvance(Calendar,BA923,AY924,"f",,Trigger)</f>
        <v>45783</v>
      </c>
      <c r="BB924" s="105">
        <f>_xll.qlInterestRateIndexMaturity(Currency&amp;"ibor"&amp;Tenor,BA924,Trigger)</f>
        <v>45875</v>
      </c>
      <c r="BC924" s="257">
        <f>_xll.qlIndexFixing($AC$5,AZ924,TRUE,_xll.ohTrigger(Trigger,Trigger3M))</f>
        <v>1.6318812175604158E-2</v>
      </c>
      <c r="BD924" s="257">
        <f>_xll.qlIndexFixing($BE$1,AZ924,TRUE,_xll.ohTrigger(Trigger,Trigger3M))</f>
        <v>1.6140380759639899E-2</v>
      </c>
    </row>
    <row r="925" spans="51:56" ht="11.25" customHeight="1" x14ac:dyDescent="0.25">
      <c r="AY925" s="106" t="s">
        <v>83</v>
      </c>
      <c r="AZ925" s="105">
        <f>_xll.qlInterestRateIndexFixingDate(Currency&amp;"ibor"&amp;Tenor,BA925,Trigger)</f>
        <v>45786</v>
      </c>
      <c r="BA925" s="105">
        <f>_xll.qlCalendarAdvance(Calendar,BA924,AY925,"f",,Trigger)</f>
        <v>45790</v>
      </c>
      <c r="BB925" s="105">
        <f>_xll.qlInterestRateIndexMaturity(Currency&amp;"ibor"&amp;Tenor,BA925,Trigger)</f>
        <v>45882</v>
      </c>
      <c r="BC925" s="257">
        <f>_xll.qlIndexFixing($AC$5,AZ925,TRUE,_xll.ohTrigger(Trigger,Trigger3M))</f>
        <v>1.6276836059698378E-2</v>
      </c>
      <c r="BD925" s="257">
        <f>_xll.qlIndexFixing($BE$1,AZ925,TRUE,_xll.ohTrigger(Trigger,Trigger3M))</f>
        <v>1.6156754730519939E-2</v>
      </c>
    </row>
    <row r="926" spans="51:56" ht="11.25" customHeight="1" x14ac:dyDescent="0.25">
      <c r="AY926" s="106" t="s">
        <v>83</v>
      </c>
      <c r="AZ926" s="105">
        <f>_xll.qlInterestRateIndexFixingDate(Currency&amp;"ibor"&amp;Tenor,BA926,Trigger)</f>
        <v>45793</v>
      </c>
      <c r="BA926" s="105">
        <f>_xll.qlCalendarAdvance(Calendar,BA925,AY926,"f",,Trigger)</f>
        <v>45797</v>
      </c>
      <c r="BB926" s="105">
        <f>_xll.qlInterestRateIndexMaturity(Currency&amp;"ibor"&amp;Tenor,BA926,Trigger)</f>
        <v>45889</v>
      </c>
      <c r="BC926" s="257">
        <f>_xll.qlIndexFixing($AC$5,AZ926,TRUE,_xll.ohTrigger(Trigger,Trigger3M))</f>
        <v>1.6234580071981652E-2</v>
      </c>
      <c r="BD926" s="257">
        <f>_xll.qlIndexFixing($BE$1,AZ926,TRUE,_xll.ohTrigger(Trigger,Trigger3M))</f>
        <v>1.6173029300249189E-2</v>
      </c>
    </row>
    <row r="927" spans="51:56" ht="11.25" customHeight="1" x14ac:dyDescent="0.25">
      <c r="AY927" s="106" t="s">
        <v>83</v>
      </c>
      <c r="AZ927" s="105">
        <f>_xll.qlInterestRateIndexFixingDate(Currency&amp;"ibor"&amp;Tenor,BA927,Trigger)</f>
        <v>45800</v>
      </c>
      <c r="BA927" s="105">
        <f>_xll.qlCalendarAdvance(Calendar,BA926,AY927,"f",,Trigger)</f>
        <v>45804</v>
      </c>
      <c r="BB927" s="105">
        <f>_xll.qlInterestRateIndexMaturity(Currency&amp;"ibor"&amp;Tenor,BA927,Trigger)</f>
        <v>45896</v>
      </c>
      <c r="BC927" s="257">
        <f>_xll.qlIndexFixing($AC$5,AZ927,TRUE,_xll.ohTrigger(Trigger,Trigger3M))</f>
        <v>1.619204422149197E-2</v>
      </c>
      <c r="BD927" s="257">
        <f>_xll.qlIndexFixing($BE$1,AZ927,TRUE,_xll.ohTrigger(Trigger,Trigger3M))</f>
        <v>1.6189189002847847E-2</v>
      </c>
    </row>
    <row r="928" spans="51:56" ht="11.25" customHeight="1" x14ac:dyDescent="0.25">
      <c r="AY928" s="106" t="s">
        <v>83</v>
      </c>
      <c r="AZ928" s="105">
        <f>_xll.qlInterestRateIndexFixingDate(Currency&amp;"ibor"&amp;Tenor,BA928,Trigger)</f>
        <v>45807</v>
      </c>
      <c r="BA928" s="105">
        <f>_xll.qlCalendarAdvance(Calendar,BA927,AY928,"f",,Trigger)</f>
        <v>45811</v>
      </c>
      <c r="BB928" s="105">
        <f>_xll.qlInterestRateIndexMaturity(Currency&amp;"ibor"&amp;Tenor,BA928,Trigger)</f>
        <v>45903</v>
      </c>
      <c r="BC928" s="257">
        <f>_xll.qlIndexFixing($AC$5,AZ928,TRUE,_xll.ohTrigger(Trigger,Trigger3M))</f>
        <v>1.6159691685213296E-2</v>
      </c>
      <c r="BD928" s="257">
        <f>_xll.qlIndexFixing($BE$1,AZ928,TRUE,_xll.ohTrigger(Trigger,Trigger3M))</f>
        <v>1.6205218262118192E-2</v>
      </c>
    </row>
    <row r="929" spans="51:56" ht="11.25" customHeight="1" x14ac:dyDescent="0.25">
      <c r="AY929" s="106" t="s">
        <v>83</v>
      </c>
      <c r="AZ929" s="105">
        <f>_xll.qlInterestRateIndexFixingDate(Currency&amp;"ibor"&amp;Tenor,BA929,Trigger)</f>
        <v>45814</v>
      </c>
      <c r="BA929" s="105">
        <f>_xll.qlCalendarAdvance(Calendar,BA928,AY929,"f",,Trigger)</f>
        <v>45818</v>
      </c>
      <c r="BB929" s="105">
        <f>_xll.qlInterestRateIndexMaturity(Currency&amp;"ibor"&amp;Tenor,BA929,Trigger)</f>
        <v>45910</v>
      </c>
      <c r="BC929" s="257">
        <f>_xll.qlIndexFixing($AC$5,AZ929,TRUE,_xll.ohTrigger(Trigger,Trigger3M))</f>
        <v>1.6189998354955788E-2</v>
      </c>
      <c r="BD929" s="257">
        <f>_xll.qlIndexFixing($BE$1,AZ929,TRUE,_xll.ohTrigger(Trigger,Trigger3M))</f>
        <v>1.6221105174090242E-2</v>
      </c>
    </row>
    <row r="930" spans="51:56" ht="11.25" customHeight="1" x14ac:dyDescent="0.25">
      <c r="AY930" s="106" t="s">
        <v>83</v>
      </c>
      <c r="AZ930" s="105">
        <f>_xll.qlInterestRateIndexFixingDate(Currency&amp;"ibor"&amp;Tenor,BA930,Trigger)</f>
        <v>45821</v>
      </c>
      <c r="BA930" s="105">
        <f>_xll.qlCalendarAdvance(Calendar,BA929,AY930,"f",,Trigger)</f>
        <v>45825</v>
      </c>
      <c r="BB930" s="105">
        <f>_xll.qlInterestRateIndexMaturity(Currency&amp;"ibor"&amp;Tenor,BA930,Trigger)</f>
        <v>45917</v>
      </c>
      <c r="BC930" s="257">
        <f>_xll.qlIndexFixing($AC$5,AZ930,TRUE,_xll.ohTrigger(Trigger,Trigger3M))</f>
        <v>1.6220305258459116E-2</v>
      </c>
      <c r="BD930" s="257">
        <f>_xll.qlIndexFixing($BE$1,AZ930,TRUE,_xll.ohTrigger(Trigger,Trigger3M))</f>
        <v>1.6236847709895617E-2</v>
      </c>
    </row>
    <row r="931" spans="51:56" ht="11.25" customHeight="1" x14ac:dyDescent="0.25">
      <c r="AY931" s="106" t="s">
        <v>83</v>
      </c>
      <c r="AZ931" s="105">
        <f>_xll.qlInterestRateIndexFixingDate(Currency&amp;"ibor"&amp;Tenor,BA931,Trigger)</f>
        <v>45828</v>
      </c>
      <c r="BA931" s="105">
        <f>_xll.qlCalendarAdvance(Calendar,BA930,AY931,"f",,Trigger)</f>
        <v>45832</v>
      </c>
      <c r="BB931" s="105">
        <f>_xll.qlInterestRateIndexMaturity(Currency&amp;"ibor"&amp;Tenor,BA931,Trigger)</f>
        <v>45924</v>
      </c>
      <c r="BC931" s="257">
        <f>_xll.qlIndexFixing($AC$5,AZ931,TRUE,_xll.ohTrigger(Trigger,Trigger3M))</f>
        <v>1.6250612395725023E-2</v>
      </c>
      <c r="BD931" s="257">
        <f>_xll.qlIndexFixing($BE$1,AZ931,TRUE,_xll.ohTrigger(Trigger,Trigger3M))</f>
        <v>1.625244544592969E-2</v>
      </c>
    </row>
    <row r="932" spans="51:56" ht="11.25" customHeight="1" x14ac:dyDescent="0.25">
      <c r="AY932" s="106" t="s">
        <v>83</v>
      </c>
      <c r="AZ932" s="105">
        <f>_xll.qlInterestRateIndexFixingDate(Currency&amp;"ibor"&amp;Tenor,BA932,Trigger)</f>
        <v>45835</v>
      </c>
      <c r="BA932" s="105">
        <f>_xll.qlCalendarAdvance(Calendar,BA931,AY932,"f",,Trigger)</f>
        <v>45839</v>
      </c>
      <c r="BB932" s="105">
        <f>_xll.qlInterestRateIndexMaturity(Currency&amp;"ibor"&amp;Tenor,BA932,Trigger)</f>
        <v>45931</v>
      </c>
      <c r="BC932" s="257">
        <f>_xll.qlIndexFixing($AC$5,AZ932,TRUE,_xll.ohTrigger(Trigger,Trigger3M))</f>
        <v>1.6280919766755237E-2</v>
      </c>
      <c r="BD932" s="257">
        <f>_xll.qlIndexFixing($BE$1,AZ932,TRUE,_xll.ohTrigger(Trigger,Trigger3M))</f>
        <v>1.626789795859478E-2</v>
      </c>
    </row>
    <row r="933" spans="51:56" ht="11.25" customHeight="1" x14ac:dyDescent="0.25">
      <c r="AY933" s="106" t="s">
        <v>83</v>
      </c>
      <c r="AZ933" s="105">
        <f>_xll.qlInterestRateIndexFixingDate(Currency&amp;"ibor"&amp;Tenor,BA933,Trigger)</f>
        <v>45842</v>
      </c>
      <c r="BA933" s="105">
        <f>_xll.qlCalendarAdvance(Calendar,BA932,AY933,"f",,Trigger)</f>
        <v>45846</v>
      </c>
      <c r="BB933" s="105">
        <f>_xll.qlInterestRateIndexMaturity(Currency&amp;"ibor"&amp;Tenor,BA933,Trigger)</f>
        <v>45938</v>
      </c>
      <c r="BC933" s="257">
        <f>_xll.qlIndexFixing($AC$5,AZ933,TRUE,_xll.ohTrigger(Trigger,Trigger3M))</f>
        <v>1.6311227371552373E-2</v>
      </c>
      <c r="BD933" s="257">
        <f>_xll.qlIndexFixing($BE$1,AZ933,TRUE,_xll.ohTrigger(Trigger,Trigger3M))</f>
        <v>1.628320482430624E-2</v>
      </c>
    </row>
    <row r="934" spans="51:56" ht="11.25" customHeight="1" x14ac:dyDescent="0.25">
      <c r="AY934" s="106" t="s">
        <v>83</v>
      </c>
      <c r="AZ934" s="105">
        <f>_xll.qlInterestRateIndexFixingDate(Currency&amp;"ibor"&amp;Tenor,BA934,Trigger)</f>
        <v>45849</v>
      </c>
      <c r="BA934" s="105">
        <f>_xll.qlCalendarAdvance(Calendar,BA933,AY934,"f",,Trigger)</f>
        <v>45853</v>
      </c>
      <c r="BB934" s="105">
        <f>_xll.qlInterestRateIndexMaturity(Currency&amp;"ibor"&amp;Tenor,BA934,Trigger)</f>
        <v>45945</v>
      </c>
      <c r="BC934" s="257">
        <f>_xll.qlIndexFixing($AC$5,AZ934,TRUE,_xll.ohTrigger(Trigger,Trigger3M))</f>
        <v>1.6341535210117296E-2</v>
      </c>
      <c r="BD934" s="257">
        <f>_xll.qlIndexFixing($BE$1,AZ934,TRUE,_xll.ohTrigger(Trigger,Trigger3M))</f>
        <v>1.629836561948551E-2</v>
      </c>
    </row>
    <row r="935" spans="51:56" ht="11.25" customHeight="1" x14ac:dyDescent="0.25">
      <c r="AY935" s="106" t="s">
        <v>83</v>
      </c>
      <c r="AZ935" s="105">
        <f>_xll.qlInterestRateIndexFixingDate(Currency&amp;"ibor"&amp;Tenor,BA935,Trigger)</f>
        <v>45856</v>
      </c>
      <c r="BA935" s="105">
        <f>_xll.qlCalendarAdvance(Calendar,BA934,AY935,"f",,Trigger)</f>
        <v>45860</v>
      </c>
      <c r="BB935" s="105">
        <f>_xll.qlInterestRateIndexMaturity(Currency&amp;"ibor"&amp;Tenor,BA935,Trigger)</f>
        <v>45952</v>
      </c>
      <c r="BC935" s="257">
        <f>_xll.qlIndexFixing($AC$5,AZ935,TRUE,_xll.ohTrigger(Trigger,Trigger3M))</f>
        <v>1.6371843282452614E-2</v>
      </c>
      <c r="BD935" s="257">
        <f>_xll.qlIndexFixing($BE$1,AZ935,TRUE,_xll.ohTrigger(Trigger,Trigger3M))</f>
        <v>1.6313379920567059E-2</v>
      </c>
    </row>
    <row r="936" spans="51:56" ht="11.25" customHeight="1" x14ac:dyDescent="0.25">
      <c r="AY936" s="106" t="s">
        <v>83</v>
      </c>
      <c r="AZ936" s="105">
        <f>_xll.qlInterestRateIndexFixingDate(Currency&amp;"ibor"&amp;Tenor,BA936,Trigger)</f>
        <v>45863</v>
      </c>
      <c r="BA936" s="105">
        <f>_xll.qlCalendarAdvance(Calendar,BA935,AY936,"f",,Trigger)</f>
        <v>45867</v>
      </c>
      <c r="BB936" s="105">
        <f>_xll.qlInterestRateIndexMaturity(Currency&amp;"ibor"&amp;Tenor,BA936,Trigger)</f>
        <v>45959</v>
      </c>
      <c r="BC936" s="257">
        <f>_xll.qlIndexFixing($AC$5,AZ936,TRUE,_xll.ohTrigger(Trigger,Trigger3M))</f>
        <v>1.6402151588559195E-2</v>
      </c>
      <c r="BD936" s="257">
        <f>_xll.qlIndexFixing($BE$1,AZ936,TRUE,_xll.ohTrigger(Trigger,Trigger3M))</f>
        <v>1.6328247303992304E-2</v>
      </c>
    </row>
    <row r="937" spans="51:56" ht="11.25" customHeight="1" x14ac:dyDescent="0.25">
      <c r="AY937" s="106" t="s">
        <v>83</v>
      </c>
      <c r="AZ937" s="105">
        <f>_xll.qlInterestRateIndexFixingDate(Currency&amp;"ibor"&amp;Tenor,BA937,Trigger)</f>
        <v>45870</v>
      </c>
      <c r="BA937" s="105">
        <f>_xll.qlCalendarAdvance(Calendar,BA936,AY937,"f",,Trigger)</f>
        <v>45874</v>
      </c>
      <c r="BB937" s="105">
        <f>_xll.qlInterestRateIndexMaturity(Currency&amp;"ibor"&amp;Tenor,BA937,Trigger)</f>
        <v>45966</v>
      </c>
      <c r="BC937" s="257">
        <f>_xll.qlIndexFixing($AC$5,AZ937,TRUE,_xll.ohTrigger(Trigger,Trigger3M))</f>
        <v>1.6432460128439644E-2</v>
      </c>
      <c r="BD937" s="257">
        <f>_xll.qlIndexFixing($BE$1,AZ937,TRUE,_xll.ohTrigger(Trigger,Trigger3M))</f>
        <v>1.6342967346214834E-2</v>
      </c>
    </row>
    <row r="938" spans="51:56" ht="11.25" customHeight="1" x14ac:dyDescent="0.25">
      <c r="AY938" s="106" t="s">
        <v>83</v>
      </c>
      <c r="AZ938" s="105">
        <f>_xll.qlInterestRateIndexFixingDate(Currency&amp;"ibor"&amp;Tenor,BA938,Trigger)</f>
        <v>45877</v>
      </c>
      <c r="BA938" s="105">
        <f>_xll.qlCalendarAdvance(Calendar,BA937,AY938,"f",,Trigger)</f>
        <v>45881</v>
      </c>
      <c r="BB938" s="105">
        <f>_xll.qlInterestRateIndexMaturity(Currency&amp;"ibor"&amp;Tenor,BA938,Trigger)</f>
        <v>45973</v>
      </c>
      <c r="BC938" s="257">
        <f>_xll.qlIndexFixing($AC$5,AZ938,TRUE,_xll.ohTrigger(Trigger,Trigger3M))</f>
        <v>1.6462768902095699E-2</v>
      </c>
      <c r="BD938" s="257">
        <f>_xll.qlIndexFixing($BE$1,AZ938,TRUE,_xll.ohTrigger(Trigger,Trigger3M))</f>
        <v>1.635753962369605E-2</v>
      </c>
    </row>
    <row r="939" spans="51:56" ht="11.25" customHeight="1" x14ac:dyDescent="0.25">
      <c r="AY939" s="106" t="s">
        <v>83</v>
      </c>
      <c r="AZ939" s="105">
        <f>_xll.qlInterestRateIndexFixingDate(Currency&amp;"ibor"&amp;Tenor,BA939,Trigger)</f>
        <v>45884</v>
      </c>
      <c r="BA939" s="105">
        <f>_xll.qlCalendarAdvance(Calendar,BA938,AY939,"f",,Trigger)</f>
        <v>45888</v>
      </c>
      <c r="BB939" s="105">
        <f>_xll.qlInterestRateIndexMaturity(Currency&amp;"ibor"&amp;Tenor,BA939,Trigger)</f>
        <v>45980</v>
      </c>
      <c r="BC939" s="257">
        <f>_xll.qlIndexFixing($AC$5,AZ939,TRUE,_xll.ohTrigger(Trigger,Trigger3M))</f>
        <v>1.6493077909528236E-2</v>
      </c>
      <c r="BD939" s="257">
        <f>_xll.qlIndexFixing($BE$1,AZ939,TRUE,_xll.ohTrigger(Trigger,Trigger3M))</f>
        <v>1.6371963712911261E-2</v>
      </c>
    </row>
    <row r="940" spans="51:56" ht="11.25" customHeight="1" x14ac:dyDescent="0.25">
      <c r="AY940" s="106" t="s">
        <v>83</v>
      </c>
      <c r="AZ940" s="105">
        <f>_xll.qlInterestRateIndexFixingDate(Currency&amp;"ibor"&amp;Tenor,BA940,Trigger)</f>
        <v>45891</v>
      </c>
      <c r="BA940" s="105">
        <f>_xll.qlCalendarAdvance(Calendar,BA939,AY940,"f",,Trigger)</f>
        <v>45895</v>
      </c>
      <c r="BB940" s="105">
        <f>_xll.qlInterestRateIndexMaturity(Currency&amp;"ibor"&amp;Tenor,BA940,Trigger)</f>
        <v>45987</v>
      </c>
      <c r="BC940" s="257">
        <f>_xll.qlIndexFixing($AC$5,AZ940,TRUE,_xll.ohTrigger(Trigger,Trigger3M))</f>
        <v>1.6523387150740722E-2</v>
      </c>
      <c r="BD940" s="257">
        <f>_xll.qlIndexFixing($BE$1,AZ940,TRUE,_xll.ohTrigger(Trigger,Trigger3M))</f>
        <v>1.6386239190343592E-2</v>
      </c>
    </row>
    <row r="941" spans="51:56" ht="11.25" customHeight="1" x14ac:dyDescent="0.25">
      <c r="AY941" s="106" t="s">
        <v>83</v>
      </c>
      <c r="AZ941" s="105">
        <f>_xll.qlInterestRateIndexFixingDate(Currency&amp;"ibor"&amp;Tenor,BA941,Trigger)</f>
        <v>45898</v>
      </c>
      <c r="BA941" s="105">
        <f>_xll.qlCalendarAdvance(Calendar,BA940,AY941,"f",,Trigger)</f>
        <v>45902</v>
      </c>
      <c r="BB941" s="105">
        <f>_xll.qlInterestRateIndexMaturity(Currency&amp;"ibor"&amp;Tenor,BA941,Trigger)</f>
        <v>45993</v>
      </c>
      <c r="BC941" s="257">
        <f>_xll.qlIndexFixing($AC$5,AZ941,TRUE,_xll.ohTrigger(Trigger,Trigger3M))</f>
        <v>1.65511517060766E-2</v>
      </c>
      <c r="BD941" s="257">
        <f>_xll.qlIndexFixing($BE$1,AZ941,TRUE,_xll.ohTrigger(Trigger,Trigger3M))</f>
        <v>1.6399011812016084E-2</v>
      </c>
    </row>
    <row r="942" spans="51:56" ht="11.25" customHeight="1" x14ac:dyDescent="0.25">
      <c r="AY942" s="106" t="s">
        <v>83</v>
      </c>
      <c r="AZ942" s="105">
        <f>_xll.qlInterestRateIndexFixingDate(Currency&amp;"ibor"&amp;Tenor,BA942,Trigger)</f>
        <v>45905</v>
      </c>
      <c r="BA942" s="105">
        <f>_xll.qlCalendarAdvance(Calendar,BA941,AY942,"f",,Trigger)</f>
        <v>45909</v>
      </c>
      <c r="BB942" s="105">
        <f>_xll.qlInterestRateIndexMaturity(Currency&amp;"ibor"&amp;Tenor,BA942,Trigger)</f>
        <v>46000</v>
      </c>
      <c r="BC942" s="257">
        <f>_xll.qlIndexFixing($AC$5,AZ942,TRUE,_xll.ohTrigger(Trigger,Trigger3M))</f>
        <v>1.6581460006320638E-2</v>
      </c>
      <c r="BD942" s="257">
        <f>_xll.qlIndexFixing($BE$1,AZ942,TRUE,_xll.ohTrigger(Trigger,Trigger3M))</f>
        <v>1.6412998914662302E-2</v>
      </c>
    </row>
    <row r="943" spans="51:56" ht="11.25" customHeight="1" x14ac:dyDescent="0.25">
      <c r="AY943" s="106" t="s">
        <v>83</v>
      </c>
      <c r="AZ943" s="105">
        <f>_xll.qlInterestRateIndexFixingDate(Currency&amp;"ibor"&amp;Tenor,BA943,Trigger)</f>
        <v>45912</v>
      </c>
      <c r="BA943" s="105">
        <f>_xll.qlCalendarAdvance(Calendar,BA942,AY943,"f",,Trigger)</f>
        <v>45916</v>
      </c>
      <c r="BB943" s="105">
        <f>_xll.qlInterestRateIndexMaturity(Currency&amp;"ibor"&amp;Tenor,BA943,Trigger)</f>
        <v>46007</v>
      </c>
      <c r="BC943" s="257">
        <f>_xll.qlIndexFixing($AC$5,AZ943,TRUE,_xll.ohTrigger(Trigger,Trigger3M))</f>
        <v>1.6611768537797725E-2</v>
      </c>
      <c r="BD943" s="257">
        <f>_xll.qlIndexFixing($BE$1,AZ943,TRUE,_xll.ohTrigger(Trigger,Trigger3M))</f>
        <v>1.6426836171570942E-2</v>
      </c>
    </row>
    <row r="944" spans="51:56" ht="11.25" customHeight="1" x14ac:dyDescent="0.25">
      <c r="AY944" s="106" t="s">
        <v>83</v>
      </c>
      <c r="AZ944" s="105">
        <f>_xll.qlInterestRateIndexFixingDate(Currency&amp;"ibor"&amp;Tenor,BA944,Trigger)</f>
        <v>45919</v>
      </c>
      <c r="BA944" s="105">
        <f>_xll.qlCalendarAdvance(Calendar,BA943,AY944,"f",,Trigger)</f>
        <v>45923</v>
      </c>
      <c r="BB944" s="105">
        <f>_xll.qlInterestRateIndexMaturity(Currency&amp;"ibor"&amp;Tenor,BA944,Trigger)</f>
        <v>46014</v>
      </c>
      <c r="BC944" s="257">
        <f>_xll.qlIndexFixing($AC$5,AZ944,TRUE,_xll.ohTrigger(Trigger,Trigger3M))</f>
        <v>1.6642077300507874E-2</v>
      </c>
      <c r="BD944" s="257">
        <f>_xll.qlIndexFixing($BE$1,AZ944,TRUE,_xll.ohTrigger(Trigger,Trigger3M))</f>
        <v>1.6440523159307531E-2</v>
      </c>
    </row>
    <row r="945" spans="51:56" ht="11.25" customHeight="1" x14ac:dyDescent="0.25">
      <c r="AY945" s="106" t="s">
        <v>83</v>
      </c>
      <c r="AZ945" s="105">
        <f>_xll.qlInterestRateIndexFixingDate(Currency&amp;"ibor"&amp;Tenor,BA945,Trigger)</f>
        <v>45926</v>
      </c>
      <c r="BA945" s="105">
        <f>_xll.qlCalendarAdvance(Calendar,BA944,AY945,"f",,Trigger)</f>
        <v>45930</v>
      </c>
      <c r="BB945" s="105">
        <f>_xll.qlInterestRateIndexMaturity(Currency&amp;"ibor"&amp;Tenor,BA945,Trigger)</f>
        <v>46022</v>
      </c>
      <c r="BC945" s="257">
        <f>_xll.qlIndexFixing($AC$5,AZ945,TRUE,_xll.ohTrigger(Trigger,Trigger3M))</f>
        <v>1.6674936863547613E-2</v>
      </c>
      <c r="BD945" s="257">
        <f>_xll.qlIndexFixing($BE$1,AZ945,TRUE,_xll.ohTrigger(Trigger,Trigger3M))</f>
        <v>1.6455372578450849E-2</v>
      </c>
    </row>
    <row r="946" spans="51:56" ht="11.25" customHeight="1" x14ac:dyDescent="0.25">
      <c r="AY946" s="106" t="s">
        <v>83</v>
      </c>
      <c r="AZ946" s="105">
        <f>_xll.qlInterestRateIndexFixingDate(Currency&amp;"ibor"&amp;Tenor,BA946,Trigger)</f>
        <v>45933</v>
      </c>
      <c r="BA946" s="105">
        <f>_xll.qlCalendarAdvance(Calendar,BA945,AY946,"f",,Trigger)</f>
        <v>45937</v>
      </c>
      <c r="BB946" s="105">
        <f>_xll.qlInterestRateIndexMaturity(Currency&amp;"ibor"&amp;Tenor,BA946,Trigger)</f>
        <v>46029</v>
      </c>
      <c r="BC946" s="257">
        <f>_xll.qlIndexFixing($AC$5,AZ946,TRUE,_xll.ohTrigger(Trigger,Trigger3M))</f>
        <v>1.6705247507471956E-2</v>
      </c>
      <c r="BD946" s="257">
        <f>_xll.qlIndexFixing($BE$1,AZ946,TRUE,_xll.ohTrigger(Trigger,Trigger3M))</f>
        <v>1.6468747491957141E-2</v>
      </c>
    </row>
    <row r="947" spans="51:56" ht="11.25" customHeight="1" x14ac:dyDescent="0.25">
      <c r="AY947" s="106" t="s">
        <v>83</v>
      </c>
      <c r="AZ947" s="105">
        <f>_xll.qlInterestRateIndexFixingDate(Currency&amp;"ibor"&amp;Tenor,BA947,Trigger)</f>
        <v>45940</v>
      </c>
      <c r="BA947" s="105">
        <f>_xll.qlCalendarAdvance(Calendar,BA946,AY947,"f",,Trigger)</f>
        <v>45944</v>
      </c>
      <c r="BB947" s="105">
        <f>_xll.qlInterestRateIndexMaturity(Currency&amp;"ibor"&amp;Tenor,BA947,Trigger)</f>
        <v>46036</v>
      </c>
      <c r="BC947" s="257">
        <f>_xll.qlIndexFixing($AC$5,AZ947,TRUE,_xll.ohTrigger(Trigger,Trigger3M))</f>
        <v>1.6735558385186682E-2</v>
      </c>
      <c r="BD947" s="257">
        <f>_xll.qlIndexFixing($BE$1,AZ947,TRUE,_xll.ohTrigger(Trigger,Trigger3M))</f>
        <v>1.6481970829375227E-2</v>
      </c>
    </row>
    <row r="948" spans="51:56" ht="11.25" customHeight="1" x14ac:dyDescent="0.25">
      <c r="AY948" s="106" t="s">
        <v>83</v>
      </c>
      <c r="AZ948" s="105">
        <f>_xll.qlInterestRateIndexFixingDate(Currency&amp;"ibor"&amp;Tenor,BA948,Trigger)</f>
        <v>45947</v>
      </c>
      <c r="BA948" s="105">
        <f>_xll.qlCalendarAdvance(Calendar,BA947,AY948,"f",,Trigger)</f>
        <v>45951</v>
      </c>
      <c r="BB948" s="105">
        <f>_xll.qlInterestRateIndexMaturity(Currency&amp;"ibor"&amp;Tenor,BA948,Trigger)</f>
        <v>46043</v>
      </c>
      <c r="BC948" s="257">
        <f>_xll.qlIndexFixing($AC$5,AZ948,TRUE,_xll.ohTrigger(Trigger,Trigger3M))</f>
        <v>1.6765869496695261E-2</v>
      </c>
      <c r="BD948" s="257">
        <f>_xll.qlIndexFixing($BE$1,AZ948,TRUE,_xll.ohTrigger(Trigger,Trigger3M))</f>
        <v>1.6495042167279469E-2</v>
      </c>
    </row>
    <row r="949" spans="51:56" ht="11.25" customHeight="1" x14ac:dyDescent="0.25">
      <c r="AY949" s="106" t="s">
        <v>83</v>
      </c>
      <c r="AZ949" s="105">
        <f>_xll.qlInterestRateIndexFixingDate(Currency&amp;"ibor"&amp;Tenor,BA949,Trigger)</f>
        <v>45954</v>
      </c>
      <c r="BA949" s="105">
        <f>_xll.qlCalendarAdvance(Calendar,BA948,AY949,"f",,Trigger)</f>
        <v>45958</v>
      </c>
      <c r="BB949" s="105">
        <f>_xll.qlInterestRateIndexMaturity(Currency&amp;"ibor"&amp;Tenor,BA949,Trigger)</f>
        <v>46050</v>
      </c>
      <c r="BC949" s="257">
        <f>_xll.qlIndexFixing($AC$5,AZ949,TRUE,_xll.ohTrigger(Trigger,Trigger3M))</f>
        <v>1.6796180841999429E-2</v>
      </c>
      <c r="BD949" s="257">
        <f>_xll.qlIndexFixing($BE$1,AZ949,TRUE,_xll.ohTrigger(Trigger,Trigger3M))</f>
        <v>1.6507961082258129E-2</v>
      </c>
    </row>
    <row r="950" spans="51:56" ht="11.25" customHeight="1" x14ac:dyDescent="0.25">
      <c r="AY950" s="106" t="s">
        <v>83</v>
      </c>
      <c r="AZ950" s="105">
        <f>_xll.qlInterestRateIndexFixingDate(Currency&amp;"ibor"&amp;Tenor,BA950,Trigger)</f>
        <v>45961</v>
      </c>
      <c r="BA950" s="105">
        <f>_xll.qlCalendarAdvance(Calendar,BA949,AY950,"f",,Trigger)</f>
        <v>45965</v>
      </c>
      <c r="BB950" s="105">
        <f>_xll.qlInterestRateIndexMaturity(Currency&amp;"ibor"&amp;Tenor,BA950,Trigger)</f>
        <v>46057</v>
      </c>
      <c r="BC950" s="257">
        <f>_xll.qlIndexFixing($AC$5,AZ950,TRUE,_xll.ohTrigger(Trigger,Trigger3M))</f>
        <v>1.6826492421099189E-2</v>
      </c>
      <c r="BD950" s="257">
        <f>_xll.qlIndexFixing($BE$1,AZ950,TRUE,_xll.ohTrigger(Trigger,Trigger3M))</f>
        <v>1.6520727150906411E-2</v>
      </c>
    </row>
    <row r="951" spans="51:56" ht="11.25" customHeight="1" x14ac:dyDescent="0.25">
      <c r="AY951" s="106" t="s">
        <v>83</v>
      </c>
      <c r="AZ951" s="105">
        <f>_xll.qlInterestRateIndexFixingDate(Currency&amp;"ibor"&amp;Tenor,BA951,Trigger)</f>
        <v>45968</v>
      </c>
      <c r="BA951" s="105">
        <f>_xll.qlCalendarAdvance(Calendar,BA950,AY951,"f",,Trigger)</f>
        <v>45972</v>
      </c>
      <c r="BB951" s="105">
        <f>_xll.qlInterestRateIndexMaturity(Currency&amp;"ibor"&amp;Tenor,BA951,Trigger)</f>
        <v>46064</v>
      </c>
      <c r="BC951" s="257">
        <f>_xll.qlIndexFixing($AC$5,AZ951,TRUE,_xll.ohTrigger(Trigger,Trigger3M))</f>
        <v>1.6856804233999757E-2</v>
      </c>
      <c r="BD951" s="257">
        <f>_xll.qlIndexFixing($BE$1,AZ951,TRUE,_xll.ohTrigger(Trigger,Trigger3M))</f>
        <v>1.6533339949836037E-2</v>
      </c>
    </row>
    <row r="952" spans="51:56" ht="11.25" customHeight="1" x14ac:dyDescent="0.25">
      <c r="AY952" s="106" t="s">
        <v>83</v>
      </c>
      <c r="AZ952" s="105">
        <f>_xll.qlInterestRateIndexFixingDate(Currency&amp;"ibor"&amp;Tenor,BA952,Trigger)</f>
        <v>45975</v>
      </c>
      <c r="BA952" s="105">
        <f>_xll.qlCalendarAdvance(Calendar,BA951,AY952,"f",,Trigger)</f>
        <v>45979</v>
      </c>
      <c r="BB952" s="105">
        <f>_xll.qlInterestRateIndexMaturity(Currency&amp;"ibor"&amp;Tenor,BA952,Trigger)</f>
        <v>46071</v>
      </c>
      <c r="BC952" s="257">
        <f>_xll.qlIndexFixing($AC$5,AZ952,TRUE,_xll.ohTrigger(Trigger,Trigger3M))</f>
        <v>1.6887116280699388E-2</v>
      </c>
      <c r="BD952" s="257">
        <f>_xll.qlIndexFixing($BE$1,AZ952,TRUE,_xll.ohTrigger(Trigger,Trigger3M))</f>
        <v>1.6545799055669153E-2</v>
      </c>
    </row>
    <row r="953" spans="51:56" ht="11.25" customHeight="1" x14ac:dyDescent="0.25">
      <c r="AY953" s="106" t="s">
        <v>83</v>
      </c>
      <c r="AZ953" s="105">
        <f>_xll.qlInterestRateIndexFixingDate(Currency&amp;"ibor"&amp;Tenor,BA953,Trigger)</f>
        <v>45982</v>
      </c>
      <c r="BA953" s="105">
        <f>_xll.qlCalendarAdvance(Calendar,BA952,AY953,"f",,Trigger)</f>
        <v>45986</v>
      </c>
      <c r="BB953" s="105">
        <f>_xll.qlInterestRateIndexMaturity(Currency&amp;"ibor"&amp;Tenor,BA953,Trigger)</f>
        <v>46078</v>
      </c>
      <c r="BC953" s="257">
        <f>_xll.qlIndexFixing($AC$5,AZ953,TRUE,_xll.ohTrigger(Trigger,Trigger3M))</f>
        <v>1.6917428561202433E-2</v>
      </c>
      <c r="BD953" s="257">
        <f>_xll.qlIndexFixing($BE$1,AZ953,TRUE,_xll.ohTrigger(Trigger,Trigger3M))</f>
        <v>1.6558104045042675E-2</v>
      </c>
    </row>
    <row r="954" spans="51:56" ht="11.25" customHeight="1" x14ac:dyDescent="0.25">
      <c r="AY954" s="106" t="s">
        <v>83</v>
      </c>
      <c r="AZ954" s="105">
        <f>_xll.qlInterestRateIndexFixingDate(Currency&amp;"ibor"&amp;Tenor,BA954,Trigger)</f>
        <v>45989</v>
      </c>
      <c r="BA954" s="105">
        <f>_xll.qlCalendarAdvance(Calendar,BA953,AY954,"f",,Trigger)</f>
        <v>45993</v>
      </c>
      <c r="BB954" s="105">
        <f>_xll.qlInterestRateIndexMaturity(Currency&amp;"ibor"&amp;Tenor,BA954,Trigger)</f>
        <v>46083</v>
      </c>
      <c r="BC954" s="257">
        <f>_xll.qlIndexFixing($AC$5,AZ954,TRUE,_xll.ohTrigger(Trigger,Trigger3M))</f>
        <v>1.6942614433303582E-2</v>
      </c>
      <c r="BD954" s="257">
        <f>_xll.qlIndexFixing($BE$1,AZ954,TRUE,_xll.ohTrigger(Trigger,Trigger3M))</f>
        <v>1.6567814699450345E-2</v>
      </c>
    </row>
    <row r="955" spans="51:56" ht="11.25" customHeight="1" x14ac:dyDescent="0.25">
      <c r="AY955" s="106" t="s">
        <v>83</v>
      </c>
      <c r="AZ955" s="105">
        <f>_xll.qlInterestRateIndexFixingDate(Currency&amp;"ibor"&amp;Tenor,BA955,Trigger)</f>
        <v>45996</v>
      </c>
      <c r="BA955" s="105">
        <f>_xll.qlCalendarAdvance(Calendar,BA954,AY955,"f",,Trigger)</f>
        <v>46000</v>
      </c>
      <c r="BB955" s="105">
        <f>_xll.qlInterestRateIndexMaturity(Currency&amp;"ibor"&amp;Tenor,BA955,Trigger)</f>
        <v>46090</v>
      </c>
      <c r="BC955" s="257">
        <f>_xll.qlIndexFixing($AC$5,AZ955,TRUE,_xll.ohTrigger(Trigger,Trigger3M))</f>
        <v>1.6972924298429781E-2</v>
      </c>
      <c r="BD955" s="257">
        <f>_xll.qlIndexFixing($BE$1,AZ955,TRUE,_xll.ohTrigger(Trigger,Trigger3M))</f>
        <v>1.6579831375886478E-2</v>
      </c>
    </row>
    <row r="956" spans="51:56" ht="11.25" customHeight="1" x14ac:dyDescent="0.25">
      <c r="AY956" s="106" t="s">
        <v>83</v>
      </c>
      <c r="AZ956" s="105">
        <f>_xll.qlInterestRateIndexFixingDate(Currency&amp;"ibor"&amp;Tenor,BA956,Trigger)</f>
        <v>46003</v>
      </c>
      <c r="BA956" s="105">
        <f>_xll.qlCalendarAdvance(Calendar,BA955,AY956,"f",,Trigger)</f>
        <v>46007</v>
      </c>
      <c r="BB956" s="105">
        <f>_xll.qlInterestRateIndexMaturity(Currency&amp;"ibor"&amp;Tenor,BA956,Trigger)</f>
        <v>46097</v>
      </c>
      <c r="BC956" s="257">
        <f>_xll.qlIndexFixing($AC$5,AZ956,TRUE,_xll.ohTrigger(Trigger,Trigger3M))</f>
        <v>1.7003234392260147E-2</v>
      </c>
      <c r="BD956" s="257">
        <f>_xll.qlIndexFixing($BE$1,AZ956,TRUE,_xll.ohTrigger(Trigger,Trigger3M))</f>
        <v>1.659169273980865E-2</v>
      </c>
    </row>
    <row r="957" spans="51:56" ht="11.25" customHeight="1" x14ac:dyDescent="0.25">
      <c r="AY957" s="106" t="s">
        <v>83</v>
      </c>
      <c r="AZ957" s="105">
        <f>_xll.qlInterestRateIndexFixingDate(Currency&amp;"ibor"&amp;Tenor,BA957,Trigger)</f>
        <v>46010</v>
      </c>
      <c r="BA957" s="105">
        <f>_xll.qlCalendarAdvance(Calendar,BA956,AY957,"f",,Trigger)</f>
        <v>46014</v>
      </c>
      <c r="BB957" s="105">
        <f>_xll.qlInterestRateIndexMaturity(Currency&amp;"ibor"&amp;Tenor,BA957,Trigger)</f>
        <v>46104</v>
      </c>
      <c r="BC957" s="257">
        <f>_xll.qlIndexFixing($AC$5,AZ957,TRUE,_xll.ohTrigger(Trigger,Trigger3M))</f>
        <v>1.7033544714794679E-2</v>
      </c>
      <c r="BD957" s="257">
        <f>_xll.qlIndexFixing($BE$1,AZ957,TRUE,_xll.ohTrigger(Trigger,Trigger3M))</f>
        <v>1.6603398367971423E-2</v>
      </c>
    </row>
    <row r="958" spans="51:56" ht="11.25" customHeight="1" x14ac:dyDescent="0.25">
      <c r="AY958" s="106" t="s">
        <v>83</v>
      </c>
      <c r="AZ958" s="105">
        <f>_xll.qlInterestRateIndexFixingDate(Currency&amp;"ibor"&amp;Tenor,BA958,Trigger)</f>
        <v>46015</v>
      </c>
      <c r="BA958" s="105">
        <f>_xll.qlCalendarAdvance(Calendar,BA957,AY958,"f",,Trigger)</f>
        <v>46021</v>
      </c>
      <c r="BB958" s="105">
        <f>_xll.qlInterestRateIndexMaturity(Currency&amp;"ibor"&amp;Tenor,BA958,Trigger)</f>
        <v>46111</v>
      </c>
      <c r="BC958" s="257">
        <f>_xll.qlIndexFixing($AC$5,AZ958,TRUE,_xll.ohTrigger(Trigger,Trigger3M))</f>
        <v>1.7063855266036043E-2</v>
      </c>
      <c r="BD958" s="257">
        <f>_xll.qlIndexFixing($BE$1,AZ958,TRUE,_xll.ohTrigger(Trigger,Trigger3M))</f>
        <v>1.661494783714268E-2</v>
      </c>
    </row>
    <row r="959" spans="51:56" ht="11.25" customHeight="1" x14ac:dyDescent="0.25">
      <c r="AY959" s="106" t="s">
        <v>83</v>
      </c>
      <c r="AZ959" s="105">
        <f>_xll.qlInterestRateIndexFixingDate(Currency&amp;"ibor"&amp;Tenor,BA959,Trigger)</f>
        <v>46024</v>
      </c>
      <c r="BA959" s="105">
        <f>_xll.qlCalendarAdvance(Calendar,BA958,AY959,"f",,Trigger)</f>
        <v>46028</v>
      </c>
      <c r="BB959" s="105">
        <f>_xll.qlInterestRateIndexMaturity(Currency&amp;"ibor"&amp;Tenor,BA959,Trigger)</f>
        <v>46119</v>
      </c>
      <c r="BC959" s="257">
        <f>_xll.qlIndexFixing($AC$5,AZ959,TRUE,_xll.ohTrigger(Trigger,Trigger3M))</f>
        <v>1.7096736490478503E-2</v>
      </c>
      <c r="BD959" s="257">
        <f>_xll.qlIndexFixing($BE$1,AZ959,TRUE,_xll.ohTrigger(Trigger,Trigger3M))</f>
        <v>1.6627507773343372E-2</v>
      </c>
    </row>
    <row r="960" spans="51:56" ht="11.25" customHeight="1" x14ac:dyDescent="0.25">
      <c r="AY960" s="106" t="s">
        <v>83</v>
      </c>
      <c r="AZ960" s="105">
        <f>_xll.qlInterestRateIndexFixingDate(Currency&amp;"ibor"&amp;Tenor,BA960,Trigger)</f>
        <v>46031</v>
      </c>
      <c r="BA960" s="105">
        <f>_xll.qlCalendarAdvance(Calendar,BA959,AY960,"f",,Trigger)</f>
        <v>46035</v>
      </c>
      <c r="BB960" s="105">
        <f>_xll.qlInterestRateIndexMaturity(Currency&amp;"ibor"&amp;Tenor,BA960,Trigger)</f>
        <v>46125</v>
      </c>
      <c r="BC960" s="257">
        <f>_xll.qlIndexFixing($AC$5,AZ960,TRUE,_xll.ohTrigger(Trigger,Trigger3M))</f>
        <v>1.712447705464637E-2</v>
      </c>
      <c r="BD960" s="257">
        <f>_xll.qlIndexFixing($BE$1,AZ960,TRUE,_xll.ohTrigger(Trigger,Trigger3M))</f>
        <v>1.663757660565679E-2</v>
      </c>
    </row>
    <row r="961" spans="51:56" ht="11.25" customHeight="1" x14ac:dyDescent="0.25">
      <c r="AY961" s="106" t="s">
        <v>83</v>
      </c>
      <c r="AZ961" s="105">
        <f>_xll.qlInterestRateIndexFixingDate(Currency&amp;"ibor"&amp;Tenor,BA961,Trigger)</f>
        <v>46038</v>
      </c>
      <c r="BA961" s="105">
        <f>_xll.qlCalendarAdvance(Calendar,BA960,AY961,"f",,Trigger)</f>
        <v>46042</v>
      </c>
      <c r="BB961" s="105">
        <f>_xll.qlInterestRateIndexMaturity(Currency&amp;"ibor"&amp;Tenor,BA961,Trigger)</f>
        <v>46132</v>
      </c>
      <c r="BC961" s="257">
        <f>_xll.qlIndexFixing($AC$5,AZ961,TRUE,_xll.ohTrigger(Trigger,Trigger3M))</f>
        <v>1.7154788292017997E-2</v>
      </c>
      <c r="BD961" s="257">
        <f>_xll.qlIndexFixing($BE$1,AZ961,TRUE,_xll.ohTrigger(Trigger,Trigger3M))</f>
        <v>1.6648655058602913E-2</v>
      </c>
    </row>
    <row r="962" spans="51:56" ht="11.25" customHeight="1" x14ac:dyDescent="0.25">
      <c r="AY962" s="106" t="s">
        <v>83</v>
      </c>
      <c r="AZ962" s="105">
        <f>_xll.qlInterestRateIndexFixingDate(Currency&amp;"ibor"&amp;Tenor,BA962,Trigger)</f>
        <v>46045</v>
      </c>
      <c r="BA962" s="105">
        <f>_xll.qlCalendarAdvance(Calendar,BA961,AY962,"f",,Trigger)</f>
        <v>46049</v>
      </c>
      <c r="BB962" s="105">
        <f>_xll.qlInterestRateIndexMaturity(Currency&amp;"ibor"&amp;Tenor,BA962,Trigger)</f>
        <v>46139</v>
      </c>
      <c r="BC962" s="257">
        <f>_xll.qlIndexFixing($AC$5,AZ962,TRUE,_xll.ohTrigger(Trigger,Trigger3M))</f>
        <v>1.7185099758103561E-2</v>
      </c>
      <c r="BD962" s="257">
        <f>_xll.qlIndexFixing($BE$1,AZ962,TRUE,_xll.ohTrigger(Trigger,Trigger3M))</f>
        <v>1.66595756597685E-2</v>
      </c>
    </row>
    <row r="963" spans="51:56" ht="11.25" customHeight="1" x14ac:dyDescent="0.25">
      <c r="AY963" s="106" t="s">
        <v>83</v>
      </c>
      <c r="AZ963" s="105">
        <f>_xll.qlInterestRateIndexFixingDate(Currency&amp;"ibor"&amp;Tenor,BA963,Trigger)</f>
        <v>46052</v>
      </c>
      <c r="BA963" s="105">
        <f>_xll.qlCalendarAdvance(Calendar,BA962,AY963,"f",,Trigger)</f>
        <v>46056</v>
      </c>
      <c r="BB963" s="105">
        <f>_xll.qlInterestRateIndexMaturity(Currency&amp;"ibor"&amp;Tenor,BA963,Trigger)</f>
        <v>46146</v>
      </c>
      <c r="BC963" s="257">
        <f>_xll.qlIndexFixing($AC$5,AZ963,TRUE,_xll.ohTrigger(Trigger,Trigger3M))</f>
        <v>1.7215411452905727E-2</v>
      </c>
      <c r="BD963" s="257">
        <f>_xll.qlIndexFixing($BE$1,AZ963,TRUE,_xll.ohTrigger(Trigger,Trigger3M))</f>
        <v>1.6670337985988937E-2</v>
      </c>
    </row>
    <row r="964" spans="51:56" ht="11.25" customHeight="1" x14ac:dyDescent="0.25">
      <c r="AY964" s="106" t="s">
        <v>83</v>
      </c>
      <c r="AZ964" s="105">
        <f>_xll.qlInterestRateIndexFixingDate(Currency&amp;"ibor"&amp;Tenor,BA964,Trigger)</f>
        <v>46059</v>
      </c>
      <c r="BA964" s="105">
        <f>_xll.qlCalendarAdvance(Calendar,BA963,AY964,"f",,Trigger)</f>
        <v>46063</v>
      </c>
      <c r="BB964" s="105">
        <f>_xll.qlInterestRateIndexMaturity(Currency&amp;"ibor"&amp;Tenor,BA964,Trigger)</f>
        <v>46153</v>
      </c>
      <c r="BC964" s="257">
        <f>_xll.qlIndexFixing($AC$5,AZ964,TRUE,_xll.ohTrigger(Trigger,Trigger3M))</f>
        <v>1.7245723376423605E-2</v>
      </c>
      <c r="BD964" s="257">
        <f>_xll.qlIndexFixing($BE$1,AZ964,TRUE,_xll.ohTrigger(Trigger,Trigger3M))</f>
        <v>1.6680941614116485E-2</v>
      </c>
    </row>
    <row r="965" spans="51:56" ht="11.25" customHeight="1" x14ac:dyDescent="0.25">
      <c r="AY965" s="106" t="s">
        <v>83</v>
      </c>
      <c r="AZ965" s="105">
        <f>_xll.qlInterestRateIndexFixingDate(Currency&amp;"ibor"&amp;Tenor,BA965,Trigger)</f>
        <v>46066</v>
      </c>
      <c r="BA965" s="105">
        <f>_xll.qlCalendarAdvance(Calendar,BA964,AY965,"f",,Trigger)</f>
        <v>46070</v>
      </c>
      <c r="BB965" s="105">
        <f>_xll.qlInterestRateIndexMaturity(Currency&amp;"ibor"&amp;Tenor,BA965,Trigger)</f>
        <v>46160</v>
      </c>
      <c r="BC965" s="257">
        <f>_xll.qlIndexFixing($AC$5,AZ965,TRUE,_xll.ohTrigger(Trigger,Trigger3M))</f>
        <v>1.7276035528659861E-2</v>
      </c>
      <c r="BD965" s="257">
        <f>_xll.qlIndexFixing($BE$1,AZ965,TRUE,_xll.ohTrigger(Trigger,Trigger3M))</f>
        <v>1.6691386121016727E-2</v>
      </c>
    </row>
    <row r="966" spans="51:56" ht="11.25" customHeight="1" x14ac:dyDescent="0.25">
      <c r="AY966" s="106" t="s">
        <v>83</v>
      </c>
      <c r="AZ966" s="105">
        <f>_xll.qlInterestRateIndexFixingDate(Currency&amp;"ibor"&amp;Tenor,BA966,Trigger)</f>
        <v>46073</v>
      </c>
      <c r="BA966" s="105">
        <f>_xll.qlCalendarAdvance(Calendar,BA965,AY966,"f",,Trigger)</f>
        <v>46077</v>
      </c>
      <c r="BB966" s="105">
        <f>_xll.qlInterestRateIndexMaturity(Currency&amp;"ibor"&amp;Tenor,BA966,Trigger)</f>
        <v>46167</v>
      </c>
      <c r="BC966" s="257">
        <f>_xll.qlIndexFixing($AC$5,AZ966,TRUE,_xll.ohTrigger(Trigger,Trigger3M))</f>
        <v>1.7306347909618047E-2</v>
      </c>
      <c r="BD966" s="257">
        <f>_xll.qlIndexFixing($BE$1,AZ966,TRUE,_xll.ohTrigger(Trigger,Trigger3M))</f>
        <v>1.670167108356857E-2</v>
      </c>
    </row>
    <row r="967" spans="51:56" ht="11.25" customHeight="1" x14ac:dyDescent="0.25">
      <c r="AY967" s="106" t="s">
        <v>83</v>
      </c>
      <c r="AZ967" s="105">
        <f>_xll.qlInterestRateIndexFixingDate(Currency&amp;"ibor"&amp;Tenor,BA967,Trigger)</f>
        <v>46080</v>
      </c>
      <c r="BA967" s="105">
        <f>_xll.qlCalendarAdvance(Calendar,BA966,AY967,"f",,Trigger)</f>
        <v>46084</v>
      </c>
      <c r="BB967" s="105">
        <f>_xll.qlInterestRateIndexMaturity(Currency&amp;"ibor"&amp;Tenor,BA967,Trigger)</f>
        <v>46176</v>
      </c>
      <c r="BC967" s="257">
        <f>_xll.qlIndexFixing($AC$5,AZ967,TRUE,_xll.ohTrigger(Trigger,Trigger3M))</f>
        <v>1.7330273917348166E-2</v>
      </c>
      <c r="BD967" s="257">
        <f>_xll.qlIndexFixing($BE$1,AZ967,TRUE,_xll.ohTrigger(Trigger,Trigger3M))</f>
        <v>1.6713954615397927E-2</v>
      </c>
    </row>
    <row r="968" spans="51:56" ht="11.25" customHeight="1" x14ac:dyDescent="0.25">
      <c r="AY968" s="106" t="s">
        <v>83</v>
      </c>
      <c r="AZ968" s="105">
        <f>_xll.qlInterestRateIndexFixingDate(Currency&amp;"ibor"&amp;Tenor,BA968,Trigger)</f>
        <v>46087</v>
      </c>
      <c r="BA968" s="105">
        <f>_xll.qlCalendarAdvance(Calendar,BA967,AY968,"f",,Trigger)</f>
        <v>46091</v>
      </c>
      <c r="BB968" s="105">
        <f>_xll.qlInterestRateIndexMaturity(Currency&amp;"ibor"&amp;Tenor,BA968,Trigger)</f>
        <v>46183</v>
      </c>
      <c r="BC968" s="257">
        <f>_xll.qlIndexFixing($AC$5,AZ968,TRUE,_xll.ohTrigger(Trigger,Trigger3M))</f>
        <v>1.7279571305958769E-2</v>
      </c>
      <c r="BD968" s="257">
        <f>_xll.qlIndexFixing($BE$1,AZ968,TRUE,_xll.ohTrigger(Trigger,Trigger3M))</f>
        <v>1.6723897063248165E-2</v>
      </c>
    </row>
    <row r="969" spans="51:56" ht="11.25" customHeight="1" x14ac:dyDescent="0.25">
      <c r="AY969" s="106" t="s">
        <v>83</v>
      </c>
      <c r="AZ969" s="105">
        <f>_xll.qlInterestRateIndexFixingDate(Currency&amp;"ibor"&amp;Tenor,BA969,Trigger)</f>
        <v>46094</v>
      </c>
      <c r="BA969" s="105">
        <f>_xll.qlCalendarAdvance(Calendar,BA968,AY969,"f",,Trigger)</f>
        <v>46098</v>
      </c>
      <c r="BB969" s="105">
        <f>_xll.qlInterestRateIndexMaturity(Currency&amp;"ibor"&amp;Tenor,BA969,Trigger)</f>
        <v>46190</v>
      </c>
      <c r="BC969" s="257">
        <f>_xll.qlIndexFixing($AC$5,AZ969,TRUE,_xll.ohTrigger(Trigger,Trigger3M))</f>
        <v>1.7228587971819111E-2</v>
      </c>
      <c r="BD969" s="257">
        <f>_xll.qlIndexFixing($BE$1,AZ969,TRUE,_xll.ohTrigger(Trigger,Trigger3M))</f>
        <v>1.673367862266539E-2</v>
      </c>
    </row>
    <row r="970" spans="51:56" ht="11.25" customHeight="1" x14ac:dyDescent="0.25">
      <c r="AY970" s="106" t="s">
        <v>83</v>
      </c>
      <c r="AZ970" s="105">
        <f>_xll.qlInterestRateIndexFixingDate(Currency&amp;"ibor"&amp;Tenor,BA970,Trigger)</f>
        <v>46101</v>
      </c>
      <c r="BA970" s="105">
        <f>_xll.qlCalendarAdvance(Calendar,BA969,AY970,"f",,Trigger)</f>
        <v>46105</v>
      </c>
      <c r="BB970" s="105">
        <f>_xll.qlInterestRateIndexMaturity(Currency&amp;"ibor"&amp;Tenor,BA970,Trigger)</f>
        <v>46197</v>
      </c>
      <c r="BC970" s="257">
        <f>_xll.qlIndexFixing($AC$5,AZ970,TRUE,_xll.ohTrigger(Trigger,Trigger3M))</f>
        <v>1.7177323925870871E-2</v>
      </c>
      <c r="BD970" s="257">
        <f>_xll.qlIndexFixing($BE$1,AZ970,TRUE,_xll.ohTrigger(Trigger,Trigger3M))</f>
        <v>1.674329887052459E-2</v>
      </c>
    </row>
    <row r="971" spans="51:56" ht="11.25" customHeight="1" x14ac:dyDescent="0.25">
      <c r="AY971" s="106" t="s">
        <v>83</v>
      </c>
      <c r="AZ971" s="105">
        <f>_xll.qlInterestRateIndexFixingDate(Currency&amp;"ibor"&amp;Tenor,BA971,Trigger)</f>
        <v>46108</v>
      </c>
      <c r="BA971" s="105">
        <f>_xll.qlCalendarAdvance(Calendar,BA970,AY971,"f",,Trigger)</f>
        <v>46112</v>
      </c>
      <c r="BB971" s="105">
        <f>_xll.qlInterestRateIndexMaturity(Currency&amp;"ibor"&amp;Tenor,BA971,Trigger)</f>
        <v>46203</v>
      </c>
      <c r="BC971" s="257">
        <f>_xll.qlIndexFixing($AC$5,AZ971,TRUE,_xll.ohTrigger(Trigger,Trigger3M))</f>
        <v>1.7131340295646606E-2</v>
      </c>
      <c r="BD971" s="257">
        <f>_xll.qlIndexFixing($BE$1,AZ971,TRUE,_xll.ohTrigger(Trigger,Trigger3M))</f>
        <v>1.6751723173445403E-2</v>
      </c>
    </row>
    <row r="972" spans="51:56" ht="11.25" customHeight="1" x14ac:dyDescent="0.25">
      <c r="AY972" s="106" t="s">
        <v>83</v>
      </c>
      <c r="AZ972" s="105">
        <f>_xll.qlInterestRateIndexFixingDate(Currency&amp;"ibor"&amp;Tenor,BA972,Trigger)</f>
        <v>46113</v>
      </c>
      <c r="BA972" s="105">
        <f>_xll.qlCalendarAdvance(Calendar,BA971,AY972,"f",,Trigger)</f>
        <v>46119</v>
      </c>
      <c r="BB972" s="105">
        <f>_xll.qlInterestRateIndexMaturity(Currency&amp;"ibor"&amp;Tenor,BA972,Trigger)</f>
        <v>46210</v>
      </c>
      <c r="BC972" s="257">
        <f>_xll.qlIndexFixing($AC$5,AZ972,TRUE,_xll.ohTrigger(Trigger,Trigger3M))</f>
        <v>1.7078655290902682E-2</v>
      </c>
      <c r="BD972" s="257">
        <f>_xll.qlIndexFixing($BE$1,AZ972,TRUE,_xll.ohTrigger(Trigger,Trigger3M))</f>
        <v>1.6761030759003072E-2</v>
      </c>
    </row>
    <row r="973" spans="51:56" ht="11.25" customHeight="1" x14ac:dyDescent="0.25">
      <c r="AY973" s="106" t="s">
        <v>83</v>
      </c>
      <c r="AZ973" s="105">
        <f>_xll.qlInterestRateIndexFixingDate(Currency&amp;"ibor"&amp;Tenor,BA973,Trigger)</f>
        <v>46122</v>
      </c>
      <c r="BA973" s="105">
        <f>_xll.qlCalendarAdvance(Calendar,BA972,AY973,"f",,Trigger)</f>
        <v>46126</v>
      </c>
      <c r="BB973" s="105">
        <f>_xll.qlInterestRateIndexMaturity(Currency&amp;"ibor"&amp;Tenor,BA973,Trigger)</f>
        <v>46217</v>
      </c>
      <c r="BC973" s="257">
        <f>_xll.qlIndexFixing($AC$5,AZ973,TRUE,_xll.ohTrigger(Trigger,Trigger3M))</f>
        <v>1.7025686543975602E-2</v>
      </c>
      <c r="BD973" s="257">
        <f>_xll.qlIndexFixing($BE$1,AZ973,TRUE,_xll.ohTrigger(Trigger,Trigger3M))</f>
        <v>1.6770175801262357E-2</v>
      </c>
    </row>
    <row r="974" spans="51:56" ht="11.25" customHeight="1" x14ac:dyDescent="0.25">
      <c r="AY974" s="106" t="s">
        <v>83</v>
      </c>
      <c r="AZ974" s="105">
        <f>_xll.qlInterestRateIndexFixingDate(Currency&amp;"ibor"&amp;Tenor,BA974,Trigger)</f>
        <v>46129</v>
      </c>
      <c r="BA974" s="105">
        <f>_xll.qlCalendarAdvance(Calendar,BA973,AY974,"f",,Trigger)</f>
        <v>46133</v>
      </c>
      <c r="BB974" s="105">
        <f>_xll.qlInterestRateIndexMaturity(Currency&amp;"ibor"&amp;Tenor,BA974,Trigger)</f>
        <v>46224</v>
      </c>
      <c r="BC974" s="257">
        <f>_xll.qlIndexFixing($AC$5,AZ974,TRUE,_xll.ohTrigger(Trigger,Trigger3M))</f>
        <v>1.6972434066230342E-2</v>
      </c>
      <c r="BD974" s="257">
        <f>_xll.qlIndexFixing($BE$1,AZ974,TRUE,_xll.ohTrigger(Trigger,Trigger3M))</f>
        <v>1.6779157877193737E-2</v>
      </c>
    </row>
    <row r="975" spans="51:56" ht="11.25" customHeight="1" x14ac:dyDescent="0.25">
      <c r="AY975" s="106" t="s">
        <v>83</v>
      </c>
      <c r="AZ975" s="105">
        <f>_xll.qlInterestRateIndexFixingDate(Currency&amp;"ibor"&amp;Tenor,BA975,Trigger)</f>
        <v>46136</v>
      </c>
      <c r="BA975" s="105">
        <f>_xll.qlCalendarAdvance(Calendar,BA974,AY975,"f",,Trigger)</f>
        <v>46140</v>
      </c>
      <c r="BB975" s="105">
        <f>_xll.qlInterestRateIndexMaturity(Currency&amp;"ibor"&amp;Tenor,BA975,Trigger)</f>
        <v>46231</v>
      </c>
      <c r="BC975" s="257">
        <f>_xll.qlIndexFixing($AC$5,AZ975,TRUE,_xll.ohTrigger(Trigger,Trigger3M))</f>
        <v>1.6918897869095999E-2</v>
      </c>
      <c r="BD975" s="257">
        <f>_xll.qlIndexFixing($BE$1,AZ975,TRUE,_xll.ohTrigger(Trigger,Trigger3M))</f>
        <v>1.6787976563783502E-2</v>
      </c>
    </row>
    <row r="976" spans="51:56" ht="11.25" customHeight="1" x14ac:dyDescent="0.25">
      <c r="AY976" s="106" t="s">
        <v>83</v>
      </c>
      <c r="AZ976" s="105">
        <f>_xll.qlInterestRateIndexFixingDate(Currency&amp;"ibor"&amp;Tenor,BA976,Trigger)</f>
        <v>46142</v>
      </c>
      <c r="BA976" s="105">
        <f>_xll.qlCalendarAdvance(Calendar,BA975,AY976,"f",,Trigger)</f>
        <v>46147</v>
      </c>
      <c r="BB976" s="105">
        <f>_xll.qlInterestRateIndexMaturity(Currency&amp;"ibor"&amp;Tenor,BA976,Trigger)</f>
        <v>46239</v>
      </c>
      <c r="BC976" s="257">
        <f>_xll.qlIndexFixing($AC$5,AZ976,TRUE,_xll.ohTrigger(Trigger,Trigger3M))</f>
        <v>1.6863845322496355E-2</v>
      </c>
      <c r="BD976" s="257">
        <f>_xll.qlIndexFixing($BE$1,AZ976,TRUE,_xll.ohTrigger(Trigger,Trigger3M))</f>
        <v>1.6797609122039755E-2</v>
      </c>
    </row>
    <row r="977" spans="51:56" ht="11.25" customHeight="1" x14ac:dyDescent="0.25">
      <c r="AY977" s="106" t="s">
        <v>83</v>
      </c>
      <c r="AZ977" s="105">
        <f>_xll.qlInterestRateIndexFixingDate(Currency&amp;"ibor"&amp;Tenor,BA977,Trigger)</f>
        <v>46150</v>
      </c>
      <c r="BA977" s="105">
        <f>_xll.qlCalendarAdvance(Calendar,BA976,AY977,"f",,Trigger)</f>
        <v>46154</v>
      </c>
      <c r="BB977" s="105">
        <f>_xll.qlInterestRateIndexMaturity(Currency&amp;"ibor"&amp;Tenor,BA977,Trigger)</f>
        <v>46246</v>
      </c>
      <c r="BC977" s="257">
        <f>_xll.qlIndexFixing($AC$5,AZ977,TRUE,_xll.ohTrigger(Trigger,Trigger3M))</f>
        <v>1.6810616605299818E-2</v>
      </c>
      <c r="BD977" s="257">
        <f>_xll.qlIndexFixing($BE$1,AZ977,TRUE,_xll.ohTrigger(Trigger,Trigger3M))</f>
        <v>1.6806088342871311E-2</v>
      </c>
    </row>
    <row r="978" spans="51:56" ht="11.25" customHeight="1" x14ac:dyDescent="0.25">
      <c r="AY978" s="106" t="s">
        <v>83</v>
      </c>
      <c r="AZ978" s="105">
        <f>_xll.qlInterestRateIndexFixingDate(Currency&amp;"ibor"&amp;Tenor,BA978,Trigger)</f>
        <v>46157</v>
      </c>
      <c r="BA978" s="105">
        <f>_xll.qlCalendarAdvance(Calendar,BA977,AY978,"f",,Trigger)</f>
        <v>46161</v>
      </c>
      <c r="BB978" s="105">
        <f>_xll.qlInterestRateIndexMaturity(Currency&amp;"ibor"&amp;Tenor,BA978,Trigger)</f>
        <v>46253</v>
      </c>
      <c r="BC978" s="257">
        <f>_xll.qlIndexFixing($AC$5,AZ978,TRUE,_xll.ohTrigger(Trigger,Trigger3M))</f>
        <v>1.6757107265989907E-2</v>
      </c>
      <c r="BD978" s="257">
        <f>_xll.qlIndexFixing($BE$1,AZ978,TRUE,_xll.ohTrigger(Trigger,Trigger3M))</f>
        <v>1.681440286773557E-2</v>
      </c>
    </row>
    <row r="979" spans="51:56" ht="11.25" customHeight="1" x14ac:dyDescent="0.25">
      <c r="AY979" s="106" t="s">
        <v>83</v>
      </c>
      <c r="AZ979" s="105">
        <f>_xll.qlInterestRateIndexFixingDate(Currency&amp;"ibor"&amp;Tenor,BA979,Trigger)</f>
        <v>46164</v>
      </c>
      <c r="BA979" s="105">
        <f>_xll.qlCalendarAdvance(Calendar,BA978,AY979,"f",,Trigger)</f>
        <v>46168</v>
      </c>
      <c r="BB979" s="105">
        <f>_xll.qlInterestRateIndexMaturity(Currency&amp;"ibor"&amp;Tenor,BA979,Trigger)</f>
        <v>46260</v>
      </c>
      <c r="BC979" s="257">
        <f>_xll.qlIndexFixing($AC$5,AZ979,TRUE,_xll.ohTrigger(Trigger,Trigger3M))</f>
        <v>1.6703317316051347E-2</v>
      </c>
      <c r="BD979" s="257">
        <f>_xll.qlIndexFixing($BE$1,AZ979,TRUE,_xll.ohTrigger(Trigger,Trigger3M))</f>
        <v>1.6822552273656963E-2</v>
      </c>
    </row>
    <row r="980" spans="51:56" ht="11.25" customHeight="1" x14ac:dyDescent="0.25">
      <c r="AY980" s="106" t="s">
        <v>83</v>
      </c>
      <c r="AZ980" s="105">
        <f>_xll.qlInterestRateIndexFixingDate(Currency&amp;"ibor"&amp;Tenor,BA980,Trigger)</f>
        <v>46171</v>
      </c>
      <c r="BA980" s="105">
        <f>_xll.qlCalendarAdvance(Calendar,BA979,AY980,"f",,Trigger)</f>
        <v>46175</v>
      </c>
      <c r="BB980" s="105">
        <f>_xll.qlInterestRateIndexMaturity(Currency&amp;"ibor"&amp;Tenor,BA980,Trigger)</f>
        <v>46267</v>
      </c>
      <c r="BC980" s="257">
        <f>_xll.qlIndexFixing($AC$5,AZ980,TRUE,_xll.ohTrigger(Trigger,Trigger3M))</f>
        <v>1.6649246767026216E-2</v>
      </c>
      <c r="BD980" s="257">
        <f>_xll.qlIndexFixing($BE$1,AZ980,TRUE,_xll.ohTrigger(Trigger,Trigger3M))</f>
        <v>1.6830536137675559E-2</v>
      </c>
    </row>
    <row r="981" spans="51:56" ht="11.25" customHeight="1" x14ac:dyDescent="0.25">
      <c r="AY981" s="106" t="s">
        <v>83</v>
      </c>
      <c r="AZ981" s="105">
        <f>_xll.qlInterestRateIndexFixingDate(Currency&amp;"ibor"&amp;Tenor,BA981,Trigger)</f>
        <v>46178</v>
      </c>
      <c r="BA981" s="105">
        <f>_xll.qlCalendarAdvance(Calendar,BA980,AY981,"f",,Trigger)</f>
        <v>46182</v>
      </c>
      <c r="BB981" s="105">
        <f>_xll.qlInterestRateIndexMaturity(Currency&amp;"ibor"&amp;Tenor,BA981,Trigger)</f>
        <v>46274</v>
      </c>
      <c r="BC981" s="257">
        <f>_xll.qlIndexFixing($AC$5,AZ981,TRUE,_xll.ohTrigger(Trigger,Trigger3M))</f>
        <v>1.6675859635865299E-2</v>
      </c>
      <c r="BD981" s="257">
        <f>_xll.qlIndexFixing($BE$1,AZ981,TRUE,_xll.ohTrigger(Trigger,Trigger3M))</f>
        <v>1.6838354036851418E-2</v>
      </c>
    </row>
    <row r="982" spans="51:56" ht="11.25" customHeight="1" x14ac:dyDescent="0.25">
      <c r="AY982" s="106" t="s">
        <v>83</v>
      </c>
      <c r="AZ982" s="105">
        <f>_xll.qlInterestRateIndexFixingDate(Currency&amp;"ibor"&amp;Tenor,BA982,Trigger)</f>
        <v>46185</v>
      </c>
      <c r="BA982" s="105">
        <f>_xll.qlCalendarAdvance(Calendar,BA981,AY982,"f",,Trigger)</f>
        <v>46189</v>
      </c>
      <c r="BB982" s="105">
        <f>_xll.qlInterestRateIndexMaturity(Currency&amp;"ibor"&amp;Tenor,BA982,Trigger)</f>
        <v>46281</v>
      </c>
      <c r="BC982" s="257">
        <f>_xll.qlIndexFixing($AC$5,AZ982,TRUE,_xll.ohTrigger(Trigger,Trigger3M))</f>
        <v>1.6702472684932388E-2</v>
      </c>
      <c r="BD982" s="257">
        <f>_xll.qlIndexFixing($BE$1,AZ982,TRUE,_xll.ohTrigger(Trigger,Trigger3M))</f>
        <v>1.6846005548258495E-2</v>
      </c>
    </row>
    <row r="983" spans="51:56" ht="11.25" customHeight="1" x14ac:dyDescent="0.25">
      <c r="AY983" s="106" t="s">
        <v>83</v>
      </c>
      <c r="AZ983" s="105">
        <f>_xll.qlInterestRateIndexFixingDate(Currency&amp;"ibor"&amp;Tenor,BA983,Trigger)</f>
        <v>46192</v>
      </c>
      <c r="BA983" s="105">
        <f>_xll.qlCalendarAdvance(Calendar,BA982,AY983,"f",,Trigger)</f>
        <v>46196</v>
      </c>
      <c r="BB983" s="105">
        <f>_xll.qlInterestRateIndexMaturity(Currency&amp;"ibor"&amp;Tenor,BA983,Trigger)</f>
        <v>46288</v>
      </c>
      <c r="BC983" s="257">
        <f>_xll.qlIndexFixing($AC$5,AZ983,TRUE,_xll.ohTrigger(Trigger,Trigger3M))</f>
        <v>1.672908591423183E-2</v>
      </c>
      <c r="BD983" s="257">
        <f>_xll.qlIndexFixing($BE$1,AZ983,TRUE,_xll.ohTrigger(Trigger,Trigger3M))</f>
        <v>1.6853490248993342E-2</v>
      </c>
    </row>
    <row r="984" spans="51:56" ht="11.25" customHeight="1" x14ac:dyDescent="0.25">
      <c r="AY984" s="106" t="s">
        <v>83</v>
      </c>
      <c r="AZ984" s="105">
        <f>_xll.qlInterestRateIndexFixingDate(Currency&amp;"ibor"&amp;Tenor,BA984,Trigger)</f>
        <v>46199</v>
      </c>
      <c r="BA984" s="105">
        <f>_xll.qlCalendarAdvance(Calendar,BA983,AY984,"f",,Trigger)</f>
        <v>46203</v>
      </c>
      <c r="BB984" s="105">
        <f>_xll.qlInterestRateIndexMaturity(Currency&amp;"ibor"&amp;Tenor,BA984,Trigger)</f>
        <v>46295</v>
      </c>
      <c r="BC984" s="257">
        <f>_xll.qlIndexFixing($AC$5,AZ984,TRUE,_xll.ohTrigger(Trigger,Trigger3M))</f>
        <v>1.6755699323760146E-2</v>
      </c>
      <c r="BD984" s="257">
        <f>_xll.qlIndexFixing($BE$1,AZ984,TRUE,_xll.ohTrigger(Trigger,Trigger3M))</f>
        <v>1.6860807716166406E-2</v>
      </c>
    </row>
    <row r="985" spans="51:56" ht="11.25" customHeight="1" x14ac:dyDescent="0.25">
      <c r="AY985" s="106" t="s">
        <v>83</v>
      </c>
      <c r="AZ985" s="105">
        <f>_xll.qlInterestRateIndexFixingDate(Currency&amp;"ibor"&amp;Tenor,BA985,Trigger)</f>
        <v>46206</v>
      </c>
      <c r="BA985" s="105">
        <f>_xll.qlCalendarAdvance(Calendar,BA984,AY985,"f",,Trigger)</f>
        <v>46210</v>
      </c>
      <c r="BB985" s="105">
        <f>_xll.qlInterestRateIndexMaturity(Currency&amp;"ibor"&amp;Tenor,BA985,Trigger)</f>
        <v>46302</v>
      </c>
      <c r="BC985" s="257">
        <f>_xll.qlIndexFixing($AC$5,AZ985,TRUE,_xll.ohTrigger(Trigger,Trigger3M))</f>
        <v>1.6782312913523421E-2</v>
      </c>
      <c r="BD985" s="257">
        <f>_xll.qlIndexFixing($BE$1,AZ985,TRUE,_xll.ohTrigger(Trigger,Trigger3M))</f>
        <v>1.6867957526908995E-2</v>
      </c>
    </row>
    <row r="986" spans="51:56" ht="11.25" customHeight="1" x14ac:dyDescent="0.25">
      <c r="AY986" s="106" t="s">
        <v>83</v>
      </c>
      <c r="AZ986" s="105">
        <f>_xll.qlInterestRateIndexFixingDate(Currency&amp;"ibor"&amp;Tenor,BA986,Trigger)</f>
        <v>46213</v>
      </c>
      <c r="BA986" s="105">
        <f>_xll.qlCalendarAdvance(Calendar,BA985,AY986,"f",,Trigger)</f>
        <v>46217</v>
      </c>
      <c r="BB986" s="105">
        <f>_xll.qlInterestRateIndexMaturity(Currency&amp;"ibor"&amp;Tenor,BA986,Trigger)</f>
        <v>46309</v>
      </c>
      <c r="BC986" s="257">
        <f>_xll.qlIndexFixing($AC$5,AZ986,TRUE,_xll.ohTrigger(Trigger,Trigger3M))</f>
        <v>1.6808926683519045E-2</v>
      </c>
      <c r="BD986" s="257">
        <f>_xll.qlIndexFixing($BE$1,AZ986,TRUE,_xll.ohTrigger(Trigger,Trigger3M))</f>
        <v>1.6874939258368048E-2</v>
      </c>
    </row>
    <row r="987" spans="51:56" ht="11.25" customHeight="1" x14ac:dyDescent="0.25">
      <c r="AY987" s="106" t="s">
        <v>83</v>
      </c>
      <c r="AZ987" s="105">
        <f>_xll.qlInterestRateIndexFixingDate(Currency&amp;"ibor"&amp;Tenor,BA987,Trigger)</f>
        <v>46220</v>
      </c>
      <c r="BA987" s="105">
        <f>_xll.qlCalendarAdvance(Calendar,BA986,AY987,"f",,Trigger)</f>
        <v>46224</v>
      </c>
      <c r="BB987" s="105">
        <f>_xll.qlInterestRateIndexMaturity(Currency&amp;"ibor"&amp;Tenor,BA987,Trigger)</f>
        <v>46316</v>
      </c>
      <c r="BC987" s="257">
        <f>_xll.qlIndexFixing($AC$5,AZ987,TRUE,_xll.ohTrigger(Trigger,Trigger3M))</f>
        <v>1.6835540633750496E-2</v>
      </c>
      <c r="BD987" s="257">
        <f>_xll.qlIndexFixing($BE$1,AZ987,TRUE,_xll.ohTrigger(Trigger,Trigger3M))</f>
        <v>1.6881752487712232E-2</v>
      </c>
    </row>
    <row r="988" spans="51:56" ht="11.25" customHeight="1" x14ac:dyDescent="0.25">
      <c r="AY988" s="106" t="s">
        <v>83</v>
      </c>
      <c r="AZ988" s="105">
        <f>_xll.qlInterestRateIndexFixingDate(Currency&amp;"ibor"&amp;Tenor,BA988,Trigger)</f>
        <v>46227</v>
      </c>
      <c r="BA988" s="105">
        <f>_xll.qlCalendarAdvance(Calendar,BA987,AY988,"f",,Trigger)</f>
        <v>46231</v>
      </c>
      <c r="BB988" s="105">
        <f>_xll.qlInterestRateIndexMaturity(Currency&amp;"ibor"&amp;Tenor,BA988,Trigger)</f>
        <v>46323</v>
      </c>
      <c r="BC988" s="257">
        <f>_xll.qlIndexFixing($AC$5,AZ988,TRUE,_xll.ohTrigger(Trigger,Trigger3M))</f>
        <v>1.686215476421864E-2</v>
      </c>
      <c r="BD988" s="257">
        <f>_xll.qlIndexFixing($BE$1,AZ988,TRUE,_xll.ohTrigger(Trigger,Trigger3M))</f>
        <v>1.6888396792127586E-2</v>
      </c>
    </row>
    <row r="989" spans="51:56" ht="11.25" customHeight="1" x14ac:dyDescent="0.25">
      <c r="AY989" s="106" t="s">
        <v>83</v>
      </c>
      <c r="AZ989" s="105">
        <f>_xll.qlInterestRateIndexFixingDate(Currency&amp;"ibor"&amp;Tenor,BA989,Trigger)</f>
        <v>46234</v>
      </c>
      <c r="BA989" s="105">
        <f>_xll.qlCalendarAdvance(Calendar,BA988,AY989,"f",,Trigger)</f>
        <v>46238</v>
      </c>
      <c r="BB989" s="105">
        <f>_xll.qlInterestRateIndexMaturity(Currency&amp;"ibor"&amp;Tenor,BA989,Trigger)</f>
        <v>46330</v>
      </c>
      <c r="BC989" s="257">
        <f>_xll.qlIndexFixing($AC$5,AZ989,TRUE,_xll.ohTrigger(Trigger,Trigger3M))</f>
        <v>1.6888769074924349E-2</v>
      </c>
      <c r="BD989" s="257">
        <f>_xll.qlIndexFixing($BE$1,AZ989,TRUE,_xll.ohTrigger(Trigger,Trigger3M))</f>
        <v>1.6894871748816664E-2</v>
      </c>
    </row>
    <row r="990" spans="51:56" ht="11.25" customHeight="1" x14ac:dyDescent="0.25">
      <c r="AY990" s="106" t="s">
        <v>83</v>
      </c>
      <c r="AZ990" s="105">
        <f>_xll.qlInterestRateIndexFixingDate(Currency&amp;"ibor"&amp;Tenor,BA990,Trigger)</f>
        <v>46241</v>
      </c>
      <c r="BA990" s="105">
        <f>_xll.qlCalendarAdvance(Calendar,BA989,AY990,"f",,Trigger)</f>
        <v>46245</v>
      </c>
      <c r="BB990" s="105">
        <f>_xll.qlInterestRateIndexMaturity(Currency&amp;"ibor"&amp;Tenor,BA990,Trigger)</f>
        <v>46337</v>
      </c>
      <c r="BC990" s="257">
        <f>_xll.qlIndexFixing($AC$5,AZ990,TRUE,_xll.ohTrigger(Trigger,Trigger3M))</f>
        <v>1.6915383565868494E-2</v>
      </c>
      <c r="BD990" s="257">
        <f>_xll.qlIndexFixing($BE$1,AZ990,TRUE,_xll.ohTrigger(Trigger,Trigger3M))</f>
        <v>1.6901176935007214E-2</v>
      </c>
    </row>
    <row r="991" spans="51:56" ht="11.25" customHeight="1" x14ac:dyDescent="0.25">
      <c r="AY991" s="106" t="s">
        <v>83</v>
      </c>
      <c r="AZ991" s="105">
        <f>_xll.qlInterestRateIndexFixingDate(Currency&amp;"ibor"&amp;Tenor,BA991,Trigger)</f>
        <v>46248</v>
      </c>
      <c r="BA991" s="105">
        <f>_xll.qlCalendarAdvance(Calendar,BA990,AY991,"f",,Trigger)</f>
        <v>46252</v>
      </c>
      <c r="BB991" s="105">
        <f>_xll.qlInterestRateIndexMaturity(Currency&amp;"ibor"&amp;Tenor,BA991,Trigger)</f>
        <v>46344</v>
      </c>
      <c r="BC991" s="257">
        <f>_xll.qlIndexFixing($AC$5,AZ991,TRUE,_xll.ohTrigger(Trigger,Trigger3M))</f>
        <v>1.6941998237052804E-2</v>
      </c>
      <c r="BD991" s="257">
        <f>_xll.qlIndexFixing($BE$1,AZ991,TRUE,_xll.ohTrigger(Trigger,Trigger3M))</f>
        <v>1.6907311927937409E-2</v>
      </c>
    </row>
    <row r="992" spans="51:56" ht="11.25" customHeight="1" x14ac:dyDescent="0.25">
      <c r="AY992" s="106" t="s">
        <v>83</v>
      </c>
      <c r="AZ992" s="105">
        <f>_xll.qlInterestRateIndexFixingDate(Currency&amp;"ibor"&amp;Tenor,BA992,Trigger)</f>
        <v>46255</v>
      </c>
      <c r="BA992" s="105">
        <f>_xll.qlCalendarAdvance(Calendar,BA991,AY992,"f",,Trigger)</f>
        <v>46259</v>
      </c>
      <c r="BB992" s="105">
        <f>_xll.qlInterestRateIndexMaturity(Currency&amp;"ibor"&amp;Tenor,BA992,Trigger)</f>
        <v>46351</v>
      </c>
      <c r="BC992" s="257">
        <f>_xll.qlIndexFixing($AC$5,AZ992,TRUE,_xll.ohTrigger(Trigger,Trigger3M))</f>
        <v>1.6968613088478159E-2</v>
      </c>
      <c r="BD992" s="257">
        <f>_xll.qlIndexFixing($BE$1,AZ992,TRUE,_xll.ohTrigger(Trigger,Trigger3M))</f>
        <v>1.6913276304874967E-2</v>
      </c>
    </row>
    <row r="993" spans="51:56" ht="11.25" customHeight="1" x14ac:dyDescent="0.25">
      <c r="AY993" s="106" t="s">
        <v>83</v>
      </c>
      <c r="AZ993" s="105">
        <f>_xll.qlInterestRateIndexFixingDate(Currency&amp;"ibor"&amp;Tenor,BA993,Trigger)</f>
        <v>46262</v>
      </c>
      <c r="BA993" s="105">
        <f>_xll.qlCalendarAdvance(Calendar,BA992,AY993,"f",,Trigger)</f>
        <v>46266</v>
      </c>
      <c r="BB993" s="105">
        <f>_xll.qlInterestRateIndexMaturity(Currency&amp;"ibor"&amp;Tenor,BA993,Trigger)</f>
        <v>46357</v>
      </c>
      <c r="BC993" s="257">
        <f>_xll.qlIndexFixing($AC$5,AZ993,TRUE,_xll.ohTrigger(Trigger,Trigger3M))</f>
        <v>1.6992926552258432E-2</v>
      </c>
      <c r="BD993" s="257">
        <f>_xll.qlIndexFixing($BE$1,AZ993,TRUE,_xll.ohTrigger(Trigger,Trigger3M))</f>
        <v>1.6918291212125187E-2</v>
      </c>
    </row>
    <row r="994" spans="51:56" ht="11.25" customHeight="1" x14ac:dyDescent="0.25">
      <c r="AY994" s="106" t="s">
        <v>83</v>
      </c>
      <c r="AZ994" s="105">
        <f>_xll.qlInterestRateIndexFixingDate(Currency&amp;"ibor"&amp;Tenor,BA994,Trigger)</f>
        <v>46269</v>
      </c>
      <c r="BA994" s="105">
        <f>_xll.qlCalendarAdvance(Calendar,BA993,AY994,"f",,Trigger)</f>
        <v>46273</v>
      </c>
      <c r="BB994" s="105">
        <f>_xll.qlInterestRateIndexMaturity(Currency&amp;"ibor"&amp;Tenor,BA994,Trigger)</f>
        <v>46364</v>
      </c>
      <c r="BC994" s="257">
        <f>_xll.qlIndexFixing($AC$5,AZ994,TRUE,_xll.ohTrigger(Trigger,Trigger3M))</f>
        <v>1.7019540496729959E-2</v>
      </c>
      <c r="BD994" s="257">
        <f>_xll.qlIndexFixing($BE$1,AZ994,TRUE,_xll.ohTrigger(Trigger,Trigger3M))</f>
        <v>1.6923925151642299E-2</v>
      </c>
    </row>
    <row r="995" spans="51:56" ht="11.25" customHeight="1" x14ac:dyDescent="0.25">
      <c r="AY995" s="106" t="s">
        <v>83</v>
      </c>
      <c r="AZ995" s="105">
        <f>_xll.qlInterestRateIndexFixingDate(Currency&amp;"ibor"&amp;Tenor,BA995,Trigger)</f>
        <v>46276</v>
      </c>
      <c r="BA995" s="105">
        <f>_xll.qlCalendarAdvance(Calendar,BA994,AY995,"f",,Trigger)</f>
        <v>46280</v>
      </c>
      <c r="BB995" s="105">
        <f>_xll.qlInterestRateIndexMaturity(Currency&amp;"ibor"&amp;Tenor,BA995,Trigger)</f>
        <v>46371</v>
      </c>
      <c r="BC995" s="257">
        <f>_xll.qlIndexFixing($AC$5,AZ995,TRUE,_xll.ohTrigger(Trigger,Trigger3M))</f>
        <v>1.7046154619479101E-2</v>
      </c>
      <c r="BD995" s="257">
        <f>_xll.qlIndexFixing($BE$1,AZ995,TRUE,_xll.ohTrigger(Trigger,Trigger3M))</f>
        <v>1.6929387245235544E-2</v>
      </c>
    </row>
    <row r="996" spans="51:56" ht="11.25" customHeight="1" x14ac:dyDescent="0.25">
      <c r="AY996" s="106" t="s">
        <v>83</v>
      </c>
      <c r="AZ996" s="105">
        <f>_xll.qlInterestRateIndexFixingDate(Currency&amp;"ibor"&amp;Tenor,BA996,Trigger)</f>
        <v>46283</v>
      </c>
      <c r="BA996" s="105">
        <f>_xll.qlCalendarAdvance(Calendar,BA995,AY996,"f",,Trigger)</f>
        <v>46287</v>
      </c>
      <c r="BB996" s="105">
        <f>_xll.qlInterestRateIndexMaturity(Currency&amp;"ibor"&amp;Tenor,BA996,Trigger)</f>
        <v>46378</v>
      </c>
      <c r="BC996" s="257">
        <f>_xll.qlIndexFixing($AC$5,AZ996,TRUE,_xll.ohTrigger(Trigger,Trigger3M))</f>
        <v>1.7072768920506732E-2</v>
      </c>
      <c r="BD996" s="257">
        <f>_xll.qlIndexFixing($BE$1,AZ996,TRUE,_xll.ohTrigger(Trigger,Trigger3M))</f>
        <v>1.6934677070273327E-2</v>
      </c>
    </row>
    <row r="997" spans="51:56" ht="11.25" customHeight="1" x14ac:dyDescent="0.25">
      <c r="AY997" s="106" t="s">
        <v>83</v>
      </c>
      <c r="AZ997" s="105">
        <f>_xll.qlInterestRateIndexFixingDate(Currency&amp;"ibor"&amp;Tenor,BA997,Trigger)</f>
        <v>46290</v>
      </c>
      <c r="BA997" s="105">
        <f>_xll.qlCalendarAdvance(Calendar,BA996,AY997,"f",,Trigger)</f>
        <v>46294</v>
      </c>
      <c r="BB997" s="105">
        <f>_xll.qlInterestRateIndexMaturity(Currency&amp;"ibor"&amp;Tenor,BA997,Trigger)</f>
        <v>46385</v>
      </c>
      <c r="BC997" s="257">
        <f>_xll.qlIndexFixing($AC$5,AZ997,TRUE,_xll.ohTrigger(Trigger,Trigger3M))</f>
        <v>1.7099383399813733E-2</v>
      </c>
      <c r="BD997" s="257">
        <f>_xll.qlIndexFixing($BE$1,AZ997,TRUE,_xll.ohTrigger(Trigger,Trigger3M))</f>
        <v>1.6939794204145125E-2</v>
      </c>
    </row>
    <row r="998" spans="51:56" ht="11.25" customHeight="1" x14ac:dyDescent="0.25">
      <c r="AY998" s="106" t="s">
        <v>83</v>
      </c>
      <c r="AZ998" s="105">
        <f>_xll.qlInterestRateIndexFixingDate(Currency&amp;"ibor"&amp;Tenor,BA998,Trigger)</f>
        <v>46297</v>
      </c>
      <c r="BA998" s="105">
        <f>_xll.qlCalendarAdvance(Calendar,BA997,AY998,"f",,Trigger)</f>
        <v>46301</v>
      </c>
      <c r="BB998" s="105">
        <f>_xll.qlInterestRateIndexMaturity(Currency&amp;"ibor"&amp;Tenor,BA998,Trigger)</f>
        <v>46393</v>
      </c>
      <c r="BC998" s="257">
        <f>_xll.qlIndexFixing($AC$5,AZ998,TRUE,_xll.ohTrigger(Trigger,Trigger3M))</f>
        <v>1.7128305982165956E-2</v>
      </c>
      <c r="BD998" s="257">
        <f>_xll.qlIndexFixing($BE$1,AZ998,TRUE,_xll.ohTrigger(Trigger,Trigger3M))</f>
        <v>1.6945455959785291E-2</v>
      </c>
    </row>
    <row r="999" spans="51:56" ht="11.25" customHeight="1" x14ac:dyDescent="0.25">
      <c r="AY999" s="106" t="s">
        <v>83</v>
      </c>
      <c r="AZ999" s="105">
        <f>_xll.qlInterestRateIndexFixingDate(Currency&amp;"ibor"&amp;Tenor,BA999,Trigger)</f>
        <v>46304</v>
      </c>
      <c r="BA999" s="105">
        <f>_xll.qlCalendarAdvance(Calendar,BA998,AY999,"f",,Trigger)</f>
        <v>46308</v>
      </c>
      <c r="BB999" s="105">
        <f>_xll.qlInterestRateIndexMaturity(Currency&amp;"ibor"&amp;Tenor,BA999,Trigger)</f>
        <v>46400</v>
      </c>
      <c r="BC999" s="257">
        <f>_xll.qlIndexFixing($AC$5,AZ999,TRUE,_xll.ohTrigger(Trigger,Trigger3M))</f>
        <v>1.7154922095315078E-2</v>
      </c>
      <c r="BD999" s="257">
        <f>_xll.qlIndexFixing($BE$1,AZ999,TRUE,_xll.ohTrigger(Trigger,Trigger3M))</f>
        <v>1.6950214189776179E-2</v>
      </c>
    </row>
    <row r="1000" spans="51:56" ht="11.25" customHeight="1" x14ac:dyDescent="0.25">
      <c r="AY1000" s="106" t="s">
        <v>83</v>
      </c>
      <c r="AZ1000" s="105">
        <f>_xll.qlInterestRateIndexFixingDate(Currency&amp;"ibor"&amp;Tenor,BA1000,Trigger)</f>
        <v>46311</v>
      </c>
      <c r="BA1000" s="105">
        <f>_xll.qlCalendarAdvance(Calendar,BA999,AY1000,"f",,Trigger)</f>
        <v>46315</v>
      </c>
      <c r="BB1000" s="105">
        <f>_xll.qlInterestRateIndexMaturity(Currency&amp;"ibor"&amp;Tenor,BA1000,Trigger)</f>
        <v>46407</v>
      </c>
      <c r="BC1000" s="257">
        <f>_xll.qlIndexFixing($AC$5,AZ1000,TRUE,_xll.ohTrigger(Trigger,Trigger3M))</f>
        <v>1.7181538388713929E-2</v>
      </c>
      <c r="BD1000" s="257">
        <f>_xll.qlIndexFixing($BE$1,AZ1000,TRUE,_xll.ohTrigger(Trigger,Trigger3M))</f>
        <v>1.6954798422593009E-2</v>
      </c>
    </row>
    <row r="1001" spans="51:56" ht="11.25" customHeight="1" x14ac:dyDescent="0.25">
      <c r="AY1001" s="106" t="s">
        <v>83</v>
      </c>
      <c r="AZ1001" s="105">
        <f>_xll.qlInterestRateIndexFixingDate(Currency&amp;"ibor"&amp;Tenor,BA1001,Trigger)</f>
        <v>46318</v>
      </c>
      <c r="BA1001" s="105">
        <f>_xll.qlCalendarAdvance(Calendar,BA1000,AY1001,"f",,Trigger)</f>
        <v>46322</v>
      </c>
      <c r="BB1001" s="105">
        <f>_xll.qlInterestRateIndexMaturity(Currency&amp;"ibor"&amp;Tenor,BA1001,Trigger)</f>
        <v>46414</v>
      </c>
      <c r="BC1001" s="257">
        <f>_xll.qlIndexFixing($AC$5,AZ1001,TRUE,_xll.ohTrigger(Trigger,Trigger3M))</f>
        <v>1.7208154862365981E-2</v>
      </c>
      <c r="BD1001" s="257">
        <f>_xll.qlIndexFixing($BE$1,AZ1001,TRUE,_xll.ohTrigger(Trigger,Trigger3M))</f>
        <v>1.695920823568248E-2</v>
      </c>
    </row>
    <row r="1002" spans="51:56" ht="11.25" customHeight="1" x14ac:dyDescent="0.25">
      <c r="AY1002" s="106" t="s">
        <v>83</v>
      </c>
      <c r="AZ1002" s="105">
        <f>_xll.qlInterestRateIndexFixingDate(Currency&amp;"ibor"&amp;Tenor,BA1002,Trigger)</f>
        <v>46325</v>
      </c>
      <c r="BA1002" s="105">
        <f>_xll.qlCalendarAdvance(Calendar,BA1001,AY1002,"f",,Trigger)</f>
        <v>46329</v>
      </c>
      <c r="BB1002" s="105">
        <f>_xll.qlInterestRateIndexMaturity(Currency&amp;"ibor"&amp;Tenor,BA1002,Trigger)</f>
        <v>46421</v>
      </c>
      <c r="BC1002" s="257">
        <f>_xll.qlIndexFixing($AC$5,AZ1002,TRUE,_xll.ohTrigger(Trigger,Trigger3M))</f>
        <v>1.7234771516271237E-2</v>
      </c>
      <c r="BD1002" s="257">
        <f>_xll.qlIndexFixing($BE$1,AZ1002,TRUE,_xll.ohTrigger(Trigger,Trigger3M))</f>
        <v>1.6963443206511282E-2</v>
      </c>
    </row>
    <row r="1003" spans="51:56" ht="11.25" customHeight="1" x14ac:dyDescent="0.25">
      <c r="AY1003" s="106" t="s">
        <v>83</v>
      </c>
      <c r="AZ1003" s="105">
        <f>_xll.qlInterestRateIndexFixingDate(Currency&amp;"ibor"&amp;Tenor,BA1003,Trigger)</f>
        <v>46332</v>
      </c>
      <c r="BA1003" s="105">
        <f>_xll.qlCalendarAdvance(Calendar,BA1002,AY1003,"f",,Trigger)</f>
        <v>46336</v>
      </c>
      <c r="BB1003" s="105">
        <f>_xll.qlInterestRateIndexMaturity(Currency&amp;"ibor"&amp;Tenor,BA1003,Trigger)</f>
        <v>46428</v>
      </c>
      <c r="BC1003" s="257">
        <f>_xll.qlIndexFixing($AC$5,AZ1003,TRUE,_xll.ohTrigger(Trigger,Trigger3M))</f>
        <v>1.7261388350431436E-2</v>
      </c>
      <c r="BD1003" s="257">
        <f>_xll.qlIndexFixing($BE$1,AZ1003,TRUE,_xll.ohTrigger(Trigger,Trigger3M))</f>
        <v>1.6967502912569564E-2</v>
      </c>
    </row>
    <row r="1004" spans="51:56" ht="11.25" customHeight="1" x14ac:dyDescent="0.25">
      <c r="AY1004" s="106" t="s">
        <v>83</v>
      </c>
      <c r="AZ1004" s="105">
        <f>_xll.qlInterestRateIndexFixingDate(Currency&amp;"ibor"&amp;Tenor,BA1004,Trigger)</f>
        <v>46339</v>
      </c>
      <c r="BA1004" s="105">
        <f>_xll.qlCalendarAdvance(Calendar,BA1003,AY1004,"f",,Trigger)</f>
        <v>46343</v>
      </c>
      <c r="BB1004" s="105">
        <f>_xll.qlInterestRateIndexMaturity(Currency&amp;"ibor"&amp;Tenor,BA1004,Trigger)</f>
        <v>46435</v>
      </c>
      <c r="BC1004" s="257">
        <f>_xll.qlIndexFixing($AC$5,AZ1004,TRUE,_xll.ohTrigger(Trigger,Trigger3M))</f>
        <v>1.7288005364847446E-2</v>
      </c>
      <c r="BD1004" s="257">
        <f>_xll.qlIndexFixing($BE$1,AZ1004,TRUE,_xll.ohTrigger(Trigger,Trigger3M))</f>
        <v>1.6971386931364844E-2</v>
      </c>
    </row>
    <row r="1005" spans="51:56" ht="11.25" customHeight="1" x14ac:dyDescent="0.25">
      <c r="AY1005" s="106" t="s">
        <v>83</v>
      </c>
      <c r="AZ1005" s="105">
        <f>_xll.qlInterestRateIndexFixingDate(Currency&amp;"ibor"&amp;Tenor,BA1005,Trigger)</f>
        <v>46346</v>
      </c>
      <c r="BA1005" s="105">
        <f>_xll.qlCalendarAdvance(Calendar,BA1004,AY1005,"f",,Trigger)</f>
        <v>46350</v>
      </c>
      <c r="BB1005" s="105">
        <f>_xll.qlInterestRateIndexMaturity(Currency&amp;"ibor"&amp;Tenor,BA1005,Trigger)</f>
        <v>46442</v>
      </c>
      <c r="BC1005" s="257">
        <f>_xll.qlIndexFixing($AC$5,AZ1005,TRUE,_xll.ohTrigger(Trigger,Trigger3M))</f>
        <v>1.7314622559520133E-2</v>
      </c>
      <c r="BD1005" s="257">
        <f>_xll.qlIndexFixing($BE$1,AZ1005,TRUE,_xll.ohTrigger(Trigger,Trigger3M))</f>
        <v>1.697509484042985E-2</v>
      </c>
    </row>
    <row r="1006" spans="51:56" ht="11.25" customHeight="1" x14ac:dyDescent="0.25">
      <c r="AY1006" s="106" t="s">
        <v>83</v>
      </c>
      <c r="AZ1006" s="105">
        <f>_xll.qlInterestRateIndexFixingDate(Currency&amp;"ibor"&amp;Tenor,BA1006,Trigger)</f>
        <v>46353</v>
      </c>
      <c r="BA1006" s="105">
        <f>_xll.qlCalendarAdvance(Calendar,BA1005,AY1006,"f",,Trigger)</f>
        <v>46357</v>
      </c>
      <c r="BB1006" s="105">
        <f>_xll.qlInterestRateIndexMaturity(Currency&amp;"ibor"&amp;Tenor,BA1006,Trigger)</f>
        <v>46447</v>
      </c>
      <c r="BC1006" s="257">
        <f>_xll.qlIndexFixing($AC$5,AZ1006,TRUE,_xll.ohTrigger(Trigger,Trigger3M))</f>
        <v>1.7336603735268241E-2</v>
      </c>
      <c r="BD1006" s="257">
        <f>_xll.qlIndexFixing($BE$1,AZ1006,TRUE,_xll.ohTrigger(Trigger,Trigger3M))</f>
        <v>1.6977387774589126E-2</v>
      </c>
    </row>
    <row r="1007" spans="51:56" ht="11.25" customHeight="1" x14ac:dyDescent="0.25">
      <c r="AY1007" s="106" t="s">
        <v>83</v>
      </c>
      <c r="AZ1007" s="105">
        <f>_xll.qlInterestRateIndexFixingDate(Currency&amp;"ibor"&amp;Tenor,BA1007,Trigger)</f>
        <v>46360</v>
      </c>
      <c r="BA1007" s="105">
        <f>_xll.qlCalendarAdvance(Calendar,BA1006,AY1007,"f",,Trigger)</f>
        <v>46364</v>
      </c>
      <c r="BB1007" s="105">
        <f>_xll.qlInterestRateIndexMaturity(Currency&amp;"ibor"&amp;Tenor,BA1007,Trigger)</f>
        <v>46454</v>
      </c>
      <c r="BC1007" s="257">
        <f>_xll.qlIndexFixing($AC$5,AZ1007,TRUE,_xll.ohTrigger(Trigger,Trigger3M))</f>
        <v>1.7363218704757877E-2</v>
      </c>
      <c r="BD1007" s="257">
        <f>_xll.qlIndexFixing($BE$1,AZ1007,TRUE,_xll.ohTrigger(Trigger,Trigger3M))</f>
        <v>1.6980767314493939E-2</v>
      </c>
    </row>
    <row r="1008" spans="51:56" ht="11.25" customHeight="1" x14ac:dyDescent="0.25">
      <c r="AY1008" s="106" t="s">
        <v>83</v>
      </c>
      <c r="AZ1008" s="105">
        <f>_xll.qlInterestRateIndexFixingDate(Currency&amp;"ibor"&amp;Tenor,BA1008,Trigger)</f>
        <v>46367</v>
      </c>
      <c r="BA1008" s="105">
        <f>_xll.qlCalendarAdvance(Calendar,BA1007,AY1008,"f",,Trigger)</f>
        <v>46371</v>
      </c>
      <c r="BB1008" s="105">
        <f>_xll.qlInterestRateIndexMaturity(Currency&amp;"ibor"&amp;Tenor,BA1008,Trigger)</f>
        <v>46461</v>
      </c>
      <c r="BC1008" s="257">
        <f>_xll.qlIndexFixing($AC$5,AZ1008,TRUE,_xll.ohTrigger(Trigger,Trigger3M))</f>
        <v>1.7389833850572245E-2</v>
      </c>
      <c r="BD1008" s="257">
        <f>_xll.qlIndexFixing($BE$1,AZ1008,TRUE,_xll.ohTrigger(Trigger,Trigger3M))</f>
        <v>1.6983969554368095E-2</v>
      </c>
    </row>
    <row r="1009" spans="51:56" ht="11.25" customHeight="1" x14ac:dyDescent="0.25">
      <c r="AY1009" s="106" t="s">
        <v>83</v>
      </c>
      <c r="AZ1009" s="105">
        <f>_xll.qlInterestRateIndexFixingDate(Currency&amp;"ibor"&amp;Tenor,BA1009,Trigger)</f>
        <v>46374</v>
      </c>
      <c r="BA1009" s="105">
        <f>_xll.qlCalendarAdvance(Calendar,BA1008,AY1009,"f",,Trigger)</f>
        <v>46378</v>
      </c>
      <c r="BB1009" s="105">
        <f>_xll.qlInterestRateIndexMaturity(Currency&amp;"ibor"&amp;Tenor,BA1009,Trigger)</f>
        <v>46468</v>
      </c>
      <c r="BC1009" s="257">
        <f>_xll.qlIndexFixing($AC$5,AZ1009,TRUE,_xll.ohTrigger(Trigger,Trigger3M))</f>
        <v>1.7416449172713122E-2</v>
      </c>
      <c r="BD1009" s="257">
        <f>_xll.qlIndexFixing($BE$1,AZ1009,TRUE,_xll.ohTrigger(Trigger,Trigger3M))</f>
        <v>1.6986994071881867E-2</v>
      </c>
    </row>
    <row r="1010" spans="51:56" ht="11.25" customHeight="1" x14ac:dyDescent="0.25">
      <c r="AY1010" s="106" t="s">
        <v>83</v>
      </c>
      <c r="AZ1010" s="105">
        <f>_xll.qlInterestRateIndexFixingDate(Currency&amp;"ibor"&amp;Tenor,BA1010,Trigger)</f>
        <v>46380</v>
      </c>
      <c r="BA1010" s="105">
        <f>_xll.qlCalendarAdvance(Calendar,BA1009,AY1010,"f",,Trigger)</f>
        <v>46385</v>
      </c>
      <c r="BB1010" s="105">
        <f>_xll.qlInterestRateIndexMaturity(Currency&amp;"ibor"&amp;Tenor,BA1010,Trigger)</f>
        <v>46476</v>
      </c>
      <c r="BC1010" s="257">
        <f>_xll.qlIndexFixing($AC$5,AZ1010,TRUE,_xll.ohTrigger(Trigger,Trigger3M))</f>
        <v>1.7445387854793933E-2</v>
      </c>
      <c r="BD1010" s="257">
        <f>_xll.qlIndexFixing($BE$1,AZ1010,TRUE,_xll.ohTrigger(Trigger,Trigger3M))</f>
        <v>1.6990409797806118E-2</v>
      </c>
    </row>
    <row r="1011" spans="51:56" ht="11.25" customHeight="1" x14ac:dyDescent="0.25">
      <c r="AY1011" s="106" t="s">
        <v>83</v>
      </c>
      <c r="AZ1011" s="105">
        <f>_xll.qlInterestRateIndexFixingDate(Currency&amp;"ibor"&amp;Tenor,BA1011,Trigger)</f>
        <v>46387</v>
      </c>
      <c r="BA1011" s="105">
        <f>_xll.qlCalendarAdvance(Calendar,BA1010,AY1011,"f",,Trigger)</f>
        <v>46392</v>
      </c>
      <c r="BB1011" s="105">
        <f>_xll.qlInterestRateIndexMaturity(Currency&amp;"ibor"&amp;Tenor,BA1011,Trigger)</f>
        <v>46482</v>
      </c>
      <c r="BC1011" s="257">
        <f>_xll.qlIndexFixing($AC$5,AZ1011,TRUE,_xll.ohTrigger(Trigger,Trigger3M))</f>
        <v>1.7469680345977956E-2</v>
      </c>
      <c r="BD1011" s="257">
        <f>_xll.qlIndexFixing($BE$1,AZ1011,TRUE,_xll.ohTrigger(Trigger,Trigger3M))</f>
        <v>1.6992508250600835E-2</v>
      </c>
    </row>
    <row r="1012" spans="51:56" ht="11.25" customHeight="1" x14ac:dyDescent="0.25">
      <c r="AY1012" s="106" t="s">
        <v>83</v>
      </c>
      <c r="AZ1012" s="105">
        <f>_xll.qlInterestRateIndexFixingDate(Currency&amp;"ibor"&amp;Tenor,BA1012,Trigger)</f>
        <v>46395</v>
      </c>
      <c r="BA1012" s="105">
        <f>_xll.qlCalendarAdvance(Calendar,BA1011,AY1012,"f",,Trigger)</f>
        <v>46399</v>
      </c>
      <c r="BB1012" s="105">
        <f>_xll.qlInterestRateIndexMaturity(Currency&amp;"ibor"&amp;Tenor,BA1012,Trigger)</f>
        <v>46489</v>
      </c>
      <c r="BC1012" s="257">
        <f>_xll.qlIndexFixing($AC$5,AZ1012,TRUE,_xll.ohTrigger(Trigger,Trigger3M))</f>
        <v>1.7496296197103689E-2</v>
      </c>
      <c r="BD1012" s="257">
        <f>_xll.qlIndexFixing($BE$1,AZ1012,TRUE,_xll.ohTrigger(Trigger,Trigger3M))</f>
        <v>1.6994997067254047E-2</v>
      </c>
    </row>
    <row r="1013" spans="51:56" ht="11.25" customHeight="1" x14ac:dyDescent="0.25">
      <c r="AY1013" s="106" t="s">
        <v>83</v>
      </c>
      <c r="AZ1013" s="105">
        <f>_xll.qlInterestRateIndexFixingDate(Currency&amp;"ibor"&amp;Tenor,BA1013,Trigger)</f>
        <v>46402</v>
      </c>
      <c r="BA1013" s="105">
        <f>_xll.qlCalendarAdvance(Calendar,BA1012,AY1013,"f",,Trigger)</f>
        <v>46406</v>
      </c>
      <c r="BB1013" s="105">
        <f>_xll.qlInterestRateIndexMaturity(Currency&amp;"ibor"&amp;Tenor,BA1013,Trigger)</f>
        <v>46496</v>
      </c>
      <c r="BC1013" s="257">
        <f>_xll.qlIndexFixing($AC$5,AZ1013,TRUE,_xll.ohTrigger(Trigger,Trigger3M))</f>
        <v>1.7522912224560372E-2</v>
      </c>
      <c r="BD1013" s="257">
        <f>_xll.qlIndexFixing($BE$1,AZ1013,TRUE,_xll.ohTrigger(Trigger,Trigger3M))</f>
        <v>1.6997306472439355E-2</v>
      </c>
    </row>
    <row r="1014" spans="51:56" ht="11.25" customHeight="1" x14ac:dyDescent="0.25">
      <c r="AY1014" s="106" t="s">
        <v>83</v>
      </c>
      <c r="AZ1014" s="105">
        <f>_xll.qlInterestRateIndexFixingDate(Currency&amp;"ibor"&amp;Tenor,BA1014,Trigger)</f>
        <v>46409</v>
      </c>
      <c r="BA1014" s="105">
        <f>_xll.qlCalendarAdvance(Calendar,BA1013,AY1014,"f",,Trigger)</f>
        <v>46413</v>
      </c>
      <c r="BB1014" s="105">
        <f>_xll.qlInterestRateIndexMaturity(Currency&amp;"ibor"&amp;Tenor,BA1014,Trigger)</f>
        <v>46503</v>
      </c>
      <c r="BC1014" s="257">
        <f>_xll.qlIndexFixing($AC$5,AZ1014,TRUE,_xll.ohTrigger(Trigger,Trigger3M))</f>
        <v>1.7549528428349781E-2</v>
      </c>
      <c r="BD1014" s="257">
        <f>_xll.qlIndexFixing($BE$1,AZ1014,TRUE,_xll.ohTrigger(Trigger,Trigger3M))</f>
        <v>1.6999436043936278E-2</v>
      </c>
    </row>
    <row r="1015" spans="51:56" ht="11.25" customHeight="1" x14ac:dyDescent="0.25">
      <c r="AY1015" s="106" t="s">
        <v>83</v>
      </c>
      <c r="AZ1015" s="105">
        <f>_xll.qlInterestRateIndexFixingDate(Currency&amp;"ibor"&amp;Tenor,BA1015,Trigger)</f>
        <v>46416</v>
      </c>
      <c r="BA1015" s="105">
        <f>_xll.qlCalendarAdvance(Calendar,BA1014,AY1015,"f",,Trigger)</f>
        <v>46420</v>
      </c>
      <c r="BB1015" s="105">
        <f>_xll.qlInterestRateIndexMaturity(Currency&amp;"ibor"&amp;Tenor,BA1015,Trigger)</f>
        <v>46510</v>
      </c>
      <c r="BC1015" s="257">
        <f>_xll.qlIndexFixing($AC$5,AZ1015,TRUE,_xll.ohTrigger(Trigger,Trigger3M))</f>
        <v>1.7576144808471028E-2</v>
      </c>
      <c r="BD1015" s="257">
        <f>_xll.qlIndexFixing($BE$1,AZ1015,TRUE,_xll.ohTrigger(Trigger,Trigger3M))</f>
        <v>1.7001385359549204E-2</v>
      </c>
    </row>
    <row r="1016" spans="51:56" ht="11.25" customHeight="1" x14ac:dyDescent="0.25">
      <c r="AY1016" s="106" t="s">
        <v>83</v>
      </c>
      <c r="AZ1016" s="105">
        <f>_xll.qlInterestRateIndexFixingDate(Currency&amp;"ibor"&amp;Tenor,BA1016,Trigger)</f>
        <v>46423</v>
      </c>
      <c r="BA1016" s="105">
        <f>_xll.qlCalendarAdvance(Calendar,BA1015,AY1016,"f",,Trigger)</f>
        <v>46427</v>
      </c>
      <c r="BB1016" s="105">
        <f>_xll.qlInterestRateIndexMaturity(Currency&amp;"ibor"&amp;Tenor,BA1016,Trigger)</f>
        <v>46517</v>
      </c>
      <c r="BC1016" s="257">
        <f>_xll.qlIndexFixing($AC$5,AZ1016,TRUE,_xll.ohTrigger(Trigger,Trigger3M))</f>
        <v>1.7602761364926778E-2</v>
      </c>
      <c r="BD1016" s="257">
        <f>_xll.qlIndexFixing($BE$1,AZ1016,TRUE,_xll.ohTrigger(Trigger,Trigger3M))</f>
        <v>1.7003153997105613E-2</v>
      </c>
    </row>
    <row r="1017" spans="51:56" ht="11.25" customHeight="1" x14ac:dyDescent="0.25">
      <c r="AY1017" s="106" t="s">
        <v>83</v>
      </c>
      <c r="AZ1017" s="105">
        <f>_xll.qlInterestRateIndexFixingDate(Currency&amp;"ibor"&amp;Tenor,BA1017,Trigger)</f>
        <v>46430</v>
      </c>
      <c r="BA1017" s="105">
        <f>_xll.qlCalendarAdvance(Calendar,BA1016,AY1017,"f",,Trigger)</f>
        <v>46434</v>
      </c>
      <c r="BB1017" s="105">
        <f>_xll.qlInterestRateIndexMaturity(Currency&amp;"ibor"&amp;Tenor,BA1017,Trigger)</f>
        <v>46524</v>
      </c>
      <c r="BC1017" s="257">
        <f>_xll.qlIndexFixing($AC$5,AZ1017,TRUE,_xll.ohTrigger(Trigger,Trigger3M))</f>
        <v>1.7629378097718806E-2</v>
      </c>
      <c r="BD1017" s="257">
        <f>_xll.qlIndexFixing($BE$1,AZ1017,TRUE,_xll.ohTrigger(Trigger,Trigger3M))</f>
        <v>1.700474153445608E-2</v>
      </c>
    </row>
    <row r="1018" spans="51:56" ht="11.25" customHeight="1" x14ac:dyDescent="0.25">
      <c r="AY1018" s="106" t="s">
        <v>83</v>
      </c>
      <c r="AZ1018" s="105">
        <f>_xll.qlInterestRateIndexFixingDate(Currency&amp;"ibor"&amp;Tenor,BA1018,Trigger)</f>
        <v>46437</v>
      </c>
      <c r="BA1018" s="105">
        <f>_xll.qlCalendarAdvance(Calendar,BA1017,AY1018,"f",,Trigger)</f>
        <v>46441</v>
      </c>
      <c r="BB1018" s="105">
        <f>_xll.qlInterestRateIndexMaturity(Currency&amp;"ibor"&amp;Tenor,BA1018,Trigger)</f>
        <v>46531</v>
      </c>
      <c r="BC1018" s="257">
        <f>_xll.qlIndexFixing($AC$5,AZ1018,TRUE,_xll.ohTrigger(Trigger,Trigger3M))</f>
        <v>1.7655995006847114E-2</v>
      </c>
      <c r="BD1018" s="257">
        <f>_xll.qlIndexFixing($BE$1,AZ1018,TRUE,_xll.ohTrigger(Trigger,Trigger3M))</f>
        <v>1.7006147549475159E-2</v>
      </c>
    </row>
    <row r="1019" spans="51:56" ht="11.25" customHeight="1" x14ac:dyDescent="0.25">
      <c r="AY1019" s="106" t="s">
        <v>83</v>
      </c>
      <c r="AZ1019" s="105">
        <f>_xll.qlInterestRateIndexFixingDate(Currency&amp;"ibor"&amp;Tenor,BA1019,Trigger)</f>
        <v>46444</v>
      </c>
      <c r="BA1019" s="105">
        <f>_xll.qlCalendarAdvance(Calendar,BA1018,AY1019,"f",,Trigger)</f>
        <v>46448</v>
      </c>
      <c r="BB1019" s="105">
        <f>_xll.qlInterestRateIndexMaturity(Currency&amp;"ibor"&amp;Tenor,BA1019,Trigger)</f>
        <v>46540</v>
      </c>
      <c r="BC1019" s="257">
        <f>_xll.qlIndexFixing($AC$5,AZ1019,TRUE,_xll.ohTrigger(Trigger,Trigger3M))</f>
        <v>1.7687282212622401E-2</v>
      </c>
      <c r="BD1019" s="257">
        <f>_xll.qlIndexFixing($BE$1,AZ1019,TRUE,_xll.ohTrigger(Trigger,Trigger3M))</f>
        <v>1.700827751732651E-2</v>
      </c>
    </row>
    <row r="1020" spans="51:56" ht="11.25" customHeight="1" x14ac:dyDescent="0.25">
      <c r="AY1020" s="106" t="s">
        <v>83</v>
      </c>
      <c r="AZ1020" s="105">
        <f>_xll.qlInterestRateIndexFixingDate(Currency&amp;"ibor"&amp;Tenor,BA1020,Trigger)</f>
        <v>46451</v>
      </c>
      <c r="BA1020" s="105">
        <f>_xll.qlCalendarAdvance(Calendar,BA1019,AY1020,"f",,Trigger)</f>
        <v>46455</v>
      </c>
      <c r="BB1020" s="105">
        <f>_xll.qlInterestRateIndexMaturity(Currency&amp;"ibor"&amp;Tenor,BA1020,Trigger)</f>
        <v>46547</v>
      </c>
      <c r="BC1020" s="257">
        <f>_xll.qlIndexFixing($AC$5,AZ1020,TRUE,_xll.ohTrigger(Trigger,Trigger3M))</f>
        <v>1.7621791900900057E-2</v>
      </c>
      <c r="BD1020" s="257">
        <f>_xll.qlIndexFixing($BE$1,AZ1020,TRUE,_xll.ohTrigger(Trigger,Trigger3M))</f>
        <v>1.7009294782398689E-2</v>
      </c>
    </row>
    <row r="1021" spans="51:56" ht="11.25" customHeight="1" x14ac:dyDescent="0.25">
      <c r="AY1021" s="106" t="s">
        <v>83</v>
      </c>
      <c r="AZ1021" s="105">
        <f>_xll.qlInterestRateIndexFixingDate(Currency&amp;"ibor"&amp;Tenor,BA1021,Trigger)</f>
        <v>46458</v>
      </c>
      <c r="BA1021" s="105">
        <f>_xll.qlCalendarAdvance(Calendar,BA1020,AY1021,"f",,Trigger)</f>
        <v>46462</v>
      </c>
      <c r="BB1021" s="105">
        <f>_xll.qlInterestRateIndexMaturity(Currency&amp;"ibor"&amp;Tenor,BA1021,Trigger)</f>
        <v>46554</v>
      </c>
      <c r="BC1021" s="257">
        <f>_xll.qlIndexFixing($AC$5,AZ1021,TRUE,_xll.ohTrigger(Trigger,Trigger3M))</f>
        <v>1.7556009210517299E-2</v>
      </c>
      <c r="BD1021" s="257">
        <f>_xll.qlIndexFixing($BE$1,AZ1021,TRUE,_xll.ohTrigger(Trigger,Trigger3M))</f>
        <v>1.7010139298818963E-2</v>
      </c>
    </row>
    <row r="1022" spans="51:56" ht="11.25" customHeight="1" x14ac:dyDescent="0.25">
      <c r="AY1022" s="106" t="s">
        <v>83</v>
      </c>
      <c r="AZ1022" s="105">
        <f>_xll.qlInterestRateIndexFixingDate(Currency&amp;"ibor"&amp;Tenor,BA1022,Trigger)</f>
        <v>46465</v>
      </c>
      <c r="BA1022" s="105">
        <f>_xll.qlCalendarAdvance(Calendar,BA1021,AY1022,"f",,Trigger)</f>
        <v>46469</v>
      </c>
      <c r="BB1022" s="105">
        <f>_xll.qlInterestRateIndexMaturity(Currency&amp;"ibor"&amp;Tenor,BA1022,Trigger)</f>
        <v>46561</v>
      </c>
      <c r="BC1022" s="257">
        <f>_xll.qlIndexFixing($AC$5,AZ1022,TRUE,_xll.ohTrigger(Trigger,Trigger3M))</f>
        <v>1.7489934156191919E-2</v>
      </c>
      <c r="BD1022" s="257">
        <f>_xll.qlIndexFixing($BE$1,AZ1022,TRUE,_xll.ohTrigger(Trigger,Trigger3M))</f>
        <v>1.7010820820988967E-2</v>
      </c>
    </row>
    <row r="1023" spans="51:56" ht="11.25" customHeight="1" x14ac:dyDescent="0.25">
      <c r="AY1023" s="106" t="s">
        <v>83</v>
      </c>
      <c r="AZ1023" s="105">
        <f>_xll.qlInterestRateIndexFixingDate(Currency&amp;"ibor"&amp;Tenor,BA1023,Trigger)</f>
        <v>46470</v>
      </c>
      <c r="BA1023" s="105">
        <f>_xll.qlCalendarAdvance(Calendar,BA1022,AY1023,"f",,Trigger)</f>
        <v>46476</v>
      </c>
      <c r="BB1023" s="105">
        <f>_xll.qlInterestRateIndexMaturity(Currency&amp;"ibor"&amp;Tenor,BA1023,Trigger)</f>
        <v>46568</v>
      </c>
      <c r="BC1023" s="257">
        <f>_xll.qlIndexFixing($AC$5,AZ1023,TRUE,_xll.ohTrigger(Trigger,Trigger3M))</f>
        <v>1.7423566752703401E-2</v>
      </c>
      <c r="BD1023" s="257">
        <f>_xll.qlIndexFixing($BE$1,AZ1023,TRUE,_xll.ohTrigger(Trigger,Trigger3M))</f>
        <v>1.7011349167733582E-2</v>
      </c>
    </row>
    <row r="1024" spans="51:56" ht="11.25" customHeight="1" x14ac:dyDescent="0.25">
      <c r="AY1024" s="106" t="s">
        <v>83</v>
      </c>
      <c r="AZ1024" s="105">
        <f>_xll.qlInterestRateIndexFixingDate(Currency&amp;"ibor"&amp;Tenor,BA1024,Trigger)</f>
        <v>46479</v>
      </c>
      <c r="BA1024" s="105">
        <f>_xll.qlCalendarAdvance(Calendar,BA1023,AY1024,"f",,Trigger)</f>
        <v>46483</v>
      </c>
      <c r="BB1024" s="105">
        <f>_xll.qlInterestRateIndexMaturity(Currency&amp;"ibor"&amp;Tenor,BA1024,Trigger)</f>
        <v>46574</v>
      </c>
      <c r="BC1024" s="257">
        <f>_xll.qlIndexFixing($AC$5,AZ1024,TRUE,_xll.ohTrigger(Trigger,Trigger3M))</f>
        <v>1.7362984653338607E-2</v>
      </c>
      <c r="BD1024" s="257">
        <f>_xll.qlIndexFixing($BE$1,AZ1024,TRUE,_xll.ohTrigger(Trigger,Trigger3M))</f>
        <v>1.7011332040903698E-2</v>
      </c>
    </row>
    <row r="1025" spans="51:56" ht="11.25" customHeight="1" x14ac:dyDescent="0.25">
      <c r="AY1025" s="106" t="s">
        <v>83</v>
      </c>
      <c r="AZ1025" s="105">
        <f>_xll.qlInterestRateIndexFixingDate(Currency&amp;"ibor"&amp;Tenor,BA1025,Trigger)</f>
        <v>46486</v>
      </c>
      <c r="BA1025" s="105">
        <f>_xll.qlCalendarAdvance(Calendar,BA1024,AY1025,"f",,Trigger)</f>
        <v>46490</v>
      </c>
      <c r="BB1025" s="105">
        <f>_xll.qlInterestRateIndexMaturity(Currency&amp;"ibor"&amp;Tenor,BA1025,Trigger)</f>
        <v>46581</v>
      </c>
      <c r="BC1025" s="257">
        <f>_xll.qlIndexFixing($AC$5,AZ1025,TRUE,_xll.ohTrigger(Trigger,Trigger3M))</f>
        <v>1.7295049902696973E-2</v>
      </c>
      <c r="BD1025" s="257">
        <f>_xll.qlIndexFixing($BE$1,AZ1025,TRUE,_xll.ohTrigger(Trigger,Trigger3M))</f>
        <v>1.7011590660222186E-2</v>
      </c>
    </row>
    <row r="1026" spans="51:56" ht="11.25" customHeight="1" x14ac:dyDescent="0.25">
      <c r="AY1026" s="106" t="s">
        <v>83</v>
      </c>
      <c r="AZ1026" s="105">
        <f>_xll.qlInterestRateIndexFixingDate(Currency&amp;"ibor"&amp;Tenor,BA1026,Trigger)</f>
        <v>46493</v>
      </c>
      <c r="BA1026" s="105">
        <f>_xll.qlCalendarAdvance(Calendar,BA1025,AY1026,"f",,Trigger)</f>
        <v>46497</v>
      </c>
      <c r="BB1026" s="105">
        <f>_xll.qlInterestRateIndexMaturity(Currency&amp;"ibor"&amp;Tenor,BA1026,Trigger)</f>
        <v>46588</v>
      </c>
      <c r="BC1026" s="257">
        <f>_xll.qlIndexFixing($AC$5,AZ1026,TRUE,_xll.ohTrigger(Trigger,Trigger3M))</f>
        <v>1.7226819657798584E-2</v>
      </c>
      <c r="BD1026" s="257">
        <f>_xll.qlIndexFixing($BE$1,AZ1026,TRUE,_xll.ohTrigger(Trigger,Trigger3M))</f>
        <v>1.7011725149528908E-2</v>
      </c>
    </row>
    <row r="1027" spans="51:56" ht="11.25" customHeight="1" x14ac:dyDescent="0.25">
      <c r="AY1027" s="106" t="s">
        <v>83</v>
      </c>
      <c r="AZ1027" s="105">
        <f>_xll.qlInterestRateIndexFixingDate(Currency&amp;"ibor"&amp;Tenor,BA1027,Trigger)</f>
        <v>46500</v>
      </c>
      <c r="BA1027" s="105">
        <f>_xll.qlCalendarAdvance(Calendar,BA1026,AY1027,"f",,Trigger)</f>
        <v>46504</v>
      </c>
      <c r="BB1027" s="105">
        <f>_xll.qlInterestRateIndexMaturity(Currency&amp;"ibor"&amp;Tenor,BA1027,Trigger)</f>
        <v>46595</v>
      </c>
      <c r="BC1027" s="257">
        <f>_xll.qlIndexFixing($AC$5,AZ1027,TRUE,_xll.ohTrigger(Trigger,Trigger3M))</f>
        <v>1.7158293933906835E-2</v>
      </c>
      <c r="BD1027" s="257">
        <f>_xll.qlIndexFixing($BE$1,AZ1027,TRUE,_xll.ohTrigger(Trigger,Trigger3M))</f>
        <v>1.70117456908839E-2</v>
      </c>
    </row>
    <row r="1028" spans="51:56" ht="11.25" customHeight="1" x14ac:dyDescent="0.25">
      <c r="AY1028" s="106" t="s">
        <v>83</v>
      </c>
      <c r="AZ1028" s="105">
        <f>_xll.qlInterestRateIndexFixingDate(Currency&amp;"ibor"&amp;Tenor,BA1028,Trigger)</f>
        <v>46507</v>
      </c>
      <c r="BA1028" s="105">
        <f>_xll.qlCalendarAdvance(Calendar,BA1027,AY1028,"f",,Trigger)</f>
        <v>46511</v>
      </c>
      <c r="BB1028" s="105">
        <f>_xll.qlInterestRateIndexMaturity(Currency&amp;"ibor"&amp;Tenor,BA1028,Trigger)</f>
        <v>46603</v>
      </c>
      <c r="BC1028" s="257">
        <f>_xll.qlIndexFixing($AC$5,AZ1028,TRUE,_xll.ohTrigger(Trigger,Trigger3M))</f>
        <v>1.7087345019746666E-2</v>
      </c>
      <c r="BD1028" s="257">
        <f>_xll.qlIndexFixing($BE$1,AZ1028,TRUE,_xll.ohTrigger(Trigger,Trigger3M))</f>
        <v>1.7012041437920844E-2</v>
      </c>
    </row>
    <row r="1029" spans="51:56" ht="11.25" customHeight="1" x14ac:dyDescent="0.25">
      <c r="AY1029" s="106" t="s">
        <v>83</v>
      </c>
      <c r="AZ1029" s="105">
        <f>_xll.qlInterestRateIndexFixingDate(Currency&amp;"ibor"&amp;Tenor,BA1029,Trigger)</f>
        <v>46514</v>
      </c>
      <c r="BA1029" s="105">
        <f>_xll.qlCalendarAdvance(Calendar,BA1028,AY1029,"f",,Trigger)</f>
        <v>46518</v>
      </c>
      <c r="BB1029" s="105">
        <f>_xll.qlInterestRateIndexMaturity(Currency&amp;"ibor"&amp;Tenor,BA1029,Trigger)</f>
        <v>46610</v>
      </c>
      <c r="BC1029" s="257">
        <f>_xll.qlIndexFixing($AC$5,AZ1029,TRUE,_xll.ohTrigger(Trigger,Trigger3M))</f>
        <v>1.7019223835348086E-2</v>
      </c>
      <c r="BD1029" s="257">
        <f>_xll.qlIndexFixing($BE$1,AZ1029,TRUE,_xll.ohTrigger(Trigger,Trigger3M))</f>
        <v>1.7011860534540742E-2</v>
      </c>
    </row>
    <row r="1030" spans="51:56" ht="11.25" customHeight="1" x14ac:dyDescent="0.25">
      <c r="AY1030" s="106" t="s">
        <v>83</v>
      </c>
      <c r="AZ1030" s="105">
        <f>_xll.qlInterestRateIndexFixingDate(Currency&amp;"ibor"&amp;Tenor,BA1030,Trigger)</f>
        <v>46521</v>
      </c>
      <c r="BA1030" s="105">
        <f>_xll.qlCalendarAdvance(Calendar,BA1029,AY1030,"f",,Trigger)</f>
        <v>46525</v>
      </c>
      <c r="BB1030" s="105">
        <f>_xll.qlInterestRateIndexMaturity(Currency&amp;"ibor"&amp;Tenor,BA1030,Trigger)</f>
        <v>46617</v>
      </c>
      <c r="BC1030" s="257">
        <f>_xll.qlIndexFixing($AC$5,AZ1030,TRUE,_xll.ohTrigger(Trigger,Trigger3M))</f>
        <v>1.6950810407082139E-2</v>
      </c>
      <c r="BD1030" s="257">
        <f>_xll.qlIndexFixing($BE$1,AZ1030,TRUE,_xll.ohTrigger(Trigger,Trigger3M))</f>
        <v>1.7011596990998967E-2</v>
      </c>
    </row>
    <row r="1031" spans="51:56" ht="11.25" customHeight="1" x14ac:dyDescent="0.25">
      <c r="AY1031" s="106" t="s">
        <v>83</v>
      </c>
      <c r="AZ1031" s="105">
        <f>_xll.qlInterestRateIndexFixingDate(Currency&amp;"ibor"&amp;Tenor,BA1031,Trigger)</f>
        <v>46528</v>
      </c>
      <c r="BA1031" s="105">
        <f>_xll.qlCalendarAdvance(Calendar,BA1030,AY1031,"f",,Trigger)</f>
        <v>46532</v>
      </c>
      <c r="BB1031" s="105">
        <f>_xll.qlInterestRateIndexMaturity(Currency&amp;"ibor"&amp;Tenor,BA1031,Trigger)</f>
        <v>46624</v>
      </c>
      <c r="BC1031" s="257">
        <f>_xll.qlIndexFixing($AC$5,AZ1031,TRUE,_xll.ohTrigger(Trigger,Trigger3M))</f>
        <v>1.6882104750254843E-2</v>
      </c>
      <c r="BD1031" s="257">
        <f>_xll.qlIndexFixing($BE$1,AZ1031,TRUE,_xll.ohTrigger(Trigger,Trigger3M))</f>
        <v>1.7011261141368254E-2</v>
      </c>
    </row>
    <row r="1032" spans="51:56" ht="11.25" customHeight="1" x14ac:dyDescent="0.25">
      <c r="AY1032" s="106" t="s">
        <v>83</v>
      </c>
      <c r="AZ1032" s="105">
        <f>_xll.qlInterestRateIndexFixingDate(Currency&amp;"ibor"&amp;Tenor,BA1032,Trigger)</f>
        <v>46535</v>
      </c>
      <c r="BA1032" s="105">
        <f>_xll.qlCalendarAdvance(Calendar,BA1031,AY1032,"f",,Trigger)</f>
        <v>46539</v>
      </c>
      <c r="BB1032" s="105">
        <f>_xll.qlInterestRateIndexMaturity(Currency&amp;"ibor"&amp;Tenor,BA1032,Trigger)</f>
        <v>46631</v>
      </c>
      <c r="BC1032" s="257">
        <f>_xll.qlIndexFixing($AC$5,AZ1032,TRUE,_xll.ohTrigger(Trigger,Trigger3M))</f>
        <v>1.6813106880231299E-2</v>
      </c>
      <c r="BD1032" s="257">
        <f>_xll.qlIndexFixing($BE$1,AZ1032,TRUE,_xll.ohTrigger(Trigger,Trigger3M))</f>
        <v>1.70108633841159E-2</v>
      </c>
    </row>
    <row r="1033" spans="51:56" ht="11.25" customHeight="1" x14ac:dyDescent="0.25">
      <c r="AY1033" s="106" t="s">
        <v>83</v>
      </c>
      <c r="AZ1033" s="105">
        <f>_xll.qlInterestRateIndexFixingDate(Currency&amp;"ibor"&amp;Tenor,BA1033,Trigger)</f>
        <v>46542</v>
      </c>
      <c r="BA1033" s="105">
        <f>_xll.qlCalendarAdvance(Calendar,BA1032,AY1033,"f",,Trigger)</f>
        <v>46546</v>
      </c>
      <c r="BB1033" s="105">
        <f>_xll.qlInterestRateIndexMaturity(Currency&amp;"ibor"&amp;Tenor,BA1033,Trigger)</f>
        <v>46638</v>
      </c>
      <c r="BC1033" s="257">
        <f>_xll.qlIndexFixing($AC$5,AZ1033,TRUE,_xll.ohTrigger(Trigger,Trigger3M))</f>
        <v>1.6822732689985794E-2</v>
      </c>
      <c r="BD1033" s="257">
        <f>_xll.qlIndexFixing($BE$1,AZ1033,TRUE,_xll.ohTrigger(Trigger,Trigger3M))</f>
        <v>1.7010413122706874E-2</v>
      </c>
    </row>
    <row r="1034" spans="51:56" ht="11.25" customHeight="1" x14ac:dyDescent="0.25">
      <c r="AY1034" s="106" t="s">
        <v>83</v>
      </c>
      <c r="AZ1034" s="105">
        <f>_xll.qlInterestRateIndexFixingDate(Currency&amp;"ibor"&amp;Tenor,BA1034,Trigger)</f>
        <v>46549</v>
      </c>
      <c r="BA1034" s="105">
        <f>_xll.qlCalendarAdvance(Calendar,BA1033,AY1034,"f",,Trigger)</f>
        <v>46553</v>
      </c>
      <c r="BB1034" s="105">
        <f>_xll.qlInterestRateIndexMaturity(Currency&amp;"ibor"&amp;Tenor,BA1034,Trigger)</f>
        <v>46645</v>
      </c>
      <c r="BC1034" s="257">
        <f>_xll.qlIndexFixing($AC$5,AZ1034,TRUE,_xll.ohTrigger(Trigger,Trigger3M))</f>
        <v>1.6845490397523383E-2</v>
      </c>
      <c r="BD1034" s="257">
        <f>_xll.qlIndexFixing($BE$1,AZ1034,TRUE,_xll.ohTrigger(Trigger,Trigger3M))</f>
        <v>1.7009913269978971E-2</v>
      </c>
    </row>
    <row r="1035" spans="51:56" ht="11.25" customHeight="1" x14ac:dyDescent="0.25">
      <c r="AY1035" s="106" t="s">
        <v>83</v>
      </c>
      <c r="AZ1035" s="105">
        <f>_xll.qlInterestRateIndexFixingDate(Currency&amp;"ibor"&amp;Tenor,BA1035,Trigger)</f>
        <v>46556</v>
      </c>
      <c r="BA1035" s="105">
        <f>_xll.qlCalendarAdvance(Calendar,BA1034,AY1035,"f",,Trigger)</f>
        <v>46560</v>
      </c>
      <c r="BB1035" s="105">
        <f>_xll.qlInterestRateIndexMaturity(Currency&amp;"ibor"&amp;Tenor,BA1035,Trigger)</f>
        <v>46652</v>
      </c>
      <c r="BC1035" s="257">
        <f>_xll.qlIndexFixing($AC$5,AZ1035,TRUE,_xll.ohTrigger(Trigger,Trigger3M))</f>
        <v>1.6868248236850333E-2</v>
      </c>
      <c r="BD1035" s="257">
        <f>_xll.qlIndexFixing($BE$1,AZ1035,TRUE,_xll.ohTrigger(Trigger,Trigger3M))</f>
        <v>1.7009364255208801E-2</v>
      </c>
    </row>
    <row r="1036" spans="51:56" ht="11.25" customHeight="1" x14ac:dyDescent="0.25">
      <c r="AY1036" s="106" t="s">
        <v>83</v>
      </c>
      <c r="AZ1036" s="105">
        <f>_xll.qlInterestRateIndexFixingDate(Currency&amp;"ibor"&amp;Tenor,BA1036,Trigger)</f>
        <v>46563</v>
      </c>
      <c r="BA1036" s="105">
        <f>_xll.qlCalendarAdvance(Calendar,BA1035,AY1036,"f",,Trigger)</f>
        <v>46567</v>
      </c>
      <c r="BB1036" s="105">
        <f>_xll.qlInterestRateIndexMaturity(Currency&amp;"ibor"&amp;Tenor,BA1036,Trigger)</f>
        <v>46659</v>
      </c>
      <c r="BC1036" s="257">
        <f>_xll.qlIndexFixing($AC$5,AZ1036,TRUE,_xll.ohTrigger(Trigger,Trigger3M))</f>
        <v>1.6891006207967511E-2</v>
      </c>
      <c r="BD1036" s="257">
        <f>_xll.qlIndexFixing($BE$1,AZ1036,TRUE,_xll.ohTrigger(Trigger,Trigger3M))</f>
        <v>1.7008766502780378E-2</v>
      </c>
    </row>
    <row r="1037" spans="51:56" ht="11.25" customHeight="1" x14ac:dyDescent="0.25">
      <c r="AY1037" s="106" t="s">
        <v>83</v>
      </c>
      <c r="AZ1037" s="105">
        <f>_xll.qlInterestRateIndexFixingDate(Currency&amp;"ibor"&amp;Tenor,BA1037,Trigger)</f>
        <v>46570</v>
      </c>
      <c r="BA1037" s="105">
        <f>_xll.qlCalendarAdvance(Calendar,BA1036,AY1037,"f",,Trigger)</f>
        <v>46574</v>
      </c>
      <c r="BB1037" s="105">
        <f>_xll.qlInterestRateIndexMaturity(Currency&amp;"ibor"&amp;Tenor,BA1037,Trigger)</f>
        <v>46666</v>
      </c>
      <c r="BC1037" s="257">
        <f>_xll.qlIndexFixing($AC$5,AZ1037,TRUE,_xll.ohTrigger(Trigger,Trigger3M))</f>
        <v>1.6913764310874924E-2</v>
      </c>
      <c r="BD1037" s="257">
        <f>_xll.qlIndexFixing($BE$1,AZ1037,TRUE,_xll.ohTrigger(Trigger,Trigger3M))</f>
        <v>1.7008120437080308E-2</v>
      </c>
    </row>
    <row r="1038" spans="51:56" ht="11.25" customHeight="1" x14ac:dyDescent="0.25">
      <c r="AY1038" s="106" t="s">
        <v>83</v>
      </c>
      <c r="AZ1038" s="105">
        <f>_xll.qlInterestRateIndexFixingDate(Currency&amp;"ibor"&amp;Tenor,BA1038,Trigger)</f>
        <v>46577</v>
      </c>
      <c r="BA1038" s="105">
        <f>_xll.qlCalendarAdvance(Calendar,BA1037,AY1038,"f",,Trigger)</f>
        <v>46581</v>
      </c>
      <c r="BB1038" s="105">
        <f>_xll.qlInterestRateIndexMaturity(Currency&amp;"ibor"&amp;Tenor,BA1038,Trigger)</f>
        <v>46673</v>
      </c>
      <c r="BC1038" s="257">
        <f>_xll.qlIndexFixing($AC$5,AZ1038,TRUE,_xll.ohTrigger(Trigger,Trigger3M))</f>
        <v>1.6936522545572565E-2</v>
      </c>
      <c r="BD1038" s="257">
        <f>_xll.qlIndexFixing($BE$1,AZ1038,TRUE,_xll.ohTrigger(Trigger,Trigger3M))</f>
        <v>1.7007426482493471E-2</v>
      </c>
    </row>
    <row r="1039" spans="51:56" ht="11.25" customHeight="1" x14ac:dyDescent="0.25">
      <c r="AY1039" s="106" t="s">
        <v>83</v>
      </c>
      <c r="AZ1039" s="105">
        <f>_xll.qlInterestRateIndexFixingDate(Currency&amp;"ibor"&amp;Tenor,BA1039,Trigger)</f>
        <v>46584</v>
      </c>
      <c r="BA1039" s="105">
        <f>_xll.qlCalendarAdvance(Calendar,BA1038,AY1039,"f",,Trigger)</f>
        <v>46588</v>
      </c>
      <c r="BB1039" s="105">
        <f>_xll.qlInterestRateIndexMaturity(Currency&amp;"ibor"&amp;Tenor,BA1039,Trigger)</f>
        <v>46680</v>
      </c>
      <c r="BC1039" s="257">
        <f>_xll.qlIndexFixing($AC$5,AZ1039,TRUE,_xll.ohTrigger(Trigger,Trigger3M))</f>
        <v>1.6959280912063047E-2</v>
      </c>
      <c r="BD1039" s="257">
        <f>_xll.qlIndexFixing($BE$1,AZ1039,TRUE,_xll.ohTrigger(Trigger,Trigger3M))</f>
        <v>1.7006685063408213E-2</v>
      </c>
    </row>
    <row r="1040" spans="51:56" ht="11.25" customHeight="1" x14ac:dyDescent="0.25">
      <c r="AY1040" s="106" t="s">
        <v>83</v>
      </c>
      <c r="AZ1040" s="105">
        <f>_xll.qlInterestRateIndexFixingDate(Currency&amp;"ibor"&amp;Tenor,BA1040,Trigger)</f>
        <v>46591</v>
      </c>
      <c r="BA1040" s="105">
        <f>_xll.qlCalendarAdvance(Calendar,BA1039,AY1040,"f",,Trigger)</f>
        <v>46595</v>
      </c>
      <c r="BB1040" s="105">
        <f>_xll.qlInterestRateIndexMaturity(Currency&amp;"ibor"&amp;Tenor,BA1040,Trigger)</f>
        <v>46687</v>
      </c>
      <c r="BC1040" s="257">
        <f>_xll.qlIndexFixing($AC$5,AZ1040,TRUE,_xll.ohTrigger(Trigger,Trigger3M))</f>
        <v>1.6982039410346365E-2</v>
      </c>
      <c r="BD1040" s="257">
        <f>_xll.qlIndexFixing($BE$1,AZ1040,TRUE,_xll.ohTrigger(Trigger,Trigger3M))</f>
        <v>1.7005896604213758E-2</v>
      </c>
    </row>
    <row r="1041" spans="51:56" ht="11.25" customHeight="1" x14ac:dyDescent="0.25">
      <c r="AY1041" s="106" t="s">
        <v>83</v>
      </c>
      <c r="AZ1041" s="105">
        <f>_xll.qlInterestRateIndexFixingDate(Currency&amp;"ibor"&amp;Tenor,BA1041,Trigger)</f>
        <v>46598</v>
      </c>
      <c r="BA1041" s="105">
        <f>_xll.qlCalendarAdvance(Calendar,BA1040,AY1041,"f",,Trigger)</f>
        <v>46602</v>
      </c>
      <c r="BB1041" s="105">
        <f>_xll.qlInterestRateIndexMaturity(Currency&amp;"ibor"&amp;Tenor,BA1041,Trigger)</f>
        <v>46694</v>
      </c>
      <c r="BC1041" s="257">
        <f>_xll.qlIndexFixing($AC$5,AZ1041,TRUE,_xll.ohTrigger(Trigger,Trigger3M))</f>
        <v>1.7004798040424256E-2</v>
      </c>
      <c r="BD1041" s="257">
        <f>_xll.qlIndexFixing($BE$1,AZ1041,TRUE,_xll.ohTrigger(Trigger,Trigger3M))</f>
        <v>1.7005061529301931E-2</v>
      </c>
    </row>
    <row r="1042" spans="51:56" ht="11.25" customHeight="1" x14ac:dyDescent="0.25">
      <c r="AY1042" s="106" t="s">
        <v>83</v>
      </c>
      <c r="AZ1042" s="105">
        <f>_xll.qlInterestRateIndexFixingDate(Currency&amp;"ibor"&amp;Tenor,BA1042,Trigger)</f>
        <v>46605</v>
      </c>
      <c r="BA1042" s="105">
        <f>_xll.qlCalendarAdvance(Calendar,BA1041,AY1042,"f",,Trigger)</f>
        <v>46609</v>
      </c>
      <c r="BB1042" s="105">
        <f>_xll.qlInterestRateIndexMaturity(Currency&amp;"ibor"&amp;Tenor,BA1042,Trigger)</f>
        <v>46701</v>
      </c>
      <c r="BC1042" s="257">
        <f>_xll.qlIndexFixing($AC$5,AZ1042,TRUE,_xll.ohTrigger(Trigger,Trigger3M))</f>
        <v>1.7027556802295857E-2</v>
      </c>
      <c r="BD1042" s="257">
        <f>_xll.qlIndexFixing($BE$1,AZ1042,TRUE,_xll.ohTrigger(Trigger,Trigger3M))</f>
        <v>1.7004180263062815E-2</v>
      </c>
    </row>
    <row r="1043" spans="51:56" ht="11.25" customHeight="1" x14ac:dyDescent="0.25">
      <c r="AY1043" s="106" t="s">
        <v>83</v>
      </c>
      <c r="AZ1043" s="105">
        <f>_xll.qlInterestRateIndexFixingDate(Currency&amp;"ibor"&amp;Tenor,BA1043,Trigger)</f>
        <v>46612</v>
      </c>
      <c r="BA1043" s="105">
        <f>_xll.qlCalendarAdvance(Calendar,BA1042,AY1043,"f",,Trigger)</f>
        <v>46616</v>
      </c>
      <c r="BB1043" s="105">
        <f>_xll.qlInterestRateIndexMaturity(Currency&amp;"ibor"&amp;Tenor,BA1043,Trigger)</f>
        <v>46708</v>
      </c>
      <c r="BC1043" s="257">
        <f>_xll.qlIndexFixing($AC$5,AZ1043,TRUE,_xll.ohTrigger(Trigger,Trigger3M))</f>
        <v>1.7050315695962031E-2</v>
      </c>
      <c r="BD1043" s="257">
        <f>_xll.qlIndexFixing($BE$1,AZ1043,TRUE,_xll.ohTrigger(Trigger,Trigger3M))</f>
        <v>1.7003253229890849E-2</v>
      </c>
    </row>
    <row r="1044" spans="51:56" ht="11.25" customHeight="1" x14ac:dyDescent="0.25">
      <c r="AY1044" s="106" t="s">
        <v>83</v>
      </c>
      <c r="AZ1044" s="105">
        <f>_xll.qlInterestRateIndexFixingDate(Currency&amp;"ibor"&amp;Tenor,BA1044,Trigger)</f>
        <v>46619</v>
      </c>
      <c r="BA1044" s="105">
        <f>_xll.qlCalendarAdvance(Calendar,BA1043,AY1044,"f",,Trigger)</f>
        <v>46623</v>
      </c>
      <c r="BB1044" s="105">
        <f>_xll.qlInterestRateIndexMaturity(Currency&amp;"ibor"&amp;Tenor,BA1044,Trigger)</f>
        <v>46715</v>
      </c>
      <c r="BC1044" s="257">
        <f>_xll.qlIndexFixing($AC$5,AZ1044,TRUE,_xll.ohTrigger(Trigger,Trigger3M))</f>
        <v>1.7073074721424518E-2</v>
      </c>
      <c r="BD1044" s="257">
        <f>_xll.qlIndexFixing($BE$1,AZ1044,TRUE,_xll.ohTrigger(Trigger,Trigger3M))</f>
        <v>1.7002280854180464E-2</v>
      </c>
    </row>
    <row r="1045" spans="51:56" ht="11.25" customHeight="1" x14ac:dyDescent="0.25">
      <c r="AY1045" s="106" t="s">
        <v>83</v>
      </c>
      <c r="AZ1045" s="105">
        <f>_xll.qlInterestRateIndexFixingDate(Currency&amp;"ibor"&amp;Tenor,BA1045,Trigger)</f>
        <v>46626</v>
      </c>
      <c r="BA1045" s="105">
        <f>_xll.qlCalendarAdvance(Calendar,BA1044,AY1045,"f",,Trigger)</f>
        <v>46630</v>
      </c>
      <c r="BB1045" s="105">
        <f>_xll.qlInterestRateIndexMaturity(Currency&amp;"ibor"&amp;Tenor,BA1045,Trigger)</f>
        <v>46721</v>
      </c>
      <c r="BC1045" s="257">
        <f>_xll.qlIndexFixing($AC$5,AZ1045,TRUE,_xll.ohTrigger(Trigger,Trigger3M))</f>
        <v>1.7093802966388488E-2</v>
      </c>
      <c r="BD1045" s="257">
        <f>_xll.qlIndexFixing($BE$1,AZ1045,TRUE,_xll.ohTrigger(Trigger,Trigger3M))</f>
        <v>1.7000943767350674E-2</v>
      </c>
    </row>
    <row r="1046" spans="51:56" ht="11.25" customHeight="1" x14ac:dyDescent="0.25">
      <c r="AY1046" s="106" t="s">
        <v>83</v>
      </c>
      <c r="AZ1046" s="105">
        <f>_xll.qlInterestRateIndexFixingDate(Currency&amp;"ibor"&amp;Tenor,BA1046,Trigger)</f>
        <v>46633</v>
      </c>
      <c r="BA1046" s="105">
        <f>_xll.qlCalendarAdvance(Calendar,BA1045,AY1046,"f",,Trigger)</f>
        <v>46637</v>
      </c>
      <c r="BB1046" s="105">
        <f>_xll.qlInterestRateIndexMaturity(Currency&amp;"ibor"&amp;Tenor,BA1046,Trigger)</f>
        <v>46728</v>
      </c>
      <c r="BC1046" s="257">
        <f>_xll.qlIndexFixing($AC$5,AZ1046,TRUE,_xll.ohTrigger(Trigger,Trigger3M))</f>
        <v>1.7116561166995167E-2</v>
      </c>
      <c r="BD1046" s="257">
        <f>_xll.qlIndexFixing($BE$1,AZ1046,TRUE,_xll.ohTrigger(Trigger,Trigger3M))</f>
        <v>1.6999885127650816E-2</v>
      </c>
    </row>
    <row r="1047" spans="51:56" ht="11.25" customHeight="1" x14ac:dyDescent="0.25">
      <c r="AY1047" s="106" t="s">
        <v>83</v>
      </c>
      <c r="AZ1047" s="105">
        <f>_xll.qlInterestRateIndexFixingDate(Currency&amp;"ibor"&amp;Tenor,BA1047,Trigger)</f>
        <v>46640</v>
      </c>
      <c r="BA1047" s="105">
        <f>_xll.qlCalendarAdvance(Calendar,BA1046,AY1047,"f",,Trigger)</f>
        <v>46644</v>
      </c>
      <c r="BB1047" s="105">
        <f>_xll.qlInterestRateIndexMaturity(Currency&amp;"ibor"&amp;Tenor,BA1047,Trigger)</f>
        <v>46735</v>
      </c>
      <c r="BC1047" s="257">
        <f>_xll.qlIndexFixing($AC$5,AZ1047,TRUE,_xll.ohTrigger(Trigger,Trigger3M))</f>
        <v>1.7139319497959989E-2</v>
      </c>
      <c r="BD1047" s="257">
        <f>_xll.qlIndexFixing($BE$1,AZ1047,TRUE,_xll.ohTrigger(Trigger,Trigger3M))</f>
        <v>1.6998782390362958E-2</v>
      </c>
    </row>
    <row r="1048" spans="51:56" ht="11.25" customHeight="1" x14ac:dyDescent="0.25">
      <c r="AY1048" s="106" t="s">
        <v>83</v>
      </c>
      <c r="AZ1048" s="105">
        <f>_xll.qlInterestRateIndexFixingDate(Currency&amp;"ibor"&amp;Tenor,BA1048,Trigger)</f>
        <v>46647</v>
      </c>
      <c r="BA1048" s="105">
        <f>_xll.qlCalendarAdvance(Calendar,BA1047,AY1048,"f",,Trigger)</f>
        <v>46651</v>
      </c>
      <c r="BB1048" s="105">
        <f>_xll.qlInterestRateIndexMaturity(Currency&amp;"ibor"&amp;Tenor,BA1048,Trigger)</f>
        <v>46742</v>
      </c>
      <c r="BC1048" s="257">
        <f>_xll.qlIndexFixing($AC$5,AZ1048,TRUE,_xll.ohTrigger(Trigger,Trigger3M))</f>
        <v>1.716207795928559E-2</v>
      </c>
      <c r="BD1048" s="257">
        <f>_xll.qlIndexFixing($BE$1,AZ1048,TRUE,_xll.ohTrigger(Trigger,Trigger3M))</f>
        <v>1.6997635979865876E-2</v>
      </c>
    </row>
    <row r="1049" spans="51:56" ht="11.25" customHeight="1" x14ac:dyDescent="0.25">
      <c r="AY1049" s="106" t="s">
        <v>83</v>
      </c>
      <c r="AZ1049" s="105">
        <f>_xll.qlInterestRateIndexFixingDate(Currency&amp;"ibor"&amp;Tenor,BA1049,Trigger)</f>
        <v>46654</v>
      </c>
      <c r="BA1049" s="105">
        <f>_xll.qlCalendarAdvance(Calendar,BA1048,AY1049,"f",,Trigger)</f>
        <v>46658</v>
      </c>
      <c r="BB1049" s="105">
        <f>_xll.qlInterestRateIndexMaturity(Currency&amp;"ibor"&amp;Tenor,BA1049,Trigger)</f>
        <v>46749</v>
      </c>
      <c r="BC1049" s="257">
        <f>_xll.qlIndexFixing($AC$5,AZ1049,TRUE,_xll.ohTrigger(Trigger,Trigger3M))</f>
        <v>1.7184836550971087E-2</v>
      </c>
      <c r="BD1049" s="257">
        <f>_xll.qlIndexFixing($BE$1,AZ1049,TRUE,_xll.ohTrigger(Trigger,Trigger3M))</f>
        <v>1.6996446320539222E-2</v>
      </c>
    </row>
    <row r="1050" spans="51:56" ht="11.25" customHeight="1" x14ac:dyDescent="0.25">
      <c r="AY1050" s="106" t="s">
        <v>83</v>
      </c>
      <c r="AZ1050" s="105">
        <f>_xll.qlInterestRateIndexFixingDate(Currency&amp;"ibor"&amp;Tenor,BA1050,Trigger)</f>
        <v>46661</v>
      </c>
      <c r="BA1050" s="105">
        <f>_xll.qlCalendarAdvance(Calendar,BA1049,AY1050,"f",,Trigger)</f>
        <v>46665</v>
      </c>
      <c r="BB1050" s="105">
        <f>_xll.qlInterestRateIndexMaturity(Currency&amp;"ibor"&amp;Tenor,BA1050,Trigger)</f>
        <v>46757</v>
      </c>
      <c r="BC1050" s="257">
        <f>_xll.qlIndexFixing($AC$5,AZ1050,TRUE,_xll.ohTrigger(Trigger,Trigger3M))</f>
        <v>1.7209631641956769E-2</v>
      </c>
      <c r="BD1050" s="257">
        <f>_xll.qlIndexFixing($BE$1,AZ1050,TRUE,_xll.ohTrigger(Trigger,Trigger3M))</f>
        <v>1.6995518172843799E-2</v>
      </c>
    </row>
    <row r="1051" spans="51:56" ht="11.25" customHeight="1" x14ac:dyDescent="0.25">
      <c r="AY1051" s="106" t="s">
        <v>83</v>
      </c>
      <c r="AZ1051" s="105">
        <f>_xll.qlInterestRateIndexFixingDate(Currency&amp;"ibor"&amp;Tenor,BA1051,Trigger)</f>
        <v>46668</v>
      </c>
      <c r="BA1051" s="105">
        <f>_xll.qlCalendarAdvance(Calendar,BA1050,AY1051,"f",,Trigger)</f>
        <v>46672</v>
      </c>
      <c r="BB1051" s="105">
        <f>_xll.qlInterestRateIndexMaturity(Currency&amp;"ibor"&amp;Tenor,BA1051,Trigger)</f>
        <v>46764</v>
      </c>
      <c r="BC1051" s="257">
        <f>_xll.qlIndexFixing($AC$5,AZ1051,TRUE,_xll.ohTrigger(Trigger,Trigger3M))</f>
        <v>1.7232391590011695E-2</v>
      </c>
      <c r="BD1051" s="257">
        <f>_xll.qlIndexFixing($BE$1,AZ1051,TRUE,_xll.ohTrigger(Trigger,Trigger3M))</f>
        <v>1.6994240282501561E-2</v>
      </c>
    </row>
    <row r="1052" spans="51:56" ht="11.25" customHeight="1" x14ac:dyDescent="0.25">
      <c r="AY1052" s="106" t="s">
        <v>83</v>
      </c>
      <c r="AZ1052" s="105">
        <f>_xll.qlInterestRateIndexFixingDate(Currency&amp;"ibor"&amp;Tenor,BA1052,Trigger)</f>
        <v>46675</v>
      </c>
      <c r="BA1052" s="105">
        <f>_xll.qlCalendarAdvance(Calendar,BA1051,AY1052,"f",,Trigger)</f>
        <v>46679</v>
      </c>
      <c r="BB1052" s="105">
        <f>_xll.qlInterestRateIndexMaturity(Currency&amp;"ibor"&amp;Tenor,BA1052,Trigger)</f>
        <v>46771</v>
      </c>
      <c r="BC1052" s="257">
        <f>_xll.qlIndexFixing($AC$5,AZ1052,TRUE,_xll.ohTrigger(Trigger,Trigger3M))</f>
        <v>1.7255151669868147E-2</v>
      </c>
      <c r="BD1052" s="257">
        <f>_xll.qlIndexFixing($BE$1,AZ1052,TRUE,_xll.ohTrigger(Trigger,Trigger3M))</f>
        <v>1.6992920444814593E-2</v>
      </c>
    </row>
    <row r="1053" spans="51:56" ht="11.25" customHeight="1" x14ac:dyDescent="0.25">
      <c r="AY1053" s="106" t="s">
        <v>83</v>
      </c>
      <c r="AZ1053" s="105">
        <f>_xll.qlInterestRateIndexFixingDate(Currency&amp;"ibor"&amp;Tenor,BA1053,Trigger)</f>
        <v>46682</v>
      </c>
      <c r="BA1053" s="105">
        <f>_xll.qlCalendarAdvance(Calendar,BA1052,AY1053,"f",,Trigger)</f>
        <v>46686</v>
      </c>
      <c r="BB1053" s="105">
        <f>_xll.qlInterestRateIndexMaturity(Currency&amp;"ibor"&amp;Tenor,BA1053,Trigger)</f>
        <v>46778</v>
      </c>
      <c r="BC1053" s="257">
        <f>_xll.qlIndexFixing($AC$5,AZ1053,TRUE,_xll.ohTrigger(Trigger,Trigger3M))</f>
        <v>1.7277911881528728E-2</v>
      </c>
      <c r="BD1053" s="257">
        <f>_xll.qlIndexFixing($BE$1,AZ1053,TRUE,_xll.ohTrigger(Trigger,Trigger3M))</f>
        <v>1.6991559084186886E-2</v>
      </c>
    </row>
    <row r="1054" spans="51:56" ht="11.25" customHeight="1" x14ac:dyDescent="0.25">
      <c r="AY1054" s="106" t="s">
        <v>83</v>
      </c>
      <c r="AZ1054" s="105">
        <f>_xll.qlInterestRateIndexFixingDate(Currency&amp;"ibor"&amp;Tenor,BA1054,Trigger)</f>
        <v>46689</v>
      </c>
      <c r="BA1054" s="105">
        <f>_xll.qlCalendarAdvance(Calendar,BA1053,AY1054,"f",,Trigger)</f>
        <v>46693</v>
      </c>
      <c r="BB1054" s="105">
        <f>_xll.qlInterestRateIndexMaturity(Currency&amp;"ibor"&amp;Tenor,BA1054,Trigger)</f>
        <v>46785</v>
      </c>
      <c r="BC1054" s="257">
        <f>_xll.qlIndexFixing($AC$5,AZ1054,TRUE,_xll.ohTrigger(Trigger,Trigger3M))</f>
        <v>1.7300672224991709E-2</v>
      </c>
      <c r="BD1054" s="257">
        <f>_xll.qlIndexFixing($BE$1,AZ1054,TRUE,_xll.ohTrigger(Trigger,Trigger3M))</f>
        <v>1.6990156625019827E-2</v>
      </c>
    </row>
    <row r="1055" spans="51:56" ht="11.25" customHeight="1" x14ac:dyDescent="0.25">
      <c r="AY1055" s="106" t="s">
        <v>83</v>
      </c>
      <c r="AZ1055" s="105">
        <f>_xll.qlInterestRateIndexFixingDate(Currency&amp;"ibor"&amp;Tenor,BA1055,Trigger)</f>
        <v>46696</v>
      </c>
      <c r="BA1055" s="105">
        <f>_xll.qlCalendarAdvance(Calendar,BA1054,AY1055,"f",,Trigger)</f>
        <v>46700</v>
      </c>
      <c r="BB1055" s="105">
        <f>_xll.qlInterestRateIndexMaturity(Currency&amp;"ibor"&amp;Tenor,BA1055,Trigger)</f>
        <v>46792</v>
      </c>
      <c r="BC1055" s="257">
        <f>_xll.qlIndexFixing($AC$5,AZ1055,TRUE,_xll.ohTrigger(Trigger,Trigger3M))</f>
        <v>1.7323432700259687E-2</v>
      </c>
      <c r="BD1055" s="257">
        <f>_xll.qlIndexFixing($BE$1,AZ1055,TRUE,_xll.ohTrigger(Trigger,Trigger3M))</f>
        <v>1.6988713491720878E-2</v>
      </c>
    </row>
    <row r="1056" spans="51:56" ht="11.25" customHeight="1" x14ac:dyDescent="0.25">
      <c r="AY1056" s="106" t="s">
        <v>83</v>
      </c>
      <c r="AZ1056" s="105">
        <f>_xll.qlInterestRateIndexFixingDate(Currency&amp;"ibor"&amp;Tenor,BA1056,Trigger)</f>
        <v>46703</v>
      </c>
      <c r="BA1056" s="105">
        <f>_xll.qlCalendarAdvance(Calendar,BA1055,AY1056,"f",,Trigger)</f>
        <v>46707</v>
      </c>
      <c r="BB1056" s="105">
        <f>_xll.qlInterestRateIndexMaturity(Currency&amp;"ibor"&amp;Tenor,BA1056,Trigger)</f>
        <v>46799</v>
      </c>
      <c r="BC1056" s="257">
        <f>_xll.qlIndexFixing($AC$5,AZ1056,TRUE,_xll.ohTrigger(Trigger,Trigger3M))</f>
        <v>1.7346193307331802E-2</v>
      </c>
      <c r="BD1056" s="257">
        <f>_xll.qlIndexFixing($BE$1,AZ1056,TRUE,_xll.ohTrigger(Trigger,Trigger3M))</f>
        <v>1.6987230108694032E-2</v>
      </c>
    </row>
    <row r="1057" spans="51:56" ht="11.25" customHeight="1" x14ac:dyDescent="0.25">
      <c r="AY1057" s="106" t="s">
        <v>83</v>
      </c>
      <c r="AZ1057" s="105">
        <f>_xll.qlInterestRateIndexFixingDate(Currency&amp;"ibor"&amp;Tenor,BA1057,Trigger)</f>
        <v>46710</v>
      </c>
      <c r="BA1057" s="105">
        <f>_xll.qlCalendarAdvance(Calendar,BA1056,AY1057,"f",,Trigger)</f>
        <v>46714</v>
      </c>
      <c r="BB1057" s="105">
        <f>_xll.qlInterestRateIndexMaturity(Currency&amp;"ibor"&amp;Tenor,BA1057,Trigger)</f>
        <v>46806</v>
      </c>
      <c r="BC1057" s="257">
        <f>_xll.qlIndexFixing($AC$5,AZ1057,TRUE,_xll.ohTrigger(Trigger,Trigger3M))</f>
        <v>1.7368954046211523E-2</v>
      </c>
      <c r="BD1057" s="257">
        <f>_xll.qlIndexFixing($BE$1,AZ1057,TRUE,_xll.ohTrigger(Trigger,Trigger3M))</f>
        <v>1.6985706900345014E-2</v>
      </c>
    </row>
    <row r="1058" spans="51:56" ht="11.25" customHeight="1" x14ac:dyDescent="0.25">
      <c r="AY1058" s="106" t="s">
        <v>83</v>
      </c>
      <c r="AZ1058" s="105">
        <f>_xll.qlInterestRateIndexFixingDate(Currency&amp;"ibor"&amp;Tenor,BA1058,Trigger)</f>
        <v>46717</v>
      </c>
      <c r="BA1058" s="105">
        <f>_xll.qlCalendarAdvance(Calendar,BA1057,AY1058,"f",,Trigger)</f>
        <v>46721</v>
      </c>
      <c r="BB1058" s="105">
        <f>_xll.qlInterestRateIndexMaturity(Currency&amp;"ibor"&amp;Tenor,BA1058,Trigger)</f>
        <v>46812</v>
      </c>
      <c r="BC1058" s="257">
        <f>_xll.qlIndexFixing($AC$5,AZ1058,TRUE,_xll.ohTrigger(Trigger,Trigger3M))</f>
        <v>1.738966974250818E-2</v>
      </c>
      <c r="BD1058" s="257">
        <f>_xll.qlIndexFixing($BE$1,AZ1058,TRUE,_xll.ohTrigger(Trigger,Trigger3M))</f>
        <v>1.6983863212255534E-2</v>
      </c>
    </row>
    <row r="1059" spans="51:56" ht="11.25" customHeight="1" x14ac:dyDescent="0.25">
      <c r="AY1059" s="106" t="s">
        <v>83</v>
      </c>
      <c r="AZ1059" s="105">
        <f>_xll.qlInterestRateIndexFixingDate(Currency&amp;"ibor"&amp;Tenor,BA1059,Trigger)</f>
        <v>46724</v>
      </c>
      <c r="BA1059" s="105">
        <f>_xll.qlCalendarAdvance(Calendar,BA1058,AY1059,"f",,Trigger)</f>
        <v>46728</v>
      </c>
      <c r="BB1059" s="105">
        <f>_xll.qlInterestRateIndexMaturity(Currency&amp;"ibor"&amp;Tenor,BA1059,Trigger)</f>
        <v>46819</v>
      </c>
      <c r="BC1059" s="257">
        <f>_xll.qlIndexFixing($AC$5,AZ1059,TRUE,_xll.ohTrigger(Trigger,Trigger3M))</f>
        <v>1.7412429637843611E-2</v>
      </c>
      <c r="BD1059" s="257">
        <f>_xll.qlIndexFixing($BE$1,AZ1059,TRUE,_xll.ohTrigger(Trigger,Trigger3M))</f>
        <v>1.698226440567039E-2</v>
      </c>
    </row>
    <row r="1060" spans="51:56" ht="11.25" customHeight="1" x14ac:dyDescent="0.25">
      <c r="AY1060" s="106" t="s">
        <v>83</v>
      </c>
      <c r="AZ1060" s="105">
        <f>_xll.qlInterestRateIndexFixingDate(Currency&amp;"ibor"&amp;Tenor,BA1060,Trigger)</f>
        <v>46731</v>
      </c>
      <c r="BA1060" s="105">
        <f>_xll.qlCalendarAdvance(Calendar,BA1059,AY1060,"f",,Trigger)</f>
        <v>46735</v>
      </c>
      <c r="BB1060" s="105">
        <f>_xll.qlInterestRateIndexMaturity(Currency&amp;"ibor"&amp;Tenor,BA1060,Trigger)</f>
        <v>46826</v>
      </c>
      <c r="BC1060" s="257">
        <f>_xll.qlIndexFixing($AC$5,AZ1060,TRUE,_xll.ohTrigger(Trigger,Trigger3M))</f>
        <v>1.7435189663547727E-2</v>
      </c>
      <c r="BD1060" s="257">
        <f>_xll.qlIndexFixing($BE$1,AZ1060,TRUE,_xll.ohTrigger(Trigger,Trigger3M))</f>
        <v>1.6980627018479279E-2</v>
      </c>
    </row>
    <row r="1061" spans="51:56" ht="11.25" customHeight="1" x14ac:dyDescent="0.25">
      <c r="AY1061" s="106" t="s">
        <v>83</v>
      </c>
      <c r="AZ1061" s="105">
        <f>_xll.qlInterestRateIndexFixingDate(Currency&amp;"ibor"&amp;Tenor,BA1061,Trigger)</f>
        <v>46738</v>
      </c>
      <c r="BA1061" s="105">
        <f>_xll.qlCalendarAdvance(Calendar,BA1060,AY1061,"f",,Trigger)</f>
        <v>46742</v>
      </c>
      <c r="BB1061" s="105">
        <f>_xll.qlInterestRateIndexMaturity(Currency&amp;"ibor"&amp;Tenor,BA1061,Trigger)</f>
        <v>46833</v>
      </c>
      <c r="BC1061" s="257">
        <f>_xll.qlIndexFixing($AC$5,AZ1061,TRUE,_xll.ohTrigger(Trigger,Trigger3M))</f>
        <v>1.7457949819623165E-2</v>
      </c>
      <c r="BD1061" s="257">
        <f>_xll.qlIndexFixing($BE$1,AZ1061,TRUE,_xll.ohTrigger(Trigger,Trigger3M))</f>
        <v>1.6978951475068012E-2</v>
      </c>
    </row>
    <row r="1062" spans="51:56" ht="11.25" customHeight="1" x14ac:dyDescent="0.25">
      <c r="AY1062" s="106" t="s">
        <v>83</v>
      </c>
      <c r="AZ1062" s="105">
        <f>_xll.qlInterestRateIndexFixingDate(Currency&amp;"ibor"&amp;Tenor,BA1062,Trigger)</f>
        <v>46745</v>
      </c>
      <c r="BA1062" s="105">
        <f>_xll.qlCalendarAdvance(Calendar,BA1061,AY1062,"f",,Trigger)</f>
        <v>46749</v>
      </c>
      <c r="BB1062" s="105">
        <f>_xll.qlInterestRateIndexMaturity(Currency&amp;"ibor"&amp;Tenor,BA1062,Trigger)</f>
        <v>46840</v>
      </c>
      <c r="BC1062" s="257">
        <f>_xll.qlIndexFixing($AC$5,AZ1062,TRUE,_xll.ohTrigger(Trigger,Trigger3M))</f>
        <v>1.7480710106069035E-2</v>
      </c>
      <c r="BD1062" s="257">
        <f>_xll.qlIndexFixing($BE$1,AZ1062,TRUE,_xll.ohTrigger(Trigger,Trigger3M))</f>
        <v>1.6977238199825016E-2</v>
      </c>
    </row>
    <row r="1063" spans="51:56" ht="11.25" customHeight="1" x14ac:dyDescent="0.25">
      <c r="AY1063" s="106" t="s">
        <v>83</v>
      </c>
      <c r="AZ1063" s="105">
        <f>_xll.qlInterestRateIndexFixingDate(Currency&amp;"ibor"&amp;Tenor,BA1063,Trigger)</f>
        <v>46752</v>
      </c>
      <c r="BA1063" s="105">
        <f>_xll.qlCalendarAdvance(Calendar,BA1062,AY1063,"f",,Trigger)</f>
        <v>46756</v>
      </c>
      <c r="BB1063" s="105">
        <f>_xll.qlInterestRateIndexMaturity(Currency&amp;"ibor"&amp;Tenor,BA1063,Trigger)</f>
        <v>46847</v>
      </c>
      <c r="BC1063" s="257">
        <f>_xll.qlIndexFixing($AC$5,AZ1063,TRUE,_xll.ohTrigger(Trigger,Trigger3M))</f>
        <v>1.7503470522884472E-2</v>
      </c>
      <c r="BD1063" s="257">
        <f>_xll.qlIndexFixing($BE$1,AZ1063,TRUE,_xll.ohTrigger(Trigger,Trigger3M))</f>
        <v>1.6975487617138733E-2</v>
      </c>
    </row>
    <row r="1064" spans="51:56" ht="11.25" customHeight="1" x14ac:dyDescent="0.25">
      <c r="AY1064" s="106" t="s">
        <v>83</v>
      </c>
      <c r="AZ1064" s="105">
        <f>_xll.qlInterestRateIndexFixingDate(Currency&amp;"ibor"&amp;Tenor,BA1064,Trigger)</f>
        <v>46759</v>
      </c>
      <c r="BA1064" s="105">
        <f>_xll.qlCalendarAdvance(Calendar,BA1063,AY1064,"f",,Trigger)</f>
        <v>46763</v>
      </c>
      <c r="BB1064" s="105">
        <f>_xll.qlInterestRateIndexMaturity(Currency&amp;"ibor"&amp;Tenor,BA1064,Trigger)</f>
        <v>46854</v>
      </c>
      <c r="BC1064" s="257">
        <f>_xll.qlIndexFixing($AC$5,AZ1064,TRUE,_xll.ohTrigger(Trigger,Trigger3M))</f>
        <v>1.7526231070072982E-2</v>
      </c>
      <c r="BD1064" s="257">
        <f>_xll.qlIndexFixing($BE$1,AZ1064,TRUE,_xll.ohTrigger(Trigger,Trigger3M))</f>
        <v>1.6973700151396719E-2</v>
      </c>
    </row>
    <row r="1065" spans="51:56" ht="11.25" customHeight="1" x14ac:dyDescent="0.25">
      <c r="AY1065" s="106" t="s">
        <v>83</v>
      </c>
      <c r="AZ1065" s="105">
        <f>_xll.qlInterestRateIndexFixingDate(Currency&amp;"ibor"&amp;Tenor,BA1065,Trigger)</f>
        <v>46766</v>
      </c>
      <c r="BA1065" s="105">
        <f>_xll.qlCalendarAdvance(Calendar,BA1064,AY1065,"f",,Trigger)</f>
        <v>46770</v>
      </c>
      <c r="BB1065" s="105">
        <f>_xll.qlInterestRateIndexMaturity(Currency&amp;"ibor"&amp;Tenor,BA1065,Trigger)</f>
        <v>46861</v>
      </c>
      <c r="BC1065" s="257">
        <f>_xll.qlIndexFixing($AC$5,AZ1065,TRUE,_xll.ohTrigger(Trigger,Trigger3M))</f>
        <v>1.7548991747634569E-2</v>
      </c>
      <c r="BD1065" s="257">
        <f>_xll.qlIndexFixing($BE$1,AZ1065,TRUE,_xll.ohTrigger(Trigger,Trigger3M))</f>
        <v>1.6971876226989167E-2</v>
      </c>
    </row>
    <row r="1066" spans="51:56" ht="11.25" customHeight="1" x14ac:dyDescent="0.25">
      <c r="AY1066" s="106" t="s">
        <v>83</v>
      </c>
      <c r="AZ1066" s="105">
        <f>_xll.qlInterestRateIndexFixingDate(Currency&amp;"ibor"&amp;Tenor,BA1066,Trigger)</f>
        <v>46773</v>
      </c>
      <c r="BA1066" s="105">
        <f>_xll.qlCalendarAdvance(Calendar,BA1065,AY1066,"f",,Trigger)</f>
        <v>46777</v>
      </c>
      <c r="BB1066" s="105">
        <f>_xll.qlInterestRateIndexMaturity(Currency&amp;"ibor"&amp;Tenor,BA1066,Trigger)</f>
        <v>46868</v>
      </c>
      <c r="BC1066" s="257">
        <f>_xll.qlIndexFixing($AC$5,AZ1066,TRUE,_xll.ohTrigger(Trigger,Trigger3M))</f>
        <v>1.7571752555570107E-2</v>
      </c>
      <c r="BD1066" s="257">
        <f>_xll.qlIndexFixing($BE$1,AZ1066,TRUE,_xll.ohTrigger(Trigger,Trigger3M))</f>
        <v>1.6970016268303637E-2</v>
      </c>
    </row>
    <row r="1067" spans="51:56" ht="11.25" customHeight="1" x14ac:dyDescent="0.25">
      <c r="AY1067" s="106" t="s">
        <v>83</v>
      </c>
      <c r="AZ1067" s="105">
        <f>_xll.qlInterestRateIndexFixingDate(Currency&amp;"ibor"&amp;Tenor,BA1067,Trigger)</f>
        <v>46780</v>
      </c>
      <c r="BA1067" s="105">
        <f>_xll.qlCalendarAdvance(Calendar,BA1066,AY1067,"f",,Trigger)</f>
        <v>46784</v>
      </c>
      <c r="BB1067" s="105">
        <f>_xll.qlInterestRateIndexMaturity(Currency&amp;"ibor"&amp;Tenor,BA1067,Trigger)</f>
        <v>46875</v>
      </c>
      <c r="BC1067" s="257">
        <f>_xll.qlIndexFixing($AC$5,AZ1067,TRUE,_xll.ohTrigger(Trigger,Trigger3M))</f>
        <v>1.7594513493878718E-2</v>
      </c>
      <c r="BD1067" s="257">
        <f>_xll.qlIndexFixing($BE$1,AZ1067,TRUE,_xll.ohTrigger(Trigger,Trigger3M))</f>
        <v>1.6968120699729444E-2</v>
      </c>
    </row>
    <row r="1068" spans="51:56" ht="11.25" customHeight="1" x14ac:dyDescent="0.25">
      <c r="AY1068" s="106" t="s">
        <v>83</v>
      </c>
      <c r="AZ1068" s="105">
        <f>_xll.qlInterestRateIndexFixingDate(Currency&amp;"ibor"&amp;Tenor,BA1068,Trigger)</f>
        <v>46787</v>
      </c>
      <c r="BA1068" s="105">
        <f>_xll.qlCalendarAdvance(Calendar,BA1067,AY1068,"f",,Trigger)</f>
        <v>46791</v>
      </c>
      <c r="BB1068" s="105">
        <f>_xll.qlInterestRateIndexMaturity(Currency&amp;"ibor"&amp;Tenor,BA1068,Trigger)</f>
        <v>46881</v>
      </c>
      <c r="BC1068" s="257">
        <f>_xll.qlIndexFixing($AC$5,AZ1068,TRUE,_xll.ohTrigger(Trigger,Trigger3M))</f>
        <v>1.7615218425298451E-2</v>
      </c>
      <c r="BD1068" s="257">
        <f>_xll.qlIndexFixing($BE$1,AZ1068,TRUE,_xll.ohTrigger(Trigger,Trigger3M))</f>
        <v>1.6965935145312194E-2</v>
      </c>
    </row>
    <row r="1069" spans="51:56" ht="11.25" customHeight="1" x14ac:dyDescent="0.25">
      <c r="AY1069" s="106" t="s">
        <v>83</v>
      </c>
      <c r="AZ1069" s="105">
        <f>_xll.qlInterestRateIndexFixingDate(Currency&amp;"ibor"&amp;Tenor,BA1069,Trigger)</f>
        <v>46794</v>
      </c>
      <c r="BA1069" s="105">
        <f>_xll.qlCalendarAdvance(Calendar,BA1068,AY1069,"f",,Trigger)</f>
        <v>46798</v>
      </c>
      <c r="BB1069" s="105">
        <f>_xll.qlInterestRateIndexMaturity(Currency&amp;"ibor"&amp;Tenor,BA1069,Trigger)</f>
        <v>46888</v>
      </c>
      <c r="BC1069" s="257">
        <f>_xll.qlIndexFixing($AC$5,AZ1069,TRUE,_xll.ohTrigger(Trigger,Trigger3M))</f>
        <v>1.7637978503070251E-2</v>
      </c>
      <c r="BD1069" s="257">
        <f>_xll.qlIndexFixing($BE$1,AZ1069,TRUE,_xll.ohTrigger(Trigger,Trigger3M))</f>
        <v>1.6963972125991766E-2</v>
      </c>
    </row>
    <row r="1070" spans="51:56" ht="11.25" customHeight="1" x14ac:dyDescent="0.25">
      <c r="AY1070" s="106" t="s">
        <v>83</v>
      </c>
      <c r="AZ1070" s="105">
        <f>_xll.qlInterestRateIndexFixingDate(Currency&amp;"ibor"&amp;Tenor,BA1070,Trigger)</f>
        <v>46801</v>
      </c>
      <c r="BA1070" s="105">
        <f>_xll.qlCalendarAdvance(Calendar,BA1069,AY1070,"f",,Trigger)</f>
        <v>46805</v>
      </c>
      <c r="BB1070" s="105">
        <f>_xll.qlInterestRateIndexMaturity(Currency&amp;"ibor"&amp;Tenor,BA1070,Trigger)</f>
        <v>46895</v>
      </c>
      <c r="BC1070" s="257">
        <f>_xll.qlIndexFixing($AC$5,AZ1070,TRUE,_xll.ohTrigger(Trigger,Trigger3M))</f>
        <v>1.76607387097798E-2</v>
      </c>
      <c r="BD1070" s="257">
        <f>_xll.qlIndexFixing($BE$1,AZ1070,TRUE,_xll.ohTrigger(Trigger,Trigger3M))</f>
        <v>1.6961974741241725E-2</v>
      </c>
    </row>
    <row r="1071" spans="51:56" ht="11.25" customHeight="1" x14ac:dyDescent="0.25">
      <c r="AY1071" s="106" t="s">
        <v>83</v>
      </c>
      <c r="AZ1071" s="105">
        <f>_xll.qlInterestRateIndexFixingDate(Currency&amp;"ibor"&amp;Tenor,BA1071,Trigger)</f>
        <v>46808</v>
      </c>
      <c r="BA1071" s="105">
        <f>_xll.qlCalendarAdvance(Calendar,BA1070,AY1071,"f",,Trigger)</f>
        <v>46812</v>
      </c>
      <c r="BB1071" s="105">
        <f>_xll.qlInterestRateIndexMaturity(Currency&amp;"ibor"&amp;Tenor,BA1071,Trigger)</f>
        <v>46904</v>
      </c>
      <c r="BC1071" s="257">
        <f>_xll.qlIndexFixing($AC$5,AZ1071,TRUE,_xll.ohTrigger(Trigger,Trigger3M))</f>
        <v>1.7687618230550668E-2</v>
      </c>
      <c r="BD1071" s="257">
        <f>_xll.qlIndexFixing($BE$1,AZ1071,TRUE,_xll.ohTrigger(Trigger,Trigger3M))</f>
        <v>1.6960437993054068E-2</v>
      </c>
    </row>
    <row r="1072" spans="51:56" ht="11.25" customHeight="1" x14ac:dyDescent="0.25">
      <c r="AY1072" s="106" t="s">
        <v>83</v>
      </c>
      <c r="AZ1072" s="105">
        <f>_xll.qlInterestRateIndexFixingDate(Currency&amp;"ibor"&amp;Tenor,BA1072,Trigger)</f>
        <v>46815</v>
      </c>
      <c r="BA1072" s="105">
        <f>_xll.qlCalendarAdvance(Calendar,BA1071,AY1072,"f",,Trigger)</f>
        <v>46819</v>
      </c>
      <c r="BB1072" s="105">
        <f>_xll.qlInterestRateIndexMaturity(Currency&amp;"ibor"&amp;Tenor,BA1072,Trigger)</f>
        <v>46911</v>
      </c>
      <c r="BC1072" s="257">
        <f>_xll.qlIndexFixing($AC$5,AZ1072,TRUE,_xll.ohTrigger(Trigger,Trigger3M))</f>
        <v>1.7646717978947749E-2</v>
      </c>
      <c r="BD1072" s="257">
        <f>_xll.qlIndexFixing($BE$1,AZ1072,TRUE,_xll.ohTrigger(Trigger,Trigger3M))</f>
        <v>1.6958368333869163E-2</v>
      </c>
    </row>
    <row r="1073" spans="51:56" ht="11.25" customHeight="1" x14ac:dyDescent="0.25">
      <c r="AY1073" s="106" t="s">
        <v>83</v>
      </c>
      <c r="AZ1073" s="105">
        <f>_xll.qlInterestRateIndexFixingDate(Currency&amp;"ibor"&amp;Tenor,BA1073,Trigger)</f>
        <v>46822</v>
      </c>
      <c r="BA1073" s="105">
        <f>_xll.qlCalendarAdvance(Calendar,BA1072,AY1073,"f",,Trigger)</f>
        <v>46826</v>
      </c>
      <c r="BB1073" s="105">
        <f>_xll.qlInterestRateIndexMaturity(Currency&amp;"ibor"&amp;Tenor,BA1073,Trigger)</f>
        <v>46918</v>
      </c>
      <c r="BC1073" s="257">
        <f>_xll.qlIndexFixing($AC$5,AZ1073,TRUE,_xll.ohTrigger(Trigger,Trigger3M))</f>
        <v>1.7580128737879619E-2</v>
      </c>
      <c r="BD1073" s="257">
        <f>_xll.qlIndexFixing($BE$1,AZ1073,TRUE,_xll.ohTrigger(Trigger,Trigger3M))</f>
        <v>1.6956265639905002E-2</v>
      </c>
    </row>
    <row r="1074" spans="51:56" ht="11.25" customHeight="1" x14ac:dyDescent="0.25">
      <c r="AY1074" s="106" t="s">
        <v>83</v>
      </c>
      <c r="AZ1074" s="105">
        <f>_xll.qlInterestRateIndexFixingDate(Currency&amp;"ibor"&amp;Tenor,BA1074,Trigger)</f>
        <v>46829</v>
      </c>
      <c r="BA1074" s="105">
        <f>_xll.qlCalendarAdvance(Calendar,BA1073,AY1074,"f",,Trigger)</f>
        <v>46833</v>
      </c>
      <c r="BB1074" s="105">
        <f>_xll.qlInterestRateIndexMaturity(Currency&amp;"ibor"&amp;Tenor,BA1074,Trigger)</f>
        <v>46925</v>
      </c>
      <c r="BC1074" s="257">
        <f>_xll.qlIndexFixing($AC$5,AZ1074,TRUE,_xll.ohTrigger(Trigger,Trigger3M))</f>
        <v>1.7513278384087005E-2</v>
      </c>
      <c r="BD1074" s="257">
        <f>_xll.qlIndexFixing($BE$1,AZ1074,TRUE,_xll.ohTrigger(Trigger,Trigger3M))</f>
        <v>1.6954130335571652E-2</v>
      </c>
    </row>
    <row r="1075" spans="51:56" ht="11.25" customHeight="1" x14ac:dyDescent="0.25">
      <c r="AY1075" s="106" t="s">
        <v>83</v>
      </c>
      <c r="AZ1075" s="105">
        <f>_xll.qlInterestRateIndexFixingDate(Currency&amp;"ibor"&amp;Tenor,BA1075,Trigger)</f>
        <v>46836</v>
      </c>
      <c r="BA1075" s="105">
        <f>_xll.qlCalendarAdvance(Calendar,BA1074,AY1075,"f",,Trigger)</f>
        <v>46840</v>
      </c>
      <c r="BB1075" s="105">
        <f>_xll.qlInterestRateIndexMaturity(Currency&amp;"ibor"&amp;Tenor,BA1075,Trigger)</f>
        <v>46932</v>
      </c>
      <c r="BC1075" s="257">
        <f>_xll.qlIndexFixing($AC$5,AZ1075,TRUE,_xll.ohTrigger(Trigger,Trigger3M))</f>
        <v>1.7446166930930526E-2</v>
      </c>
      <c r="BD1075" s="257">
        <f>_xll.qlIndexFixing($BE$1,AZ1075,TRUE,_xll.ohTrigger(Trigger,Trigger3M))</f>
        <v>1.6951962845278317E-2</v>
      </c>
    </row>
    <row r="1076" spans="51:56" ht="11.25" customHeight="1" x14ac:dyDescent="0.25">
      <c r="AY1076" s="106" t="s">
        <v>83</v>
      </c>
      <c r="AZ1076" s="105">
        <f>_xll.qlInterestRateIndexFixingDate(Currency&amp;"ibor"&amp;Tenor,BA1076,Trigger)</f>
        <v>46843</v>
      </c>
      <c r="BA1076" s="105">
        <f>_xll.qlCalendarAdvance(Calendar,BA1075,AY1076,"f",,Trigger)</f>
        <v>46847</v>
      </c>
      <c r="BB1076" s="105">
        <f>_xll.qlInterestRateIndexMaturity(Currency&amp;"ibor"&amp;Tenor,BA1076,Trigger)</f>
        <v>46938</v>
      </c>
      <c r="BC1076" s="257">
        <f>_xll.qlIndexFixing($AC$5,AZ1076,TRUE,_xll.ohTrigger(Trigger,Trigger3M))</f>
        <v>1.7385139159442547E-2</v>
      </c>
      <c r="BD1076" s="257">
        <f>_xll.qlIndexFixing($BE$1,AZ1076,TRUE,_xll.ohTrigger(Trigger,Trigger3M))</f>
        <v>1.6949528161828094E-2</v>
      </c>
    </row>
    <row r="1077" spans="51:56" ht="11.25" customHeight="1" x14ac:dyDescent="0.25">
      <c r="AY1077" s="106" t="s">
        <v>83</v>
      </c>
      <c r="AZ1077" s="105">
        <f>_xll.qlInterestRateIndexFixingDate(Currency&amp;"ibor"&amp;Tenor,BA1077,Trigger)</f>
        <v>46850</v>
      </c>
      <c r="BA1077" s="105">
        <f>_xll.qlCalendarAdvance(Calendar,BA1076,AY1077,"f",,Trigger)</f>
        <v>46854</v>
      </c>
      <c r="BB1077" s="105">
        <f>_xll.qlInterestRateIndexMaturity(Currency&amp;"ibor"&amp;Tenor,BA1077,Trigger)</f>
        <v>46945</v>
      </c>
      <c r="BC1077" s="257">
        <f>_xll.qlIndexFixing($AC$5,AZ1077,TRUE,_xll.ohTrigger(Trigger,Trigger3M))</f>
        <v>1.73165532659426E-2</v>
      </c>
      <c r="BD1077" s="257">
        <f>_xll.qlIndexFixing($BE$1,AZ1077,TRUE,_xll.ohTrigger(Trigger,Trigger3M))</f>
        <v>1.6947299835786606E-2</v>
      </c>
    </row>
    <row r="1078" spans="51:56" ht="11.25" customHeight="1" x14ac:dyDescent="0.25">
      <c r="AY1078" s="106" t="s">
        <v>83</v>
      </c>
      <c r="AZ1078" s="105">
        <f>_xll.qlInterestRateIndexFixingDate(Currency&amp;"ibor"&amp;Tenor,BA1078,Trigger)</f>
        <v>46855</v>
      </c>
      <c r="BA1078" s="105">
        <f>_xll.qlCalendarAdvance(Calendar,BA1077,AY1078,"f",,Trigger)</f>
        <v>46861</v>
      </c>
      <c r="BB1078" s="105">
        <f>_xll.qlInterestRateIndexMaturity(Currency&amp;"ibor"&amp;Tenor,BA1078,Trigger)</f>
        <v>46952</v>
      </c>
      <c r="BC1078" s="257">
        <f>_xll.qlIndexFixing($AC$5,AZ1078,TRUE,_xll.ohTrigger(Trigger,Trigger3M))</f>
        <v>1.72477034643016E-2</v>
      </c>
      <c r="BD1078" s="257">
        <f>_xll.qlIndexFixing($BE$1,AZ1078,TRUE,_xll.ohTrigger(Trigger,Trigger3M))</f>
        <v>1.6945040568138038E-2</v>
      </c>
    </row>
    <row r="1079" spans="51:56" ht="11.25" customHeight="1" x14ac:dyDescent="0.25">
      <c r="AY1079" s="106" t="s">
        <v>83</v>
      </c>
      <c r="AZ1079" s="105">
        <f>_xll.qlInterestRateIndexFixingDate(Currency&amp;"ibor"&amp;Tenor,BA1079,Trigger)</f>
        <v>46864</v>
      </c>
      <c r="BA1079" s="105">
        <f>_xll.qlCalendarAdvance(Calendar,BA1078,AY1079,"f",,Trigger)</f>
        <v>46868</v>
      </c>
      <c r="BB1079" s="105">
        <f>_xll.qlInterestRateIndexMaturity(Currency&amp;"ibor"&amp;Tenor,BA1079,Trigger)</f>
        <v>46959</v>
      </c>
      <c r="BC1079" s="257">
        <f>_xll.qlIndexFixing($AC$5,AZ1079,TRUE,_xll.ohTrigger(Trigger,Trigger3M))</f>
        <v>1.7178589768279087E-2</v>
      </c>
      <c r="BD1079" s="257">
        <f>_xll.qlIndexFixing($BE$1,AZ1079,TRUE,_xll.ohTrigger(Trigger,Trigger3M))</f>
        <v>1.6942750783270826E-2</v>
      </c>
    </row>
    <row r="1080" spans="51:56" ht="11.25" customHeight="1" x14ac:dyDescent="0.25">
      <c r="AY1080" s="106" t="s">
        <v>83</v>
      </c>
      <c r="AZ1080" s="105">
        <f>_xll.qlInterestRateIndexFixingDate(Currency&amp;"ibor"&amp;Tenor,BA1080,Trigger)</f>
        <v>46870</v>
      </c>
      <c r="BA1080" s="105">
        <f>_xll.qlCalendarAdvance(Calendar,BA1079,AY1080,"f",,Trigger)</f>
        <v>46875</v>
      </c>
      <c r="BB1080" s="105">
        <f>_xll.qlInterestRateIndexMaturity(Currency&amp;"ibor"&amp;Tenor,BA1080,Trigger)</f>
        <v>46967</v>
      </c>
      <c r="BC1080" s="257">
        <f>_xll.qlIndexFixing($AC$5,AZ1080,TRUE,_xll.ohTrigger(Trigger,Trigger3M))</f>
        <v>1.7106693645972226E-2</v>
      </c>
      <c r="BD1080" s="257">
        <f>_xll.qlIndexFixing($BE$1,AZ1080,TRUE,_xll.ohTrigger(Trigger,Trigger3M))</f>
        <v>1.694065745875746E-2</v>
      </c>
    </row>
    <row r="1081" spans="51:56" ht="11.25" customHeight="1" x14ac:dyDescent="0.25">
      <c r="AY1081" s="106" t="s">
        <v>83</v>
      </c>
      <c r="AZ1081" s="105">
        <f>_xll.qlInterestRateIndexFixingDate(Currency&amp;"ibor"&amp;Tenor,BA1081,Trigger)</f>
        <v>46878</v>
      </c>
      <c r="BA1081" s="105">
        <f>_xll.qlCalendarAdvance(Calendar,BA1080,AY1081,"f",,Trigger)</f>
        <v>46882</v>
      </c>
      <c r="BB1081" s="105">
        <f>_xll.qlInterestRateIndexMaturity(Currency&amp;"ibor"&amp;Tenor,BA1081,Trigger)</f>
        <v>46974</v>
      </c>
      <c r="BC1081" s="257">
        <f>_xll.qlIndexFixing($AC$5,AZ1081,TRUE,_xll.ohTrigger(Trigger,Trigger3M))</f>
        <v>1.7038015880129233E-2</v>
      </c>
      <c r="BD1081" s="257">
        <f>_xll.qlIndexFixing($BE$1,AZ1081,TRUE,_xll.ohTrigger(Trigger,Trigger3M))</f>
        <v>1.6938305765305313E-2</v>
      </c>
    </row>
    <row r="1082" spans="51:56" ht="11.25" customHeight="1" x14ac:dyDescent="0.25">
      <c r="AY1082" s="106" t="s">
        <v>83</v>
      </c>
      <c r="AZ1082" s="105">
        <f>_xll.qlInterestRateIndexFixingDate(Currency&amp;"ibor"&amp;Tenor,BA1082,Trigger)</f>
        <v>46885</v>
      </c>
      <c r="BA1082" s="105">
        <f>_xll.qlCalendarAdvance(Calendar,BA1081,AY1082,"f",,Trigger)</f>
        <v>46889</v>
      </c>
      <c r="BB1082" s="105">
        <f>_xll.qlInterestRateIndexMaturity(Currency&amp;"ibor"&amp;Tenor,BA1082,Trigger)</f>
        <v>46981</v>
      </c>
      <c r="BC1082" s="257">
        <f>_xll.qlIndexFixing($AC$5,AZ1082,TRUE,_xll.ohTrigger(Trigger,Trigger3M))</f>
        <v>1.6969077109907266E-2</v>
      </c>
      <c r="BD1082" s="257">
        <f>_xll.qlIndexFixing($BE$1,AZ1082,TRUE,_xll.ohTrigger(Trigger,Trigger3M))</f>
        <v>1.6935924856756737E-2</v>
      </c>
    </row>
    <row r="1083" spans="51:56" ht="11.25" customHeight="1" x14ac:dyDescent="0.25">
      <c r="AY1083" s="106" t="s">
        <v>83</v>
      </c>
      <c r="AZ1083" s="105">
        <f>_xll.qlInterestRateIndexFixingDate(Currency&amp;"ibor"&amp;Tenor,BA1083,Trigger)</f>
        <v>46892</v>
      </c>
      <c r="BA1083" s="105">
        <f>_xll.qlCalendarAdvance(Calendar,BA1082,AY1083,"f",,Trigger)</f>
        <v>46896</v>
      </c>
      <c r="BB1083" s="105">
        <f>_xll.qlInterestRateIndexMaturity(Currency&amp;"ibor"&amp;Tenor,BA1083,Trigger)</f>
        <v>46988</v>
      </c>
      <c r="BC1083" s="257">
        <f>_xll.qlIndexFixing($AC$5,AZ1083,TRUE,_xll.ohTrigger(Trigger,Trigger3M))</f>
        <v>1.6899877349083121E-2</v>
      </c>
      <c r="BD1083" s="257">
        <f>_xll.qlIndexFixing($BE$1,AZ1083,TRUE,_xll.ohTrigger(Trigger,Trigger3M))</f>
        <v>1.6933515157519195E-2</v>
      </c>
    </row>
    <row r="1084" spans="51:56" ht="11.25" customHeight="1" x14ac:dyDescent="0.25">
      <c r="AY1084" s="106" t="s">
        <v>83</v>
      </c>
      <c r="AZ1084" s="105">
        <f>_xll.qlInterestRateIndexFixingDate(Currency&amp;"ibor"&amp;Tenor,BA1084,Trigger)</f>
        <v>46899</v>
      </c>
      <c r="BA1084" s="105">
        <f>_xll.qlCalendarAdvance(Calendar,BA1083,AY1084,"f",,Trigger)</f>
        <v>46903</v>
      </c>
      <c r="BB1084" s="105">
        <f>_xll.qlInterestRateIndexMaturity(Currency&amp;"ibor"&amp;Tenor,BA1084,Trigger)</f>
        <v>46995</v>
      </c>
      <c r="BC1084" s="257">
        <f>_xll.qlIndexFixing($AC$5,AZ1084,TRUE,_xll.ohTrigger(Trigger,Trigger3M))</f>
        <v>1.6830416611485741E-2</v>
      </c>
      <c r="BD1084" s="257">
        <f>_xll.qlIndexFixing($BE$1,AZ1084,TRUE,_xll.ohTrigger(Trigger,Trigger3M))</f>
        <v>1.6931077092001028E-2</v>
      </c>
    </row>
    <row r="1085" spans="51:56" ht="11.25" customHeight="1" x14ac:dyDescent="0.25">
      <c r="AY1085" s="106" t="s">
        <v>83</v>
      </c>
      <c r="AZ1085" s="105">
        <f>_xll.qlInterestRateIndexFixingDate(Currency&amp;"ibor"&amp;Tenor,BA1085,Trigger)</f>
        <v>46906</v>
      </c>
      <c r="BA1085" s="105">
        <f>_xll.qlCalendarAdvance(Calendar,BA1084,AY1085,"f",,Trigger)</f>
        <v>46910</v>
      </c>
      <c r="BB1085" s="105">
        <f>_xll.qlInterestRateIndexMaturity(Currency&amp;"ibor"&amp;Tenor,BA1085,Trigger)</f>
        <v>47002</v>
      </c>
      <c r="BC1085" s="257">
        <f>_xll.qlIndexFixing($AC$5,AZ1085,TRUE,_xll.ohTrigger(Trigger,Trigger3M))</f>
        <v>1.681160302056494E-2</v>
      </c>
      <c r="BD1085" s="257">
        <f>_xll.qlIndexFixing($BE$1,AZ1085,TRUE,_xll.ohTrigger(Trigger,Trigger3M))</f>
        <v>1.6928611084607956E-2</v>
      </c>
    </row>
    <row r="1086" spans="51:56" ht="11.25" customHeight="1" x14ac:dyDescent="0.25">
      <c r="AY1086" s="106" t="s">
        <v>83</v>
      </c>
      <c r="AZ1086" s="105">
        <f>_xll.qlInterestRateIndexFixingDate(Currency&amp;"ibor"&amp;Tenor,BA1086,Trigger)</f>
        <v>46913</v>
      </c>
      <c r="BA1086" s="105">
        <f>_xll.qlCalendarAdvance(Calendar,BA1085,AY1086,"f",,Trigger)</f>
        <v>46917</v>
      </c>
      <c r="BB1086" s="105">
        <f>_xll.qlInterestRateIndexMaturity(Currency&amp;"ibor"&amp;Tenor,BA1086,Trigger)</f>
        <v>47009</v>
      </c>
      <c r="BC1086" s="257">
        <f>_xll.qlIndexFixing($AC$5,AZ1086,TRUE,_xll.ohTrigger(Trigger,Trigger3M))</f>
        <v>1.6830914667183297E-2</v>
      </c>
      <c r="BD1086" s="257">
        <f>_xll.qlIndexFixing($BE$1,AZ1086,TRUE,_xll.ohTrigger(Trigger,Trigger3M))</f>
        <v>1.6926117559748322E-2</v>
      </c>
    </row>
    <row r="1087" spans="51:56" ht="11.25" customHeight="1" x14ac:dyDescent="0.25">
      <c r="AY1087" s="106" t="s">
        <v>83</v>
      </c>
      <c r="AZ1087" s="105">
        <f>_xll.qlInterestRateIndexFixingDate(Currency&amp;"ibor"&amp;Tenor,BA1087,Trigger)</f>
        <v>46920</v>
      </c>
      <c r="BA1087" s="105">
        <f>_xll.qlCalendarAdvance(Calendar,BA1086,AY1087,"f",,Trigger)</f>
        <v>46924</v>
      </c>
      <c r="BB1087" s="105">
        <f>_xll.qlInterestRateIndexMaturity(Currency&amp;"ibor"&amp;Tenor,BA1087,Trigger)</f>
        <v>47016</v>
      </c>
      <c r="BC1087" s="257">
        <f>_xll.qlIndexFixing($AC$5,AZ1087,TRUE,_xll.ohTrigger(Trigger,Trigger3M))</f>
        <v>1.6850226408701395E-2</v>
      </c>
      <c r="BD1087" s="257">
        <f>_xll.qlIndexFixing($BE$1,AZ1087,TRUE,_xll.ohTrigger(Trigger,Trigger3M))</f>
        <v>1.6923596941826977E-2</v>
      </c>
    </row>
    <row r="1088" spans="51:56" ht="11.25" customHeight="1" x14ac:dyDescent="0.25">
      <c r="AY1088" s="106" t="s">
        <v>83</v>
      </c>
      <c r="AZ1088" s="105">
        <f>_xll.qlInterestRateIndexFixingDate(Currency&amp;"ibor"&amp;Tenor,BA1088,Trigger)</f>
        <v>46927</v>
      </c>
      <c r="BA1088" s="105">
        <f>_xll.qlCalendarAdvance(Calendar,BA1087,AY1088,"f",,Trigger)</f>
        <v>46931</v>
      </c>
      <c r="BB1088" s="105">
        <f>_xll.qlInterestRateIndexMaturity(Currency&amp;"ibor"&amp;Tenor,BA1088,Trigger)</f>
        <v>47023</v>
      </c>
      <c r="BC1088" s="257">
        <f>_xll.qlIndexFixing($AC$5,AZ1088,TRUE,_xll.ohTrigger(Trigger,Trigger3M))</f>
        <v>1.6869538245118363E-2</v>
      </c>
      <c r="BD1088" s="257">
        <f>_xll.qlIndexFixing($BE$1,AZ1088,TRUE,_xll.ohTrigger(Trigger,Trigger3M))</f>
        <v>1.6921049655248786E-2</v>
      </c>
    </row>
    <row r="1089" spans="51:56" ht="11.25" customHeight="1" x14ac:dyDescent="0.25">
      <c r="AY1089" s="106" t="s">
        <v>83</v>
      </c>
      <c r="AZ1089" s="105">
        <f>_xll.qlInterestRateIndexFixingDate(Currency&amp;"ibor"&amp;Tenor,BA1089,Trigger)</f>
        <v>46934</v>
      </c>
      <c r="BA1089" s="105">
        <f>_xll.qlCalendarAdvance(Calendar,BA1088,AY1089,"f",,Trigger)</f>
        <v>46938</v>
      </c>
      <c r="BB1089" s="105">
        <f>_xll.qlInterestRateIndexMaturity(Currency&amp;"ibor"&amp;Tenor,BA1089,Trigger)</f>
        <v>47030</v>
      </c>
      <c r="BC1089" s="257">
        <f>_xll.qlIndexFixing($AC$5,AZ1089,TRUE,_xll.ohTrigger(Trigger,Trigger3M))</f>
        <v>1.6888850176435075E-2</v>
      </c>
      <c r="BD1089" s="257">
        <f>_xll.qlIndexFixing($BE$1,AZ1089,TRUE,_xll.ohTrigger(Trigger,Trigger3M))</f>
        <v>1.6918476124419476E-2</v>
      </c>
    </row>
    <row r="1090" spans="51:56" ht="11.25" customHeight="1" x14ac:dyDescent="0.25">
      <c r="AY1090" s="106" t="s">
        <v>83</v>
      </c>
      <c r="AZ1090" s="105">
        <f>_xll.qlInterestRateIndexFixingDate(Currency&amp;"ibor"&amp;Tenor,BA1090,Trigger)</f>
        <v>46941</v>
      </c>
      <c r="BA1090" s="105">
        <f>_xll.qlCalendarAdvance(Calendar,BA1089,AY1090,"f",,Trigger)</f>
        <v>46945</v>
      </c>
      <c r="BB1090" s="105">
        <f>_xll.qlInterestRateIndexMaturity(Currency&amp;"ibor"&amp;Tenor,BA1090,Trigger)</f>
        <v>47037</v>
      </c>
      <c r="BC1090" s="257">
        <f>_xll.qlIndexFixing($AC$5,AZ1090,TRUE,_xll.ohTrigger(Trigger,Trigger3M))</f>
        <v>1.6908162202653263E-2</v>
      </c>
      <c r="BD1090" s="257">
        <f>_xll.qlIndexFixing($BE$1,AZ1090,TRUE,_xll.ohTrigger(Trigger,Trigger3M))</f>
        <v>1.6915876773743902E-2</v>
      </c>
    </row>
    <row r="1091" spans="51:56" ht="11.25" customHeight="1" x14ac:dyDescent="0.25">
      <c r="AY1091" s="106" t="s">
        <v>83</v>
      </c>
      <c r="AZ1091" s="105">
        <f>_xll.qlInterestRateIndexFixingDate(Currency&amp;"ibor"&amp;Tenor,BA1091,Trigger)</f>
        <v>46948</v>
      </c>
      <c r="BA1091" s="105">
        <f>_xll.qlCalendarAdvance(Calendar,BA1090,AY1091,"f",,Trigger)</f>
        <v>46952</v>
      </c>
      <c r="BB1091" s="105">
        <f>_xll.qlInterestRateIndexMaturity(Currency&amp;"ibor"&amp;Tenor,BA1091,Trigger)</f>
        <v>47044</v>
      </c>
      <c r="BC1091" s="257">
        <f>_xll.qlIndexFixing($AC$5,AZ1091,TRUE,_xll.ohTrigger(Trigger,Trigger3M))</f>
        <v>1.6927474323771192E-2</v>
      </c>
      <c r="BD1091" s="257">
        <f>_xll.qlIndexFixing($BE$1,AZ1091,TRUE,_xll.ohTrigger(Trigger,Trigger3M))</f>
        <v>1.6913252027623452E-2</v>
      </c>
    </row>
    <row r="1092" spans="51:56" ht="11.25" customHeight="1" x14ac:dyDescent="0.25">
      <c r="AY1092" s="106" t="s">
        <v>83</v>
      </c>
      <c r="AZ1092" s="105">
        <f>_xll.qlInterestRateIndexFixingDate(Currency&amp;"ibor"&amp;Tenor,BA1092,Trigger)</f>
        <v>46955</v>
      </c>
      <c r="BA1092" s="105">
        <f>_xll.qlCalendarAdvance(Calendar,BA1091,AY1092,"f",,Trigger)</f>
        <v>46959</v>
      </c>
      <c r="BB1092" s="105">
        <f>_xll.qlInterestRateIndexMaturity(Currency&amp;"ibor"&amp;Tenor,BA1092,Trigger)</f>
        <v>47051</v>
      </c>
      <c r="BC1092" s="257">
        <f>_xll.qlIndexFixing($AC$5,AZ1092,TRUE,_xll.ohTrigger(Trigger,Trigger3M))</f>
        <v>1.6946786539791467E-2</v>
      </c>
      <c r="BD1092" s="257">
        <f>_xll.qlIndexFixing($BE$1,AZ1092,TRUE,_xll.ohTrigger(Trigger,Trigger3M))</f>
        <v>1.6910602310464724E-2</v>
      </c>
    </row>
    <row r="1093" spans="51:56" ht="11.25" customHeight="1" x14ac:dyDescent="0.25">
      <c r="AY1093" s="106" t="s">
        <v>83</v>
      </c>
      <c r="AZ1093" s="105">
        <f>_xll.qlInterestRateIndexFixingDate(Currency&amp;"ibor"&amp;Tenor,BA1093,Trigger)</f>
        <v>46962</v>
      </c>
      <c r="BA1093" s="105">
        <f>_xll.qlCalendarAdvance(Calendar,BA1092,AY1093,"f",,Trigger)</f>
        <v>46966</v>
      </c>
      <c r="BB1093" s="105">
        <f>_xll.qlInterestRateIndexMaturity(Currency&amp;"ibor"&amp;Tenor,BA1093,Trigger)</f>
        <v>47058</v>
      </c>
      <c r="BC1093" s="257">
        <f>_xll.qlIndexFixing($AC$5,AZ1093,TRUE,_xll.ohTrigger(Trigger,Trigger3M))</f>
        <v>1.6966098850713218E-2</v>
      </c>
      <c r="BD1093" s="257">
        <f>_xll.qlIndexFixing($BE$1,AZ1093,TRUE,_xll.ohTrigger(Trigger,Trigger3M))</f>
        <v>1.6907928046668227E-2</v>
      </c>
    </row>
    <row r="1094" spans="51:56" ht="11.25" customHeight="1" x14ac:dyDescent="0.25">
      <c r="AY1094" s="106" t="s">
        <v>83</v>
      </c>
      <c r="AZ1094" s="105">
        <f>_xll.qlInterestRateIndexFixingDate(Currency&amp;"ibor"&amp;Tenor,BA1094,Trigger)</f>
        <v>46969</v>
      </c>
      <c r="BA1094" s="105">
        <f>_xll.qlCalendarAdvance(Calendar,BA1093,AY1094,"f",,Trigger)</f>
        <v>46973</v>
      </c>
      <c r="BB1094" s="105">
        <f>_xll.qlInterestRateIndexMaturity(Currency&amp;"ibor"&amp;Tenor,BA1094,Trigger)</f>
        <v>47065</v>
      </c>
      <c r="BC1094" s="257">
        <f>_xll.qlIndexFixing($AC$5,AZ1094,TRUE,_xll.ohTrigger(Trigger,Trigger3M))</f>
        <v>1.6985411256537318E-2</v>
      </c>
      <c r="BD1094" s="257">
        <f>_xll.qlIndexFixing($BE$1,AZ1094,TRUE,_xll.ohTrigger(Trigger,Trigger3M))</f>
        <v>1.6905229660634478E-2</v>
      </c>
    </row>
    <row r="1095" spans="51:56" ht="11.25" customHeight="1" x14ac:dyDescent="0.25">
      <c r="AY1095" s="106" t="s">
        <v>83</v>
      </c>
      <c r="AZ1095" s="105">
        <f>_xll.qlInterestRateIndexFixingDate(Currency&amp;"ibor"&amp;Tenor,BA1095,Trigger)</f>
        <v>46976</v>
      </c>
      <c r="BA1095" s="105">
        <f>_xll.qlCalendarAdvance(Calendar,BA1094,AY1095,"f",,Trigger)</f>
        <v>46980</v>
      </c>
      <c r="BB1095" s="105">
        <f>_xll.qlInterestRateIndexMaturity(Currency&amp;"ibor"&amp;Tenor,BA1095,Trigger)</f>
        <v>47072</v>
      </c>
      <c r="BC1095" s="257">
        <f>_xll.qlIndexFixing($AC$5,AZ1095,TRUE,_xll.ohTrigger(Trigger,Trigger3M))</f>
        <v>1.7004723757264632E-2</v>
      </c>
      <c r="BD1095" s="257">
        <f>_xll.qlIndexFixing($BE$1,AZ1095,TRUE,_xll.ohTrigger(Trigger,Trigger3M))</f>
        <v>1.69025075767666E-2</v>
      </c>
    </row>
    <row r="1096" spans="51:56" ht="11.25" customHeight="1" x14ac:dyDescent="0.25">
      <c r="AY1096" s="106" t="s">
        <v>83</v>
      </c>
      <c r="AZ1096" s="105">
        <f>_xll.qlInterestRateIndexFixingDate(Currency&amp;"ibor"&amp;Tenor,BA1096,Trigger)</f>
        <v>46983</v>
      </c>
      <c r="BA1096" s="105">
        <f>_xll.qlCalendarAdvance(Calendar,BA1095,AY1096,"f",,Trigger)</f>
        <v>46987</v>
      </c>
      <c r="BB1096" s="105">
        <f>_xll.qlInterestRateIndexMaturity(Currency&amp;"ibor"&amp;Tenor,BA1096,Trigger)</f>
        <v>47079</v>
      </c>
      <c r="BC1096" s="257">
        <f>_xll.qlIndexFixing($AC$5,AZ1096,TRUE,_xll.ohTrigger(Trigger,Trigger3M))</f>
        <v>1.7024036352894296E-2</v>
      </c>
      <c r="BD1096" s="257">
        <f>_xll.qlIndexFixing($BE$1,AZ1096,TRUE,_xll.ohTrigger(Trigger,Trigger3M))</f>
        <v>1.689976221946337E-2</v>
      </c>
    </row>
    <row r="1097" spans="51:56" ht="11.25" customHeight="1" x14ac:dyDescent="0.25">
      <c r="AY1097" s="106" t="s">
        <v>83</v>
      </c>
      <c r="AZ1097" s="105">
        <f>_xll.qlInterestRateIndexFixingDate(Currency&amp;"ibor"&amp;Tenor,BA1097,Trigger)</f>
        <v>46990</v>
      </c>
      <c r="BA1097" s="105">
        <f>_xll.qlCalendarAdvance(Calendar,BA1096,AY1097,"f",,Trigger)</f>
        <v>46994</v>
      </c>
      <c r="BB1097" s="105">
        <f>_xll.qlInterestRateIndexMaturity(Currency&amp;"ibor"&amp;Tenor,BA1097,Trigger)</f>
        <v>47086</v>
      </c>
      <c r="BC1097" s="257">
        <f>_xll.qlIndexFixing($AC$5,AZ1097,TRUE,_xll.ohTrigger(Trigger,Trigger3M))</f>
        <v>1.7043349043428913E-2</v>
      </c>
      <c r="BD1097" s="257">
        <f>_xll.qlIndexFixing($BE$1,AZ1097,TRUE,_xll.ohTrigger(Trigger,Trigger3M))</f>
        <v>1.6896994013126172E-2</v>
      </c>
    </row>
    <row r="1098" spans="51:56" ht="11.25" customHeight="1" x14ac:dyDescent="0.25">
      <c r="AY1098" s="106" t="s">
        <v>83</v>
      </c>
      <c r="AZ1098" s="105">
        <f>_xll.qlInterestRateIndexFixingDate(Currency&amp;"ibor"&amp;Tenor,BA1098,Trigger)</f>
        <v>46997</v>
      </c>
      <c r="BA1098" s="105">
        <f>_xll.qlCalendarAdvance(Calendar,BA1097,AY1098,"f",,Trigger)</f>
        <v>47001</v>
      </c>
      <c r="BB1098" s="105">
        <f>_xll.qlInterestRateIndexMaturity(Currency&amp;"ibor"&amp;Tenor,BA1098,Trigger)</f>
        <v>47092</v>
      </c>
      <c r="BC1098" s="257">
        <f>_xll.qlIndexFixing($AC$5,AZ1098,TRUE,_xll.ohTrigger(Trigger,Trigger3M))</f>
        <v>1.7060878645719993E-2</v>
      </c>
      <c r="BD1098" s="257">
        <f>_xll.qlIndexFixing($BE$1,AZ1098,TRUE,_xll.ohTrigger(Trigger,Trigger3M))</f>
        <v>1.6894011033521689E-2</v>
      </c>
    </row>
    <row r="1099" spans="51:56" ht="11.25" customHeight="1" x14ac:dyDescent="0.25">
      <c r="AY1099" s="106" t="s">
        <v>83</v>
      </c>
      <c r="AZ1099" s="105">
        <f>_xll.qlInterestRateIndexFixingDate(Currency&amp;"ibor"&amp;Tenor,BA1099,Trigger)</f>
        <v>47004</v>
      </c>
      <c r="BA1099" s="105">
        <f>_xll.qlCalendarAdvance(Calendar,BA1098,AY1099,"f",,Trigger)</f>
        <v>47008</v>
      </c>
      <c r="BB1099" s="105">
        <f>_xll.qlInterestRateIndexMaturity(Currency&amp;"ibor"&amp;Tenor,BA1099,Trigger)</f>
        <v>47099</v>
      </c>
      <c r="BC1099" s="257">
        <f>_xll.qlIndexFixing($AC$5,AZ1099,TRUE,_xll.ohTrigger(Trigger,Trigger3M))</f>
        <v>1.7080190605494625E-2</v>
      </c>
      <c r="BD1099" s="257">
        <f>_xll.qlIndexFixing($BE$1,AZ1099,TRUE,_xll.ohTrigger(Trigger,Trigger3M))</f>
        <v>1.6891200025270024E-2</v>
      </c>
    </row>
    <row r="1100" spans="51:56" ht="11.25" customHeight="1" x14ac:dyDescent="0.25">
      <c r="AY1100" s="106" t="s">
        <v>83</v>
      </c>
      <c r="AZ1100" s="105">
        <f>_xll.qlInterestRateIndexFixingDate(Currency&amp;"ibor"&amp;Tenor,BA1100,Trigger)</f>
        <v>47011</v>
      </c>
      <c r="BA1100" s="105">
        <f>_xll.qlCalendarAdvance(Calendar,BA1099,AY1100,"f",,Trigger)</f>
        <v>47015</v>
      </c>
      <c r="BB1100" s="105">
        <f>_xll.qlInterestRateIndexMaturity(Currency&amp;"ibor"&amp;Tenor,BA1100,Trigger)</f>
        <v>47106</v>
      </c>
      <c r="BC1100" s="257">
        <f>_xll.qlIndexFixing($AC$5,AZ1100,TRUE,_xll.ohTrigger(Trigger,Trigger3M))</f>
        <v>1.7099502659138788E-2</v>
      </c>
      <c r="BD1100" s="257">
        <f>_xll.qlIndexFixing($BE$1,AZ1100,TRUE,_xll.ohTrigger(Trigger,Trigger3M))</f>
        <v>1.6888367411852352E-2</v>
      </c>
    </row>
    <row r="1101" spans="51:56" ht="11.25" customHeight="1" x14ac:dyDescent="0.25">
      <c r="AY1101" s="106" t="s">
        <v>83</v>
      </c>
      <c r="AZ1101" s="105">
        <f>_xll.qlInterestRateIndexFixingDate(Currency&amp;"ibor"&amp;Tenor,BA1101,Trigger)</f>
        <v>47018</v>
      </c>
      <c r="BA1101" s="105">
        <f>_xll.qlCalendarAdvance(Calendar,BA1100,AY1101,"f",,Trigger)</f>
        <v>47022</v>
      </c>
      <c r="BB1101" s="105">
        <f>_xll.qlInterestRateIndexMaturity(Currency&amp;"ibor"&amp;Tenor,BA1101,Trigger)</f>
        <v>47114</v>
      </c>
      <c r="BC1101" s="257">
        <f>_xll.qlIndexFixing($AC$5,AZ1101,TRUE,_xll.ohTrigger(Trigger,Trigger3M))</f>
        <v>1.7120600754611696E-2</v>
      </c>
      <c r="BD1101" s="257">
        <f>_xll.qlIndexFixing($BE$1,AZ1101,TRUE,_xll.ohTrigger(Trigger,Trigger3M))</f>
        <v>1.6885701185386286E-2</v>
      </c>
    </row>
    <row r="1102" spans="51:56" ht="11.25" customHeight="1" x14ac:dyDescent="0.25">
      <c r="AY1102" s="106" t="s">
        <v>83</v>
      </c>
      <c r="AZ1102" s="105">
        <f>_xll.qlInterestRateIndexFixingDate(Currency&amp;"ibor"&amp;Tenor,BA1102,Trigger)</f>
        <v>47025</v>
      </c>
      <c r="BA1102" s="105">
        <f>_xll.qlCalendarAdvance(Calendar,BA1101,AY1102,"f",,Trigger)</f>
        <v>47029</v>
      </c>
      <c r="BB1102" s="105">
        <f>_xll.qlInterestRateIndexMaturity(Currency&amp;"ibor"&amp;Tenor,BA1102,Trigger)</f>
        <v>47121</v>
      </c>
      <c r="BC1102" s="257">
        <f>_xll.qlIndexFixing($AC$5,AZ1102,TRUE,_xll.ohTrigger(Trigger,Trigger3M))</f>
        <v>1.7139913919671949E-2</v>
      </c>
      <c r="BD1102" s="257">
        <f>_xll.qlIndexFixing($BE$1,AZ1102,TRUE,_xll.ohTrigger(Trigger,Trigger3M))</f>
        <v>1.6882825099837438E-2</v>
      </c>
    </row>
    <row r="1103" spans="51:56" ht="11.25" customHeight="1" x14ac:dyDescent="0.25">
      <c r="AY1103" s="106" t="s">
        <v>83</v>
      </c>
      <c r="AZ1103" s="105">
        <f>_xll.qlInterestRateIndexFixingDate(Currency&amp;"ibor"&amp;Tenor,BA1103,Trigger)</f>
        <v>47032</v>
      </c>
      <c r="BA1103" s="105">
        <f>_xll.qlCalendarAdvance(Calendar,BA1102,AY1103,"f",,Trigger)</f>
        <v>47036</v>
      </c>
      <c r="BB1103" s="105">
        <f>_xll.qlInterestRateIndexMaturity(Currency&amp;"ibor"&amp;Tenor,BA1103,Trigger)</f>
        <v>47128</v>
      </c>
      <c r="BC1103" s="257">
        <f>_xll.qlIndexFixing($AC$5,AZ1103,TRUE,_xll.ohTrigger(Trigger,Trigger3M))</f>
        <v>1.7159227179638022E-2</v>
      </c>
      <c r="BD1103" s="257">
        <f>_xll.qlIndexFixing($BE$1,AZ1103,TRUE,_xll.ohTrigger(Trigger,Trigger3M))</f>
        <v>1.6879928711632509E-2</v>
      </c>
    </row>
    <row r="1104" spans="51:56" ht="11.25" customHeight="1" x14ac:dyDescent="0.25">
      <c r="AY1104" s="106" t="s">
        <v>83</v>
      </c>
      <c r="AZ1104" s="105">
        <f>_xll.qlInterestRateIndexFixingDate(Currency&amp;"ibor"&amp;Tenor,BA1104,Trigger)</f>
        <v>47039</v>
      </c>
      <c r="BA1104" s="105">
        <f>_xll.qlCalendarAdvance(Calendar,BA1103,AY1104,"f",,Trigger)</f>
        <v>47043</v>
      </c>
      <c r="BB1104" s="105">
        <f>_xll.qlInterestRateIndexMaturity(Currency&amp;"ibor"&amp;Tenor,BA1104,Trigger)</f>
        <v>47135</v>
      </c>
      <c r="BC1104" s="257">
        <f>_xll.qlIndexFixing($AC$5,AZ1104,TRUE,_xll.ohTrigger(Trigger,Trigger3M))</f>
        <v>1.7178540534511656E-2</v>
      </c>
      <c r="BD1104" s="257">
        <f>_xll.qlIndexFixing($BE$1,AZ1104,TRUE,_xll.ohTrigger(Trigger,Trigger3M))</f>
        <v>1.6877012445165936E-2</v>
      </c>
    </row>
    <row r="1105" spans="51:56" ht="11.25" customHeight="1" x14ac:dyDescent="0.25">
      <c r="AY1105" s="106" t="s">
        <v>83</v>
      </c>
      <c r="AZ1105" s="105">
        <f>_xll.qlInterestRateIndexFixingDate(Currency&amp;"ibor"&amp;Tenor,BA1105,Trigger)</f>
        <v>47046</v>
      </c>
      <c r="BA1105" s="105">
        <f>_xll.qlCalendarAdvance(Calendar,BA1104,AY1105,"f",,Trigger)</f>
        <v>47050</v>
      </c>
      <c r="BB1105" s="105">
        <f>_xll.qlInterestRateIndexMaturity(Currency&amp;"ibor"&amp;Tenor,BA1105,Trigger)</f>
        <v>47142</v>
      </c>
      <c r="BC1105" s="257">
        <f>_xll.qlIndexFixing($AC$5,AZ1105,TRUE,_xll.ohTrigger(Trigger,Trigger3M))</f>
        <v>1.7197853984292851E-2</v>
      </c>
      <c r="BD1105" s="257">
        <f>_xll.qlIndexFixing($BE$1,AZ1105,TRUE,_xll.ohTrigger(Trigger,Trigger3M))</f>
        <v>1.6874076724829542E-2</v>
      </c>
    </row>
    <row r="1106" spans="51:56" ht="11.25" customHeight="1" x14ac:dyDescent="0.25">
      <c r="AY1106" s="106" t="s">
        <v>83</v>
      </c>
      <c r="AZ1106" s="105">
        <f>_xll.qlInterestRateIndexFixingDate(Currency&amp;"ibor"&amp;Tenor,BA1106,Trigger)</f>
        <v>47053</v>
      </c>
      <c r="BA1106" s="105">
        <f>_xll.qlCalendarAdvance(Calendar,BA1105,AY1106,"f",,Trigger)</f>
        <v>47057</v>
      </c>
      <c r="BB1106" s="105">
        <f>_xll.qlInterestRateIndexMaturity(Currency&amp;"ibor"&amp;Tenor,BA1106,Trigger)</f>
        <v>47149</v>
      </c>
      <c r="BC1106" s="257">
        <f>_xll.qlIndexFixing($AC$5,AZ1106,TRUE,_xll.ohTrigger(Trigger,Trigger3M))</f>
        <v>1.7217167528980736E-2</v>
      </c>
      <c r="BD1106" s="257">
        <f>_xll.qlIndexFixing($BE$1,AZ1106,TRUE,_xll.ohTrigger(Trigger,Trigger3M))</f>
        <v>1.6871121975016026E-2</v>
      </c>
    </row>
    <row r="1107" spans="51:56" ht="11.25" customHeight="1" x14ac:dyDescent="0.25">
      <c r="AY1107" s="106" t="s">
        <v>83</v>
      </c>
      <c r="AZ1107" s="105">
        <f>_xll.qlInterestRateIndexFixingDate(Currency&amp;"ibor"&amp;Tenor,BA1107,Trigger)</f>
        <v>47060</v>
      </c>
      <c r="BA1107" s="105">
        <f>_xll.qlCalendarAdvance(Calendar,BA1106,AY1107,"f",,Trigger)</f>
        <v>47064</v>
      </c>
      <c r="BB1107" s="105">
        <f>_xll.qlInterestRateIndexMaturity(Currency&amp;"ibor"&amp;Tenor,BA1107,Trigger)</f>
        <v>47156</v>
      </c>
      <c r="BC1107" s="257">
        <f>_xll.qlIndexFixing($AC$5,AZ1107,TRUE,_xll.ohTrigger(Trigger,Trigger3M))</f>
        <v>1.7236481168578788E-2</v>
      </c>
      <c r="BD1107" s="257">
        <f>_xll.qlIndexFixing($BE$1,AZ1107,TRUE,_xll.ohTrigger(Trigger,Trigger3M))</f>
        <v>1.6868148620114602E-2</v>
      </c>
    </row>
    <row r="1108" spans="51:56" ht="11.25" customHeight="1" x14ac:dyDescent="0.25">
      <c r="AY1108" s="106" t="s">
        <v>83</v>
      </c>
      <c r="AZ1108" s="105">
        <f>_xll.qlInterestRateIndexFixingDate(Currency&amp;"ibor"&amp;Tenor,BA1108,Trigger)</f>
        <v>47067</v>
      </c>
      <c r="BA1108" s="105">
        <f>_xll.qlCalendarAdvance(Calendar,BA1107,AY1108,"f",,Trigger)</f>
        <v>47071</v>
      </c>
      <c r="BB1108" s="105">
        <f>_xll.qlInterestRateIndexMaturity(Currency&amp;"ibor"&amp;Tenor,BA1108,Trigger)</f>
        <v>47163</v>
      </c>
      <c r="BC1108" s="257">
        <f>_xll.qlIndexFixing($AC$5,AZ1108,TRUE,_xll.ohTrigger(Trigger,Trigger3M))</f>
        <v>1.7255794903085271E-2</v>
      </c>
      <c r="BD1108" s="257">
        <f>_xll.qlIndexFixing($BE$1,AZ1108,TRUE,_xll.ohTrigger(Trigger,Trigger3M))</f>
        <v>1.6865157084515362E-2</v>
      </c>
    </row>
    <row r="1109" spans="51:56" ht="11.25" customHeight="1" x14ac:dyDescent="0.25">
      <c r="AY1109" s="106" t="s">
        <v>83</v>
      </c>
      <c r="AZ1109" s="105">
        <f>_xll.qlInterestRateIndexFixingDate(Currency&amp;"ibor"&amp;Tenor,BA1109,Trigger)</f>
        <v>47074</v>
      </c>
      <c r="BA1109" s="105">
        <f>_xll.qlCalendarAdvance(Calendar,BA1108,AY1109,"f",,Trigger)</f>
        <v>47078</v>
      </c>
      <c r="BB1109" s="105">
        <f>_xll.qlInterestRateIndexMaturity(Currency&amp;"ibor"&amp;Tenor,BA1109,Trigger)</f>
        <v>47170</v>
      </c>
      <c r="BC1109" s="257">
        <f>_xll.qlIndexFixing($AC$5,AZ1109,TRUE,_xll.ohTrigger(Trigger,Trigger3M))</f>
        <v>1.7275108732500179E-2</v>
      </c>
      <c r="BD1109" s="257">
        <f>_xll.qlIndexFixing($BE$1,AZ1109,TRUE,_xll.ohTrigger(Trigger,Trigger3M))</f>
        <v>1.6862147792607526E-2</v>
      </c>
    </row>
    <row r="1110" spans="51:56" ht="11.25" customHeight="1" x14ac:dyDescent="0.25">
      <c r="AY1110" s="106" t="s">
        <v>83</v>
      </c>
      <c r="AZ1110" s="105">
        <f>_xll.qlInterestRateIndexFixingDate(Currency&amp;"ibor"&amp;Tenor,BA1110,Trigger)</f>
        <v>47081</v>
      </c>
      <c r="BA1110" s="105">
        <f>_xll.qlCalendarAdvance(Calendar,BA1109,AY1110,"f",,Trigger)</f>
        <v>47085</v>
      </c>
      <c r="BB1110" s="105">
        <f>_xll.qlInterestRateIndexMaturity(Currency&amp;"ibor"&amp;Tenor,BA1110,Trigger)</f>
        <v>47177</v>
      </c>
      <c r="BC1110" s="257">
        <f>_xll.qlIndexFixing($AC$5,AZ1110,TRUE,_xll.ohTrigger(Trigger,Trigger3M))</f>
        <v>1.7294422656825258E-2</v>
      </c>
      <c r="BD1110" s="257">
        <f>_xll.qlIndexFixing($BE$1,AZ1110,TRUE,_xll.ohTrigger(Trigger,Trigger3M))</f>
        <v>1.6859121168775967E-2</v>
      </c>
    </row>
    <row r="1111" spans="51:56" ht="11.25" customHeight="1" x14ac:dyDescent="0.25">
      <c r="AY1111" s="106" t="s">
        <v>83</v>
      </c>
      <c r="AZ1111" s="105">
        <f>_xll.qlInterestRateIndexFixingDate(Currency&amp;"ibor"&amp;Tenor,BA1111,Trigger)</f>
        <v>47088</v>
      </c>
      <c r="BA1111" s="105">
        <f>_xll.qlCalendarAdvance(Calendar,BA1110,AY1111,"f",,Trigger)</f>
        <v>47092</v>
      </c>
      <c r="BB1111" s="105">
        <f>_xll.qlInterestRateIndexMaturity(Currency&amp;"ibor"&amp;Tenor,BA1111,Trigger)</f>
        <v>47182</v>
      </c>
      <c r="BC1111" s="257">
        <f>_xll.qlIndexFixing($AC$5,AZ1111,TRUE,_xll.ohTrigger(Trigger,Trigger3M))</f>
        <v>1.7310146359539758E-2</v>
      </c>
      <c r="BD1111" s="257">
        <f>_xll.qlIndexFixing($BE$1,AZ1111,TRUE,_xll.ohTrigger(Trigger,Trigger3M))</f>
        <v>1.6855730439637284E-2</v>
      </c>
    </row>
    <row r="1112" spans="51:56" ht="11.25" customHeight="1" x14ac:dyDescent="0.25">
      <c r="AY1112" s="106" t="s">
        <v>83</v>
      </c>
      <c r="AZ1112" s="105">
        <f>_xll.qlInterestRateIndexFixingDate(Currency&amp;"ibor"&amp;Tenor,BA1112,Trigger)</f>
        <v>47095</v>
      </c>
      <c r="BA1112" s="105">
        <f>_xll.qlCalendarAdvance(Calendar,BA1111,AY1112,"f",,Trigger)</f>
        <v>47099</v>
      </c>
      <c r="BB1112" s="105">
        <f>_xll.qlInterestRateIndexMaturity(Currency&amp;"ibor"&amp;Tenor,BA1112,Trigger)</f>
        <v>47189</v>
      </c>
      <c r="BC1112" s="257">
        <f>_xll.qlIndexFixing($AC$5,AZ1112,TRUE,_xll.ohTrigger(Trigger,Trigger3M))</f>
        <v>1.7329458605803261E-2</v>
      </c>
      <c r="BD1112" s="257">
        <f>_xll.qlIndexFixing($BE$1,AZ1112,TRUE,_xll.ohTrigger(Trigger,Trigger3M))</f>
        <v>1.6852672908227895E-2</v>
      </c>
    </row>
    <row r="1113" spans="51:56" ht="11.25" customHeight="1" x14ac:dyDescent="0.25">
      <c r="AY1113" s="106" t="s">
        <v>83</v>
      </c>
      <c r="AZ1113" s="105">
        <f>_xll.qlInterestRateIndexFixingDate(Currency&amp;"ibor"&amp;Tenor,BA1113,Trigger)</f>
        <v>47102</v>
      </c>
      <c r="BA1113" s="105">
        <f>_xll.qlCalendarAdvance(Calendar,BA1112,AY1113,"f",,Trigger)</f>
        <v>47106</v>
      </c>
      <c r="BB1113" s="105">
        <f>_xll.qlInterestRateIndexMaturity(Currency&amp;"ibor"&amp;Tenor,BA1113,Trigger)</f>
        <v>47196</v>
      </c>
      <c r="BC1113" s="257">
        <f>_xll.qlIndexFixing($AC$5,AZ1113,TRUE,_xll.ohTrigger(Trigger,Trigger3M))</f>
        <v>1.7348770944906278E-2</v>
      </c>
      <c r="BD1113" s="257">
        <f>_xll.qlIndexFixing($BE$1,AZ1113,TRUE,_xll.ohTrigger(Trigger,Trigger3M))</f>
        <v>1.6849599258879522E-2</v>
      </c>
    </row>
    <row r="1114" spans="51:56" ht="11.25" customHeight="1" x14ac:dyDescent="0.25">
      <c r="AY1114" s="106" t="s">
        <v>83</v>
      </c>
      <c r="AZ1114" s="105">
        <f>_xll.qlInterestRateIndexFixingDate(Currency&amp;"ibor"&amp;Tenor,BA1114,Trigger)</f>
        <v>47108</v>
      </c>
      <c r="BA1114" s="105">
        <f>_xll.qlCalendarAdvance(Calendar,BA1113,AY1114,"f",,Trigger)</f>
        <v>47114</v>
      </c>
      <c r="BB1114" s="105">
        <f>_xll.qlInterestRateIndexMaturity(Currency&amp;"ibor"&amp;Tenor,BA1114,Trigger)</f>
        <v>47204</v>
      </c>
      <c r="BC1114" s="257">
        <f>_xll.qlIndexFixing($AC$5,AZ1114,TRUE,_xll.ohTrigger(Trigger,Trigger3M))</f>
        <v>1.7370842303276568E-2</v>
      </c>
      <c r="BD1114" s="257">
        <f>_xll.qlIndexFixing($BE$1,AZ1114,TRUE,_xll.ohTrigger(Trigger,Trigger3M))</f>
        <v>1.6846067324862268E-2</v>
      </c>
    </row>
    <row r="1115" spans="51:56" ht="11.25" customHeight="1" x14ac:dyDescent="0.25">
      <c r="AY1115" s="106" t="s">
        <v>83</v>
      </c>
      <c r="AZ1115" s="105">
        <f>_xll.qlInterestRateIndexFixingDate(Currency&amp;"ibor"&amp;Tenor,BA1115,Trigger)</f>
        <v>47116</v>
      </c>
      <c r="BA1115" s="105">
        <f>_xll.qlCalendarAdvance(Calendar,BA1114,AY1115,"f",,Trigger)</f>
        <v>47121</v>
      </c>
      <c r="BB1115" s="105">
        <f>_xll.qlInterestRateIndexMaturity(Currency&amp;"ibor"&amp;Tenor,BA1115,Trigger)</f>
        <v>47211</v>
      </c>
      <c r="BC1115" s="257">
        <f>_xll.qlIndexFixing($AC$5,AZ1115,TRUE,_xll.ohTrigger(Trigger,Trigger3M))</f>
        <v>1.7390154841321781E-2</v>
      </c>
      <c r="BD1115" s="257">
        <f>_xll.qlIndexFixing($BE$1,AZ1115,TRUE,_xll.ohTrigger(Trigger,Trigger3M))</f>
        <v>1.6842960565982779E-2</v>
      </c>
    </row>
    <row r="1116" spans="51:56" ht="11.25" customHeight="1" x14ac:dyDescent="0.25">
      <c r="AY1116" s="106" t="s">
        <v>83</v>
      </c>
      <c r="AZ1116" s="105">
        <f>_xll.qlInterestRateIndexFixingDate(Currency&amp;"ibor"&amp;Tenor,BA1116,Trigger)</f>
        <v>47126</v>
      </c>
      <c r="BA1116" s="105">
        <f>_xll.qlCalendarAdvance(Calendar,BA1115,AY1116,"f",,Trigger)</f>
        <v>47128</v>
      </c>
      <c r="BB1116" s="105">
        <f>_xll.qlInterestRateIndexMaturity(Currency&amp;"ibor"&amp;Tenor,BA1116,Trigger)</f>
        <v>47218</v>
      </c>
      <c r="BC1116" s="257">
        <f>_xll.qlIndexFixing($AC$5,AZ1116,TRUE,_xll.ohTrigger(Trigger,Trigger3M))</f>
        <v>1.7409467472207396E-2</v>
      </c>
      <c r="BD1116" s="257">
        <f>_xll.qlIndexFixing($BE$1,AZ1116,TRUE,_xll.ohTrigger(Trigger,Trigger3M))</f>
        <v>1.68398390228095E-2</v>
      </c>
    </row>
    <row r="1117" spans="51:56" ht="11.25" customHeight="1" x14ac:dyDescent="0.25">
      <c r="AY1117" s="106" t="s">
        <v>83</v>
      </c>
      <c r="AZ1117" s="105">
        <f>_xll.qlInterestRateIndexFixingDate(Currency&amp;"ibor"&amp;Tenor,BA1117,Trigger)</f>
        <v>47133</v>
      </c>
      <c r="BA1117" s="105">
        <f>_xll.qlCalendarAdvance(Calendar,BA1116,AY1117,"f",,Trigger)</f>
        <v>47135</v>
      </c>
      <c r="BB1117" s="105">
        <f>_xll.qlInterestRateIndexMaturity(Currency&amp;"ibor"&amp;Tenor,BA1117,Trigger)</f>
        <v>47225</v>
      </c>
      <c r="BC1117" s="257">
        <f>_xll.qlIndexFixing($AC$5,AZ1117,TRUE,_xll.ohTrigger(Trigger,Trigger3M))</f>
        <v>1.7428780195933413E-2</v>
      </c>
      <c r="BD1117" s="257">
        <f>_xll.qlIndexFixing($BE$1,AZ1117,TRUE,_xll.ohTrigger(Trigger,Trigger3M))</f>
        <v>1.6836703119682994E-2</v>
      </c>
    </row>
    <row r="1118" spans="51:56" ht="11.25" customHeight="1" x14ac:dyDescent="0.25">
      <c r="AY1118" s="106" t="s">
        <v>83</v>
      </c>
      <c r="AZ1118" s="105">
        <f>_xll.qlInterestRateIndexFixingDate(Currency&amp;"ibor"&amp;Tenor,BA1118,Trigger)</f>
        <v>47140</v>
      </c>
      <c r="BA1118" s="105">
        <f>_xll.qlCalendarAdvance(Calendar,BA1117,AY1118,"f",,Trigger)</f>
        <v>47142</v>
      </c>
      <c r="BB1118" s="105">
        <f>_xll.qlInterestRateIndexMaturity(Currency&amp;"ibor"&amp;Tenor,BA1118,Trigger)</f>
        <v>47232</v>
      </c>
      <c r="BC1118" s="257">
        <f>_xll.qlIndexFixing($AC$5,AZ1118,TRUE,_xll.ohTrigger(Trigger,Trigger3M))</f>
        <v>1.7448093012501609E-2</v>
      </c>
      <c r="BD1118" s="257">
        <f>_xll.qlIndexFixing($BE$1,AZ1118,TRUE,_xll.ohTrigger(Trigger,Trigger3M))</f>
        <v>1.6833553280939384E-2</v>
      </c>
    </row>
    <row r="1119" spans="51:56" ht="11.25" customHeight="1" x14ac:dyDescent="0.25">
      <c r="AY1119" s="106" t="s">
        <v>83</v>
      </c>
      <c r="AZ1119" s="105">
        <f>_xll.qlInterestRateIndexFixingDate(Currency&amp;"ibor"&amp;Tenor,BA1119,Trigger)</f>
        <v>47147</v>
      </c>
      <c r="BA1119" s="105">
        <f>_xll.qlCalendarAdvance(Calendar,BA1118,AY1119,"f",,Trigger)</f>
        <v>47149</v>
      </c>
      <c r="BB1119" s="105">
        <f>_xll.qlInterestRateIndexMaturity(Currency&amp;"ibor"&amp;Tenor,BA1119,Trigger)</f>
        <v>47238</v>
      </c>
      <c r="BC1119" s="257">
        <f>_xll.qlIndexFixing($AC$5,AZ1119,TRUE,_xll.ohTrigger(Trigger,Trigger3M))</f>
        <v>1.7465603350149943E-2</v>
      </c>
      <c r="BD1119" s="257">
        <f>_xll.qlIndexFixing($BE$1,AZ1119,TRUE,_xll.ohTrigger(Trigger,Trigger3M))</f>
        <v>1.6830225447094886E-2</v>
      </c>
    </row>
    <row r="1120" spans="51:56" ht="11.25" customHeight="1" x14ac:dyDescent="0.25">
      <c r="AY1120" s="106" t="s">
        <v>83</v>
      </c>
      <c r="AZ1120" s="105">
        <f>_xll.qlInterestRateIndexFixingDate(Currency&amp;"ibor"&amp;Tenor,BA1120,Trigger)</f>
        <v>47154</v>
      </c>
      <c r="BA1120" s="105">
        <f>_xll.qlCalendarAdvance(Calendar,BA1119,AY1120,"f",,Trigger)</f>
        <v>47156</v>
      </c>
      <c r="BB1120" s="105">
        <f>_xll.qlInterestRateIndexMaturity(Currency&amp;"ibor"&amp;Tenor,BA1120,Trigger)</f>
        <v>47245</v>
      </c>
      <c r="BC1120" s="257">
        <f>_xll.qlIndexFixing($AC$5,AZ1120,TRUE,_xll.ohTrigger(Trigger,Trigger3M))</f>
        <v>1.7484915410312215E-2</v>
      </c>
      <c r="BD1120" s="257">
        <f>_xll.qlIndexFixing($BE$1,AZ1120,TRUE,_xll.ohTrigger(Trigger,Trigger3M))</f>
        <v>1.6827050014387095E-2</v>
      </c>
    </row>
    <row r="1121" spans="51:56" ht="11.25" customHeight="1" x14ac:dyDescent="0.25">
      <c r="AY1121" s="106" t="s">
        <v>83</v>
      </c>
      <c r="AZ1121" s="105">
        <f>_xll.qlInterestRateIndexFixingDate(Currency&amp;"ibor"&amp;Tenor,BA1121,Trigger)</f>
        <v>47161</v>
      </c>
      <c r="BA1121" s="105">
        <f>_xll.qlCalendarAdvance(Calendar,BA1120,AY1121,"f",,Trigger)</f>
        <v>47163</v>
      </c>
      <c r="BB1121" s="105">
        <f>_xll.qlInterestRateIndexMaturity(Currency&amp;"ibor"&amp;Tenor,BA1121,Trigger)</f>
        <v>47252</v>
      </c>
      <c r="BC1121" s="257">
        <f>_xll.qlIndexFixing($AC$5,AZ1121,TRUE,_xll.ohTrigger(Trigger,Trigger3M))</f>
        <v>1.75042275622815E-2</v>
      </c>
      <c r="BD1121" s="257">
        <f>_xll.qlIndexFixing($BE$1,AZ1121,TRUE,_xll.ohTrigger(Trigger,Trigger3M))</f>
        <v>1.6823861889325172E-2</v>
      </c>
    </row>
    <row r="1122" spans="51:56" ht="11.25" customHeight="1" x14ac:dyDescent="0.25">
      <c r="AY1122" s="106" t="s">
        <v>83</v>
      </c>
      <c r="AZ1122" s="105">
        <f>_xll.qlInterestRateIndexFixingDate(Currency&amp;"ibor"&amp;Tenor,BA1122,Trigger)</f>
        <v>47168</v>
      </c>
      <c r="BA1122" s="105">
        <f>_xll.qlCalendarAdvance(Calendar,BA1121,AY1122,"f",,Trigger)</f>
        <v>47170</v>
      </c>
      <c r="BB1122" s="105">
        <f>_xll.qlInterestRateIndexMaturity(Currency&amp;"ibor"&amp;Tenor,BA1122,Trigger)</f>
        <v>47259</v>
      </c>
      <c r="BC1122" s="257">
        <f>_xll.qlIndexFixing($AC$5,AZ1122,TRUE,_xll.ohTrigger(Trigger,Trigger3M))</f>
        <v>1.7523539806057791E-2</v>
      </c>
      <c r="BD1122" s="257">
        <f>_xll.qlIndexFixing($BE$1,AZ1122,TRUE,_xll.ohTrigger(Trigger,Trigger3M))</f>
        <v>1.6820661496221381E-2</v>
      </c>
    </row>
    <row r="1123" spans="51:56" ht="11.25" customHeight="1" x14ac:dyDescent="0.25">
      <c r="AY1123" s="106" t="s">
        <v>83</v>
      </c>
      <c r="AZ1123" s="105">
        <f>_xll.qlInterestRateIndexFixingDate(Currency&amp;"ibor"&amp;Tenor,BA1123,Trigger)</f>
        <v>47175</v>
      </c>
      <c r="BA1123" s="105">
        <f>_xll.qlCalendarAdvance(Calendar,BA1122,AY1123,"f",,Trigger)</f>
        <v>47177</v>
      </c>
      <c r="BB1123" s="105">
        <f>_xll.qlInterestRateIndexMaturity(Currency&amp;"ibor"&amp;Tenor,BA1123,Trigger)</f>
        <v>47269</v>
      </c>
      <c r="BC1123" s="257">
        <f>_xll.qlIndexFixing($AC$5,AZ1123,TRUE,_xll.ohTrigger(Trigger,Trigger3M))</f>
        <v>1.754827162612322E-2</v>
      </c>
      <c r="BD1123" s="257">
        <f>_xll.qlIndexFixing($BE$1,AZ1123,TRUE,_xll.ohTrigger(Trigger,Trigger3M))</f>
        <v>1.6817930962875087E-2</v>
      </c>
    </row>
    <row r="1124" spans="51:56" ht="11.25" customHeight="1" x14ac:dyDescent="0.25">
      <c r="AY1124" s="106" t="s">
        <v>83</v>
      </c>
      <c r="AZ1124" s="105">
        <f>_xll.qlInterestRateIndexFixingDate(Currency&amp;"ibor"&amp;Tenor,BA1124,Trigger)</f>
        <v>47182</v>
      </c>
      <c r="BA1124" s="105">
        <f>_xll.qlCalendarAdvance(Calendar,BA1123,AY1124,"f",,Trigger)</f>
        <v>47184</v>
      </c>
      <c r="BB1124" s="105">
        <f>_xll.qlInterestRateIndexMaturity(Currency&amp;"ibor"&amp;Tenor,BA1124,Trigger)</f>
        <v>47276</v>
      </c>
      <c r="BC1124" s="257">
        <f>_xll.qlIndexFixing($AC$5,AZ1124,TRUE,_xll.ohTrigger(Trigger,Trigger3M))</f>
        <v>1.7536736101744031E-2</v>
      </c>
      <c r="BD1124" s="257">
        <f>_xll.qlIndexFixing($BE$1,AZ1124,TRUE,_xll.ohTrigger(Trigger,Trigger3M))</f>
        <v>1.6814704659597505E-2</v>
      </c>
    </row>
    <row r="1125" spans="51:56" ht="11.25" customHeight="1" x14ac:dyDescent="0.25">
      <c r="AY1125" s="106" t="s">
        <v>83</v>
      </c>
      <c r="AZ1125" s="105">
        <f>_xll.qlInterestRateIndexFixingDate(Currency&amp;"ibor"&amp;Tenor,BA1125,Trigger)</f>
        <v>47189</v>
      </c>
      <c r="BA1125" s="105">
        <f>_xll.qlCalendarAdvance(Calendar,BA1124,AY1125,"f",,Trigger)</f>
        <v>47191</v>
      </c>
      <c r="BB1125" s="105">
        <f>_xll.qlInterestRateIndexMaturity(Currency&amp;"ibor"&amp;Tenor,BA1125,Trigger)</f>
        <v>47283</v>
      </c>
      <c r="BC1125" s="257">
        <f>_xll.qlIndexFixing($AC$5,AZ1125,TRUE,_xll.ohTrigger(Trigger,Trigger3M))</f>
        <v>1.7483926209252845E-2</v>
      </c>
      <c r="BD1125" s="257">
        <f>_xll.qlIndexFixing($BE$1,AZ1125,TRUE,_xll.ohTrigger(Trigger,Trigger3M))</f>
        <v>1.6811467450694825E-2</v>
      </c>
    </row>
    <row r="1126" spans="51:56" ht="11.25" customHeight="1" x14ac:dyDescent="0.25">
      <c r="AY1126" s="106" t="s">
        <v>83</v>
      </c>
      <c r="AZ1126" s="105">
        <f>_xll.qlInterestRateIndexFixingDate(Currency&amp;"ibor"&amp;Tenor,BA1126,Trigger)</f>
        <v>47196</v>
      </c>
      <c r="BA1126" s="105">
        <f>_xll.qlCalendarAdvance(Calendar,BA1125,AY1126,"f",,Trigger)</f>
        <v>47198</v>
      </c>
      <c r="BB1126" s="105">
        <f>_xll.qlInterestRateIndexMaturity(Currency&amp;"ibor"&amp;Tenor,BA1126,Trigger)</f>
        <v>47290</v>
      </c>
      <c r="BC1126" s="257">
        <f>_xll.qlIndexFixing($AC$5,AZ1126,TRUE,_xll.ohTrigger(Trigger,Trigger3M))</f>
        <v>1.7430920313151792E-2</v>
      </c>
      <c r="BD1126" s="257">
        <f>_xll.qlIndexFixing($BE$1,AZ1126,TRUE,_xll.ohTrigger(Trigger,Trigger3M))</f>
        <v>1.6808219760538021E-2</v>
      </c>
    </row>
    <row r="1127" spans="51:56" ht="11.25" customHeight="1" x14ac:dyDescent="0.25">
      <c r="AY1127" s="106" t="s">
        <v>83</v>
      </c>
      <c r="AZ1127" s="105">
        <f>_xll.qlInterestRateIndexFixingDate(Currency&amp;"ibor"&amp;Tenor,BA1127,Trigger)</f>
        <v>47203</v>
      </c>
      <c r="BA1127" s="105">
        <f>_xll.qlCalendarAdvance(Calendar,BA1126,AY1127,"f",,Trigger)</f>
        <v>47205</v>
      </c>
      <c r="BB1127" s="105">
        <f>_xll.qlInterestRateIndexMaturity(Currency&amp;"ibor"&amp;Tenor,BA1127,Trigger)</f>
        <v>47297</v>
      </c>
      <c r="BC1127" s="257">
        <f>_xll.qlIndexFixing($AC$5,AZ1127,TRUE,_xll.ohTrigger(Trigger,Trigger3M))</f>
        <v>1.7377718421388435E-2</v>
      </c>
      <c r="BD1127" s="257">
        <f>_xll.qlIndexFixing($BE$1,AZ1127,TRUE,_xll.ohTrigger(Trigger,Trigger3M))</f>
        <v>1.6804962013489376E-2</v>
      </c>
    </row>
    <row r="1128" spans="51:56" ht="11.25" customHeight="1" x14ac:dyDescent="0.25">
      <c r="AY1128" s="106" t="s">
        <v>83</v>
      </c>
      <c r="AZ1128" s="105">
        <f>_xll.qlInterestRateIndexFixingDate(Currency&amp;"ibor"&amp;Tenor,BA1128,Trigger)</f>
        <v>47206</v>
      </c>
      <c r="BA1128" s="105">
        <f>_xll.qlCalendarAdvance(Calendar,BA1127,AY1128,"f",,Trigger)</f>
        <v>47212</v>
      </c>
      <c r="BB1128" s="105">
        <f>_xll.qlInterestRateIndexMaturity(Currency&amp;"ibor"&amp;Tenor,BA1128,Trigger)</f>
        <v>47303</v>
      </c>
      <c r="BC1128" s="257">
        <f>_xll.qlIndexFixing($AC$5,AZ1128,TRUE,_xll.ohTrigger(Trigger,Trigger3M))</f>
        <v>1.7329516019937201E-2</v>
      </c>
      <c r="BD1128" s="257">
        <f>_xll.qlIndexFixing($BE$1,AZ1128,TRUE,_xll.ohTrigger(Trigger,Trigger3M))</f>
        <v>1.6801538242621011E-2</v>
      </c>
    </row>
    <row r="1129" spans="51:56" ht="11.25" customHeight="1" x14ac:dyDescent="0.25">
      <c r="AY1129" s="106" t="s">
        <v>83</v>
      </c>
      <c r="AZ1129" s="105">
        <f>_xll.qlInterestRateIndexFixingDate(Currency&amp;"ibor"&amp;Tenor,BA1129,Trigger)</f>
        <v>47217</v>
      </c>
      <c r="BA1129" s="105">
        <f>_xll.qlCalendarAdvance(Calendar,BA1128,AY1129,"f",,Trigger)</f>
        <v>47219</v>
      </c>
      <c r="BB1129" s="105">
        <f>_xll.qlInterestRateIndexMaturity(Currency&amp;"ibor"&amp;Tenor,BA1129,Trigger)</f>
        <v>47310</v>
      </c>
      <c r="BC1129" s="257">
        <f>_xll.qlIndexFixing($AC$5,AZ1129,TRUE,_xll.ohTrigger(Trigger,Trigger3M))</f>
        <v>1.7275151920348574E-2</v>
      </c>
      <c r="BD1129" s="257">
        <f>_xll.qlIndexFixing($BE$1,AZ1129,TRUE,_xll.ohTrigger(Trigger,Trigger3M))</f>
        <v>1.6798262385060412E-2</v>
      </c>
    </row>
    <row r="1130" spans="51:56" ht="11.25" customHeight="1" x14ac:dyDescent="0.25">
      <c r="AY1130" s="106" t="s">
        <v>83</v>
      </c>
      <c r="AZ1130" s="105">
        <f>_xll.qlInterestRateIndexFixingDate(Currency&amp;"ibor"&amp;Tenor,BA1130,Trigger)</f>
        <v>47224</v>
      </c>
      <c r="BA1130" s="105">
        <f>_xll.qlCalendarAdvance(Calendar,BA1129,AY1130,"f",,Trigger)</f>
        <v>47226</v>
      </c>
      <c r="BB1130" s="105">
        <f>_xll.qlInterestRateIndexMaturity(Currency&amp;"ibor"&amp;Tenor,BA1130,Trigger)</f>
        <v>47317</v>
      </c>
      <c r="BC1130" s="257">
        <f>_xll.qlIndexFixing($AC$5,AZ1130,TRUE,_xll.ohTrigger(Trigger,Trigger3M))</f>
        <v>1.7220589709859079E-2</v>
      </c>
      <c r="BD1130" s="257">
        <f>_xll.qlIndexFixing($BE$1,AZ1130,TRUE,_xll.ohTrigger(Trigger,Trigger3M))</f>
        <v>1.6794977713770289E-2</v>
      </c>
    </row>
    <row r="1131" spans="51:56" ht="11.25" customHeight="1" x14ac:dyDescent="0.25">
      <c r="AY1131" s="106" t="s">
        <v>83</v>
      </c>
      <c r="AZ1131" s="105">
        <f>_xll.qlInterestRateIndexFixingDate(Currency&amp;"ibor"&amp;Tenor,BA1131,Trigger)</f>
        <v>47231</v>
      </c>
      <c r="BA1131" s="105">
        <f>_xll.qlCalendarAdvance(Calendar,BA1130,AY1131,"f",,Trigger)</f>
        <v>47233</v>
      </c>
      <c r="BB1131" s="105">
        <f>_xll.qlInterestRateIndexMaturity(Currency&amp;"ibor"&amp;Tenor,BA1131,Trigger)</f>
        <v>47324</v>
      </c>
      <c r="BC1131" s="257">
        <f>_xll.qlIndexFixing($AC$5,AZ1131,TRUE,_xll.ohTrigger(Trigger,Trigger3M))</f>
        <v>1.7165829396650296E-2</v>
      </c>
      <c r="BD1131" s="257">
        <f>_xll.qlIndexFixing($BE$1,AZ1131,TRUE,_xll.ohTrigger(Trigger,Trigger3M))</f>
        <v>1.6791684653095152E-2</v>
      </c>
    </row>
    <row r="1132" spans="51:56" ht="11.25" customHeight="1" x14ac:dyDescent="0.25">
      <c r="AY1132" s="106" t="s">
        <v>83</v>
      </c>
      <c r="AZ1132" s="105">
        <f>_xll.qlInterestRateIndexFixingDate(Currency&amp;"ibor"&amp;Tenor,BA1132,Trigger)</f>
        <v>47235</v>
      </c>
      <c r="BA1132" s="105">
        <f>_xll.qlCalendarAdvance(Calendar,BA1131,AY1132,"f",,Trigger)</f>
        <v>47240</v>
      </c>
      <c r="BB1132" s="105">
        <f>_xll.qlInterestRateIndexMaturity(Currency&amp;"ibor"&amp;Tenor,BA1132,Trigger)</f>
        <v>47332</v>
      </c>
      <c r="BC1132" s="257">
        <f>_xll.qlIndexFixing($AC$5,AZ1132,TRUE,_xll.ohTrigger(Trigger,Trigger3M))</f>
        <v>1.7108769307904993E-2</v>
      </c>
      <c r="BD1132" s="257">
        <f>_xll.qlIndexFixing($BE$1,AZ1132,TRUE,_xll.ohTrigger(Trigger,Trigger3M))</f>
        <v>1.6788537277650145E-2</v>
      </c>
    </row>
    <row r="1133" spans="51:56" ht="11.25" customHeight="1" x14ac:dyDescent="0.25">
      <c r="AY1133" s="106" t="s">
        <v>83</v>
      </c>
      <c r="AZ1133" s="105">
        <f>_xll.qlInterestRateIndexFixingDate(Currency&amp;"ibor"&amp;Tenor,BA1133,Trigger)</f>
        <v>47245</v>
      </c>
      <c r="BA1133" s="105">
        <f>_xll.qlCalendarAdvance(Calendar,BA1132,AY1133,"f",,Trigger)</f>
        <v>47247</v>
      </c>
      <c r="BB1133" s="105">
        <f>_xll.qlInterestRateIndexMaturity(Currency&amp;"ibor"&amp;Tenor,BA1133,Trigger)</f>
        <v>47339</v>
      </c>
      <c r="BC1133" s="257">
        <f>_xll.qlIndexFixing($AC$5,AZ1133,TRUE,_xll.ohTrigger(Trigger,Trigger3M))</f>
        <v>1.7054391610738157E-2</v>
      </c>
      <c r="BD1133" s="257">
        <f>_xll.qlIndexFixing($BE$1,AZ1133,TRUE,_xll.ohTrigger(Trigger,Trigger3M))</f>
        <v>1.6785228100891444E-2</v>
      </c>
    </row>
    <row r="1134" spans="51:56" ht="11.25" customHeight="1" x14ac:dyDescent="0.25">
      <c r="AY1134" s="106" t="s">
        <v>83</v>
      </c>
      <c r="AZ1134" s="105">
        <f>_xll.qlInterestRateIndexFixingDate(Currency&amp;"ibor"&amp;Tenor,BA1134,Trigger)</f>
        <v>47252</v>
      </c>
      <c r="BA1134" s="105">
        <f>_xll.qlCalendarAdvance(Calendar,BA1133,AY1134,"f",,Trigger)</f>
        <v>47254</v>
      </c>
      <c r="BB1134" s="105">
        <f>_xll.qlInterestRateIndexMaturity(Currency&amp;"ibor"&amp;Tenor,BA1134,Trigger)</f>
        <v>47346</v>
      </c>
      <c r="BC1134" s="257">
        <f>_xll.qlIndexFixing($AC$5,AZ1134,TRUE,_xll.ohTrigger(Trigger,Trigger3M))</f>
        <v>1.6999817974373412E-2</v>
      </c>
      <c r="BD1134" s="257">
        <f>_xll.qlIndexFixing($BE$1,AZ1134,TRUE,_xll.ohTrigger(Trigger,Trigger3M))</f>
        <v>1.6781911837774284E-2</v>
      </c>
    </row>
    <row r="1135" spans="51:56" ht="11.25" customHeight="1" x14ac:dyDescent="0.25">
      <c r="AY1135" s="106" t="s">
        <v>83</v>
      </c>
      <c r="AZ1135" s="105">
        <f>_xll.qlInterestRateIndexFixingDate(Currency&amp;"ibor"&amp;Tenor,BA1135,Trigger)</f>
        <v>47259</v>
      </c>
      <c r="BA1135" s="105">
        <f>_xll.qlCalendarAdvance(Calendar,BA1134,AY1135,"f",,Trigger)</f>
        <v>47261</v>
      </c>
      <c r="BB1135" s="105">
        <f>_xll.qlInterestRateIndexMaturity(Currency&amp;"ibor"&amp;Tenor,BA1135,Trigger)</f>
        <v>47353</v>
      </c>
      <c r="BC1135" s="257">
        <f>_xll.qlIndexFixing($AC$5,AZ1135,TRUE,_xll.ohTrigger(Trigger,Trigger3M))</f>
        <v>1.6945048406992038E-2</v>
      </c>
      <c r="BD1135" s="257">
        <f>_xll.qlIndexFixing($BE$1,AZ1135,TRUE,_xll.ohTrigger(Trigger,Trigger3M))</f>
        <v>1.6778588912653134E-2</v>
      </c>
    </row>
    <row r="1136" spans="51:56" ht="11.25" customHeight="1" x14ac:dyDescent="0.25">
      <c r="AY1136" s="106" t="s">
        <v>83</v>
      </c>
      <c r="AZ1136" s="105">
        <f>_xll.qlInterestRateIndexFixingDate(Currency&amp;"ibor"&amp;Tenor,BA1136,Trigger)</f>
        <v>47266</v>
      </c>
      <c r="BA1136" s="105">
        <f>_xll.qlCalendarAdvance(Calendar,BA1135,AY1136,"f",,Trigger)</f>
        <v>47268</v>
      </c>
      <c r="BB1136" s="105">
        <f>_xll.qlInterestRateIndexMaturity(Currency&amp;"ibor"&amp;Tenor,BA1136,Trigger)</f>
        <v>47360</v>
      </c>
      <c r="BC1136" s="257">
        <f>_xll.qlIndexFixing($AC$5,AZ1136,TRUE,_xll.ohTrigger(Trigger,Trigger3M))</f>
        <v>1.6890082916809202E-2</v>
      </c>
      <c r="BD1136" s="257">
        <f>_xll.qlIndexFixing($BE$1,AZ1136,TRUE,_xll.ohTrigger(Trigger,Trigger3M))</f>
        <v>1.6775259749882459E-2</v>
      </c>
    </row>
    <row r="1137" spans="51:56" ht="11.25" customHeight="1" x14ac:dyDescent="0.25">
      <c r="AY1137" s="106" t="s">
        <v>83</v>
      </c>
      <c r="AZ1137" s="105">
        <f>_xll.qlInterestRateIndexFixingDate(Currency&amp;"ibor"&amp;Tenor,BA1137,Trigger)</f>
        <v>47273</v>
      </c>
      <c r="BA1137" s="105">
        <f>_xll.qlCalendarAdvance(Calendar,BA1136,AY1137,"f",,Trigger)</f>
        <v>47275</v>
      </c>
      <c r="BB1137" s="105">
        <f>_xll.qlInterestRateIndexMaturity(Currency&amp;"ibor"&amp;Tenor,BA1137,Trigger)</f>
        <v>47367</v>
      </c>
      <c r="BC1137" s="257">
        <f>_xll.qlIndexFixing($AC$5,AZ1137,TRUE,_xll.ohTrigger(Trigger,Trigger3M))</f>
        <v>1.6855480992910881E-2</v>
      </c>
      <c r="BD1137" s="257">
        <f>_xll.qlIndexFixing($BE$1,AZ1137,TRUE,_xll.ohTrigger(Trigger,Trigger3M))</f>
        <v>1.6771924773814981E-2</v>
      </c>
    </row>
    <row r="1138" spans="51:56" ht="11.25" customHeight="1" x14ac:dyDescent="0.25">
      <c r="AY1138" s="106" t="s">
        <v>83</v>
      </c>
      <c r="AZ1138" s="105">
        <f>_xll.qlInterestRateIndexFixingDate(Currency&amp;"ibor"&amp;Tenor,BA1138,Trigger)</f>
        <v>47280</v>
      </c>
      <c r="BA1138" s="105">
        <f>_xll.qlCalendarAdvance(Calendar,BA1137,AY1138,"f",,Trigger)</f>
        <v>47282</v>
      </c>
      <c r="BB1138" s="105">
        <f>_xll.qlInterestRateIndexMaturity(Currency&amp;"ibor"&amp;Tenor,BA1138,Trigger)</f>
        <v>47374</v>
      </c>
      <c r="BC1138" s="257">
        <f>_xll.qlIndexFixing($AC$5,AZ1138,TRUE,_xll.ohTrigger(Trigger,Trigger3M))</f>
        <v>1.6872207849095374E-2</v>
      </c>
      <c r="BD1138" s="257">
        <f>_xll.qlIndexFixing($BE$1,AZ1138,TRUE,_xll.ohTrigger(Trigger,Trigger3M))</f>
        <v>1.6768584408802561E-2</v>
      </c>
    </row>
    <row r="1139" spans="51:56" ht="11.25" customHeight="1" x14ac:dyDescent="0.25">
      <c r="AY1139" s="106" t="s">
        <v>83</v>
      </c>
      <c r="AZ1139" s="105">
        <f>_xll.qlInterestRateIndexFixingDate(Currency&amp;"ibor"&amp;Tenor,BA1139,Trigger)</f>
        <v>47287</v>
      </c>
      <c r="BA1139" s="105">
        <f>_xll.qlCalendarAdvance(Calendar,BA1138,AY1139,"f",,Trigger)</f>
        <v>47289</v>
      </c>
      <c r="BB1139" s="105">
        <f>_xll.qlInterestRateIndexMaturity(Currency&amp;"ibor"&amp;Tenor,BA1139,Trigger)</f>
        <v>47381</v>
      </c>
      <c r="BC1139" s="257">
        <f>_xll.qlIndexFixing($AC$5,AZ1139,TRUE,_xll.ohTrigger(Trigger,Trigger3M))</f>
        <v>1.688893477647509E-2</v>
      </c>
      <c r="BD1139" s="257">
        <f>_xll.qlIndexFixing($BE$1,AZ1139,TRUE,_xll.ohTrigger(Trigger,Trigger3M))</f>
        <v>1.6765239079196186E-2</v>
      </c>
    </row>
    <row r="1140" spans="51:56" ht="11.25" customHeight="1" x14ac:dyDescent="0.25">
      <c r="AY1140" s="106" t="s">
        <v>83</v>
      </c>
      <c r="AZ1140" s="105">
        <f>_xll.qlInterestRateIndexFixingDate(Currency&amp;"ibor"&amp;Tenor,BA1140,Trigger)</f>
        <v>47294</v>
      </c>
      <c r="BA1140" s="105">
        <f>_xll.qlCalendarAdvance(Calendar,BA1139,AY1140,"f",,Trigger)</f>
        <v>47296</v>
      </c>
      <c r="BB1140" s="105">
        <f>_xll.qlInterestRateIndexMaturity(Currency&amp;"ibor"&amp;Tenor,BA1140,Trigger)</f>
        <v>47388</v>
      </c>
      <c r="BC1140" s="257">
        <f>_xll.qlIndexFixing($AC$5,AZ1140,TRUE,_xll.ohTrigger(Trigger,Trigger3M))</f>
        <v>1.6905661775049163E-2</v>
      </c>
      <c r="BD1140" s="257">
        <f>_xll.qlIndexFixing($BE$1,AZ1140,TRUE,_xll.ohTrigger(Trigger,Trigger3M))</f>
        <v>1.6761889209345113E-2</v>
      </c>
    </row>
    <row r="1141" spans="51:56" ht="11.25" customHeight="1" x14ac:dyDescent="0.25">
      <c r="AY1141" s="106" t="s">
        <v>83</v>
      </c>
      <c r="AZ1141" s="105">
        <f>_xll.qlInterestRateIndexFixingDate(Currency&amp;"ibor"&amp;Tenor,BA1141,Trigger)</f>
        <v>47301</v>
      </c>
      <c r="BA1141" s="105">
        <f>_xll.qlCalendarAdvance(Calendar,BA1140,AY1141,"f",,Trigger)</f>
        <v>47303</v>
      </c>
      <c r="BB1141" s="105">
        <f>_xll.qlInterestRateIndexMaturity(Currency&amp;"ibor"&amp;Tenor,BA1141,Trigger)</f>
        <v>47395</v>
      </c>
      <c r="BC1141" s="257">
        <f>_xll.qlIndexFixing($AC$5,AZ1141,TRUE,_xll.ohTrigger(Trigger,Trigger3M))</f>
        <v>1.6922388844818458E-2</v>
      </c>
      <c r="BD1141" s="257">
        <f>_xll.qlIndexFixing($BE$1,AZ1141,TRUE,_xll.ohTrigger(Trigger,Trigger3M))</f>
        <v>1.6758535223594242E-2</v>
      </c>
    </row>
    <row r="1142" spans="51:56" ht="11.25" customHeight="1" x14ac:dyDescent="0.25">
      <c r="AY1142" s="106" t="s">
        <v>83</v>
      </c>
      <c r="AZ1142" s="105">
        <f>_xll.qlInterestRateIndexFixingDate(Currency&amp;"ibor"&amp;Tenor,BA1142,Trigger)</f>
        <v>47308</v>
      </c>
      <c r="BA1142" s="105">
        <f>_xll.qlCalendarAdvance(Calendar,BA1141,AY1142,"f",,Trigger)</f>
        <v>47310</v>
      </c>
      <c r="BB1142" s="105">
        <f>_xll.qlInterestRateIndexMaturity(Currency&amp;"ibor"&amp;Tenor,BA1142,Trigger)</f>
        <v>47402</v>
      </c>
      <c r="BC1142" s="257">
        <f>_xll.qlIndexFixing($AC$5,AZ1142,TRUE,_xll.ohTrigger(Trigger,Trigger3M))</f>
        <v>1.6939115985782977E-2</v>
      </c>
      <c r="BD1142" s="257">
        <f>_xll.qlIndexFixing($BE$1,AZ1142,TRUE,_xll.ohTrigger(Trigger,Trigger3M))</f>
        <v>1.6755177546291959E-2</v>
      </c>
    </row>
    <row r="1143" spans="51:56" ht="11.25" customHeight="1" x14ac:dyDescent="0.25">
      <c r="AY1143" s="106" t="s">
        <v>83</v>
      </c>
      <c r="AZ1143" s="105">
        <f>_xll.qlInterestRateIndexFixingDate(Currency&amp;"ibor"&amp;Tenor,BA1143,Trigger)</f>
        <v>47315</v>
      </c>
      <c r="BA1143" s="105">
        <f>_xll.qlCalendarAdvance(Calendar,BA1142,AY1143,"f",,Trigger)</f>
        <v>47317</v>
      </c>
      <c r="BB1143" s="105">
        <f>_xll.qlInterestRateIndexMaturity(Currency&amp;"ibor"&amp;Tenor,BA1143,Trigger)</f>
        <v>47409</v>
      </c>
      <c r="BC1143" s="257">
        <f>_xll.qlIndexFixing($AC$5,AZ1143,TRUE,_xll.ohTrigger(Trigger,Trigger3M))</f>
        <v>1.695584319794359E-2</v>
      </c>
      <c r="BD1143" s="257">
        <f>_xll.qlIndexFixing($BE$1,AZ1143,TRUE,_xll.ohTrigger(Trigger,Trigger3M))</f>
        <v>1.6751816601783171E-2</v>
      </c>
    </row>
    <row r="1144" spans="51:56" ht="11.25" customHeight="1" x14ac:dyDescent="0.25">
      <c r="AY1144" s="106" t="s">
        <v>83</v>
      </c>
      <c r="AZ1144" s="105">
        <f>_xll.qlInterestRateIndexFixingDate(Currency&amp;"ibor"&amp;Tenor,BA1144,Trigger)</f>
        <v>47322</v>
      </c>
      <c r="BA1144" s="105">
        <f>_xll.qlCalendarAdvance(Calendar,BA1143,AY1144,"f",,Trigger)</f>
        <v>47324</v>
      </c>
      <c r="BB1144" s="105">
        <f>_xll.qlInterestRateIndexMaturity(Currency&amp;"ibor"&amp;Tenor,BA1144,Trigger)</f>
        <v>47416</v>
      </c>
      <c r="BC1144" s="257">
        <f>_xll.qlIndexFixing($AC$5,AZ1144,TRUE,_xll.ohTrigger(Trigger,Trigger3M))</f>
        <v>1.6972570481301161E-2</v>
      </c>
      <c r="BD1144" s="257">
        <f>_xll.qlIndexFixing($BE$1,AZ1144,TRUE,_xll.ohTrigger(Trigger,Trigger3M))</f>
        <v>1.674845281440844E-2</v>
      </c>
    </row>
    <row r="1145" spans="51:56" ht="11.25" customHeight="1" x14ac:dyDescent="0.25">
      <c r="AY1145" s="106" t="s">
        <v>83</v>
      </c>
      <c r="AZ1145" s="105">
        <f>_xll.qlInterestRateIndexFixingDate(Currency&amp;"ibor"&amp;Tenor,BA1145,Trigger)</f>
        <v>47329</v>
      </c>
      <c r="BA1145" s="105">
        <f>_xll.qlCalendarAdvance(Calendar,BA1144,AY1145,"f",,Trigger)</f>
        <v>47331</v>
      </c>
      <c r="BB1145" s="105">
        <f>_xll.qlInterestRateIndexMaturity(Currency&amp;"ibor"&amp;Tenor,BA1145,Trigger)</f>
        <v>47423</v>
      </c>
      <c r="BC1145" s="257">
        <f>_xll.qlIndexFixing($AC$5,AZ1145,TRUE,_xll.ohTrigger(Trigger,Trigger3M))</f>
        <v>1.6989297835853959E-2</v>
      </c>
      <c r="BD1145" s="257">
        <f>_xll.qlIndexFixing($BE$1,AZ1145,TRUE,_xll.ohTrigger(Trigger,Trigger3M))</f>
        <v>1.6745086608510935E-2</v>
      </c>
    </row>
    <row r="1146" spans="51:56" ht="11.25" customHeight="1" x14ac:dyDescent="0.25">
      <c r="AY1146" s="106" t="s">
        <v>83</v>
      </c>
      <c r="AZ1146" s="105">
        <f>_xll.qlInterestRateIndexFixingDate(Currency&amp;"ibor"&amp;Tenor,BA1146,Trigger)</f>
        <v>47336</v>
      </c>
      <c r="BA1146" s="105">
        <f>_xll.qlCalendarAdvance(Calendar,BA1145,AY1146,"f",,Trigger)</f>
        <v>47338</v>
      </c>
      <c r="BB1146" s="105">
        <f>_xll.qlInterestRateIndexMaturity(Currency&amp;"ibor"&amp;Tenor,BA1146,Trigger)</f>
        <v>47430</v>
      </c>
      <c r="BC1146" s="257">
        <f>_xll.qlIndexFixing($AC$5,AZ1146,TRUE,_xll.ohTrigger(Trigger,Trigger3M))</f>
        <v>1.7006025261604586E-2</v>
      </c>
      <c r="BD1146" s="257">
        <f>_xll.qlIndexFixing($BE$1,AZ1146,TRUE,_xll.ohTrigger(Trigger,Trigger3M))</f>
        <v>1.6741718408431219E-2</v>
      </c>
    </row>
    <row r="1147" spans="51:56" ht="11.25" customHeight="1" x14ac:dyDescent="0.25">
      <c r="AY1147" s="106" t="s">
        <v>83</v>
      </c>
      <c r="AZ1147" s="105">
        <f>_xll.qlInterestRateIndexFixingDate(Currency&amp;"ibor"&amp;Tenor,BA1147,Trigger)</f>
        <v>47343</v>
      </c>
      <c r="BA1147" s="105">
        <f>_xll.qlCalendarAdvance(Calendar,BA1146,AY1147,"f",,Trigger)</f>
        <v>47345</v>
      </c>
      <c r="BB1147" s="105">
        <f>_xll.qlInterestRateIndexMaturity(Currency&amp;"ibor"&amp;Tenor,BA1147,Trigger)</f>
        <v>47437</v>
      </c>
      <c r="BC1147" s="257">
        <f>_xll.qlIndexFixing($AC$5,AZ1147,TRUE,_xll.ohTrigger(Trigger,Trigger3M))</f>
        <v>1.7022752758552175E-2</v>
      </c>
      <c r="BD1147" s="257">
        <f>_xll.qlIndexFixing($BE$1,AZ1147,TRUE,_xll.ohTrigger(Trigger,Trigger3M))</f>
        <v>1.6738348638507251E-2</v>
      </c>
    </row>
    <row r="1148" spans="51:56" ht="11.25" customHeight="1" x14ac:dyDescent="0.25">
      <c r="AY1148" s="106" t="s">
        <v>83</v>
      </c>
      <c r="AZ1148" s="105">
        <f>_xll.qlInterestRateIndexFixingDate(Currency&amp;"ibor"&amp;Tenor,BA1148,Trigger)</f>
        <v>47350</v>
      </c>
      <c r="BA1148" s="105">
        <f>_xll.qlCalendarAdvance(Calendar,BA1147,AY1148,"f",,Trigger)</f>
        <v>47352</v>
      </c>
      <c r="BB1148" s="105">
        <f>_xll.qlInterestRateIndexMaturity(Currency&amp;"ibor"&amp;Tenor,BA1148,Trigger)</f>
        <v>47444</v>
      </c>
      <c r="BC1148" s="257">
        <f>_xll.qlIndexFixing($AC$5,AZ1148,TRUE,_xll.ohTrigger(Trigger,Trigger3M))</f>
        <v>1.7039480326695857E-2</v>
      </c>
      <c r="BD1148" s="257">
        <f>_xll.qlIndexFixing($BE$1,AZ1148,TRUE,_xll.ohTrigger(Trigger,Trigger3M))</f>
        <v>1.6734977723076982E-2</v>
      </c>
    </row>
    <row r="1149" spans="51:56" ht="11.25" customHeight="1" x14ac:dyDescent="0.25">
      <c r="AY1149" s="106" t="s">
        <v>83</v>
      </c>
      <c r="AZ1149" s="105">
        <f>_xll.qlInterestRateIndexFixingDate(Currency&amp;"ibor"&amp;Tenor,BA1149,Trigger)</f>
        <v>47357</v>
      </c>
      <c r="BA1149" s="105">
        <f>_xll.qlCalendarAdvance(Calendar,BA1148,AY1149,"f",,Trigger)</f>
        <v>47359</v>
      </c>
      <c r="BB1149" s="105">
        <f>_xll.qlInterestRateIndexMaturity(Currency&amp;"ibor"&amp;Tenor,BA1149,Trigger)</f>
        <v>47451</v>
      </c>
      <c r="BC1149" s="257">
        <f>_xll.qlIndexFixing($AC$5,AZ1149,TRUE,_xll.ohTrigger(Trigger,Trigger3M))</f>
        <v>1.7056207966038236E-2</v>
      </c>
      <c r="BD1149" s="257">
        <f>_xll.qlIndexFixing($BE$1,AZ1149,TRUE,_xll.ohTrigger(Trigger,Trigger3M))</f>
        <v>1.6731606086475767E-2</v>
      </c>
    </row>
    <row r="1150" spans="51:56" ht="11.25" customHeight="1" x14ac:dyDescent="0.25">
      <c r="AY1150" s="106" t="s">
        <v>83</v>
      </c>
      <c r="AZ1150" s="105">
        <f>_xll.qlInterestRateIndexFixingDate(Currency&amp;"ibor"&amp;Tenor,BA1150,Trigger)</f>
        <v>47364</v>
      </c>
      <c r="BA1150" s="105">
        <f>_xll.qlCalendarAdvance(Calendar,BA1149,AY1150,"f",,Trigger)</f>
        <v>47366</v>
      </c>
      <c r="BB1150" s="105">
        <f>_xll.qlInterestRateIndexMaturity(Currency&amp;"ibor"&amp;Tenor,BA1150,Trigger)</f>
        <v>47457</v>
      </c>
      <c r="BC1150" s="257">
        <f>_xll.qlIndexFixing($AC$5,AZ1150,TRUE,_xll.ohTrigger(Trigger,Trigger3M))</f>
        <v>1.7071336647708785E-2</v>
      </c>
      <c r="BD1150" s="257">
        <f>_xll.qlIndexFixing($BE$1,AZ1150,TRUE,_xll.ohTrigger(Trigger,Trigger3M))</f>
        <v>1.6728086880959076E-2</v>
      </c>
    </row>
    <row r="1151" spans="51:56" ht="11.25" customHeight="1" x14ac:dyDescent="0.25">
      <c r="AY1151" s="106" t="s">
        <v>83</v>
      </c>
      <c r="AZ1151" s="105">
        <f>_xll.qlInterestRateIndexFixingDate(Currency&amp;"ibor"&amp;Tenor,BA1151,Trigger)</f>
        <v>47371</v>
      </c>
      <c r="BA1151" s="105">
        <f>_xll.qlCalendarAdvance(Calendar,BA1150,AY1151,"f",,Trigger)</f>
        <v>47373</v>
      </c>
      <c r="BB1151" s="105">
        <f>_xll.qlInterestRateIndexMaturity(Currency&amp;"ibor"&amp;Tenor,BA1151,Trigger)</f>
        <v>47464</v>
      </c>
      <c r="BC1151" s="257">
        <f>_xll.qlIndexFixing($AC$5,AZ1151,TRUE,_xll.ohTrigger(Trigger,Trigger3M))</f>
        <v>1.7088063632462572E-2</v>
      </c>
      <c r="BD1151" s="257">
        <f>_xll.qlIndexFixing($BE$1,AZ1151,TRUE,_xll.ohTrigger(Trigger,Trigger3M))</f>
        <v>1.672471514214038E-2</v>
      </c>
    </row>
    <row r="1152" spans="51:56" ht="11.25" customHeight="1" x14ac:dyDescent="0.25">
      <c r="AY1152" s="106" t="s">
        <v>83</v>
      </c>
      <c r="AZ1152" s="105">
        <f>_xll.qlInterestRateIndexFixingDate(Currency&amp;"ibor"&amp;Tenor,BA1152,Trigger)</f>
        <v>47378</v>
      </c>
      <c r="BA1152" s="105">
        <f>_xll.qlCalendarAdvance(Calendar,BA1151,AY1152,"f",,Trigger)</f>
        <v>47380</v>
      </c>
      <c r="BB1152" s="105">
        <f>_xll.qlInterestRateIndexMaturity(Currency&amp;"ibor"&amp;Tenor,BA1152,Trigger)</f>
        <v>47471</v>
      </c>
      <c r="BC1152" s="257">
        <f>_xll.qlIndexFixing($AC$5,AZ1152,TRUE,_xll.ohTrigger(Trigger,Trigger3M))</f>
        <v>1.7104790687637386E-2</v>
      </c>
      <c r="BD1152" s="257">
        <f>_xll.qlIndexFixing($BE$1,AZ1152,TRUE,_xll.ohTrigger(Trigger,Trigger3M))</f>
        <v>1.6721343924783236E-2</v>
      </c>
    </row>
    <row r="1153" spans="51:56" ht="11.25" customHeight="1" x14ac:dyDescent="0.25">
      <c r="AY1153" s="106" t="s">
        <v>83</v>
      </c>
      <c r="AZ1153" s="105">
        <f>_xll.qlInterestRateIndexFixingDate(Currency&amp;"ibor"&amp;Tenor,BA1153,Trigger)</f>
        <v>47385</v>
      </c>
      <c r="BA1153" s="105">
        <f>_xll.qlCalendarAdvance(Calendar,BA1152,AY1153,"f",,Trigger)</f>
        <v>47387</v>
      </c>
      <c r="BB1153" s="105">
        <f>_xll.qlInterestRateIndexMaturity(Currency&amp;"ibor"&amp;Tenor,BA1153,Trigger)</f>
        <v>47479</v>
      </c>
      <c r="BC1153" s="257">
        <f>_xll.qlIndexFixing($AC$5,AZ1153,TRUE,_xll.ohTrigger(Trigger,Trigger3M))</f>
        <v>1.7123119235390401E-2</v>
      </c>
      <c r="BD1153" s="257">
        <f>_xll.qlIndexFixing($BE$1,AZ1153,TRUE,_xll.ohTrigger(Trigger,Trigger3M))</f>
        <v>1.6718120815027559E-2</v>
      </c>
    </row>
    <row r="1154" spans="51:56" ht="11.25" customHeight="1" x14ac:dyDescent="0.25">
      <c r="AY1154" s="106" t="s">
        <v>83</v>
      </c>
      <c r="AZ1154" s="105">
        <f>_xll.qlInterestRateIndexFixingDate(Currency&amp;"ibor"&amp;Tenor,BA1154,Trigger)</f>
        <v>47392</v>
      </c>
      <c r="BA1154" s="105">
        <f>_xll.qlCalendarAdvance(Calendar,BA1153,AY1154,"f",,Trigger)</f>
        <v>47394</v>
      </c>
      <c r="BB1154" s="105">
        <f>_xll.qlInterestRateIndexMaturity(Currency&amp;"ibor"&amp;Tenor,BA1154,Trigger)</f>
        <v>47486</v>
      </c>
      <c r="BC1154" s="257">
        <f>_xll.qlIndexFixing($AC$5,AZ1154,TRUE,_xll.ohTrigger(Trigger,Trigger3M))</f>
        <v>1.7139847230725411E-2</v>
      </c>
      <c r="BD1154" s="257">
        <f>_xll.qlIndexFixing($BE$1,AZ1154,TRUE,_xll.ohTrigger(Trigger,Trigger3M))</f>
        <v>1.6714751937558395E-2</v>
      </c>
    </row>
    <row r="1155" spans="51:56" ht="11.25" customHeight="1" x14ac:dyDescent="0.25">
      <c r="AY1155" s="106" t="s">
        <v>83</v>
      </c>
      <c r="AZ1155" s="105">
        <f>_xll.qlInterestRateIndexFixingDate(Currency&amp;"ibor"&amp;Tenor,BA1155,Trigger)</f>
        <v>47399</v>
      </c>
      <c r="BA1155" s="105">
        <f>_xll.qlCalendarAdvance(Calendar,BA1154,AY1155,"f",,Trigger)</f>
        <v>47401</v>
      </c>
      <c r="BB1155" s="105">
        <f>_xll.qlInterestRateIndexMaturity(Currency&amp;"ibor"&amp;Tenor,BA1155,Trigger)</f>
        <v>47493</v>
      </c>
      <c r="BC1155" s="257">
        <f>_xll.qlIndexFixing($AC$5,AZ1155,TRUE,_xll.ohTrigger(Trigger,Trigger3M))</f>
        <v>1.7156575297259984E-2</v>
      </c>
      <c r="BD1155" s="257">
        <f>_xll.qlIndexFixing($BE$1,AZ1155,TRUE,_xll.ohTrigger(Trigger,Trigger3M))</f>
        <v>1.6711384884902578E-2</v>
      </c>
    </row>
    <row r="1156" spans="51:56" ht="11.25" customHeight="1" x14ac:dyDescent="0.25">
      <c r="AY1156" s="106" t="s">
        <v>83</v>
      </c>
      <c r="AZ1156" s="105">
        <f>_xll.qlInterestRateIndexFixingDate(Currency&amp;"ibor"&amp;Tenor,BA1156,Trigger)</f>
        <v>47406</v>
      </c>
      <c r="BA1156" s="105">
        <f>_xll.qlCalendarAdvance(Calendar,BA1155,AY1156,"f",,Trigger)</f>
        <v>47408</v>
      </c>
      <c r="BB1156" s="105">
        <f>_xll.qlInterestRateIndexMaturity(Currency&amp;"ibor"&amp;Tenor,BA1156,Trigger)</f>
        <v>47500</v>
      </c>
      <c r="BC1156" s="257">
        <f>_xll.qlIndexFixing($AC$5,AZ1156,TRUE,_xll.ohTrigger(Trigger,Trigger3M))</f>
        <v>1.7173303434994125E-2</v>
      </c>
      <c r="BD1156" s="257">
        <f>_xll.qlIndexFixing($BE$1,AZ1156,TRUE,_xll.ohTrigger(Trigger,Trigger3M))</f>
        <v>1.6708020081386762E-2</v>
      </c>
    </row>
    <row r="1157" spans="51:56" ht="11.25" customHeight="1" x14ac:dyDescent="0.25">
      <c r="AY1157" s="106" t="s">
        <v>83</v>
      </c>
      <c r="AZ1157" s="105">
        <f>_xll.qlInterestRateIndexFixingDate(Currency&amp;"ibor"&amp;Tenor,BA1157,Trigger)</f>
        <v>47413</v>
      </c>
      <c r="BA1157" s="105">
        <f>_xll.qlCalendarAdvance(Calendar,BA1156,AY1157,"f",,Trigger)</f>
        <v>47415</v>
      </c>
      <c r="BB1157" s="105">
        <f>_xll.qlInterestRateIndexMaturity(Currency&amp;"ibor"&amp;Tenor,BA1157,Trigger)</f>
        <v>47507</v>
      </c>
      <c r="BC1157" s="257">
        <f>_xll.qlIndexFixing($AC$5,AZ1157,TRUE,_xll.ohTrigger(Trigger,Trigger3M))</f>
        <v>1.7190031643928707E-2</v>
      </c>
      <c r="BD1157" s="257">
        <f>_xll.qlIndexFixing($BE$1,AZ1157,TRUE,_xll.ohTrigger(Trigger,Trigger3M))</f>
        <v>1.6704657951334134E-2</v>
      </c>
    </row>
    <row r="1158" spans="51:56" ht="11.25" customHeight="1" x14ac:dyDescent="0.25">
      <c r="AY1158" s="106" t="s">
        <v>83</v>
      </c>
      <c r="AZ1158" s="105">
        <f>_xll.qlInterestRateIndexFixingDate(Currency&amp;"ibor"&amp;Tenor,BA1158,Trigger)</f>
        <v>47420</v>
      </c>
      <c r="BA1158" s="105">
        <f>_xll.qlCalendarAdvance(Calendar,BA1157,AY1158,"f",,Trigger)</f>
        <v>47422</v>
      </c>
      <c r="BB1158" s="105">
        <f>_xll.qlInterestRateIndexMaturity(Currency&amp;"ibor"&amp;Tenor,BA1158,Trigger)</f>
        <v>47514</v>
      </c>
      <c r="BC1158" s="257">
        <f>_xll.qlIndexFixing($AC$5,AZ1158,TRUE,_xll.ohTrigger(Trigger,Trigger3M))</f>
        <v>1.7206759924062853E-2</v>
      </c>
      <c r="BD1158" s="257">
        <f>_xll.qlIndexFixing($BE$1,AZ1158,TRUE,_xll.ohTrigger(Trigger,Trigger3M))</f>
        <v>1.6701298919067884E-2</v>
      </c>
    </row>
    <row r="1159" spans="51:56" ht="11.25" customHeight="1" x14ac:dyDescent="0.25">
      <c r="AY1159" s="106" t="s">
        <v>83</v>
      </c>
      <c r="AZ1159" s="105">
        <f>_xll.qlInterestRateIndexFixingDate(Currency&amp;"ibor"&amp;Tenor,BA1159,Trigger)</f>
        <v>47427</v>
      </c>
      <c r="BA1159" s="105">
        <f>_xll.qlCalendarAdvance(Calendar,BA1158,AY1159,"f",,Trigger)</f>
        <v>47429</v>
      </c>
      <c r="BB1159" s="105">
        <f>_xll.qlInterestRateIndexMaturity(Currency&amp;"ibor"&amp;Tenor,BA1159,Trigger)</f>
        <v>47521</v>
      </c>
      <c r="BC1159" s="257">
        <f>_xll.qlIndexFixing($AC$5,AZ1159,TRUE,_xll.ohTrigger(Trigger,Trigger3M))</f>
        <v>1.7223488275399174E-2</v>
      </c>
      <c r="BD1159" s="257">
        <f>_xll.qlIndexFixing($BE$1,AZ1159,TRUE,_xll.ohTrigger(Trigger,Trigger3M))</f>
        <v>1.6697943408908591E-2</v>
      </c>
    </row>
    <row r="1160" spans="51:56" ht="11.25" customHeight="1" x14ac:dyDescent="0.25">
      <c r="AY1160" s="106" t="s">
        <v>83</v>
      </c>
      <c r="AZ1160" s="105">
        <f>_xll.qlInterestRateIndexFixingDate(Currency&amp;"ibor"&amp;Tenor,BA1160,Trigger)</f>
        <v>47434</v>
      </c>
      <c r="BA1160" s="105">
        <f>_xll.qlCalendarAdvance(Calendar,BA1159,AY1160,"f",,Trigger)</f>
        <v>47436</v>
      </c>
      <c r="BB1160" s="105">
        <f>_xll.qlInterestRateIndexMaturity(Currency&amp;"ibor"&amp;Tenor,BA1160,Trigger)</f>
        <v>47528</v>
      </c>
      <c r="BC1160" s="257">
        <f>_xll.qlIndexFixing($AC$5,AZ1160,TRUE,_xll.ohTrigger(Trigger,Trigger3M))</f>
        <v>1.7240216697935934E-2</v>
      </c>
      <c r="BD1160" s="257">
        <f>_xll.qlIndexFixing($BE$1,AZ1160,TRUE,_xll.ohTrigger(Trigger,Trigger3M))</f>
        <v>1.6694591845176826E-2</v>
      </c>
    </row>
    <row r="1161" spans="51:56" ht="11.25" customHeight="1" x14ac:dyDescent="0.25">
      <c r="AY1161" s="106" t="s">
        <v>83</v>
      </c>
      <c r="AZ1161" s="105">
        <f>_xll.qlInterestRateIndexFixingDate(Currency&amp;"ibor"&amp;Tenor,BA1161,Trigger)</f>
        <v>47441</v>
      </c>
      <c r="BA1161" s="105">
        <f>_xll.qlCalendarAdvance(Calendar,BA1160,AY1161,"f",,Trigger)</f>
        <v>47443</v>
      </c>
      <c r="BB1161" s="105">
        <f>_xll.qlInterestRateIndexMaturity(Currency&amp;"ibor"&amp;Tenor,BA1161,Trigger)</f>
        <v>47535</v>
      </c>
      <c r="BC1161" s="257">
        <f>_xll.qlIndexFixing($AC$5,AZ1161,TRUE,_xll.ohTrigger(Trigger,Trigger3M))</f>
        <v>1.7256945191673131E-2</v>
      </c>
      <c r="BD1161" s="257">
        <f>_xll.qlIndexFixing($BE$1,AZ1161,TRUE,_xll.ohTrigger(Trigger,Trigger3M))</f>
        <v>1.6691244652191437E-2</v>
      </c>
    </row>
    <row r="1162" spans="51:56" ht="11.25" customHeight="1" x14ac:dyDescent="0.25">
      <c r="AY1162" s="106" t="s">
        <v>83</v>
      </c>
      <c r="AZ1162" s="105">
        <f>_xll.qlInterestRateIndexFixingDate(Currency&amp;"ibor"&amp;Tenor,BA1162,Trigger)</f>
        <v>47448</v>
      </c>
      <c r="BA1162" s="105">
        <f>_xll.qlCalendarAdvance(Calendar,BA1161,AY1162,"f",,Trigger)</f>
        <v>47450</v>
      </c>
      <c r="BB1162" s="105">
        <f>_xll.qlInterestRateIndexMaturity(Currency&amp;"ibor"&amp;Tenor,BA1162,Trigger)</f>
        <v>47542</v>
      </c>
      <c r="BC1162" s="257">
        <f>_xll.qlIndexFixing($AC$5,AZ1162,TRUE,_xll.ohTrigger(Trigger,Trigger3M))</f>
        <v>1.7273673756613369E-2</v>
      </c>
      <c r="BD1162" s="257">
        <f>_xll.qlIndexFixing($BE$1,AZ1162,TRUE,_xll.ohTrigger(Trigger,Trigger3M))</f>
        <v>1.6687902254269523E-2</v>
      </c>
    </row>
    <row r="1163" spans="51:56" ht="11.25" customHeight="1" x14ac:dyDescent="0.25">
      <c r="AY1163" s="106" t="s">
        <v>83</v>
      </c>
      <c r="AZ1163" s="105">
        <f>_xll.qlInterestRateIndexFixingDate(Currency&amp;"ibor"&amp;Tenor,BA1163,Trigger)</f>
        <v>47455</v>
      </c>
      <c r="BA1163" s="105">
        <f>_xll.qlCalendarAdvance(Calendar,BA1162,AY1163,"f",,Trigger)</f>
        <v>47457</v>
      </c>
      <c r="BB1163" s="105">
        <f>_xll.qlInterestRateIndexMaturity(Currency&amp;"ibor"&amp;Tenor,BA1163,Trigger)</f>
        <v>47547</v>
      </c>
      <c r="BC1163" s="257">
        <f>_xll.qlIndexFixing($AC$5,AZ1163,TRUE,_xll.ohTrigger(Trigger,Trigger3M))</f>
        <v>1.7287183620276814E-2</v>
      </c>
      <c r="BD1163" s="257">
        <f>_xll.qlIndexFixing($BE$1,AZ1163,TRUE,_xll.ohTrigger(Trigger,Trigger3M))</f>
        <v>1.668426756616892E-2</v>
      </c>
    </row>
    <row r="1164" spans="51:56" ht="11.25" customHeight="1" x14ac:dyDescent="0.25">
      <c r="AY1164" s="106" t="s">
        <v>83</v>
      </c>
      <c r="AZ1164" s="105">
        <f>_xll.qlInterestRateIndexFixingDate(Currency&amp;"ibor"&amp;Tenor,BA1164,Trigger)</f>
        <v>47462</v>
      </c>
      <c r="BA1164" s="105">
        <f>_xll.qlCalendarAdvance(Calendar,BA1163,AY1164,"f",,Trigger)</f>
        <v>47464</v>
      </c>
      <c r="BB1164" s="105">
        <f>_xll.qlInterestRateIndexMaturity(Currency&amp;"ibor"&amp;Tenor,BA1164,Trigger)</f>
        <v>47554</v>
      </c>
      <c r="BC1164" s="257">
        <f>_xll.qlIndexFixing($AC$5,AZ1164,TRUE,_xll.ohTrigger(Trigger,Trigger3M))</f>
        <v>1.7303910713590831E-2</v>
      </c>
      <c r="BD1164" s="257">
        <f>_xll.qlIndexFixing($BE$1,AZ1164,TRUE,_xll.ohTrigger(Trigger,Trigger3M))</f>
        <v>1.6680935375961603E-2</v>
      </c>
    </row>
    <row r="1165" spans="51:56" ht="11.25" customHeight="1" x14ac:dyDescent="0.25">
      <c r="AY1165" s="106" t="s">
        <v>83</v>
      </c>
      <c r="AZ1165" s="105">
        <f>_xll.qlInterestRateIndexFixingDate(Currency&amp;"ibor"&amp;Tenor,BA1165,Trigger)</f>
        <v>47469</v>
      </c>
      <c r="BA1165" s="105">
        <f>_xll.qlCalendarAdvance(Calendar,BA1164,AY1165,"f",,Trigger)</f>
        <v>47471</v>
      </c>
      <c r="BB1165" s="105">
        <f>_xll.qlInterestRateIndexMaturity(Currency&amp;"ibor"&amp;Tenor,BA1165,Trigger)</f>
        <v>47561</v>
      </c>
      <c r="BC1165" s="257">
        <f>_xll.qlIndexFixing($AC$5,AZ1165,TRUE,_xll.ohTrigger(Trigger,Trigger3M))</f>
        <v>1.7320637876553135E-2</v>
      </c>
      <c r="BD1165" s="257">
        <f>_xll.qlIndexFixing($BE$1,AZ1165,TRUE,_xll.ohTrigger(Trigger,Trigger3M))</f>
        <v>1.6677609192528031E-2</v>
      </c>
    </row>
    <row r="1166" spans="51:56" ht="11.25" customHeight="1" x14ac:dyDescent="0.25">
      <c r="AY1166" s="106" t="s">
        <v>83</v>
      </c>
      <c r="AZ1166" s="105">
        <f>_xll.qlInterestRateIndexFixingDate(Currency&amp;"ibor"&amp;Tenor,BA1166,Trigger)</f>
        <v>47473</v>
      </c>
      <c r="BA1166" s="105">
        <f>_xll.qlCalendarAdvance(Calendar,BA1165,AY1166,"f",,Trigger)</f>
        <v>47479</v>
      </c>
      <c r="BB1166" s="105">
        <f>_xll.qlInterestRateIndexMaturity(Currency&amp;"ibor"&amp;Tenor,BA1166,Trigger)</f>
        <v>47569</v>
      </c>
      <c r="BC1166" s="257">
        <f>_xll.qlIndexFixing($AC$5,AZ1166,TRUE,_xll.ohTrigger(Trigger,Trigger3M))</f>
        <v>1.7339754719507106E-2</v>
      </c>
      <c r="BD1166" s="257">
        <f>_xll.qlIndexFixing($BE$1,AZ1166,TRUE,_xll.ohTrigger(Trigger,Trigger3M))</f>
        <v>1.6673815739520315E-2</v>
      </c>
    </row>
    <row r="1167" spans="51:56" ht="11.25" customHeight="1" x14ac:dyDescent="0.25">
      <c r="AY1167" s="106" t="s">
        <v>83</v>
      </c>
      <c r="AZ1167" s="105">
        <f>_xll.qlInterestRateIndexFixingDate(Currency&amp;"ibor"&amp;Tenor,BA1167,Trigger)</f>
        <v>47483</v>
      </c>
      <c r="BA1167" s="105">
        <f>_xll.qlCalendarAdvance(Calendar,BA1166,AY1167,"f",,Trigger)</f>
        <v>47486</v>
      </c>
      <c r="BB1167" s="105">
        <f>_xll.qlInterestRateIndexMaturity(Currency&amp;"ibor"&amp;Tenor,BA1167,Trigger)</f>
        <v>47576</v>
      </c>
      <c r="BC1167" s="257">
        <f>_xll.qlIndexFixing($AC$5,AZ1167,TRUE,_xll.ohTrigger(Trigger,Trigger3M))</f>
        <v>1.7356482031715359E-2</v>
      </c>
      <c r="BD1167" s="257">
        <f>_xll.qlIndexFixing($BE$1,AZ1167,TRUE,_xll.ohTrigger(Trigger,Trigger3M))</f>
        <v>1.6670503856411223E-2</v>
      </c>
    </row>
    <row r="1168" spans="51:56" ht="11.25" customHeight="1" x14ac:dyDescent="0.25">
      <c r="AY1168" s="106" t="s">
        <v>83</v>
      </c>
      <c r="AZ1168" s="105">
        <f>_xll.qlInterestRateIndexFixingDate(Currency&amp;"ibor"&amp;Tenor,BA1168,Trigger)</f>
        <v>47491</v>
      </c>
      <c r="BA1168" s="105">
        <f>_xll.qlCalendarAdvance(Calendar,BA1167,AY1168,"f",,Trigger)</f>
        <v>47493</v>
      </c>
      <c r="BB1168" s="105">
        <f>_xll.qlInterestRateIndexMaturity(Currency&amp;"ibor"&amp;Tenor,BA1168,Trigger)</f>
        <v>47583</v>
      </c>
      <c r="BC1168" s="257">
        <f>_xll.qlIndexFixing($AC$5,AZ1168,TRUE,_xll.ohTrigger(Trigger,Trigger3M))</f>
        <v>1.7373209413573676E-2</v>
      </c>
      <c r="BD1168" s="257">
        <f>_xll.qlIndexFixing($BE$1,AZ1168,TRUE,_xll.ohTrigger(Trigger,Trigger3M))</f>
        <v>1.666719931350169E-2</v>
      </c>
    </row>
    <row r="1169" spans="51:56" ht="11.25" customHeight="1" x14ac:dyDescent="0.25">
      <c r="AY1169" s="106" t="s">
        <v>83</v>
      </c>
      <c r="AZ1169" s="105">
        <f>_xll.qlInterestRateIndexFixingDate(Currency&amp;"ibor"&amp;Tenor,BA1169,Trigger)</f>
        <v>47498</v>
      </c>
      <c r="BA1169" s="105">
        <f>_xll.qlCalendarAdvance(Calendar,BA1168,AY1169,"f",,Trigger)</f>
        <v>47500</v>
      </c>
      <c r="BB1169" s="105">
        <f>_xll.qlInterestRateIndexMaturity(Currency&amp;"ibor"&amp;Tenor,BA1169,Trigger)</f>
        <v>47590</v>
      </c>
      <c r="BC1169" s="257">
        <f>_xll.qlIndexFixing($AC$5,AZ1169,TRUE,_xll.ohTrigger(Trigger,Trigger3M))</f>
        <v>1.7389936865079392E-2</v>
      </c>
      <c r="BD1169" s="257">
        <f>_xll.qlIndexFixing($BE$1,AZ1169,TRUE,_xll.ohTrigger(Trigger,Trigger3M))</f>
        <v>1.6663902535055009E-2</v>
      </c>
    </row>
    <row r="1170" spans="51:56" ht="11.25" customHeight="1" x14ac:dyDescent="0.25">
      <c r="AY1170" s="106" t="s">
        <v>83</v>
      </c>
      <c r="AZ1170" s="105">
        <f>_xll.qlInterestRateIndexFixingDate(Currency&amp;"ibor"&amp;Tenor,BA1170,Trigger)</f>
        <v>47505</v>
      </c>
      <c r="BA1170" s="105">
        <f>_xll.qlCalendarAdvance(Calendar,BA1169,AY1170,"f",,Trigger)</f>
        <v>47507</v>
      </c>
      <c r="BB1170" s="105">
        <f>_xll.qlInterestRateIndexMaturity(Currency&amp;"ibor"&amp;Tenor,BA1170,Trigger)</f>
        <v>47597</v>
      </c>
      <c r="BC1170" s="257">
        <f>_xll.qlIndexFixing($AC$5,AZ1170,TRUE,_xll.ohTrigger(Trigger,Trigger3M))</f>
        <v>1.7406664386235171E-2</v>
      </c>
      <c r="BD1170" s="257">
        <f>_xll.qlIndexFixing($BE$1,AZ1170,TRUE,_xll.ohTrigger(Trigger,Trigger3M))</f>
        <v>1.6660613945339797E-2</v>
      </c>
    </row>
    <row r="1171" spans="51:56" ht="11.25" customHeight="1" x14ac:dyDescent="0.25">
      <c r="AY1171" s="106" t="s">
        <v>83</v>
      </c>
      <c r="AZ1171" s="105">
        <f>_xll.qlInterestRateIndexFixingDate(Currency&amp;"ibor"&amp;Tenor,BA1171,Trigger)</f>
        <v>47512</v>
      </c>
      <c r="BA1171" s="105">
        <f>_xll.qlCalendarAdvance(Calendar,BA1170,AY1171,"f",,Trigger)</f>
        <v>47514</v>
      </c>
      <c r="BB1171" s="105">
        <f>_xll.qlInterestRateIndexMaturity(Currency&amp;"ibor"&amp;Tenor,BA1171,Trigger)</f>
        <v>47603</v>
      </c>
      <c r="BC1171" s="257">
        <f>_xll.qlIndexFixing($AC$5,AZ1171,TRUE,_xll.ohTrigger(Trigger,Trigger3M))</f>
        <v>1.7421776190780398E-2</v>
      </c>
      <c r="BD1171" s="257">
        <f>_xll.qlIndexFixing($BE$1,AZ1171,TRUE,_xll.ohTrigger(Trigger,Trigger3M))</f>
        <v>1.6657181745932507E-2</v>
      </c>
    </row>
    <row r="1172" spans="51:56" ht="11.25" customHeight="1" x14ac:dyDescent="0.25">
      <c r="AY1172" s="106" t="s">
        <v>83</v>
      </c>
      <c r="AZ1172" s="105">
        <f>_xll.qlInterestRateIndexFixingDate(Currency&amp;"ibor"&amp;Tenor,BA1172,Trigger)</f>
        <v>47519</v>
      </c>
      <c r="BA1172" s="105">
        <f>_xll.qlCalendarAdvance(Calendar,BA1171,AY1172,"f",,Trigger)</f>
        <v>47521</v>
      </c>
      <c r="BB1172" s="105">
        <f>_xll.qlInterestRateIndexMaturity(Currency&amp;"ibor"&amp;Tenor,BA1172,Trigger)</f>
        <v>47610</v>
      </c>
      <c r="BC1172" s="257">
        <f>_xll.qlIndexFixing($AC$5,AZ1172,TRUE,_xll.ohTrigger(Trigger,Trigger3M))</f>
        <v>1.7438503038115939E-2</v>
      </c>
      <c r="BD1172" s="257">
        <f>_xll.qlIndexFixing($BE$1,AZ1172,TRUE,_xll.ohTrigger(Trigger,Trigger3M))</f>
        <v>1.6653910233358854E-2</v>
      </c>
    </row>
    <row r="1173" spans="51:56" ht="11.25" customHeight="1" x14ac:dyDescent="0.25">
      <c r="AY1173" s="106" t="s">
        <v>83</v>
      </c>
      <c r="AZ1173" s="105">
        <f>_xll.qlInterestRateIndexFixingDate(Currency&amp;"ibor"&amp;Tenor,BA1173,Trigger)</f>
        <v>47526</v>
      </c>
      <c r="BA1173" s="105">
        <f>_xll.qlCalendarAdvance(Calendar,BA1172,AY1173,"f",,Trigger)</f>
        <v>47528</v>
      </c>
      <c r="BB1173" s="105">
        <f>_xll.qlInterestRateIndexMaturity(Currency&amp;"ibor"&amp;Tenor,BA1173,Trigger)</f>
        <v>47617</v>
      </c>
      <c r="BC1173" s="257">
        <f>_xll.qlIndexFixing($AC$5,AZ1173,TRUE,_xll.ohTrigger(Trigger,Trigger3M))</f>
        <v>1.7455229954324924E-2</v>
      </c>
      <c r="BD1173" s="257">
        <f>_xll.qlIndexFixing($BE$1,AZ1173,TRUE,_xll.ohTrigger(Trigger,Trigger3M))</f>
        <v>1.6650648151540704E-2</v>
      </c>
    </row>
    <row r="1174" spans="51:56" ht="11.25" customHeight="1" x14ac:dyDescent="0.25">
      <c r="AY1174" s="106" t="s">
        <v>83</v>
      </c>
      <c r="AZ1174" s="105">
        <f>_xll.qlInterestRateIndexFixingDate(Currency&amp;"ibor"&amp;Tenor,BA1174,Trigger)</f>
        <v>47533</v>
      </c>
      <c r="BA1174" s="105">
        <f>_xll.qlCalendarAdvance(Calendar,BA1173,AY1174,"f",,Trigger)</f>
        <v>47535</v>
      </c>
      <c r="BB1174" s="105">
        <f>_xll.qlInterestRateIndexMaturity(Currency&amp;"ibor"&amp;Tenor,BA1174,Trigger)</f>
        <v>47624</v>
      </c>
      <c r="BC1174" s="257">
        <f>_xll.qlIndexFixing($AC$5,AZ1174,TRUE,_xll.ohTrigger(Trigger,Trigger3M))</f>
        <v>1.7471956939407354E-2</v>
      </c>
      <c r="BD1174" s="257">
        <f>_xll.qlIndexFixing($BE$1,AZ1174,TRUE,_xll.ohTrigger(Trigger,Trigger3M))</f>
        <v>1.6647395924719373E-2</v>
      </c>
    </row>
    <row r="1175" spans="51:56" ht="11.25" customHeight="1" x14ac:dyDescent="0.25">
      <c r="AY1175" s="106" t="s">
        <v>83</v>
      </c>
      <c r="AZ1175" s="105">
        <f>_xll.qlInterestRateIndexFixingDate(Currency&amp;"ibor"&amp;Tenor,BA1175,Trigger)</f>
        <v>47540</v>
      </c>
      <c r="BA1175" s="105">
        <f>_xll.qlCalendarAdvance(Calendar,BA1174,AY1175,"f",,Trigger)</f>
        <v>47542</v>
      </c>
      <c r="BB1175" s="105">
        <f>_xll.qlInterestRateIndexMaturity(Currency&amp;"ibor"&amp;Tenor,BA1175,Trigger)</f>
        <v>47634</v>
      </c>
      <c r="BC1175" s="257">
        <f>_xll.qlIndexFixing($AC$5,AZ1175,TRUE,_xll.ohTrigger(Trigger,Trigger3M))</f>
        <v>1.7493541513348386E-2</v>
      </c>
      <c r="BD1175" s="257">
        <f>_xll.qlIndexFixing($BE$1,AZ1175,TRUE,_xll.ohTrigger(Trigger,Trigger3M))</f>
        <v>1.6644618295839027E-2</v>
      </c>
    </row>
    <row r="1176" spans="51:56" ht="11.25" customHeight="1" x14ac:dyDescent="0.25">
      <c r="AY1176" s="106" t="s">
        <v>83</v>
      </c>
      <c r="AZ1176" s="105">
        <f>_xll.qlInterestRateIndexFixingDate(Currency&amp;"ibor"&amp;Tenor,BA1176,Trigger)</f>
        <v>47547</v>
      </c>
      <c r="BA1176" s="105">
        <f>_xll.qlCalendarAdvance(Calendar,BA1175,AY1176,"f",,Trigger)</f>
        <v>47549</v>
      </c>
      <c r="BB1176" s="105">
        <f>_xll.qlInterestRateIndexMaturity(Currency&amp;"ibor"&amp;Tenor,BA1176,Trigger)</f>
        <v>47641</v>
      </c>
      <c r="BC1176" s="257">
        <f>_xll.qlIndexFixing($AC$5,AZ1176,TRUE,_xll.ohTrigger(Trigger,Trigger3M))</f>
        <v>1.746605552828737E-2</v>
      </c>
      <c r="BD1176" s="257">
        <f>_xll.qlIndexFixing($BE$1,AZ1176,TRUE,_xll.ohTrigger(Trigger,Trigger3M))</f>
        <v>1.664138901727882E-2</v>
      </c>
    </row>
    <row r="1177" spans="51:56" ht="11.25" customHeight="1" x14ac:dyDescent="0.25">
      <c r="AY1177" s="106" t="s">
        <v>83</v>
      </c>
      <c r="AZ1177" s="105">
        <f>_xll.qlInterestRateIndexFixingDate(Currency&amp;"ibor"&amp;Tenor,BA1177,Trigger)</f>
        <v>47554</v>
      </c>
      <c r="BA1177" s="105">
        <f>_xll.qlCalendarAdvance(Calendar,BA1176,AY1177,"f",,Trigger)</f>
        <v>47556</v>
      </c>
      <c r="BB1177" s="105">
        <f>_xll.qlInterestRateIndexMaturity(Currency&amp;"ibor"&amp;Tenor,BA1177,Trigger)</f>
        <v>47648</v>
      </c>
      <c r="BC1177" s="257">
        <f>_xll.qlIndexFixing($AC$5,AZ1177,TRUE,_xll.ohTrigger(Trigger,Trigger3M))</f>
        <v>1.7405253536406071E-2</v>
      </c>
      <c r="BD1177" s="257">
        <f>_xll.qlIndexFixing($BE$1,AZ1177,TRUE,_xll.ohTrigger(Trigger,Trigger3M))</f>
        <v>1.6638168469145426E-2</v>
      </c>
    </row>
    <row r="1178" spans="51:56" ht="11.25" customHeight="1" x14ac:dyDescent="0.25">
      <c r="AY1178" s="106" t="s">
        <v>83</v>
      </c>
      <c r="AZ1178" s="105">
        <f>_xll.qlInterestRateIndexFixingDate(Currency&amp;"ibor"&amp;Tenor,BA1178,Trigger)</f>
        <v>47561</v>
      </c>
      <c r="BA1178" s="105">
        <f>_xll.qlCalendarAdvance(Calendar,BA1177,AY1178,"f",,Trigger)</f>
        <v>47563</v>
      </c>
      <c r="BB1178" s="105">
        <f>_xll.qlInterestRateIndexMaturity(Currency&amp;"ibor"&amp;Tenor,BA1178,Trigger)</f>
        <v>47655</v>
      </c>
      <c r="BC1178" s="257">
        <f>_xll.qlIndexFixing($AC$5,AZ1178,TRUE,_xll.ohTrigger(Trigger,Trigger3M))</f>
        <v>1.7344255101426464E-2</v>
      </c>
      <c r="BD1178" s="257">
        <f>_xll.qlIndexFixing($BE$1,AZ1178,TRUE,_xll.ohTrigger(Trigger,Trigger3M))</f>
        <v>1.6634952857895978E-2</v>
      </c>
    </row>
    <row r="1179" spans="51:56" ht="11.25" customHeight="1" x14ac:dyDescent="0.25">
      <c r="AY1179" s="106" t="s">
        <v>83</v>
      </c>
      <c r="AZ1179" s="105">
        <f>_xll.qlInterestRateIndexFixingDate(Currency&amp;"ibor"&amp;Tenor,BA1179,Trigger)</f>
        <v>47568</v>
      </c>
      <c r="BA1179" s="105">
        <f>_xll.qlCalendarAdvance(Calendar,BA1178,AY1179,"f",,Trigger)</f>
        <v>47570</v>
      </c>
      <c r="BB1179" s="105">
        <f>_xll.qlInterestRateIndexMaturity(Currency&amp;"ibor"&amp;Tenor,BA1179,Trigger)</f>
        <v>47662</v>
      </c>
      <c r="BC1179" s="257">
        <f>_xll.qlIndexFixing($AC$5,AZ1179,TRUE,_xll.ohTrigger(Trigger,Trigger3M))</f>
        <v>1.7283060232525554E-2</v>
      </c>
      <c r="BD1179" s="257">
        <f>_xll.qlIndexFixing($BE$1,AZ1179,TRUE,_xll.ohTrigger(Trigger,Trigger3M))</f>
        <v>1.6631738312548678E-2</v>
      </c>
    </row>
    <row r="1180" spans="51:56" ht="11.25" customHeight="1" x14ac:dyDescent="0.25">
      <c r="AY1180" s="106" t="s">
        <v>83</v>
      </c>
      <c r="AZ1180" s="105">
        <f>_xll.qlInterestRateIndexFixingDate(Currency&amp;"ibor"&amp;Tenor,BA1180,Trigger)</f>
        <v>47575</v>
      </c>
      <c r="BA1180" s="105">
        <f>_xll.qlCalendarAdvance(Calendar,BA1179,AY1180,"f",,Trigger)</f>
        <v>47577</v>
      </c>
      <c r="BB1180" s="105">
        <f>_xll.qlInterestRateIndexMaturity(Currency&amp;"ibor"&amp;Tenor,BA1180,Trigger)</f>
        <v>47668</v>
      </c>
      <c r="BC1180" s="257">
        <f>_xll.qlIndexFixing($AC$5,AZ1180,TRUE,_xll.ohTrigger(Trigger,Trigger3M))</f>
        <v>1.7227450537482026E-2</v>
      </c>
      <c r="BD1180" s="257">
        <f>_xll.qlIndexFixing($BE$1,AZ1180,TRUE,_xll.ohTrigger(Trigger,Trigger3M))</f>
        <v>1.6628367792838113E-2</v>
      </c>
    </row>
    <row r="1181" spans="51:56" ht="11.25" customHeight="1" x14ac:dyDescent="0.25">
      <c r="AY1181" s="106" t="s">
        <v>83</v>
      </c>
      <c r="AZ1181" s="105">
        <f>_xll.qlInterestRateIndexFixingDate(Currency&amp;"ibor"&amp;Tenor,BA1181,Trigger)</f>
        <v>47582</v>
      </c>
      <c r="BA1181" s="105">
        <f>_xll.qlCalendarAdvance(Calendar,BA1180,AY1181,"f",,Trigger)</f>
        <v>47584</v>
      </c>
      <c r="BB1181" s="105">
        <f>_xll.qlInterestRateIndexMaturity(Currency&amp;"ibor"&amp;Tenor,BA1181,Trigger)</f>
        <v>47675</v>
      </c>
      <c r="BC1181" s="257">
        <f>_xll.qlIndexFixing($AC$5,AZ1181,TRUE,_xll.ohTrigger(Trigger,Trigger3M))</f>
        <v>1.7165033603232321E-2</v>
      </c>
      <c r="BD1181" s="257">
        <f>_xll.qlIndexFixing($BE$1,AZ1181,TRUE,_xll.ohTrigger(Trigger,Trigger3M))</f>
        <v>1.6625145326095433E-2</v>
      </c>
    </row>
    <row r="1182" spans="51:56" ht="11.25" customHeight="1" x14ac:dyDescent="0.25">
      <c r="AY1182" s="106" t="s">
        <v>83</v>
      </c>
      <c r="AZ1182" s="105">
        <f>_xll.qlInterestRateIndexFixingDate(Currency&amp;"ibor"&amp;Tenor,BA1182,Trigger)</f>
        <v>47589</v>
      </c>
      <c r="BA1182" s="105">
        <f>_xll.qlCalendarAdvance(Calendar,BA1181,AY1182,"f",,Trigger)</f>
        <v>47591</v>
      </c>
      <c r="BB1182" s="105">
        <f>_xll.qlInterestRateIndexMaturity(Currency&amp;"ibor"&amp;Tenor,BA1182,Trigger)</f>
        <v>47682</v>
      </c>
      <c r="BC1182" s="257">
        <f>_xll.qlIndexFixing($AC$5,AZ1182,TRUE,_xll.ohTrigger(Trigger,Trigger3M))</f>
        <v>1.7102418118511608E-2</v>
      </c>
      <c r="BD1182" s="257">
        <f>_xll.qlIndexFixing($BE$1,AZ1182,TRUE,_xll.ohTrigger(Trigger,Trigger3M))</f>
        <v>1.6621912519389145E-2</v>
      </c>
    </row>
    <row r="1183" spans="51:56" ht="11.25" customHeight="1" x14ac:dyDescent="0.25">
      <c r="AY1183" s="106" t="s">
        <v>83</v>
      </c>
      <c r="AZ1183" s="105">
        <f>_xll.qlInterestRateIndexFixingDate(Currency&amp;"ibor"&amp;Tenor,BA1183,Trigger)</f>
        <v>47596</v>
      </c>
      <c r="BA1183" s="105">
        <f>_xll.qlCalendarAdvance(Calendar,BA1182,AY1183,"f",,Trigger)</f>
        <v>47598</v>
      </c>
      <c r="BB1183" s="105">
        <f>_xll.qlInterestRateIndexMaturity(Currency&amp;"ibor"&amp;Tenor,BA1183,Trigger)</f>
        <v>47689</v>
      </c>
      <c r="BC1183" s="257">
        <f>_xll.qlIndexFixing($AC$5,AZ1183,TRUE,_xll.ohTrigger(Trigger,Trigger3M))</f>
        <v>1.703960409273653E-2</v>
      </c>
      <c r="BD1183" s="257">
        <f>_xll.qlIndexFixing($BE$1,AZ1183,TRUE,_xll.ohTrigger(Trigger,Trigger3M))</f>
        <v>1.6618665370087174E-2</v>
      </c>
    </row>
    <row r="1184" spans="51:56" ht="11.25" customHeight="1" x14ac:dyDescent="0.25">
      <c r="AY1184" s="106" t="s">
        <v>83</v>
      </c>
      <c r="AZ1184" s="105">
        <f>_xll.qlInterestRateIndexFixingDate(Currency&amp;"ibor"&amp;Tenor,BA1184,Trigger)</f>
        <v>47602</v>
      </c>
      <c r="BA1184" s="105">
        <f>_xll.qlCalendarAdvance(Calendar,BA1183,AY1184,"f",,Trigger)</f>
        <v>47605</v>
      </c>
      <c r="BB1184" s="105">
        <f>_xll.qlInterestRateIndexMaturity(Currency&amp;"ibor"&amp;Tenor,BA1184,Trigger)</f>
        <v>47697</v>
      </c>
      <c r="BC1184" s="257">
        <f>_xll.qlIndexFixing($AC$5,AZ1184,TRUE,_xll.ohTrigger(Trigger,Trigger3M))</f>
        <v>1.6974139702394229E-2</v>
      </c>
      <c r="BD1184" s="257">
        <f>_xll.qlIndexFixing($BE$1,AZ1184,TRUE,_xll.ohTrigger(Trigger,Trigger3M))</f>
        <v>1.6615544570774195E-2</v>
      </c>
    </row>
    <row r="1185" spans="51:56" ht="11.25" customHeight="1" x14ac:dyDescent="0.25">
      <c r="AY1185" s="106" t="s">
        <v>83</v>
      </c>
      <c r="AZ1185" s="105">
        <f>_xll.qlInterestRateIndexFixingDate(Currency&amp;"ibor"&amp;Tenor,BA1185,Trigger)</f>
        <v>47610</v>
      </c>
      <c r="BA1185" s="105">
        <f>_xll.qlCalendarAdvance(Calendar,BA1184,AY1185,"f",,Trigger)</f>
        <v>47612</v>
      </c>
      <c r="BB1185" s="105">
        <f>_xll.qlInterestRateIndexMaturity(Currency&amp;"ibor"&amp;Tenor,BA1185,Trigger)</f>
        <v>47704</v>
      </c>
      <c r="BC1185" s="257">
        <f>_xll.qlIndexFixing($AC$5,AZ1185,TRUE,_xll.ohTrigger(Trigger,Trigger3M))</f>
        <v>1.6911766424295271E-2</v>
      </c>
      <c r="BD1185" s="257">
        <f>_xll.qlIndexFixing($BE$1,AZ1185,TRUE,_xll.ohTrigger(Trigger,Trigger3M))</f>
        <v>1.6612253914839496E-2</v>
      </c>
    </row>
    <row r="1186" spans="51:56" ht="11.25" customHeight="1" x14ac:dyDescent="0.25">
      <c r="AY1186" s="106" t="s">
        <v>83</v>
      </c>
      <c r="AZ1186" s="105">
        <f>_xll.qlInterestRateIndexFixingDate(Currency&amp;"ibor"&amp;Tenor,BA1186,Trigger)</f>
        <v>47617</v>
      </c>
      <c r="BA1186" s="105">
        <f>_xll.qlCalendarAdvance(Calendar,BA1185,AY1186,"f",,Trigger)</f>
        <v>47619</v>
      </c>
      <c r="BB1186" s="105">
        <f>_xll.qlInterestRateIndexMaturity(Currency&amp;"ibor"&amp;Tenor,BA1186,Trigger)</f>
        <v>47711</v>
      </c>
      <c r="BC1186" s="257">
        <f>_xll.qlIndexFixing($AC$5,AZ1186,TRUE,_xll.ohTrigger(Trigger,Trigger3M))</f>
        <v>1.6849196777325583E-2</v>
      </c>
      <c r="BD1186" s="257">
        <f>_xll.qlIndexFixing($BE$1,AZ1186,TRUE,_xll.ohTrigger(Trigger,Trigger3M))</f>
        <v>1.6608936620237876E-2</v>
      </c>
    </row>
    <row r="1187" spans="51:56" ht="11.25" customHeight="1" x14ac:dyDescent="0.25">
      <c r="AY1187" s="106" t="s">
        <v>83</v>
      </c>
      <c r="AZ1187" s="105">
        <f>_xll.qlInterestRateIndexFixingDate(Currency&amp;"ibor"&amp;Tenor,BA1187,Trigger)</f>
        <v>47624</v>
      </c>
      <c r="BA1187" s="105">
        <f>_xll.qlCalendarAdvance(Calendar,BA1186,AY1187,"f",,Trigger)</f>
        <v>47626</v>
      </c>
      <c r="BB1187" s="105">
        <f>_xll.qlInterestRateIndexMaturity(Currency&amp;"ibor"&amp;Tenor,BA1187,Trigger)</f>
        <v>47718</v>
      </c>
      <c r="BC1187" s="257">
        <f>_xll.qlIndexFixing($AC$5,AZ1187,TRUE,_xll.ohTrigger(Trigger,Trigger3M))</f>
        <v>1.6786430770895897E-2</v>
      </c>
      <c r="BD1187" s="257">
        <f>_xll.qlIndexFixing($BE$1,AZ1187,TRUE,_xll.ohTrigger(Trigger,Trigger3M))</f>
        <v>1.6605588642359465E-2</v>
      </c>
    </row>
    <row r="1188" spans="51:56" ht="11.25" customHeight="1" x14ac:dyDescent="0.25">
      <c r="AY1188" s="106" t="s">
        <v>83</v>
      </c>
      <c r="AZ1188" s="105">
        <f>_xll.qlInterestRateIndexFixingDate(Currency&amp;"ibor"&amp;Tenor,BA1188,Trigger)</f>
        <v>47631</v>
      </c>
      <c r="BA1188" s="105">
        <f>_xll.qlCalendarAdvance(Calendar,BA1187,AY1188,"f",,Trigger)</f>
        <v>47633</v>
      </c>
      <c r="BB1188" s="105">
        <f>_xll.qlInterestRateIndexMaturity(Currency&amp;"ibor"&amp;Tenor,BA1188,Trigger)</f>
        <v>47725</v>
      </c>
      <c r="BC1188" s="257">
        <f>_xll.qlIndexFixing($AC$5,AZ1188,TRUE,_xll.ohTrigger(Trigger,Trigger3M))</f>
        <v>1.6723468414449098E-2</v>
      </c>
      <c r="BD1188" s="257">
        <f>_xll.qlIndexFixing($BE$1,AZ1188,TRUE,_xll.ohTrigger(Trigger,Trigger3M))</f>
        <v>1.6602205914896976E-2</v>
      </c>
    </row>
    <row r="1189" spans="51:56" ht="11.25" customHeight="1" x14ac:dyDescent="0.25">
      <c r="AY1189" s="106" t="s">
        <v>83</v>
      </c>
      <c r="AZ1189" s="105">
        <f>_xll.qlInterestRateIndexFixingDate(Currency&amp;"ibor"&amp;Tenor,BA1189,Trigger)</f>
        <v>47638</v>
      </c>
      <c r="BA1189" s="105">
        <f>_xll.qlCalendarAdvance(Calendar,BA1188,AY1189,"f",,Trigger)</f>
        <v>47640</v>
      </c>
      <c r="BB1189" s="105">
        <f>_xll.qlInterestRateIndexMaturity(Currency&amp;"ibor"&amp;Tenor,BA1189,Trigger)</f>
        <v>47732</v>
      </c>
      <c r="BC1189" s="257">
        <f>_xll.qlIndexFixing($AC$5,AZ1189,TRUE,_xll.ohTrigger(Trigger,Trigger3M))</f>
        <v>1.6693458499176299E-2</v>
      </c>
      <c r="BD1189" s="257">
        <f>_xll.qlIndexFixing($BE$1,AZ1189,TRUE,_xll.ohTrigger(Trigger,Trigger3M))</f>
        <v>1.6598784405625417E-2</v>
      </c>
    </row>
    <row r="1190" spans="51:56" ht="11.25" customHeight="1" x14ac:dyDescent="0.25">
      <c r="AY1190" s="106" t="s">
        <v>83</v>
      </c>
      <c r="AZ1190" s="105">
        <f>_xll.qlInterestRateIndexFixingDate(Currency&amp;"ibor"&amp;Tenor,BA1190,Trigger)</f>
        <v>47645</v>
      </c>
      <c r="BA1190" s="105">
        <f>_xll.qlCalendarAdvance(Calendar,BA1189,AY1190,"f",,Trigger)</f>
        <v>47647</v>
      </c>
      <c r="BB1190" s="105">
        <f>_xll.qlInterestRateIndexMaturity(Currency&amp;"ibor"&amp;Tenor,BA1190,Trigger)</f>
        <v>47739</v>
      </c>
      <c r="BC1190" s="257">
        <f>_xll.qlIndexFixing($AC$5,AZ1190,TRUE,_xll.ohTrigger(Trigger,Trigger3M))</f>
        <v>1.6707590899958973E-2</v>
      </c>
      <c r="BD1190" s="257">
        <f>_xll.qlIndexFixing($BE$1,AZ1190,TRUE,_xll.ohTrigger(Trigger,Trigger3M))</f>
        <v>1.6595321906466724E-2</v>
      </c>
    </row>
    <row r="1191" spans="51:56" ht="11.25" customHeight="1" x14ac:dyDescent="0.25">
      <c r="AY1191" s="106" t="s">
        <v>83</v>
      </c>
      <c r="AZ1191" s="105">
        <f>_xll.qlInterestRateIndexFixingDate(Currency&amp;"ibor"&amp;Tenor,BA1191,Trigger)</f>
        <v>47652</v>
      </c>
      <c r="BA1191" s="105">
        <f>_xll.qlCalendarAdvance(Calendar,BA1190,AY1191,"f",,Trigger)</f>
        <v>47654</v>
      </c>
      <c r="BB1191" s="105">
        <f>_xll.qlInterestRateIndexMaturity(Currency&amp;"ibor"&amp;Tenor,BA1191,Trigger)</f>
        <v>47746</v>
      </c>
      <c r="BC1191" s="257">
        <f>_xll.qlIndexFixing($AC$5,AZ1191,TRUE,_xll.ohTrigger(Trigger,Trigger3M))</f>
        <v>1.672172335156534E-2</v>
      </c>
      <c r="BD1191" s="257">
        <f>_xll.qlIndexFixing($BE$1,AZ1191,TRUE,_xll.ohTrigger(Trigger,Trigger3M))</f>
        <v>1.6591818424348394E-2</v>
      </c>
    </row>
    <row r="1192" spans="51:56" ht="11.25" customHeight="1" x14ac:dyDescent="0.25">
      <c r="AY1192" s="106" t="s">
        <v>83</v>
      </c>
      <c r="AZ1192" s="105">
        <f>_xll.qlInterestRateIndexFixingDate(Currency&amp;"ibor"&amp;Tenor,BA1192,Trigger)</f>
        <v>47659</v>
      </c>
      <c r="BA1192" s="105">
        <f>_xll.qlCalendarAdvance(Calendar,BA1191,AY1192,"f",,Trigger)</f>
        <v>47661</v>
      </c>
      <c r="BB1192" s="105">
        <f>_xll.qlInterestRateIndexMaturity(Currency&amp;"ibor"&amp;Tenor,BA1192,Trigger)</f>
        <v>47753</v>
      </c>
      <c r="BC1192" s="257">
        <f>_xll.qlIndexFixing($AC$5,AZ1192,TRUE,_xll.ohTrigger(Trigger,Trigger3M))</f>
        <v>1.6735855853996267E-2</v>
      </c>
      <c r="BD1192" s="257">
        <f>_xll.qlIndexFixing($BE$1,AZ1192,TRUE,_xll.ohTrigger(Trigger,Trigger3M))</f>
        <v>1.6588274098277494E-2</v>
      </c>
    </row>
    <row r="1193" spans="51:56" ht="11.25" customHeight="1" x14ac:dyDescent="0.25">
      <c r="AY1193" s="106" t="s">
        <v>83</v>
      </c>
      <c r="AZ1193" s="105">
        <f>_xll.qlInterestRateIndexFixingDate(Currency&amp;"ibor"&amp;Tenor,BA1193,Trigger)</f>
        <v>47666</v>
      </c>
      <c r="BA1193" s="105">
        <f>_xll.qlCalendarAdvance(Calendar,BA1192,AY1193,"f",,Trigger)</f>
        <v>47668</v>
      </c>
      <c r="BB1193" s="105">
        <f>_xll.qlInterestRateIndexMaturity(Currency&amp;"ibor"&amp;Tenor,BA1193,Trigger)</f>
        <v>47760</v>
      </c>
      <c r="BC1193" s="257">
        <f>_xll.qlIndexFixing($AC$5,AZ1193,TRUE,_xll.ohTrigger(Trigger,Trigger3M))</f>
        <v>1.6749988407252624E-2</v>
      </c>
      <c r="BD1193" s="257">
        <f>_xll.qlIndexFixing($BE$1,AZ1193,TRUE,_xll.ohTrigger(Trigger,Trigger3M))</f>
        <v>1.6584689067264572E-2</v>
      </c>
    </row>
    <row r="1194" spans="51:56" ht="11.25" customHeight="1" x14ac:dyDescent="0.25">
      <c r="AY1194" s="106" t="s">
        <v>83</v>
      </c>
      <c r="AZ1194" s="105">
        <f>_xll.qlInterestRateIndexFixingDate(Currency&amp;"ibor"&amp;Tenor,BA1194,Trigger)</f>
        <v>47673</v>
      </c>
      <c r="BA1194" s="105">
        <f>_xll.qlCalendarAdvance(Calendar,BA1193,AY1194,"f",,Trigger)</f>
        <v>47675</v>
      </c>
      <c r="BB1194" s="105">
        <f>_xll.qlInterestRateIndexMaturity(Currency&amp;"ibor"&amp;Tenor,BA1194,Trigger)</f>
        <v>47767</v>
      </c>
      <c r="BC1194" s="257">
        <f>_xll.qlIndexFixing($AC$5,AZ1194,TRUE,_xll.ohTrigger(Trigger,Trigger3M))</f>
        <v>1.6764121011332678E-2</v>
      </c>
      <c r="BD1194" s="257">
        <f>_xll.qlIndexFixing($BE$1,AZ1194,TRUE,_xll.ohTrigger(Trigger,Trigger3M))</f>
        <v>1.6581063470318427E-2</v>
      </c>
    </row>
    <row r="1195" spans="51:56" ht="11.25" customHeight="1" x14ac:dyDescent="0.25">
      <c r="AY1195" s="106" t="s">
        <v>83</v>
      </c>
      <c r="AZ1195" s="105">
        <f>_xll.qlInterestRateIndexFixingDate(Currency&amp;"ibor"&amp;Tenor,BA1195,Trigger)</f>
        <v>47680</v>
      </c>
      <c r="BA1195" s="105">
        <f>_xll.qlCalendarAdvance(Calendar,BA1194,AY1195,"f",,Trigger)</f>
        <v>47682</v>
      </c>
      <c r="BB1195" s="105">
        <f>_xll.qlInterestRateIndexMaturity(Currency&amp;"ibor"&amp;Tenor,BA1195,Trigger)</f>
        <v>47774</v>
      </c>
      <c r="BC1195" s="257">
        <f>_xll.qlIndexFixing($AC$5,AZ1195,TRUE,_xll.ohTrigger(Trigger,Trigger3M))</f>
        <v>1.677825366623642E-2</v>
      </c>
      <c r="BD1195" s="257">
        <f>_xll.qlIndexFixing($BE$1,AZ1195,TRUE,_xll.ohTrigger(Trigger,Trigger3M))</f>
        <v>1.6577397446450474E-2</v>
      </c>
    </row>
    <row r="1196" spans="51:56" ht="11.25" customHeight="1" x14ac:dyDescent="0.25">
      <c r="AY1196" s="106" t="s">
        <v>83</v>
      </c>
      <c r="AZ1196" s="105">
        <f>_xll.qlInterestRateIndexFixingDate(Currency&amp;"ibor"&amp;Tenor,BA1196,Trigger)</f>
        <v>47687</v>
      </c>
      <c r="BA1196" s="105">
        <f>_xll.qlCalendarAdvance(Calendar,BA1195,AY1196,"f",,Trigger)</f>
        <v>47689</v>
      </c>
      <c r="BB1196" s="105">
        <f>_xll.qlInterestRateIndexMaturity(Currency&amp;"ibor"&amp;Tenor,BA1196,Trigger)</f>
        <v>47781</v>
      </c>
      <c r="BC1196" s="257">
        <f>_xll.qlIndexFixing($AC$5,AZ1196,TRUE,_xll.ohTrigger(Trigger,Trigger3M))</f>
        <v>1.6792386371965597E-2</v>
      </c>
      <c r="BD1196" s="257">
        <f>_xll.qlIndexFixing($BE$1,AZ1196,TRUE,_xll.ohTrigger(Trigger,Trigger3M))</f>
        <v>1.6573691134671251E-2</v>
      </c>
    </row>
    <row r="1197" spans="51:56" ht="11.25" customHeight="1" x14ac:dyDescent="0.25">
      <c r="AY1197" s="106" t="s">
        <v>83</v>
      </c>
      <c r="AZ1197" s="105">
        <f>_xll.qlInterestRateIndexFixingDate(Currency&amp;"ibor"&amp;Tenor,BA1197,Trigger)</f>
        <v>47694</v>
      </c>
      <c r="BA1197" s="105">
        <f>_xll.qlCalendarAdvance(Calendar,BA1196,AY1197,"f",,Trigger)</f>
        <v>47696</v>
      </c>
      <c r="BB1197" s="105">
        <f>_xll.qlInterestRateIndexMaturity(Currency&amp;"ibor"&amp;Tenor,BA1197,Trigger)</f>
        <v>47788</v>
      </c>
      <c r="BC1197" s="257">
        <f>_xll.qlIndexFixing($AC$5,AZ1197,TRUE,_xll.ohTrigger(Trigger,Trigger3M))</f>
        <v>1.6806519128520204E-2</v>
      </c>
      <c r="BD1197" s="257">
        <f>_xll.qlIndexFixing($BE$1,AZ1197,TRUE,_xll.ohTrigger(Trigger,Trigger3M))</f>
        <v>1.6569944673993038E-2</v>
      </c>
    </row>
    <row r="1198" spans="51:56" ht="11.25" customHeight="1" x14ac:dyDescent="0.25">
      <c r="AY1198" s="106" t="s">
        <v>83</v>
      </c>
      <c r="AZ1198" s="105">
        <f>_xll.qlInterestRateIndexFixingDate(Currency&amp;"ibor"&amp;Tenor,BA1198,Trigger)</f>
        <v>47701</v>
      </c>
      <c r="BA1198" s="105">
        <f>_xll.qlCalendarAdvance(Calendar,BA1197,AY1198,"f",,Trigger)</f>
        <v>47703</v>
      </c>
      <c r="BB1198" s="105">
        <f>_xll.qlInterestRateIndexMaturity(Currency&amp;"ibor"&amp;Tenor,BA1198,Trigger)</f>
        <v>47795</v>
      </c>
      <c r="BC1198" s="257">
        <f>_xll.qlIndexFixing($AC$5,AZ1198,TRUE,_xll.ohTrigger(Trigger,Trigger3M))</f>
        <v>1.6820651935899371E-2</v>
      </c>
      <c r="BD1198" s="257">
        <f>_xll.qlIndexFixing($BE$1,AZ1198,TRUE,_xll.ohTrigger(Trigger,Trigger3M))</f>
        <v>1.6566158203428123E-2</v>
      </c>
    </row>
    <row r="1199" spans="51:56" ht="11.25" customHeight="1" x14ac:dyDescent="0.25">
      <c r="AY1199" s="106" t="s">
        <v>83</v>
      </c>
      <c r="AZ1199" s="105">
        <f>_xll.qlInterestRateIndexFixingDate(Currency&amp;"ibor"&amp;Tenor,BA1199,Trigger)</f>
        <v>47708</v>
      </c>
      <c r="BA1199" s="105">
        <f>_xll.qlCalendarAdvance(Calendar,BA1198,AY1199,"f",,Trigger)</f>
        <v>47710</v>
      </c>
      <c r="BB1199" s="105">
        <f>_xll.qlInterestRateIndexMaturity(Currency&amp;"ibor"&amp;Tenor,BA1199,Trigger)</f>
        <v>47802</v>
      </c>
      <c r="BC1199" s="257">
        <f>_xll.qlIndexFixing($AC$5,AZ1199,TRUE,_xll.ohTrigger(Trigger,Trigger3M))</f>
        <v>1.6834784794104839E-2</v>
      </c>
      <c r="BD1199" s="257">
        <f>_xll.qlIndexFixing($BE$1,AZ1199,TRUE,_xll.ohTrigger(Trigger,Trigger3M))</f>
        <v>1.6562331861989642E-2</v>
      </c>
    </row>
    <row r="1200" spans="51:56" ht="11.25" customHeight="1" x14ac:dyDescent="0.25">
      <c r="AY1200" s="106" t="s">
        <v>83</v>
      </c>
      <c r="AZ1200" s="105">
        <f>_xll.qlInterestRateIndexFixingDate(Currency&amp;"ibor"&amp;Tenor,BA1200,Trigger)</f>
        <v>47715</v>
      </c>
      <c r="BA1200" s="105">
        <f>_xll.qlCalendarAdvance(Calendar,BA1199,AY1200,"f",,Trigger)</f>
        <v>47717</v>
      </c>
      <c r="BB1200" s="105">
        <f>_xll.qlInterestRateIndexMaturity(Currency&amp;"ibor"&amp;Tenor,BA1200,Trigger)</f>
        <v>47809</v>
      </c>
      <c r="BC1200" s="257">
        <f>_xll.qlIndexFixing($AC$5,AZ1200,TRUE,_xll.ohTrigger(Trigger,Trigger3M))</f>
        <v>1.6848917703134871E-2</v>
      </c>
      <c r="BD1200" s="257">
        <f>_xll.qlIndexFixing($BE$1,AZ1200,TRUE,_xll.ohTrigger(Trigger,Trigger3M))</f>
        <v>1.6558465788693362E-2</v>
      </c>
    </row>
    <row r="1201" spans="51:56" ht="11.25" customHeight="1" x14ac:dyDescent="0.25">
      <c r="AY1201" s="106" t="s">
        <v>83</v>
      </c>
      <c r="AZ1201" s="105">
        <f>_xll.qlInterestRateIndexFixingDate(Currency&amp;"ibor"&amp;Tenor,BA1201,Trigger)</f>
        <v>47722</v>
      </c>
      <c r="BA1201" s="105">
        <f>_xll.qlCalendarAdvance(Calendar,BA1200,AY1201,"f",,Trigger)</f>
        <v>47724</v>
      </c>
      <c r="BB1201" s="105">
        <f>_xll.qlInterestRateIndexMaturity(Currency&amp;"ibor"&amp;Tenor,BA1201,Trigger)</f>
        <v>47816</v>
      </c>
      <c r="BC1201" s="257">
        <f>_xll.qlIndexFixing($AC$5,AZ1201,TRUE,_xll.ohTrigger(Trigger,Trigger3M))</f>
        <v>1.6863050662991201E-2</v>
      </c>
      <c r="BD1201" s="257">
        <f>_xll.qlIndexFixing($BE$1,AZ1201,TRUE,_xll.ohTrigger(Trigger,Trigger3M))</f>
        <v>1.6554560122553293E-2</v>
      </c>
    </row>
    <row r="1202" spans="51:56" ht="11.25" customHeight="1" x14ac:dyDescent="0.25">
      <c r="AY1202" s="106" t="s">
        <v>83</v>
      </c>
      <c r="AZ1202" s="105">
        <f>_xll.qlInterestRateIndexFixingDate(Currency&amp;"ibor"&amp;Tenor,BA1202,Trigger)</f>
        <v>47729</v>
      </c>
      <c r="BA1202" s="105">
        <f>_xll.qlCalendarAdvance(Calendar,BA1201,AY1202,"f",,Trigger)</f>
        <v>47731</v>
      </c>
      <c r="BB1202" s="105">
        <f>_xll.qlInterestRateIndexMaturity(Currency&amp;"ibor"&amp;Tenor,BA1202,Trigger)</f>
        <v>47822</v>
      </c>
      <c r="BC1202" s="257">
        <f>_xll.qlIndexFixing($AC$5,AZ1202,TRUE,_xll.ohTrigger(Trigger,Trigger3M))</f>
        <v>1.6875779181970574E-2</v>
      </c>
      <c r="BD1202" s="257">
        <f>_xll.qlIndexFixing($BE$1,AZ1202,TRUE,_xll.ohTrigger(Trigger,Trigger3M))</f>
        <v>1.6550524301734496E-2</v>
      </c>
    </row>
    <row r="1203" spans="51:56" ht="11.25" customHeight="1" x14ac:dyDescent="0.25">
      <c r="AY1203" s="106" t="s">
        <v>83</v>
      </c>
      <c r="AZ1203" s="105">
        <f>_xll.qlInterestRateIndexFixingDate(Currency&amp;"ibor"&amp;Tenor,BA1203,Trigger)</f>
        <v>47736</v>
      </c>
      <c r="BA1203" s="105">
        <f>_xll.qlCalendarAdvance(Calendar,BA1202,AY1203,"f",,Trigger)</f>
        <v>47738</v>
      </c>
      <c r="BB1203" s="105">
        <f>_xll.qlInterestRateIndexMaturity(Currency&amp;"ibor"&amp;Tenor,BA1203,Trigger)</f>
        <v>47829</v>
      </c>
      <c r="BC1203" s="257">
        <f>_xll.qlIndexFixing($AC$5,AZ1203,TRUE,_xll.ohTrigger(Trigger,Trigger3M))</f>
        <v>1.6889911578479886E-2</v>
      </c>
      <c r="BD1203" s="257">
        <f>_xll.qlIndexFixing($BE$1,AZ1203,TRUE,_xll.ohTrigger(Trigger,Trigger3M))</f>
        <v>1.6546542831564676E-2</v>
      </c>
    </row>
    <row r="1204" spans="51:56" ht="11.25" customHeight="1" x14ac:dyDescent="0.25">
      <c r="AY1204" s="106" t="s">
        <v>83</v>
      </c>
      <c r="AZ1204" s="105">
        <f>_xll.qlInterestRateIndexFixingDate(Currency&amp;"ibor"&amp;Tenor,BA1204,Trigger)</f>
        <v>47743</v>
      </c>
      <c r="BA1204" s="105">
        <f>_xll.qlCalendarAdvance(Calendar,BA1203,AY1204,"f",,Trigger)</f>
        <v>47745</v>
      </c>
      <c r="BB1204" s="105">
        <f>_xll.qlInterestRateIndexMaturity(Currency&amp;"ibor"&amp;Tenor,BA1204,Trigger)</f>
        <v>47836</v>
      </c>
      <c r="BC1204" s="257">
        <f>_xll.qlIndexFixing($AC$5,AZ1204,TRUE,_xll.ohTrigger(Trigger,Trigger3M))</f>
        <v>1.6904044025260193E-2</v>
      </c>
      <c r="BD1204" s="257">
        <f>_xll.qlIndexFixing($BE$1,AZ1204,TRUE,_xll.ohTrigger(Trigger,Trigger3M))</f>
        <v>1.6542522177422744E-2</v>
      </c>
    </row>
    <row r="1205" spans="51:56" ht="11.25" customHeight="1" x14ac:dyDescent="0.25">
      <c r="AY1205" s="106" t="s">
        <v>83</v>
      </c>
      <c r="AZ1205" s="105">
        <f>_xll.qlInterestRateIndexFixingDate(Currency&amp;"ibor"&amp;Tenor,BA1205,Trigger)</f>
        <v>47750</v>
      </c>
      <c r="BA1205" s="105">
        <f>_xll.qlCalendarAdvance(Calendar,BA1204,AY1205,"f",,Trigger)</f>
        <v>47752</v>
      </c>
      <c r="BB1205" s="105">
        <f>_xll.qlInterestRateIndexMaturity(Currency&amp;"ibor"&amp;Tenor,BA1205,Trigger)</f>
        <v>47844</v>
      </c>
      <c r="BC1205" s="257">
        <f>_xll.qlIndexFixing($AC$5,AZ1205,TRUE,_xll.ohTrigger(Trigger,Trigger3M))</f>
        <v>1.6919583010678647E-2</v>
      </c>
      <c r="BD1205" s="257">
        <f>_xll.qlIndexFixing($BE$1,AZ1205,TRUE,_xll.ohTrigger(Trigger,Trigger3M))</f>
        <v>1.653854430986158E-2</v>
      </c>
    </row>
    <row r="1206" spans="51:56" ht="11.25" customHeight="1" x14ac:dyDescent="0.25">
      <c r="AY1206" s="106" t="s">
        <v>83</v>
      </c>
      <c r="AZ1206" s="105">
        <f>_xll.qlInterestRateIndexFixingDate(Currency&amp;"ibor"&amp;Tenor,BA1206,Trigger)</f>
        <v>47757</v>
      </c>
      <c r="BA1206" s="105">
        <f>_xll.qlCalendarAdvance(Calendar,BA1205,AY1206,"f",,Trigger)</f>
        <v>47759</v>
      </c>
      <c r="BB1206" s="105">
        <f>_xll.qlInterestRateIndexMaturity(Currency&amp;"ibor"&amp;Tenor,BA1206,Trigger)</f>
        <v>47851</v>
      </c>
      <c r="BC1206" s="257">
        <f>_xll.qlIndexFixing($AC$5,AZ1206,TRUE,_xll.ohTrigger(Trigger,Trigger3M))</f>
        <v>1.6933716224666474E-2</v>
      </c>
      <c r="BD1206" s="257">
        <f>_xll.qlIndexFixing($BE$1,AZ1206,TRUE,_xll.ohTrigger(Trigger,Trigger3M))</f>
        <v>1.653444276474152E-2</v>
      </c>
    </row>
    <row r="1207" spans="51:56" ht="11.25" customHeight="1" x14ac:dyDescent="0.25">
      <c r="AY1207" s="106" t="s">
        <v>83</v>
      </c>
      <c r="AZ1207" s="105">
        <f>_xll.qlInterestRateIndexFixingDate(Currency&amp;"ibor"&amp;Tenor,BA1207,Trigger)</f>
        <v>47764</v>
      </c>
      <c r="BA1207" s="105">
        <f>_xll.qlCalendarAdvance(Calendar,BA1206,AY1207,"f",,Trigger)</f>
        <v>47766</v>
      </c>
      <c r="BB1207" s="105">
        <f>_xll.qlInterestRateIndexMaturity(Currency&amp;"ibor"&amp;Tenor,BA1207,Trigger)</f>
        <v>47858</v>
      </c>
      <c r="BC1207" s="257">
        <f>_xll.qlIndexFixing($AC$5,AZ1207,TRUE,_xll.ohTrigger(Trigger,Trigger3M))</f>
        <v>1.694784948948147E-2</v>
      </c>
      <c r="BD1207" s="257">
        <f>_xll.qlIndexFixing($BE$1,AZ1207,TRUE,_xll.ohTrigger(Trigger,Trigger3M))</f>
        <v>1.6530302460879158E-2</v>
      </c>
    </row>
    <row r="1208" spans="51:56" ht="11.25" customHeight="1" x14ac:dyDescent="0.25">
      <c r="AY1208" s="106" t="s">
        <v>83</v>
      </c>
      <c r="AZ1208" s="105">
        <f>_xll.qlInterestRateIndexFixingDate(Currency&amp;"ibor"&amp;Tenor,BA1208,Trigger)</f>
        <v>47771</v>
      </c>
      <c r="BA1208" s="105">
        <f>_xll.qlCalendarAdvance(Calendar,BA1207,AY1208,"f",,Trigger)</f>
        <v>47773</v>
      </c>
      <c r="BB1208" s="105">
        <f>_xll.qlInterestRateIndexMaturity(Currency&amp;"ibor"&amp;Tenor,BA1208,Trigger)</f>
        <v>47865</v>
      </c>
      <c r="BC1208" s="257">
        <f>_xll.qlIndexFixing($AC$5,AZ1208,TRUE,_xll.ohTrigger(Trigger,Trigger3M))</f>
        <v>1.6961982805122768E-2</v>
      </c>
      <c r="BD1208" s="257">
        <f>_xll.qlIndexFixing($BE$1,AZ1208,TRUE,_xll.ohTrigger(Trigger,Trigger3M))</f>
        <v>1.6526123537291115E-2</v>
      </c>
    </row>
    <row r="1209" spans="51:56" ht="11.25" customHeight="1" x14ac:dyDescent="0.25">
      <c r="AY1209" s="106" t="s">
        <v>83</v>
      </c>
      <c r="AZ1209" s="105">
        <f>_xll.qlInterestRateIndexFixingDate(Currency&amp;"ibor"&amp;Tenor,BA1209,Trigger)</f>
        <v>47778</v>
      </c>
      <c r="BA1209" s="105">
        <f>_xll.qlCalendarAdvance(Calendar,BA1208,AY1209,"f",,Trigger)</f>
        <v>47780</v>
      </c>
      <c r="BB1209" s="105">
        <f>_xll.qlInterestRateIndexMaturity(Currency&amp;"ibor"&amp;Tenor,BA1209,Trigger)</f>
        <v>47872</v>
      </c>
      <c r="BC1209" s="257">
        <f>_xll.qlIndexFixing($AC$5,AZ1209,TRUE,_xll.ohTrigger(Trigger,Trigger3M))</f>
        <v>1.6976116171592101E-2</v>
      </c>
      <c r="BD1209" s="257">
        <f>_xll.qlIndexFixing($BE$1,AZ1209,TRUE,_xll.ohTrigger(Trigger,Trigger3M))</f>
        <v>1.6521906133000103E-2</v>
      </c>
    </row>
    <row r="1210" spans="51:56" ht="11.25" customHeight="1" x14ac:dyDescent="0.25">
      <c r="AY1210" s="106" t="s">
        <v>83</v>
      </c>
      <c r="AZ1210" s="105">
        <f>_xll.qlInterestRateIndexFixingDate(Currency&amp;"ibor"&amp;Tenor,BA1210,Trigger)</f>
        <v>47785</v>
      </c>
      <c r="BA1210" s="105">
        <f>_xll.qlCalendarAdvance(Calendar,BA1209,AY1210,"f",,Trigger)</f>
        <v>47787</v>
      </c>
      <c r="BB1210" s="105">
        <f>_xll.qlInterestRateIndexMaturity(Currency&amp;"ibor"&amp;Tenor,BA1210,Trigger)</f>
        <v>47879</v>
      </c>
      <c r="BC1210" s="257">
        <f>_xll.qlIndexFixing($AC$5,AZ1210,TRUE,_xll.ohTrigger(Trigger,Trigger3M))</f>
        <v>1.6990249588888603E-2</v>
      </c>
      <c r="BD1210" s="257">
        <f>_xll.qlIndexFixing($BE$1,AZ1210,TRUE,_xll.ohTrigger(Trigger,Trigger3M))</f>
        <v>1.6517650387022742E-2</v>
      </c>
    </row>
    <row r="1211" spans="51:56" ht="11.25" customHeight="1" x14ac:dyDescent="0.25">
      <c r="AY1211" s="106" t="s">
        <v>83</v>
      </c>
      <c r="AZ1211" s="105">
        <f>_xll.qlInterestRateIndexFixingDate(Currency&amp;"ibor"&amp;Tenor,BA1211,Trigger)</f>
        <v>47792</v>
      </c>
      <c r="BA1211" s="105">
        <f>_xll.qlCalendarAdvance(Calendar,BA1210,AY1211,"f",,Trigger)</f>
        <v>47794</v>
      </c>
      <c r="BB1211" s="105">
        <f>_xll.qlInterestRateIndexMaturity(Currency&amp;"ibor"&amp;Tenor,BA1211,Trigger)</f>
        <v>47886</v>
      </c>
      <c r="BC1211" s="257">
        <f>_xll.qlIndexFixing($AC$5,AZ1211,TRUE,_xll.ohTrigger(Trigger,Trigger3M))</f>
        <v>1.7004383057013146E-2</v>
      </c>
      <c r="BD1211" s="257">
        <f>_xll.qlIndexFixing($BE$1,AZ1211,TRUE,_xll.ohTrigger(Trigger,Trigger3M))</f>
        <v>1.6513356438384346E-2</v>
      </c>
    </row>
    <row r="1212" spans="51:56" ht="11.25" customHeight="1" x14ac:dyDescent="0.25">
      <c r="AY1212" s="106" t="s">
        <v>83</v>
      </c>
      <c r="AZ1212" s="105">
        <f>_xll.qlInterestRateIndexFixingDate(Currency&amp;"ibor"&amp;Tenor,BA1212,Trigger)</f>
        <v>47799</v>
      </c>
      <c r="BA1212" s="105">
        <f>_xll.qlCalendarAdvance(Calendar,BA1211,AY1212,"f",,Trigger)</f>
        <v>47801</v>
      </c>
      <c r="BB1212" s="105">
        <f>_xll.qlInterestRateIndexMaturity(Currency&amp;"ibor"&amp;Tenor,BA1212,Trigger)</f>
        <v>47893</v>
      </c>
      <c r="BC1212" s="257">
        <f>_xll.qlIndexFixing($AC$5,AZ1212,TRUE,_xll.ohTrigger(Trigger,Trigger3M))</f>
        <v>1.7018516575964853E-2</v>
      </c>
      <c r="BD1212" s="257">
        <f>_xll.qlIndexFixing($BE$1,AZ1212,TRUE,_xll.ohTrigger(Trigger,Trigger3M))</f>
        <v>1.6509024426100669E-2</v>
      </c>
    </row>
    <row r="1213" spans="51:56" ht="11.25" customHeight="1" x14ac:dyDescent="0.25">
      <c r="AY1213" s="106" t="s">
        <v>83</v>
      </c>
      <c r="AZ1213" s="105">
        <f>_xll.qlInterestRateIndexFixingDate(Currency&amp;"ibor"&amp;Tenor,BA1213,Trigger)</f>
        <v>47806</v>
      </c>
      <c r="BA1213" s="105">
        <f>_xll.qlCalendarAdvance(Calendar,BA1212,AY1213,"f",,Trigger)</f>
        <v>47808</v>
      </c>
      <c r="BB1213" s="105">
        <f>_xll.qlInterestRateIndexMaturity(Currency&amp;"ibor"&amp;Tenor,BA1213,Trigger)</f>
        <v>47900</v>
      </c>
      <c r="BC1213" s="257">
        <f>_xll.qlIndexFixing($AC$5,AZ1213,TRUE,_xll.ohTrigger(Trigger,Trigger3M))</f>
        <v>1.7032650145745468E-2</v>
      </c>
      <c r="BD1213" s="257">
        <f>_xll.qlIndexFixing($BE$1,AZ1213,TRUE,_xll.ohTrigger(Trigger,Trigger3M))</f>
        <v>1.6504654489195292E-2</v>
      </c>
    </row>
    <row r="1214" spans="51:56" ht="11.25" customHeight="1" x14ac:dyDescent="0.25">
      <c r="AY1214" s="106" t="s">
        <v>83</v>
      </c>
      <c r="AZ1214" s="105">
        <f>_xll.qlInterestRateIndexFixingDate(Currency&amp;"ibor"&amp;Tenor,BA1214,Trigger)</f>
        <v>47813</v>
      </c>
      <c r="BA1214" s="105">
        <f>_xll.qlCalendarAdvance(Calendar,BA1213,AY1214,"f",,Trigger)</f>
        <v>47815</v>
      </c>
      <c r="BB1214" s="105">
        <f>_xll.qlInterestRateIndexMaturity(Currency&amp;"ibor"&amp;Tenor,BA1214,Trigger)</f>
        <v>47907</v>
      </c>
      <c r="BC1214" s="257">
        <f>_xll.qlIndexFixing($AC$5,AZ1214,TRUE,_xll.ohTrigger(Trigger,Trigger3M))</f>
        <v>1.7046783766354118E-2</v>
      </c>
      <c r="BD1214" s="257">
        <f>_xll.qlIndexFixing($BE$1,AZ1214,TRUE,_xll.ohTrigger(Trigger,Trigger3M))</f>
        <v>1.6500246766691786E-2</v>
      </c>
    </row>
    <row r="1215" spans="51:56" ht="11.25" customHeight="1" x14ac:dyDescent="0.25">
      <c r="AY1215" s="106" t="s">
        <v>83</v>
      </c>
      <c r="AZ1215" s="105">
        <f>_xll.qlInterestRateIndexFixingDate(Currency&amp;"ibor"&amp;Tenor,BA1215,Trigger)</f>
        <v>47820</v>
      </c>
      <c r="BA1215" s="105">
        <f>_xll.qlCalendarAdvance(Calendar,BA1214,AY1215,"f",,Trigger)</f>
        <v>47822</v>
      </c>
      <c r="BB1215" s="105">
        <f>_xll.qlInterestRateIndexMaturity(Currency&amp;"ibor"&amp;Tenor,BA1215,Trigger)</f>
        <v>47912</v>
      </c>
      <c r="BC1215" s="257">
        <f>_xll.qlIndexFixing($AC$5,AZ1215,TRUE,_xll.ohTrigger(Trigger,Trigger3M))</f>
        <v>1.7058091186289204E-2</v>
      </c>
      <c r="BD1215" s="257">
        <f>_xll.qlIndexFixing($BE$1,AZ1215,TRUE,_xll.ohTrigger(Trigger,Trigger3M))</f>
        <v>1.6495695525552634E-2</v>
      </c>
    </row>
    <row r="1216" spans="51:56" ht="11.25" customHeight="1" x14ac:dyDescent="0.25">
      <c r="AY1216" s="106" t="s">
        <v>83</v>
      </c>
      <c r="AZ1216" s="105">
        <f>_xll.qlInterestRateIndexFixingDate(Currency&amp;"ibor"&amp;Tenor,BA1216,Trigger)</f>
        <v>47827</v>
      </c>
      <c r="BA1216" s="105">
        <f>_xll.qlCalendarAdvance(Calendar,BA1215,AY1216,"f",,Trigger)</f>
        <v>47829</v>
      </c>
      <c r="BB1216" s="105">
        <f>_xll.qlInterestRateIndexMaturity(Currency&amp;"ibor"&amp;Tenor,BA1216,Trigger)</f>
        <v>47919</v>
      </c>
      <c r="BC1216" s="257">
        <f>_xll.qlIndexFixing($AC$5,AZ1216,TRUE,_xll.ohTrigger(Trigger,Trigger3M))</f>
        <v>1.7072223564238875E-2</v>
      </c>
      <c r="BD1216" s="257">
        <f>_xll.qlIndexFixing($BE$1,AZ1216,TRUE,_xll.ohTrigger(Trigger,Trigger3M))</f>
        <v>1.6491218365042748E-2</v>
      </c>
    </row>
    <row r="1217" spans="51:56" ht="11.25" customHeight="1" x14ac:dyDescent="0.25">
      <c r="AY1217" s="106" t="s">
        <v>83</v>
      </c>
      <c r="AZ1217" s="105">
        <f>_xll.qlInterestRateIndexFixingDate(Currency&amp;"ibor"&amp;Tenor,BA1217,Trigger)</f>
        <v>47834</v>
      </c>
      <c r="BA1217" s="105">
        <f>_xll.qlCalendarAdvance(Calendar,BA1216,AY1217,"f",,Trigger)</f>
        <v>47836</v>
      </c>
      <c r="BB1217" s="105">
        <f>_xll.qlInterestRateIndexMaturity(Currency&amp;"ibor"&amp;Tenor,BA1217,Trigger)</f>
        <v>47926</v>
      </c>
      <c r="BC1217" s="257">
        <f>_xll.qlIndexFixing($AC$5,AZ1217,TRUE,_xll.ohTrigger(Trigger,Trigger3M))</f>
        <v>1.7086355991907887E-2</v>
      </c>
      <c r="BD1217" s="257">
        <f>_xll.qlIndexFixing($BE$1,AZ1217,TRUE,_xll.ohTrigger(Trigger,Trigger3M))</f>
        <v>1.64867038194485E-2</v>
      </c>
    </row>
    <row r="1218" spans="51:56" ht="11.25" customHeight="1" x14ac:dyDescent="0.25">
      <c r="AY1218" s="106" t="s">
        <v>83</v>
      </c>
      <c r="AZ1218" s="105">
        <f>_xll.qlInterestRateIndexFixingDate(Currency&amp;"ibor"&amp;Tenor,BA1218,Trigger)</f>
        <v>47840</v>
      </c>
      <c r="BA1218" s="105">
        <f>_xll.qlCalendarAdvance(Calendar,BA1217,AY1218,"f",,Trigger)</f>
        <v>47844</v>
      </c>
      <c r="BB1218" s="105">
        <f>_xll.qlInterestRateIndexMaturity(Currency&amp;"ibor"&amp;Tenor,BA1218,Trigger)</f>
        <v>47934</v>
      </c>
      <c r="BC1218" s="257">
        <f>_xll.qlIndexFixing($AC$5,AZ1218,TRUE,_xll.ohTrigger(Trigger,Trigger3M))</f>
        <v>1.7102507398695899E-2</v>
      </c>
      <c r="BD1218" s="257">
        <f>_xll.qlIndexFixing($BE$1,AZ1218,TRUE,_xll.ohTrigger(Trigger,Trigger3M))</f>
        <v>1.6481498739433498E-2</v>
      </c>
    </row>
    <row r="1219" spans="51:56" ht="11.25" customHeight="1" x14ac:dyDescent="0.25">
      <c r="AY1219" s="106" t="s">
        <v>83</v>
      </c>
      <c r="AZ1219" s="105">
        <f>_xll.qlInterestRateIndexFixingDate(Currency&amp;"ibor"&amp;Tenor,BA1219,Trigger)</f>
        <v>47848</v>
      </c>
      <c r="BA1219" s="105">
        <f>_xll.qlCalendarAdvance(Calendar,BA1218,AY1219,"f",,Trigger)</f>
        <v>47851</v>
      </c>
      <c r="BB1219" s="105">
        <f>_xll.qlInterestRateIndexMaturity(Currency&amp;"ibor"&amp;Tenor,BA1219,Trigger)</f>
        <v>47941</v>
      </c>
      <c r="BC1219" s="257">
        <f>_xll.qlIndexFixing($AC$5,AZ1219,TRUE,_xll.ohTrigger(Trigger,Trigger3M))</f>
        <v>1.7116639932906352E-2</v>
      </c>
      <c r="BD1219" s="257">
        <f>_xll.qlIndexFixing($BE$1,AZ1219,TRUE,_xll.ohTrigger(Trigger,Trigger3M))</f>
        <v>1.6476904551032234E-2</v>
      </c>
    </row>
    <row r="1220" spans="51:56" ht="11.25" customHeight="1" x14ac:dyDescent="0.25">
      <c r="AY1220" s="106" t="s">
        <v>83</v>
      </c>
      <c r="AZ1220" s="105">
        <f>_xll.qlInterestRateIndexFixingDate(Currency&amp;"ibor"&amp;Tenor,BA1220,Trigger)</f>
        <v>47856</v>
      </c>
      <c r="BA1220" s="105">
        <f>_xll.qlCalendarAdvance(Calendar,BA1219,AY1220,"f",,Trigger)</f>
        <v>47858</v>
      </c>
      <c r="BB1220" s="105">
        <f>_xll.qlInterestRateIndexMaturity(Currency&amp;"ibor"&amp;Tenor,BA1220,Trigger)</f>
        <v>47948</v>
      </c>
      <c r="BC1220" s="257">
        <f>_xll.qlIndexFixing($AC$5,AZ1220,TRUE,_xll.ohTrigger(Trigger,Trigger3M))</f>
        <v>1.7130772516836146E-2</v>
      </c>
      <c r="BD1220" s="257">
        <f>_xll.qlIndexFixing($BE$1,AZ1220,TRUE,_xll.ohTrigger(Trigger,Trigger3M))</f>
        <v>1.6472273414430916E-2</v>
      </c>
    </row>
    <row r="1221" spans="51:56" ht="11.25" customHeight="1" x14ac:dyDescent="0.25">
      <c r="AY1221" s="106" t="s">
        <v>83</v>
      </c>
      <c r="AZ1221" s="105">
        <f>_xll.qlInterestRateIndexFixingDate(Currency&amp;"ibor"&amp;Tenor,BA1221,Trigger)</f>
        <v>47863</v>
      </c>
      <c r="BA1221" s="105">
        <f>_xll.qlCalendarAdvance(Calendar,BA1220,AY1221,"f",,Trigger)</f>
        <v>47865</v>
      </c>
      <c r="BB1221" s="105">
        <f>_xll.qlInterestRateIndexMaturity(Currency&amp;"ibor"&amp;Tenor,BA1221,Trigger)</f>
        <v>47955</v>
      </c>
      <c r="BC1221" s="257">
        <f>_xll.qlIndexFixing($AC$5,AZ1221,TRUE,_xll.ohTrigger(Trigger,Trigger3M))</f>
        <v>1.7144905150486167E-2</v>
      </c>
      <c r="BD1221" s="257">
        <f>_xll.qlIndexFixing($BE$1,AZ1221,TRUE,_xll.ohTrigger(Trigger,Trigger3M))</f>
        <v>1.6467605468639235E-2</v>
      </c>
    </row>
    <row r="1222" spans="51:56" ht="11.25" customHeight="1" x14ac:dyDescent="0.25">
      <c r="AY1222" s="106" t="s">
        <v>83</v>
      </c>
      <c r="AZ1222" s="105">
        <f>_xll.qlInterestRateIndexFixingDate(Currency&amp;"ibor"&amp;Tenor,BA1222,Trigger)</f>
        <v>47870</v>
      </c>
      <c r="BA1222" s="105">
        <f>_xll.qlCalendarAdvance(Calendar,BA1221,AY1222,"f",,Trigger)</f>
        <v>47872</v>
      </c>
      <c r="BB1222" s="105">
        <f>_xll.qlInterestRateIndexMaturity(Currency&amp;"ibor"&amp;Tenor,BA1222,Trigger)</f>
        <v>47962</v>
      </c>
      <c r="BC1222" s="257">
        <f>_xll.qlIndexFixing($AC$5,AZ1222,TRUE,_xll.ohTrigger(Trigger,Trigger3M))</f>
        <v>1.7159037833855528E-2</v>
      </c>
      <c r="BD1222" s="257">
        <f>_xll.qlIndexFixing($BE$1,AZ1222,TRUE,_xll.ohTrigger(Trigger,Trigger3M))</f>
        <v>1.6462900852666884E-2</v>
      </c>
    </row>
    <row r="1223" spans="51:56" ht="11.25" customHeight="1" x14ac:dyDescent="0.25">
      <c r="AY1223" s="106" t="s">
        <v>83</v>
      </c>
      <c r="AZ1223" s="105">
        <f>_xll.qlInterestRateIndexFixingDate(Currency&amp;"ibor"&amp;Tenor,BA1223,Trigger)</f>
        <v>47877</v>
      </c>
      <c r="BA1223" s="105">
        <f>_xll.qlCalendarAdvance(Calendar,BA1222,AY1223,"f",,Trigger)</f>
        <v>47879</v>
      </c>
      <c r="BB1223" s="105">
        <f>_xll.qlInterestRateIndexMaturity(Currency&amp;"ibor"&amp;Tenor,BA1223,Trigger)</f>
        <v>47968</v>
      </c>
      <c r="BC1223" s="257">
        <f>_xll.qlIndexFixing($AC$5,AZ1223,TRUE,_xll.ohTrigger(Trigger,Trigger3M))</f>
        <v>1.717175211579967E-2</v>
      </c>
      <c r="BD1223" s="257">
        <f>_xll.qlIndexFixing($BE$1,AZ1223,TRUE,_xll.ohTrigger(Trigger,Trigger3M))</f>
        <v>1.6458129404196765E-2</v>
      </c>
    </row>
    <row r="1224" spans="51:56" ht="11.25" customHeight="1" x14ac:dyDescent="0.25">
      <c r="AY1224" s="106" t="s">
        <v>83</v>
      </c>
      <c r="AZ1224" s="105">
        <f>_xll.qlInterestRateIndexFixingDate(Currency&amp;"ibor"&amp;Tenor,BA1224,Trigger)</f>
        <v>47884</v>
      </c>
      <c r="BA1224" s="105">
        <f>_xll.qlCalendarAdvance(Calendar,BA1223,AY1224,"f",,Trigger)</f>
        <v>47886</v>
      </c>
      <c r="BB1224" s="105">
        <f>_xll.qlInterestRateIndexMaturity(Currency&amp;"ibor"&amp;Tenor,BA1224,Trigger)</f>
        <v>47975</v>
      </c>
      <c r="BC1224" s="257">
        <f>_xll.qlIndexFixing($AC$5,AZ1224,TRUE,_xll.ohTrigger(Trigger,Trigger3M))</f>
        <v>1.7185884222101041E-2</v>
      </c>
      <c r="BD1224" s="257">
        <f>_xll.qlIndexFixing($BE$1,AZ1224,TRUE,_xll.ohTrigger(Trigger,Trigger3M))</f>
        <v>1.6453354656395133E-2</v>
      </c>
    </row>
    <row r="1225" spans="51:56" ht="11.25" customHeight="1" x14ac:dyDescent="0.25">
      <c r="AY1225" s="106" t="s">
        <v>83</v>
      </c>
      <c r="AZ1225" s="105">
        <f>_xll.qlInterestRateIndexFixingDate(Currency&amp;"ibor"&amp;Tenor,BA1225,Trigger)</f>
        <v>47891</v>
      </c>
      <c r="BA1225" s="105">
        <f>_xll.qlCalendarAdvance(Calendar,BA1224,AY1225,"f",,Trigger)</f>
        <v>47893</v>
      </c>
      <c r="BB1225" s="105">
        <f>_xll.qlInterestRateIndexMaturity(Currency&amp;"ibor"&amp;Tenor,BA1225,Trigger)</f>
        <v>47982</v>
      </c>
      <c r="BC1225" s="257">
        <f>_xll.qlIndexFixing($AC$5,AZ1225,TRUE,_xll.ohTrigger(Trigger,Trigger3M))</f>
        <v>1.7200016377568475E-2</v>
      </c>
      <c r="BD1225" s="257">
        <f>_xll.qlIndexFixing($BE$1,AZ1225,TRUE,_xll.ohTrigger(Trigger,Trigger3M))</f>
        <v>1.64485436471071E-2</v>
      </c>
    </row>
    <row r="1226" spans="51:56" ht="11.25" customHeight="1" x14ac:dyDescent="0.25">
      <c r="AY1226" s="106" t="s">
        <v>83</v>
      </c>
      <c r="AZ1226" s="105">
        <f>_xll.qlInterestRateIndexFixingDate(Currency&amp;"ibor"&amp;Tenor,BA1226,Trigger)</f>
        <v>47898</v>
      </c>
      <c r="BA1226" s="105">
        <f>_xll.qlCalendarAdvance(Calendar,BA1225,AY1226,"f",,Trigger)</f>
        <v>47900</v>
      </c>
      <c r="BB1226" s="105">
        <f>_xll.qlInterestRateIndexMaturity(Currency&amp;"ibor"&amp;Tenor,BA1226,Trigger)</f>
        <v>47989</v>
      </c>
      <c r="BC1226" s="257">
        <f>_xll.qlIndexFixing($AC$5,AZ1226,TRUE,_xll.ohTrigger(Trigger,Trigger3M))</f>
        <v>1.7214148582201078E-2</v>
      </c>
      <c r="BD1226" s="257">
        <f>_xll.qlIndexFixing($BE$1,AZ1226,TRUE,_xll.ohTrigger(Trigger,Trigger3M))</f>
        <v>1.6443696515333391E-2</v>
      </c>
    </row>
    <row r="1227" spans="51:56" ht="11.25" customHeight="1" x14ac:dyDescent="0.25">
      <c r="AY1227" s="106" t="s">
        <v>83</v>
      </c>
      <c r="AZ1227" s="105">
        <f>_xll.qlInterestRateIndexFixingDate(Currency&amp;"ibor"&amp;Tenor,BA1227,Trigger)</f>
        <v>47905</v>
      </c>
      <c r="BA1227" s="105">
        <f>_xll.qlCalendarAdvance(Calendar,BA1226,AY1227,"f",,Trigger)</f>
        <v>47907</v>
      </c>
      <c r="BB1227" s="105">
        <f>_xll.qlInterestRateIndexMaturity(Currency&amp;"ibor"&amp;Tenor,BA1227,Trigger)</f>
        <v>47998</v>
      </c>
      <c r="BC1227" s="257">
        <f>_xll.qlIndexFixing($AC$5,AZ1227,TRUE,_xll.ohTrigger(Trigger,Trigger3M))</f>
        <v>1.7231123266806207E-2</v>
      </c>
      <c r="BD1227" s="257">
        <f>_xll.qlIndexFixing($BE$1,AZ1227,TRUE,_xll.ohTrigger(Trigger,Trigger3M))</f>
        <v>1.6438851509061613E-2</v>
      </c>
    </row>
    <row r="1228" spans="51:56" ht="11.25" customHeight="1" x14ac:dyDescent="0.25">
      <c r="AY1228" s="106" t="s">
        <v>83</v>
      </c>
      <c r="AZ1228" s="105">
        <f>_xll.qlInterestRateIndexFixingDate(Currency&amp;"ibor"&amp;Tenor,BA1228,Trigger)</f>
        <v>47912</v>
      </c>
      <c r="BA1228" s="105">
        <f>_xll.qlCalendarAdvance(Calendar,BA1227,AY1228,"f",,Trigger)</f>
        <v>47914</v>
      </c>
      <c r="BB1228" s="105">
        <f>_xll.qlInterestRateIndexMaturity(Currency&amp;"ibor"&amp;Tenor,BA1228,Trigger)</f>
        <v>48008</v>
      </c>
      <c r="BC1228" s="257">
        <f>_xll.qlIndexFixing($AC$5,AZ1228,TRUE,_xll.ohTrigger(Trigger,Trigger3M))</f>
        <v>1.7179850030935216E-2</v>
      </c>
      <c r="BD1228" s="257">
        <f>_xll.qlIndexFixing($BE$1,AZ1228,TRUE,_xll.ohTrigger(Trigger,Trigger3M))</f>
        <v>1.6433973966710827E-2</v>
      </c>
    </row>
    <row r="1229" spans="51:56" ht="11.25" customHeight="1" x14ac:dyDescent="0.25">
      <c r="AY1229" s="106" t="s">
        <v>83</v>
      </c>
      <c r="AZ1229" s="105">
        <f>_xll.qlInterestRateIndexFixingDate(Currency&amp;"ibor"&amp;Tenor,BA1229,Trigger)</f>
        <v>47919</v>
      </c>
      <c r="BA1229" s="105">
        <f>_xll.qlCalendarAdvance(Calendar,BA1228,AY1229,"f",,Trigger)</f>
        <v>47921</v>
      </c>
      <c r="BB1229" s="105">
        <f>_xll.qlInterestRateIndexMaturity(Currency&amp;"ibor"&amp;Tenor,BA1229,Trigger)</f>
        <v>48015</v>
      </c>
      <c r="BC1229" s="257">
        <f>_xll.qlIndexFixing($AC$5,AZ1229,TRUE,_xll.ohTrigger(Trigger,Trigger3M))</f>
        <v>1.7124146533589416E-2</v>
      </c>
      <c r="BD1229" s="257">
        <f>_xll.qlIndexFixing($BE$1,AZ1229,TRUE,_xll.ohTrigger(Trigger,Trigger3M))</f>
        <v>1.6429005560015406E-2</v>
      </c>
    </row>
    <row r="1230" spans="51:56" ht="11.25" customHeight="1" x14ac:dyDescent="0.25">
      <c r="AY1230" s="106" t="s">
        <v>83</v>
      </c>
      <c r="AZ1230" s="105">
        <f>_xll.qlInterestRateIndexFixingDate(Currency&amp;"ibor"&amp;Tenor,BA1230,Trigger)</f>
        <v>47926</v>
      </c>
      <c r="BA1230" s="105">
        <f>_xll.qlCalendarAdvance(Calendar,BA1229,AY1230,"f",,Trigger)</f>
        <v>47928</v>
      </c>
      <c r="BB1230" s="105">
        <f>_xll.qlInterestRateIndexMaturity(Currency&amp;"ibor"&amp;Tenor,BA1230,Trigger)</f>
        <v>48022</v>
      </c>
      <c r="BC1230" s="257">
        <f>_xll.qlIndexFixing($AC$5,AZ1230,TRUE,_xll.ohTrigger(Trigger,Trigger3M))</f>
        <v>1.706827725178171E-2</v>
      </c>
      <c r="BD1230" s="257">
        <f>_xll.qlIndexFixing($BE$1,AZ1230,TRUE,_xll.ohTrigger(Trigger,Trigger3M))</f>
        <v>1.6424001628753716E-2</v>
      </c>
    </row>
    <row r="1231" spans="51:56" ht="11.25" customHeight="1" x14ac:dyDescent="0.25">
      <c r="AY1231" s="106" t="s">
        <v>83</v>
      </c>
      <c r="AZ1231" s="105">
        <f>_xll.qlInterestRateIndexFixingDate(Currency&amp;"ibor"&amp;Tenor,BA1231,Trigger)</f>
        <v>47933</v>
      </c>
      <c r="BA1231" s="105">
        <f>_xll.qlCalendarAdvance(Calendar,BA1230,AY1231,"f",,Trigger)</f>
        <v>47935</v>
      </c>
      <c r="BB1231" s="105">
        <f>_xll.qlInterestRateIndexMaturity(Currency&amp;"ibor"&amp;Tenor,BA1231,Trigger)</f>
        <v>48029</v>
      </c>
      <c r="BC1231" s="257">
        <f>_xll.qlIndexFixing($AC$5,AZ1231,TRUE,_xll.ohTrigger(Trigger,Trigger3M))</f>
        <v>1.7012242192756519E-2</v>
      </c>
      <c r="BD1231" s="257">
        <f>_xll.qlIndexFixing($BE$1,AZ1231,TRUE,_xll.ohTrigger(Trigger,Trigger3M))</f>
        <v>1.6418962311967728E-2</v>
      </c>
    </row>
    <row r="1232" spans="51:56" ht="11.25" customHeight="1" x14ac:dyDescent="0.25">
      <c r="AY1232" s="106" t="s">
        <v>83</v>
      </c>
      <c r="AZ1232" s="105">
        <f>_xll.qlInterestRateIndexFixingDate(Currency&amp;"ibor"&amp;Tenor,BA1232,Trigger)</f>
        <v>47940</v>
      </c>
      <c r="BA1232" s="105">
        <f>_xll.qlCalendarAdvance(Calendar,BA1231,AY1232,"f",,Trigger)</f>
        <v>47942</v>
      </c>
      <c r="BB1232" s="105">
        <f>_xll.qlInterestRateIndexMaturity(Currency&amp;"ibor"&amp;Tenor,BA1232,Trigger)</f>
        <v>48033</v>
      </c>
      <c r="BC1232" s="257">
        <f>_xll.qlIndexFixing($AC$5,AZ1232,TRUE,_xll.ohTrigger(Trigger,Trigger3M))</f>
        <v>1.6971433721157631E-2</v>
      </c>
      <c r="BD1232" s="257">
        <f>_xll.qlIndexFixing($BE$1,AZ1232,TRUE,_xll.ohTrigger(Trigger,Trigger3M))</f>
        <v>1.6413873635879081E-2</v>
      </c>
    </row>
    <row r="1233" spans="51:56" ht="11.25" customHeight="1" x14ac:dyDescent="0.25">
      <c r="AY1233" s="106" t="s">
        <v>83</v>
      </c>
      <c r="AZ1233" s="105">
        <f>_xll.qlInterestRateIndexFixingDate(Currency&amp;"ibor"&amp;Tenor,BA1233,Trigger)</f>
        <v>47947</v>
      </c>
      <c r="BA1233" s="105">
        <f>_xll.qlCalendarAdvance(Calendar,BA1232,AY1233,"f",,Trigger)</f>
        <v>47953</v>
      </c>
      <c r="BB1233" s="105">
        <f>_xll.qlInterestRateIndexMaturity(Currency&amp;"ibor"&amp;Tenor,BA1233,Trigger)</f>
        <v>48044</v>
      </c>
      <c r="BC1233" s="257">
        <f>_xll.qlIndexFixing($AC$5,AZ1233,TRUE,_xll.ohTrigger(Trigger,Trigger3M))</f>
        <v>1.6879256948929385E-2</v>
      </c>
      <c r="BD1233" s="257">
        <f>_xll.qlIndexFixing($BE$1,AZ1233,TRUE,_xll.ohTrigger(Trigger,Trigger3M))</f>
        <v>1.6405841227633725E-2</v>
      </c>
    </row>
    <row r="1234" spans="51:56" ht="11.25" customHeight="1" x14ac:dyDescent="0.25">
      <c r="AY1234" s="106" t="s">
        <v>83</v>
      </c>
      <c r="AZ1234" s="105">
        <f>_xll.qlInterestRateIndexFixingDate(Currency&amp;"ibor"&amp;Tenor,BA1234,Trigger)</f>
        <v>47956</v>
      </c>
      <c r="BA1234" s="105">
        <f>_xll.qlCalendarAdvance(Calendar,BA1233,AY1234,"f",,Trigger)</f>
        <v>47960</v>
      </c>
      <c r="BB1234" s="105">
        <f>_xll.qlInterestRateIndexMaturity(Currency&amp;"ibor"&amp;Tenor,BA1234,Trigger)</f>
        <v>48051</v>
      </c>
      <c r="BC1234" s="257">
        <f>_xll.qlIndexFixing($AC$5,AZ1234,TRUE,_xll.ohTrigger(Trigger,Trigger3M))</f>
        <v>1.6820378911928772E-2</v>
      </c>
      <c r="BD1234" s="257">
        <f>_xll.qlIndexFixing($BE$1,AZ1234,TRUE,_xll.ohTrigger(Trigger,Trigger3M))</f>
        <v>1.6400684771399419E-2</v>
      </c>
    </row>
    <row r="1235" spans="51:56" ht="11.25" customHeight="1" x14ac:dyDescent="0.25">
      <c r="AY1235" s="106" t="s">
        <v>83</v>
      </c>
      <c r="AZ1235" s="105">
        <f>_xll.qlInterestRateIndexFixingDate(Currency&amp;"ibor"&amp;Tenor,BA1235,Trigger)</f>
        <v>47963</v>
      </c>
      <c r="BA1235" s="105">
        <f>_xll.qlCalendarAdvance(Calendar,BA1234,AY1235,"f",,Trigger)</f>
        <v>47967</v>
      </c>
      <c r="BB1235" s="105">
        <f>_xll.qlInterestRateIndexMaturity(Currency&amp;"ibor"&amp;Tenor,BA1235,Trigger)</f>
        <v>48058</v>
      </c>
      <c r="BC1235" s="257">
        <f>_xll.qlIndexFixing($AC$5,AZ1235,TRUE,_xll.ohTrigger(Trigger,Trigger3M))</f>
        <v>1.6761329702096647E-2</v>
      </c>
      <c r="BD1235" s="257">
        <f>_xll.qlIndexFixing($BE$1,AZ1235,TRUE,_xll.ohTrigger(Trigger,Trigger3M))</f>
        <v>1.6395493540000385E-2</v>
      </c>
    </row>
    <row r="1236" spans="51:56" ht="11.25" customHeight="1" x14ac:dyDescent="0.25">
      <c r="AY1236" s="106" t="s">
        <v>83</v>
      </c>
      <c r="AZ1236" s="105">
        <f>_xll.qlInterestRateIndexFixingDate(Currency&amp;"ibor"&amp;Tenor,BA1236,Trigger)</f>
        <v>47970</v>
      </c>
      <c r="BA1236" s="105">
        <f>_xll.qlCalendarAdvance(Calendar,BA1235,AY1236,"f",,Trigger)</f>
        <v>47974</v>
      </c>
      <c r="BB1236" s="105">
        <f>_xll.qlInterestRateIndexMaturity(Currency&amp;"ibor"&amp;Tenor,BA1236,Trigger)</f>
        <v>48066</v>
      </c>
      <c r="BC1236" s="257">
        <f>_xll.qlIndexFixing($AC$5,AZ1236,TRUE,_xll.ohTrigger(Trigger,Trigger3M))</f>
        <v>1.6700346739830691E-2</v>
      </c>
      <c r="BD1236" s="257">
        <f>_xll.qlIndexFixing($BE$1,AZ1236,TRUE,_xll.ohTrigger(Trigger,Trigger3M))</f>
        <v>1.6390260293298549E-2</v>
      </c>
    </row>
    <row r="1237" spans="51:56" ht="11.25" customHeight="1" x14ac:dyDescent="0.25">
      <c r="AY1237" s="106" t="s">
        <v>83</v>
      </c>
      <c r="AZ1237" s="105">
        <f>_xll.qlInterestRateIndexFixingDate(Currency&amp;"ibor"&amp;Tenor,BA1237,Trigger)</f>
        <v>47977</v>
      </c>
      <c r="BA1237" s="105">
        <f>_xll.qlCalendarAdvance(Calendar,BA1236,AY1237,"f",,Trigger)</f>
        <v>47981</v>
      </c>
      <c r="BB1237" s="105">
        <f>_xll.qlInterestRateIndexMaturity(Currency&amp;"ibor"&amp;Tenor,BA1237,Trigger)</f>
        <v>48073</v>
      </c>
      <c r="BC1237" s="257">
        <f>_xll.qlIndexFixing($AC$5,AZ1237,TRUE,_xll.ohTrigger(Trigger,Trigger3M))</f>
        <v>1.6641727379378898E-2</v>
      </c>
      <c r="BD1237" s="257">
        <f>_xll.qlIndexFixing($BE$1,AZ1237,TRUE,_xll.ohTrigger(Trigger,Trigger3M))</f>
        <v>1.638499725241805E-2</v>
      </c>
    </row>
    <row r="1238" spans="51:56" ht="11.25" customHeight="1" x14ac:dyDescent="0.25">
      <c r="AY1238" s="106" t="s">
        <v>83</v>
      </c>
      <c r="AZ1238" s="105">
        <f>_xll.qlInterestRateIndexFixingDate(Currency&amp;"ibor"&amp;Tenor,BA1238,Trigger)</f>
        <v>47984</v>
      </c>
      <c r="BA1238" s="105">
        <f>_xll.qlCalendarAdvance(Calendar,BA1237,AY1238,"f",,Trigger)</f>
        <v>47988</v>
      </c>
      <c r="BB1238" s="105">
        <f>_xll.qlInterestRateIndexMaturity(Currency&amp;"ibor"&amp;Tenor,BA1238,Trigger)</f>
        <v>48080</v>
      </c>
      <c r="BC1238" s="257">
        <f>_xll.qlIndexFixing($AC$5,AZ1238,TRUE,_xll.ohTrigger(Trigger,Trigger3M))</f>
        <v>1.6582938717841778E-2</v>
      </c>
      <c r="BD1238" s="257">
        <f>_xll.qlIndexFixing($BE$1,AZ1238,TRUE,_xll.ohTrigger(Trigger,Trigger3M))</f>
        <v>1.637969986188486E-2</v>
      </c>
    </row>
    <row r="1239" spans="51:56" ht="11.25" customHeight="1" x14ac:dyDescent="0.25">
      <c r="AY1239" s="106" t="s">
        <v>83</v>
      </c>
      <c r="AZ1239" s="105">
        <f>_xll.qlInterestRateIndexFixingDate(Currency&amp;"ibor"&amp;Tenor,BA1239,Trigger)</f>
        <v>47991</v>
      </c>
      <c r="BA1239" s="105">
        <f>_xll.qlCalendarAdvance(Calendar,BA1238,AY1239,"f",,Trigger)</f>
        <v>47995</v>
      </c>
      <c r="BB1239" s="105">
        <f>_xll.qlInterestRateIndexMaturity(Currency&amp;"ibor"&amp;Tenor,BA1239,Trigger)</f>
        <v>48087</v>
      </c>
      <c r="BC1239" s="257">
        <f>_xll.qlIndexFixing($AC$5,AZ1239,TRUE,_xll.ohTrigger(Trigger,Trigger3M))</f>
        <v>1.6523980762847147E-2</v>
      </c>
      <c r="BD1239" s="257">
        <f>_xll.qlIndexFixing($BE$1,AZ1239,TRUE,_xll.ohTrigger(Trigger,Trigger3M))</f>
        <v>1.637436826072864E-2</v>
      </c>
    </row>
    <row r="1240" spans="51:56" ht="11.25" customHeight="1" x14ac:dyDescent="0.25">
      <c r="AY1240" s="106" t="s">
        <v>83</v>
      </c>
      <c r="AZ1240" s="105">
        <f>_xll.qlInterestRateIndexFixingDate(Currency&amp;"ibor"&amp;Tenor,BA1240,Trigger)</f>
        <v>47998</v>
      </c>
      <c r="BA1240" s="105">
        <f>_xll.qlCalendarAdvance(Calendar,BA1239,AY1240,"f",,Trigger)</f>
        <v>48002</v>
      </c>
      <c r="BB1240" s="105">
        <f>_xll.qlInterestRateIndexMaturity(Currency&amp;"ibor"&amp;Tenor,BA1240,Trigger)</f>
        <v>48094</v>
      </c>
      <c r="BC1240" s="257">
        <f>_xll.qlIndexFixing($AC$5,AZ1240,TRUE,_xll.ohTrigger(Trigger,Trigger3M))</f>
        <v>1.6475009928645489E-2</v>
      </c>
      <c r="BD1240" s="257">
        <f>_xll.qlIndexFixing($BE$1,AZ1240,TRUE,_xll.ohTrigger(Trigger,Trigger3M))</f>
        <v>1.636900258798079E-2</v>
      </c>
    </row>
    <row r="1241" spans="51:56" ht="11.25" customHeight="1" x14ac:dyDescent="0.25">
      <c r="AY1241" s="106" t="s">
        <v>83</v>
      </c>
      <c r="AZ1241" s="105">
        <f>_xll.qlInterestRateIndexFixingDate(Currency&amp;"ibor"&amp;Tenor,BA1241,Trigger)</f>
        <v>48005</v>
      </c>
      <c r="BA1241" s="105">
        <f>_xll.qlCalendarAdvance(Calendar,BA1240,AY1241,"f",,Trigger)</f>
        <v>48009</v>
      </c>
      <c r="BB1241" s="105">
        <f>_xll.qlInterestRateIndexMaturity(Currency&amp;"ibor"&amp;Tenor,BA1241,Trigger)</f>
        <v>48101</v>
      </c>
      <c r="BC1241" s="257">
        <f>_xll.qlIndexFixing($AC$5,AZ1241,TRUE,_xll.ohTrigger(Trigger,Trigger3M))</f>
        <v>1.6486905005628025E-2</v>
      </c>
      <c r="BD1241" s="257">
        <f>_xll.qlIndexFixing($BE$1,AZ1241,TRUE,_xll.ohTrigger(Trigger,Trigger3M))</f>
        <v>1.6363602982670089E-2</v>
      </c>
    </row>
    <row r="1242" spans="51:56" ht="11.25" customHeight="1" x14ac:dyDescent="0.25">
      <c r="AY1242" s="106" t="s">
        <v>83</v>
      </c>
      <c r="AZ1242" s="105">
        <f>_xll.qlInterestRateIndexFixingDate(Currency&amp;"ibor"&amp;Tenor,BA1242,Trigger)</f>
        <v>48012</v>
      </c>
      <c r="BA1242" s="105">
        <f>_xll.qlCalendarAdvance(Calendar,BA1241,AY1242,"f",,Trigger)</f>
        <v>48016</v>
      </c>
      <c r="BB1242" s="105">
        <f>_xll.qlInterestRateIndexMaturity(Currency&amp;"ibor"&amp;Tenor,BA1242,Trigger)</f>
        <v>48108</v>
      </c>
      <c r="BC1242" s="257">
        <f>_xll.qlIndexFixing($AC$5,AZ1242,TRUE,_xll.ohTrigger(Trigger,Trigger3M))</f>
        <v>1.6498800118617409E-2</v>
      </c>
      <c r="BD1242" s="257">
        <f>_xll.qlIndexFixing($BE$1,AZ1242,TRUE,_xll.ohTrigger(Trigger,Trigger3M))</f>
        <v>1.6358169583827936E-2</v>
      </c>
    </row>
    <row r="1243" spans="51:56" ht="11.25" customHeight="1" x14ac:dyDescent="0.25">
      <c r="AY1243" s="106" t="s">
        <v>83</v>
      </c>
      <c r="AZ1243" s="105">
        <f>_xll.qlInterestRateIndexFixingDate(Currency&amp;"ibor"&amp;Tenor,BA1243,Trigger)</f>
        <v>48019</v>
      </c>
      <c r="BA1243" s="105">
        <f>_xll.qlCalendarAdvance(Calendar,BA1242,AY1243,"f",,Trigger)</f>
        <v>48023</v>
      </c>
      <c r="BB1243" s="105">
        <f>_xll.qlInterestRateIndexMaturity(Currency&amp;"ibor"&amp;Tenor,BA1243,Trigger)</f>
        <v>48115</v>
      </c>
      <c r="BC1243" s="257">
        <f>_xll.qlIndexFixing($AC$5,AZ1243,TRUE,_xll.ohTrigger(Trigger,Trigger3M))</f>
        <v>1.6510695267614513E-2</v>
      </c>
      <c r="BD1243" s="257">
        <f>_xll.qlIndexFixing($BE$1,AZ1243,TRUE,_xll.ohTrigger(Trigger,Trigger3M))</f>
        <v>1.635270253048399E-2</v>
      </c>
    </row>
    <row r="1244" spans="51:56" ht="11.25" customHeight="1" x14ac:dyDescent="0.25">
      <c r="AY1244" s="106" t="s">
        <v>83</v>
      </c>
      <c r="AZ1244" s="105">
        <f>_xll.qlInterestRateIndexFixingDate(Currency&amp;"ibor"&amp;Tenor,BA1244,Trigger)</f>
        <v>48026</v>
      </c>
      <c r="BA1244" s="105">
        <f>_xll.qlCalendarAdvance(Calendar,BA1243,AY1244,"f",,Trigger)</f>
        <v>48030</v>
      </c>
      <c r="BB1244" s="105">
        <f>_xll.qlInterestRateIndexMaturity(Currency&amp;"ibor"&amp;Tenor,BA1244,Trigger)</f>
        <v>48122</v>
      </c>
      <c r="BC1244" s="257">
        <f>_xll.qlIndexFixing($AC$5,AZ1244,TRUE,_xll.ohTrigger(Trigger,Trigger3M))</f>
        <v>1.6522590452619335E-2</v>
      </c>
      <c r="BD1244" s="257">
        <f>_xll.qlIndexFixing($BE$1,AZ1244,TRUE,_xll.ohTrigger(Trigger,Trigger3M))</f>
        <v>1.6347201961668778E-2</v>
      </c>
    </row>
    <row r="1245" spans="51:56" ht="11.25" customHeight="1" x14ac:dyDescent="0.25">
      <c r="AY1245" s="106" t="s">
        <v>83</v>
      </c>
      <c r="AZ1245" s="105">
        <f>_xll.qlInterestRateIndexFixingDate(Currency&amp;"ibor"&amp;Tenor,BA1245,Trigger)</f>
        <v>48033</v>
      </c>
      <c r="BA1245" s="105">
        <f>_xll.qlCalendarAdvance(Calendar,BA1244,AY1245,"f",,Trigger)</f>
        <v>48037</v>
      </c>
      <c r="BB1245" s="105">
        <f>_xll.qlInterestRateIndexMaturity(Currency&amp;"ibor"&amp;Tenor,BA1245,Trigger)</f>
        <v>48129</v>
      </c>
      <c r="BC1245" s="257">
        <f>_xll.qlIndexFixing($AC$5,AZ1245,TRUE,_xll.ohTrigger(Trigger,Trigger3M))</f>
        <v>1.6534485673632741E-2</v>
      </c>
      <c r="BD1245" s="257">
        <f>_xll.qlIndexFixing($BE$1,AZ1245,TRUE,_xll.ohTrigger(Trigger,Trigger3M))</f>
        <v>1.6341668016414561E-2</v>
      </c>
    </row>
    <row r="1246" spans="51:56" ht="11.25" customHeight="1" x14ac:dyDescent="0.25">
      <c r="AY1246" s="106" t="s">
        <v>83</v>
      </c>
      <c r="AZ1246" s="105">
        <f>_xll.qlInterestRateIndexFixingDate(Currency&amp;"ibor"&amp;Tenor,BA1246,Trigger)</f>
        <v>48040</v>
      </c>
      <c r="BA1246" s="105">
        <f>_xll.qlCalendarAdvance(Calendar,BA1245,AY1246,"f",,Trigger)</f>
        <v>48044</v>
      </c>
      <c r="BB1246" s="105">
        <f>_xll.qlInterestRateIndexMaturity(Currency&amp;"ibor"&amp;Tenor,BA1246,Trigger)</f>
        <v>48136</v>
      </c>
      <c r="BC1246" s="257">
        <f>_xll.qlIndexFixing($AC$5,AZ1246,TRUE,_xll.ohTrigger(Trigger,Trigger3M))</f>
        <v>1.6546380930653869E-2</v>
      </c>
      <c r="BD1246" s="257">
        <f>_xll.qlIndexFixing($BE$1,AZ1246,TRUE,_xll.ohTrigger(Trigger,Trigger3M))</f>
        <v>1.6336100833750127E-2</v>
      </c>
    </row>
    <row r="1247" spans="51:56" ht="11.25" customHeight="1" x14ac:dyDescent="0.25">
      <c r="AY1247" s="106" t="s">
        <v>83</v>
      </c>
      <c r="AZ1247" s="105">
        <f>_xll.qlInterestRateIndexFixingDate(Currency&amp;"ibor"&amp;Tenor,BA1247,Trigger)</f>
        <v>48047</v>
      </c>
      <c r="BA1247" s="105">
        <f>_xll.qlCalendarAdvance(Calendar,BA1246,AY1247,"f",,Trigger)</f>
        <v>48051</v>
      </c>
      <c r="BB1247" s="105">
        <f>_xll.qlInterestRateIndexMaturity(Currency&amp;"ibor"&amp;Tenor,BA1247,Trigger)</f>
        <v>48143</v>
      </c>
      <c r="BC1247" s="257">
        <f>_xll.qlIndexFixing($AC$5,AZ1247,TRUE,_xll.ohTrigger(Trigger,Trigger3M))</f>
        <v>1.6558276223682715E-2</v>
      </c>
      <c r="BD1247" s="257">
        <f>_xll.qlIndexFixing($BE$1,AZ1247,TRUE,_xll.ohTrigger(Trigger,Trigger3M))</f>
        <v>1.6330500552707742E-2</v>
      </c>
    </row>
    <row r="1248" spans="51:56" ht="11.25" customHeight="1" x14ac:dyDescent="0.25">
      <c r="AY1248" s="106" t="s">
        <v>83</v>
      </c>
      <c r="AZ1248" s="105">
        <f>_xll.qlInterestRateIndexFixingDate(Currency&amp;"ibor"&amp;Tenor,BA1248,Trigger)</f>
        <v>48054</v>
      </c>
      <c r="BA1248" s="105">
        <f>_xll.qlCalendarAdvance(Calendar,BA1247,AY1248,"f",,Trigger)</f>
        <v>48058</v>
      </c>
      <c r="BB1248" s="105">
        <f>_xll.qlInterestRateIndexMaturity(Currency&amp;"ibor"&amp;Tenor,BA1248,Trigger)</f>
        <v>48150</v>
      </c>
      <c r="BC1248" s="257">
        <f>_xll.qlIndexFixing($AC$5,AZ1248,TRUE,_xll.ohTrigger(Trigger,Trigger3M))</f>
        <v>1.657017155272102E-2</v>
      </c>
      <c r="BD1248" s="257">
        <f>_xll.qlIndexFixing($BE$1,AZ1248,TRUE,_xll.ohTrigger(Trigger,Trigger3M))</f>
        <v>1.6324867312317064E-2</v>
      </c>
    </row>
    <row r="1249" spans="51:56" ht="11.25" customHeight="1" x14ac:dyDescent="0.25">
      <c r="AY1249" s="106" t="s">
        <v>83</v>
      </c>
      <c r="AZ1249" s="105">
        <f>_xll.qlInterestRateIndexFixingDate(Currency&amp;"ibor"&amp;Tenor,BA1249,Trigger)</f>
        <v>48061</v>
      </c>
      <c r="BA1249" s="105">
        <f>_xll.qlCalendarAdvance(Calendar,BA1248,AY1249,"f",,Trigger)</f>
        <v>48065</v>
      </c>
      <c r="BB1249" s="105">
        <f>_xll.qlInterestRateIndexMaturity(Currency&amp;"ibor"&amp;Tenor,BA1249,Trigger)</f>
        <v>48157</v>
      </c>
      <c r="BC1249" s="257">
        <f>_xll.qlIndexFixing($AC$5,AZ1249,TRUE,_xll.ohTrigger(Trigger,Trigger3M))</f>
        <v>1.6582066917767906E-2</v>
      </c>
      <c r="BD1249" s="257">
        <f>_xll.qlIndexFixing($BE$1,AZ1249,TRUE,_xll.ohTrigger(Trigger,Trigger3M))</f>
        <v>1.6319201251609485E-2</v>
      </c>
    </row>
    <row r="1250" spans="51:56" ht="11.25" customHeight="1" x14ac:dyDescent="0.25">
      <c r="AY1250" s="106" t="s">
        <v>83</v>
      </c>
      <c r="AZ1250" s="105">
        <f>_xll.qlInterestRateIndexFixingDate(Currency&amp;"ibor"&amp;Tenor,BA1250,Trigger)</f>
        <v>48068</v>
      </c>
      <c r="BA1250" s="105">
        <f>_xll.qlCalendarAdvance(Calendar,BA1249,AY1250,"f",,Trigger)</f>
        <v>48072</v>
      </c>
      <c r="BB1250" s="105">
        <f>_xll.qlInterestRateIndexMaturity(Currency&amp;"ibor"&amp;Tenor,BA1250,Trigger)</f>
        <v>48164</v>
      </c>
      <c r="BC1250" s="257">
        <f>_xll.qlIndexFixing($AC$5,AZ1250,TRUE,_xll.ohTrigger(Trigger,Trigger3M))</f>
        <v>1.6593962318822517E-2</v>
      </c>
      <c r="BD1250" s="257">
        <f>_xll.qlIndexFixing($BE$1,AZ1250,TRUE,_xll.ohTrigger(Trigger,Trigger3M))</f>
        <v>1.6313502509616405E-2</v>
      </c>
    </row>
    <row r="1251" spans="51:56" ht="11.25" customHeight="1" x14ac:dyDescent="0.25">
      <c r="AY1251" s="106" t="s">
        <v>83</v>
      </c>
      <c r="AZ1251" s="105">
        <f>_xll.qlInterestRateIndexFixingDate(Currency&amp;"ibor"&amp;Tenor,BA1251,Trigger)</f>
        <v>48075</v>
      </c>
      <c r="BA1251" s="105">
        <f>_xll.qlCalendarAdvance(Calendar,BA1250,AY1251,"f",,Trigger)</f>
        <v>48079</v>
      </c>
      <c r="BB1251" s="105">
        <f>_xll.qlInterestRateIndexMaturity(Currency&amp;"ibor"&amp;Tenor,BA1251,Trigger)</f>
        <v>48171</v>
      </c>
      <c r="BC1251" s="257">
        <f>_xll.qlIndexFixing($AC$5,AZ1251,TRUE,_xll.ohTrigger(Trigger,Trigger3M))</f>
        <v>1.6605857755886581E-2</v>
      </c>
      <c r="BD1251" s="257">
        <f>_xll.qlIndexFixing($BE$1,AZ1251,TRUE,_xll.ohTrigger(Trigger,Trigger3M))</f>
        <v>1.6307771225369215E-2</v>
      </c>
    </row>
    <row r="1252" spans="51:56" ht="11.25" customHeight="1" x14ac:dyDescent="0.25">
      <c r="AY1252" s="106" t="s">
        <v>83</v>
      </c>
      <c r="AZ1252" s="105">
        <f>_xll.qlInterestRateIndexFixingDate(Currency&amp;"ibor"&amp;Tenor,BA1252,Trigger)</f>
        <v>48082</v>
      </c>
      <c r="BA1252" s="105">
        <f>_xll.qlCalendarAdvance(Calendar,BA1251,AY1252,"f",,Trigger)</f>
        <v>48086</v>
      </c>
      <c r="BB1252" s="105">
        <f>_xll.qlInterestRateIndexMaturity(Currency&amp;"ibor"&amp;Tenor,BA1252,Trigger)</f>
        <v>48178</v>
      </c>
      <c r="BC1252" s="257">
        <f>_xll.qlIndexFixing($AC$5,AZ1252,TRUE,_xll.ohTrigger(Trigger,Trigger3M))</f>
        <v>1.6617753228958365E-2</v>
      </c>
      <c r="BD1252" s="257">
        <f>_xll.qlIndexFixing($BE$1,AZ1252,TRUE,_xll.ohTrigger(Trigger,Trigger3M))</f>
        <v>1.6302007537895836E-2</v>
      </c>
    </row>
    <row r="1253" spans="51:56" ht="11.25" customHeight="1" x14ac:dyDescent="0.25">
      <c r="AY1253" s="106" t="s">
        <v>83</v>
      </c>
      <c r="AZ1253" s="105">
        <f>_xll.qlInterestRateIndexFixingDate(Currency&amp;"ibor"&amp;Tenor,BA1253,Trigger)</f>
        <v>48089</v>
      </c>
      <c r="BA1253" s="105">
        <f>_xll.qlCalendarAdvance(Calendar,BA1252,AY1253,"f",,Trigger)</f>
        <v>48093</v>
      </c>
      <c r="BB1253" s="105">
        <f>_xll.qlInterestRateIndexMaturity(Currency&amp;"ibor"&amp;Tenor,BA1253,Trigger)</f>
        <v>48184</v>
      </c>
      <c r="BC1253" s="257">
        <f>_xll.qlIndexFixing($AC$5,AZ1253,TRUE,_xll.ohTrigger(Trigger,Trigger3M))</f>
        <v>1.6628415555055152E-2</v>
      </c>
      <c r="BD1253" s="257">
        <f>_xll.qlIndexFixing($BE$1,AZ1253,TRUE,_xll.ohTrigger(Trigger,Trigger3M))</f>
        <v>1.6296263306907966E-2</v>
      </c>
    </row>
    <row r="1254" spans="51:56" ht="11.25" customHeight="1" x14ac:dyDescent="0.25">
      <c r="AY1254" s="106" t="s">
        <v>83</v>
      </c>
      <c r="AZ1254" s="105">
        <f>_xll.qlInterestRateIndexFixingDate(Currency&amp;"ibor"&amp;Tenor,BA1254,Trigger)</f>
        <v>48096</v>
      </c>
      <c r="BA1254" s="105">
        <f>_xll.qlCalendarAdvance(Calendar,BA1253,AY1254,"f",,Trigger)</f>
        <v>48100</v>
      </c>
      <c r="BB1254" s="105">
        <f>_xll.qlInterestRateIndexMaturity(Currency&amp;"ibor"&amp;Tenor,BA1254,Trigger)</f>
        <v>48191</v>
      </c>
      <c r="BC1254" s="257">
        <f>_xll.qlIndexFixing($AC$5,AZ1254,TRUE,_xll.ohTrigger(Trigger,Trigger3M))</f>
        <v>1.6640310549085789E-2</v>
      </c>
      <c r="BD1254" s="257">
        <f>_xll.qlIndexFixing($BE$1,AZ1254,TRUE,_xll.ohTrigger(Trigger,Trigger3M))</f>
        <v>1.6290437761627512E-2</v>
      </c>
    </row>
    <row r="1255" spans="51:56" ht="11.25" customHeight="1" x14ac:dyDescent="0.25">
      <c r="AY1255" s="106" t="s">
        <v>83</v>
      </c>
      <c r="AZ1255" s="105">
        <f>_xll.qlInterestRateIndexFixingDate(Currency&amp;"ibor"&amp;Tenor,BA1255,Trigger)</f>
        <v>48103</v>
      </c>
      <c r="BA1255" s="105">
        <f>_xll.qlCalendarAdvance(Calendar,BA1254,AY1255,"f",,Trigger)</f>
        <v>48107</v>
      </c>
      <c r="BB1255" s="105">
        <f>_xll.qlInterestRateIndexMaturity(Currency&amp;"ibor"&amp;Tenor,BA1255,Trigger)</f>
        <v>48198</v>
      </c>
      <c r="BC1255" s="257">
        <f>_xll.qlIndexFixing($AC$5,AZ1255,TRUE,_xll.ohTrigger(Trigger,Trigger3M))</f>
        <v>1.6652205578733651E-2</v>
      </c>
      <c r="BD1255" s="257">
        <f>_xll.qlIndexFixing($BE$1,AZ1255,TRUE,_xll.ohTrigger(Trigger,Trigger3M))</f>
        <v>1.6284580221636879E-2</v>
      </c>
    </row>
    <row r="1256" spans="51:56" ht="11.25" customHeight="1" x14ac:dyDescent="0.25">
      <c r="AY1256" s="106" t="s">
        <v>83</v>
      </c>
      <c r="AZ1256" s="105">
        <f>_xll.qlInterestRateIndexFixingDate(Currency&amp;"ibor"&amp;Tenor,BA1256,Trigger)</f>
        <v>48110</v>
      </c>
      <c r="BA1256" s="105">
        <f>_xll.qlCalendarAdvance(Calendar,BA1255,AY1256,"f",,Trigger)</f>
        <v>48114</v>
      </c>
      <c r="BB1256" s="105">
        <f>_xll.qlInterestRateIndexMaturity(Currency&amp;"ibor"&amp;Tenor,BA1256,Trigger)</f>
        <v>48205</v>
      </c>
      <c r="BC1256" s="257">
        <f>_xll.qlIndexFixing($AC$5,AZ1256,TRUE,_xll.ohTrigger(Trigger,Trigger3M))</f>
        <v>1.6664100643996978E-2</v>
      </c>
      <c r="BD1256" s="257">
        <f>_xll.qlIndexFixing($BE$1,AZ1256,TRUE,_xll.ohTrigger(Trigger,Trigger3M))</f>
        <v>1.6278690825955414E-2</v>
      </c>
    </row>
    <row r="1257" spans="51:56" ht="11.25" customHeight="1" x14ac:dyDescent="0.25">
      <c r="AY1257" s="106" t="s">
        <v>83</v>
      </c>
      <c r="AZ1257" s="105">
        <f>_xll.qlInterestRateIndexFixingDate(Currency&amp;"ibor"&amp;Tenor,BA1257,Trigger)</f>
        <v>48117</v>
      </c>
      <c r="BA1257" s="105">
        <f>_xll.qlCalendarAdvance(Calendar,BA1256,AY1257,"f",,Trigger)</f>
        <v>48121</v>
      </c>
      <c r="BB1257" s="105">
        <f>_xll.qlInterestRateIndexMaturity(Currency&amp;"ibor"&amp;Tenor,BA1257,Trigger)</f>
        <v>48213</v>
      </c>
      <c r="BC1257" s="257">
        <f>_xll.qlIndexFixing($AC$5,AZ1257,TRUE,_xll.ohTrigger(Trigger,Trigger3M))</f>
        <v>1.6677231134455649E-2</v>
      </c>
      <c r="BD1257" s="257">
        <f>_xll.qlIndexFixing($BE$1,AZ1257,TRUE,_xll.ohTrigger(Trigger,Trigger3M))</f>
        <v>1.6272707918252305E-2</v>
      </c>
    </row>
    <row r="1258" spans="51:56" ht="11.25" customHeight="1" x14ac:dyDescent="0.25">
      <c r="AY1258" s="106" t="s">
        <v>83</v>
      </c>
      <c r="AZ1258" s="105">
        <f>_xll.qlInterestRateIndexFixingDate(Currency&amp;"ibor"&amp;Tenor,BA1258,Trigger)</f>
        <v>48124</v>
      </c>
      <c r="BA1258" s="105">
        <f>_xll.qlCalendarAdvance(Calendar,BA1257,AY1258,"f",,Trigger)</f>
        <v>48128</v>
      </c>
      <c r="BB1258" s="105">
        <f>_xll.qlInterestRateIndexMaturity(Currency&amp;"ibor"&amp;Tenor,BA1258,Trigger)</f>
        <v>48220</v>
      </c>
      <c r="BC1258" s="257">
        <f>_xll.qlIndexFixing($AC$5,AZ1258,TRUE,_xll.ohTrigger(Trigger,Trigger3M))</f>
        <v>1.668912682358243E-2</v>
      </c>
      <c r="BD1258" s="257">
        <f>_xll.qlIndexFixing($BE$1,AZ1258,TRUE,_xll.ohTrigger(Trigger,Trigger3M))</f>
        <v>1.6266752731082825E-2</v>
      </c>
    </row>
    <row r="1259" spans="51:56" ht="11.25" customHeight="1" x14ac:dyDescent="0.25">
      <c r="AY1259" s="106" t="s">
        <v>83</v>
      </c>
      <c r="AZ1259" s="105">
        <f>_xll.qlInterestRateIndexFixingDate(Currency&amp;"ibor"&amp;Tenor,BA1259,Trigger)</f>
        <v>48131</v>
      </c>
      <c r="BA1259" s="105">
        <f>_xll.qlCalendarAdvance(Calendar,BA1258,AY1259,"f",,Trigger)</f>
        <v>48135</v>
      </c>
      <c r="BB1259" s="105">
        <f>_xll.qlInterestRateIndexMaturity(Currency&amp;"ibor"&amp;Tenor,BA1259,Trigger)</f>
        <v>48227</v>
      </c>
      <c r="BC1259" s="257">
        <f>_xll.qlIndexFixing($AC$5,AZ1259,TRUE,_xll.ohTrigger(Trigger,Trigger3M))</f>
        <v>1.6701022548719541E-2</v>
      </c>
      <c r="BD1259" s="257">
        <f>_xll.qlIndexFixing($BE$1,AZ1259,TRUE,_xll.ohTrigger(Trigger,Trigger3M))</f>
        <v>1.6260766113905183E-2</v>
      </c>
    </row>
    <row r="1260" spans="51:56" ht="11.25" customHeight="1" x14ac:dyDescent="0.25">
      <c r="AY1260" s="106" t="s">
        <v>83</v>
      </c>
      <c r="AZ1260" s="105">
        <f>_xll.qlInterestRateIndexFixingDate(Currency&amp;"ibor"&amp;Tenor,BA1260,Trigger)</f>
        <v>48138</v>
      </c>
      <c r="BA1260" s="105">
        <f>_xll.qlCalendarAdvance(Calendar,BA1259,AY1260,"f",,Trigger)</f>
        <v>48142</v>
      </c>
      <c r="BB1260" s="105">
        <f>_xll.qlInterestRateIndexMaturity(Currency&amp;"ibor"&amp;Tenor,BA1260,Trigger)</f>
        <v>48234</v>
      </c>
      <c r="BC1260" s="257">
        <f>_xll.qlIndexFixing($AC$5,AZ1260,TRUE,_xll.ohTrigger(Trigger,Trigger3M))</f>
        <v>1.6712918309866105E-2</v>
      </c>
      <c r="BD1260" s="257">
        <f>_xll.qlIndexFixing($BE$1,AZ1260,TRUE,_xll.ohTrigger(Trigger,Trigger3M))</f>
        <v>1.6254748205749039E-2</v>
      </c>
    </row>
    <row r="1261" spans="51:56" ht="11.25" customHeight="1" x14ac:dyDescent="0.25">
      <c r="AY1261" s="106" t="s">
        <v>83</v>
      </c>
      <c r="AZ1261" s="105">
        <f>_xll.qlInterestRateIndexFixingDate(Currency&amp;"ibor"&amp;Tenor,BA1261,Trigger)</f>
        <v>48145</v>
      </c>
      <c r="BA1261" s="105">
        <f>_xll.qlCalendarAdvance(Calendar,BA1260,AY1261,"f",,Trigger)</f>
        <v>48149</v>
      </c>
      <c r="BB1261" s="105">
        <f>_xll.qlInterestRateIndexMaturity(Currency&amp;"ibor"&amp;Tenor,BA1261,Trigger)</f>
        <v>48241</v>
      </c>
      <c r="BC1261" s="257">
        <f>_xll.qlIndexFixing($AC$5,AZ1261,TRUE,_xll.ohTrigger(Trigger,Trigger3M))</f>
        <v>1.6724814107022125E-2</v>
      </c>
      <c r="BD1261" s="257">
        <f>_xll.qlIndexFixing($BE$1,AZ1261,TRUE,_xll.ohTrigger(Trigger,Trigger3M))</f>
        <v>1.6248699145644918E-2</v>
      </c>
    </row>
    <row r="1262" spans="51:56" ht="11.25" customHeight="1" x14ac:dyDescent="0.25">
      <c r="AY1262" s="106" t="s">
        <v>83</v>
      </c>
      <c r="AZ1262" s="105">
        <f>_xll.qlInterestRateIndexFixingDate(Currency&amp;"ibor"&amp;Tenor,BA1262,Trigger)</f>
        <v>48152</v>
      </c>
      <c r="BA1262" s="105">
        <f>_xll.qlCalendarAdvance(Calendar,BA1261,AY1262,"f",,Trigger)</f>
        <v>48156</v>
      </c>
      <c r="BB1262" s="105">
        <f>_xll.qlInterestRateIndexMaturity(Currency&amp;"ibor"&amp;Tenor,BA1262,Trigger)</f>
        <v>48248</v>
      </c>
      <c r="BC1262" s="257">
        <f>_xll.qlIndexFixing($AC$5,AZ1262,TRUE,_xll.ohTrigger(Trigger,Trigger3M))</f>
        <v>1.6736709940188471E-2</v>
      </c>
      <c r="BD1262" s="257">
        <f>_xll.qlIndexFixing($BE$1,AZ1262,TRUE,_xll.ohTrigger(Trigger,Trigger3M))</f>
        <v>1.6242619072624212E-2</v>
      </c>
    </row>
    <row r="1263" spans="51:56" ht="11.25" customHeight="1" x14ac:dyDescent="0.25">
      <c r="AY1263" s="106" t="s">
        <v>83</v>
      </c>
      <c r="AZ1263" s="105">
        <f>_xll.qlInterestRateIndexFixingDate(Currency&amp;"ibor"&amp;Tenor,BA1263,Trigger)</f>
        <v>48159</v>
      </c>
      <c r="BA1263" s="105">
        <f>_xll.qlCalendarAdvance(Calendar,BA1262,AY1263,"f",,Trigger)</f>
        <v>48163</v>
      </c>
      <c r="BB1263" s="105">
        <f>_xll.qlInterestRateIndexMaturity(Currency&amp;"ibor"&amp;Tenor,BA1263,Trigger)</f>
        <v>48255</v>
      </c>
      <c r="BC1263" s="257">
        <f>_xll.qlIndexFixing($AC$5,AZ1263,TRUE,_xll.ohTrigger(Trigger,Trigger3M))</f>
        <v>1.6748605809364273E-2</v>
      </c>
      <c r="BD1263" s="257">
        <f>_xll.qlIndexFixing($BE$1,AZ1263,TRUE,_xll.ohTrigger(Trigger,Trigger3M))</f>
        <v>1.6236508125713974E-2</v>
      </c>
    </row>
    <row r="1264" spans="51:56" ht="11.25" customHeight="1" x14ac:dyDescent="0.25">
      <c r="AY1264" s="106" t="s">
        <v>83</v>
      </c>
      <c r="AZ1264" s="105">
        <f>_xll.qlInterestRateIndexFixingDate(Currency&amp;"ibor"&amp;Tenor,BA1264,Trigger)</f>
        <v>48166</v>
      </c>
      <c r="BA1264" s="105">
        <f>_xll.qlCalendarAdvance(Calendar,BA1263,AY1264,"f",,Trigger)</f>
        <v>48170</v>
      </c>
      <c r="BB1264" s="105">
        <f>_xll.qlInterestRateIndexMaturity(Currency&amp;"ibor"&amp;Tenor,BA1264,Trigger)</f>
        <v>48262</v>
      </c>
      <c r="BC1264" s="257">
        <f>_xll.qlIndexFixing($AC$5,AZ1264,TRUE,_xll.ohTrigger(Trigger,Trigger3M))</f>
        <v>1.6760501714550402E-2</v>
      </c>
      <c r="BD1264" s="257">
        <f>_xll.qlIndexFixing($BE$1,AZ1264,TRUE,_xll.ohTrigger(Trigger,Trigger3M))</f>
        <v>1.6230366443948208E-2</v>
      </c>
    </row>
    <row r="1265" spans="51:56" ht="11.25" customHeight="1" x14ac:dyDescent="0.25">
      <c r="AY1265" s="106" t="s">
        <v>83</v>
      </c>
      <c r="AZ1265" s="105">
        <f>_xll.qlInterestRateIndexFixingDate(Currency&amp;"ibor"&amp;Tenor,BA1265,Trigger)</f>
        <v>48173</v>
      </c>
      <c r="BA1265" s="105">
        <f>_xll.qlCalendarAdvance(Calendar,BA1264,AY1265,"f",,Trigger)</f>
        <v>48177</v>
      </c>
      <c r="BB1265" s="105">
        <f>_xll.qlInterestRateIndexMaturity(Currency&amp;"ibor"&amp;Tenor,BA1265,Trigger)</f>
        <v>48269</v>
      </c>
      <c r="BC1265" s="257">
        <f>_xll.qlIndexFixing($AC$5,AZ1265,TRUE,_xll.ohTrigger(Trigger,Trigger3M))</f>
        <v>1.6772397655745983E-2</v>
      </c>
      <c r="BD1265" s="257">
        <f>_xll.qlIndexFixing($BE$1,AZ1265,TRUE,_xll.ohTrigger(Trigger,Trigger3M))</f>
        <v>1.6224194166354827E-2</v>
      </c>
    </row>
    <row r="1266" spans="51:56" ht="11.25" customHeight="1" x14ac:dyDescent="0.25">
      <c r="AY1266" s="106" t="s">
        <v>83</v>
      </c>
      <c r="AZ1266" s="105">
        <f>_xll.qlInterestRateIndexFixingDate(Currency&amp;"ibor"&amp;Tenor,BA1266,Trigger)</f>
        <v>48180</v>
      </c>
      <c r="BA1266" s="105">
        <f>_xll.qlCalendarAdvance(Calendar,BA1265,AY1266,"f",,Trigger)</f>
        <v>48184</v>
      </c>
      <c r="BB1266" s="105">
        <f>_xll.qlInterestRateIndexMaturity(Currency&amp;"ibor"&amp;Tenor,BA1266,Trigger)</f>
        <v>48275</v>
      </c>
      <c r="BC1266" s="257">
        <f>_xll.qlIndexFixing($AC$5,AZ1266,TRUE,_xll.ohTrigger(Trigger,Trigger3M))</f>
        <v>1.6783053255539779E-2</v>
      </c>
      <c r="BD1266" s="257">
        <f>_xll.qlIndexFixing($BE$1,AZ1266,TRUE,_xll.ohTrigger(Trigger,Trigger3M))</f>
        <v>1.6218075391267985E-2</v>
      </c>
    </row>
    <row r="1267" spans="51:56" ht="11.25" customHeight="1" x14ac:dyDescent="0.25">
      <c r="AY1267" s="106" t="s">
        <v>83</v>
      </c>
      <c r="AZ1267" s="105">
        <f>_xll.qlInterestRateIndexFixingDate(Currency&amp;"ibor"&amp;Tenor,BA1267,Trigger)</f>
        <v>48187</v>
      </c>
      <c r="BA1267" s="105">
        <f>_xll.qlCalendarAdvance(Calendar,BA1266,AY1267,"f",,Trigger)</f>
        <v>48191</v>
      </c>
      <c r="BB1267" s="105">
        <f>_xll.qlInterestRateIndexMaturity(Currency&amp;"ibor"&amp;Tenor,BA1267,Trigger)</f>
        <v>48282</v>
      </c>
      <c r="BC1267" s="257">
        <f>_xll.qlIndexFixing($AC$5,AZ1267,TRUE,_xll.ohTrigger(Trigger,Trigger3M))</f>
        <v>1.6794948712587295E-2</v>
      </c>
      <c r="BD1267" s="257">
        <f>_xll.qlIndexFixing($BE$1,AZ1267,TRUE,_xll.ohTrigger(Trigger,Trigger3M))</f>
        <v>1.6211844758504849E-2</v>
      </c>
    </row>
    <row r="1268" spans="51:56" ht="11.25" customHeight="1" x14ac:dyDescent="0.25">
      <c r="AY1268" s="106" t="s">
        <v>83</v>
      </c>
      <c r="AZ1268" s="105">
        <f>_xll.qlInterestRateIndexFixingDate(Currency&amp;"ibor"&amp;Tenor,BA1268,Trigger)</f>
        <v>48194</v>
      </c>
      <c r="BA1268" s="105">
        <f>_xll.qlCalendarAdvance(Calendar,BA1267,AY1268,"f",,Trigger)</f>
        <v>48198</v>
      </c>
      <c r="BB1268" s="105">
        <f>_xll.qlInterestRateIndexMaturity(Currency&amp;"ibor"&amp;Tenor,BA1268,Trigger)</f>
        <v>48289</v>
      </c>
      <c r="BC1268" s="257">
        <f>_xll.qlIndexFixing($AC$5,AZ1268,TRUE,_xll.ohTrigger(Trigger,Trigger3M))</f>
        <v>1.680684420525291E-2</v>
      </c>
      <c r="BD1268" s="257">
        <f>_xll.qlIndexFixing($BE$1,AZ1268,TRUE,_xll.ohTrigger(Trigger,Trigger3M))</f>
        <v>1.6205583938319047E-2</v>
      </c>
    </row>
    <row r="1269" spans="51:56" ht="11.25" customHeight="1" x14ac:dyDescent="0.25">
      <c r="AY1269" s="106" t="s">
        <v>83</v>
      </c>
      <c r="AZ1269" s="105">
        <f>_xll.qlInterestRateIndexFixingDate(Currency&amp;"ibor"&amp;Tenor,BA1269,Trigger)</f>
        <v>48201</v>
      </c>
      <c r="BA1269" s="105">
        <f>_xll.qlCalendarAdvance(Calendar,BA1268,AY1269,"f",,Trigger)</f>
        <v>48205</v>
      </c>
      <c r="BB1269" s="105">
        <f>_xll.qlInterestRateIndexMaturity(Currency&amp;"ibor"&amp;Tenor,BA1269,Trigger)</f>
        <v>48296</v>
      </c>
      <c r="BC1269" s="257">
        <f>_xll.qlIndexFixing($AC$5,AZ1269,TRUE,_xll.ohTrigger(Trigger,Trigger3M))</f>
        <v>1.6818739733535752E-2</v>
      </c>
      <c r="BD1269" s="257">
        <f>_xll.qlIndexFixing($BE$1,AZ1269,TRUE,_xll.ohTrigger(Trigger,Trigger3M))</f>
        <v>1.6199293069735186E-2</v>
      </c>
    </row>
    <row r="1270" spans="51:56" ht="11.25" customHeight="1" x14ac:dyDescent="0.25">
      <c r="AY1270" s="106" t="s">
        <v>83</v>
      </c>
      <c r="AZ1270" s="105">
        <f>_xll.qlInterestRateIndexFixingDate(Currency&amp;"ibor"&amp;Tenor,BA1270,Trigger)</f>
        <v>48206</v>
      </c>
      <c r="BA1270" s="105">
        <f>_xll.qlCalendarAdvance(Calendar,BA1269,AY1270,"f",,Trigger)</f>
        <v>48212</v>
      </c>
      <c r="BB1270" s="105">
        <f>_xll.qlInterestRateIndexMaturity(Currency&amp;"ibor"&amp;Tenor,BA1270,Trigger)</f>
        <v>48303</v>
      </c>
      <c r="BC1270" s="257">
        <f>_xll.qlIndexFixing($AC$5,AZ1270,TRUE,_xll.ohTrigger(Trigger,Trigger3M))</f>
        <v>1.6830635297436697E-2</v>
      </c>
      <c r="BD1270" s="257">
        <f>_xll.qlIndexFixing($BE$1,AZ1270,TRUE,_xll.ohTrigger(Trigger,Trigger3M))</f>
        <v>1.6192972291772616E-2</v>
      </c>
    </row>
    <row r="1271" spans="51:56" ht="11.25" customHeight="1" x14ac:dyDescent="0.25">
      <c r="AY1271" s="106" t="s">
        <v>83</v>
      </c>
      <c r="AZ1271" s="105">
        <f>_xll.qlInterestRateIndexFixingDate(Currency&amp;"ibor"&amp;Tenor,BA1271,Trigger)</f>
        <v>48215</v>
      </c>
      <c r="BA1271" s="105">
        <f>_xll.qlCalendarAdvance(Calendar,BA1270,AY1271,"f",,Trigger)</f>
        <v>48219</v>
      </c>
      <c r="BB1271" s="105">
        <f>_xll.qlInterestRateIndexMaturity(Currency&amp;"ibor"&amp;Tenor,BA1271,Trigger)</f>
        <v>48310</v>
      </c>
      <c r="BC1271" s="257">
        <f>_xll.qlIndexFixing($AC$5,AZ1271,TRUE,_xll.ohTrigger(Trigger,Trigger3M))</f>
        <v>1.6842530896954862E-2</v>
      </c>
      <c r="BD1271" s="257">
        <f>_xll.qlIndexFixing($BE$1,AZ1271,TRUE,_xll.ohTrigger(Trigger,Trigger3M))</f>
        <v>1.6186621743454192E-2</v>
      </c>
    </row>
    <row r="1272" spans="51:56" ht="11.25" customHeight="1" x14ac:dyDescent="0.25">
      <c r="AY1272" s="106" t="s">
        <v>83</v>
      </c>
      <c r="AZ1272" s="105">
        <f>_xll.qlInterestRateIndexFixingDate(Currency&amp;"ibor"&amp;Tenor,BA1272,Trigger)</f>
        <v>48222</v>
      </c>
      <c r="BA1272" s="105">
        <f>_xll.qlCalendarAdvance(Calendar,BA1271,AY1272,"f",,Trigger)</f>
        <v>48226</v>
      </c>
      <c r="BB1272" s="105">
        <f>_xll.qlInterestRateIndexMaturity(Currency&amp;"ibor"&amp;Tenor,BA1272,Trigger)</f>
        <v>48317</v>
      </c>
      <c r="BC1272" s="257">
        <f>_xll.qlIndexFixing($AC$5,AZ1272,TRUE,_xll.ohTrigger(Trigger,Trigger3M))</f>
        <v>1.685442653209113E-2</v>
      </c>
      <c r="BD1272" s="257">
        <f>_xll.qlIndexFixing($BE$1,AZ1272,TRUE,_xll.ohTrigger(Trigger,Trigger3M))</f>
        <v>1.6180241563799266E-2</v>
      </c>
    </row>
    <row r="1273" spans="51:56" ht="11.25" customHeight="1" x14ac:dyDescent="0.25">
      <c r="AY1273" s="106" t="s">
        <v>83</v>
      </c>
      <c r="AZ1273" s="105">
        <f>_xll.qlInterestRateIndexFixingDate(Currency&amp;"ibor"&amp;Tenor,BA1273,Trigger)</f>
        <v>48229</v>
      </c>
      <c r="BA1273" s="105">
        <f>_xll.qlCalendarAdvance(Calendar,BA1272,AY1273,"f",,Trigger)</f>
        <v>48233</v>
      </c>
      <c r="BB1273" s="105">
        <f>_xll.qlInterestRateIndexMaturity(Currency&amp;"ibor"&amp;Tenor,BA1273,Trigger)</f>
        <v>48324</v>
      </c>
      <c r="BC1273" s="257">
        <f>_xll.qlIndexFixing($AC$5,AZ1273,TRUE,_xll.ohTrigger(Trigger,Trigger3M))</f>
        <v>1.68663222028455E-2</v>
      </c>
      <c r="BD1273" s="257">
        <f>_xll.qlIndexFixing($BE$1,AZ1273,TRUE,_xll.ohTrigger(Trigger,Trigger3M))</f>
        <v>1.6173831891828937E-2</v>
      </c>
    </row>
    <row r="1274" spans="51:56" ht="11.25" customHeight="1" x14ac:dyDescent="0.25">
      <c r="AY1274" s="106" t="s">
        <v>83</v>
      </c>
      <c r="AZ1274" s="105">
        <f>_xll.qlInterestRateIndexFixingDate(Currency&amp;"ibor"&amp;Tenor,BA1274,Trigger)</f>
        <v>48236</v>
      </c>
      <c r="BA1274" s="105">
        <f>_xll.qlCalendarAdvance(Calendar,BA1273,AY1274,"f",,Trigger)</f>
        <v>48240</v>
      </c>
      <c r="BB1274" s="105">
        <f>_xll.qlInterestRateIndexMaturity(Currency&amp;"ibor"&amp;Tenor,BA1274,Trigger)</f>
        <v>48331</v>
      </c>
      <c r="BC1274" s="257">
        <f>_xll.qlIndexFixing($AC$5,AZ1274,TRUE,_xll.ohTrigger(Trigger,Trigger3M))</f>
        <v>1.6878217909217095E-2</v>
      </c>
      <c r="BD1274" s="257">
        <f>_xll.qlIndexFixing($BE$1,AZ1274,TRUE,_xll.ohTrigger(Trigger,Trigger3M))</f>
        <v>1.6167392866563428E-2</v>
      </c>
    </row>
    <row r="1275" spans="51:56" ht="11.25" customHeight="1" x14ac:dyDescent="0.25">
      <c r="AY1275" s="106" t="s">
        <v>83</v>
      </c>
      <c r="AZ1275" s="105">
        <f>_xll.qlInterestRateIndexFixingDate(Currency&amp;"ibor"&amp;Tenor,BA1275,Trigger)</f>
        <v>48243</v>
      </c>
      <c r="BA1275" s="105">
        <f>_xll.qlCalendarAdvance(Calendar,BA1274,AY1275,"f",,Trigger)</f>
        <v>48247</v>
      </c>
      <c r="BB1275" s="105">
        <f>_xll.qlInterestRateIndexMaturity(Currency&amp;"ibor"&amp;Tenor,BA1275,Trigger)</f>
        <v>48337</v>
      </c>
      <c r="BC1275" s="257">
        <f>_xll.qlIndexFixing($AC$5,AZ1275,TRUE,_xll.ohTrigger(Trigger,Trigger3M))</f>
        <v>1.6888868346216057E-2</v>
      </c>
      <c r="BD1275" s="257">
        <f>_xll.qlIndexFixing($BE$1,AZ1275,TRUE,_xll.ohTrigger(Trigger,Trigger3M))</f>
        <v>1.6161029821867956E-2</v>
      </c>
    </row>
    <row r="1276" spans="51:56" ht="11.25" customHeight="1" x14ac:dyDescent="0.25">
      <c r="AY1276" s="106" t="s">
        <v>83</v>
      </c>
      <c r="AZ1276" s="105">
        <f>_xll.qlInterestRateIndexFixingDate(Currency&amp;"ibor"&amp;Tenor,BA1276,Trigger)</f>
        <v>48250</v>
      </c>
      <c r="BA1276" s="105">
        <f>_xll.qlCalendarAdvance(Calendar,BA1275,AY1276,"f",,Trigger)</f>
        <v>48254</v>
      </c>
      <c r="BB1276" s="105">
        <f>_xll.qlInterestRateIndexMaturity(Currency&amp;"ibor"&amp;Tenor,BA1276,Trigger)</f>
        <v>48344</v>
      </c>
      <c r="BC1276" s="257">
        <f>_xll.qlIndexFixing($AC$5,AZ1276,TRUE,_xll.ohTrigger(Trigger,Trigger3M))</f>
        <v>1.6900763564200894E-2</v>
      </c>
      <c r="BD1276" s="257">
        <f>_xll.qlIndexFixing($BE$1,AZ1276,TRUE,_xll.ohTrigger(Trigger,Trigger3M))</f>
        <v>1.6154534848815238E-2</v>
      </c>
    </row>
    <row r="1277" spans="51:56" ht="11.25" customHeight="1" x14ac:dyDescent="0.25">
      <c r="AY1277" s="106" t="s">
        <v>83</v>
      </c>
      <c r="AZ1277" s="105">
        <f>_xll.qlInterestRateIndexFixingDate(Currency&amp;"ibor"&amp;Tenor,BA1277,Trigger)</f>
        <v>48257</v>
      </c>
      <c r="BA1277" s="105">
        <f>_xll.qlCalendarAdvance(Calendar,BA1276,AY1277,"f",,Trigger)</f>
        <v>48261</v>
      </c>
      <c r="BB1277" s="105">
        <f>_xll.qlInterestRateIndexMaturity(Currency&amp;"ibor"&amp;Tenor,BA1277,Trigger)</f>
        <v>48351</v>
      </c>
      <c r="BC1277" s="257">
        <f>_xll.qlIndexFixing($AC$5,AZ1277,TRUE,_xll.ohTrigger(Trigger,Trigger3M))</f>
        <v>1.6912658817409998E-2</v>
      </c>
      <c r="BD1277" s="257">
        <f>_xll.qlIndexFixing($BE$1,AZ1277,TRUE,_xll.ohTrigger(Trigger,Trigger3M))</f>
        <v>1.6148010930775669E-2</v>
      </c>
    </row>
    <row r="1278" spans="51:56" ht="11.25" customHeight="1" x14ac:dyDescent="0.25">
      <c r="AY1278" s="106" t="s">
        <v>83</v>
      </c>
      <c r="AZ1278" s="105">
        <f>_xll.qlInterestRateIndexFixingDate(Currency&amp;"ibor"&amp;Tenor,BA1278,Trigger)</f>
        <v>48264</v>
      </c>
      <c r="BA1278" s="105">
        <f>_xll.qlCalendarAdvance(Calendar,BA1277,AY1278,"f",,Trigger)</f>
        <v>48268</v>
      </c>
      <c r="BB1278" s="105">
        <f>_xll.qlInterestRateIndexMaturity(Currency&amp;"ibor"&amp;Tenor,BA1278,Trigger)</f>
        <v>48358</v>
      </c>
      <c r="BC1278" s="257">
        <f>_xll.qlIndexFixing($AC$5,AZ1278,TRUE,_xll.ohTrigger(Trigger,Trigger3M))</f>
        <v>1.6924554105845147E-2</v>
      </c>
      <c r="BD1278" s="257">
        <f>_xll.qlIndexFixing($BE$1,AZ1278,TRUE,_xll.ohTrigger(Trigger,Trigger3M))</f>
        <v>1.6141458206760717E-2</v>
      </c>
    </row>
    <row r="1279" spans="51:56" ht="11.25" customHeight="1" x14ac:dyDescent="0.25">
      <c r="AY1279" s="106" t="s">
        <v>83</v>
      </c>
      <c r="AZ1279" s="105">
        <f>_xll.qlInterestRateIndexFixingDate(Currency&amp;"ibor"&amp;Tenor,BA1279,Trigger)</f>
        <v>48271</v>
      </c>
      <c r="BA1279" s="105">
        <f>_xll.qlCalendarAdvance(Calendar,BA1278,AY1279,"f",,Trigger)</f>
        <v>48275</v>
      </c>
      <c r="BB1279" s="105">
        <f>_xll.qlInterestRateIndexMaturity(Currency&amp;"ibor"&amp;Tenor,BA1279,Trigger)</f>
        <v>48367</v>
      </c>
      <c r="BC1279" s="257">
        <f>_xll.qlIndexFixing($AC$5,AZ1279,TRUE,_xll.ohTrigger(Trigger,Trigger3M))</f>
        <v>1.6938944613625644E-2</v>
      </c>
      <c r="BD1279" s="257">
        <f>_xll.qlIndexFixing($BE$1,AZ1279,TRUE,_xll.ohTrigger(Trigger,Trigger3M))</f>
        <v>1.6134647574481107E-2</v>
      </c>
    </row>
    <row r="1280" spans="51:56" ht="11.25" customHeight="1" x14ac:dyDescent="0.25">
      <c r="AY1280" s="106" t="s">
        <v>83</v>
      </c>
      <c r="AZ1280" s="105">
        <f>_xll.qlInterestRateIndexFixingDate(Currency&amp;"ibor"&amp;Tenor,BA1280,Trigger)</f>
        <v>48278</v>
      </c>
      <c r="BA1280" s="105">
        <f>_xll.qlCalendarAdvance(Calendar,BA1279,AY1280,"f",,Trigger)</f>
        <v>48282</v>
      </c>
      <c r="BB1280" s="105">
        <f>_xll.qlInterestRateIndexMaturity(Currency&amp;"ibor"&amp;Tenor,BA1280,Trigger)</f>
        <v>48374</v>
      </c>
      <c r="BC1280" s="257">
        <f>_xll.qlIndexFixing($AC$5,AZ1280,TRUE,_xll.ohTrigger(Trigger,Trigger3M))</f>
        <v>1.6883523483568284E-2</v>
      </c>
      <c r="BD1280" s="257">
        <f>_xll.qlIndexFixing($BE$1,AZ1280,TRUE,_xll.ohTrigger(Trigger,Trigger3M))</f>
        <v>1.6128033042933403E-2</v>
      </c>
    </row>
    <row r="1281" spans="51:56" ht="11.25" customHeight="1" x14ac:dyDescent="0.25">
      <c r="AY1281" s="106" t="s">
        <v>83</v>
      </c>
      <c r="AZ1281" s="105">
        <f>_xll.qlInterestRateIndexFixingDate(Currency&amp;"ibor"&amp;Tenor,BA1281,Trigger)</f>
        <v>48285</v>
      </c>
      <c r="BA1281" s="105">
        <f>_xll.qlCalendarAdvance(Calendar,BA1280,AY1281,"f",,Trigger)</f>
        <v>48289</v>
      </c>
      <c r="BB1281" s="105">
        <f>_xll.qlInterestRateIndexMaturity(Currency&amp;"ibor"&amp;Tenor,BA1281,Trigger)</f>
        <v>48381</v>
      </c>
      <c r="BC1281" s="257">
        <f>_xll.qlIndexFixing($AC$5,AZ1281,TRUE,_xll.ohTrigger(Trigger,Trigger3M))</f>
        <v>1.6827951644119869E-2</v>
      </c>
      <c r="BD1281" s="257">
        <f>_xll.qlIndexFixing($BE$1,AZ1281,TRUE,_xll.ohTrigger(Trigger,Trigger3M))</f>
        <v>1.6121390140009146E-2</v>
      </c>
    </row>
    <row r="1282" spans="51:56" ht="11.25" customHeight="1" x14ac:dyDescent="0.25">
      <c r="AY1282" s="106" t="s">
        <v>83</v>
      </c>
      <c r="AZ1282" s="105">
        <f>_xll.qlInterestRateIndexFixingDate(Currency&amp;"ibor"&amp;Tenor,BA1282,Trigger)</f>
        <v>48292</v>
      </c>
      <c r="BA1282" s="105">
        <f>_xll.qlCalendarAdvance(Calendar,BA1281,AY1282,"f",,Trigger)</f>
        <v>48296</v>
      </c>
      <c r="BB1282" s="105">
        <f>_xll.qlInterestRateIndexMaturity(Currency&amp;"ibor"&amp;Tenor,BA1282,Trigger)</f>
        <v>48388</v>
      </c>
      <c r="BC1282" s="257">
        <f>_xll.qlIndexFixing($AC$5,AZ1282,TRUE,_xll.ohTrigger(Trigger,Trigger3M))</f>
        <v>1.6772229101697875E-2</v>
      </c>
      <c r="BD1282" s="257">
        <f>_xll.qlIndexFixing($BE$1,AZ1282,TRUE,_xll.ohTrigger(Trigger,Trigger3M))</f>
        <v>1.6114719004732776E-2</v>
      </c>
    </row>
    <row r="1283" spans="51:56" ht="11.25" customHeight="1" x14ac:dyDescent="0.25">
      <c r="AY1283" s="106" t="s">
        <v>83</v>
      </c>
      <c r="AZ1283" s="105">
        <f>_xll.qlInterestRateIndexFixingDate(Currency&amp;"ibor"&amp;Tenor,BA1283,Trigger)</f>
        <v>48297</v>
      </c>
      <c r="BA1283" s="105">
        <f>_xll.qlCalendarAdvance(Calendar,BA1282,AY1283,"f",,Trigger)</f>
        <v>48303</v>
      </c>
      <c r="BB1283" s="105">
        <f>_xll.qlInterestRateIndexMaturity(Currency&amp;"ibor"&amp;Tenor,BA1283,Trigger)</f>
        <v>48395</v>
      </c>
      <c r="BC1283" s="257">
        <f>_xll.qlIndexFixing($AC$5,AZ1283,TRUE,_xll.ohTrigger(Trigger,Trigger3M))</f>
        <v>1.6716355862732811E-2</v>
      </c>
      <c r="BD1283" s="257">
        <f>_xll.qlIndexFixing($BE$1,AZ1283,TRUE,_xll.ohTrigger(Trigger,Trigger3M))</f>
        <v>1.6108019776129617E-2</v>
      </c>
    </row>
    <row r="1284" spans="51:56" ht="11.25" customHeight="1" x14ac:dyDescent="0.25">
      <c r="AY1284" s="106" t="s">
        <v>83</v>
      </c>
      <c r="AZ1284" s="105">
        <f>_xll.qlInterestRateIndexFixingDate(Currency&amp;"ibor"&amp;Tenor,BA1284,Trigger)</f>
        <v>48306</v>
      </c>
      <c r="BA1284" s="105">
        <f>_xll.qlCalendarAdvance(Calendar,BA1283,AY1284,"f",,Trigger)</f>
        <v>48310</v>
      </c>
      <c r="BB1284" s="105">
        <f>_xll.qlInterestRateIndexMaturity(Currency&amp;"ibor"&amp;Tenor,BA1284,Trigger)</f>
        <v>48401</v>
      </c>
      <c r="BC1284" s="257">
        <f>_xll.qlIndexFixing($AC$5,AZ1284,TRUE,_xll.ohTrigger(Trigger,Trigger3M))</f>
        <v>1.666520061087412E-2</v>
      </c>
      <c r="BD1284" s="257">
        <f>_xll.qlIndexFixing($BE$1,AZ1284,TRUE,_xll.ohTrigger(Trigger,Trigger3M))</f>
        <v>1.6101418766953216E-2</v>
      </c>
    </row>
    <row r="1285" spans="51:56" ht="11.25" customHeight="1" x14ac:dyDescent="0.25">
      <c r="AY1285" s="106" t="s">
        <v>83</v>
      </c>
      <c r="AZ1285" s="105">
        <f>_xll.qlInterestRateIndexFixingDate(Currency&amp;"ibor"&amp;Tenor,BA1285,Trigger)</f>
        <v>48313</v>
      </c>
      <c r="BA1285" s="105">
        <f>_xll.qlCalendarAdvance(Calendar,BA1284,AY1285,"f",,Trigger)</f>
        <v>48317</v>
      </c>
      <c r="BB1285" s="105">
        <f>_xll.qlInterestRateIndexMaturity(Currency&amp;"ibor"&amp;Tenor,BA1285,Trigger)</f>
        <v>48408</v>
      </c>
      <c r="BC1285" s="257">
        <f>_xll.qlIndexFixing($AC$5,AZ1285,TRUE,_xll.ohTrigger(Trigger,Trigger3M))</f>
        <v>1.660830240606357E-2</v>
      </c>
      <c r="BD1285" s="257">
        <f>_xll.qlIndexFixing($BE$1,AZ1285,TRUE,_xll.ohTrigger(Trigger,Trigger3M))</f>
        <v>1.6094666030703485E-2</v>
      </c>
    </row>
    <row r="1286" spans="51:56" ht="11.25" customHeight="1" x14ac:dyDescent="0.25">
      <c r="AY1286" s="106" t="s">
        <v>83</v>
      </c>
      <c r="AZ1286" s="105">
        <f>_xll.qlInterestRateIndexFixingDate(Currency&amp;"ibor"&amp;Tenor,BA1286,Trigger)</f>
        <v>48320</v>
      </c>
      <c r="BA1286" s="105">
        <f>_xll.qlCalendarAdvance(Calendar,BA1285,AY1286,"f",,Trigger)</f>
        <v>48324</v>
      </c>
      <c r="BB1286" s="105">
        <f>_xll.qlInterestRateIndexMaturity(Currency&amp;"ibor"&amp;Tenor,BA1286,Trigger)</f>
        <v>48415</v>
      </c>
      <c r="BC1286" s="257">
        <f>_xll.qlIndexFixing($AC$5,AZ1286,TRUE,_xll.ohTrigger(Trigger,Trigger3M))</f>
        <v>1.6551251878275927E-2</v>
      </c>
      <c r="BD1286" s="257">
        <f>_xll.qlIndexFixing($BE$1,AZ1286,TRUE,_xll.ohTrigger(Trigger,Trigger3M))</f>
        <v>1.6087885609380178E-2</v>
      </c>
    </row>
    <row r="1287" spans="51:56" ht="11.25" customHeight="1" x14ac:dyDescent="0.25">
      <c r="AY1287" s="106" t="s">
        <v>83</v>
      </c>
      <c r="AZ1287" s="105">
        <f>_xll.qlInterestRateIndexFixingDate(Currency&amp;"ibor"&amp;Tenor,BA1287,Trigger)</f>
        <v>48327</v>
      </c>
      <c r="BA1287" s="105">
        <f>_xll.qlCalendarAdvance(Calendar,BA1286,AY1287,"f",,Trigger)</f>
        <v>48331</v>
      </c>
      <c r="BB1287" s="105">
        <f>_xll.qlInterestRateIndexMaturity(Currency&amp;"ibor"&amp;Tenor,BA1287,Trigger)</f>
        <v>48422</v>
      </c>
      <c r="BC1287" s="257">
        <f>_xll.qlIndexFixing($AC$5,AZ1287,TRUE,_xll.ohTrigger(Trigger,Trigger3M))</f>
        <v>1.6494049034099331E-2</v>
      </c>
      <c r="BD1287" s="257">
        <f>_xll.qlIndexFixing($BE$1,AZ1287,TRUE,_xll.ohTrigger(Trigger,Trigger3M))</f>
        <v>1.6081077642000889E-2</v>
      </c>
    </row>
    <row r="1288" spans="51:56" ht="11.25" customHeight="1" x14ac:dyDescent="0.25">
      <c r="AY1288" s="106" t="s">
        <v>83</v>
      </c>
      <c r="AZ1288" s="105">
        <f>_xll.qlInterestRateIndexFixingDate(Currency&amp;"ibor"&amp;Tenor,BA1288,Trigger)</f>
        <v>48334</v>
      </c>
      <c r="BA1288" s="105">
        <f>_xll.qlCalendarAdvance(Calendar,BA1287,AY1288,"f",,Trigger)</f>
        <v>48338</v>
      </c>
      <c r="BB1288" s="105">
        <f>_xll.qlInterestRateIndexMaturity(Currency&amp;"ibor"&amp;Tenor,BA1288,Trigger)</f>
        <v>48430</v>
      </c>
      <c r="BC1288" s="257">
        <f>_xll.qlIndexFixing($AC$5,AZ1288,TRUE,_xll.ohTrigger(Trigger,Trigger3M))</f>
        <v>1.6434729446136009E-2</v>
      </c>
      <c r="BD1288" s="257">
        <f>_xll.qlIndexFixing($BE$1,AZ1288,TRUE,_xll.ohTrigger(Trigger,Trigger3M))</f>
        <v>1.6074107099090882E-2</v>
      </c>
    </row>
    <row r="1289" spans="51:56" ht="11.25" customHeight="1" x14ac:dyDescent="0.25">
      <c r="AY1289" s="106" t="s">
        <v>83</v>
      </c>
      <c r="AZ1289" s="105">
        <f>_xll.qlInterestRateIndexFixingDate(Currency&amp;"ibor"&amp;Tenor,BA1289,Trigger)</f>
        <v>48341</v>
      </c>
      <c r="BA1289" s="105">
        <f>_xll.qlCalendarAdvance(Calendar,BA1288,AY1289,"f",,Trigger)</f>
        <v>48345</v>
      </c>
      <c r="BB1289" s="105">
        <f>_xll.qlInterestRateIndexMaturity(Currency&amp;"ibor"&amp;Tenor,BA1289,Trigger)</f>
        <v>48437</v>
      </c>
      <c r="BC1289" s="257">
        <f>_xll.qlIndexFixing($AC$5,AZ1289,TRUE,_xll.ohTrigger(Trigger,Trigger3M))</f>
        <v>1.6377952163979335E-2</v>
      </c>
      <c r="BD1289" s="257">
        <f>_xll.qlIndexFixing($BE$1,AZ1289,TRUE,_xll.ohTrigger(Trigger,Trigger3M))</f>
        <v>1.6067242230047223E-2</v>
      </c>
    </row>
    <row r="1290" spans="51:56" ht="11.25" customHeight="1" x14ac:dyDescent="0.25">
      <c r="AY1290" s="106" t="s">
        <v>83</v>
      </c>
      <c r="AZ1290" s="105">
        <f>_xll.qlInterestRateIndexFixingDate(Currency&amp;"ibor"&amp;Tenor,BA1290,Trigger)</f>
        <v>48348</v>
      </c>
      <c r="BA1290" s="105">
        <f>_xll.qlCalendarAdvance(Calendar,BA1289,AY1290,"f",,Trigger)</f>
        <v>48352</v>
      </c>
      <c r="BB1290" s="105">
        <f>_xll.qlInterestRateIndexMaturity(Currency&amp;"ibor"&amp;Tenor,BA1290,Trigger)</f>
        <v>48444</v>
      </c>
      <c r="BC1290" s="257">
        <f>_xll.qlIndexFixing($AC$5,AZ1290,TRUE,_xll.ohTrigger(Trigger,Trigger3M))</f>
        <v>1.6321024230794484E-2</v>
      </c>
      <c r="BD1290" s="257">
        <f>_xll.qlIndexFixing($BE$1,AZ1290,TRUE,_xll.ohTrigger(Trigger,Trigger3M))</f>
        <v>1.6060350240844408E-2</v>
      </c>
    </row>
    <row r="1291" spans="51:56" ht="11.25" customHeight="1" x14ac:dyDescent="0.25">
      <c r="AY1291" s="106" t="s">
        <v>83</v>
      </c>
      <c r="AZ1291" s="105">
        <f>_xll.qlInterestRateIndexFixingDate(Currency&amp;"ibor"&amp;Tenor,BA1291,Trigger)</f>
        <v>48355</v>
      </c>
      <c r="BA1291" s="105">
        <f>_xll.qlCalendarAdvance(Calendar,BA1290,AY1291,"f",,Trigger)</f>
        <v>48359</v>
      </c>
      <c r="BB1291" s="105">
        <f>_xll.qlInterestRateIndexMaturity(Currency&amp;"ibor"&amp;Tenor,BA1291,Trigger)</f>
        <v>48451</v>
      </c>
      <c r="BC1291" s="257">
        <f>_xll.qlIndexFixing($AC$5,AZ1291,TRUE,_xll.ohTrigger(Trigger,Trigger3M))</f>
        <v>1.6263945653155334E-2</v>
      </c>
      <c r="BD1291" s="257">
        <f>_xll.qlIndexFixing($BE$1,AZ1291,TRUE,_xll.ohTrigger(Trigger,Trigger3M))</f>
        <v>1.6053431270506003E-2</v>
      </c>
    </row>
    <row r="1292" spans="51:56" ht="11.25" customHeight="1" x14ac:dyDescent="0.25">
      <c r="AY1292" s="106" t="s">
        <v>83</v>
      </c>
      <c r="AZ1292" s="105">
        <f>_xll.qlInterestRateIndexFixingDate(Currency&amp;"ibor"&amp;Tenor,BA1292,Trigger)</f>
        <v>48362</v>
      </c>
      <c r="BA1292" s="105">
        <f>_xll.qlCalendarAdvance(Calendar,BA1291,AY1292,"f",,Trigger)</f>
        <v>48366</v>
      </c>
      <c r="BB1292" s="105">
        <f>_xll.qlInterestRateIndexMaturity(Currency&amp;"ibor"&amp;Tenor,BA1292,Trigger)</f>
        <v>48458</v>
      </c>
      <c r="BC1292" s="257">
        <f>_xll.qlIndexFixing($AC$5,AZ1292,TRUE,_xll.ohTrigger(Trigger,Trigger3M))</f>
        <v>1.6206716437648785E-2</v>
      </c>
      <c r="BD1292" s="257">
        <f>_xll.qlIndexFixing($BE$1,AZ1292,TRUE,_xll.ohTrigger(Trigger,Trigger3M))</f>
        <v>1.6046485458055586E-2</v>
      </c>
    </row>
    <row r="1293" spans="51:56" ht="11.25" customHeight="1" x14ac:dyDescent="0.25">
      <c r="AY1293" s="106" t="s">
        <v>83</v>
      </c>
      <c r="AZ1293" s="105">
        <f>_xll.qlInterestRateIndexFixingDate(Currency&amp;"ibor"&amp;Tenor,BA1293,Trigger)</f>
        <v>48369</v>
      </c>
      <c r="BA1293" s="105">
        <f>_xll.qlCalendarAdvance(Calendar,BA1292,AY1293,"f",,Trigger)</f>
        <v>48373</v>
      </c>
      <c r="BB1293" s="105">
        <f>_xll.qlInterestRateIndexMaturity(Currency&amp;"ibor"&amp;Tenor,BA1293,Trigger)</f>
        <v>48465</v>
      </c>
      <c r="BC1293" s="257">
        <f>_xll.qlIndexFixing($AC$5,AZ1293,TRUE,_xll.ohTrigger(Trigger,Trigger3M))</f>
        <v>1.6207017276960507E-2</v>
      </c>
      <c r="BD1293" s="257">
        <f>_xll.qlIndexFixing($BE$1,AZ1293,TRUE,_xll.ohTrigger(Trigger,Trigger3M))</f>
        <v>1.603951294251239E-2</v>
      </c>
    </row>
    <row r="1294" spans="51:56" ht="11.25" customHeight="1" x14ac:dyDescent="0.25">
      <c r="AY1294" s="106" t="s">
        <v>83</v>
      </c>
      <c r="AZ1294" s="105">
        <f>_xll.qlInterestRateIndexFixingDate(Currency&amp;"ibor"&amp;Tenor,BA1294,Trigger)</f>
        <v>48376</v>
      </c>
      <c r="BA1294" s="105">
        <f>_xll.qlCalendarAdvance(Calendar,BA1293,AY1294,"f",,Trigger)</f>
        <v>48380</v>
      </c>
      <c r="BB1294" s="105">
        <f>_xll.qlInterestRateIndexMaturity(Currency&amp;"ibor"&amp;Tenor,BA1294,Trigger)</f>
        <v>48472</v>
      </c>
      <c r="BC1294" s="257">
        <f>_xll.qlIndexFixing($AC$5,AZ1294,TRUE,_xll.ohTrigger(Trigger,Trigger3M))</f>
        <v>1.6216920827933721E-2</v>
      </c>
      <c r="BD1294" s="257">
        <f>_xll.qlIndexFixing($BE$1,AZ1294,TRUE,_xll.ohTrigger(Trigger,Trigger3M))</f>
        <v>1.6032513862898251E-2</v>
      </c>
    </row>
    <row r="1295" spans="51:56" ht="11.25" customHeight="1" x14ac:dyDescent="0.25">
      <c r="AY1295" s="106" t="s">
        <v>83</v>
      </c>
      <c r="AZ1295" s="105">
        <f>_xll.qlInterestRateIndexFixingDate(Currency&amp;"ibor"&amp;Tenor,BA1295,Trigger)</f>
        <v>48383</v>
      </c>
      <c r="BA1295" s="105">
        <f>_xll.qlCalendarAdvance(Calendar,BA1294,AY1295,"f",,Trigger)</f>
        <v>48387</v>
      </c>
      <c r="BB1295" s="105">
        <f>_xll.qlInterestRateIndexMaturity(Currency&amp;"ibor"&amp;Tenor,BA1295,Trigger)</f>
        <v>48479</v>
      </c>
      <c r="BC1295" s="257">
        <f>_xll.qlIndexFixing($AC$5,AZ1295,TRUE,_xll.ohTrigger(Trigger,Trigger3M))</f>
        <v>1.6226824403869574E-2</v>
      </c>
      <c r="BD1295" s="257">
        <f>_xll.qlIndexFixing($BE$1,AZ1295,TRUE,_xll.ohTrigger(Trigger,Trigger3M))</f>
        <v>1.6025488358234138E-2</v>
      </c>
    </row>
    <row r="1296" spans="51:56" ht="11.25" customHeight="1" x14ac:dyDescent="0.25">
      <c r="AY1296" s="106" t="s">
        <v>83</v>
      </c>
      <c r="AZ1296" s="105">
        <f>_xll.qlInterestRateIndexFixingDate(Currency&amp;"ibor"&amp;Tenor,BA1296,Trigger)</f>
        <v>48390</v>
      </c>
      <c r="BA1296" s="105">
        <f>_xll.qlCalendarAdvance(Calendar,BA1295,AY1296,"f",,Trigger)</f>
        <v>48394</v>
      </c>
      <c r="BB1296" s="105">
        <f>_xll.qlInterestRateIndexMaturity(Currency&amp;"ibor"&amp;Tenor,BA1296,Trigger)</f>
        <v>48486</v>
      </c>
      <c r="BC1296" s="257">
        <f>_xll.qlIndexFixing($AC$5,AZ1296,TRUE,_xll.ohTrigger(Trigger,Trigger3M))</f>
        <v>1.6236728004765461E-2</v>
      </c>
      <c r="BD1296" s="257">
        <f>_xll.qlIndexFixing($BE$1,AZ1296,TRUE,_xll.ohTrigger(Trigger,Trigger3M))</f>
        <v>1.6018436567541889E-2</v>
      </c>
    </row>
    <row r="1297" spans="51:56" ht="11.25" customHeight="1" x14ac:dyDescent="0.25">
      <c r="AY1297" s="106" t="s">
        <v>83</v>
      </c>
      <c r="AZ1297" s="105">
        <f>_xll.qlInterestRateIndexFixingDate(Currency&amp;"ibor"&amp;Tenor,BA1297,Trigger)</f>
        <v>48397</v>
      </c>
      <c r="BA1297" s="105">
        <f>_xll.qlCalendarAdvance(Calendar,BA1296,AY1297,"f",,Trigger)</f>
        <v>48401</v>
      </c>
      <c r="BB1297" s="105">
        <f>_xll.qlInterestRateIndexMaturity(Currency&amp;"ibor"&amp;Tenor,BA1297,Trigger)</f>
        <v>48493</v>
      </c>
      <c r="BC1297" s="257">
        <f>_xll.qlIndexFixing($AC$5,AZ1297,TRUE,_xll.ohTrigger(Trigger,Trigger3M))</f>
        <v>1.6246631630623991E-2</v>
      </c>
      <c r="BD1297" s="257">
        <f>_xll.qlIndexFixing($BE$1,AZ1297,TRUE,_xll.ohTrigger(Trigger,Trigger3M))</f>
        <v>1.6011358629838126E-2</v>
      </c>
    </row>
    <row r="1298" spans="51:56" ht="11.25" customHeight="1" x14ac:dyDescent="0.25">
      <c r="AY1298" s="106" t="s">
        <v>83</v>
      </c>
      <c r="AZ1298" s="105">
        <f>_xll.qlInterestRateIndexFixingDate(Currency&amp;"ibor"&amp;Tenor,BA1298,Trigger)</f>
        <v>48404</v>
      </c>
      <c r="BA1298" s="105">
        <f>_xll.qlCalendarAdvance(Calendar,BA1297,AY1298,"f",,Trigger)</f>
        <v>48408</v>
      </c>
      <c r="BB1298" s="105">
        <f>_xll.qlInterestRateIndexMaturity(Currency&amp;"ibor"&amp;Tenor,BA1298,Trigger)</f>
        <v>48500</v>
      </c>
      <c r="BC1298" s="257">
        <f>_xll.qlIndexFixing($AC$5,AZ1298,TRUE,_xll.ohTrigger(Trigger,Trigger3M))</f>
        <v>1.6256535281444291E-2</v>
      </c>
      <c r="BD1298" s="257">
        <f>_xll.qlIndexFixing($BE$1,AZ1298,TRUE,_xll.ohTrigger(Trigger,Trigger3M))</f>
        <v>1.6004254684145555E-2</v>
      </c>
    </row>
    <row r="1299" spans="51:56" ht="11.25" customHeight="1" x14ac:dyDescent="0.25">
      <c r="AY1299" s="106" t="s">
        <v>83</v>
      </c>
      <c r="AZ1299" s="105">
        <f>_xll.qlInterestRateIndexFixingDate(Currency&amp;"ibor"&amp;Tenor,BA1299,Trigger)</f>
        <v>48411</v>
      </c>
      <c r="BA1299" s="105">
        <f>_xll.qlCalendarAdvance(Calendar,BA1298,AY1299,"f",,Trigger)</f>
        <v>48415</v>
      </c>
      <c r="BB1299" s="105">
        <f>_xll.qlInterestRateIndexMaturity(Currency&amp;"ibor"&amp;Tenor,BA1299,Trigger)</f>
        <v>48507</v>
      </c>
      <c r="BC1299" s="257">
        <f>_xll.qlIndexFixing($AC$5,AZ1299,TRUE,_xll.ohTrigger(Trigger,Trigger3M))</f>
        <v>1.6266438957226365E-2</v>
      </c>
      <c r="BD1299" s="257">
        <f>_xll.qlIndexFixing($BE$1,AZ1299,TRUE,_xll.ohTrigger(Trigger,Trigger3M))</f>
        <v>1.5997124869479937E-2</v>
      </c>
    </row>
    <row r="1300" spans="51:56" ht="11.25" customHeight="1" x14ac:dyDescent="0.25">
      <c r="AY1300" s="106" t="s">
        <v>83</v>
      </c>
      <c r="AZ1300" s="105">
        <f>_xll.qlInterestRateIndexFixingDate(Currency&amp;"ibor"&amp;Tenor,BA1300,Trigger)</f>
        <v>48418</v>
      </c>
      <c r="BA1300" s="105">
        <f>_xll.qlCalendarAdvance(Calendar,BA1299,AY1300,"f",,Trigger)</f>
        <v>48422</v>
      </c>
      <c r="BB1300" s="105">
        <f>_xll.qlInterestRateIndexMaturity(Currency&amp;"ibor"&amp;Tenor,BA1300,Trigger)</f>
        <v>48514</v>
      </c>
      <c r="BC1300" s="257">
        <f>_xll.qlIndexFixing($AC$5,AZ1300,TRUE,_xll.ohTrigger(Trigger,Trigger3M))</f>
        <v>1.6276342657970209E-2</v>
      </c>
      <c r="BD1300" s="257">
        <f>_xll.qlIndexFixing($BE$1,AZ1300,TRUE,_xll.ohTrigger(Trigger,Trigger3M))</f>
        <v>1.5989969324860496E-2</v>
      </c>
    </row>
    <row r="1301" spans="51:56" ht="11.25" customHeight="1" x14ac:dyDescent="0.25">
      <c r="AY1301" s="106" t="s">
        <v>83</v>
      </c>
      <c r="AZ1301" s="105">
        <f>_xll.qlInterestRateIndexFixingDate(Currency&amp;"ibor"&amp;Tenor,BA1301,Trigger)</f>
        <v>48425</v>
      </c>
      <c r="BA1301" s="105">
        <f>_xll.qlCalendarAdvance(Calendar,BA1300,AY1301,"f",,Trigger)</f>
        <v>48429</v>
      </c>
      <c r="BB1301" s="105">
        <f>_xll.qlInterestRateIndexMaturity(Currency&amp;"ibor"&amp;Tenor,BA1301,Trigger)</f>
        <v>48521</v>
      </c>
      <c r="BC1301" s="257">
        <f>_xll.qlIndexFixing($AC$5,AZ1301,TRUE,_xll.ohTrigger(Trigger,Trigger3M))</f>
        <v>1.6286246383676692E-2</v>
      </c>
      <c r="BD1301" s="257">
        <f>_xll.qlIndexFixing($BE$1,AZ1301,TRUE,_xll.ohTrigger(Trigger,Trigger3M))</f>
        <v>1.5982788189306468E-2</v>
      </c>
    </row>
    <row r="1302" spans="51:56" ht="11.25" customHeight="1" x14ac:dyDescent="0.25">
      <c r="AY1302" s="106" t="s">
        <v>83</v>
      </c>
      <c r="AZ1302" s="105">
        <f>_xll.qlInterestRateIndexFixingDate(Currency&amp;"ibor"&amp;Tenor,BA1302,Trigger)</f>
        <v>48432</v>
      </c>
      <c r="BA1302" s="105">
        <f>_xll.qlCalendarAdvance(Calendar,BA1301,AY1302,"f",,Trigger)</f>
        <v>48436</v>
      </c>
      <c r="BB1302" s="105">
        <f>_xll.qlInterestRateIndexMaturity(Currency&amp;"ibor"&amp;Tenor,BA1302,Trigger)</f>
        <v>48528</v>
      </c>
      <c r="BC1302" s="257">
        <f>_xll.qlIndexFixing($AC$5,AZ1302,TRUE,_xll.ohTrigger(Trigger,Trigger3M))</f>
        <v>1.6296150134344951E-2</v>
      </c>
      <c r="BD1302" s="257">
        <f>_xll.qlIndexFixing($BE$1,AZ1302,TRUE,_xll.ohTrigger(Trigger,Trigger3M))</f>
        <v>1.5975581601833606E-2</v>
      </c>
    </row>
    <row r="1303" spans="51:56" ht="11.25" customHeight="1" x14ac:dyDescent="0.25">
      <c r="AY1303" s="106" t="s">
        <v>83</v>
      </c>
      <c r="AZ1303" s="105">
        <f>_xll.qlInterestRateIndexFixingDate(Currency&amp;"ibor"&amp;Tenor,BA1303,Trigger)</f>
        <v>48439</v>
      </c>
      <c r="BA1303" s="105">
        <f>_xll.qlCalendarAdvance(Calendar,BA1302,AY1303,"f",,Trigger)</f>
        <v>48443</v>
      </c>
      <c r="BB1303" s="105">
        <f>_xll.qlInterestRateIndexMaturity(Currency&amp;"ibor"&amp;Tenor,BA1303,Trigger)</f>
        <v>48535</v>
      </c>
      <c r="BC1303" s="257">
        <f>_xll.qlIndexFixing($AC$5,AZ1303,TRUE,_xll.ohTrigger(Trigger,Trigger3M))</f>
        <v>1.6306053909974978E-2</v>
      </c>
      <c r="BD1303" s="257">
        <f>_xll.qlIndexFixing($BE$1,AZ1303,TRUE,_xll.ohTrigger(Trigger,Trigger3M))</f>
        <v>1.5968349701459408E-2</v>
      </c>
    </row>
    <row r="1304" spans="51:56" ht="11.25" customHeight="1" x14ac:dyDescent="0.25">
      <c r="AY1304" s="106" t="s">
        <v>83</v>
      </c>
      <c r="AZ1304" s="105">
        <f>_xll.qlInterestRateIndexFixingDate(Currency&amp;"ibor"&amp;Tenor,BA1304,Trigger)</f>
        <v>48446</v>
      </c>
      <c r="BA1304" s="105">
        <f>_xll.qlCalendarAdvance(Calendar,BA1303,AY1304,"f",,Trigger)</f>
        <v>48450</v>
      </c>
      <c r="BB1304" s="105">
        <f>_xll.qlInterestRateIndexMaturity(Currency&amp;"ibor"&amp;Tenor,BA1304,Trigger)</f>
        <v>48542</v>
      </c>
      <c r="BC1304" s="257">
        <f>_xll.qlIndexFixing($AC$5,AZ1304,TRUE,_xll.ohTrigger(Trigger,Trigger3M))</f>
        <v>1.6315957710567645E-2</v>
      </c>
      <c r="BD1304" s="257">
        <f>_xll.qlIndexFixing($BE$1,AZ1304,TRUE,_xll.ohTrigger(Trigger,Trigger3M))</f>
        <v>1.5961092627200489E-2</v>
      </c>
    </row>
    <row r="1305" spans="51:56" ht="11.25" customHeight="1" x14ac:dyDescent="0.25">
      <c r="AY1305" s="106" t="s">
        <v>83</v>
      </c>
      <c r="AZ1305" s="105">
        <f>_xll.qlInterestRateIndexFixingDate(Currency&amp;"ibor"&amp;Tenor,BA1305,Trigger)</f>
        <v>48453</v>
      </c>
      <c r="BA1305" s="105">
        <f>_xll.qlCalendarAdvance(Calendar,BA1304,AY1305,"f",,Trigger)</f>
        <v>48457</v>
      </c>
      <c r="BB1305" s="105">
        <f>_xll.qlInterestRateIndexMaturity(Currency&amp;"ibor"&amp;Tenor,BA1305,Trigger)</f>
        <v>48548</v>
      </c>
      <c r="BC1305" s="257">
        <f>_xll.qlIndexFixing($AC$5,AZ1305,TRUE,_xll.ohTrigger(Trigger,Trigger3M))</f>
        <v>1.6324784484756438E-2</v>
      </c>
      <c r="BD1305" s="257">
        <f>_xll.qlIndexFixing($BE$1,AZ1305,TRUE,_xll.ohTrigger(Trigger,Trigger3M))</f>
        <v>1.5953982329538402E-2</v>
      </c>
    </row>
    <row r="1306" spans="51:56" ht="11.25" customHeight="1" x14ac:dyDescent="0.25">
      <c r="AY1306" s="106" t="s">
        <v>83</v>
      </c>
      <c r="AZ1306" s="105">
        <f>_xll.qlInterestRateIndexFixingDate(Currency&amp;"ibor"&amp;Tenor,BA1306,Trigger)</f>
        <v>48460</v>
      </c>
      <c r="BA1306" s="105">
        <f>_xll.qlCalendarAdvance(Calendar,BA1305,AY1306,"f",,Trigger)</f>
        <v>48464</v>
      </c>
      <c r="BB1306" s="105">
        <f>_xll.qlInterestRateIndexMaturity(Currency&amp;"ibor"&amp;Tenor,BA1306,Trigger)</f>
        <v>48555</v>
      </c>
      <c r="BC1306" s="257">
        <f>_xll.qlIndexFixing($AC$5,AZ1306,TRUE,_xll.ohTrigger(Trigger,Trigger3M))</f>
        <v>1.6334687885183198E-2</v>
      </c>
      <c r="BD1306" s="257">
        <f>_xll.qlIndexFixing($BE$1,AZ1306,TRUE,_xll.ohTrigger(Trigger,Trigger3M))</f>
        <v>1.5946677399615024E-2</v>
      </c>
    </row>
    <row r="1307" spans="51:56" ht="11.25" customHeight="1" x14ac:dyDescent="0.25">
      <c r="AY1307" s="106" t="s">
        <v>83</v>
      </c>
      <c r="AZ1307" s="105">
        <f>_xll.qlInterestRateIndexFixingDate(Currency&amp;"ibor"&amp;Tenor,BA1307,Trigger)</f>
        <v>48467</v>
      </c>
      <c r="BA1307" s="105">
        <f>_xll.qlCalendarAdvance(Calendar,BA1306,AY1307,"f",,Trigger)</f>
        <v>48471</v>
      </c>
      <c r="BB1307" s="105">
        <f>_xll.qlInterestRateIndexMaturity(Currency&amp;"ibor"&amp;Tenor,BA1307,Trigger)</f>
        <v>48562</v>
      </c>
      <c r="BC1307" s="257">
        <f>_xll.qlIndexFixing($AC$5,AZ1307,TRUE,_xll.ohTrigger(Trigger,Trigger3M))</f>
        <v>1.6344591310299656E-2</v>
      </c>
      <c r="BD1307" s="257">
        <f>_xll.qlIndexFixing($BE$1,AZ1307,TRUE,_xll.ohTrigger(Trigger,Trigger3M))</f>
        <v>1.5939347703868852E-2</v>
      </c>
    </row>
    <row r="1308" spans="51:56" ht="11.25" customHeight="1" x14ac:dyDescent="0.25">
      <c r="AY1308" s="106" t="s">
        <v>83</v>
      </c>
      <c r="AZ1308" s="105">
        <f>_xll.qlInterestRateIndexFixingDate(Currency&amp;"ibor"&amp;Tenor,BA1308,Trigger)</f>
        <v>48474</v>
      </c>
      <c r="BA1308" s="105">
        <f>_xll.qlCalendarAdvance(Calendar,BA1307,AY1308,"f",,Trigger)</f>
        <v>48478</v>
      </c>
      <c r="BB1308" s="105">
        <f>_xll.qlInterestRateIndexMaturity(Currency&amp;"ibor"&amp;Tenor,BA1308,Trigger)</f>
        <v>48569</v>
      </c>
      <c r="BC1308" s="257">
        <f>_xll.qlIndexFixing($AC$5,AZ1308,TRUE,_xll.ohTrigger(Trigger,Trigger3M))</f>
        <v>1.6354494760105816E-2</v>
      </c>
      <c r="BD1308" s="257">
        <f>_xll.qlIndexFixing($BE$1,AZ1308,TRUE,_xll.ohTrigger(Trigger,Trigger3M))</f>
        <v>1.5931993381307803E-2</v>
      </c>
    </row>
    <row r="1309" spans="51:56" ht="11.25" customHeight="1" x14ac:dyDescent="0.25">
      <c r="AY1309" s="106" t="s">
        <v>83</v>
      </c>
      <c r="AZ1309" s="105">
        <f>_xll.qlInterestRateIndexFixingDate(Currency&amp;"ibor"&amp;Tenor,BA1309,Trigger)</f>
        <v>48481</v>
      </c>
      <c r="BA1309" s="105">
        <f>_xll.qlCalendarAdvance(Calendar,BA1308,AY1309,"f",,Trigger)</f>
        <v>48485</v>
      </c>
      <c r="BB1309" s="105">
        <f>_xll.qlInterestRateIndexMaturity(Currency&amp;"ibor"&amp;Tenor,BA1309,Trigger)</f>
        <v>48576</v>
      </c>
      <c r="BC1309" s="257">
        <f>_xll.qlIndexFixing($AC$5,AZ1309,TRUE,_xll.ohTrigger(Trigger,Trigger3M))</f>
        <v>1.6364398234601677E-2</v>
      </c>
      <c r="BD1309" s="257">
        <f>_xll.qlIndexFixing($BE$1,AZ1309,TRUE,_xll.ohTrigger(Trigger,Trigger3M))</f>
        <v>1.5924614570934539E-2</v>
      </c>
    </row>
    <row r="1310" spans="51:56" ht="11.25" customHeight="1" x14ac:dyDescent="0.25">
      <c r="AY1310" s="106" t="s">
        <v>83</v>
      </c>
      <c r="AZ1310" s="105">
        <f>_xll.qlInterestRateIndexFixingDate(Currency&amp;"ibor"&amp;Tenor,BA1310,Trigger)</f>
        <v>48488</v>
      </c>
      <c r="BA1310" s="105">
        <f>_xll.qlCalendarAdvance(Calendar,BA1309,AY1310,"f",,Trigger)</f>
        <v>48492</v>
      </c>
      <c r="BB1310" s="105">
        <f>_xll.qlInterestRateIndexMaturity(Currency&amp;"ibor"&amp;Tenor,BA1310,Trigger)</f>
        <v>48584</v>
      </c>
      <c r="BC1310" s="257">
        <f>_xll.qlIndexFixing($AC$5,AZ1310,TRUE,_xll.ohTrigger(Trigger,Trigger3M))</f>
        <v>1.6375381038329556E-2</v>
      </c>
      <c r="BD1310" s="257">
        <f>_xll.qlIndexFixing($BE$1,AZ1310,TRUE,_xll.ohTrigger(Trigger,Trigger3M))</f>
        <v>1.5917029314900726E-2</v>
      </c>
    </row>
    <row r="1311" spans="51:56" ht="11.25" customHeight="1" x14ac:dyDescent="0.25">
      <c r="AY1311" s="106" t="s">
        <v>83</v>
      </c>
      <c r="AZ1311" s="105">
        <f>_xll.qlInterestRateIndexFixingDate(Currency&amp;"ibor"&amp;Tenor,BA1311,Trigger)</f>
        <v>48495</v>
      </c>
      <c r="BA1311" s="105">
        <f>_xll.qlCalendarAdvance(Calendar,BA1310,AY1311,"f",,Trigger)</f>
        <v>48499</v>
      </c>
      <c r="BB1311" s="105">
        <f>_xll.qlInterestRateIndexMaturity(Currency&amp;"ibor"&amp;Tenor,BA1311,Trigger)</f>
        <v>48591</v>
      </c>
      <c r="BC1311" s="257">
        <f>_xll.qlIndexFixing($AC$5,AZ1311,TRUE,_xll.ohTrigger(Trigger,Trigger3M))</f>
        <v>1.6385285013658973E-2</v>
      </c>
      <c r="BD1311" s="257">
        <f>_xll.qlIndexFixing($BE$1,AZ1311,TRUE,_xll.ohTrigger(Trigger,Trigger3M))</f>
        <v>1.5909599915855197E-2</v>
      </c>
    </row>
    <row r="1312" spans="51:56" ht="11.25" customHeight="1" x14ac:dyDescent="0.25">
      <c r="AY1312" s="106" t="s">
        <v>83</v>
      </c>
      <c r="AZ1312" s="105">
        <f>_xll.qlInterestRateIndexFixingDate(Currency&amp;"ibor"&amp;Tenor,BA1312,Trigger)</f>
        <v>48502</v>
      </c>
      <c r="BA1312" s="105">
        <f>_xll.qlCalendarAdvance(Calendar,BA1311,AY1312,"f",,Trigger)</f>
        <v>48506</v>
      </c>
      <c r="BB1312" s="105">
        <f>_xll.qlInterestRateIndexMaturity(Currency&amp;"ibor"&amp;Tenor,BA1312,Trigger)</f>
        <v>48598</v>
      </c>
      <c r="BC1312" s="257">
        <f>_xll.qlIndexFixing($AC$5,AZ1312,TRUE,_xll.ohTrigger(Trigger,Trigger3M))</f>
        <v>1.6395189013950158E-2</v>
      </c>
      <c r="BD1312" s="257">
        <f>_xll.qlIndexFixing($BE$1,AZ1312,TRUE,_xll.ohTrigger(Trigger,Trigger3M))</f>
        <v>1.5902146455033614E-2</v>
      </c>
    </row>
    <row r="1313" spans="51:56" ht="11.25" customHeight="1" x14ac:dyDescent="0.25">
      <c r="AY1313" s="106" t="s">
        <v>83</v>
      </c>
      <c r="AZ1313" s="105">
        <f>_xll.qlInterestRateIndexFixingDate(Currency&amp;"ibor"&amp;Tenor,BA1313,Trigger)</f>
        <v>48509</v>
      </c>
      <c r="BA1313" s="105">
        <f>_xll.qlCalendarAdvance(Calendar,BA1312,AY1313,"f",,Trigger)</f>
        <v>48513</v>
      </c>
      <c r="BB1313" s="105">
        <f>_xll.qlInterestRateIndexMaturity(Currency&amp;"ibor"&amp;Tenor,BA1313,Trigger)</f>
        <v>48605</v>
      </c>
      <c r="BC1313" s="257">
        <f>_xll.qlIndexFixing($AC$5,AZ1313,TRUE,_xll.ohTrigger(Trigger,Trigger3M))</f>
        <v>1.6405093039204857E-2</v>
      </c>
      <c r="BD1313" s="257">
        <f>_xll.qlIndexFixing($BE$1,AZ1313,TRUE,_xll.ohTrigger(Trigger,Trigger3M))</f>
        <v>1.5894669071448264E-2</v>
      </c>
    </row>
    <row r="1314" spans="51:56" ht="11.25" customHeight="1" x14ac:dyDescent="0.25">
      <c r="AY1314" s="106" t="s">
        <v>83</v>
      </c>
      <c r="AZ1314" s="105">
        <f>_xll.qlInterestRateIndexFixingDate(Currency&amp;"ibor"&amp;Tenor,BA1314,Trigger)</f>
        <v>48516</v>
      </c>
      <c r="BA1314" s="105">
        <f>_xll.qlCalendarAdvance(Calendar,BA1313,AY1314,"f",,Trigger)</f>
        <v>48520</v>
      </c>
      <c r="BB1314" s="105">
        <f>_xll.qlInterestRateIndexMaturity(Currency&amp;"ibor"&amp;Tenor,BA1314,Trigger)</f>
        <v>48612</v>
      </c>
      <c r="BC1314" s="257">
        <f>_xll.qlIndexFixing($AC$5,AZ1314,TRUE,_xll.ohTrigger(Trigger,Trigger3M))</f>
        <v>1.6414997089421325E-2</v>
      </c>
      <c r="BD1314" s="257">
        <f>_xll.qlIndexFixing($BE$1,AZ1314,TRUE,_xll.ohTrigger(Trigger,Trigger3M))</f>
        <v>1.5887167904110551E-2</v>
      </c>
    </row>
    <row r="1315" spans="51:56" ht="11.25" customHeight="1" x14ac:dyDescent="0.25">
      <c r="AY1315" s="106" t="s">
        <v>83</v>
      </c>
      <c r="AZ1315" s="105">
        <f>_xll.qlInterestRateIndexFixingDate(Currency&amp;"ibor"&amp;Tenor,BA1315,Trigger)</f>
        <v>48523</v>
      </c>
      <c r="BA1315" s="105">
        <f>_xll.qlCalendarAdvance(Calendar,BA1314,AY1315,"f",,Trigger)</f>
        <v>48527</v>
      </c>
      <c r="BB1315" s="105">
        <f>_xll.qlInterestRateIndexMaturity(Currency&amp;"ibor"&amp;Tenor,BA1315,Trigger)</f>
        <v>48619</v>
      </c>
      <c r="BC1315" s="257">
        <f>_xll.qlIndexFixing($AC$5,AZ1315,TRUE,_xll.ohTrigger(Trigger,Trigger3M))</f>
        <v>1.6424901164602174E-2</v>
      </c>
      <c r="BD1315" s="257">
        <f>_xll.qlIndexFixing($BE$1,AZ1315,TRUE,_xll.ohTrigger(Trigger,Trigger3M))</f>
        <v>1.5879643092027551E-2</v>
      </c>
    </row>
    <row r="1316" spans="51:56" ht="11.25" customHeight="1" x14ac:dyDescent="0.25">
      <c r="AY1316" s="106" t="s">
        <v>83</v>
      </c>
      <c r="AZ1316" s="105">
        <f>_xll.qlInterestRateIndexFixingDate(Currency&amp;"ibor"&amp;Tenor,BA1316,Trigger)</f>
        <v>48530</v>
      </c>
      <c r="BA1316" s="105">
        <f>_xll.qlCalendarAdvance(Calendar,BA1315,AY1316,"f",,Trigger)</f>
        <v>48534</v>
      </c>
      <c r="BB1316" s="105">
        <f>_xll.qlInterestRateIndexMaturity(Currency&amp;"ibor"&amp;Tenor,BA1316,Trigger)</f>
        <v>48626</v>
      </c>
      <c r="BC1316" s="257">
        <f>_xll.qlIndexFixing($AC$5,AZ1316,TRUE,_xll.ohTrigger(Trigger,Trigger3M))</f>
        <v>1.6434805264744792E-2</v>
      </c>
      <c r="BD1316" s="257">
        <f>_xll.qlIndexFixing($BE$1,AZ1316,TRUE,_xll.ohTrigger(Trigger,Trigger3M))</f>
        <v>1.5872094774210668E-2</v>
      </c>
    </row>
    <row r="1317" spans="51:56" ht="11.25" customHeight="1" x14ac:dyDescent="0.25">
      <c r="AY1317" s="106" t="s">
        <v>83</v>
      </c>
      <c r="AZ1317" s="105">
        <f>_xll.qlInterestRateIndexFixingDate(Currency&amp;"ibor"&amp;Tenor,BA1317,Trigger)</f>
        <v>48537</v>
      </c>
      <c r="BA1317" s="105">
        <f>_xll.qlCalendarAdvance(Calendar,BA1316,AY1317,"f",,Trigger)</f>
        <v>48541</v>
      </c>
      <c r="BB1317" s="105">
        <f>_xll.qlInterestRateIndexMaturity(Currency&amp;"ibor"&amp;Tenor,BA1317,Trigger)</f>
        <v>48633</v>
      </c>
      <c r="BC1317" s="257">
        <f>_xll.qlIndexFixing($AC$5,AZ1317,TRUE,_xll.ohTrigger(Trigger,Trigger3M))</f>
        <v>1.6444709389850921E-2</v>
      </c>
      <c r="BD1317" s="257">
        <f>_xll.qlIndexFixing($BE$1,AZ1317,TRUE,_xll.ohTrigger(Trigger,Trigger3M))</f>
        <v>1.5864523089666967E-2</v>
      </c>
    </row>
    <row r="1318" spans="51:56" ht="11.25" customHeight="1" x14ac:dyDescent="0.25">
      <c r="AY1318" s="106" t="s">
        <v>83</v>
      </c>
      <c r="AZ1318" s="105">
        <f>_xll.qlInterestRateIndexFixingDate(Currency&amp;"ibor"&amp;Tenor,BA1318,Trigger)</f>
        <v>48544</v>
      </c>
      <c r="BA1318" s="105">
        <f>_xll.qlCalendarAdvance(Calendar,BA1317,AY1318,"f",,Trigger)</f>
        <v>48548</v>
      </c>
      <c r="BB1318" s="105">
        <f>_xll.qlInterestRateIndexMaturity(Currency&amp;"ibor"&amp;Tenor,BA1318,Trigger)</f>
        <v>48638</v>
      </c>
      <c r="BC1318" s="257">
        <f>_xll.qlIndexFixing($AC$5,AZ1318,TRUE,_xll.ohTrigger(Trigger,Trigger3M))</f>
        <v>1.6452447768410039E-2</v>
      </c>
      <c r="BD1318" s="257">
        <f>_xll.qlIndexFixing($BE$1,AZ1318,TRUE,_xll.ohTrigger(Trigger,Trigger3M))</f>
        <v>1.5857324154288754E-2</v>
      </c>
    </row>
    <row r="1319" spans="51:56" ht="11.25" customHeight="1" x14ac:dyDescent="0.25">
      <c r="AY1319" s="106" t="s">
        <v>83</v>
      </c>
      <c r="AZ1319" s="105">
        <f>_xll.qlInterestRateIndexFixingDate(Currency&amp;"ibor"&amp;Tenor,BA1319,Trigger)</f>
        <v>48551</v>
      </c>
      <c r="BA1319" s="105">
        <f>_xll.qlCalendarAdvance(Calendar,BA1318,AY1319,"f",,Trigger)</f>
        <v>48555</v>
      </c>
      <c r="BB1319" s="105">
        <f>_xll.qlInterestRateIndexMaturity(Currency&amp;"ibor"&amp;Tenor,BA1319,Trigger)</f>
        <v>48645</v>
      </c>
      <c r="BC1319" s="257">
        <f>_xll.qlIndexFixing($AC$5,AZ1319,TRUE,_xll.ohTrigger(Trigger,Trigger3M))</f>
        <v>1.6462351036236278E-2</v>
      </c>
      <c r="BD1319" s="257">
        <f>_xll.qlIndexFixing($BE$1,AZ1319,TRUE,_xll.ohTrigger(Trigger,Trigger3M))</f>
        <v>1.5849710069510081E-2</v>
      </c>
    </row>
    <row r="1320" spans="51:56" ht="11.25" customHeight="1" x14ac:dyDescent="0.25">
      <c r="AY1320" s="106" t="s">
        <v>83</v>
      </c>
      <c r="AZ1320" s="105">
        <f>_xll.qlInterestRateIndexFixingDate(Currency&amp;"ibor"&amp;Tenor,BA1320,Trigger)</f>
        <v>48558</v>
      </c>
      <c r="BA1320" s="105">
        <f>_xll.qlCalendarAdvance(Calendar,BA1319,AY1320,"f",,Trigger)</f>
        <v>48562</v>
      </c>
      <c r="BB1320" s="105">
        <f>_xll.qlInterestRateIndexMaturity(Currency&amp;"ibor"&amp;Tenor,BA1320,Trigger)</f>
        <v>48652</v>
      </c>
      <c r="BC1320" s="257">
        <f>_xll.qlIndexFixing($AC$5,AZ1320,TRUE,_xll.ohTrigger(Trigger,Trigger3M))</f>
        <v>1.6472254328481206E-2</v>
      </c>
      <c r="BD1320" s="257">
        <f>_xll.qlIndexFixing($BE$1,AZ1320,TRUE,_xll.ohTrigger(Trigger,Trigger3M))</f>
        <v>1.5842073016866465E-2</v>
      </c>
    </row>
    <row r="1321" spans="51:56" ht="11.25" customHeight="1" x14ac:dyDescent="0.25">
      <c r="AY1321" s="106" t="s">
        <v>83</v>
      </c>
      <c r="AZ1321" s="105">
        <f>_xll.qlInterestRateIndexFixingDate(Currency&amp;"ibor"&amp;Tenor,BA1321,Trigger)</f>
        <v>48565</v>
      </c>
      <c r="BA1321" s="105">
        <f>_xll.qlCalendarAdvance(Calendar,BA1320,AY1321,"f",,Trigger)</f>
        <v>48569</v>
      </c>
      <c r="BB1321" s="105">
        <f>_xll.qlInterestRateIndexMaturity(Currency&amp;"ibor"&amp;Tenor,BA1321,Trigger)</f>
        <v>48659</v>
      </c>
      <c r="BC1321" s="257">
        <f>_xll.qlIndexFixing($AC$5,AZ1321,TRUE,_xll.ohTrigger(Trigger,Trigger3M))</f>
        <v>1.6482157645143936E-2</v>
      </c>
      <c r="BD1321" s="257">
        <f>_xll.qlIndexFixing($BE$1,AZ1321,TRUE,_xll.ohTrigger(Trigger,Trigger3M))</f>
        <v>1.5834413135348058E-2</v>
      </c>
    </row>
    <row r="1322" spans="51:56" ht="11.25" customHeight="1" x14ac:dyDescent="0.25">
      <c r="AY1322" s="106" t="s">
        <v>83</v>
      </c>
      <c r="AZ1322" s="105">
        <f>_xll.qlInterestRateIndexFixingDate(Currency&amp;"ibor"&amp;Tenor,BA1322,Trigger)</f>
        <v>48572</v>
      </c>
      <c r="BA1322" s="105">
        <f>_xll.qlCalendarAdvance(Calendar,BA1321,AY1322,"f",,Trigger)</f>
        <v>48576</v>
      </c>
      <c r="BB1322" s="105">
        <f>_xll.qlInterestRateIndexMaturity(Currency&amp;"ibor"&amp;Tenor,BA1322,Trigger)</f>
        <v>48666</v>
      </c>
      <c r="BC1322" s="257">
        <f>_xll.qlIndexFixing($AC$5,AZ1322,TRUE,_xll.ohTrigger(Trigger,Trigger3M))</f>
        <v>1.6492060986225354E-2</v>
      </c>
      <c r="BD1322" s="257">
        <f>_xll.qlIndexFixing($BE$1,AZ1322,TRUE,_xll.ohTrigger(Trigger,Trigger3M))</f>
        <v>1.5826730563945901E-2</v>
      </c>
    </row>
    <row r="1323" spans="51:56" ht="11.25" customHeight="1" x14ac:dyDescent="0.25">
      <c r="AY1323" s="106" t="s">
        <v>83</v>
      </c>
      <c r="AZ1323" s="105">
        <f>_xll.qlInterestRateIndexFixingDate(Currency&amp;"ibor"&amp;Tenor,BA1323,Trigger)</f>
        <v>48579</v>
      </c>
      <c r="BA1323" s="105">
        <f>_xll.qlCalendarAdvance(Calendar,BA1322,AY1323,"f",,Trigger)</f>
        <v>48583</v>
      </c>
      <c r="BB1323" s="105">
        <f>_xll.qlInterestRateIndexMaturity(Currency&amp;"ibor"&amp;Tenor,BA1323,Trigger)</f>
        <v>48673</v>
      </c>
      <c r="BC1323" s="257">
        <f>_xll.qlIndexFixing($AC$5,AZ1323,TRUE,_xll.ohTrigger(Trigger,Trigger3M))</f>
        <v>1.6501964351725462E-2</v>
      </c>
      <c r="BD1323" s="257">
        <f>_xll.qlIndexFixing($BE$1,AZ1323,TRUE,_xll.ohTrigger(Trigger,Trigger3M))</f>
        <v>1.5819025441647483E-2</v>
      </c>
    </row>
    <row r="1324" spans="51:56" ht="11.25" customHeight="1" x14ac:dyDescent="0.25">
      <c r="AY1324" s="106" t="s">
        <v>83</v>
      </c>
      <c r="AZ1324" s="105">
        <f>_xll.qlInterestRateIndexFixingDate(Currency&amp;"ibor"&amp;Tenor,BA1324,Trigger)</f>
        <v>48586</v>
      </c>
      <c r="BA1324" s="105">
        <f>_xll.qlCalendarAdvance(Calendar,BA1323,AY1324,"f",,Trigger)</f>
        <v>48590</v>
      </c>
      <c r="BB1324" s="105">
        <f>_xll.qlInterestRateIndexMaturity(Currency&amp;"ibor"&amp;Tenor,BA1324,Trigger)</f>
        <v>48680</v>
      </c>
      <c r="BC1324" s="257">
        <f>_xll.qlIndexFixing($AC$5,AZ1324,TRUE,_xll.ohTrigger(Trigger,Trigger3M))</f>
        <v>1.6511867741643371E-2</v>
      </c>
      <c r="BD1324" s="257">
        <f>_xll.qlIndexFixing($BE$1,AZ1324,TRUE,_xll.ohTrigger(Trigger,Trigger3M))</f>
        <v>1.5811297907444732E-2</v>
      </c>
    </row>
    <row r="1325" spans="51:56" ht="11.25" customHeight="1" x14ac:dyDescent="0.25">
      <c r="AY1325" s="106" t="s">
        <v>83</v>
      </c>
      <c r="AZ1325" s="105">
        <f>_xll.qlInterestRateIndexFixingDate(Currency&amp;"ibor"&amp;Tenor,BA1325,Trigger)</f>
        <v>48593</v>
      </c>
      <c r="BA1325" s="105">
        <f>_xll.qlCalendarAdvance(Calendar,BA1324,AY1325,"f",,Trigger)</f>
        <v>48597</v>
      </c>
      <c r="BB1325" s="105">
        <f>_xll.qlInterestRateIndexMaturity(Currency&amp;"ibor"&amp;Tenor,BA1325,Trigger)</f>
        <v>48688</v>
      </c>
      <c r="BC1325" s="257">
        <f>_xll.qlIndexFixing($AC$5,AZ1325,TRUE,_xll.ohTrigger(Trigger,Trigger3M))</f>
        <v>1.6522857184430504E-2</v>
      </c>
      <c r="BD1325" s="257">
        <f>_xll.qlIndexFixing($BE$1,AZ1325,TRUE,_xll.ohTrigger(Trigger,Trigger3M))</f>
        <v>1.5803336689273747E-2</v>
      </c>
    </row>
    <row r="1326" spans="51:56" ht="11.25" customHeight="1" x14ac:dyDescent="0.25">
      <c r="AY1326" s="106" t="s">
        <v>83</v>
      </c>
      <c r="AZ1326" s="105">
        <f>_xll.qlInterestRateIndexFixingDate(Currency&amp;"ibor"&amp;Tenor,BA1326,Trigger)</f>
        <v>48600</v>
      </c>
      <c r="BA1326" s="105">
        <f>_xll.qlCalendarAdvance(Calendar,BA1325,AY1326,"f",,Trigger)</f>
        <v>48604</v>
      </c>
      <c r="BB1326" s="105">
        <f>_xll.qlInterestRateIndexMaturity(Currency&amp;"ibor"&amp;Tenor,BA1326,Trigger)</f>
        <v>48694</v>
      </c>
      <c r="BC1326" s="257">
        <f>_xll.qlIndexFixing($AC$5,AZ1326,TRUE,_xll.ohTrigger(Trigger,Trigger3M))</f>
        <v>1.6531674594736145E-2</v>
      </c>
      <c r="BD1326" s="257">
        <f>_xll.qlIndexFixing($BE$1,AZ1326,TRUE,_xll.ohTrigger(Trigger,Trigger3M))</f>
        <v>1.5795776159271746E-2</v>
      </c>
    </row>
    <row r="1327" spans="51:56" ht="11.25" customHeight="1" x14ac:dyDescent="0.25">
      <c r="AY1327" s="106" t="s">
        <v>83</v>
      </c>
      <c r="AZ1327" s="105">
        <f>_xll.qlInterestRateIndexFixingDate(Currency&amp;"ibor"&amp;Tenor,BA1327,Trigger)</f>
        <v>48607</v>
      </c>
      <c r="BA1327" s="105">
        <f>_xll.qlCalendarAdvance(Calendar,BA1326,AY1327,"f",,Trigger)</f>
        <v>48611</v>
      </c>
      <c r="BB1327" s="105">
        <f>_xll.qlInterestRateIndexMaturity(Currency&amp;"ibor"&amp;Tenor,BA1327,Trigger)</f>
        <v>48701</v>
      </c>
      <c r="BC1327" s="257">
        <f>_xll.qlIndexFixing($AC$5,AZ1327,TRUE,_xll.ohTrigger(Trigger,Trigger3M))</f>
        <v>1.6541578057910122E-2</v>
      </c>
      <c r="BD1327" s="257">
        <f>_xll.qlIndexFixing($BE$1,AZ1327,TRUE,_xll.ohTrigger(Trigger,Trigger3M))</f>
        <v>1.5787982223276487E-2</v>
      </c>
    </row>
    <row r="1328" spans="51:56" ht="11.25" customHeight="1" x14ac:dyDescent="0.25">
      <c r="AY1328" s="106" t="s">
        <v>83</v>
      </c>
      <c r="AZ1328" s="105">
        <f>_xll.qlInterestRateIndexFixingDate(Currency&amp;"ibor"&amp;Tenor,BA1328,Trigger)</f>
        <v>48614</v>
      </c>
      <c r="BA1328" s="105">
        <f>_xll.qlCalendarAdvance(Calendar,BA1327,AY1328,"f",,Trigger)</f>
        <v>48618</v>
      </c>
      <c r="BB1328" s="105">
        <f>_xll.qlInterestRateIndexMaturity(Currency&amp;"ibor"&amp;Tenor,BA1328,Trigger)</f>
        <v>48708</v>
      </c>
      <c r="BC1328" s="257">
        <f>_xll.qlIndexFixing($AC$5,AZ1328,TRUE,_xll.ohTrigger(Trigger,Trigger3M))</f>
        <v>1.6551481545503677E-2</v>
      </c>
      <c r="BD1328" s="257">
        <f>_xll.qlIndexFixing($BE$1,AZ1328,TRUE,_xll.ohTrigger(Trigger,Trigger3M))</f>
        <v>1.5780166431324183E-2</v>
      </c>
    </row>
    <row r="1329" spans="51:56" ht="11.25" customHeight="1" x14ac:dyDescent="0.25">
      <c r="AY1329" s="106" t="s">
        <v>83</v>
      </c>
      <c r="AZ1329" s="105">
        <f>_xll.qlInterestRateIndexFixingDate(Currency&amp;"ibor"&amp;Tenor,BA1329,Trigger)</f>
        <v>48621</v>
      </c>
      <c r="BA1329" s="105">
        <f>_xll.qlCalendarAdvance(Calendar,BA1328,AY1329,"f",,Trigger)</f>
        <v>48625</v>
      </c>
      <c r="BB1329" s="105">
        <f>_xll.qlInterestRateIndexMaturity(Currency&amp;"ibor"&amp;Tenor,BA1329,Trigger)</f>
        <v>48715</v>
      </c>
      <c r="BC1329" s="257">
        <f>_xll.qlIndexFixing($AC$5,AZ1329,TRUE,_xll.ohTrigger(Trigger,Trigger3M))</f>
        <v>1.6561385057515032E-2</v>
      </c>
      <c r="BD1329" s="257">
        <f>_xll.qlIndexFixing($BE$1,AZ1329,TRUE,_xll.ohTrigger(Trigger,Trigger3M))</f>
        <v>1.5772328922399659E-2</v>
      </c>
    </row>
    <row r="1330" spans="51:56" ht="11.25" customHeight="1" x14ac:dyDescent="0.25">
      <c r="AY1330" s="106" t="s">
        <v>83</v>
      </c>
      <c r="AZ1330" s="105">
        <f>_xll.qlInterestRateIndexFixingDate(Currency&amp;"ibor"&amp;Tenor,BA1330,Trigger)</f>
        <v>48628</v>
      </c>
      <c r="BA1330" s="105">
        <f>_xll.qlCalendarAdvance(Calendar,BA1329,AY1330,"f",,Trigger)</f>
        <v>48632</v>
      </c>
      <c r="BB1330" s="105">
        <f>_xll.qlInterestRateIndexMaturity(Currency&amp;"ibor"&amp;Tenor,BA1330,Trigger)</f>
        <v>48722</v>
      </c>
      <c r="BC1330" s="257">
        <f>_xll.qlIndexFixing($AC$5,AZ1330,TRUE,_xll.ohTrigger(Trigger,Trigger3M))</f>
        <v>1.6571288593945965E-2</v>
      </c>
      <c r="BD1330" s="257">
        <f>_xll.qlIndexFixing($BE$1,AZ1330,TRUE,_xll.ohTrigger(Trigger,Trigger3M))</f>
        <v>1.576446983548685E-2</v>
      </c>
    </row>
    <row r="1331" spans="51:56" ht="11.25" customHeight="1" x14ac:dyDescent="0.25">
      <c r="AY1331" s="106" t="s">
        <v>83</v>
      </c>
      <c r="AZ1331" s="105">
        <f>_xll.qlInterestRateIndexFixingDate(Currency&amp;"ibor"&amp;Tenor,BA1331,Trigger)</f>
        <v>48635</v>
      </c>
      <c r="BA1331" s="105">
        <f>_xll.qlCalendarAdvance(Calendar,BA1330,AY1331,"f",,Trigger)</f>
        <v>48639</v>
      </c>
      <c r="BB1331" s="105">
        <f>_xll.qlInterestRateIndexMaturity(Currency&amp;"ibor"&amp;Tenor,BA1331,Trigger)</f>
        <v>48731</v>
      </c>
      <c r="BC1331" s="257">
        <f>_xll.qlIndexFixing($AC$5,AZ1331,TRUE,_xll.ohTrigger(Trigger,Trigger3M))</f>
        <v>1.6583369762481759E-2</v>
      </c>
      <c r="BD1331" s="257">
        <f>_xll.qlIndexFixing($BE$1,AZ1331,TRUE,_xll.ohTrigger(Trigger,Trigger3M))</f>
        <v>1.5756143843030635E-2</v>
      </c>
    </row>
    <row r="1332" spans="51:56" ht="11.25" customHeight="1" x14ac:dyDescent="0.25">
      <c r="AY1332" s="106" t="s">
        <v>83</v>
      </c>
      <c r="AZ1332" s="105">
        <f>_xll.qlInterestRateIndexFixingDate(Currency&amp;"ibor"&amp;Tenor,BA1332,Trigger)</f>
        <v>48642</v>
      </c>
      <c r="BA1332" s="105">
        <f>_xll.qlCalendarAdvance(Calendar,BA1331,AY1332,"f",,Trigger)</f>
        <v>48646</v>
      </c>
      <c r="BB1332" s="105">
        <f>_xll.qlInterestRateIndexMaturity(Currency&amp;"ibor"&amp;Tenor,BA1332,Trigger)</f>
        <v>48738</v>
      </c>
      <c r="BC1332" s="257">
        <f>_xll.qlIndexFixing($AC$5,AZ1332,TRUE,_xll.ohTrigger(Trigger,Trigger3M))</f>
        <v>1.653556355418017E-2</v>
      </c>
      <c r="BD1332" s="257">
        <f>_xll.qlIndexFixing($BE$1,AZ1332,TRUE,_xll.ohTrigger(Trigger,Trigger3M))</f>
        <v>1.574823833816251E-2</v>
      </c>
    </row>
    <row r="1333" spans="51:56" ht="11.25" customHeight="1" x14ac:dyDescent="0.25">
      <c r="AY1333" s="106" t="s">
        <v>83</v>
      </c>
      <c r="AZ1333" s="105">
        <f>_xll.qlInterestRateIndexFixingDate(Currency&amp;"ibor"&amp;Tenor,BA1333,Trigger)</f>
        <v>48649</v>
      </c>
      <c r="BA1333" s="105">
        <f>_xll.qlCalendarAdvance(Calendar,BA1332,AY1333,"f",,Trigger)</f>
        <v>48653</v>
      </c>
      <c r="BB1333" s="105">
        <f>_xll.qlInterestRateIndexMaturity(Currency&amp;"ibor"&amp;Tenor,BA1333,Trigger)</f>
        <v>48745</v>
      </c>
      <c r="BC1333" s="257">
        <f>_xll.qlIndexFixing($AC$5,AZ1333,TRUE,_xll.ohTrigger(Trigger,Trigger3M))</f>
        <v>1.6478006758362047E-2</v>
      </c>
      <c r="BD1333" s="257">
        <f>_xll.qlIndexFixing($BE$1,AZ1333,TRUE,_xll.ohTrigger(Trigger,Trigger3M))</f>
        <v>1.5740311690611131E-2</v>
      </c>
    </row>
    <row r="1334" spans="51:56" ht="11.25" customHeight="1" x14ac:dyDescent="0.25">
      <c r="AY1334" s="106" t="s">
        <v>83</v>
      </c>
      <c r="AZ1334" s="105">
        <f>_xll.qlInterestRateIndexFixingDate(Currency&amp;"ibor"&amp;Tenor,BA1334,Trigger)</f>
        <v>48656</v>
      </c>
      <c r="BA1334" s="105">
        <f>_xll.qlCalendarAdvance(Calendar,BA1333,AY1334,"f",,Trigger)</f>
        <v>48660</v>
      </c>
      <c r="BB1334" s="105">
        <f>_xll.qlInterestRateIndexMaturity(Currency&amp;"ibor"&amp;Tenor,BA1334,Trigger)</f>
        <v>48752</v>
      </c>
      <c r="BC1334" s="257">
        <f>_xll.qlIndexFixing($AC$5,AZ1334,TRUE,_xll.ohTrigger(Trigger,Trigger3M))</f>
        <v>1.6420307666071061E-2</v>
      </c>
      <c r="BD1334" s="257">
        <f>_xll.qlIndexFixing($BE$1,AZ1334,TRUE,_xll.ohTrigger(Trigger,Trigger3M))</f>
        <v>1.5732364039374003E-2</v>
      </c>
    </row>
    <row r="1335" spans="51:56" ht="11.25" customHeight="1" x14ac:dyDescent="0.25">
      <c r="AY1335" s="106" t="s">
        <v>83</v>
      </c>
      <c r="AZ1335" s="105">
        <f>_xll.qlInterestRateIndexFixingDate(Currency&amp;"ibor"&amp;Tenor,BA1335,Trigger)</f>
        <v>48663</v>
      </c>
      <c r="BA1335" s="105">
        <f>_xll.qlCalendarAdvance(Calendar,BA1334,AY1335,"f",,Trigger)</f>
        <v>48667</v>
      </c>
      <c r="BB1335" s="105">
        <f>_xll.qlInterestRateIndexMaturity(Currency&amp;"ibor"&amp;Tenor,BA1335,Trigger)</f>
        <v>48759</v>
      </c>
      <c r="BC1335" s="257">
        <f>_xll.qlIndexFixing($AC$5,AZ1335,TRUE,_xll.ohTrigger(Trigger,Trigger3M))</f>
        <v>1.6362466283600434E-2</v>
      </c>
      <c r="BD1335" s="257">
        <f>_xll.qlIndexFixing($BE$1,AZ1335,TRUE,_xll.ohTrigger(Trigger,Trigger3M))</f>
        <v>1.5724395523446028E-2</v>
      </c>
    </row>
    <row r="1336" spans="51:56" ht="11.25" customHeight="1" x14ac:dyDescent="0.25">
      <c r="AY1336" s="106" t="s">
        <v>83</v>
      </c>
      <c r="AZ1336" s="105">
        <f>_xll.qlInterestRateIndexFixingDate(Currency&amp;"ibor"&amp;Tenor,BA1336,Trigger)</f>
        <v>48670</v>
      </c>
      <c r="BA1336" s="105">
        <f>_xll.qlCalendarAdvance(Calendar,BA1335,AY1336,"f",,Trigger)</f>
        <v>48674</v>
      </c>
      <c r="BB1336" s="105">
        <f>_xll.qlInterestRateIndexMaturity(Currency&amp;"ibor"&amp;Tenor,BA1336,Trigger)</f>
        <v>48765</v>
      </c>
      <c r="BC1336" s="257">
        <f>_xll.qlIndexFixing($AC$5,AZ1336,TRUE,_xll.ohTrigger(Trigger,Trigger3M))</f>
        <v>1.6309611089571734E-2</v>
      </c>
      <c r="BD1336" s="257">
        <f>_xll.qlIndexFixing($BE$1,AZ1336,TRUE,_xll.ohTrigger(Trigger,Trigger3M))</f>
        <v>1.5716638209152929E-2</v>
      </c>
    </row>
    <row r="1337" spans="51:56" ht="11.25" customHeight="1" x14ac:dyDescent="0.25">
      <c r="AY1337" s="106" t="s">
        <v>83</v>
      </c>
      <c r="AZ1337" s="105">
        <f>_xll.qlInterestRateIndexFixingDate(Currency&amp;"ibor"&amp;Tenor,BA1337,Trigger)</f>
        <v>48677</v>
      </c>
      <c r="BA1337" s="105">
        <f>_xll.qlCalendarAdvance(Calendar,BA1336,AY1337,"f",,Trigger)</f>
        <v>48681</v>
      </c>
      <c r="BB1337" s="105">
        <f>_xll.qlInterestRateIndexMaturity(Currency&amp;"ibor"&amp;Tenor,BA1337,Trigger)</f>
        <v>48772</v>
      </c>
      <c r="BC1337" s="257">
        <f>_xll.qlIndexFixing($AC$5,AZ1337,TRUE,_xll.ohTrigger(Trigger,Trigger3M))</f>
        <v>1.6250760818580394E-2</v>
      </c>
      <c r="BD1337" s="257">
        <f>_xll.qlIndexFixing($BE$1,AZ1337,TRUE,_xll.ohTrigger(Trigger,Trigger3M))</f>
        <v>1.5708630173915803E-2</v>
      </c>
    </row>
    <row r="1338" spans="51:56" ht="11.25" customHeight="1" x14ac:dyDescent="0.25">
      <c r="AY1338" s="106" t="s">
        <v>83</v>
      </c>
      <c r="AZ1338" s="105">
        <f>_xll.qlInterestRateIndexFixingDate(Currency&amp;"ibor"&amp;Tenor,BA1338,Trigger)</f>
        <v>48682</v>
      </c>
      <c r="BA1338" s="105">
        <f>_xll.qlCalendarAdvance(Calendar,BA1337,AY1338,"f",,Trigger)</f>
        <v>48688</v>
      </c>
      <c r="BB1338" s="105">
        <f>_xll.qlInterestRateIndexMaturity(Currency&amp;"ibor"&amp;Tenor,BA1338,Trigger)</f>
        <v>48779</v>
      </c>
      <c r="BC1338" s="257">
        <f>_xll.qlIndexFixing($AC$5,AZ1338,TRUE,_xll.ohTrigger(Trigger,Trigger3M))</f>
        <v>1.6191766721880788E-2</v>
      </c>
      <c r="BD1338" s="257">
        <f>_xll.qlIndexFixing($BE$1,AZ1338,TRUE,_xll.ohTrigger(Trigger,Trigger3M))</f>
        <v>1.5700601681752854E-2</v>
      </c>
    </row>
    <row r="1339" spans="51:56" ht="11.25" customHeight="1" x14ac:dyDescent="0.25">
      <c r="AY1339" s="106" t="s">
        <v>83</v>
      </c>
      <c r="AZ1339" s="105">
        <f>_xll.qlInterestRateIndexFixingDate(Currency&amp;"ibor"&amp;Tenor,BA1339,Trigger)</f>
        <v>48691</v>
      </c>
      <c r="BA1339" s="105">
        <f>_xll.qlCalendarAdvance(Calendar,BA1338,AY1339,"f",,Trigger)</f>
        <v>48695</v>
      </c>
      <c r="BB1339" s="105">
        <f>_xll.qlInterestRateIndexMaturity(Currency&amp;"ibor"&amp;Tenor,BA1339,Trigger)</f>
        <v>48786</v>
      </c>
      <c r="BC1339" s="257">
        <f>_xll.qlIndexFixing($AC$5,AZ1339,TRUE,_xll.ohTrigger(Trigger,Trigger3M))</f>
        <v>1.6132628805903815E-2</v>
      </c>
      <c r="BD1339" s="257">
        <f>_xll.qlIndexFixing($BE$1,AZ1339,TRUE,_xll.ohTrigger(Trigger,Trigger3M))</f>
        <v>1.5692552871650924E-2</v>
      </c>
    </row>
    <row r="1340" spans="51:56" ht="11.25" customHeight="1" x14ac:dyDescent="0.25">
      <c r="AY1340" s="106" t="s">
        <v>83</v>
      </c>
      <c r="AZ1340" s="105">
        <f>_xll.qlInterestRateIndexFixingDate(Currency&amp;"ibor"&amp;Tenor,BA1340,Trigger)</f>
        <v>48698</v>
      </c>
      <c r="BA1340" s="105">
        <f>_xll.qlCalendarAdvance(Calendar,BA1339,AY1340,"f",,Trigger)</f>
        <v>48702</v>
      </c>
      <c r="BB1340" s="105">
        <f>_xll.qlInterestRateIndexMaturity(Currency&amp;"ibor"&amp;Tenor,BA1340,Trigger)</f>
        <v>48794</v>
      </c>
      <c r="BC1340" s="257">
        <f>_xll.qlIndexFixing($AC$5,AZ1340,TRUE,_xll.ohTrigger(Trigger,Trigger3M))</f>
        <v>1.6071125239893062E-2</v>
      </c>
      <c r="BD1340" s="257">
        <f>_xll.qlIndexFixing($BE$1,AZ1340,TRUE,_xll.ohTrigger(Trigger,Trigger3M))</f>
        <v>1.5684244838226856E-2</v>
      </c>
    </row>
    <row r="1341" spans="51:56" ht="11.25" customHeight="1" x14ac:dyDescent="0.25">
      <c r="AY1341" s="106" t="s">
        <v>83</v>
      </c>
      <c r="AZ1341" s="105">
        <f>_xll.qlInterestRateIndexFixingDate(Currency&amp;"ibor"&amp;Tenor,BA1341,Trigger)</f>
        <v>48705</v>
      </c>
      <c r="BA1341" s="105">
        <f>_xll.qlCalendarAdvance(Calendar,BA1340,AY1341,"f",,Trigger)</f>
        <v>48709</v>
      </c>
      <c r="BB1341" s="105">
        <f>_xll.qlInterestRateIndexMaturity(Currency&amp;"ibor"&amp;Tenor,BA1341,Trigger)</f>
        <v>48801</v>
      </c>
      <c r="BC1341" s="257">
        <f>_xll.qlIndexFixing($AC$5,AZ1341,TRUE,_xll.ohTrigger(Trigger,Trigger3M))</f>
        <v>1.6012430249364284E-2</v>
      </c>
      <c r="BD1341" s="257">
        <f>_xll.qlIndexFixing($BE$1,AZ1341,TRUE,_xll.ohTrigger(Trigger,Trigger3M))</f>
        <v>1.5676154053013751E-2</v>
      </c>
    </row>
    <row r="1342" spans="51:56" ht="11.25" customHeight="1" x14ac:dyDescent="0.25">
      <c r="AY1342" s="106" t="s">
        <v>83</v>
      </c>
      <c r="AZ1342" s="105">
        <f>_xll.qlInterestRateIndexFixingDate(Currency&amp;"ibor"&amp;Tenor,BA1342,Trigger)</f>
        <v>48712</v>
      </c>
      <c r="BA1342" s="105">
        <f>_xll.qlCalendarAdvance(Calendar,BA1341,AY1342,"f",,Trigger)</f>
        <v>48716</v>
      </c>
      <c r="BB1342" s="105">
        <f>_xll.qlInterestRateIndexMaturity(Currency&amp;"ibor"&amp;Tenor,BA1342,Trigger)</f>
        <v>48808</v>
      </c>
      <c r="BC1342" s="257">
        <f>_xll.qlIndexFixing($AC$5,AZ1342,TRUE,_xll.ohTrigger(Trigger,Trigger3M))</f>
        <v>1.5953593013140286E-2</v>
      </c>
      <c r="BD1342" s="257">
        <f>_xll.qlIndexFixing($BE$1,AZ1342,TRUE,_xll.ohTrigger(Trigger,Trigger3M))</f>
        <v>1.5668043376056744E-2</v>
      </c>
    </row>
    <row r="1343" spans="51:56" ht="11.25" customHeight="1" x14ac:dyDescent="0.25">
      <c r="AY1343" s="106" t="s">
        <v>83</v>
      </c>
      <c r="AZ1343" s="105">
        <f>_xll.qlInterestRateIndexFixingDate(Currency&amp;"ibor"&amp;Tenor,BA1343,Trigger)</f>
        <v>48719</v>
      </c>
      <c r="BA1343" s="105">
        <f>_xll.qlCalendarAdvance(Calendar,BA1342,AY1343,"f",,Trigger)</f>
        <v>48723</v>
      </c>
      <c r="BB1343" s="105">
        <f>_xll.qlInterestRateIndexMaturity(Currency&amp;"ibor"&amp;Tenor,BA1343,Trigger)</f>
        <v>48815</v>
      </c>
      <c r="BC1343" s="257">
        <f>_xll.qlIndexFixing($AC$5,AZ1343,TRUE,_xll.ohTrigger(Trigger,Trigger3M))</f>
        <v>1.5894613537636802E-2</v>
      </c>
      <c r="BD1343" s="257">
        <f>_xll.qlIndexFixing($BE$1,AZ1343,TRUE,_xll.ohTrigger(Trigger,Trigger3M))</f>
        <v>1.5659912946345521E-2</v>
      </c>
    </row>
    <row r="1344" spans="51:56" ht="11.25" customHeight="1" x14ac:dyDescent="0.25">
      <c r="AY1344" s="106" t="s">
        <v>83</v>
      </c>
      <c r="AZ1344" s="105">
        <f>_xll.qlInterestRateIndexFixingDate(Currency&amp;"ibor"&amp;Tenor,BA1344,Trigger)</f>
        <v>48726</v>
      </c>
      <c r="BA1344" s="105">
        <f>_xll.qlCalendarAdvance(Calendar,BA1343,AY1344,"f",,Trigger)</f>
        <v>48730</v>
      </c>
      <c r="BB1344" s="105">
        <f>_xll.qlInterestRateIndexMaturity(Currency&amp;"ibor"&amp;Tenor,BA1344,Trigger)</f>
        <v>48822</v>
      </c>
      <c r="BC1344" s="257">
        <f>_xll.qlIndexFixing($AC$5,AZ1344,TRUE,_xll.ohTrigger(Trigger,Trigger3M))</f>
        <v>1.5835491829286077E-2</v>
      </c>
      <c r="BD1344" s="257">
        <f>_xll.qlIndexFixing($BE$1,AZ1344,TRUE,_xll.ohTrigger(Trigger,Trigger3M))</f>
        <v>1.5651762902866295E-2</v>
      </c>
    </row>
    <row r="1345" spans="51:56" ht="11.25" customHeight="1" x14ac:dyDescent="0.25">
      <c r="AY1345" s="106" t="s">
        <v>83</v>
      </c>
      <c r="AZ1345" s="105">
        <f>_xll.qlInterestRateIndexFixingDate(Currency&amp;"ibor"&amp;Tenor,BA1345,Trigger)</f>
        <v>48733</v>
      </c>
      <c r="BA1345" s="105">
        <f>_xll.qlCalendarAdvance(Calendar,BA1344,AY1345,"f",,Trigger)</f>
        <v>48737</v>
      </c>
      <c r="BB1345" s="105">
        <f>_xll.qlInterestRateIndexMaturity(Currency&amp;"ibor"&amp;Tenor,BA1345,Trigger)</f>
        <v>48829</v>
      </c>
      <c r="BC1345" s="257">
        <f>_xll.qlIndexFixing($AC$5,AZ1345,TRUE,_xll.ohTrigger(Trigger,Trigger3M))</f>
        <v>1.5824303497162701E-2</v>
      </c>
      <c r="BD1345" s="257">
        <f>_xll.qlIndexFixing($BE$1,AZ1345,TRUE,_xll.ohTrigger(Trigger,Trigger3M))</f>
        <v>1.5643593384607024E-2</v>
      </c>
    </row>
    <row r="1346" spans="51:56" ht="11.25" customHeight="1" x14ac:dyDescent="0.25">
      <c r="AY1346" s="106" t="s">
        <v>83</v>
      </c>
      <c r="AZ1346" s="105">
        <f>_xll.qlInterestRateIndexFixingDate(Currency&amp;"ibor"&amp;Tenor,BA1346,Trigger)</f>
        <v>48740</v>
      </c>
      <c r="BA1346" s="105">
        <f>_xll.qlCalendarAdvance(Calendar,BA1345,AY1346,"f",,Trigger)</f>
        <v>48744</v>
      </c>
      <c r="BB1346" s="105">
        <f>_xll.qlInterestRateIndexMaturity(Currency&amp;"ibor"&amp;Tenor,BA1346,Trigger)</f>
        <v>48836</v>
      </c>
      <c r="BC1346" s="257">
        <f>_xll.qlIndexFixing($AC$5,AZ1346,TRUE,_xll.ohTrigger(Trigger,Trigger3M))</f>
        <v>1.5832325102464437E-2</v>
      </c>
      <c r="BD1346" s="257">
        <f>_xll.qlIndexFixing($BE$1,AZ1346,TRUE,_xll.ohTrigger(Trigger,Trigger3M))</f>
        <v>1.5635404530554783E-2</v>
      </c>
    </row>
    <row r="1347" spans="51:56" ht="11.25" customHeight="1" x14ac:dyDescent="0.25">
      <c r="AY1347" s="106" t="s">
        <v>83</v>
      </c>
      <c r="AZ1347" s="105">
        <f>_xll.qlInterestRateIndexFixingDate(Currency&amp;"ibor"&amp;Tenor,BA1347,Trigger)</f>
        <v>48747</v>
      </c>
      <c r="BA1347" s="105">
        <f>_xll.qlCalendarAdvance(Calendar,BA1346,AY1347,"f",,Trigger)</f>
        <v>48751</v>
      </c>
      <c r="BB1347" s="105">
        <f>_xll.qlInterestRateIndexMaturity(Currency&amp;"ibor"&amp;Tenor,BA1347,Trigger)</f>
        <v>48843</v>
      </c>
      <c r="BC1347" s="257">
        <f>_xll.qlIndexFixing($AC$5,AZ1347,TRUE,_xll.ohTrigger(Trigger,Trigger3M))</f>
        <v>1.5840346724144382E-2</v>
      </c>
      <c r="BD1347" s="257">
        <f>_xll.qlIndexFixing($BE$1,AZ1347,TRUE,_xll.ohTrigger(Trigger,Trigger3M))</f>
        <v>1.5627196479694051E-2</v>
      </c>
    </row>
    <row r="1348" spans="51:56" ht="11.25" customHeight="1" x14ac:dyDescent="0.25">
      <c r="AY1348" s="106" t="s">
        <v>83</v>
      </c>
      <c r="AZ1348" s="105">
        <f>_xll.qlInterestRateIndexFixingDate(Currency&amp;"ibor"&amp;Tenor,BA1348,Trigger)</f>
        <v>48754</v>
      </c>
      <c r="BA1348" s="105">
        <f>_xll.qlCalendarAdvance(Calendar,BA1347,AY1348,"f",,Trigger)</f>
        <v>48758</v>
      </c>
      <c r="BB1348" s="105">
        <f>_xll.qlInterestRateIndexMaturity(Currency&amp;"ibor"&amp;Tenor,BA1348,Trigger)</f>
        <v>48850</v>
      </c>
      <c r="BC1348" s="257">
        <f>_xll.qlIndexFixing($AC$5,AZ1348,TRUE,_xll.ohTrigger(Trigger,Trigger3M))</f>
        <v>1.5848368362201659E-2</v>
      </c>
      <c r="BD1348" s="257">
        <f>_xll.qlIndexFixing($BE$1,AZ1348,TRUE,_xll.ohTrigger(Trigger,Trigger3M))</f>
        <v>1.5618969371011043E-2</v>
      </c>
    </row>
    <row r="1349" spans="51:56" ht="11.25" customHeight="1" x14ac:dyDescent="0.25">
      <c r="AY1349" s="106" t="s">
        <v>83</v>
      </c>
      <c r="AZ1349" s="105">
        <f>_xll.qlInterestRateIndexFixingDate(Currency&amp;"ibor"&amp;Tenor,BA1349,Trigger)</f>
        <v>48761</v>
      </c>
      <c r="BA1349" s="105">
        <f>_xll.qlCalendarAdvance(Calendar,BA1348,AY1349,"f",,Trigger)</f>
        <v>48765</v>
      </c>
      <c r="BB1349" s="105">
        <f>_xll.qlInterestRateIndexMaturity(Currency&amp;"ibor"&amp;Tenor,BA1349,Trigger)</f>
        <v>48857</v>
      </c>
      <c r="BC1349" s="257">
        <f>_xll.qlIndexFixing($AC$5,AZ1349,TRUE,_xll.ohTrigger(Trigger,Trigger3M))</f>
        <v>1.5856390016638005E-2</v>
      </c>
      <c r="BD1349" s="257">
        <f>_xll.qlIndexFixing($BE$1,AZ1349,TRUE,_xll.ohTrigger(Trigger,Trigger3M))</f>
        <v>1.5610723343490234E-2</v>
      </c>
    </row>
    <row r="1350" spans="51:56" ht="11.25" customHeight="1" x14ac:dyDescent="0.25">
      <c r="AY1350" s="106" t="s">
        <v>83</v>
      </c>
      <c r="AZ1350" s="105">
        <f>_xll.qlInterestRateIndexFixingDate(Currency&amp;"ibor"&amp;Tenor,BA1350,Trigger)</f>
        <v>48768</v>
      </c>
      <c r="BA1350" s="105">
        <f>_xll.qlCalendarAdvance(Calendar,BA1349,AY1350,"f",,Trigger)</f>
        <v>48772</v>
      </c>
      <c r="BB1350" s="105">
        <f>_xll.qlInterestRateIndexMaturity(Currency&amp;"ibor"&amp;Tenor,BA1350,Trigger)</f>
        <v>48864</v>
      </c>
      <c r="BC1350" s="257">
        <f>_xll.qlIndexFixing($AC$5,AZ1350,TRUE,_xll.ohTrigger(Trigger,Trigger3M))</f>
        <v>1.586441168745082E-2</v>
      </c>
      <c r="BD1350" s="257">
        <f>_xll.qlIndexFixing($BE$1,AZ1350,TRUE,_xll.ohTrigger(Trigger,Trigger3M))</f>
        <v>1.560245853611089E-2</v>
      </c>
    </row>
    <row r="1351" spans="51:56" ht="11.25" customHeight="1" x14ac:dyDescent="0.25">
      <c r="AY1351" s="106" t="s">
        <v>83</v>
      </c>
      <c r="AZ1351" s="105">
        <f>_xll.qlInterestRateIndexFixingDate(Currency&amp;"ibor"&amp;Tenor,BA1351,Trigger)</f>
        <v>48775</v>
      </c>
      <c r="BA1351" s="105">
        <f>_xll.qlCalendarAdvance(Calendar,BA1350,AY1351,"f",,Trigger)</f>
        <v>48779</v>
      </c>
      <c r="BB1351" s="105">
        <f>_xll.qlInterestRateIndexMaturity(Currency&amp;"ibor"&amp;Tenor,BA1351,Trigger)</f>
        <v>48871</v>
      </c>
      <c r="BC1351" s="257">
        <f>_xll.qlIndexFixing($AC$5,AZ1351,TRUE,_xll.ohTrigger(Trigger,Trigger3M))</f>
        <v>1.5872433374642708E-2</v>
      </c>
      <c r="BD1351" s="257">
        <f>_xll.qlIndexFixing($BE$1,AZ1351,TRUE,_xll.ohTrigger(Trigger,Trigger3M))</f>
        <v>1.5594175087860087E-2</v>
      </c>
    </row>
    <row r="1352" spans="51:56" ht="11.25" customHeight="1" x14ac:dyDescent="0.25">
      <c r="AY1352" s="106" t="s">
        <v>83</v>
      </c>
      <c r="AZ1352" s="105">
        <f>_xll.qlInterestRateIndexFixingDate(Currency&amp;"ibor"&amp;Tenor,BA1352,Trigger)</f>
        <v>48782</v>
      </c>
      <c r="BA1352" s="105">
        <f>_xll.qlCalendarAdvance(Calendar,BA1351,AY1352,"f",,Trigger)</f>
        <v>48786</v>
      </c>
      <c r="BB1352" s="105">
        <f>_xll.qlInterestRateIndexMaturity(Currency&amp;"ibor"&amp;Tenor,BA1352,Trigger)</f>
        <v>48878</v>
      </c>
      <c r="BC1352" s="257">
        <f>_xll.qlIndexFixing($AC$5,AZ1352,TRUE,_xll.ohTrigger(Trigger,Trigger3M))</f>
        <v>1.5880455078211057E-2</v>
      </c>
      <c r="BD1352" s="257">
        <f>_xll.qlIndexFixing($BE$1,AZ1352,TRUE,_xll.ohTrigger(Trigger,Trigger3M))</f>
        <v>1.5585873137715357E-2</v>
      </c>
    </row>
    <row r="1353" spans="51:56" ht="11.25" customHeight="1" x14ac:dyDescent="0.25">
      <c r="AY1353" s="106" t="s">
        <v>83</v>
      </c>
      <c r="AZ1353" s="105">
        <f>_xll.qlInterestRateIndexFixingDate(Currency&amp;"ibor"&amp;Tenor,BA1353,Trigger)</f>
        <v>48789</v>
      </c>
      <c r="BA1353" s="105">
        <f>_xll.qlCalendarAdvance(Calendar,BA1352,AY1353,"f",,Trigger)</f>
        <v>48793</v>
      </c>
      <c r="BB1353" s="105">
        <f>_xll.qlInterestRateIndexMaturity(Currency&amp;"ibor"&amp;Tenor,BA1353,Trigger)</f>
        <v>48885</v>
      </c>
      <c r="BC1353" s="257">
        <f>_xll.qlIndexFixing($AC$5,AZ1353,TRUE,_xll.ohTrigger(Trigger,Trigger3M))</f>
        <v>1.5888476798158482E-2</v>
      </c>
      <c r="BD1353" s="257">
        <f>_xll.qlIndexFixing($BE$1,AZ1353,TRUE,_xll.ohTrigger(Trigger,Trigger3M))</f>
        <v>1.5577552824656827E-2</v>
      </c>
    </row>
    <row r="1354" spans="51:56" ht="11.25" customHeight="1" x14ac:dyDescent="0.25">
      <c r="AY1354" s="106" t="s">
        <v>83</v>
      </c>
      <c r="AZ1354" s="105">
        <f>_xll.qlInterestRateIndexFixingDate(Currency&amp;"ibor"&amp;Tenor,BA1354,Trigger)</f>
        <v>48796</v>
      </c>
      <c r="BA1354" s="105">
        <f>_xll.qlCalendarAdvance(Calendar,BA1353,AY1354,"f",,Trigger)</f>
        <v>48800</v>
      </c>
      <c r="BB1354" s="105">
        <f>_xll.qlInterestRateIndexMaturity(Currency&amp;"ibor"&amp;Tenor,BA1354,Trigger)</f>
        <v>48892</v>
      </c>
      <c r="BC1354" s="257">
        <f>_xll.qlIndexFixing($AC$5,AZ1354,TRUE,_xll.ohTrigger(Trigger,Trigger3M))</f>
        <v>1.5896498534484976E-2</v>
      </c>
      <c r="BD1354" s="257">
        <f>_xll.qlIndexFixing($BE$1,AZ1354,TRUE,_xll.ohTrigger(Trigger,Trigger3M))</f>
        <v>1.5569214287666368E-2</v>
      </c>
    </row>
    <row r="1355" spans="51:56" ht="11.25" customHeight="1" x14ac:dyDescent="0.25">
      <c r="AY1355" s="106" t="s">
        <v>83</v>
      </c>
      <c r="AZ1355" s="105">
        <f>_xll.qlInterestRateIndexFixingDate(Currency&amp;"ibor"&amp;Tenor,BA1355,Trigger)</f>
        <v>48803</v>
      </c>
      <c r="BA1355" s="105">
        <f>_xll.qlCalendarAdvance(Calendar,BA1354,AY1355,"f",,Trigger)</f>
        <v>48807</v>
      </c>
      <c r="BB1355" s="105">
        <f>_xll.qlInterestRateIndexMaturity(Currency&amp;"ibor"&amp;Tenor,BA1355,Trigger)</f>
        <v>48899</v>
      </c>
      <c r="BC1355" s="257">
        <f>_xll.qlIndexFixing($AC$5,AZ1355,TRUE,_xll.ohTrigger(Trigger,Trigger3M))</f>
        <v>1.5904520287187938E-2</v>
      </c>
      <c r="BD1355" s="257">
        <f>_xll.qlIndexFixing($BE$1,AZ1355,TRUE,_xll.ohTrigger(Trigger,Trigger3M))</f>
        <v>1.5560857665719768E-2</v>
      </c>
    </row>
    <row r="1356" spans="51:56" ht="11.25" customHeight="1" x14ac:dyDescent="0.25">
      <c r="AY1356" s="106" t="s">
        <v>83</v>
      </c>
      <c r="AZ1356" s="105">
        <f>_xll.qlInterestRateIndexFixingDate(Currency&amp;"ibor"&amp;Tenor,BA1356,Trigger)</f>
        <v>48810</v>
      </c>
      <c r="BA1356" s="105">
        <f>_xll.qlCalendarAdvance(Calendar,BA1355,AY1356,"f",,Trigger)</f>
        <v>48814</v>
      </c>
      <c r="BB1356" s="105">
        <f>_xll.qlInterestRateIndexMaturity(Currency&amp;"ibor"&amp;Tenor,BA1356,Trigger)</f>
        <v>48906</v>
      </c>
      <c r="BC1356" s="257">
        <f>_xll.qlIndexFixing($AC$5,AZ1356,TRUE,_xll.ohTrigger(Trigger,Trigger3M))</f>
        <v>1.591254205626997E-2</v>
      </c>
      <c r="BD1356" s="257">
        <f>_xll.qlIndexFixing($BE$1,AZ1356,TRUE,_xll.ohTrigger(Trigger,Trigger3M))</f>
        <v>1.555248309779716E-2</v>
      </c>
    </row>
    <row r="1357" spans="51:56" ht="11.25" customHeight="1" x14ac:dyDescent="0.25">
      <c r="AY1357" s="106" t="s">
        <v>83</v>
      </c>
      <c r="AZ1357" s="105">
        <f>_xll.qlInterestRateIndexFixingDate(Currency&amp;"ibor"&amp;Tenor,BA1357,Trigger)</f>
        <v>48817</v>
      </c>
      <c r="BA1357" s="105">
        <f>_xll.qlCalendarAdvance(Calendar,BA1356,AY1357,"f",,Trigger)</f>
        <v>48821</v>
      </c>
      <c r="BB1357" s="105">
        <f>_xll.qlInterestRateIndexMaturity(Currency&amp;"ibor"&amp;Tenor,BA1357,Trigger)</f>
        <v>48913</v>
      </c>
      <c r="BC1357" s="257">
        <f>_xll.qlIndexFixing($AC$5,AZ1357,TRUE,_xll.ohTrigger(Trigger,Trigger3M))</f>
        <v>1.592056384172847E-2</v>
      </c>
      <c r="BD1357" s="257">
        <f>_xll.qlIndexFixing($BE$1,AZ1357,TRUE,_xll.ohTrigger(Trigger,Trigger3M))</f>
        <v>1.5544090722873459E-2</v>
      </c>
    </row>
    <row r="1358" spans="51:56" ht="11.25" customHeight="1" x14ac:dyDescent="0.25">
      <c r="AY1358" s="106" t="s">
        <v>83</v>
      </c>
      <c r="AZ1358" s="105">
        <f>_xll.qlInterestRateIndexFixingDate(Currency&amp;"ibor"&amp;Tenor,BA1358,Trigger)</f>
        <v>48824</v>
      </c>
      <c r="BA1358" s="105">
        <f>_xll.qlCalendarAdvance(Calendar,BA1357,AY1358,"f",,Trigger)</f>
        <v>48828</v>
      </c>
      <c r="BB1358" s="105">
        <f>_xll.qlInterestRateIndexMaturity(Currency&amp;"ibor"&amp;Tenor,BA1358,Trigger)</f>
        <v>48919</v>
      </c>
      <c r="BC1358" s="257">
        <f>_xll.qlIndexFixing($AC$5,AZ1358,TRUE,_xll.ohTrigger(Trigger,Trigger3M))</f>
        <v>1.592766077616985E-2</v>
      </c>
      <c r="BD1358" s="257">
        <f>_xll.qlIndexFixing($BE$1,AZ1358,TRUE,_xll.ohTrigger(Trigger,Trigger3M))</f>
        <v>1.5535949915301437E-2</v>
      </c>
    </row>
    <row r="1359" spans="51:56" ht="11.25" customHeight="1" x14ac:dyDescent="0.25">
      <c r="AY1359" s="106" t="s">
        <v>83</v>
      </c>
      <c r="AZ1359" s="105">
        <f>_xll.qlInterestRateIndexFixingDate(Currency&amp;"ibor"&amp;Tenor,BA1359,Trigger)</f>
        <v>48831</v>
      </c>
      <c r="BA1359" s="105">
        <f>_xll.qlCalendarAdvance(Calendar,BA1358,AY1359,"f",,Trigger)</f>
        <v>48835</v>
      </c>
      <c r="BB1359" s="105">
        <f>_xll.qlInterestRateIndexMaturity(Currency&amp;"ibor"&amp;Tenor,BA1359,Trigger)</f>
        <v>48926</v>
      </c>
      <c r="BC1359" s="257">
        <f>_xll.qlIndexFixing($AC$5,AZ1359,TRUE,_xll.ohTrigger(Trigger,Trigger3M))</f>
        <v>1.5935682238934198E-2</v>
      </c>
      <c r="BD1359" s="257">
        <f>_xll.qlIndexFixing($BE$1,AZ1359,TRUE,_xll.ohTrigger(Trigger,Trigger3M))</f>
        <v>1.5527523931977623E-2</v>
      </c>
    </row>
    <row r="1360" spans="51:56" ht="11.25" customHeight="1" x14ac:dyDescent="0.25">
      <c r="AY1360" s="106" t="s">
        <v>83</v>
      </c>
      <c r="AZ1360" s="105">
        <f>_xll.qlInterestRateIndexFixingDate(Currency&amp;"ibor"&amp;Tenor,BA1360,Trigger)</f>
        <v>48838</v>
      </c>
      <c r="BA1360" s="105">
        <f>_xll.qlCalendarAdvance(Calendar,BA1359,AY1360,"f",,Trigger)</f>
        <v>48842</v>
      </c>
      <c r="BB1360" s="105">
        <f>_xll.qlInterestRateIndexMaturity(Currency&amp;"ibor"&amp;Tenor,BA1360,Trigger)</f>
        <v>48933</v>
      </c>
      <c r="BC1360" s="257">
        <f>_xll.qlIndexFixing($AC$5,AZ1360,TRUE,_xll.ohTrigger(Trigger,Trigger3M))</f>
        <v>1.5943703717897457E-2</v>
      </c>
      <c r="BD1360" s="257">
        <f>_xll.qlIndexFixing($BE$1,AZ1360,TRUE,_xll.ohTrigger(Trigger,Trigger3M))</f>
        <v>1.5519080549203137E-2</v>
      </c>
    </row>
    <row r="1361" spans="51:56" ht="11.25" customHeight="1" x14ac:dyDescent="0.25">
      <c r="AY1361" s="106" t="s">
        <v>83</v>
      </c>
      <c r="AZ1361" s="105">
        <f>_xll.qlInterestRateIndexFixingDate(Currency&amp;"ibor"&amp;Tenor,BA1361,Trigger)</f>
        <v>48845</v>
      </c>
      <c r="BA1361" s="105">
        <f>_xll.qlCalendarAdvance(Calendar,BA1360,AY1361,"f",,Trigger)</f>
        <v>48849</v>
      </c>
      <c r="BB1361" s="105">
        <f>_xll.qlInterestRateIndexMaturity(Currency&amp;"ibor"&amp;Tenor,BA1361,Trigger)</f>
        <v>48940</v>
      </c>
      <c r="BC1361" s="257">
        <f>_xll.qlIndexFixing($AC$5,AZ1361,TRUE,_xll.ohTrigger(Trigger,Trigger3M))</f>
        <v>1.5951725213059625E-2</v>
      </c>
      <c r="BD1361" s="257">
        <f>_xll.qlIndexFixing($BE$1,AZ1361,TRUE,_xll.ohTrigger(Trigger,Trigger3M))</f>
        <v>1.5510619905942862E-2</v>
      </c>
    </row>
    <row r="1362" spans="51:56" ht="11.25" customHeight="1" x14ac:dyDescent="0.25">
      <c r="AY1362" s="106" t="s">
        <v>83</v>
      </c>
      <c r="AZ1362" s="105">
        <f>_xll.qlInterestRateIndexFixingDate(Currency&amp;"ibor"&amp;Tenor,BA1362,Trigger)</f>
        <v>48852</v>
      </c>
      <c r="BA1362" s="105">
        <f>_xll.qlCalendarAdvance(Calendar,BA1361,AY1362,"f",,Trigger)</f>
        <v>48856</v>
      </c>
      <c r="BB1362" s="105">
        <f>_xll.qlInterestRateIndexMaturity(Currency&amp;"ibor"&amp;Tenor,BA1362,Trigger)</f>
        <v>48948</v>
      </c>
      <c r="BC1362" s="257">
        <f>_xll.qlIndexFixing($AC$5,AZ1362,TRUE,_xll.ohTrigger(Trigger,Trigger3M))</f>
        <v>1.5960673014699223E-2</v>
      </c>
      <c r="BD1362" s="257">
        <f>_xll.qlIndexFixing($BE$1,AZ1362,TRUE,_xll.ohTrigger(Trigger,Trigger3M))</f>
        <v>1.5501866607355527E-2</v>
      </c>
    </row>
    <row r="1363" spans="51:56" ht="11.25" customHeight="1" x14ac:dyDescent="0.25">
      <c r="AY1363" s="106" t="s">
        <v>83</v>
      </c>
      <c r="AZ1363" s="105">
        <f>_xll.qlInterestRateIndexFixingDate(Currency&amp;"ibor"&amp;Tenor,BA1363,Trigger)</f>
        <v>48859</v>
      </c>
      <c r="BA1363" s="105">
        <f>_xll.qlCalendarAdvance(Calendar,BA1362,AY1363,"f",,Trigger)</f>
        <v>48863</v>
      </c>
      <c r="BB1363" s="105">
        <f>_xll.qlInterestRateIndexMaturity(Currency&amp;"ibor"&amp;Tenor,BA1363,Trigger)</f>
        <v>48955</v>
      </c>
      <c r="BC1363" s="257">
        <f>_xll.qlIndexFixing($AC$5,AZ1363,TRUE,_xll.ohTrigger(Trigger,Trigger3M))</f>
        <v>1.5968694898427806E-2</v>
      </c>
      <c r="BD1363" s="257">
        <f>_xll.qlIndexFixing($BE$1,AZ1363,TRUE,_xll.ohTrigger(Trigger,Trigger3M))</f>
        <v>1.5493370308880322E-2</v>
      </c>
    </row>
    <row r="1364" spans="51:56" ht="11.25" customHeight="1" x14ac:dyDescent="0.25">
      <c r="AY1364" s="106" t="s">
        <v>83</v>
      </c>
      <c r="AZ1364" s="105">
        <f>_xll.qlInterestRateIndexFixingDate(Currency&amp;"ibor"&amp;Tenor,BA1364,Trigger)</f>
        <v>48866</v>
      </c>
      <c r="BA1364" s="105">
        <f>_xll.qlCalendarAdvance(Calendar,BA1363,AY1364,"f",,Trigger)</f>
        <v>48870</v>
      </c>
      <c r="BB1364" s="105">
        <f>_xll.qlInterestRateIndexMaturity(Currency&amp;"ibor"&amp;Tenor,BA1364,Trigger)</f>
        <v>48962</v>
      </c>
      <c r="BC1364" s="257">
        <f>_xll.qlIndexFixing($AC$5,AZ1364,TRUE,_xll.ohTrigger(Trigger,Trigger3M))</f>
        <v>1.5976716798535465E-2</v>
      </c>
      <c r="BD1364" s="257">
        <f>_xll.qlIndexFixing($BE$1,AZ1364,TRUE,_xll.ohTrigger(Trigger,Trigger3M))</f>
        <v>1.5484857176213687E-2</v>
      </c>
    </row>
    <row r="1365" spans="51:56" ht="11.25" customHeight="1" x14ac:dyDescent="0.25">
      <c r="AY1365" s="106" t="s">
        <v>83</v>
      </c>
      <c r="AZ1365" s="105">
        <f>_xll.qlInterestRateIndexFixingDate(Currency&amp;"ibor"&amp;Tenor,BA1365,Trigger)</f>
        <v>48873</v>
      </c>
      <c r="BA1365" s="105">
        <f>_xll.qlCalendarAdvance(Calendar,BA1364,AY1365,"f",,Trigger)</f>
        <v>48877</v>
      </c>
      <c r="BB1365" s="105">
        <f>_xll.qlInterestRateIndexMaturity(Currency&amp;"ibor"&amp;Tenor,BA1365,Trigger)</f>
        <v>48969</v>
      </c>
      <c r="BC1365" s="257">
        <f>_xll.qlIndexFixing($AC$5,AZ1365,TRUE,_xll.ohTrigger(Trigger,Trigger3M))</f>
        <v>1.5984738715021325E-2</v>
      </c>
      <c r="BD1365" s="257">
        <f>_xll.qlIndexFixing($BE$1,AZ1365,TRUE,_xll.ohTrigger(Trigger,Trigger3M))</f>
        <v>1.5476327348324454E-2</v>
      </c>
    </row>
    <row r="1366" spans="51:56" ht="11.25" customHeight="1" x14ac:dyDescent="0.25">
      <c r="AY1366" s="106" t="s">
        <v>83</v>
      </c>
      <c r="AZ1366" s="105">
        <f>_xll.qlInterestRateIndexFixingDate(Currency&amp;"ibor"&amp;Tenor,BA1366,Trigger)</f>
        <v>48880</v>
      </c>
      <c r="BA1366" s="105">
        <f>_xll.qlCalendarAdvance(Calendar,BA1365,AY1366,"f",,Trigger)</f>
        <v>48884</v>
      </c>
      <c r="BB1366" s="105">
        <f>_xll.qlInterestRateIndexMaturity(Currency&amp;"ibor"&amp;Tenor,BA1366,Trigger)</f>
        <v>48976</v>
      </c>
      <c r="BC1366" s="257">
        <f>_xll.qlIndexFixing($AC$5,AZ1366,TRUE,_xll.ohTrigger(Trigger,Trigger3M))</f>
        <v>1.5992760647885389E-2</v>
      </c>
      <c r="BD1366" s="257">
        <f>_xll.qlIndexFixing($BE$1,AZ1366,TRUE,_xll.ohTrigger(Trigger,Trigger3M))</f>
        <v>1.5467780964179726E-2</v>
      </c>
    </row>
    <row r="1367" spans="51:56" ht="11.25" customHeight="1" x14ac:dyDescent="0.25">
      <c r="AY1367" s="106" t="s">
        <v>83</v>
      </c>
      <c r="AZ1367" s="105">
        <f>_xll.qlInterestRateIndexFixingDate(Currency&amp;"ibor"&amp;Tenor,BA1367,Trigger)</f>
        <v>48887</v>
      </c>
      <c r="BA1367" s="105">
        <f>_xll.qlCalendarAdvance(Calendar,BA1366,AY1367,"f",,Trigger)</f>
        <v>48891</v>
      </c>
      <c r="BB1367" s="105">
        <f>_xll.qlInterestRateIndexMaturity(Currency&amp;"ibor"&amp;Tenor,BA1367,Trigger)</f>
        <v>48983</v>
      </c>
      <c r="BC1367" s="257">
        <f>_xll.qlIndexFixing($AC$5,AZ1367,TRUE,_xll.ohTrigger(Trigger,Trigger3M))</f>
        <v>1.6000782597128529E-2</v>
      </c>
      <c r="BD1367" s="257">
        <f>_xll.qlIndexFixing($BE$1,AZ1367,TRUE,_xll.ohTrigger(Trigger,Trigger3M))</f>
        <v>1.5459218162746599E-2</v>
      </c>
    </row>
    <row r="1368" spans="51:56" ht="11.25" customHeight="1" x14ac:dyDescent="0.25">
      <c r="AY1368" s="106" t="s">
        <v>83</v>
      </c>
      <c r="AZ1368" s="105">
        <f>_xll.qlInterestRateIndexFixingDate(Currency&amp;"ibor"&amp;Tenor,BA1368,Trigger)</f>
        <v>48894</v>
      </c>
      <c r="BA1368" s="105">
        <f>_xll.qlCalendarAdvance(Calendar,BA1367,AY1368,"f",,Trigger)</f>
        <v>48898</v>
      </c>
      <c r="BB1368" s="105">
        <f>_xll.qlInterestRateIndexMaturity(Currency&amp;"ibor"&amp;Tenor,BA1368,Trigger)</f>
        <v>48990</v>
      </c>
      <c r="BC1368" s="257">
        <f>_xll.qlIndexFixing($AC$5,AZ1368,TRUE,_xll.ohTrigger(Trigger,Trigger3M))</f>
        <v>1.6008804562748998E-2</v>
      </c>
      <c r="BD1368" s="257">
        <f>_xll.qlIndexFixing($BE$1,AZ1368,TRUE,_xll.ohTrigger(Trigger,Trigger3M))</f>
        <v>1.5450639082993042E-2</v>
      </c>
    </row>
    <row r="1369" spans="51:56" ht="11.25" customHeight="1" x14ac:dyDescent="0.25">
      <c r="AY1369" s="106" t="s">
        <v>83</v>
      </c>
      <c r="AZ1369" s="105">
        <f>_xll.qlInterestRateIndexFixingDate(Currency&amp;"ibor"&amp;Tenor,BA1369,Trigger)</f>
        <v>48901</v>
      </c>
      <c r="BA1369" s="105">
        <f>_xll.qlCalendarAdvance(Calendar,BA1368,AY1369,"f",,Trigger)</f>
        <v>48905</v>
      </c>
      <c r="BB1369" s="105">
        <f>_xll.qlInterestRateIndexMaturity(Currency&amp;"ibor"&amp;Tenor,BA1369,Trigger)</f>
        <v>48997</v>
      </c>
      <c r="BC1369" s="257">
        <f>_xll.qlIndexFixing($AC$5,AZ1369,TRUE,_xll.ohTrigger(Trigger,Trigger3M))</f>
        <v>1.6016826544748539E-2</v>
      </c>
      <c r="BD1369" s="257">
        <f>_xll.qlIndexFixing($BE$1,AZ1369,TRUE,_xll.ohTrigger(Trigger,Trigger3M))</f>
        <v>1.5442043863880069E-2</v>
      </c>
    </row>
    <row r="1370" spans="51:56" ht="11.25" customHeight="1" x14ac:dyDescent="0.25">
      <c r="AY1370" s="106" t="s">
        <v>83</v>
      </c>
      <c r="AZ1370" s="105">
        <f>_xll.qlInterestRateIndexFixingDate(Currency&amp;"ibor"&amp;Tenor,BA1370,Trigger)</f>
        <v>48908</v>
      </c>
      <c r="BA1370" s="105">
        <f>_xll.qlCalendarAdvance(Calendar,BA1369,AY1370,"f",,Trigger)</f>
        <v>48912</v>
      </c>
      <c r="BB1370" s="105">
        <f>_xll.qlInterestRateIndexMaturity(Currency&amp;"ibor"&amp;Tenor,BA1370,Trigger)</f>
        <v>49003</v>
      </c>
      <c r="BC1370" s="257">
        <f>_xll.qlIndexFixing($AC$5,AZ1370,TRUE,_xll.ohTrigger(Trigger,Trigger3M))</f>
        <v>1.6023919398511392E-2</v>
      </c>
      <c r="BD1370" s="257">
        <f>_xll.qlIndexFixing($BE$1,AZ1370,TRUE,_xll.ohTrigger(Trigger,Trigger3M))</f>
        <v>1.5433720323589088E-2</v>
      </c>
    </row>
    <row r="1371" spans="51:56" ht="11.25" customHeight="1" x14ac:dyDescent="0.25">
      <c r="AY1371" s="106" t="s">
        <v>83</v>
      </c>
      <c r="AZ1371" s="105">
        <f>_xll.qlInterestRateIndexFixingDate(Currency&amp;"ibor"&amp;Tenor,BA1371,Trigger)</f>
        <v>48915</v>
      </c>
      <c r="BA1371" s="105">
        <f>_xll.qlCalendarAdvance(Calendar,BA1370,AY1371,"f",,Trigger)</f>
        <v>48919</v>
      </c>
      <c r="BB1371" s="105">
        <f>_xll.qlInterestRateIndexMaturity(Currency&amp;"ibor"&amp;Tenor,BA1371,Trigger)</f>
        <v>49009</v>
      </c>
      <c r="BC1371" s="257">
        <f>_xll.qlIndexFixing($AC$5,AZ1371,TRUE,_xll.ohTrigger(Trigger,Trigger3M))</f>
        <v>1.6031011615038615E-2</v>
      </c>
      <c r="BD1371" s="257">
        <f>_xll.qlIndexFixing($BE$1,AZ1371,TRUE,_xll.ohTrigger(Trigger,Trigger3M))</f>
        <v>1.5425383725776953E-2</v>
      </c>
    </row>
    <row r="1372" spans="51:56" ht="11.25" customHeight="1" x14ac:dyDescent="0.25">
      <c r="AY1372" s="106" t="s">
        <v>83</v>
      </c>
      <c r="AZ1372" s="105">
        <f>_xll.qlInterestRateIndexFixingDate(Currency&amp;"ibor"&amp;Tenor,BA1372,Trigger)</f>
        <v>48922</v>
      </c>
      <c r="BA1372" s="105">
        <f>_xll.qlCalendarAdvance(Calendar,BA1371,AY1372,"f",,Trigger)</f>
        <v>48926</v>
      </c>
      <c r="BB1372" s="105">
        <f>_xll.qlInterestRateIndexMaturity(Currency&amp;"ibor"&amp;Tenor,BA1372,Trigger)</f>
        <v>49016</v>
      </c>
      <c r="BC1372" s="257">
        <f>_xll.qlIndexFixing($AC$5,AZ1372,TRUE,_xll.ohTrigger(Trigger,Trigger3M))</f>
        <v>1.6039032930663666E-2</v>
      </c>
      <c r="BD1372" s="257">
        <f>_xll.qlIndexFixing($BE$1,AZ1372,TRUE,_xll.ohTrigger(Trigger,Trigger3M))</f>
        <v>1.5416743855747761E-2</v>
      </c>
    </row>
    <row r="1373" spans="51:56" ht="11.25" customHeight="1" x14ac:dyDescent="0.25">
      <c r="AY1373" s="106" t="s">
        <v>83</v>
      </c>
      <c r="AZ1373" s="105">
        <f>_xll.qlInterestRateIndexFixingDate(Currency&amp;"ibor"&amp;Tenor,BA1373,Trigger)</f>
        <v>48929</v>
      </c>
      <c r="BA1373" s="105">
        <f>_xll.qlCalendarAdvance(Calendar,BA1372,AY1373,"f",,Trigger)</f>
        <v>48933</v>
      </c>
      <c r="BB1373" s="105">
        <f>_xll.qlInterestRateIndexMaturity(Currency&amp;"ibor"&amp;Tenor,BA1373,Trigger)</f>
        <v>49023</v>
      </c>
      <c r="BC1373" s="257">
        <f>_xll.qlIndexFixing($AC$5,AZ1373,TRUE,_xll.ohTrigger(Trigger,Trigger3M))</f>
        <v>1.6047054262310567E-2</v>
      </c>
      <c r="BD1373" s="257">
        <f>_xll.qlIndexFixing($BE$1,AZ1373,TRUE,_xll.ohTrigger(Trigger,Trigger3M))</f>
        <v>1.540808838327834E-2</v>
      </c>
    </row>
    <row r="1374" spans="51:56" ht="11.25" customHeight="1" x14ac:dyDescent="0.25">
      <c r="AY1374" s="106" t="s">
        <v>83</v>
      </c>
      <c r="AZ1374" s="105">
        <f>_xll.qlInterestRateIndexFixingDate(Currency&amp;"ibor"&amp;Tenor,BA1374,Trigger)</f>
        <v>48935</v>
      </c>
      <c r="BA1374" s="105">
        <f>_xll.qlCalendarAdvance(Calendar,BA1373,AY1374,"f",,Trigger)</f>
        <v>48940</v>
      </c>
      <c r="BB1374" s="105">
        <f>_xll.qlInterestRateIndexMaturity(Currency&amp;"ibor"&amp;Tenor,BA1374,Trigger)</f>
        <v>49030</v>
      </c>
      <c r="BC1374" s="257">
        <f>_xll.qlIndexFixing($AC$5,AZ1374,TRUE,_xll.ohTrigger(Trigger,Trigger3M))</f>
        <v>1.6055075609978431E-2</v>
      </c>
      <c r="BD1374" s="257">
        <f>_xll.qlIndexFixing($BE$1,AZ1374,TRUE,_xll.ohTrigger(Trigger,Trigger3M))</f>
        <v>1.5399417447315322E-2</v>
      </c>
    </row>
    <row r="1375" spans="51:56" ht="11.25" customHeight="1" x14ac:dyDescent="0.25">
      <c r="AY1375" s="106" t="s">
        <v>83</v>
      </c>
      <c r="AZ1375" s="105">
        <f>_xll.qlInterestRateIndexFixingDate(Currency&amp;"ibor"&amp;Tenor,BA1375,Trigger)</f>
        <v>48943</v>
      </c>
      <c r="BA1375" s="105">
        <f>_xll.qlCalendarAdvance(Calendar,BA1374,AY1375,"f",,Trigger)</f>
        <v>48947</v>
      </c>
      <c r="BB1375" s="105">
        <f>_xll.qlInterestRateIndexMaturity(Currency&amp;"ibor"&amp;Tenor,BA1375,Trigger)</f>
        <v>49037</v>
      </c>
      <c r="BC1375" s="257">
        <f>_xll.qlIndexFixing($AC$5,AZ1375,TRUE,_xll.ohTrigger(Trigger,Trigger3M))</f>
        <v>1.6063096973668145E-2</v>
      </c>
      <c r="BD1375" s="257">
        <f>_xll.qlIndexFixing($BE$1,AZ1375,TRUE,_xll.ohTrigger(Trigger,Trigger3M))</f>
        <v>1.5390731186801787E-2</v>
      </c>
    </row>
    <row r="1376" spans="51:56" ht="11.25" customHeight="1" x14ac:dyDescent="0.25">
      <c r="AY1376" s="106" t="s">
        <v>83</v>
      </c>
      <c r="AZ1376" s="105">
        <f>_xll.qlInterestRateIndexFixingDate(Currency&amp;"ibor"&amp;Tenor,BA1376,Trigger)</f>
        <v>48950</v>
      </c>
      <c r="BA1376" s="105">
        <f>_xll.qlCalendarAdvance(Calendar,BA1375,AY1376,"f",,Trigger)</f>
        <v>48954</v>
      </c>
      <c r="BB1376" s="105">
        <f>_xll.qlInterestRateIndexMaturity(Currency&amp;"ibor"&amp;Tenor,BA1376,Trigger)</f>
        <v>49045</v>
      </c>
      <c r="BC1376" s="257">
        <f>_xll.qlIndexFixing($AC$5,AZ1376,TRUE,_xll.ohTrigger(Trigger,Trigger3M))</f>
        <v>1.6072049584470317E-2</v>
      </c>
      <c r="BD1376" s="257">
        <f>_xll.qlIndexFixing($BE$1,AZ1376,TRUE,_xll.ohTrigger(Trigger,Trigger3M))</f>
        <v>1.5381733492390515E-2</v>
      </c>
    </row>
    <row r="1377" spans="51:56" ht="11.25" customHeight="1" x14ac:dyDescent="0.25">
      <c r="AY1377" s="106" t="s">
        <v>83</v>
      </c>
      <c r="AZ1377" s="105">
        <f>_xll.qlInterestRateIndexFixingDate(Currency&amp;"ibor"&amp;Tenor,BA1377,Trigger)</f>
        <v>48957</v>
      </c>
      <c r="BA1377" s="105">
        <f>_xll.qlCalendarAdvance(Calendar,BA1376,AY1377,"f",,Trigger)</f>
        <v>48961</v>
      </c>
      <c r="BB1377" s="105">
        <f>_xll.qlInterestRateIndexMaturity(Currency&amp;"ibor"&amp;Tenor,BA1377,Trigger)</f>
        <v>49051</v>
      </c>
      <c r="BC1377" s="257">
        <f>_xll.qlIndexFixing($AC$5,AZ1377,TRUE,_xll.ohTrigger(Trigger,Trigger3M))</f>
        <v>1.607913974911046E-2</v>
      </c>
      <c r="BD1377" s="257">
        <f>_xll.qlIndexFixing($BE$1,AZ1377,TRUE,_xll.ohTrigger(Trigger,Trigger3M))</f>
        <v>1.5373313247901699E-2</v>
      </c>
    </row>
    <row r="1378" spans="51:56" ht="11.25" customHeight="1" x14ac:dyDescent="0.25">
      <c r="AY1378" s="106" t="s">
        <v>83</v>
      </c>
      <c r="AZ1378" s="105">
        <f>_xll.qlInterestRateIndexFixingDate(Currency&amp;"ibor"&amp;Tenor,BA1378,Trigger)</f>
        <v>48964</v>
      </c>
      <c r="BA1378" s="105">
        <f>_xll.qlCalendarAdvance(Calendar,BA1377,AY1378,"f",,Trigger)</f>
        <v>48968</v>
      </c>
      <c r="BB1378" s="105">
        <f>_xll.qlInterestRateIndexMaturity(Currency&amp;"ibor"&amp;Tenor,BA1378,Trigger)</f>
        <v>49058</v>
      </c>
      <c r="BC1378" s="257">
        <f>_xll.qlIndexFixing($AC$5,AZ1378,TRUE,_xll.ohTrigger(Trigger,Trigger3M))</f>
        <v>1.6087161160864838E-2</v>
      </c>
      <c r="BD1378" s="257">
        <f>_xll.qlIndexFixing($BE$1,AZ1378,TRUE,_xll.ohTrigger(Trigger,Trigger3M))</f>
        <v>1.5364581847399528E-2</v>
      </c>
    </row>
    <row r="1379" spans="51:56" ht="11.25" customHeight="1" x14ac:dyDescent="0.25">
      <c r="AY1379" s="106" t="s">
        <v>83</v>
      </c>
      <c r="AZ1379" s="105">
        <f>_xll.qlInterestRateIndexFixingDate(Currency&amp;"ibor"&amp;Tenor,BA1379,Trigger)</f>
        <v>48971</v>
      </c>
      <c r="BA1379" s="105">
        <f>_xll.qlCalendarAdvance(Calendar,BA1378,AY1379,"f",,Trigger)</f>
        <v>48975</v>
      </c>
      <c r="BB1379" s="105">
        <f>_xll.qlInterestRateIndexMaturity(Currency&amp;"ibor"&amp;Tenor,BA1379,Trigger)</f>
        <v>49062</v>
      </c>
      <c r="BC1379" s="257">
        <f>_xll.qlIndexFixing($AC$5,AZ1379,TRUE,_xll.ohTrigger(Trigger,Trigger3M))</f>
        <v>1.6092386037500704E-2</v>
      </c>
      <c r="BD1379" s="257">
        <f>_xll.qlIndexFixing($BE$1,AZ1379,TRUE,_xll.ohTrigger(Trigger,Trigger3M))</f>
        <v>1.5356736270683511E-2</v>
      </c>
    </row>
    <row r="1380" spans="51:56" ht="11.25" customHeight="1" x14ac:dyDescent="0.25">
      <c r="AY1380" s="106" t="s">
        <v>83</v>
      </c>
      <c r="AZ1380" s="105">
        <f>_xll.qlInterestRateIndexFixingDate(Currency&amp;"ibor"&amp;Tenor,BA1380,Trigger)</f>
        <v>48978</v>
      </c>
      <c r="BA1380" s="105">
        <f>_xll.qlCalendarAdvance(Calendar,BA1379,AY1380,"f",,Trigger)</f>
        <v>48982</v>
      </c>
      <c r="BB1380" s="105">
        <f>_xll.qlInterestRateIndexMaturity(Currency&amp;"ibor"&amp;Tenor,BA1380,Trigger)</f>
        <v>49072</v>
      </c>
      <c r="BC1380" s="257">
        <f>_xll.qlIndexFixing($AC$5,AZ1380,TRUE,_xll.ohTrigger(Trigger,Trigger3M))</f>
        <v>1.6103204032434704E-2</v>
      </c>
      <c r="BD1380" s="257">
        <f>_xll.qlIndexFixing($BE$1,AZ1380,TRUE,_xll.ohTrigger(Trigger,Trigger3M))</f>
        <v>1.5347074878989453E-2</v>
      </c>
    </row>
    <row r="1381" spans="51:56" ht="11.25" customHeight="1" x14ac:dyDescent="0.25">
      <c r="AY1381" s="106" t="s">
        <v>83</v>
      </c>
      <c r="AZ1381" s="105">
        <f>_xll.qlInterestRateIndexFixingDate(Currency&amp;"ibor"&amp;Tenor,BA1381,Trigger)</f>
        <v>48985</v>
      </c>
      <c r="BA1381" s="105">
        <f>_xll.qlCalendarAdvance(Calendar,BA1380,AY1381,"f",,Trigger)</f>
        <v>48989</v>
      </c>
      <c r="BB1381" s="105">
        <f>_xll.qlInterestRateIndexMaturity(Currency&amp;"ibor"&amp;Tenor,BA1381,Trigger)</f>
        <v>49079</v>
      </c>
      <c r="BC1381" s="257">
        <f>_xll.qlIndexFixing($AC$5,AZ1381,TRUE,_xll.ohTrigger(Trigger,Trigger3M))</f>
        <v>1.6111225492251968E-2</v>
      </c>
      <c r="BD1381" s="257">
        <f>_xll.qlIndexFixing($BE$1,AZ1381,TRUE,_xll.ohTrigger(Trigger,Trigger3M))</f>
        <v>1.533829958896149E-2</v>
      </c>
    </row>
    <row r="1382" spans="51:56" ht="11.25" customHeight="1" x14ac:dyDescent="0.25">
      <c r="AY1382" s="106" t="s">
        <v>83</v>
      </c>
      <c r="AZ1382" s="105">
        <f>_xll.qlInterestRateIndexFixingDate(Currency&amp;"ibor"&amp;Tenor,BA1382,Trigger)</f>
        <v>48992</v>
      </c>
      <c r="BA1382" s="105">
        <f>_xll.qlCalendarAdvance(Calendar,BA1381,AY1382,"f",,Trigger)</f>
        <v>48996</v>
      </c>
      <c r="BB1382" s="105">
        <f>_xll.qlInterestRateIndexMaturity(Currency&amp;"ibor"&amp;Tenor,BA1382,Trigger)</f>
        <v>49086</v>
      </c>
      <c r="BC1382" s="257">
        <f>_xll.qlIndexFixing($AC$5,AZ1382,TRUE,_xll.ohTrigger(Trigger,Trigger3M))</f>
        <v>1.6119246968091083E-2</v>
      </c>
      <c r="BD1382" s="257">
        <f>_xll.qlIndexFixing($BE$1,AZ1382,TRUE,_xll.ohTrigger(Trigger,Trigger3M))</f>
        <v>1.532950994696769E-2</v>
      </c>
    </row>
    <row r="1383" spans="51:56" ht="11.25" customHeight="1" x14ac:dyDescent="0.25">
      <c r="AY1383" s="106" t="s">
        <v>83</v>
      </c>
      <c r="AZ1383" s="105">
        <f>_xll.qlInterestRateIndexFixingDate(Currency&amp;"ibor"&amp;Tenor,BA1383,Trigger)</f>
        <v>48999</v>
      </c>
      <c r="BA1383" s="105">
        <f>_xll.qlCalendarAdvance(Calendar,BA1382,AY1383,"f",,Trigger)</f>
        <v>49003</v>
      </c>
      <c r="BB1383" s="105">
        <f>_xll.qlInterestRateIndexMaturity(Currency&amp;"ibor"&amp;Tenor,BA1383,Trigger)</f>
        <v>49095</v>
      </c>
      <c r="BC1383" s="257">
        <f>_xll.qlIndexFixing($AC$5,AZ1383,TRUE,_xll.ohTrigger(Trigger,Trigger3M))</f>
        <v>1.6129136012506467E-2</v>
      </c>
      <c r="BD1383" s="257">
        <f>_xll.qlIndexFixing($BE$1,AZ1383,TRUE,_xll.ohTrigger(Trigger,Trigger3M))</f>
        <v>1.532009398160677E-2</v>
      </c>
    </row>
    <row r="1384" spans="51:56" ht="11.25" customHeight="1" x14ac:dyDescent="0.25">
      <c r="AY1384" s="106" t="s">
        <v>83</v>
      </c>
      <c r="AZ1384" s="105">
        <f>_xll.qlInterestRateIndexFixingDate(Currency&amp;"ibor"&amp;Tenor,BA1384,Trigger)</f>
        <v>49006</v>
      </c>
      <c r="BA1384" s="105">
        <f>_xll.qlCalendarAdvance(Calendar,BA1383,AY1384,"f",,Trigger)</f>
        <v>49010</v>
      </c>
      <c r="BB1384" s="105">
        <f>_xll.qlInterestRateIndexMaturity(Currency&amp;"ibor"&amp;Tenor,BA1384,Trigger)</f>
        <v>49102</v>
      </c>
      <c r="BC1384" s="257">
        <f>_xll.qlIndexFixing($AC$5,AZ1384,TRUE,_xll.ohTrigger(Trigger,Trigger3M))</f>
        <v>1.6088615453950121E-2</v>
      </c>
      <c r="BD1384" s="257">
        <f>_xll.qlIndexFixing($BE$1,AZ1384,TRUE,_xll.ohTrigger(Trigger,Trigger3M))</f>
        <v>1.5311273347205622E-2</v>
      </c>
    </row>
    <row r="1385" spans="51:56" ht="11.25" customHeight="1" x14ac:dyDescent="0.25">
      <c r="AY1385" s="106" t="s">
        <v>83</v>
      </c>
      <c r="AZ1385" s="105">
        <f>_xll.qlInterestRateIndexFixingDate(Currency&amp;"ibor"&amp;Tenor,BA1385,Trigger)</f>
        <v>49013</v>
      </c>
      <c r="BA1385" s="105">
        <f>_xll.qlCalendarAdvance(Calendar,BA1384,AY1385,"f",,Trigger)</f>
        <v>49017</v>
      </c>
      <c r="BB1385" s="105">
        <f>_xll.qlInterestRateIndexMaturity(Currency&amp;"ibor"&amp;Tenor,BA1385,Trigger)</f>
        <v>49109</v>
      </c>
      <c r="BC1385" s="257">
        <f>_xll.qlIndexFixing($AC$5,AZ1385,TRUE,_xll.ohTrigger(Trigger,Trigger3M))</f>
        <v>1.6028561211734484E-2</v>
      </c>
      <c r="BD1385" s="257">
        <f>_xll.qlIndexFixing($BE$1,AZ1385,TRUE,_xll.ohTrigger(Trigger,Trigger3M))</f>
        <v>1.530243879674313E-2</v>
      </c>
    </row>
    <row r="1386" spans="51:56" ht="11.25" customHeight="1" x14ac:dyDescent="0.25">
      <c r="AY1386" s="106" t="s">
        <v>83</v>
      </c>
      <c r="AZ1386" s="105">
        <f>_xll.qlInterestRateIndexFixingDate(Currency&amp;"ibor"&amp;Tenor,BA1386,Trigger)</f>
        <v>49020</v>
      </c>
      <c r="BA1386" s="105">
        <f>_xll.qlCalendarAdvance(Calendar,BA1385,AY1386,"f",,Trigger)</f>
        <v>49024</v>
      </c>
      <c r="BB1386" s="105">
        <f>_xll.qlInterestRateIndexMaturity(Currency&amp;"ibor"&amp;Tenor,BA1386,Trigger)</f>
        <v>49116</v>
      </c>
      <c r="BC1386" s="257">
        <f>_xll.qlIndexFixing($AC$5,AZ1386,TRUE,_xll.ohTrigger(Trigger,Trigger3M))</f>
        <v>1.5968370975101384E-2</v>
      </c>
      <c r="BD1386" s="257">
        <f>_xll.qlIndexFixing($BE$1,AZ1386,TRUE,_xll.ohTrigger(Trigger,Trigger3M))</f>
        <v>1.5293590469164666E-2</v>
      </c>
    </row>
    <row r="1387" spans="51:56" ht="11.25" customHeight="1" x14ac:dyDescent="0.25">
      <c r="AY1387" s="106" t="s">
        <v>83</v>
      </c>
      <c r="AZ1387" s="105">
        <f>_xll.qlInterestRateIndexFixingDate(Currency&amp;"ibor"&amp;Tenor,BA1387,Trigger)</f>
        <v>49027</v>
      </c>
      <c r="BA1387" s="105">
        <f>_xll.qlCalendarAdvance(Calendar,BA1386,AY1387,"f",,Trigger)</f>
        <v>49031</v>
      </c>
      <c r="BB1387" s="105">
        <f>_xll.qlInterestRateIndexMaturity(Currency&amp;"ibor"&amp;Tenor,BA1387,Trigger)</f>
        <v>49123</v>
      </c>
      <c r="BC1387" s="257">
        <f>_xll.qlIndexFixing($AC$5,AZ1387,TRUE,_xll.ohTrigger(Trigger,Trigger3M))</f>
        <v>1.5908044750327536E-2</v>
      </c>
      <c r="BD1387" s="257">
        <f>_xll.qlIndexFixing($BE$1,AZ1387,TRUE,_xll.ohTrigger(Trigger,Trigger3M))</f>
        <v>1.528472850341648E-2</v>
      </c>
    </row>
    <row r="1388" spans="51:56" ht="11.25" customHeight="1" x14ac:dyDescent="0.25">
      <c r="AY1388" s="106" t="s">
        <v>83</v>
      </c>
      <c r="AZ1388" s="105">
        <f>_xll.qlInterestRateIndexFixingDate(Currency&amp;"ibor"&amp;Tenor,BA1388,Trigger)</f>
        <v>49034</v>
      </c>
      <c r="BA1388" s="105">
        <f>_xll.qlCalendarAdvance(Calendar,BA1387,AY1388,"f",,Trigger)</f>
        <v>49038</v>
      </c>
      <c r="BB1388" s="105">
        <f>_xll.qlInterestRateIndexMaturity(Currency&amp;"ibor"&amp;Tenor,BA1388,Trigger)</f>
        <v>49129</v>
      </c>
      <c r="BC1388" s="257">
        <f>_xll.qlIndexFixing($AC$5,AZ1388,TRUE,_xll.ohTrigger(Trigger,Trigger3M))</f>
        <v>1.5853025671536139E-2</v>
      </c>
      <c r="BD1388" s="257">
        <f>_xll.qlIndexFixing($BE$1,AZ1388,TRUE,_xll.ohTrigger(Trigger,Trigger3M))</f>
        <v>1.5276165827608337E-2</v>
      </c>
    </row>
    <row r="1389" spans="51:56" ht="11.25" customHeight="1" x14ac:dyDescent="0.25">
      <c r="AY1389" s="106" t="s">
        <v>83</v>
      </c>
      <c r="AZ1389" s="105">
        <f>_xll.qlInterestRateIndexFixingDate(Currency&amp;"ibor"&amp;Tenor,BA1389,Trigger)</f>
        <v>49039</v>
      </c>
      <c r="BA1389" s="105">
        <f>_xll.qlCalendarAdvance(Calendar,BA1388,AY1389,"f",,Trigger)</f>
        <v>49045</v>
      </c>
      <c r="BB1389" s="105">
        <f>_xll.qlInterestRateIndexMaturity(Currency&amp;"ibor"&amp;Tenor,BA1389,Trigger)</f>
        <v>49136</v>
      </c>
      <c r="BC1389" s="257">
        <f>_xll.qlIndexFixing($AC$5,AZ1389,TRUE,_xll.ohTrigger(Trigger,Trigger3M))</f>
        <v>1.5791695804606112E-2</v>
      </c>
      <c r="BD1389" s="257">
        <f>_xll.qlIndexFixing($BE$1,AZ1389,TRUE,_xll.ohTrigger(Trigger,Trigger3M))</f>
        <v>1.526727830674315E-2</v>
      </c>
    </row>
    <row r="1390" spans="51:56" ht="11.25" customHeight="1" x14ac:dyDescent="0.25">
      <c r="AY1390" s="106" t="s">
        <v>83</v>
      </c>
      <c r="AZ1390" s="105">
        <f>_xll.qlInterestRateIndexFixingDate(Currency&amp;"ibor"&amp;Tenor,BA1390,Trigger)</f>
        <v>49048</v>
      </c>
      <c r="BA1390" s="105">
        <f>_xll.qlCalendarAdvance(Calendar,BA1389,AY1390,"f",,Trigger)</f>
        <v>49052</v>
      </c>
      <c r="BB1390" s="105">
        <f>_xll.qlInterestRateIndexMaturity(Currency&amp;"ibor"&amp;Tenor,BA1390,Trigger)</f>
        <v>49143</v>
      </c>
      <c r="BC1390" s="257">
        <f>_xll.qlIndexFixing($AC$5,AZ1390,TRUE,_xll.ohTrigger(Trigger,Trigger3M))</f>
        <v>1.573022848224092E-2</v>
      </c>
      <c r="BD1390" s="257">
        <f>_xll.qlIndexFixing($BE$1,AZ1390,TRUE,_xll.ohTrigger(Trigger,Trigger3M))</f>
        <v>1.5258377554956551E-2</v>
      </c>
    </row>
    <row r="1391" spans="51:56" ht="11.25" customHeight="1" x14ac:dyDescent="0.25">
      <c r="AY1391" s="106" t="s">
        <v>83</v>
      </c>
      <c r="AZ1391" s="105">
        <f>_xll.qlInterestRateIndexFixingDate(Currency&amp;"ibor"&amp;Tenor,BA1391,Trigger)</f>
        <v>49055</v>
      </c>
      <c r="BA1391" s="105">
        <f>_xll.qlCalendarAdvance(Calendar,BA1390,AY1391,"f",,Trigger)</f>
        <v>49059</v>
      </c>
      <c r="BB1391" s="105">
        <f>_xll.qlInterestRateIndexMaturity(Currency&amp;"ibor"&amp;Tenor,BA1391,Trigger)</f>
        <v>49150</v>
      </c>
      <c r="BC1391" s="257">
        <f>_xll.qlIndexFixing($AC$5,AZ1391,TRUE,_xll.ohTrigger(Trigger,Trigger3M))</f>
        <v>1.5668623710852137E-2</v>
      </c>
      <c r="BD1391" s="257">
        <f>_xll.qlIndexFixing($BE$1,AZ1391,TRUE,_xll.ohTrigger(Trigger,Trigger3M))</f>
        <v>1.5249463711180919E-2</v>
      </c>
    </row>
    <row r="1392" spans="51:56" ht="11.25" customHeight="1" x14ac:dyDescent="0.25">
      <c r="AY1392" s="106" t="s">
        <v>83</v>
      </c>
      <c r="AZ1392" s="105">
        <f>_xll.qlInterestRateIndexFixingDate(Currency&amp;"ibor"&amp;Tenor,BA1392,Trigger)</f>
        <v>49061</v>
      </c>
      <c r="BA1392" s="105">
        <f>_xll.qlCalendarAdvance(Calendar,BA1391,AY1392,"f",,Trigger)</f>
        <v>49066</v>
      </c>
      <c r="BB1392" s="105">
        <f>_xll.qlInterestRateIndexMaturity(Currency&amp;"ibor"&amp;Tenor,BA1392,Trigger)</f>
        <v>49158</v>
      </c>
      <c r="BC1392" s="257">
        <f>_xll.qlIndexFixing($AC$5,AZ1392,TRUE,_xll.ohTrigger(Trigger,Trigger3M))</f>
        <v>1.5604374025079198E-2</v>
      </c>
      <c r="BD1392" s="257">
        <f>_xll.qlIndexFixing($BE$1,AZ1392,TRUE,_xll.ohTrigger(Trigger,Trigger3M))</f>
        <v>1.5240218965152713E-2</v>
      </c>
    </row>
    <row r="1393" spans="51:56" ht="11.25" customHeight="1" x14ac:dyDescent="0.25">
      <c r="AY1393" s="106" t="s">
        <v>83</v>
      </c>
      <c r="AZ1393" s="105">
        <f>_xll.qlInterestRateIndexFixingDate(Currency&amp;"ibor"&amp;Tenor,BA1393,Trigger)</f>
        <v>49069</v>
      </c>
      <c r="BA1393" s="105">
        <f>_xll.qlCalendarAdvance(Calendar,BA1392,AY1393,"f",,Trigger)</f>
        <v>49073</v>
      </c>
      <c r="BB1393" s="105">
        <f>_xll.qlInterestRateIndexMaturity(Currency&amp;"ibor"&amp;Tenor,BA1393,Trigger)</f>
        <v>49165</v>
      </c>
      <c r="BC1393" s="257">
        <f>_xll.qlIndexFixing($AC$5,AZ1393,TRUE,_xll.ohTrigger(Trigger,Trigger3M))</f>
        <v>1.5543232004094765E-2</v>
      </c>
      <c r="BD1393" s="257">
        <f>_xll.qlIndexFixing($BE$1,AZ1393,TRUE,_xll.ohTrigger(Trigger,Trigger3M))</f>
        <v>1.523127808818436E-2</v>
      </c>
    </row>
    <row r="1394" spans="51:56" ht="11.25" customHeight="1" x14ac:dyDescent="0.25">
      <c r="AY1394" s="106" t="s">
        <v>83</v>
      </c>
      <c r="AZ1394" s="105">
        <f>_xll.qlInterestRateIndexFixingDate(Currency&amp;"ibor"&amp;Tenor,BA1394,Trigger)</f>
        <v>49076</v>
      </c>
      <c r="BA1394" s="105">
        <f>_xll.qlCalendarAdvance(Calendar,BA1393,AY1394,"f",,Trigger)</f>
        <v>49080</v>
      </c>
      <c r="BB1394" s="105">
        <f>_xll.qlInterestRateIndexMaturity(Currency&amp;"ibor"&amp;Tenor,BA1394,Trigger)</f>
        <v>49172</v>
      </c>
      <c r="BC1394" s="257">
        <f>_xll.qlIndexFixing($AC$5,AZ1394,TRUE,_xll.ohTrigger(Trigger,Trigger3M))</f>
        <v>1.5481954039313243E-2</v>
      </c>
      <c r="BD1394" s="257">
        <f>_xll.qlIndexFixing($BE$1,AZ1394,TRUE,_xll.ohTrigger(Trigger,Trigger3M))</f>
        <v>1.5222324545635248E-2</v>
      </c>
    </row>
    <row r="1395" spans="51:56" ht="11.25" customHeight="1" x14ac:dyDescent="0.25">
      <c r="AY1395" s="106" t="s">
        <v>83</v>
      </c>
      <c r="AZ1395" s="105">
        <f>_xll.qlInterestRateIndexFixingDate(Currency&amp;"ibor"&amp;Tenor,BA1395,Trigger)</f>
        <v>49083</v>
      </c>
      <c r="BA1395" s="105">
        <f>_xll.qlCalendarAdvance(Calendar,BA1394,AY1395,"f",,Trigger)</f>
        <v>49087</v>
      </c>
      <c r="BB1395" s="105">
        <f>_xll.qlInterestRateIndexMaturity(Currency&amp;"ibor"&amp;Tenor,BA1395,Trigger)</f>
        <v>49179</v>
      </c>
      <c r="BC1395" s="257">
        <f>_xll.qlIndexFixing($AC$5,AZ1395,TRUE,_xll.ohTrigger(Trigger,Trigger3M))</f>
        <v>1.5420540137124303E-2</v>
      </c>
      <c r="BD1395" s="257">
        <f>_xll.qlIndexFixing($BE$1,AZ1395,TRUE,_xll.ohTrigger(Trigger,Trigger3M))</f>
        <v>1.5213358476441197E-2</v>
      </c>
    </row>
    <row r="1396" spans="51:56" ht="11.25" customHeight="1" x14ac:dyDescent="0.25">
      <c r="AY1396" s="106" t="s">
        <v>83</v>
      </c>
      <c r="AZ1396" s="105">
        <f>_xll.qlInterestRateIndexFixingDate(Currency&amp;"ibor"&amp;Tenor,BA1396,Trigger)</f>
        <v>49090</v>
      </c>
      <c r="BA1396" s="105">
        <f>_xll.qlCalendarAdvance(Calendar,BA1395,AY1396,"f",,Trigger)</f>
        <v>49094</v>
      </c>
      <c r="BB1396" s="105">
        <f>_xll.qlInterestRateIndexMaturity(Currency&amp;"ibor"&amp;Tenor,BA1396,Trigger)</f>
        <v>49186</v>
      </c>
      <c r="BC1396" s="257">
        <f>_xll.qlIndexFixing($AC$5,AZ1396,TRUE,_xll.ohTrigger(Trigger,Trigger3M))</f>
        <v>1.5358990303934126E-2</v>
      </c>
      <c r="BD1396" s="257">
        <f>_xll.qlIndexFixing($BE$1,AZ1396,TRUE,_xll.ohTrigger(Trigger,Trigger3M))</f>
        <v>1.5204380019539766E-2</v>
      </c>
    </row>
    <row r="1397" spans="51:56" ht="11.25" customHeight="1" x14ac:dyDescent="0.25">
      <c r="AY1397" s="106" t="s">
        <v>83</v>
      </c>
      <c r="AZ1397" s="105">
        <f>_xll.qlInterestRateIndexFixingDate(Currency&amp;"ibor"&amp;Tenor,BA1397,Trigger)</f>
        <v>49097</v>
      </c>
      <c r="BA1397" s="105">
        <f>_xll.qlCalendarAdvance(Calendar,BA1396,AY1397,"f",,Trigger)</f>
        <v>49101</v>
      </c>
      <c r="BB1397" s="105">
        <f>_xll.qlInterestRateIndexMaturity(Currency&amp;"ibor"&amp;Tenor,BA1397,Trigger)</f>
        <v>49193</v>
      </c>
      <c r="BC1397" s="257">
        <f>_xll.qlIndexFixing($AC$5,AZ1397,TRUE,_xll.ohTrigger(Trigger,Trigger3M))</f>
        <v>1.5336125318772362E-2</v>
      </c>
      <c r="BD1397" s="257">
        <f>_xll.qlIndexFixing($BE$1,AZ1397,TRUE,_xll.ohTrigger(Trigger,Trigger3M))</f>
        <v>1.5195389313862426E-2</v>
      </c>
    </row>
    <row r="1398" spans="51:56" ht="11.25" customHeight="1" x14ac:dyDescent="0.25">
      <c r="AY1398" s="106" t="s">
        <v>83</v>
      </c>
      <c r="AZ1398" s="105">
        <f>_xll.qlInterestRateIndexFixingDate(Currency&amp;"ibor"&amp;Tenor,BA1398,Trigger)</f>
        <v>49104</v>
      </c>
      <c r="BA1398" s="105">
        <f>_xll.qlCalendarAdvance(Calendar,BA1397,AY1398,"f",,Trigger)</f>
        <v>49108</v>
      </c>
      <c r="BB1398" s="105">
        <f>_xll.qlInterestRateIndexMaturity(Currency&amp;"ibor"&amp;Tenor,BA1398,Trigger)</f>
        <v>49200</v>
      </c>
      <c r="BC1398" s="257">
        <f>_xll.qlIndexFixing($AC$5,AZ1398,TRUE,_xll.ohTrigger(Trigger,Trigger3M))</f>
        <v>1.5342346794771091E-2</v>
      </c>
      <c r="BD1398" s="257">
        <f>_xll.qlIndexFixing($BE$1,AZ1398,TRUE,_xll.ohTrigger(Trigger,Trigger3M))</f>
        <v>1.5186386498345869E-2</v>
      </c>
    </row>
    <row r="1399" spans="51:56" ht="11.25" customHeight="1" x14ac:dyDescent="0.25">
      <c r="AY1399" s="106" t="s">
        <v>83</v>
      </c>
      <c r="AZ1399" s="105">
        <f>_xll.qlInterestRateIndexFixingDate(Currency&amp;"ibor"&amp;Tenor,BA1399,Trigger)</f>
        <v>49111</v>
      </c>
      <c r="BA1399" s="105">
        <f>_xll.qlCalendarAdvance(Calendar,BA1398,AY1399,"f",,Trigger)</f>
        <v>49115</v>
      </c>
      <c r="BB1399" s="105">
        <f>_xll.qlInterestRateIndexMaturity(Currency&amp;"ibor"&amp;Tenor,BA1399,Trigger)</f>
        <v>49207</v>
      </c>
      <c r="BC1399" s="257">
        <f>_xll.qlIndexFixing($AC$5,AZ1399,TRUE,_xll.ohTrigger(Trigger,Trigger3M))</f>
        <v>1.5348568280621937E-2</v>
      </c>
      <c r="BD1399" s="257">
        <f>_xll.qlIndexFixing($BE$1,AZ1399,TRUE,_xll.ohTrigger(Trigger,Trigger3M))</f>
        <v>1.5177371711919831E-2</v>
      </c>
    </row>
    <row r="1400" spans="51:56" ht="11.25" customHeight="1" x14ac:dyDescent="0.25">
      <c r="AY1400" s="106" t="s">
        <v>83</v>
      </c>
      <c r="AZ1400" s="105">
        <f>_xll.qlInterestRateIndexFixingDate(Currency&amp;"ibor"&amp;Tenor,BA1400,Trigger)</f>
        <v>49118</v>
      </c>
      <c r="BA1400" s="105">
        <f>_xll.qlCalendarAdvance(Calendar,BA1399,AY1400,"f",,Trigger)</f>
        <v>49122</v>
      </c>
      <c r="BB1400" s="105">
        <f>_xll.qlInterestRateIndexMaturity(Currency&amp;"ibor"&amp;Tenor,BA1400,Trigger)</f>
        <v>49214</v>
      </c>
      <c r="BC1400" s="257">
        <f>_xll.qlIndexFixing($AC$5,AZ1400,TRUE,_xll.ohTrigger(Trigger,Trigger3M))</f>
        <v>1.535478977632751E-2</v>
      </c>
      <c r="BD1400" s="257">
        <f>_xll.qlIndexFixing($BE$1,AZ1400,TRUE,_xll.ohTrigger(Trigger,Trigger3M))</f>
        <v>1.5168345093514918E-2</v>
      </c>
    </row>
    <row r="1401" spans="51:56" ht="11.25" customHeight="1" x14ac:dyDescent="0.25">
      <c r="AY1401" s="106" t="s">
        <v>83</v>
      </c>
      <c r="AZ1401" s="105">
        <f>_xll.qlInterestRateIndexFixingDate(Currency&amp;"ibor"&amp;Tenor,BA1401,Trigger)</f>
        <v>49125</v>
      </c>
      <c r="BA1401" s="105">
        <f>_xll.qlCalendarAdvance(Calendar,BA1400,AY1401,"f",,Trigger)</f>
        <v>49129</v>
      </c>
      <c r="BB1401" s="105">
        <f>_xll.qlInterestRateIndexMaturity(Currency&amp;"ibor"&amp;Tenor,BA1401,Trigger)</f>
        <v>49221</v>
      </c>
      <c r="BC1401" s="257">
        <f>_xll.qlIndexFixing($AC$5,AZ1401,TRUE,_xll.ohTrigger(Trigger,Trigger3M))</f>
        <v>1.5361011281885202E-2</v>
      </c>
      <c r="BD1401" s="257">
        <f>_xll.qlIndexFixing($BE$1,AZ1401,TRUE,_xll.ohTrigger(Trigger,Trigger3M))</f>
        <v>1.5159306782062605E-2</v>
      </c>
    </row>
    <row r="1402" spans="51:56" ht="11.25" customHeight="1" x14ac:dyDescent="0.25">
      <c r="AY1402" s="106" t="s">
        <v>83</v>
      </c>
      <c r="AZ1402" s="105">
        <f>_xll.qlInterestRateIndexFixingDate(Currency&amp;"ibor"&amp;Tenor,BA1402,Trigger)</f>
        <v>49132</v>
      </c>
      <c r="BA1402" s="105">
        <f>_xll.qlCalendarAdvance(Calendar,BA1401,AY1402,"f",,Trigger)</f>
        <v>49136</v>
      </c>
      <c r="BB1402" s="105">
        <f>_xll.qlInterestRateIndexMaturity(Currency&amp;"ibor"&amp;Tenor,BA1402,Trigger)</f>
        <v>49228</v>
      </c>
      <c r="BC1402" s="257">
        <f>_xll.qlIndexFixing($AC$5,AZ1402,TRUE,_xll.ohTrigger(Trigger,Trigger3M))</f>
        <v>1.5367232797295882E-2</v>
      </c>
      <c r="BD1402" s="257">
        <f>_xll.qlIndexFixing($BE$1,AZ1402,TRUE,_xll.ohTrigger(Trigger,Trigger3M))</f>
        <v>1.5150256916490891E-2</v>
      </c>
    </row>
    <row r="1403" spans="51:56" ht="11.25" customHeight="1" x14ac:dyDescent="0.25">
      <c r="AY1403" s="106" t="s">
        <v>83</v>
      </c>
      <c r="AZ1403" s="105">
        <f>_xll.qlInterestRateIndexFixingDate(Currency&amp;"ibor"&amp;Tenor,BA1403,Trigger)</f>
        <v>49139</v>
      </c>
      <c r="BA1403" s="105">
        <f>_xll.qlCalendarAdvance(Calendar,BA1402,AY1403,"f",,Trigger)</f>
        <v>49143</v>
      </c>
      <c r="BB1403" s="105">
        <f>_xll.qlInterestRateIndexMaturity(Currency&amp;"ibor"&amp;Tenor,BA1403,Trigger)</f>
        <v>49235</v>
      </c>
      <c r="BC1403" s="257">
        <f>_xll.qlIndexFixing($AC$5,AZ1403,TRUE,_xll.ohTrigger(Trigger,Trigger3M))</f>
        <v>1.5373454322560418E-2</v>
      </c>
      <c r="BD1403" s="257">
        <f>_xll.qlIndexFixing($BE$1,AZ1403,TRUE,_xll.ohTrigger(Trigger,Trigger3M))</f>
        <v>1.5141195635726908E-2</v>
      </c>
    </row>
    <row r="1404" spans="51:56" ht="11.25" customHeight="1" x14ac:dyDescent="0.25">
      <c r="AY1404" s="106" t="s">
        <v>83</v>
      </c>
      <c r="AZ1404" s="105">
        <f>_xll.qlInterestRateIndexFixingDate(Currency&amp;"ibor"&amp;Tenor,BA1404,Trigger)</f>
        <v>49146</v>
      </c>
      <c r="BA1404" s="105">
        <f>_xll.qlCalendarAdvance(Calendar,BA1403,AY1404,"f",,Trigger)</f>
        <v>49150</v>
      </c>
      <c r="BB1404" s="105">
        <f>_xll.qlInterestRateIndexMaturity(Currency&amp;"ibor"&amp;Tenor,BA1404,Trigger)</f>
        <v>49242</v>
      </c>
      <c r="BC1404" s="257">
        <f>_xll.qlIndexFixing($AC$5,AZ1404,TRUE,_xll.ohTrigger(Trigger,Trigger3M))</f>
        <v>1.5379675857677943E-2</v>
      </c>
      <c r="BD1404" s="257">
        <f>_xll.qlIndexFixing($BE$1,AZ1404,TRUE,_xll.ohTrigger(Trigger,Trigger3M))</f>
        <v>1.5132123078696918E-2</v>
      </c>
    </row>
    <row r="1405" spans="51:56" ht="11.25" customHeight="1" x14ac:dyDescent="0.25">
      <c r="AY1405" s="106" t="s">
        <v>83</v>
      </c>
      <c r="AZ1405" s="105">
        <f>_xll.qlInterestRateIndexFixingDate(Currency&amp;"ibor"&amp;Tenor,BA1405,Trigger)</f>
        <v>49153</v>
      </c>
      <c r="BA1405" s="105">
        <f>_xll.qlCalendarAdvance(Calendar,BA1404,AY1405,"f",,Trigger)</f>
        <v>49157</v>
      </c>
      <c r="BB1405" s="105">
        <f>_xll.qlInterestRateIndexMaturity(Currency&amp;"ibor"&amp;Tenor,BA1405,Trigger)</f>
        <v>49249</v>
      </c>
      <c r="BC1405" s="257">
        <f>_xll.qlIndexFixing($AC$5,AZ1405,TRUE,_xll.ohTrigger(Trigger,Trigger3M))</f>
        <v>1.5385897402648455E-2</v>
      </c>
      <c r="BD1405" s="257">
        <f>_xll.qlIndexFixing($BE$1,AZ1405,TRUE,_xll.ohTrigger(Trigger,Trigger3M))</f>
        <v>1.5123039384326312E-2</v>
      </c>
    </row>
    <row r="1406" spans="51:56" ht="11.25" customHeight="1" x14ac:dyDescent="0.25">
      <c r="AY1406" s="106" t="s">
        <v>83</v>
      </c>
      <c r="AZ1406" s="105">
        <f>_xll.qlInterestRateIndexFixingDate(Currency&amp;"ibor"&amp;Tenor,BA1406,Trigger)</f>
        <v>49160</v>
      </c>
      <c r="BA1406" s="105">
        <f>_xll.qlCalendarAdvance(Calendar,BA1405,AY1406,"f",,Trigger)</f>
        <v>49164</v>
      </c>
      <c r="BB1406" s="105">
        <f>_xll.qlInterestRateIndexMaturity(Currency&amp;"ibor"&amp;Tenor,BA1406,Trigger)</f>
        <v>49256</v>
      </c>
      <c r="BC1406" s="257">
        <f>_xll.qlIndexFixing($AC$5,AZ1406,TRUE,_xll.ohTrigger(Trigger,Trigger3M))</f>
        <v>1.5392118957471956E-2</v>
      </c>
      <c r="BD1406" s="257">
        <f>_xll.qlIndexFixing($BE$1,AZ1406,TRUE,_xll.ohTrigger(Trigger,Trigger3M))</f>
        <v>1.5113944691537007E-2</v>
      </c>
    </row>
    <row r="1407" spans="51:56" ht="11.25" customHeight="1" x14ac:dyDescent="0.25">
      <c r="AY1407" s="106" t="s">
        <v>83</v>
      </c>
      <c r="AZ1407" s="105">
        <f>_xll.qlInterestRateIndexFixingDate(Currency&amp;"ibor"&amp;Tenor,BA1407,Trigger)</f>
        <v>49167</v>
      </c>
      <c r="BA1407" s="105">
        <f>_xll.qlCalendarAdvance(Calendar,BA1406,AY1407,"f",,Trigger)</f>
        <v>49171</v>
      </c>
      <c r="BB1407" s="105">
        <f>_xll.qlInterestRateIndexMaturity(Currency&amp;"ibor"&amp;Tenor,BA1407,Trigger)</f>
        <v>49263</v>
      </c>
      <c r="BC1407" s="257">
        <f>_xll.qlIndexFixing($AC$5,AZ1407,TRUE,_xll.ohTrigger(Trigger,Trigger3M))</f>
        <v>1.5398340522149313E-2</v>
      </c>
      <c r="BD1407" s="257">
        <f>_xll.qlIndexFixing($BE$1,AZ1407,TRUE,_xll.ohTrigger(Trigger,Trigger3M))</f>
        <v>1.5104839139255269E-2</v>
      </c>
    </row>
    <row r="1408" spans="51:56" ht="11.25" customHeight="1" x14ac:dyDescent="0.25">
      <c r="AY1408" s="106" t="s">
        <v>83</v>
      </c>
      <c r="AZ1408" s="105">
        <f>_xll.qlInterestRateIndexFixingDate(Currency&amp;"ibor"&amp;Tenor,BA1408,Trigger)</f>
        <v>49174</v>
      </c>
      <c r="BA1408" s="105">
        <f>_xll.qlCalendarAdvance(Calendar,BA1407,AY1408,"f",,Trigger)</f>
        <v>49178</v>
      </c>
      <c r="BB1408" s="105">
        <f>_xll.qlInterestRateIndexMaturity(Currency&amp;"ibor"&amp;Tenor,BA1408,Trigger)</f>
        <v>49270</v>
      </c>
      <c r="BC1408" s="257">
        <f>_xll.qlIndexFixing($AC$5,AZ1408,TRUE,_xll.ohTrigger(Trigger,Trigger3M))</f>
        <v>1.5404562096680528E-2</v>
      </c>
      <c r="BD1408" s="257">
        <f>_xll.qlIndexFixing($BE$1,AZ1408,TRUE,_xll.ohTrigger(Trigger,Trigger3M))</f>
        <v>1.5095722866400403E-2</v>
      </c>
    </row>
    <row r="1409" spans="51:56" ht="11.25" customHeight="1" x14ac:dyDescent="0.25">
      <c r="AY1409" s="106" t="s">
        <v>83</v>
      </c>
      <c r="AZ1409" s="105">
        <f>_xll.qlInterestRateIndexFixingDate(Currency&amp;"ibor"&amp;Tenor,BA1409,Trigger)</f>
        <v>49181</v>
      </c>
      <c r="BA1409" s="105">
        <f>_xll.qlCalendarAdvance(Calendar,BA1408,AY1409,"f",,Trigger)</f>
        <v>49185</v>
      </c>
      <c r="BB1409" s="105">
        <f>_xll.qlInterestRateIndexMaturity(Currency&amp;"ibor"&amp;Tenor,BA1409,Trigger)</f>
        <v>49277</v>
      </c>
      <c r="BC1409" s="257">
        <f>_xll.qlIndexFixing($AC$5,AZ1409,TRUE,_xll.ohTrigger(Trigger,Trigger3M))</f>
        <v>1.5410783681062993E-2</v>
      </c>
      <c r="BD1409" s="257">
        <f>_xll.qlIndexFixing($BE$1,AZ1409,TRUE,_xll.ohTrigger(Trigger,Trigger3M))</f>
        <v>1.5086596011892595E-2</v>
      </c>
    </row>
    <row r="1410" spans="51:56" ht="11.25" customHeight="1" x14ac:dyDescent="0.25">
      <c r="AY1410" s="106" t="s">
        <v>83</v>
      </c>
      <c r="AZ1410" s="105">
        <f>_xll.qlInterestRateIndexFixingDate(Currency&amp;"ibor"&amp;Tenor,BA1410,Trigger)</f>
        <v>49188</v>
      </c>
      <c r="BA1410" s="105">
        <f>_xll.qlCalendarAdvance(Calendar,BA1409,AY1410,"f",,Trigger)</f>
        <v>49192</v>
      </c>
      <c r="BB1410" s="105">
        <f>_xll.qlInterestRateIndexMaturity(Currency&amp;"ibor"&amp;Tenor,BA1410,Trigger)</f>
        <v>49283</v>
      </c>
      <c r="BC1410" s="257">
        <f>_xll.qlIndexFixing($AC$5,AZ1410,TRUE,_xll.ohTrigger(Trigger,Trigger3M))</f>
        <v>1.5416231215028602E-2</v>
      </c>
      <c r="BD1410" s="257">
        <f>_xll.qlIndexFixing($BE$1,AZ1410,TRUE,_xll.ohTrigger(Trigger,Trigger3M))</f>
        <v>1.5077797976343191E-2</v>
      </c>
    </row>
    <row r="1411" spans="51:56" ht="11.25" customHeight="1" x14ac:dyDescent="0.25">
      <c r="AY1411" s="106" t="s">
        <v>83</v>
      </c>
      <c r="AZ1411" s="105">
        <f>_xll.qlInterestRateIndexFixingDate(Currency&amp;"ibor"&amp;Tenor,BA1411,Trigger)</f>
        <v>49195</v>
      </c>
      <c r="BA1411" s="105">
        <f>_xll.qlCalendarAdvance(Calendar,BA1410,AY1411,"f",,Trigger)</f>
        <v>49199</v>
      </c>
      <c r="BB1411" s="105">
        <f>_xll.qlInterestRateIndexMaturity(Currency&amp;"ibor"&amp;Tenor,BA1411,Trigger)</f>
        <v>49290</v>
      </c>
      <c r="BC1411" s="257">
        <f>_xll.qlIndexFixing($AC$5,AZ1411,TRUE,_xll.ohTrigger(Trigger,Trigger3M))</f>
        <v>1.5422452552458003E-2</v>
      </c>
      <c r="BD1411" s="257">
        <f>_xll.qlIndexFixing($BE$1,AZ1411,TRUE,_xll.ohTrigger(Trigger,Trigger3M))</f>
        <v>1.5068651467302045E-2</v>
      </c>
    </row>
    <row r="1412" spans="51:56" ht="11.25" customHeight="1" x14ac:dyDescent="0.25">
      <c r="AY1412" s="106" t="s">
        <v>83</v>
      </c>
      <c r="AZ1412" s="105">
        <f>_xll.qlInterestRateIndexFixingDate(Currency&amp;"ibor"&amp;Tenor,BA1412,Trigger)</f>
        <v>49202</v>
      </c>
      <c r="BA1412" s="105">
        <f>_xll.qlCalendarAdvance(Calendar,BA1411,AY1412,"f",,Trigger)</f>
        <v>49206</v>
      </c>
      <c r="BB1412" s="105">
        <f>_xll.qlInterestRateIndexMaturity(Currency&amp;"ibor"&amp;Tenor,BA1412,Trigger)</f>
        <v>49297</v>
      </c>
      <c r="BC1412" s="257">
        <f>_xll.qlIndexFixing($AC$5,AZ1412,TRUE,_xll.ohTrigger(Trigger,Trigger3M))</f>
        <v>1.5428673899633451E-2</v>
      </c>
      <c r="BD1412" s="257">
        <f>_xll.qlIndexFixing($BE$1,AZ1412,TRUE,_xll.ohTrigger(Trigger,Trigger3M))</f>
        <v>1.5059494783631408E-2</v>
      </c>
    </row>
    <row r="1413" spans="51:56" ht="11.25" customHeight="1" x14ac:dyDescent="0.25">
      <c r="AY1413" s="106" t="s">
        <v>83</v>
      </c>
      <c r="AZ1413" s="105">
        <f>_xll.qlInterestRateIndexFixingDate(Currency&amp;"ibor"&amp;Tenor,BA1413,Trigger)</f>
        <v>49209</v>
      </c>
      <c r="BA1413" s="105">
        <f>_xll.qlCalendarAdvance(Calendar,BA1412,AY1413,"f",,Trigger)</f>
        <v>49213</v>
      </c>
      <c r="BB1413" s="105">
        <f>_xll.qlInterestRateIndexMaturity(Currency&amp;"ibor"&amp;Tenor,BA1413,Trigger)</f>
        <v>49305</v>
      </c>
      <c r="BC1413" s="257">
        <f>_xll.qlIndexFixing($AC$5,AZ1413,TRUE,_xll.ohTrigger(Trigger,Trigger3M))</f>
        <v>1.543567011713055E-2</v>
      </c>
      <c r="BD1413" s="257">
        <f>_xll.qlIndexFixing($BE$1,AZ1413,TRUE,_xll.ohTrigger(Trigger,Trigger3M))</f>
        <v>1.5049985555698139E-2</v>
      </c>
    </row>
    <row r="1414" spans="51:56" ht="11.25" customHeight="1" x14ac:dyDescent="0.25">
      <c r="AY1414" s="106" t="s">
        <v>83</v>
      </c>
      <c r="AZ1414" s="105">
        <f>_xll.qlInterestRateIndexFixingDate(Currency&amp;"ibor"&amp;Tenor,BA1414,Trigger)</f>
        <v>49216</v>
      </c>
      <c r="BA1414" s="105">
        <f>_xll.qlCalendarAdvance(Calendar,BA1413,AY1414,"f",,Trigger)</f>
        <v>49220</v>
      </c>
      <c r="BB1414" s="105">
        <f>_xll.qlInterestRateIndexMaturity(Currency&amp;"ibor"&amp;Tenor,BA1414,Trigger)</f>
        <v>49312</v>
      </c>
      <c r="BC1414" s="257">
        <f>_xll.qlIndexFixing($AC$5,AZ1414,TRUE,_xll.ohTrigger(Trigger,Trigger3M))</f>
        <v>1.5441891750780562E-2</v>
      </c>
      <c r="BD1414" s="257">
        <f>_xll.qlIndexFixing($BE$1,AZ1414,TRUE,_xll.ohTrigger(Trigger,Trigger3M))</f>
        <v>1.5040807876688331E-2</v>
      </c>
    </row>
    <row r="1415" spans="51:56" ht="11.25" customHeight="1" x14ac:dyDescent="0.25">
      <c r="AY1415" s="106" t="s">
        <v>83</v>
      </c>
      <c r="AZ1415" s="105">
        <f>_xll.qlInterestRateIndexFixingDate(Currency&amp;"ibor"&amp;Tenor,BA1415,Trigger)</f>
        <v>49223</v>
      </c>
      <c r="BA1415" s="105">
        <f>_xll.qlCalendarAdvance(Calendar,BA1414,AY1415,"f",,Trigger)</f>
        <v>49227</v>
      </c>
      <c r="BB1415" s="105">
        <f>_xll.qlInterestRateIndexMaturity(Currency&amp;"ibor"&amp;Tenor,BA1415,Trigger)</f>
        <v>49319</v>
      </c>
      <c r="BC1415" s="257">
        <f>_xll.qlIndexFixing($AC$5,AZ1415,TRUE,_xll.ohTrigger(Trigger,Trigger3M))</f>
        <v>1.5448113394283562E-2</v>
      </c>
      <c r="BD1415" s="257">
        <f>_xll.qlIndexFixing($BE$1,AZ1415,TRUE,_xll.ohTrigger(Trigger,Trigger3M))</f>
        <v>1.5031620449523197E-2</v>
      </c>
    </row>
    <row r="1416" spans="51:56" ht="11.25" customHeight="1" x14ac:dyDescent="0.25">
      <c r="AY1416" s="106" t="s">
        <v>83</v>
      </c>
      <c r="AZ1416" s="105">
        <f>_xll.qlInterestRateIndexFixingDate(Currency&amp;"ibor"&amp;Tenor,BA1416,Trigger)</f>
        <v>49230</v>
      </c>
      <c r="BA1416" s="105">
        <f>_xll.qlCalendarAdvance(Calendar,BA1415,AY1416,"f",,Trigger)</f>
        <v>49234</v>
      </c>
      <c r="BB1416" s="105">
        <f>_xll.qlInterestRateIndexMaturity(Currency&amp;"ibor"&amp;Tenor,BA1416,Trigger)</f>
        <v>49326</v>
      </c>
      <c r="BC1416" s="257">
        <f>_xll.qlIndexFixing($AC$5,AZ1416,TRUE,_xll.ohTrigger(Trigger,Trigger3M))</f>
        <v>1.5454335047641286E-2</v>
      </c>
      <c r="BD1416" s="257">
        <f>_xll.qlIndexFixing($BE$1,AZ1416,TRUE,_xll.ohTrigger(Trigger,Trigger3M))</f>
        <v>1.5022423413113358E-2</v>
      </c>
    </row>
    <row r="1417" spans="51:56" ht="11.25" customHeight="1" x14ac:dyDescent="0.25">
      <c r="AY1417" s="106" t="s">
        <v>83</v>
      </c>
      <c r="AZ1417" s="105">
        <f>_xll.qlInterestRateIndexFixingDate(Currency&amp;"ibor"&amp;Tenor,BA1417,Trigger)</f>
        <v>49237</v>
      </c>
      <c r="BA1417" s="105">
        <f>_xll.qlCalendarAdvance(Calendar,BA1416,AY1417,"f",,Trigger)</f>
        <v>49241</v>
      </c>
      <c r="BB1417" s="105">
        <f>_xll.qlInterestRateIndexMaturity(Currency&amp;"ibor"&amp;Tenor,BA1417,Trigger)</f>
        <v>49333</v>
      </c>
      <c r="BC1417" s="257">
        <f>_xll.qlIndexFixing($AC$5,AZ1417,TRUE,_xll.ohTrigger(Trigger,Trigger3M))</f>
        <v>1.546055671085113E-2</v>
      </c>
      <c r="BD1417" s="257">
        <f>_xll.qlIndexFixing($BE$1,AZ1417,TRUE,_xll.ohTrigger(Trigger,Trigger3M))</f>
        <v>1.501321690636857E-2</v>
      </c>
    </row>
    <row r="1418" spans="51:56" ht="11.25" customHeight="1" x14ac:dyDescent="0.25">
      <c r="AY1418" s="106" t="s">
        <v>83</v>
      </c>
      <c r="AZ1418" s="105">
        <f>_xll.qlInterestRateIndexFixingDate(Currency&amp;"ibor"&amp;Tenor,BA1418,Trigger)</f>
        <v>49244</v>
      </c>
      <c r="BA1418" s="105">
        <f>_xll.qlCalendarAdvance(Calendar,BA1417,AY1418,"f",,Trigger)</f>
        <v>49248</v>
      </c>
      <c r="BB1418" s="105">
        <f>_xll.qlInterestRateIndexMaturity(Currency&amp;"ibor"&amp;Tenor,BA1418,Trigger)</f>
        <v>49340</v>
      </c>
      <c r="BC1418" s="257">
        <f>_xll.qlIndexFixing($AC$5,AZ1418,TRUE,_xll.ohTrigger(Trigger,Trigger3M))</f>
        <v>1.5466778383914831E-2</v>
      </c>
      <c r="BD1418" s="257">
        <f>_xll.qlIndexFixing($BE$1,AZ1418,TRUE,_xll.ohTrigger(Trigger,Trigger3M))</f>
        <v>1.500400106820032E-2</v>
      </c>
    </row>
    <row r="1419" spans="51:56" ht="11.25" customHeight="1" x14ac:dyDescent="0.25">
      <c r="AY1419" s="106" t="s">
        <v>83</v>
      </c>
      <c r="AZ1419" s="105">
        <f>_xll.qlInterestRateIndexFixingDate(Currency&amp;"ibor"&amp;Tenor,BA1419,Trigger)</f>
        <v>49251</v>
      </c>
      <c r="BA1419" s="105">
        <f>_xll.qlCalendarAdvance(Calendar,BA1418,AY1419,"f",,Trigger)</f>
        <v>49255</v>
      </c>
      <c r="BB1419" s="105">
        <f>_xll.qlInterestRateIndexMaturity(Currency&amp;"ibor"&amp;Tenor,BA1419,Trigger)</f>
        <v>49347</v>
      </c>
      <c r="BC1419" s="257">
        <f>_xll.qlIndexFixing($AC$5,AZ1419,TRUE,_xll.ohTrigger(Trigger,Trigger3M))</f>
        <v>1.5473000066832389E-2</v>
      </c>
      <c r="BD1419" s="257">
        <f>_xll.qlIndexFixing($BE$1,AZ1419,TRUE,_xll.ohTrigger(Trigger,Trigger3M))</f>
        <v>1.4994776037514019E-2</v>
      </c>
    </row>
    <row r="1420" spans="51:56" ht="11.25" customHeight="1" x14ac:dyDescent="0.25">
      <c r="AY1420" s="106" t="s">
        <v>83</v>
      </c>
      <c r="AZ1420" s="105">
        <f>_xll.qlInterestRateIndexFixingDate(Currency&amp;"ibor"&amp;Tenor,BA1420,Trigger)</f>
        <v>49258</v>
      </c>
      <c r="BA1420" s="105">
        <f>_xll.qlCalendarAdvance(Calendar,BA1419,AY1420,"f",,Trigger)</f>
        <v>49262</v>
      </c>
      <c r="BB1420" s="105">
        <f>_xll.qlInterestRateIndexMaturity(Currency&amp;"ibor"&amp;Tenor,BA1420,Trigger)</f>
        <v>49354</v>
      </c>
      <c r="BC1420" s="257">
        <f>_xll.qlIndexFixing($AC$5,AZ1420,TRUE,_xll.ohTrigger(Trigger,Trigger3M))</f>
        <v>1.5479221759602934E-2</v>
      </c>
      <c r="BD1420" s="257">
        <f>_xll.qlIndexFixing($BE$1,AZ1420,TRUE,_xll.ohTrigger(Trigger,Trigger3M))</f>
        <v>1.4985541953217683E-2</v>
      </c>
    </row>
    <row r="1421" spans="51:56" ht="11.25" customHeight="1" x14ac:dyDescent="0.25">
      <c r="AY1421" s="106" t="s">
        <v>83</v>
      </c>
      <c r="AZ1421" s="105">
        <f>_xll.qlInterestRateIndexFixingDate(Currency&amp;"ibor"&amp;Tenor,BA1421,Trigger)</f>
        <v>49265</v>
      </c>
      <c r="BA1421" s="105">
        <f>_xll.qlCalendarAdvance(Calendar,BA1420,AY1421,"f",,Trigger)</f>
        <v>49269</v>
      </c>
      <c r="BB1421" s="105">
        <f>_xll.qlInterestRateIndexMaturity(Currency&amp;"ibor"&amp;Tenor,BA1421,Trigger)</f>
        <v>49361</v>
      </c>
      <c r="BC1421" s="257">
        <f>_xll.qlIndexFixing($AC$5,AZ1421,TRUE,_xll.ohTrigger(Trigger,Trigger3M))</f>
        <v>1.5485443462227338E-2</v>
      </c>
      <c r="BD1421" s="257">
        <f>_xll.qlIndexFixing($BE$1,AZ1421,TRUE,_xll.ohTrigger(Trigger,Trigger3M))</f>
        <v>1.4976298954218458E-2</v>
      </c>
    </row>
    <row r="1422" spans="51:56" ht="11.25" customHeight="1" x14ac:dyDescent="0.25">
      <c r="AY1422" s="106" t="s">
        <v>83</v>
      </c>
      <c r="AZ1422" s="105">
        <f>_xll.qlInterestRateIndexFixingDate(Currency&amp;"ibor"&amp;Tenor,BA1422,Trigger)</f>
        <v>49272</v>
      </c>
      <c r="BA1422" s="105">
        <f>_xll.qlCalendarAdvance(Calendar,BA1421,AY1422,"f",,Trigger)</f>
        <v>49276</v>
      </c>
      <c r="BB1422" s="105">
        <f>_xll.qlInterestRateIndexMaturity(Currency&amp;"ibor"&amp;Tenor,BA1422,Trigger)</f>
        <v>49368</v>
      </c>
      <c r="BC1422" s="257">
        <f>_xll.qlIndexFixing($AC$5,AZ1422,TRUE,_xll.ohTrigger(Trigger,Trigger3M))</f>
        <v>1.5491665174703859E-2</v>
      </c>
      <c r="BD1422" s="257">
        <f>_xll.qlIndexFixing($BE$1,AZ1422,TRUE,_xll.ohTrigger(Trigger,Trigger3M))</f>
        <v>1.4967047179418278E-2</v>
      </c>
    </row>
    <row r="1423" spans="51:56" ht="11.25" customHeight="1" x14ac:dyDescent="0.25">
      <c r="AY1423" s="106" t="s">
        <v>83</v>
      </c>
      <c r="AZ1423" s="105">
        <f>_xll.qlInterestRateIndexFixingDate(Currency&amp;"ibor"&amp;Tenor,BA1423,Trigger)</f>
        <v>49279</v>
      </c>
      <c r="BA1423" s="105">
        <f>_xll.qlCalendarAdvance(Calendar,BA1422,AY1423,"f",,Trigger)</f>
        <v>49283</v>
      </c>
      <c r="BB1423" s="105">
        <f>_xll.qlInterestRateIndexMaturity(Currency&amp;"ibor"&amp;Tenor,BA1423,Trigger)</f>
        <v>49373</v>
      </c>
      <c r="BC1423" s="257">
        <f>_xll.qlIndexFixing($AC$5,AZ1423,TRUE,_xll.ohTrigger(Trigger,Trigger3M))</f>
        <v>1.5496331874318869E-2</v>
      </c>
      <c r="BD1423" s="257">
        <f>_xll.qlIndexFixing($BE$1,AZ1423,TRUE,_xll.ohTrigger(Trigger,Trigger3M))</f>
        <v>1.4958492060815232E-2</v>
      </c>
    </row>
    <row r="1424" spans="51:56" ht="11.25" customHeight="1" x14ac:dyDescent="0.25">
      <c r="AY1424" s="106" t="s">
        <v>83</v>
      </c>
      <c r="AZ1424" s="105">
        <f>_xll.qlInterestRateIndexFixingDate(Currency&amp;"ibor"&amp;Tenor,BA1424,Trigger)</f>
        <v>49286</v>
      </c>
      <c r="BA1424" s="105">
        <f>_xll.qlCalendarAdvance(Calendar,BA1423,AY1424,"f",,Trigger)</f>
        <v>49290</v>
      </c>
      <c r="BB1424" s="105">
        <f>_xll.qlInterestRateIndexMaturity(Currency&amp;"ibor"&amp;Tenor,BA1424,Trigger)</f>
        <v>49380</v>
      </c>
      <c r="BC1424" s="257">
        <f>_xll.qlIndexFixing($AC$5,AZ1424,TRUE,_xll.ohTrigger(Trigger,Trigger3M))</f>
        <v>1.5502553070412262E-2</v>
      </c>
      <c r="BD1424" s="257">
        <f>_xll.qlIndexFixing($BE$1,AZ1424,TRUE,_xll.ohTrigger(Trigger,Trigger3M))</f>
        <v>1.4949225082107276E-2</v>
      </c>
    </row>
    <row r="1425" spans="51:56" ht="11.25" customHeight="1" x14ac:dyDescent="0.25">
      <c r="AY1425" s="106" t="s">
        <v>83</v>
      </c>
      <c r="AZ1425" s="105">
        <f>_xll.qlInterestRateIndexFixingDate(Currency&amp;"ibor"&amp;Tenor,BA1425,Trigger)</f>
        <v>49293</v>
      </c>
      <c r="BA1425" s="105">
        <f>_xll.qlCalendarAdvance(Calendar,BA1424,AY1425,"f",,Trigger)</f>
        <v>49297</v>
      </c>
      <c r="BB1425" s="105">
        <f>_xll.qlInterestRateIndexMaturity(Currency&amp;"ibor"&amp;Tenor,BA1425,Trigger)</f>
        <v>49387</v>
      </c>
      <c r="BC1425" s="257">
        <f>_xll.qlIndexFixing($AC$5,AZ1425,TRUE,_xll.ohTrigger(Trigger,Trigger3M))</f>
        <v>1.5508774276145054E-2</v>
      </c>
      <c r="BD1425" s="257">
        <f>_xll.qlIndexFixing($BE$1,AZ1425,TRUE,_xll.ohTrigger(Trigger,Trigger3M))</f>
        <v>1.4939949724681156E-2</v>
      </c>
    </row>
    <row r="1426" spans="51:56" ht="11.25" customHeight="1" x14ac:dyDescent="0.25">
      <c r="AY1426" s="106" t="s">
        <v>83</v>
      </c>
      <c r="AZ1426" s="105">
        <f>_xll.qlInterestRateIndexFixingDate(Currency&amp;"ibor"&amp;Tenor,BA1426,Trigger)</f>
        <v>49299</v>
      </c>
      <c r="BA1426" s="105">
        <f>_xll.qlCalendarAdvance(Calendar,BA1425,AY1426,"f",,Trigger)</f>
        <v>49305</v>
      </c>
      <c r="BB1426" s="105">
        <f>_xll.qlInterestRateIndexMaturity(Currency&amp;"ibor"&amp;Tenor,BA1426,Trigger)</f>
        <v>49395</v>
      </c>
      <c r="BC1426" s="257">
        <f>_xll.qlIndexFixing($AC$5,AZ1426,TRUE,_xll.ohTrigger(Trigger,Trigger3M))</f>
        <v>1.5515884237355948E-2</v>
      </c>
      <c r="BD1426" s="257">
        <f>_xll.qlIndexFixing($BE$1,AZ1426,TRUE,_xll.ohTrigger(Trigger,Trigger3M))</f>
        <v>1.4929339234701189E-2</v>
      </c>
    </row>
    <row r="1427" spans="51:56" ht="11.25" customHeight="1" x14ac:dyDescent="0.25">
      <c r="AY1427" s="106" t="s">
        <v>83</v>
      </c>
      <c r="AZ1427" s="105">
        <f>_xll.qlInterestRateIndexFixingDate(Currency&amp;"ibor"&amp;Tenor,BA1427,Trigger)</f>
        <v>49307</v>
      </c>
      <c r="BA1427" s="105">
        <f>_xll.qlCalendarAdvance(Calendar,BA1426,AY1427,"f",,Trigger)</f>
        <v>49312</v>
      </c>
      <c r="BB1427" s="105">
        <f>_xll.qlInterestRateIndexMaturity(Currency&amp;"ibor"&amp;Tenor,BA1427,Trigger)</f>
        <v>49402</v>
      </c>
      <c r="BC1427" s="257">
        <f>_xll.qlIndexFixing($AC$5,AZ1427,TRUE,_xll.ohTrigger(Trigger,Trigger3M))</f>
        <v>1.552210546374333E-2</v>
      </c>
      <c r="BD1427" s="257">
        <f>_xll.qlIndexFixing($BE$1,AZ1427,TRUE,_xll.ohTrigger(Trigger,Trigger3M))</f>
        <v>1.4920046390557218E-2</v>
      </c>
    </row>
    <row r="1428" spans="51:56" ht="11.25" customHeight="1" x14ac:dyDescent="0.25">
      <c r="AY1428" s="106" t="s">
        <v>83</v>
      </c>
      <c r="AZ1428" s="105">
        <f>_xll.qlInterestRateIndexFixingDate(Currency&amp;"ibor"&amp;Tenor,BA1428,Trigger)</f>
        <v>49317</v>
      </c>
      <c r="BA1428" s="105">
        <f>_xll.qlCalendarAdvance(Calendar,BA1427,AY1428,"f",,Trigger)</f>
        <v>49319</v>
      </c>
      <c r="BB1428" s="105">
        <f>_xll.qlInterestRateIndexMaturity(Currency&amp;"ibor"&amp;Tenor,BA1428,Trigger)</f>
        <v>49409</v>
      </c>
      <c r="BC1428" s="257">
        <f>_xll.qlIndexFixing($AC$5,AZ1428,TRUE,_xll.ohTrigger(Trigger,Trigger3M))</f>
        <v>1.5528326699768336E-2</v>
      </c>
      <c r="BD1428" s="257">
        <f>_xll.qlIndexFixing($BE$1,AZ1428,TRUE,_xll.ohTrigger(Trigger,Trigger3M))</f>
        <v>1.4910745604190367E-2</v>
      </c>
    </row>
    <row r="1429" spans="51:56" ht="11.25" customHeight="1" x14ac:dyDescent="0.25">
      <c r="AY1429" s="106" t="s">
        <v>83</v>
      </c>
      <c r="AZ1429" s="105">
        <f>_xll.qlInterestRateIndexFixingDate(Currency&amp;"ibor"&amp;Tenor,BA1429,Trigger)</f>
        <v>49324</v>
      </c>
      <c r="BA1429" s="105">
        <f>_xll.qlCalendarAdvance(Calendar,BA1428,AY1429,"f",,Trigger)</f>
        <v>49326</v>
      </c>
      <c r="BB1429" s="105">
        <f>_xll.qlInterestRateIndexMaturity(Currency&amp;"ibor"&amp;Tenor,BA1429,Trigger)</f>
        <v>49416</v>
      </c>
      <c r="BC1429" s="257">
        <f>_xll.qlIndexFixing($AC$5,AZ1429,TRUE,_xll.ohTrigger(Trigger,Trigger3M))</f>
        <v>1.5534547945431854E-2</v>
      </c>
      <c r="BD1429" s="257">
        <f>_xll.qlIndexFixing($BE$1,AZ1429,TRUE,_xll.ohTrigger(Trigger,Trigger3M))</f>
        <v>1.4901437014485985E-2</v>
      </c>
    </row>
    <row r="1430" spans="51:56" ht="11.25" customHeight="1" x14ac:dyDescent="0.25">
      <c r="AY1430" s="106" t="s">
        <v>83</v>
      </c>
      <c r="AZ1430" s="105">
        <f>_xll.qlInterestRateIndexFixingDate(Currency&amp;"ibor"&amp;Tenor,BA1430,Trigger)</f>
        <v>49331</v>
      </c>
      <c r="BA1430" s="105">
        <f>_xll.qlCalendarAdvance(Calendar,BA1429,AY1430,"f",,Trigger)</f>
        <v>49333</v>
      </c>
      <c r="BB1430" s="105">
        <f>_xll.qlInterestRateIndexMaturity(Currency&amp;"ibor"&amp;Tenor,BA1430,Trigger)</f>
        <v>49423</v>
      </c>
      <c r="BC1430" s="257">
        <f>_xll.qlIndexFixing($AC$5,AZ1430,TRUE,_xll.ohTrigger(Trigger,Trigger3M))</f>
        <v>1.5540769200733884E-2</v>
      </c>
      <c r="BD1430" s="257">
        <f>_xll.qlIndexFixing($BE$1,AZ1430,TRUE,_xll.ohTrigger(Trigger,Trigger3M))</f>
        <v>1.489212076032409E-2</v>
      </c>
    </row>
    <row r="1431" spans="51:56" ht="11.25" customHeight="1" x14ac:dyDescent="0.25">
      <c r="AY1431" s="106" t="s">
        <v>83</v>
      </c>
      <c r="AZ1431" s="105">
        <f>_xll.qlInterestRateIndexFixingDate(Currency&amp;"ibor"&amp;Tenor,BA1431,Trigger)</f>
        <v>49338</v>
      </c>
      <c r="BA1431" s="105">
        <f>_xll.qlCalendarAdvance(Calendar,BA1430,AY1431,"f",,Trigger)</f>
        <v>49340</v>
      </c>
      <c r="BB1431" s="105">
        <f>_xll.qlInterestRateIndexMaturity(Currency&amp;"ibor"&amp;Tenor,BA1431,Trigger)</f>
        <v>49429</v>
      </c>
      <c r="BC1431" s="257">
        <f>_xll.qlIndexFixing($AC$5,AZ1431,TRUE,_xll.ohTrigger(Trigger,Trigger3M))</f>
        <v>1.5546210840529918E-2</v>
      </c>
      <c r="BD1431" s="257">
        <f>_xll.qlIndexFixing($BE$1,AZ1431,TRUE,_xll.ohTrigger(Trigger,Trigger3M))</f>
        <v>1.4883157062510505E-2</v>
      </c>
    </row>
    <row r="1432" spans="51:56" ht="11.25" customHeight="1" x14ac:dyDescent="0.25">
      <c r="AY1432" s="106" t="s">
        <v>83</v>
      </c>
      <c r="AZ1432" s="105">
        <f>_xll.qlInterestRateIndexFixingDate(Currency&amp;"ibor"&amp;Tenor,BA1432,Trigger)</f>
        <v>49345</v>
      </c>
      <c r="BA1432" s="105">
        <f>_xll.qlCalendarAdvance(Calendar,BA1431,AY1432,"f",,Trigger)</f>
        <v>49347</v>
      </c>
      <c r="BB1432" s="105">
        <f>_xll.qlInterestRateIndexMaturity(Currency&amp;"ibor"&amp;Tenor,BA1432,Trigger)</f>
        <v>49436</v>
      </c>
      <c r="BC1432" s="257">
        <f>_xll.qlIndexFixing($AC$5,AZ1432,TRUE,_xll.ohTrigger(Trigger,Trigger3M))</f>
        <v>1.5552431846227916E-2</v>
      </c>
      <c r="BD1432" s="257">
        <f>_xll.qlIndexFixing($BE$1,AZ1432,TRUE,_xll.ohTrigger(Trigger,Trigger3M))</f>
        <v>1.4873826782869474E-2</v>
      </c>
    </row>
    <row r="1433" spans="51:56" ht="11.25" customHeight="1" x14ac:dyDescent="0.25">
      <c r="AY1433" s="106" t="s">
        <v>83</v>
      </c>
      <c r="AZ1433" s="105">
        <f>_xll.qlInterestRateIndexFixingDate(Currency&amp;"ibor"&amp;Tenor,BA1433,Trigger)</f>
        <v>49352</v>
      </c>
      <c r="BA1433" s="105">
        <f>_xll.qlCalendarAdvance(Calendar,BA1432,AY1433,"f",,Trigger)</f>
        <v>49354</v>
      </c>
      <c r="BB1433" s="105">
        <f>_xll.qlInterestRateIndexMaturity(Currency&amp;"ibor"&amp;Tenor,BA1433,Trigger)</f>
        <v>49443</v>
      </c>
      <c r="BC1433" s="257">
        <f>_xll.qlIndexFixing($AC$5,AZ1433,TRUE,_xll.ohTrigger(Trigger,Trigger3M))</f>
        <v>1.5558652861458064E-2</v>
      </c>
      <c r="BD1433" s="257">
        <f>_xll.qlIndexFixing($BE$1,AZ1433,TRUE,_xll.ohTrigger(Trigger,Trigger3M))</f>
        <v>1.4864489245548144E-2</v>
      </c>
    </row>
    <row r="1434" spans="51:56" ht="11.25" customHeight="1" x14ac:dyDescent="0.25">
      <c r="AY1434" s="106" t="s">
        <v>83</v>
      </c>
      <c r="AZ1434" s="105">
        <f>_xll.qlInterestRateIndexFixingDate(Currency&amp;"ibor"&amp;Tenor,BA1434,Trigger)</f>
        <v>49359</v>
      </c>
      <c r="BA1434" s="105">
        <f>_xll.qlCalendarAdvance(Calendar,BA1433,AY1434,"f",,Trigger)</f>
        <v>49361</v>
      </c>
      <c r="BB1434" s="105">
        <f>_xll.qlInterestRateIndexMaturity(Currency&amp;"ibor"&amp;Tenor,BA1434,Trigger)</f>
        <v>49450</v>
      </c>
      <c r="BC1434" s="257">
        <f>_xll.qlIndexFixing($AC$5,AZ1434,TRUE,_xll.ohTrigger(Trigger,Trigger3M))</f>
        <v>1.5564873886220361E-2</v>
      </c>
      <c r="BD1434" s="257">
        <f>_xll.qlIndexFixing($BE$1,AZ1434,TRUE,_xll.ohTrigger(Trigger,Trigger3M))</f>
        <v>1.4855144589416105E-2</v>
      </c>
    </row>
    <row r="1435" spans="51:56" ht="11.25" customHeight="1" x14ac:dyDescent="0.25">
      <c r="AY1435" s="106" t="s">
        <v>83</v>
      </c>
      <c r="AZ1435" s="105">
        <f>_xll.qlInterestRateIndexFixingDate(Currency&amp;"ibor"&amp;Tenor,BA1435,Trigger)</f>
        <v>49366</v>
      </c>
      <c r="BA1435" s="105">
        <f>_xll.qlCalendarAdvance(Calendar,BA1434,AY1435,"f",,Trigger)</f>
        <v>49368</v>
      </c>
      <c r="BB1435" s="105">
        <f>_xll.qlInterestRateIndexMaturity(Currency&amp;"ibor"&amp;Tenor,BA1435,Trigger)</f>
        <v>49460</v>
      </c>
      <c r="BC1435" s="257">
        <f>_xll.qlIndexFixing($AC$5,AZ1435,TRUE,_xll.ohTrigger(Trigger,Trigger3M))</f>
        <v>1.5573437168757264E-2</v>
      </c>
      <c r="BD1435" s="257">
        <f>_xll.qlIndexFixing($BE$1,AZ1435,TRUE,_xll.ohTrigger(Trigger,Trigger3M))</f>
        <v>1.4844701973164469E-2</v>
      </c>
    </row>
    <row r="1436" spans="51:56" ht="11.25" customHeight="1" x14ac:dyDescent="0.25">
      <c r="AY1436" s="106" t="s">
        <v>83</v>
      </c>
      <c r="AZ1436" s="105">
        <f>_xll.qlInterestRateIndexFixingDate(Currency&amp;"ibor"&amp;Tenor,BA1436,Trigger)</f>
        <v>49373</v>
      </c>
      <c r="BA1436" s="105">
        <f>_xll.qlCalendarAdvance(Calendar,BA1435,AY1436,"f",,Trigger)</f>
        <v>49375</v>
      </c>
      <c r="BB1436" s="105">
        <f>_xll.qlInterestRateIndexMaturity(Currency&amp;"ibor"&amp;Tenor,BA1436,Trigger)</f>
        <v>49467</v>
      </c>
      <c r="BC1436" s="257">
        <f>_xll.qlIndexFixing($AC$5,AZ1436,TRUE,_xll.ohTrigger(Trigger,Trigger3M))</f>
        <v>1.5553519255233532E-2</v>
      </c>
      <c r="BD1436" s="257">
        <f>_xll.qlIndexFixing($BE$1,AZ1436,TRUE,_xll.ohTrigger(Trigger,Trigger3M))</f>
        <v>1.4835340976635237E-2</v>
      </c>
    </row>
    <row r="1437" spans="51:56" ht="11.25" customHeight="1" x14ac:dyDescent="0.25">
      <c r="AY1437" s="106" t="s">
        <v>83</v>
      </c>
      <c r="AZ1437" s="105">
        <f>_xll.qlInterestRateIndexFixingDate(Currency&amp;"ibor"&amp;Tenor,BA1437,Trigger)</f>
        <v>49380</v>
      </c>
      <c r="BA1437" s="105">
        <f>_xll.qlCalendarAdvance(Calendar,BA1436,AY1437,"f",,Trigger)</f>
        <v>49382</v>
      </c>
      <c r="BB1437" s="105">
        <f>_xll.qlInterestRateIndexMaturity(Currency&amp;"ibor"&amp;Tenor,BA1437,Trigger)</f>
        <v>49474</v>
      </c>
      <c r="BC1437" s="257">
        <f>_xll.qlIndexFixing($AC$5,AZ1437,TRUE,_xll.ohTrigger(Trigger,Trigger3M))</f>
        <v>1.5498665479075685E-2</v>
      </c>
      <c r="BD1437" s="257">
        <f>_xll.qlIndexFixing($BE$1,AZ1437,TRUE,_xll.ohTrigger(Trigger,Trigger3M))</f>
        <v>1.4825974001192987E-2</v>
      </c>
    </row>
    <row r="1438" spans="51:56" ht="11.25" customHeight="1" x14ac:dyDescent="0.25">
      <c r="AY1438" s="106" t="s">
        <v>83</v>
      </c>
      <c r="AZ1438" s="105">
        <f>_xll.qlInterestRateIndexFixingDate(Currency&amp;"ibor"&amp;Tenor,BA1438,Trigger)</f>
        <v>49387</v>
      </c>
      <c r="BA1438" s="105">
        <f>_xll.qlCalendarAdvance(Calendar,BA1437,AY1438,"f",,Trigger)</f>
        <v>49389</v>
      </c>
      <c r="BB1438" s="105">
        <f>_xll.qlInterestRateIndexMaturity(Currency&amp;"ibor"&amp;Tenor,BA1438,Trigger)</f>
        <v>49481</v>
      </c>
      <c r="BC1438" s="257">
        <f>_xll.qlIndexFixing($AC$5,AZ1438,TRUE,_xll.ohTrigger(Trigger,Trigger3M))</f>
        <v>1.54436957239097E-2</v>
      </c>
      <c r="BD1438" s="257">
        <f>_xll.qlIndexFixing($BE$1,AZ1438,TRUE,_xll.ohTrigger(Trigger,Trigger3M))</f>
        <v>1.481660265107794E-2</v>
      </c>
    </row>
    <row r="1439" spans="51:56" ht="11.25" customHeight="1" x14ac:dyDescent="0.25">
      <c r="AY1439" s="106" t="s">
        <v>83</v>
      </c>
      <c r="AZ1439" s="105">
        <f>_xll.qlInterestRateIndexFixingDate(Currency&amp;"ibor"&amp;Tenor,BA1439,Trigger)</f>
        <v>49390</v>
      </c>
      <c r="BA1439" s="105">
        <f>_xll.qlCalendarAdvance(Calendar,BA1438,AY1439,"f",,Trigger)</f>
        <v>49396</v>
      </c>
      <c r="BB1439" s="105">
        <f>_xll.qlInterestRateIndexMaturity(Currency&amp;"ibor"&amp;Tenor,BA1439,Trigger)</f>
        <v>49488</v>
      </c>
      <c r="BC1439" s="257">
        <f>_xll.qlIndexFixing($AC$5,AZ1439,TRUE,_xll.ohTrigger(Trigger,Trigger3M))</f>
        <v>1.538860999462645E-2</v>
      </c>
      <c r="BD1439" s="257">
        <f>_xll.qlIndexFixing($BE$1,AZ1439,TRUE,_xll.ohTrigger(Trigger,Trigger3M))</f>
        <v>1.4807228583120419E-2</v>
      </c>
    </row>
    <row r="1440" spans="51:56" ht="11.25" customHeight="1" x14ac:dyDescent="0.25">
      <c r="AY1440" s="106" t="s">
        <v>83</v>
      </c>
      <c r="AZ1440" s="105">
        <f>_xll.qlInterestRateIndexFixingDate(Currency&amp;"ibor"&amp;Tenor,BA1440,Trigger)</f>
        <v>49401</v>
      </c>
      <c r="BA1440" s="105">
        <f>_xll.qlCalendarAdvance(Calendar,BA1439,AY1440,"f",,Trigger)</f>
        <v>49403</v>
      </c>
      <c r="BB1440" s="105">
        <f>_xll.qlInterestRateIndexMaturity(Currency&amp;"ibor"&amp;Tenor,BA1440,Trigger)</f>
        <v>49494</v>
      </c>
      <c r="BC1440" s="257">
        <f>_xll.qlIndexFixing($AC$5,AZ1440,TRUE,_xll.ohTrigger(Trigger,Trigger3M))</f>
        <v>1.5338536456826144E-2</v>
      </c>
      <c r="BD1440" s="257">
        <f>_xll.qlIndexFixing($BE$1,AZ1440,TRUE,_xll.ohTrigger(Trigger,Trigger3M))</f>
        <v>1.4798219500873734E-2</v>
      </c>
    </row>
    <row r="1441" spans="51:56" ht="11.25" customHeight="1" x14ac:dyDescent="0.25">
      <c r="AY1441" s="106" t="s">
        <v>83</v>
      </c>
      <c r="AZ1441" s="105">
        <f>_xll.qlInterestRateIndexFixingDate(Currency&amp;"ibor"&amp;Tenor,BA1441,Trigger)</f>
        <v>49408</v>
      </c>
      <c r="BA1441" s="105">
        <f>_xll.qlCalendarAdvance(Calendar,BA1440,AY1441,"f",,Trigger)</f>
        <v>49410</v>
      </c>
      <c r="BB1441" s="105">
        <f>_xll.qlInterestRateIndexMaturity(Currency&amp;"ibor"&amp;Tenor,BA1441,Trigger)</f>
        <v>49501</v>
      </c>
      <c r="BC1441" s="257">
        <f>_xll.qlIndexFixing($AC$5,AZ1441,TRUE,_xll.ohTrigger(Trigger,Trigger3M))</f>
        <v>1.5282561703849274E-2</v>
      </c>
      <c r="BD1441" s="257">
        <f>_xll.qlIndexFixing($BE$1,AZ1441,TRUE,_xll.ohTrigger(Trigger,Trigger3M))</f>
        <v>1.4788844922175363E-2</v>
      </c>
    </row>
    <row r="1442" spans="51:56" ht="11.25" customHeight="1" x14ac:dyDescent="0.25">
      <c r="AY1442" s="106" t="s">
        <v>83</v>
      </c>
      <c r="AZ1442" s="105">
        <f>_xll.qlInterestRateIndexFixingDate(Currency&amp;"ibor"&amp;Tenor,BA1442,Trigger)</f>
        <v>49415</v>
      </c>
      <c r="BA1442" s="105">
        <f>_xll.qlCalendarAdvance(Calendar,BA1441,AY1442,"f",,Trigger)</f>
        <v>49417</v>
      </c>
      <c r="BB1442" s="105">
        <f>_xll.qlInterestRateIndexMaturity(Currency&amp;"ibor"&amp;Tenor,BA1442,Trigger)</f>
        <v>49508</v>
      </c>
      <c r="BC1442" s="257">
        <f>_xll.qlIndexFixing($AC$5,AZ1442,TRUE,_xll.ohTrigger(Trigger,Trigger3M))</f>
        <v>1.5226469723484166E-2</v>
      </c>
      <c r="BD1442" s="257">
        <f>_xll.qlIndexFixing($BE$1,AZ1442,TRUE,_xll.ohTrigger(Trigger,Trigger3M))</f>
        <v>1.4779472489172479E-2</v>
      </c>
    </row>
    <row r="1443" spans="51:56" ht="11.25" customHeight="1" x14ac:dyDescent="0.25">
      <c r="AY1443" s="106" t="s">
        <v>83</v>
      </c>
      <c r="AZ1443" s="105">
        <f>_xll.qlInterestRateIndexFixingDate(Currency&amp;"ibor"&amp;Tenor,BA1443,Trigger)</f>
        <v>49422</v>
      </c>
      <c r="BA1443" s="105">
        <f>_xll.qlCalendarAdvance(Calendar,BA1442,AY1443,"f",,Trigger)</f>
        <v>49424</v>
      </c>
      <c r="BB1443" s="105">
        <f>_xll.qlInterestRateIndexMaturity(Currency&amp;"ibor"&amp;Tenor,BA1443,Trigger)</f>
        <v>49515</v>
      </c>
      <c r="BC1443" s="257">
        <f>_xll.qlIndexFixing($AC$5,AZ1443,TRUE,_xll.ohTrigger(Trigger,Trigger3M))</f>
        <v>1.517026052071936E-2</v>
      </c>
      <c r="BD1443" s="257">
        <f>_xll.qlIndexFixing($BE$1,AZ1443,TRUE,_xll.ohTrigger(Trigger,Trigger3M))</f>
        <v>1.4770103897763013E-2</v>
      </c>
    </row>
    <row r="1444" spans="51:56" ht="11.25" customHeight="1" x14ac:dyDescent="0.25">
      <c r="AY1444" s="106" t="s">
        <v>83</v>
      </c>
      <c r="AZ1444" s="105">
        <f>_xll.qlInterestRateIndexFixingDate(Currency&amp;"ibor"&amp;Tenor,BA1444,Trigger)</f>
        <v>49426</v>
      </c>
      <c r="BA1444" s="105">
        <f>_xll.qlCalendarAdvance(Calendar,BA1443,AY1444,"f",,Trigger)</f>
        <v>49431</v>
      </c>
      <c r="BB1444" s="105">
        <f>_xll.qlInterestRateIndexMaturity(Currency&amp;"ibor"&amp;Tenor,BA1444,Trigger)</f>
        <v>49523</v>
      </c>
      <c r="BC1444" s="257">
        <f>_xll.qlIndexFixing($AC$5,AZ1444,TRUE,_xll.ohTrigger(Trigger,Trigger3M))</f>
        <v>1.5111441908300698E-2</v>
      </c>
      <c r="BD1444" s="257">
        <f>_xll.qlIndexFixing($BE$1,AZ1444,TRUE,_xll.ohTrigger(Trigger,Trigger3M))</f>
        <v>1.4760375867918955E-2</v>
      </c>
    </row>
    <row r="1445" spans="51:56" ht="11.25" customHeight="1" x14ac:dyDescent="0.25">
      <c r="AY1445" s="106" t="s">
        <v>83</v>
      </c>
      <c r="AZ1445" s="105">
        <f>_xll.qlInterestRateIndexFixingDate(Currency&amp;"ibor"&amp;Tenor,BA1445,Trigger)</f>
        <v>49436</v>
      </c>
      <c r="BA1445" s="105">
        <f>_xll.qlCalendarAdvance(Calendar,BA1444,AY1445,"f",,Trigger)</f>
        <v>49438</v>
      </c>
      <c r="BB1445" s="105">
        <f>_xll.qlInterestRateIndexMaturity(Currency&amp;"ibor"&amp;Tenor,BA1445,Trigger)</f>
        <v>49530</v>
      </c>
      <c r="BC1445" s="257">
        <f>_xll.qlIndexFixing($AC$5,AZ1445,TRUE,_xll.ohTrigger(Trigger,Trigger3M))</f>
        <v>1.5055660437570385E-2</v>
      </c>
      <c r="BD1445" s="257">
        <f>_xll.qlIndexFixing($BE$1,AZ1445,TRUE,_xll.ohTrigger(Trigger,Trigger3M))</f>
        <v>1.4751020608848057E-2</v>
      </c>
    </row>
    <row r="1446" spans="51:56" ht="11.25" customHeight="1" x14ac:dyDescent="0.25">
      <c r="AY1446" s="106" t="s">
        <v>83</v>
      </c>
      <c r="AZ1446" s="105">
        <f>_xll.qlInterestRateIndexFixingDate(Currency&amp;"ibor"&amp;Tenor,BA1446,Trigger)</f>
        <v>49443</v>
      </c>
      <c r="BA1446" s="105">
        <f>_xll.qlCalendarAdvance(Calendar,BA1445,AY1446,"f",,Trigger)</f>
        <v>49445</v>
      </c>
      <c r="BB1446" s="105">
        <f>_xll.qlInterestRateIndexMaturity(Currency&amp;"ibor"&amp;Tenor,BA1446,Trigger)</f>
        <v>49537</v>
      </c>
      <c r="BC1446" s="257">
        <f>_xll.qlIndexFixing($AC$5,AZ1446,TRUE,_xll.ohTrigger(Trigger,Trigger3M))</f>
        <v>1.499976302724128E-2</v>
      </c>
      <c r="BD1446" s="257">
        <f>_xll.qlIndexFixing($BE$1,AZ1446,TRUE,_xll.ohTrigger(Trigger,Trigger3M))</f>
        <v>1.4741674390990153E-2</v>
      </c>
    </row>
    <row r="1447" spans="51:56" ht="11.25" customHeight="1" x14ac:dyDescent="0.25">
      <c r="AY1447" s="106" t="s">
        <v>83</v>
      </c>
      <c r="AZ1447" s="105">
        <f>_xll.qlInterestRateIndexFixingDate(Currency&amp;"ibor"&amp;Tenor,BA1447,Trigger)</f>
        <v>49450</v>
      </c>
      <c r="BA1447" s="105">
        <f>_xll.qlCalendarAdvance(Calendar,BA1446,AY1447,"f",,Trigger)</f>
        <v>49452</v>
      </c>
      <c r="BB1447" s="105">
        <f>_xll.qlInterestRateIndexMaturity(Currency&amp;"ibor"&amp;Tenor,BA1447,Trigger)</f>
        <v>49544</v>
      </c>
      <c r="BC1447" s="257">
        <f>_xll.qlIndexFixing($AC$5,AZ1447,TRUE,_xll.ohTrigger(Trigger,Trigger3M))</f>
        <v>1.4943749682281585E-2</v>
      </c>
      <c r="BD1447" s="257">
        <f>_xll.qlIndexFixing($BE$1,AZ1447,TRUE,_xll.ohTrigger(Trigger,Trigger3M))</f>
        <v>1.4732338917240463E-2</v>
      </c>
    </row>
    <row r="1448" spans="51:56" ht="11.25" customHeight="1" x14ac:dyDescent="0.25">
      <c r="AY1448" s="106" t="s">
        <v>83</v>
      </c>
      <c r="AZ1448" s="105">
        <f>_xll.qlInterestRateIndexFixingDate(Currency&amp;"ibor"&amp;Tenor,BA1448,Trigger)</f>
        <v>49457</v>
      </c>
      <c r="BA1448" s="105">
        <f>_xll.qlCalendarAdvance(Calendar,BA1447,AY1448,"f",,Trigger)</f>
        <v>49459</v>
      </c>
      <c r="BB1448" s="105">
        <f>_xll.qlInterestRateIndexMaturity(Currency&amp;"ibor"&amp;Tenor,BA1448,Trigger)</f>
        <v>49551</v>
      </c>
      <c r="BC1448" s="257">
        <f>_xll.qlIndexFixing($AC$5,AZ1448,TRUE,_xll.ohTrigger(Trigger,Trigger3M))</f>
        <v>1.4887620407676005E-2</v>
      </c>
      <c r="BD1448" s="257">
        <f>_xll.qlIndexFixing($BE$1,AZ1448,TRUE,_xll.ohTrigger(Trigger,Trigger3M))</f>
        <v>1.4723015896253071E-2</v>
      </c>
    </row>
    <row r="1449" spans="51:56" ht="11.25" customHeight="1" x14ac:dyDescent="0.25">
      <c r="AY1449" s="106" t="s">
        <v>83</v>
      </c>
      <c r="AZ1449" s="105">
        <f>_xll.qlInterestRateIndexFixingDate(Currency&amp;"ibor"&amp;Tenor,BA1449,Trigger)</f>
        <v>49464</v>
      </c>
      <c r="BA1449" s="105">
        <f>_xll.qlCalendarAdvance(Calendar,BA1448,AY1449,"f",,Trigger)</f>
        <v>49466</v>
      </c>
      <c r="BB1449" s="105">
        <f>_xll.qlInterestRateIndexMaturity(Currency&amp;"ibor"&amp;Tenor,BA1449,Trigger)</f>
        <v>49558</v>
      </c>
      <c r="BC1449" s="257">
        <f>_xll.qlIndexFixing($AC$5,AZ1449,TRUE,_xll.ohTrigger(Trigger,Trigger3M))</f>
        <v>1.4848796113850942E-2</v>
      </c>
      <c r="BD1449" s="257">
        <f>_xll.qlIndexFixing($BE$1,AZ1449,TRUE,_xll.ohTrigger(Trigger,Trigger3M))</f>
        <v>1.4713707036583017E-2</v>
      </c>
    </row>
    <row r="1450" spans="51:56" ht="11.25" customHeight="1" x14ac:dyDescent="0.25">
      <c r="AY1450" s="106" t="s">
        <v>83</v>
      </c>
      <c r="AZ1450" s="105">
        <f>_xll.qlInterestRateIndexFixingDate(Currency&amp;"ibor"&amp;Tenor,BA1450,Trigger)</f>
        <v>49471</v>
      </c>
      <c r="BA1450" s="105">
        <f>_xll.qlCalendarAdvance(Calendar,BA1449,AY1450,"f",,Trigger)</f>
        <v>49473</v>
      </c>
      <c r="BB1450" s="105">
        <f>_xll.qlInterestRateIndexMaturity(Currency&amp;"ibor"&amp;Tenor,BA1450,Trigger)</f>
        <v>49565</v>
      </c>
      <c r="BC1450" s="257">
        <f>_xll.qlIndexFixing($AC$5,AZ1450,TRUE,_xll.ohTrigger(Trigger,Trigger3M))</f>
        <v>1.4853482686567804E-2</v>
      </c>
      <c r="BD1450" s="257">
        <f>_xll.qlIndexFixing($BE$1,AZ1450,TRUE,_xll.ohTrigger(Trigger,Trigger3M))</f>
        <v>1.4704413541571202E-2</v>
      </c>
    </row>
    <row r="1451" spans="51:56" ht="11.25" customHeight="1" x14ac:dyDescent="0.25">
      <c r="AY1451" s="106" t="s">
        <v>83</v>
      </c>
      <c r="AZ1451" s="105">
        <f>_xll.qlInterestRateIndexFixingDate(Currency&amp;"ibor"&amp;Tenor,BA1451,Trigger)</f>
        <v>49478</v>
      </c>
      <c r="BA1451" s="105">
        <f>_xll.qlCalendarAdvance(Calendar,BA1450,AY1451,"f",,Trigger)</f>
        <v>49480</v>
      </c>
      <c r="BB1451" s="105">
        <f>_xll.qlInterestRateIndexMaturity(Currency&amp;"ibor"&amp;Tenor,BA1451,Trigger)</f>
        <v>49572</v>
      </c>
      <c r="BC1451" s="257">
        <f>_xll.qlIndexFixing($AC$5,AZ1451,TRUE,_xll.ohTrigger(Trigger,Trigger3M))</f>
        <v>1.4858169264876714E-2</v>
      </c>
      <c r="BD1451" s="257">
        <f>_xll.qlIndexFixing($BE$1,AZ1451,TRUE,_xll.ohTrigger(Trigger,Trigger3M))</f>
        <v>1.4695135717284976E-2</v>
      </c>
    </row>
    <row r="1452" spans="51:56" ht="11.25" customHeight="1" x14ac:dyDescent="0.25">
      <c r="AY1452" s="106" t="s">
        <v>83</v>
      </c>
      <c r="AZ1452" s="105">
        <f>_xll.qlInterestRateIndexFixingDate(Currency&amp;"ibor"&amp;Tenor,BA1452,Trigger)</f>
        <v>49485</v>
      </c>
      <c r="BA1452" s="105">
        <f>_xll.qlCalendarAdvance(Calendar,BA1451,AY1452,"f",,Trigger)</f>
        <v>49487</v>
      </c>
      <c r="BB1452" s="105">
        <f>_xll.qlInterestRateIndexMaturity(Currency&amp;"ibor"&amp;Tenor,BA1452,Trigger)</f>
        <v>49579</v>
      </c>
      <c r="BC1452" s="257">
        <f>_xll.qlIndexFixing($AC$5,AZ1452,TRUE,_xll.ohTrigger(Trigger,Trigger3M))</f>
        <v>1.4862855848776805E-2</v>
      </c>
      <c r="BD1452" s="257">
        <f>_xll.qlIndexFixing($BE$1,AZ1452,TRUE,_xll.ohTrigger(Trigger,Trigger3M))</f>
        <v>1.468587377833006E-2</v>
      </c>
    </row>
    <row r="1453" spans="51:56" ht="11.25" customHeight="1" x14ac:dyDescent="0.25">
      <c r="AY1453" s="106" t="s">
        <v>83</v>
      </c>
      <c r="AZ1453" s="105">
        <f>_xll.qlInterestRateIndexFixingDate(Currency&amp;"ibor"&amp;Tenor,BA1453,Trigger)</f>
        <v>49492</v>
      </c>
      <c r="BA1453" s="105">
        <f>_xll.qlCalendarAdvance(Calendar,BA1452,AY1453,"f",,Trigger)</f>
        <v>49494</v>
      </c>
      <c r="BB1453" s="105">
        <f>_xll.qlInterestRateIndexMaturity(Currency&amp;"ibor"&amp;Tenor,BA1453,Trigger)</f>
        <v>49586</v>
      </c>
      <c r="BC1453" s="257">
        <f>_xll.qlIndexFixing($AC$5,AZ1453,TRUE,_xll.ohTrigger(Trigger,Trigger3M))</f>
        <v>1.4867542438268943E-2</v>
      </c>
      <c r="BD1453" s="257">
        <f>_xll.qlIndexFixing($BE$1,AZ1453,TRUE,_xll.ohTrigger(Trigger,Trigger3M))</f>
        <v>1.4676627939310443E-2</v>
      </c>
    </row>
    <row r="1454" spans="51:56" ht="11.25" customHeight="1" x14ac:dyDescent="0.25">
      <c r="AY1454" s="106" t="s">
        <v>83</v>
      </c>
      <c r="AZ1454" s="105">
        <f>_xll.qlInterestRateIndexFixingDate(Currency&amp;"ibor"&amp;Tenor,BA1454,Trigger)</f>
        <v>49499</v>
      </c>
      <c r="BA1454" s="105">
        <f>_xll.qlCalendarAdvance(Calendar,BA1453,AY1454,"f",,Trigger)</f>
        <v>49501</v>
      </c>
      <c r="BB1454" s="105">
        <f>_xll.qlInterestRateIndexMaturity(Currency&amp;"ibor"&amp;Tenor,BA1454,Trigger)</f>
        <v>49593</v>
      </c>
      <c r="BC1454" s="257">
        <f>_xll.qlIndexFixing($AC$5,AZ1454,TRUE,_xll.ohTrigger(Trigger,Trigger3M))</f>
        <v>1.4872229033352263E-2</v>
      </c>
      <c r="BD1454" s="257">
        <f>_xll.qlIndexFixing($BE$1,AZ1454,TRUE,_xll.ohTrigger(Trigger,Trigger3M))</f>
        <v>1.4667398414830109E-2</v>
      </c>
    </row>
    <row r="1455" spans="51:56" ht="11.25" customHeight="1" x14ac:dyDescent="0.25">
      <c r="AY1455" s="106" t="s">
        <v>83</v>
      </c>
      <c r="AZ1455" s="105">
        <f>_xll.qlInterestRateIndexFixingDate(Currency&amp;"ibor"&amp;Tenor,BA1455,Trigger)</f>
        <v>49506</v>
      </c>
      <c r="BA1455" s="105">
        <f>_xll.qlCalendarAdvance(Calendar,BA1454,AY1455,"f",,Trigger)</f>
        <v>49508</v>
      </c>
      <c r="BB1455" s="105">
        <f>_xll.qlInterestRateIndexMaturity(Currency&amp;"ibor"&amp;Tenor,BA1455,Trigger)</f>
        <v>49600</v>
      </c>
      <c r="BC1455" s="257">
        <f>_xll.qlIndexFixing($AC$5,AZ1455,TRUE,_xll.ohTrigger(Trigger,Trigger3M))</f>
        <v>1.4876915634028497E-2</v>
      </c>
      <c r="BD1455" s="257">
        <f>_xll.qlIndexFixing($BE$1,AZ1455,TRUE,_xll.ohTrigger(Trigger,Trigger3M))</f>
        <v>1.4658185419486965E-2</v>
      </c>
    </row>
    <row r="1456" spans="51:56" ht="11.25" customHeight="1" x14ac:dyDescent="0.25">
      <c r="AY1456" s="106" t="s">
        <v>83</v>
      </c>
      <c r="AZ1456" s="105">
        <f>_xll.qlInterestRateIndexFixingDate(Currency&amp;"ibor"&amp;Tenor,BA1456,Trigger)</f>
        <v>49513</v>
      </c>
      <c r="BA1456" s="105">
        <f>_xll.qlCalendarAdvance(Calendar,BA1455,AY1456,"f",,Trigger)</f>
        <v>49515</v>
      </c>
      <c r="BB1456" s="105">
        <f>_xll.qlInterestRateIndexMaturity(Currency&amp;"ibor"&amp;Tenor,BA1456,Trigger)</f>
        <v>49607</v>
      </c>
      <c r="BC1456" s="257">
        <f>_xll.qlIndexFixing($AC$5,AZ1456,TRUE,_xll.ohTrigger(Trigger,Trigger3M))</f>
        <v>1.4881602240295914E-2</v>
      </c>
      <c r="BD1456" s="257">
        <f>_xll.qlIndexFixing($BE$1,AZ1456,TRUE,_xll.ohTrigger(Trigger,Trigger3M))</f>
        <v>1.4648989167880653E-2</v>
      </c>
    </row>
    <row r="1457" spans="51:56" ht="11.25" customHeight="1" x14ac:dyDescent="0.25">
      <c r="AY1457" s="106" t="s">
        <v>83</v>
      </c>
      <c r="AZ1457" s="105">
        <f>_xll.qlInterestRateIndexFixingDate(Currency&amp;"ibor"&amp;Tenor,BA1457,Trigger)</f>
        <v>49520</v>
      </c>
      <c r="BA1457" s="105">
        <f>_xll.qlCalendarAdvance(Calendar,BA1456,AY1457,"f",,Trigger)</f>
        <v>49522</v>
      </c>
      <c r="BB1457" s="105">
        <f>_xll.qlInterestRateIndexMaturity(Currency&amp;"ibor"&amp;Tenor,BA1457,Trigger)</f>
        <v>49614</v>
      </c>
      <c r="BC1457" s="257">
        <f>_xll.qlIndexFixing($AC$5,AZ1457,TRUE,_xll.ohTrigger(Trigger,Trigger3M))</f>
        <v>1.4886288852155377E-2</v>
      </c>
      <c r="BD1457" s="257">
        <f>_xll.qlIndexFixing($BE$1,AZ1457,TRUE,_xll.ohTrigger(Trigger,Trigger3M))</f>
        <v>1.4639809874609947E-2</v>
      </c>
    </row>
    <row r="1458" spans="51:56" ht="11.25" customHeight="1" x14ac:dyDescent="0.25">
      <c r="AY1458" s="106" t="s">
        <v>83</v>
      </c>
      <c r="AZ1458" s="105">
        <f>_xll.qlInterestRateIndexFixingDate(Currency&amp;"ibor"&amp;Tenor,BA1458,Trigger)</f>
        <v>49527</v>
      </c>
      <c r="BA1458" s="105">
        <f>_xll.qlCalendarAdvance(Calendar,BA1457,AY1458,"f",,Trigger)</f>
        <v>49529</v>
      </c>
      <c r="BB1458" s="105">
        <f>_xll.qlInterestRateIndexMaturity(Currency&amp;"ibor"&amp;Tenor,BA1458,Trigger)</f>
        <v>49621</v>
      </c>
      <c r="BC1458" s="257">
        <f>_xll.qlIndexFixing($AC$5,AZ1458,TRUE,_xll.ohTrigger(Trigger,Trigger3M))</f>
        <v>1.4890975469606891E-2</v>
      </c>
      <c r="BD1458" s="257">
        <f>_xll.qlIndexFixing($BE$1,AZ1458,TRUE,_xll.ohTrigger(Trigger,Trigger3M))</f>
        <v>1.4630647754266668E-2</v>
      </c>
    </row>
    <row r="1459" spans="51:56" ht="11.25" customHeight="1" x14ac:dyDescent="0.25">
      <c r="AY1459" s="106" t="s">
        <v>83</v>
      </c>
      <c r="AZ1459" s="105">
        <f>_xll.qlInterestRateIndexFixingDate(Currency&amp;"ibor"&amp;Tenor,BA1459,Trigger)</f>
        <v>49534</v>
      </c>
      <c r="BA1459" s="105">
        <f>_xll.qlCalendarAdvance(Calendar,BA1458,AY1459,"f",,Trigger)</f>
        <v>49536</v>
      </c>
      <c r="BB1459" s="105">
        <f>_xll.qlInterestRateIndexMaturity(Currency&amp;"ibor"&amp;Tenor,BA1459,Trigger)</f>
        <v>49628</v>
      </c>
      <c r="BC1459" s="257">
        <f>_xll.qlIndexFixing($AC$5,AZ1459,TRUE,_xll.ohTrigger(Trigger,Trigger3M))</f>
        <v>1.4895662092649583E-2</v>
      </c>
      <c r="BD1459" s="257">
        <f>_xll.qlIndexFixing($BE$1,AZ1459,TRUE,_xll.ohTrigger(Trigger,Trigger3M))</f>
        <v>1.4621503021446984E-2</v>
      </c>
    </row>
    <row r="1460" spans="51:56" ht="11.25" customHeight="1" x14ac:dyDescent="0.25">
      <c r="AY1460" s="106" t="s">
        <v>83</v>
      </c>
      <c r="AZ1460" s="105">
        <f>_xll.qlInterestRateIndexFixingDate(Currency&amp;"ibor"&amp;Tenor,BA1460,Trigger)</f>
        <v>49541</v>
      </c>
      <c r="BA1460" s="105">
        <f>_xll.qlCalendarAdvance(Calendar,BA1459,AY1460,"f",,Trigger)</f>
        <v>49543</v>
      </c>
      <c r="BB1460" s="105">
        <f>_xll.qlInterestRateIndexMaturity(Currency&amp;"ibor"&amp;Tenor,BA1460,Trigger)</f>
        <v>49635</v>
      </c>
      <c r="BC1460" s="257">
        <f>_xll.qlIndexFixing($AC$5,AZ1460,TRUE,_xll.ohTrigger(Trigger,Trigger3M))</f>
        <v>1.4900348721284323E-2</v>
      </c>
      <c r="BD1460" s="257">
        <f>_xll.qlIndexFixing($BE$1,AZ1460,TRUE,_xll.ohTrigger(Trigger,Trigger3M))</f>
        <v>1.4612375890740981E-2</v>
      </c>
    </row>
    <row r="1461" spans="51:56" ht="11.25" customHeight="1" x14ac:dyDescent="0.25">
      <c r="AY1461" s="106" t="s">
        <v>83</v>
      </c>
      <c r="AZ1461" s="105">
        <f>_xll.qlInterestRateIndexFixingDate(Currency&amp;"ibor"&amp;Tenor,BA1461,Trigger)</f>
        <v>49548</v>
      </c>
      <c r="BA1461" s="105">
        <f>_xll.qlCalendarAdvance(Calendar,BA1460,AY1461,"f",,Trigger)</f>
        <v>49550</v>
      </c>
      <c r="BB1461" s="105">
        <f>_xll.qlInterestRateIndexMaturity(Currency&amp;"ibor"&amp;Tenor,BA1461,Trigger)</f>
        <v>49642</v>
      </c>
      <c r="BC1461" s="257">
        <f>_xll.qlIndexFixing($AC$5,AZ1461,TRUE,_xll.ohTrigger(Trigger,Trigger3M))</f>
        <v>1.4905035355511981E-2</v>
      </c>
      <c r="BD1461" s="257">
        <f>_xll.qlIndexFixing($BE$1,AZ1461,TRUE,_xll.ohTrigger(Trigger,Trigger3M))</f>
        <v>1.4603266576740478E-2</v>
      </c>
    </row>
    <row r="1462" spans="51:56" ht="11.25" customHeight="1" x14ac:dyDescent="0.25">
      <c r="AY1462" s="106" t="s">
        <v>83</v>
      </c>
      <c r="AZ1462" s="105">
        <f>_xll.qlInterestRateIndexFixingDate(Currency&amp;"ibor"&amp;Tenor,BA1462,Trigger)</f>
        <v>49555</v>
      </c>
      <c r="BA1462" s="105">
        <f>_xll.qlCalendarAdvance(Calendar,BA1461,AY1462,"f",,Trigger)</f>
        <v>49557</v>
      </c>
      <c r="BB1462" s="105">
        <f>_xll.qlInterestRateIndexMaturity(Currency&amp;"ibor"&amp;Tenor,BA1462,Trigger)</f>
        <v>49648</v>
      </c>
      <c r="BC1462" s="257">
        <f>_xll.qlIndexFixing($AC$5,AZ1462,TRUE,_xll.ohTrigger(Trigger,Trigger3M))</f>
        <v>1.4909078894903231E-2</v>
      </c>
      <c r="BD1462" s="257">
        <f>_xll.qlIndexFixing($BE$1,AZ1462,TRUE,_xll.ohTrigger(Trigger,Trigger3M))</f>
        <v>1.4594525760739325E-2</v>
      </c>
    </row>
    <row r="1463" spans="51:56" ht="11.25" customHeight="1" x14ac:dyDescent="0.25">
      <c r="AY1463" s="106" t="s">
        <v>83</v>
      </c>
      <c r="AZ1463" s="105">
        <f>_xll.qlInterestRateIndexFixingDate(Currency&amp;"ibor"&amp;Tenor,BA1463,Trigger)</f>
        <v>49562</v>
      </c>
      <c r="BA1463" s="105">
        <f>_xll.qlCalendarAdvance(Calendar,BA1462,AY1463,"f",,Trigger)</f>
        <v>49564</v>
      </c>
      <c r="BB1463" s="105">
        <f>_xll.qlInterestRateIndexMaturity(Currency&amp;"ibor"&amp;Tenor,BA1463,Trigger)</f>
        <v>49655</v>
      </c>
      <c r="BC1463" s="257">
        <f>_xll.qlIndexFixing($AC$5,AZ1463,TRUE,_xll.ohTrigger(Trigger,Trigger3M))</f>
        <v>1.4913765346159307E-2</v>
      </c>
      <c r="BD1463" s="257">
        <f>_xll.qlIndexFixing($BE$1,AZ1463,TRUE,_xll.ohTrigger(Trigger,Trigger3M))</f>
        <v>1.4585451747189985E-2</v>
      </c>
    </row>
    <row r="1464" spans="51:56" ht="11.25" customHeight="1" x14ac:dyDescent="0.25">
      <c r="AY1464" s="106" t="s">
        <v>83</v>
      </c>
      <c r="AZ1464" s="105">
        <f>_xll.qlInterestRateIndexFixingDate(Currency&amp;"ibor"&amp;Tenor,BA1464,Trigger)</f>
        <v>49569</v>
      </c>
      <c r="BA1464" s="105">
        <f>_xll.qlCalendarAdvance(Calendar,BA1463,AY1464,"f",,Trigger)</f>
        <v>49571</v>
      </c>
      <c r="BB1464" s="105">
        <f>_xll.qlInterestRateIndexMaturity(Currency&amp;"ibor"&amp;Tenor,BA1464,Trigger)</f>
        <v>49662</v>
      </c>
      <c r="BC1464" s="257">
        <f>_xll.qlIndexFixing($AC$5,AZ1464,TRUE,_xll.ohTrigger(Trigger,Trigger3M))</f>
        <v>1.4918451802946781E-2</v>
      </c>
      <c r="BD1464" s="257">
        <f>_xll.qlIndexFixing($BE$1,AZ1464,TRUE,_xll.ohTrigger(Trigger,Trigger3M))</f>
        <v>1.4576396177802887E-2</v>
      </c>
    </row>
    <row r="1465" spans="51:56" ht="11.25" customHeight="1" x14ac:dyDescent="0.25">
      <c r="AY1465" s="106" t="s">
        <v>83</v>
      </c>
      <c r="AZ1465" s="105">
        <f>_xll.qlInterestRateIndexFixingDate(Currency&amp;"ibor"&amp;Tenor,BA1465,Trigger)</f>
        <v>49576</v>
      </c>
      <c r="BA1465" s="105">
        <f>_xll.qlCalendarAdvance(Calendar,BA1464,AY1465,"f",,Trigger)</f>
        <v>49578</v>
      </c>
      <c r="BB1465" s="105">
        <f>_xll.qlInterestRateIndexMaturity(Currency&amp;"ibor"&amp;Tenor,BA1465,Trigger)</f>
        <v>49670</v>
      </c>
      <c r="BC1465" s="257">
        <f>_xll.qlIndexFixing($AC$5,AZ1465,TRUE,_xll.ohTrigger(Trigger,Trigger3M))</f>
        <v>1.4923781948337888E-2</v>
      </c>
      <c r="BD1465" s="257">
        <f>_xll.qlIndexFixing($BE$1,AZ1465,TRUE,_xll.ohTrigger(Trigger,Trigger3M))</f>
        <v>1.456701177951091E-2</v>
      </c>
    </row>
    <row r="1466" spans="51:56" ht="11.25" customHeight="1" x14ac:dyDescent="0.25">
      <c r="AY1466" s="106" t="s">
        <v>83</v>
      </c>
      <c r="AZ1466" s="105">
        <f>_xll.qlInterestRateIndexFixingDate(Currency&amp;"ibor"&amp;Tenor,BA1466,Trigger)</f>
        <v>49583</v>
      </c>
      <c r="BA1466" s="105">
        <f>_xll.qlCalendarAdvance(Calendar,BA1465,AY1466,"f",,Trigger)</f>
        <v>49585</v>
      </c>
      <c r="BB1466" s="105">
        <f>_xll.qlInterestRateIndexMaturity(Currency&amp;"ibor"&amp;Tenor,BA1466,Trigger)</f>
        <v>49677</v>
      </c>
      <c r="BC1466" s="257">
        <f>_xll.qlIndexFixing($AC$5,AZ1466,TRUE,_xll.ohTrigger(Trigger,Trigger3M))</f>
        <v>1.4928468610524052E-2</v>
      </c>
      <c r="BD1466" s="257">
        <f>_xll.qlIndexFixing($BE$1,AZ1466,TRUE,_xll.ohTrigger(Trigger,Trigger3M))</f>
        <v>1.4557994767817077E-2</v>
      </c>
    </row>
    <row r="1467" spans="51:56" ht="11.25" customHeight="1" x14ac:dyDescent="0.25">
      <c r="AY1467" s="106" t="s">
        <v>83</v>
      </c>
      <c r="AZ1467" s="105">
        <f>_xll.qlInterestRateIndexFixingDate(Currency&amp;"ibor"&amp;Tenor,BA1467,Trigger)</f>
        <v>49590</v>
      </c>
      <c r="BA1467" s="105">
        <f>_xll.qlCalendarAdvance(Calendar,BA1466,AY1467,"f",,Trigger)</f>
        <v>49592</v>
      </c>
      <c r="BB1467" s="105">
        <f>_xll.qlInterestRateIndexMaturity(Currency&amp;"ibor"&amp;Tenor,BA1467,Trigger)</f>
        <v>49684</v>
      </c>
      <c r="BC1467" s="257">
        <f>_xll.qlIndexFixing($AC$5,AZ1467,TRUE,_xll.ohTrigger(Trigger,Trigger3M))</f>
        <v>1.4933155278302263E-2</v>
      </c>
      <c r="BD1467" s="257">
        <f>_xll.qlIndexFixing($BE$1,AZ1467,TRUE,_xll.ohTrigger(Trigger,Trigger3M))</f>
        <v>1.4548996860329285E-2</v>
      </c>
    </row>
    <row r="1468" spans="51:56" ht="11.25" customHeight="1" x14ac:dyDescent="0.25">
      <c r="AY1468" s="106" t="s">
        <v>83</v>
      </c>
      <c r="AZ1468" s="105">
        <f>_xll.qlInterestRateIndexFixingDate(Currency&amp;"ibor"&amp;Tenor,BA1468,Trigger)</f>
        <v>49597</v>
      </c>
      <c r="BA1468" s="105">
        <f>_xll.qlCalendarAdvance(Calendar,BA1467,AY1468,"f",,Trigger)</f>
        <v>49599</v>
      </c>
      <c r="BB1468" s="105">
        <f>_xll.qlInterestRateIndexMaturity(Currency&amp;"ibor"&amp;Tenor,BA1468,Trigger)</f>
        <v>49691</v>
      </c>
      <c r="BC1468" s="257">
        <f>_xll.qlIndexFixing($AC$5,AZ1468,TRUE,_xll.ohTrigger(Trigger,Trigger3M))</f>
        <v>1.4937841951672524E-2</v>
      </c>
      <c r="BD1468" s="257">
        <f>_xll.qlIndexFixing($BE$1,AZ1468,TRUE,_xll.ohTrigger(Trigger,Trigger3M))</f>
        <v>1.4540018271626326E-2</v>
      </c>
    </row>
    <row r="1469" spans="51:56" ht="11.25" customHeight="1" x14ac:dyDescent="0.25">
      <c r="AY1469" s="106" t="s">
        <v>83</v>
      </c>
      <c r="AZ1469" s="105">
        <f>_xll.qlInterestRateIndexFixingDate(Currency&amp;"ibor"&amp;Tenor,BA1469,Trigger)</f>
        <v>49604</v>
      </c>
      <c r="BA1469" s="105">
        <f>_xll.qlCalendarAdvance(Calendar,BA1468,AY1469,"f",,Trigger)</f>
        <v>49606</v>
      </c>
      <c r="BB1469" s="105">
        <f>_xll.qlInterestRateIndexMaturity(Currency&amp;"ibor"&amp;Tenor,BA1469,Trigger)</f>
        <v>49698</v>
      </c>
      <c r="BC1469" s="257">
        <f>_xll.qlIndexFixing($AC$5,AZ1469,TRUE,_xll.ohTrigger(Trigger,Trigger3M))</f>
        <v>1.4942528630633965E-2</v>
      </c>
      <c r="BD1469" s="257">
        <f>_xll.qlIndexFixing($BE$1,AZ1469,TRUE,_xll.ohTrigger(Trigger,Trigger3M))</f>
        <v>1.4531059216283514E-2</v>
      </c>
    </row>
    <row r="1470" spans="51:56" ht="11.25" customHeight="1" x14ac:dyDescent="0.25">
      <c r="AY1470" s="106" t="s">
        <v>83</v>
      </c>
      <c r="AZ1470" s="105">
        <f>_xll.qlInterestRateIndexFixingDate(Currency&amp;"ibor"&amp;Tenor,BA1470,Trigger)</f>
        <v>49611</v>
      </c>
      <c r="BA1470" s="105">
        <f>_xll.qlCalendarAdvance(Calendar,BA1469,AY1470,"f",,Trigger)</f>
        <v>49613</v>
      </c>
      <c r="BB1470" s="105">
        <f>_xll.qlInterestRateIndexMaturity(Currency&amp;"ibor"&amp;Tenor,BA1470,Trigger)</f>
        <v>49705</v>
      </c>
      <c r="BC1470" s="257">
        <f>_xll.qlIndexFixing($AC$5,AZ1470,TRUE,_xll.ohTrigger(Trigger,Trigger3M))</f>
        <v>1.4947215315187454E-2</v>
      </c>
      <c r="BD1470" s="257">
        <f>_xll.qlIndexFixing($BE$1,AZ1470,TRUE,_xll.ohTrigger(Trigger,Trigger3M))</f>
        <v>1.4522119908876164E-2</v>
      </c>
    </row>
    <row r="1471" spans="51:56" ht="11.25" customHeight="1" x14ac:dyDescent="0.25">
      <c r="AY1471" s="106" t="s">
        <v>83</v>
      </c>
      <c r="AZ1471" s="105">
        <f>_xll.qlInterestRateIndexFixingDate(Currency&amp;"ibor"&amp;Tenor,BA1471,Trigger)</f>
        <v>49618</v>
      </c>
      <c r="BA1471" s="105">
        <f>_xll.qlCalendarAdvance(Calendar,BA1470,AY1471,"f",,Trigger)</f>
        <v>49620</v>
      </c>
      <c r="BB1471" s="105">
        <f>_xll.qlInterestRateIndexMaturity(Currency&amp;"ibor"&amp;Tenor,BA1471,Trigger)</f>
        <v>49712</v>
      </c>
      <c r="BC1471" s="257">
        <f>_xll.qlIndexFixing($AC$5,AZ1471,TRUE,_xll.ohTrigger(Trigger,Trigger3M))</f>
        <v>1.495190200533386E-2</v>
      </c>
      <c r="BD1471" s="257">
        <f>_xll.qlIndexFixing($BE$1,AZ1471,TRUE,_xll.ohTrigger(Trigger,Trigger3M))</f>
        <v>1.4513200563976982E-2</v>
      </c>
    </row>
    <row r="1472" spans="51:56" ht="11.25" customHeight="1" x14ac:dyDescent="0.25">
      <c r="AY1472" s="106" t="s">
        <v>83</v>
      </c>
      <c r="AZ1472" s="105">
        <f>_xll.qlInterestRateIndexFixingDate(Currency&amp;"ibor"&amp;Tenor,BA1472,Trigger)</f>
        <v>49625</v>
      </c>
      <c r="BA1472" s="105">
        <f>_xll.qlCalendarAdvance(Calendar,BA1471,AY1472,"f",,Trigger)</f>
        <v>49627</v>
      </c>
      <c r="BB1472" s="105">
        <f>_xll.qlInterestRateIndexMaturity(Currency&amp;"ibor"&amp;Tenor,BA1472,Trigger)</f>
        <v>49719</v>
      </c>
      <c r="BC1472" s="257">
        <f>_xll.qlIndexFixing($AC$5,AZ1472,TRUE,_xll.ohTrigger(Trigger,Trigger3M))</f>
        <v>1.4956588701071446E-2</v>
      </c>
      <c r="BD1472" s="257">
        <f>_xll.qlIndexFixing($BE$1,AZ1472,TRUE,_xll.ohTrigger(Trigger,Trigger3M))</f>
        <v>1.45043013961552E-2</v>
      </c>
    </row>
    <row r="1473" spans="51:56" ht="11.25" customHeight="1" x14ac:dyDescent="0.25">
      <c r="AY1473" s="106" t="s">
        <v>83</v>
      </c>
      <c r="AZ1473" s="105">
        <f>_xll.qlInterestRateIndexFixingDate(Currency&amp;"ibor"&amp;Tenor,BA1473,Trigger)</f>
        <v>49632</v>
      </c>
      <c r="BA1473" s="105">
        <f>_xll.qlCalendarAdvance(Calendar,BA1472,AY1473,"f",,Trigger)</f>
        <v>49634</v>
      </c>
      <c r="BB1473" s="105">
        <f>_xll.qlInterestRateIndexMaturity(Currency&amp;"ibor"&amp;Tenor,BA1473,Trigger)</f>
        <v>49726</v>
      </c>
      <c r="BC1473" s="257">
        <f>_xll.qlIndexFixing($AC$5,AZ1473,TRUE,_xll.ohTrigger(Trigger,Trigger3M))</f>
        <v>1.4961275402401081E-2</v>
      </c>
      <c r="BD1473" s="257">
        <f>_xll.qlIndexFixing($BE$1,AZ1473,TRUE,_xll.ohTrigger(Trigger,Trigger3M))</f>
        <v>1.4495422619983524E-2</v>
      </c>
    </row>
    <row r="1474" spans="51:56" ht="11.25" customHeight="1" x14ac:dyDescent="0.25">
      <c r="AY1474" s="106" t="s">
        <v>83</v>
      </c>
      <c r="AZ1474" s="105">
        <f>_xll.qlInterestRateIndexFixingDate(Currency&amp;"ibor"&amp;Tenor,BA1474,Trigger)</f>
        <v>49639</v>
      </c>
      <c r="BA1474" s="105">
        <f>_xll.qlCalendarAdvance(Calendar,BA1473,AY1474,"f",,Trigger)</f>
        <v>49641</v>
      </c>
      <c r="BB1474" s="105">
        <f>_xll.qlInterestRateIndexMaturity(Currency&amp;"ibor"&amp;Tenor,BA1474,Trigger)</f>
        <v>49733</v>
      </c>
      <c r="BC1474" s="257">
        <f>_xll.qlIndexFixing($AC$5,AZ1474,TRUE,_xll.ohTrigger(Trigger,Trigger3M))</f>
        <v>1.4965962109322764E-2</v>
      </c>
      <c r="BD1474" s="257">
        <f>_xll.qlIndexFixing($BE$1,AZ1474,TRUE,_xll.ohTrigger(Trigger,Trigger3M))</f>
        <v>1.4486564450027713E-2</v>
      </c>
    </row>
    <row r="1475" spans="51:56" ht="11.25" customHeight="1" x14ac:dyDescent="0.25">
      <c r="AY1475" s="106" t="s">
        <v>83</v>
      </c>
      <c r="AZ1475" s="105">
        <f>_xll.qlInterestRateIndexFixingDate(Currency&amp;"ibor"&amp;Tenor,BA1475,Trigger)</f>
        <v>49646</v>
      </c>
      <c r="BA1475" s="105">
        <f>_xll.qlCalendarAdvance(Calendar,BA1474,AY1475,"f",,Trigger)</f>
        <v>49648</v>
      </c>
      <c r="BB1475" s="105">
        <f>_xll.qlInterestRateIndexMaturity(Currency&amp;"ibor"&amp;Tenor,BA1475,Trigger)</f>
        <v>49739</v>
      </c>
      <c r="BC1475" s="257">
        <f>_xll.qlIndexFixing($AC$5,AZ1475,TRUE,_xll.ohTrigger(Trigger,Trigger3M))</f>
        <v>1.4970003192645354E-2</v>
      </c>
      <c r="BD1475" s="257">
        <f>_xll.qlIndexFixing($BE$1,AZ1475,TRUE,_xll.ohTrigger(Trigger,Trigger3M))</f>
        <v>1.4478063596743175E-2</v>
      </c>
    </row>
    <row r="1476" spans="51:56" ht="11.25" customHeight="1" x14ac:dyDescent="0.25">
      <c r="AY1476" s="106" t="s">
        <v>83</v>
      </c>
      <c r="AZ1476" s="105">
        <f>_xll.qlInterestRateIndexFixingDate(Currency&amp;"ibor"&amp;Tenor,BA1476,Trigger)</f>
        <v>49653</v>
      </c>
      <c r="BA1476" s="105">
        <f>_xll.qlCalendarAdvance(Calendar,BA1475,AY1476,"f",,Trigger)</f>
        <v>49655</v>
      </c>
      <c r="BB1476" s="105">
        <f>_xll.qlInterestRateIndexMaturity(Currency&amp;"ibor"&amp;Tenor,BA1476,Trigger)</f>
        <v>49746</v>
      </c>
      <c r="BC1476" s="257">
        <f>_xll.qlIndexFixing($AC$5,AZ1476,TRUE,_xll.ohTrigger(Trigger,Trigger3M))</f>
        <v>1.4974689715803473E-2</v>
      </c>
      <c r="BD1476" s="257">
        <f>_xll.qlIndexFixing($BE$1,AZ1476,TRUE,_xll.ohTrigger(Trigger,Trigger3M))</f>
        <v>1.446924609373763E-2</v>
      </c>
    </row>
    <row r="1477" spans="51:56" ht="11.25" customHeight="1" x14ac:dyDescent="0.25">
      <c r="AY1477" s="106" t="s">
        <v>83</v>
      </c>
      <c r="AZ1477" s="105">
        <f>_xll.qlInterestRateIndexFixingDate(Currency&amp;"ibor"&amp;Tenor,BA1477,Trigger)</f>
        <v>49660</v>
      </c>
      <c r="BA1477" s="105">
        <f>_xll.qlCalendarAdvance(Calendar,BA1476,AY1477,"f",,Trigger)</f>
        <v>49662</v>
      </c>
      <c r="BB1477" s="105">
        <f>_xll.qlInterestRateIndexMaturity(Currency&amp;"ibor"&amp;Tenor,BA1477,Trigger)</f>
        <v>49753</v>
      </c>
      <c r="BC1477" s="257">
        <f>_xll.qlIndexFixing($AC$5,AZ1477,TRUE,_xll.ohTrigger(Trigger,Trigger3M))</f>
        <v>1.4979376244492993E-2</v>
      </c>
      <c r="BD1477" s="257">
        <f>_xll.qlIndexFixing($BE$1,AZ1477,TRUE,_xll.ohTrigger(Trigger,Trigger3M))</f>
        <v>1.4460449824250765E-2</v>
      </c>
    </row>
    <row r="1478" spans="51:56" ht="11.25" customHeight="1" x14ac:dyDescent="0.25">
      <c r="AY1478" s="106" t="s">
        <v>83</v>
      </c>
      <c r="AZ1478" s="105">
        <f>_xll.qlInterestRateIndexFixingDate(Currency&amp;"ibor"&amp;Tenor,BA1478,Trigger)</f>
        <v>49664</v>
      </c>
      <c r="BA1478" s="105">
        <f>_xll.qlCalendarAdvance(Calendar,BA1477,AY1478,"f",,Trigger)</f>
        <v>49670</v>
      </c>
      <c r="BB1478" s="105">
        <f>_xll.qlInterestRateIndexMaturity(Currency&amp;"ibor"&amp;Tenor,BA1478,Trigger)</f>
        <v>49761</v>
      </c>
      <c r="BC1478" s="257">
        <f>_xll.qlIndexFixing($AC$5,AZ1478,TRUE,_xll.ohTrigger(Trigger,Trigger3M))</f>
        <v>1.498473228405387E-2</v>
      </c>
      <c r="BD1478" s="257">
        <f>_xll.qlIndexFixing($BE$1,AZ1478,TRUE,_xll.ohTrigger(Trigger,Trigger3M))</f>
        <v>1.4450423220293112E-2</v>
      </c>
    </row>
    <row r="1479" spans="51:56" ht="11.25" customHeight="1" x14ac:dyDescent="0.25">
      <c r="AY1479" s="106" t="s">
        <v>83</v>
      </c>
      <c r="AZ1479" s="105">
        <f>_xll.qlInterestRateIndexFixingDate(Currency&amp;"ibor"&amp;Tenor,BA1479,Trigger)</f>
        <v>49674</v>
      </c>
      <c r="BA1479" s="105">
        <f>_xll.qlCalendarAdvance(Calendar,BA1478,AY1479,"f",,Trigger)</f>
        <v>49677</v>
      </c>
      <c r="BB1479" s="105">
        <f>_xll.qlInterestRateIndexMaturity(Currency&amp;"ibor"&amp;Tenor,BA1479,Trigger)</f>
        <v>49768</v>
      </c>
      <c r="BC1479" s="257">
        <f>_xll.qlIndexFixing($AC$5,AZ1479,TRUE,_xll.ohTrigger(Trigger,Trigger3M))</f>
        <v>1.498941882459413E-2</v>
      </c>
      <c r="BD1479" s="257">
        <f>_xll.qlIndexFixing($BE$1,AZ1479,TRUE,_xll.ohTrigger(Trigger,Trigger3M))</f>
        <v>1.444167317367881E-2</v>
      </c>
    </row>
    <row r="1480" spans="51:56" ht="11.25" customHeight="1" x14ac:dyDescent="0.25">
      <c r="AY1480" s="106" t="s">
        <v>83</v>
      </c>
      <c r="AZ1480" s="105">
        <f>_xll.qlInterestRateIndexFixingDate(Currency&amp;"ibor"&amp;Tenor,BA1480,Trigger)</f>
        <v>49682</v>
      </c>
      <c r="BA1480" s="105">
        <f>_xll.qlCalendarAdvance(Calendar,BA1479,AY1480,"f",,Trigger)</f>
        <v>49684</v>
      </c>
      <c r="BB1480" s="105">
        <f>_xll.qlInterestRateIndexMaturity(Currency&amp;"ibor"&amp;Tenor,BA1480,Trigger)</f>
        <v>49775</v>
      </c>
      <c r="BC1480" s="257">
        <f>_xll.qlIndexFixing($AC$5,AZ1480,TRUE,_xll.ohTrigger(Trigger,Trigger3M))</f>
        <v>1.4994105370666666E-2</v>
      </c>
      <c r="BD1480" s="257">
        <f>_xll.qlIndexFixing($BE$1,AZ1480,TRUE,_xll.ohTrigger(Trigger,Trigger3M))</f>
        <v>1.4432945034893025E-2</v>
      </c>
    </row>
    <row r="1481" spans="51:56" ht="11.25" customHeight="1" x14ac:dyDescent="0.25">
      <c r="AY1481" s="106" t="s">
        <v>83</v>
      </c>
      <c r="AZ1481" s="105">
        <f>_xll.qlInterestRateIndexFixingDate(Currency&amp;"ibor"&amp;Tenor,BA1481,Trigger)</f>
        <v>49689</v>
      </c>
      <c r="BA1481" s="105">
        <f>_xll.qlCalendarAdvance(Calendar,BA1480,AY1481,"f",,Trigger)</f>
        <v>49691</v>
      </c>
      <c r="BB1481" s="105">
        <f>_xll.qlInterestRateIndexMaturity(Currency&amp;"ibor"&amp;Tenor,BA1481,Trigger)</f>
        <v>49782</v>
      </c>
      <c r="BC1481" s="257">
        <f>_xll.qlIndexFixing($AC$5,AZ1481,TRUE,_xll.ohTrigger(Trigger,Trigger3M))</f>
        <v>1.4998791922268847E-2</v>
      </c>
      <c r="BD1481" s="257">
        <f>_xll.qlIndexFixing($BE$1,AZ1481,TRUE,_xll.ohTrigger(Trigger,Trigger3M))</f>
        <v>1.4424239018482381E-2</v>
      </c>
    </row>
    <row r="1482" spans="51:56" ht="11.25" customHeight="1" x14ac:dyDescent="0.25">
      <c r="AY1482" s="106" t="s">
        <v>83</v>
      </c>
      <c r="AZ1482" s="105">
        <f>_xll.qlInterestRateIndexFixingDate(Currency&amp;"ibor"&amp;Tenor,BA1482,Trigger)</f>
        <v>49696</v>
      </c>
      <c r="BA1482" s="105">
        <f>_xll.qlCalendarAdvance(Calendar,BA1481,AY1482,"f",,Trigger)</f>
        <v>49698</v>
      </c>
      <c r="BB1482" s="105">
        <f>_xll.qlInterestRateIndexMaturity(Currency&amp;"ibor"&amp;Tenor,BA1482,Trigger)</f>
        <v>49789</v>
      </c>
      <c r="BC1482" s="257">
        <f>_xll.qlIndexFixing($AC$5,AZ1482,TRUE,_xll.ohTrigger(Trigger,Trigger3M))</f>
        <v>1.5003478479404184E-2</v>
      </c>
      <c r="BD1482" s="257">
        <f>_xll.qlIndexFixing($BE$1,AZ1482,TRUE,_xll.ohTrigger(Trigger,Trigger3M))</f>
        <v>1.4415555338997015E-2</v>
      </c>
    </row>
    <row r="1483" spans="51:56" ht="11.25" customHeight="1" x14ac:dyDescent="0.25">
      <c r="AY1483" s="106" t="s">
        <v>83</v>
      </c>
      <c r="AZ1483" s="105">
        <f>_xll.qlInterestRateIndexFixingDate(Currency&amp;"ibor"&amp;Tenor,BA1483,Trigger)</f>
        <v>49703</v>
      </c>
      <c r="BA1483" s="105">
        <f>_xll.qlCalendarAdvance(Calendar,BA1482,AY1483,"f",,Trigger)</f>
        <v>49705</v>
      </c>
      <c r="BB1483" s="105">
        <f>_xll.qlInterestRateIndexMaturity(Currency&amp;"ibor"&amp;Tenor,BA1483,Trigger)</f>
        <v>49795</v>
      </c>
      <c r="BC1483" s="257">
        <f>_xll.qlIndexFixing($AC$5,AZ1483,TRUE,_xll.ohTrigger(Trigger,Trigger3M))</f>
        <v>1.50075178602318E-2</v>
      </c>
      <c r="BD1483" s="257">
        <f>_xll.qlIndexFixing($BE$1,AZ1483,TRUE,_xll.ohTrigger(Trigger,Trigger3M))</f>
        <v>1.4407220664600651E-2</v>
      </c>
    </row>
    <row r="1484" spans="51:56" ht="11.25" customHeight="1" x14ac:dyDescent="0.25">
      <c r="AY1484" s="106" t="s">
        <v>83</v>
      </c>
      <c r="AZ1484" s="105">
        <f>_xll.qlInterestRateIndexFixingDate(Currency&amp;"ibor"&amp;Tenor,BA1484,Trigger)</f>
        <v>49710</v>
      </c>
      <c r="BA1484" s="105">
        <f>_xll.qlCalendarAdvance(Calendar,BA1483,AY1484,"f",,Trigger)</f>
        <v>49712</v>
      </c>
      <c r="BB1484" s="105">
        <f>_xll.qlInterestRateIndexMaturity(Currency&amp;"ibor"&amp;Tenor,BA1484,Trigger)</f>
        <v>49802</v>
      </c>
      <c r="BC1484" s="257">
        <f>_xll.qlIndexFixing($AC$5,AZ1484,TRUE,_xll.ohTrigger(Trigger,Trigger3M))</f>
        <v>1.5012204233001647E-2</v>
      </c>
      <c r="BD1484" s="257">
        <f>_xll.qlIndexFixing($BE$1,AZ1484,TRUE,_xll.ohTrigger(Trigger,Trigger3M))</f>
        <v>1.4398580981352715E-2</v>
      </c>
    </row>
    <row r="1485" spans="51:56" ht="11.25" customHeight="1" x14ac:dyDescent="0.25">
      <c r="AY1485" s="106" t="s">
        <v>83</v>
      </c>
      <c r="AZ1485" s="105">
        <f>_xll.qlInterestRateIndexFixingDate(Currency&amp;"ibor"&amp;Tenor,BA1485,Trigger)</f>
        <v>49717</v>
      </c>
      <c r="BA1485" s="105">
        <f>_xll.qlCalendarAdvance(Calendar,BA1484,AY1485,"f",,Trigger)</f>
        <v>49719</v>
      </c>
      <c r="BB1485" s="105">
        <f>_xll.qlInterestRateIndexMaturity(Currency&amp;"ibor"&amp;Tenor,BA1485,Trigger)</f>
        <v>49809</v>
      </c>
      <c r="BC1485" s="257">
        <f>_xll.qlIndexFixing($AC$5,AZ1485,TRUE,_xll.ohTrigger(Trigger,Trigger3M))</f>
        <v>1.5016890611240008E-2</v>
      </c>
      <c r="BD1485" s="257">
        <f>_xll.qlIndexFixing($BE$1,AZ1485,TRUE,_xll.ohTrigger(Trigger,Trigger3M))</f>
        <v>1.4389964262218058E-2</v>
      </c>
    </row>
    <row r="1486" spans="51:56" ht="11.25" customHeight="1" x14ac:dyDescent="0.25">
      <c r="AY1486" s="106" t="s">
        <v>83</v>
      </c>
      <c r="AZ1486" s="105">
        <f>_xll.qlInterestRateIndexFixingDate(Currency&amp;"ibor"&amp;Tenor,BA1486,Trigger)</f>
        <v>49724</v>
      </c>
      <c r="BA1486" s="105">
        <f>_xll.qlCalendarAdvance(Calendar,BA1485,AY1486,"f",,Trigger)</f>
        <v>49726</v>
      </c>
      <c r="BB1486" s="105">
        <f>_xll.qlInterestRateIndexMaturity(Currency&amp;"ibor"&amp;Tenor,BA1486,Trigger)</f>
        <v>49816</v>
      </c>
      <c r="BC1486" s="257">
        <f>_xll.qlIndexFixing($AC$5,AZ1486,TRUE,_xll.ohTrigger(Trigger,Trigger3M))</f>
        <v>1.5021576994949548E-2</v>
      </c>
      <c r="BD1486" s="257">
        <f>_xll.qlIndexFixing($BE$1,AZ1486,TRUE,_xll.ohTrigger(Trigger,Trigger3M))</f>
        <v>1.4381370721730846E-2</v>
      </c>
    </row>
    <row r="1487" spans="51:56" ht="11.25" customHeight="1" x14ac:dyDescent="0.25">
      <c r="AY1487" s="106" t="s">
        <v>83</v>
      </c>
      <c r="AZ1487" s="105">
        <f>_xll.qlInterestRateIndexFixingDate(Currency&amp;"ibor"&amp;Tenor,BA1487,Trigger)</f>
        <v>49731</v>
      </c>
      <c r="BA1487" s="105">
        <f>_xll.qlCalendarAdvance(Calendar,BA1486,AY1487,"f",,Trigger)</f>
        <v>49733</v>
      </c>
      <c r="BB1487" s="105">
        <f>_xll.qlInterestRateIndexMaturity(Currency&amp;"ibor"&amp;Tenor,BA1487,Trigger)</f>
        <v>49823</v>
      </c>
      <c r="BC1487" s="257">
        <f>_xll.qlIndexFixing($AC$5,AZ1487,TRUE,_xll.ohTrigger(Trigger,Trigger3M))</f>
        <v>1.5026263384127603E-2</v>
      </c>
      <c r="BD1487" s="257">
        <f>_xll.qlIndexFixing($BE$1,AZ1487,TRUE,_xll.ohTrigger(Trigger,Trigger3M))</f>
        <v>1.4372800574427913E-2</v>
      </c>
    </row>
    <row r="1488" spans="51:56" ht="11.25" customHeight="1" x14ac:dyDescent="0.25">
      <c r="AY1488" s="106" t="s">
        <v>83</v>
      </c>
      <c r="AZ1488" s="105">
        <f>_xll.qlInterestRateIndexFixingDate(Currency&amp;"ibor"&amp;Tenor,BA1488,Trigger)</f>
        <v>49738</v>
      </c>
      <c r="BA1488" s="105">
        <f>_xll.qlCalendarAdvance(Calendar,BA1487,AY1488,"f",,Trigger)</f>
        <v>49740</v>
      </c>
      <c r="BB1488" s="105">
        <f>_xll.qlInterestRateIndexMaturity(Currency&amp;"ibor"&amp;Tenor,BA1488,Trigger)</f>
        <v>49832</v>
      </c>
      <c r="BC1488" s="257">
        <f>_xll.qlIndexFixing($AC$5,AZ1488,TRUE,_xll.ohTrigger(Trigger,Trigger3M))</f>
        <v>1.5001642627157859E-2</v>
      </c>
      <c r="BD1488" s="257">
        <f>_xll.qlIndexFixing($BE$1,AZ1488,TRUE,_xll.ohTrigger(Trigger,Trigger3M))</f>
        <v>1.4363614795433828E-2</v>
      </c>
    </row>
    <row r="1489" spans="51:56" ht="11.25" customHeight="1" x14ac:dyDescent="0.25">
      <c r="AY1489" s="106" t="s">
        <v>83</v>
      </c>
      <c r="AZ1489" s="105">
        <f>_xll.qlInterestRateIndexFixingDate(Currency&amp;"ibor"&amp;Tenor,BA1489,Trigger)</f>
        <v>49745</v>
      </c>
      <c r="BA1489" s="105">
        <f>_xll.qlCalendarAdvance(Calendar,BA1488,AY1489,"f",,Trigger)</f>
        <v>49747</v>
      </c>
      <c r="BB1489" s="105">
        <f>_xll.qlInterestRateIndexMaturity(Currency&amp;"ibor"&amp;Tenor,BA1489,Trigger)</f>
        <v>49839</v>
      </c>
      <c r="BC1489" s="257">
        <f>_xll.qlIndexFixing($AC$5,AZ1489,TRUE,_xll.ohTrigger(Trigger,Trigger3M))</f>
        <v>1.4952697037325406E-2</v>
      </c>
      <c r="BD1489" s="257">
        <f>_xll.qlIndexFixing($BE$1,AZ1489,TRUE,_xll.ohTrigger(Trigger,Trigger3M))</f>
        <v>1.4355094886819564E-2</v>
      </c>
    </row>
    <row r="1490" spans="51:56" ht="11.25" customHeight="1" x14ac:dyDescent="0.25">
      <c r="AY1490" s="106" t="s">
        <v>83</v>
      </c>
      <c r="AZ1490" s="105">
        <f>_xll.qlInterestRateIndexFixingDate(Currency&amp;"ibor"&amp;Tenor,BA1490,Trigger)</f>
        <v>49752</v>
      </c>
      <c r="BA1490" s="105">
        <f>_xll.qlCalendarAdvance(Calendar,BA1489,AY1490,"f",,Trigger)</f>
        <v>49754</v>
      </c>
      <c r="BB1490" s="105">
        <f>_xll.qlInterestRateIndexMaturity(Currency&amp;"ibor"&amp;Tenor,BA1490,Trigger)</f>
        <v>49846</v>
      </c>
      <c r="BC1490" s="257">
        <f>_xll.qlIndexFixing($AC$5,AZ1490,TRUE,_xll.ohTrigger(Trigger,Trigger3M))</f>
        <v>1.4903654419106755E-2</v>
      </c>
      <c r="BD1490" s="257">
        <f>_xll.qlIndexFixing($BE$1,AZ1490,TRUE,_xll.ohTrigger(Trigger,Trigger3M))</f>
        <v>1.4346599047942806E-2</v>
      </c>
    </row>
    <row r="1491" spans="51:56" ht="11.25" customHeight="1" x14ac:dyDescent="0.25">
      <c r="AY1491" s="106" t="s">
        <v>83</v>
      </c>
      <c r="AZ1491" s="105">
        <f>_xll.qlInterestRateIndexFixingDate(Currency&amp;"ibor"&amp;Tenor,BA1491,Trigger)</f>
        <v>49759</v>
      </c>
      <c r="BA1491" s="105">
        <f>_xll.qlCalendarAdvance(Calendar,BA1490,AY1491,"f",,Trigger)</f>
        <v>49761</v>
      </c>
      <c r="BB1491" s="105">
        <f>_xll.qlInterestRateIndexMaturity(Currency&amp;"ibor"&amp;Tenor,BA1491,Trigger)</f>
        <v>49853</v>
      </c>
      <c r="BC1491" s="257">
        <f>_xll.qlIndexFixing($AC$5,AZ1491,TRUE,_xll.ohTrigger(Trigger,Trigger3M))</f>
        <v>1.4854514776151167E-2</v>
      </c>
      <c r="BD1491" s="257">
        <f>_xll.qlIndexFixing($BE$1,AZ1491,TRUE,_xll.ohTrigger(Trigger,Trigger3M))</f>
        <v>1.433812749334846E-2</v>
      </c>
    </row>
    <row r="1492" spans="51:56" ht="11.25" customHeight="1" x14ac:dyDescent="0.25">
      <c r="AY1492" s="106" t="s">
        <v>83</v>
      </c>
      <c r="AZ1492" s="105">
        <f>_xll.qlInterestRateIndexFixingDate(Currency&amp;"ibor"&amp;Tenor,BA1492,Trigger)</f>
        <v>49766</v>
      </c>
      <c r="BA1492" s="105">
        <f>_xll.qlCalendarAdvance(Calendar,BA1491,AY1492,"f",,Trigger)</f>
        <v>49768</v>
      </c>
      <c r="BB1492" s="105">
        <f>_xll.qlInterestRateIndexMaturity(Currency&amp;"ibor"&amp;Tenor,BA1492,Trigger)</f>
        <v>49859</v>
      </c>
      <c r="BC1492" s="257">
        <f>_xll.qlIndexFixing($AC$5,AZ1492,TRUE,_xll.ohTrigger(Trigger,Trigger3M))</f>
        <v>1.4809732995968196E-2</v>
      </c>
      <c r="BD1492" s="257">
        <f>_xll.qlIndexFixing($BE$1,AZ1492,TRUE,_xll.ohTrigger(Trigger,Trigger3M))</f>
        <v>1.432999427456574E-2</v>
      </c>
    </row>
    <row r="1493" spans="51:56" ht="11.25" customHeight="1" x14ac:dyDescent="0.25">
      <c r="AY1493" s="106" t="s">
        <v>83</v>
      </c>
      <c r="AZ1493" s="105">
        <f>_xll.qlInterestRateIndexFixingDate(Currency&amp;"ibor"&amp;Tenor,BA1493,Trigger)</f>
        <v>49773</v>
      </c>
      <c r="BA1493" s="105">
        <f>_xll.qlCalendarAdvance(Calendar,BA1492,AY1493,"f",,Trigger)</f>
        <v>49775</v>
      </c>
      <c r="BB1493" s="105">
        <f>_xll.qlInterestRateIndexMaturity(Currency&amp;"ibor"&amp;Tenor,BA1493,Trigger)</f>
        <v>49866</v>
      </c>
      <c r="BC1493" s="257">
        <f>_xll.qlIndexFixing($AC$5,AZ1493,TRUE,_xll.ohTrigger(Trigger,Trigger3M))</f>
        <v>1.4759821776657701E-2</v>
      </c>
      <c r="BD1493" s="257">
        <f>_xll.qlIndexFixing($BE$1,AZ1493,TRUE,_xll.ohTrigger(Trigger,Trigger3M))</f>
        <v>1.4321570461014857E-2</v>
      </c>
    </row>
    <row r="1494" spans="51:56" ht="11.25" customHeight="1" x14ac:dyDescent="0.25">
      <c r="AY1494" s="106" t="s">
        <v>83</v>
      </c>
      <c r="AZ1494" s="105">
        <f>_xll.qlInterestRateIndexFixingDate(Currency&amp;"ibor"&amp;Tenor,BA1494,Trigger)</f>
        <v>49780</v>
      </c>
      <c r="BA1494" s="105">
        <f>_xll.qlCalendarAdvance(Calendar,BA1493,AY1494,"f",,Trigger)</f>
        <v>49782</v>
      </c>
      <c r="BB1494" s="105">
        <f>_xll.qlInterestRateIndexMaturity(Currency&amp;"ibor"&amp;Tenor,BA1494,Trigger)</f>
        <v>49873</v>
      </c>
      <c r="BC1494" s="257">
        <f>_xll.qlIndexFixing($AC$5,AZ1494,TRUE,_xll.ohTrigger(Trigger,Trigger3M))</f>
        <v>1.4709812482366103E-2</v>
      </c>
      <c r="BD1494" s="257">
        <f>_xll.qlIndexFixing($BE$1,AZ1494,TRUE,_xll.ohTrigger(Trigger,Trigger3M))</f>
        <v>1.4313171558854728E-2</v>
      </c>
    </row>
    <row r="1495" spans="51:56" ht="11.25" customHeight="1" x14ac:dyDescent="0.25">
      <c r="AY1495" s="106" t="s">
        <v>83</v>
      </c>
      <c r="AZ1495" s="105">
        <f>_xll.qlInterestRateIndexFixingDate(Currency&amp;"ibor"&amp;Tenor,BA1495,Trigger)</f>
        <v>49787</v>
      </c>
      <c r="BA1495" s="105">
        <f>_xll.qlCalendarAdvance(Calendar,BA1494,AY1495,"f",,Trigger)</f>
        <v>49789</v>
      </c>
      <c r="BB1495" s="105">
        <f>_xll.qlInterestRateIndexMaturity(Currency&amp;"ibor"&amp;Tenor,BA1495,Trigger)</f>
        <v>49880</v>
      </c>
      <c r="BC1495" s="257">
        <f>_xll.qlIndexFixing($AC$5,AZ1495,TRUE,_xll.ohTrigger(Trigger,Trigger3M))</f>
        <v>1.4659705116815259E-2</v>
      </c>
      <c r="BD1495" s="257">
        <f>_xll.qlIndexFixing($BE$1,AZ1495,TRUE,_xll.ohTrigger(Trigger,Trigger3M))</f>
        <v>1.4304797782612648E-2</v>
      </c>
    </row>
    <row r="1496" spans="51:56" ht="11.25" customHeight="1" x14ac:dyDescent="0.25">
      <c r="AY1496" s="106" t="s">
        <v>83</v>
      </c>
      <c r="AZ1496" s="105">
        <f>_xll.qlInterestRateIndexFixingDate(Currency&amp;"ibor"&amp;Tenor,BA1496,Trigger)</f>
        <v>49794</v>
      </c>
      <c r="BA1496" s="105">
        <f>_xll.qlCalendarAdvance(Calendar,BA1495,AY1496,"f",,Trigger)</f>
        <v>49797</v>
      </c>
      <c r="BB1496" s="105">
        <f>_xll.qlInterestRateIndexMaturity(Currency&amp;"ibor"&amp;Tenor,BA1496,Trigger)</f>
        <v>49891</v>
      </c>
      <c r="BC1496" s="257">
        <f>_xll.qlIndexFixing($AC$5,AZ1496,TRUE,_xll.ohTrigger(Trigger,Trigger3M))</f>
        <v>1.4596318575488784E-2</v>
      </c>
      <c r="BD1496" s="257">
        <f>_xll.qlIndexFixing($BE$1,AZ1496,TRUE,_xll.ohTrigger(Trigger,Trigger3M))</f>
        <v>1.429433630885853E-2</v>
      </c>
    </row>
    <row r="1497" spans="51:56" ht="11.25" customHeight="1" x14ac:dyDescent="0.25">
      <c r="AY1497" s="106" t="s">
        <v>83</v>
      </c>
      <c r="AZ1497" s="105">
        <f>_xll.qlInterestRateIndexFixingDate(Currency&amp;"ibor"&amp;Tenor,BA1497,Trigger)</f>
        <v>49802</v>
      </c>
      <c r="BA1497" s="105">
        <f>_xll.qlCalendarAdvance(Calendar,BA1496,AY1497,"f",,Trigger)</f>
        <v>49804</v>
      </c>
      <c r="BB1497" s="105">
        <f>_xll.qlInterestRateIndexMaturity(Currency&amp;"ibor"&amp;Tenor,BA1497,Trigger)</f>
        <v>49898</v>
      </c>
      <c r="BC1497" s="257">
        <f>_xll.qlIndexFixing($AC$5,AZ1497,TRUE,_xll.ohTrigger(Trigger,Trigger3M))</f>
        <v>1.4547709735682732E-2</v>
      </c>
      <c r="BD1497" s="257">
        <f>_xll.qlIndexFixing($BE$1,AZ1497,TRUE,_xll.ohTrigger(Trigger,Trigger3M))</f>
        <v>1.4286021719859099E-2</v>
      </c>
    </row>
    <row r="1498" spans="51:56" ht="11.25" customHeight="1" x14ac:dyDescent="0.25">
      <c r="AY1498" s="106" t="s">
        <v>83</v>
      </c>
      <c r="AZ1498" s="105">
        <f>_xll.qlInterestRateIndexFixingDate(Currency&amp;"ibor"&amp;Tenor,BA1498,Trigger)</f>
        <v>49809</v>
      </c>
      <c r="BA1498" s="105">
        <f>_xll.qlCalendarAdvance(Calendar,BA1497,AY1498,"f",,Trigger)</f>
        <v>49811</v>
      </c>
      <c r="BB1498" s="105">
        <f>_xll.qlInterestRateIndexMaturity(Currency&amp;"ibor"&amp;Tenor,BA1498,Trigger)</f>
        <v>49905</v>
      </c>
      <c r="BC1498" s="257">
        <f>_xll.qlIndexFixing($AC$5,AZ1498,TRUE,_xll.ohTrigger(Trigger,Trigger3M))</f>
        <v>1.44990059518028E-2</v>
      </c>
      <c r="BD1498" s="257">
        <f>_xll.qlIndexFixing($BE$1,AZ1498,TRUE,_xll.ohTrigger(Trigger,Trigger3M))</f>
        <v>1.4277732980617748E-2</v>
      </c>
    </row>
    <row r="1499" spans="51:56" ht="11.25" customHeight="1" x14ac:dyDescent="0.25">
      <c r="AY1499" s="106" t="s">
        <v>83</v>
      </c>
      <c r="AZ1499" s="105">
        <f>_xll.qlInterestRateIndexFixingDate(Currency&amp;"ibor"&amp;Tenor,BA1499,Trigger)</f>
        <v>49816</v>
      </c>
      <c r="BA1499" s="105">
        <f>_xll.qlCalendarAdvance(Calendar,BA1498,AY1499,"f",,Trigger)</f>
        <v>49818</v>
      </c>
      <c r="BB1499" s="105">
        <f>_xll.qlInterestRateIndexMaturity(Currency&amp;"ibor"&amp;Tenor,BA1499,Trigger)</f>
        <v>49912</v>
      </c>
      <c r="BC1499" s="257">
        <f>_xll.qlIndexFixing($AC$5,AZ1499,TRUE,_xll.ohTrigger(Trigger,Trigger3M))</f>
        <v>1.4450207227474176E-2</v>
      </c>
      <c r="BD1499" s="257">
        <f>_xll.qlIndexFixing($BE$1,AZ1499,TRUE,_xll.ohTrigger(Trigger,Trigger3M))</f>
        <v>1.4269470305682003E-2</v>
      </c>
    </row>
    <row r="1500" spans="51:56" ht="11.25" customHeight="1" x14ac:dyDescent="0.25">
      <c r="AY1500" s="106" t="s">
        <v>83</v>
      </c>
      <c r="AZ1500" s="105">
        <f>_xll.qlInterestRateIndexFixingDate(Currency&amp;"ibor"&amp;Tenor,BA1500,Trigger)</f>
        <v>49823</v>
      </c>
      <c r="BA1500" s="105">
        <f>_xll.qlCalendarAdvance(Calendar,BA1499,AY1500,"f",,Trigger)</f>
        <v>49825</v>
      </c>
      <c r="BB1500" s="105">
        <f>_xll.qlInterestRateIndexMaturity(Currency&amp;"ibor"&amp;Tenor,BA1500,Trigger)</f>
        <v>49916</v>
      </c>
      <c r="BC1500" s="257">
        <f>_xll.qlIndexFixing($AC$5,AZ1500,TRUE,_xll.ohTrigger(Trigger,Trigger3M))</f>
        <v>1.4400461108899103E-2</v>
      </c>
      <c r="BD1500" s="257">
        <f>_xll.qlIndexFixing($BE$1,AZ1500,TRUE,_xll.ohTrigger(Trigger,Trigger3M))</f>
        <v>1.4262137602837991E-2</v>
      </c>
    </row>
    <row r="1501" spans="51:56" ht="11.25" customHeight="1" x14ac:dyDescent="0.25">
      <c r="AY1501" s="106" t="s">
        <v>83</v>
      </c>
      <c r="AZ1501" s="105">
        <f>_xll.qlInterestRateIndexFixingDate(Currency&amp;"ibor"&amp;Tenor,BA1501,Trigger)</f>
        <v>49830</v>
      </c>
      <c r="BA1501" s="105">
        <f>_xll.qlCalendarAdvance(Calendar,BA1500,AY1501,"f",,Trigger)</f>
        <v>49832</v>
      </c>
      <c r="BB1501" s="105">
        <f>_xll.qlInterestRateIndexMaturity(Currency&amp;"ibor"&amp;Tenor,BA1501,Trigger)</f>
        <v>49926</v>
      </c>
      <c r="BC1501" s="257">
        <f>_xll.qlIndexFixing($AC$5,AZ1501,TRUE,_xll.ohTrigger(Trigger,Trigger3M))</f>
        <v>1.4382274768891532E-2</v>
      </c>
      <c r="BD1501" s="257">
        <f>_xll.qlIndexFixing($BE$1,AZ1501,TRUE,_xll.ohTrigger(Trigger,Trigger3M))</f>
        <v>1.4253024006887688E-2</v>
      </c>
    </row>
    <row r="1502" spans="51:56" ht="11.25" customHeight="1" x14ac:dyDescent="0.25">
      <c r="AY1502" s="106" t="s">
        <v>83</v>
      </c>
      <c r="AZ1502" s="105">
        <f>_xll.qlInterestRateIndexFixingDate(Currency&amp;"ibor"&amp;Tenor,BA1502,Trigger)</f>
        <v>49837</v>
      </c>
      <c r="BA1502" s="105">
        <f>_xll.qlCalendarAdvance(Calendar,BA1501,AY1502,"f",,Trigger)</f>
        <v>49839</v>
      </c>
      <c r="BB1502" s="105">
        <f>_xll.qlInterestRateIndexMaturity(Currency&amp;"ibor"&amp;Tenor,BA1502,Trigger)</f>
        <v>49933</v>
      </c>
      <c r="BC1502" s="257">
        <f>_xll.qlIndexFixing($AC$5,AZ1502,TRUE,_xll.ohTrigger(Trigger,Trigger3M))</f>
        <v>1.4385677979036714E-2</v>
      </c>
      <c r="BD1502" s="257">
        <f>_xll.qlIndexFixing($BE$1,AZ1502,TRUE,_xll.ohTrigger(Trigger,Trigger3M))</f>
        <v>1.4244840812111418E-2</v>
      </c>
    </row>
    <row r="1503" spans="51:56" ht="11.25" customHeight="1" x14ac:dyDescent="0.25">
      <c r="AY1503" s="106" t="s">
        <v>83</v>
      </c>
      <c r="AZ1503" s="105">
        <f>_xll.qlInterestRateIndexFixingDate(Currency&amp;"ibor"&amp;Tenor,BA1503,Trigger)</f>
        <v>49844</v>
      </c>
      <c r="BA1503" s="105">
        <f>_xll.qlCalendarAdvance(Calendar,BA1502,AY1503,"f",,Trigger)</f>
        <v>49846</v>
      </c>
      <c r="BB1503" s="105">
        <f>_xll.qlInterestRateIndexMaturity(Currency&amp;"ibor"&amp;Tenor,BA1503,Trigger)</f>
        <v>49940</v>
      </c>
      <c r="BC1503" s="257">
        <f>_xll.qlIndexFixing($AC$5,AZ1503,TRUE,_xll.ohTrigger(Trigger,Trigger3M))</f>
        <v>1.4389081192193955E-2</v>
      </c>
      <c r="BD1503" s="257">
        <f>_xll.qlIndexFixing($BE$1,AZ1503,TRUE,_xll.ohTrigger(Trigger,Trigger3M))</f>
        <v>1.4236684539801958E-2</v>
      </c>
    </row>
    <row r="1504" spans="51:56" ht="11.25" customHeight="1" x14ac:dyDescent="0.25">
      <c r="AY1504" s="106" t="s">
        <v>83</v>
      </c>
      <c r="AZ1504" s="105">
        <f>_xll.qlInterestRateIndexFixingDate(Currency&amp;"ibor"&amp;Tenor,BA1504,Trigger)</f>
        <v>49851</v>
      </c>
      <c r="BA1504" s="105">
        <f>_xll.qlCalendarAdvance(Calendar,BA1503,AY1504,"f",,Trigger)</f>
        <v>49853</v>
      </c>
      <c r="BB1504" s="105">
        <f>_xll.qlInterestRateIndexMaturity(Currency&amp;"ibor"&amp;Tenor,BA1504,Trigger)</f>
        <v>49947</v>
      </c>
      <c r="BC1504" s="257">
        <f>_xll.qlIndexFixing($AC$5,AZ1504,TRUE,_xll.ohTrigger(Trigger,Trigger3M))</f>
        <v>1.4392484408364103E-2</v>
      </c>
      <c r="BD1504" s="257">
        <f>_xll.qlIndexFixing($BE$1,AZ1504,TRUE,_xll.ohTrigger(Trigger,Trigger3M))</f>
        <v>1.4228555404496631E-2</v>
      </c>
    </row>
    <row r="1505" spans="51:56" ht="11.25" customHeight="1" x14ac:dyDescent="0.25">
      <c r="AY1505" s="106" t="s">
        <v>83</v>
      </c>
      <c r="AZ1505" s="105">
        <f>_xll.qlInterestRateIndexFixingDate(Currency&amp;"ibor"&amp;Tenor,BA1505,Trigger)</f>
        <v>49858</v>
      </c>
      <c r="BA1505" s="105">
        <f>_xll.qlCalendarAdvance(Calendar,BA1504,AY1505,"f",,Trigger)</f>
        <v>49860</v>
      </c>
      <c r="BB1505" s="105">
        <f>_xll.qlInterestRateIndexMaturity(Currency&amp;"ibor"&amp;Tenor,BA1505,Trigger)</f>
        <v>49954</v>
      </c>
      <c r="BC1505" s="257">
        <f>_xll.qlIndexFixing($AC$5,AZ1505,TRUE,_xll.ohTrigger(Trigger,Trigger3M))</f>
        <v>1.4395887627548013E-2</v>
      </c>
      <c r="BD1505" s="257">
        <f>_xll.qlIndexFixing($BE$1,AZ1505,TRUE,_xll.ohTrigger(Trigger,Trigger3M))</f>
        <v>1.4220453620731061E-2</v>
      </c>
    </row>
    <row r="1506" spans="51:56" ht="11.25" customHeight="1" x14ac:dyDescent="0.25">
      <c r="AY1506" s="106" t="s">
        <v>83</v>
      </c>
      <c r="AZ1506" s="105">
        <f>_xll.qlInterestRateIndexFixingDate(Currency&amp;"ibor"&amp;Tenor,BA1506,Trigger)</f>
        <v>49865</v>
      </c>
      <c r="BA1506" s="105">
        <f>_xll.qlCalendarAdvance(Calendar,BA1505,AY1506,"f",,Trigger)</f>
        <v>49867</v>
      </c>
      <c r="BB1506" s="105">
        <f>_xll.qlInterestRateIndexMaturity(Currency&amp;"ibor"&amp;Tenor,BA1506,Trigger)</f>
        <v>49961</v>
      </c>
      <c r="BC1506" s="257">
        <f>_xll.qlIndexFixing($AC$5,AZ1506,TRUE,_xll.ohTrigger(Trigger,Trigger3M))</f>
        <v>1.439929084974398E-2</v>
      </c>
      <c r="BD1506" s="257">
        <f>_xll.qlIndexFixing($BE$1,AZ1506,TRUE,_xll.ohTrigger(Trigger,Trigger3M))</f>
        <v>1.421237940304087E-2</v>
      </c>
    </row>
    <row r="1507" spans="51:56" ht="11.25" customHeight="1" x14ac:dyDescent="0.25">
      <c r="AY1507" s="106" t="s">
        <v>83</v>
      </c>
      <c r="AZ1507" s="105">
        <f>_xll.qlInterestRateIndexFixingDate(Currency&amp;"ibor"&amp;Tenor,BA1507,Trigger)</f>
        <v>49872</v>
      </c>
      <c r="BA1507" s="105">
        <f>_xll.qlCalendarAdvance(Calendar,BA1506,AY1507,"f",,Trigger)</f>
        <v>49874</v>
      </c>
      <c r="BB1507" s="105">
        <f>_xll.qlInterestRateIndexMaturity(Currency&amp;"ibor"&amp;Tenor,BA1507,Trigger)</f>
        <v>49968</v>
      </c>
      <c r="BC1507" s="257">
        <f>_xll.qlIndexFixing($AC$5,AZ1507,TRUE,_xll.ohTrigger(Trigger,Trigger3M))</f>
        <v>1.4402694074952855E-2</v>
      </c>
      <c r="BD1507" s="257">
        <f>_xll.qlIndexFixing($BE$1,AZ1507,TRUE,_xll.ohTrigger(Trigger,Trigger3M))</f>
        <v>1.4204332965961682E-2</v>
      </c>
    </row>
    <row r="1508" spans="51:56" ht="11.25" customHeight="1" x14ac:dyDescent="0.25">
      <c r="AY1508" s="106" t="s">
        <v>83</v>
      </c>
      <c r="AZ1508" s="105">
        <f>_xll.qlInterestRateIndexFixingDate(Currency&amp;"ibor"&amp;Tenor,BA1508,Trigger)</f>
        <v>49879</v>
      </c>
      <c r="BA1508" s="105">
        <f>_xll.qlCalendarAdvance(Calendar,BA1507,AY1508,"f",,Trigger)</f>
        <v>49881</v>
      </c>
      <c r="BB1508" s="105">
        <f>_xll.qlInterestRateIndexMaturity(Currency&amp;"ibor"&amp;Tenor,BA1508,Trigger)</f>
        <v>49975</v>
      </c>
      <c r="BC1508" s="257">
        <f>_xll.qlIndexFixing($AC$5,AZ1508,TRUE,_xll.ohTrigger(Trigger,Trigger3M))</f>
        <v>1.4406097303175491E-2</v>
      </c>
      <c r="BD1508" s="257">
        <f>_xll.qlIndexFixing($BE$1,AZ1508,TRUE,_xll.ohTrigger(Trigger,Trigger3M))</f>
        <v>1.4196314524024018E-2</v>
      </c>
    </row>
    <row r="1509" spans="51:56" ht="11.25" customHeight="1" x14ac:dyDescent="0.25">
      <c r="AY1509" s="106" t="s">
        <v>83</v>
      </c>
      <c r="AZ1509" s="105">
        <f>_xll.qlInterestRateIndexFixingDate(Currency&amp;"ibor"&amp;Tenor,BA1509,Trigger)</f>
        <v>49886</v>
      </c>
      <c r="BA1509" s="105">
        <f>_xll.qlCalendarAdvance(Calendar,BA1508,AY1509,"f",,Trigger)</f>
        <v>49888</v>
      </c>
      <c r="BB1509" s="105">
        <f>_xll.qlInterestRateIndexMaturity(Currency&amp;"ibor"&amp;Tenor,BA1509,Trigger)</f>
        <v>49982</v>
      </c>
      <c r="BC1509" s="257">
        <f>_xll.qlIndexFixing($AC$5,AZ1509,TRUE,_xll.ohTrigger(Trigger,Trigger3M))</f>
        <v>1.4409500534409335E-2</v>
      </c>
      <c r="BD1509" s="257">
        <f>_xll.qlIndexFixing($BE$1,AZ1509,TRUE,_xll.ohTrigger(Trigger,Trigger3M))</f>
        <v>1.4188324291760101E-2</v>
      </c>
    </row>
    <row r="1510" spans="51:56" ht="11.25" customHeight="1" x14ac:dyDescent="0.25">
      <c r="AY1510" s="106" t="s">
        <v>83</v>
      </c>
      <c r="AZ1510" s="105">
        <f>_xll.qlInterestRateIndexFixingDate(Currency&amp;"ibor"&amp;Tenor,BA1510,Trigger)</f>
        <v>49893</v>
      </c>
      <c r="BA1510" s="105">
        <f>_xll.qlCalendarAdvance(Calendar,BA1509,AY1510,"f",,Trigger)</f>
        <v>49895</v>
      </c>
      <c r="BB1510" s="105">
        <f>_xll.qlInterestRateIndexMaturity(Currency&amp;"ibor"&amp;Tenor,BA1510,Trigger)</f>
        <v>49989</v>
      </c>
      <c r="BC1510" s="257">
        <f>_xll.qlIndexFixing($AC$5,AZ1510,TRUE,_xll.ohTrigger(Trigger,Trigger3M))</f>
        <v>1.441290376865694E-2</v>
      </c>
      <c r="BD1510" s="257">
        <f>_xll.qlIndexFixing($BE$1,AZ1510,TRUE,_xll.ohTrigger(Trigger,Trigger3M))</f>
        <v>1.418036248369875E-2</v>
      </c>
    </row>
    <row r="1511" spans="51:56" ht="11.25" customHeight="1" x14ac:dyDescent="0.25">
      <c r="AY1511" s="106" t="s">
        <v>83</v>
      </c>
      <c r="AZ1511" s="105">
        <f>_xll.qlInterestRateIndexFixingDate(Currency&amp;"ibor"&amp;Tenor,BA1511,Trigger)</f>
        <v>49900</v>
      </c>
      <c r="BA1511" s="105">
        <f>_xll.qlCalendarAdvance(Calendar,BA1510,AY1511,"f",,Trigger)</f>
        <v>49902</v>
      </c>
      <c r="BB1511" s="105">
        <f>_xll.qlInterestRateIndexMaturity(Currency&amp;"ibor"&amp;Tenor,BA1511,Trigger)</f>
        <v>49996</v>
      </c>
      <c r="BC1511" s="257">
        <f>_xll.qlIndexFixing($AC$5,AZ1511,TRUE,_xll.ohTrigger(Trigger,Trigger3M))</f>
        <v>1.4416307005917452E-2</v>
      </c>
      <c r="BD1511" s="257">
        <f>_xll.qlIndexFixing($BE$1,AZ1511,TRUE,_xll.ohTrigger(Trigger,Trigger3M))</f>
        <v>1.4172429314371337E-2</v>
      </c>
    </row>
    <row r="1512" spans="51:56" ht="11.25" customHeight="1" x14ac:dyDescent="0.25">
      <c r="AY1512" s="106" t="s">
        <v>83</v>
      </c>
      <c r="AZ1512" s="105">
        <f>_xll.qlInterestRateIndexFixingDate(Currency&amp;"ibor"&amp;Tenor,BA1512,Trigger)</f>
        <v>49907</v>
      </c>
      <c r="BA1512" s="105">
        <f>_xll.qlCalendarAdvance(Calendar,BA1511,AY1512,"f",,Trigger)</f>
        <v>49909</v>
      </c>
      <c r="BB1512" s="105">
        <f>_xll.qlInterestRateIndexMaturity(Currency&amp;"ibor"&amp;Tenor,BA1512,Trigger)</f>
        <v>50003</v>
      </c>
      <c r="BC1512" s="257">
        <f>_xll.qlIndexFixing($AC$5,AZ1512,TRUE,_xll.ohTrigger(Trigger,Trigger3M))</f>
        <v>1.4419710246190874E-2</v>
      </c>
      <c r="BD1512" s="257">
        <f>_xll.qlIndexFixing($BE$1,AZ1512,TRUE,_xll.ohTrigger(Trigger,Trigger3M))</f>
        <v>1.416452499830498E-2</v>
      </c>
    </row>
    <row r="1513" spans="51:56" ht="11.25" customHeight="1" x14ac:dyDescent="0.25">
      <c r="AY1513" s="106" t="s">
        <v>83</v>
      </c>
      <c r="AZ1513" s="105">
        <f>_xll.qlInterestRateIndexFixingDate(Currency&amp;"ibor"&amp;Tenor,BA1513,Trigger)</f>
        <v>49914</v>
      </c>
      <c r="BA1513" s="105">
        <f>_xll.qlCalendarAdvance(Calendar,BA1512,AY1513,"f",,Trigger)</f>
        <v>49916</v>
      </c>
      <c r="BB1513" s="105">
        <f>_xll.qlInterestRateIndexMaturity(Currency&amp;"ibor"&amp;Tenor,BA1513,Trigger)</f>
        <v>50007</v>
      </c>
      <c r="BC1513" s="257">
        <f>_xll.qlIndexFixing($AC$5,AZ1513,TRUE,_xll.ohTrigger(Trigger,Trigger3M))</f>
        <v>1.4421518655127143E-2</v>
      </c>
      <c r="BD1513" s="257">
        <f>_xll.qlIndexFixing($BE$1,AZ1513,TRUE,_xll.ohTrigger(Trigger,Trigger3M))</f>
        <v>1.4157486873509973E-2</v>
      </c>
    </row>
    <row r="1514" spans="51:56" ht="11.25" customHeight="1" x14ac:dyDescent="0.25">
      <c r="AY1514" s="106" t="s">
        <v>83</v>
      </c>
      <c r="AZ1514" s="105">
        <f>_xll.qlInterestRateIndexFixingDate(Currency&amp;"ibor"&amp;Tenor,BA1514,Trigger)</f>
        <v>49921</v>
      </c>
      <c r="BA1514" s="105">
        <f>_xll.qlCalendarAdvance(Calendar,BA1513,AY1514,"f",,Trigger)</f>
        <v>49923</v>
      </c>
      <c r="BB1514" s="105">
        <f>_xll.qlInterestRateIndexMaturity(Currency&amp;"ibor"&amp;Tenor,BA1514,Trigger)</f>
        <v>50014</v>
      </c>
      <c r="BC1514" s="257">
        <f>_xll.qlIndexFixing($AC$5,AZ1514,TRUE,_xll.ohTrigger(Trigger,Trigger3M))</f>
        <v>1.4424921492500778E-2</v>
      </c>
      <c r="BD1514" s="257">
        <f>_xll.qlIndexFixing($BE$1,AZ1514,TRUE,_xll.ohTrigger(Trigger,Trigger3M))</f>
        <v>1.4149635437855379E-2</v>
      </c>
    </row>
    <row r="1515" spans="51:56" ht="11.25" customHeight="1" x14ac:dyDescent="0.25">
      <c r="AY1515" s="106" t="s">
        <v>83</v>
      </c>
      <c r="AZ1515" s="105">
        <f>_xll.qlInterestRateIndexFixingDate(Currency&amp;"ibor"&amp;Tenor,BA1515,Trigger)</f>
        <v>49928</v>
      </c>
      <c r="BA1515" s="105">
        <f>_xll.qlCalendarAdvance(Calendar,BA1514,AY1515,"f",,Trigger)</f>
        <v>49930</v>
      </c>
      <c r="BB1515" s="105">
        <f>_xll.qlInterestRateIndexMaturity(Currency&amp;"ibor"&amp;Tenor,BA1515,Trigger)</f>
        <v>50021</v>
      </c>
      <c r="BC1515" s="257">
        <f>_xll.qlIndexFixing($AC$5,AZ1515,TRUE,_xll.ohTrigger(Trigger,Trigger3M))</f>
        <v>1.4428324332790765E-2</v>
      </c>
      <c r="BD1515" s="257">
        <f>_xll.qlIndexFixing($BE$1,AZ1515,TRUE,_xll.ohTrigger(Trigger,Trigger3M))</f>
        <v>1.414181344909406E-2</v>
      </c>
    </row>
    <row r="1516" spans="51:56" ht="11.25" customHeight="1" x14ac:dyDescent="0.25">
      <c r="AY1516" s="106" t="s">
        <v>83</v>
      </c>
      <c r="AZ1516" s="105">
        <f>_xll.qlInterestRateIndexFixingDate(Currency&amp;"ibor"&amp;Tenor,BA1516,Trigger)</f>
        <v>49935</v>
      </c>
      <c r="BA1516" s="105">
        <f>_xll.qlCalendarAdvance(Calendar,BA1515,AY1516,"f",,Trigger)</f>
        <v>49937</v>
      </c>
      <c r="BB1516" s="105">
        <f>_xll.qlInterestRateIndexMaturity(Currency&amp;"ibor"&amp;Tenor,BA1516,Trigger)</f>
        <v>50028</v>
      </c>
      <c r="BC1516" s="257">
        <f>_xll.qlIndexFixing($AC$5,AZ1516,TRUE,_xll.ohTrigger(Trigger,Trigger3M))</f>
        <v>1.4431727175997097E-2</v>
      </c>
      <c r="BD1516" s="257">
        <f>_xll.qlIndexFixing($BE$1,AZ1516,TRUE,_xll.ohTrigger(Trigger,Trigger3M))</f>
        <v>1.4134021121729597E-2</v>
      </c>
    </row>
    <row r="1517" spans="51:56" ht="11.25" customHeight="1" x14ac:dyDescent="0.25">
      <c r="AY1517" s="106" t="s">
        <v>83</v>
      </c>
      <c r="AZ1517" s="105">
        <f>_xll.qlInterestRateIndexFixingDate(Currency&amp;"ibor"&amp;Tenor,BA1517,Trigger)</f>
        <v>49942</v>
      </c>
      <c r="BA1517" s="105">
        <f>_xll.qlCalendarAdvance(Calendar,BA1516,AY1517,"f",,Trigger)</f>
        <v>49944</v>
      </c>
      <c r="BB1517" s="105">
        <f>_xll.qlInterestRateIndexMaturity(Currency&amp;"ibor"&amp;Tenor,BA1517,Trigger)</f>
        <v>50038</v>
      </c>
      <c r="BC1517" s="257">
        <f>_xll.qlIndexFixing($AC$5,AZ1517,TRUE,_xll.ohTrigger(Trigger,Trigger3M))</f>
        <v>1.4436726492749918E-2</v>
      </c>
      <c r="BD1517" s="257">
        <f>_xll.qlIndexFixing($BE$1,AZ1517,TRUE,_xll.ohTrigger(Trigger,Trigger3M))</f>
        <v>1.4125443725296562E-2</v>
      </c>
    </row>
    <row r="1518" spans="51:56" ht="11.25" customHeight="1" x14ac:dyDescent="0.25">
      <c r="AY1518" s="106" t="s">
        <v>83</v>
      </c>
      <c r="AZ1518" s="105">
        <f>_xll.qlInterestRateIndexFixingDate(Currency&amp;"ibor"&amp;Tenor,BA1518,Trigger)</f>
        <v>49949</v>
      </c>
      <c r="BA1518" s="105">
        <f>_xll.qlCalendarAdvance(Calendar,BA1517,AY1518,"f",,Trigger)</f>
        <v>49951</v>
      </c>
      <c r="BB1518" s="105">
        <f>_xll.qlInterestRateIndexMaturity(Currency&amp;"ibor"&amp;Tenor,BA1518,Trigger)</f>
        <v>50045</v>
      </c>
      <c r="BC1518" s="257">
        <f>_xll.qlIndexFixing($AC$5,AZ1518,TRUE,_xll.ohTrigger(Trigger,Trigger3M))</f>
        <v>1.4440129751100794E-2</v>
      </c>
      <c r="BD1518" s="257">
        <f>_xll.qlIndexFixing($BE$1,AZ1518,TRUE,_xll.ohTrigger(Trigger,Trigger3M))</f>
        <v>1.4117717033825238E-2</v>
      </c>
    </row>
    <row r="1519" spans="51:56" ht="11.25" customHeight="1" x14ac:dyDescent="0.25">
      <c r="AY1519" s="106" t="s">
        <v>83</v>
      </c>
      <c r="AZ1519" s="105">
        <f>_xll.qlInterestRateIndexFixingDate(Currency&amp;"ibor"&amp;Tenor,BA1519,Trigger)</f>
        <v>49956</v>
      </c>
      <c r="BA1519" s="105">
        <f>_xll.qlCalendarAdvance(Calendar,BA1518,AY1519,"f",,Trigger)</f>
        <v>49958</v>
      </c>
      <c r="BB1519" s="105">
        <f>_xll.qlInterestRateIndexMaturity(Currency&amp;"ibor"&amp;Tenor,BA1519,Trigger)</f>
        <v>50052</v>
      </c>
      <c r="BC1519" s="257">
        <f>_xll.qlIndexFixing($AC$5,AZ1519,TRUE,_xll.ohTrigger(Trigger,Trigger3M))</f>
        <v>1.4443533012463728E-2</v>
      </c>
      <c r="BD1519" s="257">
        <f>_xll.qlIndexFixing($BE$1,AZ1519,TRUE,_xll.ohTrigger(Trigger,Trigger3M))</f>
        <v>1.4110020697281846E-2</v>
      </c>
    </row>
    <row r="1520" spans="51:56" ht="11.25" customHeight="1" x14ac:dyDescent="0.25">
      <c r="AY1520" s="106" t="s">
        <v>83</v>
      </c>
      <c r="AZ1520" s="105">
        <f>_xll.qlInterestRateIndexFixingDate(Currency&amp;"ibor"&amp;Tenor,BA1520,Trigger)</f>
        <v>49963</v>
      </c>
      <c r="BA1520" s="105">
        <f>_xll.qlCalendarAdvance(Calendar,BA1519,AY1520,"f",,Trigger)</f>
        <v>49965</v>
      </c>
      <c r="BB1520" s="105">
        <f>_xll.qlInterestRateIndexMaturity(Currency&amp;"ibor"&amp;Tenor,BA1520,Trigger)</f>
        <v>50059</v>
      </c>
      <c r="BC1520" s="257">
        <f>_xll.qlIndexFixing($AC$5,AZ1520,TRUE,_xll.ohTrigger(Trigger,Trigger3M))</f>
        <v>1.4446936276839571E-2</v>
      </c>
      <c r="BD1520" s="257">
        <f>_xll.qlIndexFixing($BE$1,AZ1520,TRUE,_xll.ohTrigger(Trigger,Trigger3M))</f>
        <v>1.4102354930184153E-2</v>
      </c>
    </row>
    <row r="1521" spans="51:56" ht="11.25" customHeight="1" x14ac:dyDescent="0.25">
      <c r="AY1521" s="106" t="s">
        <v>83</v>
      </c>
      <c r="AZ1521" s="105">
        <f>_xll.qlInterestRateIndexFixingDate(Currency&amp;"ibor"&amp;Tenor,BA1521,Trigger)</f>
        <v>49970</v>
      </c>
      <c r="BA1521" s="105">
        <f>_xll.qlCalendarAdvance(Calendar,BA1520,AY1521,"f",,Trigger)</f>
        <v>49972</v>
      </c>
      <c r="BB1521" s="105">
        <f>_xll.qlInterestRateIndexMaturity(Currency&amp;"ibor"&amp;Tenor,BA1521,Trigger)</f>
        <v>50066</v>
      </c>
      <c r="BC1521" s="257">
        <f>_xll.qlIndexFixing($AC$5,AZ1521,TRUE,_xll.ohTrigger(Trigger,Trigger3M))</f>
        <v>1.4450339544230025E-2</v>
      </c>
      <c r="BD1521" s="257">
        <f>_xll.qlIndexFixing($BE$1,AZ1521,TRUE,_xll.ohTrigger(Trigger,Trigger3M))</f>
        <v>1.4094719947051623E-2</v>
      </c>
    </row>
    <row r="1522" spans="51:56" ht="11.25" customHeight="1" x14ac:dyDescent="0.25">
      <c r="AY1522" s="106" t="s">
        <v>83</v>
      </c>
      <c r="AZ1522" s="105">
        <f>_xll.qlInterestRateIndexFixingDate(Currency&amp;"ibor"&amp;Tenor,BA1522,Trigger)</f>
        <v>49977</v>
      </c>
      <c r="BA1522" s="105">
        <f>_xll.qlCalendarAdvance(Calendar,BA1521,AY1522,"f",,Trigger)</f>
        <v>49979</v>
      </c>
      <c r="BB1522" s="105">
        <f>_xll.qlInterestRateIndexMaturity(Currency&amp;"ibor"&amp;Tenor,BA1522,Trigger)</f>
        <v>50070</v>
      </c>
      <c r="BC1522" s="257">
        <f>_xll.qlIndexFixing($AC$5,AZ1522,TRUE,_xll.ohTrigger(Trigger,Trigger3M))</f>
        <v>1.4452144296479296E-2</v>
      </c>
      <c r="BD1522" s="257">
        <f>_xll.qlIndexFixing($BE$1,AZ1522,TRUE,_xll.ohTrigger(Trigger,Trigger3M))</f>
        <v>1.4087902059023659E-2</v>
      </c>
    </row>
    <row r="1523" spans="51:56" ht="11.25" customHeight="1" x14ac:dyDescent="0.25">
      <c r="AY1523" s="106" t="s">
        <v>83</v>
      </c>
      <c r="AZ1523" s="105">
        <f>_xll.qlInterestRateIndexFixingDate(Currency&amp;"ibor"&amp;Tenor,BA1523,Trigger)</f>
        <v>49984</v>
      </c>
      <c r="BA1523" s="105">
        <f>_xll.qlCalendarAdvance(Calendar,BA1522,AY1523,"f",,Trigger)</f>
        <v>49986</v>
      </c>
      <c r="BB1523" s="105">
        <f>_xll.qlInterestRateIndexMaturity(Currency&amp;"ibor"&amp;Tenor,BA1523,Trigger)</f>
        <v>50080</v>
      </c>
      <c r="BC1523" s="257">
        <f>_xll.qlIndexFixing($AC$5,AZ1523,TRUE,_xll.ohTrigger(Trigger,Trigger3M))</f>
        <v>1.4457146088046258E-2</v>
      </c>
      <c r="BD1523" s="257">
        <f>_xll.qlIndexFixing($BE$1,AZ1523,TRUE,_xll.ohTrigger(Trigger,Trigger3M))</f>
        <v>1.407954319075482E-2</v>
      </c>
    </row>
    <row r="1524" spans="51:56" ht="11.25" customHeight="1" x14ac:dyDescent="0.25">
      <c r="AY1524" s="106" t="s">
        <v>83</v>
      </c>
      <c r="AZ1524" s="105">
        <f>_xll.qlInterestRateIndexFixingDate(Currency&amp;"ibor"&amp;Tenor,BA1524,Trigger)</f>
        <v>49991</v>
      </c>
      <c r="BA1524" s="105">
        <f>_xll.qlCalendarAdvance(Calendar,BA1523,AY1524,"f",,Trigger)</f>
        <v>49993</v>
      </c>
      <c r="BB1524" s="105">
        <f>_xll.qlInterestRateIndexMaturity(Currency&amp;"ibor"&amp;Tenor,BA1524,Trigger)</f>
        <v>50087</v>
      </c>
      <c r="BC1524" s="257">
        <f>_xll.qlIndexFixing($AC$5,AZ1524,TRUE,_xll.ohTrigger(Trigger,Trigger3M))</f>
        <v>1.4460549364474589E-2</v>
      </c>
      <c r="BD1524" s="257">
        <f>_xll.qlIndexFixing($BE$1,AZ1524,TRUE,_xll.ohTrigger(Trigger,Trigger3M))</f>
        <v>1.4072001846619272E-2</v>
      </c>
    </row>
    <row r="1525" spans="51:56" ht="11.25" customHeight="1" x14ac:dyDescent="0.25">
      <c r="AY1525" s="106" t="s">
        <v>83</v>
      </c>
      <c r="AZ1525" s="105">
        <f>_xll.qlInterestRateIndexFixingDate(Currency&amp;"ibor"&amp;Tenor,BA1525,Trigger)</f>
        <v>49998</v>
      </c>
      <c r="BA1525" s="105">
        <f>_xll.qlCalendarAdvance(Calendar,BA1524,AY1525,"f",,Trigger)</f>
        <v>50000</v>
      </c>
      <c r="BB1525" s="105">
        <f>_xll.qlInterestRateIndexMaturity(Currency&amp;"ibor"&amp;Tenor,BA1525,Trigger)</f>
        <v>50094</v>
      </c>
      <c r="BC1525" s="257">
        <f>_xll.qlIndexFixing($AC$5,AZ1525,TRUE,_xll.ohTrigger(Trigger,Trigger3M))</f>
        <v>1.4463952643914127E-2</v>
      </c>
      <c r="BD1525" s="257">
        <f>_xll.qlIndexFixing($BE$1,AZ1525,TRUE,_xll.ohTrigger(Trigger,Trigger3M))</f>
        <v>1.4064492144515698E-2</v>
      </c>
    </row>
    <row r="1526" spans="51:56" ht="11.25" customHeight="1" x14ac:dyDescent="0.25">
      <c r="AY1526" s="106" t="s">
        <v>83</v>
      </c>
      <c r="AZ1526" s="105">
        <f>_xll.qlInterestRateIndexFixingDate(Currency&amp;"ibor"&amp;Tenor,BA1526,Trigger)</f>
        <v>50005</v>
      </c>
      <c r="BA1526" s="105">
        <f>_xll.qlCalendarAdvance(Calendar,BA1525,AY1526,"f",,Trigger)</f>
        <v>50007</v>
      </c>
      <c r="BB1526" s="105">
        <f>_xll.qlInterestRateIndexMaturity(Currency&amp;"ibor"&amp;Tenor,BA1526,Trigger)</f>
        <v>50098</v>
      </c>
      <c r="BC1526" s="257">
        <f>_xll.qlIndexFixing($AC$5,AZ1526,TRUE,_xll.ohTrigger(Trigger,Trigger3M))</f>
        <v>1.4465755768462235E-2</v>
      </c>
      <c r="BD1526" s="257">
        <f>_xll.qlIndexFixing($BE$1,AZ1526,TRUE,_xll.ohTrigger(Trigger,Trigger3M))</f>
        <v>1.405777641523398E-2</v>
      </c>
    </row>
    <row r="1527" spans="51:56" ht="11.25" customHeight="1" x14ac:dyDescent="0.25">
      <c r="AY1527" s="106" t="s">
        <v>83</v>
      </c>
      <c r="AZ1527" s="105">
        <f>_xll.qlInterestRateIndexFixingDate(Currency&amp;"ibor"&amp;Tenor,BA1527,Trigger)</f>
        <v>50012</v>
      </c>
      <c r="BA1527" s="105">
        <f>_xll.qlCalendarAdvance(Calendar,BA1526,AY1527,"f",,Trigger)</f>
        <v>50014</v>
      </c>
      <c r="BB1527" s="105">
        <f>_xll.qlInterestRateIndexMaturity(Currency&amp;"ibor"&amp;Tenor,BA1527,Trigger)</f>
        <v>50104</v>
      </c>
      <c r="BC1527" s="257">
        <f>_xll.qlIndexFixing($AC$5,AZ1527,TRUE,_xll.ohTrigger(Trigger,Trigger3M))</f>
        <v>1.4468625175631189E-2</v>
      </c>
      <c r="BD1527" s="257">
        <f>_xll.qlIndexFixing($BE$1,AZ1527,TRUE,_xll.ohTrigger(Trigger,Trigger3M))</f>
        <v>1.4050576899356848E-2</v>
      </c>
    </row>
    <row r="1528" spans="51:56" ht="11.25" customHeight="1" x14ac:dyDescent="0.25">
      <c r="AY1528" s="106" t="s">
        <v>83</v>
      </c>
      <c r="AZ1528" s="105">
        <f>_xll.qlInterestRateIndexFixingDate(Currency&amp;"ibor"&amp;Tenor,BA1528,Trigger)</f>
        <v>50019</v>
      </c>
      <c r="BA1528" s="105">
        <f>_xll.qlCalendarAdvance(Calendar,BA1527,AY1528,"f",,Trigger)</f>
        <v>50021</v>
      </c>
      <c r="BB1528" s="105">
        <f>_xll.qlInterestRateIndexMaturity(Currency&amp;"ibor"&amp;Tenor,BA1528,Trigger)</f>
        <v>50111</v>
      </c>
      <c r="BC1528" s="257">
        <f>_xll.qlIndexFixing($AC$5,AZ1528,TRUE,_xll.ohTrigger(Trigger,Trigger3M))</f>
        <v>1.4472027917094898E-2</v>
      </c>
      <c r="BD1528" s="257">
        <f>_xll.qlIndexFixing($BE$1,AZ1528,TRUE,_xll.ohTrigger(Trigger,Trigger3M))</f>
        <v>1.404315518616972E-2</v>
      </c>
    </row>
    <row r="1529" spans="51:56" ht="11.25" customHeight="1" x14ac:dyDescent="0.25">
      <c r="AY1529" s="106" t="s">
        <v>83</v>
      </c>
      <c r="AZ1529" s="105">
        <f>_xll.qlInterestRateIndexFixingDate(Currency&amp;"ibor"&amp;Tenor,BA1529,Trigger)</f>
        <v>50026</v>
      </c>
      <c r="BA1529" s="105">
        <f>_xll.qlCalendarAdvance(Calendar,BA1528,AY1529,"f",,Trigger)</f>
        <v>50028</v>
      </c>
      <c r="BB1529" s="105">
        <f>_xll.qlInterestRateIndexMaturity(Currency&amp;"ibor"&amp;Tenor,BA1529,Trigger)</f>
        <v>50118</v>
      </c>
      <c r="BC1529" s="257">
        <f>_xll.qlIndexFixing($AC$5,AZ1529,TRUE,_xll.ohTrigger(Trigger,Trigger3M))</f>
        <v>1.44754306614443E-2</v>
      </c>
      <c r="BD1529" s="257">
        <f>_xll.qlIndexFixing($BE$1,AZ1529,TRUE,_xll.ohTrigger(Trigger,Trigger3M))</f>
        <v>1.4035765906116104E-2</v>
      </c>
    </row>
    <row r="1530" spans="51:56" ht="11.25" customHeight="1" x14ac:dyDescent="0.25">
      <c r="AY1530" s="106" t="s">
        <v>83</v>
      </c>
      <c r="AZ1530" s="105">
        <f>_xll.qlInterestRateIndexFixingDate(Currency&amp;"ibor"&amp;Tenor,BA1530,Trigger)</f>
        <v>50032</v>
      </c>
      <c r="BA1530" s="105">
        <f>_xll.qlCalendarAdvance(Calendar,BA1529,AY1530,"f",,Trigger)</f>
        <v>50038</v>
      </c>
      <c r="BB1530" s="105">
        <f>_xll.qlInterestRateIndexMaturity(Currency&amp;"ibor"&amp;Tenor,BA1530,Trigger)</f>
        <v>50129</v>
      </c>
      <c r="BC1530" s="257">
        <f>_xll.qlIndexFixing($AC$5,AZ1530,TRUE,_xll.ohTrigger(Trigger,Trigger3M))</f>
        <v>1.4480825666872711E-2</v>
      </c>
      <c r="BD1530" s="257">
        <f>_xll.qlIndexFixing($BE$1,AZ1530,TRUE,_xll.ohTrigger(Trigger,Trigger3M))</f>
        <v>1.4025021209975511E-2</v>
      </c>
    </row>
    <row r="1531" spans="51:56" ht="11.25" customHeight="1" x14ac:dyDescent="0.25">
      <c r="AY1531" s="106" t="s">
        <v>83</v>
      </c>
      <c r="AZ1531" s="105">
        <f>_xll.qlInterestRateIndexFixingDate(Currency&amp;"ibor"&amp;Tenor,BA1531,Trigger)</f>
        <v>50040</v>
      </c>
      <c r="BA1531" s="105">
        <f>_xll.qlCalendarAdvance(Calendar,BA1530,AY1531,"f",,Trigger)</f>
        <v>50045</v>
      </c>
      <c r="BB1531" s="105">
        <f>_xll.qlInterestRateIndexMaturity(Currency&amp;"ibor"&amp;Tenor,BA1531,Trigger)</f>
        <v>50137</v>
      </c>
      <c r="BC1531" s="257">
        <f>_xll.qlIndexFixing($AC$5,AZ1531,TRUE,_xll.ohTrigger(Trigger,Trigger3M))</f>
        <v>1.4484762656325648E-2</v>
      </c>
      <c r="BD1531" s="257">
        <f>_xll.qlIndexFixing($BE$1,AZ1531,TRUE,_xll.ohTrigger(Trigger,Trigger3M))</f>
        <v>1.4017470739938706E-2</v>
      </c>
    </row>
    <row r="1532" spans="51:56" ht="11.25" customHeight="1" x14ac:dyDescent="0.25">
      <c r="AY1532" s="106" t="s">
        <v>83</v>
      </c>
      <c r="AZ1532" s="105">
        <f>_xll.qlInterestRateIndexFixingDate(Currency&amp;"ibor"&amp;Tenor,BA1532,Trigger)</f>
        <v>50048</v>
      </c>
      <c r="BA1532" s="105">
        <f>_xll.qlCalendarAdvance(Calendar,BA1531,AY1532,"f",,Trigger)</f>
        <v>50052</v>
      </c>
      <c r="BB1532" s="105">
        <f>_xll.qlInterestRateIndexMaturity(Currency&amp;"ibor"&amp;Tenor,BA1532,Trigger)</f>
        <v>50143</v>
      </c>
      <c r="BC1532" s="257">
        <f>_xll.qlIndexFixing($AC$5,AZ1532,TRUE,_xll.ohTrigger(Trigger,Trigger3M))</f>
        <v>1.4487631446193038E-2</v>
      </c>
      <c r="BD1532" s="257">
        <f>_xll.qlIndexFixing($BE$1,AZ1532,TRUE,_xll.ohTrigger(Trigger,Trigger3M))</f>
        <v>1.4010439375383845E-2</v>
      </c>
    </row>
    <row r="1533" spans="51:56" ht="11.25" customHeight="1" x14ac:dyDescent="0.25">
      <c r="AY1533" s="106" t="s">
        <v>83</v>
      </c>
      <c r="AZ1533" s="105">
        <f>_xll.qlInterestRateIndexFixingDate(Currency&amp;"ibor"&amp;Tenor,BA1533,Trigger)</f>
        <v>50055</v>
      </c>
      <c r="BA1533" s="105">
        <f>_xll.qlCalendarAdvance(Calendar,BA1532,AY1533,"f",,Trigger)</f>
        <v>50059</v>
      </c>
      <c r="BB1533" s="105">
        <f>_xll.qlInterestRateIndexMaturity(Currency&amp;"ibor"&amp;Tenor,BA1533,Trigger)</f>
        <v>50150</v>
      </c>
      <c r="BC1533" s="257">
        <f>_xll.qlIndexFixing($AC$5,AZ1533,TRUE,_xll.ohTrigger(Trigger,Trigger3M))</f>
        <v>1.4491034340228163E-2</v>
      </c>
      <c r="BD1533" s="257">
        <f>_xll.qlIndexFixing($BE$1,AZ1533,TRUE,_xll.ohTrigger(Trigger,Trigger3M))</f>
        <v>1.4003198450474506E-2</v>
      </c>
    </row>
    <row r="1534" spans="51:56" ht="11.25" customHeight="1" x14ac:dyDescent="0.25">
      <c r="AY1534" s="106" t="s">
        <v>83</v>
      </c>
      <c r="AZ1534" s="105">
        <f>_xll.qlInterestRateIndexFixingDate(Currency&amp;"ibor"&amp;Tenor,BA1534,Trigger)</f>
        <v>50062</v>
      </c>
      <c r="BA1534" s="105">
        <f>_xll.qlCalendarAdvance(Calendar,BA1533,AY1534,"f",,Trigger)</f>
        <v>50066</v>
      </c>
      <c r="BB1534" s="105">
        <f>_xll.qlInterestRateIndexMaturity(Currency&amp;"ibor"&amp;Tenor,BA1534,Trigger)</f>
        <v>50157</v>
      </c>
      <c r="BC1534" s="257">
        <f>_xll.qlIndexFixing($AC$5,AZ1534,TRUE,_xll.ohTrigger(Trigger,Trigger3M))</f>
        <v>1.4494437237178758E-2</v>
      </c>
      <c r="BD1534" s="257">
        <f>_xll.qlIndexFixing($BE$1,AZ1534,TRUE,_xll.ohTrigger(Trigger,Trigger3M))</f>
        <v>1.3995991139806228E-2</v>
      </c>
    </row>
    <row r="1535" spans="51:56" ht="11.25" customHeight="1" x14ac:dyDescent="0.25">
      <c r="AY1535" s="106" t="s">
        <v>83</v>
      </c>
      <c r="AZ1535" s="105">
        <f>_xll.qlInterestRateIndexFixingDate(Currency&amp;"ibor"&amp;Tenor,BA1535,Trigger)</f>
        <v>50069</v>
      </c>
      <c r="BA1535" s="105">
        <f>_xll.qlCalendarAdvance(Calendar,BA1534,AY1535,"f",,Trigger)</f>
        <v>50073</v>
      </c>
      <c r="BB1535" s="105">
        <f>_xll.qlInterestRateIndexMaturity(Currency&amp;"ibor"&amp;Tenor,BA1535,Trigger)</f>
        <v>50164</v>
      </c>
      <c r="BC1535" s="257">
        <f>_xll.qlIndexFixing($AC$5,AZ1535,TRUE,_xll.ohTrigger(Trigger,Trigger3M))</f>
        <v>1.449784013704658E-2</v>
      </c>
      <c r="BD1535" s="257">
        <f>_xll.qlIndexFixing($BE$1,AZ1535,TRUE,_xll.ohTrigger(Trigger,Trigger3M))</f>
        <v>1.3988817657867657E-2</v>
      </c>
    </row>
    <row r="1536" spans="51:56" ht="11.25" customHeight="1" x14ac:dyDescent="0.25">
      <c r="AY1536" s="106" t="s">
        <v>83</v>
      </c>
      <c r="AZ1536" s="105">
        <f>_xll.qlInterestRateIndexFixingDate(Currency&amp;"ibor"&amp;Tenor,BA1536,Trigger)</f>
        <v>50076</v>
      </c>
      <c r="BA1536" s="105">
        <f>_xll.qlCalendarAdvance(Calendar,BA1535,AY1536,"f",,Trigger)</f>
        <v>50080</v>
      </c>
      <c r="BB1536" s="105">
        <f>_xll.qlInterestRateIndexMaturity(Currency&amp;"ibor"&amp;Tenor,BA1536,Trigger)</f>
        <v>50171</v>
      </c>
      <c r="BC1536" s="257">
        <f>_xll.qlIndexFixing($AC$5,AZ1536,TRUE,_xll.ohTrigger(Trigger,Trigger3M))</f>
        <v>1.4501243039830752E-2</v>
      </c>
      <c r="BD1536" s="257">
        <f>_xll.qlIndexFixing($BE$1,AZ1536,TRUE,_xll.ohTrigger(Trigger,Trigger3M))</f>
        <v>1.3981678219143928E-2</v>
      </c>
    </row>
    <row r="1537" spans="51:56" ht="11.25" customHeight="1" x14ac:dyDescent="0.25">
      <c r="AY1537" s="106" t="s">
        <v>83</v>
      </c>
      <c r="AZ1537" s="105">
        <f>_xll.qlInterestRateIndexFixingDate(Currency&amp;"ibor"&amp;Tenor,BA1537,Trigger)</f>
        <v>50083</v>
      </c>
      <c r="BA1537" s="105">
        <f>_xll.qlCalendarAdvance(Calendar,BA1536,AY1537,"f",,Trigger)</f>
        <v>50087</v>
      </c>
      <c r="BB1537" s="105">
        <f>_xll.qlInterestRateIndexMaturity(Currency&amp;"ibor"&amp;Tenor,BA1537,Trigger)</f>
        <v>50178</v>
      </c>
      <c r="BC1537" s="257">
        <f>_xll.qlIndexFixing($AC$5,AZ1537,TRUE,_xll.ohTrigger(Trigger,Trigger3M))</f>
        <v>1.4504645945531271E-2</v>
      </c>
      <c r="BD1537" s="257">
        <f>_xll.qlIndexFixing($BE$1,AZ1537,TRUE,_xll.ohTrigger(Trigger,Trigger3M))</f>
        <v>1.3974573038123685E-2</v>
      </c>
    </row>
    <row r="1538" spans="51:56" ht="11.25" customHeight="1" x14ac:dyDescent="0.25">
      <c r="AY1538" s="106" t="s">
        <v>83</v>
      </c>
      <c r="AZ1538" s="105">
        <f>_xll.qlInterestRateIndexFixingDate(Currency&amp;"ibor"&amp;Tenor,BA1538,Trigger)</f>
        <v>50090</v>
      </c>
      <c r="BA1538" s="105">
        <f>_xll.qlCalendarAdvance(Calendar,BA1537,AY1538,"f",,Trigger)</f>
        <v>50094</v>
      </c>
      <c r="BB1538" s="105">
        <f>_xll.qlInterestRateIndexMaturity(Currency&amp;"ibor"&amp;Tenor,BA1538,Trigger)</f>
        <v>50185</v>
      </c>
      <c r="BC1538" s="257">
        <f>_xll.qlIndexFixing($AC$5,AZ1538,TRUE,_xll.ohTrigger(Trigger,Trigger3M))</f>
        <v>1.4508048854148138E-2</v>
      </c>
      <c r="BD1538" s="257">
        <f>_xll.qlIndexFixing($BE$1,AZ1538,TRUE,_xll.ohTrigger(Trigger,Trigger3M))</f>
        <v>1.3967502329290305E-2</v>
      </c>
    </row>
    <row r="1539" spans="51:56" ht="11.25" customHeight="1" x14ac:dyDescent="0.25">
      <c r="AY1539" s="106" t="s">
        <v>83</v>
      </c>
      <c r="AZ1539" s="105">
        <f>_xll.qlInterestRateIndexFixingDate(Currency&amp;"ibor"&amp;Tenor,BA1539,Trigger)</f>
        <v>50097</v>
      </c>
      <c r="BA1539" s="105">
        <f>_xll.qlCalendarAdvance(Calendar,BA1538,AY1539,"f",,Trigger)</f>
        <v>50101</v>
      </c>
      <c r="BB1539" s="105">
        <f>_xll.qlInterestRateIndexMaturity(Currency&amp;"ibor"&amp;Tenor,BA1539,Trigger)</f>
        <v>50193</v>
      </c>
      <c r="BC1539" s="257">
        <f>_xll.qlIndexFixing($AC$5,AZ1539,TRUE,_xll.ohTrigger(Trigger,Trigger3M))</f>
        <v>1.4511986962962516E-2</v>
      </c>
      <c r="BD1539" s="257">
        <f>_xll.qlIndexFixing($BE$1,AZ1539,TRUE,_xll.ohTrigger(Trigger,Trigger3M))</f>
        <v>1.3960240852003957E-2</v>
      </c>
    </row>
    <row r="1540" spans="51:56" ht="11.25" customHeight="1" x14ac:dyDescent="0.25">
      <c r="AY1540" s="106" t="s">
        <v>83</v>
      </c>
      <c r="AZ1540" s="105">
        <f>_xll.qlInterestRateIndexFixingDate(Currency&amp;"ibor"&amp;Tenor,BA1540,Trigger)</f>
        <v>50104</v>
      </c>
      <c r="BA1540" s="105">
        <f>_xll.qlCalendarAdvance(Calendar,BA1539,AY1540,"f",,Trigger)</f>
        <v>50108</v>
      </c>
      <c r="BB1540" s="105">
        <f>_xll.qlInterestRateIndexMaturity(Currency&amp;"ibor"&amp;Tenor,BA1540,Trigger)</f>
        <v>50200</v>
      </c>
      <c r="BC1540" s="257">
        <f>_xll.qlIndexFixing($AC$5,AZ1540,TRUE,_xll.ohTrigger(Trigger,Trigger3M))</f>
        <v>1.4478042158325807E-2</v>
      </c>
      <c r="BD1540" s="257">
        <f>_xll.qlIndexFixing($BE$1,AZ1540,TRUE,_xll.ohTrigger(Trigger,Trigger3M))</f>
        <v>1.3953241994693732E-2</v>
      </c>
    </row>
    <row r="1541" spans="51:56" ht="11.25" customHeight="1" x14ac:dyDescent="0.25">
      <c r="AY1541" s="106" t="s">
        <v>83</v>
      </c>
      <c r="AZ1541" s="105">
        <f>_xll.qlInterestRateIndexFixingDate(Currency&amp;"ibor"&amp;Tenor,BA1541,Trigger)</f>
        <v>50111</v>
      </c>
      <c r="BA1541" s="105">
        <f>_xll.qlCalendarAdvance(Calendar,BA1540,AY1541,"f",,Trigger)</f>
        <v>50115</v>
      </c>
      <c r="BB1541" s="105">
        <f>_xll.qlInterestRateIndexMaturity(Currency&amp;"ibor"&amp;Tenor,BA1541,Trigger)</f>
        <v>50207</v>
      </c>
      <c r="BC1541" s="257">
        <f>_xll.qlIndexFixing($AC$5,AZ1541,TRUE,_xll.ohTrigger(Trigger,Trigger3M))</f>
        <v>1.4444032670927344E-2</v>
      </c>
      <c r="BD1541" s="257">
        <f>_xll.qlIndexFixing($BE$1,AZ1541,TRUE,_xll.ohTrigger(Trigger,Trigger3M))</f>
        <v>1.3946278269838713E-2</v>
      </c>
    </row>
    <row r="1542" spans="51:56" ht="11.25" customHeight="1" x14ac:dyDescent="0.25">
      <c r="AY1542" s="106" t="s">
        <v>83</v>
      </c>
      <c r="AZ1542" s="105">
        <f>_xll.qlInterestRateIndexFixingDate(Currency&amp;"ibor"&amp;Tenor,BA1542,Trigger)</f>
        <v>50118</v>
      </c>
      <c r="BA1542" s="105">
        <f>_xll.qlCalendarAdvance(Calendar,BA1541,AY1542,"f",,Trigger)</f>
        <v>50122</v>
      </c>
      <c r="BB1542" s="105">
        <f>_xll.qlInterestRateIndexMaturity(Currency&amp;"ibor"&amp;Tenor,BA1542,Trigger)</f>
        <v>50214</v>
      </c>
      <c r="BC1542" s="257">
        <f>_xll.qlIndexFixing($AC$5,AZ1542,TRUE,_xll.ohTrigger(Trigger,Trigger3M))</f>
        <v>1.4409958502452733E-2</v>
      </c>
      <c r="BD1542" s="257">
        <f>_xll.qlIndexFixing($BE$1,AZ1542,TRUE,_xll.ohTrigger(Trigger,Trigger3M))</f>
        <v>1.3939349891928196E-2</v>
      </c>
    </row>
    <row r="1543" spans="51:56" ht="11.25" customHeight="1" x14ac:dyDescent="0.25">
      <c r="AY1543" s="106" t="s">
        <v>83</v>
      </c>
      <c r="AZ1543" s="105">
        <f>_xll.qlInterestRateIndexFixingDate(Currency&amp;"ibor"&amp;Tenor,BA1543,Trigger)</f>
        <v>50125</v>
      </c>
      <c r="BA1543" s="105">
        <f>_xll.qlCalendarAdvance(Calendar,BA1542,AY1543,"f",,Trigger)</f>
        <v>50129</v>
      </c>
      <c r="BB1543" s="105">
        <f>_xll.qlInterestRateIndexMaturity(Currency&amp;"ibor"&amp;Tenor,BA1543,Trigger)</f>
        <v>50221</v>
      </c>
      <c r="BC1543" s="257">
        <f>_xll.qlIndexFixing($AC$5,AZ1543,TRUE,_xll.ohTrigger(Trigger,Trigger3M))</f>
        <v>1.4375819654591058E-2</v>
      </c>
      <c r="BD1543" s="257">
        <f>_xll.qlIndexFixing($BE$1,AZ1543,TRUE,_xll.ohTrigger(Trigger,Trigger3M))</f>
        <v>1.3932457075451477E-2</v>
      </c>
    </row>
    <row r="1544" spans="51:56" ht="11.25" customHeight="1" x14ac:dyDescent="0.25">
      <c r="AY1544" s="106" t="s">
        <v>83</v>
      </c>
      <c r="AZ1544" s="105">
        <f>_xll.qlInterestRateIndexFixingDate(Currency&amp;"ibor"&amp;Tenor,BA1544,Trigger)</f>
        <v>50131</v>
      </c>
      <c r="BA1544" s="105">
        <f>_xll.qlCalendarAdvance(Calendar,BA1543,AY1544,"f",,Trigger)</f>
        <v>50137</v>
      </c>
      <c r="BB1544" s="105">
        <f>_xll.qlInterestRateIndexMaturity(Currency&amp;"ibor"&amp;Tenor,BA1544,Trigger)</f>
        <v>50228</v>
      </c>
      <c r="BC1544" s="257">
        <f>_xll.qlIndexFixing($AC$5,AZ1544,TRUE,_xll.ohTrigger(Trigger,Trigger3M))</f>
        <v>1.4339514809869157E-2</v>
      </c>
      <c r="BD1544" s="257">
        <f>_xll.qlIndexFixing($BE$1,AZ1544,TRUE,_xll.ohTrigger(Trigger,Trigger3M))</f>
        <v>1.3924837024741198E-2</v>
      </c>
    </row>
    <row r="1545" spans="51:56" ht="11.25" customHeight="1" x14ac:dyDescent="0.25">
      <c r="AY1545" s="106" t="s">
        <v>83</v>
      </c>
      <c r="AZ1545" s="105">
        <f>_xll.qlInterestRateIndexFixingDate(Currency&amp;"ibor"&amp;Tenor,BA1545,Trigger)</f>
        <v>50140</v>
      </c>
      <c r="BA1545" s="105">
        <f>_xll.qlCalendarAdvance(Calendar,BA1544,AY1545,"f",,Trigger)</f>
        <v>50144</v>
      </c>
      <c r="BB1545" s="105">
        <f>_xll.qlInterestRateIndexMaturity(Currency&amp;"ibor"&amp;Tenor,BA1545,Trigger)</f>
        <v>50235</v>
      </c>
      <c r="BC1545" s="257">
        <f>_xll.qlIndexFixing($AC$5,AZ1545,TRUE,_xll.ohTrigger(Trigger,Trigger3M))</f>
        <v>1.4304834035431417E-2</v>
      </c>
      <c r="BD1545" s="257">
        <f>_xll.qlIndexFixing($BE$1,AZ1545,TRUE,_xll.ohTrigger(Trigger,Trigger3M))</f>
        <v>1.3918018783356084E-2</v>
      </c>
    </row>
    <row r="1546" spans="51:56" ht="11.25" customHeight="1" x14ac:dyDescent="0.25">
      <c r="AY1546" s="106" t="s">
        <v>83</v>
      </c>
      <c r="AZ1546" s="105">
        <f>_xll.qlInterestRateIndexFixingDate(Currency&amp;"ibor"&amp;Tenor,BA1546,Trigger)</f>
        <v>50147</v>
      </c>
      <c r="BA1546" s="105">
        <f>_xll.qlCalendarAdvance(Calendar,BA1545,AY1546,"f",,Trigger)</f>
        <v>50151</v>
      </c>
      <c r="BB1546" s="105">
        <f>_xll.qlInterestRateIndexMaturity(Currency&amp;"ibor"&amp;Tenor,BA1546,Trigger)</f>
        <v>50242</v>
      </c>
      <c r="BC1546" s="257">
        <f>_xll.qlIndexFixing($AC$5,AZ1546,TRUE,_xll.ohTrigger(Trigger,Trigger3M))</f>
        <v>1.4270087879269026E-2</v>
      </c>
      <c r="BD1546" s="257">
        <f>_xll.qlIndexFixing($BE$1,AZ1546,TRUE,_xll.ohTrigger(Trigger,Trigger3M))</f>
        <v>1.3911236760662313E-2</v>
      </c>
    </row>
    <row r="1547" spans="51:56" ht="11.25" customHeight="1" x14ac:dyDescent="0.25">
      <c r="AY1547" s="106" t="s">
        <v>83</v>
      </c>
      <c r="AZ1547" s="105">
        <f>_xll.qlInterestRateIndexFixingDate(Currency&amp;"ibor"&amp;Tenor,BA1547,Trigger)</f>
        <v>50154</v>
      </c>
      <c r="BA1547" s="105">
        <f>_xll.qlCalendarAdvance(Calendar,BA1546,AY1547,"f",,Trigger)</f>
        <v>50158</v>
      </c>
      <c r="BB1547" s="105">
        <f>_xll.qlInterestRateIndexMaturity(Currency&amp;"ibor"&amp;Tenor,BA1547,Trigger)</f>
        <v>50249</v>
      </c>
      <c r="BC1547" s="257">
        <f>_xll.qlIndexFixing($AC$5,AZ1547,TRUE,_xll.ohTrigger(Trigger,Trigger3M))</f>
        <v>1.423527634310281E-2</v>
      </c>
      <c r="BD1547" s="257">
        <f>_xll.qlIndexFixing($BE$1,AZ1547,TRUE,_xll.ohTrigger(Trigger,Trigger3M))</f>
        <v>1.3904491171137991E-2</v>
      </c>
    </row>
    <row r="1548" spans="51:56" ht="11.25" customHeight="1" x14ac:dyDescent="0.25">
      <c r="AY1548" s="106" t="s">
        <v>83</v>
      </c>
      <c r="AZ1548" s="105">
        <f>_xll.qlInterestRateIndexFixingDate(Currency&amp;"ibor"&amp;Tenor,BA1548,Trigger)</f>
        <v>50160</v>
      </c>
      <c r="BA1548" s="105">
        <f>_xll.qlCalendarAdvance(Calendar,BA1547,AY1548,"f",,Trigger)</f>
        <v>50165</v>
      </c>
      <c r="BB1548" s="105">
        <f>_xll.qlInterestRateIndexMaturity(Currency&amp;"ibor"&amp;Tenor,BA1548,Trigger)</f>
        <v>50257</v>
      </c>
      <c r="BC1548" s="257">
        <f>_xll.qlIndexFixing($AC$5,AZ1548,TRUE,_xll.ohTrigger(Trigger,Trigger3M))</f>
        <v>1.4199226830438642E-2</v>
      </c>
      <c r="BD1548" s="257">
        <f>_xll.qlIndexFixing($BE$1,AZ1548,TRUE,_xll.ohTrigger(Trigger,Trigger3M))</f>
        <v>1.3897578097224111E-2</v>
      </c>
    </row>
    <row r="1549" spans="51:56" ht="11.25" customHeight="1" x14ac:dyDescent="0.25">
      <c r="AY1549" s="106" t="s">
        <v>83</v>
      </c>
      <c r="AZ1549" s="105">
        <f>_xll.qlInterestRateIndexFixingDate(Currency&amp;"ibor"&amp;Tenor,BA1549,Trigger)</f>
        <v>50168</v>
      </c>
      <c r="BA1549" s="105">
        <f>_xll.qlCalendarAdvance(Calendar,BA1548,AY1549,"f",,Trigger)</f>
        <v>50172</v>
      </c>
      <c r="BB1549" s="105">
        <f>_xll.qlInterestRateIndexMaturity(Currency&amp;"ibor"&amp;Tenor,BA1549,Trigger)</f>
        <v>50264</v>
      </c>
      <c r="BC1549" s="257">
        <f>_xll.qlIndexFixing($AC$5,AZ1549,TRUE,_xll.ohTrigger(Trigger,Trigger3M))</f>
        <v>1.4164690703574227E-2</v>
      </c>
      <c r="BD1549" s="257">
        <f>_xll.qlIndexFixing($BE$1,AZ1549,TRUE,_xll.ohTrigger(Trigger,Trigger3M))</f>
        <v>1.3890908435138009E-2</v>
      </c>
    </row>
    <row r="1550" spans="51:56" ht="11.25" customHeight="1" x14ac:dyDescent="0.25">
      <c r="AY1550" s="106" t="s">
        <v>83</v>
      </c>
      <c r="AZ1550" s="105">
        <f>_xll.qlInterestRateIndexFixingDate(Currency&amp;"ibor"&amp;Tenor,BA1550,Trigger)</f>
        <v>50175</v>
      </c>
      <c r="BA1550" s="105">
        <f>_xll.qlCalendarAdvance(Calendar,BA1549,AY1550,"f",,Trigger)</f>
        <v>50179</v>
      </c>
      <c r="BB1550" s="105">
        <f>_xll.qlInterestRateIndexMaturity(Currency&amp;"ibor"&amp;Tenor,BA1550,Trigger)</f>
        <v>50271</v>
      </c>
      <c r="BC1550" s="257">
        <f>_xll.qlIndexFixing($AC$5,AZ1550,TRUE,_xll.ohTrigger(Trigger,Trigger3M))</f>
        <v>1.4130089909476508E-2</v>
      </c>
      <c r="BD1550" s="257">
        <f>_xll.qlIndexFixing($BE$1,AZ1550,TRUE,_xll.ohTrigger(Trigger,Trigger3M))</f>
        <v>1.388427586653237E-2</v>
      </c>
    </row>
    <row r="1551" spans="51:56" ht="11.25" customHeight="1" x14ac:dyDescent="0.25">
      <c r="AY1551" s="106" t="s">
        <v>83</v>
      </c>
      <c r="AZ1551" s="105">
        <f>_xll.qlInterestRateIndexFixingDate(Currency&amp;"ibor"&amp;Tenor,BA1551,Trigger)</f>
        <v>50182</v>
      </c>
      <c r="BA1551" s="105">
        <f>_xll.qlCalendarAdvance(Calendar,BA1550,AY1551,"f",,Trigger)</f>
        <v>50186</v>
      </c>
      <c r="BB1551" s="105">
        <f>_xll.qlInterestRateIndexMaturity(Currency&amp;"ibor"&amp;Tenor,BA1551,Trigger)</f>
        <v>50278</v>
      </c>
      <c r="BC1551" s="257">
        <f>_xll.qlIndexFixing($AC$5,AZ1551,TRUE,_xll.ohTrigger(Trigger,Trigger3M))</f>
        <v>1.4095424449859761E-2</v>
      </c>
      <c r="BD1551" s="257">
        <f>_xll.qlIndexFixing($BE$1,AZ1551,TRUE,_xll.ohTrigger(Trigger,Trigger3M))</f>
        <v>1.3877680605893011E-2</v>
      </c>
    </row>
    <row r="1552" spans="51:56" ht="11.25" customHeight="1" x14ac:dyDescent="0.25">
      <c r="AY1552" s="106" t="s">
        <v>83</v>
      </c>
      <c r="AZ1552" s="105">
        <f>_xll.qlInterestRateIndexFixingDate(Currency&amp;"ibor"&amp;Tenor,BA1552,Trigger)</f>
        <v>50189</v>
      </c>
      <c r="BA1552" s="105">
        <f>_xll.qlCalendarAdvance(Calendar,BA1551,AY1552,"f",,Trigger)</f>
        <v>50193</v>
      </c>
      <c r="BB1552" s="105">
        <f>_xll.qlInterestRateIndexMaturity(Currency&amp;"ibor"&amp;Tenor,BA1552,Trigger)</f>
        <v>50285</v>
      </c>
      <c r="BC1552" s="257">
        <f>_xll.qlIndexFixing($AC$5,AZ1552,TRUE,_xll.ohTrigger(Trigger,Trigger3M))</f>
        <v>1.4060694326442613E-2</v>
      </c>
      <c r="BD1552" s="257">
        <f>_xll.qlIndexFixing($BE$1,AZ1552,TRUE,_xll.ohTrigger(Trigger,Trigger3M))</f>
        <v>1.3871122867703149E-2</v>
      </c>
    </row>
    <row r="1553" spans="51:56" ht="11.25" customHeight="1" x14ac:dyDescent="0.25">
      <c r="AY1553" s="106" t="s">
        <v>83</v>
      </c>
      <c r="AZ1553" s="105">
        <f>_xll.qlInterestRateIndexFixingDate(Currency&amp;"ibor"&amp;Tenor,BA1553,Trigger)</f>
        <v>50196</v>
      </c>
      <c r="BA1553" s="105">
        <f>_xll.qlCalendarAdvance(Calendar,BA1552,AY1553,"f",,Trigger)</f>
        <v>50200</v>
      </c>
      <c r="BB1553" s="105">
        <f>_xll.qlInterestRateIndexMaturity(Currency&amp;"ibor"&amp;Tenor,BA1553,Trigger)</f>
        <v>50292</v>
      </c>
      <c r="BC1553" s="257">
        <f>_xll.qlIndexFixing($AC$5,AZ1553,TRUE,_xll.ohTrigger(Trigger,Trigger3M))</f>
        <v>1.4063243097634974E-2</v>
      </c>
      <c r="BD1553" s="257">
        <f>_xll.qlIndexFixing($BE$1,AZ1553,TRUE,_xll.ohTrigger(Trigger,Trigger3M))</f>
        <v>1.3864602866447731E-2</v>
      </c>
    </row>
    <row r="1554" spans="51:56" ht="11.25" customHeight="1" x14ac:dyDescent="0.25">
      <c r="AY1554" s="106" t="s">
        <v>83</v>
      </c>
      <c r="AZ1554" s="105">
        <f>_xll.qlInterestRateIndexFixingDate(Currency&amp;"ibor"&amp;Tenor,BA1554,Trigger)</f>
        <v>50203</v>
      </c>
      <c r="BA1554" s="105">
        <f>_xll.qlCalendarAdvance(Calendar,BA1553,AY1554,"f",,Trigger)</f>
        <v>50207</v>
      </c>
      <c r="BB1554" s="105">
        <f>_xll.qlInterestRateIndexMaturity(Currency&amp;"ibor"&amp;Tenor,BA1554,Trigger)</f>
        <v>50299</v>
      </c>
      <c r="BC1554" s="257">
        <f>_xll.qlIndexFixing($AC$5,AZ1554,TRUE,_xll.ohTrigger(Trigger,Trigger3M))</f>
        <v>1.4065791870481665E-2</v>
      </c>
      <c r="BD1554" s="257">
        <f>_xll.qlIndexFixing($BE$1,AZ1554,TRUE,_xll.ohTrigger(Trigger,Trigger3M))</f>
        <v>1.3858120816609977E-2</v>
      </c>
    </row>
    <row r="1555" spans="51:56" ht="11.25" customHeight="1" x14ac:dyDescent="0.25">
      <c r="AY1555" s="106" t="s">
        <v>83</v>
      </c>
      <c r="AZ1555" s="105">
        <f>_xll.qlInterestRateIndexFixingDate(Currency&amp;"ibor"&amp;Tenor,BA1555,Trigger)</f>
        <v>50210</v>
      </c>
      <c r="BA1555" s="105">
        <f>_xll.qlCalendarAdvance(Calendar,BA1554,AY1555,"f",,Trigger)</f>
        <v>50214</v>
      </c>
      <c r="BB1555" s="105">
        <f>_xll.qlInterestRateIndexMaturity(Currency&amp;"ibor"&amp;Tenor,BA1555,Trigger)</f>
        <v>50306</v>
      </c>
      <c r="BC1555" s="257">
        <f>_xll.qlIndexFixing($AC$5,AZ1555,TRUE,_xll.ohTrigger(Trigger,Trigger3M))</f>
        <v>1.4068340644982684E-2</v>
      </c>
      <c r="BD1555" s="257">
        <f>_xll.qlIndexFixing($BE$1,AZ1555,TRUE,_xll.ohTrigger(Trigger,Trigger3M))</f>
        <v>1.3851676932673095E-2</v>
      </c>
    </row>
    <row r="1556" spans="51:56" ht="11.25" customHeight="1" x14ac:dyDescent="0.25">
      <c r="AY1556" s="106" t="s">
        <v>83</v>
      </c>
      <c r="AZ1556" s="105">
        <f>_xll.qlInterestRateIndexFixingDate(Currency&amp;"ibor"&amp;Tenor,BA1556,Trigger)</f>
        <v>50217</v>
      </c>
      <c r="BA1556" s="105">
        <f>_xll.qlCalendarAdvance(Calendar,BA1555,AY1556,"f",,Trigger)</f>
        <v>50221</v>
      </c>
      <c r="BB1556" s="105">
        <f>_xll.qlInterestRateIndexMaturity(Currency&amp;"ibor"&amp;Tenor,BA1556,Trigger)</f>
        <v>50313</v>
      </c>
      <c r="BC1556" s="257">
        <f>_xll.qlIndexFixing($AC$5,AZ1556,TRUE,_xll.ohTrigger(Trigger,Trigger3M))</f>
        <v>1.4070889421138034E-2</v>
      </c>
      <c r="BD1556" s="257">
        <f>_xll.qlIndexFixing($BE$1,AZ1556,TRUE,_xll.ohTrigger(Trigger,Trigger3M))</f>
        <v>1.384527142912291E-2</v>
      </c>
    </row>
    <row r="1557" spans="51:56" ht="11.25" customHeight="1" x14ac:dyDescent="0.25">
      <c r="AY1557" s="106" t="s">
        <v>83</v>
      </c>
      <c r="AZ1557" s="105">
        <f>_xll.qlInterestRateIndexFixingDate(Currency&amp;"ibor"&amp;Tenor,BA1557,Trigger)</f>
        <v>50224</v>
      </c>
      <c r="BA1557" s="105">
        <f>_xll.qlCalendarAdvance(Calendar,BA1556,AY1557,"f",,Trigger)</f>
        <v>50228</v>
      </c>
      <c r="BB1557" s="105">
        <f>_xll.qlInterestRateIndexMaturity(Currency&amp;"ibor"&amp;Tenor,BA1557,Trigger)</f>
        <v>50320</v>
      </c>
      <c r="BC1557" s="257">
        <f>_xll.qlIndexFixing($AC$5,AZ1557,TRUE,_xll.ohTrigger(Trigger,Trigger3M))</f>
        <v>1.4073438198946842E-2</v>
      </c>
      <c r="BD1557" s="257">
        <f>_xll.qlIndexFixing($BE$1,AZ1557,TRUE,_xll.ohTrigger(Trigger,Trigger3M))</f>
        <v>1.3838904520439156E-2</v>
      </c>
    </row>
    <row r="1558" spans="51:56" ht="11.25" customHeight="1" x14ac:dyDescent="0.25">
      <c r="AY1558" s="106" t="s">
        <v>83</v>
      </c>
      <c r="AZ1558" s="105">
        <f>_xll.qlInterestRateIndexFixingDate(Currency&amp;"ibor"&amp;Tenor,BA1558,Trigger)</f>
        <v>50231</v>
      </c>
      <c r="BA1558" s="105">
        <f>_xll.qlCalendarAdvance(Calendar,BA1557,AY1558,"f",,Trigger)</f>
        <v>50235</v>
      </c>
      <c r="BB1558" s="105">
        <f>_xll.qlInterestRateIndexMaturity(Currency&amp;"ibor"&amp;Tenor,BA1558,Trigger)</f>
        <v>50327</v>
      </c>
      <c r="BC1558" s="257">
        <f>_xll.qlIndexFixing($AC$5,AZ1558,TRUE,_xll.ohTrigger(Trigger,Trigger3M))</f>
        <v>1.4075986978409978E-2</v>
      </c>
      <c r="BD1558" s="257">
        <f>_xll.qlIndexFixing($BE$1,AZ1558,TRUE,_xll.ohTrigger(Trigger,Trigger3M))</f>
        <v>1.3832576421105051E-2</v>
      </c>
    </row>
    <row r="1559" spans="51:56" ht="11.25" customHeight="1" x14ac:dyDescent="0.25">
      <c r="AY1559" s="106" t="s">
        <v>83</v>
      </c>
      <c r="AZ1559" s="105">
        <f>_xll.qlInterestRateIndexFixingDate(Currency&amp;"ibor"&amp;Tenor,BA1559,Trigger)</f>
        <v>50238</v>
      </c>
      <c r="BA1559" s="105">
        <f>_xll.qlCalendarAdvance(Calendar,BA1558,AY1559,"f",,Trigger)</f>
        <v>50242</v>
      </c>
      <c r="BB1559" s="105">
        <f>_xll.qlInterestRateIndexMaturity(Currency&amp;"ibor"&amp;Tenor,BA1559,Trigger)</f>
        <v>50334</v>
      </c>
      <c r="BC1559" s="257">
        <f>_xll.qlIndexFixing($AC$5,AZ1559,TRUE,_xll.ohTrigger(Trigger,Trigger3M))</f>
        <v>1.4078535759528313E-2</v>
      </c>
      <c r="BD1559" s="257">
        <f>_xll.qlIndexFixing($BE$1,AZ1559,TRUE,_xll.ohTrigger(Trigger,Trigger3M))</f>
        <v>1.3826287345603806E-2</v>
      </c>
    </row>
    <row r="1560" spans="51:56" ht="11.25" customHeight="1" x14ac:dyDescent="0.25">
      <c r="AY1560" s="106" t="s">
        <v>83</v>
      </c>
      <c r="AZ1560" s="105">
        <f>_xll.qlInterestRateIndexFixingDate(Currency&amp;"ibor"&amp;Tenor,BA1560,Trigger)</f>
        <v>50245</v>
      </c>
      <c r="BA1560" s="105">
        <f>_xll.qlCalendarAdvance(Calendar,BA1559,AY1560,"f",,Trigger)</f>
        <v>50249</v>
      </c>
      <c r="BB1560" s="105">
        <f>_xll.qlInterestRateIndexMaturity(Currency&amp;"ibor"&amp;Tenor,BA1560,Trigger)</f>
        <v>50341</v>
      </c>
      <c r="BC1560" s="257">
        <f>_xll.qlIndexFixing($AC$5,AZ1560,TRUE,_xll.ohTrigger(Trigger,Trigger3M))</f>
        <v>1.4081084542300108E-2</v>
      </c>
      <c r="BD1560" s="257">
        <f>_xll.qlIndexFixing($BE$1,AZ1560,TRUE,_xll.ohTrigger(Trigger,Trigger3M))</f>
        <v>1.3820037508416897E-2</v>
      </c>
    </row>
    <row r="1561" spans="51:56" ht="11.25" customHeight="1" x14ac:dyDescent="0.25">
      <c r="AY1561" s="106" t="s">
        <v>83</v>
      </c>
      <c r="AZ1561" s="105">
        <f>_xll.qlInterestRateIndexFixingDate(Currency&amp;"ibor"&amp;Tenor,BA1561,Trigger)</f>
        <v>50252</v>
      </c>
      <c r="BA1561" s="105">
        <f>_xll.qlCalendarAdvance(Calendar,BA1560,AY1561,"f",,Trigger)</f>
        <v>50256</v>
      </c>
      <c r="BB1561" s="105">
        <f>_xll.qlInterestRateIndexMaturity(Currency&amp;"ibor"&amp;Tenor,BA1561,Trigger)</f>
        <v>50348</v>
      </c>
      <c r="BC1561" s="257">
        <f>_xll.qlIndexFixing($AC$5,AZ1561,TRUE,_xll.ohTrigger(Trigger,Trigger3M))</f>
        <v>1.4083633326726233E-2</v>
      </c>
      <c r="BD1561" s="257">
        <f>_xll.qlIndexFixing($BE$1,AZ1561,TRUE,_xll.ohTrigger(Trigger,Trigger3M))</f>
        <v>1.3813827124027539E-2</v>
      </c>
    </row>
    <row r="1562" spans="51:56" ht="11.25" customHeight="1" x14ac:dyDescent="0.25">
      <c r="AY1562" s="106" t="s">
        <v>83</v>
      </c>
      <c r="AZ1562" s="105">
        <f>_xll.qlInterestRateIndexFixingDate(Currency&amp;"ibor"&amp;Tenor,BA1562,Trigger)</f>
        <v>50259</v>
      </c>
      <c r="BA1562" s="105">
        <f>_xll.qlCalendarAdvance(Calendar,BA1561,AY1562,"f",,Trigger)</f>
        <v>50263</v>
      </c>
      <c r="BB1562" s="105">
        <f>_xll.qlInterestRateIndexMaturity(Currency&amp;"ibor"&amp;Tenor,BA1562,Trigger)</f>
        <v>50355</v>
      </c>
      <c r="BC1562" s="257">
        <f>_xll.qlIndexFixing($AC$5,AZ1562,TRUE,_xll.ohTrigger(Trigger,Trigger3M))</f>
        <v>1.4086182112807554E-2</v>
      </c>
      <c r="BD1562" s="257">
        <f>_xll.qlIndexFixing($BE$1,AZ1562,TRUE,_xll.ohTrigger(Trigger,Trigger3M))</f>
        <v>1.3807656406916339E-2</v>
      </c>
    </row>
    <row r="1563" spans="51:56" ht="11.25" customHeight="1" x14ac:dyDescent="0.25">
      <c r="AY1563" s="106" t="s">
        <v>83</v>
      </c>
      <c r="AZ1563" s="105">
        <f>_xll.qlInterestRateIndexFixingDate(Currency&amp;"ibor"&amp;Tenor,BA1563,Trigger)</f>
        <v>50266</v>
      </c>
      <c r="BA1563" s="105">
        <f>_xll.qlCalendarAdvance(Calendar,BA1562,AY1563,"f",,Trigger)</f>
        <v>50270</v>
      </c>
      <c r="BB1563" s="105">
        <f>_xll.qlInterestRateIndexMaturity(Currency&amp;"ibor"&amp;Tenor,BA1563,Trigger)</f>
        <v>50362</v>
      </c>
      <c r="BC1563" s="257">
        <f>_xll.qlIndexFixing($AC$5,AZ1563,TRUE,_xll.ohTrigger(Trigger,Trigger3M))</f>
        <v>1.4088730900541467E-2</v>
      </c>
      <c r="BD1563" s="257">
        <f>_xll.qlIndexFixing($BE$1,AZ1563,TRUE,_xll.ohTrigger(Trigger,Trigger3M))</f>
        <v>1.3801525571564773E-2</v>
      </c>
    </row>
    <row r="1564" spans="51:56" ht="11.25" customHeight="1" x14ac:dyDescent="0.25">
      <c r="AY1564" s="106" t="s">
        <v>83</v>
      </c>
      <c r="AZ1564" s="105">
        <f>_xll.qlInterestRateIndexFixingDate(Currency&amp;"ibor"&amp;Tenor,BA1564,Trigger)</f>
        <v>50273</v>
      </c>
      <c r="BA1564" s="105">
        <f>_xll.qlCalendarAdvance(Calendar,BA1563,AY1564,"f",,Trigger)</f>
        <v>50277</v>
      </c>
      <c r="BB1564" s="105">
        <f>_xll.qlInterestRateIndexMaturity(Currency&amp;"ibor"&amp;Tenor,BA1564,Trigger)</f>
        <v>50369</v>
      </c>
      <c r="BC1564" s="257">
        <f>_xll.qlIndexFixing($AC$5,AZ1564,TRUE,_xll.ohTrigger(Trigger,Trigger3M))</f>
        <v>1.4091279689929709E-2</v>
      </c>
      <c r="BD1564" s="257">
        <f>_xll.qlIndexFixing($BE$1,AZ1564,TRUE,_xll.ohTrigger(Trigger,Trigger3M))</f>
        <v>1.3795434832455185E-2</v>
      </c>
    </row>
    <row r="1565" spans="51:56" ht="11.25" customHeight="1" x14ac:dyDescent="0.25">
      <c r="AY1565" s="106" t="s">
        <v>83</v>
      </c>
      <c r="AZ1565" s="105">
        <f>_xll.qlInterestRateIndexFixingDate(Currency&amp;"ibor"&amp;Tenor,BA1565,Trigger)</f>
        <v>50280</v>
      </c>
      <c r="BA1565" s="105">
        <f>_xll.qlCalendarAdvance(Calendar,BA1564,AY1565,"f",,Trigger)</f>
        <v>50284</v>
      </c>
      <c r="BB1565" s="105">
        <f>_xll.qlInterestRateIndexMaturity(Currency&amp;"ibor"&amp;Tenor,BA1565,Trigger)</f>
        <v>50375</v>
      </c>
      <c r="BC1565" s="257">
        <f>_xll.qlIndexFixing($AC$5,AZ1565,TRUE,_xll.ohTrigger(Trigger,Trigger3M))</f>
        <v>1.4093370882411648E-2</v>
      </c>
      <c r="BD1565" s="257">
        <f>_xll.qlIndexFixing($BE$1,AZ1565,TRUE,_xll.ohTrigger(Trigger,Trigger3M))</f>
        <v>1.3789545137303037E-2</v>
      </c>
    </row>
    <row r="1566" spans="51:56" ht="11.25" customHeight="1" x14ac:dyDescent="0.25">
      <c r="AY1566" s="106" t="s">
        <v>83</v>
      </c>
      <c r="AZ1566" s="105">
        <f>_xll.qlInterestRateIndexFixingDate(Currency&amp;"ibor"&amp;Tenor,BA1566,Trigger)</f>
        <v>50287</v>
      </c>
      <c r="BA1566" s="105">
        <f>_xll.qlCalendarAdvance(Calendar,BA1565,AY1566,"f",,Trigger)</f>
        <v>50291</v>
      </c>
      <c r="BB1566" s="105">
        <f>_xll.qlInterestRateIndexMaturity(Currency&amp;"ibor"&amp;Tenor,BA1566,Trigger)</f>
        <v>50382</v>
      </c>
      <c r="BC1566" s="257">
        <f>_xll.qlIndexFixing($AC$5,AZ1566,TRUE,_xll.ohTrigger(Trigger,Trigger3M))</f>
        <v>1.4095919575379971E-2</v>
      </c>
      <c r="BD1566" s="257">
        <f>_xll.qlIndexFixing($BE$1,AZ1566,TRUE,_xll.ohTrigger(Trigger,Trigger3M))</f>
        <v>1.3783532528818096E-2</v>
      </c>
    </row>
    <row r="1567" spans="51:56" ht="11.25" customHeight="1" x14ac:dyDescent="0.25">
      <c r="AY1567" s="106" t="s">
        <v>83</v>
      </c>
      <c r="AZ1567" s="105">
        <f>_xll.qlInterestRateIndexFixingDate(Currency&amp;"ibor"&amp;Tenor,BA1567,Trigger)</f>
        <v>50294</v>
      </c>
      <c r="BA1567" s="105">
        <f>_xll.qlCalendarAdvance(Calendar,BA1566,AY1567,"f",,Trigger)</f>
        <v>50298</v>
      </c>
      <c r="BB1567" s="105">
        <f>_xll.qlInterestRateIndexMaturity(Currency&amp;"ibor"&amp;Tenor,BA1567,Trigger)</f>
        <v>50389</v>
      </c>
      <c r="BC1567" s="257">
        <f>_xll.qlIndexFixing($AC$5,AZ1567,TRUE,_xll.ohTrigger(Trigger,Trigger3M))</f>
        <v>1.4098468269983908E-2</v>
      </c>
      <c r="BD1567" s="257">
        <f>_xll.qlIndexFixing($BE$1,AZ1567,TRUE,_xll.ohTrigger(Trigger,Trigger3M))</f>
        <v>1.3777560643042754E-2</v>
      </c>
    </row>
    <row r="1568" spans="51:56" ht="11.25" customHeight="1" x14ac:dyDescent="0.25">
      <c r="AY1568" s="106" t="s">
        <v>83</v>
      </c>
      <c r="AZ1568" s="105">
        <f>_xll.qlInterestRateIndexFixingDate(Currency&amp;"ibor"&amp;Tenor,BA1568,Trigger)</f>
        <v>50301</v>
      </c>
      <c r="BA1568" s="105">
        <f>_xll.qlCalendarAdvance(Calendar,BA1567,AY1568,"f",,Trigger)</f>
        <v>50305</v>
      </c>
      <c r="BB1568" s="105">
        <f>_xll.qlInterestRateIndexMaturity(Currency&amp;"ibor"&amp;Tenor,BA1568,Trigger)</f>
        <v>50396</v>
      </c>
      <c r="BC1568" s="257">
        <f>_xll.qlIndexFixing($AC$5,AZ1568,TRUE,_xll.ohTrigger(Trigger,Trigger3M))</f>
        <v>1.4101016966225215E-2</v>
      </c>
      <c r="BD1568" s="257">
        <f>_xll.qlIndexFixing($BE$1,AZ1568,TRUE,_xll.ohTrigger(Trigger,Trigger3M))</f>
        <v>1.3771629694451604E-2</v>
      </c>
    </row>
    <row r="1569" spans="51:56" ht="11.25" customHeight="1" x14ac:dyDescent="0.25">
      <c r="AY1569" s="106" t="s">
        <v>83</v>
      </c>
      <c r="AZ1569" s="105">
        <f>_xll.qlInterestRateIndexFixingDate(Currency&amp;"ibor"&amp;Tenor,BA1569,Trigger)</f>
        <v>50308</v>
      </c>
      <c r="BA1569" s="105">
        <f>_xll.qlCalendarAdvance(Calendar,BA1568,AY1569,"f",,Trigger)</f>
        <v>50312</v>
      </c>
      <c r="BB1569" s="105">
        <f>_xll.qlInterestRateIndexMaturity(Currency&amp;"ibor"&amp;Tenor,BA1569,Trigger)</f>
        <v>50403</v>
      </c>
      <c r="BC1569" s="257">
        <f>_xll.qlIndexFixing($AC$5,AZ1569,TRUE,_xll.ohTrigger(Trigger,Trigger3M))</f>
        <v>1.410356566410214E-2</v>
      </c>
      <c r="BD1569" s="257">
        <f>_xll.qlIndexFixing($BE$1,AZ1569,TRUE,_xll.ohTrigger(Trigger,Trigger3M))</f>
        <v>1.3765739897520996E-2</v>
      </c>
    </row>
    <row r="1570" spans="51:56" ht="11.25" customHeight="1" x14ac:dyDescent="0.25">
      <c r="AY1570" s="106" t="s">
        <v>83</v>
      </c>
      <c r="AZ1570" s="105">
        <f>_xll.qlInterestRateIndexFixingDate(Currency&amp;"ibor"&amp;Tenor,BA1570,Trigger)</f>
        <v>50315</v>
      </c>
      <c r="BA1570" s="105">
        <f>_xll.qlCalendarAdvance(Calendar,BA1569,AY1570,"f",,Trigger)</f>
        <v>50319</v>
      </c>
      <c r="BB1570" s="105">
        <f>_xll.qlInterestRateIndexMaturity(Currency&amp;"ibor"&amp;Tenor,BA1570,Trigger)</f>
        <v>50411</v>
      </c>
      <c r="BC1570" s="257">
        <f>_xll.qlIndexFixing($AC$5,AZ1570,TRUE,_xll.ohTrigger(Trigger,Trigger3M))</f>
        <v>1.4106572461001802E-2</v>
      </c>
      <c r="BD1570" s="257">
        <f>_xll.qlIndexFixing($BE$1,AZ1570,TRUE,_xll.ohTrigger(Trigger,Trigger3M))</f>
        <v>1.3759744429827974E-2</v>
      </c>
    </row>
    <row r="1571" spans="51:56" ht="11.25" customHeight="1" x14ac:dyDescent="0.25">
      <c r="AY1571" s="106" t="s">
        <v>83</v>
      </c>
      <c r="AZ1571" s="105">
        <f>_xll.qlInterestRateIndexFixingDate(Currency&amp;"ibor"&amp;Tenor,BA1571,Trigger)</f>
        <v>50322</v>
      </c>
      <c r="BA1571" s="105">
        <f>_xll.qlCalendarAdvance(Calendar,BA1570,AY1571,"f",,Trigger)</f>
        <v>50326</v>
      </c>
      <c r="BB1571" s="105">
        <f>_xll.qlInterestRateIndexMaturity(Currency&amp;"ibor"&amp;Tenor,BA1571,Trigger)</f>
        <v>50418</v>
      </c>
      <c r="BC1571" s="257">
        <f>_xll.qlIndexFixing($AC$5,AZ1571,TRUE,_xll.ohTrigger(Trigger,Trigger3M))</f>
        <v>1.4109121261969476E-2</v>
      </c>
      <c r="BD1571" s="257">
        <f>_xll.qlIndexFixing($BE$1,AZ1571,TRUE,_xll.ohTrigger(Trigger,Trigger3M))</f>
        <v>1.3753940369887488E-2</v>
      </c>
    </row>
    <row r="1572" spans="51:56" ht="11.25" customHeight="1" x14ac:dyDescent="0.25">
      <c r="AY1572" s="106" t="s">
        <v>83</v>
      </c>
      <c r="AZ1572" s="105">
        <f>_xll.qlInterestRateIndexFixingDate(Currency&amp;"ibor"&amp;Tenor,BA1572,Trigger)</f>
        <v>50329</v>
      </c>
      <c r="BA1572" s="105">
        <f>_xll.qlCalendarAdvance(Calendar,BA1571,AY1572,"f",,Trigger)</f>
        <v>50333</v>
      </c>
      <c r="BB1572" s="105">
        <f>_xll.qlInterestRateIndexMaturity(Currency&amp;"ibor"&amp;Tenor,BA1572,Trigger)</f>
        <v>50425</v>
      </c>
      <c r="BC1572" s="257">
        <f>_xll.qlIndexFixing($AC$5,AZ1572,TRUE,_xll.ohTrigger(Trigger,Trigger3M))</f>
        <v>1.4111670064592349E-2</v>
      </c>
      <c r="BD1572" s="257">
        <f>_xll.qlIndexFixing($BE$1,AZ1572,TRUE,_xll.ohTrigger(Trigger,Trigger3M))</f>
        <v>1.3748178122037311E-2</v>
      </c>
    </row>
    <row r="1573" spans="51:56" ht="11.25" customHeight="1" x14ac:dyDescent="0.25">
      <c r="AY1573" s="106" t="s">
        <v>83</v>
      </c>
      <c r="AZ1573" s="105">
        <f>_xll.qlInterestRateIndexFixingDate(Currency&amp;"ibor"&amp;Tenor,BA1573,Trigger)</f>
        <v>50336</v>
      </c>
      <c r="BA1573" s="105">
        <f>_xll.qlCalendarAdvance(Calendar,BA1572,AY1573,"f",,Trigger)</f>
        <v>50340</v>
      </c>
      <c r="BB1573" s="105">
        <f>_xll.qlInterestRateIndexMaturity(Currency&amp;"ibor"&amp;Tenor,BA1573,Trigger)</f>
        <v>50432</v>
      </c>
      <c r="BC1573" s="257">
        <f>_xll.qlIndexFixing($AC$5,AZ1573,TRUE,_xll.ohTrigger(Trigger,Trigger3M))</f>
        <v>1.4114218868868681E-2</v>
      </c>
      <c r="BD1573" s="257">
        <f>_xll.qlIndexFixing($BE$1,AZ1573,TRUE,_xll.ohTrigger(Trigger,Trigger3M))</f>
        <v>1.3742457900761529E-2</v>
      </c>
    </row>
    <row r="1574" spans="51:56" ht="11.25" customHeight="1" x14ac:dyDescent="0.25">
      <c r="AY1574" s="106" t="s">
        <v>83</v>
      </c>
      <c r="AZ1574" s="105">
        <f>_xll.qlInterestRateIndexFixingDate(Currency&amp;"ibor"&amp;Tenor,BA1574,Trigger)</f>
        <v>50343</v>
      </c>
      <c r="BA1574" s="105">
        <f>_xll.qlCalendarAdvance(Calendar,BA1573,AY1574,"f",,Trigger)</f>
        <v>50347</v>
      </c>
      <c r="BB1574" s="105">
        <f>_xll.qlInterestRateIndexMaturity(Currency&amp;"ibor"&amp;Tenor,BA1574,Trigger)</f>
        <v>50439</v>
      </c>
      <c r="BC1574" s="257">
        <f>_xll.qlIndexFixing($AC$5,AZ1574,TRUE,_xll.ohTrigger(Trigger,Trigger3M))</f>
        <v>1.4116767674799342E-2</v>
      </c>
      <c r="BD1574" s="257">
        <f>_xll.qlIndexFixing($BE$1,AZ1574,TRUE,_xll.ohTrigger(Trigger,Trigger3M))</f>
        <v>1.373677992053988E-2</v>
      </c>
    </row>
    <row r="1575" spans="51:56" ht="11.25" customHeight="1" x14ac:dyDescent="0.25">
      <c r="AY1575" s="106" t="s">
        <v>83</v>
      </c>
      <c r="AZ1575" s="105">
        <f>_xll.qlInterestRateIndexFixingDate(Currency&amp;"ibor"&amp;Tenor,BA1575,Trigger)</f>
        <v>50350</v>
      </c>
      <c r="BA1575" s="105">
        <f>_xll.qlCalendarAdvance(Calendar,BA1574,AY1575,"f",,Trigger)</f>
        <v>50354</v>
      </c>
      <c r="BB1575" s="105">
        <f>_xll.qlInterestRateIndexMaturity(Currency&amp;"ibor"&amp;Tenor,BA1575,Trigger)</f>
        <v>50446</v>
      </c>
      <c r="BC1575" s="257">
        <f>_xll.qlIndexFixing($AC$5,AZ1575,TRUE,_xll.ohTrigger(Trigger,Trigger3M))</f>
        <v>1.4119316482385201E-2</v>
      </c>
      <c r="BD1575" s="257">
        <f>_xll.qlIndexFixing($BE$1,AZ1575,TRUE,_xll.ohTrigger(Trigger,Trigger3M))</f>
        <v>1.3731144395854709E-2</v>
      </c>
    </row>
    <row r="1576" spans="51:56" ht="11.25" customHeight="1" x14ac:dyDescent="0.25">
      <c r="AY1576" s="106" t="s">
        <v>83</v>
      </c>
      <c r="AZ1576" s="105">
        <f>_xll.qlInterestRateIndexFixingDate(Currency&amp;"ibor"&amp;Tenor,BA1576,Trigger)</f>
        <v>50357</v>
      </c>
      <c r="BA1576" s="105">
        <f>_xll.qlCalendarAdvance(Calendar,BA1575,AY1576,"f",,Trigger)</f>
        <v>50361</v>
      </c>
      <c r="BB1576" s="105">
        <f>_xll.qlInterestRateIndexMaturity(Currency&amp;"ibor"&amp;Tenor,BA1576,Trigger)</f>
        <v>50453</v>
      </c>
      <c r="BC1576" s="257">
        <f>_xll.qlIndexFixing($AC$5,AZ1576,TRUE,_xll.ohTrigger(Trigger,Trigger3M))</f>
        <v>1.4121865291624519E-2</v>
      </c>
      <c r="BD1576" s="257">
        <f>_xll.qlIndexFixing($BE$1,AZ1576,TRUE,_xll.ohTrigger(Trigger,Trigger3M))</f>
        <v>1.3725551541188361E-2</v>
      </c>
    </row>
    <row r="1577" spans="51:56" ht="11.25" customHeight="1" x14ac:dyDescent="0.25">
      <c r="AY1577" s="106" t="s">
        <v>83</v>
      </c>
      <c r="AZ1577" s="105">
        <f>_xll.qlInterestRateIndexFixingDate(Currency&amp;"ibor"&amp;Tenor,BA1577,Trigger)</f>
        <v>50364</v>
      </c>
      <c r="BA1577" s="105">
        <f>_xll.qlCalendarAdvance(Calendar,BA1576,AY1577,"f",,Trigger)</f>
        <v>50368</v>
      </c>
      <c r="BB1577" s="105">
        <f>_xll.qlInterestRateIndexMaturity(Currency&amp;"ibor"&amp;Tenor,BA1577,Trigger)</f>
        <v>50460</v>
      </c>
      <c r="BC1577" s="257">
        <f>_xll.qlIndexFixing($AC$5,AZ1577,TRUE,_xll.ohTrigger(Trigger,Trigger3M))</f>
        <v>1.4124414102518168E-2</v>
      </c>
      <c r="BD1577" s="257">
        <f>_xll.qlIndexFixing($BE$1,AZ1577,TRUE,_xll.ohTrigger(Trigger,Trigger3M))</f>
        <v>1.3720001571020574E-2</v>
      </c>
    </row>
    <row r="1578" spans="51:56" ht="11.25" customHeight="1" x14ac:dyDescent="0.25">
      <c r="AY1578" s="106" t="s">
        <v>83</v>
      </c>
      <c r="AZ1578" s="105">
        <f>_xll.qlInterestRateIndexFixingDate(Currency&amp;"ibor"&amp;Tenor,BA1578,Trigger)</f>
        <v>50371</v>
      </c>
      <c r="BA1578" s="105">
        <f>_xll.qlCalendarAdvance(Calendar,BA1577,AY1578,"f",,Trigger)</f>
        <v>50375</v>
      </c>
      <c r="BB1578" s="105">
        <f>_xll.qlInterestRateIndexMaturity(Currency&amp;"ibor"&amp;Tenor,BA1578,Trigger)</f>
        <v>50465</v>
      </c>
      <c r="BC1578" s="257">
        <f>_xll.qlIndexFixing($AC$5,AZ1578,TRUE,_xll.ohTrigger(Trigger,Trigger3M))</f>
        <v>1.4126045143684429E-2</v>
      </c>
      <c r="BD1578" s="257">
        <f>_xll.qlIndexFixing($BE$1,AZ1578,TRUE,_xll.ohTrigger(Trigger,Trigger3M))</f>
        <v>1.3714743453220102E-2</v>
      </c>
    </row>
    <row r="1579" spans="51:56" ht="11.25" customHeight="1" x14ac:dyDescent="0.25">
      <c r="AY1579" s="106" t="s">
        <v>83</v>
      </c>
      <c r="AZ1579" s="105">
        <f>_xll.qlInterestRateIndexFixingDate(Currency&amp;"ibor"&amp;Tenor,BA1579,Trigger)</f>
        <v>50378</v>
      </c>
      <c r="BA1579" s="105">
        <f>_xll.qlCalendarAdvance(Calendar,BA1578,AY1579,"f",,Trigger)</f>
        <v>50382</v>
      </c>
      <c r="BB1579" s="105">
        <f>_xll.qlInterestRateIndexMaturity(Currency&amp;"ibor"&amp;Tenor,BA1579,Trigger)</f>
        <v>50472</v>
      </c>
      <c r="BC1579" s="257">
        <f>_xll.qlIndexFixing($AC$5,AZ1579,TRUE,_xll.ohTrigger(Trigger,Trigger3M))</f>
        <v>1.4128593757965824E-2</v>
      </c>
      <c r="BD1579" s="257">
        <f>_xll.qlIndexFixing($BE$1,AZ1579,TRUE,_xll.ohTrigger(Trigger,Trigger3M))</f>
        <v>1.3709274044254371E-2</v>
      </c>
    </row>
    <row r="1580" spans="51:56" ht="11.25" customHeight="1" x14ac:dyDescent="0.25">
      <c r="AY1580" s="106" t="s">
        <v>83</v>
      </c>
      <c r="AZ1580" s="105">
        <f>_xll.qlInterestRateIndexFixingDate(Currency&amp;"ibor"&amp;Tenor,BA1580,Trigger)</f>
        <v>50385</v>
      </c>
      <c r="BA1580" s="105">
        <f>_xll.qlCalendarAdvance(Calendar,BA1579,AY1580,"f",,Trigger)</f>
        <v>50389</v>
      </c>
      <c r="BB1580" s="105">
        <f>_xll.qlInterestRateIndexMaturity(Currency&amp;"ibor"&amp;Tenor,BA1580,Trigger)</f>
        <v>50479</v>
      </c>
      <c r="BC1580" s="257">
        <f>_xll.qlIndexFixing($AC$5,AZ1580,TRUE,_xll.ohTrigger(Trigger,Trigger3M))</f>
        <v>1.4131142373867256E-2</v>
      </c>
      <c r="BD1580" s="257">
        <f>_xll.qlIndexFixing($BE$1,AZ1580,TRUE,_xll.ohTrigger(Trigger,Trigger3M))</f>
        <v>1.3703848129125618E-2</v>
      </c>
    </row>
    <row r="1581" spans="51:56" ht="11.25" customHeight="1" x14ac:dyDescent="0.25">
      <c r="AY1581" s="106" t="s">
        <v>83</v>
      </c>
      <c r="AZ1581" s="105">
        <f>_xll.qlInterestRateIndexFixingDate(Currency&amp;"ibor"&amp;Tenor,BA1581,Trigger)</f>
        <v>50392</v>
      </c>
      <c r="BA1581" s="105">
        <f>_xll.qlCalendarAdvance(Calendar,BA1580,AY1581,"f",,Trigger)</f>
        <v>50396</v>
      </c>
      <c r="BB1581" s="105">
        <f>_xll.qlInterestRateIndexMaturity(Currency&amp;"ibor"&amp;Tenor,BA1581,Trigger)</f>
        <v>50486</v>
      </c>
      <c r="BC1581" s="257">
        <f>_xll.qlIndexFixing($AC$5,AZ1581,TRUE,_xll.ohTrigger(Trigger,Trigger3M))</f>
        <v>1.4133690991385173E-2</v>
      </c>
      <c r="BD1581" s="257">
        <f>_xll.qlIndexFixing($BE$1,AZ1581,TRUE,_xll.ohTrigger(Trigger,Trigger3M))</f>
        <v>1.3698465922302283E-2</v>
      </c>
    </row>
    <row r="1582" spans="51:56" ht="11.25" customHeight="1" x14ac:dyDescent="0.25">
      <c r="AY1582" s="106" t="s">
        <v>83</v>
      </c>
      <c r="AZ1582" s="105">
        <f>_xll.qlInterestRateIndexFixingDate(Currency&amp;"ibor"&amp;Tenor,BA1582,Trigger)</f>
        <v>50398</v>
      </c>
      <c r="BA1582" s="105">
        <f>_xll.qlCalendarAdvance(Calendar,BA1581,AY1582,"f",,Trigger)</f>
        <v>50403</v>
      </c>
      <c r="BB1582" s="105">
        <f>_xll.qlInterestRateIndexMaturity(Currency&amp;"ibor"&amp;Tenor,BA1582,Trigger)</f>
        <v>50493</v>
      </c>
      <c r="BC1582" s="257">
        <f>_xll.qlIndexFixing($AC$5,AZ1582,TRUE,_xll.ohTrigger(Trigger,Trigger3M))</f>
        <v>1.4136239610521351E-2</v>
      </c>
      <c r="BD1582" s="257">
        <f>_xll.qlIndexFixing($BE$1,AZ1582,TRUE,_xll.ohTrigger(Trigger,Trigger3M))</f>
        <v>1.3693127638252811E-2</v>
      </c>
    </row>
    <row r="1583" spans="51:56" ht="11.25" customHeight="1" x14ac:dyDescent="0.25">
      <c r="AY1583" s="106" t="s">
        <v>83</v>
      </c>
      <c r="AZ1583" s="105">
        <f>_xll.qlInterestRateIndexFixingDate(Currency&amp;"ibor"&amp;Tenor,BA1583,Trigger)</f>
        <v>50405</v>
      </c>
      <c r="BA1583" s="105">
        <f>_xll.qlCalendarAdvance(Calendar,BA1582,AY1583,"f",,Trigger)</f>
        <v>50410</v>
      </c>
      <c r="BB1583" s="105">
        <f>_xll.qlInterestRateIndexMaturity(Currency&amp;"ibor"&amp;Tenor,BA1583,Trigger)</f>
        <v>50500</v>
      </c>
      <c r="BC1583" s="257">
        <f>_xll.qlIndexFixing($AC$5,AZ1583,TRUE,_xll.ohTrigger(Trigger,Trigger3M))</f>
        <v>1.4138788231276678E-2</v>
      </c>
      <c r="BD1583" s="257">
        <f>_xll.qlIndexFixing($BE$1,AZ1583,TRUE,_xll.ohTrigger(Trigger,Trigger3M))</f>
        <v>1.3687833491450974E-2</v>
      </c>
    </row>
    <row r="1584" spans="51:56" ht="11.25" customHeight="1" x14ac:dyDescent="0.25">
      <c r="AY1584" s="106" t="s">
        <v>83</v>
      </c>
      <c r="AZ1584" s="105">
        <f>_xll.qlInterestRateIndexFixingDate(Currency&amp;"ibor"&amp;Tenor,BA1584,Trigger)</f>
        <v>50413</v>
      </c>
      <c r="BA1584" s="105">
        <f>_xll.qlCalendarAdvance(Calendar,BA1583,AY1584,"f",,Trigger)</f>
        <v>50417</v>
      </c>
      <c r="BB1584" s="105">
        <f>_xll.qlInterestRateIndexMaturity(Currency&amp;"ibor"&amp;Tenor,BA1584,Trigger)</f>
        <v>50507</v>
      </c>
      <c r="BC1584" s="257">
        <f>_xll.qlIndexFixing($AC$5,AZ1584,TRUE,_xll.ohTrigger(Trigger,Trigger3M))</f>
        <v>1.4141336853649378E-2</v>
      </c>
      <c r="BD1584" s="257">
        <f>_xll.qlIndexFixing($BE$1,AZ1584,TRUE,_xll.ohTrigger(Trigger,Trigger3M))</f>
        <v>1.368258369636699E-2</v>
      </c>
    </row>
    <row r="1585" spans="51:56" ht="11.25" customHeight="1" x14ac:dyDescent="0.25">
      <c r="AY1585" s="106" t="s">
        <v>83</v>
      </c>
      <c r="AZ1585" s="105">
        <f>_xll.qlInterestRateIndexFixingDate(Currency&amp;"ibor"&amp;Tenor,BA1585,Trigger)</f>
        <v>50420</v>
      </c>
      <c r="BA1585" s="105">
        <f>_xll.qlCalendarAdvance(Calendar,BA1584,AY1585,"f",,Trigger)</f>
        <v>50424</v>
      </c>
      <c r="BB1585" s="105">
        <f>_xll.qlInterestRateIndexMaturity(Currency&amp;"ibor"&amp;Tenor,BA1585,Trigger)</f>
        <v>50514</v>
      </c>
      <c r="BC1585" s="257">
        <f>_xll.qlIndexFixing($AC$5,AZ1585,TRUE,_xll.ohTrigger(Trigger,Trigger3M))</f>
        <v>1.4143885477640339E-2</v>
      </c>
      <c r="BD1585" s="257">
        <f>_xll.qlIndexFixing($BE$1,AZ1585,TRUE,_xll.ohTrigger(Trigger,Trigger3M))</f>
        <v>1.3677378467473744E-2</v>
      </c>
    </row>
    <row r="1586" spans="51:56" ht="11.25" customHeight="1" x14ac:dyDescent="0.25">
      <c r="AY1586" s="106" t="s">
        <v>83</v>
      </c>
      <c r="AZ1586" s="105">
        <f>_xll.qlInterestRateIndexFixingDate(Currency&amp;"ibor"&amp;Tenor,BA1586,Trigger)</f>
        <v>50427</v>
      </c>
      <c r="BA1586" s="105">
        <f>_xll.qlCalendarAdvance(Calendar,BA1585,AY1586,"f",,Trigger)</f>
        <v>50431</v>
      </c>
      <c r="BB1586" s="105">
        <f>_xll.qlInterestRateIndexMaturity(Currency&amp;"ibor"&amp;Tenor,BA1586,Trigger)</f>
        <v>50522</v>
      </c>
      <c r="BC1586" s="257">
        <f>_xll.qlIndexFixing($AC$5,AZ1586,TRUE,_xll.ohTrigger(Trigger,Trigger3M))</f>
        <v>1.4146893778348484E-2</v>
      </c>
      <c r="BD1586" s="257">
        <f>_xll.qlIndexFixing($BE$1,AZ1586,TRUE,_xll.ohTrigger(Trigger,Trigger3M))</f>
        <v>1.3672117380327248E-2</v>
      </c>
    </row>
    <row r="1587" spans="51:56" ht="11.25" customHeight="1" x14ac:dyDescent="0.25">
      <c r="AY1587" s="106" t="s">
        <v>83</v>
      </c>
      <c r="AZ1587" s="105">
        <f>_xll.qlInterestRateIndexFixingDate(Currency&amp;"ibor"&amp;Tenor,BA1587,Trigger)</f>
        <v>50434</v>
      </c>
      <c r="BA1587" s="105">
        <f>_xll.qlCalendarAdvance(Calendar,BA1586,AY1587,"f",,Trigger)</f>
        <v>50438</v>
      </c>
      <c r="BB1587" s="105">
        <f>_xll.qlInterestRateIndexMaturity(Currency&amp;"ibor"&amp;Tenor,BA1587,Trigger)</f>
        <v>50528</v>
      </c>
      <c r="BC1587" s="257">
        <f>_xll.qlIndexFixing($AC$5,AZ1587,TRUE,_xll.ohTrigger(Trigger,Trigger3M))</f>
        <v>1.4148982730476156E-2</v>
      </c>
      <c r="BD1587" s="257">
        <f>_xll.qlIndexFixing($BE$1,AZ1587,TRUE,_xll.ohTrigger(Trigger,Trigger3M))</f>
        <v>1.3667102566143008E-2</v>
      </c>
    </row>
    <row r="1588" spans="51:56" ht="11.25" customHeight="1" x14ac:dyDescent="0.25">
      <c r="AY1588" s="106" t="s">
        <v>83</v>
      </c>
      <c r="AZ1588" s="105">
        <f>_xll.qlInterestRateIndexFixingDate(Currency&amp;"ibor"&amp;Tenor,BA1588,Trigger)</f>
        <v>50441</v>
      </c>
      <c r="BA1588" s="105">
        <f>_xll.qlCalendarAdvance(Calendar,BA1587,AY1588,"f",,Trigger)</f>
        <v>50445</v>
      </c>
      <c r="BB1588" s="105">
        <f>_xll.qlInterestRateIndexMaturity(Currency&amp;"ibor"&amp;Tenor,BA1588,Trigger)</f>
        <v>50535</v>
      </c>
      <c r="BC1588" s="257">
        <f>_xll.qlIndexFixing($AC$5,AZ1588,TRUE,_xll.ohTrigger(Trigger,Trigger3M))</f>
        <v>1.4151531359321901E-2</v>
      </c>
      <c r="BD1588" s="257">
        <f>_xll.qlIndexFixing($BE$1,AZ1588,TRUE,_xll.ohTrigger(Trigger,Trigger3M))</f>
        <v>1.3662032322649509E-2</v>
      </c>
    </row>
    <row r="1589" spans="51:56" ht="11.25" customHeight="1" x14ac:dyDescent="0.25">
      <c r="AY1589" s="106" t="s">
        <v>83</v>
      </c>
      <c r="AZ1589" s="105">
        <f>_xll.qlInterestRateIndexFixingDate(Currency&amp;"ibor"&amp;Tenor,BA1589,Trigger)</f>
        <v>50448</v>
      </c>
      <c r="BA1589" s="105">
        <f>_xll.qlCalendarAdvance(Calendar,BA1588,AY1589,"f",,Trigger)</f>
        <v>50452</v>
      </c>
      <c r="BB1589" s="105">
        <f>_xll.qlInterestRateIndexMaturity(Currency&amp;"ibor"&amp;Tenor,BA1589,Trigger)</f>
        <v>50542</v>
      </c>
      <c r="BC1589" s="257">
        <f>_xll.qlIndexFixing($AC$5,AZ1589,TRUE,_xll.ohTrigger(Trigger,Trigger3M))</f>
        <v>1.4154079989785906E-2</v>
      </c>
      <c r="BD1589" s="257">
        <f>_xll.qlIndexFixing($BE$1,AZ1589,TRUE,_xll.ohTrigger(Trigger,Trigger3M))</f>
        <v>1.3657007503237395E-2</v>
      </c>
    </row>
    <row r="1590" spans="51:56" ht="11.25" customHeight="1" x14ac:dyDescent="0.25">
      <c r="AY1590" s="106" t="s">
        <v>83</v>
      </c>
      <c r="AZ1590" s="105">
        <f>_xll.qlInterestRateIndexFixingDate(Currency&amp;"ibor"&amp;Tenor,BA1590,Trigger)</f>
        <v>50455</v>
      </c>
      <c r="BA1590" s="105">
        <f>_xll.qlCalendarAdvance(Calendar,BA1589,AY1590,"f",,Trigger)</f>
        <v>50459</v>
      </c>
      <c r="BB1590" s="105">
        <f>_xll.qlInterestRateIndexMaturity(Currency&amp;"ibor"&amp;Tenor,BA1590,Trigger)</f>
        <v>50549</v>
      </c>
      <c r="BC1590" s="257">
        <f>_xll.qlIndexFixing($AC$5,AZ1590,TRUE,_xll.ohTrigger(Trigger,Trigger3M))</f>
        <v>1.4156628621867284E-2</v>
      </c>
      <c r="BD1590" s="257">
        <f>_xll.qlIndexFixing($BE$1,AZ1590,TRUE,_xll.ohTrigger(Trigger,Trigger3M))</f>
        <v>1.365202832237955E-2</v>
      </c>
    </row>
    <row r="1591" spans="51:56" ht="11.25" customHeight="1" x14ac:dyDescent="0.25">
      <c r="AY1591" s="106" t="s">
        <v>83</v>
      </c>
      <c r="AZ1591" s="105">
        <f>_xll.qlInterestRateIndexFixingDate(Currency&amp;"ibor"&amp;Tenor,BA1591,Trigger)</f>
        <v>50462</v>
      </c>
      <c r="BA1591" s="105">
        <f>_xll.qlCalendarAdvance(Calendar,BA1590,AY1591,"f",,Trigger)</f>
        <v>50466</v>
      </c>
      <c r="BB1591" s="105">
        <f>_xll.qlInterestRateIndexMaturity(Currency&amp;"ibor"&amp;Tenor,BA1591,Trigger)</f>
        <v>50558</v>
      </c>
      <c r="BC1591" s="257">
        <f>_xll.qlIndexFixing($AC$5,AZ1591,TRUE,_xll.ohTrigger(Trigger,Trigger3M))</f>
        <v>1.4160097628724206E-2</v>
      </c>
      <c r="BD1591" s="257">
        <f>_xll.qlIndexFixing($BE$1,AZ1591,TRUE,_xll.ohTrigger(Trigger,Trigger3M))</f>
        <v>1.3646924971597587E-2</v>
      </c>
    </row>
    <row r="1592" spans="51:56" ht="11.25" customHeight="1" x14ac:dyDescent="0.25">
      <c r="AY1592" s="106" t="s">
        <v>83</v>
      </c>
      <c r="AZ1592" s="105">
        <f>_xll.qlInterestRateIndexFixingDate(Currency&amp;"ibor"&amp;Tenor,BA1592,Trigger)</f>
        <v>50469</v>
      </c>
      <c r="BA1592" s="105">
        <f>_xll.qlCalendarAdvance(Calendar,BA1591,AY1592,"f",,Trigger)</f>
        <v>50473</v>
      </c>
      <c r="BB1592" s="105">
        <f>_xll.qlInterestRateIndexMaturity(Currency&amp;"ibor"&amp;Tenor,BA1592,Trigger)</f>
        <v>50565</v>
      </c>
      <c r="BC1592" s="257">
        <f>_xll.qlIndexFixing($AC$5,AZ1592,TRUE,_xll.ohTrigger(Trigger,Trigger3M))</f>
        <v>1.4136818529027605E-2</v>
      </c>
      <c r="BD1592" s="257">
        <f>_xll.qlIndexFixing($BE$1,AZ1592,TRUE,_xll.ohTrigger(Trigger,Trigger3M))</f>
        <v>1.3642044006936443E-2</v>
      </c>
    </row>
    <row r="1593" spans="51:56" ht="11.25" customHeight="1" x14ac:dyDescent="0.25">
      <c r="AY1593" s="106" t="s">
        <v>83</v>
      </c>
      <c r="AZ1593" s="105">
        <f>_xll.qlInterestRateIndexFixingDate(Currency&amp;"ibor"&amp;Tenor,BA1593,Trigger)</f>
        <v>50476</v>
      </c>
      <c r="BA1593" s="105">
        <f>_xll.qlCalendarAdvance(Calendar,BA1592,AY1593,"f",,Trigger)</f>
        <v>50480</v>
      </c>
      <c r="BB1593" s="105">
        <f>_xll.qlInterestRateIndexMaturity(Currency&amp;"ibor"&amp;Tenor,BA1593,Trigger)</f>
        <v>50572</v>
      </c>
      <c r="BC1593" s="257">
        <f>_xll.qlIndexFixing($AC$5,AZ1593,TRUE,_xll.ohTrigger(Trigger,Trigger3M))</f>
        <v>1.4113496582566607E-2</v>
      </c>
      <c r="BD1593" s="257">
        <f>_xll.qlIndexFixing($BE$1,AZ1593,TRUE,_xll.ohTrigger(Trigger,Trigger3M))</f>
        <v>1.3637209358524397E-2</v>
      </c>
    </row>
    <row r="1594" spans="51:56" ht="11.25" customHeight="1" x14ac:dyDescent="0.25">
      <c r="AY1594" s="106" t="s">
        <v>83</v>
      </c>
      <c r="AZ1594" s="105">
        <f>_xll.qlInterestRateIndexFixingDate(Currency&amp;"ibor"&amp;Tenor,BA1594,Trigger)</f>
        <v>50483</v>
      </c>
      <c r="BA1594" s="105">
        <f>_xll.qlCalendarAdvance(Calendar,BA1593,AY1594,"f",,Trigger)</f>
        <v>50487</v>
      </c>
      <c r="BB1594" s="105">
        <f>_xll.qlInterestRateIndexMaturity(Currency&amp;"ibor"&amp;Tenor,BA1594,Trigger)</f>
        <v>50579</v>
      </c>
      <c r="BC1594" s="257">
        <f>_xll.qlIndexFixing($AC$5,AZ1594,TRUE,_xll.ohTrigger(Trigger,Trigger3M))</f>
        <v>1.4090131790105818E-2</v>
      </c>
      <c r="BD1594" s="257">
        <f>_xll.qlIndexFixing($BE$1,AZ1594,TRUE,_xll.ohTrigger(Trigger,Trigger3M))</f>
        <v>1.363242124085509E-2</v>
      </c>
    </row>
    <row r="1595" spans="51:56" ht="11.25" customHeight="1" x14ac:dyDescent="0.25">
      <c r="AY1595" s="106" t="s">
        <v>83</v>
      </c>
      <c r="AZ1595" s="105">
        <f>_xll.qlInterestRateIndexFixingDate(Currency&amp;"ibor"&amp;Tenor,BA1595,Trigger)</f>
        <v>50490</v>
      </c>
      <c r="BA1595" s="105">
        <f>_xll.qlCalendarAdvance(Calendar,BA1594,AY1595,"f",,Trigger)</f>
        <v>50494</v>
      </c>
      <c r="BB1595" s="105">
        <f>_xll.qlInterestRateIndexMaturity(Currency&amp;"ibor"&amp;Tenor,BA1595,Trigger)</f>
        <v>50586</v>
      </c>
      <c r="BC1595" s="257">
        <f>_xll.qlIndexFixing($AC$5,AZ1595,TRUE,_xll.ohTrigger(Trigger,Trigger3M))</f>
        <v>1.4066724152410712E-2</v>
      </c>
      <c r="BD1595" s="257">
        <f>_xll.qlIndexFixing($BE$1,AZ1595,TRUE,_xll.ohTrigger(Trigger,Trigger3M))</f>
        <v>1.3627679868412601E-2</v>
      </c>
    </row>
    <row r="1596" spans="51:56" ht="11.25" customHeight="1" x14ac:dyDescent="0.25">
      <c r="AY1596" s="106" t="s">
        <v>83</v>
      </c>
      <c r="AZ1596" s="105">
        <f>_xll.qlInterestRateIndexFixingDate(Currency&amp;"ibor"&amp;Tenor,BA1596,Trigger)</f>
        <v>50497</v>
      </c>
      <c r="BA1596" s="105">
        <f>_xll.qlCalendarAdvance(Calendar,BA1595,AY1596,"f",,Trigger)</f>
        <v>50501</v>
      </c>
      <c r="BB1596" s="105">
        <f>_xll.qlInterestRateIndexMaturity(Currency&amp;"ibor"&amp;Tenor,BA1596,Trigger)</f>
        <v>50592</v>
      </c>
      <c r="BC1596" s="257">
        <f>_xll.qlIndexFixing($AC$5,AZ1596,TRUE,_xll.ohTrigger(Trigger,Trigger3M))</f>
        <v>1.4045151796331173E-2</v>
      </c>
      <c r="BD1596" s="257">
        <f>_xll.qlIndexFixing($BE$1,AZ1596,TRUE,_xll.ohTrigger(Trigger,Trigger3M))</f>
        <v>1.3623054402890857E-2</v>
      </c>
    </row>
    <row r="1597" spans="51:56" ht="11.25" customHeight="1" x14ac:dyDescent="0.25">
      <c r="AY1597" s="106" t="s">
        <v>83</v>
      </c>
      <c r="AZ1597" s="105">
        <f>_xll.qlInterestRateIndexFixingDate(Currency&amp;"ibor"&amp;Tenor,BA1597,Trigger)</f>
        <v>50504</v>
      </c>
      <c r="BA1597" s="105">
        <f>_xll.qlCalendarAdvance(Calendar,BA1596,AY1597,"f",,Trigger)</f>
        <v>50508</v>
      </c>
      <c r="BB1597" s="105">
        <f>_xll.qlInterestRateIndexMaturity(Currency&amp;"ibor"&amp;Tenor,BA1597,Trigger)</f>
        <v>50599</v>
      </c>
      <c r="BC1597" s="257">
        <f>_xll.qlIndexFixing($AC$5,AZ1597,TRUE,_xll.ohTrigger(Trigger,Trigger3M))</f>
        <v>1.4021379414707524E-2</v>
      </c>
      <c r="BD1597" s="257">
        <f>_xll.qlIndexFixing($BE$1,AZ1597,TRUE,_xll.ohTrigger(Trigger,Trigger3M))</f>
        <v>1.3618403929934681E-2</v>
      </c>
    </row>
    <row r="1598" spans="51:56" ht="11.25" customHeight="1" x14ac:dyDescent="0.25">
      <c r="AY1598" s="106" t="s">
        <v>83</v>
      </c>
      <c r="AZ1598" s="105">
        <f>_xll.qlInterestRateIndexFixingDate(Currency&amp;"ibor"&amp;Tenor,BA1598,Trigger)</f>
        <v>50511</v>
      </c>
      <c r="BA1598" s="105">
        <f>_xll.qlCalendarAdvance(Calendar,BA1597,AY1598,"f",,Trigger)</f>
        <v>50515</v>
      </c>
      <c r="BB1598" s="105">
        <f>_xll.qlInterestRateIndexMaturity(Currency&amp;"ibor"&amp;Tenor,BA1598,Trigger)</f>
        <v>50606</v>
      </c>
      <c r="BC1598" s="257">
        <f>_xll.qlIndexFixing($AC$5,AZ1598,TRUE,_xll.ohTrigger(Trigger,Trigger3M))</f>
        <v>1.3997563721282255E-2</v>
      </c>
      <c r="BD1598" s="257">
        <f>_xll.qlIndexFixing($BE$1,AZ1598,TRUE,_xll.ohTrigger(Trigger,Trigger3M))</f>
        <v>1.3613800828507622E-2</v>
      </c>
    </row>
    <row r="1599" spans="51:56" ht="11.25" customHeight="1" x14ac:dyDescent="0.25">
      <c r="AY1599" s="106" t="s">
        <v>83</v>
      </c>
      <c r="AZ1599" s="105">
        <f>_xll.qlInterestRateIndexFixingDate(Currency&amp;"ibor"&amp;Tenor,BA1599,Trigger)</f>
        <v>50516</v>
      </c>
      <c r="BA1599" s="105">
        <f>_xll.qlCalendarAdvance(Calendar,BA1598,AY1599,"f",,Trigger)</f>
        <v>50522</v>
      </c>
      <c r="BB1599" s="105">
        <f>_xll.qlInterestRateIndexMaturity(Currency&amp;"ibor"&amp;Tenor,BA1599,Trigger)</f>
        <v>50613</v>
      </c>
      <c r="BC1599" s="257">
        <f>_xll.qlIndexFixing($AC$5,AZ1599,TRUE,_xll.ohTrigger(Trigger,Trigger3M))</f>
        <v>1.3973704716835405E-2</v>
      </c>
      <c r="BD1599" s="257">
        <f>_xll.qlIndexFixing($BE$1,AZ1599,TRUE,_xll.ohTrigger(Trigger,Trigger3M))</f>
        <v>1.3609245313098327E-2</v>
      </c>
    </row>
    <row r="1600" spans="51:56" ht="11.25" customHeight="1" x14ac:dyDescent="0.25">
      <c r="AY1600" s="106" t="s">
        <v>83</v>
      </c>
      <c r="AZ1600" s="105">
        <f>_xll.qlInterestRateIndexFixingDate(Currency&amp;"ibor"&amp;Tenor,BA1600,Trigger)</f>
        <v>50525</v>
      </c>
      <c r="BA1600" s="105">
        <f>_xll.qlCalendarAdvance(Calendar,BA1599,AY1600,"f",,Trigger)</f>
        <v>50529</v>
      </c>
      <c r="BB1600" s="105">
        <f>_xll.qlInterestRateIndexMaturity(Currency&amp;"ibor"&amp;Tenor,BA1600,Trigger)</f>
        <v>50621</v>
      </c>
      <c r="BC1600" s="257">
        <f>_xll.qlIndexFixing($AC$5,AZ1600,TRUE,_xll.ohTrigger(Trigger,Trigger3M))</f>
        <v>1.3949043312356272E-2</v>
      </c>
      <c r="BD1600" s="257">
        <f>_xll.qlIndexFixing($BE$1,AZ1600,TRUE,_xll.ohTrigger(Trigger,Trigger3M))</f>
        <v>1.3604681691790368E-2</v>
      </c>
    </row>
    <row r="1601" spans="51:56" ht="11.25" customHeight="1" x14ac:dyDescent="0.25">
      <c r="AY1601" s="106" t="s">
        <v>83</v>
      </c>
      <c r="AZ1601" s="105">
        <f>_xll.qlInterestRateIndexFixingDate(Currency&amp;"ibor"&amp;Tenor,BA1601,Trigger)</f>
        <v>50532</v>
      </c>
      <c r="BA1601" s="105">
        <f>_xll.qlCalendarAdvance(Calendar,BA1600,AY1601,"f",,Trigger)</f>
        <v>50536</v>
      </c>
      <c r="BB1601" s="105">
        <f>_xll.qlInterestRateIndexMaturity(Currency&amp;"ibor"&amp;Tenor,BA1601,Trigger)</f>
        <v>50628</v>
      </c>
      <c r="BC1601" s="257">
        <f>_xll.qlIndexFixing($AC$5,AZ1601,TRUE,_xll.ohTrigger(Trigger,Trigger3M))</f>
        <v>1.3925378619433626E-2</v>
      </c>
      <c r="BD1601" s="257">
        <f>_xll.qlIndexFixing($BE$1,AZ1601,TRUE,_xll.ohTrigger(Trigger,Trigger3M))</f>
        <v>1.3600225295024849E-2</v>
      </c>
    </row>
    <row r="1602" spans="51:56" ht="11.25" customHeight="1" x14ac:dyDescent="0.25">
      <c r="AY1602" s="106" t="s">
        <v>83</v>
      </c>
      <c r="AZ1602" s="105">
        <f>_xll.qlInterestRateIndexFixingDate(Currency&amp;"ibor"&amp;Tenor,BA1602,Trigger)</f>
        <v>50539</v>
      </c>
      <c r="BA1602" s="105">
        <f>_xll.qlCalendarAdvance(Calendar,BA1601,AY1602,"f",,Trigger)</f>
        <v>50543</v>
      </c>
      <c r="BB1602" s="105">
        <f>_xll.qlInterestRateIndexMaturity(Currency&amp;"ibor"&amp;Tenor,BA1602,Trigger)</f>
        <v>50635</v>
      </c>
      <c r="BC1602" s="257">
        <f>_xll.qlIndexFixing($AC$5,AZ1602,TRUE,_xll.ohTrigger(Trigger,Trigger3M))</f>
        <v>1.3901671086681036E-2</v>
      </c>
      <c r="BD1602" s="257">
        <f>_xll.qlIndexFixing($BE$1,AZ1602,TRUE,_xll.ohTrigger(Trigger,Trigger3M))</f>
        <v>1.3595817144927727E-2</v>
      </c>
    </row>
    <row r="1603" spans="51:56" ht="11.25" customHeight="1" x14ac:dyDescent="0.25">
      <c r="AY1603" s="106" t="s">
        <v>83</v>
      </c>
      <c r="AZ1603" s="105">
        <f>_xll.qlInterestRateIndexFixingDate(Currency&amp;"ibor"&amp;Tenor,BA1603,Trigger)</f>
        <v>50546</v>
      </c>
      <c r="BA1603" s="105">
        <f>_xll.qlCalendarAdvance(Calendar,BA1602,AY1603,"f",,Trigger)</f>
        <v>50550</v>
      </c>
      <c r="BB1603" s="105">
        <f>_xll.qlInterestRateIndexMaturity(Currency&amp;"ibor"&amp;Tenor,BA1603,Trigger)</f>
        <v>50642</v>
      </c>
      <c r="BC1603" s="257">
        <f>_xll.qlIndexFixing($AC$5,AZ1603,TRUE,_xll.ohTrigger(Trigger,Trigger3M))</f>
        <v>1.3877920714877012E-2</v>
      </c>
      <c r="BD1603" s="257">
        <f>_xll.qlIndexFixing($BE$1,AZ1603,TRUE,_xll.ohTrigger(Trigger,Trigger3M))</f>
        <v>1.359145745599873E-2</v>
      </c>
    </row>
    <row r="1604" spans="51:56" ht="11.25" customHeight="1" x14ac:dyDescent="0.25">
      <c r="AY1604" s="106" t="s">
        <v>83</v>
      </c>
      <c r="AZ1604" s="105">
        <f>_xll.qlInterestRateIndexFixingDate(Currency&amp;"ibor"&amp;Tenor,BA1604,Trigger)</f>
        <v>50553</v>
      </c>
      <c r="BA1604" s="105">
        <f>_xll.qlCalendarAdvance(Calendar,BA1603,AY1604,"f",,Trigger)</f>
        <v>50557</v>
      </c>
      <c r="BB1604" s="105">
        <f>_xll.qlInterestRateIndexMaturity(Currency&amp;"ibor"&amp;Tenor,BA1604,Trigger)</f>
        <v>50649</v>
      </c>
      <c r="BC1604" s="257">
        <f>_xll.qlIndexFixing($AC$5,AZ1604,TRUE,_xll.ohTrigger(Trigger,Trigger3M))</f>
        <v>1.3854127504800057E-2</v>
      </c>
      <c r="BD1604" s="257">
        <f>_xll.qlIndexFixing($BE$1,AZ1604,TRUE,_xll.ohTrigger(Trigger,Trigger3M))</f>
        <v>1.358714644272715E-2</v>
      </c>
    </row>
    <row r="1605" spans="51:56" ht="11.25" customHeight="1" x14ac:dyDescent="0.25">
      <c r="AY1605" s="106" t="s">
        <v>83</v>
      </c>
      <c r="AZ1605" s="105">
        <f>_xll.qlInterestRateIndexFixingDate(Currency&amp;"ibor"&amp;Tenor,BA1605,Trigger)</f>
        <v>50560</v>
      </c>
      <c r="BA1605" s="105">
        <f>_xll.qlCalendarAdvance(Calendar,BA1604,AY1605,"f",,Trigger)</f>
        <v>50564</v>
      </c>
      <c r="BB1605" s="105">
        <f>_xll.qlInterestRateIndexMaturity(Currency&amp;"ibor"&amp;Tenor,BA1605,Trigger)</f>
        <v>50656</v>
      </c>
      <c r="BC1605" s="257">
        <f>_xll.qlIndexFixing($AC$5,AZ1605,TRUE,_xll.ohTrigger(Trigger,Trigger3M))</f>
        <v>1.385242531768445E-2</v>
      </c>
      <c r="BD1605" s="257">
        <f>_xll.qlIndexFixing($BE$1,AZ1605,TRUE,_xll.ohTrigger(Trigger,Trigger3M))</f>
        <v>1.3582884319613579E-2</v>
      </c>
    </row>
    <row r="1606" spans="51:56" ht="11.25" customHeight="1" x14ac:dyDescent="0.25">
      <c r="AY1606" s="106" t="s">
        <v>83</v>
      </c>
      <c r="AZ1606" s="105">
        <f>_xll.qlInterestRateIndexFixingDate(Currency&amp;"ibor"&amp;Tenor,BA1606,Trigger)</f>
        <v>50567</v>
      </c>
      <c r="BA1606" s="105">
        <f>_xll.qlCalendarAdvance(Calendar,BA1605,AY1606,"f",,Trigger)</f>
        <v>50571</v>
      </c>
      <c r="BB1606" s="105">
        <f>_xll.qlInterestRateIndexMaturity(Currency&amp;"ibor"&amp;Tenor,BA1606,Trigger)</f>
        <v>50663</v>
      </c>
      <c r="BC1606" s="257">
        <f>_xll.qlIndexFixing($AC$5,AZ1606,TRUE,_xll.ohTrigger(Trigger,Trigger3M))</f>
        <v>1.385440904844237E-2</v>
      </c>
      <c r="BD1606" s="257">
        <f>_xll.qlIndexFixing($BE$1,AZ1606,TRUE,_xll.ohTrigger(Trigger,Trigger3M))</f>
        <v>1.3578671301154263E-2</v>
      </c>
    </row>
    <row r="1607" spans="51:56" ht="11.25" customHeight="1" x14ac:dyDescent="0.25">
      <c r="AY1607" s="106" t="s">
        <v>83</v>
      </c>
      <c r="AZ1607" s="105">
        <f>_xll.qlInterestRateIndexFixingDate(Currency&amp;"ibor"&amp;Tenor,BA1607,Trigger)</f>
        <v>50574</v>
      </c>
      <c r="BA1607" s="105">
        <f>_xll.qlCalendarAdvance(Calendar,BA1606,AY1607,"f",,Trigger)</f>
        <v>50578</v>
      </c>
      <c r="BB1607" s="105">
        <f>_xll.qlInterestRateIndexMaturity(Currency&amp;"ibor"&amp;Tenor,BA1607,Trigger)</f>
        <v>50670</v>
      </c>
      <c r="BC1607" s="257">
        <f>_xll.qlIndexFixing($AC$5,AZ1607,TRUE,_xll.ohTrigger(Trigger,Trigger3M))</f>
        <v>1.3856392780202098E-2</v>
      </c>
      <c r="BD1607" s="257">
        <f>_xll.qlIndexFixing($BE$1,AZ1607,TRUE,_xll.ohTrigger(Trigger,Trigger3M))</f>
        <v>1.357450760184545E-2</v>
      </c>
    </row>
    <row r="1608" spans="51:56" ht="11.25" customHeight="1" x14ac:dyDescent="0.25">
      <c r="AY1608" s="106" t="s">
        <v>83</v>
      </c>
      <c r="AZ1608" s="105">
        <f>_xll.qlInterestRateIndexFixingDate(Currency&amp;"ibor"&amp;Tenor,BA1608,Trigger)</f>
        <v>50581</v>
      </c>
      <c r="BA1608" s="105">
        <f>_xll.qlCalendarAdvance(Calendar,BA1607,AY1608,"f",,Trigger)</f>
        <v>50585</v>
      </c>
      <c r="BB1608" s="105">
        <f>_xll.qlInterestRateIndexMaturity(Currency&amp;"ibor"&amp;Tenor,BA1608,Trigger)</f>
        <v>50677</v>
      </c>
      <c r="BC1608" s="257">
        <f>_xll.qlIndexFixing($AC$5,AZ1608,TRUE,_xll.ohTrigger(Trigger,Trigger3M))</f>
        <v>1.3858376512963632E-2</v>
      </c>
      <c r="BD1608" s="257">
        <f>_xll.qlIndexFixing($BE$1,AZ1608,TRUE,_xll.ohTrigger(Trigger,Trigger3M))</f>
        <v>1.3570393436188601E-2</v>
      </c>
    </row>
    <row r="1609" spans="51:56" ht="11.25" customHeight="1" x14ac:dyDescent="0.25">
      <c r="AY1609" s="106" t="s">
        <v>83</v>
      </c>
      <c r="AZ1609" s="105">
        <f>_xll.qlInterestRateIndexFixingDate(Currency&amp;"ibor"&amp;Tenor,BA1609,Trigger)</f>
        <v>50588</v>
      </c>
      <c r="BA1609" s="105">
        <f>_xll.qlCalendarAdvance(Calendar,BA1608,AY1609,"f",,Trigger)</f>
        <v>50592</v>
      </c>
      <c r="BB1609" s="105">
        <f>_xll.qlInterestRateIndexMaturity(Currency&amp;"ibor"&amp;Tenor,BA1609,Trigger)</f>
        <v>50684</v>
      </c>
      <c r="BC1609" s="257">
        <f>_xll.qlIndexFixing($AC$5,AZ1609,TRUE,_xll.ohTrigger(Trigger,Trigger3M))</f>
        <v>1.3860360246726974E-2</v>
      </c>
      <c r="BD1609" s="257">
        <f>_xll.qlIndexFixing($BE$1,AZ1609,TRUE,_xll.ohTrigger(Trigger,Trigger3M))</f>
        <v>1.3566329018683435E-2</v>
      </c>
    </row>
    <row r="1610" spans="51:56" ht="11.25" customHeight="1" x14ac:dyDescent="0.25">
      <c r="AY1610" s="106" t="s">
        <v>83</v>
      </c>
      <c r="AZ1610" s="105">
        <f>_xll.qlInterestRateIndexFixingDate(Currency&amp;"ibor"&amp;Tenor,BA1610,Trigger)</f>
        <v>50595</v>
      </c>
      <c r="BA1610" s="105">
        <f>_xll.qlCalendarAdvance(Calendar,BA1609,AY1610,"f",,Trigger)</f>
        <v>50599</v>
      </c>
      <c r="BB1610" s="105">
        <f>_xll.qlInterestRateIndexMaturity(Currency&amp;"ibor"&amp;Tenor,BA1610,Trigger)</f>
        <v>50691</v>
      </c>
      <c r="BC1610" s="257">
        <f>_xll.qlIndexFixing($AC$5,AZ1610,TRUE,_xll.ohTrigger(Trigger,Trigger3M))</f>
        <v>1.3862343981492994E-2</v>
      </c>
      <c r="BD1610" s="257">
        <f>_xll.qlIndexFixing($BE$1,AZ1610,TRUE,_xll.ohTrigger(Trigger,Trigger3M))</f>
        <v>1.3562314563830547E-2</v>
      </c>
    </row>
    <row r="1611" spans="51:56" ht="11.25" customHeight="1" x14ac:dyDescent="0.25">
      <c r="AY1611" s="106" t="s">
        <v>83</v>
      </c>
      <c r="AZ1611" s="105">
        <f>_xll.qlInterestRateIndexFixingDate(Currency&amp;"ibor"&amp;Tenor,BA1611,Trigger)</f>
        <v>50602</v>
      </c>
      <c r="BA1611" s="105">
        <f>_xll.qlCalendarAdvance(Calendar,BA1610,AY1611,"f",,Trigger)</f>
        <v>50606</v>
      </c>
      <c r="BB1611" s="105">
        <f>_xll.qlInterestRateIndexMaturity(Currency&amp;"ibor"&amp;Tenor,BA1611,Trigger)</f>
        <v>50698</v>
      </c>
      <c r="BC1611" s="257">
        <f>_xll.qlIndexFixing($AC$5,AZ1611,TRUE,_xll.ohTrigger(Trigger,Trigger3M))</f>
        <v>1.3864327717260819E-2</v>
      </c>
      <c r="BD1611" s="257">
        <f>_xll.qlIndexFixing($BE$1,AZ1611,TRUE,_xll.ohTrigger(Trigger,Trigger3M))</f>
        <v>1.3558350286132262E-2</v>
      </c>
    </row>
    <row r="1612" spans="51:56" ht="11.25" customHeight="1" x14ac:dyDescent="0.25">
      <c r="AY1612" s="106" t="s">
        <v>83</v>
      </c>
      <c r="AZ1612" s="105">
        <f>_xll.qlInterestRateIndexFixingDate(Currency&amp;"ibor"&amp;Tenor,BA1612,Trigger)</f>
        <v>50609</v>
      </c>
      <c r="BA1612" s="105">
        <f>_xll.qlCalendarAdvance(Calendar,BA1611,AY1612,"f",,Trigger)</f>
        <v>50613</v>
      </c>
      <c r="BB1612" s="105">
        <f>_xll.qlInterestRateIndexMaturity(Currency&amp;"ibor"&amp;Tenor,BA1612,Trigger)</f>
        <v>50705</v>
      </c>
      <c r="BC1612" s="257">
        <f>_xll.qlIndexFixing($AC$5,AZ1612,TRUE,_xll.ohTrigger(Trigger,Trigger3M))</f>
        <v>1.3866311454031322E-2</v>
      </c>
      <c r="BD1612" s="257">
        <f>_xll.qlIndexFixing($BE$1,AZ1612,TRUE,_xll.ohTrigger(Trigger,Trigger3M))</f>
        <v>1.3554436400090913E-2</v>
      </c>
    </row>
    <row r="1613" spans="51:56" ht="11.25" customHeight="1" x14ac:dyDescent="0.25">
      <c r="AY1613" s="106" t="s">
        <v>83</v>
      </c>
      <c r="AZ1613" s="105">
        <f>_xll.qlInterestRateIndexFixingDate(Currency&amp;"ibor"&amp;Tenor,BA1613,Trigger)</f>
        <v>50616</v>
      </c>
      <c r="BA1613" s="105">
        <f>_xll.qlCalendarAdvance(Calendar,BA1612,AY1613,"f",,Trigger)</f>
        <v>50620</v>
      </c>
      <c r="BB1613" s="105">
        <f>_xll.qlInterestRateIndexMaturity(Currency&amp;"ibor"&amp;Tenor,BA1613,Trigger)</f>
        <v>50712</v>
      </c>
      <c r="BC1613" s="257">
        <f>_xll.qlIndexFixing($AC$5,AZ1613,TRUE,_xll.ohTrigger(Trigger,Trigger3M))</f>
        <v>1.3868295191802762E-2</v>
      </c>
      <c r="BD1613" s="257">
        <f>_xll.qlIndexFixing($BE$1,AZ1613,TRUE,_xll.ohTrigger(Trigger,Trigger3M))</f>
        <v>1.3550573120211434E-2</v>
      </c>
    </row>
    <row r="1614" spans="51:56" ht="11.25" customHeight="1" x14ac:dyDescent="0.25">
      <c r="AY1614" s="106" t="s">
        <v>83</v>
      </c>
      <c r="AZ1614" s="105">
        <f>_xll.qlInterestRateIndexFixingDate(Currency&amp;"ibor"&amp;Tenor,BA1614,Trigger)</f>
        <v>50623</v>
      </c>
      <c r="BA1614" s="105">
        <f>_xll.qlCalendarAdvance(Calendar,BA1613,AY1614,"f",,Trigger)</f>
        <v>50627</v>
      </c>
      <c r="BB1614" s="105">
        <f>_xll.qlInterestRateIndexMaturity(Currency&amp;"ibor"&amp;Tenor,BA1614,Trigger)</f>
        <v>50719</v>
      </c>
      <c r="BC1614" s="257">
        <f>_xll.qlIndexFixing($AC$5,AZ1614,TRUE,_xll.ohTrigger(Trigger,Trigger3M))</f>
        <v>1.3870278930577748E-2</v>
      </c>
      <c r="BD1614" s="257">
        <f>_xll.qlIndexFixing($BE$1,AZ1614,TRUE,_xll.ohTrigger(Trigger,Trigger3M))</f>
        <v>1.3546760660999628E-2</v>
      </c>
    </row>
    <row r="1615" spans="51:56" ht="11.25" customHeight="1" x14ac:dyDescent="0.25">
      <c r="AY1615" s="106" t="s">
        <v>83</v>
      </c>
      <c r="AZ1615" s="105">
        <f>_xll.qlInterestRateIndexFixingDate(Currency&amp;"ibor"&amp;Tenor,BA1615,Trigger)</f>
        <v>50630</v>
      </c>
      <c r="BA1615" s="105">
        <f>_xll.qlCalendarAdvance(Calendar,BA1614,AY1615,"f",,Trigger)</f>
        <v>50634</v>
      </c>
      <c r="BB1615" s="105">
        <f>_xll.qlInterestRateIndexMaturity(Currency&amp;"ibor"&amp;Tenor,BA1615,Trigger)</f>
        <v>50726</v>
      </c>
      <c r="BC1615" s="257">
        <f>_xll.qlIndexFixing($AC$5,AZ1615,TRUE,_xll.ohTrigger(Trigger,Trigger3M))</f>
        <v>1.3872262670354541E-2</v>
      </c>
      <c r="BD1615" s="257">
        <f>_xll.qlIndexFixing($BE$1,AZ1615,TRUE,_xll.ohTrigger(Trigger,Trigger3M))</f>
        <v>1.3542999236961301E-2</v>
      </c>
    </row>
    <row r="1616" spans="51:56" ht="11.25" customHeight="1" x14ac:dyDescent="0.25">
      <c r="AY1616" s="106" t="s">
        <v>83</v>
      </c>
      <c r="AZ1616" s="105">
        <f>_xll.qlInterestRateIndexFixingDate(Currency&amp;"ibor"&amp;Tenor,BA1616,Trigger)</f>
        <v>50637</v>
      </c>
      <c r="BA1616" s="105">
        <f>_xll.qlCalendarAdvance(Calendar,BA1615,AY1616,"f",,Trigger)</f>
        <v>50641</v>
      </c>
      <c r="BB1616" s="105">
        <f>_xll.qlInterestRateIndexMaturity(Currency&amp;"ibor"&amp;Tenor,BA1616,Trigger)</f>
        <v>50733</v>
      </c>
      <c r="BC1616" s="257">
        <f>_xll.qlIndexFixing($AC$5,AZ1616,TRUE,_xll.ohTrigger(Trigger,Trigger3M))</f>
        <v>1.3874246411132272E-2</v>
      </c>
      <c r="BD1616" s="257">
        <f>_xll.qlIndexFixing($BE$1,AZ1616,TRUE,_xll.ohTrigger(Trigger,Trigger3M))</f>
        <v>1.3539289062604865E-2</v>
      </c>
    </row>
    <row r="1617" spans="51:56" ht="11.25" customHeight="1" x14ac:dyDescent="0.25">
      <c r="AY1617" s="106" t="s">
        <v>83</v>
      </c>
      <c r="AZ1617" s="105">
        <f>_xll.qlInterestRateIndexFixingDate(Currency&amp;"ibor"&amp;Tenor,BA1617,Trigger)</f>
        <v>50644</v>
      </c>
      <c r="BA1617" s="105">
        <f>_xll.qlCalendarAdvance(Calendar,BA1616,AY1617,"f",,Trigger)</f>
        <v>50648</v>
      </c>
      <c r="BB1617" s="105">
        <f>_xll.qlInterestRateIndexMaturity(Currency&amp;"ibor"&amp;Tenor,BA1617,Trigger)</f>
        <v>50739</v>
      </c>
      <c r="BC1617" s="257">
        <f>_xll.qlIndexFixing($AC$5,AZ1617,TRUE,_xll.ohTrigger(Trigger,Trigger3M))</f>
        <v>1.3875821351246669E-2</v>
      </c>
      <c r="BD1617" s="257">
        <f>_xll.qlIndexFixing($BE$1,AZ1617,TRUE,_xll.ohTrigger(Trigger,Trigger3M))</f>
        <v>1.3535627762388813E-2</v>
      </c>
    </row>
    <row r="1618" spans="51:56" ht="11.25" customHeight="1" x14ac:dyDescent="0.25">
      <c r="AY1618" s="106" t="s">
        <v>83</v>
      </c>
      <c r="AZ1618" s="105">
        <f>_xll.qlInterestRateIndexFixingDate(Currency&amp;"ibor"&amp;Tenor,BA1618,Trigger)</f>
        <v>50651</v>
      </c>
      <c r="BA1618" s="105">
        <f>_xll.qlCalendarAdvance(Calendar,BA1617,AY1618,"f",,Trigger)</f>
        <v>50655</v>
      </c>
      <c r="BB1618" s="105">
        <f>_xll.qlInterestRateIndexMaturity(Currency&amp;"ibor"&amp;Tenor,BA1618,Trigger)</f>
        <v>50746</v>
      </c>
      <c r="BC1618" s="257">
        <f>_xll.qlIndexFixing($AC$5,AZ1618,TRUE,_xll.ohTrigger(Trigger,Trigger3M))</f>
        <v>1.3877805017626836E-2</v>
      </c>
      <c r="BD1618" s="257">
        <f>_xll.qlIndexFixing($BE$1,AZ1618,TRUE,_xll.ohTrigger(Trigger,Trigger3M))</f>
        <v>1.353201713458504E-2</v>
      </c>
    </row>
    <row r="1619" spans="51:56" ht="11.25" customHeight="1" x14ac:dyDescent="0.25">
      <c r="AY1619" s="106" t="s">
        <v>83</v>
      </c>
      <c r="AZ1619" s="105">
        <f>_xll.qlInterestRateIndexFixingDate(Currency&amp;"ibor"&amp;Tenor,BA1619,Trigger)</f>
        <v>50658</v>
      </c>
      <c r="BA1619" s="105">
        <f>_xll.qlCalendarAdvance(Calendar,BA1618,AY1619,"f",,Trigger)</f>
        <v>50662</v>
      </c>
      <c r="BB1619" s="105">
        <f>_xll.qlInterestRateIndexMaturity(Currency&amp;"ibor"&amp;Tenor,BA1619,Trigger)</f>
        <v>50753</v>
      </c>
      <c r="BC1619" s="257">
        <f>_xll.qlIndexFixing($AC$5,AZ1619,TRUE,_xll.ohTrigger(Trigger,Trigger3M))</f>
        <v>1.3879788684997859E-2</v>
      </c>
      <c r="BD1619" s="257">
        <f>_xll.qlIndexFixing($BE$1,AZ1619,TRUE,_xll.ohTrigger(Trigger,Trigger3M))</f>
        <v>1.352845838268967E-2</v>
      </c>
    </row>
    <row r="1620" spans="51:56" ht="11.25" customHeight="1" x14ac:dyDescent="0.25">
      <c r="AY1620" s="106" t="s">
        <v>83</v>
      </c>
      <c r="AZ1620" s="105">
        <f>_xll.qlInterestRateIndexFixingDate(Currency&amp;"ibor"&amp;Tenor,BA1620,Trigger)</f>
        <v>50665</v>
      </c>
      <c r="BA1620" s="105">
        <f>_xll.qlCalendarAdvance(Calendar,BA1619,AY1620,"f",,Trigger)</f>
        <v>50669</v>
      </c>
      <c r="BB1620" s="105">
        <f>_xll.qlInterestRateIndexMaturity(Currency&amp;"ibor"&amp;Tenor,BA1620,Trigger)</f>
        <v>50760</v>
      </c>
      <c r="BC1620" s="257">
        <f>_xll.qlIndexFixing($AC$5,AZ1620,TRUE,_xll.ohTrigger(Trigger,Trigger3M))</f>
        <v>1.3881772353359738E-2</v>
      </c>
      <c r="BD1620" s="257">
        <f>_xll.qlIndexFixing($BE$1,AZ1620,TRUE,_xll.ohTrigger(Trigger,Trigger3M))</f>
        <v>1.3524951721207164E-2</v>
      </c>
    </row>
    <row r="1621" spans="51:56" ht="11.25" customHeight="1" x14ac:dyDescent="0.25">
      <c r="AY1621" s="106" t="s">
        <v>83</v>
      </c>
      <c r="AZ1621" s="105">
        <f>_xll.qlInterestRateIndexFixingDate(Currency&amp;"ibor"&amp;Tenor,BA1621,Trigger)</f>
        <v>50672</v>
      </c>
      <c r="BA1621" s="105">
        <f>_xll.qlCalendarAdvance(Calendar,BA1620,AY1621,"f",,Trigger)</f>
        <v>50676</v>
      </c>
      <c r="BB1621" s="105">
        <f>_xll.qlInterestRateIndexMaturity(Currency&amp;"ibor"&amp;Tenor,BA1621,Trigger)</f>
        <v>50767</v>
      </c>
      <c r="BC1621" s="257">
        <f>_xll.qlIndexFixing($AC$5,AZ1621,TRUE,_xll.ohTrigger(Trigger,Trigger3M))</f>
        <v>1.3883756022713351E-2</v>
      </c>
      <c r="BD1621" s="257">
        <f>_xll.qlIndexFixing($BE$1,AZ1621,TRUE,_xll.ohTrigger(Trigger,Trigger3M))</f>
        <v>1.3521497364643734E-2</v>
      </c>
    </row>
    <row r="1622" spans="51:56" ht="11.25" customHeight="1" x14ac:dyDescent="0.25">
      <c r="AY1622" s="106" t="s">
        <v>83</v>
      </c>
      <c r="AZ1622" s="105">
        <f>_xll.qlInterestRateIndexFixingDate(Currency&amp;"ibor"&amp;Tenor,BA1622,Trigger)</f>
        <v>50679</v>
      </c>
      <c r="BA1622" s="105">
        <f>_xll.qlCalendarAdvance(Calendar,BA1621,AY1622,"f",,Trigger)</f>
        <v>50683</v>
      </c>
      <c r="BB1622" s="105">
        <f>_xll.qlInterestRateIndexMaturity(Currency&amp;"ibor"&amp;Tenor,BA1622,Trigger)</f>
        <v>50775</v>
      </c>
      <c r="BC1622" s="257">
        <f>_xll.qlIndexFixing($AC$5,AZ1622,TRUE,_xll.ohTrigger(Trigger,Trigger3M))</f>
        <v>1.388614887684878E-2</v>
      </c>
      <c r="BD1622" s="257">
        <f>_xll.qlIndexFixing($BE$1,AZ1622,TRUE,_xll.ohTrigger(Trigger,Trigger3M))</f>
        <v>1.3518116272349041E-2</v>
      </c>
    </row>
    <row r="1623" spans="51:56" ht="11.25" customHeight="1" x14ac:dyDescent="0.25">
      <c r="AY1623" s="106" t="s">
        <v>83</v>
      </c>
      <c r="AZ1623" s="105">
        <f>_xll.qlInterestRateIndexFixingDate(Currency&amp;"ibor"&amp;Tenor,BA1623,Trigger)</f>
        <v>50686</v>
      </c>
      <c r="BA1623" s="105">
        <f>_xll.qlCalendarAdvance(Calendar,BA1622,AY1623,"f",,Trigger)</f>
        <v>50690</v>
      </c>
      <c r="BB1623" s="105">
        <f>_xll.qlInterestRateIndexMaturity(Currency&amp;"ibor"&amp;Tenor,BA1623,Trigger)</f>
        <v>50782</v>
      </c>
      <c r="BC1623" s="257">
        <f>_xll.qlIndexFixing($AC$5,AZ1623,TRUE,_xll.ohTrigger(Trigger,Trigger3M))</f>
        <v>1.3888132624642639E-2</v>
      </c>
      <c r="BD1623" s="257">
        <f>_xll.qlIndexFixing($BE$1,AZ1623,TRUE,_xll.ohTrigger(Trigger,Trigger3M))</f>
        <v>1.3514770852079538E-2</v>
      </c>
    </row>
    <row r="1624" spans="51:56" ht="11.25" customHeight="1" x14ac:dyDescent="0.25">
      <c r="AY1624" s="106" t="s">
        <v>83</v>
      </c>
      <c r="AZ1624" s="105">
        <f>_xll.qlInterestRateIndexFixingDate(Currency&amp;"ibor"&amp;Tenor,BA1624,Trigger)</f>
        <v>50693</v>
      </c>
      <c r="BA1624" s="105">
        <f>_xll.qlCalendarAdvance(Calendar,BA1623,AY1624,"f",,Trigger)</f>
        <v>50697</v>
      </c>
      <c r="BB1624" s="105">
        <f>_xll.qlInterestRateIndexMaturity(Currency&amp;"ibor"&amp;Tenor,BA1624,Trigger)</f>
        <v>50789</v>
      </c>
      <c r="BC1624" s="257">
        <f>_xll.qlIndexFixing($AC$5,AZ1624,TRUE,_xll.ohTrigger(Trigger,Trigger3M))</f>
        <v>1.3890116373438304E-2</v>
      </c>
      <c r="BD1624" s="257">
        <f>_xll.qlIndexFixing($BE$1,AZ1624,TRUE,_xll.ohTrigger(Trigger,Trigger3M))</f>
        <v>1.3511478397595705E-2</v>
      </c>
    </row>
    <row r="1625" spans="51:56" ht="11.25" customHeight="1" x14ac:dyDescent="0.25">
      <c r="AY1625" s="106" t="s">
        <v>83</v>
      </c>
      <c r="AZ1625" s="105">
        <f>_xll.qlInterestRateIndexFixingDate(Currency&amp;"ibor"&amp;Tenor,BA1625,Trigger)</f>
        <v>50700</v>
      </c>
      <c r="BA1625" s="105">
        <f>_xll.qlCalendarAdvance(Calendar,BA1624,AY1625,"f",,Trigger)</f>
        <v>50704</v>
      </c>
      <c r="BB1625" s="105">
        <f>_xll.qlInterestRateIndexMaturity(Currency&amp;"ibor"&amp;Tenor,BA1625,Trigger)</f>
        <v>50796</v>
      </c>
      <c r="BC1625" s="257">
        <f>_xll.qlIndexFixing($AC$5,AZ1625,TRUE,_xll.ohTrigger(Trigger,Trigger3M))</f>
        <v>1.3892100123235777E-2</v>
      </c>
      <c r="BD1625" s="257">
        <f>_xll.qlIndexFixing($BE$1,AZ1625,TRUE,_xll.ohTrigger(Trigger,Trigger3M))</f>
        <v>1.3508239123419856E-2</v>
      </c>
    </row>
    <row r="1626" spans="51:56" ht="11.25" customHeight="1" x14ac:dyDescent="0.25">
      <c r="AY1626" s="106" t="s">
        <v>83</v>
      </c>
      <c r="AZ1626" s="105">
        <f>_xll.qlInterestRateIndexFixingDate(Currency&amp;"ibor"&amp;Tenor,BA1626,Trigger)</f>
        <v>50707</v>
      </c>
      <c r="BA1626" s="105">
        <f>_xll.qlCalendarAdvance(Calendar,BA1625,AY1626,"f",,Trigger)</f>
        <v>50711</v>
      </c>
      <c r="BB1626" s="105">
        <f>_xll.qlInterestRateIndexMaturity(Currency&amp;"ibor"&amp;Tenor,BA1626,Trigger)</f>
        <v>50803</v>
      </c>
      <c r="BC1626" s="257">
        <f>_xll.qlIndexFixing($AC$5,AZ1626,TRUE,_xll.ohTrigger(Trigger,Trigger3M))</f>
        <v>1.3894083874035927E-2</v>
      </c>
      <c r="BD1626" s="257">
        <f>_xll.qlIndexFixing($BE$1,AZ1626,TRUE,_xll.ohTrigger(Trigger,Trigger3M))</f>
        <v>1.3505053244071698E-2</v>
      </c>
    </row>
    <row r="1627" spans="51:56" ht="11.25" customHeight="1" x14ac:dyDescent="0.25">
      <c r="AY1627" s="106" t="s">
        <v>83</v>
      </c>
      <c r="AZ1627" s="105">
        <f>_xll.qlInterestRateIndexFixingDate(Currency&amp;"ibor"&amp;Tenor,BA1627,Trigger)</f>
        <v>50714</v>
      </c>
      <c r="BA1627" s="105">
        <f>_xll.qlCalendarAdvance(Calendar,BA1626,AY1627,"f",,Trigger)</f>
        <v>50718</v>
      </c>
      <c r="BB1627" s="105">
        <f>_xll.qlInterestRateIndexMaturity(Currency&amp;"ibor"&amp;Tenor,BA1627,Trigger)</f>
        <v>50810</v>
      </c>
      <c r="BC1627" s="257">
        <f>_xll.qlIndexFixing($AC$5,AZ1627,TRUE,_xll.ohTrigger(Trigger,Trigger3M))</f>
        <v>1.3896067625837014E-2</v>
      </c>
      <c r="BD1627" s="257">
        <f>_xll.qlIndexFixing($BE$1,AZ1627,TRUE,_xll.ohTrigger(Trigger,Trigger3M))</f>
        <v>1.3501920974072672E-2</v>
      </c>
    </row>
    <row r="1628" spans="51:56" ht="11.25" customHeight="1" x14ac:dyDescent="0.25">
      <c r="AY1628" s="106" t="s">
        <v>83</v>
      </c>
      <c r="AZ1628" s="105">
        <f>_xll.qlInterestRateIndexFixingDate(Currency&amp;"ibor"&amp;Tenor,BA1628,Trigger)</f>
        <v>50721</v>
      </c>
      <c r="BA1628" s="105">
        <f>_xll.qlCalendarAdvance(Calendar,BA1627,AY1628,"f",,Trigger)</f>
        <v>50725</v>
      </c>
      <c r="BB1628" s="105">
        <f>_xll.qlInterestRateIndexMaturity(Currency&amp;"ibor"&amp;Tenor,BA1628,Trigger)</f>
        <v>50817</v>
      </c>
      <c r="BC1628" s="257">
        <f>_xll.qlIndexFixing($AC$5,AZ1628,TRUE,_xll.ohTrigger(Trigger,Trigger3M))</f>
        <v>1.3898051378641646E-2</v>
      </c>
      <c r="BD1628" s="257">
        <f>_xll.qlIndexFixing($BE$1,AZ1628,TRUE,_xll.ohTrigger(Trigger,Trigger3M))</f>
        <v>1.34988425279477E-2</v>
      </c>
    </row>
    <row r="1629" spans="51:56" ht="11.25" customHeight="1" x14ac:dyDescent="0.25">
      <c r="AY1629" s="106" t="s">
        <v>83</v>
      </c>
      <c r="AZ1629" s="105">
        <f>_xll.qlInterestRateIndexFixingDate(Currency&amp;"ibor"&amp;Tenor,BA1629,Trigger)</f>
        <v>50728</v>
      </c>
      <c r="BA1629" s="105">
        <f>_xll.qlCalendarAdvance(Calendar,BA1628,AY1629,"f",,Trigger)</f>
        <v>50732</v>
      </c>
      <c r="BB1629" s="105">
        <f>_xll.qlInterestRateIndexMaturity(Currency&amp;"ibor"&amp;Tenor,BA1629,Trigger)</f>
        <v>50824</v>
      </c>
      <c r="BC1629" s="257">
        <f>_xll.qlIndexFixing($AC$5,AZ1629,TRUE,_xll.ohTrigger(Trigger,Trigger3M))</f>
        <v>1.3900035132447218E-2</v>
      </c>
      <c r="BD1629" s="257">
        <f>_xll.qlIndexFixing($BE$1,AZ1629,TRUE,_xll.ohTrigger(Trigger,Trigger3M))</f>
        <v>1.3495818120222569E-2</v>
      </c>
    </row>
    <row r="1630" spans="51:56" ht="11.25" customHeight="1" x14ac:dyDescent="0.25">
      <c r="AY1630" s="106" t="s">
        <v>83</v>
      </c>
      <c r="AZ1630" s="105">
        <f>_xll.qlInterestRateIndexFixingDate(Currency&amp;"ibor"&amp;Tenor,BA1630,Trigger)</f>
        <v>50735</v>
      </c>
      <c r="BA1630" s="105">
        <f>_xll.qlCalendarAdvance(Calendar,BA1629,AY1630,"f",,Trigger)</f>
        <v>50739</v>
      </c>
      <c r="BB1630" s="105">
        <f>_xll.qlInterestRateIndexMaturity(Currency&amp;"ibor"&amp;Tenor,BA1630,Trigger)</f>
        <v>50829</v>
      </c>
      <c r="BC1630" s="257">
        <f>_xll.qlIndexFixing($AC$5,AZ1630,TRUE,_xll.ohTrigger(Trigger,Trigger3M))</f>
        <v>1.3901199313559154E-2</v>
      </c>
      <c r="BD1630" s="257">
        <f>_xll.qlIndexFixing($BE$1,AZ1630,TRUE,_xll.ohTrigger(Trigger,Trigger3M))</f>
        <v>1.3492746943597034E-2</v>
      </c>
    </row>
    <row r="1631" spans="51:56" ht="11.25" customHeight="1" x14ac:dyDescent="0.25">
      <c r="AY1631" s="106" t="s">
        <v>83</v>
      </c>
      <c r="AZ1631" s="105">
        <f>_xll.qlInterestRateIndexFixingDate(Currency&amp;"ibor"&amp;Tenor,BA1631,Trigger)</f>
        <v>50742</v>
      </c>
      <c r="BA1631" s="105">
        <f>_xll.qlCalendarAdvance(Calendar,BA1630,AY1631,"f",,Trigger)</f>
        <v>50746</v>
      </c>
      <c r="BB1631" s="105">
        <f>_xll.qlInterestRateIndexMaturity(Currency&amp;"ibor"&amp;Tenor,BA1631,Trigger)</f>
        <v>50836</v>
      </c>
      <c r="BC1631" s="257">
        <f>_xll.qlIndexFixing($AC$5,AZ1631,TRUE,_xll.ohTrigger(Trigger,Trigger3M))</f>
        <v>1.3903182916283896E-2</v>
      </c>
      <c r="BD1631" s="257">
        <f>_xll.qlIndexFixing($BE$1,AZ1631,TRUE,_xll.ohTrigger(Trigger,Trigger3M))</f>
        <v>1.3489823614372121E-2</v>
      </c>
    </row>
    <row r="1632" spans="51:56" ht="11.25" customHeight="1" x14ac:dyDescent="0.25">
      <c r="AY1632" s="106" t="s">
        <v>83</v>
      </c>
      <c r="AZ1632" s="105">
        <f>_xll.qlInterestRateIndexFixingDate(Currency&amp;"ibor"&amp;Tenor,BA1632,Trigger)</f>
        <v>50749</v>
      </c>
      <c r="BA1632" s="105">
        <f>_xll.qlCalendarAdvance(Calendar,BA1631,AY1632,"f",,Trigger)</f>
        <v>50753</v>
      </c>
      <c r="BB1632" s="105">
        <f>_xll.qlInterestRateIndexMaturity(Currency&amp;"ibor"&amp;Tenor,BA1632,Trigger)</f>
        <v>50843</v>
      </c>
      <c r="BC1632" s="257">
        <f>_xll.qlIndexFixing($AC$5,AZ1632,TRUE,_xll.ohTrigger(Trigger,Trigger3M))</f>
        <v>1.3905166519988299E-2</v>
      </c>
      <c r="BD1632" s="257">
        <f>_xll.qlIndexFixing($BE$1,AZ1632,TRUE,_xll.ohTrigger(Trigger,Trigger3M))</f>
        <v>1.3486954932350415E-2</v>
      </c>
    </row>
    <row r="1633" spans="51:56" ht="11.25" customHeight="1" x14ac:dyDescent="0.25">
      <c r="AY1633" s="106" t="s">
        <v>83</v>
      </c>
      <c r="AZ1633" s="105">
        <f>_xll.qlInterestRateIndexFixingDate(Currency&amp;"ibor"&amp;Tenor,BA1633,Trigger)</f>
        <v>50756</v>
      </c>
      <c r="BA1633" s="105">
        <f>_xll.qlCalendarAdvance(Calendar,BA1632,AY1633,"f",,Trigger)</f>
        <v>50760</v>
      </c>
      <c r="BB1633" s="105">
        <f>_xll.qlInterestRateIndexMaturity(Currency&amp;"ibor"&amp;Tenor,BA1633,Trigger)</f>
        <v>50850</v>
      </c>
      <c r="BC1633" s="257">
        <f>_xll.qlIndexFixing($AC$5,AZ1633,TRUE,_xll.ohTrigger(Trigger,Trigger3M))</f>
        <v>1.3907150124674139E-2</v>
      </c>
      <c r="BD1633" s="257">
        <f>_xll.qlIndexFixing($BE$1,AZ1633,TRUE,_xll.ohTrigger(Trigger,Trigger3M))</f>
        <v>1.348414111204832E-2</v>
      </c>
    </row>
    <row r="1634" spans="51:56" ht="11.25" customHeight="1" x14ac:dyDescent="0.25">
      <c r="AY1634" s="106" t="s">
        <v>83</v>
      </c>
      <c r="AZ1634" s="105">
        <f>_xll.qlInterestRateIndexFixingDate(Currency&amp;"ibor"&amp;Tenor,BA1634,Trigger)</f>
        <v>50763</v>
      </c>
      <c r="BA1634" s="105">
        <f>_xll.qlCalendarAdvance(Calendar,BA1633,AY1634,"f",,Trigger)</f>
        <v>50767</v>
      </c>
      <c r="BB1634" s="105">
        <f>_xll.qlInterestRateIndexMaturity(Currency&amp;"ibor"&amp;Tenor,BA1634,Trigger)</f>
        <v>50857</v>
      </c>
      <c r="BC1634" s="257">
        <f>_xll.qlIndexFixing($AC$5,AZ1634,TRUE,_xll.ohTrigger(Trigger,Trigger3M))</f>
        <v>1.3909133730338752E-2</v>
      </c>
      <c r="BD1634" s="257">
        <f>_xll.qlIndexFixing($BE$1,AZ1634,TRUE,_xll.ohTrigger(Trigger,Trigger3M))</f>
        <v>1.3481382367986683E-2</v>
      </c>
    </row>
    <row r="1635" spans="51:56" ht="11.25" customHeight="1" x14ac:dyDescent="0.25">
      <c r="AY1635" s="106" t="s">
        <v>83</v>
      </c>
      <c r="AZ1635" s="105">
        <f>_xll.qlInterestRateIndexFixingDate(Currency&amp;"ibor"&amp;Tenor,BA1635,Trigger)</f>
        <v>50770</v>
      </c>
      <c r="BA1635" s="105">
        <f>_xll.qlCalendarAdvance(Calendar,BA1634,AY1635,"f",,Trigger)</f>
        <v>50774</v>
      </c>
      <c r="BB1635" s="105">
        <f>_xll.qlInterestRateIndexMaturity(Currency&amp;"ibor"&amp;Tenor,BA1635,Trigger)</f>
        <v>50864</v>
      </c>
      <c r="BC1635" s="257">
        <f>_xll.qlIndexFixing($AC$5,AZ1635,TRUE,_xll.ohTrigger(Trigger,Trigger3M))</f>
        <v>1.3911117336984802E-2</v>
      </c>
      <c r="BD1635" s="257">
        <f>_xll.qlIndexFixing($BE$1,AZ1635,TRUE,_xll.ohTrigger(Trigger,Trigger3M))</f>
        <v>1.3478678914686348E-2</v>
      </c>
    </row>
    <row r="1636" spans="51:56" ht="11.25" customHeight="1" x14ac:dyDescent="0.25">
      <c r="AY1636" s="106" t="s">
        <v>83</v>
      </c>
      <c r="AZ1636" s="105">
        <f>_xll.qlInterestRateIndexFixingDate(Currency&amp;"ibor"&amp;Tenor,BA1636,Trigger)</f>
        <v>50777</v>
      </c>
      <c r="BA1636" s="105">
        <f>_xll.qlCalendarAdvance(Calendar,BA1635,AY1636,"f",,Trigger)</f>
        <v>50781</v>
      </c>
      <c r="BB1636" s="105">
        <f>_xll.qlInterestRateIndexMaturity(Currency&amp;"ibor"&amp;Tenor,BA1636,Trigger)</f>
        <v>50872</v>
      </c>
      <c r="BC1636" s="257">
        <f>_xll.qlIndexFixing($AC$5,AZ1636,TRUE,_xll.ohTrigger(Trigger,Trigger3M))</f>
        <v>1.3913511181956252E-2</v>
      </c>
      <c r="BD1636" s="257">
        <f>_xll.qlIndexFixing($BE$1,AZ1636,TRUE,_xll.ohTrigger(Trigger,Trigger3M))</f>
        <v>1.3476104475794665E-2</v>
      </c>
    </row>
    <row r="1637" spans="51:56" ht="11.25" customHeight="1" x14ac:dyDescent="0.25">
      <c r="AY1637" s="106" t="s">
        <v>83</v>
      </c>
      <c r="AZ1637" s="105">
        <f>_xll.qlInterestRateIndexFixingDate(Currency&amp;"ibor"&amp;Tenor,BA1637,Trigger)</f>
        <v>50784</v>
      </c>
      <c r="BA1637" s="105">
        <f>_xll.qlCalendarAdvance(Calendar,BA1636,AY1637,"f",,Trigger)</f>
        <v>50788</v>
      </c>
      <c r="BB1637" s="105">
        <f>_xll.qlInterestRateIndexMaturity(Currency&amp;"ibor"&amp;Tenor,BA1637,Trigger)</f>
        <v>50878</v>
      </c>
      <c r="BC1637" s="257">
        <f>_xll.qlIndexFixing($AC$5,AZ1637,TRUE,_xll.ohTrigger(Trigger,Trigger3M))</f>
        <v>1.3915084553216772E-2</v>
      </c>
      <c r="BD1637" s="257">
        <f>_xll.qlIndexFixing($BE$1,AZ1637,TRUE,_xll.ohTrigger(Trigger,Trigger3M))</f>
        <v>1.3473438738461851E-2</v>
      </c>
    </row>
    <row r="1638" spans="51:56" ht="11.25" customHeight="1" x14ac:dyDescent="0.25">
      <c r="AY1638" s="106" t="s">
        <v>83</v>
      </c>
      <c r="AZ1638" s="105">
        <f>_xll.qlInterestRateIndexFixingDate(Currency&amp;"ibor"&amp;Tenor,BA1638,Trigger)</f>
        <v>50791</v>
      </c>
      <c r="BA1638" s="105">
        <f>_xll.qlCalendarAdvance(Calendar,BA1637,AY1638,"f",,Trigger)</f>
        <v>50795</v>
      </c>
      <c r="BB1638" s="105">
        <f>_xll.qlInterestRateIndexMaturity(Currency&amp;"ibor"&amp;Tenor,BA1638,Trigger)</f>
        <v>50885</v>
      </c>
      <c r="BC1638" s="257">
        <f>_xll.qlIndexFixing($AC$5,AZ1638,TRUE,_xll.ohTrigger(Trigger,Trigger3M))</f>
        <v>1.3917068162803581E-2</v>
      </c>
      <c r="BD1638" s="257">
        <f>_xll.qlIndexFixing($BE$1,AZ1638,TRUE,_xll.ohTrigger(Trigger,Trigger3M))</f>
        <v>1.3470902444590926E-2</v>
      </c>
    </row>
    <row r="1639" spans="51:56" ht="11.25" customHeight="1" x14ac:dyDescent="0.25">
      <c r="AY1639" s="106" t="s">
        <v>83</v>
      </c>
      <c r="AZ1639" s="105">
        <f>_xll.qlInterestRateIndexFixingDate(Currency&amp;"ibor"&amp;Tenor,BA1639,Trigger)</f>
        <v>50798</v>
      </c>
      <c r="BA1639" s="105">
        <f>_xll.qlCalendarAdvance(Calendar,BA1638,AY1639,"f",,Trigger)</f>
        <v>50802</v>
      </c>
      <c r="BB1639" s="105">
        <f>_xll.qlInterestRateIndexMaturity(Currency&amp;"ibor"&amp;Tenor,BA1639,Trigger)</f>
        <v>50892</v>
      </c>
      <c r="BC1639" s="257">
        <f>_xll.qlIndexFixing($AC$5,AZ1639,TRUE,_xll.ohTrigger(Trigger,Trigger3M))</f>
        <v>1.391905177337005E-2</v>
      </c>
      <c r="BD1639" s="257">
        <f>_xll.qlIndexFixing($BE$1,AZ1639,TRUE,_xll.ohTrigger(Trigger,Trigger3M))</f>
        <v>1.3468422299583338E-2</v>
      </c>
    </row>
    <row r="1640" spans="51:56" ht="11.25" customHeight="1" x14ac:dyDescent="0.25">
      <c r="AY1640" s="106" t="s">
        <v>83</v>
      </c>
      <c r="AZ1640" s="105">
        <f>_xll.qlInterestRateIndexFixingDate(Currency&amp;"ibor"&amp;Tenor,BA1640,Trigger)</f>
        <v>50805</v>
      </c>
      <c r="BA1640" s="105">
        <f>_xll.qlCalendarAdvance(Calendar,BA1639,AY1640,"f",,Trigger)</f>
        <v>50809</v>
      </c>
      <c r="BB1640" s="105">
        <f>_xll.qlInterestRateIndexMaturity(Currency&amp;"ibor"&amp;Tenor,BA1640,Trigger)</f>
        <v>50899</v>
      </c>
      <c r="BC1640" s="257">
        <f>_xll.qlIndexFixing($AC$5,AZ1640,TRUE,_xll.ohTrigger(Trigger,Trigger3M))</f>
        <v>1.3921035384917069E-2</v>
      </c>
      <c r="BD1640" s="257">
        <f>_xll.qlIndexFixing($BE$1,AZ1640,TRUE,_xll.ohTrigger(Trigger,Trigger3M))</f>
        <v>1.3465998517969702E-2</v>
      </c>
    </row>
    <row r="1641" spans="51:56" ht="11.25" customHeight="1" x14ac:dyDescent="0.25">
      <c r="AY1641" s="106" t="s">
        <v>83</v>
      </c>
      <c r="AZ1641" s="105">
        <f>_xll.qlInterestRateIndexFixingDate(Currency&amp;"ibor"&amp;Tenor,BA1641,Trigger)</f>
        <v>50812</v>
      </c>
      <c r="BA1641" s="105">
        <f>_xll.qlCalendarAdvance(Calendar,BA1640,AY1641,"f",,Trigger)</f>
        <v>50816</v>
      </c>
      <c r="BB1641" s="105">
        <f>_xll.qlInterestRateIndexMaturity(Currency&amp;"ibor"&amp;Tenor,BA1641,Trigger)</f>
        <v>50906</v>
      </c>
      <c r="BC1641" s="257">
        <f>_xll.qlIndexFixing($AC$5,AZ1641,TRUE,_xll.ohTrigger(Trigger,Trigger3M))</f>
        <v>1.3923018997444636E-2</v>
      </c>
      <c r="BD1641" s="257">
        <f>_xll.qlIndexFixing($BE$1,AZ1641,TRUE,_xll.ohTrigger(Trigger,Trigger3M))</f>
        <v>1.3463631314283298E-2</v>
      </c>
    </row>
    <row r="1642" spans="51:56" ht="11.25" customHeight="1" x14ac:dyDescent="0.25">
      <c r="AY1642" s="106" t="s">
        <v>83</v>
      </c>
      <c r="AZ1642" s="105">
        <f>_xll.qlInterestRateIndexFixingDate(Currency&amp;"ibor"&amp;Tenor,BA1642,Trigger)</f>
        <v>50819</v>
      </c>
      <c r="BA1642" s="105">
        <f>_xll.qlCalendarAdvance(Calendar,BA1641,AY1642,"f",,Trigger)</f>
        <v>50823</v>
      </c>
      <c r="BB1642" s="105">
        <f>_xll.qlInterestRateIndexMaturity(Currency&amp;"ibor"&amp;Tenor,BA1642,Trigger)</f>
        <v>50913</v>
      </c>
      <c r="BC1642" s="257">
        <f>_xll.qlIndexFixing($AC$5,AZ1642,TRUE,_xll.ohTrigger(Trigger,Trigger3M))</f>
        <v>1.3925002610951864E-2</v>
      </c>
      <c r="BD1642" s="257">
        <f>_xll.qlIndexFixing($BE$1,AZ1642,TRUE,_xll.ohTrigger(Trigger,Trigger3M))</f>
        <v>1.3461320903056517E-2</v>
      </c>
    </row>
    <row r="1643" spans="51:56" ht="11.25" customHeight="1" x14ac:dyDescent="0.25">
      <c r="AY1643" s="106" t="s">
        <v>83</v>
      </c>
      <c r="AZ1643" s="105">
        <f>_xll.qlInterestRateIndexFixingDate(Currency&amp;"ibor"&amp;Tenor,BA1643,Trigger)</f>
        <v>50826</v>
      </c>
      <c r="BA1643" s="105">
        <f>_xll.qlCalendarAdvance(Calendar,BA1642,AY1643,"f",,Trigger)</f>
        <v>50830</v>
      </c>
      <c r="BB1643" s="105">
        <f>_xll.qlInterestRateIndexMaturity(Currency&amp;"ibor"&amp;Tenor,BA1643,Trigger)</f>
        <v>50922</v>
      </c>
      <c r="BC1643" s="257">
        <f>_xll.qlIndexFixing($AC$5,AZ1643,TRUE,_xll.ohTrigger(Trigger,Trigger3M))</f>
        <v>1.3927807790956689E-2</v>
      </c>
      <c r="BD1643" s="257">
        <f>_xll.qlIndexFixing($BE$1,AZ1643,TRUE,_xll.ohTrigger(Trigger,Trigger3M))</f>
        <v>1.3459270582060636E-2</v>
      </c>
    </row>
    <row r="1644" spans="51:56" ht="11.25" customHeight="1" x14ac:dyDescent="0.25">
      <c r="AY1644" s="106" t="s">
        <v>83</v>
      </c>
      <c r="AZ1644" s="105">
        <f>_xll.qlInterestRateIndexFixingDate(Currency&amp;"ibor"&amp;Tenor,BA1644,Trigger)</f>
        <v>50833</v>
      </c>
      <c r="BA1644" s="105">
        <f>_xll.qlCalendarAdvance(Calendar,BA1643,AY1644,"f",,Trigger)</f>
        <v>50837</v>
      </c>
      <c r="BB1644" s="105">
        <f>_xll.qlInterestRateIndexMaturity(Currency&amp;"ibor"&amp;Tenor,BA1644,Trigger)</f>
        <v>50929</v>
      </c>
      <c r="BC1644" s="257">
        <f>_xll.qlIndexFixing($AC$5,AZ1644,TRUE,_xll.ohTrigger(Trigger,Trigger3M))</f>
        <v>1.3916598970597856E-2</v>
      </c>
      <c r="BD1644" s="257">
        <f>_xll.qlIndexFixing($BE$1,AZ1644,TRUE,_xll.ohTrigger(Trigger,Trigger3M))</f>
        <v>1.3457082494495587E-2</v>
      </c>
    </row>
    <row r="1645" spans="51:56" ht="11.25" customHeight="1" x14ac:dyDescent="0.25">
      <c r="AY1645" s="106" t="s">
        <v>83</v>
      </c>
      <c r="AZ1645" s="105">
        <f>_xll.qlInterestRateIndexFixingDate(Currency&amp;"ibor"&amp;Tenor,BA1645,Trigger)</f>
        <v>50840</v>
      </c>
      <c r="BA1645" s="105">
        <f>_xll.qlCalendarAdvance(Calendar,BA1644,AY1645,"f",,Trigger)</f>
        <v>50844</v>
      </c>
      <c r="BB1645" s="105">
        <f>_xll.qlInterestRateIndexMaturity(Currency&amp;"ibor"&amp;Tenor,BA1645,Trigger)</f>
        <v>50936</v>
      </c>
      <c r="BC1645" s="257">
        <f>_xll.qlIndexFixing($AC$5,AZ1645,TRUE,_xll.ohTrigger(Trigger,Trigger3M))</f>
        <v>1.3903168628660156E-2</v>
      </c>
      <c r="BD1645" s="257">
        <f>_xll.qlIndexFixing($BE$1,AZ1645,TRUE,_xll.ohTrigger(Trigger,Trigger3M))</f>
        <v>1.3454951877968033E-2</v>
      </c>
    </row>
    <row r="1646" spans="51:56" ht="11.25" customHeight="1" x14ac:dyDescent="0.25">
      <c r="AY1646" s="106" t="s">
        <v>83</v>
      </c>
      <c r="AZ1646" s="105">
        <f>_xll.qlInterestRateIndexFixingDate(Currency&amp;"ibor"&amp;Tenor,BA1646,Trigger)</f>
        <v>50847</v>
      </c>
      <c r="BA1646" s="105">
        <f>_xll.qlCalendarAdvance(Calendar,BA1645,AY1646,"f",,Trigger)</f>
        <v>50851</v>
      </c>
      <c r="BB1646" s="105">
        <f>_xll.qlInterestRateIndexMaturity(Currency&amp;"ibor"&amp;Tenor,BA1646,Trigger)</f>
        <v>50943</v>
      </c>
      <c r="BC1646" s="257">
        <f>_xll.qlIndexFixing($AC$5,AZ1646,TRUE,_xll.ohTrigger(Trigger,Trigger3M))</f>
        <v>1.3889713779654776E-2</v>
      </c>
      <c r="BD1646" s="257">
        <f>_xll.qlIndexFixing($BE$1,AZ1646,TRUE,_xll.ohTrigger(Trigger,Trigger3M))</f>
        <v>1.3452878947033302E-2</v>
      </c>
    </row>
    <row r="1647" spans="51:56" ht="11.25" customHeight="1" x14ac:dyDescent="0.25">
      <c r="AY1647" s="106" t="s">
        <v>83</v>
      </c>
      <c r="AZ1647" s="105">
        <f>_xll.qlInterestRateIndexFixingDate(Currency&amp;"ibor"&amp;Tenor,BA1647,Trigger)</f>
        <v>50854</v>
      </c>
      <c r="BA1647" s="105">
        <f>_xll.qlCalendarAdvance(Calendar,BA1646,AY1647,"f",,Trigger)</f>
        <v>50858</v>
      </c>
      <c r="BB1647" s="105">
        <f>_xll.qlInterestRateIndexMaturity(Currency&amp;"ibor"&amp;Tenor,BA1647,Trigger)</f>
        <v>50950</v>
      </c>
      <c r="BC1647" s="257">
        <f>_xll.qlIndexFixing($AC$5,AZ1647,TRUE,_xll.ohTrigger(Trigger,Trigger3M))</f>
        <v>1.3876234423834557E-2</v>
      </c>
      <c r="BD1647" s="257">
        <f>_xll.qlIndexFixing($BE$1,AZ1647,TRUE,_xll.ohTrigger(Trigger,Trigger3M))</f>
        <v>1.345086391625107E-2</v>
      </c>
    </row>
    <row r="1648" spans="51:56" ht="11.25" customHeight="1" x14ac:dyDescent="0.25">
      <c r="AY1648" s="106" t="s">
        <v>83</v>
      </c>
      <c r="AZ1648" s="105">
        <f>_xll.qlInterestRateIndexFixingDate(Currency&amp;"ibor"&amp;Tenor,BA1648,Trigger)</f>
        <v>50861</v>
      </c>
      <c r="BA1648" s="105">
        <f>_xll.qlCalendarAdvance(Calendar,BA1647,AY1648,"f",,Trigger)</f>
        <v>50865</v>
      </c>
      <c r="BB1648" s="105">
        <f>_xll.qlInterestRateIndexMaturity(Currency&amp;"ibor"&amp;Tenor,BA1648,Trigger)</f>
        <v>50956</v>
      </c>
      <c r="BC1648" s="257">
        <f>_xll.qlIndexFixing($AC$5,AZ1648,TRUE,_xll.ohTrigger(Trigger,Trigger3M))</f>
        <v>1.3863736444069722E-2</v>
      </c>
      <c r="BD1648" s="257">
        <f>_xll.qlIndexFixing($BE$1,AZ1648,TRUE,_xll.ohTrigger(Trigger,Trigger3M))</f>
        <v>1.3448784846822413E-2</v>
      </c>
    </row>
    <row r="1649" spans="51:56" ht="11.25" customHeight="1" x14ac:dyDescent="0.25">
      <c r="AY1649" s="106" t="s">
        <v>83</v>
      </c>
      <c r="AZ1649" s="105">
        <f>_xll.qlInterestRateIndexFixingDate(Currency&amp;"ibor"&amp;Tenor,BA1649,Trigger)</f>
        <v>50866</v>
      </c>
      <c r="BA1649" s="105">
        <f>_xll.qlCalendarAdvance(Calendar,BA1648,AY1649,"f",,Trigger)</f>
        <v>50872</v>
      </c>
      <c r="BB1649" s="105">
        <f>_xll.qlInterestRateIndexMaturity(Currency&amp;"ibor"&amp;Tenor,BA1649,Trigger)</f>
        <v>50963</v>
      </c>
      <c r="BC1649" s="257">
        <f>_xll.qlIndexFixing($AC$5,AZ1649,TRUE,_xll.ohTrigger(Trigger,Trigger3M))</f>
        <v>1.3850041680891304E-2</v>
      </c>
      <c r="BD1649" s="257">
        <f>_xll.qlIndexFixing($BE$1,AZ1649,TRUE,_xll.ohTrigger(Trigger,Trigger3M))</f>
        <v>1.344688212409139E-2</v>
      </c>
    </row>
    <row r="1650" spans="51:56" ht="11.25" customHeight="1" x14ac:dyDescent="0.25">
      <c r="AY1650" s="106" t="s">
        <v>83</v>
      </c>
      <c r="AZ1650" s="105">
        <f>_xll.qlInterestRateIndexFixingDate(Currency&amp;"ibor"&amp;Tenor,BA1650,Trigger)</f>
        <v>50875</v>
      </c>
      <c r="BA1650" s="105">
        <f>_xll.qlCalendarAdvance(Calendar,BA1649,AY1650,"f",,Trigger)</f>
        <v>50879</v>
      </c>
      <c r="BB1650" s="105">
        <f>_xll.qlInterestRateIndexMaturity(Currency&amp;"ibor"&amp;Tenor,BA1650,Trigger)</f>
        <v>50970</v>
      </c>
      <c r="BC1650" s="257">
        <f>_xll.qlIndexFixing($AC$5,AZ1650,TRUE,_xll.ohTrigger(Trigger,Trigger3M))</f>
        <v>1.3836322143431798E-2</v>
      </c>
      <c r="BD1650" s="257">
        <f>_xll.qlIndexFixing($BE$1,AZ1650,TRUE,_xll.ohTrigger(Trigger,Trigger3M))</f>
        <v>1.344503792768174E-2</v>
      </c>
    </row>
    <row r="1651" spans="51:56" ht="11.25" customHeight="1" x14ac:dyDescent="0.25">
      <c r="AY1651" s="106" t="s">
        <v>83</v>
      </c>
      <c r="AZ1651" s="105">
        <f>_xll.qlInterestRateIndexFixingDate(Currency&amp;"ibor"&amp;Tenor,BA1651,Trigger)</f>
        <v>50882</v>
      </c>
      <c r="BA1651" s="105">
        <f>_xll.qlCalendarAdvance(Calendar,BA1650,AY1651,"f",,Trigger)</f>
        <v>50886</v>
      </c>
      <c r="BB1651" s="105">
        <f>_xll.qlInterestRateIndexMaturity(Currency&amp;"ibor"&amp;Tenor,BA1651,Trigger)</f>
        <v>50977</v>
      </c>
      <c r="BC1651" s="257">
        <f>_xll.qlIndexFixing($AC$5,AZ1651,TRUE,_xll.ohTrigger(Trigger,Trigger3M))</f>
        <v>1.3822577831945944E-2</v>
      </c>
      <c r="BD1651" s="257">
        <f>_xll.qlIndexFixing($BE$1,AZ1651,TRUE,_xll.ohTrigger(Trigger,Trigger3M))</f>
        <v>1.3443252472152382E-2</v>
      </c>
    </row>
    <row r="1652" spans="51:56" ht="11.25" customHeight="1" x14ac:dyDescent="0.25">
      <c r="AY1652" s="106" t="s">
        <v>83</v>
      </c>
      <c r="AZ1652" s="105">
        <f>_xll.qlInterestRateIndexFixingDate(Currency&amp;"ibor"&amp;Tenor,BA1652,Trigger)</f>
        <v>50889</v>
      </c>
      <c r="BA1652" s="105">
        <f>_xll.qlCalendarAdvance(Calendar,BA1651,AY1652,"f",,Trigger)</f>
        <v>50893</v>
      </c>
      <c r="BB1652" s="105">
        <f>_xll.qlInterestRateIndexMaturity(Currency&amp;"ibor"&amp;Tenor,BA1652,Trigger)</f>
        <v>50985</v>
      </c>
      <c r="BC1652" s="257">
        <f>_xll.qlIndexFixing($AC$5,AZ1652,TRUE,_xll.ohTrigger(Trigger,Trigger3M))</f>
        <v>1.3808470051377711E-2</v>
      </c>
      <c r="BD1652" s="257">
        <f>_xll.qlIndexFixing($BE$1,AZ1652,TRUE,_xll.ohTrigger(Trigger,Trigger3M))</f>
        <v>1.3441664774292454E-2</v>
      </c>
    </row>
    <row r="1653" spans="51:56" ht="11.25" customHeight="1" x14ac:dyDescent="0.25">
      <c r="AY1653" s="106" t="s">
        <v>83</v>
      </c>
      <c r="AZ1653" s="105">
        <f>_xll.qlInterestRateIndexFixingDate(Currency&amp;"ibor"&amp;Tenor,BA1653,Trigger)</f>
        <v>50896</v>
      </c>
      <c r="BA1653" s="105">
        <f>_xll.qlCalendarAdvance(Calendar,BA1652,AY1653,"f",,Trigger)</f>
        <v>50900</v>
      </c>
      <c r="BB1653" s="105">
        <f>_xll.qlInterestRateIndexMaturity(Currency&amp;"ibor"&amp;Tenor,BA1653,Trigger)</f>
        <v>50992</v>
      </c>
      <c r="BC1653" s="257">
        <f>_xll.qlIndexFixing($AC$5,AZ1653,TRUE,_xll.ohTrigger(Trigger,Trigger3M))</f>
        <v>1.3794843659992029E-2</v>
      </c>
      <c r="BD1653" s="257">
        <f>_xll.qlIndexFixing($BE$1,AZ1653,TRUE,_xll.ohTrigger(Trigger,Trigger3M))</f>
        <v>1.3440001650260049E-2</v>
      </c>
    </row>
    <row r="1654" spans="51:56" ht="11.25" customHeight="1" x14ac:dyDescent="0.25">
      <c r="AY1654" s="106" t="s">
        <v>83</v>
      </c>
      <c r="AZ1654" s="105">
        <f>_xll.qlInterestRateIndexFixingDate(Currency&amp;"ibor"&amp;Tenor,BA1654,Trigger)</f>
        <v>50903</v>
      </c>
      <c r="BA1654" s="105">
        <f>_xll.qlCalendarAdvance(Calendar,BA1653,AY1654,"f",,Trigger)</f>
        <v>50907</v>
      </c>
      <c r="BB1654" s="105">
        <f>_xll.qlInterestRateIndexMaturity(Currency&amp;"ibor"&amp;Tenor,BA1654,Trigger)</f>
        <v>50999</v>
      </c>
      <c r="BC1654" s="257">
        <f>_xll.qlIndexFixing($AC$5,AZ1654,TRUE,_xll.ohTrigger(Trigger,Trigger3M))</f>
        <v>1.3781192763570087E-2</v>
      </c>
      <c r="BD1654" s="257">
        <f>_xll.qlIndexFixing($BE$1,AZ1654,TRUE,_xll.ohTrigger(Trigger,Trigger3M))</f>
        <v>1.3438397928344782E-2</v>
      </c>
    </row>
    <row r="1655" spans="51:56" ht="11.25" customHeight="1" x14ac:dyDescent="0.25">
      <c r="AY1655" s="106" t="s">
        <v>83</v>
      </c>
      <c r="AZ1655" s="105">
        <f>_xll.qlInterestRateIndexFixingDate(Currency&amp;"ibor"&amp;Tenor,BA1655,Trigger)</f>
        <v>50910</v>
      </c>
      <c r="BA1655" s="105">
        <f>_xll.qlCalendarAdvance(Calendar,BA1654,AY1655,"f",,Trigger)</f>
        <v>50914</v>
      </c>
      <c r="BB1655" s="105">
        <f>_xll.qlInterestRateIndexMaturity(Currency&amp;"ibor"&amp;Tenor,BA1655,Trigger)</f>
        <v>51006</v>
      </c>
      <c r="BC1655" s="257">
        <f>_xll.qlIndexFixing($AC$5,AZ1655,TRUE,_xll.ohTrigger(Trigger,Trigger3M))</f>
        <v>1.3767517362368201E-2</v>
      </c>
      <c r="BD1655" s="257">
        <f>_xll.qlIndexFixing($BE$1,AZ1655,TRUE,_xll.ohTrigger(Trigger,Trigger3M))</f>
        <v>1.3436853823127181E-2</v>
      </c>
    </row>
    <row r="1656" spans="51:56" ht="11.25" customHeight="1" x14ac:dyDescent="0.25">
      <c r="AY1656" s="106" t="s">
        <v>83</v>
      </c>
      <c r="AZ1656" s="105">
        <f>_xll.qlInterestRateIndexFixingDate(Currency&amp;"ibor"&amp;Tenor,BA1656,Trigger)</f>
        <v>50917</v>
      </c>
      <c r="BA1656" s="105">
        <f>_xll.qlCalendarAdvance(Calendar,BA1655,AY1656,"f",,Trigger)</f>
        <v>50921</v>
      </c>
      <c r="BB1656" s="105">
        <f>_xll.qlInterestRateIndexMaturity(Currency&amp;"ibor"&amp;Tenor,BA1656,Trigger)</f>
        <v>51013</v>
      </c>
      <c r="BC1656" s="257">
        <f>_xll.qlIndexFixing($AC$5,AZ1656,TRUE,_xll.ohTrigger(Trigger,Trigger3M))</f>
        <v>1.3753817456641818E-2</v>
      </c>
      <c r="BD1656" s="257">
        <f>_xll.qlIndexFixing($BE$1,AZ1656,TRUE,_xll.ohTrigger(Trigger,Trigger3M))</f>
        <v>1.3435369549180821E-2</v>
      </c>
    </row>
    <row r="1657" spans="51:56" ht="11.25" customHeight="1" x14ac:dyDescent="0.25">
      <c r="AY1657" s="106" t="s">
        <v>83</v>
      </c>
      <c r="AZ1657" s="105">
        <f>_xll.qlInterestRateIndexFixingDate(Currency&amp;"ibor"&amp;Tenor,BA1657,Trigger)</f>
        <v>50924</v>
      </c>
      <c r="BA1657" s="105">
        <f>_xll.qlCalendarAdvance(Calendar,BA1656,AY1657,"f",,Trigger)</f>
        <v>50928</v>
      </c>
      <c r="BB1657" s="105">
        <f>_xll.qlInterestRateIndexMaturity(Currency&amp;"ibor"&amp;Tenor,BA1657,Trigger)</f>
        <v>51020</v>
      </c>
      <c r="BC1657" s="257">
        <f>_xll.qlIndexFixing($AC$5,AZ1657,TRUE,_xll.ohTrigger(Trigger,Trigger3M))</f>
        <v>1.3751085121100518E-2</v>
      </c>
      <c r="BD1657" s="257">
        <f>_xll.qlIndexFixing($BE$1,AZ1657,TRUE,_xll.ohTrigger(Trigger,Trigger3M))</f>
        <v>1.3433945321089706E-2</v>
      </c>
    </row>
    <row r="1658" spans="51:56" ht="11.25" customHeight="1" x14ac:dyDescent="0.25">
      <c r="AY1658" s="106" t="s">
        <v>83</v>
      </c>
      <c r="AZ1658" s="105">
        <f>_xll.qlInterestRateIndexFixingDate(Currency&amp;"ibor"&amp;Tenor,BA1658,Trigger)</f>
        <v>50931</v>
      </c>
      <c r="BA1658" s="105">
        <f>_xll.qlCalendarAdvance(Calendar,BA1657,AY1658,"f",,Trigger)</f>
        <v>50935</v>
      </c>
      <c r="BB1658" s="105">
        <f>_xll.qlInterestRateIndexMaturity(Currency&amp;"ibor"&amp;Tenor,BA1658,Trigger)</f>
        <v>51027</v>
      </c>
      <c r="BC1658" s="257">
        <f>_xll.qlIndexFixing($AC$5,AZ1658,TRUE,_xll.ohTrigger(Trigger,Trigger3M))</f>
        <v>1.3752746115347009E-2</v>
      </c>
      <c r="BD1658" s="257">
        <f>_xll.qlIndexFixing($BE$1,AZ1658,TRUE,_xll.ohTrigger(Trigger,Trigger3M))</f>
        <v>1.3432581353436102E-2</v>
      </c>
    </row>
    <row r="1659" spans="51:56" ht="11.25" customHeight="1" x14ac:dyDescent="0.25">
      <c r="AY1659" s="106" t="s">
        <v>83</v>
      </c>
      <c r="AZ1659" s="105">
        <f>_xll.qlInterestRateIndexFixingDate(Currency&amp;"ibor"&amp;Tenor,BA1659,Trigger)</f>
        <v>50938</v>
      </c>
      <c r="BA1659" s="105">
        <f>_xll.qlCalendarAdvance(Calendar,BA1658,AY1659,"f",,Trigger)</f>
        <v>50942</v>
      </c>
      <c r="BB1659" s="105">
        <f>_xll.qlInterestRateIndexMaturity(Currency&amp;"ibor"&amp;Tenor,BA1659,Trigger)</f>
        <v>51034</v>
      </c>
      <c r="BC1659" s="257">
        <f>_xll.qlIndexFixing($AC$5,AZ1659,TRUE,_xll.ohTrigger(Trigger,Trigger3M))</f>
        <v>1.3754407110297287E-2</v>
      </c>
      <c r="BD1659" s="257">
        <f>_xll.qlIndexFixing($BE$1,AZ1659,TRUE,_xll.ohTrigger(Trigger,Trigger3M))</f>
        <v>1.3431277860804008E-2</v>
      </c>
    </row>
    <row r="1660" spans="51:56" ht="11.25" customHeight="1" x14ac:dyDescent="0.25">
      <c r="AY1660" s="106" t="s">
        <v>83</v>
      </c>
      <c r="AZ1660" s="105">
        <f>_xll.qlInterestRateIndexFixingDate(Currency&amp;"ibor"&amp;Tenor,BA1660,Trigger)</f>
        <v>50945</v>
      </c>
      <c r="BA1660" s="105">
        <f>_xll.qlCalendarAdvance(Calendar,BA1659,AY1660,"f",,Trigger)</f>
        <v>50949</v>
      </c>
      <c r="BB1660" s="105">
        <f>_xll.qlInterestRateIndexMaturity(Currency&amp;"ibor"&amp;Tenor,BA1660,Trigger)</f>
        <v>51041</v>
      </c>
      <c r="BC1660" s="257">
        <f>_xll.qlIndexFixing($AC$5,AZ1660,TRUE,_xll.ohTrigger(Trigger,Trigger3M))</f>
        <v>1.3756068105948741E-2</v>
      </c>
      <c r="BD1660" s="257">
        <f>_xll.qlIndexFixing($BE$1,AZ1660,TRUE,_xll.ohTrigger(Trigger,Trigger3M))</f>
        <v>1.3430035057783512E-2</v>
      </c>
    </row>
    <row r="1661" spans="51:56" ht="11.25" customHeight="1" x14ac:dyDescent="0.25">
      <c r="AY1661" s="106" t="s">
        <v>83</v>
      </c>
      <c r="AZ1661" s="105">
        <f>_xll.qlInterestRateIndexFixingDate(Currency&amp;"ibor"&amp;Tenor,BA1661,Trigger)</f>
        <v>50952</v>
      </c>
      <c r="BA1661" s="105">
        <f>_xll.qlCalendarAdvance(Calendar,BA1660,AY1661,"f",,Trigger)</f>
        <v>50956</v>
      </c>
      <c r="BB1661" s="105">
        <f>_xll.qlInterestRateIndexMaturity(Currency&amp;"ibor"&amp;Tenor,BA1661,Trigger)</f>
        <v>51048</v>
      </c>
      <c r="BC1661" s="257">
        <f>_xll.qlIndexFixing($AC$5,AZ1661,TRUE,_xll.ohTrigger(Trigger,Trigger3M))</f>
        <v>1.3757729102303981E-2</v>
      </c>
      <c r="BD1661" s="257">
        <f>_xll.qlIndexFixing($BE$1,AZ1661,TRUE,_xll.ohTrigger(Trigger,Trigger3M))</f>
        <v>1.3428853158964698E-2</v>
      </c>
    </row>
    <row r="1662" spans="51:56" ht="11.25" customHeight="1" x14ac:dyDescent="0.25">
      <c r="AY1662" s="106" t="s">
        <v>83</v>
      </c>
      <c r="AZ1662" s="105">
        <f>_xll.qlInterestRateIndexFixingDate(Currency&amp;"ibor"&amp;Tenor,BA1662,Trigger)</f>
        <v>50959</v>
      </c>
      <c r="BA1662" s="105">
        <f>_xll.qlCalendarAdvance(Calendar,BA1661,AY1662,"f",,Trigger)</f>
        <v>50963</v>
      </c>
      <c r="BB1662" s="105">
        <f>_xll.qlInterestRateIndexMaturity(Currency&amp;"ibor"&amp;Tenor,BA1662,Trigger)</f>
        <v>51055</v>
      </c>
      <c r="BC1662" s="257">
        <f>_xll.qlIndexFixing($AC$5,AZ1662,TRUE,_xll.ohTrigger(Trigger,Trigger3M))</f>
        <v>1.37593900993604E-2</v>
      </c>
      <c r="BD1662" s="257">
        <f>_xll.qlIndexFixing($BE$1,AZ1662,TRUE,_xll.ohTrigger(Trigger,Trigger3M))</f>
        <v>1.342773237893939E-2</v>
      </c>
    </row>
    <row r="1663" spans="51:56" ht="11.25" customHeight="1" x14ac:dyDescent="0.25">
      <c r="AY1663" s="106" t="s">
        <v>83</v>
      </c>
      <c r="AZ1663" s="105">
        <f>_xll.qlInterestRateIndexFixingDate(Currency&amp;"ibor"&amp;Tenor,BA1663,Trigger)</f>
        <v>50966</v>
      </c>
      <c r="BA1663" s="105">
        <f>_xll.qlCalendarAdvance(Calendar,BA1662,AY1663,"f",,Trigger)</f>
        <v>50970</v>
      </c>
      <c r="BB1663" s="105">
        <f>_xll.qlInterestRateIndexMaturity(Currency&amp;"ibor"&amp;Tenor,BA1663,Trigger)</f>
        <v>51062</v>
      </c>
      <c r="BC1663" s="257">
        <f>_xll.qlIndexFixing($AC$5,AZ1663,TRUE,_xll.ohTrigger(Trigger,Trigger3M))</f>
        <v>1.3761051097121472E-2</v>
      </c>
      <c r="BD1663" s="257">
        <f>_xll.qlIndexFixing($BE$1,AZ1663,TRUE,_xll.ohTrigger(Trigger,Trigger3M))</f>
        <v>1.3426672932305489E-2</v>
      </c>
    </row>
    <row r="1664" spans="51:56" ht="11.25" customHeight="1" x14ac:dyDescent="0.25">
      <c r="AY1664" s="106" t="s">
        <v>83</v>
      </c>
      <c r="AZ1664" s="105">
        <f>_xll.qlInterestRateIndexFixingDate(Currency&amp;"ibor"&amp;Tenor,BA1664,Trigger)</f>
        <v>50973</v>
      </c>
      <c r="BA1664" s="105">
        <f>_xll.qlCalendarAdvance(Calendar,BA1663,AY1664,"f",,Trigger)</f>
        <v>50977</v>
      </c>
      <c r="BB1664" s="105">
        <f>_xll.qlInterestRateIndexMaturity(Currency&amp;"ibor"&amp;Tenor,BA1664,Trigger)</f>
        <v>51069</v>
      </c>
      <c r="BC1664" s="257">
        <f>_xll.qlIndexFixing($AC$5,AZ1664,TRUE,_xll.ohTrigger(Trigger,Trigger3M))</f>
        <v>1.3762712095583721E-2</v>
      </c>
      <c r="BD1664" s="257">
        <f>_xll.qlIndexFixing($BE$1,AZ1664,TRUE,_xll.ohTrigger(Trigger,Trigger3M))</f>
        <v>1.3425675033660904E-2</v>
      </c>
    </row>
    <row r="1665" spans="51:56" ht="11.25" customHeight="1" x14ac:dyDescent="0.25">
      <c r="AY1665" s="106" t="s">
        <v>83</v>
      </c>
      <c r="AZ1665" s="105">
        <f>_xll.qlInterestRateIndexFixingDate(Currency&amp;"ibor"&amp;Tenor,BA1665,Trigger)</f>
        <v>50980</v>
      </c>
      <c r="BA1665" s="105">
        <f>_xll.qlCalendarAdvance(Calendar,BA1664,AY1665,"f",,Trigger)</f>
        <v>50984</v>
      </c>
      <c r="BB1665" s="105">
        <f>_xll.qlInterestRateIndexMaturity(Currency&amp;"ibor"&amp;Tenor,BA1665,Trigger)</f>
        <v>51076</v>
      </c>
      <c r="BC1665" s="257">
        <f>_xll.qlIndexFixing($AC$5,AZ1665,TRUE,_xll.ohTrigger(Trigger,Trigger3M))</f>
        <v>1.3764373094748018E-2</v>
      </c>
      <c r="BD1665" s="257">
        <f>_xll.qlIndexFixing($BE$1,AZ1665,TRUE,_xll.ohTrigger(Trigger,Trigger3M))</f>
        <v>1.3424738897606141E-2</v>
      </c>
    </row>
    <row r="1666" spans="51:56" ht="11.25" customHeight="1" x14ac:dyDescent="0.25">
      <c r="AY1666" s="106" t="s">
        <v>83</v>
      </c>
      <c r="AZ1666" s="105">
        <f>_xll.qlInterestRateIndexFixingDate(Currency&amp;"ibor"&amp;Tenor,BA1666,Trigger)</f>
        <v>50987</v>
      </c>
      <c r="BA1666" s="105">
        <f>_xll.qlCalendarAdvance(Calendar,BA1665,AY1666,"f",,Trigger)</f>
        <v>50991</v>
      </c>
      <c r="BB1666" s="105">
        <f>_xll.qlInterestRateIndexMaturity(Currency&amp;"ibor"&amp;Tenor,BA1666,Trigger)</f>
        <v>51083</v>
      </c>
      <c r="BC1666" s="257">
        <f>_xll.qlIndexFixing($AC$5,AZ1666,TRUE,_xll.ohTrigger(Trigger,Trigger3M))</f>
        <v>1.3766034094616969E-2</v>
      </c>
      <c r="BD1666" s="257">
        <f>_xll.qlIndexFixing($BE$1,AZ1666,TRUE,_xll.ohTrigger(Trigger,Trigger3M))</f>
        <v>1.3423864738745192E-2</v>
      </c>
    </row>
    <row r="1667" spans="51:56" ht="11.25" customHeight="1" x14ac:dyDescent="0.25">
      <c r="AY1667" s="106" t="s">
        <v>83</v>
      </c>
      <c r="AZ1667" s="105">
        <f>_xll.qlInterestRateIndexFixingDate(Currency&amp;"ibor"&amp;Tenor,BA1667,Trigger)</f>
        <v>50994</v>
      </c>
      <c r="BA1667" s="105">
        <f>_xll.qlCalendarAdvance(Calendar,BA1666,AY1667,"f",,Trigger)</f>
        <v>50998</v>
      </c>
      <c r="BB1667" s="105">
        <f>_xll.qlInterestRateIndexMaturity(Currency&amp;"ibor"&amp;Tenor,BA1667,Trigger)</f>
        <v>51090</v>
      </c>
      <c r="BC1667" s="257">
        <f>_xll.qlIndexFixing($AC$5,AZ1667,TRUE,_xll.ohTrigger(Trigger,Trigger3M))</f>
        <v>1.376769509518623E-2</v>
      </c>
      <c r="BD1667" s="257">
        <f>_xll.qlIndexFixing($BE$1,AZ1667,TRUE,_xll.ohTrigger(Trigger,Trigger3M))</f>
        <v>1.3423052771683779E-2</v>
      </c>
    </row>
    <row r="1668" spans="51:56" ht="11.25" customHeight="1" x14ac:dyDescent="0.25">
      <c r="AY1668" s="106" t="s">
        <v>83</v>
      </c>
      <c r="AZ1668" s="105">
        <f>_xll.qlInterestRateIndexFixingDate(Currency&amp;"ibor"&amp;Tenor,BA1668,Trigger)</f>
        <v>51001</v>
      </c>
      <c r="BA1668" s="105">
        <f>_xll.qlCalendarAdvance(Calendar,BA1667,AY1668,"f",,Trigger)</f>
        <v>51005</v>
      </c>
      <c r="BB1668" s="105">
        <f>_xll.qlInterestRateIndexMaturity(Currency&amp;"ibor"&amp;Tenor,BA1668,Trigger)</f>
        <v>51097</v>
      </c>
      <c r="BC1668" s="257">
        <f>_xll.qlIndexFixing($AC$5,AZ1668,TRUE,_xll.ohTrigger(Trigger,Trigger3M))</f>
        <v>1.3769356096459275E-2</v>
      </c>
      <c r="BD1668" s="257">
        <f>_xll.qlIndexFixing($BE$1,AZ1668,TRUE,_xll.ohTrigger(Trigger,Trigger3M))</f>
        <v>1.3422303211032841E-2</v>
      </c>
    </row>
    <row r="1669" spans="51:56" ht="11.25" customHeight="1" x14ac:dyDescent="0.25">
      <c r="AY1669" s="106" t="s">
        <v>83</v>
      </c>
      <c r="AZ1669" s="105">
        <f>_xll.qlInterestRateIndexFixingDate(Currency&amp;"ibor"&amp;Tenor,BA1669,Trigger)</f>
        <v>51008</v>
      </c>
      <c r="BA1669" s="105">
        <f>_xll.qlCalendarAdvance(Calendar,BA1668,AY1669,"f",,Trigger)</f>
        <v>51012</v>
      </c>
      <c r="BB1669" s="105">
        <f>_xll.qlInterestRateIndexMaturity(Currency&amp;"ibor"&amp;Tenor,BA1669,Trigger)</f>
        <v>51104</v>
      </c>
      <c r="BC1669" s="257">
        <f>_xll.qlIndexFixing($AC$5,AZ1669,TRUE,_xll.ohTrigger(Trigger,Trigger3M))</f>
        <v>1.3771017098435236E-2</v>
      </c>
      <c r="BD1669" s="257">
        <f>_xll.qlIndexFixing($BE$1,AZ1669,TRUE,_xll.ohTrigger(Trigger,Trigger3M))</f>
        <v>1.3421616271403312E-2</v>
      </c>
    </row>
    <row r="1670" spans="51:56" ht="11.25" customHeight="1" x14ac:dyDescent="0.25">
      <c r="AY1670" s="106" t="s">
        <v>83</v>
      </c>
      <c r="AZ1670" s="105">
        <f>_xll.qlInterestRateIndexFixingDate(Currency&amp;"ibor"&amp;Tenor,BA1670,Trigger)</f>
        <v>51015</v>
      </c>
      <c r="BA1670" s="105">
        <f>_xll.qlCalendarAdvance(Calendar,BA1669,AY1670,"f",,Trigger)</f>
        <v>51019</v>
      </c>
      <c r="BB1670" s="105">
        <f>_xll.qlInterestRateIndexMaturity(Currency&amp;"ibor"&amp;Tenor,BA1670,Trigger)</f>
        <v>51110</v>
      </c>
      <c r="BC1670" s="257">
        <f>_xll.qlIndexFixing($AC$5,AZ1670,TRUE,_xll.ohTrigger(Trigger,Trigger3M))</f>
        <v>1.37722963207741E-2</v>
      </c>
      <c r="BD1670" s="257">
        <f>_xll.qlIndexFixing($BE$1,AZ1670,TRUE,_xll.ohTrigger(Trigger,Trigger3M))</f>
        <v>1.3420774965395404E-2</v>
      </c>
    </row>
    <row r="1671" spans="51:56" ht="11.25" customHeight="1" x14ac:dyDescent="0.25">
      <c r="AY1671" s="106" t="s">
        <v>83</v>
      </c>
      <c r="AZ1671" s="105">
        <f>_xll.qlInterestRateIndexFixingDate(Currency&amp;"ibor"&amp;Tenor,BA1671,Trigger)</f>
        <v>51022</v>
      </c>
      <c r="BA1671" s="105">
        <f>_xll.qlCalendarAdvance(Calendar,BA1670,AY1671,"f",,Trigger)</f>
        <v>51026</v>
      </c>
      <c r="BB1671" s="105">
        <f>_xll.qlInterestRateIndexMaturity(Currency&amp;"ibor"&amp;Tenor,BA1671,Trigger)</f>
        <v>51117</v>
      </c>
      <c r="BC1671" s="257">
        <f>_xll.qlIndexFixing($AC$5,AZ1671,TRUE,_xll.ohTrigger(Trigger,Trigger3M))</f>
        <v>1.3773957260668731E-2</v>
      </c>
      <c r="BD1671" s="257">
        <f>_xll.qlIndexFixing($BE$1,AZ1671,TRUE,_xll.ohTrigger(Trigger,Trigger3M))</f>
        <v>1.3420209388599459E-2</v>
      </c>
    </row>
    <row r="1672" spans="51:56" ht="11.25" customHeight="1" x14ac:dyDescent="0.25">
      <c r="AY1672" s="106" t="s">
        <v>83</v>
      </c>
      <c r="AZ1672" s="105">
        <f>_xll.qlInterestRateIndexFixingDate(Currency&amp;"ibor"&amp;Tenor,BA1672,Trigger)</f>
        <v>51029</v>
      </c>
      <c r="BA1672" s="105">
        <f>_xll.qlCalendarAdvance(Calendar,BA1671,AY1672,"f",,Trigger)</f>
        <v>51033</v>
      </c>
      <c r="BB1672" s="105">
        <f>_xll.qlInterestRateIndexMaturity(Currency&amp;"ibor"&amp;Tenor,BA1672,Trigger)</f>
        <v>51124</v>
      </c>
      <c r="BC1672" s="257">
        <f>_xll.qlIndexFixing($AC$5,AZ1672,TRUE,_xll.ohTrigger(Trigger,Trigger3M))</f>
        <v>1.3775618201257315E-2</v>
      </c>
      <c r="BD1672" s="257">
        <f>_xll.qlIndexFixing($BE$1,AZ1672,TRUE,_xll.ohTrigger(Trigger,Trigger3M))</f>
        <v>1.3419707058992975E-2</v>
      </c>
    </row>
    <row r="1673" spans="51:56" ht="11.25" customHeight="1" x14ac:dyDescent="0.25">
      <c r="AY1673" s="106" t="s">
        <v>83</v>
      </c>
      <c r="AZ1673" s="105">
        <f>_xll.qlInterestRateIndexFixingDate(Currency&amp;"ibor"&amp;Tenor,BA1673,Trigger)</f>
        <v>51036</v>
      </c>
      <c r="BA1673" s="105">
        <f>_xll.qlCalendarAdvance(Calendar,BA1672,AY1673,"f",,Trigger)</f>
        <v>51040</v>
      </c>
      <c r="BB1673" s="105">
        <f>_xll.qlInterestRateIndexMaturity(Currency&amp;"ibor"&amp;Tenor,BA1673,Trigger)</f>
        <v>51131</v>
      </c>
      <c r="BC1673" s="257">
        <f>_xll.qlIndexFixing($AC$5,AZ1673,TRUE,_xll.ohTrigger(Trigger,Trigger3M))</f>
        <v>1.3777279142541603E-2</v>
      </c>
      <c r="BD1673" s="257">
        <f>_xll.qlIndexFixing($BE$1,AZ1673,TRUE,_xll.ohTrigger(Trigger,Trigger3M))</f>
        <v>1.3419268191193731E-2</v>
      </c>
    </row>
    <row r="1674" spans="51:56" ht="11.25" customHeight="1" x14ac:dyDescent="0.25">
      <c r="AY1674" s="106" t="s">
        <v>83</v>
      </c>
      <c r="AZ1674" s="105">
        <f>_xll.qlInterestRateIndexFixingDate(Currency&amp;"ibor"&amp;Tenor,BA1674,Trigger)</f>
        <v>51043</v>
      </c>
      <c r="BA1674" s="105">
        <f>_xll.qlCalendarAdvance(Calendar,BA1673,AY1674,"f",,Trigger)</f>
        <v>51047</v>
      </c>
      <c r="BB1674" s="105">
        <f>_xll.qlInterestRateIndexMaturity(Currency&amp;"ibor"&amp;Tenor,BA1674,Trigger)</f>
        <v>51139</v>
      </c>
      <c r="BC1674" s="257">
        <f>_xll.qlIndexFixing($AC$5,AZ1674,TRUE,_xll.ohTrigger(Trigger,Trigger3M))</f>
        <v>1.377932211885096E-2</v>
      </c>
      <c r="BD1674" s="257">
        <f>_xll.qlIndexFixing($BE$1,AZ1674,TRUE,_xll.ohTrigger(Trigger,Trigger3M))</f>
        <v>1.34191284002073E-2</v>
      </c>
    </row>
    <row r="1675" spans="51:56" ht="11.25" customHeight="1" x14ac:dyDescent="0.25">
      <c r="AY1675" s="106" t="s">
        <v>83</v>
      </c>
      <c r="AZ1675" s="105">
        <f>_xll.qlInterestRateIndexFixingDate(Currency&amp;"ibor"&amp;Tenor,BA1675,Trigger)</f>
        <v>51050</v>
      </c>
      <c r="BA1675" s="105">
        <f>_xll.qlCalendarAdvance(Calendar,BA1674,AY1675,"f",,Trigger)</f>
        <v>51054</v>
      </c>
      <c r="BB1675" s="105">
        <f>_xll.qlInterestRateIndexMaturity(Currency&amp;"ibor"&amp;Tenor,BA1675,Trigger)</f>
        <v>51146</v>
      </c>
      <c r="BC1675" s="257">
        <f>_xll.qlIndexFixing($AC$5,AZ1675,TRUE,_xll.ohTrigger(Trigger,Trigger3M))</f>
        <v>1.3780983125042681E-2</v>
      </c>
      <c r="BD1675" s="257">
        <f>_xll.qlIndexFixing($BE$1,AZ1675,TRUE,_xll.ohTrigger(Trigger,Trigger3M))</f>
        <v>1.3418821693724482E-2</v>
      </c>
    </row>
    <row r="1676" spans="51:56" ht="11.25" customHeight="1" x14ac:dyDescent="0.25">
      <c r="AY1676" s="106" t="s">
        <v>83</v>
      </c>
      <c r="AZ1676" s="105">
        <f>_xll.qlInterestRateIndexFixingDate(Currency&amp;"ibor"&amp;Tenor,BA1676,Trigger)</f>
        <v>51057</v>
      </c>
      <c r="BA1676" s="105">
        <f>_xll.qlCalendarAdvance(Calendar,BA1675,AY1676,"f",,Trigger)</f>
        <v>51061</v>
      </c>
      <c r="BB1676" s="105">
        <f>_xll.qlInterestRateIndexMaturity(Currency&amp;"ibor"&amp;Tenor,BA1676,Trigger)</f>
        <v>51153</v>
      </c>
      <c r="BC1676" s="257">
        <f>_xll.qlIndexFixing($AC$5,AZ1676,TRUE,_xll.ohTrigger(Trigger,Trigger3M))</f>
        <v>1.3782644131935577E-2</v>
      </c>
      <c r="BD1676" s="257">
        <f>_xll.qlIndexFixing($BE$1,AZ1676,TRUE,_xll.ohTrigger(Trigger,Trigger3M))</f>
        <v>1.341857911063E-2</v>
      </c>
    </row>
    <row r="1677" spans="51:56" ht="11.25" customHeight="1" x14ac:dyDescent="0.25">
      <c r="AY1677" s="106" t="s">
        <v>83</v>
      </c>
      <c r="AZ1677" s="105">
        <f>_xll.qlInterestRateIndexFixingDate(Currency&amp;"ibor"&amp;Tenor,BA1677,Trigger)</f>
        <v>51064</v>
      </c>
      <c r="BA1677" s="105">
        <f>_xll.qlCalendarAdvance(Calendar,BA1676,AY1677,"f",,Trigger)</f>
        <v>51068</v>
      </c>
      <c r="BB1677" s="105">
        <f>_xll.qlInterestRateIndexMaturity(Currency&amp;"ibor"&amp;Tenor,BA1677,Trigger)</f>
        <v>51160</v>
      </c>
      <c r="BC1677" s="257">
        <f>_xll.qlIndexFixing($AC$5,AZ1677,TRUE,_xll.ohTrigger(Trigger,Trigger3M))</f>
        <v>1.3784305139532261E-2</v>
      </c>
      <c r="BD1677" s="257">
        <f>_xll.qlIndexFixing($BE$1,AZ1677,TRUE,_xll.ohTrigger(Trigger,Trigger3M))</f>
        <v>1.3418400865559123E-2</v>
      </c>
    </row>
    <row r="1678" spans="51:56" ht="11.25" customHeight="1" x14ac:dyDescent="0.25">
      <c r="AY1678" s="106" t="s">
        <v>83</v>
      </c>
      <c r="AZ1678" s="105">
        <f>_xll.qlInterestRateIndexFixingDate(Currency&amp;"ibor"&amp;Tenor,BA1678,Trigger)</f>
        <v>51071</v>
      </c>
      <c r="BA1678" s="105">
        <f>_xll.qlCalendarAdvance(Calendar,BA1677,AY1678,"f",,Trigger)</f>
        <v>51075</v>
      </c>
      <c r="BB1678" s="105">
        <f>_xll.qlInterestRateIndexMaturity(Currency&amp;"ibor"&amp;Tenor,BA1678,Trigger)</f>
        <v>51167</v>
      </c>
      <c r="BC1678" s="257">
        <f>_xll.qlIndexFixing($AC$5,AZ1678,TRUE,_xll.ohTrigger(Trigger,Trigger3M))</f>
        <v>1.3785966147830122E-2</v>
      </c>
      <c r="BD1678" s="257">
        <f>_xll.qlIndexFixing($BE$1,AZ1678,TRUE,_xll.ohTrigger(Trigger,Trigger3M))</f>
        <v>1.3418287173151459E-2</v>
      </c>
    </row>
    <row r="1679" spans="51:56" ht="11.25" customHeight="1" x14ac:dyDescent="0.25">
      <c r="AY1679" s="106" t="s">
        <v>83</v>
      </c>
      <c r="AZ1679" s="105">
        <f>_xll.qlInterestRateIndexFixingDate(Currency&amp;"ibor"&amp;Tenor,BA1679,Trigger)</f>
        <v>51078</v>
      </c>
      <c r="BA1679" s="105">
        <f>_xll.qlCalendarAdvance(Calendar,BA1678,AY1679,"f",,Trigger)</f>
        <v>51082</v>
      </c>
      <c r="BB1679" s="105">
        <f>_xll.qlInterestRateIndexMaturity(Currency&amp;"ibor"&amp;Tenor,BA1679,Trigger)</f>
        <v>51174</v>
      </c>
      <c r="BC1679" s="257">
        <f>_xll.qlIndexFixing($AC$5,AZ1679,TRUE,_xll.ohTrigger(Trigger,Trigger3M))</f>
        <v>1.3787627156831767E-2</v>
      </c>
      <c r="BD1679" s="257">
        <f>_xll.qlIndexFixing($BE$1,AZ1679,TRUE,_xll.ohTrigger(Trigger,Trigger3M))</f>
        <v>1.3418238248046624E-2</v>
      </c>
    </row>
    <row r="1680" spans="51:56" ht="11.25" customHeight="1" x14ac:dyDescent="0.25">
      <c r="AY1680" s="106" t="s">
        <v>83</v>
      </c>
      <c r="AZ1680" s="105">
        <f>_xll.qlInterestRateIndexFixingDate(Currency&amp;"ibor"&amp;Tenor,BA1680,Trigger)</f>
        <v>51085</v>
      </c>
      <c r="BA1680" s="105">
        <f>_xll.qlCalendarAdvance(Calendar,BA1679,AY1680,"f",,Trigger)</f>
        <v>51089</v>
      </c>
      <c r="BB1680" s="105">
        <f>_xll.qlInterestRateIndexMaturity(Currency&amp;"ibor"&amp;Tenor,BA1680,Trigger)</f>
        <v>51181</v>
      </c>
      <c r="BC1680" s="257">
        <f>_xll.qlIndexFixing($AC$5,AZ1680,TRUE,_xll.ohTrigger(Trigger,Trigger3M))</f>
        <v>1.3789288166535459E-2</v>
      </c>
      <c r="BD1680" s="257">
        <f>_xll.qlIndexFixing($BE$1,AZ1680,TRUE,_xll.ohTrigger(Trigger,Trigger3M))</f>
        <v>1.3418254304894649E-2</v>
      </c>
    </row>
    <row r="1681" spans="51:56" ht="11.25" customHeight="1" x14ac:dyDescent="0.25">
      <c r="AY1681" s="106" t="s">
        <v>83</v>
      </c>
      <c r="AZ1681" s="105">
        <f>_xll.qlInterestRateIndexFixingDate(Currency&amp;"ibor"&amp;Tenor,BA1681,Trigger)</f>
        <v>51092</v>
      </c>
      <c r="BA1681" s="105">
        <f>_xll.qlCalendarAdvance(Calendar,BA1680,AY1681,"f",,Trigger)</f>
        <v>51096</v>
      </c>
      <c r="BB1681" s="105">
        <f>_xll.qlInterestRateIndexMaturity(Currency&amp;"ibor"&amp;Tenor,BA1681,Trigger)</f>
        <v>51188</v>
      </c>
      <c r="BC1681" s="257">
        <f>_xll.qlIndexFixing($AC$5,AZ1681,TRUE,_xll.ohTrigger(Trigger,Trigger3M))</f>
        <v>1.3790949176942936E-2</v>
      </c>
      <c r="BD1681" s="257">
        <f>_xll.qlIndexFixing($BE$1,AZ1681,TRUE,_xll.ohTrigger(Trigger,Trigger3M))</f>
        <v>1.3418335558339491E-2</v>
      </c>
    </row>
    <row r="1682" spans="51:56" ht="11.25" customHeight="1" x14ac:dyDescent="0.25">
      <c r="AY1682" s="106" t="s">
        <v>83</v>
      </c>
      <c r="AZ1682" s="105">
        <f>_xll.qlInterestRateIndexFixingDate(Currency&amp;"ibor"&amp;Tenor,BA1682,Trigger)</f>
        <v>51099</v>
      </c>
      <c r="BA1682" s="105">
        <f>_xll.qlCalendarAdvance(Calendar,BA1681,AY1682,"f",,Trigger)</f>
        <v>51103</v>
      </c>
      <c r="BB1682" s="105">
        <f>_xll.qlInterestRateIndexMaturity(Currency&amp;"ibor"&amp;Tenor,BA1682,Trigger)</f>
        <v>51195</v>
      </c>
      <c r="BC1682" s="257">
        <f>_xll.qlIndexFixing($AC$5,AZ1682,TRUE,_xll.ohTrigger(Trigger,Trigger3M))</f>
        <v>1.3792610188051592E-2</v>
      </c>
      <c r="BD1682" s="257">
        <f>_xll.qlIndexFixing($BE$1,AZ1682,TRUE,_xll.ohTrigger(Trigger,Trigger3M))</f>
        <v>1.3418482223034661E-2</v>
      </c>
    </row>
    <row r="1683" spans="51:56" ht="11.25" customHeight="1" x14ac:dyDescent="0.25">
      <c r="AY1683" s="106" t="s">
        <v>83</v>
      </c>
      <c r="AZ1683" s="105">
        <f>_xll.qlInterestRateIndexFixingDate(Currency&amp;"ibor"&amp;Tenor,BA1683,Trigger)</f>
        <v>51106</v>
      </c>
      <c r="BA1683" s="105">
        <f>_xll.qlCalendarAdvance(Calendar,BA1682,AY1683,"f",,Trigger)</f>
        <v>51110</v>
      </c>
      <c r="BB1683" s="105">
        <f>_xll.qlInterestRateIndexMaturity(Currency&amp;"ibor"&amp;Tenor,BA1683,Trigger)</f>
        <v>51201</v>
      </c>
      <c r="BC1683" s="257">
        <f>_xll.qlIndexFixing($AC$5,AZ1683,TRUE,_xll.ohTrigger(Trigger,Trigger3M))</f>
        <v>1.379388859360272E-2</v>
      </c>
      <c r="BD1683" s="257">
        <f>_xll.qlIndexFixing($BE$1,AZ1683,TRUE,_xll.ohTrigger(Trigger,Trigger3M))</f>
        <v>1.3418417130143526E-2</v>
      </c>
    </row>
    <row r="1684" spans="51:56" ht="11.25" customHeight="1" x14ac:dyDescent="0.25">
      <c r="AY1684" s="106" t="s">
        <v>83</v>
      </c>
      <c r="AZ1684" s="105">
        <f>_xll.qlInterestRateIndexFixingDate(Currency&amp;"ibor"&amp;Tenor,BA1684,Trigger)</f>
        <v>51113</v>
      </c>
      <c r="BA1684" s="105">
        <f>_xll.qlCalendarAdvance(Calendar,BA1683,AY1684,"f",,Trigger)</f>
        <v>51117</v>
      </c>
      <c r="BB1684" s="105">
        <f>_xll.qlInterestRateIndexMaturity(Currency&amp;"ibor"&amp;Tenor,BA1684,Trigger)</f>
        <v>51208</v>
      </c>
      <c r="BC1684" s="257">
        <f>_xll.qlIndexFixing($AC$5,AZ1684,TRUE,_xll.ohTrigger(Trigger,Trigger3M))</f>
        <v>1.3795549542531005E-2</v>
      </c>
      <c r="BD1684" s="257">
        <f>_xll.qlIndexFixing($BE$1,AZ1684,TRUE,_xll.ohTrigger(Trigger,Trigger3M))</f>
        <v>1.3418690507716413E-2</v>
      </c>
    </row>
    <row r="1685" spans="51:56" ht="11.25" customHeight="1" x14ac:dyDescent="0.25">
      <c r="AY1685" s="106" t="s">
        <v>83</v>
      </c>
      <c r="AZ1685" s="105">
        <f>_xll.qlInterestRateIndexFixingDate(Currency&amp;"ibor"&amp;Tenor,BA1685,Trigger)</f>
        <v>51120</v>
      </c>
      <c r="BA1685" s="105">
        <f>_xll.qlCalendarAdvance(Calendar,BA1684,AY1685,"f",,Trigger)</f>
        <v>51124</v>
      </c>
      <c r="BB1685" s="105">
        <f>_xll.qlInterestRateIndexMaturity(Currency&amp;"ibor"&amp;Tenor,BA1685,Trigger)</f>
        <v>51215</v>
      </c>
      <c r="BC1685" s="257">
        <f>_xll.qlIndexFixing($AC$5,AZ1685,TRUE,_xll.ohTrigger(Trigger,Trigger3M))</f>
        <v>1.3797210492154996E-2</v>
      </c>
      <c r="BD1685" s="257">
        <f>_xll.qlIndexFixing($BE$1,AZ1685,TRUE,_xll.ohTrigger(Trigger,Trigger3M))</f>
        <v>1.3419029922724162E-2</v>
      </c>
    </row>
    <row r="1686" spans="51:56" ht="11.25" customHeight="1" x14ac:dyDescent="0.25">
      <c r="AY1686" s="106" t="s">
        <v>83</v>
      </c>
      <c r="AZ1686" s="105">
        <f>_xll.qlInterestRateIndexFixingDate(Currency&amp;"ibor"&amp;Tenor,BA1686,Trigger)</f>
        <v>51126</v>
      </c>
      <c r="BA1686" s="105">
        <f>_xll.qlCalendarAdvance(Calendar,BA1685,AY1686,"f",,Trigger)</f>
        <v>51131</v>
      </c>
      <c r="BB1686" s="105">
        <f>_xll.qlInterestRateIndexMaturity(Currency&amp;"ibor"&amp;Tenor,BA1686,Trigger)</f>
        <v>51222</v>
      </c>
      <c r="BC1686" s="257">
        <f>_xll.qlIndexFixing($AC$5,AZ1686,TRUE,_xll.ohTrigger(Trigger,Trigger3M))</f>
        <v>1.3798871442472939E-2</v>
      </c>
      <c r="BD1686" s="257">
        <f>_xll.qlIndexFixing($BE$1,AZ1686,TRUE,_xll.ohTrigger(Trigger,Trigger3M))</f>
        <v>1.3419435589823194E-2</v>
      </c>
    </row>
    <row r="1687" spans="51:56" ht="11.25" customHeight="1" x14ac:dyDescent="0.25">
      <c r="AY1687" s="106" t="s">
        <v>83</v>
      </c>
      <c r="AZ1687" s="105">
        <f>_xll.qlInterestRateIndexFixingDate(Currency&amp;"ibor"&amp;Tenor,BA1687,Trigger)</f>
        <v>51134</v>
      </c>
      <c r="BA1687" s="105">
        <f>_xll.qlCalendarAdvance(Calendar,BA1686,AY1687,"f",,Trigger)</f>
        <v>51138</v>
      </c>
      <c r="BB1687" s="105">
        <f>_xll.qlInterestRateIndexMaturity(Currency&amp;"ibor"&amp;Tenor,BA1687,Trigger)</f>
        <v>51229</v>
      </c>
      <c r="BC1687" s="257">
        <f>_xll.qlIndexFixing($AC$5,AZ1687,TRUE,_xll.ohTrigger(Trigger,Trigger3M))</f>
        <v>1.380053239348571E-2</v>
      </c>
      <c r="BD1687" s="257">
        <f>_xll.qlIndexFixing($BE$1,AZ1687,TRUE,_xll.ohTrigger(Trigger,Trigger3M))</f>
        <v>1.3419907723672573E-2</v>
      </c>
    </row>
    <row r="1688" spans="51:56" ht="11.25" customHeight="1" x14ac:dyDescent="0.25">
      <c r="AY1688" s="106" t="s">
        <v>83</v>
      </c>
      <c r="AZ1688" s="105">
        <f>_xll.qlInterestRateIndexFixingDate(Currency&amp;"ibor"&amp;Tenor,BA1688,Trigger)</f>
        <v>51141</v>
      </c>
      <c r="BA1688" s="105">
        <f>_xll.qlCalendarAdvance(Calendar,BA1687,AY1688,"f",,Trigger)</f>
        <v>51145</v>
      </c>
      <c r="BB1688" s="105">
        <f>_xll.qlInterestRateIndexMaturity(Currency&amp;"ibor"&amp;Tenor,BA1688,Trigger)</f>
        <v>51236</v>
      </c>
      <c r="BC1688" s="257">
        <f>_xll.qlIndexFixing($AC$5,AZ1688,TRUE,_xll.ohTrigger(Trigger,Trigger3M))</f>
        <v>1.380219334519419E-2</v>
      </c>
      <c r="BD1688" s="257">
        <f>_xll.qlIndexFixing($BE$1,AZ1688,TRUE,_xll.ohTrigger(Trigger,Trigger3M))</f>
        <v>1.3420446538937507E-2</v>
      </c>
    </row>
    <row r="1689" spans="51:56" ht="11.25" customHeight="1" x14ac:dyDescent="0.25">
      <c r="AY1689" s="106" t="s">
        <v>83</v>
      </c>
      <c r="AZ1689" s="105">
        <f>_xll.qlInterestRateIndexFixingDate(Currency&amp;"ibor"&amp;Tenor,BA1689,Trigger)</f>
        <v>51148</v>
      </c>
      <c r="BA1689" s="105">
        <f>_xll.qlCalendarAdvance(Calendar,BA1688,AY1689,"f",,Trigger)</f>
        <v>51152</v>
      </c>
      <c r="BB1689" s="105">
        <f>_xll.qlInterestRateIndexMaturity(Currency&amp;"ibor"&amp;Tenor,BA1689,Trigger)</f>
        <v>51243</v>
      </c>
      <c r="BC1689" s="257">
        <f>_xll.qlIndexFixing($AC$5,AZ1689,TRUE,_xll.ohTrigger(Trigger,Trigger3M))</f>
        <v>1.3803854297596618E-2</v>
      </c>
      <c r="BD1689" s="257">
        <f>_xll.qlIndexFixing($BE$1,AZ1689,TRUE,_xll.ohTrigger(Trigger,Trigger3M))</f>
        <v>1.3421052250284959E-2</v>
      </c>
    </row>
    <row r="1690" spans="51:56" ht="11.25" customHeight="1" x14ac:dyDescent="0.25">
      <c r="AY1690" s="106" t="s">
        <v>83</v>
      </c>
      <c r="AZ1690" s="105">
        <f>_xll.qlInterestRateIndexFixingDate(Currency&amp;"ibor"&amp;Tenor,BA1690,Trigger)</f>
        <v>51155</v>
      </c>
      <c r="BA1690" s="105">
        <f>_xll.qlCalendarAdvance(Calendar,BA1689,AY1690,"f",,Trigger)</f>
        <v>51159</v>
      </c>
      <c r="BB1690" s="105">
        <f>_xll.qlInterestRateIndexMaturity(Currency&amp;"ibor"&amp;Tenor,BA1690,Trigger)</f>
        <v>51250</v>
      </c>
      <c r="BC1690" s="257">
        <f>_xll.qlIndexFixing($AC$5,AZ1690,TRUE,_xll.ohTrigger(Trigger,Trigger3M))</f>
        <v>1.3805515250694754E-2</v>
      </c>
      <c r="BD1690" s="257">
        <f>_xll.qlIndexFixing($BE$1,AZ1690,TRUE,_xll.ohTrigger(Trigger,Trigger3M))</f>
        <v>1.3421725072383654E-2</v>
      </c>
    </row>
    <row r="1691" spans="51:56" ht="11.25" customHeight="1" x14ac:dyDescent="0.25">
      <c r="AY1691" s="106" t="s">
        <v>83</v>
      </c>
      <c r="AZ1691" s="105">
        <f>_xll.qlInterestRateIndexFixingDate(Currency&amp;"ibor"&amp;Tenor,BA1691,Trigger)</f>
        <v>51162</v>
      </c>
      <c r="BA1691" s="105">
        <f>_xll.qlCalendarAdvance(Calendar,BA1690,AY1691,"f",,Trigger)</f>
        <v>51166</v>
      </c>
      <c r="BB1691" s="105">
        <f>_xll.qlInterestRateIndexMaturity(Currency&amp;"ibor"&amp;Tenor,BA1691,Trigger)</f>
        <v>51256</v>
      </c>
      <c r="BC1691" s="257">
        <f>_xll.qlIndexFixing($AC$5,AZ1691,TRUE,_xll.ohTrigger(Trigger,Trigger3M))</f>
        <v>1.3806793105165305E-2</v>
      </c>
      <c r="BD1691" s="257">
        <f>_xll.qlIndexFixing($BE$1,AZ1691,TRUE,_xll.ohTrigger(Trigger,Trigger3M))</f>
        <v>1.3422149784363846E-2</v>
      </c>
    </row>
    <row r="1692" spans="51:56" ht="11.25" customHeight="1" x14ac:dyDescent="0.25">
      <c r="AY1692" s="106" t="s">
        <v>83</v>
      </c>
      <c r="AZ1692" s="105">
        <f>_xll.qlInterestRateIndexFixingDate(Currency&amp;"ibor"&amp;Tenor,BA1692,Trigger)</f>
        <v>51169</v>
      </c>
      <c r="BA1692" s="105">
        <f>_xll.qlCalendarAdvance(Calendar,BA1691,AY1692,"f",,Trigger)</f>
        <v>51173</v>
      </c>
      <c r="BB1692" s="105">
        <f>_xll.qlInterestRateIndexMaturity(Currency&amp;"ibor"&amp;Tenor,BA1692,Trigger)</f>
        <v>51263</v>
      </c>
      <c r="BC1692" s="257">
        <f>_xll.qlIndexFixing($AC$5,AZ1692,TRUE,_xll.ohTrigger(Trigger,Trigger3M))</f>
        <v>1.3808453996008829E-2</v>
      </c>
      <c r="BD1692" s="257">
        <f>_xll.qlIndexFixing($BE$1,AZ1692,TRUE,_xll.ohTrigger(Trigger,Trigger3M))</f>
        <v>1.3422952577660574E-2</v>
      </c>
    </row>
    <row r="1693" spans="51:56" ht="11.25" customHeight="1" x14ac:dyDescent="0.25">
      <c r="AY1693" s="106" t="s">
        <v>83</v>
      </c>
      <c r="AZ1693" s="105">
        <f>_xll.qlInterestRateIndexFixingDate(Currency&amp;"ibor"&amp;Tenor,BA1693,Trigger)</f>
        <v>51176</v>
      </c>
      <c r="BA1693" s="105">
        <f>_xll.qlCalendarAdvance(Calendar,BA1692,AY1693,"f",,Trigger)</f>
        <v>51180</v>
      </c>
      <c r="BB1693" s="105">
        <f>_xll.qlInterestRateIndexMaturity(Currency&amp;"ibor"&amp;Tenor,BA1693,Trigger)</f>
        <v>51270</v>
      </c>
      <c r="BC1693" s="257">
        <f>_xll.qlIndexFixing($AC$5,AZ1693,TRUE,_xll.ohTrigger(Trigger,Trigger3M))</f>
        <v>1.3810114887539804E-2</v>
      </c>
      <c r="BD1693" s="257">
        <f>_xll.qlIndexFixing($BE$1,AZ1693,TRUE,_xll.ohTrigger(Trigger,Trigger3M))</f>
        <v>1.3423823107885369E-2</v>
      </c>
    </row>
    <row r="1694" spans="51:56" ht="11.25" customHeight="1" x14ac:dyDescent="0.25">
      <c r="AY1694" s="106" t="s">
        <v>83</v>
      </c>
      <c r="AZ1694" s="105">
        <f>_xll.qlInterestRateIndexFixingDate(Currency&amp;"ibor"&amp;Tenor,BA1694,Trigger)</f>
        <v>51183</v>
      </c>
      <c r="BA1694" s="105">
        <f>_xll.qlCalendarAdvance(Calendar,BA1693,AY1694,"f",,Trigger)</f>
        <v>51187</v>
      </c>
      <c r="BB1694" s="105">
        <f>_xll.qlInterestRateIndexMaturity(Currency&amp;"ibor"&amp;Tenor,BA1694,Trigger)</f>
        <v>51277</v>
      </c>
      <c r="BC1694" s="257">
        <f>_xll.qlIndexFixing($AC$5,AZ1694,TRUE,_xll.ohTrigger(Trigger,Trigger3M))</f>
        <v>1.3811775779758229E-2</v>
      </c>
      <c r="BD1694" s="257">
        <f>_xll.qlIndexFixing($BE$1,AZ1694,TRUE,_xll.ohTrigger(Trigger,Trigger3M))</f>
        <v>1.342476158971273E-2</v>
      </c>
    </row>
    <row r="1695" spans="51:56" ht="11.25" customHeight="1" x14ac:dyDescent="0.25">
      <c r="AY1695" s="106" t="s">
        <v>83</v>
      </c>
      <c r="AZ1695" s="105">
        <f>_xll.qlInterestRateIndexFixingDate(Currency&amp;"ibor"&amp;Tenor,BA1695,Trigger)</f>
        <v>51190</v>
      </c>
      <c r="BA1695" s="105">
        <f>_xll.qlCalendarAdvance(Calendar,BA1694,AY1695,"f",,Trigger)</f>
        <v>51194</v>
      </c>
      <c r="BB1695" s="105">
        <f>_xll.qlInterestRateIndexMaturity(Currency&amp;"ibor"&amp;Tenor,BA1695,Trigger)</f>
        <v>51284</v>
      </c>
      <c r="BC1695" s="257">
        <f>_xll.qlIndexFixing($AC$5,AZ1695,TRUE,_xll.ohTrigger(Trigger,Trigger3M))</f>
        <v>1.3813436672664103E-2</v>
      </c>
      <c r="BD1695" s="257">
        <f>_xll.qlIndexFixing($BE$1,AZ1695,TRUE,_xll.ohTrigger(Trigger,Trigger3M))</f>
        <v>1.3425768237823377E-2</v>
      </c>
    </row>
    <row r="1696" spans="51:56" ht="11.25" customHeight="1" x14ac:dyDescent="0.25">
      <c r="AY1696" s="106" t="s">
        <v>83</v>
      </c>
      <c r="AZ1696" s="105">
        <f>_xll.qlInterestRateIndexFixingDate(Currency&amp;"ibor"&amp;Tenor,BA1696,Trigger)</f>
        <v>51197</v>
      </c>
      <c r="BA1696" s="105">
        <f>_xll.qlCalendarAdvance(Calendar,BA1695,AY1696,"f",,Trigger)</f>
        <v>51201</v>
      </c>
      <c r="BB1696" s="105">
        <f>_xll.qlInterestRateIndexMaturity(Currency&amp;"ibor"&amp;Tenor,BA1696,Trigger)</f>
        <v>51293</v>
      </c>
      <c r="BC1696" s="257">
        <f>_xll.qlIndexFixing($AC$5,AZ1696,TRUE,_xll.ohTrigger(Trigger,Trigger3M))</f>
        <v>1.3814557006936434E-2</v>
      </c>
      <c r="BD1696" s="257">
        <f>_xll.qlIndexFixing($BE$1,AZ1696,TRUE,_xll.ohTrigger(Trigger,Trigger3M))</f>
        <v>1.3427523902743084E-2</v>
      </c>
    </row>
    <row r="1697" spans="51:56" ht="11.25" customHeight="1" x14ac:dyDescent="0.25">
      <c r="AY1697" s="106" t="s">
        <v>83</v>
      </c>
      <c r="AZ1697" s="105">
        <f>_xll.qlInterestRateIndexFixingDate(Currency&amp;"ibor"&amp;Tenor,BA1697,Trigger)</f>
        <v>51204</v>
      </c>
      <c r="BA1697" s="105">
        <f>_xll.qlCalendarAdvance(Calendar,BA1696,AY1697,"f",,Trigger)</f>
        <v>51208</v>
      </c>
      <c r="BB1697" s="105">
        <f>_xll.qlInterestRateIndexMaturity(Currency&amp;"ibor"&amp;Tenor,BA1697,Trigger)</f>
        <v>51300</v>
      </c>
      <c r="BC1697" s="257">
        <f>_xll.qlIndexFixing($AC$5,AZ1697,TRUE,_xll.ohTrigger(Trigger,Trigger3M))</f>
        <v>1.3811637587230452E-2</v>
      </c>
      <c r="BD1697" s="257">
        <f>_xll.qlIndexFixing($BE$1,AZ1697,TRUE,_xll.ohTrigger(Trigger,Trigger3M))</f>
        <v>1.3428675661636559E-2</v>
      </c>
    </row>
    <row r="1698" spans="51:56" ht="11.25" customHeight="1" x14ac:dyDescent="0.25">
      <c r="AY1698" s="106" t="s">
        <v>83</v>
      </c>
      <c r="AZ1698" s="105">
        <f>_xll.qlInterestRateIndexFixingDate(Currency&amp;"ibor"&amp;Tenor,BA1698,Trigger)</f>
        <v>51211</v>
      </c>
      <c r="BA1698" s="105">
        <f>_xll.qlCalendarAdvance(Calendar,BA1697,AY1698,"f",,Trigger)</f>
        <v>51215</v>
      </c>
      <c r="BB1698" s="105">
        <f>_xll.qlInterestRateIndexMaturity(Currency&amp;"ibor"&amp;Tenor,BA1698,Trigger)</f>
        <v>51307</v>
      </c>
      <c r="BC1698" s="257">
        <f>_xll.qlIndexFixing($AC$5,AZ1698,TRUE,_xll.ohTrigger(Trigger,Trigger3M))</f>
        <v>1.3808711160612896E-2</v>
      </c>
      <c r="BD1698" s="257">
        <f>_xll.qlIndexFixing($BE$1,AZ1698,TRUE,_xll.ohTrigger(Trigger,Trigger3M))</f>
        <v>1.3429889524161838E-2</v>
      </c>
    </row>
    <row r="1699" spans="51:56" ht="11.25" customHeight="1" x14ac:dyDescent="0.25">
      <c r="AY1699" s="106" t="s">
        <v>83</v>
      </c>
      <c r="AZ1699" s="105">
        <f>_xll.qlInterestRateIndexFixingDate(Currency&amp;"ibor"&amp;Tenor,BA1699,Trigger)</f>
        <v>51218</v>
      </c>
      <c r="BA1699" s="105">
        <f>_xll.qlCalendarAdvance(Calendar,BA1698,AY1699,"f",,Trigger)</f>
        <v>51222</v>
      </c>
      <c r="BB1699" s="105">
        <f>_xll.qlInterestRateIndexMaturity(Currency&amp;"ibor"&amp;Tenor,BA1699,Trigger)</f>
        <v>51314</v>
      </c>
      <c r="BC1699" s="257">
        <f>_xll.qlIndexFixing($AC$5,AZ1699,TRUE,_xll.ohTrigger(Trigger,Trigger3M))</f>
        <v>1.3805777727100278E-2</v>
      </c>
      <c r="BD1699" s="257">
        <f>_xll.qlIndexFixing($BE$1,AZ1699,TRUE,_xll.ohTrigger(Trigger,Trigger3M))</f>
        <v>1.3431160443548959E-2</v>
      </c>
    </row>
    <row r="1700" spans="51:56" ht="11.25" customHeight="1" x14ac:dyDescent="0.25">
      <c r="AY1700" s="106" t="s">
        <v>83</v>
      </c>
      <c r="AZ1700" s="105">
        <f>_xll.qlInterestRateIndexFixingDate(Currency&amp;"ibor"&amp;Tenor,BA1700,Trigger)</f>
        <v>51223</v>
      </c>
      <c r="BA1700" s="105">
        <f>_xll.qlCalendarAdvance(Calendar,BA1699,AY1700,"f",,Trigger)</f>
        <v>51229</v>
      </c>
      <c r="BB1700" s="105">
        <f>_xll.qlInterestRateIndexMaturity(Currency&amp;"ibor"&amp;Tenor,BA1700,Trigger)</f>
        <v>51320</v>
      </c>
      <c r="BC1700" s="257">
        <f>_xll.qlIndexFixing($AC$5,AZ1700,TRUE,_xll.ohTrigger(Trigger,Trigger3M))</f>
        <v>1.3802903176752996E-2</v>
      </c>
      <c r="BD1700" s="257">
        <f>_xll.qlIndexFixing($BE$1,AZ1700,TRUE,_xll.ohTrigger(Trigger,Trigger3M))</f>
        <v>1.3432128723294086E-2</v>
      </c>
    </row>
    <row r="1701" spans="51:56" ht="11.25" customHeight="1" x14ac:dyDescent="0.25">
      <c r="AY1701" s="106" t="s">
        <v>83</v>
      </c>
      <c r="AZ1701" s="105">
        <f>_xll.qlInterestRateIndexFixingDate(Currency&amp;"ibor"&amp;Tenor,BA1701,Trigger)</f>
        <v>51232</v>
      </c>
      <c r="BA1701" s="105">
        <f>_xll.qlCalendarAdvance(Calendar,BA1700,AY1701,"f",,Trigger)</f>
        <v>51236</v>
      </c>
      <c r="BB1701" s="105">
        <f>_xll.qlInterestRateIndexMaturity(Currency&amp;"ibor"&amp;Tenor,BA1701,Trigger)</f>
        <v>51327</v>
      </c>
      <c r="BC1701" s="257">
        <f>_xll.qlIndexFixing($AC$5,AZ1701,TRUE,_xll.ohTrigger(Trigger,Trigger3M))</f>
        <v>1.3799906213815837E-2</v>
      </c>
      <c r="BD1701" s="257">
        <f>_xll.qlIndexFixing($BE$1,AZ1701,TRUE,_xll.ohTrigger(Trigger,Trigger3M))</f>
        <v>1.3433496421423783E-2</v>
      </c>
    </row>
    <row r="1702" spans="51:56" ht="11.25" customHeight="1" x14ac:dyDescent="0.25">
      <c r="AY1702" s="106" t="s">
        <v>83</v>
      </c>
      <c r="AZ1702" s="105">
        <f>_xll.qlInterestRateIndexFixingDate(Currency&amp;"ibor"&amp;Tenor,BA1702,Trigger)</f>
        <v>51239</v>
      </c>
      <c r="BA1702" s="105">
        <f>_xll.qlCalendarAdvance(Calendar,BA1701,AY1702,"f",,Trigger)</f>
        <v>51243</v>
      </c>
      <c r="BB1702" s="105">
        <f>_xll.qlInterestRateIndexMaturity(Currency&amp;"ibor"&amp;Tenor,BA1702,Trigger)</f>
        <v>51334</v>
      </c>
      <c r="BC1702" s="257">
        <f>_xll.qlIndexFixing($AC$5,AZ1702,TRUE,_xll.ohTrigger(Trigger,Trigger3M))</f>
        <v>1.3796902167328227E-2</v>
      </c>
      <c r="BD1702" s="257">
        <f>_xll.qlIndexFixing($BE$1,AZ1702,TRUE,_xll.ohTrigger(Trigger,Trigger3M))</f>
        <v>1.3434906384340313E-2</v>
      </c>
    </row>
    <row r="1703" spans="51:56" ht="11.25" customHeight="1" x14ac:dyDescent="0.25">
      <c r="AY1703" s="106" t="s">
        <v>83</v>
      </c>
      <c r="AZ1703" s="105">
        <f>_xll.qlInterestRateIndexFixingDate(Currency&amp;"ibor"&amp;Tenor,BA1703,Trigger)</f>
        <v>51246</v>
      </c>
      <c r="BA1703" s="105">
        <f>_xll.qlCalendarAdvance(Calendar,BA1702,AY1703,"f",,Trigger)</f>
        <v>51250</v>
      </c>
      <c r="BB1703" s="105">
        <f>_xll.qlInterestRateIndexMaturity(Currency&amp;"ibor"&amp;Tenor,BA1703,Trigger)</f>
        <v>51341</v>
      </c>
      <c r="BC1703" s="257">
        <f>_xll.qlIndexFixing($AC$5,AZ1703,TRUE,_xll.ohTrigger(Trigger,Trigger3M))</f>
        <v>1.3793891037307738E-2</v>
      </c>
      <c r="BD1703" s="257">
        <f>_xll.qlIndexFixing($BE$1,AZ1703,TRUE,_xll.ohTrigger(Trigger,Trigger3M))</f>
        <v>1.3436353445077045E-2</v>
      </c>
    </row>
    <row r="1704" spans="51:56" ht="11.25" customHeight="1" x14ac:dyDescent="0.25">
      <c r="AY1704" s="106" t="s">
        <v>83</v>
      </c>
      <c r="AZ1704" s="105">
        <f>_xll.qlInterestRateIndexFixingDate(Currency&amp;"ibor"&amp;Tenor,BA1704,Trigger)</f>
        <v>51253</v>
      </c>
      <c r="BA1704" s="105">
        <f>_xll.qlCalendarAdvance(Calendar,BA1703,AY1704,"f",,Trigger)</f>
        <v>51258</v>
      </c>
      <c r="BB1704" s="105">
        <f>_xll.qlInterestRateIndexMaturity(Currency&amp;"ibor"&amp;Tenor,BA1704,Trigger)</f>
        <v>51350</v>
      </c>
      <c r="BC1704" s="257">
        <f>_xll.qlIndexFixing($AC$5,AZ1704,TRUE,_xll.ohTrigger(Trigger,Trigger3M))</f>
        <v>1.3790580817852749E-2</v>
      </c>
      <c r="BD1704" s="257">
        <f>_xll.qlIndexFixing($BE$1,AZ1704,TRUE,_xll.ohTrigger(Trigger,Trigger3M))</f>
        <v>1.3438406831880082E-2</v>
      </c>
    </row>
    <row r="1705" spans="51:56" ht="11.25" customHeight="1" x14ac:dyDescent="0.25">
      <c r="AY1705" s="106" t="s">
        <v>83</v>
      </c>
      <c r="AZ1705" s="105">
        <f>_xll.qlInterestRateIndexFixingDate(Currency&amp;"ibor"&amp;Tenor,BA1705,Trigger)</f>
        <v>51263</v>
      </c>
      <c r="BA1705" s="105">
        <f>_xll.qlCalendarAdvance(Calendar,BA1704,AY1705,"f",,Trigger)</f>
        <v>51265</v>
      </c>
      <c r="BB1705" s="105">
        <f>_xll.qlInterestRateIndexMaturity(Currency&amp;"ibor"&amp;Tenor,BA1705,Trigger)</f>
        <v>51357</v>
      </c>
      <c r="BC1705" s="257">
        <f>_xll.qlIndexFixing($AC$5,AZ1705,TRUE,_xll.ohTrigger(Trigger,Trigger3M))</f>
        <v>1.3787604342329306E-2</v>
      </c>
      <c r="BD1705" s="257">
        <f>_xll.qlIndexFixing($BE$1,AZ1705,TRUE,_xll.ohTrigger(Trigger,Trigger3M))</f>
        <v>1.3439916567996205E-2</v>
      </c>
    </row>
    <row r="1706" spans="51:56" ht="11.25" customHeight="1" x14ac:dyDescent="0.25">
      <c r="AY1706" s="106" t="s">
        <v>83</v>
      </c>
      <c r="AZ1706" s="105">
        <f>_xll.qlInterestRateIndexFixingDate(Currency&amp;"ibor"&amp;Tenor,BA1706,Trigger)</f>
        <v>51270</v>
      </c>
      <c r="BA1706" s="105">
        <f>_xll.qlCalendarAdvance(Calendar,BA1705,AY1706,"f",,Trigger)</f>
        <v>51272</v>
      </c>
      <c r="BB1706" s="105">
        <f>_xll.qlInterestRateIndexMaturity(Currency&amp;"ibor"&amp;Tenor,BA1706,Trigger)</f>
        <v>51364</v>
      </c>
      <c r="BC1706" s="257">
        <f>_xll.qlIndexFixing($AC$5,AZ1706,TRUE,_xll.ohTrigger(Trigger,Trigger3M))</f>
        <v>1.3784620860023749E-2</v>
      </c>
      <c r="BD1706" s="257">
        <f>_xll.qlIndexFixing($BE$1,AZ1706,TRUE,_xll.ohTrigger(Trigger,Trigger3M))</f>
        <v>1.3441446845973584E-2</v>
      </c>
    </row>
    <row r="1707" spans="51:56" ht="11.25" customHeight="1" x14ac:dyDescent="0.25">
      <c r="AY1707" s="106" t="s">
        <v>83</v>
      </c>
      <c r="AZ1707" s="105">
        <f>_xll.qlInterestRateIndexFixingDate(Currency&amp;"ibor"&amp;Tenor,BA1707,Trigger)</f>
        <v>51277</v>
      </c>
      <c r="BA1707" s="105">
        <f>_xll.qlCalendarAdvance(Calendar,BA1706,AY1707,"f",,Trigger)</f>
        <v>51279</v>
      </c>
      <c r="BB1707" s="105">
        <f>_xll.qlInterestRateIndexMaturity(Currency&amp;"ibor"&amp;Tenor,BA1707,Trigger)</f>
        <v>51371</v>
      </c>
      <c r="BC1707" s="257">
        <f>_xll.qlIndexFixing($AC$5,AZ1707,TRUE,_xll.ohTrigger(Trigger,Trigger3M))</f>
        <v>1.3781630370951724E-2</v>
      </c>
      <c r="BD1707" s="257">
        <f>_xll.qlIndexFixing($BE$1,AZ1707,TRUE,_xll.ohTrigger(Trigger,Trigger3M))</f>
        <v>1.3442992488372871E-2</v>
      </c>
    </row>
    <row r="1708" spans="51:56" ht="11.25" customHeight="1" x14ac:dyDescent="0.25">
      <c r="AY1708" s="106" t="s">
        <v>83</v>
      </c>
      <c r="AZ1708" s="105">
        <f>_xll.qlInterestRateIndexFixingDate(Currency&amp;"ibor"&amp;Tenor,BA1708,Trigger)</f>
        <v>51284</v>
      </c>
      <c r="BA1708" s="105">
        <f>_xll.qlCalendarAdvance(Calendar,BA1707,AY1708,"f",,Trigger)</f>
        <v>51286</v>
      </c>
      <c r="BB1708" s="105">
        <f>_xll.qlInterestRateIndexMaturity(Currency&amp;"ibor"&amp;Tenor,BA1708,Trigger)</f>
        <v>51378</v>
      </c>
      <c r="BC1708" s="257">
        <f>_xll.qlIndexFixing($AC$5,AZ1708,TRUE,_xll.ohTrigger(Trigger,Trigger3M))</f>
        <v>1.3778632875128864E-2</v>
      </c>
      <c r="BD1708" s="257">
        <f>_xll.qlIndexFixing($BE$1,AZ1708,TRUE,_xll.ohTrigger(Trigger,Trigger3M))</f>
        <v>1.3444548301705819E-2</v>
      </c>
    </row>
    <row r="1709" spans="51:56" ht="11.25" customHeight="1" x14ac:dyDescent="0.25">
      <c r="AY1709" s="106" t="s">
        <v>83</v>
      </c>
      <c r="AZ1709" s="105">
        <f>_xll.qlInterestRateIndexFixingDate(Currency&amp;"ibor"&amp;Tenor,BA1709,Trigger)</f>
        <v>51291</v>
      </c>
      <c r="BA1709" s="105">
        <f>_xll.qlCalendarAdvance(Calendar,BA1708,AY1709,"f",,Trigger)</f>
        <v>51293</v>
      </c>
      <c r="BB1709" s="105">
        <f>_xll.qlInterestRateIndexMaturity(Currency&amp;"ibor"&amp;Tenor,BA1709,Trigger)</f>
        <v>51385</v>
      </c>
      <c r="BC1709" s="257">
        <f>_xll.qlIndexFixing($AC$5,AZ1709,TRUE,_xll.ohTrigger(Trigger,Trigger3M))</f>
        <v>1.3776935770026328E-2</v>
      </c>
      <c r="BD1709" s="257">
        <f>_xll.qlIndexFixing($BE$1,AZ1709,TRUE,_xll.ohTrigger(Trigger,Trigger3M))</f>
        <v>1.3446109096784217E-2</v>
      </c>
    </row>
    <row r="1710" spans="51:56" ht="11.25" customHeight="1" x14ac:dyDescent="0.25">
      <c r="AY1710" s="106" t="s">
        <v>83</v>
      </c>
      <c r="AZ1710" s="105">
        <f>_xll.qlInterestRateIndexFixingDate(Currency&amp;"ibor"&amp;Tenor,BA1710,Trigger)</f>
        <v>51298</v>
      </c>
      <c r="BA1710" s="105">
        <f>_xll.qlCalendarAdvance(Calendar,BA1709,AY1710,"f",,Trigger)</f>
        <v>51300</v>
      </c>
      <c r="BB1710" s="105">
        <f>_xll.qlInterestRateIndexMaturity(Currency&amp;"ibor"&amp;Tenor,BA1710,Trigger)</f>
        <v>51392</v>
      </c>
      <c r="BC1710" s="257">
        <f>_xll.qlIndexFixing($AC$5,AZ1710,TRUE,_xll.ohTrigger(Trigger,Trigger3M))</f>
        <v>1.3778504656559191E-2</v>
      </c>
      <c r="BD1710" s="257">
        <f>_xll.qlIndexFixing($BE$1,AZ1710,TRUE,_xll.ohTrigger(Trigger,Trigger3M))</f>
        <v>1.3447671442427511E-2</v>
      </c>
    </row>
    <row r="1711" spans="51:56" ht="11.25" customHeight="1" x14ac:dyDescent="0.25">
      <c r="AY1711" s="106" t="s">
        <v>83</v>
      </c>
      <c r="AZ1711" s="105">
        <f>_xll.qlInterestRateIndexFixingDate(Currency&amp;"ibor"&amp;Tenor,BA1711,Trigger)</f>
        <v>51305</v>
      </c>
      <c r="BA1711" s="105">
        <f>_xll.qlCalendarAdvance(Calendar,BA1710,AY1711,"f",,Trigger)</f>
        <v>51307</v>
      </c>
      <c r="BB1711" s="105">
        <f>_xll.qlInterestRateIndexMaturity(Currency&amp;"ibor"&amp;Tenor,BA1711,Trigger)</f>
        <v>51399</v>
      </c>
      <c r="BC1711" s="257">
        <f>_xll.qlIndexFixing($AC$5,AZ1711,TRUE,_xll.ohTrigger(Trigger,Trigger3M))</f>
        <v>1.3780073543719377E-2</v>
      </c>
      <c r="BD1711" s="257">
        <f>_xll.qlIndexFixing($BE$1,AZ1711,TRUE,_xll.ohTrigger(Trigger,Trigger3M))</f>
        <v>1.3449235024801521E-2</v>
      </c>
    </row>
    <row r="1712" spans="51:56" ht="11.25" customHeight="1" x14ac:dyDescent="0.25">
      <c r="AY1712" s="106" t="s">
        <v>83</v>
      </c>
      <c r="AZ1712" s="105">
        <f>_xll.qlInterestRateIndexFixingDate(Currency&amp;"ibor"&amp;Tenor,BA1712,Trigger)</f>
        <v>51312</v>
      </c>
      <c r="BA1712" s="105">
        <f>_xll.qlCalendarAdvance(Calendar,BA1711,AY1712,"f",,Trigger)</f>
        <v>51314</v>
      </c>
      <c r="BB1712" s="105">
        <f>_xll.qlInterestRateIndexMaturity(Currency&amp;"ibor"&amp;Tenor,BA1712,Trigger)</f>
        <v>51406</v>
      </c>
      <c r="BC1712" s="257">
        <f>_xll.qlIndexFixing($AC$5,AZ1712,TRUE,_xll.ohTrigger(Trigger,Trigger3M))</f>
        <v>1.3781642431506017E-2</v>
      </c>
      <c r="BD1712" s="257">
        <f>_xll.qlIndexFixing($BE$1,AZ1712,TRUE,_xll.ohTrigger(Trigger,Trigger3M))</f>
        <v>1.345079984772754E-2</v>
      </c>
    </row>
    <row r="1713" spans="51:56" ht="11.25" customHeight="1" x14ac:dyDescent="0.25">
      <c r="AY1713" s="106" t="s">
        <v>83</v>
      </c>
      <c r="AZ1713" s="105">
        <f>_xll.qlInterestRateIndexFixingDate(Currency&amp;"ibor"&amp;Tenor,BA1713,Trigger)</f>
        <v>51319</v>
      </c>
      <c r="BA1713" s="105">
        <f>_xll.qlCalendarAdvance(Calendar,BA1712,AY1713,"f",,Trigger)</f>
        <v>51321</v>
      </c>
      <c r="BB1713" s="105">
        <f>_xll.qlInterestRateIndexMaturity(Currency&amp;"ibor"&amp;Tenor,BA1713,Trigger)</f>
        <v>51413</v>
      </c>
      <c r="BC1713" s="257">
        <f>_xll.qlIndexFixing($AC$5,AZ1713,TRUE,_xll.ohTrigger(Trigger,Trigger3M))</f>
        <v>1.3783211319919983E-2</v>
      </c>
      <c r="BD1713" s="257">
        <f>_xll.qlIndexFixing($BE$1,AZ1713,TRUE,_xll.ohTrigger(Trigger,Trigger3M))</f>
        <v>1.3452365915030335E-2</v>
      </c>
    </row>
    <row r="1714" spans="51:56" ht="11.25" customHeight="1" x14ac:dyDescent="0.25">
      <c r="AY1714" s="106" t="s">
        <v>83</v>
      </c>
      <c r="AZ1714" s="105">
        <f>_xll.qlInterestRateIndexFixingDate(Currency&amp;"ibor"&amp;Tenor,BA1714,Trigger)</f>
        <v>51326</v>
      </c>
      <c r="BA1714" s="105">
        <f>_xll.qlCalendarAdvance(Calendar,BA1713,AY1714,"f",,Trigger)</f>
        <v>51328</v>
      </c>
      <c r="BB1714" s="105">
        <f>_xll.qlInterestRateIndexMaturity(Currency&amp;"ibor"&amp;Tenor,BA1714,Trigger)</f>
        <v>51420</v>
      </c>
      <c r="BC1714" s="257">
        <f>_xll.qlIndexFixing($AC$5,AZ1714,TRUE,_xll.ohTrigger(Trigger,Trigger3M))</f>
        <v>1.3784780208960404E-2</v>
      </c>
      <c r="BD1714" s="257">
        <f>_xll.qlIndexFixing($BE$1,AZ1714,TRUE,_xll.ohTrigger(Trigger,Trigger3M))</f>
        <v>1.3453933230533803E-2</v>
      </c>
    </row>
    <row r="1715" spans="51:56" ht="11.25" customHeight="1" x14ac:dyDescent="0.25">
      <c r="AY1715" s="106" t="s">
        <v>83</v>
      </c>
      <c r="AZ1715" s="105">
        <f>_xll.qlInterestRateIndexFixingDate(Currency&amp;"ibor"&amp;Tenor,BA1715,Trigger)</f>
        <v>51333</v>
      </c>
      <c r="BA1715" s="105">
        <f>_xll.qlCalendarAdvance(Calendar,BA1714,AY1715,"f",,Trigger)</f>
        <v>51335</v>
      </c>
      <c r="BB1715" s="105">
        <f>_xll.qlInterestRateIndexMaturity(Currency&amp;"ibor"&amp;Tenor,BA1715,Trigger)</f>
        <v>51427</v>
      </c>
      <c r="BC1715" s="257">
        <f>_xll.qlIndexFixing($AC$5,AZ1715,TRUE,_xll.ohTrigger(Trigger,Trigger3M))</f>
        <v>1.3786349098627282E-2</v>
      </c>
      <c r="BD1715" s="257">
        <f>_xll.qlIndexFixing($BE$1,AZ1715,TRUE,_xll.ohTrigger(Trigger,Trigger3M))</f>
        <v>1.345550179806358E-2</v>
      </c>
    </row>
    <row r="1716" spans="51:56" ht="11.25" customHeight="1" x14ac:dyDescent="0.25">
      <c r="AY1716" s="106" t="s">
        <v>83</v>
      </c>
      <c r="AZ1716" s="105">
        <f>_xll.qlInterestRateIndexFixingDate(Currency&amp;"ibor"&amp;Tenor,BA1716,Trigger)</f>
        <v>51340</v>
      </c>
      <c r="BA1716" s="105">
        <f>_xll.qlCalendarAdvance(Calendar,BA1715,AY1716,"f",,Trigger)</f>
        <v>51342</v>
      </c>
      <c r="BB1716" s="105">
        <f>_xll.qlInterestRateIndexMaturity(Currency&amp;"ibor"&amp;Tenor,BA1716,Trigger)</f>
        <v>51434</v>
      </c>
      <c r="BC1716" s="257">
        <f>_xll.qlIndexFixing($AC$5,AZ1716,TRUE,_xll.ohTrigger(Trigger,Trigger3M))</f>
        <v>1.3787917988921481E-2</v>
      </c>
      <c r="BD1716" s="257">
        <f>_xll.qlIndexFixing($BE$1,AZ1716,TRUE,_xll.ohTrigger(Trigger,Trigger3M))</f>
        <v>1.3457071621443564E-2</v>
      </c>
    </row>
    <row r="1717" spans="51:56" ht="11.25" customHeight="1" x14ac:dyDescent="0.25">
      <c r="AY1717" s="106" t="s">
        <v>83</v>
      </c>
      <c r="AZ1717" s="105">
        <f>_xll.qlInterestRateIndexFixingDate(Currency&amp;"ibor"&amp;Tenor,BA1717,Trigger)</f>
        <v>51347</v>
      </c>
      <c r="BA1717" s="105">
        <f>_xll.qlCalendarAdvance(Calendar,BA1716,AY1717,"f",,Trigger)</f>
        <v>51349</v>
      </c>
      <c r="BB1717" s="105">
        <f>_xll.qlInterestRateIndexMaturity(Currency&amp;"ibor"&amp;Tenor,BA1717,Trigger)</f>
        <v>51441</v>
      </c>
      <c r="BC1717" s="257">
        <f>_xll.qlIndexFixing($AC$5,AZ1717,TRUE,_xll.ohTrigger(Trigger,Trigger3M))</f>
        <v>1.3789486879842138E-2</v>
      </c>
      <c r="BD1717" s="257">
        <f>_xll.qlIndexFixing($BE$1,AZ1717,TRUE,_xll.ohTrigger(Trigger,Trigger3M))</f>
        <v>1.3458642704497651E-2</v>
      </c>
    </row>
    <row r="1718" spans="51:56" ht="11.25" customHeight="1" x14ac:dyDescent="0.25">
      <c r="AY1718" s="106" t="s">
        <v>83</v>
      </c>
      <c r="AZ1718" s="105">
        <f>_xll.qlInterestRateIndexFixingDate(Currency&amp;"ibor"&amp;Tenor,BA1718,Trigger)</f>
        <v>51354</v>
      </c>
      <c r="BA1718" s="105">
        <f>_xll.qlCalendarAdvance(Calendar,BA1717,AY1718,"f",,Trigger)</f>
        <v>51356</v>
      </c>
      <c r="BB1718" s="105">
        <f>_xll.qlInterestRateIndexMaturity(Currency&amp;"ibor"&amp;Tenor,BA1718,Trigger)</f>
        <v>51448</v>
      </c>
      <c r="BC1718" s="257">
        <f>_xll.qlIndexFixing($AC$5,AZ1718,TRUE,_xll.ohTrigger(Trigger,Trigger3M))</f>
        <v>1.3791055771390118E-2</v>
      </c>
      <c r="BD1718" s="257">
        <f>_xll.qlIndexFixing($BE$1,AZ1718,TRUE,_xll.ohTrigger(Trigger,Trigger3M))</f>
        <v>1.3460215051048871E-2</v>
      </c>
    </row>
    <row r="1719" spans="51:56" ht="11.25" customHeight="1" x14ac:dyDescent="0.25">
      <c r="AY1719" s="106" t="s">
        <v>83</v>
      </c>
      <c r="AZ1719" s="105">
        <f>_xll.qlInterestRateIndexFixingDate(Currency&amp;"ibor"&amp;Tenor,BA1719,Trigger)</f>
        <v>51361</v>
      </c>
      <c r="BA1719" s="105">
        <f>_xll.qlCalendarAdvance(Calendar,BA1718,AY1719,"f",,Trigger)</f>
        <v>51363</v>
      </c>
      <c r="BB1719" s="105">
        <f>_xll.qlInterestRateIndexMaturity(Currency&amp;"ibor"&amp;Tenor,BA1719,Trigger)</f>
        <v>51455</v>
      </c>
      <c r="BC1719" s="257">
        <f>_xll.qlIndexFixing($AC$5,AZ1719,TRUE,_xll.ohTrigger(Trigger,Trigger3M))</f>
        <v>1.3792624663564554E-2</v>
      </c>
      <c r="BD1719" s="257">
        <f>_xll.qlIndexFixing($BE$1,AZ1719,TRUE,_xll.ohTrigger(Trigger,Trigger3M))</f>
        <v>1.3461788664924599E-2</v>
      </c>
    </row>
    <row r="1720" spans="51:56" ht="11.25" customHeight="1" x14ac:dyDescent="0.25">
      <c r="AY1720" s="106" t="s">
        <v>83</v>
      </c>
      <c r="AZ1720" s="105">
        <f>_xll.qlInterestRateIndexFixingDate(Currency&amp;"ibor"&amp;Tenor,BA1720,Trigger)</f>
        <v>51368</v>
      </c>
      <c r="BA1720" s="105">
        <f>_xll.qlCalendarAdvance(Calendar,BA1719,AY1720,"f",,Trigger)</f>
        <v>51370</v>
      </c>
      <c r="BB1720" s="105">
        <f>_xll.qlInterestRateIndexMaturity(Currency&amp;"ibor"&amp;Tenor,BA1720,Trigger)</f>
        <v>51462</v>
      </c>
      <c r="BC1720" s="257">
        <f>_xll.qlIndexFixing($AC$5,AZ1720,TRUE,_xll.ohTrigger(Trigger,Trigger3M))</f>
        <v>1.3794193556366314E-2</v>
      </c>
      <c r="BD1720" s="257">
        <f>_xll.qlIndexFixing($BE$1,AZ1720,TRUE,_xll.ohTrigger(Trigger,Trigger3M))</f>
        <v>1.3463363549946122E-2</v>
      </c>
    </row>
    <row r="1721" spans="51:56" ht="11.25" customHeight="1" x14ac:dyDescent="0.25">
      <c r="AY1721" s="106" t="s">
        <v>83</v>
      </c>
      <c r="AZ1721" s="105">
        <f>_xll.qlInterestRateIndexFixingDate(Currency&amp;"ibor"&amp;Tenor,BA1721,Trigger)</f>
        <v>51375</v>
      </c>
      <c r="BA1721" s="105">
        <f>_xll.qlCalendarAdvance(Calendar,BA1720,AY1721,"f",,Trigger)</f>
        <v>51377</v>
      </c>
      <c r="BB1721" s="105">
        <f>_xll.qlInterestRateIndexMaturity(Currency&amp;"ibor"&amp;Tenor,BA1721,Trigger)</f>
        <v>51469</v>
      </c>
      <c r="BC1721" s="257">
        <f>_xll.qlIndexFixing($AC$5,AZ1721,TRUE,_xll.ohTrigger(Trigger,Trigger3M))</f>
        <v>1.3795762449793662E-2</v>
      </c>
      <c r="BD1721" s="257">
        <f>_xll.qlIndexFixing($BE$1,AZ1721,TRUE,_xll.ohTrigger(Trigger,Trigger3M))</f>
        <v>1.3464939709938209E-2</v>
      </c>
    </row>
    <row r="1722" spans="51:56" ht="11.25" customHeight="1" x14ac:dyDescent="0.25">
      <c r="AY1722" s="106" t="s">
        <v>83</v>
      </c>
      <c r="AZ1722" s="105">
        <f>_xll.qlInterestRateIndexFixingDate(Currency&amp;"ibor"&amp;Tenor,BA1722,Trigger)</f>
        <v>51382</v>
      </c>
      <c r="BA1722" s="105">
        <f>_xll.qlCalendarAdvance(Calendar,BA1721,AY1722,"f",,Trigger)</f>
        <v>51384</v>
      </c>
      <c r="BB1722" s="105">
        <f>_xll.qlInterestRateIndexMaturity(Currency&amp;"ibor"&amp;Tenor,BA1722,Trigger)</f>
        <v>51475</v>
      </c>
      <c r="BC1722" s="257">
        <f>_xll.qlIndexFixing($AC$5,AZ1722,TRUE,_xll.ohTrigger(Trigger,Trigger3M))</f>
        <v>1.3796955200118694E-2</v>
      </c>
      <c r="BD1722" s="257">
        <f>_xll.qlIndexFixing($BE$1,AZ1722,TRUE,_xll.ohTrigger(Trigger,Trigger3M))</f>
        <v>1.3466152657423089E-2</v>
      </c>
    </row>
    <row r="1723" spans="51:56" ht="11.25" customHeight="1" x14ac:dyDescent="0.25">
      <c r="AY1723" s="106" t="s">
        <v>83</v>
      </c>
      <c r="AZ1723" s="105">
        <f>_xll.qlInterestRateIndexFixingDate(Currency&amp;"ibor"&amp;Tenor,BA1723,Trigger)</f>
        <v>51389</v>
      </c>
      <c r="BA1723" s="105">
        <f>_xll.qlCalendarAdvance(Calendar,BA1722,AY1723,"f",,Trigger)</f>
        <v>51391</v>
      </c>
      <c r="BB1723" s="105">
        <f>_xll.qlInterestRateIndexMaturity(Currency&amp;"ibor"&amp;Tenor,BA1723,Trigger)</f>
        <v>51482</v>
      </c>
      <c r="BC1723" s="257">
        <f>_xll.qlIndexFixing($AC$5,AZ1723,TRUE,_xll.ohTrigger(Trigger,Trigger3M))</f>
        <v>1.3798524034730805E-2</v>
      </c>
      <c r="BD1723" s="257">
        <f>_xll.qlIndexFixing($BE$1,AZ1723,TRUE,_xll.ohTrigger(Trigger,Trigger3M))</f>
        <v>1.3467731227541666E-2</v>
      </c>
    </row>
    <row r="1724" spans="51:56" ht="11.25" customHeight="1" x14ac:dyDescent="0.25">
      <c r="AY1724" s="106" t="s">
        <v>83</v>
      </c>
      <c r="AZ1724" s="105">
        <f>_xll.qlInterestRateIndexFixingDate(Currency&amp;"ibor"&amp;Tenor,BA1724,Trigger)</f>
        <v>51396</v>
      </c>
      <c r="BA1724" s="105">
        <f>_xll.qlCalendarAdvance(Calendar,BA1723,AY1724,"f",,Trigger)</f>
        <v>51398</v>
      </c>
      <c r="BB1724" s="105">
        <f>_xll.qlInterestRateIndexMaturity(Currency&amp;"ibor"&amp;Tenor,BA1724,Trigger)</f>
        <v>51489</v>
      </c>
      <c r="BC1724" s="257">
        <f>_xll.qlIndexFixing($AC$5,AZ1724,TRUE,_xll.ohTrigger(Trigger,Trigger3M))</f>
        <v>1.3800092869962199E-2</v>
      </c>
      <c r="BD1724" s="257">
        <f>_xll.qlIndexFixing($BE$1,AZ1724,TRUE,_xll.ohTrigger(Trigger,Trigger3M))</f>
        <v>1.346931108377695E-2</v>
      </c>
    </row>
    <row r="1725" spans="51:56" ht="11.25" customHeight="1" x14ac:dyDescent="0.25">
      <c r="AY1725" s="106" t="s">
        <v>83</v>
      </c>
      <c r="AZ1725" s="105">
        <f>_xll.qlInterestRateIndexFixingDate(Currency&amp;"ibor"&amp;Tenor,BA1725,Trigger)</f>
        <v>51403</v>
      </c>
      <c r="BA1725" s="105">
        <f>_xll.qlCalendarAdvance(Calendar,BA1724,AY1725,"f",,Trigger)</f>
        <v>51405</v>
      </c>
      <c r="BB1725" s="105">
        <f>_xll.qlInterestRateIndexMaturity(Currency&amp;"ibor"&amp;Tenor,BA1725,Trigger)</f>
        <v>51497</v>
      </c>
      <c r="BC1725" s="257">
        <f>_xll.qlIndexFixing($AC$5,AZ1725,TRUE,_xll.ohTrigger(Trigger,Trigger3M))</f>
        <v>1.3802038029775423E-2</v>
      </c>
      <c r="BD1725" s="257">
        <f>_xll.qlIndexFixing($BE$1,AZ1725,TRUE,_xll.ohTrigger(Trigger,Trigger3M))</f>
        <v>1.347125717610927E-2</v>
      </c>
    </row>
    <row r="1726" spans="51:56" ht="11.25" customHeight="1" x14ac:dyDescent="0.25">
      <c r="AY1726" s="106" t="s">
        <v>83</v>
      </c>
      <c r="AZ1726" s="105">
        <f>_xll.qlInterestRateIndexFixingDate(Currency&amp;"ibor"&amp;Tenor,BA1726,Trigger)</f>
        <v>51410</v>
      </c>
      <c r="BA1726" s="105">
        <f>_xll.qlCalendarAdvance(Calendar,BA1725,AY1726,"f",,Trigger)</f>
        <v>51412</v>
      </c>
      <c r="BB1726" s="105">
        <f>_xll.qlInterestRateIndexMaturity(Currency&amp;"ibor"&amp;Tenor,BA1726,Trigger)</f>
        <v>51504</v>
      </c>
      <c r="BC1726" s="257">
        <f>_xll.qlIndexFixing($AC$5,AZ1726,TRUE,_xll.ohTrigger(Trigger,Trigger3M))</f>
        <v>1.3803606926337652E-2</v>
      </c>
      <c r="BD1726" s="257">
        <f>_xll.qlIndexFixing($BE$1,AZ1726,TRUE,_xll.ohTrigger(Trigger,Trigger3M))</f>
        <v>1.347283976832307E-2</v>
      </c>
    </row>
    <row r="1727" spans="51:56" ht="11.25" customHeight="1" x14ac:dyDescent="0.25">
      <c r="AY1727" s="106" t="s">
        <v>83</v>
      </c>
      <c r="AZ1727" s="105">
        <f>_xll.qlInterestRateIndexFixingDate(Currency&amp;"ibor"&amp;Tenor,BA1727,Trigger)</f>
        <v>51417</v>
      </c>
      <c r="BA1727" s="105">
        <f>_xll.qlCalendarAdvance(Calendar,BA1726,AY1727,"f",,Trigger)</f>
        <v>51419</v>
      </c>
      <c r="BB1727" s="105">
        <f>_xll.qlInterestRateIndexMaturity(Currency&amp;"ibor"&amp;Tenor,BA1727,Trigger)</f>
        <v>51511</v>
      </c>
      <c r="BC1727" s="257">
        <f>_xll.qlIndexFixing($AC$5,AZ1727,TRUE,_xll.ohTrigger(Trigger,Trigger3M))</f>
        <v>1.3805175823526339E-2</v>
      </c>
      <c r="BD1727" s="257">
        <f>_xll.qlIndexFixing($BE$1,AZ1727,TRUE,_xll.ohTrigger(Trigger,Trigger3M))</f>
        <v>1.3474423658455165E-2</v>
      </c>
    </row>
    <row r="1728" spans="51:56" ht="11.25" customHeight="1" x14ac:dyDescent="0.25">
      <c r="AY1728" s="106" t="s">
        <v>83</v>
      </c>
      <c r="AZ1728" s="105">
        <f>_xll.qlInterestRateIndexFixingDate(Currency&amp;"ibor"&amp;Tenor,BA1728,Trigger)</f>
        <v>51424</v>
      </c>
      <c r="BA1728" s="105">
        <f>_xll.qlCalendarAdvance(Calendar,BA1727,AY1728,"f",,Trigger)</f>
        <v>51426</v>
      </c>
      <c r="BB1728" s="105">
        <f>_xll.qlInterestRateIndexMaturity(Currency&amp;"ibor"&amp;Tenor,BA1728,Trigger)</f>
        <v>51518</v>
      </c>
      <c r="BC1728" s="257">
        <f>_xll.qlIndexFixing($AC$5,AZ1728,TRUE,_xll.ohTrigger(Trigger,Trigger3M))</f>
        <v>1.3806744721342348E-2</v>
      </c>
      <c r="BD1728" s="257">
        <f>_xll.qlIndexFixing($BE$1,AZ1728,TRUE,_xll.ohTrigger(Trigger,Trigger3M))</f>
        <v>1.3476008850326845E-2</v>
      </c>
    </row>
    <row r="1729" spans="51:56" ht="11.25" customHeight="1" x14ac:dyDescent="0.25">
      <c r="AY1729" s="106" t="s">
        <v>83</v>
      </c>
      <c r="AZ1729" s="105">
        <f>_xll.qlInterestRateIndexFixingDate(Currency&amp;"ibor"&amp;Tenor,BA1729,Trigger)</f>
        <v>51431</v>
      </c>
      <c r="BA1729" s="105">
        <f>_xll.qlCalendarAdvance(Calendar,BA1728,AY1729,"f",,Trigger)</f>
        <v>51433</v>
      </c>
      <c r="BB1729" s="105">
        <f>_xll.qlInterestRateIndexMaturity(Currency&amp;"ibor"&amp;Tenor,BA1729,Trigger)</f>
        <v>51525</v>
      </c>
      <c r="BC1729" s="257">
        <f>_xll.qlIndexFixing($AC$5,AZ1729,TRUE,_xll.ohTrigger(Trigger,Trigger3M))</f>
        <v>1.3808313619784813E-2</v>
      </c>
      <c r="BD1729" s="257">
        <f>_xll.qlIndexFixing($BE$1,AZ1729,TRUE,_xll.ohTrigger(Trigger,Trigger3M))</f>
        <v>1.3477595347764614E-2</v>
      </c>
    </row>
    <row r="1730" spans="51:56" ht="11.25" customHeight="1" x14ac:dyDescent="0.25">
      <c r="AY1730" s="106" t="s">
        <v>83</v>
      </c>
      <c r="AZ1730" s="105">
        <f>_xll.qlInterestRateIndexFixingDate(Currency&amp;"ibor"&amp;Tenor,BA1730,Trigger)</f>
        <v>51438</v>
      </c>
      <c r="BA1730" s="105">
        <f>_xll.qlCalendarAdvance(Calendar,BA1729,AY1730,"f",,Trigger)</f>
        <v>51440</v>
      </c>
      <c r="BB1730" s="105">
        <f>_xll.qlInterestRateIndexMaturity(Currency&amp;"ibor"&amp;Tenor,BA1730,Trigger)</f>
        <v>51532</v>
      </c>
      <c r="BC1730" s="257">
        <f>_xll.qlIndexFixing($AC$5,AZ1730,TRUE,_xll.ohTrigger(Trigger,Trigger3M))</f>
        <v>1.3809882518854602E-2</v>
      </c>
      <c r="BD1730" s="257">
        <f>_xll.qlIndexFixing($BE$1,AZ1730,TRUE,_xll.ohTrigger(Trigger,Trigger3M))</f>
        <v>1.3479183154594111E-2</v>
      </c>
    </row>
    <row r="1731" spans="51:56" ht="11.25" customHeight="1" x14ac:dyDescent="0.25">
      <c r="AY1731" s="106" t="s">
        <v>83</v>
      </c>
      <c r="AZ1731" s="105">
        <f>_xll.qlInterestRateIndexFixingDate(Currency&amp;"ibor"&amp;Tenor,BA1731,Trigger)</f>
        <v>51445</v>
      </c>
      <c r="BA1731" s="105">
        <f>_xll.qlCalendarAdvance(Calendar,BA1730,AY1731,"f",,Trigger)</f>
        <v>51447</v>
      </c>
      <c r="BB1731" s="105">
        <f>_xll.qlInterestRateIndexMaturity(Currency&amp;"ibor"&amp;Tenor,BA1731,Trigger)</f>
        <v>51539</v>
      </c>
      <c r="BC1731" s="257">
        <f>_xll.qlIndexFixing($AC$5,AZ1731,TRUE,_xll.ohTrigger(Trigger,Trigger3M))</f>
        <v>1.3811451418550849E-2</v>
      </c>
      <c r="BD1731" s="257">
        <f>_xll.qlIndexFixing($BE$1,AZ1731,TRUE,_xll.ohTrigger(Trigger,Trigger3M))</f>
        <v>1.348077227463749E-2</v>
      </c>
    </row>
    <row r="1732" spans="51:56" ht="11.25" customHeight="1" x14ac:dyDescent="0.25">
      <c r="AY1732" s="106" t="s">
        <v>83</v>
      </c>
      <c r="AZ1732" s="105">
        <f>_xll.qlInterestRateIndexFixingDate(Currency&amp;"ibor"&amp;Tenor,BA1732,Trigger)</f>
        <v>51452</v>
      </c>
      <c r="BA1732" s="105">
        <f>_xll.qlCalendarAdvance(Calendar,BA1731,AY1732,"f",,Trigger)</f>
        <v>51454</v>
      </c>
      <c r="BB1732" s="105">
        <f>_xll.qlInterestRateIndexMaturity(Currency&amp;"ibor"&amp;Tenor,BA1732,Trigger)</f>
        <v>51546</v>
      </c>
      <c r="BC1732" s="257">
        <f>_xll.qlIndexFixing($AC$5,AZ1732,TRUE,_xll.ohTrigger(Trigger,Trigger3M))</f>
        <v>1.3813020318874417E-2</v>
      </c>
      <c r="BD1732" s="257">
        <f>_xll.qlIndexFixing($BE$1,AZ1732,TRUE,_xll.ohTrigger(Trigger,Trigger3M))</f>
        <v>1.3482362711719523E-2</v>
      </c>
    </row>
    <row r="1733" spans="51:56" ht="11.25" customHeight="1" x14ac:dyDescent="0.25">
      <c r="AY1733" s="106" t="s">
        <v>83</v>
      </c>
      <c r="AZ1733" s="105">
        <f>_xll.qlInterestRateIndexFixingDate(Currency&amp;"ibor"&amp;Tenor,BA1733,Trigger)</f>
        <v>51459</v>
      </c>
      <c r="BA1733" s="105">
        <f>_xll.qlCalendarAdvance(Calendar,BA1732,AY1733,"f",,Trigger)</f>
        <v>51461</v>
      </c>
      <c r="BB1733" s="105">
        <f>_xll.qlInterestRateIndexMaturity(Currency&amp;"ibor"&amp;Tenor,BA1733,Trigger)</f>
        <v>51553</v>
      </c>
      <c r="BC1733" s="257">
        <f>_xll.qlIndexFixing($AC$5,AZ1733,TRUE,_xll.ohTrigger(Trigger,Trigger3M))</f>
        <v>1.3814589219823573E-2</v>
      </c>
      <c r="BD1733" s="257">
        <f>_xll.qlIndexFixing($BE$1,AZ1733,TRUE,_xll.ohTrigger(Trigger,Trigger3M))</f>
        <v>1.3483954469665844E-2</v>
      </c>
    </row>
    <row r="1734" spans="51:56" ht="11.25" customHeight="1" x14ac:dyDescent="0.25">
      <c r="AY1734" s="106" t="s">
        <v>83</v>
      </c>
      <c r="AZ1734" s="105">
        <f>_xll.qlInterestRateIndexFixingDate(Currency&amp;"ibor"&amp;Tenor,BA1734,Trigger)</f>
        <v>51466</v>
      </c>
      <c r="BA1734" s="105">
        <f>_xll.qlCalendarAdvance(Calendar,BA1733,AY1734,"f",,Trigger)</f>
        <v>51468</v>
      </c>
      <c r="BB1734" s="105">
        <f>_xll.qlInterestRateIndexMaturity(Currency&amp;"ibor"&amp;Tenor,BA1734,Trigger)</f>
        <v>51560</v>
      </c>
      <c r="BC1734" s="257">
        <f>_xll.qlIndexFixing($AC$5,AZ1734,TRUE,_xll.ohTrigger(Trigger,Trigger3M))</f>
        <v>1.3816158121400923E-2</v>
      </c>
      <c r="BD1734" s="257">
        <f>_xll.qlIndexFixing($BE$1,AZ1734,TRUE,_xll.ohTrigger(Trigger,Trigger3M))</f>
        <v>1.3485547552298612E-2</v>
      </c>
    </row>
    <row r="1735" spans="51:56" ht="11.25" customHeight="1" x14ac:dyDescent="0.25">
      <c r="AY1735" s="106" t="s">
        <v>83</v>
      </c>
      <c r="AZ1735" s="105">
        <f>_xll.qlInterestRateIndexFixingDate(Currency&amp;"ibor"&amp;Tenor,BA1735,Trigger)</f>
        <v>51473</v>
      </c>
      <c r="BA1735" s="105">
        <f>_xll.qlCalendarAdvance(Calendar,BA1734,AY1735,"f",,Trigger)</f>
        <v>51475</v>
      </c>
      <c r="BB1735" s="105">
        <f>_xll.qlInterestRateIndexMaturity(Currency&amp;"ibor"&amp;Tenor,BA1735,Trigger)</f>
        <v>51565</v>
      </c>
      <c r="BC1735" s="257">
        <f>_xll.qlIndexFixing($AC$5,AZ1735,TRUE,_xll.ohTrigger(Trigger,Trigger3M))</f>
        <v>1.3816973188612636E-2</v>
      </c>
      <c r="BD1735" s="257">
        <f>_xll.qlIndexFixing($BE$1,AZ1735,TRUE,_xll.ohTrigger(Trigger,Trigger3M))</f>
        <v>1.3486409020002199E-2</v>
      </c>
    </row>
    <row r="1736" spans="51:56" ht="11.25" customHeight="1" x14ac:dyDescent="0.25">
      <c r="AY1736" s="106" t="s">
        <v>83</v>
      </c>
      <c r="AZ1736" s="105">
        <f>_xll.qlInterestRateIndexFixingDate(Currency&amp;"ibor"&amp;Tenor,BA1736,Trigger)</f>
        <v>51480</v>
      </c>
      <c r="BA1736" s="105">
        <f>_xll.qlCalendarAdvance(Calendar,BA1735,AY1736,"f",,Trigger)</f>
        <v>51482</v>
      </c>
      <c r="BB1736" s="105">
        <f>_xll.qlInterestRateIndexMaturity(Currency&amp;"ibor"&amp;Tenor,BA1736,Trigger)</f>
        <v>51572</v>
      </c>
      <c r="BC1736" s="257">
        <f>_xll.qlIndexFixing($AC$5,AZ1736,TRUE,_xll.ohTrigger(Trigger,Trigger3M))</f>
        <v>1.3818541971128973E-2</v>
      </c>
      <c r="BD1736" s="257">
        <f>_xll.qlIndexFixing($BE$1,AZ1736,TRUE,_xll.ohTrigger(Trigger,Trigger3M))</f>
        <v>1.3488004452385738E-2</v>
      </c>
    </row>
    <row r="1737" spans="51:56" ht="11.25" customHeight="1" x14ac:dyDescent="0.25">
      <c r="AY1737" s="106" t="s">
        <v>83</v>
      </c>
      <c r="AZ1737" s="105">
        <f>_xll.qlInterestRateIndexFixingDate(Currency&amp;"ibor"&amp;Tenor,BA1737,Trigger)</f>
        <v>51487</v>
      </c>
      <c r="BA1737" s="105">
        <f>_xll.qlCalendarAdvance(Calendar,BA1736,AY1737,"f",,Trigger)</f>
        <v>51489</v>
      </c>
      <c r="BB1737" s="105">
        <f>_xll.qlInterestRateIndexMaturity(Currency&amp;"ibor"&amp;Tenor,BA1737,Trigger)</f>
        <v>51579</v>
      </c>
      <c r="BC1737" s="257">
        <f>_xll.qlIndexFixing($AC$5,AZ1737,TRUE,_xll.ohTrigger(Trigger,Trigger3M))</f>
        <v>1.3820110754258152E-2</v>
      </c>
      <c r="BD1737" s="257">
        <f>_xll.qlIndexFixing($BE$1,AZ1737,TRUE,_xll.ohTrigger(Trigger,Trigger3M))</f>
        <v>1.3489601220268987E-2</v>
      </c>
    </row>
    <row r="1738" spans="51:56" ht="11.25" customHeight="1" x14ac:dyDescent="0.25">
      <c r="AY1738" s="106" t="s">
        <v>83</v>
      </c>
      <c r="AZ1738" s="105">
        <f>_xll.qlInterestRateIndexFixingDate(Currency&amp;"ibor"&amp;Tenor,BA1738,Trigger)</f>
        <v>51491</v>
      </c>
      <c r="BA1738" s="105">
        <f>_xll.qlCalendarAdvance(Calendar,BA1737,AY1738,"f",,Trigger)</f>
        <v>51497</v>
      </c>
      <c r="BB1738" s="105">
        <f>_xll.qlInterestRateIndexMaturity(Currency&amp;"ibor"&amp;Tenor,BA1738,Trigger)</f>
        <v>51587</v>
      </c>
      <c r="BC1738" s="257">
        <f>_xll.qlIndexFixing($AC$5,AZ1738,TRUE,_xll.ohTrigger(Trigger,Trigger3M))</f>
        <v>1.3821903650012679E-2</v>
      </c>
      <c r="BD1738" s="257">
        <f>_xll.qlIndexFixing($BE$1,AZ1738,TRUE,_xll.ohTrigger(Trigger,Trigger3M))</f>
        <v>1.3491427738062889E-2</v>
      </c>
    </row>
    <row r="1739" spans="51:56" ht="11.25" customHeight="1" x14ac:dyDescent="0.25">
      <c r="AY1739" s="106" t="s">
        <v>83</v>
      </c>
      <c r="AZ1739" s="105">
        <f>_xll.qlInterestRateIndexFixingDate(Currency&amp;"ibor"&amp;Tenor,BA1739,Trigger)</f>
        <v>51501</v>
      </c>
      <c r="BA1739" s="105">
        <f>_xll.qlCalendarAdvance(Calendar,BA1738,AY1739,"f",,Trigger)</f>
        <v>51504</v>
      </c>
      <c r="BB1739" s="105">
        <f>_xll.qlInterestRateIndexMaturity(Currency&amp;"ibor"&amp;Tenor,BA1739,Trigger)</f>
        <v>51594</v>
      </c>
      <c r="BC1739" s="257">
        <f>_xll.qlIndexFixing($AC$5,AZ1739,TRUE,_xll.ohTrigger(Trigger,Trigger3M))</f>
        <v>1.3823472434455475E-2</v>
      </c>
      <c r="BD1739" s="257">
        <f>_xll.qlIndexFixing($BE$1,AZ1739,TRUE,_xll.ohTrigger(Trigger,Trigger3M))</f>
        <v>1.3493027380611089E-2</v>
      </c>
    </row>
    <row r="1740" spans="51:56" ht="11.25" customHeight="1" x14ac:dyDescent="0.25">
      <c r="AY1740" s="106" t="s">
        <v>83</v>
      </c>
      <c r="AZ1740" s="105">
        <f>_xll.qlInterestRateIndexFixingDate(Currency&amp;"ibor"&amp;Tenor,BA1740,Trigger)</f>
        <v>51509</v>
      </c>
      <c r="BA1740" s="105">
        <f>_xll.qlCalendarAdvance(Calendar,BA1739,AY1740,"f",,Trigger)</f>
        <v>51511</v>
      </c>
      <c r="BB1740" s="105">
        <f>_xll.qlInterestRateIndexMaturity(Currency&amp;"ibor"&amp;Tenor,BA1740,Trigger)</f>
        <v>51601</v>
      </c>
      <c r="BC1740" s="257">
        <f>_xll.qlIndexFixing($AC$5,AZ1740,TRUE,_xll.ohTrigger(Trigger,Trigger3M))</f>
        <v>1.3825041219512002E-2</v>
      </c>
      <c r="BD1740" s="257">
        <f>_xll.qlIndexFixing($BE$1,AZ1740,TRUE,_xll.ohTrigger(Trigger,Trigger3M))</f>
        <v>1.349462837067783E-2</v>
      </c>
    </row>
    <row r="1741" spans="51:56" ht="11.25" customHeight="1" x14ac:dyDescent="0.25">
      <c r="AY1741" s="106" t="s">
        <v>83</v>
      </c>
      <c r="AZ1741" s="105">
        <f>_xll.qlInterestRateIndexFixingDate(Currency&amp;"ibor"&amp;Tenor,BA1741,Trigger)</f>
        <v>51516</v>
      </c>
      <c r="BA1741" s="105">
        <f>_xll.qlCalendarAdvance(Calendar,BA1740,AY1741,"f",,Trigger)</f>
        <v>51518</v>
      </c>
      <c r="BB1741" s="105">
        <f>_xll.qlInterestRateIndexMaturity(Currency&amp;"ibor"&amp;Tenor,BA1741,Trigger)</f>
        <v>51608</v>
      </c>
      <c r="BC1741" s="257">
        <f>_xll.qlIndexFixing($AC$5,AZ1741,TRUE,_xll.ohTrigger(Trigger,Trigger3M))</f>
        <v>1.3826610005180484E-2</v>
      </c>
      <c r="BD1741" s="257">
        <f>_xll.qlIndexFixing($BE$1,AZ1741,TRUE,_xll.ohTrigger(Trigger,Trigger3M))</f>
        <v>1.3496230712088497E-2</v>
      </c>
    </row>
    <row r="1742" spans="51:56" ht="11.25" customHeight="1" x14ac:dyDescent="0.25">
      <c r="AY1742" s="106" t="s">
        <v>83</v>
      </c>
      <c r="AZ1742" s="105">
        <f>_xll.qlInterestRateIndexFixingDate(Currency&amp;"ibor"&amp;Tenor,BA1742,Trigger)</f>
        <v>51523</v>
      </c>
      <c r="BA1742" s="105">
        <f>_xll.qlCalendarAdvance(Calendar,BA1741,AY1742,"f",,Trigger)</f>
        <v>51525</v>
      </c>
      <c r="BB1742" s="105">
        <f>_xll.qlInterestRateIndexMaturity(Currency&amp;"ibor"&amp;Tenor,BA1742,Trigger)</f>
        <v>51615</v>
      </c>
      <c r="BC1742" s="257">
        <f>_xll.qlIndexFixing($AC$5,AZ1742,TRUE,_xll.ohTrigger(Trigger,Trigger3M))</f>
        <v>1.3828178791463586E-2</v>
      </c>
      <c r="BD1742" s="257">
        <f>_xll.qlIndexFixing($BE$1,AZ1742,TRUE,_xll.ohTrigger(Trigger,Trigger3M))</f>
        <v>1.349783440866581E-2</v>
      </c>
    </row>
    <row r="1743" spans="51:56" ht="11.25" customHeight="1" x14ac:dyDescent="0.25">
      <c r="AY1743" s="106" t="s">
        <v>83</v>
      </c>
      <c r="AZ1743" s="105">
        <f>_xll.qlInterestRateIndexFixingDate(Currency&amp;"ibor"&amp;Tenor,BA1743,Trigger)</f>
        <v>51530</v>
      </c>
      <c r="BA1743" s="105">
        <f>_xll.qlCalendarAdvance(Calendar,BA1742,AY1743,"f",,Trigger)</f>
        <v>51532</v>
      </c>
      <c r="BB1743" s="105">
        <f>_xll.qlInterestRateIndexMaturity(Currency&amp;"ibor"&amp;Tenor,BA1743,Trigger)</f>
        <v>51621</v>
      </c>
      <c r="BC1743" s="257">
        <f>_xll.qlIndexFixing($AC$5,AZ1743,TRUE,_xll.ohTrigger(Trigger,Trigger3M))</f>
        <v>1.3829370193887414E-2</v>
      </c>
      <c r="BD1743" s="257">
        <f>_xll.qlIndexFixing($BE$1,AZ1743,TRUE,_xll.ohTrigger(Trigger,Trigger3M))</f>
        <v>1.3499071752689945E-2</v>
      </c>
    </row>
    <row r="1744" spans="51:56" ht="11.25" customHeight="1" x14ac:dyDescent="0.25">
      <c r="AY1744" s="106" t="s">
        <v>83</v>
      </c>
      <c r="AZ1744" s="105">
        <f>_xll.qlInterestRateIndexFixingDate(Currency&amp;"ibor"&amp;Tenor,BA1744,Trigger)</f>
        <v>51537</v>
      </c>
      <c r="BA1744" s="105">
        <f>_xll.qlCalendarAdvance(Calendar,BA1743,AY1744,"f",,Trigger)</f>
        <v>51539</v>
      </c>
      <c r="BB1744" s="105">
        <f>_xll.qlInterestRateIndexMaturity(Currency&amp;"ibor"&amp;Tenor,BA1744,Trigger)</f>
        <v>51628</v>
      </c>
      <c r="BC1744" s="257">
        <f>_xll.qlIndexFixing($AC$5,AZ1744,TRUE,_xll.ohTrigger(Trigger,Trigger3M))</f>
        <v>1.3830938921188283E-2</v>
      </c>
      <c r="BD1744" s="257">
        <f>_xll.qlIndexFixing($BE$1,AZ1744,TRUE,_xll.ohTrigger(Trigger,Trigger3M))</f>
        <v>1.3500678012887155E-2</v>
      </c>
    </row>
    <row r="1745" spans="51:56" ht="11.25" customHeight="1" x14ac:dyDescent="0.25">
      <c r="AY1745" s="106" t="s">
        <v>83</v>
      </c>
      <c r="AZ1745" s="105">
        <f>_xll.qlInterestRateIndexFixingDate(Currency&amp;"ibor"&amp;Tenor,BA1745,Trigger)</f>
        <v>51544</v>
      </c>
      <c r="BA1745" s="105">
        <f>_xll.qlCalendarAdvance(Calendar,BA1744,AY1745,"f",,Trigger)</f>
        <v>51546</v>
      </c>
      <c r="BB1745" s="105">
        <f>_xll.qlInterestRateIndexMaturity(Currency&amp;"ibor"&amp;Tenor,BA1745,Trigger)</f>
        <v>51635</v>
      </c>
      <c r="BC1745" s="257">
        <f>_xll.qlIndexFixing($AC$5,AZ1745,TRUE,_xll.ohTrigger(Trigger,Trigger3M))</f>
        <v>1.383250764909451E-2</v>
      </c>
      <c r="BD1745" s="257">
        <f>_xll.qlIndexFixing($BE$1,AZ1745,TRUE,_xll.ohTrigger(Trigger,Trigger3M))</f>
        <v>1.3502285639392779E-2</v>
      </c>
    </row>
    <row r="1746" spans="51:56" ht="11.25" customHeight="1" x14ac:dyDescent="0.25">
      <c r="AY1746" s="106" t="s">
        <v>83</v>
      </c>
      <c r="AZ1746" s="105">
        <f>_xll.qlInterestRateIndexFixingDate(Currency&amp;"ibor"&amp;Tenor,BA1746,Trigger)</f>
        <v>51551</v>
      </c>
      <c r="BA1746" s="105">
        <f>_xll.qlCalendarAdvance(Calendar,BA1745,AY1746,"f",,Trigger)</f>
        <v>51553</v>
      </c>
      <c r="BB1746" s="105">
        <f>_xll.qlInterestRateIndexMaturity(Currency&amp;"ibor"&amp;Tenor,BA1746,Trigger)</f>
        <v>51642</v>
      </c>
      <c r="BC1746" s="257">
        <f>_xll.qlIndexFixing($AC$5,AZ1746,TRUE,_xll.ohTrigger(Trigger,Trigger3M))</f>
        <v>1.3834076377607892E-2</v>
      </c>
      <c r="BD1746" s="257">
        <f>_xll.qlIndexFixing($BE$1,AZ1746,TRUE,_xll.ohTrigger(Trigger,Trigger3M))</f>
        <v>1.3503894636031176E-2</v>
      </c>
    </row>
    <row r="1747" spans="51:56" ht="11.25" customHeight="1" x14ac:dyDescent="0.25">
      <c r="AY1747" s="106" t="s">
        <v>83</v>
      </c>
      <c r="AZ1747" s="105">
        <f>_xll.qlInterestRateIndexFixingDate(Currency&amp;"ibor"&amp;Tenor,BA1747,Trigger)</f>
        <v>51558</v>
      </c>
      <c r="BA1747" s="105">
        <f>_xll.qlCalendarAdvance(Calendar,BA1746,AY1747,"f",,Trigger)</f>
        <v>51560</v>
      </c>
      <c r="BB1747" s="105">
        <f>_xll.qlInterestRateIndexMaturity(Currency&amp;"ibor"&amp;Tenor,BA1747,Trigger)</f>
        <v>51652</v>
      </c>
      <c r="BC1747" s="257">
        <f>_xll.qlIndexFixing($AC$5,AZ1747,TRUE,_xll.ohTrigger(Trigger,Trigger3M))</f>
        <v>1.383677802895278E-2</v>
      </c>
      <c r="BD1747" s="257">
        <f>_xll.qlIndexFixing($BE$1,AZ1747,TRUE,_xll.ohTrigger(Trigger,Trigger3M))</f>
        <v>1.3506610118730455E-2</v>
      </c>
    </row>
    <row r="1748" spans="51:56" ht="11.25" customHeight="1" x14ac:dyDescent="0.25">
      <c r="AY1748" s="106" t="s">
        <v>83</v>
      </c>
      <c r="AZ1748" s="105">
        <f>_xll.qlInterestRateIndexFixingDate(Currency&amp;"ibor"&amp;Tenor,BA1748,Trigger)</f>
        <v>51565</v>
      </c>
      <c r="BA1748" s="105">
        <f>_xll.qlCalendarAdvance(Calendar,BA1747,AY1748,"f",,Trigger)</f>
        <v>51567</v>
      </c>
      <c r="BB1748" s="105">
        <f>_xll.qlInterestRateIndexMaturity(Currency&amp;"ibor"&amp;Tenor,BA1748,Trigger)</f>
        <v>51659</v>
      </c>
      <c r="BC1748" s="257">
        <f>_xll.qlIndexFixing($AC$5,AZ1748,TRUE,_xll.ohTrigger(Trigger,Trigger3M))</f>
        <v>1.3836795607043068E-2</v>
      </c>
      <c r="BD1748" s="257">
        <f>_xll.qlIndexFixing($BE$1,AZ1748,TRUE,_xll.ohTrigger(Trigger,Trigger3M))</f>
        <v>1.3508222345760594E-2</v>
      </c>
    </row>
    <row r="1749" spans="51:56" ht="11.25" customHeight="1" x14ac:dyDescent="0.25">
      <c r="AY1749" s="106" t="s">
        <v>83</v>
      </c>
      <c r="AZ1749" s="105">
        <f>_xll.qlInterestRateIndexFixingDate(Currency&amp;"ibor"&amp;Tenor,BA1749,Trigger)</f>
        <v>51572</v>
      </c>
      <c r="BA1749" s="105">
        <f>_xll.qlCalendarAdvance(Calendar,BA1748,AY1749,"f",,Trigger)</f>
        <v>51574</v>
      </c>
      <c r="BB1749" s="105">
        <f>_xll.qlInterestRateIndexMaturity(Currency&amp;"ibor"&amp;Tenor,BA1749,Trigger)</f>
        <v>51666</v>
      </c>
      <c r="BC1749" s="257">
        <f>_xll.qlIndexFixing($AC$5,AZ1749,TRUE,_xll.ohTrigger(Trigger,Trigger3M))</f>
        <v>1.3835646544763828E-2</v>
      </c>
      <c r="BD1749" s="257">
        <f>_xll.qlIndexFixing($BE$1,AZ1749,TRUE,_xll.ohTrigger(Trigger,Trigger3M))</f>
        <v>1.3509835955389118E-2</v>
      </c>
    </row>
    <row r="1750" spans="51:56" ht="11.25" customHeight="1" x14ac:dyDescent="0.25">
      <c r="AY1750" s="106" t="s">
        <v>83</v>
      </c>
      <c r="AZ1750" s="105">
        <f>_xll.qlInterestRateIndexFixingDate(Currency&amp;"ibor"&amp;Tenor,BA1750,Trigger)</f>
        <v>51579</v>
      </c>
      <c r="BA1750" s="105">
        <f>_xll.qlCalendarAdvance(Calendar,BA1749,AY1750,"f",,Trigger)</f>
        <v>51581</v>
      </c>
      <c r="BB1750" s="105">
        <f>_xll.qlInterestRateIndexMaturity(Currency&amp;"ibor"&amp;Tenor,BA1750,Trigger)</f>
        <v>51673</v>
      </c>
      <c r="BC1750" s="257">
        <f>_xll.qlIndexFixing($AC$5,AZ1750,TRUE,_xll.ohTrigger(Trigger,Trigger3M))</f>
        <v>1.3834493484544349E-2</v>
      </c>
      <c r="BD1750" s="257">
        <f>_xll.qlIndexFixing($BE$1,AZ1750,TRUE,_xll.ohTrigger(Trigger,Trigger3M))</f>
        <v>1.3511450951445136E-2</v>
      </c>
    </row>
    <row r="1751" spans="51:56" ht="11.25" customHeight="1" x14ac:dyDescent="0.25">
      <c r="AY1751" s="106" t="s">
        <v>83</v>
      </c>
      <c r="AZ1751" s="105">
        <f>_xll.qlInterestRateIndexFixingDate(Currency&amp;"ibor"&amp;Tenor,BA1751,Trigger)</f>
        <v>51586</v>
      </c>
      <c r="BA1751" s="105">
        <f>_xll.qlCalendarAdvance(Calendar,BA1750,AY1751,"f",,Trigger)</f>
        <v>51588</v>
      </c>
      <c r="BB1751" s="105">
        <f>_xll.qlInterestRateIndexMaturity(Currency&amp;"ibor"&amp;Tenor,BA1751,Trigger)</f>
        <v>51680</v>
      </c>
      <c r="BC1751" s="257">
        <f>_xll.qlIndexFixing($AC$5,AZ1751,TRUE,_xll.ohTrigger(Trigger,Trigger3M))</f>
        <v>1.3833336426388105E-2</v>
      </c>
      <c r="BD1751" s="257">
        <f>_xll.qlIndexFixing($BE$1,AZ1751,TRUE,_xll.ohTrigger(Trigger,Trigger3M))</f>
        <v>1.3513067337749939E-2</v>
      </c>
    </row>
    <row r="1752" spans="51:56" ht="11.25" customHeight="1" x14ac:dyDescent="0.25">
      <c r="AY1752" s="106" t="s">
        <v>83</v>
      </c>
      <c r="AZ1752" s="105">
        <f>_xll.qlInterestRateIndexFixingDate(Currency&amp;"ibor"&amp;Tenor,BA1752,Trigger)</f>
        <v>51593</v>
      </c>
      <c r="BA1752" s="105">
        <f>_xll.qlCalendarAdvance(Calendar,BA1751,AY1752,"f",,Trigger)</f>
        <v>51595</v>
      </c>
      <c r="BB1752" s="105">
        <f>_xll.qlInterestRateIndexMaturity(Currency&amp;"ibor"&amp;Tenor,BA1752,Trigger)</f>
        <v>51686</v>
      </c>
      <c r="BC1752" s="257">
        <f>_xll.qlIndexFixing($AC$5,AZ1752,TRUE,_xll.ohTrigger(Trigger,Trigger3M))</f>
        <v>1.3832055626603173E-2</v>
      </c>
      <c r="BD1752" s="257">
        <f>_xll.qlIndexFixing($BE$1,AZ1752,TRUE,_xll.ohTrigger(Trigger,Trigger3M))</f>
        <v>1.3514315921746678E-2</v>
      </c>
    </row>
    <row r="1753" spans="51:56" ht="11.25" customHeight="1" x14ac:dyDescent="0.25">
      <c r="AY1753" s="106" t="s">
        <v>83</v>
      </c>
      <c r="AZ1753" s="105">
        <f>_xll.qlInterestRateIndexFixingDate(Currency&amp;"ibor"&amp;Tenor,BA1753,Trigger)</f>
        <v>51600</v>
      </c>
      <c r="BA1753" s="105">
        <f>_xll.qlCalendarAdvance(Calendar,BA1752,AY1753,"f",,Trigger)</f>
        <v>51602</v>
      </c>
      <c r="BB1753" s="105">
        <f>_xll.qlInterestRateIndexMaturity(Currency&amp;"ibor"&amp;Tenor,BA1753,Trigger)</f>
        <v>51693</v>
      </c>
      <c r="BC1753" s="257">
        <f>_xll.qlIndexFixing($AC$5,AZ1753,TRUE,_xll.ohTrigger(Trigger,Trigger3M))</f>
        <v>1.3830861152278009E-2</v>
      </c>
      <c r="BD1753" s="257">
        <f>_xll.qlIndexFixing($BE$1,AZ1753,TRUE,_xll.ohTrigger(Trigger,Trigger3M))</f>
        <v>1.3515934938774373E-2</v>
      </c>
    </row>
    <row r="1754" spans="51:56" ht="11.25" customHeight="1" x14ac:dyDescent="0.25">
      <c r="AY1754" s="106" t="s">
        <v>83</v>
      </c>
      <c r="AZ1754" s="105">
        <f>_xll.qlInterestRateIndexFixingDate(Currency&amp;"ibor"&amp;Tenor,BA1754,Trigger)</f>
        <v>51607</v>
      </c>
      <c r="BA1754" s="105">
        <f>_xll.qlCalendarAdvance(Calendar,BA1753,AY1754,"f",,Trigger)</f>
        <v>51609</v>
      </c>
      <c r="BB1754" s="105">
        <f>_xll.qlInterestRateIndexMaturity(Currency&amp;"ibor"&amp;Tenor,BA1754,Trigger)</f>
        <v>51700</v>
      </c>
      <c r="BC1754" s="257">
        <f>_xll.qlIndexFixing($AC$5,AZ1754,TRUE,_xll.ohTrigger(Trigger,Trigger3M))</f>
        <v>1.3829662636258393E-2</v>
      </c>
      <c r="BD1754" s="257">
        <f>_xll.qlIndexFixing($BE$1,AZ1754,TRUE,_xll.ohTrigger(Trigger,Trigger3M))</f>
        <v>1.3517555357191843E-2</v>
      </c>
    </row>
    <row r="1755" spans="51:56" ht="11.25" customHeight="1" x14ac:dyDescent="0.25">
      <c r="AY1755" s="106" t="s">
        <v>83</v>
      </c>
      <c r="AZ1755" s="105">
        <f>_xll.qlInterestRateIndexFixingDate(Currency&amp;"ibor"&amp;Tenor,BA1755,Trigger)</f>
        <v>51614</v>
      </c>
      <c r="BA1755" s="105">
        <f>_xll.qlCalendarAdvance(Calendar,BA1754,AY1755,"f",,Trigger)</f>
        <v>51616</v>
      </c>
      <c r="BB1755" s="105">
        <f>_xll.qlInterestRateIndexMaturity(Currency&amp;"ibor"&amp;Tenor,BA1755,Trigger)</f>
        <v>51707</v>
      </c>
      <c r="BC1755" s="257">
        <f>_xll.qlIndexFixing($AC$5,AZ1755,TRUE,_xll.ohTrigger(Trigger,Trigger3M))</f>
        <v>1.3828460078548717E-2</v>
      </c>
      <c r="BD1755" s="257">
        <f>_xll.qlIndexFixing($BE$1,AZ1755,TRUE,_xll.ohTrigger(Trigger,Trigger3M))</f>
        <v>1.3519177180825475E-2</v>
      </c>
    </row>
    <row r="1756" spans="51:56" ht="11.25" customHeight="1" x14ac:dyDescent="0.25">
      <c r="AY1756" s="106" t="s">
        <v>83</v>
      </c>
      <c r="AZ1756" s="105">
        <f>_xll.qlInterestRateIndexFixingDate(Currency&amp;"ibor"&amp;Tenor,BA1756,Trigger)</f>
        <v>51620</v>
      </c>
      <c r="BA1756" s="105">
        <f>_xll.qlCalendarAdvance(Calendar,BA1755,AY1756,"f",,Trigger)</f>
        <v>51623</v>
      </c>
      <c r="BB1756" s="105">
        <f>_xll.qlInterestRateIndexMaturity(Currency&amp;"ibor"&amp;Tenor,BA1756,Trigger)</f>
        <v>51715</v>
      </c>
      <c r="BC1756" s="257">
        <f>_xll.qlIndexFixing($AC$5,AZ1756,TRUE,_xll.ohTrigger(Trigger,Trigger3M))</f>
        <v>1.3827491166684885E-2</v>
      </c>
      <c r="BD1756" s="257">
        <f>_xll.qlIndexFixing($BE$1,AZ1756,TRUE,_xll.ohTrigger(Trigger,Trigger3M))</f>
        <v>1.3521170256881262E-2</v>
      </c>
    </row>
    <row r="1757" spans="51:56" ht="11.25" customHeight="1" x14ac:dyDescent="0.25">
      <c r="AY1757" s="106" t="s">
        <v>83</v>
      </c>
      <c r="AZ1757" s="105">
        <f>_xll.qlInterestRateIndexFixingDate(Currency&amp;"ibor"&amp;Tenor,BA1757,Trigger)</f>
        <v>51628</v>
      </c>
      <c r="BA1757" s="105">
        <f>_xll.qlCalendarAdvance(Calendar,BA1756,AY1757,"f",,Trigger)</f>
        <v>51630</v>
      </c>
      <c r="BB1757" s="105">
        <f>_xll.qlInterestRateIndexMaturity(Currency&amp;"ibor"&amp;Tenor,BA1757,Trigger)</f>
        <v>51722</v>
      </c>
      <c r="BC1757" s="257">
        <f>_xll.qlIndexFixing($AC$5,AZ1757,TRUE,_xll.ohTrigger(Trigger,Trigger3M))</f>
        <v>1.3826310120985386E-2</v>
      </c>
      <c r="BD1757" s="257">
        <f>_xll.qlIndexFixing($BE$1,AZ1757,TRUE,_xll.ohTrigger(Trigger,Trigger3M))</f>
        <v>1.3522795065000615E-2</v>
      </c>
    </row>
    <row r="1758" spans="51:56" ht="11.25" customHeight="1" x14ac:dyDescent="0.25">
      <c r="AY1758" s="106" t="s">
        <v>83</v>
      </c>
      <c r="AZ1758" s="105">
        <f>_xll.qlInterestRateIndexFixingDate(Currency&amp;"ibor"&amp;Tenor,BA1758,Trigger)</f>
        <v>51635</v>
      </c>
      <c r="BA1758" s="105">
        <f>_xll.qlCalendarAdvance(Calendar,BA1757,AY1758,"f",,Trigger)</f>
        <v>51637</v>
      </c>
      <c r="BB1758" s="105">
        <f>_xll.qlInterestRateIndexMaturity(Currency&amp;"ibor"&amp;Tenor,BA1758,Trigger)</f>
        <v>51729</v>
      </c>
      <c r="BC1758" s="257">
        <f>_xll.qlIndexFixing($AC$5,AZ1758,TRUE,_xll.ohTrigger(Trigger,Trigger3M))</f>
        <v>1.382512507737345E-2</v>
      </c>
      <c r="BD1758" s="257">
        <f>_xll.qlIndexFixing($BE$1,AZ1758,TRUE,_xll.ohTrigger(Trigger,Trigger3M))</f>
        <v>1.352442129014212E-2</v>
      </c>
    </row>
    <row r="1759" spans="51:56" ht="11.25" customHeight="1" x14ac:dyDescent="0.25">
      <c r="AY1759" s="106" t="s">
        <v>83</v>
      </c>
      <c r="AZ1759" s="105">
        <f>_xll.qlInterestRateIndexFixingDate(Currency&amp;"ibor"&amp;Tenor,BA1759,Trigger)</f>
        <v>51642</v>
      </c>
      <c r="BA1759" s="105">
        <f>_xll.qlCalendarAdvance(Calendar,BA1758,AY1759,"f",,Trigger)</f>
        <v>51644</v>
      </c>
      <c r="BB1759" s="105">
        <f>_xll.qlInterestRateIndexMaturity(Currency&amp;"ibor"&amp;Tenor,BA1759,Trigger)</f>
        <v>51736</v>
      </c>
      <c r="BC1759" s="257">
        <f>_xll.qlIndexFixing($AC$5,AZ1759,TRUE,_xll.ohTrigger(Trigger,Trigger3M))</f>
        <v>1.3823936035854292E-2</v>
      </c>
      <c r="BD1759" s="257">
        <f>_xll.qlIndexFixing($BE$1,AZ1759,TRUE,_xll.ohTrigger(Trigger,Trigger3M))</f>
        <v>1.3526048936128807E-2</v>
      </c>
    </row>
    <row r="1760" spans="51:56" ht="11.25" customHeight="1" x14ac:dyDescent="0.25">
      <c r="AY1760" s="106" t="s">
        <v>83</v>
      </c>
      <c r="AZ1760" s="105">
        <f>_xll.qlInterestRateIndexFixingDate(Currency&amp;"ibor"&amp;Tenor,BA1760,Trigger)</f>
        <v>51649</v>
      </c>
      <c r="BA1760" s="105">
        <f>_xll.qlCalendarAdvance(Calendar,BA1759,AY1760,"f",,Trigger)</f>
        <v>51651</v>
      </c>
      <c r="BB1760" s="105">
        <f>_xll.qlInterestRateIndexMaturity(Currency&amp;"ibor"&amp;Tenor,BA1760,Trigger)</f>
        <v>51743</v>
      </c>
      <c r="BC1760" s="257">
        <f>_xll.qlIndexFixing($AC$5,AZ1760,TRUE,_xll.ohTrigger(Trigger,Trigger3M))</f>
        <v>1.3822742996431386E-2</v>
      </c>
      <c r="BD1760" s="257">
        <f>_xll.qlIndexFixing($BE$1,AZ1760,TRUE,_xll.ohTrigger(Trigger,Trigger3M))</f>
        <v>1.3527678006788047E-2</v>
      </c>
    </row>
    <row r="1761" spans="51:56" ht="11.25" customHeight="1" x14ac:dyDescent="0.25">
      <c r="AY1761" s="106" t="s">
        <v>83</v>
      </c>
      <c r="AZ1761" s="105">
        <f>_xll.qlInterestRateIndexFixingDate(Currency&amp;"ibor"&amp;Tenor,BA1761,Trigger)</f>
        <v>51656</v>
      </c>
      <c r="BA1761" s="105">
        <f>_xll.qlCalendarAdvance(Calendar,BA1760,AY1761,"f",,Trigger)</f>
        <v>51658</v>
      </c>
      <c r="BB1761" s="105">
        <f>_xll.qlInterestRateIndexMaturity(Currency&amp;"ibor"&amp;Tenor,BA1761,Trigger)</f>
        <v>51750</v>
      </c>
      <c r="BC1761" s="257">
        <f>_xll.qlIndexFixing($AC$5,AZ1761,TRUE,_xll.ohTrigger(Trigger,Trigger3M))</f>
        <v>1.3822709331399756E-2</v>
      </c>
      <c r="BD1761" s="257">
        <f>_xll.qlIndexFixing($BE$1,AZ1761,TRUE,_xll.ohTrigger(Trigger,Trigger3M))</f>
        <v>1.352930850594287E-2</v>
      </c>
    </row>
    <row r="1762" spans="51:56" ht="11.25" customHeight="1" x14ac:dyDescent="0.25">
      <c r="AY1762" s="106" t="s">
        <v>83</v>
      </c>
      <c r="AZ1762" s="105">
        <f>_xll.qlInterestRateIndexFixingDate(Currency&amp;"ibor"&amp;Tenor,BA1762,Trigger)</f>
        <v>51663</v>
      </c>
      <c r="BA1762" s="105">
        <f>_xll.qlCalendarAdvance(Calendar,BA1761,AY1762,"f",,Trigger)</f>
        <v>51665</v>
      </c>
      <c r="BB1762" s="105">
        <f>_xll.qlInterestRateIndexMaturity(Currency&amp;"ibor"&amp;Tenor,BA1762,Trigger)</f>
        <v>51757</v>
      </c>
      <c r="BC1762" s="257">
        <f>_xll.qlIndexFixing($AC$5,AZ1762,TRUE,_xll.ohTrigger(Trigger,Trigger3M))</f>
        <v>1.3824225687586457E-2</v>
      </c>
      <c r="BD1762" s="257">
        <f>_xll.qlIndexFixing($BE$1,AZ1762,TRUE,_xll.ohTrigger(Trigger,Trigger3M))</f>
        <v>1.3530940437417172E-2</v>
      </c>
    </row>
    <row r="1763" spans="51:56" ht="11.25" customHeight="1" x14ac:dyDescent="0.25">
      <c r="AY1763" s="106" t="s">
        <v>83</v>
      </c>
      <c r="AZ1763" s="105">
        <f>_xll.qlInterestRateIndexFixingDate(Currency&amp;"ibor"&amp;Tenor,BA1763,Trigger)</f>
        <v>51670</v>
      </c>
      <c r="BA1763" s="105">
        <f>_xll.qlCalendarAdvance(Calendar,BA1762,AY1763,"f",,Trigger)</f>
        <v>51672</v>
      </c>
      <c r="BB1763" s="105">
        <f>_xll.qlInterestRateIndexMaturity(Currency&amp;"ibor"&amp;Tenor,BA1763,Trigger)</f>
        <v>51764</v>
      </c>
      <c r="BC1763" s="257">
        <f>_xll.qlIndexFixing($AC$5,AZ1763,TRUE,_xll.ohTrigger(Trigger,Trigger3M))</f>
        <v>1.3825742044358777E-2</v>
      </c>
      <c r="BD1763" s="257">
        <f>_xll.qlIndexFixing($BE$1,AZ1763,TRUE,_xll.ohTrigger(Trigger,Trigger3M))</f>
        <v>1.3532573805034854E-2</v>
      </c>
    </row>
    <row r="1764" spans="51:56" ht="11.25" customHeight="1" x14ac:dyDescent="0.25">
      <c r="AY1764" s="106" t="s">
        <v>83</v>
      </c>
      <c r="AZ1764" s="105">
        <f>_xll.qlInterestRateIndexFixingDate(Currency&amp;"ibor"&amp;Tenor,BA1764,Trigger)</f>
        <v>51677</v>
      </c>
      <c r="BA1764" s="105">
        <f>_xll.qlCalendarAdvance(Calendar,BA1763,AY1764,"f",,Trigger)</f>
        <v>51679</v>
      </c>
      <c r="BB1764" s="105">
        <f>_xll.qlInterestRateIndexMaturity(Currency&amp;"ibor"&amp;Tenor,BA1764,Trigger)</f>
        <v>51771</v>
      </c>
      <c r="BC1764" s="257">
        <f>_xll.qlIndexFixing($AC$5,AZ1764,TRUE,_xll.ohTrigger(Trigger,Trigger3M))</f>
        <v>1.3827258401714978E-2</v>
      </c>
      <c r="BD1764" s="257">
        <f>_xll.qlIndexFixing($BE$1,AZ1764,TRUE,_xll.ohTrigger(Trigger,Trigger3M))</f>
        <v>1.3534208612623286E-2</v>
      </c>
    </row>
    <row r="1765" spans="51:56" ht="11.25" customHeight="1" x14ac:dyDescent="0.25">
      <c r="AY1765" s="106" t="s">
        <v>83</v>
      </c>
      <c r="AZ1765" s="105">
        <f>_xll.qlInterestRateIndexFixingDate(Currency&amp;"ibor"&amp;Tenor,BA1765,Trigger)</f>
        <v>51684</v>
      </c>
      <c r="BA1765" s="105">
        <f>_xll.qlCalendarAdvance(Calendar,BA1764,AY1765,"f",,Trigger)</f>
        <v>51686</v>
      </c>
      <c r="BB1765" s="105">
        <f>_xll.qlInterestRateIndexMaturity(Currency&amp;"ibor"&amp;Tenor,BA1765,Trigger)</f>
        <v>51778</v>
      </c>
      <c r="BC1765" s="257">
        <f>_xll.qlIndexFixing($AC$5,AZ1765,TRUE,_xll.ohTrigger(Trigger,Trigger3M))</f>
        <v>1.3828774759658536E-2</v>
      </c>
      <c r="BD1765" s="257">
        <f>_xll.qlIndexFixing($BE$1,AZ1765,TRUE,_xll.ohTrigger(Trigger,Trigger3M))</f>
        <v>1.3535844864006366E-2</v>
      </c>
    </row>
    <row r="1766" spans="51:56" ht="11.25" customHeight="1" x14ac:dyDescent="0.25">
      <c r="AY1766" s="106" t="s">
        <v>83</v>
      </c>
      <c r="AZ1766" s="105">
        <f>_xll.qlInterestRateIndexFixingDate(Currency&amp;"ibor"&amp;Tenor,BA1766,Trigger)</f>
        <v>51691</v>
      </c>
      <c r="BA1766" s="105">
        <f>_xll.qlCalendarAdvance(Calendar,BA1765,AY1766,"f",,Trigger)</f>
        <v>51693</v>
      </c>
      <c r="BB1766" s="105">
        <f>_xll.qlInterestRateIndexMaturity(Currency&amp;"ibor"&amp;Tenor,BA1766,Trigger)</f>
        <v>51785</v>
      </c>
      <c r="BC1766" s="257">
        <f>_xll.qlIndexFixing($AC$5,AZ1766,TRUE,_xll.ohTrigger(Trigger,Trigger3M))</f>
        <v>1.3830291118186842E-2</v>
      </c>
      <c r="BD1766" s="257">
        <f>_xll.qlIndexFixing($BE$1,AZ1766,TRUE,_xll.ohTrigger(Trigger,Trigger3M))</f>
        <v>1.3537482563007127E-2</v>
      </c>
    </row>
    <row r="1767" spans="51:56" ht="11.25" customHeight="1" x14ac:dyDescent="0.25">
      <c r="AY1767" s="106" t="s">
        <v>83</v>
      </c>
      <c r="AZ1767" s="105">
        <f>_xll.qlInterestRateIndexFixingDate(Currency&amp;"ibor"&amp;Tenor,BA1767,Trigger)</f>
        <v>51698</v>
      </c>
      <c r="BA1767" s="105">
        <f>_xll.qlCalendarAdvance(Calendar,BA1766,AY1767,"f",,Trigger)</f>
        <v>51700</v>
      </c>
      <c r="BB1767" s="105">
        <f>_xll.qlInterestRateIndexMaturity(Currency&amp;"ibor"&amp;Tenor,BA1767,Trigger)</f>
        <v>51792</v>
      </c>
      <c r="BC1767" s="257">
        <f>_xll.qlIndexFixing($AC$5,AZ1767,TRUE,_xll.ohTrigger(Trigger,Trigger3M))</f>
        <v>1.3831807477299899E-2</v>
      </c>
      <c r="BD1767" s="257">
        <f>_xll.qlIndexFixing($BE$1,AZ1767,TRUE,_xll.ohTrigger(Trigger,Trigger3M))</f>
        <v>1.35391217134512E-2</v>
      </c>
    </row>
    <row r="1768" spans="51:56" ht="11.25" customHeight="1" x14ac:dyDescent="0.25">
      <c r="AY1768" s="106" t="s">
        <v>83</v>
      </c>
      <c r="AZ1768" s="105">
        <f>_xll.qlInterestRateIndexFixingDate(Currency&amp;"ibor"&amp;Tenor,BA1768,Trigger)</f>
        <v>51705</v>
      </c>
      <c r="BA1768" s="105">
        <f>_xll.qlCalendarAdvance(Calendar,BA1767,AY1768,"f",,Trigger)</f>
        <v>51707</v>
      </c>
      <c r="BB1768" s="105">
        <f>_xll.qlInterestRateIndexMaturity(Currency&amp;"ibor"&amp;Tenor,BA1768,Trigger)</f>
        <v>51799</v>
      </c>
      <c r="BC1768" s="257">
        <f>_xll.qlIndexFixing($AC$5,AZ1768,TRUE,_xll.ohTrigger(Trigger,Trigger3M))</f>
        <v>1.3833323836999444E-2</v>
      </c>
      <c r="BD1768" s="257">
        <f>_xll.qlIndexFixing($BE$1,AZ1768,TRUE,_xll.ohTrigger(Trigger,Trigger3M))</f>
        <v>1.3540762319163352E-2</v>
      </c>
    </row>
    <row r="1769" spans="51:56" ht="11.25" customHeight="1" x14ac:dyDescent="0.25">
      <c r="AY1769" s="106" t="s">
        <v>83</v>
      </c>
      <c r="AZ1769" s="105">
        <f>_xll.qlInterestRateIndexFixingDate(Currency&amp;"ibor"&amp;Tenor,BA1769,Trigger)</f>
        <v>51712</v>
      </c>
      <c r="BA1769" s="105">
        <f>_xll.qlCalendarAdvance(Calendar,BA1768,AY1769,"f",,Trigger)</f>
        <v>51714</v>
      </c>
      <c r="BB1769" s="105">
        <f>_xll.qlInterestRateIndexMaturity(Currency&amp;"ibor"&amp;Tenor,BA1769,Trigger)</f>
        <v>51806</v>
      </c>
      <c r="BC1769" s="257">
        <f>_xll.qlIndexFixing($AC$5,AZ1769,TRUE,_xll.ohTrigger(Trigger,Trigger3M))</f>
        <v>1.3834840197285474E-2</v>
      </c>
      <c r="BD1769" s="257">
        <f>_xll.qlIndexFixing($BE$1,AZ1769,TRUE,_xll.ohTrigger(Trigger,Trigger3M))</f>
        <v>1.3542404383967482E-2</v>
      </c>
    </row>
    <row r="1770" spans="51:56" ht="11.25" customHeight="1" x14ac:dyDescent="0.25">
      <c r="AY1770" s="106" t="s">
        <v>83</v>
      </c>
      <c r="AZ1770" s="105">
        <f>_xll.qlInterestRateIndexFixingDate(Currency&amp;"ibor"&amp;Tenor,BA1770,Trigger)</f>
        <v>51719</v>
      </c>
      <c r="BA1770" s="105">
        <f>_xll.qlCalendarAdvance(Calendar,BA1769,AY1770,"f",,Trigger)</f>
        <v>51721</v>
      </c>
      <c r="BB1770" s="105">
        <f>_xll.qlInterestRateIndexMaturity(Currency&amp;"ibor"&amp;Tenor,BA1770,Trigger)</f>
        <v>51813</v>
      </c>
      <c r="BC1770" s="257">
        <f>_xll.qlIndexFixing($AC$5,AZ1770,TRUE,_xll.ohTrigger(Trigger,Trigger3M))</f>
        <v>1.3836356558155386E-2</v>
      </c>
      <c r="BD1770" s="257">
        <f>_xll.qlIndexFixing($BE$1,AZ1770,TRUE,_xll.ohTrigger(Trigger,Trigger3M))</f>
        <v>1.3544047911689226E-2</v>
      </c>
    </row>
    <row r="1771" spans="51:56" ht="11.25" customHeight="1" x14ac:dyDescent="0.25">
      <c r="AY1771" s="106" t="s">
        <v>83</v>
      </c>
      <c r="AZ1771" s="105">
        <f>_xll.qlInterestRateIndexFixingDate(Currency&amp;"ibor"&amp;Tenor,BA1771,Trigger)</f>
        <v>51726</v>
      </c>
      <c r="BA1771" s="105">
        <f>_xll.qlCalendarAdvance(Calendar,BA1770,AY1771,"f",,Trigger)</f>
        <v>51728</v>
      </c>
      <c r="BB1771" s="105">
        <f>_xll.qlInterestRateIndexMaturity(Currency&amp;"ibor"&amp;Tenor,BA1771,Trigger)</f>
        <v>51820</v>
      </c>
      <c r="BC1771" s="257">
        <f>_xll.qlIndexFixing($AC$5,AZ1771,TRUE,_xll.ohTrigger(Trigger,Trigger3M))</f>
        <v>1.3837872919611785E-2</v>
      </c>
      <c r="BD1771" s="257">
        <f>_xll.qlIndexFixing($BE$1,AZ1771,TRUE,_xll.ohTrigger(Trigger,Trigger3M))</f>
        <v>1.354569290615335E-2</v>
      </c>
    </row>
    <row r="1772" spans="51:56" ht="11.25" customHeight="1" x14ac:dyDescent="0.25">
      <c r="AY1772" s="106" t="s">
        <v>83</v>
      </c>
      <c r="AZ1772" s="105">
        <f>_xll.qlInterestRateIndexFixingDate(Currency&amp;"ibor"&amp;Tenor,BA1772,Trigger)</f>
        <v>51733</v>
      </c>
      <c r="BA1772" s="105">
        <f>_xll.qlCalendarAdvance(Calendar,BA1771,AY1772,"f",,Trigger)</f>
        <v>51735</v>
      </c>
      <c r="BB1772" s="105">
        <f>_xll.qlInterestRateIndexMaturity(Currency&amp;"ibor"&amp;Tenor,BA1772,Trigger)</f>
        <v>51827</v>
      </c>
      <c r="BC1772" s="257">
        <f>_xll.qlIndexFixing($AC$5,AZ1772,TRUE,_xll.ohTrigger(Trigger,Trigger3M))</f>
        <v>1.3839389281653805E-2</v>
      </c>
      <c r="BD1772" s="257">
        <f>_xll.qlIndexFixing($BE$1,AZ1772,TRUE,_xll.ohTrigger(Trigger,Trigger3M))</f>
        <v>1.354733937118462E-2</v>
      </c>
    </row>
    <row r="1773" spans="51:56" ht="11.25" customHeight="1" x14ac:dyDescent="0.25">
      <c r="AY1773" s="106" t="s">
        <v>83</v>
      </c>
      <c r="AZ1773" s="105">
        <f>_xll.qlInterestRateIndexFixingDate(Currency&amp;"ibor"&amp;Tenor,BA1773,Trigger)</f>
        <v>51740</v>
      </c>
      <c r="BA1773" s="105">
        <f>_xll.qlCalendarAdvance(Calendar,BA1772,AY1773,"f",,Trigger)</f>
        <v>51742</v>
      </c>
      <c r="BB1773" s="105">
        <f>_xll.qlInterestRateIndexMaturity(Currency&amp;"ibor"&amp;Tenor,BA1773,Trigger)</f>
        <v>51834</v>
      </c>
      <c r="BC1773" s="257">
        <f>_xll.qlIndexFixing($AC$5,AZ1773,TRUE,_xll.ohTrigger(Trigger,Trigger3M))</f>
        <v>1.3840905644280572E-2</v>
      </c>
      <c r="BD1773" s="257">
        <f>_xll.qlIndexFixing($BE$1,AZ1773,TRUE,_xll.ohTrigger(Trigger,Trigger3M))</f>
        <v>1.3548987310606064E-2</v>
      </c>
    </row>
    <row r="1774" spans="51:56" ht="11.25" customHeight="1" x14ac:dyDescent="0.25">
      <c r="AY1774" s="106" t="s">
        <v>83</v>
      </c>
      <c r="AZ1774" s="105">
        <f>_xll.qlInterestRateIndexFixingDate(Currency&amp;"ibor"&amp;Tenor,BA1774,Trigger)</f>
        <v>51747</v>
      </c>
      <c r="BA1774" s="105">
        <f>_xll.qlCalendarAdvance(Calendar,BA1773,AY1774,"f",,Trigger)</f>
        <v>51749</v>
      </c>
      <c r="BB1774" s="105">
        <f>_xll.qlInterestRateIndexMaturity(Currency&amp;"ibor"&amp;Tenor,BA1774,Trigger)</f>
        <v>51840</v>
      </c>
      <c r="BC1774" s="257">
        <f>_xll.qlIndexFixing($AC$5,AZ1774,TRUE,_xll.ohTrigger(Trigger,Trigger3M))</f>
        <v>1.3842047887955582E-2</v>
      </c>
      <c r="BD1774" s="257">
        <f>_xll.qlIndexFixing($BE$1,AZ1774,TRUE,_xll.ohTrigger(Trigger,Trigger3M))</f>
        <v>1.3550263907185165E-2</v>
      </c>
    </row>
    <row r="1775" spans="51:56" ht="11.25" customHeight="1" x14ac:dyDescent="0.25">
      <c r="AY1775" s="106" t="s">
        <v>83</v>
      </c>
      <c r="AZ1775" s="105">
        <f>_xll.qlInterestRateIndexFixingDate(Currency&amp;"ibor"&amp;Tenor,BA1775,Trigger)</f>
        <v>51754</v>
      </c>
      <c r="BA1775" s="105">
        <f>_xll.qlCalendarAdvance(Calendar,BA1774,AY1775,"f",,Trigger)</f>
        <v>51756</v>
      </c>
      <c r="BB1775" s="105">
        <f>_xll.qlInterestRateIndexMaturity(Currency&amp;"ibor"&amp;Tenor,BA1775,Trigger)</f>
        <v>51847</v>
      </c>
      <c r="BC1775" s="257">
        <f>_xll.qlIndexFixing($AC$5,AZ1775,TRUE,_xll.ohTrigger(Trigger,Trigger3M))</f>
        <v>1.3843564193507031E-2</v>
      </c>
      <c r="BD1775" s="257">
        <f>_xll.qlIndexFixing($BE$1,AZ1775,TRUE,_xll.ohTrigger(Trigger,Trigger3M))</f>
        <v>1.3551914638249972E-2</v>
      </c>
    </row>
    <row r="1776" spans="51:56" ht="11.25" customHeight="1" x14ac:dyDescent="0.25">
      <c r="AY1776" s="106" t="s">
        <v>83</v>
      </c>
      <c r="AZ1776" s="105">
        <f>_xll.qlInterestRateIndexFixingDate(Currency&amp;"ibor"&amp;Tenor,BA1776,Trigger)</f>
        <v>51761</v>
      </c>
      <c r="BA1776" s="105">
        <f>_xll.qlCalendarAdvance(Calendar,BA1775,AY1776,"f",,Trigger)</f>
        <v>51763</v>
      </c>
      <c r="BB1776" s="105">
        <f>_xll.qlInterestRateIndexMaturity(Currency&amp;"ibor"&amp;Tenor,BA1776,Trigger)</f>
        <v>51854</v>
      </c>
      <c r="BC1776" s="257">
        <f>_xll.qlIndexFixing($AC$5,AZ1776,TRUE,_xll.ohTrigger(Trigger,Trigger3M))</f>
        <v>1.3845080499638234E-2</v>
      </c>
      <c r="BD1776" s="257">
        <f>_xll.qlIndexFixing($BE$1,AZ1776,TRUE,_xll.ohTrigger(Trigger,Trigger3M))</f>
        <v>1.3553566854843841E-2</v>
      </c>
    </row>
    <row r="1777" spans="51:56" ht="11.25" customHeight="1" x14ac:dyDescent="0.25">
      <c r="AY1777" s="106" t="s">
        <v>83</v>
      </c>
      <c r="AZ1777" s="105">
        <f>_xll.qlInterestRateIndexFixingDate(Currency&amp;"ibor"&amp;Tenor,BA1777,Trigger)</f>
        <v>51768</v>
      </c>
      <c r="BA1777" s="105">
        <f>_xll.qlCalendarAdvance(Calendar,BA1776,AY1777,"f",,Trigger)</f>
        <v>51770</v>
      </c>
      <c r="BB1777" s="105">
        <f>_xll.qlInterestRateIndexMaturity(Currency&amp;"ibor"&amp;Tenor,BA1777,Trigger)</f>
        <v>51862</v>
      </c>
      <c r="BC1777" s="257">
        <f>_xll.qlIndexFixing($AC$5,AZ1777,TRUE,_xll.ohTrigger(Trigger,Trigger3M))</f>
        <v>1.3846971100644697E-2</v>
      </c>
      <c r="BD1777" s="257">
        <f>_xll.qlIndexFixing($BE$1,AZ1777,TRUE,_xll.ohTrigger(Trigger,Trigger3M))</f>
        <v>1.3555593888701091E-2</v>
      </c>
    </row>
    <row r="1778" spans="51:56" ht="11.25" customHeight="1" x14ac:dyDescent="0.25">
      <c r="AY1778" s="106" t="s">
        <v>83</v>
      </c>
      <c r="AZ1778" s="105">
        <f>_xll.qlInterestRateIndexFixingDate(Currency&amp;"ibor"&amp;Tenor,BA1778,Trigger)</f>
        <v>51775</v>
      </c>
      <c r="BA1778" s="105">
        <f>_xll.qlCalendarAdvance(Calendar,BA1777,AY1778,"f",,Trigger)</f>
        <v>51777</v>
      </c>
      <c r="BB1778" s="105">
        <f>_xll.qlInterestRateIndexMaturity(Currency&amp;"ibor"&amp;Tenor,BA1778,Trigger)</f>
        <v>51869</v>
      </c>
      <c r="BC1778" s="257">
        <f>_xll.qlIndexFixing($AC$5,AZ1778,TRUE,_xll.ohTrigger(Trigger,Trigger3M))</f>
        <v>1.3848487466199558E-2</v>
      </c>
      <c r="BD1778" s="257">
        <f>_xll.qlIndexFixing($BE$1,AZ1778,TRUE,_xll.ohTrigger(Trigger,Trigger3M))</f>
        <v>1.3557249257450124E-2</v>
      </c>
    </row>
    <row r="1779" spans="51:56" ht="11.25" customHeight="1" x14ac:dyDescent="0.25">
      <c r="AY1779" s="106" t="s">
        <v>83</v>
      </c>
      <c r="AZ1779" s="105">
        <f>_xll.qlInterestRateIndexFixingDate(Currency&amp;"ibor"&amp;Tenor,BA1779,Trigger)</f>
        <v>51782</v>
      </c>
      <c r="BA1779" s="105">
        <f>_xll.qlCalendarAdvance(Calendar,BA1778,AY1779,"f",,Trigger)</f>
        <v>51784</v>
      </c>
      <c r="BB1779" s="105">
        <f>_xll.qlInterestRateIndexMaturity(Currency&amp;"ibor"&amp;Tenor,BA1779,Trigger)</f>
        <v>51876</v>
      </c>
      <c r="BC1779" s="257">
        <f>_xll.qlIndexFixing($AC$5,AZ1779,TRUE,_xll.ohTrigger(Trigger,Trigger3M))</f>
        <v>1.3850003832340035E-2</v>
      </c>
      <c r="BD1779" s="257">
        <f>_xll.qlIndexFixing($BE$1,AZ1779,TRUE,_xll.ohTrigger(Trigger,Trigger3M))</f>
        <v>1.35589061235388E-2</v>
      </c>
    </row>
    <row r="1780" spans="51:56" ht="11.25" customHeight="1" x14ac:dyDescent="0.25">
      <c r="AY1780" s="106" t="s">
        <v>83</v>
      </c>
      <c r="AZ1780" s="105">
        <f>_xll.qlInterestRateIndexFixingDate(Currency&amp;"ibor"&amp;Tenor,BA1780,Trigger)</f>
        <v>51789</v>
      </c>
      <c r="BA1780" s="105">
        <f>_xll.qlCalendarAdvance(Calendar,BA1779,AY1780,"f",,Trigger)</f>
        <v>51791</v>
      </c>
      <c r="BB1780" s="105">
        <f>_xll.qlInterestRateIndexMaturity(Currency&amp;"ibor"&amp;Tenor,BA1780,Trigger)</f>
        <v>51883</v>
      </c>
      <c r="BC1780" s="257">
        <f>_xll.qlIndexFixing($AC$5,AZ1780,TRUE,_xll.ohTrigger(Trigger,Trigger3M))</f>
        <v>1.3851520199067002E-2</v>
      </c>
      <c r="BD1780" s="257">
        <f>_xll.qlIndexFixing($BE$1,AZ1780,TRUE,_xll.ohTrigger(Trigger,Trigger3M))</f>
        <v>1.3560564490792754E-2</v>
      </c>
    </row>
    <row r="1781" spans="51:56" ht="11.25" customHeight="1" x14ac:dyDescent="0.25">
      <c r="AY1781" s="106" t="s">
        <v>83</v>
      </c>
      <c r="AZ1781" s="105">
        <f>_xll.qlInterestRateIndexFixingDate(Currency&amp;"ibor"&amp;Tenor,BA1781,Trigger)</f>
        <v>51796</v>
      </c>
      <c r="BA1781" s="105">
        <f>_xll.qlCalendarAdvance(Calendar,BA1780,AY1781,"f",,Trigger)</f>
        <v>51798</v>
      </c>
      <c r="BB1781" s="105">
        <f>_xll.qlInterestRateIndexMaturity(Currency&amp;"ibor"&amp;Tenor,BA1781,Trigger)</f>
        <v>51890</v>
      </c>
      <c r="BC1781" s="257">
        <f>_xll.qlIndexFixing($AC$5,AZ1781,TRUE,_xll.ohTrigger(Trigger,Trigger3M))</f>
        <v>1.3853036566377848E-2</v>
      </c>
      <c r="BD1781" s="257">
        <f>_xll.qlIndexFixing($BE$1,AZ1781,TRUE,_xll.ohTrigger(Trigger,Trigger3M))</f>
        <v>1.3562224363035018E-2</v>
      </c>
    </row>
    <row r="1782" spans="51:56" ht="11.25" customHeight="1" x14ac:dyDescent="0.25">
      <c r="AY1782" s="106" t="s">
        <v>83</v>
      </c>
      <c r="AZ1782" s="105">
        <f>_xll.qlInterestRateIndexFixingDate(Currency&amp;"ibor"&amp;Tenor,BA1782,Trigger)</f>
        <v>51803</v>
      </c>
      <c r="BA1782" s="105">
        <f>_xll.qlCalendarAdvance(Calendar,BA1781,AY1782,"f",,Trigger)</f>
        <v>51805</v>
      </c>
      <c r="BB1782" s="105">
        <f>_xll.qlInterestRateIndexMaturity(Currency&amp;"ibor"&amp;Tenor,BA1782,Trigger)</f>
        <v>51897</v>
      </c>
      <c r="BC1782" s="257">
        <f>_xll.qlIndexFixing($AC$5,AZ1782,TRUE,_xll.ohTrigger(Trigger,Trigger3M))</f>
        <v>1.3854552934274315E-2</v>
      </c>
      <c r="BD1782" s="257">
        <f>_xll.qlIndexFixing($BE$1,AZ1782,TRUE,_xll.ohTrigger(Trigger,Trigger3M))</f>
        <v>1.3563885744091224E-2</v>
      </c>
    </row>
    <row r="1783" spans="51:56" ht="11.25" customHeight="1" x14ac:dyDescent="0.25">
      <c r="AY1783" s="106" t="s">
        <v>83</v>
      </c>
      <c r="AZ1783" s="105">
        <f>_xll.qlInterestRateIndexFixingDate(Currency&amp;"ibor"&amp;Tenor,BA1783,Trigger)</f>
        <v>51810</v>
      </c>
      <c r="BA1783" s="105">
        <f>_xll.qlCalendarAdvance(Calendar,BA1782,AY1783,"f",,Trigger)</f>
        <v>51812</v>
      </c>
      <c r="BB1783" s="105">
        <f>_xll.qlInterestRateIndexMaturity(Currency&amp;"ibor"&amp;Tenor,BA1783,Trigger)</f>
        <v>51904</v>
      </c>
      <c r="BC1783" s="257">
        <f>_xll.qlIndexFixing($AC$5,AZ1783,TRUE,_xll.ohTrigger(Trigger,Trigger3M))</f>
        <v>1.3856069302757268E-2</v>
      </c>
      <c r="BD1783" s="257">
        <f>_xll.qlIndexFixing($BE$1,AZ1783,TRUE,_xll.ohTrigger(Trigger,Trigger3M))</f>
        <v>1.3565548637786142E-2</v>
      </c>
    </row>
    <row r="1784" spans="51:56" ht="11.25" customHeight="1" x14ac:dyDescent="0.25">
      <c r="AY1784" s="106" t="s">
        <v>83</v>
      </c>
      <c r="AZ1784" s="105">
        <f>_xll.qlInterestRateIndexFixingDate(Currency&amp;"ibor"&amp;Tenor,BA1784,Trigger)</f>
        <v>51817</v>
      </c>
      <c r="BA1784" s="105">
        <f>_xll.qlCalendarAdvance(Calendar,BA1783,AY1784,"f",,Trigger)</f>
        <v>51819</v>
      </c>
      <c r="BB1784" s="105">
        <f>_xll.qlInterestRateIndexMaturity(Currency&amp;"ibor"&amp;Tenor,BA1784,Trigger)</f>
        <v>51911</v>
      </c>
      <c r="BC1784" s="257">
        <f>_xll.qlIndexFixing($AC$5,AZ1784,TRUE,_xll.ohTrigger(Trigger,Trigger3M))</f>
        <v>1.3857585671825838E-2</v>
      </c>
      <c r="BD1784" s="257">
        <f>_xll.qlIndexFixing($BE$1,AZ1784,TRUE,_xll.ohTrigger(Trigger,Trigger3M))</f>
        <v>1.3567213047945403E-2</v>
      </c>
    </row>
    <row r="1785" spans="51:56" ht="11.25" customHeight="1" x14ac:dyDescent="0.25">
      <c r="AY1785" s="106" t="s">
        <v>83</v>
      </c>
      <c r="AZ1785" s="105">
        <f>_xll.qlInterestRateIndexFixingDate(Currency&amp;"ibor"&amp;Tenor,BA1785,Trigger)</f>
        <v>51824</v>
      </c>
      <c r="BA1785" s="105">
        <f>_xll.qlCalendarAdvance(Calendar,BA1784,AY1785,"f",,Trigger)</f>
        <v>51826</v>
      </c>
      <c r="BB1785" s="105">
        <f>_xll.qlInterestRateIndexMaturity(Currency&amp;"ibor"&amp;Tenor,BA1785,Trigger)</f>
        <v>51918</v>
      </c>
      <c r="BC1785" s="257">
        <f>_xll.qlIndexFixing($AC$5,AZ1785,TRUE,_xll.ohTrigger(Trigger,Trigger3M))</f>
        <v>1.3859102041479159E-2</v>
      </c>
      <c r="BD1785" s="257">
        <f>_xll.qlIndexFixing($BE$1,AZ1785,TRUE,_xll.ohTrigger(Trigger,Trigger3M))</f>
        <v>1.3568878978392908E-2</v>
      </c>
    </row>
    <row r="1786" spans="51:56" ht="11.25" customHeight="1" x14ac:dyDescent="0.25">
      <c r="AY1786" s="106" t="s">
        <v>83</v>
      </c>
      <c r="AZ1786" s="105">
        <f>_xll.qlInterestRateIndexFixingDate(Currency&amp;"ibor"&amp;Tenor,BA1786,Trigger)</f>
        <v>51831</v>
      </c>
      <c r="BA1786" s="105">
        <f>_xll.qlCalendarAdvance(Calendar,BA1785,AY1786,"f",,Trigger)</f>
        <v>51833</v>
      </c>
      <c r="BB1786" s="105">
        <f>_xll.qlInterestRateIndexMaturity(Currency&amp;"ibor"&amp;Tenor,BA1786,Trigger)</f>
        <v>51925</v>
      </c>
      <c r="BC1786" s="257">
        <f>_xll.qlIndexFixing($AC$5,AZ1786,TRUE,_xll.ohTrigger(Trigger,Trigger3M))</f>
        <v>1.3860618411718099E-2</v>
      </c>
      <c r="BD1786" s="257">
        <f>_xll.qlIndexFixing($BE$1,AZ1786,TRUE,_xll.ohTrigger(Trigger,Trigger3M))</f>
        <v>1.3570546432952553E-2</v>
      </c>
    </row>
    <row r="1787" spans="51:56" ht="11.25" customHeight="1" x14ac:dyDescent="0.25">
      <c r="AY1787" s="106" t="s">
        <v>83</v>
      </c>
      <c r="AZ1787" s="105">
        <f>_xll.qlInterestRateIndexFixingDate(Currency&amp;"ibor"&amp;Tenor,BA1787,Trigger)</f>
        <v>51838</v>
      </c>
      <c r="BA1787" s="105">
        <f>_xll.qlCalendarAdvance(Calendar,BA1786,AY1787,"f",,Trigger)</f>
        <v>51840</v>
      </c>
      <c r="BB1787" s="105">
        <f>_xll.qlInterestRateIndexMaturity(Currency&amp;"ibor"&amp;Tenor,BA1787,Trigger)</f>
        <v>51930</v>
      </c>
      <c r="BC1787" s="257">
        <f>_xll.qlIndexFixing($AC$5,AZ1787,TRUE,_xll.ohTrigger(Trigger,Trigger3M))</f>
        <v>1.3861385043223429E-2</v>
      </c>
      <c r="BD1787" s="257">
        <f>_xll.qlIndexFixing($BE$1,AZ1787,TRUE,_xll.ohTrigger(Trigger,Trigger3M))</f>
        <v>1.3571465362687718E-2</v>
      </c>
    </row>
    <row r="1788" spans="51:56" ht="11.25" customHeight="1" x14ac:dyDescent="0.25">
      <c r="AY1788" s="106" t="s">
        <v>83</v>
      </c>
      <c r="AZ1788" s="105">
        <f>_xll.qlInterestRateIndexFixingDate(Currency&amp;"ibor"&amp;Tenor,BA1788,Trigger)</f>
        <v>51845</v>
      </c>
      <c r="BA1788" s="105">
        <f>_xll.qlCalendarAdvance(Calendar,BA1787,AY1788,"f",,Trigger)</f>
        <v>51847</v>
      </c>
      <c r="BB1788" s="105">
        <f>_xll.qlInterestRateIndexMaturity(Currency&amp;"ibor"&amp;Tenor,BA1788,Trigger)</f>
        <v>51937</v>
      </c>
      <c r="BC1788" s="257">
        <f>_xll.qlIndexFixing($AC$5,AZ1788,TRUE,_xll.ohTrigger(Trigger,Trigger3M))</f>
        <v>1.3862901297978958E-2</v>
      </c>
      <c r="BD1788" s="257">
        <f>_xll.qlIndexFixing($BE$1,AZ1788,TRUE,_xll.ohTrigger(Trigger,Trigger3M))</f>
        <v>1.3573135530982938E-2</v>
      </c>
    </row>
    <row r="1789" spans="51:56" ht="11.25" customHeight="1" x14ac:dyDescent="0.25">
      <c r="AY1789" s="106" t="s">
        <v>83</v>
      </c>
      <c r="AZ1789" s="105">
        <f>_xll.qlInterestRateIndexFixingDate(Currency&amp;"ibor"&amp;Tenor,BA1789,Trigger)</f>
        <v>51852</v>
      </c>
      <c r="BA1789" s="105">
        <f>_xll.qlCalendarAdvance(Calendar,BA1788,AY1789,"f",,Trigger)</f>
        <v>51854</v>
      </c>
      <c r="BB1789" s="105">
        <f>_xll.qlInterestRateIndexMaturity(Currency&amp;"ibor"&amp;Tenor,BA1789,Trigger)</f>
        <v>51944</v>
      </c>
      <c r="BC1789" s="257">
        <f>_xll.qlIndexFixing($AC$5,AZ1789,TRUE,_xll.ohTrigger(Trigger,Trigger3M))</f>
        <v>1.3864417553305586E-2</v>
      </c>
      <c r="BD1789" s="257">
        <f>_xll.qlIndexFixing($BE$1,AZ1789,TRUE,_xll.ohTrigger(Trigger,Trigger3M))</f>
        <v>1.3574807234187247E-2</v>
      </c>
    </row>
    <row r="1790" spans="51:56" ht="11.25" customHeight="1" x14ac:dyDescent="0.25">
      <c r="AY1790" s="106" t="s">
        <v>83</v>
      </c>
      <c r="AZ1790" s="105">
        <f>_xll.qlInterestRateIndexFixingDate(Currency&amp;"ibor"&amp;Tenor,BA1790,Trigger)</f>
        <v>51858</v>
      </c>
      <c r="BA1790" s="105">
        <f>_xll.qlCalendarAdvance(Calendar,BA1789,AY1790,"f",,Trigger)</f>
        <v>51862</v>
      </c>
      <c r="BB1790" s="105">
        <f>_xll.qlInterestRateIndexMaturity(Currency&amp;"ibor"&amp;Tenor,BA1790,Trigger)</f>
        <v>51952</v>
      </c>
      <c r="BC1790" s="257">
        <f>_xll.qlIndexFixing($AC$5,AZ1790,TRUE,_xll.ohTrigger(Trigger,Trigger3M))</f>
        <v>1.3866150417238821E-2</v>
      </c>
      <c r="BD1790" s="257">
        <f>_xll.qlIndexFixing($BE$1,AZ1790,TRUE,_xll.ohTrigger(Trigger,Trigger3M))</f>
        <v>1.3576719636524182E-2</v>
      </c>
    </row>
    <row r="1791" spans="51:56" ht="11.25" customHeight="1" x14ac:dyDescent="0.25">
      <c r="AY1791" s="106" t="s">
        <v>83</v>
      </c>
      <c r="AZ1791" s="105">
        <f>_xll.qlInterestRateIndexFixingDate(Currency&amp;"ibor"&amp;Tenor,BA1791,Trigger)</f>
        <v>51866</v>
      </c>
      <c r="BA1791" s="105">
        <f>_xll.qlCalendarAdvance(Calendar,BA1790,AY1791,"f",,Trigger)</f>
        <v>51869</v>
      </c>
      <c r="BB1791" s="105">
        <f>_xll.qlInterestRateIndexMaturity(Currency&amp;"ibor"&amp;Tenor,BA1791,Trigger)</f>
        <v>51959</v>
      </c>
      <c r="BC1791" s="257">
        <f>_xll.qlIndexFixing($AC$5,AZ1791,TRUE,_xll.ohTrigger(Trigger,Trigger3M))</f>
        <v>1.3867666673792911E-2</v>
      </c>
      <c r="BD1791" s="257">
        <f>_xll.qlIndexFixing($BE$1,AZ1791,TRUE,_xll.ohTrigger(Trigger,Trigger3M))</f>
        <v>1.3578394641699632E-2</v>
      </c>
    </row>
    <row r="1792" spans="51:56" ht="11.25" customHeight="1" x14ac:dyDescent="0.25">
      <c r="AY1792" s="106" t="s">
        <v>83</v>
      </c>
      <c r="AZ1792" s="105">
        <f>_xll.qlInterestRateIndexFixingDate(Currency&amp;"ibor"&amp;Tenor,BA1792,Trigger)</f>
        <v>51874</v>
      </c>
      <c r="BA1792" s="105">
        <f>_xll.qlCalendarAdvance(Calendar,BA1791,AY1792,"f",,Trigger)</f>
        <v>51876</v>
      </c>
      <c r="BB1792" s="105">
        <f>_xll.qlInterestRateIndexMaturity(Currency&amp;"ibor"&amp;Tenor,BA1792,Trigger)</f>
        <v>51966</v>
      </c>
      <c r="BC1792" s="257">
        <f>_xll.qlIndexFixing($AC$5,AZ1792,TRUE,_xll.ohTrigger(Trigger,Trigger3M))</f>
        <v>1.3869182930919877E-2</v>
      </c>
      <c r="BD1792" s="257">
        <f>_xll.qlIndexFixing($BE$1,AZ1792,TRUE,_xll.ohTrigger(Trigger,Trigger3M))</f>
        <v>1.3580071193806553E-2</v>
      </c>
    </row>
    <row r="1793" spans="51:56" ht="11.25" customHeight="1" x14ac:dyDescent="0.25">
      <c r="AY1793" s="106" t="s">
        <v>83</v>
      </c>
      <c r="AZ1793" s="105">
        <f>_xll.qlInterestRateIndexFixingDate(Currency&amp;"ibor"&amp;Tenor,BA1793,Trigger)</f>
        <v>51881</v>
      </c>
      <c r="BA1793" s="105">
        <f>_xll.qlCalendarAdvance(Calendar,BA1792,AY1793,"f",,Trigger)</f>
        <v>51883</v>
      </c>
      <c r="BB1793" s="105">
        <f>_xll.qlInterestRateIndexMaturity(Currency&amp;"ibor"&amp;Tenor,BA1793,Trigger)</f>
        <v>51973</v>
      </c>
      <c r="BC1793" s="257">
        <f>_xll.qlIndexFixing($AC$5,AZ1793,TRUE,_xll.ohTrigger(Trigger,Trigger3M))</f>
        <v>1.3870699188619717E-2</v>
      </c>
      <c r="BD1793" s="257">
        <f>_xll.qlIndexFixing($BE$1,AZ1793,TRUE,_xll.ohTrigger(Trigger,Trigger3M))</f>
        <v>1.3581749296666779E-2</v>
      </c>
    </row>
    <row r="1794" spans="51:56" ht="11.25" customHeight="1" x14ac:dyDescent="0.25">
      <c r="AY1794" s="106" t="s">
        <v>83</v>
      </c>
      <c r="AZ1794" s="105">
        <f>_xll.qlInterestRateIndexFixingDate(Currency&amp;"ibor"&amp;Tenor,BA1794,Trigger)</f>
        <v>51888</v>
      </c>
      <c r="BA1794" s="105">
        <f>_xll.qlCalendarAdvance(Calendar,BA1793,AY1794,"f",,Trigger)</f>
        <v>51890</v>
      </c>
      <c r="BB1794" s="105">
        <f>_xll.qlInterestRateIndexMaturity(Currency&amp;"ibor"&amp;Tenor,BA1794,Trigger)</f>
        <v>51980</v>
      </c>
      <c r="BC1794" s="257">
        <f>_xll.qlIndexFixing($AC$5,AZ1794,TRUE,_xll.ohTrigger(Trigger,Trigger3M))</f>
        <v>1.3872215446892433E-2</v>
      </c>
      <c r="BD1794" s="257">
        <f>_xll.qlIndexFixing($BE$1,AZ1794,TRUE,_xll.ohTrigger(Trigger,Trigger3M))</f>
        <v>1.3583428954107468E-2</v>
      </c>
    </row>
    <row r="1795" spans="51:56" ht="11.25" customHeight="1" x14ac:dyDescent="0.25">
      <c r="AY1795" s="106" t="s">
        <v>83</v>
      </c>
      <c r="AZ1795" s="105">
        <f>_xll.qlInterestRateIndexFixingDate(Currency&amp;"ibor"&amp;Tenor,BA1795,Trigger)</f>
        <v>51895</v>
      </c>
      <c r="BA1795" s="105">
        <f>_xll.qlCalendarAdvance(Calendar,BA1794,AY1795,"f",,Trigger)</f>
        <v>51897</v>
      </c>
      <c r="BB1795" s="105">
        <f>_xll.qlInterestRateIndexMaturity(Currency&amp;"ibor"&amp;Tenor,BA1795,Trigger)</f>
        <v>51986</v>
      </c>
      <c r="BC1795" s="257">
        <f>_xll.qlIndexFixing($AC$5,AZ1795,TRUE,_xll.ohTrigger(Trigger,Trigger3M))</f>
        <v>1.3873356383717669E-2</v>
      </c>
      <c r="BD1795" s="257">
        <f>_xll.qlIndexFixing($BE$1,AZ1795,TRUE,_xll.ohTrigger(Trigger,Trigger3M))</f>
        <v>1.3584733764455256E-2</v>
      </c>
    </row>
    <row r="1796" spans="51:56" ht="11.25" customHeight="1" x14ac:dyDescent="0.25">
      <c r="AY1796" s="106" t="s">
        <v>83</v>
      </c>
      <c r="AZ1796" s="105">
        <f>_xll.qlInterestRateIndexFixingDate(Currency&amp;"ibor"&amp;Tenor,BA1796,Trigger)</f>
        <v>51902</v>
      </c>
      <c r="BA1796" s="105">
        <f>_xll.qlCalendarAdvance(Calendar,BA1795,AY1796,"f",,Trigger)</f>
        <v>51904</v>
      </c>
      <c r="BB1796" s="105">
        <f>_xll.qlInterestRateIndexMaturity(Currency&amp;"ibor"&amp;Tenor,BA1796,Trigger)</f>
        <v>51993</v>
      </c>
      <c r="BC1796" s="257">
        <f>_xll.qlIndexFixing($AC$5,AZ1796,TRUE,_xll.ohTrigger(Trigger,Trigger3M))</f>
        <v>1.387487258476014E-2</v>
      </c>
      <c r="BD1796" s="257">
        <f>_xll.qlIndexFixing($BE$1,AZ1796,TRUE,_xll.ohTrigger(Trigger,Trigger3M))</f>
        <v>1.3586416366838074E-2</v>
      </c>
    </row>
    <row r="1797" spans="51:56" ht="11.25" customHeight="1" x14ac:dyDescent="0.25">
      <c r="AY1797" s="106" t="s">
        <v>83</v>
      </c>
      <c r="AZ1797" s="105">
        <f>_xll.qlInterestRateIndexFixingDate(Currency&amp;"ibor"&amp;Tenor,BA1797,Trigger)</f>
        <v>51909</v>
      </c>
      <c r="BA1797" s="105">
        <f>_xll.qlCalendarAdvance(Calendar,BA1796,AY1797,"f",,Trigger)</f>
        <v>51911</v>
      </c>
      <c r="BB1797" s="105">
        <f>_xll.qlInterestRateIndexMaturity(Currency&amp;"ibor"&amp;Tenor,BA1797,Trigger)</f>
        <v>52000</v>
      </c>
      <c r="BC1797" s="257">
        <f>_xll.qlIndexFixing($AC$5,AZ1797,TRUE,_xll.ohTrigger(Trigger,Trigger3M))</f>
        <v>1.3876388786370245E-2</v>
      </c>
      <c r="BD1797" s="257">
        <f>_xll.qlIndexFixing($BE$1,AZ1797,TRUE,_xll.ohTrigger(Trigger,Trigger3M))</f>
        <v>1.3588100534932946E-2</v>
      </c>
    </row>
    <row r="1798" spans="51:56" ht="11.25" customHeight="1" x14ac:dyDescent="0.25">
      <c r="AY1798" s="106" t="s">
        <v>83</v>
      </c>
      <c r="AZ1798" s="105">
        <f>_xll.qlInterestRateIndexFixingDate(Currency&amp;"ibor"&amp;Tenor,BA1798,Trigger)</f>
        <v>51916</v>
      </c>
      <c r="BA1798" s="105">
        <f>_xll.qlCalendarAdvance(Calendar,BA1797,AY1798,"f",,Trigger)</f>
        <v>51918</v>
      </c>
      <c r="BB1798" s="105">
        <f>_xll.qlInterestRateIndexMaturity(Currency&amp;"ibor"&amp;Tenor,BA1798,Trigger)</f>
        <v>52007</v>
      </c>
      <c r="BC1798" s="257">
        <f>_xll.qlIndexFixing($AC$5,AZ1798,TRUE,_xll.ohTrigger(Trigger,Trigger3M))</f>
        <v>1.3877904988546191E-2</v>
      </c>
      <c r="BD1798" s="257">
        <f>_xll.qlIndexFixing($BE$1,AZ1798,TRUE,_xll.ohTrigger(Trigger,Trigger3M))</f>
        <v>1.3589786272566025E-2</v>
      </c>
    </row>
    <row r="1799" spans="51:56" ht="11.25" customHeight="1" x14ac:dyDescent="0.25">
      <c r="AY1799" s="106" t="s">
        <v>83</v>
      </c>
      <c r="AZ1799" s="105">
        <f>_xll.qlInterestRateIndexFixingDate(Currency&amp;"ibor"&amp;Tenor,BA1799,Trigger)</f>
        <v>51923</v>
      </c>
      <c r="BA1799" s="105">
        <f>_xll.qlCalendarAdvance(Calendar,BA1798,AY1799,"f",,Trigger)</f>
        <v>51925</v>
      </c>
      <c r="BB1799" s="105">
        <f>_xll.qlInterestRateIndexMaturity(Currency&amp;"ibor"&amp;Tenor,BA1799,Trigger)</f>
        <v>52016</v>
      </c>
      <c r="BC1799" s="257">
        <f>_xll.qlIndexFixing($AC$5,AZ1799,TRUE,_xll.ohTrigger(Trigger,Trigger3M))</f>
        <v>1.3880172317608373E-2</v>
      </c>
      <c r="BD1799" s="257">
        <f>_xll.qlIndexFixing($BE$1,AZ1799,TRUE,_xll.ohTrigger(Trigger,Trigger3M))</f>
        <v>1.3592227830510404E-2</v>
      </c>
    </row>
    <row r="1800" spans="51:56" ht="11.25" customHeight="1" x14ac:dyDescent="0.25">
      <c r="AY1800" s="106" t="s">
        <v>83</v>
      </c>
      <c r="AZ1800" s="105">
        <f>_xll.qlInterestRateIndexFixingDate(Currency&amp;"ibor"&amp;Tenor,BA1800,Trigger)</f>
        <v>51930</v>
      </c>
      <c r="BA1800" s="105">
        <f>_xll.qlCalendarAdvance(Calendar,BA1799,AY1800,"f",,Trigger)</f>
        <v>51932</v>
      </c>
      <c r="BB1800" s="105">
        <f>_xll.qlInterestRateIndexMaturity(Currency&amp;"ibor"&amp;Tenor,BA1800,Trigger)</f>
        <v>52026</v>
      </c>
      <c r="BC1800" s="257">
        <f>_xll.qlIndexFixing($AC$5,AZ1800,TRUE,_xll.ohTrigger(Trigger,Trigger3M))</f>
        <v>1.3883054938815217E-2</v>
      </c>
      <c r="BD1800" s="257">
        <f>_xll.qlIndexFixing($BE$1,AZ1800,TRUE,_xll.ohTrigger(Trigger,Trigger3M))</f>
        <v>1.3595049172525015E-2</v>
      </c>
    </row>
    <row r="1801" spans="51:56" ht="11.25" customHeight="1" x14ac:dyDescent="0.25">
      <c r="AY1801" s="106" t="s">
        <v>83</v>
      </c>
      <c r="AZ1801" s="105">
        <f>_xll.qlInterestRateIndexFixingDate(Currency&amp;"ibor"&amp;Tenor,BA1801,Trigger)</f>
        <v>51937</v>
      </c>
      <c r="BA1801" s="105">
        <f>_xll.qlCalendarAdvance(Calendar,BA1800,AY1801,"f",,Trigger)</f>
        <v>51939</v>
      </c>
      <c r="BB1801" s="105">
        <f>_xll.qlInterestRateIndexMaturity(Currency&amp;"ibor"&amp;Tenor,BA1801,Trigger)</f>
        <v>52033</v>
      </c>
      <c r="BC1801" s="257">
        <f>_xll.qlIndexFixing($AC$5,AZ1801,TRUE,_xll.ohTrigger(Trigger,Trigger3M))</f>
        <v>1.3884811096703264E-2</v>
      </c>
      <c r="BD1801" s="257">
        <f>_xll.qlIndexFixing($BE$1,AZ1801,TRUE,_xll.ohTrigger(Trigger,Trigger3M))</f>
        <v>1.3596740529049639E-2</v>
      </c>
    </row>
    <row r="1802" spans="51:56" ht="11.25" customHeight="1" x14ac:dyDescent="0.25">
      <c r="AY1802" s="106" t="s">
        <v>83</v>
      </c>
      <c r="AZ1802" s="105">
        <f>_xll.qlInterestRateIndexFixingDate(Currency&amp;"ibor"&amp;Tenor,BA1802,Trigger)</f>
        <v>51944</v>
      </c>
      <c r="BA1802" s="105">
        <f>_xll.qlCalendarAdvance(Calendar,BA1801,AY1802,"f",,Trigger)</f>
        <v>51946</v>
      </c>
      <c r="BB1802" s="105">
        <f>_xll.qlInterestRateIndexMaturity(Currency&amp;"ibor"&amp;Tenor,BA1802,Trigger)</f>
        <v>52040</v>
      </c>
      <c r="BC1802" s="257">
        <f>_xll.qlIndexFixing($AC$5,AZ1802,TRUE,_xll.ohTrigger(Trigger,Trigger3M))</f>
        <v>1.3886567594754103E-2</v>
      </c>
      <c r="BD1802" s="257">
        <f>_xll.qlIndexFixing($BE$1,AZ1802,TRUE,_xll.ohTrigger(Trigger,Trigger3M))</f>
        <v>1.3598433472114523E-2</v>
      </c>
    </row>
    <row r="1803" spans="51:56" ht="11.25" customHeight="1" x14ac:dyDescent="0.25">
      <c r="AY1803" s="106" t="s">
        <v>83</v>
      </c>
      <c r="AZ1803" s="105">
        <f>_xll.qlInterestRateIndexFixingDate(Currency&amp;"ibor"&amp;Tenor,BA1803,Trigger)</f>
        <v>51951</v>
      </c>
      <c r="BA1803" s="105">
        <f>_xll.qlCalendarAdvance(Calendar,BA1802,AY1803,"f",,Trigger)</f>
        <v>51953</v>
      </c>
      <c r="BB1803" s="105">
        <f>_xll.qlInterestRateIndexMaturity(Currency&amp;"ibor"&amp;Tenor,BA1803,Trigger)</f>
        <v>52047</v>
      </c>
      <c r="BC1803" s="257">
        <f>_xll.qlIndexFixing($AC$5,AZ1803,TRUE,_xll.ohTrigger(Trigger,Trigger3M))</f>
        <v>1.3888324432969433E-2</v>
      </c>
      <c r="BD1803" s="257">
        <f>_xll.qlIndexFixing($BE$1,AZ1803,TRUE,_xll.ohTrigger(Trigger,Trigger3M))</f>
        <v>1.3600128005543843E-2</v>
      </c>
    </row>
    <row r="1804" spans="51:56" ht="11.25" customHeight="1" x14ac:dyDescent="0.25">
      <c r="AY1804" s="106" t="s">
        <v>83</v>
      </c>
      <c r="AZ1804" s="105">
        <f>_xll.qlInterestRateIndexFixingDate(Currency&amp;"ibor"&amp;Tenor,BA1804,Trigger)</f>
        <v>51958</v>
      </c>
      <c r="BA1804" s="105">
        <f>_xll.qlCalendarAdvance(Calendar,BA1803,AY1804,"f",,Trigger)</f>
        <v>51964</v>
      </c>
      <c r="BB1804" s="105">
        <f>_xll.qlInterestRateIndexMaturity(Currency&amp;"ibor"&amp;Tenor,BA1804,Trigger)</f>
        <v>52055</v>
      </c>
      <c r="BC1804" s="257">
        <f>_xll.qlIndexFixing($AC$5,AZ1804,TRUE,_xll.ohTrigger(Trigger,Trigger3M))</f>
        <v>1.3889895360309892E-2</v>
      </c>
      <c r="BD1804" s="257">
        <f>_xll.qlIndexFixing($BE$1,AZ1804,TRUE,_xll.ohTrigger(Trigger,Trigger3M))</f>
        <v>1.3601659523772404E-2</v>
      </c>
    </row>
    <row r="1805" spans="51:56" ht="11.25" customHeight="1" x14ac:dyDescent="0.25">
      <c r="AY1805" s="106" t="s">
        <v>83</v>
      </c>
      <c r="AZ1805" s="105">
        <f>_xll.qlInterestRateIndexFixingDate(Currency&amp;"ibor"&amp;Tenor,BA1805,Trigger)</f>
        <v>51967</v>
      </c>
      <c r="BA1805" s="105">
        <f>_xll.qlCalendarAdvance(Calendar,BA1804,AY1805,"f",,Trigger)</f>
        <v>51971</v>
      </c>
      <c r="BB1805" s="105">
        <f>_xll.qlInterestRateIndexMaturity(Currency&amp;"ibor"&amp;Tenor,BA1805,Trigger)</f>
        <v>52062</v>
      </c>
      <c r="BC1805" s="257">
        <f>_xll.qlIndexFixing($AC$5,AZ1805,TRUE,_xll.ohTrigger(Trigger,Trigger3M))</f>
        <v>1.3891660670923187E-2</v>
      </c>
      <c r="BD1805" s="257">
        <f>_xll.qlIndexFixing($BE$1,AZ1805,TRUE,_xll.ohTrigger(Trigger,Trigger3M))</f>
        <v>1.3603357627081361E-2</v>
      </c>
    </row>
    <row r="1806" spans="51:56" ht="11.25" customHeight="1" x14ac:dyDescent="0.25">
      <c r="AY1806" s="106" t="s">
        <v>83</v>
      </c>
      <c r="AZ1806" s="105">
        <f>_xll.qlInterestRateIndexFixingDate(Currency&amp;"ibor"&amp;Tenor,BA1806,Trigger)</f>
        <v>51974</v>
      </c>
      <c r="BA1806" s="105">
        <f>_xll.qlCalendarAdvance(Calendar,BA1805,AY1806,"f",,Trigger)</f>
        <v>51978</v>
      </c>
      <c r="BB1806" s="105">
        <f>_xll.qlInterestRateIndexMaturity(Currency&amp;"ibor"&amp;Tenor,BA1806,Trigger)</f>
        <v>52069</v>
      </c>
      <c r="BC1806" s="257">
        <f>_xll.qlIndexFixing($AC$5,AZ1806,TRUE,_xll.ohTrigger(Trigger,Trigger3M))</f>
        <v>1.3893426332830857E-2</v>
      </c>
      <c r="BD1806" s="257">
        <f>_xll.qlIndexFixing($BE$1,AZ1806,TRUE,_xll.ohTrigger(Trigger,Trigger3M))</f>
        <v>1.3605057333390248E-2</v>
      </c>
    </row>
    <row r="1807" spans="51:56" ht="11.25" customHeight="1" x14ac:dyDescent="0.25">
      <c r="AY1807" s="106" t="s">
        <v>83</v>
      </c>
      <c r="AZ1807" s="105">
        <f>_xll.qlInterestRateIndexFixingDate(Currency&amp;"ibor"&amp;Tenor,BA1807,Trigger)</f>
        <v>51981</v>
      </c>
      <c r="BA1807" s="105">
        <f>_xll.qlCalendarAdvance(Calendar,BA1806,AY1807,"f",,Trigger)</f>
        <v>51985</v>
      </c>
      <c r="BB1807" s="105">
        <f>_xll.qlInterestRateIndexMaturity(Currency&amp;"ibor"&amp;Tenor,BA1807,Trigger)</f>
        <v>52076</v>
      </c>
      <c r="BC1807" s="257">
        <f>_xll.qlIndexFixing($AC$5,AZ1807,TRUE,_xll.ohTrigger(Trigger,Trigger3M))</f>
        <v>1.3895192346033786E-2</v>
      </c>
      <c r="BD1807" s="257">
        <f>_xll.qlIndexFixing($BE$1,AZ1807,TRUE,_xll.ohTrigger(Trigger,Trigger3M))</f>
        <v>1.3606758646526333E-2</v>
      </c>
    </row>
    <row r="1808" spans="51:56" ht="11.25" customHeight="1" x14ac:dyDescent="0.25">
      <c r="AY1808" s="106" t="s">
        <v>83</v>
      </c>
      <c r="AZ1808" s="105">
        <f>_xll.qlInterestRateIndexFixingDate(Currency&amp;"ibor"&amp;Tenor,BA1808,Trigger)</f>
        <v>51988</v>
      </c>
      <c r="BA1808" s="105">
        <f>_xll.qlCalendarAdvance(Calendar,BA1807,AY1808,"f",,Trigger)</f>
        <v>51992</v>
      </c>
      <c r="BB1808" s="105">
        <f>_xll.qlInterestRateIndexMaturity(Currency&amp;"ibor"&amp;Tenor,BA1808,Trigger)</f>
        <v>52084</v>
      </c>
      <c r="BC1808" s="257">
        <f>_xll.qlIndexFixing($AC$5,AZ1808,TRUE,_xll.ohTrigger(Trigger,Trigger3M))</f>
        <v>1.389734559696159E-2</v>
      </c>
      <c r="BD1808" s="257">
        <f>_xll.qlIndexFixing($BE$1,AZ1808,TRUE,_xll.ohTrigger(Trigger,Trigger3M))</f>
        <v>1.3608840442684459E-2</v>
      </c>
    </row>
    <row r="1809" spans="51:56" ht="11.25" customHeight="1" x14ac:dyDescent="0.25">
      <c r="AY1809" s="106" t="s">
        <v>83</v>
      </c>
      <c r="AZ1809" s="105">
        <f>_xll.qlInterestRateIndexFixingDate(Currency&amp;"ibor"&amp;Tenor,BA1809,Trigger)</f>
        <v>51995</v>
      </c>
      <c r="BA1809" s="105">
        <f>_xll.qlCalendarAdvance(Calendar,BA1808,AY1809,"f",,Trigger)</f>
        <v>51999</v>
      </c>
      <c r="BB1809" s="105">
        <f>_xll.qlInterestRateIndexMaturity(Currency&amp;"ibor"&amp;Tenor,BA1809,Trigger)</f>
        <v>52091</v>
      </c>
      <c r="BC1809" s="257">
        <f>_xll.qlIndexFixing($AC$5,AZ1809,TRUE,_xll.ohTrigger(Trigger,Trigger3M))</f>
        <v>1.389910970869828E-2</v>
      </c>
      <c r="BD1809" s="257">
        <f>_xll.qlIndexFixing($BE$1,AZ1809,TRUE,_xll.ohTrigger(Trigger,Trigger3M))</f>
        <v>1.361054516134113E-2</v>
      </c>
    </row>
    <row r="1810" spans="51:56" ht="11.25" customHeight="1" x14ac:dyDescent="0.25">
      <c r="AY1810" s="106" t="s">
        <v>83</v>
      </c>
      <c r="AZ1810" s="105">
        <f>_xll.qlInterestRateIndexFixingDate(Currency&amp;"ibor"&amp;Tenor,BA1810,Trigger)</f>
        <v>52002</v>
      </c>
      <c r="BA1810" s="105">
        <f>_xll.qlCalendarAdvance(Calendar,BA1809,AY1810,"f",,Trigger)</f>
        <v>52006</v>
      </c>
      <c r="BB1810" s="105">
        <f>_xll.qlInterestRateIndexMaturity(Currency&amp;"ibor"&amp;Tenor,BA1810,Trigger)</f>
        <v>52098</v>
      </c>
      <c r="BC1810" s="257">
        <f>_xll.qlIndexFixing($AC$5,AZ1810,TRUE,_xll.ohTrigger(Trigger,Trigger3M))</f>
        <v>1.3900874167939605E-2</v>
      </c>
      <c r="BD1810" s="257">
        <f>_xll.qlIndexFixing($BE$1,AZ1810,TRUE,_xll.ohTrigger(Trigger,Trigger3M))</f>
        <v>1.3612251498641282E-2</v>
      </c>
    </row>
    <row r="1811" spans="51:56" ht="11.25" customHeight="1" x14ac:dyDescent="0.25">
      <c r="AY1811" s="106" t="s">
        <v>83</v>
      </c>
      <c r="AZ1811" s="105">
        <f>_xll.qlInterestRateIndexFixingDate(Currency&amp;"ibor"&amp;Tenor,BA1811,Trigger)</f>
        <v>52009</v>
      </c>
      <c r="BA1811" s="105">
        <f>_xll.qlCalendarAdvance(Calendar,BA1810,AY1811,"f",,Trigger)</f>
        <v>52013</v>
      </c>
      <c r="BB1811" s="105">
        <f>_xll.qlInterestRateIndexMaturity(Currency&amp;"ibor"&amp;Tenor,BA1811,Trigger)</f>
        <v>52105</v>
      </c>
      <c r="BC1811" s="257">
        <f>_xll.qlIndexFixing($AC$5,AZ1811,TRUE,_xll.ohTrigger(Trigger,Trigger3M))</f>
        <v>1.390263897468904E-2</v>
      </c>
      <c r="BD1811" s="257">
        <f>_xll.qlIndexFixing($BE$1,AZ1811,TRUE,_xll.ohTrigger(Trigger,Trigger3M))</f>
        <v>1.3613959458408811E-2</v>
      </c>
    </row>
    <row r="1812" spans="51:56" ht="11.25" customHeight="1" x14ac:dyDescent="0.25">
      <c r="AY1812" s="106" t="s">
        <v>83</v>
      </c>
      <c r="AZ1812" s="105">
        <f>_xll.qlInterestRateIndexFixingDate(Currency&amp;"ibor"&amp;Tenor,BA1812,Trigger)</f>
        <v>52016</v>
      </c>
      <c r="BA1812" s="105">
        <f>_xll.qlCalendarAdvance(Calendar,BA1811,AY1812,"f",,Trigger)</f>
        <v>52020</v>
      </c>
      <c r="BB1812" s="105">
        <f>_xll.qlInterestRateIndexMaturity(Currency&amp;"ibor"&amp;Tenor,BA1812,Trigger)</f>
        <v>52112</v>
      </c>
      <c r="BC1812" s="257">
        <f>_xll.qlIndexFixing($AC$5,AZ1812,TRUE,_xll.ohTrigger(Trigger,Trigger3M))</f>
        <v>1.3904369220517391E-2</v>
      </c>
      <c r="BD1812" s="257">
        <f>_xll.qlIndexFixing($BE$1,AZ1812,TRUE,_xll.ohTrigger(Trigger,Trigger3M))</f>
        <v>1.3615669044471092E-2</v>
      </c>
    </row>
    <row r="1813" spans="51:56" ht="11.25" customHeight="1" x14ac:dyDescent="0.25">
      <c r="AY1813" s="106" t="s">
        <v>83</v>
      </c>
      <c r="AZ1813" s="105">
        <f>_xll.qlInterestRateIndexFixingDate(Currency&amp;"ibor"&amp;Tenor,BA1813,Trigger)</f>
        <v>52023</v>
      </c>
      <c r="BA1813" s="105">
        <f>_xll.qlCalendarAdvance(Calendar,BA1812,AY1813,"f",,Trigger)</f>
        <v>52027</v>
      </c>
      <c r="BB1813" s="105">
        <f>_xll.qlInterestRateIndexMaturity(Currency&amp;"ibor"&amp;Tenor,BA1813,Trigger)</f>
        <v>52119</v>
      </c>
      <c r="BC1813" s="257">
        <f>_xll.qlIndexFixing($AC$5,AZ1813,TRUE,_xll.ohTrigger(Trigger,Trigger3M))</f>
        <v>1.3905890165049449E-2</v>
      </c>
      <c r="BD1813" s="257">
        <f>_xll.qlIndexFixing($BE$1,AZ1813,TRUE,_xll.ohTrigger(Trigger,Trigger3M))</f>
        <v>1.3617380260649414E-2</v>
      </c>
    </row>
    <row r="1814" spans="51:56" ht="11.25" customHeight="1" x14ac:dyDescent="0.25">
      <c r="AY1814" s="106" t="s">
        <v>83</v>
      </c>
      <c r="AZ1814" s="105">
        <f>_xll.qlInterestRateIndexFixingDate(Currency&amp;"ibor"&amp;Tenor,BA1814,Trigger)</f>
        <v>52030</v>
      </c>
      <c r="BA1814" s="105">
        <f>_xll.qlCalendarAdvance(Calendar,BA1813,AY1814,"f",,Trigger)</f>
        <v>52034</v>
      </c>
      <c r="BB1814" s="105">
        <f>_xll.qlInterestRateIndexMaturity(Currency&amp;"ibor"&amp;Tenor,BA1814,Trigger)</f>
        <v>52126</v>
      </c>
      <c r="BC1814" s="257">
        <f>_xll.qlIndexFixing($AC$5,AZ1814,TRUE,_xll.ohTrigger(Trigger,Trigger3M))</f>
        <v>1.3907411110170602E-2</v>
      </c>
      <c r="BD1814" s="257">
        <f>_xll.qlIndexFixing($BE$1,AZ1814,TRUE,_xll.ohTrigger(Trigger,Trigger3M))</f>
        <v>1.361909311077289E-2</v>
      </c>
    </row>
    <row r="1815" spans="51:56" ht="11.25" customHeight="1" x14ac:dyDescent="0.25">
      <c r="AY1815" s="106" t="s">
        <v>83</v>
      </c>
      <c r="AZ1815" s="105">
        <f>_xll.qlInterestRateIndexFixingDate(Currency&amp;"ibor"&amp;Tenor,BA1815,Trigger)</f>
        <v>52037</v>
      </c>
      <c r="BA1815" s="105">
        <f>_xll.qlCalendarAdvance(Calendar,BA1814,AY1815,"f",,Trigger)</f>
        <v>52041</v>
      </c>
      <c r="BB1815" s="105">
        <f>_xll.qlInterestRateIndexMaturity(Currency&amp;"ibor"&amp;Tenor,BA1815,Trigger)</f>
        <v>52133</v>
      </c>
      <c r="BC1815" s="257">
        <f>_xll.qlIndexFixing($AC$5,AZ1815,TRUE,_xll.ohTrigger(Trigger,Trigger3M))</f>
        <v>1.3908932055879978E-2</v>
      </c>
      <c r="BD1815" s="257">
        <f>_xll.qlIndexFixing($BE$1,AZ1815,TRUE,_xll.ohTrigger(Trigger,Trigger3M))</f>
        <v>1.362080759866194E-2</v>
      </c>
    </row>
    <row r="1816" spans="51:56" ht="11.25" customHeight="1" x14ac:dyDescent="0.25">
      <c r="AY1816" s="106" t="s">
        <v>83</v>
      </c>
      <c r="AZ1816" s="105">
        <f>_xll.qlInterestRateIndexFixingDate(Currency&amp;"ibor"&amp;Tenor,BA1816,Trigger)</f>
        <v>52044</v>
      </c>
      <c r="BA1816" s="105">
        <f>_xll.qlCalendarAdvance(Calendar,BA1815,AY1816,"f",,Trigger)</f>
        <v>52048</v>
      </c>
      <c r="BB1816" s="105">
        <f>_xll.qlInterestRateIndexMaturity(Currency&amp;"ibor"&amp;Tenor,BA1816,Trigger)</f>
        <v>52140</v>
      </c>
      <c r="BC1816" s="257">
        <f>_xll.qlIndexFixing($AC$5,AZ1816,TRUE,_xll.ohTrigger(Trigger,Trigger3M))</f>
        <v>1.3910453002179317E-2</v>
      </c>
      <c r="BD1816" s="257">
        <f>_xll.qlIndexFixing($BE$1,AZ1816,TRUE,_xll.ohTrigger(Trigger,Trigger3M))</f>
        <v>1.3622523728146546E-2</v>
      </c>
    </row>
    <row r="1817" spans="51:56" ht="11.25" customHeight="1" x14ac:dyDescent="0.25">
      <c r="AY1817" s="106" t="s">
        <v>83</v>
      </c>
      <c r="AZ1817" s="105">
        <f>_xll.qlInterestRateIndexFixingDate(Currency&amp;"ibor"&amp;Tenor,BA1817,Trigger)</f>
        <v>52051</v>
      </c>
      <c r="BA1817" s="105">
        <f>_xll.qlCalendarAdvance(Calendar,BA1816,AY1817,"f",,Trigger)</f>
        <v>52055</v>
      </c>
      <c r="BB1817" s="105">
        <f>_xll.qlInterestRateIndexMaturity(Currency&amp;"ibor"&amp;Tenor,BA1817,Trigger)</f>
        <v>52147</v>
      </c>
      <c r="BC1817" s="257">
        <f>_xll.qlIndexFixing($AC$5,AZ1817,TRUE,_xll.ohTrigger(Trigger,Trigger3M))</f>
        <v>1.3911973949067751E-2</v>
      </c>
      <c r="BD1817" s="257">
        <f>_xll.qlIndexFixing($BE$1,AZ1817,TRUE,_xll.ohTrigger(Trigger,Trigger3M))</f>
        <v>1.3624241503048E-2</v>
      </c>
    </row>
    <row r="1818" spans="51:56" ht="11.25" customHeight="1" x14ac:dyDescent="0.25">
      <c r="AY1818" s="106" t="s">
        <v>83</v>
      </c>
      <c r="AZ1818" s="105">
        <f>_xll.qlInterestRateIndexFixingDate(Currency&amp;"ibor"&amp;Tenor,BA1818,Trigger)</f>
        <v>52058</v>
      </c>
      <c r="BA1818" s="105">
        <f>_xll.qlCalendarAdvance(Calendar,BA1817,AY1818,"f",,Trigger)</f>
        <v>52062</v>
      </c>
      <c r="BB1818" s="105">
        <f>_xll.qlInterestRateIndexMaturity(Currency&amp;"ibor"&amp;Tenor,BA1818,Trigger)</f>
        <v>52154</v>
      </c>
      <c r="BC1818" s="257">
        <f>_xll.qlIndexFixing($AC$5,AZ1818,TRUE,_xll.ohTrigger(Trigger,Trigger3M))</f>
        <v>1.3913494896545279E-2</v>
      </c>
      <c r="BD1818" s="257">
        <f>_xll.qlIndexFixing($BE$1,AZ1818,TRUE,_xll.ohTrigger(Trigger,Trigger3M))</f>
        <v>1.3625960927192801E-2</v>
      </c>
    </row>
    <row r="1819" spans="51:56" ht="11.25" customHeight="1" x14ac:dyDescent="0.25">
      <c r="AY1819" s="106" t="s">
        <v>83</v>
      </c>
      <c r="AZ1819" s="105">
        <f>_xll.qlInterestRateIndexFixingDate(Currency&amp;"ibor"&amp;Tenor,BA1819,Trigger)</f>
        <v>52065</v>
      </c>
      <c r="BA1819" s="105">
        <f>_xll.qlCalendarAdvance(Calendar,BA1818,AY1819,"f",,Trigger)</f>
        <v>52069</v>
      </c>
      <c r="BB1819" s="105">
        <f>_xll.qlInterestRateIndexMaturity(Currency&amp;"ibor"&amp;Tenor,BA1819,Trigger)</f>
        <v>52161</v>
      </c>
      <c r="BC1819" s="257">
        <f>_xll.qlIndexFixing($AC$5,AZ1819,TRUE,_xll.ohTrigger(Trigger,Trigger3M))</f>
        <v>1.3915015844611901E-2</v>
      </c>
      <c r="BD1819" s="257">
        <f>_xll.qlIndexFixing($BE$1,AZ1819,TRUE,_xll.ohTrigger(Trigger,Trigger3M))</f>
        <v>1.3627682004407459E-2</v>
      </c>
    </row>
    <row r="1820" spans="51:56" ht="11.25" customHeight="1" x14ac:dyDescent="0.25">
      <c r="AY1820" s="106" t="s">
        <v>83</v>
      </c>
      <c r="AZ1820" s="105">
        <f>_xll.qlInterestRateIndexFixingDate(Currency&amp;"ibor"&amp;Tenor,BA1820,Trigger)</f>
        <v>52072</v>
      </c>
      <c r="BA1820" s="105">
        <f>_xll.qlCalendarAdvance(Calendar,BA1819,AY1820,"f",,Trigger)</f>
        <v>52076</v>
      </c>
      <c r="BB1820" s="105">
        <f>_xll.qlInterestRateIndexMaturity(Currency&amp;"ibor"&amp;Tenor,BA1820,Trigger)</f>
        <v>52168</v>
      </c>
      <c r="BC1820" s="257">
        <f>_xll.qlIndexFixing($AC$5,AZ1820,TRUE,_xll.ohTrigger(Trigger,Trigger3M))</f>
        <v>1.3916536793267615E-2</v>
      </c>
      <c r="BD1820" s="257">
        <f>_xll.qlIndexFixing($BE$1,AZ1820,TRUE,_xll.ohTrigger(Trigger,Trigger3M))</f>
        <v>1.3629404738514131E-2</v>
      </c>
    </row>
    <row r="1821" spans="51:56" ht="11.25" customHeight="1" x14ac:dyDescent="0.25">
      <c r="AY1821" s="106" t="s">
        <v>83</v>
      </c>
      <c r="AZ1821" s="105">
        <f>_xll.qlInterestRateIndexFixingDate(Currency&amp;"ibor"&amp;Tenor,BA1821,Trigger)</f>
        <v>52079</v>
      </c>
      <c r="BA1821" s="105">
        <f>_xll.qlCalendarAdvance(Calendar,BA1820,AY1821,"f",,Trigger)</f>
        <v>52083</v>
      </c>
      <c r="BB1821" s="105">
        <f>_xll.qlInterestRateIndexMaturity(Currency&amp;"ibor"&amp;Tenor,BA1821,Trigger)</f>
        <v>52175</v>
      </c>
      <c r="BC1821" s="257">
        <f>_xll.qlIndexFixing($AC$5,AZ1821,TRUE,_xll.ohTrigger(Trigger,Trigger3M))</f>
        <v>1.3918057742511557E-2</v>
      </c>
      <c r="BD1821" s="257">
        <f>_xll.qlIndexFixing($BE$1,AZ1821,TRUE,_xll.ohTrigger(Trigger,Trigger3M))</f>
        <v>1.3631129133341061E-2</v>
      </c>
    </row>
    <row r="1822" spans="51:56" ht="11.25" customHeight="1" x14ac:dyDescent="0.25">
      <c r="AY1822" s="106" t="s">
        <v>83</v>
      </c>
      <c r="AZ1822" s="105">
        <f>_xll.qlInterestRateIndexFixingDate(Currency&amp;"ibor"&amp;Tenor,BA1822,Trigger)</f>
        <v>52086</v>
      </c>
      <c r="BA1822" s="105">
        <f>_xll.qlCalendarAdvance(Calendar,BA1821,AY1822,"f",,Trigger)</f>
        <v>52090</v>
      </c>
      <c r="BB1822" s="105">
        <f>_xll.qlInterestRateIndexMaturity(Currency&amp;"ibor"&amp;Tenor,BA1822,Trigger)</f>
        <v>52182</v>
      </c>
      <c r="BC1822" s="257">
        <f>_xll.qlIndexFixing($AC$5,AZ1822,TRUE,_xll.ohTrigger(Trigger,Trigger3M))</f>
        <v>1.3919578692345461E-2</v>
      </c>
      <c r="BD1822" s="257">
        <f>_xll.qlIndexFixing($BE$1,AZ1822,TRUE,_xll.ohTrigger(Trigger,Trigger3M))</f>
        <v>1.3632855192711277E-2</v>
      </c>
    </row>
    <row r="1823" spans="51:56" ht="11.25" customHeight="1" x14ac:dyDescent="0.25">
      <c r="AY1823" s="106" t="s">
        <v>83</v>
      </c>
      <c r="AZ1823" s="105">
        <f>_xll.qlInterestRateIndexFixingDate(Currency&amp;"ibor"&amp;Tenor,BA1823,Trigger)</f>
        <v>52093</v>
      </c>
      <c r="BA1823" s="105">
        <f>_xll.qlCalendarAdvance(Calendar,BA1822,AY1823,"f",,Trigger)</f>
        <v>52097</v>
      </c>
      <c r="BB1823" s="105">
        <f>_xll.qlInterestRateIndexMaturity(Currency&amp;"ibor"&amp;Tenor,BA1823,Trigger)</f>
        <v>52189</v>
      </c>
      <c r="BC1823" s="257">
        <f>_xll.qlIndexFixing($AC$5,AZ1823,TRUE,_xll.ohTrigger(Trigger,Trigger3M))</f>
        <v>1.3921099642768458E-2</v>
      </c>
      <c r="BD1823" s="257">
        <f>_xll.qlIndexFixing($BE$1,AZ1823,TRUE,_xll.ohTrigger(Trigger,Trigger3M))</f>
        <v>1.3634582920449546E-2</v>
      </c>
    </row>
    <row r="1824" spans="51:56" ht="11.25" customHeight="1" x14ac:dyDescent="0.25">
      <c r="AY1824" s="106" t="s">
        <v>83</v>
      </c>
      <c r="AZ1824" s="105">
        <f>_xll.qlInterestRateIndexFixingDate(Currency&amp;"ibor"&amp;Tenor,BA1824,Trigger)</f>
        <v>52100</v>
      </c>
      <c r="BA1824" s="105">
        <f>_xll.qlCalendarAdvance(Calendar,BA1823,AY1824,"f",,Trigger)</f>
        <v>52104</v>
      </c>
      <c r="BB1824" s="105">
        <f>_xll.qlInterestRateIndexMaturity(Currency&amp;"ibor"&amp;Tenor,BA1824,Trigger)</f>
        <v>52196</v>
      </c>
      <c r="BC1824" s="257">
        <f>_xll.qlIndexFixing($AC$5,AZ1824,TRUE,_xll.ohTrigger(Trigger,Trigger3M))</f>
        <v>1.392262059377968E-2</v>
      </c>
      <c r="BD1824" s="257">
        <f>_xll.qlIndexFixing($BE$1,AZ1824,TRUE,_xll.ohTrigger(Trigger,Trigger3M))</f>
        <v>1.36363123203815E-2</v>
      </c>
    </row>
    <row r="1825" spans="51:56" ht="11.25" customHeight="1" x14ac:dyDescent="0.25">
      <c r="AY1825" s="106" t="s">
        <v>83</v>
      </c>
      <c r="AZ1825" s="105">
        <f>_xll.qlInterestRateIndexFixingDate(Currency&amp;"ibor"&amp;Tenor,BA1825,Trigger)</f>
        <v>52107</v>
      </c>
      <c r="BA1825" s="105">
        <f>_xll.qlCalendarAdvance(Calendar,BA1824,AY1825,"f",,Trigger)</f>
        <v>52111</v>
      </c>
      <c r="BB1825" s="105">
        <f>_xll.qlInterestRateIndexMaturity(Currency&amp;"ibor"&amp;Tenor,BA1825,Trigger)</f>
        <v>52202</v>
      </c>
      <c r="BC1825" s="257">
        <f>_xll.qlIndexFixing($AC$5,AZ1825,TRUE,_xll.ohTrigger(Trigger,Trigger3M))</f>
        <v>1.3923763952289203E-2</v>
      </c>
      <c r="BD1825" s="257">
        <f>_xll.qlIndexFixing($BE$1,AZ1825,TRUE,_xll.ohTrigger(Trigger,Trigger3M))</f>
        <v>1.3637661410584806E-2</v>
      </c>
    </row>
    <row r="1826" spans="51:56" ht="11.25" customHeight="1" x14ac:dyDescent="0.25">
      <c r="AY1826" s="106" t="s">
        <v>83</v>
      </c>
      <c r="AZ1826" s="105">
        <f>_xll.qlInterestRateIndexFixingDate(Currency&amp;"ibor"&amp;Tenor,BA1826,Trigger)</f>
        <v>52114</v>
      </c>
      <c r="BA1826" s="105">
        <f>_xll.qlCalendarAdvance(Calendar,BA1825,AY1826,"f",,Trigger)</f>
        <v>52118</v>
      </c>
      <c r="BB1826" s="105">
        <f>_xll.qlInterestRateIndexMaturity(Currency&amp;"ibor"&amp;Tenor,BA1826,Trigger)</f>
        <v>52209</v>
      </c>
      <c r="BC1826" s="257">
        <f>_xll.qlIndexFixing($AC$5,AZ1826,TRUE,_xll.ohTrigger(Trigger,Trigger3M))</f>
        <v>1.3925284845711833E-2</v>
      </c>
      <c r="BD1826" s="257">
        <f>_xll.qlIndexFixing($BE$1,AZ1826,TRUE,_xll.ohTrigger(Trigger,Trigger3M))</f>
        <v>1.3639393980144276E-2</v>
      </c>
    </row>
    <row r="1827" spans="51:56" ht="11.25" customHeight="1" x14ac:dyDescent="0.25">
      <c r="AY1827" s="106" t="s">
        <v>83</v>
      </c>
      <c r="AZ1827" s="105">
        <f>_xll.qlInterestRateIndexFixingDate(Currency&amp;"ibor"&amp;Tenor,BA1827,Trigger)</f>
        <v>52121</v>
      </c>
      <c r="BA1827" s="105">
        <f>_xll.qlCalendarAdvance(Calendar,BA1826,AY1827,"f",,Trigger)</f>
        <v>52125</v>
      </c>
      <c r="BB1827" s="105">
        <f>_xll.qlInterestRateIndexMaturity(Currency&amp;"ibor"&amp;Tenor,BA1827,Trigger)</f>
        <v>52216</v>
      </c>
      <c r="BC1827" s="257">
        <f>_xll.qlIndexFixing($AC$5,AZ1827,TRUE,_xll.ohTrigger(Trigger,Trigger3M))</f>
        <v>1.3926805739717734E-2</v>
      </c>
      <c r="BD1827" s="257">
        <f>_xll.qlIndexFixing($BE$1,AZ1827,TRUE,_xll.ohTrigger(Trigger,Trigger3M))</f>
        <v>1.3641128233027993E-2</v>
      </c>
    </row>
    <row r="1828" spans="51:56" ht="11.25" customHeight="1" x14ac:dyDescent="0.25">
      <c r="AY1828" s="106" t="s">
        <v>83</v>
      </c>
      <c r="AZ1828" s="105">
        <f>_xll.qlInterestRateIndexFixingDate(Currency&amp;"ibor"&amp;Tenor,BA1828,Trigger)</f>
        <v>52128</v>
      </c>
      <c r="BA1828" s="105">
        <f>_xll.qlCalendarAdvance(Calendar,BA1827,AY1828,"f",,Trigger)</f>
        <v>52132</v>
      </c>
      <c r="BB1828" s="105">
        <f>_xll.qlInterestRateIndexMaturity(Currency&amp;"ibor"&amp;Tenor,BA1828,Trigger)</f>
        <v>52223</v>
      </c>
      <c r="BC1828" s="257">
        <f>_xll.qlIndexFixing($AC$5,AZ1828,TRUE,_xll.ohTrigger(Trigger,Trigger3M))</f>
        <v>1.3928326634306024E-2</v>
      </c>
      <c r="BD1828" s="257">
        <f>_xll.qlIndexFixing($BE$1,AZ1828,TRUE,_xll.ohTrigger(Trigger,Trigger3M))</f>
        <v>1.3642864173060593E-2</v>
      </c>
    </row>
    <row r="1829" spans="51:56" ht="11.25" customHeight="1" x14ac:dyDescent="0.25">
      <c r="AY1829" s="106" t="s">
        <v>83</v>
      </c>
      <c r="AZ1829" s="105">
        <f>_xll.qlInterestRateIndexFixingDate(Currency&amp;"ibor"&amp;Tenor,BA1829,Trigger)</f>
        <v>52135</v>
      </c>
      <c r="BA1829" s="105">
        <f>_xll.qlCalendarAdvance(Calendar,BA1828,AY1829,"f",,Trigger)</f>
        <v>52139</v>
      </c>
      <c r="BB1829" s="105">
        <f>_xll.qlInterestRateIndexMaturity(Currency&amp;"ibor"&amp;Tenor,BA1829,Trigger)</f>
        <v>52231</v>
      </c>
      <c r="BC1829" s="257">
        <f>_xll.qlIndexFixing($AC$5,AZ1829,TRUE,_xll.ohTrigger(Trigger,Trigger3M))</f>
        <v>1.3930225357674811E-2</v>
      </c>
      <c r="BD1829" s="257">
        <f>_xll.qlIndexFixing($BE$1,AZ1829,TRUE,_xll.ohTrigger(Trigger,Trigger3M))</f>
        <v>1.3644984536836019E-2</v>
      </c>
    </row>
    <row r="1830" spans="51:56" ht="11.25" customHeight="1" x14ac:dyDescent="0.25">
      <c r="AY1830" s="106" t="s">
        <v>83</v>
      </c>
      <c r="AZ1830" s="105">
        <f>_xll.qlInterestRateIndexFixingDate(Currency&amp;"ibor"&amp;Tenor,BA1830,Trigger)</f>
        <v>52142</v>
      </c>
      <c r="BA1830" s="105">
        <f>_xll.qlCalendarAdvance(Calendar,BA1829,AY1830,"f",,Trigger)</f>
        <v>52146</v>
      </c>
      <c r="BB1830" s="105">
        <f>_xll.qlInterestRateIndexMaturity(Currency&amp;"ibor"&amp;Tenor,BA1830,Trigger)</f>
        <v>52238</v>
      </c>
      <c r="BC1830" s="257">
        <f>_xll.qlIndexFixing($AC$5,AZ1830,TRUE,_xll.ohTrigger(Trigger,Trigger3M))</f>
        <v>1.3931746312221466E-2</v>
      </c>
      <c r="BD1830" s="257">
        <f>_xll.qlIndexFixing($BE$1,AZ1830,TRUE,_xll.ohTrigger(Trigger,Trigger3M))</f>
        <v>1.3646724050261495E-2</v>
      </c>
    </row>
    <row r="1831" spans="51:56" ht="11.25" customHeight="1" x14ac:dyDescent="0.25">
      <c r="AY1831" s="106" t="s">
        <v>83</v>
      </c>
      <c r="AZ1831" s="105">
        <f>_xll.qlInterestRateIndexFixingDate(Currency&amp;"ibor"&amp;Tenor,BA1831,Trigger)</f>
        <v>52149</v>
      </c>
      <c r="BA1831" s="105">
        <f>_xll.qlCalendarAdvance(Calendar,BA1830,AY1831,"f",,Trigger)</f>
        <v>52153</v>
      </c>
      <c r="BB1831" s="105">
        <f>_xll.qlInterestRateIndexMaturity(Currency&amp;"ibor"&amp;Tenor,BA1831,Trigger)</f>
        <v>52245</v>
      </c>
      <c r="BC1831" s="257">
        <f>_xll.qlIndexFixing($AC$5,AZ1831,TRUE,_xll.ohTrigger(Trigger,Trigger3M))</f>
        <v>1.3933267267357215E-2</v>
      </c>
      <c r="BD1831" s="257">
        <f>_xll.qlIndexFixing($BE$1,AZ1831,TRUE,_xll.ohTrigger(Trigger,Trigger3M))</f>
        <v>1.3648465262656633E-2</v>
      </c>
    </row>
    <row r="1832" spans="51:56" ht="11.25" customHeight="1" x14ac:dyDescent="0.25">
      <c r="AY1832" s="106" t="s">
        <v>83</v>
      </c>
      <c r="AZ1832" s="105">
        <f>_xll.qlInterestRateIndexFixingDate(Currency&amp;"ibor"&amp;Tenor,BA1832,Trigger)</f>
        <v>52156</v>
      </c>
      <c r="BA1832" s="105">
        <f>_xll.qlCalendarAdvance(Calendar,BA1831,AY1832,"f",,Trigger)</f>
        <v>52160</v>
      </c>
      <c r="BB1832" s="105">
        <f>_xll.qlInterestRateIndexMaturity(Currency&amp;"ibor"&amp;Tenor,BA1832,Trigger)</f>
        <v>52252</v>
      </c>
      <c r="BC1832" s="257">
        <f>_xll.qlIndexFixing($AC$5,AZ1832,TRUE,_xll.ohTrigger(Trigger,Trigger3M))</f>
        <v>1.3934788223080322E-2</v>
      </c>
      <c r="BD1832" s="257">
        <f>_xll.qlIndexFixing($BE$1,AZ1832,TRUE,_xll.ohTrigger(Trigger,Trigger3M))</f>
        <v>1.3650208177847935E-2</v>
      </c>
    </row>
    <row r="1833" spans="51:56" ht="11.25" customHeight="1" x14ac:dyDescent="0.25">
      <c r="AY1833" s="106" t="s">
        <v>83</v>
      </c>
      <c r="AZ1833" s="105">
        <f>_xll.qlInterestRateIndexFixingDate(Currency&amp;"ibor"&amp;Tenor,BA1833,Trigger)</f>
        <v>52163</v>
      </c>
      <c r="BA1833" s="105">
        <f>_xll.qlCalendarAdvance(Calendar,BA1832,AY1833,"f",,Trigger)</f>
        <v>52167</v>
      </c>
      <c r="BB1833" s="105">
        <f>_xll.qlInterestRateIndexMaturity(Currency&amp;"ibor"&amp;Tenor,BA1833,Trigger)</f>
        <v>52259</v>
      </c>
      <c r="BC1833" s="257">
        <f>_xll.qlIndexFixing($AC$5,AZ1833,TRUE,_xll.ohTrigger(Trigger,Trigger3M))</f>
        <v>1.3936309179394259E-2</v>
      </c>
      <c r="BD1833" s="257">
        <f>_xll.qlIndexFixing($BE$1,AZ1833,TRUE,_xll.ohTrigger(Trigger,Trigger3M))</f>
        <v>1.3651952799659299E-2</v>
      </c>
    </row>
    <row r="1834" spans="51:56" ht="11.25" customHeight="1" x14ac:dyDescent="0.25">
      <c r="AY1834" s="106" t="s">
        <v>83</v>
      </c>
      <c r="AZ1834" s="105">
        <f>_xll.qlInterestRateIndexFixingDate(Currency&amp;"ibor"&amp;Tenor,BA1834,Trigger)</f>
        <v>52170</v>
      </c>
      <c r="BA1834" s="105">
        <f>_xll.qlCalendarAdvance(Calendar,BA1833,AY1834,"f",,Trigger)</f>
        <v>52174</v>
      </c>
      <c r="BB1834" s="105">
        <f>_xll.qlInterestRateIndexMaturity(Currency&amp;"ibor"&amp;Tenor,BA1834,Trigger)</f>
        <v>52266</v>
      </c>
      <c r="BC1834" s="257">
        <f>_xll.qlIndexFixing($AC$5,AZ1834,TRUE,_xll.ohTrigger(Trigger,Trigger3M))</f>
        <v>1.393783013629642E-2</v>
      </c>
      <c r="BD1834" s="257">
        <f>_xll.qlIndexFixing($BE$1,AZ1834,TRUE,_xll.ohTrigger(Trigger,Trigger3M))</f>
        <v>1.3653699131916363E-2</v>
      </c>
    </row>
    <row r="1835" spans="51:56" ht="11.25" customHeight="1" x14ac:dyDescent="0.25">
      <c r="AY1835" s="106" t="s">
        <v>83</v>
      </c>
      <c r="AZ1835" s="105">
        <f>_xll.qlInterestRateIndexFixingDate(Currency&amp;"ibor"&amp;Tenor,BA1835,Trigger)</f>
        <v>52177</v>
      </c>
      <c r="BA1835" s="105">
        <f>_xll.qlCalendarAdvance(Calendar,BA1834,AY1835,"f",,Trigger)</f>
        <v>52181</v>
      </c>
      <c r="BB1835" s="105">
        <f>_xll.qlInterestRateIndexMaturity(Currency&amp;"ibor"&amp;Tenor,BA1835,Trigger)</f>
        <v>52273</v>
      </c>
      <c r="BC1835" s="257">
        <f>_xll.qlIndexFixing($AC$5,AZ1835,TRUE,_xll.ohTrigger(Trigger,Trigger3M))</f>
        <v>1.3939351093788547E-2</v>
      </c>
      <c r="BD1835" s="257">
        <f>_xll.qlIndexFixing($BE$1,AZ1835,TRUE,_xll.ohTrigger(Trigger,Trigger3M))</f>
        <v>1.3655447178443891E-2</v>
      </c>
    </row>
    <row r="1836" spans="51:56" ht="11.25" customHeight="1" x14ac:dyDescent="0.25">
      <c r="AY1836" s="106" t="s">
        <v>83</v>
      </c>
      <c r="AZ1836" s="105">
        <f>_xll.qlInterestRateIndexFixingDate(Currency&amp;"ibor"&amp;Tenor,BA1836,Trigger)</f>
        <v>52184</v>
      </c>
      <c r="BA1836" s="105">
        <f>_xll.qlCalendarAdvance(Calendar,BA1835,AY1836,"f",,Trigger)</f>
        <v>52188</v>
      </c>
      <c r="BB1836" s="105">
        <f>_xll.qlInterestRateIndexMaturity(Currency&amp;"ibor"&amp;Tenor,BA1836,Trigger)</f>
        <v>52280</v>
      </c>
      <c r="BC1836" s="257">
        <f>_xll.qlIndexFixing($AC$5,AZ1836,TRUE,_xll.ohTrigger(Trigger,Trigger3M))</f>
        <v>1.3940872051869765E-2</v>
      </c>
      <c r="BD1836" s="257">
        <f>_xll.qlIndexFixing($BE$1,AZ1836,TRUE,_xll.ohTrigger(Trigger,Trigger3M))</f>
        <v>1.3657196943068387E-2</v>
      </c>
    </row>
    <row r="1837" spans="51:56" ht="11.25" customHeight="1" x14ac:dyDescent="0.25">
      <c r="AY1837" s="106" t="s">
        <v>83</v>
      </c>
      <c r="AZ1837" s="105">
        <f>_xll.qlInterestRateIndexFixingDate(Currency&amp;"ibor"&amp;Tenor,BA1837,Trigger)</f>
        <v>52191</v>
      </c>
      <c r="BA1837" s="105">
        <f>_xll.qlCalendarAdvance(Calendar,BA1836,AY1837,"f",,Trigger)</f>
        <v>52195</v>
      </c>
      <c r="BB1837" s="105">
        <f>_xll.qlInterestRateIndexMaturity(Currency&amp;"ibor"&amp;Tenor,BA1837,Trigger)</f>
        <v>52287</v>
      </c>
      <c r="BC1837" s="257">
        <f>_xll.qlIndexFixing($AC$5,AZ1837,TRUE,_xll.ohTrigger(Trigger,Trigger3M))</f>
        <v>1.394239301054008E-2</v>
      </c>
      <c r="BD1837" s="257">
        <f>_xll.qlIndexFixing($BE$1,AZ1837,TRUE,_xll.ohTrigger(Trigger,Trigger3M))</f>
        <v>1.3658948429614619E-2</v>
      </c>
    </row>
    <row r="1838" spans="51:56" ht="11.25" customHeight="1" x14ac:dyDescent="0.25">
      <c r="AY1838" s="106" t="s">
        <v>83</v>
      </c>
      <c r="AZ1838" s="105">
        <f>_xll.qlInterestRateIndexFixingDate(Currency&amp;"ibor"&amp;Tenor,BA1838,Trigger)</f>
        <v>52198</v>
      </c>
      <c r="BA1838" s="105">
        <f>_xll.qlCalendarAdvance(Calendar,BA1837,AY1838,"f",,Trigger)</f>
        <v>52202</v>
      </c>
      <c r="BB1838" s="105">
        <f>_xll.qlInterestRateIndexMaturity(Currency&amp;"ibor"&amp;Tenor,BA1838,Trigger)</f>
        <v>52292</v>
      </c>
      <c r="BC1838" s="257">
        <f>_xll.qlIndexFixing($AC$5,AZ1838,TRUE,_xll.ohTrigger(Trigger,Trigger3M))</f>
        <v>1.3943157270030149E-2</v>
      </c>
      <c r="BD1838" s="257">
        <f>_xll.qlIndexFixing($BE$1,AZ1838,TRUE,_xll.ohTrigger(Trigger,Trigger3M))</f>
        <v>1.3659932802193353E-2</v>
      </c>
    </row>
    <row r="1839" spans="51:56" ht="11.25" customHeight="1" x14ac:dyDescent="0.25">
      <c r="AY1839" s="106" t="s">
        <v>83</v>
      </c>
      <c r="AZ1839" s="105">
        <f>_xll.qlInterestRateIndexFixingDate(Currency&amp;"ibor"&amp;Tenor,BA1839,Trigger)</f>
        <v>52205</v>
      </c>
      <c r="BA1839" s="105">
        <f>_xll.qlCalendarAdvance(Calendar,BA1838,AY1839,"f",,Trigger)</f>
        <v>52209</v>
      </c>
      <c r="BB1839" s="105">
        <f>_xll.qlInterestRateIndexMaturity(Currency&amp;"ibor"&amp;Tenor,BA1839,Trigger)</f>
        <v>52299</v>
      </c>
      <c r="BC1839" s="257">
        <f>_xll.qlIndexFixing($AC$5,AZ1839,TRUE,_xll.ohTrigger(Trigger,Trigger3M))</f>
        <v>1.3944678112180142E-2</v>
      </c>
      <c r="BD1839" s="257">
        <f>_xll.qlIndexFixing($BE$1,AZ1839,TRUE,_xll.ohTrigger(Trigger,Trigger3M))</f>
        <v>1.3661687362620967E-2</v>
      </c>
    </row>
    <row r="1840" spans="51:56" ht="11.25" customHeight="1" x14ac:dyDescent="0.25">
      <c r="AY1840" s="106" t="s">
        <v>83</v>
      </c>
      <c r="AZ1840" s="105">
        <f>_xll.qlInterestRateIndexFixingDate(Currency&amp;"ibor"&amp;Tenor,BA1840,Trigger)</f>
        <v>52212</v>
      </c>
      <c r="BA1840" s="105">
        <f>_xll.qlCalendarAdvance(Calendar,BA1839,AY1840,"f",,Trigger)</f>
        <v>52216</v>
      </c>
      <c r="BB1840" s="105">
        <f>_xll.qlInterestRateIndexMaturity(Currency&amp;"ibor"&amp;Tenor,BA1840,Trigger)</f>
        <v>52306</v>
      </c>
      <c r="BC1840" s="257">
        <f>_xll.qlIndexFixing($AC$5,AZ1840,TRUE,_xll.ohTrigger(Trigger,Trigger3M))</f>
        <v>1.3946198954906563E-2</v>
      </c>
      <c r="BD1840" s="257">
        <f>_xll.qlIndexFixing($BE$1,AZ1840,TRUE,_xll.ohTrigger(Trigger,Trigger3M))</f>
        <v>1.3663443655750562E-2</v>
      </c>
    </row>
    <row r="1841" spans="51:56" ht="11.25" customHeight="1" x14ac:dyDescent="0.25">
      <c r="AY1841" s="106" t="s">
        <v>83</v>
      </c>
      <c r="AZ1841" s="105">
        <f>_xll.qlInterestRateIndexFixingDate(Currency&amp;"ibor"&amp;Tenor,BA1841,Trigger)</f>
        <v>52219</v>
      </c>
      <c r="BA1841" s="105">
        <f>_xll.qlCalendarAdvance(Calendar,BA1840,AY1841,"f",,Trigger)</f>
        <v>52223</v>
      </c>
      <c r="BB1841" s="105">
        <f>_xll.qlInterestRateIndexMaturity(Currency&amp;"ibor"&amp;Tenor,BA1841,Trigger)</f>
        <v>52313</v>
      </c>
      <c r="BC1841" s="257">
        <f>_xll.qlIndexFixing($AC$5,AZ1841,TRUE,_xll.ohTrigger(Trigger,Trigger3M))</f>
        <v>1.3947719798209413E-2</v>
      </c>
      <c r="BD1841" s="257">
        <f>_xll.qlIndexFixing($BE$1,AZ1841,TRUE,_xll.ohTrigger(Trigger,Trigger3M))</f>
        <v>1.3665201685408412E-2</v>
      </c>
    </row>
    <row r="1842" spans="51:56" ht="11.25" customHeight="1" x14ac:dyDescent="0.25">
      <c r="AY1842" s="106" t="s">
        <v>83</v>
      </c>
      <c r="AZ1842" s="105">
        <f>_xll.qlInterestRateIndexFixingDate(Currency&amp;"ibor"&amp;Tenor,BA1842,Trigger)</f>
        <v>52224</v>
      </c>
      <c r="BA1842" s="105">
        <f>_xll.qlCalendarAdvance(Calendar,BA1841,AY1842,"f",,Trigger)</f>
        <v>52230</v>
      </c>
      <c r="BB1842" s="105">
        <f>_xll.qlInterestRateIndexMaturity(Currency&amp;"ibor"&amp;Tenor,BA1842,Trigger)</f>
        <v>52321</v>
      </c>
      <c r="BC1842" s="257">
        <f>_xll.qlIndexFixing($AC$5,AZ1842,TRUE,_xll.ohTrigger(Trigger,Trigger3M))</f>
        <v>1.3949619219721298E-2</v>
      </c>
      <c r="BD1842" s="257">
        <f>_xll.qlIndexFixing($BE$1,AZ1842,TRUE,_xll.ohTrigger(Trigger,Trigger3M))</f>
        <v>1.3667346626210218E-2</v>
      </c>
    </row>
    <row r="1843" spans="51:56" ht="11.25" customHeight="1" x14ac:dyDescent="0.25">
      <c r="AY1843" s="106" t="s">
        <v>83</v>
      </c>
      <c r="AZ1843" s="105">
        <f>_xll.qlInterestRateIndexFixingDate(Currency&amp;"ibor"&amp;Tenor,BA1843,Trigger)</f>
        <v>52233</v>
      </c>
      <c r="BA1843" s="105">
        <f>_xll.qlCalendarAdvance(Calendar,BA1842,AY1843,"f",,Trigger)</f>
        <v>52237</v>
      </c>
      <c r="BB1843" s="105">
        <f>_xll.qlInterestRateIndexMaturity(Currency&amp;"ibor"&amp;Tenor,BA1843,Trigger)</f>
        <v>52327</v>
      </c>
      <c r="BC1843" s="257">
        <f>_xll.qlIndexFixing($AC$5,AZ1843,TRUE,_xll.ohTrigger(Trigger,Trigger3M))</f>
        <v>1.3950761486543506E-2</v>
      </c>
      <c r="BD1843" s="257">
        <f>_xll.qlIndexFixing($BE$1,AZ1843,TRUE,_xll.ohTrigger(Trigger,Trigger3M))</f>
        <v>1.3668722969606861E-2</v>
      </c>
    </row>
    <row r="1844" spans="51:56" ht="11.25" customHeight="1" x14ac:dyDescent="0.25">
      <c r="AY1844" s="106" t="s">
        <v>83</v>
      </c>
      <c r="AZ1844" s="105">
        <f>_xll.qlInterestRateIndexFixingDate(Currency&amp;"ibor"&amp;Tenor,BA1844,Trigger)</f>
        <v>52240</v>
      </c>
      <c r="BA1844" s="105">
        <f>_xll.qlCalendarAdvance(Calendar,BA1843,AY1844,"f",,Trigger)</f>
        <v>52244</v>
      </c>
      <c r="BB1844" s="105">
        <f>_xll.qlInterestRateIndexMaturity(Currency&amp;"ibor"&amp;Tenor,BA1844,Trigger)</f>
        <v>52334</v>
      </c>
      <c r="BC1844" s="257">
        <f>_xll.qlIndexFixing($AC$5,AZ1844,TRUE,_xll.ohTrigger(Trigger,Trigger3M))</f>
        <v>1.395228233157475E-2</v>
      </c>
      <c r="BD1844" s="257">
        <f>_xll.qlIndexFixing($BE$1,AZ1844,TRUE,_xll.ohTrigger(Trigger,Trigger3M))</f>
        <v>1.3670486231796453E-2</v>
      </c>
    </row>
    <row r="1845" spans="51:56" ht="11.25" customHeight="1" x14ac:dyDescent="0.25">
      <c r="AY1845" s="106" t="s">
        <v>83</v>
      </c>
      <c r="AZ1845" s="105">
        <f>_xll.qlInterestRateIndexFixingDate(Currency&amp;"ibor"&amp;Tenor,BA1845,Trigger)</f>
        <v>52247</v>
      </c>
      <c r="BA1845" s="105">
        <f>_xll.qlCalendarAdvance(Calendar,BA1844,AY1845,"f",,Trigger)</f>
        <v>52251</v>
      </c>
      <c r="BB1845" s="105">
        <f>_xll.qlInterestRateIndexMaturity(Currency&amp;"ibor"&amp;Tenor,BA1845,Trigger)</f>
        <v>52341</v>
      </c>
      <c r="BC1845" s="257">
        <f>_xll.qlIndexFixing($AC$5,AZ1845,TRUE,_xll.ohTrigger(Trigger,Trigger3M))</f>
        <v>1.3953803177182422E-2</v>
      </c>
      <c r="BD1845" s="257">
        <f>_xll.qlIndexFixing($BE$1,AZ1845,TRUE,_xll.ohTrigger(Trigger,Trigger3M))</f>
        <v>1.3672251245814948E-2</v>
      </c>
    </row>
    <row r="1846" spans="51:56" ht="11.25" customHeight="1" x14ac:dyDescent="0.25">
      <c r="AY1846" s="106" t="s">
        <v>83</v>
      </c>
      <c r="AZ1846" s="105">
        <f>_xll.qlInterestRateIndexFixingDate(Currency&amp;"ibor"&amp;Tenor,BA1846,Trigger)</f>
        <v>52254</v>
      </c>
      <c r="BA1846" s="105">
        <f>_xll.qlCalendarAdvance(Calendar,BA1845,AY1846,"f",,Trigger)</f>
        <v>52258</v>
      </c>
      <c r="BB1846" s="105">
        <f>_xll.qlInterestRateIndexMaturity(Currency&amp;"ibor"&amp;Tenor,BA1846,Trigger)</f>
        <v>52348</v>
      </c>
      <c r="BC1846" s="257">
        <f>_xll.qlIndexFixing($AC$5,AZ1846,TRUE,_xll.ohTrigger(Trigger,Trigger3M))</f>
        <v>1.3955324023366522E-2</v>
      </c>
      <c r="BD1846" s="257">
        <f>_xll.qlIndexFixing($BE$1,AZ1846,TRUE,_xll.ohTrigger(Trigger,Trigger3M))</f>
        <v>1.3674018015485068E-2</v>
      </c>
    </row>
    <row r="1847" spans="51:56" ht="11.25" customHeight="1" x14ac:dyDescent="0.25">
      <c r="AY1847" s="106" t="s">
        <v>83</v>
      </c>
      <c r="AZ1847" s="105">
        <f>_xll.qlInterestRateIndexFixingDate(Currency&amp;"ibor"&amp;Tenor,BA1847,Trigger)</f>
        <v>52261</v>
      </c>
      <c r="BA1847" s="105">
        <f>_xll.qlCalendarAdvance(Calendar,BA1846,AY1847,"f",,Trigger)</f>
        <v>52265</v>
      </c>
      <c r="BB1847" s="105">
        <f>_xll.qlInterestRateIndexMaturity(Currency&amp;"ibor"&amp;Tenor,BA1847,Trigger)</f>
        <v>52355</v>
      </c>
      <c r="BC1847" s="257">
        <f>_xll.qlIndexFixing($AC$5,AZ1847,TRUE,_xll.ohTrigger(Trigger,Trigger3M))</f>
        <v>1.395684487012705E-2</v>
      </c>
      <c r="BD1847" s="257">
        <f>_xll.qlIndexFixing($BE$1,AZ1847,TRUE,_xll.ohTrigger(Trigger,Trigger3M))</f>
        <v>1.3675786544632196E-2</v>
      </c>
    </row>
    <row r="1848" spans="51:56" ht="11.25" customHeight="1" x14ac:dyDescent="0.25">
      <c r="AY1848" s="106" t="s">
        <v>83</v>
      </c>
      <c r="AZ1848" s="105">
        <f>_xll.qlInterestRateIndexFixingDate(Currency&amp;"ibor"&amp;Tenor,BA1848,Trigger)</f>
        <v>52268</v>
      </c>
      <c r="BA1848" s="105">
        <f>_xll.qlCalendarAdvance(Calendar,BA1847,AY1848,"f",,Trigger)</f>
        <v>52272</v>
      </c>
      <c r="BB1848" s="105">
        <f>_xll.qlInterestRateIndexMaturity(Currency&amp;"ibor"&amp;Tenor,BA1848,Trigger)</f>
        <v>52362</v>
      </c>
      <c r="BC1848" s="257">
        <f>_xll.qlIndexFixing($AC$5,AZ1848,TRUE,_xll.ohTrigger(Trigger,Trigger3M))</f>
        <v>1.3958365717463117E-2</v>
      </c>
      <c r="BD1848" s="257">
        <f>_xll.qlIndexFixing($BE$1,AZ1848,TRUE,_xll.ohTrigger(Trigger,Trigger3M))</f>
        <v>1.3677556837081717E-2</v>
      </c>
    </row>
    <row r="1849" spans="51:56" ht="11.25" customHeight="1" x14ac:dyDescent="0.25">
      <c r="AY1849" s="106" t="s">
        <v>83</v>
      </c>
      <c r="AZ1849" s="105">
        <f>_xll.qlInterestRateIndexFixingDate(Currency&amp;"ibor"&amp;Tenor,BA1849,Trigger)</f>
        <v>52275</v>
      </c>
      <c r="BA1849" s="105">
        <f>_xll.qlCalendarAdvance(Calendar,BA1848,AY1849,"f",,Trigger)</f>
        <v>52279</v>
      </c>
      <c r="BB1849" s="105">
        <f>_xll.qlInterestRateIndexMaturity(Currency&amp;"ibor"&amp;Tenor,BA1849,Trigger)</f>
        <v>52369</v>
      </c>
      <c r="BC1849" s="257">
        <f>_xll.qlIndexFixing($AC$5,AZ1849,TRUE,_xll.ohTrigger(Trigger,Trigger3M))</f>
        <v>1.3959886565375612E-2</v>
      </c>
      <c r="BD1849" s="257">
        <f>_xll.qlIndexFixing($BE$1,AZ1849,TRUE,_xll.ohTrigger(Trigger,Trigger3M))</f>
        <v>1.3679328896658127E-2</v>
      </c>
    </row>
    <row r="1850" spans="51:56" ht="11.25" customHeight="1" x14ac:dyDescent="0.25">
      <c r="AY1850" s="106" t="s">
        <v>83</v>
      </c>
      <c r="AZ1850" s="105">
        <f>_xll.qlInterestRateIndexFixingDate(Currency&amp;"ibor"&amp;Tenor,BA1850,Trigger)</f>
        <v>52282</v>
      </c>
      <c r="BA1850" s="105">
        <f>_xll.qlCalendarAdvance(Calendar,BA1849,AY1850,"f",,Trigger)</f>
        <v>52286</v>
      </c>
      <c r="BB1850" s="105">
        <f>_xll.qlInterestRateIndexMaturity(Currency&amp;"ibor"&amp;Tenor,BA1850,Trigger)</f>
        <v>52376</v>
      </c>
      <c r="BC1850" s="257">
        <f>_xll.qlIndexFixing($AC$5,AZ1850,TRUE,_xll.ohTrigger(Trigger,Trigger3M))</f>
        <v>1.3961407413864535E-2</v>
      </c>
      <c r="BD1850" s="257">
        <f>_xll.qlIndexFixing($BE$1,AZ1850,TRUE,_xll.ohTrigger(Trigger,Trigger3M))</f>
        <v>1.3681102727186811E-2</v>
      </c>
    </row>
    <row r="1851" spans="51:56" ht="11.25" customHeight="1" x14ac:dyDescent="0.25">
      <c r="AY1851" s="106" t="s">
        <v>83</v>
      </c>
      <c r="AZ1851" s="105">
        <f>_xll.qlInterestRateIndexFixingDate(Currency&amp;"ibor"&amp;Tenor,BA1851,Trigger)</f>
        <v>52289</v>
      </c>
      <c r="BA1851" s="105">
        <f>_xll.qlCalendarAdvance(Calendar,BA1850,AY1851,"f",,Trigger)</f>
        <v>52293</v>
      </c>
      <c r="BB1851" s="105">
        <f>_xll.qlInterestRateIndexMaturity(Currency&amp;"ibor"&amp;Tenor,BA1851,Trigger)</f>
        <v>52385</v>
      </c>
      <c r="BC1851" s="257">
        <f>_xll.qlIndexFixing($AC$5,AZ1851,TRUE,_xll.ohTrigger(Trigger,Trigger3M))</f>
        <v>1.3964114726221017E-2</v>
      </c>
      <c r="BD1851" s="257">
        <f>_xll.qlIndexFixing($BE$1,AZ1851,TRUE,_xll.ohTrigger(Trigger,Trigger3M))</f>
        <v>1.3683652185187099E-2</v>
      </c>
    </row>
    <row r="1852" spans="51:56" ht="11.25" customHeight="1" x14ac:dyDescent="0.25">
      <c r="AY1852" s="106" t="s">
        <v>83</v>
      </c>
      <c r="AZ1852" s="105">
        <f>_xll.qlInterestRateIndexFixingDate(Currency&amp;"ibor"&amp;Tenor,BA1852,Trigger)</f>
        <v>52296</v>
      </c>
      <c r="BA1852" s="105">
        <f>_xll.qlCalendarAdvance(Calendar,BA1851,AY1852,"f",,Trigger)</f>
        <v>52300</v>
      </c>
      <c r="BB1852" s="105">
        <f>_xll.qlInterestRateIndexMaturity(Currency&amp;"ibor"&amp;Tenor,BA1852,Trigger)</f>
        <v>52392</v>
      </c>
      <c r="BC1852" s="257">
        <f>_xll.qlIndexFixing($AC$5,AZ1852,TRUE,_xll.ohTrigger(Trigger,Trigger3M))</f>
        <v>1.3968635667241694E-2</v>
      </c>
      <c r="BD1852" s="257">
        <f>_xll.qlIndexFixing($BE$1,AZ1852,TRUE,_xll.ohTrigger(Trigger,Trigger3M))</f>
        <v>1.3685429959592177E-2</v>
      </c>
    </row>
    <row r="1853" spans="51:56" ht="11.25" customHeight="1" x14ac:dyDescent="0.25">
      <c r="AY1853" s="106" t="s">
        <v>83</v>
      </c>
      <c r="AZ1853" s="105">
        <f>_xll.qlInterestRateIndexFixingDate(Currency&amp;"ibor"&amp;Tenor,BA1853,Trigger)</f>
        <v>52303</v>
      </c>
      <c r="BA1853" s="105">
        <f>_xll.qlCalendarAdvance(Calendar,BA1852,AY1853,"f",,Trigger)</f>
        <v>52307</v>
      </c>
      <c r="BB1853" s="105">
        <f>_xll.qlInterestRateIndexMaturity(Currency&amp;"ibor"&amp;Tenor,BA1853,Trigger)</f>
        <v>52399</v>
      </c>
      <c r="BC1853" s="257">
        <f>_xll.qlIndexFixing($AC$5,AZ1853,TRUE,_xll.ohTrigger(Trigger,Trigger3M))</f>
        <v>1.39731607150008E-2</v>
      </c>
      <c r="BD1853" s="257">
        <f>_xll.qlIndexFixing($BE$1,AZ1853,TRUE,_xll.ohTrigger(Trigger,Trigger3M))</f>
        <v>1.3687209517124814E-2</v>
      </c>
    </row>
    <row r="1854" spans="51:56" ht="11.25" customHeight="1" x14ac:dyDescent="0.25">
      <c r="AY1854" s="106" t="s">
        <v>83</v>
      </c>
      <c r="AZ1854" s="105">
        <f>_xll.qlInterestRateIndexFixingDate(Currency&amp;"ibor"&amp;Tenor,BA1854,Trigger)</f>
        <v>52310</v>
      </c>
      <c r="BA1854" s="105">
        <f>_xll.qlCalendarAdvance(Calendar,BA1853,AY1854,"f",,Trigger)</f>
        <v>52314</v>
      </c>
      <c r="BB1854" s="105">
        <f>_xll.qlInterestRateIndexMaturity(Currency&amp;"ibor"&amp;Tenor,BA1854,Trigger)</f>
        <v>52406</v>
      </c>
      <c r="BC1854" s="257">
        <f>_xll.qlIndexFixing($AC$5,AZ1854,TRUE,_xll.ohTrigger(Trigger,Trigger3M))</f>
        <v>1.3977689869510496E-2</v>
      </c>
      <c r="BD1854" s="257">
        <f>_xll.qlIndexFixing($BE$1,AZ1854,TRUE,_xll.ohTrigger(Trigger,Trigger3M))</f>
        <v>1.3688990861608909E-2</v>
      </c>
    </row>
    <row r="1855" spans="51:56" ht="11.25" customHeight="1" x14ac:dyDescent="0.25">
      <c r="AY1855" s="106" t="s">
        <v>83</v>
      </c>
      <c r="AZ1855" s="105">
        <f>_xll.qlInterestRateIndexFixingDate(Currency&amp;"ibor"&amp;Tenor,BA1855,Trigger)</f>
        <v>52315</v>
      </c>
      <c r="BA1855" s="105">
        <f>_xll.qlCalendarAdvance(Calendar,BA1854,AY1855,"f",,Trigger)</f>
        <v>52321</v>
      </c>
      <c r="BB1855" s="105">
        <f>_xll.qlInterestRateIndexMaturity(Currency&amp;"ibor"&amp;Tenor,BA1855,Trigger)</f>
        <v>52412</v>
      </c>
      <c r="BC1855" s="257">
        <f>_xll.qlIndexFixing($AC$5,AZ1855,TRUE,_xll.ohTrigger(Trigger,Trigger3M))</f>
        <v>1.3981544834524533E-2</v>
      </c>
      <c r="BD1855" s="257">
        <f>_xll.qlIndexFixing($BE$1,AZ1855,TRUE,_xll.ohTrigger(Trigger,Trigger3M))</f>
        <v>1.3690386273148633E-2</v>
      </c>
    </row>
    <row r="1856" spans="51:56" ht="11.25" customHeight="1" x14ac:dyDescent="0.25">
      <c r="AY1856" s="106" t="s">
        <v>83</v>
      </c>
      <c r="AZ1856" s="105">
        <f>_xll.qlInterestRateIndexFixingDate(Currency&amp;"ibor"&amp;Tenor,BA1856,Trigger)</f>
        <v>52324</v>
      </c>
      <c r="BA1856" s="105">
        <f>_xll.qlCalendarAdvance(Calendar,BA1855,AY1856,"f",,Trigger)</f>
        <v>52328</v>
      </c>
      <c r="BB1856" s="105">
        <f>_xll.qlInterestRateIndexMaturity(Currency&amp;"ibor"&amp;Tenor,BA1856,Trigger)</f>
        <v>52419</v>
      </c>
      <c r="BC1856" s="257">
        <f>_xll.qlIndexFixing($AC$5,AZ1856,TRUE,_xll.ohTrigger(Trigger,Trigger3M))</f>
        <v>1.3986114579726558E-2</v>
      </c>
      <c r="BD1856" s="257">
        <f>_xll.qlIndexFixing($BE$1,AZ1856,TRUE,_xll.ohTrigger(Trigger,Trigger3M))</f>
        <v>1.3692171006346784E-2</v>
      </c>
    </row>
    <row r="1857" spans="51:56" ht="11.25" customHeight="1" x14ac:dyDescent="0.25">
      <c r="AY1857" s="106" t="s">
        <v>83</v>
      </c>
      <c r="AZ1857" s="105">
        <f>_xll.qlInterestRateIndexFixingDate(Currency&amp;"ibor"&amp;Tenor,BA1857,Trigger)</f>
        <v>52331</v>
      </c>
      <c r="BA1857" s="105">
        <f>_xll.qlCalendarAdvance(Calendar,BA1856,AY1857,"f",,Trigger)</f>
        <v>52335</v>
      </c>
      <c r="BB1857" s="105">
        <f>_xll.qlInterestRateIndexMaturity(Currency&amp;"ibor"&amp;Tenor,BA1857,Trigger)</f>
        <v>52426</v>
      </c>
      <c r="BC1857" s="257">
        <f>_xll.qlIndexFixing($AC$5,AZ1857,TRUE,_xll.ohTrigger(Trigger,Trigger3M))</f>
        <v>1.3990688476651063E-2</v>
      </c>
      <c r="BD1857" s="257">
        <f>_xll.qlIndexFixing($BE$1,AZ1857,TRUE,_xll.ohTrigger(Trigger,Trigger3M))</f>
        <v>1.3693957537623105E-2</v>
      </c>
    </row>
    <row r="1858" spans="51:56" ht="11.25" customHeight="1" x14ac:dyDescent="0.25">
      <c r="AY1858" s="106" t="s">
        <v>83</v>
      </c>
      <c r="AZ1858" s="105">
        <f>_xll.qlInterestRateIndexFixingDate(Currency&amp;"ibor"&amp;Tenor,BA1858,Trigger)</f>
        <v>52338</v>
      </c>
      <c r="BA1858" s="105">
        <f>_xll.qlCalendarAdvance(Calendar,BA1857,AY1858,"f",,Trigger)</f>
        <v>52342</v>
      </c>
      <c r="BB1858" s="105">
        <f>_xll.qlInterestRateIndexMaturity(Currency&amp;"ibor"&amp;Tenor,BA1858,Trigger)</f>
        <v>52433</v>
      </c>
      <c r="BC1858" s="257">
        <f>_xll.qlIndexFixing($AC$5,AZ1858,TRUE,_xll.ohTrigger(Trigger,Trigger3M))</f>
        <v>1.3995266525312106E-2</v>
      </c>
      <c r="BD1858" s="257">
        <f>_xll.qlIndexFixing($BE$1,AZ1858,TRUE,_xll.ohTrigger(Trigger,Trigger3M))</f>
        <v>1.3695745870801352E-2</v>
      </c>
    </row>
    <row r="1859" spans="51:56" ht="11.25" customHeight="1" x14ac:dyDescent="0.25">
      <c r="AY1859" s="106" t="s">
        <v>83</v>
      </c>
      <c r="AZ1859" s="105">
        <f>_xll.qlInterestRateIndexFixingDate(Currency&amp;"ibor"&amp;Tenor,BA1859,Trigger)</f>
        <v>52345</v>
      </c>
      <c r="BA1859" s="105">
        <f>_xll.qlCalendarAdvance(Calendar,BA1858,AY1859,"f",,Trigger)</f>
        <v>52349</v>
      </c>
      <c r="BB1859" s="105">
        <f>_xll.qlInterestRateIndexMaturity(Currency&amp;"ibor"&amp;Tenor,BA1859,Trigger)</f>
        <v>52440</v>
      </c>
      <c r="BC1859" s="257">
        <f>_xll.qlIndexFixing($AC$5,AZ1859,TRUE,_xll.ohTrigger(Trigger,Trigger3M))</f>
        <v>1.399984872572374E-2</v>
      </c>
      <c r="BD1859" s="257">
        <f>_xll.qlIndexFixing($BE$1,AZ1859,TRUE,_xll.ohTrigger(Trigger,Trigger3M))</f>
        <v>1.3697536009710548E-2</v>
      </c>
    </row>
    <row r="1860" spans="51:56" ht="11.25" customHeight="1" x14ac:dyDescent="0.25">
      <c r="AY1860" s="106" t="s">
        <v>83</v>
      </c>
      <c r="AZ1860" s="105">
        <f>_xll.qlInterestRateIndexFixingDate(Currency&amp;"ibor"&amp;Tenor,BA1860,Trigger)</f>
        <v>52351</v>
      </c>
      <c r="BA1860" s="105">
        <f>_xll.qlCalendarAdvance(Calendar,BA1859,AY1860,"f",,Trigger)</f>
        <v>52356</v>
      </c>
      <c r="BB1860" s="105">
        <f>_xll.qlInterestRateIndexMaturity(Currency&amp;"ibor"&amp;Tenor,BA1860,Trigger)</f>
        <v>52448</v>
      </c>
      <c r="BC1860" s="257">
        <f>_xll.qlIndexFixing($AC$5,AZ1860,TRUE,_xll.ohTrigger(Trigger,Trigger3M))</f>
        <v>1.4004951039140892E-2</v>
      </c>
      <c r="BD1860" s="257">
        <f>_xll.qlIndexFixing($BE$1,AZ1860,TRUE,_xll.ohTrigger(Trigger,Trigger3M))</f>
        <v>1.3699716668736591E-2</v>
      </c>
    </row>
    <row r="1861" spans="51:56" ht="11.25" customHeight="1" x14ac:dyDescent="0.25">
      <c r="AY1861" s="106" t="s">
        <v>83</v>
      </c>
      <c r="AZ1861" s="105">
        <f>_xll.qlInterestRateIndexFixingDate(Currency&amp;"ibor"&amp;Tenor,BA1861,Trigger)</f>
        <v>52359</v>
      </c>
      <c r="BA1861" s="105">
        <f>_xll.qlCalendarAdvance(Calendar,BA1860,AY1861,"f",,Trigger)</f>
        <v>52363</v>
      </c>
      <c r="BB1861" s="105">
        <f>_xll.qlInterestRateIndexMaturity(Currency&amp;"ibor"&amp;Tenor,BA1861,Trigger)</f>
        <v>52455</v>
      </c>
      <c r="BC1861" s="257">
        <f>_xll.qlIndexFixing($AC$5,AZ1861,TRUE,_xll.ohTrigger(Trigger,Trigger3M))</f>
        <v>1.4009508941307017E-2</v>
      </c>
      <c r="BD1861" s="257">
        <f>_xll.qlIndexFixing($BE$1,AZ1861,TRUE,_xll.ohTrigger(Trigger,Trigger3M))</f>
        <v>1.3701510628998673E-2</v>
      </c>
    </row>
    <row r="1862" spans="51:56" ht="11.25" customHeight="1" x14ac:dyDescent="0.25">
      <c r="AY1862" s="106" t="s">
        <v>83</v>
      </c>
      <c r="AZ1862" s="105">
        <f>_xll.qlInterestRateIndexFixingDate(Currency&amp;"ibor"&amp;Tenor,BA1862,Trigger)</f>
        <v>52366</v>
      </c>
      <c r="BA1862" s="105">
        <f>_xll.qlCalendarAdvance(Calendar,BA1861,AY1862,"f",,Trigger)</f>
        <v>52370</v>
      </c>
      <c r="BB1862" s="105">
        <f>_xll.qlInterestRateIndexMaturity(Currency&amp;"ibor"&amp;Tenor,BA1862,Trigger)</f>
        <v>52462</v>
      </c>
      <c r="BC1862" s="257">
        <f>_xll.qlIndexFixing($AC$5,AZ1862,TRUE,_xll.ohTrigger(Trigger,Trigger3M))</f>
        <v>1.4014070950339295E-2</v>
      </c>
      <c r="BD1862" s="257">
        <f>_xll.qlIndexFixing($BE$1,AZ1862,TRUE,_xll.ohTrigger(Trigger,Trigger3M))</f>
        <v>1.3703306406817294E-2</v>
      </c>
    </row>
    <row r="1863" spans="51:56" ht="11.25" customHeight="1" x14ac:dyDescent="0.25">
      <c r="AY1863" s="106" t="s">
        <v>83</v>
      </c>
      <c r="AZ1863" s="105">
        <f>_xll.qlInterestRateIndexFixingDate(Currency&amp;"ibor"&amp;Tenor,BA1863,Trigger)</f>
        <v>52373</v>
      </c>
      <c r="BA1863" s="105">
        <f>_xll.qlCalendarAdvance(Calendar,BA1862,AY1863,"f",,Trigger)</f>
        <v>52377</v>
      </c>
      <c r="BB1863" s="105">
        <f>_xll.qlInterestRateIndexMaturity(Currency&amp;"ibor"&amp;Tenor,BA1863,Trigger)</f>
        <v>52469</v>
      </c>
      <c r="BC1863" s="257">
        <f>_xll.qlIndexFixing($AC$5,AZ1863,TRUE,_xll.ohTrigger(Trigger,Trigger3M))</f>
        <v>1.4018637066250757E-2</v>
      </c>
      <c r="BD1863" s="257">
        <f>_xll.qlIndexFixing($BE$1,AZ1863,TRUE,_xll.ohTrigger(Trigger,Trigger3M))</f>
        <v>1.3705104006015482E-2</v>
      </c>
    </row>
    <row r="1864" spans="51:56" ht="11.25" customHeight="1" x14ac:dyDescent="0.25">
      <c r="AY1864" s="106" t="s">
        <v>83</v>
      </c>
      <c r="AZ1864" s="105">
        <f>_xll.qlInterestRateIndexFixingDate(Currency&amp;"ibor"&amp;Tenor,BA1864,Trigger)</f>
        <v>52380</v>
      </c>
      <c r="BA1864" s="105">
        <f>_xll.qlCalendarAdvance(Calendar,BA1863,AY1864,"f",,Trigger)</f>
        <v>52384</v>
      </c>
      <c r="BB1864" s="105">
        <f>_xll.qlInterestRateIndexMaturity(Currency&amp;"ibor"&amp;Tenor,BA1864,Trigger)</f>
        <v>52476</v>
      </c>
      <c r="BC1864" s="257">
        <f>_xll.qlIndexFixing($AC$5,AZ1864,TRUE,_xll.ohTrigger(Trigger,Trigger3M))</f>
        <v>1.4023207289056176E-2</v>
      </c>
      <c r="BD1864" s="257">
        <f>_xll.qlIndexFixing($BE$1,AZ1864,TRUE,_xll.ohTrigger(Trigger,Trigger3M))</f>
        <v>1.3706903430421484E-2</v>
      </c>
    </row>
    <row r="1865" spans="51:56" ht="11.25" customHeight="1" x14ac:dyDescent="0.25">
      <c r="AY1865" s="106" t="s">
        <v>83</v>
      </c>
      <c r="AZ1865" s="105">
        <f>_xll.qlInterestRateIndexFixingDate(Currency&amp;"ibor"&amp;Tenor,BA1865,Trigger)</f>
        <v>52387</v>
      </c>
      <c r="BA1865" s="105">
        <f>_xll.qlCalendarAdvance(Calendar,BA1864,AY1865,"f",,Trigger)</f>
        <v>52391</v>
      </c>
      <c r="BB1865" s="105">
        <f>_xll.qlInterestRateIndexMaturity(Currency&amp;"ibor"&amp;Tenor,BA1865,Trigger)</f>
        <v>52483</v>
      </c>
      <c r="BC1865" s="257">
        <f>_xll.qlIndexFixing($AC$5,AZ1865,TRUE,_xll.ohTrigger(Trigger,Trigger3M))</f>
        <v>1.4024782186176716E-2</v>
      </c>
      <c r="BD1865" s="257">
        <f>_xll.qlIndexFixing($BE$1,AZ1865,TRUE,_xll.ohTrigger(Trigger,Trigger3M))</f>
        <v>1.3708704683859194E-2</v>
      </c>
    </row>
    <row r="1866" spans="51:56" ht="11.25" customHeight="1" x14ac:dyDescent="0.25">
      <c r="AY1866" s="106" t="s">
        <v>83</v>
      </c>
      <c r="AZ1866" s="105">
        <f>_xll.qlInterestRateIndexFixingDate(Currency&amp;"ibor"&amp;Tenor,BA1866,Trigger)</f>
        <v>52394</v>
      </c>
      <c r="BA1866" s="105">
        <f>_xll.qlCalendarAdvance(Calendar,BA1865,AY1866,"f",,Trigger)</f>
        <v>52398</v>
      </c>
      <c r="BB1866" s="105">
        <f>_xll.qlInterestRateIndexMaturity(Currency&amp;"ibor"&amp;Tenor,BA1866,Trigger)</f>
        <v>52490</v>
      </c>
      <c r="BC1866" s="257">
        <f>_xll.qlIndexFixing($AC$5,AZ1866,TRUE,_xll.ohTrigger(Trigger,Trigger3M))</f>
        <v>1.4026357083929795E-2</v>
      </c>
      <c r="BD1866" s="257">
        <f>_xll.qlIndexFixing($BE$1,AZ1866,TRUE,_xll.ohTrigger(Trigger,Trigger3M))</f>
        <v>1.3710507770155117E-2</v>
      </c>
    </row>
    <row r="1867" spans="51:56" ht="11.25" customHeight="1" x14ac:dyDescent="0.25">
      <c r="AY1867" s="106" t="s">
        <v>83</v>
      </c>
      <c r="AZ1867" s="105">
        <f>_xll.qlInterestRateIndexFixingDate(Currency&amp;"ibor"&amp;Tenor,BA1867,Trigger)</f>
        <v>52401</v>
      </c>
      <c r="BA1867" s="105">
        <f>_xll.qlCalendarAdvance(Calendar,BA1866,AY1867,"f",,Trigger)</f>
        <v>52405</v>
      </c>
      <c r="BB1867" s="105">
        <f>_xll.qlInterestRateIndexMaturity(Currency&amp;"ibor"&amp;Tenor,BA1867,Trigger)</f>
        <v>52497</v>
      </c>
      <c r="BC1867" s="257">
        <f>_xll.qlIndexFixing($AC$5,AZ1867,TRUE,_xll.ohTrigger(Trigger,Trigger3M))</f>
        <v>1.4027931982314543E-2</v>
      </c>
      <c r="BD1867" s="257">
        <f>_xll.qlIndexFixing($BE$1,AZ1867,TRUE,_xll.ohTrigger(Trigger,Trigger3M))</f>
        <v>1.371231269313402E-2</v>
      </c>
    </row>
    <row r="1868" spans="51:56" ht="11.25" customHeight="1" x14ac:dyDescent="0.25">
      <c r="AY1868" s="106" t="s">
        <v>83</v>
      </c>
      <c r="AZ1868" s="105">
        <f>_xll.qlInterestRateIndexFixingDate(Currency&amp;"ibor"&amp;Tenor,BA1868,Trigger)</f>
        <v>52408</v>
      </c>
      <c r="BA1868" s="105">
        <f>_xll.qlCalendarAdvance(Calendar,BA1867,AY1868,"f",,Trigger)</f>
        <v>52412</v>
      </c>
      <c r="BB1868" s="105">
        <f>_xll.qlInterestRateIndexMaturity(Currency&amp;"ibor"&amp;Tenor,BA1868,Trigger)</f>
        <v>52504</v>
      </c>
      <c r="BC1868" s="257">
        <f>_xll.qlIndexFixing($AC$5,AZ1868,TRUE,_xll.ohTrigger(Trigger,Trigger3M))</f>
        <v>1.4029506881329222E-2</v>
      </c>
      <c r="BD1868" s="257">
        <f>_xll.qlIndexFixing($BE$1,AZ1868,TRUE,_xll.ohTrigger(Trigger,Trigger3M))</f>
        <v>1.3714119456622405E-2</v>
      </c>
    </row>
    <row r="1869" spans="51:56" ht="11.25" customHeight="1" x14ac:dyDescent="0.25">
      <c r="AY1869" s="106" t="s">
        <v>83</v>
      </c>
      <c r="AZ1869" s="105">
        <f>_xll.qlInterestRateIndexFixingDate(Currency&amp;"ibor"&amp;Tenor,BA1869,Trigger)</f>
        <v>52415</v>
      </c>
      <c r="BA1869" s="105">
        <f>_xll.qlCalendarAdvance(Calendar,BA1868,AY1869,"f",,Trigger)</f>
        <v>52419</v>
      </c>
      <c r="BB1869" s="105">
        <f>_xll.qlInterestRateIndexMaturity(Currency&amp;"ibor"&amp;Tenor,BA1869,Trigger)</f>
        <v>52511</v>
      </c>
      <c r="BC1869" s="257">
        <f>_xll.qlIndexFixing($AC$5,AZ1869,TRUE,_xll.ohTrigger(Trigger,Trigger3M))</f>
        <v>1.4031081780977306E-2</v>
      </c>
      <c r="BD1869" s="257">
        <f>_xll.qlIndexFixing($BE$1,AZ1869,TRUE,_xll.ohTrigger(Trigger,Trigger3M))</f>
        <v>1.3715928064445042E-2</v>
      </c>
    </row>
    <row r="1870" spans="51:56" ht="11.25" customHeight="1" x14ac:dyDescent="0.25">
      <c r="AY1870" s="106" t="s">
        <v>83</v>
      </c>
      <c r="AZ1870" s="105">
        <f>_xll.qlInterestRateIndexFixingDate(Currency&amp;"ibor"&amp;Tenor,BA1870,Trigger)</f>
        <v>52422</v>
      </c>
      <c r="BA1870" s="105">
        <f>_xll.qlCalendarAdvance(Calendar,BA1869,AY1870,"f",,Trigger)</f>
        <v>52426</v>
      </c>
      <c r="BB1870" s="105">
        <f>_xll.qlInterestRateIndexMaturity(Currency&amp;"ibor"&amp;Tenor,BA1870,Trigger)</f>
        <v>52518</v>
      </c>
      <c r="BC1870" s="257">
        <f>_xll.qlIndexFixing($AC$5,AZ1870,TRUE,_xll.ohTrigger(Trigger,Trigger3M))</f>
        <v>1.4032656681256191E-2</v>
      </c>
      <c r="BD1870" s="257">
        <f>_xll.qlIndexFixing($BE$1,AZ1870,TRUE,_xll.ohTrigger(Trigger,Trigger3M))</f>
        <v>1.3717738520427566E-2</v>
      </c>
    </row>
    <row r="1871" spans="51:56" ht="11.25" customHeight="1" x14ac:dyDescent="0.25">
      <c r="AY1871" s="106" t="s">
        <v>83</v>
      </c>
      <c r="AZ1871" s="105">
        <f>_xll.qlInterestRateIndexFixingDate(Currency&amp;"ibor"&amp;Tenor,BA1871,Trigger)</f>
        <v>52429</v>
      </c>
      <c r="BA1871" s="105">
        <f>_xll.qlCalendarAdvance(Calendar,BA1870,AY1871,"f",,Trigger)</f>
        <v>52433</v>
      </c>
      <c r="BB1871" s="105">
        <f>_xll.qlInterestRateIndexMaturity(Currency&amp;"ibor"&amp;Tenor,BA1871,Trigger)</f>
        <v>52525</v>
      </c>
      <c r="BC1871" s="257">
        <f>_xll.qlIndexFixing($AC$5,AZ1871,TRUE,_xll.ohTrigger(Trigger,Trigger3M))</f>
        <v>1.4034231582166745E-2</v>
      </c>
      <c r="BD1871" s="257">
        <f>_xll.qlIndexFixing($BE$1,AZ1871,TRUE,_xll.ohTrigger(Trigger,Trigger3M))</f>
        <v>1.3719550828396479E-2</v>
      </c>
    </row>
    <row r="1872" spans="51:56" ht="11.25" customHeight="1" x14ac:dyDescent="0.25">
      <c r="AY1872" s="106" t="s">
        <v>83</v>
      </c>
      <c r="AZ1872" s="105">
        <f>_xll.qlInterestRateIndexFixingDate(Currency&amp;"ibor"&amp;Tenor,BA1872,Trigger)</f>
        <v>52436</v>
      </c>
      <c r="BA1872" s="105">
        <f>_xll.qlCalendarAdvance(Calendar,BA1871,AY1872,"f",,Trigger)</f>
        <v>52440</v>
      </c>
      <c r="BB1872" s="105">
        <f>_xll.qlInterestRateIndexMaturity(Currency&amp;"ibor"&amp;Tenor,BA1872,Trigger)</f>
        <v>52532</v>
      </c>
      <c r="BC1872" s="257">
        <f>_xll.qlIndexFixing($AC$5,AZ1872,TRUE,_xll.ohTrigger(Trigger,Trigger3M))</f>
        <v>1.4035806483709836E-2</v>
      </c>
      <c r="BD1872" s="257">
        <f>_xll.qlIndexFixing($BE$1,AZ1872,TRUE,_xll.ohTrigger(Trigger,Trigger3M))</f>
        <v>1.3721364992174811E-2</v>
      </c>
    </row>
    <row r="1873" spans="51:56" ht="11.25" customHeight="1" x14ac:dyDescent="0.25">
      <c r="AY1873" s="106" t="s">
        <v>83</v>
      </c>
      <c r="AZ1873" s="105">
        <f>_xll.qlInterestRateIndexFixingDate(Currency&amp;"ibor"&amp;Tenor,BA1873,Trigger)</f>
        <v>52443</v>
      </c>
      <c r="BA1873" s="105">
        <f>_xll.qlCalendarAdvance(Calendar,BA1872,AY1873,"f",,Trigger)</f>
        <v>52447</v>
      </c>
      <c r="BB1873" s="105">
        <f>_xll.qlInterestRateIndexMaturity(Currency&amp;"ibor"&amp;Tenor,BA1873,Trigger)</f>
        <v>52539</v>
      </c>
      <c r="BC1873" s="257">
        <f>_xll.qlIndexFixing($AC$5,AZ1873,TRUE,_xll.ohTrigger(Trigger,Trigger3M))</f>
        <v>1.4037381385882857E-2</v>
      </c>
      <c r="BD1873" s="257">
        <f>_xll.qlIndexFixing($BE$1,AZ1873,TRUE,_xll.ohTrigger(Trigger,Trigger3M))</f>
        <v>1.3723181015590806E-2</v>
      </c>
    </row>
    <row r="1874" spans="51:56" ht="11.25" customHeight="1" x14ac:dyDescent="0.25">
      <c r="AY1874" s="106" t="s">
        <v>83</v>
      </c>
      <c r="AZ1874" s="105">
        <f>_xll.qlInterestRateIndexFixingDate(Currency&amp;"ibor"&amp;Tenor,BA1874,Trigger)</f>
        <v>52450</v>
      </c>
      <c r="BA1874" s="105">
        <f>_xll.qlCalendarAdvance(Calendar,BA1873,AY1874,"f",,Trigger)</f>
        <v>52454</v>
      </c>
      <c r="BB1874" s="105">
        <f>_xll.qlInterestRateIndexMaturity(Currency&amp;"ibor"&amp;Tenor,BA1874,Trigger)</f>
        <v>52546</v>
      </c>
      <c r="BC1874" s="257">
        <f>_xll.qlIndexFixing($AC$5,AZ1874,TRUE,_xll.ohTrigger(Trigger,Trigger3M))</f>
        <v>1.4038956288688415E-2</v>
      </c>
      <c r="BD1874" s="257">
        <f>_xll.qlIndexFixing($BE$1,AZ1874,TRUE,_xll.ohTrigger(Trigger,Trigger3M))</f>
        <v>1.3724998902468357E-2</v>
      </c>
    </row>
    <row r="1875" spans="51:56" ht="11.25" customHeight="1" x14ac:dyDescent="0.25">
      <c r="AY1875" s="106" t="s">
        <v>83</v>
      </c>
      <c r="AZ1875" s="105">
        <f>_xll.qlInterestRateIndexFixingDate(Currency&amp;"ibor"&amp;Tenor,BA1875,Trigger)</f>
        <v>52457</v>
      </c>
      <c r="BA1875" s="105">
        <f>_xll.qlCalendarAdvance(Calendar,BA1874,AY1875,"f",,Trigger)</f>
        <v>52461</v>
      </c>
      <c r="BB1875" s="105">
        <f>_xll.qlInterestRateIndexMaturity(Currency&amp;"ibor"&amp;Tenor,BA1875,Trigger)</f>
        <v>52553</v>
      </c>
      <c r="BC1875" s="257">
        <f>_xll.qlIndexFixing($AC$5,AZ1875,TRUE,_xll.ohTrigger(Trigger,Trigger3M))</f>
        <v>1.4040531192125644E-2</v>
      </c>
      <c r="BD1875" s="257">
        <f>_xll.qlIndexFixing($BE$1,AZ1875,TRUE,_xll.ohTrigger(Trigger,Trigger3M))</f>
        <v>1.3726818656633973E-2</v>
      </c>
    </row>
    <row r="1876" spans="51:56" ht="11.25" customHeight="1" x14ac:dyDescent="0.25">
      <c r="AY1876" s="106" t="s">
        <v>83</v>
      </c>
      <c r="AZ1876" s="105">
        <f>_xll.qlInterestRateIndexFixingDate(Currency&amp;"ibor"&amp;Tenor,BA1876,Trigger)</f>
        <v>52464</v>
      </c>
      <c r="BA1876" s="105">
        <f>_xll.qlCalendarAdvance(Calendar,BA1875,AY1876,"f",,Trigger)</f>
        <v>52468</v>
      </c>
      <c r="BB1876" s="105">
        <f>_xll.qlInterestRateIndexMaturity(Currency&amp;"ibor"&amp;Tenor,BA1876,Trigger)</f>
        <v>52560</v>
      </c>
      <c r="BC1876" s="257">
        <f>_xll.qlIndexFixing($AC$5,AZ1876,TRUE,_xll.ohTrigger(Trigger,Trigger3M))</f>
        <v>1.4042106096194541E-2</v>
      </c>
      <c r="BD1876" s="257">
        <f>_xll.qlIndexFixing($BE$1,AZ1876,TRUE,_xll.ohTrigger(Trigger,Trigger3M))</f>
        <v>1.3728640281914157E-2</v>
      </c>
    </row>
    <row r="1877" spans="51:56" ht="11.25" customHeight="1" x14ac:dyDescent="0.25">
      <c r="AY1877" s="106" t="s">
        <v>83</v>
      </c>
      <c r="AZ1877" s="105">
        <f>_xll.qlInterestRateIndexFixingDate(Currency&amp;"ibor"&amp;Tenor,BA1877,Trigger)</f>
        <v>52471</v>
      </c>
      <c r="BA1877" s="105">
        <f>_xll.qlCalendarAdvance(Calendar,BA1876,AY1877,"f",,Trigger)</f>
        <v>52475</v>
      </c>
      <c r="BB1877" s="105">
        <f>_xll.qlInterestRateIndexMaturity(Currency&amp;"ibor"&amp;Tenor,BA1877,Trigger)</f>
        <v>52566</v>
      </c>
      <c r="BC1877" s="257">
        <f>_xll.qlIndexFixing($AC$5,AZ1877,TRUE,_xll.ohTrigger(Trigger,Trigger3M))</f>
        <v>1.4043294919147291E-2</v>
      </c>
      <c r="BD1877" s="257">
        <f>_xll.qlIndexFixing($BE$1,AZ1877,TRUE,_xll.ohTrigger(Trigger,Trigger3M))</f>
        <v>1.3730071650525028E-2</v>
      </c>
    </row>
    <row r="1878" spans="51:56" ht="11.25" customHeight="1" x14ac:dyDescent="0.25">
      <c r="AY1878" s="106" t="s">
        <v>83</v>
      </c>
      <c r="AZ1878" s="105">
        <f>_xll.qlInterestRateIndexFixingDate(Currency&amp;"ibor"&amp;Tenor,BA1878,Trigger)</f>
        <v>52478</v>
      </c>
      <c r="BA1878" s="105">
        <f>_xll.qlCalendarAdvance(Calendar,BA1877,AY1878,"f",,Trigger)</f>
        <v>52482</v>
      </c>
      <c r="BB1878" s="105">
        <f>_xll.qlInterestRateIndexMaturity(Currency&amp;"ibor"&amp;Tenor,BA1878,Trigger)</f>
        <v>52573</v>
      </c>
      <c r="BC1878" s="257">
        <f>_xll.qlIndexFixing($AC$5,AZ1878,TRUE,_xll.ohTrigger(Trigger,Trigger3M))</f>
        <v>1.404486976310451E-2</v>
      </c>
      <c r="BD1878" s="257">
        <f>_xll.qlIndexFixing($BE$1,AZ1878,TRUE,_xll.ohTrigger(Trigger,Trigger3M))</f>
        <v>1.3731896825092994E-2</v>
      </c>
    </row>
    <row r="1879" spans="51:56" ht="11.25" customHeight="1" x14ac:dyDescent="0.25">
      <c r="AY1879" s="106" t="s">
        <v>83</v>
      </c>
      <c r="AZ1879" s="105">
        <f>_xll.qlInterestRateIndexFixingDate(Currency&amp;"ibor"&amp;Tenor,BA1879,Trigger)</f>
        <v>52485</v>
      </c>
      <c r="BA1879" s="105">
        <f>_xll.qlCalendarAdvance(Calendar,BA1878,AY1879,"f",,Trigger)</f>
        <v>52489</v>
      </c>
      <c r="BB1879" s="105">
        <f>_xll.qlInterestRateIndexMaturity(Currency&amp;"ibor"&amp;Tenor,BA1879,Trigger)</f>
        <v>52580</v>
      </c>
      <c r="BC1879" s="257">
        <f>_xll.qlIndexFixing($AC$5,AZ1879,TRUE,_xll.ohTrigger(Trigger,Trigger3M))</f>
        <v>1.4046444607687163E-2</v>
      </c>
      <c r="BD1879" s="257">
        <f>_xll.qlIndexFixing($BE$1,AZ1879,TRUE,_xll.ohTrigger(Trigger,Trigger3M))</f>
        <v>1.3733723881896864E-2</v>
      </c>
    </row>
    <row r="1880" spans="51:56" ht="11.25" customHeight="1" x14ac:dyDescent="0.25">
      <c r="AY1880" s="106" t="s">
        <v>83</v>
      </c>
      <c r="AZ1880" s="105">
        <f>_xll.qlInterestRateIndexFixingDate(Currency&amp;"ibor"&amp;Tenor,BA1880,Trigger)</f>
        <v>52492</v>
      </c>
      <c r="BA1880" s="105">
        <f>_xll.qlCalendarAdvance(Calendar,BA1879,AY1880,"f",,Trigger)</f>
        <v>52496</v>
      </c>
      <c r="BB1880" s="105">
        <f>_xll.qlInterestRateIndexMaturity(Currency&amp;"ibor"&amp;Tenor,BA1880,Trigger)</f>
        <v>52587</v>
      </c>
      <c r="BC1880" s="257">
        <f>_xll.qlIndexFixing($AC$5,AZ1880,TRUE,_xll.ohTrigger(Trigger,Trigger3M))</f>
        <v>1.4048019452893494E-2</v>
      </c>
      <c r="BD1880" s="257">
        <f>_xll.qlIndexFixing($BE$1,AZ1880,TRUE,_xll.ohTrigger(Trigger,Trigger3M))</f>
        <v>1.3735552824763032E-2</v>
      </c>
    </row>
    <row r="1881" spans="51:56" ht="11.25" customHeight="1" x14ac:dyDescent="0.25">
      <c r="AY1881" s="106" t="s">
        <v>83</v>
      </c>
      <c r="AZ1881" s="105">
        <f>_xll.qlInterestRateIndexFixingDate(Currency&amp;"ibor"&amp;Tenor,BA1881,Trigger)</f>
        <v>52499</v>
      </c>
      <c r="BA1881" s="105">
        <f>_xll.qlCalendarAdvance(Calendar,BA1880,AY1881,"f",,Trigger)</f>
        <v>52503</v>
      </c>
      <c r="BB1881" s="105">
        <f>_xll.qlInterestRateIndexMaturity(Currency&amp;"ibor"&amp;Tenor,BA1881,Trigger)</f>
        <v>52594</v>
      </c>
      <c r="BC1881" s="257">
        <f>_xll.qlIndexFixing($AC$5,AZ1881,TRUE,_xll.ohTrigger(Trigger,Trigger3M))</f>
        <v>1.4049594298725258E-2</v>
      </c>
      <c r="BD1881" s="257">
        <f>_xll.qlIndexFixing($BE$1,AZ1881,TRUE,_xll.ohTrigger(Trigger,Trigger3M))</f>
        <v>1.3737383657516125E-2</v>
      </c>
    </row>
    <row r="1882" spans="51:56" ht="11.25" customHeight="1" x14ac:dyDescent="0.25">
      <c r="AY1882" s="106" t="s">
        <v>83</v>
      </c>
      <c r="AZ1882" s="105">
        <f>_xll.qlInterestRateIndexFixingDate(Currency&amp;"ibor"&amp;Tenor,BA1882,Trigger)</f>
        <v>52506</v>
      </c>
      <c r="BA1882" s="105">
        <f>_xll.qlCalendarAdvance(Calendar,BA1881,AY1882,"f",,Trigger)</f>
        <v>52510</v>
      </c>
      <c r="BB1882" s="105">
        <f>_xll.qlInterestRateIndexMaturity(Currency&amp;"ibor"&amp;Tenor,BA1882,Trigger)</f>
        <v>52602</v>
      </c>
      <c r="BC1882" s="257">
        <f>_xll.qlIndexFixing($AC$5,AZ1882,TRUE,_xll.ohTrigger(Trigger,Trigger3M))</f>
        <v>1.4051555533869484E-2</v>
      </c>
      <c r="BD1882" s="257">
        <f>_xll.qlIndexFixing($BE$1,AZ1882,TRUE,_xll.ohTrigger(Trigger,Trigger3M))</f>
        <v>1.373960954120983E-2</v>
      </c>
    </row>
    <row r="1883" spans="51:56" ht="11.25" customHeight="1" x14ac:dyDescent="0.25">
      <c r="AY1883" s="106" t="s">
        <v>83</v>
      </c>
      <c r="AZ1883" s="105">
        <f>_xll.qlInterestRateIndexFixingDate(Currency&amp;"ibor"&amp;Tenor,BA1883,Trigger)</f>
        <v>52513</v>
      </c>
      <c r="BA1883" s="105">
        <f>_xll.qlCalendarAdvance(Calendar,BA1882,AY1883,"f",,Trigger)</f>
        <v>52517</v>
      </c>
      <c r="BB1883" s="105">
        <f>_xll.qlInterestRateIndexMaturity(Currency&amp;"ibor"&amp;Tenor,BA1883,Trigger)</f>
        <v>52609</v>
      </c>
      <c r="BC1883" s="257">
        <f>_xll.qlIndexFixing($AC$5,AZ1883,TRUE,_xll.ohTrigger(Trigger,Trigger3M))</f>
        <v>1.4053130442359191E-2</v>
      </c>
      <c r="BD1883" s="257">
        <f>_xll.qlIndexFixing($BE$1,AZ1883,TRUE,_xll.ohTrigger(Trigger,Trigger3M))</f>
        <v>1.374144437140196E-2</v>
      </c>
    </row>
    <row r="1884" spans="51:56" ht="11.25" customHeight="1" x14ac:dyDescent="0.25">
      <c r="AY1884" s="106" t="s">
        <v>83</v>
      </c>
      <c r="AZ1884" s="105">
        <f>_xll.qlInterestRateIndexFixingDate(Currency&amp;"ibor"&amp;Tenor,BA1884,Trigger)</f>
        <v>52520</v>
      </c>
      <c r="BA1884" s="105">
        <f>_xll.qlCalendarAdvance(Calendar,BA1883,AY1884,"f",,Trigger)</f>
        <v>52524</v>
      </c>
      <c r="BB1884" s="105">
        <f>_xll.qlInterestRateIndexMaturity(Currency&amp;"ibor"&amp;Tenor,BA1884,Trigger)</f>
        <v>52616</v>
      </c>
      <c r="BC1884" s="257">
        <f>_xll.qlIndexFixing($AC$5,AZ1884,TRUE,_xll.ohTrigger(Trigger,Trigger3M))</f>
        <v>1.4054705351480569E-2</v>
      </c>
      <c r="BD1884" s="257">
        <f>_xll.qlIndexFixing($BE$1,AZ1884,TRUE,_xll.ohTrigger(Trigger,Trigger3M))</f>
        <v>1.3743281103312872E-2</v>
      </c>
    </row>
    <row r="1885" spans="51:56" ht="11.25" customHeight="1" x14ac:dyDescent="0.25">
      <c r="AY1885" s="106" t="s">
        <v>83</v>
      </c>
      <c r="AZ1885" s="105">
        <f>_xll.qlInterestRateIndexFixingDate(Currency&amp;"ibor"&amp;Tenor,BA1885,Trigger)</f>
        <v>52527</v>
      </c>
      <c r="BA1885" s="105">
        <f>_xll.qlCalendarAdvance(Calendar,BA1884,AY1885,"f",,Trigger)</f>
        <v>52531</v>
      </c>
      <c r="BB1885" s="105">
        <f>_xll.qlInterestRateIndexMaturity(Currency&amp;"ibor"&amp;Tenor,BA1885,Trigger)</f>
        <v>52623</v>
      </c>
      <c r="BC1885" s="257">
        <f>_xll.qlIndexFixing($AC$5,AZ1885,TRUE,_xll.ohTrigger(Trigger,Trigger3M))</f>
        <v>1.4056280261233614E-2</v>
      </c>
      <c r="BD1885" s="257">
        <f>_xll.qlIndexFixing($BE$1,AZ1885,TRUE,_xll.ohTrigger(Trigger,Trigger3M))</f>
        <v>1.3745119740767335E-2</v>
      </c>
    </row>
    <row r="1886" spans="51:56" ht="11.25" customHeight="1" x14ac:dyDescent="0.25">
      <c r="AY1886" s="106" t="s">
        <v>83</v>
      </c>
      <c r="AZ1886" s="105">
        <f>_xll.qlInterestRateIndexFixingDate(Currency&amp;"ibor"&amp;Tenor,BA1886,Trigger)</f>
        <v>52534</v>
      </c>
      <c r="BA1886" s="105">
        <f>_xll.qlCalendarAdvance(Calendar,BA1885,AY1886,"f",,Trigger)</f>
        <v>52538</v>
      </c>
      <c r="BB1886" s="105">
        <f>_xll.qlInterestRateIndexMaturity(Currency&amp;"ibor"&amp;Tenor,BA1886,Trigger)</f>
        <v>52630</v>
      </c>
      <c r="BC1886" s="257">
        <f>_xll.qlIndexFixing($AC$5,AZ1886,TRUE,_xll.ohTrigger(Trigger,Trigger3M))</f>
        <v>1.4057855171618328E-2</v>
      </c>
      <c r="BD1886" s="257">
        <f>_xll.qlIndexFixing($BE$1,AZ1886,TRUE,_xll.ohTrigger(Trigger,Trigger3M))</f>
        <v>1.3746960287594456E-2</v>
      </c>
    </row>
    <row r="1887" spans="51:56" ht="11.25" customHeight="1" x14ac:dyDescent="0.25">
      <c r="AY1887" s="106" t="s">
        <v>83</v>
      </c>
      <c r="AZ1887" s="105">
        <f>_xll.qlInterestRateIndexFixingDate(Currency&amp;"ibor"&amp;Tenor,BA1887,Trigger)</f>
        <v>52541</v>
      </c>
      <c r="BA1887" s="105">
        <f>_xll.qlCalendarAdvance(Calendar,BA1886,AY1887,"f",,Trigger)</f>
        <v>52545</v>
      </c>
      <c r="BB1887" s="105">
        <f>_xll.qlInterestRateIndexMaturity(Currency&amp;"ibor"&amp;Tenor,BA1887,Trigger)</f>
        <v>52637</v>
      </c>
      <c r="BC1887" s="257">
        <f>_xll.qlIndexFixing($AC$5,AZ1887,TRUE,_xll.ohTrigger(Trigger,Trigger3M))</f>
        <v>1.4059430082635578E-2</v>
      </c>
      <c r="BD1887" s="257">
        <f>_xll.qlIndexFixing($BE$1,AZ1887,TRUE,_xll.ohTrigger(Trigger,Trigger3M))</f>
        <v>1.3748802747615528E-2</v>
      </c>
    </row>
    <row r="1888" spans="51:56" ht="11.25" customHeight="1" x14ac:dyDescent="0.25">
      <c r="AY1888" s="106" t="s">
        <v>83</v>
      </c>
      <c r="AZ1888" s="105">
        <f>_xll.qlInterestRateIndexFixingDate(Currency&amp;"ibor"&amp;Tenor,BA1888,Trigger)</f>
        <v>52548</v>
      </c>
      <c r="BA1888" s="105">
        <f>_xll.qlCalendarAdvance(Calendar,BA1887,AY1888,"f",,Trigger)</f>
        <v>52552</v>
      </c>
      <c r="BB1888" s="105">
        <f>_xll.qlInterestRateIndexMaturity(Currency&amp;"ibor"&amp;Tenor,BA1888,Trigger)</f>
        <v>52644</v>
      </c>
      <c r="BC1888" s="257">
        <f>_xll.qlIndexFixing($AC$5,AZ1888,TRUE,_xll.ohTrigger(Trigger,Trigger3M))</f>
        <v>1.4061004994281893E-2</v>
      </c>
      <c r="BD1888" s="257">
        <f>_xll.qlIndexFixing($BE$1,AZ1888,TRUE,_xll.ohTrigger(Trigger,Trigger3M))</f>
        <v>1.3750647124657926E-2</v>
      </c>
    </row>
    <row r="1889" spans="51:56" ht="11.25" customHeight="1" x14ac:dyDescent="0.25">
      <c r="AY1889" s="106" t="s">
        <v>83</v>
      </c>
      <c r="AZ1889" s="105">
        <f>_xll.qlInterestRateIndexFixingDate(Currency&amp;"ibor"&amp;Tenor,BA1889,Trigger)</f>
        <v>52555</v>
      </c>
      <c r="BA1889" s="105">
        <f>_xll.qlCalendarAdvance(Calendar,BA1888,AY1889,"f",,Trigger)</f>
        <v>52559</v>
      </c>
      <c r="BB1889" s="105">
        <f>_xll.qlInterestRateIndexMaturity(Currency&amp;"ibor"&amp;Tenor,BA1889,Trigger)</f>
        <v>52651</v>
      </c>
      <c r="BC1889" s="257">
        <f>_xll.qlIndexFixing($AC$5,AZ1889,TRUE,_xll.ohTrigger(Trigger,Trigger3M))</f>
        <v>1.4062579906561613E-2</v>
      </c>
      <c r="BD1889" s="257">
        <f>_xll.qlIndexFixing($BE$1,AZ1889,TRUE,_xll.ohTrigger(Trigger,Trigger3M))</f>
        <v>1.3752493422549019E-2</v>
      </c>
    </row>
    <row r="1890" spans="51:56" ht="11.25" customHeight="1" x14ac:dyDescent="0.25">
      <c r="AY1890" s="106" t="s">
        <v>83</v>
      </c>
      <c r="AZ1890" s="105">
        <f>_xll.qlInterestRateIndexFixingDate(Currency&amp;"ibor"&amp;Tenor,BA1890,Trigger)</f>
        <v>52562</v>
      </c>
      <c r="BA1890" s="105">
        <f>_xll.qlCalendarAdvance(Calendar,BA1889,AY1890,"f",,Trigger)</f>
        <v>52566</v>
      </c>
      <c r="BB1890" s="105">
        <f>_xll.qlInterestRateIndexMaturity(Currency&amp;"ibor"&amp;Tenor,BA1890,Trigger)</f>
        <v>52657</v>
      </c>
      <c r="BC1890" s="257">
        <f>_xll.qlIndexFixing($AC$5,AZ1890,TRUE,_xll.ohTrigger(Trigger,Trigger3M))</f>
        <v>1.4063767939322274E-2</v>
      </c>
      <c r="BD1890" s="257">
        <f>_xll.qlIndexFixing($BE$1,AZ1890,TRUE,_xll.ohTrigger(Trigger,Trigger3M))</f>
        <v>1.3753946828431812E-2</v>
      </c>
    </row>
    <row r="1891" spans="51:56" ht="11.25" customHeight="1" x14ac:dyDescent="0.25">
      <c r="AY1891" s="106" t="s">
        <v>83</v>
      </c>
      <c r="AZ1891" s="105">
        <f>_xll.qlInterestRateIndexFixingDate(Currency&amp;"ibor"&amp;Tenor,BA1891,Trigger)</f>
        <v>52569</v>
      </c>
      <c r="BA1891" s="105">
        <f>_xll.qlCalendarAdvance(Calendar,BA1890,AY1891,"f",,Trigger)</f>
        <v>52573</v>
      </c>
      <c r="BB1891" s="105">
        <f>_xll.qlInterestRateIndexMaturity(Currency&amp;"ibor"&amp;Tenor,BA1891,Trigger)</f>
        <v>52664</v>
      </c>
      <c r="BC1891" s="257">
        <f>_xll.qlIndexFixing($AC$5,AZ1891,TRUE,_xll.ohTrigger(Trigger,Trigger3M))</f>
        <v>1.4065342791401349E-2</v>
      </c>
      <c r="BD1891" s="257">
        <f>_xll.qlIndexFixing($BE$1,AZ1891,TRUE,_xll.ohTrigger(Trigger,Trigger3M))</f>
        <v>1.3755796770460826E-2</v>
      </c>
    </row>
    <row r="1892" spans="51:56" ht="11.25" customHeight="1" x14ac:dyDescent="0.25">
      <c r="AY1892" s="106" t="s">
        <v>83</v>
      </c>
      <c r="AZ1892" s="105">
        <f>_xll.qlInterestRateIndexFixingDate(Currency&amp;"ibor"&amp;Tenor,BA1892,Trigger)</f>
        <v>52576</v>
      </c>
      <c r="BA1892" s="105">
        <f>_xll.qlCalendarAdvance(Calendar,BA1891,AY1892,"f",,Trigger)</f>
        <v>52580</v>
      </c>
      <c r="BB1892" s="105">
        <f>_xll.qlInterestRateIndexMaturity(Currency&amp;"ibor"&amp;Tenor,BA1892,Trigger)</f>
        <v>52671</v>
      </c>
      <c r="BC1892" s="257">
        <f>_xll.qlIndexFixing($AC$5,AZ1892,TRUE,_xll.ohTrigger(Trigger,Trigger3M))</f>
        <v>1.4066917644104979E-2</v>
      </c>
      <c r="BD1892" s="257">
        <f>_xll.qlIndexFixing($BE$1,AZ1892,TRUE,_xll.ohTrigger(Trigger,Trigger3M))</f>
        <v>1.3757648644459152E-2</v>
      </c>
    </row>
    <row r="1893" spans="51:56" ht="11.25" customHeight="1" x14ac:dyDescent="0.25">
      <c r="AY1893" s="106" t="s">
        <v>83</v>
      </c>
      <c r="AZ1893" s="105">
        <f>_xll.qlInterestRateIndexFixingDate(Currency&amp;"ibor"&amp;Tenor,BA1893,Trigger)</f>
        <v>52583</v>
      </c>
      <c r="BA1893" s="105">
        <f>_xll.qlCalendarAdvance(Calendar,BA1892,AY1893,"f",,Trigger)</f>
        <v>52587</v>
      </c>
      <c r="BB1893" s="105">
        <f>_xll.qlInterestRateIndexMaturity(Currency&amp;"ibor"&amp;Tenor,BA1893,Trigger)</f>
        <v>52678</v>
      </c>
      <c r="BC1893" s="257">
        <f>_xll.qlIndexFixing($AC$5,AZ1893,TRUE,_xll.ohTrigger(Trigger,Trigger3M))</f>
        <v>1.4068492497433164E-2</v>
      </c>
      <c r="BD1893" s="257">
        <f>_xll.qlIndexFixing($BE$1,AZ1893,TRUE,_xll.ohTrigger(Trigger,Trigger3M))</f>
        <v>1.375950245425054E-2</v>
      </c>
    </row>
    <row r="1894" spans="51:56" ht="11.25" customHeight="1" x14ac:dyDescent="0.25">
      <c r="AY1894" s="106" t="s">
        <v>83</v>
      </c>
      <c r="AZ1894" s="105">
        <f>_xll.qlInterestRateIndexFixingDate(Currency&amp;"ibor"&amp;Tenor,BA1894,Trigger)</f>
        <v>52589</v>
      </c>
      <c r="BA1894" s="105">
        <f>_xll.qlCalendarAdvance(Calendar,BA1893,AY1894,"f",,Trigger)</f>
        <v>52594</v>
      </c>
      <c r="BB1894" s="105">
        <f>_xll.qlInterestRateIndexMaturity(Currency&amp;"ibor"&amp;Tenor,BA1894,Trigger)</f>
        <v>52685</v>
      </c>
      <c r="BC1894" s="257">
        <f>_xll.qlIndexFixing($AC$5,AZ1894,TRUE,_xll.ohTrigger(Trigger,Trigger3M))</f>
        <v>1.4070067351385905E-2</v>
      </c>
      <c r="BD1894" s="257">
        <f>_xll.qlIndexFixing($BE$1,AZ1894,TRUE,_xll.ohTrigger(Trigger,Trigger3M))</f>
        <v>1.376135820366226E-2</v>
      </c>
    </row>
    <row r="1895" spans="51:56" ht="11.25" customHeight="1" x14ac:dyDescent="0.25">
      <c r="AY1895" s="106" t="s">
        <v>83</v>
      </c>
      <c r="AZ1895" s="105">
        <f>_xll.qlInterestRateIndexFixingDate(Currency&amp;"ibor"&amp;Tenor,BA1895,Trigger)</f>
        <v>52596</v>
      </c>
      <c r="BA1895" s="105">
        <f>_xll.qlCalendarAdvance(Calendar,BA1894,AY1895,"f",,Trigger)</f>
        <v>52601</v>
      </c>
      <c r="BB1895" s="105">
        <f>_xll.qlInterestRateIndexMaturity(Currency&amp;"ibor"&amp;Tenor,BA1895,Trigger)</f>
        <v>52692</v>
      </c>
      <c r="BC1895" s="257">
        <f>_xll.qlIndexFixing($AC$5,AZ1895,TRUE,_xll.ohTrigger(Trigger,Trigger3M))</f>
        <v>1.4071642205962322E-2</v>
      </c>
      <c r="BD1895" s="257">
        <f>_xll.qlIndexFixing($BE$1,AZ1895,TRUE,_xll.ohTrigger(Trigger,Trigger3M))</f>
        <v>1.3763215896517191E-2</v>
      </c>
    </row>
    <row r="1896" spans="51:56" ht="11.25" customHeight="1" x14ac:dyDescent="0.25">
      <c r="AY1896" s="106" t="s">
        <v>83</v>
      </c>
      <c r="AZ1896" s="105">
        <f>_xll.qlInterestRateIndexFixingDate(Currency&amp;"ibor"&amp;Tenor,BA1896,Trigger)</f>
        <v>52604</v>
      </c>
      <c r="BA1896" s="105">
        <f>_xll.qlCalendarAdvance(Calendar,BA1895,AY1896,"f",,Trigger)</f>
        <v>52608</v>
      </c>
      <c r="BB1896" s="105">
        <f>_xll.qlInterestRateIndexMaturity(Currency&amp;"ibor"&amp;Tenor,BA1896,Trigger)</f>
        <v>52699</v>
      </c>
      <c r="BC1896" s="257">
        <f>_xll.qlIndexFixing($AC$5,AZ1896,TRUE,_xll.ohTrigger(Trigger,Trigger3M))</f>
        <v>1.4073217061165053E-2</v>
      </c>
      <c r="BD1896" s="257">
        <f>_xll.qlIndexFixing($BE$1,AZ1896,TRUE,_xll.ohTrigger(Trigger,Trigger3M))</f>
        <v>1.3765075536643476E-2</v>
      </c>
    </row>
    <row r="1897" spans="51:56" ht="11.25" customHeight="1" x14ac:dyDescent="0.25">
      <c r="AY1897" s="106" t="s">
        <v>83</v>
      </c>
      <c r="AZ1897" s="105">
        <f>_xll.qlInterestRateIndexFixingDate(Currency&amp;"ibor"&amp;Tenor,BA1897,Trigger)</f>
        <v>52611</v>
      </c>
      <c r="BA1897" s="105">
        <f>_xll.qlCalendarAdvance(Calendar,BA1896,AY1897,"f",,Trigger)</f>
        <v>52615</v>
      </c>
      <c r="BB1897" s="105">
        <f>_xll.qlInterestRateIndexMaturity(Currency&amp;"ibor"&amp;Tenor,BA1897,Trigger)</f>
        <v>52706</v>
      </c>
      <c r="BC1897" s="257">
        <f>_xll.qlIndexFixing($AC$5,AZ1897,TRUE,_xll.ohTrigger(Trigger,Trigger3M))</f>
        <v>1.4074791916992338E-2</v>
      </c>
      <c r="BD1897" s="257">
        <f>_xll.qlIndexFixing($BE$1,AZ1897,TRUE,_xll.ohTrigger(Trigger,Trigger3M))</f>
        <v>1.3766937127867506E-2</v>
      </c>
    </row>
    <row r="1898" spans="51:56" ht="11.25" customHeight="1" x14ac:dyDescent="0.25">
      <c r="AY1898" s="106" t="s">
        <v>83</v>
      </c>
      <c r="AZ1898" s="105">
        <f>_xll.qlInterestRateIndexFixingDate(Currency&amp;"ibor"&amp;Tenor,BA1898,Trigger)</f>
        <v>52618</v>
      </c>
      <c r="BA1898" s="105">
        <f>_xll.qlCalendarAdvance(Calendar,BA1897,AY1898,"f",,Trigger)</f>
        <v>52622</v>
      </c>
      <c r="BB1898" s="105">
        <f>_xll.qlInterestRateIndexMaturity(Currency&amp;"ibor"&amp;Tenor,BA1898,Trigger)</f>
        <v>52713</v>
      </c>
      <c r="BC1898" s="257">
        <f>_xll.qlIndexFixing($AC$5,AZ1898,TRUE,_xll.ohTrigger(Trigger,Trigger3M))</f>
        <v>1.4076366773444177E-2</v>
      </c>
      <c r="BD1898" s="257">
        <f>_xll.qlIndexFixing($BE$1,AZ1898,TRUE,_xll.ohTrigger(Trigger,Trigger3M))</f>
        <v>1.3768800674013914E-2</v>
      </c>
    </row>
    <row r="1899" spans="51:56" ht="11.25" customHeight="1" x14ac:dyDescent="0.25">
      <c r="AY1899" s="106" t="s">
        <v>83</v>
      </c>
      <c r="AZ1899" s="105">
        <f>_xll.qlInterestRateIndexFixingDate(Currency&amp;"ibor"&amp;Tenor,BA1899,Trigger)</f>
        <v>52625</v>
      </c>
      <c r="BA1899" s="105">
        <f>_xll.qlCalendarAdvance(Calendar,BA1898,AY1899,"f",,Trigger)</f>
        <v>52629</v>
      </c>
      <c r="BB1899" s="105">
        <f>_xll.qlInterestRateIndexMaturity(Currency&amp;"ibor"&amp;Tenor,BA1899,Trigger)</f>
        <v>52719</v>
      </c>
      <c r="BC1899" s="257">
        <f>_xll.qlIndexFixing($AC$5,AZ1899,TRUE,_xll.ohTrigger(Trigger,Trigger3M))</f>
        <v>1.4077554212889254E-2</v>
      </c>
      <c r="BD1899" s="257">
        <f>_xll.qlIndexFixing($BE$1,AZ1899,TRUE,_xll.ohTrigger(Trigger,Trigger3M))</f>
        <v>1.377026949841742E-2</v>
      </c>
    </row>
    <row r="1900" spans="51:56" ht="11.25" customHeight="1" x14ac:dyDescent="0.25">
      <c r="AY1900" s="106" t="s">
        <v>83</v>
      </c>
      <c r="AZ1900" s="105">
        <f>_xll.qlInterestRateIndexFixingDate(Currency&amp;"ibor"&amp;Tenor,BA1900,Trigger)</f>
        <v>52632</v>
      </c>
      <c r="BA1900" s="105">
        <f>_xll.qlCalendarAdvance(Calendar,BA1899,AY1900,"f",,Trigger)</f>
        <v>52636</v>
      </c>
      <c r="BB1900" s="105">
        <f>_xll.qlInterestRateIndexMaturity(Currency&amp;"ibor"&amp;Tenor,BA1900,Trigger)</f>
        <v>52726</v>
      </c>
      <c r="BC1900" s="257">
        <f>_xll.qlIndexFixing($AC$5,AZ1900,TRUE,_xll.ohTrigger(Trigger,Trigger3M))</f>
        <v>1.4079129009068936E-2</v>
      </c>
      <c r="BD1900" s="257">
        <f>_xll.qlIndexFixing($BE$1,AZ1900,TRUE,_xll.ohTrigger(Trigger,Trigger3M))</f>
        <v>1.3772136753678055E-2</v>
      </c>
    </row>
    <row r="1901" spans="51:56" ht="11.25" customHeight="1" x14ac:dyDescent="0.25">
      <c r="AY1901" s="106" t="s">
        <v>83</v>
      </c>
      <c r="AZ1901" s="105">
        <f>_xll.qlInterestRateIndexFixingDate(Currency&amp;"ibor"&amp;Tenor,BA1901,Trigger)</f>
        <v>52639</v>
      </c>
      <c r="BA1901" s="105">
        <f>_xll.qlCalendarAdvance(Calendar,BA1900,AY1901,"f",,Trigger)</f>
        <v>52643</v>
      </c>
      <c r="BB1901" s="105">
        <f>_xll.qlInterestRateIndexMaturity(Currency&amp;"ibor"&amp;Tenor,BA1901,Trigger)</f>
        <v>52733</v>
      </c>
      <c r="BC1901" s="257">
        <f>_xll.qlIndexFixing($AC$5,AZ1901,TRUE,_xll.ohTrigger(Trigger,Trigger3M))</f>
        <v>1.4080703805865014E-2</v>
      </c>
      <c r="BD1901" s="257">
        <f>_xll.qlIndexFixing($BE$1,AZ1901,TRUE,_xll.ohTrigger(Trigger,Trigger3M))</f>
        <v>1.3774005974978465E-2</v>
      </c>
    </row>
    <row r="1902" spans="51:56" ht="11.25" customHeight="1" x14ac:dyDescent="0.25">
      <c r="AY1902" s="106" t="s">
        <v>83</v>
      </c>
      <c r="AZ1902" s="105">
        <f>_xll.qlInterestRateIndexFixingDate(Currency&amp;"ibor"&amp;Tenor,BA1902,Trigger)</f>
        <v>52646</v>
      </c>
      <c r="BA1902" s="105">
        <f>_xll.qlCalendarAdvance(Calendar,BA1901,AY1902,"f",,Trigger)</f>
        <v>52650</v>
      </c>
      <c r="BB1902" s="105">
        <f>_xll.qlInterestRateIndexMaturity(Currency&amp;"ibor"&amp;Tenor,BA1902,Trigger)</f>
        <v>52740</v>
      </c>
      <c r="BC1902" s="257">
        <f>_xll.qlIndexFixing($AC$5,AZ1902,TRUE,_xll.ohTrigger(Trigger,Trigger3M))</f>
        <v>1.4082278603279264E-2</v>
      </c>
      <c r="BD1902" s="257">
        <f>_xll.qlIndexFixing($BE$1,AZ1902,TRUE,_xll.ohTrigger(Trigger,Trigger3M))</f>
        <v>1.3775877166144923E-2</v>
      </c>
    </row>
    <row r="1903" spans="51:56" ht="11.25" customHeight="1" x14ac:dyDescent="0.25">
      <c r="AY1903" s="106" t="s">
        <v>83</v>
      </c>
      <c r="AZ1903" s="105">
        <f>_xll.qlInterestRateIndexFixingDate(Currency&amp;"ibor"&amp;Tenor,BA1903,Trigger)</f>
        <v>52653</v>
      </c>
      <c r="BA1903" s="105">
        <f>_xll.qlCalendarAdvance(Calendar,BA1902,AY1903,"f",,Trigger)</f>
        <v>52657</v>
      </c>
      <c r="BB1903" s="105">
        <f>_xll.qlInterestRateIndexMaturity(Currency&amp;"ibor"&amp;Tenor,BA1903,Trigger)</f>
        <v>52749</v>
      </c>
      <c r="BC1903" s="257">
        <f>_xll.qlIndexFixing($AC$5,AZ1903,TRUE,_xll.ohTrigger(Trigger,Trigger3M))</f>
        <v>1.4084628744790731E-2</v>
      </c>
      <c r="BD1903" s="257">
        <f>_xll.qlIndexFixing($BE$1,AZ1903,TRUE,_xll.ohTrigger(Trigger,Trigger3M))</f>
        <v>1.3778545424435221E-2</v>
      </c>
    </row>
    <row r="1904" spans="51:56" ht="11.25" customHeight="1" x14ac:dyDescent="0.25">
      <c r="AY1904" s="106" t="s">
        <v>83</v>
      </c>
      <c r="AZ1904" s="105">
        <f>_xll.qlInterestRateIndexFixingDate(Currency&amp;"ibor"&amp;Tenor,BA1904,Trigger)</f>
        <v>52660</v>
      </c>
      <c r="BA1904" s="105">
        <f>_xll.qlCalendarAdvance(Calendar,BA1903,AY1904,"f",,Trigger)</f>
        <v>52664</v>
      </c>
      <c r="BB1904" s="105">
        <f>_xll.qlInterestRateIndexMaturity(Currency&amp;"ibor"&amp;Tenor,BA1904,Trigger)</f>
        <v>52756</v>
      </c>
      <c r="BC1904" s="257">
        <f>_xll.qlIndexFixing($AC$5,AZ1904,TRUE,_xll.ohTrigger(Trigger,Trigger3M))</f>
        <v>1.4090555644924018E-2</v>
      </c>
      <c r="BD1904" s="257">
        <f>_xll.qlIndexFixing($BE$1,AZ1904,TRUE,_xll.ohTrigger(Trigger,Trigger3M))</f>
        <v>1.3780420994133034E-2</v>
      </c>
    </row>
    <row r="1905" spans="51:56" ht="11.25" customHeight="1" x14ac:dyDescent="0.25">
      <c r="AY1905" s="106" t="s">
        <v>83</v>
      </c>
      <c r="AZ1905" s="105">
        <f>_xll.qlInterestRateIndexFixingDate(Currency&amp;"ibor"&amp;Tenor,BA1905,Trigger)</f>
        <v>52667</v>
      </c>
      <c r="BA1905" s="105">
        <f>_xll.qlCalendarAdvance(Calendar,BA1904,AY1905,"f",,Trigger)</f>
        <v>52671</v>
      </c>
      <c r="BB1905" s="105">
        <f>_xll.qlInterestRateIndexMaturity(Currency&amp;"ibor"&amp;Tenor,BA1905,Trigger)</f>
        <v>52763</v>
      </c>
      <c r="BC1905" s="257">
        <f>_xll.qlIndexFixing($AC$5,AZ1905,TRUE,_xll.ohTrigger(Trigger,Trigger3M))</f>
        <v>1.4097214110436017E-2</v>
      </c>
      <c r="BD1905" s="257">
        <f>_xll.qlIndexFixing($BE$1,AZ1905,TRUE,_xll.ohTrigger(Trigger,Trigger3M))</f>
        <v>1.3782298545890579E-2</v>
      </c>
    </row>
    <row r="1906" spans="51:56" ht="11.25" customHeight="1" x14ac:dyDescent="0.25">
      <c r="AY1906" s="106" t="s">
        <v>83</v>
      </c>
      <c r="AZ1906" s="105">
        <f>_xll.qlInterestRateIndexFixingDate(Currency&amp;"ibor"&amp;Tenor,BA1906,Trigger)</f>
        <v>52674</v>
      </c>
      <c r="BA1906" s="105">
        <f>_xll.qlCalendarAdvance(Calendar,BA1905,AY1906,"f",,Trigger)</f>
        <v>52678</v>
      </c>
      <c r="BB1906" s="105">
        <f>_xll.qlInterestRateIndexMaturity(Currency&amp;"ibor"&amp;Tenor,BA1906,Trigger)</f>
        <v>52770</v>
      </c>
      <c r="BC1906" s="257">
        <f>_xll.qlIndexFixing($AC$5,AZ1906,TRUE,_xll.ohTrigger(Trigger,Trigger3M))</f>
        <v>1.410387929124416E-2</v>
      </c>
      <c r="BD1906" s="257">
        <f>_xll.qlIndexFixing($BE$1,AZ1906,TRUE,_xll.ohTrigger(Trigger,Trigger3M))</f>
        <v>1.3784178083536101E-2</v>
      </c>
    </row>
    <row r="1907" spans="51:56" ht="11.25" customHeight="1" x14ac:dyDescent="0.25">
      <c r="AY1907" s="106" t="s">
        <v>83</v>
      </c>
      <c r="AZ1907" s="105">
        <f>_xll.qlInterestRateIndexFixingDate(Currency&amp;"ibor"&amp;Tenor,BA1907,Trigger)</f>
        <v>52681</v>
      </c>
      <c r="BA1907" s="105">
        <f>_xll.qlCalendarAdvance(Calendar,BA1906,AY1907,"f",,Trigger)</f>
        <v>52685</v>
      </c>
      <c r="BB1907" s="105">
        <f>_xll.qlInterestRateIndexMaturity(Currency&amp;"ibor"&amp;Tenor,BA1907,Trigger)</f>
        <v>52777</v>
      </c>
      <c r="BC1907" s="257">
        <f>_xll.qlIndexFixing($AC$5,AZ1907,TRUE,_xll.ohTrigger(Trigger,Trigger3M))</f>
        <v>1.4110551187384942E-2</v>
      </c>
      <c r="BD1907" s="257">
        <f>_xll.qlIndexFixing($BE$1,AZ1907,TRUE,_xll.ohTrigger(Trigger,Trigger3M))</f>
        <v>1.3786059610893497E-2</v>
      </c>
    </row>
    <row r="1908" spans="51:56" ht="11.25" customHeight="1" x14ac:dyDescent="0.25">
      <c r="AY1908" s="106" t="s">
        <v>83</v>
      </c>
      <c r="AZ1908" s="105">
        <f>_xll.qlInterestRateIndexFixingDate(Currency&amp;"ibor"&amp;Tenor,BA1908,Trigger)</f>
        <v>52688</v>
      </c>
      <c r="BA1908" s="105">
        <f>_xll.qlCalendarAdvance(Calendar,BA1907,AY1908,"f",,Trigger)</f>
        <v>52692</v>
      </c>
      <c r="BB1908" s="105">
        <f>_xll.qlInterestRateIndexMaturity(Currency&amp;"ibor"&amp;Tenor,BA1908,Trigger)</f>
        <v>52783</v>
      </c>
      <c r="BC1908" s="257">
        <f>_xll.qlIndexFixing($AC$5,AZ1908,TRUE,_xll.ohTrigger(Trigger,Trigger3M))</f>
        <v>1.4116375057302786E-2</v>
      </c>
      <c r="BD1908" s="257">
        <f>_xll.qlIndexFixing($BE$1,AZ1908,TRUE,_xll.ohTrigger(Trigger,Trigger3M))</f>
        <v>1.3787544497830928E-2</v>
      </c>
    </row>
    <row r="1909" spans="51:56" ht="11.25" customHeight="1" x14ac:dyDescent="0.25">
      <c r="AY1909" s="106" t="s">
        <v>83</v>
      </c>
      <c r="AZ1909" s="105">
        <f>_xll.qlInterestRateIndexFixingDate(Currency&amp;"ibor"&amp;Tenor,BA1909,Trigger)</f>
        <v>52695</v>
      </c>
      <c r="BA1909" s="105">
        <f>_xll.qlCalendarAdvance(Calendar,BA1908,AY1909,"f",,Trigger)</f>
        <v>52699</v>
      </c>
      <c r="BB1909" s="105">
        <f>_xll.qlInterestRateIndexMaturity(Currency&amp;"ibor"&amp;Tenor,BA1909,Trigger)</f>
        <v>52790</v>
      </c>
      <c r="BC1909" s="257">
        <f>_xll.qlIndexFixing($AC$5,AZ1909,TRUE,_xll.ohTrigger(Trigger,Trigger3M))</f>
        <v>1.4123115309264628E-2</v>
      </c>
      <c r="BD1909" s="257">
        <f>_xll.qlIndexFixing($BE$1,AZ1909,TRUE,_xll.ohTrigger(Trigger,Trigger3M))</f>
        <v>1.3789429800616024E-2</v>
      </c>
    </row>
    <row r="1910" spans="51:56" ht="11.25" customHeight="1" x14ac:dyDescent="0.25">
      <c r="AY1910" s="106" t="s">
        <v>83</v>
      </c>
      <c r="AZ1910" s="105">
        <f>_xll.qlInterestRateIndexFixingDate(Currency&amp;"ibor"&amp;Tenor,BA1910,Trigger)</f>
        <v>52700</v>
      </c>
      <c r="BA1910" s="105">
        <f>_xll.qlCalendarAdvance(Calendar,BA1909,AY1910,"f",,Trigger)</f>
        <v>52706</v>
      </c>
      <c r="BB1910" s="105">
        <f>_xll.qlInterestRateIndexMaturity(Currency&amp;"ibor"&amp;Tenor,BA1910,Trigger)</f>
        <v>52797</v>
      </c>
      <c r="BC1910" s="257">
        <f>_xll.qlIndexFixing($AC$5,AZ1910,TRUE,_xll.ohTrigger(Trigger,Trigger3M))</f>
        <v>1.412986235012734E-2</v>
      </c>
      <c r="BD1910" s="257">
        <f>_xll.qlIndexFixing($BE$1,AZ1910,TRUE,_xll.ohTrigger(Trigger,Trigger3M))</f>
        <v>1.3791317104229633E-2</v>
      </c>
    </row>
    <row r="1911" spans="51:56" ht="11.25" customHeight="1" x14ac:dyDescent="0.25">
      <c r="AY1911" s="106" t="s">
        <v>83</v>
      </c>
      <c r="AZ1911" s="105">
        <f>_xll.qlInterestRateIndexFixingDate(Currency&amp;"ibor"&amp;Tenor,BA1911,Trigger)</f>
        <v>52709</v>
      </c>
      <c r="BA1911" s="105">
        <f>_xll.qlCalendarAdvance(Calendar,BA1910,AY1911,"f",,Trigger)</f>
        <v>52713</v>
      </c>
      <c r="BB1911" s="105">
        <f>_xll.qlInterestRateIndexMaturity(Currency&amp;"ibor"&amp;Tenor,BA1911,Trigger)</f>
        <v>52804</v>
      </c>
      <c r="BC1911" s="257">
        <f>_xll.qlIndexFixing($AC$5,AZ1911,TRUE,_xll.ohTrigger(Trigger,Trigger3M))</f>
        <v>1.4136616179926939E-2</v>
      </c>
      <c r="BD1911" s="257">
        <f>_xll.qlIndexFixing($BE$1,AZ1911,TRUE,_xll.ohTrigger(Trigger,Trigger3M))</f>
        <v>1.379320641250166E-2</v>
      </c>
    </row>
    <row r="1912" spans="51:56" ht="11.25" customHeight="1" x14ac:dyDescent="0.25">
      <c r="AY1912" s="106" t="s">
        <v>83</v>
      </c>
      <c r="AZ1912" s="105">
        <f>_xll.qlInterestRateIndexFixingDate(Currency&amp;"ibor"&amp;Tenor,BA1912,Trigger)</f>
        <v>52716</v>
      </c>
      <c r="BA1912" s="105">
        <f>_xll.qlCalendarAdvance(Calendar,BA1911,AY1912,"f",,Trigger)</f>
        <v>52720</v>
      </c>
      <c r="BB1912" s="105">
        <f>_xll.qlInterestRateIndexMaturity(Currency&amp;"ibor"&amp;Tenor,BA1912,Trigger)</f>
        <v>52812</v>
      </c>
      <c r="BC1912" s="257">
        <f>_xll.qlIndexFixing($AC$5,AZ1912,TRUE,_xll.ohTrigger(Trigger,Trigger3M))</f>
        <v>1.4144011399252259E-2</v>
      </c>
      <c r="BD1912" s="257">
        <f>_xll.qlIndexFixing($BE$1,AZ1912,TRUE,_xll.ohTrigger(Trigger,Trigger3M))</f>
        <v>1.3795497227276668E-2</v>
      </c>
    </row>
    <row r="1913" spans="51:56" ht="11.25" customHeight="1" x14ac:dyDescent="0.25">
      <c r="AY1913" s="106" t="s">
        <v>83</v>
      </c>
      <c r="AZ1913" s="105">
        <f>_xll.qlInterestRateIndexFixingDate(Currency&amp;"ibor"&amp;Tenor,BA1913,Trigger)</f>
        <v>52723</v>
      </c>
      <c r="BA1913" s="105">
        <f>_xll.qlCalendarAdvance(Calendar,BA1912,AY1913,"f",,Trigger)</f>
        <v>52727</v>
      </c>
      <c r="BB1913" s="105">
        <f>_xll.qlInterestRateIndexMaturity(Currency&amp;"ibor"&amp;Tenor,BA1913,Trigger)</f>
        <v>52819</v>
      </c>
      <c r="BC1913" s="257">
        <f>_xll.qlIndexFixing($AC$5,AZ1913,TRUE,_xll.ohTrigger(Trigger,Trigger3M))</f>
        <v>1.4150723588099604E-2</v>
      </c>
      <c r="BD1913" s="257">
        <f>_xll.qlIndexFixing($BE$1,AZ1913,TRUE,_xll.ohTrigger(Trigger,Trigger3M))</f>
        <v>1.3797390773254946E-2</v>
      </c>
    </row>
    <row r="1914" spans="51:56" ht="11.25" customHeight="1" x14ac:dyDescent="0.25">
      <c r="AY1914" s="106" t="s">
        <v>83</v>
      </c>
      <c r="AZ1914" s="105">
        <f>_xll.qlInterestRateIndexFixingDate(Currency&amp;"ibor"&amp;Tenor,BA1914,Trigger)</f>
        <v>52730</v>
      </c>
      <c r="BA1914" s="105">
        <f>_xll.qlCalendarAdvance(Calendar,BA1913,AY1914,"f",,Trigger)</f>
        <v>52734</v>
      </c>
      <c r="BB1914" s="105">
        <f>_xll.qlInterestRateIndexMaturity(Currency&amp;"ibor"&amp;Tenor,BA1914,Trigger)</f>
        <v>52826</v>
      </c>
      <c r="BC1914" s="257">
        <f>_xll.qlIndexFixing($AC$5,AZ1914,TRUE,_xll.ohTrigger(Trigger,Trigger3M))</f>
        <v>1.4157442492517656E-2</v>
      </c>
      <c r="BD1914" s="257">
        <f>_xll.qlIndexFixing($BE$1,AZ1914,TRUE,_xll.ohTrigger(Trigger,Trigger3M))</f>
        <v>1.3799286335728019E-2</v>
      </c>
    </row>
    <row r="1915" spans="51:56" ht="11.25" customHeight="1" x14ac:dyDescent="0.25">
      <c r="AY1915" s="106" t="s">
        <v>83</v>
      </c>
      <c r="AZ1915" s="105">
        <f>_xll.qlInterestRateIndexFixingDate(Currency&amp;"ibor"&amp;Tenor,BA1915,Trigger)</f>
        <v>52737</v>
      </c>
      <c r="BA1915" s="105">
        <f>_xll.qlCalendarAdvance(Calendar,BA1914,AY1915,"f",,Trigger)</f>
        <v>52741</v>
      </c>
      <c r="BB1915" s="105">
        <f>_xll.qlInterestRateIndexMaturity(Currency&amp;"ibor"&amp;Tenor,BA1915,Trigger)</f>
        <v>52833</v>
      </c>
      <c r="BC1915" s="257">
        <f>_xll.qlIndexFixing($AC$5,AZ1915,TRUE,_xll.ohTrigger(Trigger,Trigger3M))</f>
        <v>1.4164168112542041E-2</v>
      </c>
      <c r="BD1915" s="257">
        <f>_xll.qlIndexFixing($BE$1,AZ1915,TRUE,_xll.ohTrigger(Trigger,Trigger3M))</f>
        <v>1.3801183918520657E-2</v>
      </c>
    </row>
    <row r="1916" spans="51:56" ht="11.25" customHeight="1" x14ac:dyDescent="0.25">
      <c r="AY1916" s="106" t="s">
        <v>83</v>
      </c>
      <c r="AZ1916" s="105">
        <f>_xll.qlInterestRateIndexFixingDate(Currency&amp;"ibor"&amp;Tenor,BA1916,Trigger)</f>
        <v>52744</v>
      </c>
      <c r="BA1916" s="105">
        <f>_xll.qlCalendarAdvance(Calendar,BA1915,AY1916,"f",,Trigger)</f>
        <v>52748</v>
      </c>
      <c r="BB1916" s="105">
        <f>_xll.qlInterestRateIndexMaturity(Currency&amp;"ibor"&amp;Tenor,BA1916,Trigger)</f>
        <v>52840</v>
      </c>
      <c r="BC1916" s="257">
        <f>_xll.qlIndexFixing($AC$5,AZ1916,TRUE,_xll.ohTrigger(Trigger,Trigger3M))</f>
        <v>1.4170900448207511E-2</v>
      </c>
      <c r="BD1916" s="257">
        <f>_xll.qlIndexFixing($BE$1,AZ1916,TRUE,_xll.ohTrigger(Trigger,Trigger3M))</f>
        <v>1.3803083525459362E-2</v>
      </c>
    </row>
    <row r="1917" spans="51:56" ht="11.25" customHeight="1" x14ac:dyDescent="0.25">
      <c r="AY1917" s="106" t="s">
        <v>83</v>
      </c>
      <c r="AZ1917" s="105">
        <f>_xll.qlInterestRateIndexFixingDate(Currency&amp;"ibor"&amp;Tenor,BA1917,Trigger)</f>
        <v>52751</v>
      </c>
      <c r="BA1917" s="105">
        <f>_xll.qlCalendarAdvance(Calendar,BA1916,AY1917,"f",,Trigger)</f>
        <v>52755</v>
      </c>
      <c r="BB1917" s="105">
        <f>_xll.qlInterestRateIndexMaturity(Currency&amp;"ibor"&amp;Tenor,BA1917,Trigger)</f>
        <v>52847</v>
      </c>
      <c r="BC1917" s="257">
        <f>_xll.qlIndexFixing($AC$5,AZ1917,TRUE,_xll.ohTrigger(Trigger,Trigger3M))</f>
        <v>1.4174013112187989E-2</v>
      </c>
      <c r="BD1917" s="257">
        <f>_xll.qlIndexFixing($BE$1,AZ1917,TRUE,_xll.ohTrigger(Trigger,Trigger3M))</f>
        <v>1.380498516036977E-2</v>
      </c>
    </row>
    <row r="1918" spans="51:56" ht="11.25" customHeight="1" x14ac:dyDescent="0.25">
      <c r="AY1918" s="106" t="s">
        <v>83</v>
      </c>
      <c r="AZ1918" s="105">
        <f>_xll.qlInterestRateIndexFixingDate(Currency&amp;"ibor"&amp;Tenor,BA1918,Trigger)</f>
        <v>52758</v>
      </c>
      <c r="BA1918" s="105">
        <f>_xll.qlCalendarAdvance(Calendar,BA1917,AY1918,"f",,Trigger)</f>
        <v>52762</v>
      </c>
      <c r="BB1918" s="105">
        <f>_xll.qlInterestRateIndexMaturity(Currency&amp;"ibor"&amp;Tenor,BA1918,Trigger)</f>
        <v>52854</v>
      </c>
      <c r="BC1918" s="257">
        <f>_xll.qlIndexFixing($AC$5,AZ1918,TRUE,_xll.ohTrigger(Trigger,Trigger3M))</f>
        <v>1.417567618121396E-2</v>
      </c>
      <c r="BD1918" s="257">
        <f>_xll.qlIndexFixing($BE$1,AZ1918,TRUE,_xll.ohTrigger(Trigger,Trigger3M))</f>
        <v>1.3806888827079257E-2</v>
      </c>
    </row>
    <row r="1919" spans="51:56" ht="11.25" customHeight="1" x14ac:dyDescent="0.25">
      <c r="AY1919" s="106" t="s">
        <v>83</v>
      </c>
      <c r="AZ1919" s="105">
        <f>_xll.qlInterestRateIndexFixingDate(Currency&amp;"ibor"&amp;Tenor,BA1919,Trigger)</f>
        <v>52765</v>
      </c>
      <c r="BA1919" s="105">
        <f>_xll.qlCalendarAdvance(Calendar,BA1918,AY1919,"f",,Trigger)</f>
        <v>52769</v>
      </c>
      <c r="BB1919" s="105">
        <f>_xll.qlInterestRateIndexMaturity(Currency&amp;"ibor"&amp;Tenor,BA1919,Trigger)</f>
        <v>52861</v>
      </c>
      <c r="BC1919" s="257">
        <f>_xll.qlIndexFixing($AC$5,AZ1919,TRUE,_xll.ohTrigger(Trigger,Trigger3M))</f>
        <v>1.4177339250943714E-2</v>
      </c>
      <c r="BD1919" s="257">
        <f>_xll.qlIndexFixing($BE$1,AZ1919,TRUE,_xll.ohTrigger(Trigger,Trigger3M))</f>
        <v>1.3808794529413455E-2</v>
      </c>
    </row>
    <row r="1920" spans="51:56" ht="11.25" customHeight="1" x14ac:dyDescent="0.25">
      <c r="AY1920" s="106" t="s">
        <v>83</v>
      </c>
      <c r="AZ1920" s="105">
        <f>_xll.qlInterestRateIndexFixingDate(Currency&amp;"ibor"&amp;Tenor,BA1920,Trigger)</f>
        <v>52772</v>
      </c>
      <c r="BA1920" s="105">
        <f>_xll.qlCalendarAdvance(Calendar,BA1919,AY1920,"f",,Trigger)</f>
        <v>52776</v>
      </c>
      <c r="BB1920" s="105">
        <f>_xll.qlInterestRateIndexMaturity(Currency&amp;"ibor"&amp;Tenor,BA1920,Trigger)</f>
        <v>52868</v>
      </c>
      <c r="BC1920" s="257">
        <f>_xll.qlIndexFixing($AC$5,AZ1920,TRUE,_xll.ohTrigger(Trigger,Trigger3M))</f>
        <v>1.4179002321378125E-2</v>
      </c>
      <c r="BD1920" s="257">
        <f>_xll.qlIndexFixing($BE$1,AZ1920,TRUE,_xll.ohTrigger(Trigger,Trigger3M))</f>
        <v>1.3810702271198001E-2</v>
      </c>
    </row>
    <row r="1921" spans="51:56" ht="11.25" customHeight="1" x14ac:dyDescent="0.25">
      <c r="AY1921" s="106" t="s">
        <v>83</v>
      </c>
      <c r="AZ1921" s="105">
        <f>_xll.qlInterestRateIndexFixingDate(Currency&amp;"ibor"&amp;Tenor,BA1921,Trigger)</f>
        <v>52779</v>
      </c>
      <c r="BA1921" s="105">
        <f>_xll.qlCalendarAdvance(Calendar,BA1920,AY1921,"f",,Trigger)</f>
        <v>52783</v>
      </c>
      <c r="BB1921" s="105">
        <f>_xll.qlInterestRateIndexMaturity(Currency&amp;"ibor"&amp;Tenor,BA1921,Trigger)</f>
        <v>52875</v>
      </c>
      <c r="BC1921" s="257">
        <f>_xll.qlIndexFixing($AC$5,AZ1921,TRUE,_xll.ohTrigger(Trigger,Trigger3M))</f>
        <v>1.4180665392516318E-2</v>
      </c>
      <c r="BD1921" s="257">
        <f>_xll.qlIndexFixing($BE$1,AZ1921,TRUE,_xll.ohTrigger(Trigger,Trigger3M))</f>
        <v>1.3812612056260267E-2</v>
      </c>
    </row>
    <row r="1922" spans="51:56" ht="11.25" customHeight="1" x14ac:dyDescent="0.25">
      <c r="AY1922" s="106" t="s">
        <v>83</v>
      </c>
      <c r="AZ1922" s="105">
        <f>_xll.qlInterestRateIndexFixingDate(Currency&amp;"ibor"&amp;Tenor,BA1922,Trigger)</f>
        <v>52786</v>
      </c>
      <c r="BA1922" s="105">
        <f>_xll.qlCalendarAdvance(Calendar,BA1921,AY1922,"f",,Trigger)</f>
        <v>52790</v>
      </c>
      <c r="BB1922" s="105">
        <f>_xll.qlInterestRateIndexMaturity(Currency&amp;"ibor"&amp;Tenor,BA1922,Trigger)</f>
        <v>52882</v>
      </c>
      <c r="BC1922" s="257">
        <f>_xll.qlIndexFixing($AC$5,AZ1922,TRUE,_xll.ohTrigger(Trigger,Trigger3M))</f>
        <v>1.4182328464358298E-2</v>
      </c>
      <c r="BD1922" s="257">
        <f>_xll.qlIndexFixing($BE$1,AZ1922,TRUE,_xll.ohTrigger(Trigger,Trigger3M))</f>
        <v>1.3814523888423283E-2</v>
      </c>
    </row>
    <row r="1923" spans="51:56" ht="11.25" customHeight="1" x14ac:dyDescent="0.25">
      <c r="AY1923" s="106" t="s">
        <v>83</v>
      </c>
      <c r="AZ1923" s="105">
        <f>_xll.qlInterestRateIndexFixingDate(Currency&amp;"ibor"&amp;Tenor,BA1923,Trigger)</f>
        <v>52793</v>
      </c>
      <c r="BA1923" s="105">
        <f>_xll.qlCalendarAdvance(Calendar,BA1922,AY1923,"f",,Trigger)</f>
        <v>52797</v>
      </c>
      <c r="BB1923" s="105">
        <f>_xll.qlInterestRateIndexMaturity(Currency&amp;"ibor"&amp;Tenor,BA1923,Trigger)</f>
        <v>52889</v>
      </c>
      <c r="BC1923" s="257">
        <f>_xll.qlIndexFixing($AC$5,AZ1923,TRUE,_xll.ohTrigger(Trigger,Trigger3M))</f>
        <v>1.4183991536905798E-2</v>
      </c>
      <c r="BD1923" s="257">
        <f>_xll.qlIndexFixing($BE$1,AZ1923,TRUE,_xll.ohTrigger(Trigger,Trigger3M))</f>
        <v>1.3816437771516161E-2</v>
      </c>
    </row>
    <row r="1924" spans="51:56" ht="11.25" customHeight="1" x14ac:dyDescent="0.25">
      <c r="AY1924" s="106" t="s">
        <v>83</v>
      </c>
      <c r="AZ1924" s="105">
        <f>_xll.qlInterestRateIndexFixingDate(Currency&amp;"ibor"&amp;Tenor,BA1924,Trigger)</f>
        <v>52800</v>
      </c>
      <c r="BA1924" s="105">
        <f>_xll.qlCalendarAdvance(Calendar,BA1923,AY1924,"f",,Trigger)</f>
        <v>52804</v>
      </c>
      <c r="BB1924" s="105">
        <f>_xll.qlInterestRateIndexMaturity(Currency&amp;"ibor"&amp;Tenor,BA1924,Trigger)</f>
        <v>52896</v>
      </c>
      <c r="BC1924" s="257">
        <f>_xll.qlIndexFixing($AC$5,AZ1924,TRUE,_xll.ohTrigger(Trigger,Trigger3M))</f>
        <v>1.4185654610157085E-2</v>
      </c>
      <c r="BD1924" s="257">
        <f>_xll.qlIndexFixing($BE$1,AZ1924,TRUE,_xll.ohTrigger(Trigger,Trigger3M))</f>
        <v>1.3818353709362798E-2</v>
      </c>
    </row>
    <row r="1925" spans="51:56" ht="11.25" customHeight="1" x14ac:dyDescent="0.25">
      <c r="AY1925" s="106" t="s">
        <v>83</v>
      </c>
      <c r="AZ1925" s="105">
        <f>_xll.qlInterestRateIndexFixingDate(Currency&amp;"ibor"&amp;Tenor,BA1925,Trigger)</f>
        <v>52807</v>
      </c>
      <c r="BA1925" s="105">
        <f>_xll.qlCalendarAdvance(Calendar,BA1924,AY1925,"f",,Trigger)</f>
        <v>52811</v>
      </c>
      <c r="BB1925" s="105">
        <f>_xll.qlInterestRateIndexMaturity(Currency&amp;"ibor"&amp;Tenor,BA1925,Trigger)</f>
        <v>52903</v>
      </c>
      <c r="BC1925" s="257">
        <f>_xll.qlIndexFixing($AC$5,AZ1925,TRUE,_xll.ohTrigger(Trigger,Trigger3M))</f>
        <v>1.4187317684113025E-2</v>
      </c>
      <c r="BD1925" s="257">
        <f>_xll.qlIndexFixing($BE$1,AZ1925,TRUE,_xll.ohTrigger(Trigger,Trigger3M))</f>
        <v>1.3820271705792302E-2</v>
      </c>
    </row>
    <row r="1926" spans="51:56" ht="11.25" customHeight="1" x14ac:dyDescent="0.25">
      <c r="AY1926" s="106" t="s">
        <v>83</v>
      </c>
      <c r="AZ1926" s="105">
        <f>_xll.qlInterestRateIndexFixingDate(Currency&amp;"ibor"&amp;Tenor,BA1926,Trigger)</f>
        <v>52814</v>
      </c>
      <c r="BA1926" s="105">
        <f>_xll.qlCalendarAdvance(Calendar,BA1925,AY1926,"f",,Trigger)</f>
        <v>52818</v>
      </c>
      <c r="BB1926" s="105">
        <f>_xll.qlInterestRateIndexMaturity(Currency&amp;"ibor"&amp;Tenor,BA1926,Trigger)</f>
        <v>52910</v>
      </c>
      <c r="BC1926" s="257">
        <f>_xll.qlIndexFixing($AC$5,AZ1926,TRUE,_xll.ohTrigger(Trigger,Trigger3M))</f>
        <v>1.4188980758771881E-2</v>
      </c>
      <c r="BD1926" s="257">
        <f>_xll.qlIndexFixing($BE$1,AZ1926,TRUE,_xll.ohTrigger(Trigger,Trigger3M))</f>
        <v>1.3822191764627706E-2</v>
      </c>
    </row>
    <row r="1927" spans="51:56" ht="11.25" customHeight="1" x14ac:dyDescent="0.25">
      <c r="AY1927" s="106" t="s">
        <v>83</v>
      </c>
      <c r="AZ1927" s="105">
        <f>_xll.qlInterestRateIndexFixingDate(Currency&amp;"ibor"&amp;Tenor,BA1927,Trigger)</f>
        <v>52821</v>
      </c>
      <c r="BA1927" s="105">
        <f>_xll.qlCalendarAdvance(Calendar,BA1926,AY1927,"f",,Trigger)</f>
        <v>52825</v>
      </c>
      <c r="BB1927" s="105">
        <f>_xll.qlInterestRateIndexMaturity(Currency&amp;"ibor"&amp;Tenor,BA1927,Trigger)</f>
        <v>52917</v>
      </c>
      <c r="BC1927" s="257">
        <f>_xll.qlIndexFixing($AC$5,AZ1927,TRUE,_xll.ohTrigger(Trigger,Trigger3M))</f>
        <v>1.4190643834136259E-2</v>
      </c>
      <c r="BD1927" s="257">
        <f>_xll.qlIndexFixing($BE$1,AZ1927,TRUE,_xll.ohTrigger(Trigger,Trigger3M))</f>
        <v>1.3824113889697249E-2</v>
      </c>
    </row>
    <row r="1928" spans="51:56" ht="11.25" customHeight="1" x14ac:dyDescent="0.25">
      <c r="AY1928" s="106" t="s">
        <v>83</v>
      </c>
      <c r="AZ1928" s="105">
        <f>_xll.qlInterestRateIndexFixingDate(Currency&amp;"ibor"&amp;Tenor,BA1928,Trigger)</f>
        <v>52828</v>
      </c>
      <c r="BA1928" s="105">
        <f>_xll.qlCalendarAdvance(Calendar,BA1927,AY1928,"f",,Trigger)</f>
        <v>52832</v>
      </c>
      <c r="BB1928" s="105">
        <f>_xll.qlInterestRateIndexMaturity(Currency&amp;"ibor"&amp;Tenor,BA1928,Trigger)</f>
        <v>52924</v>
      </c>
      <c r="BC1928" s="257">
        <f>_xll.qlIndexFixing($AC$5,AZ1928,TRUE,_xll.ohTrigger(Trigger,Trigger3M))</f>
        <v>1.4192306910204422E-2</v>
      </c>
      <c r="BD1928" s="257">
        <f>_xll.qlIndexFixing($BE$1,AZ1928,TRUE,_xll.ohTrigger(Trigger,Trigger3M))</f>
        <v>1.3826038084825701E-2</v>
      </c>
    </row>
    <row r="1929" spans="51:56" ht="11.25" customHeight="1" x14ac:dyDescent="0.25">
      <c r="AY1929" s="106" t="s">
        <v>83</v>
      </c>
      <c r="AZ1929" s="105">
        <f>_xll.qlInterestRateIndexFixingDate(Currency&amp;"ibor"&amp;Tenor,BA1929,Trigger)</f>
        <v>52835</v>
      </c>
      <c r="BA1929" s="105">
        <f>_xll.qlCalendarAdvance(Calendar,BA1928,AY1929,"f",,Trigger)</f>
        <v>52839</v>
      </c>
      <c r="BB1929" s="105">
        <f>_xll.qlInterestRateIndexMaturity(Currency&amp;"ibor"&amp;Tenor,BA1929,Trigger)</f>
        <v>52931</v>
      </c>
      <c r="BC1929" s="257">
        <f>_xll.qlIndexFixing($AC$5,AZ1929,TRUE,_xll.ohTrigger(Trigger,Trigger3M))</f>
        <v>1.419396998697724E-2</v>
      </c>
      <c r="BD1929" s="257">
        <f>_xll.qlIndexFixing($BE$1,AZ1929,TRUE,_xll.ohTrigger(Trigger,Trigger3M))</f>
        <v>1.3827964353838693E-2</v>
      </c>
    </row>
    <row r="1930" spans="51:56" ht="11.25" customHeight="1" x14ac:dyDescent="0.25">
      <c r="AY1930" s="106" t="s">
        <v>83</v>
      </c>
      <c r="AZ1930" s="105">
        <f>_xll.qlInterestRateIndexFixingDate(Currency&amp;"ibor"&amp;Tenor,BA1930,Trigger)</f>
        <v>52842</v>
      </c>
      <c r="BA1930" s="105">
        <f>_xll.qlCalendarAdvance(Calendar,BA1929,AY1930,"f",,Trigger)</f>
        <v>52846</v>
      </c>
      <c r="BB1930" s="105">
        <f>_xll.qlInterestRateIndexMaturity(Currency&amp;"ibor"&amp;Tenor,BA1930,Trigger)</f>
        <v>52937</v>
      </c>
      <c r="BC1930" s="257">
        <f>_xll.qlIndexFixing($AC$5,AZ1930,TRUE,_xll.ohTrigger(Trigger,Trigger3M))</f>
        <v>1.4195234736035393E-2</v>
      </c>
      <c r="BD1930" s="257">
        <f>_xll.qlIndexFixing($BE$1,AZ1930,TRUE,_xll.ohTrigger(Trigger,Trigger3M))</f>
        <v>1.3829489242775085E-2</v>
      </c>
    </row>
    <row r="1931" spans="51:56" ht="11.25" customHeight="1" x14ac:dyDescent="0.25">
      <c r="AY1931" s="106" t="s">
        <v>83</v>
      </c>
      <c r="AZ1931" s="105">
        <f>_xll.qlInterestRateIndexFixingDate(Currency&amp;"ibor"&amp;Tenor,BA1931,Trigger)</f>
        <v>52849</v>
      </c>
      <c r="BA1931" s="105">
        <f>_xll.qlCalendarAdvance(Calendar,BA1930,AY1931,"f",,Trigger)</f>
        <v>52853</v>
      </c>
      <c r="BB1931" s="105">
        <f>_xll.qlInterestRateIndexMaturity(Currency&amp;"ibor"&amp;Tenor,BA1931,Trigger)</f>
        <v>52944</v>
      </c>
      <c r="BC1931" s="257">
        <f>_xll.qlIndexFixing($AC$5,AZ1931,TRUE,_xll.ohTrigger(Trigger,Trigger3M))</f>
        <v>1.4196897748703627E-2</v>
      </c>
      <c r="BD1931" s="257">
        <f>_xll.qlIndexFixing($BE$1,AZ1931,TRUE,_xll.ohTrigger(Trigger,Trigger3M))</f>
        <v>1.3831419447607976E-2</v>
      </c>
    </row>
    <row r="1932" spans="51:56" ht="11.25" customHeight="1" x14ac:dyDescent="0.25">
      <c r="AY1932" s="106" t="s">
        <v>83</v>
      </c>
      <c r="AZ1932" s="105">
        <f>_xll.qlInterestRateIndexFixingDate(Currency&amp;"ibor"&amp;Tenor,BA1932,Trigger)</f>
        <v>52856</v>
      </c>
      <c r="BA1932" s="105">
        <f>_xll.qlCalendarAdvance(Calendar,BA1931,AY1932,"f",,Trigger)</f>
        <v>52860</v>
      </c>
      <c r="BB1932" s="105">
        <f>_xll.qlInterestRateIndexMaturity(Currency&amp;"ibor"&amp;Tenor,BA1932,Trigger)</f>
        <v>52951</v>
      </c>
      <c r="BC1932" s="257">
        <f>_xll.qlIndexFixing($AC$5,AZ1932,TRUE,_xll.ohTrigger(Trigger,Trigger3M))</f>
        <v>1.4198560762068446E-2</v>
      </c>
      <c r="BD1932" s="257">
        <f>_xll.qlIndexFixing($BE$1,AZ1932,TRUE,_xll.ohTrigger(Trigger,Trigger3M))</f>
        <v>1.3833351737442049E-2</v>
      </c>
    </row>
    <row r="1933" spans="51:56" ht="11.25" customHeight="1" x14ac:dyDescent="0.25">
      <c r="AY1933" s="106" t="s">
        <v>83</v>
      </c>
      <c r="AZ1933" s="105">
        <f>_xll.qlInterestRateIndexFixingDate(Currency&amp;"ibor"&amp;Tenor,BA1933,Trigger)</f>
        <v>52863</v>
      </c>
      <c r="BA1933" s="105">
        <f>_xll.qlCalendarAdvance(Calendar,BA1932,AY1933,"f",,Trigger)</f>
        <v>52867</v>
      </c>
      <c r="BB1933" s="105">
        <f>_xll.qlInterestRateIndexMaturity(Currency&amp;"ibor"&amp;Tenor,BA1933,Trigger)</f>
        <v>52958</v>
      </c>
      <c r="BC1933" s="257">
        <f>_xll.qlIndexFixing($AC$5,AZ1933,TRUE,_xll.ohTrigger(Trigger,Trigger3M))</f>
        <v>1.4200223776129849E-2</v>
      </c>
      <c r="BD1933" s="257">
        <f>_xll.qlIndexFixing($BE$1,AZ1933,TRUE,_xll.ohTrigger(Trigger,Trigger3M))</f>
        <v>1.3835286116102815E-2</v>
      </c>
    </row>
    <row r="1934" spans="51:56" ht="11.25" customHeight="1" x14ac:dyDescent="0.25">
      <c r="AY1934" s="106" t="s">
        <v>83</v>
      </c>
      <c r="AZ1934" s="105">
        <f>_xll.qlInterestRateIndexFixingDate(Currency&amp;"ibor"&amp;Tenor,BA1934,Trigger)</f>
        <v>52870</v>
      </c>
      <c r="BA1934" s="105">
        <f>_xll.qlCalendarAdvance(Calendar,BA1933,AY1934,"f",,Trigger)</f>
        <v>52874</v>
      </c>
      <c r="BB1934" s="105">
        <f>_xll.qlInterestRateIndexMaturity(Currency&amp;"ibor"&amp;Tenor,BA1934,Trigger)</f>
        <v>52966</v>
      </c>
      <c r="BC1934" s="257">
        <f>_xll.qlIndexFixing($AC$5,AZ1934,TRUE,_xll.ohTrigger(Trigger,Trigger3M))</f>
        <v>1.4202285381404181E-2</v>
      </c>
      <c r="BD1934" s="257">
        <f>_xll.qlIndexFixing($BE$1,AZ1934,TRUE,_xll.ohTrigger(Trigger,Trigger3M))</f>
        <v>1.3837626941108133E-2</v>
      </c>
    </row>
    <row r="1935" spans="51:56" ht="11.25" customHeight="1" x14ac:dyDescent="0.25">
      <c r="AY1935" s="106" t="s">
        <v>83</v>
      </c>
      <c r="AZ1935" s="105">
        <f>_xll.qlInterestRateIndexFixingDate(Currency&amp;"ibor"&amp;Tenor,BA1935,Trigger)</f>
        <v>52877</v>
      </c>
      <c r="BA1935" s="105">
        <f>_xll.qlCalendarAdvance(Calendar,BA1934,AY1935,"f",,Trigger)</f>
        <v>52881</v>
      </c>
      <c r="BB1935" s="105">
        <f>_xll.qlInterestRateIndexMaturity(Currency&amp;"ibor"&amp;Tenor,BA1935,Trigger)</f>
        <v>52973</v>
      </c>
      <c r="BC1935" s="257">
        <f>_xll.qlIndexFixing($AC$5,AZ1935,TRUE,_xll.ohTrigger(Trigger,Trigger3M))</f>
        <v>1.4203948462402314E-2</v>
      </c>
      <c r="BD1935" s="257">
        <f>_xll.qlIndexFixing($BE$1,AZ1935,TRUE,_xll.ohTrigger(Trigger,Trigger3M))</f>
        <v>1.3839565733785841E-2</v>
      </c>
    </row>
    <row r="1936" spans="51:56" ht="11.25" customHeight="1" x14ac:dyDescent="0.25">
      <c r="AY1936" s="106" t="s">
        <v>83</v>
      </c>
      <c r="AZ1936" s="105">
        <f>_xll.qlInterestRateIndexFixingDate(Currency&amp;"ibor"&amp;Tenor,BA1936,Trigger)</f>
        <v>52884</v>
      </c>
      <c r="BA1936" s="105">
        <f>_xll.qlCalendarAdvance(Calendar,BA1935,AY1936,"f",,Trigger)</f>
        <v>52888</v>
      </c>
      <c r="BB1936" s="105">
        <f>_xll.qlInterestRateIndexMaturity(Currency&amp;"ibor"&amp;Tenor,BA1936,Trigger)</f>
        <v>52980</v>
      </c>
      <c r="BC1936" s="257">
        <f>_xll.qlIndexFixing($AC$5,AZ1936,TRUE,_xll.ohTrigger(Trigger,Trigger3M))</f>
        <v>1.4205611544105099E-2</v>
      </c>
      <c r="BD1936" s="257">
        <f>_xll.qlIndexFixing($BE$1,AZ1936,TRUE,_xll.ohTrigger(Trigger,Trigger3M))</f>
        <v>1.3841506627131883E-2</v>
      </c>
    </row>
    <row r="1937" spans="51:56" ht="11.25" customHeight="1" x14ac:dyDescent="0.25">
      <c r="AY1937" s="106" t="s">
        <v>83</v>
      </c>
      <c r="AZ1937" s="105">
        <f>_xll.qlInterestRateIndexFixingDate(Currency&amp;"ibor"&amp;Tenor,BA1937,Trigger)</f>
        <v>52891</v>
      </c>
      <c r="BA1937" s="105">
        <f>_xll.qlCalendarAdvance(Calendar,BA1936,AY1937,"f",,Trigger)</f>
        <v>52895</v>
      </c>
      <c r="BB1937" s="105">
        <f>_xll.qlInterestRateIndexMaturity(Currency&amp;"ibor"&amp;Tenor,BA1937,Trigger)</f>
        <v>52987</v>
      </c>
      <c r="BC1937" s="257">
        <f>_xll.qlIndexFixing($AC$5,AZ1937,TRUE,_xll.ohTrigger(Trigger,Trigger3M))</f>
        <v>1.4207274626511671E-2</v>
      </c>
      <c r="BD1937" s="257">
        <f>_xll.qlIndexFixing($BE$1,AZ1937,TRUE,_xll.ohTrigger(Trigger,Trigger3M))</f>
        <v>1.3843449624972764E-2</v>
      </c>
    </row>
    <row r="1938" spans="51:56" ht="11.25" customHeight="1" x14ac:dyDescent="0.25">
      <c r="AY1938" s="106" t="s">
        <v>83</v>
      </c>
      <c r="AZ1938" s="105">
        <f>_xll.qlInterestRateIndexFixingDate(Currency&amp;"ibor"&amp;Tenor,BA1938,Trigger)</f>
        <v>52898</v>
      </c>
      <c r="BA1938" s="105">
        <f>_xll.qlCalendarAdvance(Calendar,BA1937,AY1938,"f",,Trigger)</f>
        <v>52902</v>
      </c>
      <c r="BB1938" s="105">
        <f>_xll.qlInterestRateIndexMaturity(Currency&amp;"ibor"&amp;Tenor,BA1938,Trigger)</f>
        <v>52994</v>
      </c>
      <c r="BC1938" s="257">
        <f>_xll.qlIndexFixing($AC$5,AZ1938,TRUE,_xll.ohTrigger(Trigger,Trigger3M))</f>
        <v>1.4208937709622897E-2</v>
      </c>
      <c r="BD1938" s="257">
        <f>_xll.qlIndexFixing($BE$1,AZ1938,TRUE,_xll.ohTrigger(Trigger,Trigger3M))</f>
        <v>1.3845394731135857E-2</v>
      </c>
    </row>
    <row r="1939" spans="51:56" ht="11.25" customHeight="1" x14ac:dyDescent="0.25">
      <c r="AY1939" s="106" t="s">
        <v>83</v>
      </c>
      <c r="AZ1939" s="105">
        <f>_xll.qlInterestRateIndexFixingDate(Currency&amp;"ibor"&amp;Tenor,BA1939,Trigger)</f>
        <v>52905</v>
      </c>
      <c r="BA1939" s="105">
        <f>_xll.qlCalendarAdvance(Calendar,BA1938,AY1939,"f",,Trigger)</f>
        <v>52909</v>
      </c>
      <c r="BB1939" s="105">
        <f>_xll.qlInterestRateIndexMaturity(Currency&amp;"ibor"&amp;Tenor,BA1939,Trigger)</f>
        <v>53001</v>
      </c>
      <c r="BC1939" s="257">
        <f>_xll.qlIndexFixing($AC$5,AZ1939,TRUE,_xll.ohTrigger(Trigger,Trigger3M))</f>
        <v>1.4210600793437906E-2</v>
      </c>
      <c r="BD1939" s="257">
        <f>_xll.qlIndexFixing($BE$1,AZ1939,TRUE,_xll.ohTrigger(Trigger,Trigger3M))</f>
        <v>1.3847341949446798E-2</v>
      </c>
    </row>
    <row r="1940" spans="51:56" ht="11.25" customHeight="1" x14ac:dyDescent="0.25">
      <c r="AY1940" s="106" t="s">
        <v>83</v>
      </c>
      <c r="AZ1940" s="105">
        <f>_xll.qlInterestRateIndexFixingDate(Currency&amp;"ibor"&amp;Tenor,BA1940,Trigger)</f>
        <v>52912</v>
      </c>
      <c r="BA1940" s="105">
        <f>_xll.qlCalendarAdvance(Calendar,BA1939,AY1940,"f",,Trigger)</f>
        <v>52916</v>
      </c>
      <c r="BB1940" s="105">
        <f>_xll.qlInterestRateIndexMaturity(Currency&amp;"ibor"&amp;Tenor,BA1940,Trigger)</f>
        <v>53008</v>
      </c>
      <c r="BC1940" s="257">
        <f>_xll.qlIndexFixing($AC$5,AZ1940,TRUE,_xll.ohTrigger(Trigger,Trigger3M))</f>
        <v>1.4212263877957571E-2</v>
      </c>
      <c r="BD1940" s="257">
        <f>_xll.qlIndexFixing($BE$1,AZ1940,TRUE,_xll.ohTrigger(Trigger,Trigger3M))</f>
        <v>1.3849291283732093E-2</v>
      </c>
    </row>
    <row r="1941" spans="51:56" ht="11.25" customHeight="1" x14ac:dyDescent="0.25">
      <c r="AY1941" s="106" t="s">
        <v>83</v>
      </c>
      <c r="AZ1941" s="105">
        <f>_xll.qlInterestRateIndexFixingDate(Currency&amp;"ibor"&amp;Tenor,BA1941,Trigger)</f>
        <v>52919</v>
      </c>
      <c r="BA1941" s="105">
        <f>_xll.qlCalendarAdvance(Calendar,BA1940,AY1941,"f",,Trigger)</f>
        <v>52923</v>
      </c>
      <c r="BB1941" s="105">
        <f>_xll.qlInterestRateIndexMaturity(Currency&amp;"ibor"&amp;Tenor,BA1941,Trigger)</f>
        <v>53015</v>
      </c>
      <c r="BC1941" s="257">
        <f>_xll.qlIndexFixing($AC$5,AZ1941,TRUE,_xll.ohTrigger(Trigger,Trigger3M))</f>
        <v>1.4213926963181019E-2</v>
      </c>
      <c r="BD1941" s="257">
        <f>_xll.qlIndexFixing($BE$1,AZ1941,TRUE,_xll.ohTrigger(Trigger,Trigger3M))</f>
        <v>1.3851242737817375E-2</v>
      </c>
    </row>
    <row r="1942" spans="51:56" ht="11.25" customHeight="1" x14ac:dyDescent="0.25">
      <c r="AY1942" s="106" t="s">
        <v>83</v>
      </c>
      <c r="AZ1942" s="105">
        <f>_xll.qlInterestRateIndexFixingDate(Currency&amp;"ibor"&amp;Tenor,BA1942,Trigger)</f>
        <v>52926</v>
      </c>
      <c r="BA1942" s="105">
        <f>_xll.qlCalendarAdvance(Calendar,BA1941,AY1942,"f",,Trigger)</f>
        <v>52930</v>
      </c>
      <c r="BB1942" s="105">
        <f>_xll.qlInterestRateIndexMaturity(Currency&amp;"ibor"&amp;Tenor,BA1942,Trigger)</f>
        <v>53021</v>
      </c>
      <c r="BC1942" s="257">
        <f>_xll.qlIndexFixing($AC$5,AZ1942,TRUE,_xll.ohTrigger(Trigger,Trigger3M))</f>
        <v>1.42151909340306E-2</v>
      </c>
      <c r="BD1942" s="257">
        <f>_xll.qlIndexFixing($BE$1,AZ1942,TRUE,_xll.ohTrigger(Trigger,Trigger3M))</f>
        <v>1.3852790152542893E-2</v>
      </c>
    </row>
    <row r="1943" spans="51:56" ht="11.25" customHeight="1" x14ac:dyDescent="0.25">
      <c r="AY1943" s="106" t="s">
        <v>83</v>
      </c>
      <c r="AZ1943" s="105">
        <f>_xll.qlInterestRateIndexFixingDate(Currency&amp;"ibor"&amp;Tenor,BA1943,Trigger)</f>
        <v>52933</v>
      </c>
      <c r="BA1943" s="105">
        <f>_xll.qlCalendarAdvance(Calendar,BA1942,AY1943,"f",,Trigger)</f>
        <v>52937</v>
      </c>
      <c r="BB1943" s="105">
        <f>_xll.qlInterestRateIndexMaturity(Currency&amp;"ibor"&amp;Tenor,BA1943,Trigger)</f>
        <v>53027</v>
      </c>
      <c r="BC1943" s="257">
        <f>_xll.qlIndexFixing($AC$5,AZ1943,TRUE,_xll.ohTrigger(Trigger,Trigger3M))</f>
        <v>1.421645479111433E-2</v>
      </c>
      <c r="BD1943" s="257">
        <f>_xll.qlIndexFixing($BE$1,AZ1943,TRUE,_xll.ohTrigger(Trigger,Trigger3M))</f>
        <v>1.3854339271277105E-2</v>
      </c>
    </row>
    <row r="1944" spans="51:56" ht="11.25" customHeight="1" x14ac:dyDescent="0.25">
      <c r="AY1944" s="106" t="s">
        <v>83</v>
      </c>
      <c r="AZ1944" s="105">
        <f>_xll.qlInterestRateIndexFixingDate(Currency&amp;"ibor"&amp;Tenor,BA1944,Trigger)</f>
        <v>52940</v>
      </c>
      <c r="BA1944" s="105">
        <f>_xll.qlCalendarAdvance(Calendar,BA1943,AY1944,"f",,Trigger)</f>
        <v>52944</v>
      </c>
      <c r="BB1944" s="105">
        <f>_xll.qlInterestRateIndexMaturity(Currency&amp;"ibor"&amp;Tenor,BA1944,Trigger)</f>
        <v>53034</v>
      </c>
      <c r="BC1944" s="257">
        <f>_xll.qlIndexFixing($AC$5,AZ1944,TRUE,_xll.ohTrigger(Trigger,Trigger3M))</f>
        <v>1.4218117747230252E-2</v>
      </c>
      <c r="BD1944" s="257">
        <f>_xll.qlIndexFixing($BE$1,AZ1944,TRUE,_xll.ohTrigger(Trigger,Trigger3M))</f>
        <v>1.3856296651421296E-2</v>
      </c>
    </row>
    <row r="1945" spans="51:56" ht="11.25" customHeight="1" x14ac:dyDescent="0.25">
      <c r="AY1945" s="106" t="s">
        <v>83</v>
      </c>
      <c r="AZ1945" s="105">
        <f>_xll.qlInterestRateIndexFixingDate(Currency&amp;"ibor"&amp;Tenor,BA1945,Trigger)</f>
        <v>52947</v>
      </c>
      <c r="BA1945" s="105">
        <f>_xll.qlCalendarAdvance(Calendar,BA1944,AY1945,"f",,Trigger)</f>
        <v>52951</v>
      </c>
      <c r="BB1945" s="105">
        <f>_xll.qlInterestRateIndexMaturity(Currency&amp;"ibor"&amp;Tenor,BA1945,Trigger)</f>
        <v>53041</v>
      </c>
      <c r="BC1945" s="257">
        <f>_xll.qlIndexFixing($AC$5,AZ1945,TRUE,_xll.ohTrigger(Trigger,Trigger3M))</f>
        <v>1.4219780704034513E-2</v>
      </c>
      <c r="BD1945" s="257">
        <f>_xll.qlIndexFixing($BE$1,AZ1945,TRUE,_xll.ohTrigger(Trigger,Trigger3M))</f>
        <v>1.385825616594083E-2</v>
      </c>
    </row>
    <row r="1946" spans="51:56" ht="11.25" customHeight="1" x14ac:dyDescent="0.25">
      <c r="AY1946" s="106" t="s">
        <v>83</v>
      </c>
      <c r="AZ1946" s="105">
        <f>_xll.qlInterestRateIndexFixingDate(Currency&amp;"ibor"&amp;Tenor,BA1946,Trigger)</f>
        <v>52953</v>
      </c>
      <c r="BA1946" s="105">
        <f>_xll.qlCalendarAdvance(Calendar,BA1945,AY1946,"f",,Trigger)</f>
        <v>52958</v>
      </c>
      <c r="BB1946" s="105">
        <f>_xll.qlInterestRateIndexMaturity(Currency&amp;"ibor"&amp;Tenor,BA1946,Trigger)</f>
        <v>53048</v>
      </c>
      <c r="BC1946" s="257">
        <f>_xll.qlIndexFixing($AC$5,AZ1946,TRUE,_xll.ohTrigger(Trigger,Trigger3M))</f>
        <v>1.4221443661527111E-2</v>
      </c>
      <c r="BD1946" s="257">
        <f>_xll.qlIndexFixing($BE$1,AZ1946,TRUE,_xll.ohTrigger(Trigger,Trigger3M))</f>
        <v>1.3860217818658427E-2</v>
      </c>
    </row>
    <row r="1947" spans="51:56" ht="11.25" customHeight="1" x14ac:dyDescent="0.25">
      <c r="AY1947" s="106" t="s">
        <v>83</v>
      </c>
      <c r="AZ1947" s="105">
        <f>_xll.qlInterestRateIndexFixingDate(Currency&amp;"ibor"&amp;Tenor,BA1947,Trigger)</f>
        <v>52961</v>
      </c>
      <c r="BA1947" s="105">
        <f>_xll.qlCalendarAdvance(Calendar,BA1946,AY1947,"f",,Trigger)</f>
        <v>52965</v>
      </c>
      <c r="BB1947" s="105">
        <f>_xll.qlInterestRateIndexMaturity(Currency&amp;"ibor"&amp;Tenor,BA1947,Trigger)</f>
        <v>53055</v>
      </c>
      <c r="BC1947" s="257">
        <f>_xll.qlIndexFixing($AC$5,AZ1947,TRUE,_xll.ohTrigger(Trigger,Trigger3M))</f>
        <v>1.4223106619708936E-2</v>
      </c>
      <c r="BD1947" s="257">
        <f>_xll.qlIndexFixing($BE$1,AZ1947,TRUE,_xll.ohTrigger(Trigger,Trigger3M))</f>
        <v>1.3862181613403024E-2</v>
      </c>
    </row>
    <row r="1948" spans="51:56" ht="11.25" customHeight="1" x14ac:dyDescent="0.25">
      <c r="AY1948" s="106" t="s">
        <v>83</v>
      </c>
      <c r="AZ1948" s="105">
        <f>_xll.qlInterestRateIndexFixingDate(Currency&amp;"ibor"&amp;Tenor,BA1948,Trigger)</f>
        <v>52968</v>
      </c>
      <c r="BA1948" s="105">
        <f>_xll.qlCalendarAdvance(Calendar,BA1947,AY1948,"f",,Trigger)</f>
        <v>52972</v>
      </c>
      <c r="BB1948" s="105">
        <f>_xll.qlInterestRateIndexMaturity(Currency&amp;"ibor"&amp;Tenor,BA1948,Trigger)</f>
        <v>53063</v>
      </c>
      <c r="BC1948" s="257">
        <f>_xll.qlIndexFixing($AC$5,AZ1948,TRUE,_xll.ohTrigger(Trigger,Trigger3M))</f>
        <v>1.4225169070645584E-2</v>
      </c>
      <c r="BD1948" s="257">
        <f>_xll.qlIndexFixing($BE$1,AZ1948,TRUE,_xll.ohTrigger(Trigger,Trigger3M))</f>
        <v>1.3864555056927222E-2</v>
      </c>
    </row>
    <row r="1949" spans="51:56" ht="11.25" customHeight="1" x14ac:dyDescent="0.25">
      <c r="AY1949" s="106" t="s">
        <v>83</v>
      </c>
      <c r="AZ1949" s="105">
        <f>_xll.qlInterestRateIndexFixingDate(Currency&amp;"ibor"&amp;Tenor,BA1949,Trigger)</f>
        <v>52975</v>
      </c>
      <c r="BA1949" s="105">
        <f>_xll.qlCalendarAdvance(Calendar,BA1948,AY1949,"f",,Trigger)</f>
        <v>52979</v>
      </c>
      <c r="BB1949" s="105">
        <f>_xll.qlInterestRateIndexMaturity(Currency&amp;"ibor"&amp;Tenor,BA1949,Trigger)</f>
        <v>53069</v>
      </c>
      <c r="BC1949" s="257">
        <f>_xll.qlIndexFixing($AC$5,AZ1949,TRUE,_xll.ohTrigger(Trigger,Trigger3M))</f>
        <v>1.4226432538139377E-2</v>
      </c>
      <c r="BD1949" s="257">
        <f>_xll.qlIndexFixing($BE$1,AZ1949,TRUE,_xll.ohTrigger(Trigger,Trigger3M))</f>
        <v>1.3866115644271204E-2</v>
      </c>
    </row>
    <row r="1950" spans="51:56" ht="11.25" customHeight="1" x14ac:dyDescent="0.25">
      <c r="AY1950" s="106" t="s">
        <v>83</v>
      </c>
      <c r="AZ1950" s="105">
        <f>_xll.qlInterestRateIndexFixingDate(Currency&amp;"ibor"&amp;Tenor,BA1950,Trigger)</f>
        <v>52982</v>
      </c>
      <c r="BA1950" s="105">
        <f>_xll.qlCalendarAdvance(Calendar,BA1949,AY1950,"f",,Trigger)</f>
        <v>52986</v>
      </c>
      <c r="BB1950" s="105">
        <f>_xll.qlInterestRateIndexMaturity(Currency&amp;"ibor"&amp;Tenor,BA1950,Trigger)</f>
        <v>53076</v>
      </c>
      <c r="BC1950" s="257">
        <f>_xll.qlIndexFixing($AC$5,AZ1950,TRUE,_xll.ohTrigger(Trigger,Trigger3M))</f>
        <v>1.4228095498388882E-2</v>
      </c>
      <c r="BD1950" s="257">
        <f>_xll.qlIndexFixing($BE$1,AZ1950,TRUE,_xll.ohTrigger(Trigger,Trigger3M))</f>
        <v>1.3868085888049109E-2</v>
      </c>
    </row>
    <row r="1951" spans="51:56" ht="11.25" customHeight="1" x14ac:dyDescent="0.25">
      <c r="AY1951" s="106" t="s">
        <v>83</v>
      </c>
      <c r="AZ1951" s="105">
        <f>_xll.qlInterestRateIndexFixingDate(Currency&amp;"ibor"&amp;Tenor,BA1951,Trigger)</f>
        <v>52989</v>
      </c>
      <c r="BA1951" s="105">
        <f>_xll.qlCalendarAdvance(Calendar,BA1950,AY1951,"f",,Trigger)</f>
        <v>52993</v>
      </c>
      <c r="BB1951" s="105">
        <f>_xll.qlInterestRateIndexMaturity(Currency&amp;"ibor"&amp;Tenor,BA1951,Trigger)</f>
        <v>53080</v>
      </c>
      <c r="BC1951" s="257">
        <f>_xll.qlIndexFixing($AC$5,AZ1951,TRUE,_xll.ohTrigger(Trigger,Trigger3M))</f>
        <v>1.4228559492844428E-2</v>
      </c>
      <c r="BD1951" s="257">
        <f>_xll.qlIndexFixing($BE$1,AZ1951,TRUE,_xll.ohTrigger(Trigger,Trigger3M))</f>
        <v>1.3868833902388007E-2</v>
      </c>
    </row>
    <row r="1952" spans="51:56" ht="11.25" customHeight="1" x14ac:dyDescent="0.25">
      <c r="AY1952" s="106" t="s">
        <v>83</v>
      </c>
      <c r="AZ1952" s="105">
        <f>_xll.qlInterestRateIndexFixingDate(Currency&amp;"ibor"&amp;Tenor,BA1952,Trigger)</f>
        <v>52996</v>
      </c>
      <c r="BA1952" s="105">
        <f>_xll.qlCalendarAdvance(Calendar,BA1951,AY1952,"f",,Trigger)</f>
        <v>53000</v>
      </c>
      <c r="BB1952" s="105">
        <f>_xll.qlInterestRateIndexMaturity(Currency&amp;"ibor"&amp;Tenor,BA1952,Trigger)</f>
        <v>53090</v>
      </c>
      <c r="BC1952" s="257">
        <f>_xll.qlIndexFixing($AC$5,AZ1952,TRUE,_xll.ohTrigger(Trigger,Trigger3M))</f>
        <v>1.4231421420952906E-2</v>
      </c>
      <c r="BD1952" s="257">
        <f>_xll.qlIndexFixing($BE$1,AZ1952,TRUE,_xll.ohTrigger(Trigger,Trigger3M))</f>
        <v>1.3872032851418581E-2</v>
      </c>
    </row>
    <row r="1953" spans="51:56" ht="11.25" customHeight="1" x14ac:dyDescent="0.25">
      <c r="AY1953" s="106" t="s">
        <v>83</v>
      </c>
      <c r="AZ1953" s="105">
        <f>_xll.qlInterestRateIndexFixingDate(Currency&amp;"ibor"&amp;Tenor,BA1953,Trigger)</f>
        <v>53003</v>
      </c>
      <c r="BA1953" s="105">
        <f>_xll.qlCalendarAdvance(Calendar,BA1952,AY1953,"f",,Trigger)</f>
        <v>53007</v>
      </c>
      <c r="BB1953" s="105">
        <f>_xll.qlInterestRateIndexMaturity(Currency&amp;"ibor"&amp;Tenor,BA1953,Trigger)</f>
        <v>53097</v>
      </c>
      <c r="BC1953" s="257">
        <f>_xll.qlIndexFixing($AC$5,AZ1953,TRUE,_xll.ohTrigger(Trigger,Trigger3M))</f>
        <v>1.4233084383268313E-2</v>
      </c>
      <c r="BD1953" s="257">
        <f>_xll.qlIndexFixing($BE$1,AZ1953,TRUE,_xll.ohTrigger(Trigger,Trigger3M))</f>
        <v>1.3874009578662694E-2</v>
      </c>
    </row>
    <row r="1954" spans="51:56" ht="11.25" customHeight="1" x14ac:dyDescent="0.25">
      <c r="AY1954" s="106" t="s">
        <v>83</v>
      </c>
      <c r="AZ1954" s="105">
        <f>_xll.qlInterestRateIndexFixingDate(Currency&amp;"ibor"&amp;Tenor,BA1954,Trigger)</f>
        <v>53010</v>
      </c>
      <c r="BA1954" s="105">
        <f>_xll.qlCalendarAdvance(Calendar,BA1953,AY1954,"f",,Trigger)</f>
        <v>53014</v>
      </c>
      <c r="BB1954" s="105">
        <f>_xll.qlInterestRateIndexMaturity(Currency&amp;"ibor"&amp;Tenor,BA1954,Trigger)</f>
        <v>53104</v>
      </c>
      <c r="BC1954" s="257">
        <f>_xll.qlIndexFixing($AC$5,AZ1954,TRUE,_xll.ohTrigger(Trigger,Trigger3M))</f>
        <v>1.4234747346272947E-2</v>
      </c>
      <c r="BD1954" s="257">
        <f>_xll.qlIndexFixing($BE$1,AZ1954,TRUE,_xll.ohTrigger(Trigger,Trigger3M))</f>
        <v>1.3875988474715051E-2</v>
      </c>
    </row>
    <row r="1955" spans="51:56" ht="11.25" customHeight="1" x14ac:dyDescent="0.25">
      <c r="AY1955" s="106" t="s">
        <v>83</v>
      </c>
      <c r="AZ1955" s="105">
        <f>_xll.qlInterestRateIndexFixingDate(Currency&amp;"ibor"&amp;Tenor,BA1955,Trigger)</f>
        <v>53017</v>
      </c>
      <c r="BA1955" s="105">
        <f>_xll.qlCalendarAdvance(Calendar,BA1954,AY1955,"f",,Trigger)</f>
        <v>53021</v>
      </c>
      <c r="BB1955" s="105">
        <f>_xll.qlInterestRateIndexMaturity(Currency&amp;"ibor"&amp;Tenor,BA1955,Trigger)</f>
        <v>53113</v>
      </c>
      <c r="BC1955" s="257">
        <f>_xll.qlIndexFixing($AC$5,AZ1955,TRUE,_xll.ohTrigger(Trigger,Trigger3M))</f>
        <v>1.4237210230263187E-2</v>
      </c>
      <c r="BD1955" s="257">
        <f>_xll.qlIndexFixing($BE$1,AZ1955,TRUE,_xll.ohTrigger(Trigger,Trigger3M))</f>
        <v>1.3878787816793367E-2</v>
      </c>
    </row>
    <row r="1956" spans="51:56" ht="11.25" customHeight="1" x14ac:dyDescent="0.25">
      <c r="AY1956" s="106" t="s">
        <v>83</v>
      </c>
      <c r="AZ1956" s="105">
        <f>_xll.qlInterestRateIndexFixingDate(Currency&amp;"ibor"&amp;Tenor,BA1956,Trigger)</f>
        <v>53024</v>
      </c>
      <c r="BA1956" s="105">
        <f>_xll.qlCalendarAdvance(Calendar,BA1955,AY1956,"f",,Trigger)</f>
        <v>53028</v>
      </c>
      <c r="BB1956" s="105">
        <f>_xll.qlInterestRateIndexMaturity(Currency&amp;"ibor"&amp;Tenor,BA1956,Trigger)</f>
        <v>53120</v>
      </c>
      <c r="BC1956" s="257">
        <f>_xll.qlIndexFixing($AC$5,AZ1956,TRUE,_xll.ohTrigger(Trigger,Trigger3M))</f>
        <v>1.4242377134054964E-2</v>
      </c>
      <c r="BD1956" s="257">
        <f>_xll.qlIndexFixing($BE$1,AZ1956,TRUE,_xll.ohTrigger(Trigger,Trigger3M))</f>
        <v>1.3880771445267889E-2</v>
      </c>
    </row>
    <row r="1957" spans="51:56" ht="11.25" customHeight="1" x14ac:dyDescent="0.25">
      <c r="AY1957" s="106" t="s">
        <v>83</v>
      </c>
      <c r="AZ1957" s="105">
        <f>_xll.qlInterestRateIndexFixingDate(Currency&amp;"ibor"&amp;Tenor,BA1957,Trigger)</f>
        <v>53031</v>
      </c>
      <c r="BA1957" s="105">
        <f>_xll.qlCalendarAdvance(Calendar,BA1956,AY1957,"f",,Trigger)</f>
        <v>53035</v>
      </c>
      <c r="BB1957" s="105">
        <f>_xll.qlInterestRateIndexMaturity(Currency&amp;"ibor"&amp;Tenor,BA1957,Trigger)</f>
        <v>53127</v>
      </c>
      <c r="BC1957" s="257">
        <f>_xll.qlIndexFixing($AC$5,AZ1957,TRUE,_xll.ohTrigger(Trigger,Trigger3M))</f>
        <v>1.4248950937948377E-2</v>
      </c>
      <c r="BD1957" s="257">
        <f>_xll.qlIndexFixing($BE$1,AZ1957,TRUE,_xll.ohTrigger(Trigger,Trigger3M))</f>
        <v>1.3882756287108338E-2</v>
      </c>
    </row>
    <row r="1958" spans="51:56" ht="11.25" customHeight="1" x14ac:dyDescent="0.25">
      <c r="AY1958" s="106" t="s">
        <v>83</v>
      </c>
      <c r="AZ1958" s="105">
        <f>_xll.qlInterestRateIndexFixingDate(Currency&amp;"ibor"&amp;Tenor,BA1958,Trigger)</f>
        <v>53038</v>
      </c>
      <c r="BA1958" s="105">
        <f>_xll.qlCalendarAdvance(Calendar,BA1957,AY1958,"f",,Trigger)</f>
        <v>53042</v>
      </c>
      <c r="BB1958" s="105">
        <f>_xll.qlInterestRateIndexMaturity(Currency&amp;"ibor"&amp;Tenor,BA1958,Trigger)</f>
        <v>53134</v>
      </c>
      <c r="BC1958" s="257">
        <f>_xll.qlIndexFixing($AC$5,AZ1958,TRUE,_xll.ohTrigger(Trigger,Trigger3M))</f>
        <v>1.4255531014805678E-2</v>
      </c>
      <c r="BD1958" s="257">
        <f>_xll.qlIndexFixing($BE$1,AZ1958,TRUE,_xll.ohTrigger(Trigger,Trigger3M))</f>
        <v>1.3884741001425581E-2</v>
      </c>
    </row>
    <row r="1959" spans="51:56" ht="11.25" customHeight="1" x14ac:dyDescent="0.25">
      <c r="AY1959" s="106" t="s">
        <v>83</v>
      </c>
      <c r="AZ1959" s="105">
        <f>_xll.qlInterestRateIndexFixingDate(Currency&amp;"ibor"&amp;Tenor,BA1959,Trigger)</f>
        <v>53045</v>
      </c>
      <c r="BA1959" s="105">
        <f>_xll.qlCalendarAdvance(Calendar,BA1958,AY1959,"f",,Trigger)</f>
        <v>53049</v>
      </c>
      <c r="BB1959" s="105">
        <f>_xll.qlInterestRateIndexMaturity(Currency&amp;"ibor"&amp;Tenor,BA1959,Trigger)</f>
        <v>53141</v>
      </c>
      <c r="BC1959" s="257">
        <f>_xll.qlIndexFixing($AC$5,AZ1959,TRUE,_xll.ohTrigger(Trigger,Trigger3M))</f>
        <v>1.4262117364654669E-2</v>
      </c>
      <c r="BD1959" s="257">
        <f>_xll.qlIndexFixing($BE$1,AZ1959,TRUE,_xll.ohTrigger(Trigger,Trigger3M))</f>
        <v>1.388672423865828E-2</v>
      </c>
    </row>
    <row r="1960" spans="51:56" ht="11.25" customHeight="1" x14ac:dyDescent="0.25">
      <c r="AY1960" s="106" t="s">
        <v>83</v>
      </c>
      <c r="AZ1960" s="105">
        <f>_xll.qlInterestRateIndexFixingDate(Currency&amp;"ibor"&amp;Tenor,BA1960,Trigger)</f>
        <v>53052</v>
      </c>
      <c r="BA1960" s="105">
        <f>_xll.qlCalendarAdvance(Calendar,BA1959,AY1960,"f",,Trigger)</f>
        <v>53056</v>
      </c>
      <c r="BB1960" s="105">
        <f>_xll.qlInterestRateIndexMaturity(Currency&amp;"ibor"&amp;Tenor,BA1960,Trigger)</f>
        <v>53147</v>
      </c>
      <c r="BC1960" s="257">
        <f>_xll.qlIndexFixing($AC$5,AZ1960,TRUE,_xll.ohTrigger(Trigger,Trigger3M))</f>
        <v>1.4267851220980119E-2</v>
      </c>
      <c r="BD1960" s="257">
        <f>_xll.qlIndexFixing($BE$1,AZ1960,TRUE,_xll.ohTrigger(Trigger,Trigger3M))</f>
        <v>1.3888296171373014E-2</v>
      </c>
    </row>
    <row r="1961" spans="51:56" ht="11.25" customHeight="1" x14ac:dyDescent="0.25">
      <c r="AY1961" s="106" t="s">
        <v>83</v>
      </c>
      <c r="AZ1961" s="105">
        <f>_xll.qlInterestRateIndexFixingDate(Currency&amp;"ibor"&amp;Tenor,BA1961,Trigger)</f>
        <v>53057</v>
      </c>
      <c r="BA1961" s="105">
        <f>_xll.qlCalendarAdvance(Calendar,BA1960,AY1961,"f",,Trigger)</f>
        <v>53063</v>
      </c>
      <c r="BB1961" s="105">
        <f>_xll.qlInterestRateIndexMaturity(Currency&amp;"ibor"&amp;Tenor,BA1961,Trigger)</f>
        <v>53154</v>
      </c>
      <c r="BC1961" s="257">
        <f>_xll.qlIndexFixing($AC$5,AZ1961,TRUE,_xll.ohTrigger(Trigger,Trigger3M))</f>
        <v>1.4274503187755328E-2</v>
      </c>
      <c r="BD1961" s="257">
        <f>_xll.qlIndexFixing($BE$1,AZ1961,TRUE,_xll.ohTrigger(Trigger,Trigger3M))</f>
        <v>1.3890272961877489E-2</v>
      </c>
    </row>
    <row r="1962" spans="51:56" ht="11.25" customHeight="1" x14ac:dyDescent="0.25">
      <c r="AY1962" s="106" t="s">
        <v>83</v>
      </c>
      <c r="AZ1962" s="105">
        <f>_xll.qlInterestRateIndexFixingDate(Currency&amp;"ibor"&amp;Tenor,BA1962,Trigger)</f>
        <v>53066</v>
      </c>
      <c r="BA1962" s="105">
        <f>_xll.qlCalendarAdvance(Calendar,BA1961,AY1962,"f",,Trigger)</f>
        <v>53070</v>
      </c>
      <c r="BB1962" s="105">
        <f>_xll.qlInterestRateIndexMaturity(Currency&amp;"ibor"&amp;Tenor,BA1962,Trigger)</f>
        <v>53161</v>
      </c>
      <c r="BC1962" s="257">
        <f>_xll.qlIndexFixing($AC$5,AZ1962,TRUE,_xll.ohTrigger(Trigger,Trigger3M))</f>
        <v>1.4281161496239233E-2</v>
      </c>
      <c r="BD1962" s="257">
        <f>_xll.qlIndexFixing($BE$1,AZ1962,TRUE,_xll.ohTrigger(Trigger,Trigger3M))</f>
        <v>1.3892244317935225E-2</v>
      </c>
    </row>
    <row r="1963" spans="51:56" ht="11.25" customHeight="1" x14ac:dyDescent="0.25">
      <c r="AY1963" s="106" t="s">
        <v>83</v>
      </c>
      <c r="AZ1963" s="105">
        <f>_xll.qlInterestRateIndexFixingDate(Currency&amp;"ibor"&amp;Tenor,BA1963,Trigger)</f>
        <v>53073</v>
      </c>
      <c r="BA1963" s="105">
        <f>_xll.qlCalendarAdvance(Calendar,BA1962,AY1963,"f",,Trigger)</f>
        <v>53077</v>
      </c>
      <c r="BB1963" s="105">
        <f>_xll.qlInterestRateIndexMaturity(Currency&amp;"ibor"&amp;Tenor,BA1963,Trigger)</f>
        <v>53168</v>
      </c>
      <c r="BC1963" s="257">
        <f>_xll.qlIndexFixing($AC$5,AZ1963,TRUE,_xll.ohTrigger(Trigger,Trigger3M))</f>
        <v>1.42878261464617E-2</v>
      </c>
      <c r="BD1963" s="257">
        <f>_xll.qlIndexFixing($BE$1,AZ1963,TRUE,_xll.ohTrigger(Trigger,Trigger3M))</f>
        <v>1.389420886174637E-2</v>
      </c>
    </row>
    <row r="1964" spans="51:56" ht="11.25" customHeight="1" x14ac:dyDescent="0.25">
      <c r="AY1964" s="106" t="s">
        <v>83</v>
      </c>
      <c r="AZ1964" s="105">
        <f>_xll.qlInterestRateIndexFixingDate(Currency&amp;"ibor"&amp;Tenor,BA1964,Trigger)</f>
        <v>53079</v>
      </c>
      <c r="BA1964" s="105">
        <f>_xll.qlCalendarAdvance(Calendar,BA1963,AY1964,"f",,Trigger)</f>
        <v>53084</v>
      </c>
      <c r="BB1964" s="105">
        <f>_xll.qlInterestRateIndexMaturity(Currency&amp;"ibor"&amp;Tenor,BA1964,Trigger)</f>
        <v>53176</v>
      </c>
      <c r="BC1964" s="257">
        <f>_xll.qlIndexFixing($AC$5,AZ1964,TRUE,_xll.ohTrigger(Trigger,Trigger3M))</f>
        <v>1.4295143209913218E-2</v>
      </c>
      <c r="BD1964" s="257">
        <f>_xll.qlIndexFixing($BE$1,AZ1964,TRUE,_xll.ohTrigger(Trigger,Trigger3M))</f>
        <v>1.3896570793042306E-2</v>
      </c>
    </row>
    <row r="1965" spans="51:56" ht="11.25" customHeight="1" x14ac:dyDescent="0.25">
      <c r="AY1965" s="106" t="s">
        <v>83</v>
      </c>
      <c r="AZ1965" s="105">
        <f>_xll.qlInterestRateIndexFixingDate(Currency&amp;"ibor"&amp;Tenor,BA1965,Trigger)</f>
        <v>53087</v>
      </c>
      <c r="BA1965" s="105">
        <f>_xll.qlCalendarAdvance(Calendar,BA1964,AY1965,"f",,Trigger)</f>
        <v>53091</v>
      </c>
      <c r="BB1965" s="105">
        <f>_xll.qlInterestRateIndexMaturity(Currency&amp;"ibor"&amp;Tenor,BA1965,Trigger)</f>
        <v>53183</v>
      </c>
      <c r="BC1965" s="257">
        <f>_xll.qlIndexFixing($AC$5,AZ1965,TRUE,_xll.ohTrigger(Trigger,Trigger3M))</f>
        <v>1.430176719838834E-2</v>
      </c>
      <c r="BD1965" s="257">
        <f>_xll.qlIndexFixing($BE$1,AZ1965,TRUE,_xll.ohTrigger(Trigger,Trigger3M))</f>
        <v>1.3898516634277403E-2</v>
      </c>
    </row>
    <row r="1966" spans="51:56" ht="11.25" customHeight="1" x14ac:dyDescent="0.25">
      <c r="AY1966" s="106" t="s">
        <v>83</v>
      </c>
      <c r="AZ1966" s="105">
        <f>_xll.qlInterestRateIndexFixingDate(Currency&amp;"ibor"&amp;Tenor,BA1966,Trigger)</f>
        <v>53094</v>
      </c>
      <c r="BA1966" s="105">
        <f>_xll.qlCalendarAdvance(Calendar,BA1965,AY1966,"f",,Trigger)</f>
        <v>53098</v>
      </c>
      <c r="BB1966" s="105">
        <f>_xll.qlInterestRateIndexMaturity(Currency&amp;"ibor"&amp;Tenor,BA1966,Trigger)</f>
        <v>53190</v>
      </c>
      <c r="BC1966" s="257">
        <f>_xll.qlIndexFixing($AC$5,AZ1966,TRUE,_xll.ohTrigger(Trigger,Trigger3M))</f>
        <v>1.4308397460076713E-2</v>
      </c>
      <c r="BD1966" s="257">
        <f>_xll.qlIndexFixing($BE$1,AZ1966,TRUE,_xll.ohTrigger(Trigger,Trigger3M))</f>
        <v>1.3900451455144404E-2</v>
      </c>
    </row>
    <row r="1967" spans="51:56" ht="11.25" customHeight="1" x14ac:dyDescent="0.25">
      <c r="AY1967" s="106" t="s">
        <v>83</v>
      </c>
      <c r="AZ1967" s="105">
        <f>_xll.qlInterestRateIndexFixingDate(Currency&amp;"ibor"&amp;Tenor,BA1967,Trigger)</f>
        <v>53101</v>
      </c>
      <c r="BA1967" s="105">
        <f>_xll.qlCalendarAdvance(Calendar,BA1966,AY1967,"f",,Trigger)</f>
        <v>53105</v>
      </c>
      <c r="BB1967" s="105">
        <f>_xll.qlInterestRateIndexMaturity(Currency&amp;"ibor"&amp;Tenor,BA1967,Trigger)</f>
        <v>53197</v>
      </c>
      <c r="BC1967" s="257">
        <f>_xll.qlIndexFixing($AC$5,AZ1967,TRUE,_xll.ohTrigger(Trigger,Trigger3M))</f>
        <v>1.4315033995013965E-2</v>
      </c>
      <c r="BD1967" s="257">
        <f>_xll.qlIndexFixing($BE$1,AZ1967,TRUE,_xll.ohTrigger(Trigger,Trigger3M))</f>
        <v>1.3902373878550955E-2</v>
      </c>
    </row>
    <row r="1968" spans="51:56" ht="11.25" customHeight="1" x14ac:dyDescent="0.25">
      <c r="AY1968" s="106" t="s">
        <v>83</v>
      </c>
      <c r="AZ1968" s="105">
        <f>_xll.qlInterestRateIndexFixingDate(Currency&amp;"ibor"&amp;Tenor,BA1968,Trigger)</f>
        <v>53108</v>
      </c>
      <c r="BA1968" s="105">
        <f>_xll.qlCalendarAdvance(Calendar,BA1967,AY1968,"f",,Trigger)</f>
        <v>53112</v>
      </c>
      <c r="BB1968" s="105">
        <f>_xll.qlInterestRateIndexMaturity(Currency&amp;"ibor"&amp;Tenor,BA1968,Trigger)</f>
        <v>53204</v>
      </c>
      <c r="BC1968" s="257">
        <f>_xll.qlIndexFixing($AC$5,AZ1968,TRUE,_xll.ohTrigger(Trigger,Trigger3M))</f>
        <v>1.4321676803228765E-2</v>
      </c>
      <c r="BD1968" s="257">
        <f>_xll.qlIndexFixing($BE$1,AZ1968,TRUE,_xll.ohTrigger(Trigger,Trigger3M))</f>
        <v>1.3904282523963977E-2</v>
      </c>
    </row>
    <row r="1969" spans="51:56" ht="11.25" customHeight="1" x14ac:dyDescent="0.25">
      <c r="AY1969" s="106" t="s">
        <v>83</v>
      </c>
      <c r="AZ1969" s="105">
        <f>_xll.qlInterestRateIndexFixingDate(Currency&amp;"ibor"&amp;Tenor,BA1969,Trigger)</f>
        <v>53115</v>
      </c>
      <c r="BA1969" s="105">
        <f>_xll.qlCalendarAdvance(Calendar,BA1968,AY1969,"f",,Trigger)</f>
        <v>53119</v>
      </c>
      <c r="BB1969" s="105">
        <f>_xll.qlInterestRateIndexMaturity(Currency&amp;"ibor"&amp;Tenor,BA1969,Trigger)</f>
        <v>53211</v>
      </c>
      <c r="BC1969" s="257">
        <f>_xll.qlIndexFixing($AC$5,AZ1969,TRUE,_xll.ohTrigger(Trigger,Trigger3M))</f>
        <v>1.4325523032350048E-2</v>
      </c>
      <c r="BD1969" s="257">
        <f>_xll.qlIndexFixing($BE$1,AZ1969,TRUE,_xll.ohTrigger(Trigger,Trigger3M))</f>
        <v>1.3906176049273569E-2</v>
      </c>
    </row>
    <row r="1970" spans="51:56" ht="11.25" customHeight="1" x14ac:dyDescent="0.25">
      <c r="AY1970" s="106" t="s">
        <v>83</v>
      </c>
      <c r="AZ1970" s="105">
        <f>_xll.qlInterestRateIndexFixingDate(Currency&amp;"ibor"&amp;Tenor,BA1970,Trigger)</f>
        <v>53122</v>
      </c>
      <c r="BA1970" s="105">
        <f>_xll.qlCalendarAdvance(Calendar,BA1969,AY1970,"f",,Trigger)</f>
        <v>53126</v>
      </c>
      <c r="BB1970" s="105">
        <f>_xll.qlInterestRateIndexMaturity(Currency&amp;"ibor"&amp;Tenor,BA1970,Trigger)</f>
        <v>53218</v>
      </c>
      <c r="BC1970" s="257">
        <f>_xll.qlIndexFixing($AC$5,AZ1970,TRUE,_xll.ohTrigger(Trigger,Trigger3M))</f>
        <v>1.4327268467063333E-2</v>
      </c>
      <c r="BD1970" s="257">
        <f>_xll.qlIndexFixing($BE$1,AZ1970,TRUE,_xll.ohTrigger(Trigger,Trigger3M))</f>
        <v>1.390805381271396E-2</v>
      </c>
    </row>
    <row r="1971" spans="51:56" ht="11.25" customHeight="1" x14ac:dyDescent="0.25">
      <c r="AY1971" s="106" t="s">
        <v>83</v>
      </c>
      <c r="AZ1971" s="105">
        <f>_xll.qlInterestRateIndexFixingDate(Currency&amp;"ibor"&amp;Tenor,BA1971,Trigger)</f>
        <v>53129</v>
      </c>
      <c r="BA1971" s="105">
        <f>_xll.qlCalendarAdvance(Calendar,BA1970,AY1971,"f",,Trigger)</f>
        <v>53133</v>
      </c>
      <c r="BB1971" s="105">
        <f>_xll.qlInterestRateIndexMaturity(Currency&amp;"ibor"&amp;Tenor,BA1971,Trigger)</f>
        <v>53225</v>
      </c>
      <c r="BC1971" s="257">
        <f>_xll.qlIndexFixing($AC$5,AZ1971,TRUE,_xll.ohTrigger(Trigger,Trigger3M))</f>
        <v>1.432901390255165E-2</v>
      </c>
      <c r="BD1971" s="257">
        <f>_xll.qlIndexFixing($BE$1,AZ1971,TRUE,_xll.ohTrigger(Trigger,Trigger3M))</f>
        <v>1.39099157552376E-2</v>
      </c>
    </row>
    <row r="1972" spans="51:56" ht="11.25" customHeight="1" x14ac:dyDescent="0.25">
      <c r="AY1972" s="106" t="s">
        <v>83</v>
      </c>
      <c r="AZ1972" s="105">
        <f>_xll.qlInterestRateIndexFixingDate(Currency&amp;"ibor"&amp;Tenor,BA1972,Trigger)</f>
        <v>53136</v>
      </c>
      <c r="BA1972" s="105">
        <f>_xll.qlCalendarAdvance(Calendar,BA1971,AY1972,"f",,Trigger)</f>
        <v>53140</v>
      </c>
      <c r="BB1972" s="105">
        <f>_xll.qlInterestRateIndexMaturity(Currency&amp;"ibor"&amp;Tenor,BA1972,Trigger)</f>
        <v>53232</v>
      </c>
      <c r="BC1972" s="257">
        <f>_xll.qlIndexFixing($AC$5,AZ1972,TRUE,_xll.ohTrigger(Trigger,Trigger3M))</f>
        <v>1.4330759338815868E-2</v>
      </c>
      <c r="BD1972" s="257">
        <f>_xll.qlIndexFixing($BE$1,AZ1972,TRUE,_xll.ohTrigger(Trigger,Trigger3M))</f>
        <v>1.3911761835453252E-2</v>
      </c>
    </row>
    <row r="1973" spans="51:56" ht="11.25" customHeight="1" x14ac:dyDescent="0.25">
      <c r="AY1973" s="106" t="s">
        <v>83</v>
      </c>
      <c r="AZ1973" s="105">
        <f>_xll.qlInterestRateIndexFixingDate(Currency&amp;"ibor"&amp;Tenor,BA1973,Trigger)</f>
        <v>53143</v>
      </c>
      <c r="BA1973" s="105">
        <f>_xll.qlCalendarAdvance(Calendar,BA1972,AY1973,"f",,Trigger)</f>
        <v>53147</v>
      </c>
      <c r="BB1973" s="105">
        <f>_xll.qlInterestRateIndexMaturity(Currency&amp;"ibor"&amp;Tenor,BA1973,Trigger)</f>
        <v>53239</v>
      </c>
      <c r="BC1973" s="257">
        <f>_xll.qlIndexFixing($AC$5,AZ1973,TRUE,_xll.ohTrigger(Trigger,Trigger3M))</f>
        <v>1.4332504775855986E-2</v>
      </c>
      <c r="BD1973" s="257">
        <f>_xll.qlIndexFixing($BE$1,AZ1973,TRUE,_xll.ohTrigger(Trigger,Trigger3M))</f>
        <v>1.3913592011962725E-2</v>
      </c>
    </row>
    <row r="1974" spans="51:56" ht="11.25" customHeight="1" x14ac:dyDescent="0.25">
      <c r="AY1974" s="106" t="s">
        <v>83</v>
      </c>
      <c r="AZ1974" s="105">
        <f>_xll.qlInterestRateIndexFixingDate(Currency&amp;"ibor"&amp;Tenor,BA1974,Trigger)</f>
        <v>53150</v>
      </c>
      <c r="BA1974" s="105">
        <f>_xll.qlCalendarAdvance(Calendar,BA1973,AY1974,"f",,Trigger)</f>
        <v>53154</v>
      </c>
      <c r="BB1974" s="105">
        <f>_xll.qlInterestRateIndexMaturity(Currency&amp;"ibor"&amp;Tenor,BA1974,Trigger)</f>
        <v>53246</v>
      </c>
      <c r="BC1974" s="257">
        <f>_xll.qlIndexFixing($AC$5,AZ1974,TRUE,_xll.ohTrigger(Trigger,Trigger3M))</f>
        <v>1.4334250213672007E-2</v>
      </c>
      <c r="BD1974" s="257">
        <f>_xll.qlIndexFixing($BE$1,AZ1974,TRUE,_xll.ohTrigger(Trigger,Trigger3M))</f>
        <v>1.391540624337652E-2</v>
      </c>
    </row>
    <row r="1975" spans="51:56" ht="11.25" customHeight="1" x14ac:dyDescent="0.25">
      <c r="AY1975" s="106" t="s">
        <v>83</v>
      </c>
      <c r="AZ1975" s="105">
        <f>_xll.qlInterestRateIndexFixingDate(Currency&amp;"ibor"&amp;Tenor,BA1975,Trigger)</f>
        <v>53157</v>
      </c>
      <c r="BA1975" s="105">
        <f>_xll.qlCalendarAdvance(Calendar,BA1974,AY1975,"f",,Trigger)</f>
        <v>53161</v>
      </c>
      <c r="BB1975" s="105">
        <f>_xll.qlInterestRateIndexMaturity(Currency&amp;"ibor"&amp;Tenor,BA1975,Trigger)</f>
        <v>53253</v>
      </c>
      <c r="BC1975" s="257">
        <f>_xll.qlIndexFixing($AC$5,AZ1975,TRUE,_xll.ohTrigger(Trigger,Trigger3M))</f>
        <v>1.4335995652263058E-2</v>
      </c>
      <c r="BD1975" s="257">
        <f>_xll.qlIndexFixing($BE$1,AZ1975,TRUE,_xll.ohTrigger(Trigger,Trigger3M))</f>
        <v>1.3917204488296447E-2</v>
      </c>
    </row>
    <row r="1976" spans="51:56" ht="11.25" customHeight="1" x14ac:dyDescent="0.25">
      <c r="AY1976" s="106" t="s">
        <v>83</v>
      </c>
      <c r="AZ1976" s="105">
        <f>_xll.qlInterestRateIndexFixingDate(Currency&amp;"ibor"&amp;Tenor,BA1976,Trigger)</f>
        <v>53164</v>
      </c>
      <c r="BA1976" s="105">
        <f>_xll.qlCalendarAdvance(Calendar,BA1975,AY1976,"f",,Trigger)</f>
        <v>53168</v>
      </c>
      <c r="BB1976" s="105">
        <f>_xll.qlInterestRateIndexMaturity(Currency&amp;"ibor"&amp;Tenor,BA1976,Trigger)</f>
        <v>53260</v>
      </c>
      <c r="BC1976" s="257">
        <f>_xll.qlIndexFixing($AC$5,AZ1976,TRUE,_xll.ohTrigger(Trigger,Trigger3M))</f>
        <v>1.4337741091630881E-2</v>
      </c>
      <c r="BD1976" s="257">
        <f>_xll.qlIndexFixing($BE$1,AZ1976,TRUE,_xll.ohTrigger(Trigger,Trigger3M))</f>
        <v>1.3918986705332138E-2</v>
      </c>
    </row>
    <row r="1977" spans="51:56" ht="11.25" customHeight="1" x14ac:dyDescent="0.25">
      <c r="AY1977" s="106" t="s">
        <v>83</v>
      </c>
      <c r="AZ1977" s="105">
        <f>_xll.qlInterestRateIndexFixingDate(Currency&amp;"ibor"&amp;Tenor,BA1977,Trigger)</f>
        <v>53171</v>
      </c>
      <c r="BA1977" s="105">
        <f>_xll.qlCalendarAdvance(Calendar,BA1976,AY1977,"f",,Trigger)</f>
        <v>53175</v>
      </c>
      <c r="BB1977" s="105">
        <f>_xll.qlInterestRateIndexMaturity(Currency&amp;"ibor"&amp;Tenor,BA1977,Trigger)</f>
        <v>53267</v>
      </c>
      <c r="BC1977" s="257">
        <f>_xll.qlIndexFixing($AC$5,AZ1977,TRUE,_xll.ohTrigger(Trigger,Trigger3M))</f>
        <v>1.4339486531773735E-2</v>
      </c>
      <c r="BD1977" s="257">
        <f>_xll.qlIndexFixing($BE$1,AZ1977,TRUE,_xll.ohTrigger(Trigger,Trigger3M))</f>
        <v>1.3920752853088006E-2</v>
      </c>
    </row>
    <row r="1978" spans="51:56" ht="11.25" customHeight="1" x14ac:dyDescent="0.25">
      <c r="AY1978" s="106" t="s">
        <v>83</v>
      </c>
      <c r="AZ1978" s="105">
        <f>_xll.qlInterestRateIndexFixingDate(Currency&amp;"ibor"&amp;Tenor,BA1978,Trigger)</f>
        <v>53178</v>
      </c>
      <c r="BA1978" s="105">
        <f>_xll.qlCalendarAdvance(Calendar,BA1977,AY1978,"f",,Trigger)</f>
        <v>53182</v>
      </c>
      <c r="BB1978" s="105">
        <f>_xll.qlInterestRateIndexMaturity(Currency&amp;"ibor"&amp;Tenor,BA1978,Trigger)</f>
        <v>53274</v>
      </c>
      <c r="BC1978" s="257">
        <f>_xll.qlIndexFixing($AC$5,AZ1978,TRUE,_xll.ohTrigger(Trigger,Trigger3M))</f>
        <v>1.4341231972691621E-2</v>
      </c>
      <c r="BD1978" s="257">
        <f>_xll.qlIndexFixing($BE$1,AZ1978,TRUE,_xll.ohTrigger(Trigger,Trigger3M))</f>
        <v>1.3922502890171081E-2</v>
      </c>
    </row>
    <row r="1979" spans="51:56" ht="11.25" customHeight="1" x14ac:dyDescent="0.25">
      <c r="AY1979" s="106" t="s">
        <v>83</v>
      </c>
      <c r="AZ1979" s="105">
        <f>_xll.qlInterestRateIndexFixingDate(Currency&amp;"ibor"&amp;Tenor,BA1979,Trigger)</f>
        <v>53185</v>
      </c>
      <c r="BA1979" s="105">
        <f>_xll.qlCalendarAdvance(Calendar,BA1978,AY1979,"f",,Trigger)</f>
        <v>53189</v>
      </c>
      <c r="BB1979" s="105">
        <f>_xll.qlInterestRateIndexMaturity(Currency&amp;"ibor"&amp;Tenor,BA1979,Trigger)</f>
        <v>53281</v>
      </c>
      <c r="BC1979" s="257">
        <f>_xll.qlIndexFixing($AC$5,AZ1979,TRUE,_xll.ohTrigger(Trigger,Trigger3M))</f>
        <v>1.4342977414386279E-2</v>
      </c>
      <c r="BD1979" s="257">
        <f>_xll.qlIndexFixing($BE$1,AZ1979,TRUE,_xll.ohTrigger(Trigger,Trigger3M))</f>
        <v>1.3924236775188384E-2</v>
      </c>
    </row>
    <row r="1980" spans="51:56" ht="11.25" customHeight="1" x14ac:dyDescent="0.25">
      <c r="AY1980" s="106" t="s">
        <v>83</v>
      </c>
      <c r="AZ1980" s="105">
        <f>_xll.qlInterestRateIndexFixingDate(Currency&amp;"ibor"&amp;Tenor,BA1980,Trigger)</f>
        <v>53192</v>
      </c>
      <c r="BA1980" s="105">
        <f>_xll.qlCalendarAdvance(Calendar,BA1979,AY1980,"f",,Trigger)</f>
        <v>53196</v>
      </c>
      <c r="BB1980" s="105">
        <f>_xll.qlInterestRateIndexMaturity(Currency&amp;"ibor"&amp;Tenor,BA1980,Trigger)</f>
        <v>53288</v>
      </c>
      <c r="BC1980" s="257">
        <f>_xll.qlIndexFixing($AC$5,AZ1980,TRUE,_xll.ohTrigger(Trigger,Trigger3M))</f>
        <v>1.4344722856855967E-2</v>
      </c>
      <c r="BD1980" s="257">
        <f>_xll.qlIndexFixing($BE$1,AZ1980,TRUE,_xll.ohTrigger(Trigger,Trigger3M))</f>
        <v>1.3925954466745201E-2</v>
      </c>
    </row>
    <row r="1981" spans="51:56" ht="11.25" customHeight="1" x14ac:dyDescent="0.25">
      <c r="AY1981" s="106" t="s">
        <v>83</v>
      </c>
      <c r="AZ1981" s="105">
        <f>_xll.qlInterestRateIndexFixingDate(Currency&amp;"ibor"&amp;Tenor,BA1981,Trigger)</f>
        <v>53199</v>
      </c>
      <c r="BA1981" s="105">
        <f>_xll.qlCalendarAdvance(Calendar,BA1980,AY1981,"f",,Trigger)</f>
        <v>53203</v>
      </c>
      <c r="BB1981" s="105">
        <f>_xll.qlInterestRateIndexMaturity(Currency&amp;"ibor"&amp;Tenor,BA1981,Trigger)</f>
        <v>53295</v>
      </c>
      <c r="BC1981" s="257">
        <f>_xll.qlIndexFixing($AC$5,AZ1981,TRUE,_xll.ohTrigger(Trigger,Trigger3M))</f>
        <v>1.4346468300102427E-2</v>
      </c>
      <c r="BD1981" s="257">
        <f>_xll.qlIndexFixing($BE$1,AZ1981,TRUE,_xll.ohTrigger(Trigger,Trigger3M))</f>
        <v>1.3927655923449425E-2</v>
      </c>
    </row>
    <row r="1982" spans="51:56" ht="11.25" customHeight="1" x14ac:dyDescent="0.25">
      <c r="AY1982" s="106" t="s">
        <v>83</v>
      </c>
      <c r="AZ1982" s="105">
        <f>_xll.qlInterestRateIndexFixingDate(Currency&amp;"ibor"&amp;Tenor,BA1982,Trigger)</f>
        <v>53206</v>
      </c>
      <c r="BA1982" s="105">
        <f>_xll.qlCalendarAdvance(Calendar,BA1981,AY1982,"f",,Trigger)</f>
        <v>53210</v>
      </c>
      <c r="BB1982" s="105">
        <f>_xll.qlInterestRateIndexMaturity(Currency&amp;"ibor"&amp;Tenor,BA1982,Trigger)</f>
        <v>53301</v>
      </c>
      <c r="BC1982" s="257">
        <f>_xll.qlIndexFixing($AC$5,AZ1982,TRUE,_xll.ohTrigger(Trigger,Trigger3M))</f>
        <v>1.4347803494840944E-2</v>
      </c>
      <c r="BD1982" s="257">
        <f>_xll.qlIndexFixing($BE$1,AZ1982,TRUE,_xll.ohTrigger(Trigger,Trigger3M))</f>
        <v>1.392895465928486E-2</v>
      </c>
    </row>
    <row r="1983" spans="51:56" ht="11.25" customHeight="1" x14ac:dyDescent="0.25">
      <c r="AY1983" s="106" t="s">
        <v>83</v>
      </c>
      <c r="AZ1983" s="105">
        <f>_xll.qlInterestRateIndexFixingDate(Currency&amp;"ibor"&amp;Tenor,BA1983,Trigger)</f>
        <v>53213</v>
      </c>
      <c r="BA1983" s="105">
        <f>_xll.qlCalendarAdvance(Calendar,BA1982,AY1983,"f",,Trigger)</f>
        <v>53217</v>
      </c>
      <c r="BB1983" s="105">
        <f>_xll.qlInterestRateIndexMaturity(Currency&amp;"ibor"&amp;Tenor,BA1983,Trigger)</f>
        <v>53308</v>
      </c>
      <c r="BC1983" s="257">
        <f>_xll.qlIndexFixing($AC$5,AZ1983,TRUE,_xll.ohTrigger(Trigger,Trigger3M))</f>
        <v>1.4349548870141934E-2</v>
      </c>
      <c r="BD1983" s="257">
        <f>_xll.qlIndexFixing($BE$1,AZ1983,TRUE,_xll.ohTrigger(Trigger,Trigger3M))</f>
        <v>1.3930624630957893E-2</v>
      </c>
    </row>
    <row r="1984" spans="51:56" ht="11.25" customHeight="1" x14ac:dyDescent="0.25">
      <c r="AY1984" s="106" t="s">
        <v>83</v>
      </c>
      <c r="AZ1984" s="105">
        <f>_xll.qlInterestRateIndexFixingDate(Currency&amp;"ibor"&amp;Tenor,BA1984,Trigger)</f>
        <v>53220</v>
      </c>
      <c r="BA1984" s="105">
        <f>_xll.qlCalendarAdvance(Calendar,BA1983,AY1984,"f",,Trigger)</f>
        <v>53224</v>
      </c>
      <c r="BB1984" s="105">
        <f>_xll.qlInterestRateIndexMaturity(Currency&amp;"ibor"&amp;Tenor,BA1984,Trigger)</f>
        <v>53315</v>
      </c>
      <c r="BC1984" s="257">
        <f>_xll.qlIndexFixing($AC$5,AZ1984,TRUE,_xll.ohTrigger(Trigger,Trigger3M))</f>
        <v>1.4351294246208906E-2</v>
      </c>
      <c r="BD1984" s="257">
        <f>_xll.qlIndexFixing($BE$1,AZ1984,TRUE,_xll.ohTrigger(Trigger,Trigger3M))</f>
        <v>1.3932278247176794E-2</v>
      </c>
    </row>
    <row r="1985" spans="51:56" ht="11.25" customHeight="1" x14ac:dyDescent="0.25">
      <c r="AY1985" s="106" t="s">
        <v>83</v>
      </c>
      <c r="AZ1985" s="105">
        <f>_xll.qlInterestRateIndexFixingDate(Currency&amp;"ibor"&amp;Tenor,BA1985,Trigger)</f>
        <v>53227</v>
      </c>
      <c r="BA1985" s="105">
        <f>_xll.qlCalendarAdvance(Calendar,BA1984,AY1985,"f",,Trigger)</f>
        <v>53231</v>
      </c>
      <c r="BB1985" s="105">
        <f>_xll.qlInterestRateIndexMaturity(Currency&amp;"ibor"&amp;Tenor,BA1985,Trigger)</f>
        <v>53323</v>
      </c>
      <c r="BC1985" s="257">
        <f>_xll.qlIndexFixing($AC$5,AZ1985,TRUE,_xll.ohTrigger(Trigger,Trigger3M))</f>
        <v>1.4353450080842059E-2</v>
      </c>
      <c r="BD1985" s="257">
        <f>_xll.qlIndexFixing($BE$1,AZ1985,TRUE,_xll.ohTrigger(Trigger,Trigger3M))</f>
        <v>1.3934298573881742E-2</v>
      </c>
    </row>
    <row r="1986" spans="51:56" ht="11.25" customHeight="1" x14ac:dyDescent="0.25">
      <c r="AY1986" s="106" t="s">
        <v>83</v>
      </c>
      <c r="AZ1986" s="105">
        <f>_xll.qlInterestRateIndexFixingDate(Currency&amp;"ibor"&amp;Tenor,BA1986,Trigger)</f>
        <v>53234</v>
      </c>
      <c r="BA1986" s="105">
        <f>_xll.qlCalendarAdvance(Calendar,BA1985,AY1986,"f",,Trigger)</f>
        <v>53238</v>
      </c>
      <c r="BB1986" s="105">
        <f>_xll.qlInterestRateIndexMaturity(Currency&amp;"ibor"&amp;Tenor,BA1986,Trigger)</f>
        <v>53330</v>
      </c>
      <c r="BC1986" s="257">
        <f>_xll.qlIndexFixing($AC$5,AZ1986,TRUE,_xll.ohTrigger(Trigger,Trigger3M))</f>
        <v>1.4355195527965416E-2</v>
      </c>
      <c r="BD1986" s="257">
        <f>_xll.qlIndexFixing($BE$1,AZ1986,TRUE,_xll.ohTrigger(Trigger,Trigger3M))</f>
        <v>1.3935918235429232E-2</v>
      </c>
    </row>
    <row r="1987" spans="51:56" ht="11.25" customHeight="1" x14ac:dyDescent="0.25">
      <c r="AY1987" s="106" t="s">
        <v>83</v>
      </c>
      <c r="AZ1987" s="105">
        <f>_xll.qlInterestRateIndexFixingDate(Currency&amp;"ibor"&amp;Tenor,BA1987,Trigger)</f>
        <v>53241</v>
      </c>
      <c r="BA1987" s="105">
        <f>_xll.qlCalendarAdvance(Calendar,BA1986,AY1987,"f",,Trigger)</f>
        <v>53245</v>
      </c>
      <c r="BB1987" s="105">
        <f>_xll.qlInterestRateIndexMaturity(Currency&amp;"ibor"&amp;Tenor,BA1987,Trigger)</f>
        <v>53337</v>
      </c>
      <c r="BC1987" s="257">
        <f>_xll.qlIndexFixing($AC$5,AZ1987,TRUE,_xll.ohTrigger(Trigger,Trigger3M))</f>
        <v>1.4356940975867281E-2</v>
      </c>
      <c r="BD1987" s="257">
        <f>_xll.qlIndexFixing($BE$1,AZ1987,TRUE,_xll.ohTrigger(Trigger,Trigger3M))</f>
        <v>1.3937521413767142E-2</v>
      </c>
    </row>
    <row r="1988" spans="51:56" ht="11.25" customHeight="1" x14ac:dyDescent="0.25">
      <c r="AY1988" s="106" t="s">
        <v>83</v>
      </c>
      <c r="AZ1988" s="105">
        <f>_xll.qlInterestRateIndexFixingDate(Currency&amp;"ibor"&amp;Tenor,BA1988,Trigger)</f>
        <v>53248</v>
      </c>
      <c r="BA1988" s="105">
        <f>_xll.qlCalendarAdvance(Calendar,BA1987,AY1988,"f",,Trigger)</f>
        <v>53252</v>
      </c>
      <c r="BB1988" s="105">
        <f>_xll.qlInterestRateIndexMaturity(Currency&amp;"ibor"&amp;Tenor,BA1988,Trigger)</f>
        <v>53344</v>
      </c>
      <c r="BC1988" s="257">
        <f>_xll.qlIndexFixing($AC$5,AZ1988,TRUE,_xll.ohTrigger(Trigger,Trigger3M))</f>
        <v>1.435868642454244E-2</v>
      </c>
      <c r="BD1988" s="257">
        <f>_xll.qlIndexFixing($BE$1,AZ1988,TRUE,_xll.ohTrigger(Trigger,Trigger3M))</f>
        <v>1.3939108067505101E-2</v>
      </c>
    </row>
    <row r="1989" spans="51:56" ht="11.25" customHeight="1" x14ac:dyDescent="0.25">
      <c r="AY1989" s="106" t="s">
        <v>83</v>
      </c>
      <c r="AZ1989" s="105">
        <f>_xll.qlInterestRateIndexFixingDate(Currency&amp;"ibor"&amp;Tenor,BA1989,Trigger)</f>
        <v>53255</v>
      </c>
      <c r="BA1989" s="105">
        <f>_xll.qlCalendarAdvance(Calendar,BA1988,AY1989,"f",,Trigger)</f>
        <v>53259</v>
      </c>
      <c r="BB1989" s="105">
        <f>_xll.qlInterestRateIndexMaturity(Currency&amp;"ibor"&amp;Tenor,BA1989,Trigger)</f>
        <v>53351</v>
      </c>
      <c r="BC1989" s="257">
        <f>_xll.qlIndexFixing($AC$5,AZ1989,TRUE,_xll.ohTrigger(Trigger,Trigger3M))</f>
        <v>1.4360431873993501E-2</v>
      </c>
      <c r="BD1989" s="257">
        <f>_xll.qlIndexFixing($BE$1,AZ1989,TRUE,_xll.ohTrigger(Trigger,Trigger3M))</f>
        <v>1.3940678155248399E-2</v>
      </c>
    </row>
    <row r="1990" spans="51:56" ht="11.25" customHeight="1" x14ac:dyDescent="0.25">
      <c r="AY1990" s="106" t="s">
        <v>83</v>
      </c>
      <c r="AZ1990" s="105">
        <f>_xll.qlInterestRateIndexFixingDate(Currency&amp;"ibor"&amp;Tenor,BA1990,Trigger)</f>
        <v>53262</v>
      </c>
      <c r="BA1990" s="105">
        <f>_xll.qlCalendarAdvance(Calendar,BA1989,AY1990,"f",,Trigger)</f>
        <v>53266</v>
      </c>
      <c r="BB1990" s="105">
        <f>_xll.qlInterestRateIndexMaturity(Currency&amp;"ibor"&amp;Tenor,BA1990,Trigger)</f>
        <v>53358</v>
      </c>
      <c r="BC1990" s="257">
        <f>_xll.qlIndexFixing($AC$5,AZ1990,TRUE,_xll.ohTrigger(Trigger,Trigger3M))</f>
        <v>1.4362177324221332E-2</v>
      </c>
      <c r="BD1990" s="257">
        <f>_xll.qlIndexFixing($BE$1,AZ1990,TRUE,_xll.ohTrigger(Trigger,Trigger3M))</f>
        <v>1.3942231635607531E-2</v>
      </c>
    </row>
    <row r="1991" spans="51:56" ht="11.25" customHeight="1" x14ac:dyDescent="0.25">
      <c r="AY1991" s="106" t="s">
        <v>83</v>
      </c>
      <c r="AZ1991" s="105">
        <f>_xll.qlInterestRateIndexFixingDate(Currency&amp;"ibor"&amp;Tenor,BA1991,Trigger)</f>
        <v>53269</v>
      </c>
      <c r="BA1991" s="105">
        <f>_xll.qlCalendarAdvance(Calendar,BA1990,AY1991,"f",,Trigger)</f>
        <v>53273</v>
      </c>
      <c r="BB1991" s="105">
        <f>_xll.qlInterestRateIndexMaturity(Currency&amp;"ibor"&amp;Tenor,BA1991,Trigger)</f>
        <v>53365</v>
      </c>
      <c r="BC1991" s="257">
        <f>_xll.qlIndexFixing($AC$5,AZ1991,TRUE,_xll.ohTrigger(Trigger,Trigger3M))</f>
        <v>1.4363922775224195E-2</v>
      </c>
      <c r="BD1991" s="257">
        <f>_xll.qlIndexFixing($BE$1,AZ1991,TRUE,_xll.ohTrigger(Trigger,Trigger3M))</f>
        <v>1.3943768467189525E-2</v>
      </c>
    </row>
    <row r="1992" spans="51:56" ht="11.25" customHeight="1" x14ac:dyDescent="0.25">
      <c r="AY1992" s="106" t="s">
        <v>83</v>
      </c>
      <c r="AZ1992" s="105">
        <f>_xll.qlInterestRateIndexFixingDate(Currency&amp;"ibor"&amp;Tenor,BA1992,Trigger)</f>
        <v>53276</v>
      </c>
      <c r="BA1992" s="105">
        <f>_xll.qlCalendarAdvance(Calendar,BA1991,AY1992,"f",,Trigger)</f>
        <v>53280</v>
      </c>
      <c r="BB1992" s="105">
        <f>_xll.qlInterestRateIndexMaturity(Currency&amp;"ibor"&amp;Tenor,BA1992,Trigger)</f>
        <v>53372</v>
      </c>
      <c r="BC1992" s="257">
        <f>_xll.qlIndexFixing($AC$5,AZ1992,TRUE,_xll.ohTrigger(Trigger,Trigger3M))</f>
        <v>1.436566822700296E-2</v>
      </c>
      <c r="BD1992" s="257">
        <f>_xll.qlIndexFixing($BE$1,AZ1992,TRUE,_xll.ohTrigger(Trigger,Trigger3M))</f>
        <v>1.3945288608603142E-2</v>
      </c>
    </row>
    <row r="1993" spans="51:56" ht="11.25" customHeight="1" x14ac:dyDescent="0.25">
      <c r="AY1993" s="106" t="s">
        <v>83</v>
      </c>
      <c r="AZ1993" s="105">
        <f>_xll.qlInterestRateIndexFixingDate(Currency&amp;"ibor"&amp;Tenor,BA1993,Trigger)</f>
        <v>53283</v>
      </c>
      <c r="BA1993" s="105">
        <f>_xll.qlCalendarAdvance(Calendar,BA1992,AY1993,"f",,Trigger)</f>
        <v>53287</v>
      </c>
      <c r="BB1993" s="105">
        <f>_xll.qlInterestRateIndexMaturity(Currency&amp;"ibor"&amp;Tenor,BA1993,Trigger)</f>
        <v>53379</v>
      </c>
      <c r="BC1993" s="257">
        <f>_xll.qlIndexFixing($AC$5,AZ1993,TRUE,_xll.ohTrigger(Trigger,Trigger3M))</f>
        <v>1.4367413679556755E-2</v>
      </c>
      <c r="BD1993" s="257">
        <f>_xll.qlIndexFixing($BE$1,AZ1993,TRUE,_xll.ohTrigger(Trigger,Trigger3M))</f>
        <v>1.3946792018455405E-2</v>
      </c>
    </row>
    <row r="1994" spans="51:56" ht="11.25" customHeight="1" x14ac:dyDescent="0.25">
      <c r="AY1994" s="106" t="s">
        <v>83</v>
      </c>
      <c r="AZ1994" s="105">
        <f>_xll.qlInterestRateIndexFixingDate(Currency&amp;"ibor"&amp;Tenor,BA1994,Trigger)</f>
        <v>53290</v>
      </c>
      <c r="BA1994" s="105">
        <f>_xll.qlCalendarAdvance(Calendar,BA1993,AY1994,"f",,Trigger)</f>
        <v>53294</v>
      </c>
      <c r="BB1994" s="105">
        <f>_xll.qlInterestRateIndexMaturity(Currency&amp;"ibor"&amp;Tenor,BA1994,Trigger)</f>
        <v>53386</v>
      </c>
      <c r="BC1994" s="257">
        <f>_xll.qlIndexFixing($AC$5,AZ1994,TRUE,_xll.ohTrigger(Trigger,Trigger3M))</f>
        <v>1.4369159132888191E-2</v>
      </c>
      <c r="BD1994" s="257">
        <f>_xll.qlIndexFixing($BE$1,AZ1994,TRUE,_xll.ohTrigger(Trigger,Trigger3M))</f>
        <v>1.3948278655357683E-2</v>
      </c>
    </row>
    <row r="1995" spans="51:56" ht="11.25" customHeight="1" x14ac:dyDescent="0.25">
      <c r="AY1995" s="106" t="s">
        <v>83</v>
      </c>
      <c r="AZ1995" s="105">
        <f>_xll.qlInterestRateIndexFixingDate(Currency&amp;"ibor"&amp;Tenor,BA1995,Trigger)</f>
        <v>53297</v>
      </c>
      <c r="BA1995" s="105">
        <f>_xll.qlCalendarAdvance(Calendar,BA1994,AY1995,"f",,Trigger)</f>
        <v>53301</v>
      </c>
      <c r="BB1995" s="105">
        <f>_xll.qlInterestRateIndexMaturity(Currency&amp;"ibor"&amp;Tenor,BA1995,Trigger)</f>
        <v>53391</v>
      </c>
      <c r="BC1995" s="257">
        <f>_xll.qlIndexFixing($AC$5,AZ1995,TRUE,_xll.ohTrigger(Trigger,Trigger3M))</f>
        <v>1.4370082297735287E-2</v>
      </c>
      <c r="BD1995" s="257">
        <f>_xll.qlIndexFixing($BE$1,AZ1995,TRUE,_xll.ohTrigger(Trigger,Trigger3M))</f>
        <v>1.3949004877742865E-2</v>
      </c>
    </row>
    <row r="1996" spans="51:56" ht="11.25" customHeight="1" x14ac:dyDescent="0.25">
      <c r="AY1996" s="106" t="s">
        <v>83</v>
      </c>
      <c r="AZ1996" s="105">
        <f>_xll.qlInterestRateIndexFixingDate(Currency&amp;"ibor"&amp;Tenor,BA1996,Trigger)</f>
        <v>53304</v>
      </c>
      <c r="BA1996" s="105">
        <f>_xll.qlCalendarAdvance(Calendar,BA1995,AY1996,"f",,Trigger)</f>
        <v>53308</v>
      </c>
      <c r="BB1996" s="105">
        <f>_xll.qlInterestRateIndexMaturity(Currency&amp;"ibor"&amp;Tenor,BA1996,Trigger)</f>
        <v>53398</v>
      </c>
      <c r="BC1996" s="257">
        <f>_xll.qlIndexFixing($AC$5,AZ1996,TRUE,_xll.ohTrigger(Trigger,Trigger3M))</f>
        <v>1.4371827613406829E-2</v>
      </c>
      <c r="BD1996" s="257">
        <f>_xll.qlIndexFixing($BE$1,AZ1996,TRUE,_xll.ohTrigger(Trigger,Trigger3M))</f>
        <v>1.3950460155280453E-2</v>
      </c>
    </row>
    <row r="1997" spans="51:56" ht="11.25" customHeight="1" x14ac:dyDescent="0.25">
      <c r="AY1997" s="106" t="s">
        <v>83</v>
      </c>
      <c r="AZ1997" s="105">
        <f>_xll.qlInterestRateIndexFixingDate(Currency&amp;"ibor"&amp;Tenor,BA1997,Trigger)</f>
        <v>53311</v>
      </c>
      <c r="BA1997" s="105">
        <f>_xll.qlCalendarAdvance(Calendar,BA1996,AY1997,"f",,Trigger)</f>
        <v>53315</v>
      </c>
      <c r="BB1997" s="105">
        <f>_xll.qlInterestRateIndexMaturity(Currency&amp;"ibor"&amp;Tenor,BA1997,Trigger)</f>
        <v>53405</v>
      </c>
      <c r="BC1997" s="257">
        <f>_xll.qlIndexFixing($AC$5,AZ1997,TRUE,_xll.ohTrigger(Trigger,Trigger3M))</f>
        <v>1.4373572929836875E-2</v>
      </c>
      <c r="BD1997" s="257">
        <f>_xll.qlIndexFixing($BE$1,AZ1997,TRUE,_xll.ohTrigger(Trigger,Trigger3M))</f>
        <v>1.3951898542903685E-2</v>
      </c>
    </row>
    <row r="1998" spans="51:56" ht="11.25" customHeight="1" x14ac:dyDescent="0.25">
      <c r="AY1998" s="106" t="s">
        <v>83</v>
      </c>
      <c r="AZ1998" s="105">
        <f>_xll.qlInterestRateIndexFixingDate(Currency&amp;"ibor"&amp;Tenor,BA1998,Trigger)</f>
        <v>53317</v>
      </c>
      <c r="BA1998" s="105">
        <f>_xll.qlCalendarAdvance(Calendar,BA1997,AY1998,"f",,Trigger)</f>
        <v>53323</v>
      </c>
      <c r="BB1998" s="105">
        <f>_xll.qlInterestRateIndexMaturity(Currency&amp;"ibor"&amp;Tenor,BA1998,Trigger)</f>
        <v>53413</v>
      </c>
      <c r="BC1998" s="257">
        <f>_xll.qlIndexFixing($AC$5,AZ1998,TRUE,_xll.ohTrigger(Trigger,Trigger3M))</f>
        <v>1.4375567578115422E-2</v>
      </c>
      <c r="BD1998" s="257">
        <f>_xll.qlIndexFixing($BE$1,AZ1998,TRUE,_xll.ohTrigger(Trigger,Trigger3M))</f>
        <v>1.3953521679849423E-2</v>
      </c>
    </row>
    <row r="1999" spans="51:56" ht="11.25" customHeight="1" x14ac:dyDescent="0.25">
      <c r="AY1999" s="106" t="s">
        <v>83</v>
      </c>
      <c r="AZ1999" s="105">
        <f>_xll.qlInterestRateIndexFixingDate(Currency&amp;"ibor"&amp;Tenor,BA1999,Trigger)</f>
        <v>53325</v>
      </c>
      <c r="BA1999" s="105">
        <f>_xll.qlCalendarAdvance(Calendar,BA1998,AY1999,"f",,Trigger)</f>
        <v>53330</v>
      </c>
      <c r="BB1999" s="105">
        <f>_xll.qlInterestRateIndexMaturity(Currency&amp;"ibor"&amp;Tenor,BA1999,Trigger)</f>
        <v>53420</v>
      </c>
      <c r="BC1999" s="257">
        <f>_xll.qlIndexFixing($AC$5,AZ1999,TRUE,_xll.ohTrigger(Trigger,Trigger3M))</f>
        <v>1.4377312896171723E-2</v>
      </c>
      <c r="BD1999" s="257">
        <f>_xll.qlIndexFixing($BE$1,AZ1999,TRUE,_xll.ohTrigger(Trigger,Trigger3M))</f>
        <v>1.3954923735428615E-2</v>
      </c>
    </row>
    <row r="2000" spans="51:56" ht="11.25" customHeight="1" x14ac:dyDescent="0.25">
      <c r="AY2000" s="106" t="s">
        <v>83</v>
      </c>
      <c r="AZ2000" s="105">
        <f>_xll.qlInterestRateIndexFixingDate(Currency&amp;"ibor"&amp;Tenor,BA2000,Trigger)</f>
        <v>53335</v>
      </c>
      <c r="BA2000" s="105">
        <f>_xll.qlCalendarAdvance(Calendar,BA1999,AY2000,"f",,Trigger)</f>
        <v>53337</v>
      </c>
      <c r="BB2000" s="105">
        <f>_xll.qlInterestRateIndexMaturity(Currency&amp;"ibor"&amp;Tenor,BA2000,Trigger)</f>
        <v>53427</v>
      </c>
      <c r="BC2000" s="257">
        <f>_xll.qlIndexFixing($AC$5,AZ2000,TRUE,_xll.ohTrigger(Trigger,Trigger3M))</f>
        <v>1.4379058214985641E-2</v>
      </c>
      <c r="BD2000" s="257">
        <f>_xll.qlIndexFixing($BE$1,AZ2000,TRUE,_xll.ohTrigger(Trigger,Trigger3M))</f>
        <v>1.3956308771017945E-2</v>
      </c>
    </row>
    <row r="2001" spans="51:56" ht="11.25" customHeight="1" x14ac:dyDescent="0.25">
      <c r="AY2001" s="106" t="s">
        <v>83</v>
      </c>
      <c r="AZ2001" s="105">
        <f>_xll.qlInterestRateIndexFixingDate(Currency&amp;"ibor"&amp;Tenor,BA2001,Trigger)</f>
        <v>53342</v>
      </c>
      <c r="BA2001" s="105">
        <f>_xll.qlCalendarAdvance(Calendar,BA2000,AY2001,"f",,Trigger)</f>
        <v>53344</v>
      </c>
      <c r="BB2001" s="105">
        <f>_xll.qlInterestRateIndexMaturity(Currency&amp;"ibor"&amp;Tenor,BA2001,Trigger)</f>
        <v>53434</v>
      </c>
      <c r="BC2001" s="257">
        <f>_xll.qlIndexFixing($AC$5,AZ2001,TRUE,_xll.ohTrigger(Trigger,Trigger3M))</f>
        <v>1.4380803534559838E-2</v>
      </c>
      <c r="BD2001" s="257">
        <f>_xll.qlIndexFixing($BE$1,AZ2001,TRUE,_xll.ohTrigger(Trigger,Trigger3M))</f>
        <v>1.3957676745230962E-2</v>
      </c>
    </row>
    <row r="2002" spans="51:56" ht="11.25" customHeight="1" x14ac:dyDescent="0.25">
      <c r="AY2002" s="106" t="s">
        <v>83</v>
      </c>
      <c r="AZ2002" s="105">
        <f>_xll.qlInterestRateIndexFixingDate(Currency&amp;"ibor"&amp;Tenor,BA2002,Trigger)</f>
        <v>53349</v>
      </c>
      <c r="BA2002" s="105">
        <f>_xll.qlCalendarAdvance(Calendar,BA2001,AY2002,"f",,Trigger)</f>
        <v>53351</v>
      </c>
      <c r="BB2002" s="105">
        <f>_xll.qlInterestRateIndexMaturity(Currency&amp;"ibor"&amp;Tenor,BA2002,Trigger)</f>
        <v>53441</v>
      </c>
      <c r="BC2002" s="257">
        <f>_xll.qlIndexFixing($AC$5,AZ2002,TRUE,_xll.ohTrigger(Trigger,Trigger3M))</f>
        <v>1.4382548854892541E-2</v>
      </c>
      <c r="BD2002" s="257">
        <f>_xll.qlIndexFixing($BE$1,AZ2002,TRUE,_xll.ohTrigger(Trigger,Trigger3M))</f>
        <v>1.3959027616680331E-2</v>
      </c>
    </row>
    <row r="2003" spans="51:56" ht="11.25" customHeight="1" x14ac:dyDescent="0.25">
      <c r="AY2003" s="106" t="s">
        <v>83</v>
      </c>
      <c r="AZ2003" s="105">
        <f>_xll.qlInterestRateIndexFixingDate(Currency&amp;"ibor"&amp;Tenor,BA2003,Trigger)</f>
        <v>53356</v>
      </c>
      <c r="BA2003" s="105">
        <f>_xll.qlCalendarAdvance(Calendar,BA2002,AY2003,"f",,Trigger)</f>
        <v>53358</v>
      </c>
      <c r="BB2003" s="105">
        <f>_xll.qlInterestRateIndexMaturity(Currency&amp;"ibor"&amp;Tenor,BA2003,Trigger)</f>
        <v>53447</v>
      </c>
      <c r="BC2003" s="257">
        <f>_xll.qlIndexFixing($AC$5,AZ2003,TRUE,_xll.ohTrigger(Trigger,Trigger3M))</f>
        <v>1.4383882490698005E-2</v>
      </c>
      <c r="BD2003" s="257">
        <f>_xll.qlIndexFixing($BE$1,AZ2003,TRUE,_xll.ohTrigger(Trigger,Trigger3M))</f>
        <v>1.3959998901132687E-2</v>
      </c>
    </row>
    <row r="2004" spans="51:56" ht="11.25" customHeight="1" x14ac:dyDescent="0.25">
      <c r="AY2004" s="106" t="s">
        <v>83</v>
      </c>
      <c r="AZ2004" s="105">
        <f>_xll.qlInterestRateIndexFixingDate(Currency&amp;"ibor"&amp;Tenor,BA2004,Trigger)</f>
        <v>53363</v>
      </c>
      <c r="BA2004" s="105">
        <f>_xll.qlCalendarAdvance(Calendar,BA2003,AY2004,"f",,Trigger)</f>
        <v>53365</v>
      </c>
      <c r="BB2004" s="105">
        <f>_xll.qlInterestRateIndexMaturity(Currency&amp;"ibor"&amp;Tenor,BA2004,Trigger)</f>
        <v>53454</v>
      </c>
      <c r="BC2004" s="257">
        <f>_xll.qlIndexFixing($AC$5,AZ2004,TRUE,_xll.ohTrigger(Trigger,Trigger3M))</f>
        <v>1.4385627742880778E-2</v>
      </c>
      <c r="BD2004" s="257">
        <f>_xll.qlIndexFixing($BE$1,AZ2004,TRUE,_xll.ohTrigger(Trigger,Trigger3M))</f>
        <v>1.3961316627092497E-2</v>
      </c>
    </row>
    <row r="2005" spans="51:56" ht="11.25" customHeight="1" x14ac:dyDescent="0.25">
      <c r="AY2005" s="106" t="s">
        <v>83</v>
      </c>
      <c r="AZ2005" s="105">
        <f>_xll.qlInterestRateIndexFixingDate(Currency&amp;"ibor"&amp;Tenor,BA2005,Trigger)</f>
        <v>53370</v>
      </c>
      <c r="BA2005" s="105">
        <f>_xll.qlCalendarAdvance(Calendar,BA2004,AY2005,"f",,Trigger)</f>
        <v>53372</v>
      </c>
      <c r="BB2005" s="105">
        <f>_xll.qlInterestRateIndexMaturity(Currency&amp;"ibor"&amp;Tenor,BA2005,Trigger)</f>
        <v>53461</v>
      </c>
      <c r="BC2005" s="257">
        <f>_xll.qlIndexFixing($AC$5,AZ2005,TRUE,_xll.ohTrigger(Trigger,Trigger3M))</f>
        <v>1.438737299581351E-2</v>
      </c>
      <c r="BD2005" s="257">
        <f>_xll.qlIndexFixing($BE$1,AZ2005,TRUE,_xll.ohTrigger(Trigger,Trigger3M))</f>
        <v>1.3962617129748174E-2</v>
      </c>
    </row>
    <row r="2006" spans="51:56" ht="11.25" customHeight="1" x14ac:dyDescent="0.25">
      <c r="AY2006" s="106" t="s">
        <v>83</v>
      </c>
      <c r="AZ2006" s="105">
        <f>_xll.qlInterestRateIndexFixingDate(Currency&amp;"ibor"&amp;Tenor,BA2006,Trigger)</f>
        <v>53377</v>
      </c>
      <c r="BA2006" s="105">
        <f>_xll.qlCalendarAdvance(Calendar,BA2005,AY2006,"f",,Trigger)</f>
        <v>53379</v>
      </c>
      <c r="BB2006" s="105">
        <f>_xll.qlInterestRateIndexMaturity(Currency&amp;"ibor"&amp;Tenor,BA2006,Trigger)</f>
        <v>53468</v>
      </c>
      <c r="BC2006" s="257">
        <f>_xll.qlIndexFixing($AC$5,AZ2006,TRUE,_xll.ohTrigger(Trigger,Trigger3M))</f>
        <v>1.4389118249496206E-2</v>
      </c>
      <c r="BD2006" s="257">
        <f>_xll.qlIndexFixing($BE$1,AZ2006,TRUE,_xll.ohTrigger(Trigger,Trigger3M))</f>
        <v>1.3963900367716196E-2</v>
      </c>
    </row>
    <row r="2007" spans="51:56" ht="11.25" customHeight="1" x14ac:dyDescent="0.25">
      <c r="AY2007" s="106" t="s">
        <v>83</v>
      </c>
      <c r="AZ2007" s="105">
        <f>_xll.qlInterestRateIndexFixingDate(Currency&amp;"ibor"&amp;Tenor,BA2007,Trigger)</f>
        <v>53384</v>
      </c>
      <c r="BA2007" s="105">
        <f>_xll.qlCalendarAdvance(Calendar,BA2006,AY2007,"f",,Trigger)</f>
        <v>53386</v>
      </c>
      <c r="BB2007" s="105">
        <f>_xll.qlInterestRateIndexMaturity(Currency&amp;"ibor"&amp;Tenor,BA2007,Trigger)</f>
        <v>53478</v>
      </c>
      <c r="BC2007" s="257">
        <f>_xll.qlIndexFixing($AC$5,AZ2007,TRUE,_xll.ohTrigger(Trigger,Trigger3M))</f>
        <v>1.439209944875163E-2</v>
      </c>
      <c r="BD2007" s="257">
        <f>_xll.qlIndexFixing($BE$1,AZ2007,TRUE,_xll.ohTrigger(Trigger,Trigger3M))</f>
        <v>1.3966239037001343E-2</v>
      </c>
    </row>
    <row r="2008" spans="51:56" ht="11.25" customHeight="1" x14ac:dyDescent="0.25">
      <c r="AY2008" s="106" t="s">
        <v>83</v>
      </c>
      <c r="AZ2008" s="105">
        <f>_xll.qlInterestRateIndexFixingDate(Currency&amp;"ibor"&amp;Tenor,BA2008,Trigger)</f>
        <v>53391</v>
      </c>
      <c r="BA2008" s="105">
        <f>_xll.qlCalendarAdvance(Calendar,BA2007,AY2008,"f",,Trigger)</f>
        <v>53393</v>
      </c>
      <c r="BB2008" s="105">
        <f>_xll.qlInterestRateIndexMaturity(Currency&amp;"ibor"&amp;Tenor,BA2008,Trigger)</f>
        <v>53485</v>
      </c>
      <c r="BC2008" s="257">
        <f>_xll.qlIndexFixing($AC$5,AZ2008,TRUE,_xll.ohTrigger(Trigger,Trigger3M))</f>
        <v>1.4394739078076315E-2</v>
      </c>
      <c r="BD2008" s="257">
        <f>_xll.qlIndexFixing($BE$1,AZ2008,TRUE,_xll.ohTrigger(Trigger,Trigger3M))</f>
        <v>1.3967484024282438E-2</v>
      </c>
    </row>
    <row r="2009" spans="51:56" ht="11.25" customHeight="1" x14ac:dyDescent="0.25">
      <c r="AY2009" s="106" t="s">
        <v>83</v>
      </c>
      <c r="AZ2009" s="105">
        <f>_xll.qlInterestRateIndexFixingDate(Currency&amp;"ibor"&amp;Tenor,BA2009,Trigger)</f>
        <v>53398</v>
      </c>
      <c r="BA2009" s="105">
        <f>_xll.qlCalendarAdvance(Calendar,BA2008,AY2009,"f",,Trigger)</f>
        <v>53400</v>
      </c>
      <c r="BB2009" s="105">
        <f>_xll.qlInterestRateIndexMaturity(Currency&amp;"ibor"&amp;Tenor,BA2009,Trigger)</f>
        <v>53492</v>
      </c>
      <c r="BC2009" s="257">
        <f>_xll.qlIndexFixing($AC$5,AZ2009,TRUE,_xll.ohTrigger(Trigger,Trigger3M))</f>
        <v>1.4398572771470358E-2</v>
      </c>
      <c r="BD2009" s="257">
        <f>_xll.qlIndexFixing($BE$1,AZ2009,TRUE,_xll.ohTrigger(Trigger,Trigger3M))</f>
        <v>1.396871161184882E-2</v>
      </c>
    </row>
    <row r="2010" spans="51:56" ht="11.25" customHeight="1" x14ac:dyDescent="0.25">
      <c r="AY2010" s="106" t="s">
        <v>83</v>
      </c>
      <c r="AZ2010" s="105">
        <f>_xll.qlInterestRateIndexFixingDate(Currency&amp;"ibor"&amp;Tenor,BA2010,Trigger)</f>
        <v>53405</v>
      </c>
      <c r="BA2010" s="105">
        <f>_xll.qlCalendarAdvance(Calendar,BA2009,AY2010,"f",,Trigger)</f>
        <v>53407</v>
      </c>
      <c r="BB2010" s="105">
        <f>_xll.qlInterestRateIndexMaturity(Currency&amp;"ibor"&amp;Tenor,BA2010,Trigger)</f>
        <v>53499</v>
      </c>
      <c r="BC2010" s="257">
        <f>_xll.qlIndexFixing($AC$5,AZ2010,TRUE,_xll.ohTrigger(Trigger,Trigger3M))</f>
        <v>1.4402409046215188E-2</v>
      </c>
      <c r="BD2010" s="257">
        <f>_xll.qlIndexFixing($BE$1,AZ2010,TRUE,_xll.ohTrigger(Trigger,Trigger3M))</f>
        <v>1.396992175830925E-2</v>
      </c>
    </row>
    <row r="2011" spans="51:56" ht="11.25" customHeight="1" x14ac:dyDescent="0.25">
      <c r="AY2011" s="106" t="s">
        <v>83</v>
      </c>
      <c r="AZ2011" s="105">
        <f>_xll.qlInterestRateIndexFixingDate(Currency&amp;"ibor"&amp;Tenor,BA2011,Trigger)</f>
        <v>53408</v>
      </c>
      <c r="BA2011" s="105">
        <f>_xll.qlCalendarAdvance(Calendar,BA2010,AY2011,"f",,Trigger)</f>
        <v>53414</v>
      </c>
      <c r="BB2011" s="105">
        <f>_xll.qlInterestRateIndexMaturity(Currency&amp;"ibor"&amp;Tenor,BA2011,Trigger)</f>
        <v>53506</v>
      </c>
      <c r="BC2011" s="257">
        <f>_xll.qlIndexFixing($AC$5,AZ2011,TRUE,_xll.ohTrigger(Trigger,Trigger3M))</f>
        <v>1.4406247902316016E-2</v>
      </c>
      <c r="BD2011" s="257">
        <f>_xll.qlIndexFixing($BE$1,AZ2011,TRUE,_xll.ohTrigger(Trigger,Trigger3M))</f>
        <v>1.3971114422280313E-2</v>
      </c>
    </row>
    <row r="2012" spans="51:56" ht="11.25" customHeight="1" x14ac:dyDescent="0.25">
      <c r="AY2012" s="106" t="s">
        <v>83</v>
      </c>
      <c r="AZ2012" s="105">
        <f>_xll.qlInterestRateIndexFixingDate(Currency&amp;"ibor"&amp;Tenor,BA2012,Trigger)</f>
        <v>53419</v>
      </c>
      <c r="BA2012" s="105">
        <f>_xll.qlCalendarAdvance(Calendar,BA2011,AY2012,"f",,Trigger)</f>
        <v>53421</v>
      </c>
      <c r="BB2012" s="105">
        <f>_xll.qlInterestRateIndexMaturity(Currency&amp;"ibor"&amp;Tenor,BA2012,Trigger)</f>
        <v>53512</v>
      </c>
      <c r="BC2012" s="257">
        <f>_xll.qlIndexFixing($AC$5,AZ2012,TRUE,_xll.ohTrigger(Trigger,Trigger3M))</f>
        <v>1.4409475542415229E-2</v>
      </c>
      <c r="BD2012" s="257">
        <f>_xll.qlIndexFixing($BE$1,AZ2012,TRUE,_xll.ohTrigger(Trigger,Trigger3M))</f>
        <v>1.3971938121900014E-2</v>
      </c>
    </row>
    <row r="2013" spans="51:56" ht="11.25" customHeight="1" x14ac:dyDescent="0.25">
      <c r="AY2013" s="106" t="s">
        <v>83</v>
      </c>
      <c r="AZ2013" s="105">
        <f>_xll.qlInterestRateIndexFixingDate(Currency&amp;"ibor"&amp;Tenor,BA2013,Trigger)</f>
        <v>53426</v>
      </c>
      <c r="BA2013" s="105">
        <f>_xll.qlCalendarAdvance(Calendar,BA2012,AY2013,"f",,Trigger)</f>
        <v>53428</v>
      </c>
      <c r="BB2013" s="105">
        <f>_xll.qlInterestRateIndexMaturity(Currency&amp;"ibor"&amp;Tenor,BA2013,Trigger)</f>
        <v>53519</v>
      </c>
      <c r="BC2013" s="257">
        <f>_xll.qlIndexFixing($AC$5,AZ2013,TRUE,_xll.ohTrigger(Trigger,Trigger3M))</f>
        <v>1.4413342095108195E-2</v>
      </c>
      <c r="BD2013" s="257">
        <f>_xll.qlIndexFixing($BE$1,AZ2013,TRUE,_xll.ohTrigger(Trigger,Trigger3M))</f>
        <v>1.3973096914296558E-2</v>
      </c>
    </row>
    <row r="2014" spans="51:56" ht="11.25" customHeight="1" x14ac:dyDescent="0.25">
      <c r="AY2014" s="106" t="s">
        <v>83</v>
      </c>
      <c r="AZ2014" s="105">
        <f>_xll.qlInterestRateIndexFixingDate(Currency&amp;"ibor"&amp;Tenor,BA2014,Trigger)</f>
        <v>53433</v>
      </c>
      <c r="BA2014" s="105">
        <f>_xll.qlCalendarAdvance(Calendar,BA2013,AY2014,"f",,Trigger)</f>
        <v>53435</v>
      </c>
      <c r="BB2014" s="105">
        <f>_xll.qlInterestRateIndexMaturity(Currency&amp;"ibor"&amp;Tenor,BA2014,Trigger)</f>
        <v>53526</v>
      </c>
      <c r="BC2014" s="257">
        <f>_xll.qlIndexFixing($AC$5,AZ2014,TRUE,_xll.ohTrigger(Trigger,Trigger3M))</f>
        <v>1.4417211257404245E-2</v>
      </c>
      <c r="BD2014" s="257">
        <f>_xll.qlIndexFixing($BE$1,AZ2014,TRUE,_xll.ohTrigger(Trigger,Trigger3M))</f>
        <v>1.3974238103669887E-2</v>
      </c>
    </row>
    <row r="2015" spans="51:56" ht="11.25" customHeight="1" x14ac:dyDescent="0.25">
      <c r="AY2015" s="106" t="s">
        <v>83</v>
      </c>
      <c r="AZ2015" s="105">
        <f>_xll.qlInterestRateIndexFixingDate(Currency&amp;"ibor"&amp;Tenor,BA2015,Trigger)</f>
        <v>53440</v>
      </c>
      <c r="BA2015" s="105">
        <f>_xll.qlCalendarAdvance(Calendar,BA2014,AY2015,"f",,Trigger)</f>
        <v>53442</v>
      </c>
      <c r="BB2015" s="105">
        <f>_xll.qlInterestRateIndexMaturity(Currency&amp;"ibor"&amp;Tenor,BA2015,Trigger)</f>
        <v>53533</v>
      </c>
      <c r="BC2015" s="257">
        <f>_xll.qlIndexFixing($AC$5,AZ2015,TRUE,_xll.ohTrigger(Trigger,Trigger3M))</f>
        <v>1.4421083029313039E-2</v>
      </c>
      <c r="BD2015" s="257">
        <f>_xll.qlIndexFixing($BE$1,AZ2015,TRUE,_xll.ohTrigger(Trigger,Trigger3M))</f>
        <v>1.3975361648635961E-2</v>
      </c>
    </row>
    <row r="2016" spans="51:56" ht="11.25" customHeight="1" x14ac:dyDescent="0.25">
      <c r="AY2016" s="106" t="s">
        <v>83</v>
      </c>
      <c r="AZ2016" s="105">
        <f>_xll.qlInterestRateIndexFixingDate(Currency&amp;"ibor"&amp;Tenor,BA2016,Trigger)</f>
        <v>53444</v>
      </c>
      <c r="BA2016" s="105">
        <f>_xll.qlCalendarAdvance(Calendar,BA2015,AY2016,"f",,Trigger)</f>
        <v>53449</v>
      </c>
      <c r="BB2016" s="105">
        <f>_xll.qlInterestRateIndexMaturity(Currency&amp;"ibor"&amp;Tenor,BA2016,Trigger)</f>
        <v>53541</v>
      </c>
      <c r="BC2016" s="257">
        <f>_xll.qlIndexFixing($AC$5,AZ2016,TRUE,_xll.ohTrigger(Trigger,Trigger3M))</f>
        <v>1.4425480903452073E-2</v>
      </c>
      <c r="BD2016" s="257">
        <f>_xll.qlIndexFixing($BE$1,AZ2016,TRUE,_xll.ohTrigger(Trigger,Trigger3M))</f>
        <v>1.3976814056155614E-2</v>
      </c>
    </row>
    <row r="2017" spans="51:56" ht="11.25" customHeight="1" x14ac:dyDescent="0.25">
      <c r="AY2017" s="106" t="s">
        <v>83</v>
      </c>
      <c r="AZ2017" s="105">
        <f>_xll.qlInterestRateIndexFixingDate(Currency&amp;"ibor"&amp;Tenor,BA2017,Trigger)</f>
        <v>53454</v>
      </c>
      <c r="BA2017" s="105">
        <f>_xll.qlCalendarAdvance(Calendar,BA2016,AY2017,"f",,Trigger)</f>
        <v>53456</v>
      </c>
      <c r="BB2017" s="105">
        <f>_xll.qlInterestRateIndexMaturity(Currency&amp;"ibor"&amp;Tenor,BA2017,Trigger)</f>
        <v>53548</v>
      </c>
      <c r="BC2017" s="257">
        <f>_xll.qlIndexFixing($AC$5,AZ2017,TRUE,_xll.ohTrigger(Trigger,Trigger3M))</f>
        <v>1.4429335247859191E-2</v>
      </c>
      <c r="BD2017" s="257">
        <f>_xll.qlIndexFixing($BE$1,AZ2017,TRUE,_xll.ohTrigger(Trigger,Trigger3M))</f>
        <v>1.3977900956023115E-2</v>
      </c>
    </row>
    <row r="2018" spans="51:56" ht="11.25" customHeight="1" x14ac:dyDescent="0.25">
      <c r="AY2018" s="106" t="s">
        <v>83</v>
      </c>
      <c r="AZ2018" s="105">
        <f>_xll.qlInterestRateIndexFixingDate(Currency&amp;"ibor"&amp;Tenor,BA2018,Trigger)</f>
        <v>53461</v>
      </c>
      <c r="BA2018" s="105">
        <f>_xll.qlCalendarAdvance(Calendar,BA2017,AY2018,"f",,Trigger)</f>
        <v>53463</v>
      </c>
      <c r="BB2018" s="105">
        <f>_xll.qlInterestRateIndexMaturity(Currency&amp;"ibor"&amp;Tenor,BA2018,Trigger)</f>
        <v>53555</v>
      </c>
      <c r="BC2018" s="257">
        <f>_xll.qlIndexFixing($AC$5,AZ2018,TRUE,_xll.ohTrigger(Trigger,Trigger3M))</f>
        <v>1.4433192173674439E-2</v>
      </c>
      <c r="BD2018" s="257">
        <f>_xll.qlIndexFixing($BE$1,AZ2018,TRUE,_xll.ohTrigger(Trigger,Trigger3M))</f>
        <v>1.3978970083681692E-2</v>
      </c>
    </row>
    <row r="2019" spans="51:56" ht="11.25" customHeight="1" x14ac:dyDescent="0.25">
      <c r="AY2019" s="106" t="s">
        <v>83</v>
      </c>
      <c r="AZ2019" s="105">
        <f>_xll.qlInterestRateIndexFixingDate(Currency&amp;"ibor"&amp;Tenor,BA2019,Trigger)</f>
        <v>53468</v>
      </c>
      <c r="BA2019" s="105">
        <f>_xll.qlCalendarAdvance(Calendar,BA2018,AY2019,"f",,Trigger)</f>
        <v>53470</v>
      </c>
      <c r="BB2019" s="105">
        <f>_xll.qlInterestRateIndexMaturity(Currency&amp;"ibor"&amp;Tenor,BA2019,Trigger)</f>
        <v>53562</v>
      </c>
      <c r="BC2019" s="257">
        <f>_xll.qlIndexFixing($AC$5,AZ2019,TRUE,_xll.ohTrigger(Trigger,Trigger3M))</f>
        <v>1.4437051680909113E-2</v>
      </c>
      <c r="BD2019" s="257">
        <f>_xll.qlIndexFixing($BE$1,AZ2019,TRUE,_xll.ohTrigger(Trigger,Trigger3M))</f>
        <v>1.3980021397747929E-2</v>
      </c>
    </row>
    <row r="2020" spans="51:56" ht="11.25" customHeight="1" x14ac:dyDescent="0.25">
      <c r="AY2020" s="106" t="s">
        <v>83</v>
      </c>
      <c r="AZ2020" s="105">
        <f>_xll.qlInterestRateIndexFixingDate(Currency&amp;"ibor"&amp;Tenor,BA2020,Trigger)</f>
        <v>53475</v>
      </c>
      <c r="BA2020" s="105">
        <f>_xll.qlCalendarAdvance(Calendar,BA2019,AY2020,"f",,Trigger)</f>
        <v>53477</v>
      </c>
      <c r="BB2020" s="105">
        <f>_xll.qlInterestRateIndexMaturity(Currency&amp;"ibor"&amp;Tenor,BA2020,Trigger)</f>
        <v>53569</v>
      </c>
      <c r="BC2020" s="257">
        <f>_xll.qlIndexFixing($AC$5,AZ2020,TRUE,_xll.ohTrigger(Trigger,Trigger3M))</f>
        <v>1.4440913769568426E-2</v>
      </c>
      <c r="BD2020" s="257">
        <f>_xll.qlIndexFixing($BE$1,AZ2020,TRUE,_xll.ohTrigger(Trigger,Trigger3M))</f>
        <v>1.3981054856834063E-2</v>
      </c>
    </row>
    <row r="2021" spans="51:56" ht="11.25" customHeight="1" x14ac:dyDescent="0.25">
      <c r="AY2021" s="106" t="s">
        <v>83</v>
      </c>
      <c r="AZ2021" s="105">
        <f>_xll.qlInterestRateIndexFixingDate(Currency&amp;"ibor"&amp;Tenor,BA2021,Trigger)</f>
        <v>53482</v>
      </c>
      <c r="BA2021" s="105">
        <f>_xll.qlCalendarAdvance(Calendar,BA2020,AY2021,"f",,Trigger)</f>
        <v>53484</v>
      </c>
      <c r="BB2021" s="105">
        <f>_xll.qlInterestRateIndexMaturity(Currency&amp;"ibor"&amp;Tenor,BA2021,Trigger)</f>
        <v>53576</v>
      </c>
      <c r="BC2021" s="257">
        <f>_xll.qlIndexFixing($AC$5,AZ2021,TRUE,_xll.ohTrigger(Trigger,Trigger3M))</f>
        <v>1.4444182374634167E-2</v>
      </c>
      <c r="BD2021" s="257">
        <f>_xll.qlIndexFixing($BE$1,AZ2021,TRUE,_xll.ohTrigger(Trigger,Trigger3M))</f>
        <v>1.3982070419552331E-2</v>
      </c>
    </row>
    <row r="2022" spans="51:56" ht="11.25" customHeight="1" x14ac:dyDescent="0.25">
      <c r="AY2022" s="106" t="s">
        <v>83</v>
      </c>
      <c r="AZ2022" s="105">
        <f>_xll.qlInterestRateIndexFixingDate(Currency&amp;"ibor"&amp;Tenor,BA2022,Trigger)</f>
        <v>53489</v>
      </c>
      <c r="BA2022" s="105">
        <f>_xll.qlCalendarAdvance(Calendar,BA2021,AY2022,"f",,Trigger)</f>
        <v>53491</v>
      </c>
      <c r="BB2022" s="105">
        <f>_xll.qlInterestRateIndexMaturity(Currency&amp;"ibor"&amp;Tenor,BA2022,Trigger)</f>
        <v>53583</v>
      </c>
      <c r="BC2022" s="257">
        <f>_xll.qlIndexFixing($AC$5,AZ2022,TRUE,_xll.ohTrigger(Trigger,Trigger3M))</f>
        <v>1.4445961739588677E-2</v>
      </c>
      <c r="BD2022" s="257">
        <f>_xll.qlIndexFixing($BE$1,AZ2022,TRUE,_xll.ohTrigger(Trigger,Trigger3M))</f>
        <v>1.3983068044517578E-2</v>
      </c>
    </row>
    <row r="2023" spans="51:56" ht="11.25" customHeight="1" x14ac:dyDescent="0.25">
      <c r="AY2023" s="106" t="s">
        <v>83</v>
      </c>
      <c r="AZ2023" s="105">
        <f>_xll.qlInterestRateIndexFixingDate(Currency&amp;"ibor"&amp;Tenor,BA2023,Trigger)</f>
        <v>53496</v>
      </c>
      <c r="BA2023" s="105">
        <f>_xll.qlCalendarAdvance(Calendar,BA2022,AY2023,"f",,Trigger)</f>
        <v>53498</v>
      </c>
      <c r="BB2023" s="105">
        <f>_xll.qlInterestRateIndexMaturity(Currency&amp;"ibor"&amp;Tenor,BA2023,Trigger)</f>
        <v>53590</v>
      </c>
      <c r="BC2023" s="257">
        <f>_xll.qlIndexFixing($AC$5,AZ2023,TRUE,_xll.ohTrigger(Trigger,Trigger3M))</f>
        <v>1.4447741105348629E-2</v>
      </c>
      <c r="BD2023" s="257">
        <f>_xll.qlIndexFixing($BE$1,AZ2023,TRUE,_xll.ohTrigger(Trigger,Trigger3M))</f>
        <v>1.3984047690343778E-2</v>
      </c>
    </row>
    <row r="2024" spans="51:56" ht="11.25" customHeight="1" x14ac:dyDescent="0.25">
      <c r="AY2024" s="106" t="s">
        <v>83</v>
      </c>
      <c r="AZ2024" s="105">
        <f>_xll.qlInterestRateIndexFixingDate(Currency&amp;"ibor"&amp;Tenor,BA2024,Trigger)</f>
        <v>53503</v>
      </c>
      <c r="BA2024" s="105">
        <f>_xll.qlCalendarAdvance(Calendar,BA2023,AY2024,"f",,Trigger)</f>
        <v>53505</v>
      </c>
      <c r="BB2024" s="105">
        <f>_xll.qlInterestRateIndexMaturity(Currency&amp;"ibor"&amp;Tenor,BA2024,Trigger)</f>
        <v>53597</v>
      </c>
      <c r="BC2024" s="257">
        <f>_xll.qlIndexFixing($AC$5,AZ2024,TRUE,_xll.ohTrigger(Trigger,Trigger3M))</f>
        <v>1.4449520471915762E-2</v>
      </c>
      <c r="BD2024" s="257">
        <f>_xll.qlIndexFixing($BE$1,AZ2024,TRUE,_xll.ohTrigger(Trigger,Trigger3M))</f>
        <v>1.3985009315641429E-2</v>
      </c>
    </row>
    <row r="2025" spans="51:56" ht="11.25" customHeight="1" x14ac:dyDescent="0.25">
      <c r="AY2025" s="106" t="s">
        <v>83</v>
      </c>
      <c r="AZ2025" s="105">
        <f>_xll.qlInterestRateIndexFixingDate(Currency&amp;"ibor"&amp;Tenor,BA2025,Trigger)</f>
        <v>53510</v>
      </c>
      <c r="BA2025" s="105">
        <f>_xll.qlCalendarAdvance(Calendar,BA2024,AY2025,"f",,Trigger)</f>
        <v>53512</v>
      </c>
      <c r="BB2025" s="105">
        <f>_xll.qlInterestRateIndexMaturity(Currency&amp;"ibor"&amp;Tenor,BA2025,Trigger)</f>
        <v>53604</v>
      </c>
      <c r="BC2025" s="257">
        <f>_xll.qlIndexFixing($AC$5,AZ2025,TRUE,_xll.ohTrigger(Trigger,Trigger3M))</f>
        <v>1.4451299839288338E-2</v>
      </c>
      <c r="BD2025" s="257">
        <f>_xll.qlIndexFixing($BE$1,AZ2025,TRUE,_xll.ohTrigger(Trigger,Trigger3M))</f>
        <v>1.3985952879030591E-2</v>
      </c>
    </row>
    <row r="2026" spans="51:56" ht="11.25" customHeight="1" x14ac:dyDescent="0.25">
      <c r="AY2026" s="106" t="s">
        <v>83</v>
      </c>
      <c r="AZ2026" s="105">
        <f>_xll.qlInterestRateIndexFixingDate(Currency&amp;"ibor"&amp;Tenor,BA2026,Trigger)</f>
        <v>53517</v>
      </c>
      <c r="BA2026" s="105">
        <f>_xll.qlCalendarAdvance(Calendar,BA2025,AY2026,"f",,Trigger)</f>
        <v>53519</v>
      </c>
      <c r="BB2026" s="105">
        <f>_xll.qlInterestRateIndexMaturity(Currency&amp;"ibor"&amp;Tenor,BA2026,Trigger)</f>
        <v>53611</v>
      </c>
      <c r="BC2026" s="257">
        <f>_xll.qlIndexFixing($AC$5,AZ2026,TRUE,_xll.ohTrigger(Trigger,Trigger3M))</f>
        <v>1.4453079207468094E-2</v>
      </c>
      <c r="BD2026" s="257">
        <f>_xll.qlIndexFixing($BE$1,AZ2026,TRUE,_xll.ohTrigger(Trigger,Trigger3M))</f>
        <v>1.398687833912176E-2</v>
      </c>
    </row>
    <row r="2027" spans="51:56" ht="11.25" customHeight="1" x14ac:dyDescent="0.25">
      <c r="AY2027" s="106" t="s">
        <v>83</v>
      </c>
      <c r="AZ2027" s="105">
        <f>_xll.qlInterestRateIndexFixingDate(Currency&amp;"ibor"&amp;Tenor,BA2027,Trigger)</f>
        <v>53524</v>
      </c>
      <c r="BA2027" s="105">
        <f>_xll.qlCalendarAdvance(Calendar,BA2026,AY2027,"f",,Trigger)</f>
        <v>53526</v>
      </c>
      <c r="BB2027" s="105">
        <f>_xll.qlInterestRateIndexMaturity(Currency&amp;"ibor"&amp;Tenor,BA2027,Trigger)</f>
        <v>53618</v>
      </c>
      <c r="BC2027" s="257">
        <f>_xll.qlIndexFixing($AC$5,AZ2027,TRUE,_xll.ohTrigger(Trigger,Trigger3M))</f>
        <v>1.4454858576453292E-2</v>
      </c>
      <c r="BD2027" s="257">
        <f>_xll.qlIndexFixing($BE$1,AZ2027,TRUE,_xll.ohTrigger(Trigger,Trigger3M))</f>
        <v>1.3987785654530653E-2</v>
      </c>
    </row>
    <row r="2028" spans="51:56" ht="11.25" customHeight="1" x14ac:dyDescent="0.25">
      <c r="AY2028" s="106" t="s">
        <v>83</v>
      </c>
      <c r="AZ2028" s="105">
        <f>_xll.qlInterestRateIndexFixingDate(Currency&amp;"ibor"&amp;Tenor,BA2028,Trigger)</f>
        <v>53531</v>
      </c>
      <c r="BA2028" s="105">
        <f>_xll.qlCalendarAdvance(Calendar,BA2027,AY2028,"f",,Trigger)</f>
        <v>53533</v>
      </c>
      <c r="BB2028" s="105">
        <f>_xll.qlInterestRateIndexMaturity(Currency&amp;"ibor"&amp;Tenor,BA2028,Trigger)</f>
        <v>53625</v>
      </c>
      <c r="BC2028" s="257">
        <f>_xll.qlIndexFixing($AC$5,AZ2028,TRUE,_xll.ohTrigger(Trigger,Trigger3M))</f>
        <v>1.4456637946244803E-2</v>
      </c>
      <c r="BD2028" s="257">
        <f>_xll.qlIndexFixing($BE$1,AZ2028,TRUE,_xll.ohTrigger(Trigger,Trigger3M))</f>
        <v>1.3988674783872978E-2</v>
      </c>
    </row>
    <row r="2029" spans="51:56" ht="11.25" customHeight="1" x14ac:dyDescent="0.25">
      <c r="AY2029" s="106" t="s">
        <v>83</v>
      </c>
      <c r="AZ2029" s="105">
        <f>_xll.qlInterestRateIndexFixingDate(Currency&amp;"ibor"&amp;Tenor,BA2029,Trigger)</f>
        <v>53538</v>
      </c>
      <c r="BA2029" s="105">
        <f>_xll.qlCalendarAdvance(Calendar,BA2028,AY2029,"f",,Trigger)</f>
        <v>53540</v>
      </c>
      <c r="BB2029" s="105">
        <f>_xll.qlInterestRateIndexMaturity(Currency&amp;"ibor"&amp;Tenor,BA2029,Trigger)</f>
        <v>53632</v>
      </c>
      <c r="BC2029" s="257">
        <f>_xll.qlIndexFixing($AC$5,AZ2029,TRUE,_xll.ohTrigger(Trigger,Trigger3M))</f>
        <v>1.4458417316842625E-2</v>
      </c>
      <c r="BD2029" s="257">
        <f>_xll.qlIndexFixing($BE$1,AZ2029,TRUE,_xll.ohTrigger(Trigger,Trigger3M))</f>
        <v>1.3989545685761844E-2</v>
      </c>
    </row>
    <row r="2030" spans="51:56" ht="11.25" customHeight="1" x14ac:dyDescent="0.25">
      <c r="AY2030" s="106" t="s">
        <v>83</v>
      </c>
      <c r="AZ2030" s="105">
        <f>_xll.qlInterestRateIndexFixingDate(Currency&amp;"ibor"&amp;Tenor,BA2030,Trigger)</f>
        <v>53545</v>
      </c>
      <c r="BA2030" s="105">
        <f>_xll.qlCalendarAdvance(Calendar,BA2029,AY2030,"f",,Trigger)</f>
        <v>53547</v>
      </c>
      <c r="BB2030" s="105">
        <f>_xll.qlInterestRateIndexMaturity(Currency&amp;"ibor"&amp;Tenor,BA2030,Trigger)</f>
        <v>53639</v>
      </c>
      <c r="BC2030" s="257">
        <f>_xll.qlIndexFixing($AC$5,AZ2030,TRUE,_xll.ohTrigger(Trigger,Trigger3M))</f>
        <v>1.446019668824502E-2</v>
      </c>
      <c r="BD2030" s="257">
        <f>_xll.qlIndexFixing($BE$1,AZ2030,TRUE,_xll.ohTrigger(Trigger,Trigger3M))</f>
        <v>1.3990398318813832E-2</v>
      </c>
    </row>
    <row r="2031" spans="51:56" ht="11.25" customHeight="1" x14ac:dyDescent="0.25">
      <c r="AY2031" s="106" t="s">
        <v>83</v>
      </c>
      <c r="AZ2031" s="105">
        <f>_xll.qlInterestRateIndexFixingDate(Currency&amp;"ibor"&amp;Tenor,BA2031,Trigger)</f>
        <v>53552</v>
      </c>
      <c r="BA2031" s="105">
        <f>_xll.qlCalendarAdvance(Calendar,BA2030,AY2031,"f",,Trigger)</f>
        <v>53554</v>
      </c>
      <c r="BB2031" s="105">
        <f>_xll.qlInterestRateIndexMaturity(Currency&amp;"ibor"&amp;Tenor,BA2031,Trigger)</f>
        <v>53646</v>
      </c>
      <c r="BC2031" s="257">
        <f>_xll.qlIndexFixing($AC$5,AZ2031,TRUE,_xll.ohTrigger(Trigger,Trigger3M))</f>
        <v>1.4461976060455465E-2</v>
      </c>
      <c r="BD2031" s="257">
        <f>_xll.qlIndexFixing($BE$1,AZ2031,TRUE,_xll.ohTrigger(Trigger,Trigger3M))</f>
        <v>1.3991232641645524E-2</v>
      </c>
    </row>
    <row r="2032" spans="51:56" ht="11.25" customHeight="1" x14ac:dyDescent="0.25">
      <c r="AY2032" s="106" t="s">
        <v>83</v>
      </c>
      <c r="AZ2032" s="105">
        <f>_xll.qlInterestRateIndexFixingDate(Currency&amp;"ibor"&amp;Tenor,BA2032,Trigger)</f>
        <v>53559</v>
      </c>
      <c r="BA2032" s="105">
        <f>_xll.qlCalendarAdvance(Calendar,BA2031,AY2032,"f",,Trigger)</f>
        <v>53561</v>
      </c>
      <c r="BB2032" s="105">
        <f>_xll.qlInterestRateIndexMaturity(Currency&amp;"ibor"&amp;Tenor,BA2032,Trigger)</f>
        <v>53653</v>
      </c>
      <c r="BC2032" s="257">
        <f>_xll.qlIndexFixing($AC$5,AZ2032,TRUE,_xll.ohTrigger(Trigger,Trigger3M))</f>
        <v>1.4463755433471353E-2</v>
      </c>
      <c r="BD2032" s="257">
        <f>_xll.qlIndexFixing($BE$1,AZ2032,TRUE,_xll.ohTrigger(Trigger,Trigger3M))</f>
        <v>1.3992048612869156E-2</v>
      </c>
    </row>
    <row r="2033" spans="51:56" ht="11.25" customHeight="1" x14ac:dyDescent="0.25">
      <c r="AY2033" s="106" t="s">
        <v>83</v>
      </c>
      <c r="AZ2033" s="105">
        <f>_xll.qlInterestRateIndexFixingDate(Currency&amp;"ibor"&amp;Tenor,BA2033,Trigger)</f>
        <v>53566</v>
      </c>
      <c r="BA2033" s="105">
        <f>_xll.qlCalendarAdvance(Calendar,BA2032,AY2033,"f",,Trigger)</f>
        <v>53568</v>
      </c>
      <c r="BB2033" s="105">
        <f>_xll.qlInterestRateIndexMaturity(Currency&amp;"ibor"&amp;Tenor,BA2033,Trigger)</f>
        <v>53660</v>
      </c>
      <c r="BC2033" s="257">
        <f>_xll.qlIndexFixing($AC$5,AZ2033,TRUE,_xll.ohTrigger(Trigger,Trigger3M))</f>
        <v>1.4465534807293552E-2</v>
      </c>
      <c r="BD2033" s="257">
        <f>_xll.qlIndexFixing($BE$1,AZ2033,TRUE,_xll.ohTrigger(Trigger,Trigger3M))</f>
        <v>1.3992846191103917E-2</v>
      </c>
    </row>
    <row r="2034" spans="51:56" ht="11.25" customHeight="1" x14ac:dyDescent="0.25">
      <c r="AY2034" s="106" t="s">
        <v>83</v>
      </c>
      <c r="AZ2034" s="105">
        <f>_xll.qlInterestRateIndexFixingDate(Currency&amp;"ibor"&amp;Tenor,BA2034,Trigger)</f>
        <v>53573</v>
      </c>
      <c r="BA2034" s="105">
        <f>_xll.qlCalendarAdvance(Calendar,BA2033,AY2034,"f",,Trigger)</f>
        <v>53575</v>
      </c>
      <c r="BB2034" s="105">
        <f>_xll.qlInterestRateIndexMaturity(Currency&amp;"ibor"&amp;Tenor,BA2034,Trigger)</f>
        <v>53666</v>
      </c>
      <c r="BC2034" s="257">
        <f>_xll.qlIndexFixing($AC$5,AZ2034,TRUE,_xll.ohTrigger(Trigger,Trigger3M))</f>
        <v>1.4466896751424851E-2</v>
      </c>
      <c r="BD2034" s="257">
        <f>_xll.qlIndexFixing($BE$1,AZ2034,TRUE,_xll.ohTrigger(Trigger,Trigger3M))</f>
        <v>1.3993301523468228E-2</v>
      </c>
    </row>
    <row r="2035" spans="51:56" ht="11.25" customHeight="1" x14ac:dyDescent="0.25">
      <c r="AY2035" s="106" t="s">
        <v>83</v>
      </c>
      <c r="AZ2035" s="105">
        <f>_xll.qlInterestRateIndexFixingDate(Currency&amp;"ibor"&amp;Tenor,BA2035,Trigger)</f>
        <v>53580</v>
      </c>
      <c r="BA2035" s="105">
        <f>_xll.qlCalendarAdvance(Calendar,BA2034,AY2035,"f",,Trigger)</f>
        <v>53582</v>
      </c>
      <c r="BB2035" s="105">
        <f>_xll.qlInterestRateIndexMaturity(Currency&amp;"ibor"&amp;Tenor,BA2035,Trigger)</f>
        <v>53673</v>
      </c>
      <c r="BC2035" s="257">
        <f>_xll.qlIndexFixing($AC$5,AZ2035,TRUE,_xll.ohTrigger(Trigger,Trigger3M))</f>
        <v>1.4468676055423057E-2</v>
      </c>
      <c r="BD2035" s="257">
        <f>_xll.qlIndexFixing($BE$1,AZ2035,TRUE,_xll.ohTrigger(Trigger,Trigger3M))</f>
        <v>1.3994063489512775E-2</v>
      </c>
    </row>
    <row r="2036" spans="51:56" ht="11.25" customHeight="1" x14ac:dyDescent="0.25">
      <c r="AY2036" s="106" t="s">
        <v>83</v>
      </c>
      <c r="AZ2036" s="105">
        <f>_xll.qlInterestRateIndexFixingDate(Currency&amp;"ibor"&amp;Tenor,BA2036,Trigger)</f>
        <v>53587</v>
      </c>
      <c r="BA2036" s="105">
        <f>_xll.qlCalendarAdvance(Calendar,BA2035,AY2036,"f",,Trigger)</f>
        <v>53589</v>
      </c>
      <c r="BB2036" s="105">
        <f>_xll.qlInterestRateIndexMaturity(Currency&amp;"ibor"&amp;Tenor,BA2036,Trigger)</f>
        <v>53680</v>
      </c>
      <c r="BC2036" s="257">
        <f>_xll.qlIndexFixing($AC$5,AZ2036,TRUE,_xll.ohTrigger(Trigger,Trigger3M))</f>
        <v>1.4470455360219745E-2</v>
      </c>
      <c r="BD2036" s="257">
        <f>_xll.qlIndexFixing($BE$1,AZ2036,TRUE,_xll.ohTrigger(Trigger,Trigger3M))</f>
        <v>1.399480694208876E-2</v>
      </c>
    </row>
    <row r="2037" spans="51:56" ht="11.25" customHeight="1" x14ac:dyDescent="0.25">
      <c r="AY2037" s="106" t="s">
        <v>83</v>
      </c>
      <c r="AZ2037" s="105">
        <f>_xll.qlInterestRateIndexFixingDate(Currency&amp;"ibor"&amp;Tenor,BA2037,Trigger)</f>
        <v>53594</v>
      </c>
      <c r="BA2037" s="105">
        <f>_xll.qlCalendarAdvance(Calendar,BA2036,AY2037,"f",,Trigger)</f>
        <v>53596</v>
      </c>
      <c r="BB2037" s="105">
        <f>_xll.qlInterestRateIndexMaturity(Currency&amp;"ibor"&amp;Tenor,BA2037,Trigger)</f>
        <v>53688</v>
      </c>
      <c r="BC2037" s="257">
        <f>_xll.qlIndexFixing($AC$5,AZ2037,TRUE,_xll.ohTrigger(Trigger,Trigger3M))</f>
        <v>1.4472652310643725E-2</v>
      </c>
      <c r="BD2037" s="257">
        <f>_xll.qlIndexFixing($BE$1,AZ2037,TRUE,_xll.ohTrigger(Trigger,Trigger3M))</f>
        <v>1.3995851746470243E-2</v>
      </c>
    </row>
    <row r="2038" spans="51:56" ht="11.25" customHeight="1" x14ac:dyDescent="0.25">
      <c r="AY2038" s="106" t="s">
        <v>83</v>
      </c>
      <c r="AZ2038" s="105">
        <f>_xll.qlInterestRateIndexFixingDate(Currency&amp;"ibor"&amp;Tenor,BA2038,Trigger)</f>
        <v>53601</v>
      </c>
      <c r="BA2038" s="105">
        <f>_xll.qlCalendarAdvance(Calendar,BA2037,AY2038,"f",,Trigger)</f>
        <v>53603</v>
      </c>
      <c r="BB2038" s="105">
        <f>_xll.qlInterestRateIndexMaturity(Currency&amp;"ibor"&amp;Tenor,BA2038,Trigger)</f>
        <v>53695</v>
      </c>
      <c r="BC2038" s="257">
        <f>_xll.qlIndexFixing($AC$5,AZ2038,TRUE,_xll.ohTrigger(Trigger,Trigger3M))</f>
        <v>1.4474431688496613E-2</v>
      </c>
      <c r="BD2038" s="257">
        <f>_xll.qlIndexFixing($BE$1,AZ2038,TRUE,_xll.ohTrigger(Trigger,Trigger3M))</f>
        <v>1.3996556739002422E-2</v>
      </c>
    </row>
    <row r="2039" spans="51:56" ht="11.25" customHeight="1" x14ac:dyDescent="0.25">
      <c r="AY2039" s="106" t="s">
        <v>83</v>
      </c>
      <c r="AZ2039" s="105">
        <f>_xll.qlInterestRateIndexFixingDate(Currency&amp;"ibor"&amp;Tenor,BA2039,Trigger)</f>
        <v>53608</v>
      </c>
      <c r="BA2039" s="105">
        <f>_xll.qlCalendarAdvance(Calendar,BA2038,AY2039,"f",,Trigger)</f>
        <v>53610</v>
      </c>
      <c r="BB2039" s="105">
        <f>_xll.qlInterestRateIndexMaturity(Currency&amp;"ibor"&amp;Tenor,BA2039,Trigger)</f>
        <v>53702</v>
      </c>
      <c r="BC2039" s="257">
        <f>_xll.qlIndexFixing($AC$5,AZ2039,TRUE,_xll.ohTrigger(Trigger,Trigger3M))</f>
        <v>1.4476211067154944E-2</v>
      </c>
      <c r="BD2039" s="257">
        <f>_xll.qlIndexFixing($BE$1,AZ2039,TRUE,_xll.ohTrigger(Trigger,Trigger3M))</f>
        <v>1.3997243090246086E-2</v>
      </c>
    </row>
    <row r="2040" spans="51:56" ht="11.25" customHeight="1" x14ac:dyDescent="0.25">
      <c r="AY2040" s="106" t="s">
        <v>83</v>
      </c>
      <c r="AZ2040" s="105">
        <f>_xll.qlInterestRateIndexFixingDate(Currency&amp;"ibor"&amp;Tenor,BA2040,Trigger)</f>
        <v>53615</v>
      </c>
      <c r="BA2040" s="105">
        <f>_xll.qlCalendarAdvance(Calendar,BA2039,AY2040,"f",,Trigger)</f>
        <v>53617</v>
      </c>
      <c r="BB2040" s="105">
        <f>_xll.qlInterestRateIndexMaturity(Currency&amp;"ibor"&amp;Tenor,BA2040,Trigger)</f>
        <v>53709</v>
      </c>
      <c r="BC2040" s="257">
        <f>_xll.qlIndexFixing($AC$5,AZ2040,TRUE,_xll.ohTrigger(Trigger,Trigger3M))</f>
        <v>1.4477990446620456E-2</v>
      </c>
      <c r="BD2040" s="257">
        <f>_xll.qlIndexFixing($BE$1,AZ2040,TRUE,_xll.ohTrigger(Trigger,Trigger3M))</f>
        <v>1.3997910758817822E-2</v>
      </c>
    </row>
    <row r="2041" spans="51:56" ht="11.25" customHeight="1" x14ac:dyDescent="0.25">
      <c r="AY2041" s="106" t="s">
        <v>83</v>
      </c>
      <c r="AZ2041" s="105">
        <f>_xll.qlInterestRateIndexFixingDate(Currency&amp;"ibor"&amp;Tenor,BA2041,Trigger)</f>
        <v>53622</v>
      </c>
      <c r="BA2041" s="105">
        <f>_xll.qlCalendarAdvance(Calendar,BA2040,AY2041,"f",,Trigger)</f>
        <v>53624</v>
      </c>
      <c r="BB2041" s="105">
        <f>_xll.qlInterestRateIndexMaturity(Currency&amp;"ibor"&amp;Tenor,BA2041,Trigger)</f>
        <v>53716</v>
      </c>
      <c r="BC2041" s="257">
        <f>_xll.qlIndexFixing($AC$5,AZ2041,TRUE,_xll.ohTrigger(Trigger,Trigger3M))</f>
        <v>1.4479769826891409E-2</v>
      </c>
      <c r="BD2041" s="257">
        <f>_xll.qlIndexFixing($BE$1,AZ2041,TRUE,_xll.ohTrigger(Trigger,Trigger3M))</f>
        <v>1.3998559703333337E-2</v>
      </c>
    </row>
    <row r="2042" spans="51:56" ht="11.25" customHeight="1" x14ac:dyDescent="0.25">
      <c r="AY2042" s="106" t="s">
        <v>83</v>
      </c>
      <c r="AZ2042" s="105">
        <f>_xll.qlInterestRateIndexFixingDate(Currency&amp;"ibor"&amp;Tenor,BA2042,Trigger)</f>
        <v>53629</v>
      </c>
      <c r="BA2042" s="105">
        <f>_xll.qlCalendarAdvance(Calendar,BA2041,AY2042,"f",,Trigger)</f>
        <v>53631</v>
      </c>
      <c r="BB2042" s="105">
        <f>_xll.qlInterestRateIndexMaturity(Currency&amp;"ibor"&amp;Tenor,BA2042,Trigger)</f>
        <v>53723</v>
      </c>
      <c r="BC2042" s="257">
        <f>_xll.qlIndexFixing($AC$5,AZ2042,TRUE,_xll.ohTrigger(Trigger,Trigger3M))</f>
        <v>1.4481549207970412E-2</v>
      </c>
      <c r="BD2042" s="257">
        <f>_xll.qlIndexFixing($BE$1,AZ2042,TRUE,_xll.ohTrigger(Trigger,Trigger3M))</f>
        <v>1.3999189882416167E-2</v>
      </c>
    </row>
    <row r="2043" spans="51:56" ht="11.25" customHeight="1" x14ac:dyDescent="0.25">
      <c r="AY2043" s="106" t="s">
        <v>83</v>
      </c>
      <c r="AZ2043" s="105">
        <f>_xll.qlInterestRateIndexFixingDate(Currency&amp;"ibor"&amp;Tenor,BA2043,Trigger)</f>
        <v>53636</v>
      </c>
      <c r="BA2043" s="105">
        <f>_xll.qlCalendarAdvance(Calendar,BA2042,AY2043,"f",,Trigger)</f>
        <v>53638</v>
      </c>
      <c r="BB2043" s="105">
        <f>_xll.qlInterestRateIndexMaturity(Currency&amp;"ibor"&amp;Tenor,BA2043,Trigger)</f>
        <v>53730</v>
      </c>
      <c r="BC2043" s="257">
        <f>_xll.qlIndexFixing($AC$5,AZ2043,TRUE,_xll.ohTrigger(Trigger,Trigger3M))</f>
        <v>1.448332858985312E-2</v>
      </c>
      <c r="BD2043" s="257">
        <f>_xll.qlIndexFixing($BE$1,AZ2043,TRUE,_xll.ohTrigger(Trigger,Trigger3M))</f>
        <v>1.3999801254679416E-2</v>
      </c>
    </row>
    <row r="2044" spans="51:56" ht="11.25" customHeight="1" x14ac:dyDescent="0.25">
      <c r="AY2044" s="106" t="s">
        <v>83</v>
      </c>
      <c r="AZ2044" s="105">
        <f>_xll.qlInterestRateIndexFixingDate(Currency&amp;"ibor"&amp;Tenor,BA2044,Trigger)</f>
        <v>53643</v>
      </c>
      <c r="BA2044" s="105">
        <f>_xll.qlCalendarAdvance(Calendar,BA2043,AY2044,"f",,Trigger)</f>
        <v>53645</v>
      </c>
      <c r="BB2044" s="105">
        <f>_xll.qlInterestRateIndexMaturity(Currency&amp;"ibor"&amp;Tenor,BA2044,Trigger)</f>
        <v>53737</v>
      </c>
      <c r="BC2044" s="257">
        <f>_xll.qlIndexFixing($AC$5,AZ2044,TRUE,_xll.ohTrigger(Trigger,Trigger3M))</f>
        <v>1.4485107972543878E-2</v>
      </c>
      <c r="BD2044" s="257">
        <f>_xll.qlIndexFixing($BE$1,AZ2044,TRUE,_xll.ohTrigger(Trigger,Trigger3M))</f>
        <v>1.4000393778743143E-2</v>
      </c>
    </row>
    <row r="2045" spans="51:56" ht="11.25" customHeight="1" x14ac:dyDescent="0.25">
      <c r="AY2045" s="106" t="s">
        <v>83</v>
      </c>
      <c r="AZ2045" s="105">
        <f>_xll.qlInterestRateIndexFixingDate(Currency&amp;"ibor"&amp;Tenor,BA2045,Trigger)</f>
        <v>53650</v>
      </c>
      <c r="BA2045" s="105">
        <f>_xll.qlCalendarAdvance(Calendar,BA2044,AY2045,"f",,Trigger)</f>
        <v>53652</v>
      </c>
      <c r="BB2045" s="105">
        <f>_xll.qlInterestRateIndexMaturity(Currency&amp;"ibor"&amp;Tenor,BA2045,Trigger)</f>
        <v>53744</v>
      </c>
      <c r="BC2045" s="257">
        <f>_xll.qlIndexFixing($AC$5,AZ2045,TRUE,_xll.ohTrigger(Trigger,Trigger3M))</f>
        <v>1.4486887356039207E-2</v>
      </c>
      <c r="BD2045" s="257">
        <f>_xll.qlIndexFixing($BE$1,AZ2045,TRUE,_xll.ohTrigger(Trigger,Trigger3M))</f>
        <v>1.4000967413228274E-2</v>
      </c>
    </row>
    <row r="2046" spans="51:56" ht="11.25" customHeight="1" x14ac:dyDescent="0.25">
      <c r="AY2046" s="106" t="s">
        <v>83</v>
      </c>
      <c r="AZ2046" s="105">
        <f>_xll.qlInterestRateIndexFixingDate(Currency&amp;"ibor"&amp;Tenor,BA2046,Trigger)</f>
        <v>53657</v>
      </c>
      <c r="BA2046" s="105">
        <f>_xll.qlCalendarAdvance(Calendar,BA2045,AY2046,"f",,Trigger)</f>
        <v>53659</v>
      </c>
      <c r="BB2046" s="105">
        <f>_xll.qlInterestRateIndexMaturity(Currency&amp;"ibor"&amp;Tenor,BA2046,Trigger)</f>
        <v>53751</v>
      </c>
      <c r="BC2046" s="257">
        <f>_xll.qlIndexFixing($AC$5,AZ2046,TRUE,_xll.ohTrigger(Trigger,Trigger3M))</f>
        <v>1.4488666740341719E-2</v>
      </c>
      <c r="BD2046" s="257">
        <f>_xll.qlIndexFixing($BE$1,AZ2046,TRUE,_xll.ohTrigger(Trigger,Trigger3M))</f>
        <v>1.400152211675052E-2</v>
      </c>
    </row>
    <row r="2047" spans="51:56" ht="11.25" customHeight="1" x14ac:dyDescent="0.25">
      <c r="AY2047" s="106" t="s">
        <v>83</v>
      </c>
      <c r="AZ2047" s="105">
        <f>_xll.qlInterestRateIndexFixingDate(Currency&amp;"ibor"&amp;Tenor,BA2047,Trigger)</f>
        <v>53664</v>
      </c>
      <c r="BA2047" s="105">
        <f>_xll.qlCalendarAdvance(Calendar,BA2046,AY2047,"f",,Trigger)</f>
        <v>53666</v>
      </c>
      <c r="BB2047" s="105">
        <f>_xll.qlInterestRateIndexMaturity(Currency&amp;"ibor"&amp;Tenor,BA2047,Trigger)</f>
        <v>53756</v>
      </c>
      <c r="BC2047" s="257">
        <f>_xll.qlIndexFixing($AC$5,AZ2047,TRUE,_xll.ohTrigger(Trigger,Trigger3M))</f>
        <v>1.4489609423773864E-2</v>
      </c>
      <c r="BD2047" s="257">
        <f>_xll.qlIndexFixing($BE$1,AZ2047,TRUE,_xll.ohTrigger(Trigger,Trigger3M))</f>
        <v>1.4001444424832421E-2</v>
      </c>
    </row>
    <row r="2048" spans="51:56" ht="11.25" customHeight="1" x14ac:dyDescent="0.25">
      <c r="AY2048" s="106" t="s">
        <v>83</v>
      </c>
      <c r="AZ2048" s="105">
        <f>_xll.qlInterestRateIndexFixingDate(Currency&amp;"ibor"&amp;Tenor,BA2048,Trigger)</f>
        <v>53671</v>
      </c>
      <c r="BA2048" s="105">
        <f>_xll.qlCalendarAdvance(Calendar,BA2047,AY2048,"f",,Trigger)</f>
        <v>53673</v>
      </c>
      <c r="BB2048" s="105">
        <f>_xll.qlInterestRateIndexMaturity(Currency&amp;"ibor"&amp;Tenor,BA2048,Trigger)</f>
        <v>53763</v>
      </c>
      <c r="BC2048" s="257">
        <f>_xll.qlIndexFixing($AC$5,AZ2048,TRUE,_xll.ohTrigger(Trigger,Trigger3M))</f>
        <v>1.4491388666591831E-2</v>
      </c>
      <c r="BD2048" s="257">
        <f>_xll.qlIndexFixing($BE$1,AZ2048,TRUE,_xll.ohTrigger(Trigger,Trigger3M))</f>
        <v>1.4001963833544018E-2</v>
      </c>
    </row>
    <row r="2049" spans="51:56" ht="11.25" customHeight="1" x14ac:dyDescent="0.25">
      <c r="AY2049" s="106" t="s">
        <v>83</v>
      </c>
      <c r="AZ2049" s="105">
        <f>_xll.qlInterestRateIndexFixingDate(Currency&amp;"ibor"&amp;Tenor,BA2049,Trigger)</f>
        <v>53678</v>
      </c>
      <c r="BA2049" s="105">
        <f>_xll.qlCalendarAdvance(Calendar,BA2048,AY2049,"f",,Trigger)</f>
        <v>53680</v>
      </c>
      <c r="BB2049" s="105">
        <f>_xll.qlInterestRateIndexMaturity(Currency&amp;"ibor"&amp;Tenor,BA2049,Trigger)</f>
        <v>53770</v>
      </c>
      <c r="BC2049" s="257">
        <f>_xll.qlIndexFixing($AC$5,AZ2049,TRUE,_xll.ohTrigger(Trigger,Trigger3M))</f>
        <v>1.4493167910199389E-2</v>
      </c>
      <c r="BD2049" s="257">
        <f>_xll.qlIndexFixing($BE$1,AZ2049,TRUE,_xll.ohTrigger(Trigger,Trigger3M))</f>
        <v>1.400246419454021E-2</v>
      </c>
    </row>
    <row r="2050" spans="51:56" ht="11.25" customHeight="1" x14ac:dyDescent="0.25">
      <c r="AY2050" s="106" t="s">
        <v>83</v>
      </c>
      <c r="AZ2050" s="105">
        <f>_xll.qlInterestRateIndexFixingDate(Currency&amp;"ibor"&amp;Tenor,BA2050,Trigger)</f>
        <v>53682</v>
      </c>
      <c r="BA2050" s="105">
        <f>_xll.qlCalendarAdvance(Calendar,BA2049,AY2050,"f",,Trigger)</f>
        <v>53688</v>
      </c>
      <c r="BB2050" s="105">
        <f>_xll.qlInterestRateIndexMaturity(Currency&amp;"ibor"&amp;Tenor,BA2050,Trigger)</f>
        <v>53778</v>
      </c>
      <c r="BC2050" s="257">
        <f>_xll.qlIndexFixing($AC$5,AZ2050,TRUE,_xll.ohTrigger(Trigger,Trigger3M))</f>
        <v>1.4495201332429986E-2</v>
      </c>
      <c r="BD2050" s="257">
        <f>_xll.qlIndexFixing($BE$1,AZ2050,TRUE,_xll.ohTrigger(Trigger,Trigger3M))</f>
        <v>1.4003012658870162E-2</v>
      </c>
    </row>
    <row r="2051" spans="51:56" ht="11.25" customHeight="1" x14ac:dyDescent="0.25">
      <c r="AY2051" s="106" t="s">
        <v>83</v>
      </c>
      <c r="AZ2051" s="105">
        <f>_xll.qlInterestRateIndexFixingDate(Currency&amp;"ibor"&amp;Tenor,BA2051,Trigger)</f>
        <v>53692</v>
      </c>
      <c r="BA2051" s="105">
        <f>_xll.qlCalendarAdvance(Calendar,BA2050,AY2051,"f",,Trigger)</f>
        <v>53695</v>
      </c>
      <c r="BB2051" s="105">
        <f>_xll.qlInterestRateIndexMaturity(Currency&amp;"ibor"&amp;Tenor,BA2051,Trigger)</f>
        <v>53785</v>
      </c>
      <c r="BC2051" s="257">
        <f>_xll.qlIndexFixing($AC$5,AZ2051,TRUE,_xll.ohTrigger(Trigger,Trigger3M))</f>
        <v>1.4496980577725971E-2</v>
      </c>
      <c r="BD2051" s="257">
        <f>_xll.qlIndexFixing($BE$1,AZ2051,TRUE,_xll.ohTrigger(Trigger,Trigger3M))</f>
        <v>1.4003472064008093E-2</v>
      </c>
    </row>
    <row r="2052" spans="51:56" ht="11.25" customHeight="1" x14ac:dyDescent="0.25">
      <c r="AY2052" s="106" t="s">
        <v>83</v>
      </c>
      <c r="AZ2052" s="105">
        <f>_xll.qlInterestRateIndexFixingDate(Currency&amp;"ibor"&amp;Tenor,BA2052,Trigger)</f>
        <v>53700</v>
      </c>
      <c r="BA2052" s="105">
        <f>_xll.qlCalendarAdvance(Calendar,BA2051,AY2052,"f",,Trigger)</f>
        <v>53702</v>
      </c>
      <c r="BB2052" s="105">
        <f>_xll.qlInterestRateIndexMaturity(Currency&amp;"ibor"&amp;Tenor,BA2052,Trigger)</f>
        <v>53792</v>
      </c>
      <c r="BC2052" s="257">
        <f>_xll.qlIndexFixing($AC$5,AZ2052,TRUE,_xll.ohTrigger(Trigger,Trigger3M))</f>
        <v>1.4498759823812435E-2</v>
      </c>
      <c r="BD2052" s="257">
        <f>_xll.qlIndexFixing($BE$1,AZ2052,TRUE,_xll.ohTrigger(Trigger,Trigger3M))</f>
        <v>1.4003912291392417E-2</v>
      </c>
    </row>
    <row r="2053" spans="51:56" ht="11.25" customHeight="1" x14ac:dyDescent="0.25">
      <c r="AY2053" s="106" t="s">
        <v>83</v>
      </c>
      <c r="AZ2053" s="105">
        <f>_xll.qlInterestRateIndexFixingDate(Currency&amp;"ibor"&amp;Tenor,BA2053,Trigger)</f>
        <v>53707</v>
      </c>
      <c r="BA2053" s="105">
        <f>_xll.qlCalendarAdvance(Calendar,BA2052,AY2053,"f",,Trigger)</f>
        <v>53709</v>
      </c>
      <c r="BB2053" s="105">
        <f>_xll.qlInterestRateIndexMaturity(Currency&amp;"ibor"&amp;Tenor,BA2053,Trigger)</f>
        <v>53799</v>
      </c>
      <c r="BC2053" s="257">
        <f>_xll.qlIndexFixing($AC$5,AZ2053,TRUE,_xll.ohTrigger(Trigger,Trigger3M))</f>
        <v>1.4500539070685825E-2</v>
      </c>
      <c r="BD2053" s="257">
        <f>_xll.qlIndexFixing($BE$1,AZ2053,TRUE,_xll.ohTrigger(Trigger,Trigger3M))</f>
        <v>1.4004333299648231E-2</v>
      </c>
    </row>
    <row r="2054" spans="51:56" ht="11.25" customHeight="1" x14ac:dyDescent="0.25">
      <c r="AY2054" s="106" t="s">
        <v>83</v>
      </c>
      <c r="AZ2054" s="105">
        <f>_xll.qlInterestRateIndexFixingDate(Currency&amp;"ibor"&amp;Tenor,BA2054,Trigger)</f>
        <v>53714</v>
      </c>
      <c r="BA2054" s="105">
        <f>_xll.qlCalendarAdvance(Calendar,BA2053,AY2054,"f",,Trigger)</f>
        <v>53716</v>
      </c>
      <c r="BB2054" s="105">
        <f>_xll.qlInterestRateIndexMaturity(Currency&amp;"ibor"&amp;Tenor,BA2054,Trigger)</f>
        <v>53806</v>
      </c>
      <c r="BC2054" s="257">
        <f>_xll.qlIndexFixing($AC$5,AZ2054,TRUE,_xll.ohTrigger(Trigger,Trigger3M))</f>
        <v>1.4502318318347918E-2</v>
      </c>
      <c r="BD2054" s="257">
        <f>_xll.qlIndexFixing($BE$1,AZ2054,TRUE,_xll.ohTrigger(Trigger,Trigger3M))</f>
        <v>1.4004735047398853E-2</v>
      </c>
    </row>
    <row r="2055" spans="51:56" ht="11.25" customHeight="1" x14ac:dyDescent="0.25">
      <c r="AY2055" s="106" t="s">
        <v>83</v>
      </c>
      <c r="AZ2055" s="105">
        <f>_xll.qlInterestRateIndexFixingDate(Currency&amp;"ibor"&amp;Tenor,BA2055,Trigger)</f>
        <v>53721</v>
      </c>
      <c r="BA2055" s="105">
        <f>_xll.qlCalendarAdvance(Calendar,BA2054,AY2055,"f",,Trigger)</f>
        <v>53723</v>
      </c>
      <c r="BB2055" s="105">
        <f>_xll.qlInterestRateIndexMaturity(Currency&amp;"ibor"&amp;Tenor,BA2055,Trigger)</f>
        <v>53812</v>
      </c>
      <c r="BC2055" s="257">
        <f>_xll.qlIndexFixing($AC$5,AZ2055,TRUE,_xll.ohTrigger(Trigger,Trigger3M))</f>
        <v>1.4503678660179407E-2</v>
      </c>
      <c r="BD2055" s="257">
        <f>_xll.qlIndexFixing($BE$1,AZ2055,TRUE,_xll.ohTrigger(Trigger,Trigger3M))</f>
        <v>1.4004821661068716E-2</v>
      </c>
    </row>
    <row r="2056" spans="51:56" ht="11.25" customHeight="1" x14ac:dyDescent="0.25">
      <c r="AY2056" s="106" t="s">
        <v>83</v>
      </c>
      <c r="AZ2056" s="105">
        <f>_xll.qlInterestRateIndexFixingDate(Currency&amp;"ibor"&amp;Tenor,BA2056,Trigger)</f>
        <v>53728</v>
      </c>
      <c r="BA2056" s="105">
        <f>_xll.qlCalendarAdvance(Calendar,BA2055,AY2056,"f",,Trigger)</f>
        <v>53730</v>
      </c>
      <c r="BB2056" s="105">
        <f>_xll.qlInterestRateIndexMaturity(Currency&amp;"ibor"&amp;Tenor,BA2056,Trigger)</f>
        <v>53819</v>
      </c>
      <c r="BC2056" s="257">
        <f>_xll.qlIndexFixing($AC$5,AZ2056,TRUE,_xll.ohTrigger(Trigger,Trigger3M))</f>
        <v>1.4505457837806206E-2</v>
      </c>
      <c r="BD2056" s="257">
        <f>_xll.qlIndexFixing($BE$1,AZ2056,TRUE,_xll.ohTrigger(Trigger,Trigger3M))</f>
        <v>1.4005186138860485E-2</v>
      </c>
    </row>
    <row r="2057" spans="51:56" ht="11.25" customHeight="1" x14ac:dyDescent="0.25">
      <c r="AY2057" s="106" t="s">
        <v>83</v>
      </c>
      <c r="AZ2057" s="105">
        <f>_xll.qlInterestRateIndexFixingDate(Currency&amp;"ibor"&amp;Tenor,BA2057,Trigger)</f>
        <v>53735</v>
      </c>
      <c r="BA2057" s="105">
        <f>_xll.qlCalendarAdvance(Calendar,BA2056,AY2057,"f",,Trigger)</f>
        <v>53737</v>
      </c>
      <c r="BB2057" s="105">
        <f>_xll.qlInterestRateIndexMaturity(Currency&amp;"ibor"&amp;Tenor,BA2057,Trigger)</f>
        <v>53826</v>
      </c>
      <c r="BC2057" s="257">
        <f>_xll.qlIndexFixing($AC$5,AZ2057,TRUE,_xll.ohTrigger(Trigger,Trigger3M))</f>
        <v>1.4507237016211708E-2</v>
      </c>
      <c r="BD2057" s="257">
        <f>_xll.qlIndexFixing($BE$1,AZ2057,TRUE,_xll.ohTrigger(Trigger,Trigger3M))</f>
        <v>1.4005531235726624E-2</v>
      </c>
    </row>
    <row r="2058" spans="51:56" ht="11.25" customHeight="1" x14ac:dyDescent="0.25">
      <c r="AY2058" s="106" t="s">
        <v>83</v>
      </c>
      <c r="AZ2058" s="105">
        <f>_xll.qlInterestRateIndexFixingDate(Currency&amp;"ibor"&amp;Tenor,BA2058,Trigger)</f>
        <v>53742</v>
      </c>
      <c r="BA2058" s="105">
        <f>_xll.qlCalendarAdvance(Calendar,BA2057,AY2058,"f",,Trigger)</f>
        <v>53744</v>
      </c>
      <c r="BB2058" s="105">
        <f>_xll.qlInterestRateIndexMaturity(Currency&amp;"ibor"&amp;Tenor,BA2058,Trigger)</f>
        <v>53833</v>
      </c>
      <c r="BC2058" s="257">
        <f>_xll.qlIndexFixing($AC$5,AZ2058,TRUE,_xll.ohTrigger(Trigger,Trigger3M))</f>
        <v>1.450901619539771E-2</v>
      </c>
      <c r="BD2058" s="257">
        <f>_xll.qlIndexFixing($BE$1,AZ2058,TRUE,_xll.ohTrigger(Trigger,Trigger3M))</f>
        <v>1.4005856910298878E-2</v>
      </c>
    </row>
    <row r="2059" spans="51:56" ht="11.25" customHeight="1" x14ac:dyDescent="0.25">
      <c r="AY2059" s="106" t="s">
        <v>83</v>
      </c>
      <c r="AZ2059" s="105">
        <f>_xll.qlInterestRateIndexFixingDate(Currency&amp;"ibor"&amp;Tenor,BA2059,Trigger)</f>
        <v>53749</v>
      </c>
      <c r="BA2059" s="105">
        <f>_xll.qlCalendarAdvance(Calendar,BA2058,AY2059,"f",,Trigger)</f>
        <v>53751</v>
      </c>
      <c r="BB2059" s="105">
        <f>_xll.qlInterestRateIndexMaturity(Currency&amp;"ibor"&amp;Tenor,BA2059,Trigger)</f>
        <v>53843</v>
      </c>
      <c r="BC2059" s="257">
        <f>_xll.qlIndexFixing($AC$5,AZ2059,TRUE,_xll.ohTrigger(Trigger,Trigger3M))</f>
        <v>1.4512053008949456E-2</v>
      </c>
      <c r="BD2059" s="257">
        <f>_xll.qlIndexFixing($BE$1,AZ2059,TRUE,_xll.ohTrigger(Trigger,Trigger3M))</f>
        <v>1.4007033673403328E-2</v>
      </c>
    </row>
    <row r="2060" spans="51:56" ht="11.25" customHeight="1" x14ac:dyDescent="0.25">
      <c r="AY2060" s="106" t="s">
        <v>83</v>
      </c>
      <c r="AZ2060" s="105">
        <f>_xll.qlInterestRateIndexFixingDate(Currency&amp;"ibor"&amp;Tenor,BA2060,Trigger)</f>
        <v>53756</v>
      </c>
      <c r="BA2060" s="105">
        <f>_xll.qlCalendarAdvance(Calendar,BA2059,AY2060,"f",,Trigger)</f>
        <v>53758</v>
      </c>
      <c r="BB2060" s="105">
        <f>_xll.qlInterestRateIndexMaturity(Currency&amp;"ibor"&amp;Tenor,BA2060,Trigger)</f>
        <v>53850</v>
      </c>
      <c r="BC2060" s="257">
        <f>_xll.qlIndexFixing($AC$5,AZ2060,TRUE,_xll.ohTrigger(Trigger,Trigger3M))</f>
        <v>1.4509729222959736E-2</v>
      </c>
      <c r="BD2060" s="257">
        <f>_xll.qlIndexFixing($BE$1,AZ2060,TRUE,_xll.ohTrigger(Trigger,Trigger3M))</f>
        <v>1.4007316208050312E-2</v>
      </c>
    </row>
    <row r="2061" spans="51:56" ht="11.25" customHeight="1" x14ac:dyDescent="0.25">
      <c r="AY2061" s="106" t="s">
        <v>83</v>
      </c>
      <c r="AZ2061" s="105">
        <f>_xll.qlInterestRateIndexFixingDate(Currency&amp;"ibor"&amp;Tenor,BA2061,Trigger)</f>
        <v>53763</v>
      </c>
      <c r="BA2061" s="105">
        <f>_xll.qlCalendarAdvance(Calendar,BA2060,AY2061,"f",,Trigger)</f>
        <v>53765</v>
      </c>
      <c r="BB2061" s="105">
        <f>_xll.qlInterestRateIndexMaturity(Currency&amp;"ibor"&amp;Tenor,BA2061,Trigger)</f>
        <v>53857</v>
      </c>
      <c r="BC2061" s="257">
        <f>_xll.qlIndexFixing($AC$5,AZ2061,TRUE,_xll.ohTrigger(Trigger,Trigger3M))</f>
        <v>1.4504321304027941E-2</v>
      </c>
      <c r="BD2061" s="257">
        <f>_xll.qlIndexFixing($BE$1,AZ2061,TRUE,_xll.ohTrigger(Trigger,Trigger3M))</f>
        <v>1.400757918514085E-2</v>
      </c>
    </row>
    <row r="2062" spans="51:56" ht="11.25" customHeight="1" x14ac:dyDescent="0.25">
      <c r="AY2062" s="106" t="s">
        <v>83</v>
      </c>
      <c r="AZ2062" s="105">
        <f>_xll.qlInterestRateIndexFixingDate(Currency&amp;"ibor"&amp;Tenor,BA2062,Trigger)</f>
        <v>53770</v>
      </c>
      <c r="BA2062" s="105">
        <f>_xll.qlCalendarAdvance(Calendar,BA2061,AY2062,"f",,Trigger)</f>
        <v>53772</v>
      </c>
      <c r="BB2062" s="105">
        <f>_xll.qlInterestRateIndexMaturity(Currency&amp;"ibor"&amp;Tenor,BA2062,Trigger)</f>
        <v>53864</v>
      </c>
      <c r="BC2062" s="257">
        <f>_xll.qlIndexFixing($AC$5,AZ2062,TRUE,_xll.ohTrigger(Trigger,Trigger3M))</f>
        <v>1.4498904798233618E-2</v>
      </c>
      <c r="BD2062" s="257">
        <f>_xll.qlIndexFixing($BE$1,AZ2062,TRUE,_xll.ohTrigger(Trigger,Trigger3M))</f>
        <v>1.4007822563298477E-2</v>
      </c>
    </row>
    <row r="2063" spans="51:56" ht="11.25" customHeight="1" x14ac:dyDescent="0.25">
      <c r="AY2063" s="106" t="s">
        <v>83</v>
      </c>
      <c r="AZ2063" s="105">
        <f>_xll.qlInterestRateIndexFixingDate(Currency&amp;"ibor"&amp;Tenor,BA2063,Trigger)</f>
        <v>53777</v>
      </c>
      <c r="BA2063" s="105">
        <f>_xll.qlCalendarAdvance(Calendar,BA2062,AY2063,"f",,Trigger)</f>
        <v>53779</v>
      </c>
      <c r="BB2063" s="105">
        <f>_xll.qlInterestRateIndexMaturity(Currency&amp;"ibor"&amp;Tenor,BA2063,Trigger)</f>
        <v>53871</v>
      </c>
      <c r="BC2063" s="257">
        <f>_xll.qlIndexFixing($AC$5,AZ2063,TRUE,_xll.ohTrigger(Trigger,Trigger3M))</f>
        <v>1.4493479705613264E-2</v>
      </c>
      <c r="BD2063" s="257">
        <f>_xll.qlIndexFixing($BE$1,AZ2063,TRUE,_xll.ohTrigger(Trigger,Trigger3M))</f>
        <v>1.4008046301149333E-2</v>
      </c>
    </row>
    <row r="2064" spans="51:56" ht="11.25" customHeight="1" x14ac:dyDescent="0.25">
      <c r="AY2064" s="106" t="s">
        <v>83</v>
      </c>
      <c r="AZ2064" s="105">
        <f>_xll.qlInterestRateIndexFixingDate(Currency&amp;"ibor"&amp;Tenor,BA2064,Trigger)</f>
        <v>53784</v>
      </c>
      <c r="BA2064" s="105">
        <f>_xll.qlCalendarAdvance(Calendar,BA2063,AY2064,"f",,Trigger)</f>
        <v>53786</v>
      </c>
      <c r="BB2064" s="105">
        <f>_xll.qlInterestRateIndexMaturity(Currency&amp;"ibor"&amp;Tenor,BA2064,Trigger)</f>
        <v>53877</v>
      </c>
      <c r="BC2064" s="257">
        <f>_xll.qlIndexFixing($AC$5,AZ2064,TRUE,_xll.ohTrigger(Trigger,Trigger3M))</f>
        <v>1.44883084475781E-2</v>
      </c>
      <c r="BD2064" s="257">
        <f>_xll.qlIndexFixing($BE$1,AZ2064,TRUE,_xll.ohTrigger(Trigger,Trigger3M))</f>
        <v>1.4007967289582725E-2</v>
      </c>
    </row>
    <row r="2065" spans="51:56" ht="11.25" customHeight="1" x14ac:dyDescent="0.25">
      <c r="AY2065" s="106" t="s">
        <v>83</v>
      </c>
      <c r="AZ2065" s="105">
        <f>_xll.qlInterestRateIndexFixingDate(Currency&amp;"ibor"&amp;Tenor,BA2065,Trigger)</f>
        <v>53791</v>
      </c>
      <c r="BA2065" s="105">
        <f>_xll.qlCalendarAdvance(Calendar,BA2064,AY2065,"f",,Trigger)</f>
        <v>53793</v>
      </c>
      <c r="BB2065" s="105">
        <f>_xll.qlInterestRateIndexMaturity(Currency&amp;"ibor"&amp;Tenor,BA2065,Trigger)</f>
        <v>53884</v>
      </c>
      <c r="BC2065" s="257">
        <f>_xll.qlIndexFixing($AC$5,AZ2065,TRUE,_xll.ohTrigger(Trigger,Trigger3M))</f>
        <v>1.4482788284867865E-2</v>
      </c>
      <c r="BD2065" s="257">
        <f>_xll.qlIndexFixing($BE$1,AZ2065,TRUE,_xll.ohTrigger(Trigger,Trigger3M))</f>
        <v>1.4008153032072247E-2</v>
      </c>
    </row>
    <row r="2066" spans="51:56" ht="11.25" customHeight="1" x14ac:dyDescent="0.25">
      <c r="AY2066" s="106" t="s">
        <v>83</v>
      </c>
      <c r="AZ2066" s="105">
        <f>_xll.qlInterestRateIndexFixingDate(Currency&amp;"ibor"&amp;Tenor,BA2066,Trigger)</f>
        <v>53798</v>
      </c>
      <c r="BA2066" s="105">
        <f>_xll.qlCalendarAdvance(Calendar,BA2065,AY2066,"f",,Trigger)</f>
        <v>53800</v>
      </c>
      <c r="BB2066" s="105">
        <f>_xll.qlInterestRateIndexMaturity(Currency&amp;"ibor"&amp;Tenor,BA2066,Trigger)</f>
        <v>53891</v>
      </c>
      <c r="BC2066" s="257">
        <f>_xll.qlIndexFixing($AC$5,AZ2066,TRUE,_xll.ohTrigger(Trigger,Trigger3M))</f>
        <v>1.4477259441475964E-2</v>
      </c>
      <c r="BD2066" s="257">
        <f>_xll.qlIndexFixing($BE$1,AZ2066,TRUE,_xll.ohTrigger(Trigger,Trigger3M))</f>
        <v>1.4008319013847383E-2</v>
      </c>
    </row>
    <row r="2067" spans="51:56" ht="11.25" customHeight="1" x14ac:dyDescent="0.25">
      <c r="AY2067" s="106" t="s">
        <v>83</v>
      </c>
      <c r="AZ2067" s="105">
        <f>_xll.qlInterestRateIndexFixingDate(Currency&amp;"ibor"&amp;Tenor,BA2067,Trigger)</f>
        <v>53805</v>
      </c>
      <c r="BA2067" s="105">
        <f>_xll.qlCalendarAdvance(Calendar,BA2066,AY2067,"f",,Trigger)</f>
        <v>53807</v>
      </c>
      <c r="BB2067" s="105">
        <f>_xll.qlInterestRateIndexMaturity(Currency&amp;"ibor"&amp;Tenor,BA2067,Trigger)</f>
        <v>53898</v>
      </c>
      <c r="BC2067" s="257">
        <f>_xll.qlIndexFixing($AC$5,AZ2067,TRUE,_xll.ohTrigger(Trigger,Trigger3M))</f>
        <v>1.4471721917441043E-2</v>
      </c>
      <c r="BD2067" s="257">
        <f>_xll.qlIndexFixing($BE$1,AZ2067,TRUE,_xll.ohTrigger(Trigger,Trigger3M))</f>
        <v>1.4008465193536396E-2</v>
      </c>
    </row>
    <row r="2068" spans="51:56" ht="11.25" customHeight="1" x14ac:dyDescent="0.25">
      <c r="AY2068" s="106" t="s">
        <v>83</v>
      </c>
      <c r="AZ2068" s="105">
        <f>_xll.qlInterestRateIndexFixingDate(Currency&amp;"ibor"&amp;Tenor,BA2068,Trigger)</f>
        <v>53811</v>
      </c>
      <c r="BA2068" s="105">
        <f>_xll.qlCalendarAdvance(Calendar,BA2067,AY2068,"f",,Trigger)</f>
        <v>53814</v>
      </c>
      <c r="BB2068" s="105">
        <f>_xll.qlInterestRateIndexMaturity(Currency&amp;"ibor"&amp;Tenor,BA2068,Trigger)</f>
        <v>53906</v>
      </c>
      <c r="BC2068" s="257">
        <f>_xll.qlIndexFixing($AC$5,AZ2068,TRUE,_xll.ohTrigger(Trigger,Trigger3M))</f>
        <v>1.4466225441365223E-2</v>
      </c>
      <c r="BD2068" s="257">
        <f>_xll.qlIndexFixing($BE$1,AZ2068,TRUE,_xll.ohTrigger(Trigger,Trigger3M))</f>
        <v>1.4008868937610023E-2</v>
      </c>
    </row>
    <row r="2069" spans="51:56" ht="11.25" customHeight="1" x14ac:dyDescent="0.25">
      <c r="AY2069" s="106" t="s">
        <v>83</v>
      </c>
      <c r="AZ2069" s="105">
        <f>_xll.qlInterestRateIndexFixingDate(Currency&amp;"ibor"&amp;Tenor,BA2069,Trigger)</f>
        <v>53819</v>
      </c>
      <c r="BA2069" s="105">
        <f>_xll.qlCalendarAdvance(Calendar,BA2068,AY2069,"f",,Trigger)</f>
        <v>53821</v>
      </c>
      <c r="BB2069" s="105">
        <f>_xll.qlInterestRateIndexMaturity(Currency&amp;"ibor"&amp;Tenor,BA2069,Trigger)</f>
        <v>53913</v>
      </c>
      <c r="BC2069" s="257">
        <f>_xll.qlIndexFixing($AC$5,AZ2069,TRUE,_xll.ohTrigger(Trigger,Trigger3M))</f>
        <v>1.44607488285359E-2</v>
      </c>
      <c r="BD2069" s="257">
        <f>_xll.qlIndexFixing($BE$1,AZ2069,TRUE,_xll.ohTrigger(Trigger,Trigger3M))</f>
        <v>1.4008973964716166E-2</v>
      </c>
    </row>
    <row r="2070" spans="51:56" ht="11.25" customHeight="1" x14ac:dyDescent="0.25">
      <c r="AY2070" s="106" t="s">
        <v>83</v>
      </c>
      <c r="AZ2070" s="105">
        <f>_xll.qlInterestRateIndexFixingDate(Currency&amp;"ibor"&amp;Tenor,BA2070,Trigger)</f>
        <v>53826</v>
      </c>
      <c r="BA2070" s="105">
        <f>_xll.qlCalendarAdvance(Calendar,BA2069,AY2070,"f",,Trigger)</f>
        <v>53828</v>
      </c>
      <c r="BB2070" s="105">
        <f>_xll.qlInterestRateIndexMaturity(Currency&amp;"ibor"&amp;Tenor,BA2070,Trigger)</f>
        <v>53920</v>
      </c>
      <c r="BC2070" s="257">
        <f>_xll.qlIndexFixing($AC$5,AZ2070,TRUE,_xll.ohTrigger(Trigger,Trigger3M))</f>
        <v>1.4455263629131647E-2</v>
      </c>
      <c r="BD2070" s="257">
        <f>_xll.qlIndexFixing($BE$1,AZ2070,TRUE,_xll.ohTrigger(Trigger,Trigger3M))</f>
        <v>1.400905906188982E-2</v>
      </c>
    </row>
    <row r="2071" spans="51:56" ht="11.25" customHeight="1" x14ac:dyDescent="0.25">
      <c r="AY2071" s="106" t="s">
        <v>83</v>
      </c>
      <c r="AZ2071" s="105">
        <f>_xll.qlInterestRateIndexFixingDate(Currency&amp;"ibor"&amp;Tenor,BA2071,Trigger)</f>
        <v>53833</v>
      </c>
      <c r="BA2071" s="105">
        <f>_xll.qlCalendarAdvance(Calendar,BA2070,AY2071,"f",,Trigger)</f>
        <v>53835</v>
      </c>
      <c r="BB2071" s="105">
        <f>_xll.qlInterestRateIndexMaturity(Currency&amp;"ibor"&amp;Tenor,BA2071,Trigger)</f>
        <v>53927</v>
      </c>
      <c r="BC2071" s="257">
        <f>_xll.qlIndexFixing($AC$5,AZ2071,TRUE,_xll.ohTrigger(Trigger,Trigger3M))</f>
        <v>1.4449769843187221E-2</v>
      </c>
      <c r="BD2071" s="257">
        <f>_xll.qlIndexFixing($BE$1,AZ2071,TRUE,_xll.ohTrigger(Trigger,Trigger3M))</f>
        <v>1.4009124187751914E-2</v>
      </c>
    </row>
    <row r="2072" spans="51:56" ht="11.25" customHeight="1" x14ac:dyDescent="0.25">
      <c r="AY2072" s="106" t="s">
        <v>83</v>
      </c>
      <c r="AZ2072" s="105">
        <f>_xll.qlInterestRateIndexFixingDate(Currency&amp;"ibor"&amp;Tenor,BA2072,Trigger)</f>
        <v>53840</v>
      </c>
      <c r="BA2072" s="105">
        <f>_xll.qlCalendarAdvance(Calendar,BA2071,AY2072,"f",,Trigger)</f>
        <v>53842</v>
      </c>
      <c r="BB2072" s="105">
        <f>_xll.qlInterestRateIndexMaturity(Currency&amp;"ibor"&amp;Tenor,BA2072,Trigger)</f>
        <v>53934</v>
      </c>
      <c r="BC2072" s="257">
        <f>_xll.qlIndexFixing($AC$5,AZ2072,TRUE,_xll.ohTrigger(Trigger,Trigger3M))</f>
        <v>1.4444267470739111E-2</v>
      </c>
      <c r="BD2072" s="257">
        <f>_xll.qlIndexFixing($BE$1,AZ2072,TRUE,_xll.ohTrigger(Trigger,Trigger3M))</f>
        <v>1.4009169300930326E-2</v>
      </c>
    </row>
    <row r="2073" spans="51:56" ht="11.25" customHeight="1" x14ac:dyDescent="0.25">
      <c r="AY2073" s="106" t="s">
        <v>83</v>
      </c>
      <c r="AZ2073" s="105">
        <f>_xll.qlInterestRateIndexFixingDate(Currency&amp;"ibor"&amp;Tenor,BA2073,Trigger)</f>
        <v>53847</v>
      </c>
      <c r="BA2073" s="105">
        <f>_xll.qlCalendarAdvance(Calendar,BA2072,AY2073,"f",,Trigger)</f>
        <v>53849</v>
      </c>
      <c r="BB2073" s="105">
        <f>_xll.qlInterestRateIndexMaturity(Currency&amp;"ibor"&amp;Tenor,BA2073,Trigger)</f>
        <v>53941</v>
      </c>
      <c r="BC2073" s="257">
        <f>_xll.qlIndexFixing($AC$5,AZ2073,TRUE,_xll.ohTrigger(Trigger,Trigger3M))</f>
        <v>1.4441833578995313E-2</v>
      </c>
      <c r="BD2073" s="257">
        <f>_xll.qlIndexFixing($BE$1,AZ2073,TRUE,_xll.ohTrigger(Trigger,Trigger3M))</f>
        <v>1.4009194360052928E-2</v>
      </c>
    </row>
    <row r="2074" spans="51:56" ht="11.25" customHeight="1" x14ac:dyDescent="0.25">
      <c r="AY2074" s="106" t="s">
        <v>83</v>
      </c>
      <c r="AZ2074" s="105">
        <f>_xll.qlInterestRateIndexFixingDate(Currency&amp;"ibor"&amp;Tenor,BA2074,Trigger)</f>
        <v>53854</v>
      </c>
      <c r="BA2074" s="105">
        <f>_xll.qlCalendarAdvance(Calendar,BA2073,AY2074,"f",,Trigger)</f>
        <v>53856</v>
      </c>
      <c r="BB2074" s="105">
        <f>_xll.qlInterestRateIndexMaturity(Currency&amp;"ibor"&amp;Tenor,BA2074,Trigger)</f>
        <v>53948</v>
      </c>
      <c r="BC2074" s="257">
        <f>_xll.qlIndexFixing($AC$5,AZ2074,TRUE,_xll.ohTrigger(Trigger,Trigger3M))</f>
        <v>1.4443499990712623E-2</v>
      </c>
      <c r="BD2074" s="257">
        <f>_xll.qlIndexFixing($BE$1,AZ2074,TRUE,_xll.ohTrigger(Trigger,Trigger3M))</f>
        <v>1.4009199323745863E-2</v>
      </c>
    </row>
    <row r="2075" spans="51:56" ht="11.25" customHeight="1" x14ac:dyDescent="0.25">
      <c r="AY2075" s="106" t="s">
        <v>83</v>
      </c>
      <c r="AZ2075" s="105">
        <f>_xll.qlInterestRateIndexFixingDate(Currency&amp;"ibor"&amp;Tenor,BA2075,Trigger)</f>
        <v>53861</v>
      </c>
      <c r="BA2075" s="105">
        <f>_xll.qlCalendarAdvance(Calendar,BA2074,AY2075,"f",,Trigger)</f>
        <v>53863</v>
      </c>
      <c r="BB2075" s="105">
        <f>_xll.qlInterestRateIndexMaturity(Currency&amp;"ibor"&amp;Tenor,BA2075,Trigger)</f>
        <v>53955</v>
      </c>
      <c r="BC2075" s="257">
        <f>_xll.qlIndexFixing($AC$5,AZ2075,TRUE,_xll.ohTrigger(Trigger,Trigger3M))</f>
        <v>1.4445166403138934E-2</v>
      </c>
      <c r="BD2075" s="257">
        <f>_xll.qlIndexFixing($BE$1,AZ2075,TRUE,_xll.ohTrigger(Trigger,Trigger3M))</f>
        <v>1.4009184150632662E-2</v>
      </c>
    </row>
    <row r="2076" spans="51:56" ht="11.25" customHeight="1" x14ac:dyDescent="0.25">
      <c r="AY2076" s="106" t="s">
        <v>83</v>
      </c>
      <c r="AZ2076" s="105">
        <f>_xll.qlInterestRateIndexFixingDate(Currency&amp;"ibor"&amp;Tenor,BA2076,Trigger)</f>
        <v>53868</v>
      </c>
      <c r="BA2076" s="105">
        <f>_xll.qlCalendarAdvance(Calendar,BA2075,AY2076,"f",,Trigger)</f>
        <v>53870</v>
      </c>
      <c r="BB2076" s="105">
        <f>_xll.qlInterestRateIndexMaturity(Currency&amp;"ibor"&amp;Tenor,BA2076,Trigger)</f>
        <v>53962</v>
      </c>
      <c r="BC2076" s="257">
        <f>_xll.qlIndexFixing($AC$5,AZ2076,TRUE,_xll.ohTrigger(Trigger,Trigger3M))</f>
        <v>1.4446832816270766E-2</v>
      </c>
      <c r="BD2076" s="257">
        <f>_xll.qlIndexFixing($BE$1,AZ2076,TRUE,_xll.ohTrigger(Trigger,Trigger3M))</f>
        <v>1.4009148799346416E-2</v>
      </c>
    </row>
    <row r="2077" spans="51:56" ht="11.25" customHeight="1" x14ac:dyDescent="0.25">
      <c r="AY2077" s="106" t="s">
        <v>83</v>
      </c>
      <c r="AZ2077" s="105">
        <f>_xll.qlInterestRateIndexFixingDate(Currency&amp;"ibor"&amp;Tenor,BA2077,Trigger)</f>
        <v>53875</v>
      </c>
      <c r="BA2077" s="105">
        <f>_xll.qlCalendarAdvance(Calendar,BA2076,AY2077,"f",,Trigger)</f>
        <v>53877</v>
      </c>
      <c r="BB2077" s="105">
        <f>_xll.qlInterestRateIndexMaturity(Currency&amp;"ibor"&amp;Tenor,BA2077,Trigger)</f>
        <v>53969</v>
      </c>
      <c r="BC2077" s="257">
        <f>_xll.qlIndexFixing($AC$5,AZ2077,TRUE,_xll.ohTrigger(Trigger,Trigger3M))</f>
        <v>1.4448499230110727E-2</v>
      </c>
      <c r="BD2077" s="257">
        <f>_xll.qlIndexFixing($BE$1,AZ2077,TRUE,_xll.ohTrigger(Trigger,Trigger3M))</f>
        <v>1.4009093228512395E-2</v>
      </c>
    </row>
    <row r="2078" spans="51:56" ht="11.25" customHeight="1" x14ac:dyDescent="0.25">
      <c r="AY2078" s="106" t="s">
        <v>83</v>
      </c>
      <c r="AZ2078" s="105">
        <f>_xll.qlInterestRateIndexFixingDate(Currency&amp;"ibor"&amp;Tenor,BA2078,Trigger)</f>
        <v>53882</v>
      </c>
      <c r="BA2078" s="105">
        <f>_xll.qlCalendarAdvance(Calendar,BA2077,AY2078,"f",,Trigger)</f>
        <v>53884</v>
      </c>
      <c r="BB2078" s="105">
        <f>_xll.qlInterestRateIndexMaturity(Currency&amp;"ibor"&amp;Tenor,BA2078,Trigger)</f>
        <v>53976</v>
      </c>
      <c r="BC2078" s="257">
        <f>_xll.qlIndexFixing($AC$5,AZ2078,TRUE,_xll.ohTrigger(Trigger,Trigger3M))</f>
        <v>1.445016564465708E-2</v>
      </c>
      <c r="BD2078" s="257">
        <f>_xll.qlIndexFixing($BE$1,AZ2078,TRUE,_xll.ohTrigger(Trigger,Trigger3M))</f>
        <v>1.4009017396758475E-2</v>
      </c>
    </row>
    <row r="2079" spans="51:56" ht="11.25" customHeight="1" x14ac:dyDescent="0.25">
      <c r="AY2079" s="106" t="s">
        <v>83</v>
      </c>
      <c r="AZ2079" s="105">
        <f>_xll.qlInterestRateIndexFixingDate(Currency&amp;"ibor"&amp;Tenor,BA2079,Trigger)</f>
        <v>53889</v>
      </c>
      <c r="BA2079" s="105">
        <f>_xll.qlCalendarAdvance(Calendar,BA2078,AY2079,"f",,Trigger)</f>
        <v>53891</v>
      </c>
      <c r="BB2079" s="105">
        <f>_xll.qlInterestRateIndexMaturity(Currency&amp;"ibor"&amp;Tenor,BA2079,Trigger)</f>
        <v>53983</v>
      </c>
      <c r="BC2079" s="257">
        <f>_xll.qlIndexFixing($AC$5,AZ2079,TRUE,_xll.ohTrigger(Trigger,Trigger3M))</f>
        <v>1.4451832059911563E-2</v>
      </c>
      <c r="BD2079" s="257">
        <f>_xll.qlIndexFixing($BE$1,AZ2079,TRUE,_xll.ohTrigger(Trigger,Trigger3M))</f>
        <v>1.4008921262712535E-2</v>
      </c>
    </row>
    <row r="2080" spans="51:56" ht="11.25" customHeight="1" x14ac:dyDescent="0.25">
      <c r="AY2080" s="106" t="s">
        <v>83</v>
      </c>
      <c r="AZ2080" s="105">
        <f>_xll.qlInterestRateIndexFixingDate(Currency&amp;"ibor"&amp;Tenor,BA2080,Trigger)</f>
        <v>53896</v>
      </c>
      <c r="BA2080" s="105">
        <f>_xll.qlCalendarAdvance(Calendar,BA2079,AY2080,"f",,Trigger)</f>
        <v>53898</v>
      </c>
      <c r="BB2080" s="105">
        <f>_xll.qlInterestRateIndexMaturity(Currency&amp;"ibor"&amp;Tenor,BA2080,Trigger)</f>
        <v>53990</v>
      </c>
      <c r="BC2080" s="257">
        <f>_xll.qlIndexFixing($AC$5,AZ2080,TRUE,_xll.ohTrigger(Trigger,Trigger3M))</f>
        <v>1.4453498475871566E-2</v>
      </c>
      <c r="BD2080" s="257">
        <f>_xll.qlIndexFixing($BE$1,AZ2080,TRUE,_xll.ohTrigger(Trigger,Trigger3M))</f>
        <v>1.4008804785005925E-2</v>
      </c>
    </row>
    <row r="2081" spans="51:56" ht="11.25" customHeight="1" x14ac:dyDescent="0.25">
      <c r="AY2081" s="106" t="s">
        <v>83</v>
      </c>
      <c r="AZ2081" s="105">
        <f>_xll.qlInterestRateIndexFixingDate(Currency&amp;"ibor"&amp;Tenor,BA2081,Trigger)</f>
        <v>53903</v>
      </c>
      <c r="BA2081" s="105">
        <f>_xll.qlCalendarAdvance(Calendar,BA2080,AY2081,"f",,Trigger)</f>
        <v>53905</v>
      </c>
      <c r="BB2081" s="105">
        <f>_xll.qlInterestRateIndexMaturity(Currency&amp;"ibor"&amp;Tenor,BA2081,Trigger)</f>
        <v>53997</v>
      </c>
      <c r="BC2081" s="257">
        <f>_xll.qlIndexFixing($AC$5,AZ2081,TRUE,_xll.ohTrigger(Trigger,Trigger3M))</f>
        <v>1.4455164892538832E-2</v>
      </c>
      <c r="BD2081" s="257">
        <f>_xll.qlIndexFixing($BE$1,AZ2081,TRUE,_xll.ohTrigger(Trigger,Trigger3M))</f>
        <v>1.4008667922263915E-2</v>
      </c>
    </row>
    <row r="2082" spans="51:56" ht="11.25" customHeight="1" x14ac:dyDescent="0.25">
      <c r="AY2082" s="106" t="s">
        <v>83</v>
      </c>
      <c r="AZ2082" s="105">
        <f>_xll.qlInterestRateIndexFixingDate(Currency&amp;"ibor"&amp;Tenor,BA2082,Trigger)</f>
        <v>53910</v>
      </c>
      <c r="BA2082" s="105">
        <f>_xll.qlCalendarAdvance(Calendar,BA2081,AY2082,"f",,Trigger)</f>
        <v>53912</v>
      </c>
      <c r="BB2082" s="105">
        <f>_xll.qlInterestRateIndexMaturity(Currency&amp;"ibor"&amp;Tenor,BA2082,Trigger)</f>
        <v>54004</v>
      </c>
      <c r="BC2082" s="257">
        <f>_xll.qlIndexFixing($AC$5,AZ2082,TRUE,_xll.ohTrigger(Trigger,Trigger3M))</f>
        <v>1.4456831309914226E-2</v>
      </c>
      <c r="BD2082" s="257">
        <f>_xll.qlIndexFixing($BE$1,AZ2082,TRUE,_xll.ohTrigger(Trigger,Trigger3M))</f>
        <v>1.4008510633119597E-2</v>
      </c>
    </row>
    <row r="2083" spans="51:56" ht="11.25" customHeight="1" x14ac:dyDescent="0.25">
      <c r="AY2083" s="106" t="s">
        <v>83</v>
      </c>
      <c r="AZ2083" s="105">
        <f>_xll.qlInterestRateIndexFixingDate(Currency&amp;"ibor"&amp;Tenor,BA2083,Trigger)</f>
        <v>53917</v>
      </c>
      <c r="BA2083" s="105">
        <f>_xll.qlCalendarAdvance(Calendar,BA2082,AY2083,"f",,Trigger)</f>
        <v>53919</v>
      </c>
      <c r="BB2083" s="105">
        <f>_xll.qlInterestRateIndexMaturity(Currency&amp;"ibor"&amp;Tenor,BA2083,Trigger)</f>
        <v>54011</v>
      </c>
      <c r="BC2083" s="257">
        <f>_xll.qlIndexFixing($AC$5,AZ2083,TRUE,_xll.ohTrigger(Trigger,Trigger3M))</f>
        <v>1.4458497727996013E-2</v>
      </c>
      <c r="BD2083" s="257">
        <f>_xll.qlIndexFixing($BE$1,AZ2083,TRUE,_xll.ohTrigger(Trigger,Trigger3M))</f>
        <v>1.4008332876198241E-2</v>
      </c>
    </row>
    <row r="2084" spans="51:56" ht="11.25" customHeight="1" x14ac:dyDescent="0.25">
      <c r="AY2084" s="106" t="s">
        <v>83</v>
      </c>
      <c r="AZ2084" s="105">
        <f>_xll.qlInterestRateIndexFixingDate(Currency&amp;"ibor"&amp;Tenor,BA2084,Trigger)</f>
        <v>53924</v>
      </c>
      <c r="BA2084" s="105">
        <f>_xll.qlCalendarAdvance(Calendar,BA2083,AY2084,"f",,Trigger)</f>
        <v>53926</v>
      </c>
      <c r="BB2084" s="105">
        <f>_xll.qlInterestRateIndexMaturity(Currency&amp;"ibor"&amp;Tenor,BA2084,Trigger)</f>
        <v>54018</v>
      </c>
      <c r="BC2084" s="257">
        <f>_xll.qlIndexFixing($AC$5,AZ2084,TRUE,_xll.ohTrigger(Trigger,Trigger3M))</f>
        <v>1.4460164146785059E-2</v>
      </c>
      <c r="BD2084" s="257">
        <f>_xll.qlIndexFixing($BE$1,AZ2084,TRUE,_xll.ohTrigger(Trigger,Trigger3M))</f>
        <v>1.4008134610133805E-2</v>
      </c>
    </row>
    <row r="2085" spans="51:56" ht="11.25" customHeight="1" x14ac:dyDescent="0.25">
      <c r="AY2085" s="106" t="s">
        <v>83</v>
      </c>
      <c r="AZ2085" s="105">
        <f>_xll.qlInterestRateIndexFixingDate(Currency&amp;"ibor"&amp;Tenor,BA2085,Trigger)</f>
        <v>53931</v>
      </c>
      <c r="BA2085" s="105">
        <f>_xll.qlCalendarAdvance(Calendar,BA2084,AY2085,"f",,Trigger)</f>
        <v>53933</v>
      </c>
      <c r="BB2085" s="105">
        <f>_xll.qlInterestRateIndexMaturity(Currency&amp;"ibor"&amp;Tenor,BA2085,Trigger)</f>
        <v>54025</v>
      </c>
      <c r="BC2085" s="257">
        <f>_xll.qlIndexFixing($AC$5,AZ2085,TRUE,_xll.ohTrigger(Trigger,Trigger3M))</f>
        <v>1.4461830566280497E-2</v>
      </c>
      <c r="BD2085" s="257">
        <f>_xll.qlIndexFixing($BE$1,AZ2085,TRUE,_xll.ohTrigger(Trigger,Trigger3M))</f>
        <v>1.4007915793555035E-2</v>
      </c>
    </row>
    <row r="2086" spans="51:56" ht="11.25" customHeight="1" x14ac:dyDescent="0.25">
      <c r="AY2086" s="106" t="s">
        <v>83</v>
      </c>
      <c r="AZ2086" s="105">
        <f>_xll.qlInterestRateIndexFixingDate(Currency&amp;"ibor"&amp;Tenor,BA2086,Trigger)</f>
        <v>53938</v>
      </c>
      <c r="BA2086" s="105">
        <f>_xll.qlCalendarAdvance(Calendar,BA2085,AY2086,"f",,Trigger)</f>
        <v>53940</v>
      </c>
      <c r="BB2086" s="105">
        <f>_xll.qlInterestRateIndexMaturity(Currency&amp;"ibor"&amp;Tenor,BA2086,Trigger)</f>
        <v>54031</v>
      </c>
      <c r="BC2086" s="257">
        <f>_xll.qlIndexFixing($AC$5,AZ2086,TRUE,_xll.ohTrigger(Trigger,Trigger3M))</f>
        <v>1.4463087776933432E-2</v>
      </c>
      <c r="BD2086" s="257">
        <f>_xll.qlIndexFixing($BE$1,AZ2086,TRUE,_xll.ohTrigger(Trigger,Trigger3M))</f>
        <v>1.4007425186286846E-2</v>
      </c>
    </row>
    <row r="2087" spans="51:56" ht="11.25" customHeight="1" x14ac:dyDescent="0.25">
      <c r="AY2087" s="106" t="s">
        <v>83</v>
      </c>
      <c r="AZ2087" s="105">
        <f>_xll.qlInterestRateIndexFixingDate(Currency&amp;"ibor"&amp;Tenor,BA2087,Trigger)</f>
        <v>53945</v>
      </c>
      <c r="BA2087" s="105">
        <f>_xll.qlCalendarAdvance(Calendar,BA2086,AY2087,"f",,Trigger)</f>
        <v>53947</v>
      </c>
      <c r="BB2087" s="105">
        <f>_xll.qlInterestRateIndexMaturity(Currency&amp;"ibor"&amp;Tenor,BA2087,Trigger)</f>
        <v>54038</v>
      </c>
      <c r="BC2087" s="257">
        <f>_xll.qlIndexFixing($AC$5,AZ2087,TRUE,_xll.ohTrigger(Trigger,Trigger3M))</f>
        <v>1.4464754130964017E-2</v>
      </c>
      <c r="BD2087" s="257">
        <f>_xll.qlIndexFixing($BE$1,AZ2087,TRUE,_xll.ohTrigger(Trigger,Trigger3M))</f>
        <v>1.400716663622812E-2</v>
      </c>
    </row>
    <row r="2088" spans="51:56" ht="11.25" customHeight="1" x14ac:dyDescent="0.25">
      <c r="AY2088" s="106" t="s">
        <v>83</v>
      </c>
      <c r="AZ2088" s="105">
        <f>_xll.qlInterestRateIndexFixingDate(Currency&amp;"ibor"&amp;Tenor,BA2088,Trigger)</f>
        <v>53952</v>
      </c>
      <c r="BA2088" s="105">
        <f>_xll.qlCalendarAdvance(Calendar,BA2087,AY2088,"f",,Trigger)</f>
        <v>53954</v>
      </c>
      <c r="BB2088" s="105">
        <f>_xll.qlInterestRateIndexMaturity(Currency&amp;"ibor"&amp;Tenor,BA2088,Trigger)</f>
        <v>54045</v>
      </c>
      <c r="BC2088" s="257">
        <f>_xll.qlIndexFixing($AC$5,AZ2088,TRUE,_xll.ohTrigger(Trigger,Trigger3M))</f>
        <v>1.44664204856947E-2</v>
      </c>
      <c r="BD2088" s="257">
        <f>_xll.qlIndexFixing($BE$1,AZ2088,TRUE,_xll.ohTrigger(Trigger,Trigger3M))</f>
        <v>1.4006887415306571E-2</v>
      </c>
    </row>
    <row r="2089" spans="51:56" ht="11.25" customHeight="1" x14ac:dyDescent="0.25">
      <c r="AY2089" s="106" t="s">
        <v>83</v>
      </c>
      <c r="AZ2089" s="105">
        <f>_xll.qlInterestRateIndexFixingDate(Currency&amp;"ibor"&amp;Tenor,BA2089,Trigger)</f>
        <v>53959</v>
      </c>
      <c r="BA2089" s="105">
        <f>_xll.qlCalendarAdvance(Calendar,BA2088,AY2089,"f",,Trigger)</f>
        <v>53961</v>
      </c>
      <c r="BB2089" s="105">
        <f>_xll.qlInterestRateIndexMaturity(Currency&amp;"ibor"&amp;Tenor,BA2089,Trigger)</f>
        <v>54053</v>
      </c>
      <c r="BC2089" s="257">
        <f>_xll.qlIndexFixing($AC$5,AZ2089,TRUE,_xll.ohTrigger(Trigger,Trigger3M))</f>
        <v>1.4468496251335719E-2</v>
      </c>
      <c r="BD2089" s="257">
        <f>_xll.qlIndexFixing($BE$1,AZ2089,TRUE,_xll.ohTrigger(Trigger,Trigger3M))</f>
        <v>1.4006834194718454E-2</v>
      </c>
    </row>
    <row r="2090" spans="51:56" ht="11.25" customHeight="1" x14ac:dyDescent="0.25">
      <c r="AY2090" s="106" t="s">
        <v>83</v>
      </c>
      <c r="AZ2090" s="105">
        <f>_xll.qlInterestRateIndexFixingDate(Currency&amp;"ibor"&amp;Tenor,BA2090,Trigger)</f>
        <v>53966</v>
      </c>
      <c r="BA2090" s="105">
        <f>_xll.qlCalendarAdvance(Calendar,BA2089,AY2090,"f",,Trigger)</f>
        <v>53968</v>
      </c>
      <c r="BB2090" s="105">
        <f>_xll.qlInterestRateIndexMaturity(Currency&amp;"ibor"&amp;Tenor,BA2090,Trigger)</f>
        <v>54060</v>
      </c>
      <c r="BC2090" s="257">
        <f>_xll.qlIndexFixing($AC$5,AZ2090,TRUE,_xll.ohTrigger(Trigger,Trigger3M))</f>
        <v>1.4470162674367458E-2</v>
      </c>
      <c r="BD2090" s="257">
        <f>_xll.qlIndexFixing($BE$1,AZ2090,TRUE,_xll.ohTrigger(Trigger,Trigger3M))</f>
        <v>1.4006512005035695E-2</v>
      </c>
    </row>
    <row r="2091" spans="51:56" ht="11.25" customHeight="1" x14ac:dyDescent="0.25">
      <c r="AY2091" s="106" t="s">
        <v>83</v>
      </c>
      <c r="AZ2091" s="105">
        <f>_xll.qlInterestRateIndexFixingDate(Currency&amp;"ibor"&amp;Tenor,BA2091,Trigger)</f>
        <v>53973</v>
      </c>
      <c r="BA2091" s="105">
        <f>_xll.qlCalendarAdvance(Calendar,BA2090,AY2091,"f",,Trigger)</f>
        <v>53975</v>
      </c>
      <c r="BB2091" s="105">
        <f>_xll.qlInterestRateIndexMaturity(Currency&amp;"ibor"&amp;Tenor,BA2091,Trigger)</f>
        <v>54067</v>
      </c>
      <c r="BC2091" s="257">
        <f>_xll.qlIndexFixing($AC$5,AZ2091,TRUE,_xll.ohTrigger(Trigger,Trigger3M))</f>
        <v>1.4471829098105588E-2</v>
      </c>
      <c r="BD2091" s="257">
        <f>_xll.qlIndexFixing($BE$1,AZ2091,TRUE,_xll.ohTrigger(Trigger,Trigger3M))</f>
        <v>1.4006169016629324E-2</v>
      </c>
    </row>
    <row r="2092" spans="51:56" ht="11.25" customHeight="1" x14ac:dyDescent="0.25">
      <c r="AY2092" s="106" t="s">
        <v>83</v>
      </c>
      <c r="AZ2092" s="105">
        <f>_xll.qlInterestRateIndexFixingDate(Currency&amp;"ibor"&amp;Tenor,BA2092,Trigger)</f>
        <v>53980</v>
      </c>
      <c r="BA2092" s="105">
        <f>_xll.qlCalendarAdvance(Calendar,BA2091,AY2092,"f",,Trigger)</f>
        <v>53982</v>
      </c>
      <c r="BB2092" s="105">
        <f>_xll.qlInterestRateIndexMaturity(Currency&amp;"ibor"&amp;Tenor,BA2092,Trigger)</f>
        <v>54074</v>
      </c>
      <c r="BC2092" s="257">
        <f>_xll.qlIndexFixing($AC$5,AZ2092,TRUE,_xll.ohTrigger(Trigger,Trigger3M))</f>
        <v>1.4473495522550979E-2</v>
      </c>
      <c r="BD2092" s="257">
        <f>_xll.qlIndexFixing($BE$1,AZ2092,TRUE,_xll.ohTrigger(Trigger,Trigger3M))</f>
        <v>1.4005805188128953E-2</v>
      </c>
    </row>
    <row r="2093" spans="51:56" ht="11.25" customHeight="1" x14ac:dyDescent="0.25">
      <c r="AY2093" s="106" t="s">
        <v>83</v>
      </c>
      <c r="AZ2093" s="105">
        <f>_xll.qlInterestRateIndexFixingDate(Currency&amp;"ibor"&amp;Tenor,BA2093,Trigger)</f>
        <v>53987</v>
      </c>
      <c r="BA2093" s="105">
        <f>_xll.qlCalendarAdvance(Calendar,BA2092,AY2093,"f",,Trigger)</f>
        <v>53989</v>
      </c>
      <c r="BB2093" s="105">
        <f>_xll.qlInterestRateIndexMaturity(Currency&amp;"ibor"&amp;Tenor,BA2093,Trigger)</f>
        <v>54081</v>
      </c>
      <c r="BC2093" s="257">
        <f>_xll.qlIndexFixing($AC$5,AZ2093,TRUE,_xll.ohTrigger(Trigger,Trigger3M))</f>
        <v>1.4475161947702762E-2</v>
      </c>
      <c r="BD2093" s="257">
        <f>_xll.qlIndexFixing($BE$1,AZ2093,TRUE,_xll.ohTrigger(Trigger,Trigger3M))</f>
        <v>1.4005420478169411E-2</v>
      </c>
    </row>
    <row r="2094" spans="51:56" ht="11.25" customHeight="1" x14ac:dyDescent="0.25">
      <c r="AY2094" s="106" t="s">
        <v>83</v>
      </c>
      <c r="AZ2094" s="105">
        <f>_xll.qlInterestRateIndexFixingDate(Currency&amp;"ibor"&amp;Tenor,BA2094,Trigger)</f>
        <v>53994</v>
      </c>
      <c r="BA2094" s="105">
        <f>_xll.qlCalendarAdvance(Calendar,BA2093,AY2094,"f",,Trigger)</f>
        <v>53996</v>
      </c>
      <c r="BB2094" s="105">
        <f>_xll.qlInterestRateIndexMaturity(Currency&amp;"ibor"&amp;Tenor,BA2094,Trigger)</f>
        <v>54088</v>
      </c>
      <c r="BC2094" s="257">
        <f>_xll.qlIndexFixing($AC$5,AZ2094,TRUE,_xll.ohTrigger(Trigger,Trigger3M))</f>
        <v>1.4476828373561805E-2</v>
      </c>
      <c r="BD2094" s="257">
        <f>_xll.qlIndexFixing($BE$1,AZ2094,TRUE,_xll.ohTrigger(Trigger,Trigger3M))</f>
        <v>1.400501484538466E-2</v>
      </c>
    </row>
    <row r="2095" spans="51:56" ht="11.25" customHeight="1" x14ac:dyDescent="0.25">
      <c r="AY2095" s="106" t="s">
        <v>83</v>
      </c>
      <c r="AZ2095" s="105">
        <f>_xll.qlInterestRateIndexFixingDate(Currency&amp;"ibor"&amp;Tenor,BA2095,Trigger)</f>
        <v>54001</v>
      </c>
      <c r="BA2095" s="105">
        <f>_xll.qlCalendarAdvance(Calendar,BA2094,AY2095,"f",,Trigger)</f>
        <v>54003</v>
      </c>
      <c r="BB2095" s="105">
        <f>_xll.qlInterestRateIndexMaturity(Currency&amp;"ibor"&amp;Tenor,BA2095,Trigger)</f>
        <v>54095</v>
      </c>
      <c r="BC2095" s="257">
        <f>_xll.qlIndexFixing($AC$5,AZ2095,TRUE,_xll.ohTrigger(Trigger,Trigger3M))</f>
        <v>1.4478494800128977E-2</v>
      </c>
      <c r="BD2095" s="257">
        <f>_xll.qlIndexFixing($BE$1,AZ2095,TRUE,_xll.ohTrigger(Trigger,Trigger3M))</f>
        <v>1.4004588248408653E-2</v>
      </c>
    </row>
    <row r="2096" spans="51:56" ht="11.25" customHeight="1" x14ac:dyDescent="0.25">
      <c r="AY2096" s="106" t="s">
        <v>83</v>
      </c>
      <c r="AZ2096" s="105">
        <f>_xll.qlInterestRateIndexFixingDate(Currency&amp;"ibor"&amp;Tenor,BA2096,Trigger)</f>
        <v>54008</v>
      </c>
      <c r="BA2096" s="105">
        <f>_xll.qlCalendarAdvance(Calendar,BA2095,AY2096,"f",,Trigger)</f>
        <v>54010</v>
      </c>
      <c r="BB2096" s="105">
        <f>_xll.qlInterestRateIndexMaturity(Currency&amp;"ibor"&amp;Tenor,BA2096,Trigger)</f>
        <v>54102</v>
      </c>
      <c r="BC2096" s="257">
        <f>_xll.qlIndexFixing($AC$5,AZ2096,TRUE,_xll.ohTrigger(Trigger,Trigger3M))</f>
        <v>1.4480161227401672E-2</v>
      </c>
      <c r="BD2096" s="257">
        <f>_xll.qlIndexFixing($BE$1,AZ2096,TRUE,_xll.ohTrigger(Trigger,Trigger3M))</f>
        <v>1.4004140645872748E-2</v>
      </c>
    </row>
    <row r="2097" spans="51:56" ht="11.25" customHeight="1" x14ac:dyDescent="0.25">
      <c r="AY2097" s="106" t="s">
        <v>83</v>
      </c>
      <c r="AZ2097" s="105">
        <f>_xll.qlInterestRateIndexFixingDate(Currency&amp;"ibor"&amp;Tenor,BA2097,Trigger)</f>
        <v>54015</v>
      </c>
      <c r="BA2097" s="105">
        <f>_xll.qlCalendarAdvance(Calendar,BA2096,AY2097,"f",,Trigger)</f>
        <v>54017</v>
      </c>
      <c r="BB2097" s="105">
        <f>_xll.qlInterestRateIndexMaturity(Currency&amp;"ibor"&amp;Tenor,BA2097,Trigger)</f>
        <v>54109</v>
      </c>
      <c r="BC2097" s="257">
        <f>_xll.qlIndexFixing($AC$5,AZ2097,TRUE,_xll.ohTrigger(Trigger,Trigger3M))</f>
        <v>1.4481827655384234E-2</v>
      </c>
      <c r="BD2097" s="257">
        <f>_xll.qlIndexFixing($BE$1,AZ2097,TRUE,_xll.ohTrigger(Trigger,Trigger3M))</f>
        <v>1.4003671996416115E-2</v>
      </c>
    </row>
    <row r="2098" spans="51:56" ht="11.25" customHeight="1" x14ac:dyDescent="0.25">
      <c r="AY2098" s="106" t="s">
        <v>83</v>
      </c>
      <c r="AZ2098" s="105">
        <f>_xll.qlInterestRateIndexFixingDate(Currency&amp;"ibor"&amp;Tenor,BA2098,Trigger)</f>
        <v>54022</v>
      </c>
      <c r="BA2098" s="105">
        <f>_xll.qlCalendarAdvance(Calendar,BA2097,AY2098,"f",,Trigger)</f>
        <v>54024</v>
      </c>
      <c r="BB2098" s="105">
        <f>_xll.qlInterestRateIndexMaturity(Currency&amp;"ibor"&amp;Tenor,BA2098,Trigger)</f>
        <v>54116</v>
      </c>
      <c r="BC2098" s="257">
        <f>_xll.qlIndexFixing($AC$5,AZ2098,TRUE,_xll.ohTrigger(Trigger,Trigger3M))</f>
        <v>1.4483494084071449E-2</v>
      </c>
      <c r="BD2098" s="257">
        <f>_xll.qlIndexFixing($BE$1,AZ2098,TRUE,_xll.ohTrigger(Trigger,Trigger3M))</f>
        <v>1.4003182258668369E-2</v>
      </c>
    </row>
    <row r="2099" spans="51:56" ht="11.25" customHeight="1" x14ac:dyDescent="0.25">
      <c r="AY2099" s="106" t="s">
        <v>83</v>
      </c>
      <c r="AZ2099" s="105">
        <f>_xll.qlInterestRateIndexFixingDate(Currency&amp;"ibor"&amp;Tenor,BA2099,Trigger)</f>
        <v>54029</v>
      </c>
      <c r="BA2099" s="105">
        <f>_xll.qlCalendarAdvance(Calendar,BA2098,AY2099,"f",,Trigger)</f>
        <v>54031</v>
      </c>
      <c r="BB2099" s="105">
        <f>_xll.qlInterestRateIndexMaturity(Currency&amp;"ibor"&amp;Tenor,BA2099,Trigger)</f>
        <v>54122</v>
      </c>
      <c r="BC2099" s="257">
        <f>_xll.qlIndexFixing($AC$5,AZ2099,TRUE,_xll.ohTrigger(Trigger,Trigger3M))</f>
        <v>1.4484750433877291E-2</v>
      </c>
      <c r="BD2099" s="257">
        <f>_xll.qlIndexFixing($BE$1,AZ2099,TRUE,_xll.ohTrigger(Trigger,Trigger3M))</f>
        <v>1.4002439877512698E-2</v>
      </c>
    </row>
    <row r="2100" spans="51:56" ht="11.25" customHeight="1" x14ac:dyDescent="0.25">
      <c r="AY2100" s="106" t="s">
        <v>83</v>
      </c>
      <c r="AZ2100" s="105">
        <f>_xll.qlInterestRateIndexFixingDate(Currency&amp;"ibor"&amp;Tenor,BA2100,Trigger)</f>
        <v>54036</v>
      </c>
      <c r="BA2100" s="105">
        <f>_xll.qlCalendarAdvance(Calendar,BA2099,AY2100,"f",,Trigger)</f>
        <v>54038</v>
      </c>
      <c r="BB2100" s="105">
        <f>_xll.qlInterestRateIndexMaturity(Currency&amp;"ibor"&amp;Tenor,BA2100,Trigger)</f>
        <v>54129</v>
      </c>
      <c r="BC2100" s="257">
        <f>_xll.qlIndexFixing($AC$5,AZ2100,TRUE,_xll.ohTrigger(Trigger,Trigger3M))</f>
        <v>1.4486416796998625E-2</v>
      </c>
      <c r="BD2100" s="257">
        <f>_xll.qlIndexFixing($BE$1,AZ2100,TRUE,_xll.ohTrigger(Trigger,Trigger3M))</f>
        <v>1.4001909379715797E-2</v>
      </c>
    </row>
    <row r="2101" spans="51:56" ht="11.25" customHeight="1" x14ac:dyDescent="0.25">
      <c r="AY2101" s="106" t="s">
        <v>83</v>
      </c>
      <c r="AZ2101" s="105">
        <f>_xll.qlInterestRateIndexFixingDate(Currency&amp;"ibor"&amp;Tenor,BA2101,Trigger)</f>
        <v>54043</v>
      </c>
      <c r="BA2101" s="105">
        <f>_xll.qlCalendarAdvance(Calendar,BA2100,AY2101,"f",,Trigger)</f>
        <v>54045</v>
      </c>
      <c r="BB2101" s="105">
        <f>_xll.qlInterestRateIndexMaturity(Currency&amp;"ibor"&amp;Tenor,BA2101,Trigger)</f>
        <v>54136</v>
      </c>
      <c r="BC2101" s="257">
        <f>_xll.qlIndexFixing($AC$5,AZ2101,TRUE,_xll.ohTrigger(Trigger,Trigger3M))</f>
        <v>1.4488083160819181E-2</v>
      </c>
      <c r="BD2101" s="257">
        <f>_xll.qlIndexFixing($BE$1,AZ2101,TRUE,_xll.ohTrigger(Trigger,Trigger3M))</f>
        <v>1.4001357673315673E-2</v>
      </c>
    </row>
    <row r="2102" spans="51:56" ht="11.25" customHeight="1" x14ac:dyDescent="0.25">
      <c r="AY2102" s="106" t="s">
        <v>83</v>
      </c>
      <c r="AZ2102" s="105">
        <f>_xll.qlInterestRateIndexFixingDate(Currency&amp;"ibor"&amp;Tenor,BA2102,Trigger)</f>
        <v>54049</v>
      </c>
      <c r="BA2102" s="105">
        <f>_xll.qlCalendarAdvance(Calendar,BA2101,AY2102,"f",,Trigger)</f>
        <v>54053</v>
      </c>
      <c r="BB2102" s="105">
        <f>_xll.qlInterestRateIndexMaturity(Currency&amp;"ibor"&amp;Tenor,BA2102,Trigger)</f>
        <v>54144</v>
      </c>
      <c r="BC2102" s="257">
        <f>_xll.qlIndexFixing($AC$5,AZ2102,TRUE,_xll.ohTrigger(Trigger,Trigger3M))</f>
        <v>1.448998757747169E-2</v>
      </c>
      <c r="BD2102" s="257">
        <f>_xll.qlIndexFixing($BE$1,AZ2102,TRUE,_xll.ohTrigger(Trigger,Trigger3M))</f>
        <v>1.4000701128935492E-2</v>
      </c>
    </row>
    <row r="2103" spans="51:56" ht="11.25" customHeight="1" x14ac:dyDescent="0.25">
      <c r="AY2103" s="106" t="s">
        <v>83</v>
      </c>
      <c r="AZ2103" s="105">
        <f>_xll.qlInterestRateIndexFixingDate(Currency&amp;"ibor"&amp;Tenor,BA2103,Trigger)</f>
        <v>54057</v>
      </c>
      <c r="BA2103" s="105">
        <f>_xll.qlCalendarAdvance(Calendar,BA2102,AY2103,"f",,Trigger)</f>
        <v>54060</v>
      </c>
      <c r="BB2103" s="105">
        <f>_xll.qlInterestRateIndexMaturity(Currency&amp;"ibor"&amp;Tenor,BA2103,Trigger)</f>
        <v>54155</v>
      </c>
      <c r="BC2103" s="257">
        <f>_xll.qlIndexFixing($AC$5,AZ2103,TRUE,_xll.ohTrigger(Trigger,Trigger3M))</f>
        <v>1.4493295475560703E-2</v>
      </c>
      <c r="BD2103" s="257">
        <f>_xll.qlIndexFixing($BE$1,AZ2103,TRUE,_xll.ohTrigger(Trigger,Trigger3M))</f>
        <v>1.4001003406099262E-2</v>
      </c>
    </row>
    <row r="2104" spans="51:56" ht="11.25" customHeight="1" x14ac:dyDescent="0.25">
      <c r="AY2104" s="106" t="s">
        <v>83</v>
      </c>
      <c r="AZ2104" s="105">
        <f>_xll.qlInterestRateIndexFixingDate(Currency&amp;"ibor"&amp;Tenor,BA2104,Trigger)</f>
        <v>54065</v>
      </c>
      <c r="BA2104" s="105">
        <f>_xll.qlCalendarAdvance(Calendar,BA2103,AY2104,"f",,Trigger)</f>
        <v>54067</v>
      </c>
      <c r="BB2104" s="105">
        <f>_xll.qlInterestRateIndexMaturity(Currency&amp;"ibor"&amp;Tenor,BA2104,Trigger)</f>
        <v>54158</v>
      </c>
      <c r="BC2104" s="257">
        <f>_xll.qlIndexFixing($AC$5,AZ2104,TRUE,_xll.ohTrigger(Trigger,Trigger3M))</f>
        <v>1.4493320308810063E-2</v>
      </c>
      <c r="BD2104" s="257">
        <f>_xll.qlIndexFixing($BE$1,AZ2104,TRUE,_xll.ohTrigger(Trigger,Trigger3M))</f>
        <v>1.3999485204952453E-2</v>
      </c>
    </row>
    <row r="2105" spans="51:56" ht="11.25" customHeight="1" x14ac:dyDescent="0.25">
      <c r="AY2105" s="106" t="s">
        <v>83</v>
      </c>
      <c r="AZ2105" s="105">
        <f>_xll.qlInterestRateIndexFixingDate(Currency&amp;"ibor"&amp;Tenor,BA2105,Trigger)</f>
        <v>54072</v>
      </c>
      <c r="BA2105" s="105">
        <f>_xll.qlCalendarAdvance(Calendar,BA2104,AY2105,"f",,Trigger)</f>
        <v>54074</v>
      </c>
      <c r="BB2105" s="105">
        <f>_xll.qlInterestRateIndexMaturity(Currency&amp;"ibor"&amp;Tenor,BA2105,Trigger)</f>
        <v>54165</v>
      </c>
      <c r="BC2105" s="257">
        <f>_xll.qlIndexFixing($AC$5,AZ2105,TRUE,_xll.ohTrigger(Trigger,Trigger3M))</f>
        <v>1.4494986675528522E-2</v>
      </c>
      <c r="BD2105" s="257">
        <f>_xll.qlIndexFixing($BE$1,AZ2105,TRUE,_xll.ohTrigger(Trigger,Trigger3M))</f>
        <v>1.3998845193700546E-2</v>
      </c>
    </row>
    <row r="2106" spans="51:56" ht="11.25" customHeight="1" x14ac:dyDescent="0.25">
      <c r="AY2106" s="106" t="s">
        <v>83</v>
      </c>
      <c r="AZ2106" s="105">
        <f>_xll.qlInterestRateIndexFixingDate(Currency&amp;"ibor"&amp;Tenor,BA2106,Trigger)</f>
        <v>54079</v>
      </c>
      <c r="BA2106" s="105">
        <f>_xll.qlCalendarAdvance(Calendar,BA2105,AY2106,"f",,Trigger)</f>
        <v>54081</v>
      </c>
      <c r="BB2106" s="105">
        <f>_xll.qlInterestRateIndexMaturity(Currency&amp;"ibor"&amp;Tenor,BA2106,Trigger)</f>
        <v>54172</v>
      </c>
      <c r="BC2106" s="257">
        <f>_xll.qlIndexFixing($AC$5,AZ2106,TRUE,_xll.ohTrigger(Trigger,Trigger3M))</f>
        <v>1.4496653042946199E-2</v>
      </c>
      <c r="BD2106" s="257">
        <f>_xll.qlIndexFixing($BE$1,AZ2106,TRUE,_xll.ohTrigger(Trigger,Trigger3M))</f>
        <v>1.3998183761128536E-2</v>
      </c>
    </row>
    <row r="2107" spans="51:56" ht="11.25" customHeight="1" x14ac:dyDescent="0.25">
      <c r="AY2107" s="106" t="s">
        <v>83</v>
      </c>
      <c r="AZ2107" s="105">
        <f>_xll.qlInterestRateIndexFixingDate(Currency&amp;"ibor"&amp;Tenor,BA2107,Trigger)</f>
        <v>54086</v>
      </c>
      <c r="BA2107" s="105">
        <f>_xll.qlCalendarAdvance(Calendar,BA2106,AY2107,"f",,Trigger)</f>
        <v>54088</v>
      </c>
      <c r="BB2107" s="105">
        <f>_xll.qlInterestRateIndexMaturity(Currency&amp;"ibor"&amp;Tenor,BA2107,Trigger)</f>
        <v>54178</v>
      </c>
      <c r="BC2107" s="257">
        <f>_xll.qlIndexFixing($AC$5,AZ2107,TRUE,_xll.ohTrigger(Trigger,Trigger3M))</f>
        <v>1.4497908803232207E-2</v>
      </c>
      <c r="BD2107" s="257">
        <f>_xll.qlIndexFixing($BE$1,AZ2107,TRUE,_xll.ohTrigger(Trigger,Trigger3M))</f>
        <v>1.3997281862855537E-2</v>
      </c>
    </row>
    <row r="2108" spans="51:56" ht="11.25" customHeight="1" x14ac:dyDescent="0.25">
      <c r="AY2108" s="106" t="s">
        <v>83</v>
      </c>
      <c r="AZ2108" s="105">
        <f>_xll.qlInterestRateIndexFixingDate(Currency&amp;"ibor"&amp;Tenor,BA2108,Trigger)</f>
        <v>54093</v>
      </c>
      <c r="BA2108" s="105">
        <f>_xll.qlCalendarAdvance(Calendar,BA2107,AY2108,"f",,Trigger)</f>
        <v>54095</v>
      </c>
      <c r="BB2108" s="105">
        <f>_xll.qlInterestRateIndexMaturity(Currency&amp;"ibor"&amp;Tenor,BA2108,Trigger)</f>
        <v>54185</v>
      </c>
      <c r="BC2108" s="257">
        <f>_xll.qlIndexFixing($AC$5,AZ2108,TRUE,_xll.ohTrigger(Trigger,Trigger3M))</f>
        <v>1.4499575105008766E-2</v>
      </c>
      <c r="BD2108" s="257">
        <f>_xll.qlIndexFixing($BE$1,AZ2108,TRUE,_xll.ohTrigger(Trigger,Trigger3M))</f>
        <v>1.3996579034580847E-2</v>
      </c>
    </row>
    <row r="2109" spans="51:56" ht="11.25" customHeight="1" x14ac:dyDescent="0.25">
      <c r="AY2109" s="106" t="s">
        <v>83</v>
      </c>
      <c r="AZ2109" s="105">
        <f>_xll.qlInterestRateIndexFixingDate(Currency&amp;"ibor"&amp;Tenor,BA2109,Trigger)</f>
        <v>54100</v>
      </c>
      <c r="BA2109" s="105">
        <f>_xll.qlCalendarAdvance(Calendar,BA2108,AY2109,"f",,Trigger)</f>
        <v>54102</v>
      </c>
      <c r="BB2109" s="105">
        <f>_xll.qlInterestRateIndexMaturity(Currency&amp;"ibor"&amp;Tenor,BA2109,Trigger)</f>
        <v>54192</v>
      </c>
      <c r="BC2109" s="257">
        <f>_xll.qlIndexFixing($AC$5,AZ2109,TRUE,_xll.ohTrigger(Trigger,Trigger3M))</f>
        <v>1.4501241407478105E-2</v>
      </c>
      <c r="BD2109" s="257">
        <f>_xll.qlIndexFixing($BE$1,AZ2109,TRUE,_xll.ohTrigger(Trigger,Trigger3M))</f>
        <v>1.3995854664694107E-2</v>
      </c>
    </row>
    <row r="2110" spans="51:56" ht="11.25" customHeight="1" x14ac:dyDescent="0.25">
      <c r="AY2110" s="106" t="s">
        <v>83</v>
      </c>
      <c r="AZ2110" s="105">
        <f>_xll.qlInterestRateIndexFixingDate(Currency&amp;"ibor"&amp;Tenor,BA2110,Trigger)</f>
        <v>54107</v>
      </c>
      <c r="BA2110" s="105">
        <f>_xll.qlCalendarAdvance(Calendar,BA2109,AY2110,"f",,Trigger)</f>
        <v>54109</v>
      </c>
      <c r="BB2110" s="105">
        <f>_xll.qlInterestRateIndexMaturity(Currency&amp;"ibor"&amp;Tenor,BA2110,Trigger)</f>
        <v>54199</v>
      </c>
      <c r="BC2110" s="257">
        <f>_xll.qlIndexFixing($AC$5,AZ2110,TRUE,_xll.ohTrigger(Trigger,Trigger3M))</f>
        <v>1.4502907710638446E-2</v>
      </c>
      <c r="BD2110" s="257">
        <f>_xll.qlIndexFixing($BE$1,AZ2110,TRUE,_xll.ohTrigger(Trigger,Trigger3M))</f>
        <v>1.3995108711836401E-2</v>
      </c>
    </row>
    <row r="2111" spans="51:56" ht="11.25" customHeight="1" x14ac:dyDescent="0.25">
      <c r="AY2111" s="106" t="s">
        <v>83</v>
      </c>
      <c r="AZ2111" s="105">
        <f>_xll.qlInterestRateIndexFixingDate(Currency&amp;"ibor"&amp;Tenor,BA2111,Trigger)</f>
        <v>54114</v>
      </c>
      <c r="BA2111" s="105">
        <f>_xll.qlCalendarAdvance(Calendar,BA2110,AY2111,"f",,Trigger)</f>
        <v>54116</v>
      </c>
      <c r="BB2111" s="105">
        <f>_xll.qlInterestRateIndexMaturity(Currency&amp;"ibor"&amp;Tenor,BA2111,Trigger)</f>
        <v>54207</v>
      </c>
      <c r="BC2111" s="257">
        <f>_xll.qlIndexFixing($AC$5,AZ2111,TRUE,_xll.ohTrigger(Trigger,Trigger3M))</f>
        <v>1.4504984890524661E-2</v>
      </c>
      <c r="BD2111" s="257">
        <f>_xll.qlIndexFixing($BE$1,AZ2111,TRUE,_xll.ohTrigger(Trigger,Trigger3M))</f>
        <v>1.3994553830851296E-2</v>
      </c>
    </row>
    <row r="2112" spans="51:56" ht="11.25" customHeight="1" x14ac:dyDescent="0.25">
      <c r="AY2112" s="106" t="s">
        <v>83</v>
      </c>
      <c r="AZ2112" s="105">
        <f>_xll.qlInterestRateIndexFixingDate(Currency&amp;"ibor"&amp;Tenor,BA2112,Trigger)</f>
        <v>54121</v>
      </c>
      <c r="BA2112" s="105">
        <f>_xll.qlCalendarAdvance(Calendar,BA2111,AY2112,"f",,Trigger)</f>
        <v>54123</v>
      </c>
      <c r="BB2112" s="105">
        <f>_xll.qlInterestRateIndexMaturity(Currency&amp;"ibor"&amp;Tenor,BA2112,Trigger)</f>
        <v>54217</v>
      </c>
      <c r="BC2112" s="257">
        <f>_xll.qlIndexFixing($AC$5,AZ2112,TRUE,_xll.ohTrigger(Trigger,Trigger3M))</f>
        <v>1.4498759873273332E-2</v>
      </c>
      <c r="BD2112" s="257">
        <f>_xll.qlIndexFixing($BE$1,AZ2112,TRUE,_xll.ohTrigger(Trigger,Trigger3M))</f>
        <v>1.3994395453953895E-2</v>
      </c>
    </row>
    <row r="2113" spans="51:56" ht="11.25" customHeight="1" x14ac:dyDescent="0.25">
      <c r="AY2113" s="106" t="s">
        <v>83</v>
      </c>
      <c r="AZ2113" s="105">
        <f>_xll.qlInterestRateIndexFixingDate(Currency&amp;"ibor"&amp;Tenor,BA2113,Trigger)</f>
        <v>54128</v>
      </c>
      <c r="BA2113" s="105">
        <f>_xll.qlCalendarAdvance(Calendar,BA2112,AY2113,"f",,Trigger)</f>
        <v>54130</v>
      </c>
      <c r="BB2113" s="105">
        <f>_xll.qlInterestRateIndexMaturity(Currency&amp;"ibor"&amp;Tenor,BA2113,Trigger)</f>
        <v>54224</v>
      </c>
      <c r="BC2113" s="257">
        <f>_xll.qlIndexFixing($AC$5,AZ2113,TRUE,_xll.ohTrigger(Trigger,Trigger3M))</f>
        <v>1.4489769951653438E-2</v>
      </c>
      <c r="BD2113" s="257">
        <f>_xll.qlIndexFixing($BE$1,AZ2113,TRUE,_xll.ohTrigger(Trigger,Trigger3M))</f>
        <v>1.3993578141707078E-2</v>
      </c>
    </row>
    <row r="2114" spans="51:56" ht="11.25" customHeight="1" x14ac:dyDescent="0.25">
      <c r="AY2114" s="106" t="s">
        <v>83</v>
      </c>
      <c r="AZ2114" s="105">
        <f>_xll.qlInterestRateIndexFixingDate(Currency&amp;"ibor"&amp;Tenor,BA2114,Trigger)</f>
        <v>54135</v>
      </c>
      <c r="BA2114" s="105">
        <f>_xll.qlCalendarAdvance(Calendar,BA2113,AY2114,"f",,Trigger)</f>
        <v>54137</v>
      </c>
      <c r="BB2114" s="105">
        <f>_xll.qlInterestRateIndexMaturity(Currency&amp;"ibor"&amp;Tenor,BA2114,Trigger)</f>
        <v>54231</v>
      </c>
      <c r="BC2114" s="257">
        <f>_xll.qlIndexFixing($AC$5,AZ2114,TRUE,_xll.ohTrigger(Trigger,Trigger3M))</f>
        <v>1.4480767697796184E-2</v>
      </c>
      <c r="BD2114" s="257">
        <f>_xll.qlIndexFixing($BE$1,AZ2114,TRUE,_xll.ohTrigger(Trigger,Trigger3M))</f>
        <v>1.3992739065878685E-2</v>
      </c>
    </row>
    <row r="2115" spans="51:56" ht="11.25" customHeight="1" x14ac:dyDescent="0.25">
      <c r="AY2115" s="106" t="s">
        <v>83</v>
      </c>
      <c r="AZ2115" s="105">
        <f>_xll.qlInterestRateIndexFixingDate(Currency&amp;"ibor"&amp;Tenor,BA2115,Trigger)</f>
        <v>54142</v>
      </c>
      <c r="BA2115" s="105">
        <f>_xll.qlCalendarAdvance(Calendar,BA2114,AY2115,"f",,Trigger)</f>
        <v>54144</v>
      </c>
      <c r="BB2115" s="105">
        <f>_xll.qlInterestRateIndexMaturity(Currency&amp;"ibor"&amp;Tenor,BA2115,Trigger)</f>
        <v>54238</v>
      </c>
      <c r="BC2115" s="257">
        <f>_xll.qlIndexFixing($AC$5,AZ2115,TRUE,_xll.ohTrigger(Trigger,Trigger3M))</f>
        <v>1.4471753111789162E-2</v>
      </c>
      <c r="BD2115" s="257">
        <f>_xll.qlIndexFixing($BE$1,AZ2115,TRUE,_xll.ohTrigger(Trigger,Trigger3M))</f>
        <v>1.3991878185104358E-2</v>
      </c>
    </row>
    <row r="2116" spans="51:56" ht="11.25" customHeight="1" x14ac:dyDescent="0.25">
      <c r="AY2116" s="106" t="s">
        <v>83</v>
      </c>
      <c r="AZ2116" s="105">
        <f>_xll.qlInterestRateIndexFixingDate(Currency&amp;"ibor"&amp;Tenor,BA2116,Trigger)</f>
        <v>54149</v>
      </c>
      <c r="BA2116" s="105">
        <f>_xll.qlCalendarAdvance(Calendar,BA2115,AY2116,"f",,Trigger)</f>
        <v>54155</v>
      </c>
      <c r="BB2116" s="105">
        <f>_xll.qlInterestRateIndexMaturity(Currency&amp;"ibor"&amp;Tenor,BA2116,Trigger)</f>
        <v>54246</v>
      </c>
      <c r="BC2116" s="257">
        <f>_xll.qlIndexFixing($AC$5,AZ2116,TRUE,_xll.ohTrigger(Trigger,Trigger3M))</f>
        <v>1.4459163780058307E-2</v>
      </c>
      <c r="BD2116" s="257">
        <f>_xll.qlIndexFixing($BE$1,AZ2116,TRUE,_xll.ohTrigger(Trigger,Trigger3M))</f>
        <v>1.3989870675433549E-2</v>
      </c>
    </row>
    <row r="2117" spans="51:56" ht="11.25" customHeight="1" x14ac:dyDescent="0.25">
      <c r="AY2117" s="106" t="s">
        <v>83</v>
      </c>
      <c r="AZ2117" s="105">
        <f>_xll.qlInterestRateIndexFixingDate(Currency&amp;"ibor"&amp;Tenor,BA2117,Trigger)</f>
        <v>54158</v>
      </c>
      <c r="BA2117" s="105">
        <f>_xll.qlCalendarAdvance(Calendar,BA2116,AY2117,"f",,Trigger)</f>
        <v>54162</v>
      </c>
      <c r="BB2117" s="105">
        <f>_xll.qlInterestRateIndexMaturity(Currency&amp;"ibor"&amp;Tenor,BA2117,Trigger)</f>
        <v>54253</v>
      </c>
      <c r="BC2117" s="257">
        <f>_xll.qlIndexFixing($AC$5,AZ2117,TRUE,_xll.ohTrigger(Trigger,Trigger3M))</f>
        <v>1.4449770905002098E-2</v>
      </c>
      <c r="BD2117" s="257">
        <f>_xll.qlIndexFixing($BE$1,AZ2117,TRUE,_xll.ohTrigger(Trigger,Trigger3M))</f>
        <v>1.3988958359340109E-2</v>
      </c>
    </row>
    <row r="2118" spans="51:56" ht="11.25" customHeight="1" x14ac:dyDescent="0.25">
      <c r="AY2118" s="106" t="s">
        <v>83</v>
      </c>
      <c r="AZ2118" s="105">
        <f>_xll.qlInterestRateIndexFixingDate(Currency&amp;"ibor"&amp;Tenor,BA2118,Trigger)</f>
        <v>54165</v>
      </c>
      <c r="BA2118" s="105">
        <f>_xll.qlCalendarAdvance(Calendar,BA2117,AY2118,"f",,Trigger)</f>
        <v>54169</v>
      </c>
      <c r="BB2118" s="105">
        <f>_xll.qlInterestRateIndexMaturity(Currency&amp;"ibor"&amp;Tenor,BA2118,Trigger)</f>
        <v>54260</v>
      </c>
      <c r="BC2118" s="257">
        <f>_xll.qlIndexFixing($AC$5,AZ2118,TRUE,_xll.ohTrigger(Trigger,Trigger3M))</f>
        <v>1.4440365293319192E-2</v>
      </c>
      <c r="BD2118" s="257">
        <f>_xll.qlIndexFixing($BE$1,AZ2118,TRUE,_xll.ohTrigger(Trigger,Trigger3M))</f>
        <v>1.3988024101996094E-2</v>
      </c>
    </row>
    <row r="2119" spans="51:56" ht="11.25" customHeight="1" x14ac:dyDescent="0.25">
      <c r="AY2119" s="106" t="s">
        <v>83</v>
      </c>
      <c r="AZ2119" s="105">
        <f>_xll.qlInterestRateIndexFixingDate(Currency&amp;"ibor"&amp;Tenor,BA2119,Trigger)</f>
        <v>54172</v>
      </c>
      <c r="BA2119" s="105">
        <f>_xll.qlCalendarAdvance(Calendar,BA2118,AY2119,"f",,Trigger)</f>
        <v>54176</v>
      </c>
      <c r="BB2119" s="105">
        <f>_xll.qlInterestRateIndexMaturity(Currency&amp;"ibor"&amp;Tenor,BA2119,Trigger)</f>
        <v>54267</v>
      </c>
      <c r="BC2119" s="257">
        <f>_xll.qlIndexFixing($AC$5,AZ2119,TRUE,_xll.ohTrigger(Trigger,Trigger3M))</f>
        <v>1.4430946945100064E-2</v>
      </c>
      <c r="BD2119" s="257">
        <f>_xll.qlIndexFixing($BE$1,AZ2119,TRUE,_xll.ohTrigger(Trigger,Trigger3M))</f>
        <v>1.3987067862043817E-2</v>
      </c>
    </row>
    <row r="2120" spans="51:56" ht="11.25" customHeight="1" x14ac:dyDescent="0.25">
      <c r="AY2120" s="106" t="s">
        <v>83</v>
      </c>
      <c r="AZ2120" s="105">
        <f>_xll.qlInterestRateIndexFixingDate(Currency&amp;"ibor"&amp;Tenor,BA2120,Trigger)</f>
        <v>54178</v>
      </c>
      <c r="BA2120" s="105">
        <f>_xll.qlCalendarAdvance(Calendar,BA2119,AY2120,"f",,Trigger)</f>
        <v>54183</v>
      </c>
      <c r="BB2120" s="105">
        <f>_xll.qlInterestRateIndexMaturity(Currency&amp;"ibor"&amp;Tenor,BA2120,Trigger)</f>
        <v>54275</v>
      </c>
      <c r="BC2120" s="257">
        <f>_xll.qlIndexFixing($AC$5,AZ2120,TRUE,_xll.ohTrigger(Trigger,Trigger3M))</f>
        <v>1.4421434865594277E-2</v>
      </c>
      <c r="BD2120" s="257">
        <f>_xll.qlIndexFixing($BE$1,AZ2120,TRUE,_xll.ohTrigger(Trigger,Trigger3M))</f>
        <v>1.3986286806720438E-2</v>
      </c>
    </row>
    <row r="2121" spans="51:56" ht="11.25" customHeight="1" x14ac:dyDescent="0.25">
      <c r="AY2121" s="106" t="s">
        <v>83</v>
      </c>
      <c r="AZ2121" s="105">
        <f>_xll.qlInterestRateIndexFixingDate(Currency&amp;"ibor"&amp;Tenor,BA2121,Trigger)</f>
        <v>54186</v>
      </c>
      <c r="BA2121" s="105">
        <f>_xll.qlCalendarAdvance(Calendar,BA2120,AY2121,"f",,Trigger)</f>
        <v>54190</v>
      </c>
      <c r="BB2121" s="105">
        <f>_xll.qlInterestRateIndexMaturity(Currency&amp;"ibor"&amp;Tenor,BA2121,Trigger)</f>
        <v>54282</v>
      </c>
      <c r="BC2121" s="257">
        <f>_xll.qlIndexFixing($AC$5,AZ2121,TRUE,_xll.ohTrigger(Trigger,Trigger3M))</f>
        <v>1.4412109632242681E-2</v>
      </c>
      <c r="BD2121" s="257">
        <f>_xll.qlIndexFixing($BE$1,AZ2121,TRUE,_xll.ohTrigger(Trigger,Trigger3M))</f>
        <v>1.3985284854520099E-2</v>
      </c>
    </row>
    <row r="2122" spans="51:56" ht="11.25" customHeight="1" x14ac:dyDescent="0.25">
      <c r="AY2122" s="106" t="s">
        <v>83</v>
      </c>
      <c r="AZ2122" s="105">
        <f>_xll.qlInterestRateIndexFixingDate(Currency&amp;"ibor"&amp;Tenor,BA2122,Trigger)</f>
        <v>54193</v>
      </c>
      <c r="BA2122" s="105">
        <f>_xll.qlCalendarAdvance(Calendar,BA2121,AY2122,"f",,Trigger)</f>
        <v>54197</v>
      </c>
      <c r="BB2122" s="105">
        <f>_xll.qlInterestRateIndexMaturity(Currency&amp;"ibor"&amp;Tenor,BA2122,Trigger)</f>
        <v>54289</v>
      </c>
      <c r="BC2122" s="257">
        <f>_xll.qlIndexFixing($AC$5,AZ2122,TRUE,_xll.ohTrigger(Trigger,Trigger3M))</f>
        <v>1.4402771800486157E-2</v>
      </c>
      <c r="BD2122" s="257">
        <f>_xll.qlIndexFixing($BE$1,AZ2122,TRUE,_xll.ohTrigger(Trigger,Trigger3M))</f>
        <v>1.3984260791841096E-2</v>
      </c>
    </row>
    <row r="2123" spans="51:56" ht="11.25" customHeight="1" x14ac:dyDescent="0.25">
      <c r="AY2123" s="106" t="s">
        <v>83</v>
      </c>
      <c r="AZ2123" s="105">
        <f>_xll.qlInterestRateIndexFixingDate(Currency&amp;"ibor"&amp;Tenor,BA2123,Trigger)</f>
        <v>54200</v>
      </c>
      <c r="BA2123" s="105">
        <f>_xll.qlCalendarAdvance(Calendar,BA2122,AY2123,"f",,Trigger)</f>
        <v>54204</v>
      </c>
      <c r="BB2123" s="105">
        <f>_xll.qlInterestRateIndexMaturity(Currency&amp;"ibor"&amp;Tenor,BA2123,Trigger)</f>
        <v>54296</v>
      </c>
      <c r="BC2123" s="257">
        <f>_xll.qlIndexFixing($AC$5,AZ2123,TRUE,_xll.ohTrigger(Trigger,Trigger3M))</f>
        <v>1.4393421370412461E-2</v>
      </c>
      <c r="BD2123" s="257">
        <f>_xll.qlIndexFixing($BE$1,AZ2123,TRUE,_xll.ohTrigger(Trigger,Trigger3M))</f>
        <v>1.3983214577325206E-2</v>
      </c>
    </row>
    <row r="2124" spans="51:56" ht="11.25" customHeight="1" x14ac:dyDescent="0.25">
      <c r="AY2124" s="106" t="s">
        <v>83</v>
      </c>
      <c r="AZ2124" s="105">
        <f>_xll.qlInterestRateIndexFixingDate(Currency&amp;"ibor"&amp;Tenor,BA2124,Trigger)</f>
        <v>54207</v>
      </c>
      <c r="BA2124" s="105">
        <f>_xll.qlCalendarAdvance(Calendar,BA2123,AY2124,"f",,Trigger)</f>
        <v>54211</v>
      </c>
      <c r="BB2124" s="105">
        <f>_xll.qlInterestRateIndexMaturity(Currency&amp;"ibor"&amp;Tenor,BA2124,Trigger)</f>
        <v>54303</v>
      </c>
      <c r="BC2124" s="257">
        <f>_xll.qlIndexFixing($AC$5,AZ2124,TRUE,_xll.ohTrigger(Trigger,Trigger3M))</f>
        <v>1.4384058342114562E-2</v>
      </c>
      <c r="BD2124" s="257">
        <f>_xll.qlIndexFixing($BE$1,AZ2124,TRUE,_xll.ohTrigger(Trigger,Trigger3M))</f>
        <v>1.3982146169622027E-2</v>
      </c>
    </row>
    <row r="2125" spans="51:56" ht="11.25" customHeight="1" x14ac:dyDescent="0.25">
      <c r="AY2125" s="106" t="s">
        <v>83</v>
      </c>
      <c r="AZ2125" s="105">
        <f>_xll.qlInterestRateIndexFixingDate(Currency&amp;"ibor"&amp;Tenor,BA2125,Trigger)</f>
        <v>54214</v>
      </c>
      <c r="BA2125" s="105">
        <f>_xll.qlCalendarAdvance(Calendar,BA2124,AY2125,"f",,Trigger)</f>
        <v>54218</v>
      </c>
      <c r="BB2125" s="105">
        <f>_xll.qlInterestRateIndexMaturity(Currency&amp;"ibor"&amp;Tenor,BA2125,Trigger)</f>
        <v>54310</v>
      </c>
      <c r="BC2125" s="257">
        <f>_xll.qlIndexFixing($AC$5,AZ2125,TRUE,_xll.ohTrigger(Trigger,Trigger3M))</f>
        <v>1.4385558859996683E-2</v>
      </c>
      <c r="BD2125" s="257">
        <f>_xll.qlIndexFixing($BE$1,AZ2125,TRUE,_xll.ohTrigger(Trigger,Trigger3M))</f>
        <v>1.3981055527374209E-2</v>
      </c>
    </row>
    <row r="2126" spans="51:56" ht="11.25" customHeight="1" x14ac:dyDescent="0.25">
      <c r="AY2126" s="106" t="s">
        <v>83</v>
      </c>
      <c r="AZ2126" s="105">
        <f>_xll.qlInterestRateIndexFixingDate(Currency&amp;"ibor"&amp;Tenor,BA2126,Trigger)</f>
        <v>54221</v>
      </c>
      <c r="BA2126" s="105">
        <f>_xll.qlCalendarAdvance(Calendar,BA2125,AY2126,"f",,Trigger)</f>
        <v>54225</v>
      </c>
      <c r="BB2126" s="105">
        <f>_xll.qlInterestRateIndexMaturity(Currency&amp;"ibor"&amp;Tenor,BA2126,Trigger)</f>
        <v>54317</v>
      </c>
      <c r="BC2126" s="257">
        <f>_xll.qlIndexFixing($AC$5,AZ2126,TRUE,_xll.ohTrigger(Trigger,Trigger3M))</f>
        <v>1.4387059378453996E-2</v>
      </c>
      <c r="BD2126" s="257">
        <f>_xll.qlIndexFixing($BE$1,AZ2126,TRUE,_xll.ohTrigger(Trigger,Trigger3M))</f>
        <v>1.3979942609228743E-2</v>
      </c>
    </row>
    <row r="2127" spans="51:56" ht="11.25" customHeight="1" x14ac:dyDescent="0.25">
      <c r="AY2127" s="106" t="s">
        <v>83</v>
      </c>
      <c r="AZ2127" s="105">
        <f>_xll.qlInterestRateIndexFixingDate(Currency&amp;"ibor"&amp;Tenor,BA2127,Trigger)</f>
        <v>54228</v>
      </c>
      <c r="BA2127" s="105">
        <f>_xll.qlCalendarAdvance(Calendar,BA2126,AY2127,"f",,Trigger)</f>
        <v>54232</v>
      </c>
      <c r="BB2127" s="105">
        <f>_xll.qlInterestRateIndexMaturity(Currency&amp;"ibor"&amp;Tenor,BA2127,Trigger)</f>
        <v>54324</v>
      </c>
      <c r="BC2127" s="257">
        <f>_xll.qlIndexFixing($AC$5,AZ2127,TRUE,_xll.ohTrigger(Trigger,Trigger3M))</f>
        <v>1.4388559897483026E-2</v>
      </c>
      <c r="BD2127" s="257">
        <f>_xll.qlIndexFixing($BE$1,AZ2127,TRUE,_xll.ohTrigger(Trigger,Trigger3M))</f>
        <v>1.3978807373833488E-2</v>
      </c>
    </row>
    <row r="2128" spans="51:56" ht="11.25" customHeight="1" x14ac:dyDescent="0.25">
      <c r="AY2128" s="106" t="s">
        <v>83</v>
      </c>
      <c r="AZ2128" s="105">
        <f>_xll.qlInterestRateIndexFixingDate(Currency&amp;"ibor"&amp;Tenor,BA2128,Trigger)</f>
        <v>54235</v>
      </c>
      <c r="BA2128" s="105">
        <f>_xll.qlCalendarAdvance(Calendar,BA2127,AY2128,"f",,Trigger)</f>
        <v>54239</v>
      </c>
      <c r="BB2128" s="105">
        <f>_xll.qlInterestRateIndexMaturity(Currency&amp;"ibor"&amp;Tenor,BA2128,Trigger)</f>
        <v>54331</v>
      </c>
      <c r="BC2128" s="257">
        <f>_xll.qlIndexFixing($AC$5,AZ2128,TRUE,_xll.ohTrigger(Trigger,Trigger3M))</f>
        <v>1.4390060417086377E-2</v>
      </c>
      <c r="BD2128" s="257">
        <f>_xll.qlIndexFixing($BE$1,AZ2128,TRUE,_xll.ohTrigger(Trigger,Trigger3M))</f>
        <v>1.3977649779830226E-2</v>
      </c>
    </row>
    <row r="2129" spans="51:56" ht="11.25" customHeight="1" x14ac:dyDescent="0.25">
      <c r="AY2129" s="106" t="s">
        <v>83</v>
      </c>
      <c r="AZ2129" s="105">
        <f>_xll.qlInterestRateIndexFixingDate(Currency&amp;"ibor"&amp;Tenor,BA2129,Trigger)</f>
        <v>54242</v>
      </c>
      <c r="BA2129" s="105">
        <f>_xll.qlCalendarAdvance(Calendar,BA2128,AY2129,"f",,Trigger)</f>
        <v>54246</v>
      </c>
      <c r="BB2129" s="105">
        <f>_xll.qlInterestRateIndexMaturity(Currency&amp;"ibor"&amp;Tenor,BA2129,Trigger)</f>
        <v>54338</v>
      </c>
      <c r="BC2129" s="257">
        <f>_xll.qlIndexFixing($AC$5,AZ2129,TRUE,_xll.ohTrigger(Trigger,Trigger3M))</f>
        <v>1.4391560937262316E-2</v>
      </c>
      <c r="BD2129" s="257">
        <f>_xll.qlIndexFixing($BE$1,AZ2129,TRUE,_xll.ohTrigger(Trigger,Trigger3M))</f>
        <v>1.3976469785872029E-2</v>
      </c>
    </row>
    <row r="2130" spans="51:56" ht="11.25" customHeight="1" x14ac:dyDescent="0.25">
      <c r="AY2130" s="106" t="s">
        <v>83</v>
      </c>
      <c r="AZ2130" s="105">
        <f>_xll.qlInterestRateIndexFixingDate(Currency&amp;"ibor"&amp;Tenor,BA2130,Trigger)</f>
        <v>54249</v>
      </c>
      <c r="BA2130" s="105">
        <f>_xll.qlCalendarAdvance(Calendar,BA2129,AY2130,"f",,Trigger)</f>
        <v>54253</v>
      </c>
      <c r="BB2130" s="105">
        <f>_xll.qlInterestRateIndexMaturity(Currency&amp;"ibor"&amp;Tenor,BA2130,Trigger)</f>
        <v>54345</v>
      </c>
      <c r="BC2130" s="257">
        <f>_xll.qlIndexFixing($AC$5,AZ2130,TRUE,_xll.ohTrigger(Trigger,Trigger3M))</f>
        <v>1.4393061458011709E-2</v>
      </c>
      <c r="BD2130" s="257">
        <f>_xll.qlIndexFixing($BE$1,AZ2130,TRUE,_xll.ohTrigger(Trigger,Trigger3M))</f>
        <v>1.3975267350605889E-2</v>
      </c>
    </row>
    <row r="2131" spans="51:56" ht="11.25" customHeight="1" x14ac:dyDescent="0.25">
      <c r="AY2131" s="106" t="s">
        <v>83</v>
      </c>
      <c r="AZ2131" s="105">
        <f>_xll.qlInterestRateIndexFixingDate(Currency&amp;"ibor"&amp;Tenor,BA2131,Trigger)</f>
        <v>54256</v>
      </c>
      <c r="BA2131" s="105">
        <f>_xll.qlCalendarAdvance(Calendar,BA2130,AY2131,"f",,Trigger)</f>
        <v>54260</v>
      </c>
      <c r="BB2131" s="105">
        <f>_xll.qlInterestRateIndexMaturity(Currency&amp;"ibor"&amp;Tenor,BA2131,Trigger)</f>
        <v>54352</v>
      </c>
      <c r="BC2131" s="257">
        <f>_xll.qlIndexFixing($AC$5,AZ2131,TRUE,_xll.ohTrigger(Trigger,Trigger3M))</f>
        <v>1.4394561979333687E-2</v>
      </c>
      <c r="BD2131" s="257">
        <f>_xll.qlIndexFixing($BE$1,AZ2131,TRUE,_xll.ohTrigger(Trigger,Trigger3M))</f>
        <v>1.3974042432675325E-2</v>
      </c>
    </row>
    <row r="2132" spans="51:56" ht="11.25" customHeight="1" x14ac:dyDescent="0.25">
      <c r="AY2132" s="106" t="s">
        <v>83</v>
      </c>
      <c r="AZ2132" s="105">
        <f>_xll.qlInterestRateIndexFixingDate(Currency&amp;"ibor"&amp;Tenor,BA2132,Trigger)</f>
        <v>54263</v>
      </c>
      <c r="BA2132" s="105">
        <f>_xll.qlCalendarAdvance(Calendar,BA2131,AY2132,"f",,Trigger)</f>
        <v>54267</v>
      </c>
      <c r="BB2132" s="105">
        <f>_xll.qlInterestRateIndexMaturity(Currency&amp;"ibor"&amp;Tenor,BA2132,Trigger)</f>
        <v>54359</v>
      </c>
      <c r="BC2132" s="257">
        <f>_xll.qlIndexFixing($AC$5,AZ2132,TRUE,_xll.ohTrigger(Trigger,Trigger3M))</f>
        <v>1.4396062501229987E-2</v>
      </c>
      <c r="BD2132" s="257">
        <f>_xll.qlIndexFixing($BE$1,AZ2132,TRUE,_xll.ohTrigger(Trigger,Trigger3M))</f>
        <v>1.3972794990735145E-2</v>
      </c>
    </row>
    <row r="2133" spans="51:56" ht="11.25" customHeight="1" x14ac:dyDescent="0.25">
      <c r="AY2133" s="106" t="s">
        <v>83</v>
      </c>
      <c r="AZ2133" s="105">
        <f>_xll.qlInterestRateIndexFixingDate(Currency&amp;"ibor"&amp;Tenor,BA2133,Trigger)</f>
        <v>54270</v>
      </c>
      <c r="BA2133" s="105">
        <f>_xll.qlCalendarAdvance(Calendar,BA2132,AY2133,"f",,Trigger)</f>
        <v>54274</v>
      </c>
      <c r="BB2133" s="105">
        <f>_xll.qlInterestRateIndexMaturity(Currency&amp;"ibor"&amp;Tenor,BA2133,Trigger)</f>
        <v>54366</v>
      </c>
      <c r="BC2133" s="257">
        <f>_xll.qlIndexFixing($AC$5,AZ2133,TRUE,_xll.ohTrigger(Trigger,Trigger3M))</f>
        <v>1.4397563023699744E-2</v>
      </c>
      <c r="BD2133" s="257">
        <f>_xll.qlIndexFixing($BE$1,AZ2133,TRUE,_xll.ohTrigger(Trigger,Trigger3M))</f>
        <v>1.3971524983430607E-2</v>
      </c>
    </row>
    <row r="2134" spans="51:56" ht="11.25" customHeight="1" x14ac:dyDescent="0.25">
      <c r="AY2134" s="106" t="s">
        <v>83</v>
      </c>
      <c r="AZ2134" s="105">
        <f>_xll.qlInterestRateIndexFixingDate(Currency&amp;"ibor"&amp;Tenor,BA2134,Trigger)</f>
        <v>54277</v>
      </c>
      <c r="BA2134" s="105">
        <f>_xll.qlCalendarAdvance(Calendar,BA2133,AY2134,"f",,Trigger)</f>
        <v>54281</v>
      </c>
      <c r="BB2134" s="105">
        <f>_xll.qlInterestRateIndexMaturity(Currency&amp;"ibor"&amp;Tenor,BA2134,Trigger)</f>
        <v>54373</v>
      </c>
      <c r="BC2134" s="257">
        <f>_xll.qlIndexFixing($AC$5,AZ2134,TRUE,_xll.ohTrigger(Trigger,Trigger3M))</f>
        <v>1.4399063546741215E-2</v>
      </c>
      <c r="BD2134" s="257">
        <f>_xll.qlIndexFixing($BE$1,AZ2134,TRUE,_xll.ohTrigger(Trigger,Trigger3M))</f>
        <v>1.3970232369412175E-2</v>
      </c>
    </row>
    <row r="2135" spans="51:56" ht="11.25" customHeight="1" x14ac:dyDescent="0.25">
      <c r="AY2135" s="106" t="s">
        <v>83</v>
      </c>
      <c r="AZ2135" s="105">
        <f>_xll.qlInterestRateIndexFixingDate(Currency&amp;"ibor"&amp;Tenor,BA2135,Trigger)</f>
        <v>54284</v>
      </c>
      <c r="BA2135" s="105">
        <f>_xll.qlCalendarAdvance(Calendar,BA2134,AY2135,"f",,Trigger)</f>
        <v>54288</v>
      </c>
      <c r="BB2135" s="105">
        <f>_xll.qlInterestRateIndexMaturity(Currency&amp;"ibor"&amp;Tenor,BA2135,Trigger)</f>
        <v>54380</v>
      </c>
      <c r="BC2135" s="257">
        <f>_xll.qlIndexFixing($AC$5,AZ2135,TRUE,_xll.ohTrigger(Trigger,Trigger3M))</f>
        <v>1.440056407035788E-2</v>
      </c>
      <c r="BD2135" s="257">
        <f>_xll.qlIndexFixing($BE$1,AZ2135,TRUE,_xll.ohTrigger(Trigger,Trigger3M))</f>
        <v>1.3968917107330321E-2</v>
      </c>
    </row>
    <row r="2136" spans="51:56" ht="11.25" customHeight="1" x14ac:dyDescent="0.25">
      <c r="AY2136" s="106" t="s">
        <v>83</v>
      </c>
      <c r="AZ2136" s="105">
        <f>_xll.qlInterestRateIndexFixingDate(Currency&amp;"ibor"&amp;Tenor,BA2136,Trigger)</f>
        <v>54291</v>
      </c>
      <c r="BA2136" s="105">
        <f>_xll.qlCalendarAdvance(Calendar,BA2135,AY2136,"f",,Trigger)</f>
        <v>54295</v>
      </c>
      <c r="BB2136" s="105">
        <f>_xll.qlInterestRateIndexMaturity(Currency&amp;"ibor"&amp;Tenor,BA2136,Trigger)</f>
        <v>54387</v>
      </c>
      <c r="BC2136" s="257">
        <f>_xll.qlIndexFixing($AC$5,AZ2136,TRUE,_xll.ohTrigger(Trigger,Trigger3M))</f>
        <v>1.440206459454626E-2</v>
      </c>
      <c r="BD2136" s="257">
        <f>_xll.qlIndexFixing($BE$1,AZ2136,TRUE,_xll.ohTrigger(Trigger,Trigger3M))</f>
        <v>1.396757915583377E-2</v>
      </c>
    </row>
    <row r="2137" spans="51:56" ht="11.25" customHeight="1" x14ac:dyDescent="0.25">
      <c r="AY2137" s="106" t="s">
        <v>83</v>
      </c>
      <c r="AZ2137" s="105">
        <f>_xll.qlInterestRateIndexFixingDate(Currency&amp;"ibor"&amp;Tenor,BA2137,Trigger)</f>
        <v>54298</v>
      </c>
      <c r="BA2137" s="105">
        <f>_xll.qlCalendarAdvance(Calendar,BA2136,AY2137,"f",,Trigger)</f>
        <v>54302</v>
      </c>
      <c r="BB2137" s="105">
        <f>_xll.qlInterestRateIndexMaturity(Currency&amp;"ibor"&amp;Tenor,BA2137,Trigger)</f>
        <v>54393</v>
      </c>
      <c r="BC2137" s="257">
        <f>_xll.qlIndexFixing($AC$5,AZ2137,TRUE,_xll.ohTrigger(Trigger,Trigger3M))</f>
        <v>1.4403170157332595E-2</v>
      </c>
      <c r="BD2137" s="257">
        <f>_xll.qlIndexFixing($BE$1,AZ2137,TRUE,_xll.ohTrigger(Trigger,Trigger3M))</f>
        <v>1.3966049374321658E-2</v>
      </c>
    </row>
    <row r="2138" spans="51:56" ht="11.25" customHeight="1" x14ac:dyDescent="0.25">
      <c r="AY2138" s="106" t="s">
        <v>83</v>
      </c>
      <c r="AZ2138" s="105">
        <f>_xll.qlInterestRateIndexFixingDate(Currency&amp;"ibor"&amp;Tenor,BA2138,Trigger)</f>
        <v>54305</v>
      </c>
      <c r="BA2138" s="105">
        <f>_xll.qlCalendarAdvance(Calendar,BA2137,AY2138,"f",,Trigger)</f>
        <v>54309</v>
      </c>
      <c r="BB2138" s="105">
        <f>_xll.qlInterestRateIndexMaturity(Currency&amp;"ibor"&amp;Tenor,BA2138,Trigger)</f>
        <v>54400</v>
      </c>
      <c r="BC2138" s="257">
        <f>_xll.qlIndexFixing($AC$5,AZ2138,TRUE,_xll.ohTrigger(Trigger,Trigger3M))</f>
        <v>1.4404670622700374E-2</v>
      </c>
      <c r="BD2138" s="257">
        <f>_xll.qlIndexFixing($BE$1,AZ2138,TRUE,_xll.ohTrigger(Trigger,Trigger3M))</f>
        <v>1.396466760784811E-2</v>
      </c>
    </row>
    <row r="2139" spans="51:56" ht="11.25" customHeight="1" x14ac:dyDescent="0.25">
      <c r="AY2139" s="106" t="s">
        <v>83</v>
      </c>
      <c r="AZ2139" s="105">
        <f>_xll.qlInterestRateIndexFixingDate(Currency&amp;"ibor"&amp;Tenor,BA2139,Trigger)</f>
        <v>54312</v>
      </c>
      <c r="BA2139" s="105">
        <f>_xll.qlCalendarAdvance(Calendar,BA2138,AY2139,"f",,Trigger)</f>
        <v>54316</v>
      </c>
      <c r="BB2139" s="105">
        <f>_xll.qlInterestRateIndexMaturity(Currency&amp;"ibor"&amp;Tenor,BA2139,Trigger)</f>
        <v>54407</v>
      </c>
      <c r="BC2139" s="257">
        <f>_xll.qlIndexFixing($AC$5,AZ2139,TRUE,_xll.ohTrigger(Trigger,Trigger3M))</f>
        <v>1.440617108863561E-2</v>
      </c>
      <c r="BD2139" s="257">
        <f>_xll.qlIndexFixing($BE$1,AZ2139,TRUE,_xll.ohTrigger(Trigger,Trigger3M))</f>
        <v>1.3963263031746968E-2</v>
      </c>
    </row>
    <row r="2140" spans="51:56" ht="11.25" customHeight="1" x14ac:dyDescent="0.25">
      <c r="AY2140" s="106" t="s">
        <v>83</v>
      </c>
      <c r="AZ2140" s="105">
        <f>_xll.qlInterestRateIndexFixingDate(Currency&amp;"ibor"&amp;Tenor,BA2140,Trigger)</f>
        <v>54319</v>
      </c>
      <c r="BA2140" s="105">
        <f>_xll.qlCalendarAdvance(Calendar,BA2139,AY2140,"f",,Trigger)</f>
        <v>54323</v>
      </c>
      <c r="BB2140" s="105">
        <f>_xll.qlInterestRateIndexMaturity(Currency&amp;"ibor"&amp;Tenor,BA2140,Trigger)</f>
        <v>54414</v>
      </c>
      <c r="BC2140" s="257">
        <f>_xll.qlIndexFixing($AC$5,AZ2140,TRUE,_xll.ohTrigger(Trigger,Trigger3M))</f>
        <v>1.4407671555136548E-2</v>
      </c>
      <c r="BD2140" s="257">
        <f>_xll.qlIndexFixing($BE$1,AZ2140,TRUE,_xll.ohTrigger(Trigger,Trigger3M))</f>
        <v>1.3961835604671968E-2</v>
      </c>
    </row>
    <row r="2141" spans="51:56" ht="11.25" customHeight="1" x14ac:dyDescent="0.25">
      <c r="AY2141" s="106" t="s">
        <v>83</v>
      </c>
      <c r="AZ2141" s="105">
        <f>_xll.qlInterestRateIndexFixingDate(Currency&amp;"ibor"&amp;Tenor,BA2141,Trigger)</f>
        <v>54326</v>
      </c>
      <c r="BA2141" s="105">
        <f>_xll.qlCalendarAdvance(Calendar,BA2140,AY2141,"f",,Trigger)</f>
        <v>54330</v>
      </c>
      <c r="BB2141" s="105">
        <f>_xll.qlInterestRateIndexMaturity(Currency&amp;"ibor"&amp;Tenor,BA2141,Trigger)</f>
        <v>54421</v>
      </c>
      <c r="BC2141" s="257">
        <f>_xll.qlIndexFixing($AC$5,AZ2141,TRUE,_xll.ohTrigger(Trigger,Trigger3M))</f>
        <v>1.4409172022205822E-2</v>
      </c>
      <c r="BD2141" s="257">
        <f>_xll.qlIndexFixing($BE$1,AZ2141,TRUE,_xll.ohTrigger(Trigger,Trigger3M))</f>
        <v>1.3960385285274202E-2</v>
      </c>
    </row>
    <row r="2142" spans="51:56" ht="11.25" customHeight="1" x14ac:dyDescent="0.25">
      <c r="AY2142" s="106" t="s">
        <v>83</v>
      </c>
      <c r="AZ2142" s="105">
        <f>_xll.qlInterestRateIndexFixingDate(Currency&amp;"ibor"&amp;Tenor,BA2142,Trigger)</f>
        <v>54333</v>
      </c>
      <c r="BA2142" s="105">
        <f>_xll.qlCalendarAdvance(Calendar,BA2141,AY2142,"f",,Trigger)</f>
        <v>54337</v>
      </c>
      <c r="BB2142" s="105">
        <f>_xll.qlInterestRateIndexMaturity(Currency&amp;"ibor"&amp;Tenor,BA2142,Trigger)</f>
        <v>54429</v>
      </c>
      <c r="BC2142" s="257">
        <f>_xll.qlIndexFixing($AC$5,AZ2142,TRUE,_xll.ohTrigger(Trigger,Trigger3M))</f>
        <v>1.4411067751720824E-2</v>
      </c>
      <c r="BD2142" s="257">
        <f>_xll.qlIndexFixing($BE$1,AZ2142,TRUE,_xll.ohTrigger(Trigger,Trigger3M))</f>
        <v>1.3959072653657204E-2</v>
      </c>
    </row>
    <row r="2143" spans="51:56" ht="11.25" customHeight="1" x14ac:dyDescent="0.25">
      <c r="AY2143" s="106" t="s">
        <v>83</v>
      </c>
      <c r="AZ2143" s="105">
        <f>_xll.qlInterestRateIndexFixingDate(Currency&amp;"ibor"&amp;Tenor,BA2143,Trigger)</f>
        <v>54340</v>
      </c>
      <c r="BA2143" s="105">
        <f>_xll.qlCalendarAdvance(Calendar,BA2142,AY2143,"f",,Trigger)</f>
        <v>54344</v>
      </c>
      <c r="BB2143" s="105">
        <f>_xll.qlInterestRateIndexMaturity(Currency&amp;"ibor"&amp;Tenor,BA2143,Trigger)</f>
        <v>54436</v>
      </c>
      <c r="BC2143" s="257">
        <f>_xll.qlIndexFixing($AC$5,AZ2143,TRUE,_xll.ohTrigger(Trigger,Trigger3M))</f>
        <v>1.4412568279922516E-2</v>
      </c>
      <c r="BD2143" s="257">
        <f>_xll.qlIndexFixing($BE$1,AZ2143,TRUE,_xll.ohTrigger(Trigger,Trigger3M))</f>
        <v>1.3957574718516061E-2</v>
      </c>
    </row>
    <row r="2144" spans="51:56" ht="11.25" customHeight="1" x14ac:dyDescent="0.25">
      <c r="AY2144" s="106" t="s">
        <v>83</v>
      </c>
      <c r="AZ2144" s="105">
        <f>_xll.qlInterestRateIndexFixingDate(Currency&amp;"ibor"&amp;Tenor,BA2144,Trigger)</f>
        <v>54347</v>
      </c>
      <c r="BA2144" s="105">
        <f>_xll.qlCalendarAdvance(Calendar,BA2143,AY2144,"f",,Trigger)</f>
        <v>54351</v>
      </c>
      <c r="BB2144" s="105">
        <f>_xll.qlInterestRateIndexMaturity(Currency&amp;"ibor"&amp;Tenor,BA2144,Trigger)</f>
        <v>54443</v>
      </c>
      <c r="BC2144" s="257">
        <f>_xll.qlIndexFixing($AC$5,AZ2144,TRUE,_xll.ohTrigger(Trigger,Trigger3M))</f>
        <v>1.4414068808698532E-2</v>
      </c>
      <c r="BD2144" s="257">
        <f>_xll.qlIndexFixing($BE$1,AZ2144,TRUE,_xll.ohTrigger(Trigger,Trigger3M))</f>
        <v>1.395605376318221E-2</v>
      </c>
    </row>
    <row r="2145" spans="51:56" ht="11.25" customHeight="1" x14ac:dyDescent="0.25">
      <c r="AY2145" s="106" t="s">
        <v>83</v>
      </c>
      <c r="AZ2145" s="105">
        <f>_xll.qlInterestRateIndexFixingDate(Currency&amp;"ibor"&amp;Tenor,BA2145,Trigger)</f>
        <v>54354</v>
      </c>
      <c r="BA2145" s="105">
        <f>_xll.qlCalendarAdvance(Calendar,BA2144,AY2145,"f",,Trigger)</f>
        <v>54358</v>
      </c>
      <c r="BB2145" s="105">
        <f>_xll.qlInterestRateIndexMaturity(Currency&amp;"ibor"&amp;Tenor,BA2145,Trigger)</f>
        <v>54450</v>
      </c>
      <c r="BC2145" s="257">
        <f>_xll.qlIndexFixing($AC$5,AZ2145,TRUE,_xll.ohTrigger(Trigger,Trigger3M))</f>
        <v>1.4415569338046264E-2</v>
      </c>
      <c r="BD2145" s="257">
        <f>_xll.qlIndexFixing($BE$1,AZ2145,TRUE,_xll.ohTrigger(Trigger,Trigger3M))</f>
        <v>1.3954509746309591E-2</v>
      </c>
    </row>
    <row r="2146" spans="51:56" ht="11.25" customHeight="1" x14ac:dyDescent="0.25">
      <c r="AY2146" s="106" t="s">
        <v>83</v>
      </c>
      <c r="AZ2146" s="105">
        <f>_xll.qlInterestRateIndexFixingDate(Currency&amp;"ibor"&amp;Tenor,BA2146,Trigger)</f>
        <v>54361</v>
      </c>
      <c r="BA2146" s="105">
        <f>_xll.qlCalendarAdvance(Calendar,BA2145,AY2146,"f",,Trigger)</f>
        <v>54365</v>
      </c>
      <c r="BB2146" s="105">
        <f>_xll.qlInterestRateIndexMaturity(Currency&amp;"ibor"&amp;Tenor,BA2146,Trigger)</f>
        <v>54457</v>
      </c>
      <c r="BC2146" s="257">
        <f>_xll.qlIndexFixing($AC$5,AZ2146,TRUE,_xll.ohTrigger(Trigger,Trigger3M))</f>
        <v>1.4417069867968318E-2</v>
      </c>
      <c r="BD2146" s="257">
        <f>_xll.qlIndexFixing($BE$1,AZ2146,TRUE,_xll.ohTrigger(Trigger,Trigger3M))</f>
        <v>1.3952942626552152E-2</v>
      </c>
    </row>
    <row r="2147" spans="51:56" ht="11.25" customHeight="1" x14ac:dyDescent="0.25">
      <c r="AY2147" s="106" t="s">
        <v>83</v>
      </c>
      <c r="AZ2147" s="105">
        <f>_xll.qlInterestRateIndexFixingDate(Currency&amp;"ibor"&amp;Tenor,BA2147,Trigger)</f>
        <v>54368</v>
      </c>
      <c r="BA2147" s="105">
        <f>_xll.qlCalendarAdvance(Calendar,BA2146,AY2147,"f",,Trigger)</f>
        <v>54372</v>
      </c>
      <c r="BB2147" s="105">
        <f>_xll.qlInterestRateIndexMaturity(Currency&amp;"ibor"&amp;Tenor,BA2147,Trigger)</f>
        <v>54464</v>
      </c>
      <c r="BC2147" s="257">
        <f>_xll.qlIndexFixing($AC$5,AZ2147,TRUE,_xll.ohTrigger(Trigger,Trigger3M))</f>
        <v>1.4418570398463828E-2</v>
      </c>
      <c r="BD2147" s="257">
        <f>_xll.qlIndexFixing($BE$1,AZ2147,TRUE,_xll.ohTrigger(Trigger,Trigger3M))</f>
        <v>1.395135236256557E-2</v>
      </c>
    </row>
    <row r="2148" spans="51:56" ht="11.25" customHeight="1" x14ac:dyDescent="0.25">
      <c r="AY2148" s="106" t="s">
        <v>83</v>
      </c>
      <c r="AZ2148" s="105">
        <f>_xll.qlInterestRateIndexFixingDate(Currency&amp;"ibor"&amp;Tenor,BA2148,Trigger)</f>
        <v>54375</v>
      </c>
      <c r="BA2148" s="105">
        <f>_xll.qlCalendarAdvance(Calendar,BA2147,AY2148,"f",,Trigger)</f>
        <v>54379</v>
      </c>
      <c r="BB2148" s="105">
        <f>_xll.qlInterestRateIndexMaturity(Currency&amp;"ibor"&amp;Tenor,BA2148,Trigger)</f>
        <v>54471</v>
      </c>
      <c r="BC2148" s="257">
        <f>_xll.qlIndexFixing($AC$5,AZ2148,TRUE,_xll.ohTrigger(Trigger,Trigger3M))</f>
        <v>1.4420070929532793E-2</v>
      </c>
      <c r="BD2148" s="257">
        <f>_xll.qlIndexFixing($BE$1,AZ2148,TRUE,_xll.ohTrigger(Trigger,Trigger3M))</f>
        <v>1.3949738913007263E-2</v>
      </c>
    </row>
    <row r="2149" spans="51:56" ht="11.25" customHeight="1" x14ac:dyDescent="0.25">
      <c r="AY2149" s="106" t="s">
        <v>83</v>
      </c>
      <c r="AZ2149" s="105">
        <f>_xll.qlInterestRateIndexFixingDate(Currency&amp;"ibor"&amp;Tenor,BA2149,Trigger)</f>
        <v>54382</v>
      </c>
      <c r="BA2149" s="105">
        <f>_xll.qlCalendarAdvance(Calendar,BA2148,AY2149,"f",,Trigger)</f>
        <v>54386</v>
      </c>
      <c r="BB2149" s="105">
        <f>_xll.qlInterestRateIndexMaturity(Currency&amp;"ibor"&amp;Tenor,BA2149,Trigger)</f>
        <v>54478</v>
      </c>
      <c r="BC2149" s="257">
        <f>_xll.qlIndexFixing($AC$5,AZ2149,TRUE,_xll.ohTrigger(Trigger,Trigger3M))</f>
        <v>1.4421571461174341E-2</v>
      </c>
      <c r="BD2149" s="257">
        <f>_xll.qlIndexFixing($BE$1,AZ2149,TRUE,_xll.ohTrigger(Trigger,Trigger3M))</f>
        <v>1.3948102236532048E-2</v>
      </c>
    </row>
    <row r="2150" spans="51:56" ht="11.25" customHeight="1" x14ac:dyDescent="0.25">
      <c r="AY2150" s="106" t="s">
        <v>83</v>
      </c>
      <c r="AZ2150" s="105">
        <f>_xll.qlInterestRateIndexFixingDate(Currency&amp;"ibor"&amp;Tenor,BA2150,Trigger)</f>
        <v>54389</v>
      </c>
      <c r="BA2150" s="105">
        <f>_xll.qlCalendarAdvance(Calendar,BA2149,AY2150,"f",,Trigger)</f>
        <v>54393</v>
      </c>
      <c r="BB2150" s="105">
        <f>_xll.qlInterestRateIndexMaturity(Currency&amp;"ibor"&amp;Tenor,BA2150,Trigger)</f>
        <v>54483</v>
      </c>
      <c r="BC2150" s="257">
        <f>_xll.qlIndexFixing($AC$5,AZ2150,TRUE,_xll.ohTrigger(Trigger,Trigger3M))</f>
        <v>1.4422280525562492E-2</v>
      </c>
      <c r="BD2150" s="257">
        <f>_xll.qlIndexFixing($BE$1,AZ2150,TRUE,_xll.ohTrigger(Trigger,Trigger3M))</f>
        <v>1.3946148415012516E-2</v>
      </c>
    </row>
    <row r="2151" spans="51:56" ht="11.25" customHeight="1" x14ac:dyDescent="0.25">
      <c r="AY2151" s="106" t="s">
        <v>83</v>
      </c>
      <c r="AZ2151" s="105">
        <f>_xll.qlInterestRateIndexFixingDate(Currency&amp;"ibor"&amp;Tenor,BA2151,Trigger)</f>
        <v>54396</v>
      </c>
      <c r="BA2151" s="105">
        <f>_xll.qlCalendarAdvance(Calendar,BA2150,AY2151,"f",,Trigger)</f>
        <v>54400</v>
      </c>
      <c r="BB2151" s="105">
        <f>_xll.qlInterestRateIndexMaturity(Currency&amp;"ibor"&amp;Tenor,BA2151,Trigger)</f>
        <v>54490</v>
      </c>
      <c r="BC2151" s="257">
        <f>_xll.qlIndexFixing($AC$5,AZ2151,TRUE,_xll.ohTrigger(Trigger,Trigger3M))</f>
        <v>1.4423780938255248E-2</v>
      </c>
      <c r="BD2151" s="257">
        <f>_xll.qlIndexFixing($BE$1,AZ2151,TRUE,_xll.ohTrigger(Trigger,Trigger3M))</f>
        <v>1.3944468635870955E-2</v>
      </c>
    </row>
    <row r="2152" spans="51:56" ht="11.25" customHeight="1" x14ac:dyDescent="0.25">
      <c r="AY2152" s="106" t="s">
        <v>83</v>
      </c>
      <c r="AZ2152" s="105">
        <f>_xll.qlInterestRateIndexFixingDate(Currency&amp;"ibor"&amp;Tenor,BA2152,Trigger)</f>
        <v>54403</v>
      </c>
      <c r="BA2152" s="105">
        <f>_xll.qlCalendarAdvance(Calendar,BA2151,AY2152,"f",,Trigger)</f>
        <v>54407</v>
      </c>
      <c r="BB2152" s="105">
        <f>_xll.qlInterestRateIndexMaturity(Currency&amp;"ibor"&amp;Tenor,BA2152,Trigger)</f>
        <v>54497</v>
      </c>
      <c r="BC2152" s="257">
        <f>_xll.qlIndexFixing($AC$5,AZ2152,TRUE,_xll.ohTrigger(Trigger,Trigger3M))</f>
        <v>1.4425281351510222E-2</v>
      </c>
      <c r="BD2152" s="257">
        <f>_xll.qlIndexFixing($BE$1,AZ2152,TRUE,_xll.ohTrigger(Trigger,Trigger3M))</f>
        <v>1.394276551348117E-2</v>
      </c>
    </row>
    <row r="2153" spans="51:56" ht="11.25" customHeight="1" x14ac:dyDescent="0.25">
      <c r="AY2153" s="106" t="s">
        <v>83</v>
      </c>
      <c r="AZ2153" s="105">
        <f>_xll.qlInterestRateIndexFixingDate(Currency&amp;"ibor"&amp;Tenor,BA2153,Trigger)</f>
        <v>54410</v>
      </c>
      <c r="BA2153" s="105">
        <f>_xll.qlCalendarAdvance(Calendar,BA2152,AY2153,"f",,Trigger)</f>
        <v>54414</v>
      </c>
      <c r="BB2153" s="105">
        <f>_xll.qlInterestRateIndexMaturity(Currency&amp;"ibor"&amp;Tenor,BA2153,Trigger)</f>
        <v>54504</v>
      </c>
      <c r="BC2153" s="257">
        <f>_xll.qlIndexFixing($AC$5,AZ2153,TRUE,_xll.ohTrigger(Trigger,Trigger3M))</f>
        <v>1.4426781765324748E-2</v>
      </c>
      <c r="BD2153" s="257">
        <f>_xll.qlIndexFixing($BE$1,AZ2153,TRUE,_xll.ohTrigger(Trigger,Trigger3M))</f>
        <v>1.394103900650201E-2</v>
      </c>
    </row>
    <row r="2154" spans="51:56" ht="11.25" customHeight="1" x14ac:dyDescent="0.25">
      <c r="AY2154" s="106" t="s">
        <v>83</v>
      </c>
      <c r="AZ2154" s="105">
        <f>_xll.qlInterestRateIndexFixingDate(Currency&amp;"ibor"&amp;Tenor,BA2154,Trigger)</f>
        <v>54416</v>
      </c>
      <c r="BA2154" s="105">
        <f>_xll.qlCalendarAdvance(Calendar,BA2153,AY2154,"f",,Trigger)</f>
        <v>54421</v>
      </c>
      <c r="BB2154" s="105">
        <f>_xll.qlInterestRateIndexMaturity(Currency&amp;"ibor"&amp;Tenor,BA2154,Trigger)</f>
        <v>54511</v>
      </c>
      <c r="BC2154" s="257">
        <f>_xll.qlIndexFixing($AC$5,AZ2154,TRUE,_xll.ohTrigger(Trigger,Trigger3M))</f>
        <v>1.4428282179699714E-2</v>
      </c>
      <c r="BD2154" s="257">
        <f>_xll.qlIndexFixing($BE$1,AZ2154,TRUE,_xll.ohTrigger(Trigger,Trigger3M))</f>
        <v>1.3939289073597649E-2</v>
      </c>
    </row>
    <row r="2155" spans="51:56" ht="11.25" customHeight="1" x14ac:dyDescent="0.25">
      <c r="AY2155" s="106" t="s">
        <v>83</v>
      </c>
      <c r="AZ2155" s="105">
        <f>_xll.qlInterestRateIndexFixingDate(Currency&amp;"ibor"&amp;Tenor,BA2155,Trigger)</f>
        <v>54423</v>
      </c>
      <c r="BA2155" s="105">
        <f>_xll.qlCalendarAdvance(Calendar,BA2154,AY2155,"f",,Trigger)</f>
        <v>54428</v>
      </c>
      <c r="BB2155" s="105">
        <f>_xll.qlInterestRateIndexMaturity(Currency&amp;"ibor"&amp;Tenor,BA2155,Trigger)</f>
        <v>54518</v>
      </c>
      <c r="BC2155" s="257">
        <f>_xll.qlIndexFixing($AC$5,AZ2155,TRUE,_xll.ohTrigger(Trigger,Trigger3M))</f>
        <v>1.4429782594636009E-2</v>
      </c>
      <c r="BD2155" s="257">
        <f>_xll.qlIndexFixing($BE$1,AZ2155,TRUE,_xll.ohTrigger(Trigger,Trigger3M))</f>
        <v>1.3937515673429601E-2</v>
      </c>
    </row>
    <row r="2156" spans="51:56" ht="11.25" customHeight="1" x14ac:dyDescent="0.25">
      <c r="AY2156" s="106" t="s">
        <v>83</v>
      </c>
      <c r="AZ2156" s="105">
        <f>_xll.qlInterestRateIndexFixingDate(Currency&amp;"ibor"&amp;Tenor,BA2156,Trigger)</f>
        <v>54431</v>
      </c>
      <c r="BA2156" s="105">
        <f>_xll.qlCalendarAdvance(Calendar,BA2155,AY2156,"f",,Trigger)</f>
        <v>54435</v>
      </c>
      <c r="BB2156" s="105">
        <f>_xll.qlInterestRateIndexMaturity(Currency&amp;"ibor"&amp;Tenor,BA2156,Trigger)</f>
        <v>54525</v>
      </c>
      <c r="BC2156" s="257">
        <f>_xll.qlIndexFixing($AC$5,AZ2156,TRUE,_xll.ohTrigger(Trigger,Trigger3M))</f>
        <v>1.4431283010133633E-2</v>
      </c>
      <c r="BD2156" s="257">
        <f>_xll.qlIndexFixing($BE$1,AZ2156,TRUE,_xll.ohTrigger(Trigger,Trigger3M))</f>
        <v>1.3935718764657601E-2</v>
      </c>
    </row>
    <row r="2157" spans="51:56" ht="11.25" customHeight="1" x14ac:dyDescent="0.25">
      <c r="AY2157" s="106" t="s">
        <v>83</v>
      </c>
      <c r="AZ2157" s="105">
        <f>_xll.qlInterestRateIndexFixingDate(Currency&amp;"ibor"&amp;Tenor,BA2157,Trigger)</f>
        <v>54438</v>
      </c>
      <c r="BA2157" s="105">
        <f>_xll.qlCalendarAdvance(Calendar,BA2156,AY2157,"f",,Trigger)</f>
        <v>54442</v>
      </c>
      <c r="BB2157" s="105">
        <f>_xll.qlInterestRateIndexMaturity(Currency&amp;"ibor"&amp;Tenor,BA2157,Trigger)</f>
        <v>54533</v>
      </c>
      <c r="BC2157" s="257">
        <f>_xll.qlIndexFixing($AC$5,AZ2157,TRUE,_xll.ohTrigger(Trigger,Trigger3M))</f>
        <v>1.4433179572423521E-2</v>
      </c>
      <c r="BD2157" s="257">
        <f>_xll.qlIndexFixing($BE$1,AZ2157,TRUE,_xll.ohTrigger(Trigger,Trigger3M))</f>
        <v>1.3934033082759135E-2</v>
      </c>
    </row>
    <row r="2158" spans="51:56" ht="11.25" customHeight="1" x14ac:dyDescent="0.25">
      <c r="AY2158" s="106" t="s">
        <v>83</v>
      </c>
      <c r="AZ2158" s="105">
        <f>_xll.qlInterestRateIndexFixingDate(Currency&amp;"ibor"&amp;Tenor,BA2158,Trigger)</f>
        <v>54445</v>
      </c>
      <c r="BA2158" s="105">
        <f>_xll.qlCalendarAdvance(Calendar,BA2157,AY2158,"f",,Trigger)</f>
        <v>54449</v>
      </c>
      <c r="BB2158" s="105">
        <f>_xll.qlInterestRateIndexMaturity(Currency&amp;"ibor"&amp;Tenor,BA2158,Trigger)</f>
        <v>54539</v>
      </c>
      <c r="BC2158" s="257">
        <f>_xll.qlIndexFixing($AC$5,AZ2158,TRUE,_xll.ohTrigger(Trigger,Trigger3M))</f>
        <v>1.4434283842809315E-2</v>
      </c>
      <c r="BD2158" s="257">
        <f>_xll.qlIndexFixing($BE$1,AZ2158,TRUE,_xll.ohTrigger(Trigger,Trigger3M))</f>
        <v>1.3932054255958448E-2</v>
      </c>
    </row>
    <row r="2159" spans="51:56" ht="11.25" customHeight="1" x14ac:dyDescent="0.25">
      <c r="AY2159" s="106" t="s">
        <v>83</v>
      </c>
      <c r="AZ2159" s="105">
        <f>_xll.qlInterestRateIndexFixingDate(Currency&amp;"ibor"&amp;Tenor,BA2159,Trigger)</f>
        <v>54452</v>
      </c>
      <c r="BA2159" s="105">
        <f>_xll.qlCalendarAdvance(Calendar,BA2158,AY2159,"f",,Trigger)</f>
        <v>54456</v>
      </c>
      <c r="BB2159" s="105">
        <f>_xll.qlInterestRateIndexMaturity(Currency&amp;"ibor"&amp;Tenor,BA2159,Trigger)</f>
        <v>54546</v>
      </c>
      <c r="BC2159" s="257">
        <f>_xll.qlIndexFixing($AC$5,AZ2159,TRUE,_xll.ohTrigger(Trigger,Trigger3M))</f>
        <v>1.4435784259989148E-2</v>
      </c>
      <c r="BD2159" s="257">
        <f>_xll.qlIndexFixing($BE$1,AZ2159,TRUE,_xll.ohTrigger(Trigger,Trigger3M))</f>
        <v>1.393018657335876E-2</v>
      </c>
    </row>
    <row r="2160" spans="51:56" ht="11.25" customHeight="1" x14ac:dyDescent="0.25">
      <c r="AY2160" s="106" t="s">
        <v>83</v>
      </c>
      <c r="AZ2160" s="105">
        <f>_xll.qlInterestRateIndexFixingDate(Currency&amp;"ibor"&amp;Tenor,BA2160,Trigger)</f>
        <v>54459</v>
      </c>
      <c r="BA2160" s="105">
        <f>_xll.qlCalendarAdvance(Calendar,BA2159,AY2160,"f",,Trigger)</f>
        <v>54463</v>
      </c>
      <c r="BB2160" s="105">
        <f>_xll.qlInterestRateIndexMaturity(Currency&amp;"ibor"&amp;Tenor,BA2160,Trigger)</f>
        <v>54553</v>
      </c>
      <c r="BC2160" s="257">
        <f>_xll.qlIndexFixing($AC$5,AZ2160,TRUE,_xll.ohTrigger(Trigger,Trigger3M))</f>
        <v>1.4437284677728535E-2</v>
      </c>
      <c r="BD2160" s="257">
        <f>_xll.qlIndexFixing($BE$1,AZ2160,TRUE,_xll.ohTrigger(Trigger,Trigger3M))</f>
        <v>1.3928295216810049E-2</v>
      </c>
    </row>
    <row r="2161" spans="51:56" ht="11.25" customHeight="1" x14ac:dyDescent="0.25">
      <c r="AY2161" s="106" t="s">
        <v>83</v>
      </c>
      <c r="AZ2161" s="105">
        <f>_xll.qlInterestRateIndexFixingDate(Currency&amp;"ibor"&amp;Tenor,BA2161,Trigger)</f>
        <v>54466</v>
      </c>
      <c r="BA2161" s="105">
        <f>_xll.qlCalendarAdvance(Calendar,BA2160,AY2161,"f",,Trigger)</f>
        <v>54470</v>
      </c>
      <c r="BB2161" s="105">
        <f>_xll.qlInterestRateIndexMaturity(Currency&amp;"ibor"&amp;Tenor,BA2161,Trigger)</f>
        <v>54560</v>
      </c>
      <c r="BC2161" s="257">
        <f>_xll.qlIndexFixing($AC$5,AZ2161,TRUE,_xll.ohTrigger(Trigger,Trigger3M))</f>
        <v>1.443878509602925E-2</v>
      </c>
      <c r="BD2161" s="257">
        <f>_xll.qlIndexFixing($BE$1,AZ2161,TRUE,_xll.ohTrigger(Trigger,Trigger3M))</f>
        <v>1.3926380144978268E-2</v>
      </c>
    </row>
    <row r="2162" spans="51:56" ht="11.25" customHeight="1" x14ac:dyDescent="0.25">
      <c r="AY2162" s="106" t="s">
        <v>83</v>
      </c>
      <c r="AZ2162" s="105">
        <f>_xll.qlInterestRateIndexFixingDate(Currency&amp;"ibor"&amp;Tenor,BA2162,Trigger)</f>
        <v>54473</v>
      </c>
      <c r="BA2162" s="105">
        <f>_xll.qlCalendarAdvance(Calendar,BA2161,AY2162,"f",,Trigger)</f>
        <v>54477</v>
      </c>
      <c r="BB2162" s="105">
        <f>_xll.qlInterestRateIndexMaturity(Currency&amp;"ibor"&amp;Tenor,BA2162,Trigger)</f>
        <v>54567</v>
      </c>
      <c r="BC2162" s="257">
        <f>_xll.qlIndexFixing($AC$5,AZ2162,TRUE,_xll.ohTrigger(Trigger,Trigger3M))</f>
        <v>1.4440285514891293E-2</v>
      </c>
      <c r="BD2162" s="257">
        <f>_xll.qlIndexFixing($BE$1,AZ2162,TRUE,_xll.ohTrigger(Trigger,Trigger3M))</f>
        <v>1.3924441316527592E-2</v>
      </c>
    </row>
    <row r="2163" spans="51:56" ht="11.25" customHeight="1" x14ac:dyDescent="0.25">
      <c r="AY2163" s="106" t="s">
        <v>83</v>
      </c>
      <c r="AZ2163" s="105">
        <f>_xll.qlInterestRateIndexFixingDate(Currency&amp;"ibor"&amp;Tenor,BA2163,Trigger)</f>
        <v>54480</v>
      </c>
      <c r="BA2163" s="105">
        <f>_xll.qlCalendarAdvance(Calendar,BA2162,AY2163,"f",,Trigger)</f>
        <v>54484</v>
      </c>
      <c r="BB2163" s="105">
        <f>_xll.qlInterestRateIndexMaturity(Currency&amp;"ibor"&amp;Tenor,BA2163,Trigger)</f>
        <v>54576</v>
      </c>
      <c r="BC2163" s="257">
        <f>_xll.qlIndexFixing($AC$5,AZ2163,TRUE,_xll.ohTrigger(Trigger,Trigger3M))</f>
        <v>1.4442578964356571E-2</v>
      </c>
      <c r="BD2163" s="257">
        <f>_xll.qlIndexFixing($BE$1,AZ2163,TRUE,_xll.ohTrigger(Trigger,Trigger3M))</f>
        <v>1.3922726788440571E-2</v>
      </c>
    </row>
    <row r="2164" spans="51:56" ht="11.25" customHeight="1" x14ac:dyDescent="0.25">
      <c r="AY2164" s="106" t="s">
        <v>83</v>
      </c>
      <c r="AZ2164" s="105">
        <f>_xll.qlInterestRateIndexFixingDate(Currency&amp;"ibor"&amp;Tenor,BA2164,Trigger)</f>
        <v>54487</v>
      </c>
      <c r="BA2164" s="105">
        <f>_xll.qlCalendarAdvance(Calendar,BA2163,AY2164,"f",,Trigger)</f>
        <v>54491</v>
      </c>
      <c r="BB2164" s="105">
        <f>_xll.qlInterestRateIndexMaturity(Currency&amp;"ibor"&amp;Tenor,BA2164,Trigger)</f>
        <v>54583</v>
      </c>
      <c r="BC2164" s="257">
        <f>_xll.qlIndexFixing($AC$5,AZ2164,TRUE,_xll.ohTrigger(Trigger,Trigger3M))</f>
        <v>1.4427381668179426E-2</v>
      </c>
      <c r="BD2164" s="257">
        <f>_xll.qlIndexFixing($BE$1,AZ2164,TRUE,_xll.ohTrigger(Trigger,Trigger3M))</f>
        <v>1.3920736747326934E-2</v>
      </c>
    </row>
    <row r="2165" spans="51:56" ht="11.25" customHeight="1" x14ac:dyDescent="0.25">
      <c r="AY2165" s="106" t="s">
        <v>83</v>
      </c>
      <c r="AZ2165" s="105">
        <f>_xll.qlInterestRateIndexFixingDate(Currency&amp;"ibor"&amp;Tenor,BA2165,Trigger)</f>
        <v>54494</v>
      </c>
      <c r="BA2165" s="105">
        <f>_xll.qlCalendarAdvance(Calendar,BA2164,AY2165,"f",,Trigger)</f>
        <v>54498</v>
      </c>
      <c r="BB2165" s="105">
        <f>_xll.qlInterestRateIndexMaturity(Currency&amp;"ibor"&amp;Tenor,BA2165,Trigger)</f>
        <v>54590</v>
      </c>
      <c r="BC2165" s="257">
        <f>_xll.qlIndexFixing($AC$5,AZ2165,TRUE,_xll.ohTrigger(Trigger,Trigger3M))</f>
        <v>1.4412165624025195E-2</v>
      </c>
      <c r="BD2165" s="257">
        <f>_xll.qlIndexFixing($BE$1,AZ2165,TRUE,_xll.ohTrigger(Trigger,Trigger3M))</f>
        <v>1.3918722817868951E-2</v>
      </c>
    </row>
    <row r="2166" spans="51:56" ht="11.25" customHeight="1" x14ac:dyDescent="0.25">
      <c r="AY2166" s="106" t="s">
        <v>83</v>
      </c>
      <c r="AZ2166" s="105">
        <f>_xll.qlInterestRateIndexFixingDate(Currency&amp;"ibor"&amp;Tenor,BA2166,Trigger)</f>
        <v>54501</v>
      </c>
      <c r="BA2166" s="105">
        <f>_xll.qlCalendarAdvance(Calendar,BA2165,AY2166,"f",,Trigger)</f>
        <v>54505</v>
      </c>
      <c r="BB2166" s="105">
        <f>_xll.qlInterestRateIndexMaturity(Currency&amp;"ibor"&amp;Tenor,BA2166,Trigger)</f>
        <v>54597</v>
      </c>
      <c r="BC2166" s="257">
        <f>_xll.qlIndexFixing($AC$5,AZ2166,TRUE,_xll.ohTrigger(Trigger,Trigger3M))</f>
        <v>1.4396930832111968E-2</v>
      </c>
      <c r="BD2166" s="257">
        <f>_xll.qlIndexFixing($BE$1,AZ2166,TRUE,_xll.ohTrigger(Trigger,Trigger3M))</f>
        <v>1.3916684958728385E-2</v>
      </c>
    </row>
    <row r="2167" spans="51:56" ht="11.25" customHeight="1" x14ac:dyDescent="0.25">
      <c r="AY2167" s="106" t="s">
        <v>83</v>
      </c>
      <c r="AZ2167" s="105">
        <f>_xll.qlInterestRateIndexFixingDate(Currency&amp;"ibor"&amp;Tenor,BA2167,Trigger)</f>
        <v>54508</v>
      </c>
      <c r="BA2167" s="105">
        <f>_xll.qlCalendarAdvance(Calendar,BA2166,AY2167,"f",,Trigger)</f>
        <v>54512</v>
      </c>
      <c r="BB2167" s="105">
        <f>_xll.qlInterestRateIndexMaturity(Currency&amp;"ibor"&amp;Tenor,BA2167,Trigger)</f>
        <v>54604</v>
      </c>
      <c r="BC2167" s="257">
        <f>_xll.qlIndexFixing($AC$5,AZ2167,TRUE,_xll.ohTrigger(Trigger,Trigger3M))</f>
        <v>1.4381677292657829E-2</v>
      </c>
      <c r="BD2167" s="257">
        <f>_xll.qlIndexFixing($BE$1,AZ2167,TRUE,_xll.ohTrigger(Trigger,Trigger3M))</f>
        <v>1.3914623128573082E-2</v>
      </c>
    </row>
    <row r="2168" spans="51:56" ht="11.25" customHeight="1" x14ac:dyDescent="0.25">
      <c r="AY2168" s="106" t="s">
        <v>83</v>
      </c>
      <c r="AZ2168" s="105">
        <f>_xll.qlInterestRateIndexFixingDate(Currency&amp;"ibor"&amp;Tenor,BA2168,Trigger)</f>
        <v>54515</v>
      </c>
      <c r="BA2168" s="105">
        <f>_xll.qlCalendarAdvance(Calendar,BA2167,AY2168,"f",,Trigger)</f>
        <v>54519</v>
      </c>
      <c r="BB2168" s="105">
        <f>_xll.qlInterestRateIndexMaturity(Currency&amp;"ibor"&amp;Tenor,BA2168,Trigger)</f>
        <v>54610</v>
      </c>
      <c r="BC2168" s="257">
        <f>_xll.qlIndexFixing($AC$5,AZ2168,TRUE,_xll.ohTrigger(Trigger,Trigger3M))</f>
        <v>1.4367515558000725E-2</v>
      </c>
      <c r="BD2168" s="257">
        <f>_xll.qlIndexFixing($BE$1,AZ2168,TRUE,_xll.ohTrigger(Trigger,Trigger3M))</f>
        <v>1.3912422298838954E-2</v>
      </c>
    </row>
    <row r="2169" spans="51:56" ht="11.25" customHeight="1" x14ac:dyDescent="0.25">
      <c r="AY2169" s="106" t="s">
        <v>83</v>
      </c>
      <c r="AZ2169" s="105">
        <f>_xll.qlInterestRateIndexFixingDate(Currency&amp;"ibor"&amp;Tenor,BA2169,Trigger)</f>
        <v>54522</v>
      </c>
      <c r="BA2169" s="105">
        <f>_xll.qlCalendarAdvance(Calendar,BA2168,AY2169,"f",,Trigger)</f>
        <v>54526</v>
      </c>
      <c r="BB2169" s="105">
        <f>_xll.qlInterestRateIndexMaturity(Currency&amp;"ibor"&amp;Tenor,BA2169,Trigger)</f>
        <v>54617</v>
      </c>
      <c r="BC2169" s="257">
        <f>_xll.qlIndexFixing($AC$5,AZ2169,TRUE,_xll.ohTrigger(Trigger,Trigger3M))</f>
        <v>1.4352043328766648E-2</v>
      </c>
      <c r="BD2169" s="257">
        <f>_xll.qlIndexFixing($BE$1,AZ2169,TRUE,_xll.ohTrigger(Trigger,Trigger3M))</f>
        <v>1.3910314209898619E-2</v>
      </c>
    </row>
    <row r="2170" spans="51:56" ht="11.25" customHeight="1" x14ac:dyDescent="0.25">
      <c r="AY2170" s="106" t="s">
        <v>83</v>
      </c>
      <c r="AZ2170" s="105">
        <f>_xll.qlInterestRateIndexFixingDate(Currency&amp;"ibor"&amp;Tenor,BA2170,Trigger)</f>
        <v>54527</v>
      </c>
      <c r="BA2170" s="105">
        <f>_xll.qlCalendarAdvance(Calendar,BA2169,AY2170,"f",,Trigger)</f>
        <v>54533</v>
      </c>
      <c r="BB2170" s="105">
        <f>_xll.qlInterestRateIndexMaturity(Currency&amp;"ibor"&amp;Tenor,BA2170,Trigger)</f>
        <v>54624</v>
      </c>
      <c r="BC2170" s="257">
        <f>_xll.qlIndexFixing($AC$5,AZ2170,TRUE,_xll.ohTrigger(Trigger,Trigger3M))</f>
        <v>1.4336552147496144E-2</v>
      </c>
      <c r="BD2170" s="257">
        <f>_xll.qlIndexFixing($BE$1,AZ2170,TRUE,_xll.ohTrigger(Trigger,Trigger3M))</f>
        <v>1.3908182029810746E-2</v>
      </c>
    </row>
    <row r="2171" spans="51:56" ht="11.25" customHeight="1" x14ac:dyDescent="0.25">
      <c r="AY2171" s="106" t="s">
        <v>83</v>
      </c>
      <c r="AZ2171" s="105">
        <f>_xll.qlInterestRateIndexFixingDate(Currency&amp;"ibor"&amp;Tenor,BA2171,Trigger)</f>
        <v>54536</v>
      </c>
      <c r="BA2171" s="105">
        <f>_xll.qlCalendarAdvance(Calendar,BA2170,AY2171,"f",,Trigger)</f>
        <v>54540</v>
      </c>
      <c r="BB2171" s="105">
        <f>_xll.qlInterestRateIndexMaturity(Currency&amp;"ibor"&amp;Tenor,BA2171,Trigger)</f>
        <v>54631</v>
      </c>
      <c r="BC2171" s="257">
        <f>_xll.qlIndexFixing($AC$5,AZ2171,TRUE,_xll.ohTrigger(Trigger,Trigger3M))</f>
        <v>1.4321042014412337E-2</v>
      </c>
      <c r="BD2171" s="257">
        <f>_xll.qlIndexFixing($BE$1,AZ2171,TRUE,_xll.ohTrigger(Trigger,Trigger3M))</f>
        <v>1.3906025717244879E-2</v>
      </c>
    </row>
    <row r="2172" spans="51:56" ht="11.25" customHeight="1" x14ac:dyDescent="0.25">
      <c r="AY2172" s="106" t="s">
        <v>83</v>
      </c>
      <c r="AZ2172" s="105">
        <f>_xll.qlInterestRateIndexFixingDate(Currency&amp;"ibor"&amp;Tenor,BA2172,Trigger)</f>
        <v>54543</v>
      </c>
      <c r="BA2172" s="105">
        <f>_xll.qlCalendarAdvance(Calendar,BA2171,AY2172,"f",,Trigger)</f>
        <v>54547</v>
      </c>
      <c r="BB2172" s="105">
        <f>_xll.qlInterestRateIndexMaturity(Currency&amp;"ibor"&amp;Tenor,BA2172,Trigger)</f>
        <v>54639</v>
      </c>
      <c r="BC2172" s="257">
        <f>_xll.qlIndexFixing($AC$5,AZ2172,TRUE,_xll.ohTrigger(Trigger,Trigger3M))</f>
        <v>1.4305128389959499E-2</v>
      </c>
      <c r="BD2172" s="257">
        <f>_xll.qlIndexFixing($BE$1,AZ2172,TRUE,_xll.ohTrigger(Trigger,Trigger3M))</f>
        <v>1.3903952965885759E-2</v>
      </c>
    </row>
    <row r="2173" spans="51:56" ht="11.25" customHeight="1" x14ac:dyDescent="0.25">
      <c r="AY2173" s="106" t="s">
        <v>83</v>
      </c>
      <c r="AZ2173" s="105">
        <f>_xll.qlInterestRateIndexFixingDate(Currency&amp;"ibor"&amp;Tenor,BA2173,Trigger)</f>
        <v>54550</v>
      </c>
      <c r="BA2173" s="105">
        <f>_xll.qlCalendarAdvance(Calendar,BA2172,AY2173,"f",,Trigger)</f>
        <v>54554</v>
      </c>
      <c r="BB2173" s="105">
        <f>_xll.qlInterestRateIndexMaturity(Currency&amp;"ibor"&amp;Tenor,BA2173,Trigger)</f>
        <v>54646</v>
      </c>
      <c r="BC2173" s="257">
        <f>_xll.qlIndexFixing($AC$5,AZ2173,TRUE,_xll.ohTrigger(Trigger,Trigger3M))</f>
        <v>1.4289762369870989E-2</v>
      </c>
      <c r="BD2173" s="257">
        <f>_xll.qlIndexFixing($BE$1,AZ2173,TRUE,_xll.ohTrigger(Trigger,Trigger3M))</f>
        <v>1.3901746441640701E-2</v>
      </c>
    </row>
    <row r="2174" spans="51:56" ht="11.25" customHeight="1" x14ac:dyDescent="0.25">
      <c r="AY2174" s="106" t="s">
        <v>83</v>
      </c>
      <c r="AZ2174" s="105">
        <f>_xll.qlInterestRateIndexFixingDate(Currency&amp;"ibor"&amp;Tenor,BA2174,Trigger)</f>
        <v>54557</v>
      </c>
      <c r="BA2174" s="105">
        <f>_xll.qlCalendarAdvance(Calendar,BA2173,AY2174,"f",,Trigger)</f>
        <v>54561</v>
      </c>
      <c r="BB2174" s="105">
        <f>_xll.qlInterestRateIndexMaturity(Currency&amp;"ibor"&amp;Tenor,BA2174,Trigger)</f>
        <v>54653</v>
      </c>
      <c r="BC2174" s="257">
        <f>_xll.qlIndexFixing($AC$5,AZ2174,TRUE,_xll.ohTrigger(Trigger,Trigger3M))</f>
        <v>1.4274377603781205E-2</v>
      </c>
      <c r="BD2174" s="257">
        <f>_xll.qlIndexFixing($BE$1,AZ2174,TRUE,_xll.ohTrigger(Trigger,Trigger3M))</f>
        <v>1.3899515657054081E-2</v>
      </c>
    </row>
    <row r="2175" spans="51:56" ht="11.25" customHeight="1" x14ac:dyDescent="0.25">
      <c r="AY2175" s="106" t="s">
        <v>83</v>
      </c>
      <c r="AZ2175" s="105">
        <f>_xll.qlInterestRateIndexFixingDate(Currency&amp;"ibor"&amp;Tenor,BA2175,Trigger)</f>
        <v>54564</v>
      </c>
      <c r="BA2175" s="105">
        <f>_xll.qlCalendarAdvance(Calendar,BA2174,AY2175,"f",,Trigger)</f>
        <v>54568</v>
      </c>
      <c r="BB2175" s="105">
        <f>_xll.qlInterestRateIndexMaturity(Currency&amp;"ibor"&amp;Tenor,BA2175,Trigger)</f>
        <v>54660</v>
      </c>
      <c r="BC2175" s="257">
        <f>_xll.qlIndexFixing($AC$5,AZ2175,TRUE,_xll.ohTrigger(Trigger,Trigger3M))</f>
        <v>1.4258974091909973E-2</v>
      </c>
      <c r="BD2175" s="257">
        <f>_xll.qlIndexFixing($BE$1,AZ2175,TRUE,_xll.ohTrigger(Trigger,Trigger3M))</f>
        <v>1.3897260570792876E-2</v>
      </c>
    </row>
    <row r="2176" spans="51:56" ht="11.25" customHeight="1" x14ac:dyDescent="0.25">
      <c r="AY2176" s="106" t="s">
        <v>83</v>
      </c>
      <c r="AZ2176" s="105">
        <f>_xll.qlInterestRateIndexFixingDate(Currency&amp;"ibor"&amp;Tenor,BA2176,Trigger)</f>
        <v>54571</v>
      </c>
      <c r="BA2176" s="105">
        <f>_xll.qlCalendarAdvance(Calendar,BA2175,AY2176,"f",,Trigger)</f>
        <v>54575</v>
      </c>
      <c r="BB2176" s="105">
        <f>_xll.qlInterestRateIndexMaturity(Currency&amp;"ibor"&amp;Tenor,BA2176,Trigger)</f>
        <v>54667</v>
      </c>
      <c r="BC2176" s="257">
        <f>_xll.qlIndexFixing($AC$5,AZ2176,TRUE,_xll.ohTrigger(Trigger,Trigger3M))</f>
        <v>1.4243551834477985E-2</v>
      </c>
      <c r="BD2176" s="257">
        <f>_xll.qlIndexFixing($BE$1,AZ2176,TRUE,_xll.ohTrigger(Trigger,Trigger3M))</f>
        <v>1.3894981141528406E-2</v>
      </c>
    </row>
    <row r="2177" spans="51:56" ht="11.25" customHeight="1" x14ac:dyDescent="0.25">
      <c r="AY2177" s="106" t="s">
        <v>83</v>
      </c>
      <c r="AZ2177" s="105">
        <f>_xll.qlInterestRateIndexFixingDate(Currency&amp;"ibor"&amp;Tenor,BA2177,Trigger)</f>
        <v>54578</v>
      </c>
      <c r="BA2177" s="105">
        <f>_xll.qlCalendarAdvance(Calendar,BA2176,AY2177,"f",,Trigger)</f>
        <v>54582</v>
      </c>
      <c r="BB2177" s="105">
        <f>_xll.qlInterestRateIndexMaturity(Currency&amp;"ibor"&amp;Tenor,BA2177,Trigger)</f>
        <v>54674</v>
      </c>
      <c r="BC2177" s="257">
        <f>_xll.qlIndexFixing($AC$5,AZ2177,TRUE,_xll.ohTrigger(Trigger,Trigger3M))</f>
        <v>1.4242421381011497E-2</v>
      </c>
      <c r="BD2177" s="257">
        <f>_xll.qlIndexFixing($BE$1,AZ2177,TRUE,_xll.ohTrigger(Trigger,Trigger3M))</f>
        <v>1.3892677327934597E-2</v>
      </c>
    </row>
    <row r="2178" spans="51:56" ht="11.25" customHeight="1" x14ac:dyDescent="0.25">
      <c r="AY2178" s="106" t="s">
        <v>83</v>
      </c>
      <c r="AZ2178" s="105">
        <f>_xll.qlInterestRateIndexFixingDate(Currency&amp;"ibor"&amp;Tenor,BA2178,Trigger)</f>
        <v>54585</v>
      </c>
      <c r="BA2178" s="105">
        <f>_xll.qlCalendarAdvance(Calendar,BA2177,AY2178,"f",,Trigger)</f>
        <v>54589</v>
      </c>
      <c r="BB2178" s="105">
        <f>_xll.qlInterestRateIndexMaturity(Currency&amp;"ibor"&amp;Tenor,BA2178,Trigger)</f>
        <v>54681</v>
      </c>
      <c r="BC2178" s="257">
        <f>_xll.qlIndexFixing($AC$5,AZ2178,TRUE,_xll.ohTrigger(Trigger,Trigger3M))</f>
        <v>1.4243674680519151E-2</v>
      </c>
      <c r="BD2178" s="257">
        <f>_xll.qlIndexFixing($BE$1,AZ2178,TRUE,_xll.ohTrigger(Trigger,Trigger3M))</f>
        <v>1.3890349088679295E-2</v>
      </c>
    </row>
    <row r="2179" spans="51:56" ht="11.25" customHeight="1" x14ac:dyDescent="0.25">
      <c r="AY2179" s="106" t="s">
        <v>83</v>
      </c>
      <c r="AZ2179" s="105">
        <f>_xll.qlInterestRateIndexFixingDate(Currency&amp;"ibor"&amp;Tenor,BA2179,Trigger)</f>
        <v>54592</v>
      </c>
      <c r="BA2179" s="105">
        <f>_xll.qlCalendarAdvance(Calendar,BA2178,AY2179,"f",,Trigger)</f>
        <v>54596</v>
      </c>
      <c r="BB2179" s="105">
        <f>_xll.qlInterestRateIndexMaturity(Currency&amp;"ibor"&amp;Tenor,BA2179,Trigger)</f>
        <v>54688</v>
      </c>
      <c r="BC2179" s="257">
        <f>_xll.qlIndexFixing($AC$5,AZ2179,TRUE,_xll.ohTrigger(Trigger,Trigger3M))</f>
        <v>1.4244927980428222E-2</v>
      </c>
      <c r="BD2179" s="257">
        <f>_xll.qlIndexFixing($BE$1,AZ2179,TRUE,_xll.ohTrigger(Trigger,Trigger3M))</f>
        <v>1.3887996382435557E-2</v>
      </c>
    </row>
    <row r="2180" spans="51:56" ht="11.25" customHeight="1" x14ac:dyDescent="0.25">
      <c r="AY2180" s="106" t="s">
        <v>83</v>
      </c>
      <c r="AZ2180" s="105">
        <f>_xll.qlInterestRateIndexFixingDate(Currency&amp;"ibor"&amp;Tenor,BA2180,Trigger)</f>
        <v>54599</v>
      </c>
      <c r="BA2180" s="105">
        <f>_xll.qlCalendarAdvance(Calendar,BA2179,AY2180,"f",,Trigger)</f>
        <v>54603</v>
      </c>
      <c r="BB2180" s="105">
        <f>_xll.qlInterestRateIndexMaturity(Currency&amp;"ibor"&amp;Tenor,BA2180,Trigger)</f>
        <v>54695</v>
      </c>
      <c r="BC2180" s="257">
        <f>_xll.qlIndexFixing($AC$5,AZ2180,TRUE,_xll.ohTrigger(Trigger,Trigger3M))</f>
        <v>1.4246181280736974E-2</v>
      </c>
      <c r="BD2180" s="257">
        <f>_xll.qlIndexFixing($BE$1,AZ2180,TRUE,_xll.ohTrigger(Trigger,Trigger3M))</f>
        <v>1.3885619167877311E-2</v>
      </c>
    </row>
    <row r="2181" spans="51:56" ht="11.25" customHeight="1" x14ac:dyDescent="0.25">
      <c r="AY2181" s="106" t="s">
        <v>83</v>
      </c>
      <c r="AZ2181" s="105">
        <f>_xll.qlInterestRateIndexFixingDate(Currency&amp;"ibor"&amp;Tenor,BA2181,Trigger)</f>
        <v>54606</v>
      </c>
      <c r="BA2181" s="105">
        <f>_xll.qlCalendarAdvance(Calendar,BA2180,AY2181,"f",,Trigger)</f>
        <v>54610</v>
      </c>
      <c r="BB2181" s="105">
        <f>_xll.qlInterestRateIndexMaturity(Currency&amp;"ibor"&amp;Tenor,BA2181,Trigger)</f>
        <v>54702</v>
      </c>
      <c r="BC2181" s="257">
        <f>_xll.qlIndexFixing($AC$5,AZ2181,TRUE,_xll.ohTrigger(Trigger,Trigger3M))</f>
        <v>1.4247434581444536E-2</v>
      </c>
      <c r="BD2181" s="257">
        <f>_xll.qlIndexFixing($BE$1,AZ2181,TRUE,_xll.ohTrigger(Trigger,Trigger3M))</f>
        <v>1.3883217403675877E-2</v>
      </c>
    </row>
    <row r="2182" spans="51:56" ht="11.25" customHeight="1" x14ac:dyDescent="0.25">
      <c r="AY2182" s="106" t="s">
        <v>83</v>
      </c>
      <c r="AZ2182" s="105">
        <f>_xll.qlInterestRateIndexFixingDate(Currency&amp;"ibor"&amp;Tenor,BA2182,Trigger)</f>
        <v>54613</v>
      </c>
      <c r="BA2182" s="105">
        <f>_xll.qlCalendarAdvance(Calendar,BA2181,AY2182,"f",,Trigger)</f>
        <v>54617</v>
      </c>
      <c r="BB2182" s="105">
        <f>_xll.qlInterestRateIndexMaturity(Currency&amp;"ibor"&amp;Tenor,BA2182,Trigger)</f>
        <v>54709</v>
      </c>
      <c r="BC2182" s="257">
        <f>_xll.qlIndexFixing($AC$5,AZ2182,TRUE,_xll.ohTrigger(Trigger,Trigger3M))</f>
        <v>1.4248687882553518E-2</v>
      </c>
      <c r="BD2182" s="257">
        <f>_xll.qlIndexFixing($BE$1,AZ2182,TRUE,_xll.ohTrigger(Trigger,Trigger3M))</f>
        <v>1.3880791048504313E-2</v>
      </c>
    </row>
    <row r="2183" spans="51:56" ht="11.25" customHeight="1" x14ac:dyDescent="0.25">
      <c r="AY2183" s="106" t="s">
        <v>83</v>
      </c>
      <c r="AZ2183" s="105">
        <f>_xll.qlInterestRateIndexFixingDate(Currency&amp;"ibor"&amp;Tenor,BA2183,Trigger)</f>
        <v>54620</v>
      </c>
      <c r="BA2183" s="105">
        <f>_xll.qlCalendarAdvance(Calendar,BA2182,AY2183,"f",,Trigger)</f>
        <v>54624</v>
      </c>
      <c r="BB2183" s="105">
        <f>_xll.qlInterestRateIndexMaturity(Currency&amp;"ibor"&amp;Tenor,BA2183,Trigger)</f>
        <v>54716</v>
      </c>
      <c r="BC2183" s="257">
        <f>_xll.qlIndexFixing($AC$5,AZ2183,TRUE,_xll.ohTrigger(Trigger,Trigger3M))</f>
        <v>1.4249941184062181E-2</v>
      </c>
      <c r="BD2183" s="257">
        <f>_xll.qlIndexFixing($BE$1,AZ2183,TRUE,_xll.ohTrigger(Trigger,Trigger3M))</f>
        <v>1.3878340061038285E-2</v>
      </c>
    </row>
    <row r="2184" spans="51:56" ht="11.25" customHeight="1" x14ac:dyDescent="0.25">
      <c r="AY2184" s="106" t="s">
        <v>83</v>
      </c>
      <c r="AZ2184" s="105">
        <f>_xll.qlInterestRateIndexFixingDate(Currency&amp;"ibor"&amp;Tenor,BA2184,Trigger)</f>
        <v>54627</v>
      </c>
      <c r="BA2184" s="105">
        <f>_xll.qlCalendarAdvance(Calendar,BA2183,AY2184,"f",,Trigger)</f>
        <v>54631</v>
      </c>
      <c r="BB2184" s="105">
        <f>_xll.qlInterestRateIndexMaturity(Currency&amp;"ibor"&amp;Tenor,BA2184,Trigger)</f>
        <v>54723</v>
      </c>
      <c r="BC2184" s="257">
        <f>_xll.qlIndexFixing($AC$5,AZ2184,TRUE,_xll.ohTrigger(Trigger,Trigger3M))</f>
        <v>1.4251194485970523E-2</v>
      </c>
      <c r="BD2184" s="257">
        <f>_xll.qlIndexFixing($BE$1,AZ2184,TRUE,_xll.ohTrigger(Trigger,Trigger3M))</f>
        <v>1.3875864399952588E-2</v>
      </c>
    </row>
    <row r="2185" spans="51:56" ht="11.25" customHeight="1" x14ac:dyDescent="0.25">
      <c r="AY2185" s="106" t="s">
        <v>83</v>
      </c>
      <c r="AZ2185" s="105">
        <f>_xll.qlInterestRateIndexFixingDate(Currency&amp;"ibor"&amp;Tenor,BA2185,Trigger)</f>
        <v>54634</v>
      </c>
      <c r="BA2185" s="105">
        <f>_xll.qlCalendarAdvance(Calendar,BA2184,AY2185,"f",,Trigger)</f>
        <v>54638</v>
      </c>
      <c r="BB2185" s="105">
        <f>_xll.qlInterestRateIndexMaturity(Currency&amp;"ibor"&amp;Tenor,BA2185,Trigger)</f>
        <v>54730</v>
      </c>
      <c r="BC2185" s="257">
        <f>_xll.qlIndexFixing($AC$5,AZ2185,TRUE,_xll.ohTrigger(Trigger,Trigger3M))</f>
        <v>1.4252447788279414E-2</v>
      </c>
      <c r="BD2185" s="257">
        <f>_xll.qlIndexFixing($BE$1,AZ2185,TRUE,_xll.ohTrigger(Trigger,Trigger3M))</f>
        <v>1.3873364023922885E-2</v>
      </c>
    </row>
    <row r="2186" spans="51:56" ht="11.25" customHeight="1" x14ac:dyDescent="0.25">
      <c r="AY2186" s="106" t="s">
        <v>83</v>
      </c>
      <c r="AZ2186" s="105">
        <f>_xll.qlInterestRateIndexFixingDate(Currency&amp;"ibor"&amp;Tenor,BA2186,Trigger)</f>
        <v>54641</v>
      </c>
      <c r="BA2186" s="105">
        <f>_xll.qlCalendarAdvance(Calendar,BA2185,AY2186,"f",,Trigger)</f>
        <v>54645</v>
      </c>
      <c r="BB2186" s="105">
        <f>_xll.qlInterestRateIndexMaturity(Currency&amp;"ibor"&amp;Tenor,BA2186,Trigger)</f>
        <v>54737</v>
      </c>
      <c r="BC2186" s="257">
        <f>_xll.qlIndexFixing($AC$5,AZ2186,TRUE,_xll.ohTrigger(Trigger,Trigger3M))</f>
        <v>1.4253701090986247E-2</v>
      </c>
      <c r="BD2186" s="257">
        <f>_xll.qlIndexFixing($BE$1,AZ2186,TRUE,_xll.ohTrigger(Trigger,Trigger3M))</f>
        <v>1.3870838891622238E-2</v>
      </c>
    </row>
    <row r="2187" spans="51:56" ht="11.25" customHeight="1" x14ac:dyDescent="0.25">
      <c r="AY2187" s="106" t="s">
        <v>83</v>
      </c>
      <c r="AZ2187" s="105">
        <f>_xll.qlInterestRateIndexFixingDate(Currency&amp;"ibor"&amp;Tenor,BA2187,Trigger)</f>
        <v>54648</v>
      </c>
      <c r="BA2187" s="105">
        <f>_xll.qlCalendarAdvance(Calendar,BA2186,AY2187,"f",,Trigger)</f>
        <v>54652</v>
      </c>
      <c r="BB2187" s="105">
        <f>_xll.qlInterestRateIndexMaturity(Currency&amp;"ibor"&amp;Tenor,BA2187,Trigger)</f>
        <v>54744</v>
      </c>
      <c r="BC2187" s="257">
        <f>_xll.qlIndexFixing($AC$5,AZ2187,TRUE,_xll.ohTrigger(Trigger,Trigger3M))</f>
        <v>1.4254954394095368E-2</v>
      </c>
      <c r="BD2187" s="257">
        <f>_xll.qlIndexFixing($BE$1,AZ2187,TRUE,_xll.ohTrigger(Trigger,Trigger3M))</f>
        <v>1.3868288961729784E-2</v>
      </c>
    </row>
    <row r="2188" spans="51:56" ht="11.25" customHeight="1" x14ac:dyDescent="0.25">
      <c r="AY2188" s="106" t="s">
        <v>83</v>
      </c>
      <c r="AZ2188" s="105">
        <f>_xll.qlInterestRateIndexFixingDate(Currency&amp;"ibor"&amp;Tenor,BA2188,Trigger)</f>
        <v>54655</v>
      </c>
      <c r="BA2188" s="105">
        <f>_xll.qlCalendarAdvance(Calendar,BA2187,AY2188,"f",,Trigger)</f>
        <v>54659</v>
      </c>
      <c r="BB2188" s="105">
        <f>_xll.qlInterestRateIndexMaturity(Currency&amp;"ibor"&amp;Tenor,BA2188,Trigger)</f>
        <v>54751</v>
      </c>
      <c r="BC2188" s="257">
        <f>_xll.qlIndexFixing($AC$5,AZ2188,TRUE,_xll.ohTrigger(Trigger,Trigger3M))</f>
        <v>1.42562076976033E-2</v>
      </c>
      <c r="BD2188" s="257">
        <f>_xll.qlIndexFixing($BE$1,AZ2188,TRUE,_xll.ohTrigger(Trigger,Trigger3M))</f>
        <v>1.3865714192922925E-2</v>
      </c>
    </row>
    <row r="2189" spans="51:56" ht="11.25" customHeight="1" x14ac:dyDescent="0.25">
      <c r="AY2189" s="106" t="s">
        <v>83</v>
      </c>
      <c r="AZ2189" s="105">
        <f>_xll.qlInterestRateIndexFixingDate(Currency&amp;"ibor"&amp;Tenor,BA2189,Trigger)</f>
        <v>54662</v>
      </c>
      <c r="BA2189" s="105">
        <f>_xll.qlCalendarAdvance(Calendar,BA2188,AY2189,"f",,Trigger)</f>
        <v>54666</v>
      </c>
      <c r="BB2189" s="105">
        <f>_xll.qlInterestRateIndexMaturity(Currency&amp;"ibor"&amp;Tenor,BA2189,Trigger)</f>
        <v>54757</v>
      </c>
      <c r="BC2189" s="257">
        <f>_xll.qlIndexFixing($AC$5,AZ2189,TRUE,_xll.ohTrigger(Trigger,Trigger3M))</f>
        <v>1.4257089502656604E-2</v>
      </c>
      <c r="BD2189" s="257">
        <f>_xll.qlIndexFixing($BE$1,AZ2189,TRUE,_xll.ohTrigger(Trigger,Trigger3M))</f>
        <v>1.3863038322834177E-2</v>
      </c>
    </row>
    <row r="2190" spans="51:56" ht="11.25" customHeight="1" x14ac:dyDescent="0.25">
      <c r="AY2190" s="106" t="s">
        <v>83</v>
      </c>
      <c r="AZ2190" s="105">
        <f>_xll.qlInterestRateIndexFixingDate(Currency&amp;"ibor"&amp;Tenor,BA2190,Trigger)</f>
        <v>54669</v>
      </c>
      <c r="BA2190" s="105">
        <f>_xll.qlCalendarAdvance(Calendar,BA2189,AY2190,"f",,Trigger)</f>
        <v>54673</v>
      </c>
      <c r="BB2190" s="105">
        <f>_xll.qlInterestRateIndexMaturity(Currency&amp;"ibor"&amp;Tenor,BA2190,Trigger)</f>
        <v>54764</v>
      </c>
      <c r="BC2190" s="257">
        <f>_xll.qlIndexFixing($AC$5,AZ2190,TRUE,_xll.ohTrigger(Trigger,Trigger3M))</f>
        <v>1.4258342757390879E-2</v>
      </c>
      <c r="BD2190" s="257">
        <f>_xll.qlIndexFixing($BE$1,AZ2190,TRUE,_xll.ohTrigger(Trigger,Trigger3M))</f>
        <v>1.3860415640957668E-2</v>
      </c>
    </row>
    <row r="2191" spans="51:56" ht="11.25" customHeight="1" x14ac:dyDescent="0.25">
      <c r="AY2191" s="106" t="s">
        <v>83</v>
      </c>
      <c r="AZ2191" s="105">
        <f>_xll.qlInterestRateIndexFixingDate(Currency&amp;"ibor"&amp;Tenor,BA2191,Trigger)</f>
        <v>54676</v>
      </c>
      <c r="BA2191" s="105">
        <f>_xll.qlCalendarAdvance(Calendar,BA2190,AY2191,"f",,Trigger)</f>
        <v>54680</v>
      </c>
      <c r="BB2191" s="105">
        <f>_xll.qlInterestRateIndexMaturity(Currency&amp;"ibor"&amp;Tenor,BA2191,Trigger)</f>
        <v>54771</v>
      </c>
      <c r="BC2191" s="257">
        <f>_xll.qlIndexFixing($AC$5,AZ2191,TRUE,_xll.ohTrigger(Trigger,Trigger3M))</f>
        <v>1.4259596012518687E-2</v>
      </c>
      <c r="BD2191" s="257">
        <f>_xll.qlIndexFixing($BE$1,AZ2191,TRUE,_xll.ohTrigger(Trigger,Trigger3M))</f>
        <v>1.3857768000091558E-2</v>
      </c>
    </row>
    <row r="2192" spans="51:56" ht="11.25" customHeight="1" x14ac:dyDescent="0.25">
      <c r="AY2192" s="106" t="s">
        <v>83</v>
      </c>
      <c r="AZ2192" s="105">
        <f>_xll.qlInterestRateIndexFixingDate(Currency&amp;"ibor"&amp;Tenor,BA2192,Trigger)</f>
        <v>54683</v>
      </c>
      <c r="BA2192" s="105">
        <f>_xll.qlCalendarAdvance(Calendar,BA2191,AY2192,"f",,Trigger)</f>
        <v>54687</v>
      </c>
      <c r="BB2192" s="105">
        <f>_xll.qlInterestRateIndexMaturity(Currency&amp;"ibor"&amp;Tenor,BA2192,Trigger)</f>
        <v>54778</v>
      </c>
      <c r="BC2192" s="257">
        <f>_xll.qlIndexFixing($AC$5,AZ2192,TRUE,_xll.ohTrigger(Trigger,Trigger3M))</f>
        <v>1.4260849268042662E-2</v>
      </c>
      <c r="BD2192" s="257">
        <f>_xll.qlIndexFixing($BE$1,AZ2192,TRUE,_xll.ohTrigger(Trigger,Trigger3M))</f>
        <v>1.3855095358916813E-2</v>
      </c>
    </row>
    <row r="2193" spans="51:56" ht="11.25" customHeight="1" x14ac:dyDescent="0.25">
      <c r="AY2193" s="106" t="s">
        <v>83</v>
      </c>
      <c r="AZ2193" s="105">
        <f>_xll.qlInterestRateIndexFixingDate(Currency&amp;"ibor"&amp;Tenor,BA2193,Trigger)</f>
        <v>54690</v>
      </c>
      <c r="BA2193" s="105">
        <f>_xll.qlCalendarAdvance(Calendar,BA2192,AY2193,"f",,Trigger)</f>
        <v>54694</v>
      </c>
      <c r="BB2193" s="105">
        <f>_xll.qlInterestRateIndexMaturity(Currency&amp;"ibor"&amp;Tenor,BA2193,Trigger)</f>
        <v>54785</v>
      </c>
      <c r="BC2193" s="257">
        <f>_xll.qlIndexFixing($AC$5,AZ2193,TRUE,_xll.ohTrigger(Trigger,Trigger3M))</f>
        <v>1.4262102523962802E-2</v>
      </c>
      <c r="BD2193" s="257">
        <f>_xll.qlIndexFixing($BE$1,AZ2193,TRUE,_xll.ohTrigger(Trigger,Trigger3M))</f>
        <v>1.3852397676113515E-2</v>
      </c>
    </row>
    <row r="2194" spans="51:56" ht="11.25" customHeight="1" x14ac:dyDescent="0.25">
      <c r="AY2194" s="106" t="s">
        <v>83</v>
      </c>
      <c r="AZ2194" s="105">
        <f>_xll.qlInterestRateIndexFixingDate(Currency&amp;"ibor"&amp;Tenor,BA2194,Trigger)</f>
        <v>54697</v>
      </c>
      <c r="BA2194" s="105">
        <f>_xll.qlCalendarAdvance(Calendar,BA2193,AY2194,"f",,Trigger)</f>
        <v>54701</v>
      </c>
      <c r="BB2194" s="105">
        <f>_xll.qlInterestRateIndexMaturity(Currency&amp;"ibor"&amp;Tenor,BA2194,Trigger)</f>
        <v>54793</v>
      </c>
      <c r="BC2194" s="257">
        <f>_xll.qlIndexFixing($AC$5,AZ2194,TRUE,_xll.ohTrigger(Trigger,Trigger3M))</f>
        <v>1.4263727527051996E-2</v>
      </c>
      <c r="BD2194" s="257">
        <f>_xll.qlIndexFixing($BE$1,AZ2194,TRUE,_xll.ohTrigger(Trigger,Trigger3M))</f>
        <v>1.3849741648841646E-2</v>
      </c>
    </row>
    <row r="2195" spans="51:56" ht="11.25" customHeight="1" x14ac:dyDescent="0.25">
      <c r="AY2195" s="106" t="s">
        <v>83</v>
      </c>
      <c r="AZ2195" s="105">
        <f>_xll.qlInterestRateIndexFixingDate(Currency&amp;"ibor"&amp;Tenor,BA2195,Trigger)</f>
        <v>54704</v>
      </c>
      <c r="BA2195" s="105">
        <f>_xll.qlCalendarAdvance(Calendar,BA2194,AY2195,"f",,Trigger)</f>
        <v>54708</v>
      </c>
      <c r="BB2195" s="105">
        <f>_xll.qlInterestRateIndexMaturity(Currency&amp;"ibor"&amp;Tenor,BA2195,Trigger)</f>
        <v>54800</v>
      </c>
      <c r="BC2195" s="257">
        <f>_xll.qlIndexFixing($AC$5,AZ2195,TRUE,_xll.ohTrigger(Trigger,Trigger3M))</f>
        <v>1.4264980833360297E-2</v>
      </c>
      <c r="BD2195" s="257">
        <f>_xll.qlIndexFixing($BE$1,AZ2195,TRUE,_xll.ohTrigger(Trigger,Trigger3M))</f>
        <v>1.3846991850631643E-2</v>
      </c>
    </row>
    <row r="2196" spans="51:56" ht="11.25" customHeight="1" x14ac:dyDescent="0.25">
      <c r="AY2196" s="106" t="s">
        <v>83</v>
      </c>
      <c r="AZ2196" s="105">
        <f>_xll.qlInterestRateIndexFixingDate(Currency&amp;"ibor"&amp;Tenor,BA2196,Trigger)</f>
        <v>54711</v>
      </c>
      <c r="BA2196" s="105">
        <f>_xll.qlCalendarAdvance(Calendar,BA2195,AY2196,"f",,Trigger)</f>
        <v>54715</v>
      </c>
      <c r="BB2196" s="105">
        <f>_xll.qlInterestRateIndexMaturity(Currency&amp;"ibor"&amp;Tenor,BA2196,Trigger)</f>
        <v>54807</v>
      </c>
      <c r="BC2196" s="257">
        <f>_xll.qlIndexFixing($AC$5,AZ2196,TRUE,_xll.ohTrigger(Trigger,Trigger3M))</f>
        <v>1.4266234140067408E-2</v>
      </c>
      <c r="BD2196" s="257">
        <f>_xll.qlIndexFixing($BE$1,AZ2196,TRUE,_xll.ohTrigger(Trigger,Trigger3M))</f>
        <v>1.3844216882944703E-2</v>
      </c>
    </row>
    <row r="2197" spans="51:56" ht="11.25" customHeight="1" x14ac:dyDescent="0.25">
      <c r="AY2197" s="106" t="s">
        <v>83</v>
      </c>
      <c r="AZ2197" s="105">
        <f>_xll.qlInterestRateIndexFixingDate(Currency&amp;"ibor"&amp;Tenor,BA2197,Trigger)</f>
        <v>54718</v>
      </c>
      <c r="BA2197" s="105">
        <f>_xll.qlCalendarAdvance(Calendar,BA2196,AY2197,"f",,Trigger)</f>
        <v>54722</v>
      </c>
      <c r="BB2197" s="105">
        <f>_xll.qlInterestRateIndexMaturity(Currency&amp;"ibor"&amp;Tenor,BA2197,Trigger)</f>
        <v>54814</v>
      </c>
      <c r="BC2197" s="257">
        <f>_xll.qlIndexFixing($AC$5,AZ2197,TRUE,_xll.ohTrigger(Trigger,Trigger3M))</f>
        <v>1.4267487447175939E-2</v>
      </c>
      <c r="BD2197" s="257">
        <f>_xll.qlIndexFixing($BE$1,AZ2197,TRUE,_xll.ohTrigger(Trigger,Trigger3M))</f>
        <v>1.3841416704461703E-2</v>
      </c>
    </row>
    <row r="2198" spans="51:56" ht="11.25" customHeight="1" x14ac:dyDescent="0.25">
      <c r="AY2198" s="106" t="s">
        <v>83</v>
      </c>
      <c r="AZ2198" s="105">
        <f>_xll.qlInterestRateIndexFixingDate(Currency&amp;"ibor"&amp;Tenor,BA2198,Trigger)</f>
        <v>54725</v>
      </c>
      <c r="BA2198" s="105">
        <f>_xll.qlCalendarAdvance(Calendar,BA2197,AY2198,"f",,Trigger)</f>
        <v>54729</v>
      </c>
      <c r="BB2198" s="105">
        <f>_xll.qlInterestRateIndexMaturity(Currency&amp;"ibor"&amp;Tenor,BA2198,Trigger)</f>
        <v>54821</v>
      </c>
      <c r="BC2198" s="257">
        <f>_xll.qlIndexFixing($AC$5,AZ2198,TRUE,_xll.ohTrigger(Trigger,Trigger3M))</f>
        <v>1.426874075468328E-2</v>
      </c>
      <c r="BD2198" s="257">
        <f>_xll.qlIndexFixing($BE$1,AZ2198,TRUE,_xll.ohTrigger(Trigger,Trigger3M))</f>
        <v>1.3838591273865259E-2</v>
      </c>
    </row>
    <row r="2199" spans="51:56" ht="11.25" customHeight="1" x14ac:dyDescent="0.25">
      <c r="AY2199" s="106" t="s">
        <v>83</v>
      </c>
      <c r="AZ2199" s="105">
        <f>_xll.qlInterestRateIndexFixingDate(Currency&amp;"ibor"&amp;Tenor,BA2199,Trigger)</f>
        <v>54732</v>
      </c>
      <c r="BA2199" s="105">
        <f>_xll.qlCalendarAdvance(Calendar,BA2198,AY2199,"f",,Trigger)</f>
        <v>54736</v>
      </c>
      <c r="BB2199" s="105">
        <f>_xll.qlInterestRateIndexMaturity(Currency&amp;"ibor"&amp;Tenor,BA2199,Trigger)</f>
        <v>54828</v>
      </c>
      <c r="BC2199" s="257">
        <f>_xll.qlIndexFixing($AC$5,AZ2199,TRUE,_xll.ohTrigger(Trigger,Trigger3M))</f>
        <v>1.426999406259204E-2</v>
      </c>
      <c r="BD2199" s="257">
        <f>_xll.qlIndexFixing($BE$1,AZ2199,TRUE,_xll.ohTrigger(Trigger,Trigger3M))</f>
        <v>1.3835740549840594E-2</v>
      </c>
    </row>
    <row r="2200" spans="51:56" ht="11.25" customHeight="1" x14ac:dyDescent="0.25">
      <c r="AY2200" s="106" t="s">
        <v>83</v>
      </c>
      <c r="AZ2200" s="105">
        <f>_xll.qlInterestRateIndexFixingDate(Currency&amp;"ibor"&amp;Tenor,BA2200,Trigger)</f>
        <v>54739</v>
      </c>
      <c r="BA2200" s="105">
        <f>_xll.qlCalendarAdvance(Calendar,BA2199,AY2200,"f",,Trigger)</f>
        <v>54743</v>
      </c>
      <c r="BB2200" s="105">
        <f>_xll.qlInterestRateIndexMaturity(Currency&amp;"ibor"&amp;Tenor,BA2200,Trigger)</f>
        <v>54835</v>
      </c>
      <c r="BC2200" s="257">
        <f>_xll.qlIndexFixing($AC$5,AZ2200,TRUE,_xll.ohTrigger(Trigger,Trigger3M))</f>
        <v>1.4271247370898741E-2</v>
      </c>
      <c r="BD2200" s="257">
        <f>_xll.qlIndexFixing($BE$1,AZ2200,TRUE,_xll.ohTrigger(Trigger,Trigger3M))</f>
        <v>1.3832864491071193E-2</v>
      </c>
    </row>
    <row r="2201" spans="51:56" ht="11.25" customHeight="1" x14ac:dyDescent="0.25">
      <c r="AY2201" s="106" t="s">
        <v>83</v>
      </c>
      <c r="AZ2201" s="105">
        <f>_xll.qlInterestRateIndexFixingDate(Currency&amp;"ibor"&amp;Tenor,BA2201,Trigger)</f>
        <v>54746</v>
      </c>
      <c r="BA2201" s="105">
        <f>_xll.qlCalendarAdvance(Calendar,BA2200,AY2201,"f",,Trigger)</f>
        <v>54750</v>
      </c>
      <c r="BB2201" s="105">
        <f>_xll.qlInterestRateIndexMaturity(Currency&amp;"ibor"&amp;Tenor,BA2201,Trigger)</f>
        <v>54842</v>
      </c>
      <c r="BC2201" s="257">
        <f>_xll.qlIndexFixing($AC$5,AZ2201,TRUE,_xll.ohTrigger(Trigger,Trigger3M))</f>
        <v>1.4272500679606863E-2</v>
      </c>
      <c r="BD2201" s="257">
        <f>_xll.qlIndexFixing($BE$1,AZ2201,TRUE,_xll.ohTrigger(Trigger,Trigger3M))</f>
        <v>1.3829963056241406E-2</v>
      </c>
    </row>
    <row r="2202" spans="51:56" ht="11.25" customHeight="1" x14ac:dyDescent="0.25">
      <c r="AY2202" s="106" t="s">
        <v>83</v>
      </c>
      <c r="AZ2202" s="105">
        <f>_xll.qlInterestRateIndexFixingDate(Currency&amp;"ibor"&amp;Tenor,BA2202,Trigger)</f>
        <v>54753</v>
      </c>
      <c r="BA2202" s="105">
        <f>_xll.qlCalendarAdvance(Calendar,BA2201,AY2202,"f",,Trigger)</f>
        <v>54757</v>
      </c>
      <c r="BB2202" s="105">
        <f>_xll.qlInterestRateIndexMaturity(Currency&amp;"ibor"&amp;Tenor,BA2202,Trigger)</f>
        <v>54847</v>
      </c>
      <c r="BC2202" s="257">
        <f>_xll.qlIndexFixing($AC$5,AZ2202,TRUE,_xll.ohTrigger(Trigger,Trigger3M))</f>
        <v>1.4273009715917162E-2</v>
      </c>
      <c r="BD2202" s="257">
        <f>_xll.qlIndexFixing($BE$1,AZ2202,TRUE,_xll.ohTrigger(Trigger,Trigger3M))</f>
        <v>1.3826933292834909E-2</v>
      </c>
    </row>
    <row r="2203" spans="51:56" ht="11.25" customHeight="1" x14ac:dyDescent="0.25">
      <c r="AY2203" s="106" t="s">
        <v>83</v>
      </c>
      <c r="AZ2203" s="105">
        <f>_xll.qlInterestRateIndexFixingDate(Currency&amp;"ibor"&amp;Tenor,BA2203,Trigger)</f>
        <v>54760</v>
      </c>
      <c r="BA2203" s="105">
        <f>_xll.qlCalendarAdvance(Calendar,BA2202,AY2203,"f",,Trigger)</f>
        <v>54764</v>
      </c>
      <c r="BB2203" s="105">
        <f>_xll.qlInterestRateIndexMaturity(Currency&amp;"ibor"&amp;Tenor,BA2203,Trigger)</f>
        <v>54854</v>
      </c>
      <c r="BC2203" s="257">
        <f>_xll.qlIndexFixing($AC$5,AZ2203,TRUE,_xll.ohTrigger(Trigger,Trigger3M))</f>
        <v>1.4274262926162962E-2</v>
      </c>
      <c r="BD2203" s="257">
        <f>_xll.qlIndexFixing($BE$1,AZ2203,TRUE,_xll.ohTrigger(Trigger,Trigger3M))</f>
        <v>1.382398486030656E-2</v>
      </c>
    </row>
    <row r="2204" spans="51:56" ht="11.25" customHeight="1" x14ac:dyDescent="0.25">
      <c r="AY2204" s="106" t="s">
        <v>83</v>
      </c>
      <c r="AZ2204" s="105">
        <f>_xll.qlInterestRateIndexFixingDate(Currency&amp;"ibor"&amp;Tenor,BA2204,Trigger)</f>
        <v>54767</v>
      </c>
      <c r="BA2204" s="105">
        <f>_xll.qlCalendarAdvance(Calendar,BA2203,AY2204,"f",,Trigger)</f>
        <v>54771</v>
      </c>
      <c r="BB2204" s="105">
        <f>_xll.qlInterestRateIndexMaturity(Currency&amp;"ibor"&amp;Tenor,BA2204,Trigger)</f>
        <v>54861</v>
      </c>
      <c r="BC2204" s="257">
        <f>_xll.qlIndexFixing($AC$5,AZ2204,TRUE,_xll.ohTrigger(Trigger,Trigger3M))</f>
        <v>1.4275516136801336E-2</v>
      </c>
      <c r="BD2204" s="257">
        <f>_xll.qlIndexFixing($BE$1,AZ2204,TRUE,_xll.ohTrigger(Trigger,Trigger3M))</f>
        <v>1.3821010935584077E-2</v>
      </c>
    </row>
    <row r="2205" spans="51:56" ht="11.25" customHeight="1" x14ac:dyDescent="0.25">
      <c r="AY2205" s="106" t="s">
        <v>83</v>
      </c>
      <c r="AZ2205" s="105">
        <f>_xll.qlInterestRateIndexFixingDate(Currency&amp;"ibor"&amp;Tenor,BA2205,Trigger)</f>
        <v>54774</v>
      </c>
      <c r="BA2205" s="105">
        <f>_xll.qlCalendarAdvance(Calendar,BA2204,AY2205,"f",,Trigger)</f>
        <v>54778</v>
      </c>
      <c r="BB2205" s="105">
        <f>_xll.qlInterestRateIndexMaturity(Currency&amp;"ibor"&amp;Tenor,BA2205,Trigger)</f>
        <v>54868</v>
      </c>
      <c r="BC2205" s="257">
        <f>_xll.qlIndexFixing($AC$5,AZ2205,TRUE,_xll.ohTrigger(Trigger,Trigger3M))</f>
        <v>1.4276769347830509E-2</v>
      </c>
      <c r="BD2205" s="257">
        <f>_xll.qlIndexFixing($BE$1,AZ2205,TRUE,_xll.ohTrigger(Trigger,Trigger3M))</f>
        <v>1.3818011477358283E-2</v>
      </c>
    </row>
    <row r="2206" spans="51:56" ht="11.25" customHeight="1" x14ac:dyDescent="0.25">
      <c r="AY2206" s="106" t="s">
        <v>83</v>
      </c>
      <c r="AZ2206" s="105">
        <f>_xll.qlInterestRateIndexFixingDate(Currency&amp;"ibor"&amp;Tenor,BA2206,Trigger)</f>
        <v>54781</v>
      </c>
      <c r="BA2206" s="105">
        <f>_xll.qlCalendarAdvance(Calendar,BA2205,AY2206,"f",,Trigger)</f>
        <v>54785</v>
      </c>
      <c r="BB2206" s="105">
        <f>_xll.qlInterestRateIndexMaturity(Currency&amp;"ibor"&amp;Tenor,BA2206,Trigger)</f>
        <v>54875</v>
      </c>
      <c r="BC2206" s="257">
        <f>_xll.qlIndexFixing($AC$5,AZ2206,TRUE,_xll.ohTrigger(Trigger,Trigger3M))</f>
        <v>1.4278022559250481E-2</v>
      </c>
      <c r="BD2206" s="257">
        <f>_xll.qlIndexFixing($BE$1,AZ2206,TRUE,_xll.ohTrigger(Trigger,Trigger3M))</f>
        <v>1.381498644431467E-2</v>
      </c>
    </row>
    <row r="2207" spans="51:56" ht="11.25" customHeight="1" x14ac:dyDescent="0.25">
      <c r="AY2207" s="106" t="s">
        <v>83</v>
      </c>
      <c r="AZ2207" s="105">
        <f>_xll.qlInterestRateIndexFixingDate(Currency&amp;"ibor"&amp;Tenor,BA2207,Trigger)</f>
        <v>54788</v>
      </c>
      <c r="BA2207" s="105">
        <f>_xll.qlCalendarAdvance(Calendar,BA2206,AY2207,"f",,Trigger)</f>
        <v>54792</v>
      </c>
      <c r="BB2207" s="105">
        <f>_xll.qlInterestRateIndexMaturity(Currency&amp;"ibor"&amp;Tenor,BA2207,Trigger)</f>
        <v>54882</v>
      </c>
      <c r="BC2207" s="257">
        <f>_xll.qlIndexFixing($AC$5,AZ2207,TRUE,_xll.ohTrigger(Trigger,Trigger3M))</f>
        <v>1.4279275771061251E-2</v>
      </c>
      <c r="BD2207" s="257">
        <f>_xll.qlIndexFixing($BE$1,AZ2207,TRUE,_xll.ohTrigger(Trigger,Trigger3M))</f>
        <v>1.3811935795145835E-2</v>
      </c>
    </row>
    <row r="2208" spans="51:56" ht="11.25" customHeight="1" x14ac:dyDescent="0.25">
      <c r="AY2208" s="106" t="s">
        <v>83</v>
      </c>
      <c r="AZ2208" s="105">
        <f>_xll.qlInterestRateIndexFixingDate(Currency&amp;"ibor"&amp;Tenor,BA2208,Trigger)</f>
        <v>54795</v>
      </c>
      <c r="BA2208" s="105">
        <f>_xll.qlCalendarAdvance(Calendar,BA2207,AY2208,"f",,Trigger)</f>
        <v>54799</v>
      </c>
      <c r="BB2208" s="105">
        <f>_xll.qlInterestRateIndexMaturity(Currency&amp;"ibor"&amp;Tenor,BA2208,Trigger)</f>
        <v>54890</v>
      </c>
      <c r="BC2208" s="257">
        <f>_xll.qlIndexFixing($AC$5,AZ2208,TRUE,_xll.ohTrigger(Trigger,Trigger3M))</f>
        <v>1.4280901410231117E-2</v>
      </c>
      <c r="BD2208" s="257">
        <f>_xll.qlIndexFixing($BE$1,AZ2208,TRUE,_xll.ohTrigger(Trigger,Trigger3M))</f>
        <v>1.3808899343581989E-2</v>
      </c>
    </row>
    <row r="2209" spans="51:56" ht="11.25" customHeight="1" x14ac:dyDescent="0.25">
      <c r="AY2209" s="106" t="s">
        <v>83</v>
      </c>
      <c r="AZ2209" s="105">
        <f>_xll.qlInterestRateIndexFixingDate(Currency&amp;"ibor"&amp;Tenor,BA2209,Trigger)</f>
        <v>54802</v>
      </c>
      <c r="BA2209" s="105">
        <f>_xll.qlCalendarAdvance(Calendar,BA2208,AY2209,"f",,Trigger)</f>
        <v>54806</v>
      </c>
      <c r="BB2209" s="105">
        <f>_xll.qlInterestRateIndexMaturity(Currency&amp;"ibor"&amp;Tenor,BA2209,Trigger)</f>
        <v>54896</v>
      </c>
      <c r="BC2209" s="257">
        <f>_xll.qlIndexFixing($AC$5,AZ2209,TRUE,_xll.ohTrigger(Trigger,Trigger3M))</f>
        <v>1.4281782195857851E-2</v>
      </c>
      <c r="BD2209" s="257">
        <f>_xll.qlIndexFixing($BE$1,AZ2209,TRUE,_xll.ohTrigger(Trigger,Trigger3M))</f>
        <v>1.3805757483197567E-2</v>
      </c>
    </row>
    <row r="2210" spans="51:56" ht="11.25" customHeight="1" x14ac:dyDescent="0.25">
      <c r="AY2210" s="106" t="s">
        <v>83</v>
      </c>
      <c r="AZ2210" s="105">
        <f>_xll.qlInterestRateIndexFixingDate(Currency&amp;"ibor"&amp;Tenor,BA2210,Trigger)</f>
        <v>54809</v>
      </c>
      <c r="BA2210" s="105">
        <f>_xll.qlCalendarAdvance(Calendar,BA2209,AY2210,"f",,Trigger)</f>
        <v>54813</v>
      </c>
      <c r="BB2210" s="105">
        <f>_xll.qlInterestRateIndexMaturity(Currency&amp;"ibor"&amp;Tenor,BA2210,Trigger)</f>
        <v>54903</v>
      </c>
      <c r="BC2210" s="257">
        <f>_xll.qlIndexFixing($AC$5,AZ2210,TRUE,_xll.ohTrigger(Trigger,Trigger3M))</f>
        <v>1.4283035408843681E-2</v>
      </c>
      <c r="BD2210" s="257">
        <f>_xll.qlIndexFixing($BE$1,AZ2210,TRUE,_xll.ohTrigger(Trigger,Trigger3M))</f>
        <v>1.3802629737801553E-2</v>
      </c>
    </row>
    <row r="2211" spans="51:56" ht="11.25" customHeight="1" x14ac:dyDescent="0.25">
      <c r="AY2211" s="106" t="s">
        <v>83</v>
      </c>
      <c r="AZ2211" s="105">
        <f>_xll.qlInterestRateIndexFixingDate(Currency&amp;"ibor"&amp;Tenor,BA2211,Trigger)</f>
        <v>54816</v>
      </c>
      <c r="BA2211" s="105">
        <f>_xll.qlCalendarAdvance(Calendar,BA2210,AY2211,"f",,Trigger)</f>
        <v>54820</v>
      </c>
      <c r="BB2211" s="105">
        <f>_xll.qlInterestRateIndexMaturity(Currency&amp;"ibor"&amp;Tenor,BA2211,Trigger)</f>
        <v>54910</v>
      </c>
      <c r="BC2211" s="257">
        <f>_xll.qlIndexFixing($AC$5,AZ2211,TRUE,_xll.ohTrigger(Trigger,Trigger3M))</f>
        <v>1.4284288622219421E-2</v>
      </c>
      <c r="BD2211" s="257">
        <f>_xll.qlIndexFixing($BE$1,AZ2211,TRUE,_xll.ohTrigger(Trigger,Trigger3M))</f>
        <v>1.3799476211046269E-2</v>
      </c>
    </row>
    <row r="2212" spans="51:56" ht="11.25" customHeight="1" x14ac:dyDescent="0.25">
      <c r="AY2212" s="106" t="s">
        <v>83</v>
      </c>
      <c r="AZ2212" s="105">
        <f>_xll.qlInterestRateIndexFixingDate(Currency&amp;"ibor"&amp;Tenor,BA2212,Trigger)</f>
        <v>54823</v>
      </c>
      <c r="BA2212" s="105">
        <f>_xll.qlCalendarAdvance(Calendar,BA2211,AY2212,"f",,Trigger)</f>
        <v>54827</v>
      </c>
      <c r="BB2212" s="105">
        <f>_xll.qlInterestRateIndexMaturity(Currency&amp;"ibor"&amp;Tenor,BA2212,Trigger)</f>
        <v>54917</v>
      </c>
      <c r="BC2212" s="257">
        <f>_xll.qlIndexFixing($AC$5,AZ2212,TRUE,_xll.ohTrigger(Trigger,Trigger3M))</f>
        <v>1.4285541835986848E-2</v>
      </c>
      <c r="BD2212" s="257">
        <f>_xll.qlIndexFixing($BE$1,AZ2212,TRUE,_xll.ohTrigger(Trigger,Trigger3M))</f>
        <v>1.3796296861627866E-2</v>
      </c>
    </row>
    <row r="2213" spans="51:56" ht="11.25" customHeight="1" x14ac:dyDescent="0.25">
      <c r="AY2213" s="106" t="s">
        <v>83</v>
      </c>
      <c r="AZ2213" s="105">
        <f>_xll.qlInterestRateIndexFixingDate(Currency&amp;"ibor"&amp;Tenor,BA2213,Trigger)</f>
        <v>54830</v>
      </c>
      <c r="BA2213" s="105">
        <f>_xll.qlCalendarAdvance(Calendar,BA2212,AY2213,"f",,Trigger)</f>
        <v>54834</v>
      </c>
      <c r="BB2213" s="105">
        <f>_xll.qlInterestRateIndexMaturity(Currency&amp;"ibor"&amp;Tenor,BA2213,Trigger)</f>
        <v>54924</v>
      </c>
      <c r="BC2213" s="257">
        <f>_xll.qlIndexFixing($AC$5,AZ2213,TRUE,_xll.ohTrigger(Trigger,Trigger3M))</f>
        <v>1.4286795050145074E-2</v>
      </c>
      <c r="BD2213" s="257">
        <f>_xll.qlIndexFixing($BE$1,AZ2213,TRUE,_xll.ohTrigger(Trigger,Trigger3M))</f>
        <v>1.3793091648238054E-2</v>
      </c>
    </row>
    <row r="2214" spans="51:56" ht="11.25" customHeight="1" x14ac:dyDescent="0.25">
      <c r="AY2214" s="106" t="s">
        <v>83</v>
      </c>
      <c r="AZ2214" s="105">
        <f>_xll.qlInterestRateIndexFixingDate(Currency&amp;"ibor"&amp;Tenor,BA2214,Trigger)</f>
        <v>54837</v>
      </c>
      <c r="BA2214" s="105">
        <f>_xll.qlCalendarAdvance(Calendar,BA2213,AY2214,"f",,Trigger)</f>
        <v>54841</v>
      </c>
      <c r="BB2214" s="105">
        <f>_xll.qlInterestRateIndexMaturity(Currency&amp;"ibor"&amp;Tenor,BA2214,Trigger)</f>
        <v>54931</v>
      </c>
      <c r="BC2214" s="257">
        <f>_xll.qlIndexFixing($AC$5,AZ2214,TRUE,_xll.ohTrigger(Trigger,Trigger3M))</f>
        <v>1.4288048264695874E-2</v>
      </c>
      <c r="BD2214" s="257">
        <f>_xll.qlIndexFixing($BE$1,AZ2214,TRUE,_xll.ohTrigger(Trigger,Trigger3M))</f>
        <v>1.3789860529572096E-2</v>
      </c>
    </row>
    <row r="2215" spans="51:56" ht="11.25" customHeight="1" x14ac:dyDescent="0.25">
      <c r="AY2215" s="106" t="s">
        <v>83</v>
      </c>
      <c r="AZ2215" s="105">
        <f>_xll.qlInterestRateIndexFixingDate(Currency&amp;"ibor"&amp;Tenor,BA2215,Trigger)</f>
        <v>54844</v>
      </c>
      <c r="BA2215" s="105">
        <f>_xll.qlCalendarAdvance(Calendar,BA2214,AY2215,"f",,Trigger)</f>
        <v>54848</v>
      </c>
      <c r="BB2215" s="105">
        <f>_xll.qlInterestRateIndexMaturity(Currency&amp;"ibor"&amp;Tenor,BA2215,Trigger)</f>
        <v>54940</v>
      </c>
      <c r="BC2215" s="257">
        <f>_xll.qlIndexFixing($AC$5,AZ2215,TRUE,_xll.ohTrigger(Trigger,Trigger3M))</f>
        <v>1.4290047043511301E-2</v>
      </c>
      <c r="BD2215" s="257">
        <f>_xll.qlIndexFixing($BE$1,AZ2215,TRUE,_xll.ohTrigger(Trigger,Trigger3M))</f>
        <v>1.3786655347257214E-2</v>
      </c>
    </row>
    <row r="2216" spans="51:56" ht="11.25" customHeight="1" x14ac:dyDescent="0.25">
      <c r="AY2216" s="106" t="s">
        <v>83</v>
      </c>
      <c r="AZ2216" s="105">
        <f>_xll.qlInterestRateIndexFixingDate(Currency&amp;"ibor"&amp;Tenor,BA2216,Trigger)</f>
        <v>54851</v>
      </c>
      <c r="BA2216" s="105">
        <f>_xll.qlCalendarAdvance(Calendar,BA2215,AY2216,"f",,Trigger)</f>
        <v>54855</v>
      </c>
      <c r="BB2216" s="105">
        <f>_xll.qlInterestRateIndexMaturity(Currency&amp;"ibor"&amp;Tenor,BA2216,Trigger)</f>
        <v>54947</v>
      </c>
      <c r="BC2216" s="257">
        <f>_xll.qlIndexFixing($AC$5,AZ2216,TRUE,_xll.ohTrigger(Trigger,Trigger3M))</f>
        <v>1.4272620249950923E-2</v>
      </c>
      <c r="BD2216" s="257">
        <f>_xll.qlIndexFixing($BE$1,AZ2216,TRUE,_xll.ohTrigger(Trigger,Trigger3M))</f>
        <v>1.3783368314121101E-2</v>
      </c>
    </row>
    <row r="2217" spans="51:56" ht="11.25" customHeight="1" x14ac:dyDescent="0.25">
      <c r="AY2217" s="106" t="s">
        <v>83</v>
      </c>
      <c r="AZ2217" s="105">
        <f>_xll.qlInterestRateIndexFixingDate(Currency&amp;"ibor"&amp;Tenor,BA2217,Trigger)</f>
        <v>54858</v>
      </c>
      <c r="BA2217" s="105">
        <f>_xll.qlCalendarAdvance(Calendar,BA2216,AY2217,"f",,Trigger)</f>
        <v>54862</v>
      </c>
      <c r="BB2217" s="105">
        <f>_xll.qlInterestRateIndexMaturity(Currency&amp;"ibor"&amp;Tenor,BA2217,Trigger)</f>
        <v>54954</v>
      </c>
      <c r="BC2217" s="257">
        <f>_xll.qlIndexFixing($AC$5,AZ2217,TRUE,_xll.ohTrigger(Trigger,Trigger3M))</f>
        <v>1.4252058060599719E-2</v>
      </c>
      <c r="BD2217" s="257">
        <f>_xll.qlIndexFixing($BE$1,AZ2217,TRUE,_xll.ohTrigger(Trigger,Trigger3M))</f>
        <v>1.3780055243966359E-2</v>
      </c>
    </row>
    <row r="2218" spans="51:56" ht="11.25" customHeight="1" x14ac:dyDescent="0.25">
      <c r="AY2218" s="106" t="s">
        <v>83</v>
      </c>
      <c r="AZ2218" s="105">
        <f>_xll.qlInterestRateIndexFixingDate(Currency&amp;"ibor"&amp;Tenor,BA2218,Trigger)</f>
        <v>54865</v>
      </c>
      <c r="BA2218" s="105">
        <f>_xll.qlCalendarAdvance(Calendar,BA2217,AY2218,"f",,Trigger)</f>
        <v>54869</v>
      </c>
      <c r="BB2218" s="105">
        <f>_xll.qlInterestRateIndexMaturity(Currency&amp;"ibor"&amp;Tenor,BA2218,Trigger)</f>
        <v>54961</v>
      </c>
      <c r="BC2218" s="257">
        <f>_xll.qlIndexFixing($AC$5,AZ2218,TRUE,_xll.ohTrigger(Trigger,Trigger3M))</f>
        <v>1.4231472131435791E-2</v>
      </c>
      <c r="BD2218" s="257">
        <f>_xll.qlIndexFixing($BE$1,AZ2218,TRUE,_xll.ohTrigger(Trigger,Trigger3M))</f>
        <v>1.3776716095490376E-2</v>
      </c>
    </row>
    <row r="2219" spans="51:56" ht="11.25" customHeight="1" x14ac:dyDescent="0.25">
      <c r="AY2219" s="106" t="s">
        <v>83</v>
      </c>
      <c r="AZ2219" s="105">
        <f>_xll.qlInterestRateIndexFixingDate(Currency&amp;"ibor"&amp;Tenor,BA2219,Trigger)</f>
        <v>54872</v>
      </c>
      <c r="BA2219" s="105">
        <f>_xll.qlCalendarAdvance(Calendar,BA2218,AY2219,"f",,Trigger)</f>
        <v>54876</v>
      </c>
      <c r="BB2219" s="105">
        <f>_xll.qlInterestRateIndexMaturity(Currency&amp;"ibor"&amp;Tenor,BA2219,Trigger)</f>
        <v>54968</v>
      </c>
      <c r="BC2219" s="257">
        <f>_xll.qlIndexFixing($AC$5,AZ2219,TRUE,_xll.ohTrigger(Trigger,Trigger3M))</f>
        <v>1.4210862462836231E-2</v>
      </c>
      <c r="BD2219" s="257">
        <f>_xll.qlIndexFixing($BE$1,AZ2219,TRUE,_xll.ohTrigger(Trigger,Trigger3M))</f>
        <v>1.3773350827387062E-2</v>
      </c>
    </row>
    <row r="2220" spans="51:56" ht="11.25" customHeight="1" x14ac:dyDescent="0.25">
      <c r="AY2220" s="106" t="s">
        <v>83</v>
      </c>
      <c r="AZ2220" s="105">
        <f>_xll.qlInterestRateIndexFixingDate(Currency&amp;"ibor"&amp;Tenor,BA2220,Trigger)</f>
        <v>54879</v>
      </c>
      <c r="BA2220" s="105">
        <f>_xll.qlCalendarAdvance(Calendar,BA2219,AY2220,"f",,Trigger)</f>
        <v>54883</v>
      </c>
      <c r="BB2220" s="105">
        <f>_xll.qlInterestRateIndexMaturity(Currency&amp;"ibor"&amp;Tenor,BA2220,Trigger)</f>
        <v>54974</v>
      </c>
      <c r="BC2220" s="257">
        <f>_xll.qlIndexFixing($AC$5,AZ2220,TRUE,_xll.ohTrigger(Trigger,Trigger3M))</f>
        <v>1.4191856879831417E-2</v>
      </c>
      <c r="BD2220" s="257">
        <f>_xll.qlIndexFixing($BE$1,AZ2220,TRUE,_xll.ohTrigger(Trigger,Trigger3M))</f>
        <v>1.3769943541715049E-2</v>
      </c>
    </row>
    <row r="2221" spans="51:56" ht="11.25" customHeight="1" x14ac:dyDescent="0.25">
      <c r="AY2221" s="106" t="s">
        <v>83</v>
      </c>
      <c r="AZ2221" s="105">
        <f>_xll.qlInterestRateIndexFixingDate(Currency&amp;"ibor"&amp;Tenor,BA2221,Trigger)</f>
        <v>54884</v>
      </c>
      <c r="BA2221" s="105">
        <f>_xll.qlCalendarAdvance(Calendar,BA2220,AY2221,"f",,Trigger)</f>
        <v>54890</v>
      </c>
      <c r="BB2221" s="105">
        <f>_xll.qlInterestRateIndexMaturity(Currency&amp;"ibor"&amp;Tenor,BA2221,Trigger)</f>
        <v>54981</v>
      </c>
      <c r="BC2221" s="257">
        <f>_xll.qlIndexFixing($AC$5,AZ2221,TRUE,_xll.ohTrigger(Trigger,Trigger3M))</f>
        <v>1.4170963215835997E-2</v>
      </c>
      <c r="BD2221" s="257">
        <f>_xll.qlIndexFixing($BE$1,AZ2221,TRUE,_xll.ohTrigger(Trigger,Trigger3M))</f>
        <v>1.3766527920249386E-2</v>
      </c>
    </row>
    <row r="2222" spans="51:56" ht="11.25" customHeight="1" x14ac:dyDescent="0.25">
      <c r="AY2222" s="106" t="s">
        <v>83</v>
      </c>
      <c r="AZ2222" s="105">
        <f>_xll.qlInterestRateIndexFixingDate(Currency&amp;"ibor"&amp;Tenor,BA2222,Trigger)</f>
        <v>54893</v>
      </c>
      <c r="BA2222" s="105">
        <f>_xll.qlCalendarAdvance(Calendar,BA2221,AY2222,"f",,Trigger)</f>
        <v>54897</v>
      </c>
      <c r="BB2222" s="105">
        <f>_xll.qlInterestRateIndexMaturity(Currency&amp;"ibor"&amp;Tenor,BA2222,Trigger)</f>
        <v>54988</v>
      </c>
      <c r="BC2222" s="257">
        <f>_xll.qlIndexFixing($AC$5,AZ2222,TRUE,_xll.ohTrigger(Trigger,Trigger3M))</f>
        <v>1.4150045553709623E-2</v>
      </c>
      <c r="BD2222" s="257">
        <f>_xll.qlIndexFixing($BE$1,AZ2222,TRUE,_xll.ohTrigger(Trigger,Trigger3M))</f>
        <v>1.376308605916665E-2</v>
      </c>
    </row>
    <row r="2223" spans="51:56" ht="11.25" customHeight="1" x14ac:dyDescent="0.25">
      <c r="AY2223" s="106" t="s">
        <v>83</v>
      </c>
      <c r="AZ2223" s="105">
        <f>_xll.qlInterestRateIndexFixingDate(Currency&amp;"ibor"&amp;Tenor,BA2223,Trigger)</f>
        <v>54900</v>
      </c>
      <c r="BA2223" s="105">
        <f>_xll.qlCalendarAdvance(Calendar,BA2222,AY2223,"f",,Trigger)</f>
        <v>54904</v>
      </c>
      <c r="BB2223" s="105">
        <f>_xll.qlInterestRateIndexMaturity(Currency&amp;"ibor"&amp;Tenor,BA2223,Trigger)</f>
        <v>54995</v>
      </c>
      <c r="BC2223" s="257">
        <f>_xll.qlIndexFixing($AC$5,AZ2223,TRUE,_xll.ohTrigger(Trigger,Trigger3M))</f>
        <v>1.4129103893833527E-2</v>
      </c>
      <c r="BD2223" s="257">
        <f>_xll.qlIndexFixing($BE$1,AZ2223,TRUE,_xll.ohTrigger(Trigger,Trigger3M))</f>
        <v>1.3759617917170643E-2</v>
      </c>
    </row>
    <row r="2224" spans="51:56" ht="11.25" customHeight="1" x14ac:dyDescent="0.25">
      <c r="AY2224" s="106" t="s">
        <v>83</v>
      </c>
      <c r="AZ2224" s="105">
        <f>_xll.qlInterestRateIndexFixingDate(Currency&amp;"ibor"&amp;Tenor,BA2224,Trigger)</f>
        <v>54907</v>
      </c>
      <c r="BA2224" s="105">
        <f>_xll.qlCalendarAdvance(Calendar,BA2223,AY2224,"f",,Trigger)</f>
        <v>54911</v>
      </c>
      <c r="BB2224" s="105">
        <f>_xll.qlInterestRateIndexMaturity(Currency&amp;"ibor"&amp;Tenor,BA2224,Trigger)</f>
        <v>55003</v>
      </c>
      <c r="BC2224" s="257">
        <f>_xll.qlIndexFixing($AC$5,AZ2224,TRUE,_xll.ohTrigger(Trigger,Trigger3M))</f>
        <v>1.410745804141602E-2</v>
      </c>
      <c r="BD2224" s="257">
        <f>_xll.qlIndexFixing($BE$1,AZ2224,TRUE,_xll.ohTrigger(Trigger,Trigger3M))</f>
        <v>1.3756131246886438E-2</v>
      </c>
    </row>
    <row r="2225" spans="51:56" ht="11.25" customHeight="1" x14ac:dyDescent="0.25">
      <c r="AY2225" s="106" t="s">
        <v>83</v>
      </c>
      <c r="AZ2225" s="105">
        <f>_xll.qlInterestRateIndexFixingDate(Currency&amp;"ibor"&amp;Tenor,BA2225,Trigger)</f>
        <v>54914</v>
      </c>
      <c r="BA2225" s="105">
        <f>_xll.qlCalendarAdvance(Calendar,BA2224,AY2225,"f",,Trigger)</f>
        <v>54918</v>
      </c>
      <c r="BB2225" s="105">
        <f>_xll.qlInterestRateIndexMaturity(Currency&amp;"ibor"&amp;Tenor,BA2225,Trigger)</f>
        <v>55010</v>
      </c>
      <c r="BC2225" s="257">
        <f>_xll.qlIndexFixing($AC$5,AZ2225,TRUE,_xll.ohTrigger(Trigger,Trigger3M))</f>
        <v>1.4086705944081564E-2</v>
      </c>
      <c r="BD2225" s="257">
        <f>_xll.qlIndexFixing($BE$1,AZ2225,TRUE,_xll.ohTrigger(Trigger,Trigger3M))</f>
        <v>1.3752608393682503E-2</v>
      </c>
    </row>
    <row r="2226" spans="51:56" ht="11.25" customHeight="1" x14ac:dyDescent="0.25">
      <c r="AY2226" s="106" t="s">
        <v>83</v>
      </c>
      <c r="AZ2226" s="105">
        <f>_xll.qlInterestRateIndexFixingDate(Currency&amp;"ibor"&amp;Tenor,BA2226,Trigger)</f>
        <v>54921</v>
      </c>
      <c r="BA2226" s="105">
        <f>_xll.qlCalendarAdvance(Calendar,BA2225,AY2226,"f",,Trigger)</f>
        <v>54925</v>
      </c>
      <c r="BB2226" s="105">
        <f>_xll.qlInterestRateIndexMaturity(Currency&amp;"ibor"&amp;Tenor,BA2226,Trigger)</f>
        <v>55017</v>
      </c>
      <c r="BC2226" s="257">
        <f>_xll.qlIndexFixing($AC$5,AZ2226,TRUE,_xll.ohTrigger(Trigger,Trigger3M))</f>
        <v>1.4065930109942414E-2</v>
      </c>
      <c r="BD2226" s="257">
        <f>_xll.qlIndexFixing($BE$1,AZ2226,TRUE,_xll.ohTrigger(Trigger,Trigger3M))</f>
        <v>1.3749059131743369E-2</v>
      </c>
    </row>
    <row r="2227" spans="51:56" ht="11.25" customHeight="1" x14ac:dyDescent="0.25">
      <c r="AY2227" s="106" t="s">
        <v>83</v>
      </c>
      <c r="AZ2227" s="105">
        <f>_xll.qlInterestRateIndexFixingDate(Currency&amp;"ibor"&amp;Tenor,BA2227,Trigger)</f>
        <v>54928</v>
      </c>
      <c r="BA2227" s="105">
        <f>_xll.qlCalendarAdvance(Calendar,BA2226,AY2227,"f",,Trigger)</f>
        <v>54932</v>
      </c>
      <c r="BB2227" s="105">
        <f>_xll.qlInterestRateIndexMaturity(Currency&amp;"ibor"&amp;Tenor,BA2227,Trigger)</f>
        <v>55024</v>
      </c>
      <c r="BC2227" s="257">
        <f>_xll.qlIndexFixing($AC$5,AZ2227,TRUE,_xll.ohTrigger(Trigger,Trigger3M))</f>
        <v>1.4045130539378262E-2</v>
      </c>
      <c r="BD2227" s="257">
        <f>_xll.qlIndexFixing($BE$1,AZ2227,TRUE,_xll.ohTrigger(Trigger,Trigger3M))</f>
        <v>1.3745483419772506E-2</v>
      </c>
    </row>
    <row r="2228" spans="51:56" ht="11.25" customHeight="1" x14ac:dyDescent="0.25">
      <c r="AY2228" s="106" t="s">
        <v>83</v>
      </c>
      <c r="AZ2228" s="105">
        <f>_xll.qlInterestRateIndexFixingDate(Currency&amp;"ibor"&amp;Tenor,BA2228,Trigger)</f>
        <v>54935</v>
      </c>
      <c r="BA2228" s="105">
        <f>_xll.qlCalendarAdvance(Calendar,BA2227,AY2228,"f",,Trigger)</f>
        <v>54939</v>
      </c>
      <c r="BB2228" s="105">
        <f>_xll.qlInterestRateIndexMaturity(Currency&amp;"ibor"&amp;Tenor,BA2228,Trigger)</f>
        <v>55031</v>
      </c>
      <c r="BC2228" s="257">
        <f>_xll.qlIndexFixing($AC$5,AZ2228,TRUE,_xll.ohTrigger(Trigger,Trigger3M))</f>
        <v>1.4024307232765335E-2</v>
      </c>
      <c r="BD2228" s="257">
        <f>_xll.qlIndexFixing($BE$1,AZ2228,TRUE,_xll.ohTrigger(Trigger,Trigger3M))</f>
        <v>1.3741881216470775E-2</v>
      </c>
    </row>
    <row r="2229" spans="51:56" ht="11.25" customHeight="1" x14ac:dyDescent="0.25">
      <c r="AY2229" s="106" t="s">
        <v>83</v>
      </c>
      <c r="AZ2229" s="105">
        <f>_xll.qlInterestRateIndexFixingDate(Currency&amp;"ibor"&amp;Tenor,BA2229,Trigger)</f>
        <v>54942</v>
      </c>
      <c r="BA2229" s="105">
        <f>_xll.qlCalendarAdvance(Calendar,BA2228,AY2229,"f",,Trigger)</f>
        <v>54946</v>
      </c>
      <c r="BB2229" s="105">
        <f>_xll.qlInterestRateIndexMaturity(Currency&amp;"ibor"&amp;Tenor,BA2229,Trigger)</f>
        <v>55038</v>
      </c>
      <c r="BC2229" s="257">
        <f>_xll.qlIndexFixing($AC$5,AZ2229,TRUE,_xll.ohTrigger(Trigger,Trigger3M))</f>
        <v>1.4019024657688832E-2</v>
      </c>
      <c r="BD2229" s="257">
        <f>_xll.qlIndexFixing($BE$1,AZ2229,TRUE,_xll.ohTrigger(Trigger,Trigger3M))</f>
        <v>1.3738252480541642E-2</v>
      </c>
    </row>
    <row r="2230" spans="51:56" ht="11.25" customHeight="1" x14ac:dyDescent="0.25">
      <c r="AY2230" s="106" t="s">
        <v>83</v>
      </c>
      <c r="AZ2230" s="105">
        <f>_xll.qlInterestRateIndexFixingDate(Currency&amp;"ibor"&amp;Tenor,BA2230,Trigger)</f>
        <v>54949</v>
      </c>
      <c r="BA2230" s="105">
        <f>_xll.qlCalendarAdvance(Calendar,BA2229,AY2230,"f",,Trigger)</f>
        <v>54953</v>
      </c>
      <c r="BB2230" s="105">
        <f>_xll.qlInterestRateIndexMaturity(Currency&amp;"ibor"&amp;Tenor,BA2230,Trigger)</f>
        <v>55045</v>
      </c>
      <c r="BC2230" s="257">
        <f>_xll.qlIndexFixing($AC$5,AZ2230,TRUE,_xll.ohTrigger(Trigger,Trigger3M))</f>
        <v>1.4019964478900122E-2</v>
      </c>
      <c r="BD2230" s="257">
        <f>_xll.qlIndexFixing($BE$1,AZ2230,TRUE,_xll.ohTrigger(Trigger,Trigger3M))</f>
        <v>1.3734597170688581E-2</v>
      </c>
    </row>
    <row r="2231" spans="51:56" ht="11.25" customHeight="1" x14ac:dyDescent="0.25">
      <c r="AY2231" s="106" t="s">
        <v>83</v>
      </c>
      <c r="AZ2231" s="105">
        <f>_xll.qlInterestRateIndexFixingDate(Currency&amp;"ibor"&amp;Tenor,BA2231,Trigger)</f>
        <v>54956</v>
      </c>
      <c r="BA2231" s="105">
        <f>_xll.qlCalendarAdvance(Calendar,BA2230,AY2231,"f",,Trigger)</f>
        <v>54960</v>
      </c>
      <c r="BB2231" s="105">
        <f>_xll.qlInterestRateIndexMaturity(Currency&amp;"ibor"&amp;Tenor,BA2231,Trigger)</f>
        <v>55052</v>
      </c>
      <c r="BC2231" s="257">
        <f>_xll.qlIndexFixing($AC$5,AZ2231,TRUE,_xll.ohTrigger(Trigger,Trigger3M))</f>
        <v>1.4020904300337316E-2</v>
      </c>
      <c r="BD2231" s="257">
        <f>_xll.qlIndexFixing($BE$1,AZ2231,TRUE,_xll.ohTrigger(Trigger,Trigger3M))</f>
        <v>1.3730915245616794E-2</v>
      </c>
    </row>
    <row r="2232" spans="51:56" ht="11.25" customHeight="1" x14ac:dyDescent="0.25">
      <c r="AY2232" s="106" t="s">
        <v>83</v>
      </c>
      <c r="AZ2232" s="105">
        <f>_xll.qlInterestRateIndexFixingDate(Currency&amp;"ibor"&amp;Tenor,BA2232,Trigger)</f>
        <v>54963</v>
      </c>
      <c r="BA2232" s="105">
        <f>_xll.qlCalendarAdvance(Calendar,BA2231,AY2232,"f",,Trigger)</f>
        <v>54967</v>
      </c>
      <c r="BB2232" s="105">
        <f>_xll.qlInterestRateIndexMaturity(Currency&amp;"ibor"&amp;Tenor,BA2232,Trigger)</f>
        <v>55059</v>
      </c>
      <c r="BC2232" s="257">
        <f>_xll.qlIndexFixing($AC$5,AZ2232,TRUE,_xll.ohTrigger(Trigger,Trigger3M))</f>
        <v>1.4021844121998681E-2</v>
      </c>
      <c r="BD2232" s="257">
        <f>_xll.qlIndexFixing($BE$1,AZ2232,TRUE,_xll.ohTrigger(Trigger,Trigger3M))</f>
        <v>1.3727206664032357E-2</v>
      </c>
    </row>
    <row r="2233" spans="51:56" ht="11.25" customHeight="1" x14ac:dyDescent="0.25">
      <c r="AY2233" s="106" t="s">
        <v>83</v>
      </c>
      <c r="AZ2233" s="105">
        <f>_xll.qlInterestRateIndexFixingDate(Currency&amp;"ibor"&amp;Tenor,BA2233,Trigger)</f>
        <v>54970</v>
      </c>
      <c r="BA2233" s="105">
        <f>_xll.qlCalendarAdvance(Calendar,BA2232,AY2233,"f",,Trigger)</f>
        <v>54974</v>
      </c>
      <c r="BB2233" s="105">
        <f>_xll.qlInterestRateIndexMaturity(Currency&amp;"ibor"&amp;Tenor,BA2233,Trigger)</f>
        <v>55066</v>
      </c>
      <c r="BC2233" s="257">
        <f>_xll.qlIndexFixing($AC$5,AZ2233,TRUE,_xll.ohTrigger(Trigger,Trigger3M))</f>
        <v>1.4022783943885082E-2</v>
      </c>
      <c r="BD2233" s="257">
        <f>_xll.qlIndexFixing($BE$1,AZ2233,TRUE,_xll.ohTrigger(Trigger,Trigger3M))</f>
        <v>1.3723471384637004E-2</v>
      </c>
    </row>
    <row r="2234" spans="51:56" ht="11.25" customHeight="1" x14ac:dyDescent="0.25">
      <c r="AY2234" s="106" t="s">
        <v>83</v>
      </c>
      <c r="AZ2234" s="105">
        <f>_xll.qlInterestRateIndexFixingDate(Currency&amp;"ibor"&amp;Tenor,BA2234,Trigger)</f>
        <v>54977</v>
      </c>
      <c r="BA2234" s="105">
        <f>_xll.qlCalendarAdvance(Calendar,BA2233,AY2234,"f",,Trigger)</f>
        <v>54981</v>
      </c>
      <c r="BB2234" s="105">
        <f>_xll.qlInterestRateIndexMaturity(Currency&amp;"ibor"&amp;Tenor,BA2234,Trigger)</f>
        <v>55073</v>
      </c>
      <c r="BC2234" s="257">
        <f>_xll.qlIndexFixing($AC$5,AZ2234,TRUE,_xll.ohTrigger(Trigger,Trigger3M))</f>
        <v>1.4023723765996522E-2</v>
      </c>
      <c r="BD2234" s="257">
        <f>_xll.qlIndexFixing($BE$1,AZ2234,TRUE,_xll.ohTrigger(Trigger,Trigger3M))</f>
        <v>1.371970936614115E-2</v>
      </c>
    </row>
    <row r="2235" spans="51:56" ht="11.25" customHeight="1" x14ac:dyDescent="0.25">
      <c r="AY2235" s="106" t="s">
        <v>83</v>
      </c>
      <c r="AZ2235" s="105">
        <f>_xll.qlInterestRateIndexFixingDate(Currency&amp;"ibor"&amp;Tenor,BA2235,Trigger)</f>
        <v>54984</v>
      </c>
      <c r="BA2235" s="105">
        <f>_xll.qlCalendarAdvance(Calendar,BA2234,AY2235,"f",,Trigger)</f>
        <v>54988</v>
      </c>
      <c r="BB2235" s="105">
        <f>_xll.qlInterestRateIndexMaturity(Currency&amp;"ibor"&amp;Tenor,BA2235,Trigger)</f>
        <v>55080</v>
      </c>
      <c r="BC2235" s="257">
        <f>_xll.qlIndexFixing($AC$5,AZ2235,TRUE,_xll.ohTrigger(Trigger,Trigger3M))</f>
        <v>1.4024663588332997E-2</v>
      </c>
      <c r="BD2235" s="257">
        <f>_xll.qlIndexFixing($BE$1,AZ2235,TRUE,_xll.ohTrigger(Trigger,Trigger3M))</f>
        <v>1.3715920567250003E-2</v>
      </c>
    </row>
    <row r="2236" spans="51:56" ht="11.25" customHeight="1" x14ac:dyDescent="0.25">
      <c r="AY2236" s="106" t="s">
        <v>83</v>
      </c>
      <c r="AZ2236" s="105">
        <f>_xll.qlInterestRateIndexFixingDate(Currency&amp;"ibor"&amp;Tenor,BA2236,Trigger)</f>
        <v>54991</v>
      </c>
      <c r="BA2236" s="105">
        <f>_xll.qlCalendarAdvance(Calendar,BA2235,AY2236,"f",,Trigger)</f>
        <v>54995</v>
      </c>
      <c r="BB2236" s="105">
        <f>_xll.qlInterestRateIndexMaturity(Currency&amp;"ibor"&amp;Tenor,BA2236,Trigger)</f>
        <v>55087</v>
      </c>
      <c r="BC2236" s="257">
        <f>_xll.qlIndexFixing($AC$5,AZ2236,TRUE,_xll.ohTrigger(Trigger,Trigger3M))</f>
        <v>1.402560341089451E-2</v>
      </c>
      <c r="BD2236" s="257">
        <f>_xll.qlIndexFixing($BE$1,AZ2236,TRUE,_xll.ohTrigger(Trigger,Trigger3M))</f>
        <v>1.3712104946671378E-2</v>
      </c>
    </row>
    <row r="2237" spans="51:56" ht="11.25" customHeight="1" x14ac:dyDescent="0.25">
      <c r="AY2237" s="106" t="s">
        <v>83</v>
      </c>
      <c r="AZ2237" s="105">
        <f>_xll.qlInterestRateIndexFixingDate(Currency&amp;"ibor"&amp;Tenor,BA2237,Trigger)</f>
        <v>54998</v>
      </c>
      <c r="BA2237" s="105">
        <f>_xll.qlCalendarAdvance(Calendar,BA2236,AY2237,"f",,Trigger)</f>
        <v>55002</v>
      </c>
      <c r="BB2237" s="105">
        <f>_xll.qlInterestRateIndexMaturity(Currency&amp;"ibor"&amp;Tenor,BA2237,Trigger)</f>
        <v>55094</v>
      </c>
      <c r="BC2237" s="257">
        <f>_xll.qlIndexFixing($AC$5,AZ2237,TRUE,_xll.ohTrigger(Trigger,Trigger3M))</f>
        <v>1.4026543233679323E-2</v>
      </c>
      <c r="BD2237" s="257">
        <f>_xll.qlIndexFixing($BE$1,AZ2237,TRUE,_xll.ohTrigger(Trigger,Trigger3M))</f>
        <v>1.3708262463114823E-2</v>
      </c>
    </row>
    <row r="2238" spans="51:56" ht="11.25" customHeight="1" x14ac:dyDescent="0.25">
      <c r="AY2238" s="106" t="s">
        <v>83</v>
      </c>
      <c r="AZ2238" s="105">
        <f>_xll.qlInterestRateIndexFixingDate(Currency&amp;"ibor"&amp;Tenor,BA2238,Trigger)</f>
        <v>55005</v>
      </c>
      <c r="BA2238" s="105">
        <f>_xll.qlCalendarAdvance(Calendar,BA2237,AY2238,"f",,Trigger)</f>
        <v>55009</v>
      </c>
      <c r="BB2238" s="105">
        <f>_xll.qlInterestRateIndexMaturity(Currency&amp;"ibor"&amp;Tenor,BA2238,Trigger)</f>
        <v>55101</v>
      </c>
      <c r="BC2238" s="257">
        <f>_xll.qlIndexFixing($AC$5,AZ2238,TRUE,_xll.ohTrigger(Trigger,Trigger3M))</f>
        <v>1.402748305669178E-2</v>
      </c>
      <c r="BD2238" s="257">
        <f>_xll.qlIndexFixing($BE$1,AZ2238,TRUE,_xll.ohTrigger(Trigger,Trigger3M))</f>
        <v>1.3704393075289889E-2</v>
      </c>
    </row>
    <row r="2239" spans="51:56" ht="11.25" customHeight="1" x14ac:dyDescent="0.25">
      <c r="AY2239" s="106" t="s">
        <v>83</v>
      </c>
      <c r="AZ2239" s="105">
        <f>_xll.qlInterestRateIndexFixingDate(Currency&amp;"ibor"&amp;Tenor,BA2239,Trigger)</f>
        <v>55012</v>
      </c>
      <c r="BA2239" s="105">
        <f>_xll.qlCalendarAdvance(Calendar,BA2238,AY2239,"f",,Trigger)</f>
        <v>55016</v>
      </c>
      <c r="BB2239" s="105">
        <f>_xll.qlInterestRateIndexMaturity(Currency&amp;"ibor"&amp;Tenor,BA2239,Trigger)</f>
        <v>55108</v>
      </c>
      <c r="BC2239" s="257">
        <f>_xll.qlIndexFixing($AC$5,AZ2239,TRUE,_xll.ohTrigger(Trigger,Trigger3M))</f>
        <v>1.4028422879926668E-2</v>
      </c>
      <c r="BD2239" s="257">
        <f>_xll.qlIndexFixing($BE$1,AZ2239,TRUE,_xll.ohTrigger(Trigger,Trigger3M))</f>
        <v>1.3700496741906128E-2</v>
      </c>
    </row>
    <row r="2240" spans="51:56" ht="11.25" customHeight="1" x14ac:dyDescent="0.25">
      <c r="AY2240" s="106" t="s">
        <v>83</v>
      </c>
      <c r="AZ2240" s="105">
        <f>_xll.qlInterestRateIndexFixingDate(Currency&amp;"ibor"&amp;Tenor,BA2240,Trigger)</f>
        <v>55019</v>
      </c>
      <c r="BA2240" s="105">
        <f>_xll.qlCalendarAdvance(Calendar,BA2239,AY2240,"f",,Trigger)</f>
        <v>55023</v>
      </c>
      <c r="BB2240" s="105">
        <f>_xll.qlInterestRateIndexMaturity(Currency&amp;"ibor"&amp;Tenor,BA2240,Trigger)</f>
        <v>55115</v>
      </c>
      <c r="BC2240" s="257">
        <f>_xll.qlIndexFixing($AC$5,AZ2240,TRUE,_xll.ohTrigger(Trigger,Trigger3M))</f>
        <v>1.402936270338833E-2</v>
      </c>
      <c r="BD2240" s="257">
        <f>_xll.qlIndexFixing($BE$1,AZ2240,TRUE,_xll.ohTrigger(Trigger,Trigger3M))</f>
        <v>1.3696573421673091E-2</v>
      </c>
    </row>
    <row r="2241" spans="51:56" ht="11.25" customHeight="1" x14ac:dyDescent="0.25">
      <c r="AY2241" s="106" t="s">
        <v>83</v>
      </c>
      <c r="AZ2241" s="105">
        <f>_xll.qlInterestRateIndexFixingDate(Currency&amp;"ibor"&amp;Tenor,BA2241,Trigger)</f>
        <v>55026</v>
      </c>
      <c r="BA2241" s="105">
        <f>_xll.qlCalendarAdvance(Calendar,BA2240,AY2241,"f",,Trigger)</f>
        <v>55030</v>
      </c>
      <c r="BB2241" s="105">
        <f>_xll.qlInterestRateIndexMaturity(Currency&amp;"ibor"&amp;Tenor,BA2241,Trigger)</f>
        <v>55122</v>
      </c>
      <c r="BC2241" s="257">
        <f>_xll.qlIndexFixing($AC$5,AZ2241,TRUE,_xll.ohTrigger(Trigger,Trigger3M))</f>
        <v>1.4030302527074162E-2</v>
      </c>
      <c r="BD2241" s="257">
        <f>_xll.qlIndexFixing($BE$1,AZ2241,TRUE,_xll.ohTrigger(Trigger,Trigger3M))</f>
        <v>1.3692623073303802E-2</v>
      </c>
    </row>
    <row r="2242" spans="51:56" ht="11.25" customHeight="1" x14ac:dyDescent="0.25">
      <c r="AY2242" s="106" t="s">
        <v>83</v>
      </c>
      <c r="AZ2242" s="105">
        <f>_xll.qlInterestRateIndexFixingDate(Currency&amp;"ibor"&amp;Tenor,BA2242,Trigger)</f>
        <v>55033</v>
      </c>
      <c r="BA2242" s="105">
        <f>_xll.qlCalendarAdvance(Calendar,BA2241,AY2242,"f",,Trigger)</f>
        <v>55037</v>
      </c>
      <c r="BB2242" s="105">
        <f>_xll.qlInterestRateIndexMaturity(Currency&amp;"ibor"&amp;Tenor,BA2242,Trigger)</f>
        <v>55128</v>
      </c>
      <c r="BC2242" s="257">
        <f>_xll.qlIndexFixing($AC$5,AZ2242,TRUE,_xll.ohTrigger(Trigger,Trigger3M))</f>
        <v>1.4030902114537081E-2</v>
      </c>
      <c r="BD2242" s="257">
        <f>_xll.qlIndexFixing($BE$1,AZ2242,TRUE,_xll.ohTrigger(Trigger,Trigger3M))</f>
        <v>1.3688674920913324E-2</v>
      </c>
    </row>
    <row r="2243" spans="51:56" ht="11.25" customHeight="1" x14ac:dyDescent="0.25">
      <c r="AY2243" s="106" t="s">
        <v>83</v>
      </c>
      <c r="AZ2243" s="105">
        <f>_xll.qlInterestRateIndexFixingDate(Currency&amp;"ibor"&amp;Tenor,BA2243,Trigger)</f>
        <v>55040</v>
      </c>
      <c r="BA2243" s="105">
        <f>_xll.qlCalendarAdvance(Calendar,BA2242,AY2243,"f",,Trigger)</f>
        <v>55044</v>
      </c>
      <c r="BB2243" s="105">
        <f>_xll.qlInterestRateIndexMaturity(Currency&amp;"ibor"&amp;Tenor,BA2243,Trigger)</f>
        <v>55135</v>
      </c>
      <c r="BC2243" s="257">
        <f>_xll.qlIndexFixing($AC$5,AZ2243,TRUE,_xll.ohTrigger(Trigger,Trigger3M))</f>
        <v>1.4031841902092111E-2</v>
      </c>
      <c r="BD2243" s="257">
        <f>_xll.qlIndexFixing($BE$1,AZ2243,TRUE,_xll.ohTrigger(Trigger,Trigger3M))</f>
        <v>1.3684672488596322E-2</v>
      </c>
    </row>
    <row r="2244" spans="51:56" ht="11.25" customHeight="1" x14ac:dyDescent="0.25">
      <c r="AY2244" s="106" t="s">
        <v>83</v>
      </c>
      <c r="AZ2244" s="105">
        <f>_xll.qlInterestRateIndexFixingDate(Currency&amp;"ibor"&amp;Tenor,BA2244,Trigger)</f>
        <v>55047</v>
      </c>
      <c r="BA2244" s="105">
        <f>_xll.qlCalendarAdvance(Calendar,BA2243,AY2244,"f",,Trigger)</f>
        <v>55051</v>
      </c>
      <c r="BB2244" s="105">
        <f>_xll.qlInterestRateIndexMaturity(Currency&amp;"ibor"&amp;Tenor,BA2244,Trigger)</f>
        <v>55142</v>
      </c>
      <c r="BC2244" s="257">
        <f>_xll.qlIndexFixing($AC$5,AZ2244,TRUE,_xll.ohTrigger(Trigger,Trigger3M))</f>
        <v>1.403278168986938E-2</v>
      </c>
      <c r="BD2244" s="257">
        <f>_xll.qlIndexFixing($BE$1,AZ2244,TRUE,_xll.ohTrigger(Trigger,Trigger3M))</f>
        <v>1.3680642908215303E-2</v>
      </c>
    </row>
    <row r="2245" spans="51:56" ht="11.25" customHeight="1" x14ac:dyDescent="0.25">
      <c r="AY2245" s="106" t="s">
        <v>83</v>
      </c>
      <c r="AZ2245" s="105">
        <f>_xll.qlInterestRateIndexFixingDate(Currency&amp;"ibor"&amp;Tenor,BA2245,Trigger)</f>
        <v>55054</v>
      </c>
      <c r="BA2245" s="105">
        <f>_xll.qlCalendarAdvance(Calendar,BA2244,AY2245,"f",,Trigger)</f>
        <v>55058</v>
      </c>
      <c r="BB2245" s="105">
        <f>_xll.qlInterestRateIndexMaturity(Currency&amp;"ibor"&amp;Tenor,BA2245,Trigger)</f>
        <v>55149</v>
      </c>
      <c r="BC2245" s="257">
        <f>_xll.qlIndexFixing($AC$5,AZ2245,TRUE,_xll.ohTrigger(Trigger,Trigger3M))</f>
        <v>1.4033721477868888E-2</v>
      </c>
      <c r="BD2245" s="257">
        <f>_xll.qlIndexFixing($BE$1,AZ2245,TRUE,_xll.ohTrigger(Trigger,Trigger3M))</f>
        <v>1.367658613848549E-2</v>
      </c>
    </row>
    <row r="2246" spans="51:56" ht="11.25" customHeight="1" x14ac:dyDescent="0.25">
      <c r="AY2246" s="106" t="s">
        <v>83</v>
      </c>
      <c r="AZ2246" s="105">
        <f>_xll.qlInterestRateIndexFixingDate(Currency&amp;"ibor"&amp;Tenor,BA2246,Trigger)</f>
        <v>55061</v>
      </c>
      <c r="BA2246" s="105">
        <f>_xll.qlCalendarAdvance(Calendar,BA2245,AY2246,"f",,Trigger)</f>
        <v>55065</v>
      </c>
      <c r="BB2246" s="105">
        <f>_xll.qlInterestRateIndexMaturity(Currency&amp;"ibor"&amp;Tenor,BA2246,Trigger)</f>
        <v>55157</v>
      </c>
      <c r="BC2246" s="257">
        <f>_xll.qlIndexFixing($AC$5,AZ2246,TRUE,_xll.ohTrigger(Trigger,Trigger3M))</f>
        <v>1.4035001648876274E-2</v>
      </c>
      <c r="BD2246" s="257">
        <f>_xll.qlIndexFixing($BE$1,AZ2246,TRUE,_xll.ohTrigger(Trigger,Trigger3M))</f>
        <v>1.3672464464355608E-2</v>
      </c>
    </row>
    <row r="2247" spans="51:56" ht="11.25" customHeight="1" x14ac:dyDescent="0.25">
      <c r="AY2247" s="106" t="s">
        <v>83</v>
      </c>
      <c r="AZ2247" s="105">
        <f>_xll.qlInterestRateIndexFixingDate(Currency&amp;"ibor"&amp;Tenor,BA2247,Trigger)</f>
        <v>55068</v>
      </c>
      <c r="BA2247" s="105">
        <f>_xll.qlCalendarAdvance(Calendar,BA2246,AY2247,"f",,Trigger)</f>
        <v>55072</v>
      </c>
      <c r="BB2247" s="105">
        <f>_xll.qlInterestRateIndexMaturity(Currency&amp;"ibor"&amp;Tenor,BA2247,Trigger)</f>
        <v>55164</v>
      </c>
      <c r="BC2247" s="257">
        <f>_xll.qlIndexFixing($AC$5,AZ2247,TRUE,_xll.ohTrigger(Trigger,Trigger3M))</f>
        <v>1.403594147391146E-2</v>
      </c>
      <c r="BD2247" s="257">
        <f>_xll.qlIndexFixing($BE$1,AZ2247,TRUE,_xll.ohTrigger(Trigger,Trigger3M))</f>
        <v>1.3668351080145838E-2</v>
      </c>
    </row>
    <row r="2248" spans="51:56" ht="11.25" customHeight="1" x14ac:dyDescent="0.25">
      <c r="AY2248" s="106" t="s">
        <v>83</v>
      </c>
      <c r="AZ2248" s="105">
        <f>_xll.qlInterestRateIndexFixingDate(Currency&amp;"ibor"&amp;Tenor,BA2248,Trigger)</f>
        <v>55075</v>
      </c>
      <c r="BA2248" s="105">
        <f>_xll.qlCalendarAdvance(Calendar,BA2247,AY2248,"f",,Trigger)</f>
        <v>55079</v>
      </c>
      <c r="BB2248" s="105">
        <f>_xll.qlInterestRateIndexMaturity(Currency&amp;"ibor"&amp;Tenor,BA2248,Trigger)</f>
        <v>55171</v>
      </c>
      <c r="BC2248" s="257">
        <f>_xll.qlIndexFixing($AC$5,AZ2248,TRUE,_xll.ohTrigger(Trigger,Trigger3M))</f>
        <v>1.4036881299172554E-2</v>
      </c>
      <c r="BD2248" s="257">
        <f>_xll.qlIndexFixing($BE$1,AZ2248,TRUE,_xll.ohTrigger(Trigger,Trigger3M))</f>
        <v>1.3664210378802298E-2</v>
      </c>
    </row>
    <row r="2249" spans="51:56" ht="11.25" customHeight="1" x14ac:dyDescent="0.25">
      <c r="AY2249" s="106" t="s">
        <v>83</v>
      </c>
      <c r="AZ2249" s="105">
        <f>_xll.qlInterestRateIndexFixingDate(Currency&amp;"ibor"&amp;Tenor,BA2249,Trigger)</f>
        <v>55082</v>
      </c>
      <c r="BA2249" s="105">
        <f>_xll.qlCalendarAdvance(Calendar,BA2248,AY2249,"f",,Trigger)</f>
        <v>55086</v>
      </c>
      <c r="BB2249" s="105">
        <f>_xll.qlInterestRateIndexMaturity(Currency&amp;"ibor"&amp;Tenor,BA2249,Trigger)</f>
        <v>55178</v>
      </c>
      <c r="BC2249" s="257">
        <f>_xll.qlIndexFixing($AC$5,AZ2249,TRUE,_xll.ohTrigger(Trigger,Trigger3M))</f>
        <v>1.4037821124657816E-2</v>
      </c>
      <c r="BD2249" s="257">
        <f>_xll.qlIndexFixing($BE$1,AZ2249,TRUE,_xll.ohTrigger(Trigger,Trigger3M))</f>
        <v>1.3660042319037141E-2</v>
      </c>
    </row>
    <row r="2250" spans="51:56" ht="11.25" customHeight="1" x14ac:dyDescent="0.25">
      <c r="AY2250" s="106" t="s">
        <v>83</v>
      </c>
      <c r="AZ2250" s="105">
        <f>_xll.qlInterestRateIndexFixingDate(Currency&amp;"ibor"&amp;Tenor,BA2250,Trigger)</f>
        <v>55089</v>
      </c>
      <c r="BA2250" s="105">
        <f>_xll.qlCalendarAdvance(Calendar,BA2249,AY2250,"f",,Trigger)</f>
        <v>55093</v>
      </c>
      <c r="BB2250" s="105">
        <f>_xll.qlInterestRateIndexMaturity(Currency&amp;"ibor"&amp;Tenor,BA2250,Trigger)</f>
        <v>55185</v>
      </c>
      <c r="BC2250" s="257">
        <f>_xll.qlIndexFixing($AC$5,AZ2250,TRUE,_xll.ohTrigger(Trigger,Trigger3M))</f>
        <v>1.4038760950367246E-2</v>
      </c>
      <c r="BD2250" s="257">
        <f>_xll.qlIndexFixing($BE$1,AZ2250,TRUE,_xll.ohTrigger(Trigger,Trigger3M))</f>
        <v>1.3655846859573821E-2</v>
      </c>
    </row>
    <row r="2251" spans="51:56" ht="11.25" customHeight="1" x14ac:dyDescent="0.25">
      <c r="AY2251" s="106" t="s">
        <v>83</v>
      </c>
      <c r="AZ2251" s="105">
        <f>_xll.qlInterestRateIndexFixingDate(Currency&amp;"ibor"&amp;Tenor,BA2251,Trigger)</f>
        <v>55096</v>
      </c>
      <c r="BA2251" s="105">
        <f>_xll.qlCalendarAdvance(Calendar,BA2250,AY2251,"f",,Trigger)</f>
        <v>55100</v>
      </c>
      <c r="BB2251" s="105">
        <f>_xll.qlInterestRateIndexMaturity(Currency&amp;"ibor"&amp;Tenor,BA2251,Trigger)</f>
        <v>55192</v>
      </c>
      <c r="BC2251" s="257">
        <f>_xll.qlIndexFixing($AC$5,AZ2251,TRUE,_xll.ohTrigger(Trigger,Trigger3M))</f>
        <v>1.4039700776302582E-2</v>
      </c>
      <c r="BD2251" s="257">
        <f>_xll.qlIndexFixing($BE$1,AZ2251,TRUE,_xll.ohTrigger(Trigger,Trigger3M))</f>
        <v>1.3651623959126235E-2</v>
      </c>
    </row>
    <row r="2252" spans="51:56" ht="11.25" customHeight="1" x14ac:dyDescent="0.25">
      <c r="AY2252" s="106" t="s">
        <v>83</v>
      </c>
      <c r="AZ2252" s="105">
        <f>_xll.qlInterestRateIndexFixingDate(Currency&amp;"ibor"&amp;Tenor,BA2252,Trigger)</f>
        <v>55103</v>
      </c>
      <c r="BA2252" s="105">
        <f>_xll.qlCalendarAdvance(Calendar,BA2251,AY2252,"f",,Trigger)</f>
        <v>55107</v>
      </c>
      <c r="BB2252" s="105">
        <f>_xll.qlInterestRateIndexMaturity(Currency&amp;"ibor"&amp;Tenor,BA2252,Trigger)</f>
        <v>55199</v>
      </c>
      <c r="BC2252" s="257">
        <f>_xll.qlIndexFixing($AC$5,AZ2252,TRUE,_xll.ohTrigger(Trigger,Trigger3M))</f>
        <v>1.4040640602462087E-2</v>
      </c>
      <c r="BD2252" s="257">
        <f>_xll.qlIndexFixing($BE$1,AZ2252,TRUE,_xll.ohTrigger(Trigger,Trigger3M))</f>
        <v>1.3647373576416096E-2</v>
      </c>
    </row>
    <row r="2253" spans="51:56" ht="11.25" customHeight="1" x14ac:dyDescent="0.25">
      <c r="AY2253" s="106" t="s">
        <v>83</v>
      </c>
      <c r="AZ2253" s="105">
        <f>_xll.qlInterestRateIndexFixingDate(Currency&amp;"ibor"&amp;Tenor,BA2253,Trigger)</f>
        <v>55110</v>
      </c>
      <c r="BA2253" s="105">
        <f>_xll.qlCalendarAdvance(Calendar,BA2252,AY2253,"f",,Trigger)</f>
        <v>55114</v>
      </c>
      <c r="BB2253" s="105">
        <f>_xll.qlInterestRateIndexMaturity(Currency&amp;"ibor"&amp;Tenor,BA2253,Trigger)</f>
        <v>55206</v>
      </c>
      <c r="BC2253" s="257">
        <f>_xll.qlIndexFixing($AC$5,AZ2253,TRUE,_xll.ohTrigger(Trigger,Trigger3M))</f>
        <v>1.4041580428846628E-2</v>
      </c>
      <c r="BD2253" s="257">
        <f>_xll.qlIndexFixing($BE$1,AZ2253,TRUE,_xll.ohTrigger(Trigger,Trigger3M))</f>
        <v>1.3643095670165119E-2</v>
      </c>
    </row>
    <row r="2254" spans="51:56" ht="11.25" customHeight="1" x14ac:dyDescent="0.25">
      <c r="AY2254" s="106" t="s">
        <v>83</v>
      </c>
      <c r="AZ2254" s="105">
        <f>_xll.qlInterestRateIndexFixingDate(Currency&amp;"ibor"&amp;Tenor,BA2254,Trigger)</f>
        <v>55117</v>
      </c>
      <c r="BA2254" s="105">
        <f>_xll.qlCalendarAdvance(Calendar,BA2253,AY2254,"f",,Trigger)</f>
        <v>55121</v>
      </c>
      <c r="BB2254" s="105">
        <f>_xll.qlInterestRateIndexMaturity(Currency&amp;"ibor"&amp;Tenor,BA2254,Trigger)</f>
        <v>55212</v>
      </c>
      <c r="BC2254" s="257">
        <f>_xll.qlIndexFixing($AC$5,AZ2254,TRUE,_xll.ohTrigger(Trigger,Trigger3M))</f>
        <v>1.4042179579874045E-2</v>
      </c>
      <c r="BD2254" s="257">
        <f>_xll.qlIndexFixing($BE$1,AZ2254,TRUE,_xll.ohTrigger(Trigger,Trigger3M))</f>
        <v>1.3638844878570394E-2</v>
      </c>
    </row>
    <row r="2255" spans="51:56" ht="11.25" customHeight="1" x14ac:dyDescent="0.25">
      <c r="AY2255" s="106" t="s">
        <v>83</v>
      </c>
      <c r="AZ2255" s="105">
        <f>_xll.qlInterestRateIndexFixingDate(Currency&amp;"ibor"&amp;Tenor,BA2255,Trigger)</f>
        <v>55124</v>
      </c>
      <c r="BA2255" s="105">
        <f>_xll.qlCalendarAdvance(Calendar,BA2254,AY2255,"f",,Trigger)</f>
        <v>55128</v>
      </c>
      <c r="BB2255" s="105">
        <f>_xll.qlInterestRateIndexMaturity(Currency&amp;"ibor"&amp;Tenor,BA2255,Trigger)</f>
        <v>55218</v>
      </c>
      <c r="BC2255" s="257">
        <f>_xll.qlIndexFixing($AC$5,AZ2255,TRUE,_xll.ohTrigger(Trigger,Trigger3M))</f>
        <v>1.4042778670238398E-2</v>
      </c>
      <c r="BD2255" s="257">
        <f>_xll.qlIndexFixing($BE$1,AZ2255,TRUE,_xll.ohTrigger(Trigger,Trigger3M))</f>
        <v>1.3634570561496417E-2</v>
      </c>
    </row>
    <row r="2256" spans="51:56" ht="11.25" customHeight="1" x14ac:dyDescent="0.25">
      <c r="AY2256" s="106" t="s">
        <v>83</v>
      </c>
      <c r="AZ2256" s="105">
        <f>_xll.qlInterestRateIndexFixingDate(Currency&amp;"ibor"&amp;Tenor,BA2256,Trigger)</f>
        <v>55131</v>
      </c>
      <c r="BA2256" s="105">
        <f>_xll.qlCalendarAdvance(Calendar,BA2255,AY2256,"f",,Trigger)</f>
        <v>55135</v>
      </c>
      <c r="BB2256" s="105">
        <f>_xll.qlInterestRateIndexMaturity(Currency&amp;"ibor"&amp;Tenor,BA2256,Trigger)</f>
        <v>55225</v>
      </c>
      <c r="BC2256" s="257">
        <f>_xll.qlIndexFixing($AC$5,AZ2256,TRUE,_xll.ohTrigger(Trigger,Trigger3M))</f>
        <v>1.4043718424074036E-2</v>
      </c>
      <c r="BD2256" s="257">
        <f>_xll.qlIndexFixing($BE$1,AZ2256,TRUE,_xll.ohTrigger(Trigger,Trigger3M))</f>
        <v>1.3630214131284291E-2</v>
      </c>
    </row>
    <row r="2257" spans="51:56" ht="11.25" customHeight="1" x14ac:dyDescent="0.25">
      <c r="AY2257" s="106" t="s">
        <v>83</v>
      </c>
      <c r="AZ2257" s="105">
        <f>_xll.qlInterestRateIndexFixingDate(Currency&amp;"ibor"&amp;Tenor,BA2257,Trigger)</f>
        <v>55138</v>
      </c>
      <c r="BA2257" s="105">
        <f>_xll.qlCalendarAdvance(Calendar,BA2256,AY2257,"f",,Trigger)</f>
        <v>55142</v>
      </c>
      <c r="BB2257" s="105">
        <f>_xll.qlInterestRateIndexMaturity(Currency&amp;"ibor"&amp;Tenor,BA2257,Trigger)</f>
        <v>55232</v>
      </c>
      <c r="BC2257" s="257">
        <f>_xll.qlIndexFixing($AC$5,AZ2257,TRUE,_xll.ohTrigger(Trigger,Trigger3M))</f>
        <v>1.4044658178129055E-2</v>
      </c>
      <c r="BD2257" s="257">
        <f>_xll.qlIndexFixing($BE$1,AZ2257,TRUE,_xll.ohTrigger(Trigger,Trigger3M))</f>
        <v>1.3625830020302487E-2</v>
      </c>
    </row>
    <row r="2258" spans="51:56" ht="11.25" customHeight="1" x14ac:dyDescent="0.25">
      <c r="AY2258" s="106" t="s">
        <v>83</v>
      </c>
      <c r="AZ2258" s="105">
        <f>_xll.qlInterestRateIndexFixingDate(Currency&amp;"ibor"&amp;Tenor,BA2258,Trigger)</f>
        <v>55144</v>
      </c>
      <c r="BA2258" s="105">
        <f>_xll.qlCalendarAdvance(Calendar,BA2257,AY2258,"f",,Trigger)</f>
        <v>55149</v>
      </c>
      <c r="BB2258" s="105">
        <f>_xll.qlInterestRateIndexMaturity(Currency&amp;"ibor"&amp;Tenor,BA2258,Trigger)</f>
        <v>55239</v>
      </c>
      <c r="BC2258" s="257">
        <f>_xll.qlIndexFixing($AC$5,AZ2258,TRUE,_xll.ohTrigger(Trigger,Trigger3M))</f>
        <v>1.4045597932404341E-2</v>
      </c>
      <c r="BD2258" s="257">
        <f>_xll.qlIndexFixing($BE$1,AZ2258,TRUE,_xll.ohTrigger(Trigger,Trigger3M))</f>
        <v>1.3621418187276468E-2</v>
      </c>
    </row>
    <row r="2259" spans="51:56" ht="11.25" customHeight="1" x14ac:dyDescent="0.25">
      <c r="AY2259" s="106" t="s">
        <v>83</v>
      </c>
      <c r="AZ2259" s="105">
        <f>_xll.qlInterestRateIndexFixingDate(Currency&amp;"ibor"&amp;Tenor,BA2259,Trigger)</f>
        <v>55152</v>
      </c>
      <c r="BA2259" s="105">
        <f>_xll.qlCalendarAdvance(Calendar,BA2258,AY2259,"f",,Trigger)</f>
        <v>55156</v>
      </c>
      <c r="BB2259" s="105">
        <f>_xll.qlInterestRateIndexMaturity(Currency&amp;"ibor"&amp;Tenor,BA2259,Trigger)</f>
        <v>55247</v>
      </c>
      <c r="BC2259" s="257">
        <f>_xll.qlIndexFixing($AC$5,AZ2259,TRUE,_xll.ohTrigger(Trigger,Trigger3M))</f>
        <v>1.4046878533219153E-2</v>
      </c>
      <c r="BD2259" s="257">
        <f>_xll.qlIndexFixing($BE$1,AZ2259,TRUE,_xll.ohTrigger(Trigger,Trigger3M))</f>
        <v>1.3616913362809128E-2</v>
      </c>
    </row>
    <row r="2260" spans="51:56" ht="11.25" customHeight="1" x14ac:dyDescent="0.25">
      <c r="AY2260" s="106" t="s">
        <v>83</v>
      </c>
      <c r="AZ2260" s="105">
        <f>_xll.qlInterestRateIndexFixingDate(Currency&amp;"ibor"&amp;Tenor,BA2260,Trigger)</f>
        <v>55159</v>
      </c>
      <c r="BA2260" s="105">
        <f>_xll.qlCalendarAdvance(Calendar,BA2259,AY2260,"f",,Trigger)</f>
        <v>55163</v>
      </c>
      <c r="BB2260" s="105">
        <f>_xll.qlInterestRateIndexMaturity(Currency&amp;"ibor"&amp;Tenor,BA2260,Trigger)</f>
        <v>55253</v>
      </c>
      <c r="BC2260" s="257">
        <f>_xll.qlIndexFixing($AC$5,AZ2260,TRUE,_xll.ohTrigger(Trigger,Trigger3M))</f>
        <v>1.4047477441614831E-2</v>
      </c>
      <c r="BD2260" s="257">
        <f>_xll.qlIndexFixing($BE$1,AZ2260,TRUE,_xll.ohTrigger(Trigger,Trigger3M))</f>
        <v>1.3612511189993626E-2</v>
      </c>
    </row>
    <row r="2261" spans="51:56" ht="11.25" customHeight="1" x14ac:dyDescent="0.25">
      <c r="AY2261" s="106" t="s">
        <v>83</v>
      </c>
      <c r="AZ2261" s="105">
        <f>_xll.qlInterestRateIndexFixingDate(Currency&amp;"ibor"&amp;Tenor,BA2261,Trigger)</f>
        <v>55166</v>
      </c>
      <c r="BA2261" s="105">
        <f>_xll.qlCalendarAdvance(Calendar,BA2260,AY2261,"f",,Trigger)</f>
        <v>55170</v>
      </c>
      <c r="BB2261" s="105">
        <f>_xll.qlInterestRateIndexMaturity(Currency&amp;"ibor"&amp;Tenor,BA2261,Trigger)</f>
        <v>55260</v>
      </c>
      <c r="BC2261" s="257">
        <f>_xll.qlIndexFixing($AC$5,AZ2261,TRUE,_xll.ohTrigger(Trigger,Trigger3M))</f>
        <v>1.4048417196550034E-2</v>
      </c>
      <c r="BD2261" s="257">
        <f>_xll.qlIndexFixing($BE$1,AZ2261,TRUE,_xll.ohTrigger(Trigger,Trigger3M))</f>
        <v>1.3608015943191276E-2</v>
      </c>
    </row>
    <row r="2262" spans="51:56" ht="11.25" customHeight="1" x14ac:dyDescent="0.25">
      <c r="AY2262" s="106" t="s">
        <v>83</v>
      </c>
      <c r="AZ2262" s="105">
        <f>_xll.qlInterestRateIndexFixingDate(Currency&amp;"ibor"&amp;Tenor,BA2262,Trigger)</f>
        <v>55173</v>
      </c>
      <c r="BA2262" s="105">
        <f>_xll.qlCalendarAdvance(Calendar,BA2261,AY2262,"f",,Trigger)</f>
        <v>55177</v>
      </c>
      <c r="BB2262" s="105">
        <f>_xll.qlInterestRateIndexMaturity(Currency&amp;"ibor"&amp;Tenor,BA2262,Trigger)</f>
        <v>55267</v>
      </c>
      <c r="BC2262" s="257">
        <f>_xll.qlIndexFixing($AC$5,AZ2262,TRUE,_xll.ohTrigger(Trigger,Trigger3M))</f>
        <v>1.4049356951705505E-2</v>
      </c>
      <c r="BD2262" s="257">
        <f>_xll.qlIndexFixing($BE$1,AZ2262,TRUE,_xll.ohTrigger(Trigger,Trigger3M))</f>
        <v>1.3603492809252771E-2</v>
      </c>
    </row>
    <row r="2263" spans="51:56" ht="11.25" customHeight="1" x14ac:dyDescent="0.25">
      <c r="AY2263" s="106" t="s">
        <v>83</v>
      </c>
      <c r="AZ2263" s="105">
        <f>_xll.qlInterestRateIndexFixingDate(Currency&amp;"ibor"&amp;Tenor,BA2263,Trigger)</f>
        <v>55180</v>
      </c>
      <c r="BA2263" s="105">
        <f>_xll.qlCalendarAdvance(Calendar,BA2262,AY2263,"f",,Trigger)</f>
        <v>55184</v>
      </c>
      <c r="BB2263" s="105">
        <f>_xll.qlInterestRateIndexMaturity(Currency&amp;"ibor"&amp;Tenor,BA2263,Trigger)</f>
        <v>55271</v>
      </c>
      <c r="BC2263" s="257">
        <f>_xll.qlIndexFixing($AC$5,AZ2263,TRUE,_xll.ohTrigger(Trigger,Trigger3M))</f>
        <v>1.4049273802703155E-2</v>
      </c>
      <c r="BD2263" s="257">
        <f>_xll.qlIndexFixing($BE$1,AZ2263,TRUE,_xll.ohTrigger(Trigger,Trigger3M))</f>
        <v>1.3599162197259686E-2</v>
      </c>
    </row>
    <row r="2264" spans="51:56" ht="11.25" customHeight="1" x14ac:dyDescent="0.25">
      <c r="AY2264" s="106" t="s">
        <v>83</v>
      </c>
      <c r="AZ2264" s="105">
        <f>_xll.qlInterestRateIndexFixingDate(Currency&amp;"ibor"&amp;Tenor,BA2264,Trigger)</f>
        <v>55187</v>
      </c>
      <c r="BA2264" s="105">
        <f>_xll.qlCalendarAdvance(Calendar,BA2263,AY2264,"f",,Trigger)</f>
        <v>55191</v>
      </c>
      <c r="BB2264" s="105">
        <f>_xll.qlInterestRateIndexMaturity(Currency&amp;"ibor"&amp;Tenor,BA2264,Trigger)</f>
        <v>55281</v>
      </c>
      <c r="BC2264" s="257">
        <f>_xll.qlIndexFixing($AC$5,AZ2264,TRUE,_xll.ohTrigger(Trigger,Trigger3M))</f>
        <v>1.4051236462676364E-2</v>
      </c>
      <c r="BD2264" s="257">
        <f>_xll.qlIndexFixing($BE$1,AZ2264,TRUE,_xll.ohTrigger(Trigger,Trigger3M))</f>
        <v>1.3594362714884234E-2</v>
      </c>
    </row>
    <row r="2265" spans="51:56" ht="11.25" customHeight="1" x14ac:dyDescent="0.25">
      <c r="AY2265" s="106" t="s">
        <v>83</v>
      </c>
      <c r="AZ2265" s="105">
        <f>_xll.qlInterestRateIndexFixingDate(Currency&amp;"ibor"&amp;Tenor,BA2265,Trigger)</f>
        <v>55194</v>
      </c>
      <c r="BA2265" s="105">
        <f>_xll.qlCalendarAdvance(Calendar,BA2264,AY2265,"f",,Trigger)</f>
        <v>55198</v>
      </c>
      <c r="BB2265" s="105">
        <f>_xll.qlInterestRateIndexMaturity(Currency&amp;"ibor"&amp;Tenor,BA2265,Trigger)</f>
        <v>55288</v>
      </c>
      <c r="BC2265" s="257">
        <f>_xll.qlIndexFixing($AC$5,AZ2265,TRUE,_xll.ohTrigger(Trigger,Trigger3M))</f>
        <v>1.4052176218490864E-2</v>
      </c>
      <c r="BD2265" s="257">
        <f>_xll.qlIndexFixing($BE$1,AZ2265,TRUE,_xll.ohTrigger(Trigger,Trigger3M))</f>
        <v>1.3589755671912229E-2</v>
      </c>
    </row>
    <row r="2266" spans="51:56" ht="11.25" customHeight="1" x14ac:dyDescent="0.25">
      <c r="AY2266" s="106" t="s">
        <v>83</v>
      </c>
      <c r="AZ2266" s="105">
        <f>_xll.qlInterestRateIndexFixingDate(Currency&amp;"ibor"&amp;Tenor,BA2266,Trigger)</f>
        <v>55201</v>
      </c>
      <c r="BA2266" s="105">
        <f>_xll.qlCalendarAdvance(Calendar,BA2265,AY2266,"f",,Trigger)</f>
        <v>55205</v>
      </c>
      <c r="BB2266" s="105">
        <f>_xll.qlInterestRateIndexMaturity(Currency&amp;"ibor"&amp;Tenor,BA2266,Trigger)</f>
        <v>55295</v>
      </c>
      <c r="BC2266" s="257">
        <f>_xll.qlIndexFixing($AC$5,AZ2266,TRUE,_xll.ohTrigger(Trigger,Trigger3M))</f>
        <v>1.405311597452652E-2</v>
      </c>
      <c r="BD2266" s="257">
        <f>_xll.qlIndexFixing($BE$1,AZ2266,TRUE,_xll.ohTrigger(Trigger,Trigger3M))</f>
        <v>1.3585120576726339E-2</v>
      </c>
    </row>
    <row r="2267" spans="51:56" ht="11.25" customHeight="1" x14ac:dyDescent="0.25">
      <c r="AY2267" s="106" t="s">
        <v>83</v>
      </c>
      <c r="AZ2267" s="105">
        <f>_xll.qlInterestRateIndexFixingDate(Currency&amp;"ibor"&amp;Tenor,BA2267,Trigger)</f>
        <v>55208</v>
      </c>
      <c r="BA2267" s="105">
        <f>_xll.qlCalendarAdvance(Calendar,BA2266,AY2267,"f",,Trigger)</f>
        <v>55212</v>
      </c>
      <c r="BB2267" s="105">
        <f>_xll.qlInterestRateIndexMaturity(Currency&amp;"ibor"&amp;Tenor,BA2267,Trigger)</f>
        <v>55304</v>
      </c>
      <c r="BC2267" s="257">
        <f>_xll.qlIndexFixing($AC$5,AZ2267,TRUE,_xll.ohTrigger(Trigger,Trigger3M))</f>
        <v>1.4054738021851325E-2</v>
      </c>
      <c r="BD2267" s="257">
        <f>_xll.qlIndexFixing($BE$1,AZ2267,TRUE,_xll.ohTrigger(Trigger,Trigger3M))</f>
        <v>1.3580291895942193E-2</v>
      </c>
    </row>
    <row r="2268" spans="51:56" ht="11.25" customHeight="1" x14ac:dyDescent="0.25">
      <c r="AY2268" s="106" t="s">
        <v>83</v>
      </c>
      <c r="AZ2268" s="105">
        <f>_xll.qlInterestRateIndexFixingDate(Currency&amp;"ibor"&amp;Tenor,BA2268,Trigger)</f>
        <v>55215</v>
      </c>
      <c r="BA2268" s="105">
        <f>_xll.qlCalendarAdvance(Calendar,BA2267,AY2268,"f",,Trigger)</f>
        <v>55219</v>
      </c>
      <c r="BB2268" s="105">
        <f>_xll.qlInterestRateIndexMaturity(Currency&amp;"ibor"&amp;Tenor,BA2268,Trigger)</f>
        <v>55311</v>
      </c>
      <c r="BC2268" s="257">
        <f>_xll.qlIndexFixing($AC$5,AZ2268,TRUE,_xll.ohTrigger(Trigger,Trigger3M))</f>
        <v>1.4036667144339557E-2</v>
      </c>
      <c r="BD2268" s="257">
        <f>_xll.qlIndexFixing($BE$1,AZ2268,TRUE,_xll.ohTrigger(Trigger,Trigger3M))</f>
        <v>1.3575596183524162E-2</v>
      </c>
    </row>
    <row r="2269" spans="51:56" ht="11.25" customHeight="1" x14ac:dyDescent="0.25">
      <c r="AY2269" s="106" t="s">
        <v>83</v>
      </c>
      <c r="AZ2269" s="105">
        <f>_xll.qlInterestRateIndexFixingDate(Currency&amp;"ibor"&amp;Tenor,BA2269,Trigger)</f>
        <v>55222</v>
      </c>
      <c r="BA2269" s="105">
        <f>_xll.qlCalendarAdvance(Calendar,BA2268,AY2269,"f",,Trigger)</f>
        <v>55226</v>
      </c>
      <c r="BB2269" s="105">
        <f>_xll.qlInterestRateIndexMaturity(Currency&amp;"ibor"&amp;Tenor,BA2269,Trigger)</f>
        <v>55318</v>
      </c>
      <c r="BC2269" s="257">
        <f>_xll.qlIndexFixing($AC$5,AZ2269,TRUE,_xll.ohTrigger(Trigger,Trigger3M))</f>
        <v>1.4010967855374833E-2</v>
      </c>
      <c r="BD2269" s="257">
        <f>_xll.qlIndexFixing($BE$1,AZ2269,TRUE,_xll.ohTrigger(Trigger,Trigger3M))</f>
        <v>1.3570872287191798E-2</v>
      </c>
    </row>
    <row r="2270" spans="51:56" ht="11.25" customHeight="1" x14ac:dyDescent="0.25">
      <c r="AY2270" s="106" t="s">
        <v>83</v>
      </c>
      <c r="AZ2270" s="105">
        <f>_xll.qlInterestRateIndexFixingDate(Currency&amp;"ibor"&amp;Tenor,BA2270,Trigger)</f>
        <v>55229</v>
      </c>
      <c r="BA2270" s="105">
        <f>_xll.qlCalendarAdvance(Calendar,BA2269,AY2270,"f",,Trigger)</f>
        <v>55233</v>
      </c>
      <c r="BB2270" s="105">
        <f>_xll.qlInterestRateIndexMaturity(Currency&amp;"ibor"&amp;Tenor,BA2270,Trigger)</f>
        <v>55325</v>
      </c>
      <c r="BC2270" s="257">
        <f>_xll.qlIndexFixing($AC$5,AZ2270,TRUE,_xll.ohTrigger(Trigger,Trigger3M))</f>
        <v>1.3985240416904772E-2</v>
      </c>
      <c r="BD2270" s="257">
        <f>_xll.qlIndexFixing($BE$1,AZ2270,TRUE,_xll.ohTrigger(Trigger,Trigger3M))</f>
        <v>1.3566120165683324E-2</v>
      </c>
    </row>
    <row r="2271" spans="51:56" ht="11.25" customHeight="1" x14ac:dyDescent="0.25">
      <c r="AY2271" s="106" t="s">
        <v>83</v>
      </c>
      <c r="AZ2271" s="105">
        <f>_xll.qlInterestRateIndexFixingDate(Currency&amp;"ibor"&amp;Tenor,BA2271,Trigger)</f>
        <v>55236</v>
      </c>
      <c r="BA2271" s="105">
        <f>_xll.qlCalendarAdvance(Calendar,BA2270,AY2271,"f",,Trigger)</f>
        <v>55240</v>
      </c>
      <c r="BB2271" s="105">
        <f>_xll.qlInterestRateIndexMaturity(Currency&amp;"ibor"&amp;Tenor,BA2271,Trigger)</f>
        <v>55332</v>
      </c>
      <c r="BC2271" s="257">
        <f>_xll.qlIndexFixing($AC$5,AZ2271,TRUE,_xll.ohTrigger(Trigger,Trigger3M))</f>
        <v>1.3959484829487194E-2</v>
      </c>
      <c r="BD2271" s="257">
        <f>_xll.qlIndexFixing($BE$1,AZ2271,TRUE,_xll.ohTrigger(Trigger,Trigger3M))</f>
        <v>1.3561339777730882E-2</v>
      </c>
    </row>
    <row r="2272" spans="51:56" ht="11.25" customHeight="1" x14ac:dyDescent="0.25">
      <c r="AY2272" s="106" t="s">
        <v>83</v>
      </c>
      <c r="AZ2272" s="105">
        <f>_xll.qlInterestRateIndexFixingDate(Currency&amp;"ibor"&amp;Tenor,BA2272,Trigger)</f>
        <v>55241</v>
      </c>
      <c r="BA2272" s="105">
        <f>_xll.qlCalendarAdvance(Calendar,BA2271,AY2272,"f",,Trigger)</f>
        <v>55247</v>
      </c>
      <c r="BB2272" s="105">
        <f>_xll.qlInterestRateIndexMaturity(Currency&amp;"ibor"&amp;Tenor,BA2272,Trigger)</f>
        <v>55338</v>
      </c>
      <c r="BC2272" s="257">
        <f>_xll.qlIndexFixing($AC$5,AZ2272,TRUE,_xll.ohTrigger(Trigger,Trigger3M))</f>
        <v>1.3935844193254995E-2</v>
      </c>
      <c r="BD2272" s="257">
        <f>_xll.qlIndexFixing($BE$1,AZ2272,TRUE,_xll.ohTrigger(Trigger,Trigger3M))</f>
        <v>1.355662494688278E-2</v>
      </c>
    </row>
    <row r="2273" spans="51:56" ht="11.25" customHeight="1" x14ac:dyDescent="0.25">
      <c r="AY2273" s="106" t="s">
        <v>83</v>
      </c>
      <c r="AZ2273" s="105">
        <f>_xll.qlInterestRateIndexFixingDate(Currency&amp;"ibor"&amp;Tenor,BA2273,Trigger)</f>
        <v>55250</v>
      </c>
      <c r="BA2273" s="105">
        <f>_xll.qlCalendarAdvance(Calendar,BA2272,AY2273,"f",,Trigger)</f>
        <v>55254</v>
      </c>
      <c r="BB2273" s="105">
        <f>_xll.qlInterestRateIndexMaturity(Currency&amp;"ibor"&amp;Tenor,BA2273,Trigger)</f>
        <v>55345</v>
      </c>
      <c r="BC2273" s="257">
        <f>_xll.qlIndexFixing($AC$5,AZ2273,TRUE,_xll.ohTrigger(Trigger,Trigger3M))</f>
        <v>1.3909743417467276E-2</v>
      </c>
      <c r="BD2273" s="257">
        <f>_xll.qlIndexFixing($BE$1,AZ2273,TRUE,_xll.ohTrigger(Trigger,Trigger3M))</f>
        <v>1.3551790116701734E-2</v>
      </c>
    </row>
    <row r="2274" spans="51:56" ht="11.25" customHeight="1" x14ac:dyDescent="0.25">
      <c r="AY2274" s="106" t="s">
        <v>83</v>
      </c>
      <c r="AZ2274" s="105">
        <f>_xll.qlInterestRateIndexFixingDate(Currency&amp;"ibor"&amp;Tenor,BA2274,Trigger)</f>
        <v>55257</v>
      </c>
      <c r="BA2274" s="105">
        <f>_xll.qlCalendarAdvance(Calendar,BA2273,AY2274,"f",,Trigger)</f>
        <v>55261</v>
      </c>
      <c r="BB2274" s="105">
        <f>_xll.qlInterestRateIndexMaturity(Currency&amp;"ibor"&amp;Tenor,BA2274,Trigger)</f>
        <v>55352</v>
      </c>
      <c r="BC2274" s="257">
        <f>_xll.qlIndexFixing($AC$5,AZ2274,TRUE,_xll.ohTrigger(Trigger,Trigger3M))</f>
        <v>1.388361418625429E-2</v>
      </c>
      <c r="BD2274" s="257">
        <f>_xll.qlIndexFixing($BE$1,AZ2274,TRUE,_xll.ohTrigger(Trigger,Trigger3M))</f>
        <v>1.3546926900237474E-2</v>
      </c>
    </row>
    <row r="2275" spans="51:56" ht="11.25" customHeight="1" x14ac:dyDescent="0.25">
      <c r="AY2275" s="106" t="s">
        <v>83</v>
      </c>
      <c r="AZ2275" s="105">
        <f>_xll.qlInterestRateIndexFixingDate(Currency&amp;"ibor"&amp;Tenor,BA2275,Trigger)</f>
        <v>55264</v>
      </c>
      <c r="BA2275" s="105">
        <f>_xll.qlCalendarAdvance(Calendar,BA2274,AY2275,"f",,Trigger)</f>
        <v>55268</v>
      </c>
      <c r="BB2275" s="105">
        <f>_xll.qlInterestRateIndexMaturity(Currency&amp;"ibor"&amp;Tenor,BA2275,Trigger)</f>
        <v>55359</v>
      </c>
      <c r="BC2275" s="257">
        <f>_xll.qlIndexFixing($AC$5,AZ2275,TRUE,_xll.ohTrigger(Trigger,Trigger3M))</f>
        <v>1.3857456500178222E-2</v>
      </c>
      <c r="BD2275" s="257">
        <f>_xll.qlIndexFixing($BE$1,AZ2275,TRUE,_xll.ohTrigger(Trigger,Trigger3M))</f>
        <v>1.354203525622279E-2</v>
      </c>
    </row>
    <row r="2276" spans="51:56" ht="11.25" customHeight="1" x14ac:dyDescent="0.25">
      <c r="AY2276" s="106" t="s">
        <v>83</v>
      </c>
      <c r="AZ2276" s="105">
        <f>_xll.qlInterestRateIndexFixingDate(Currency&amp;"ibor"&amp;Tenor,BA2276,Trigger)</f>
        <v>55270</v>
      </c>
      <c r="BA2276" s="105">
        <f>_xll.qlCalendarAdvance(Calendar,BA2275,AY2276,"f",,Trigger)</f>
        <v>55275</v>
      </c>
      <c r="BB2276" s="105">
        <f>_xll.qlInterestRateIndexMaturity(Currency&amp;"ibor"&amp;Tenor,BA2276,Trigger)</f>
        <v>55367</v>
      </c>
      <c r="BC2276" s="257">
        <f>_xll.qlIndexFixing($AC$5,AZ2276,TRUE,_xll.ohTrigger(Trigger,Trigger3M))</f>
        <v>1.3830284677643093E-2</v>
      </c>
      <c r="BD2276" s="257">
        <f>_xll.qlIndexFixing($BE$1,AZ2276,TRUE,_xll.ohTrigger(Trigger,Trigger3M))</f>
        <v>1.3537012397078328E-2</v>
      </c>
    </row>
    <row r="2277" spans="51:56" ht="11.25" customHeight="1" x14ac:dyDescent="0.25">
      <c r="AY2277" s="106" t="s">
        <v>83</v>
      </c>
      <c r="AZ2277" s="105">
        <f>_xll.qlInterestRateIndexFixingDate(Currency&amp;"ibor"&amp;Tenor,BA2277,Trigger)</f>
        <v>55278</v>
      </c>
      <c r="BA2277" s="105">
        <f>_xll.qlCalendarAdvance(Calendar,BA2276,AY2277,"f",,Trigger)</f>
        <v>55282</v>
      </c>
      <c r="BB2277" s="105">
        <f>_xll.qlInterestRateIndexMaturity(Currency&amp;"ibor"&amp;Tenor,BA2277,Trigger)</f>
        <v>55374</v>
      </c>
      <c r="BC2277" s="257">
        <f>_xll.qlIndexFixing($AC$5,AZ2277,TRUE,_xll.ohTrigger(Trigger,Trigger3M))</f>
        <v>1.3804360208229298E-2</v>
      </c>
      <c r="BD2277" s="257">
        <f>_xll.qlIndexFixing($BE$1,AZ2277,TRUE,_xll.ohTrigger(Trigger,Trigger3M))</f>
        <v>1.353206154393349E-2</v>
      </c>
    </row>
    <row r="2278" spans="51:56" ht="11.25" customHeight="1" x14ac:dyDescent="0.25">
      <c r="AY2278" s="106" t="s">
        <v>83</v>
      </c>
      <c r="AZ2278" s="105">
        <f>_xll.qlInterestRateIndexFixingDate(Currency&amp;"ibor"&amp;Tenor,BA2278,Trigger)</f>
        <v>55285</v>
      </c>
      <c r="BA2278" s="105">
        <f>_xll.qlCalendarAdvance(Calendar,BA2277,AY2278,"f",,Trigger)</f>
        <v>55289</v>
      </c>
      <c r="BB2278" s="105">
        <f>_xll.qlInterestRateIndexMaturity(Currency&amp;"ibor"&amp;Tenor,BA2278,Trigger)</f>
        <v>55381</v>
      </c>
      <c r="BC2278" s="257">
        <f>_xll.qlIndexFixing($AC$5,AZ2278,TRUE,_xll.ohTrigger(Trigger,Trigger3M))</f>
        <v>1.3778407593771818E-2</v>
      </c>
      <c r="BD2278" s="257">
        <f>_xll.qlIndexFixing($BE$1,AZ2278,TRUE,_xll.ohTrigger(Trigger,Trigger3M))</f>
        <v>1.3527082135508772E-2</v>
      </c>
    </row>
    <row r="2279" spans="51:56" ht="11.25" customHeight="1" x14ac:dyDescent="0.25">
      <c r="AY2279" s="106" t="s">
        <v>83</v>
      </c>
      <c r="AZ2279" s="105">
        <f>_xll.qlInterestRateIndexFixingDate(Currency&amp;"ibor"&amp;Tenor,BA2279,Trigger)</f>
        <v>55292</v>
      </c>
      <c r="BA2279" s="105">
        <f>_xll.qlCalendarAdvance(Calendar,BA2278,AY2279,"f",,Trigger)</f>
        <v>55296</v>
      </c>
      <c r="BB2279" s="105">
        <f>_xll.qlInterestRateIndexMaturity(Currency&amp;"ibor"&amp;Tenor,BA2279,Trigger)</f>
        <v>55388</v>
      </c>
      <c r="BC2279" s="257">
        <f>_xll.qlIndexFixing($AC$5,AZ2279,TRUE,_xll.ohTrigger(Trigger,Trigger3M))</f>
        <v>1.3752426834830203E-2</v>
      </c>
      <c r="BD2279" s="257">
        <f>_xll.qlIndexFixing($BE$1,AZ2279,TRUE,_xll.ohTrigger(Trigger,Trigger3M))</f>
        <v>1.3522074130545873E-2</v>
      </c>
    </row>
    <row r="2280" spans="51:56" ht="11.25" customHeight="1" x14ac:dyDescent="0.25">
      <c r="AY2280" s="106" t="s">
        <v>83</v>
      </c>
      <c r="AZ2280" s="105">
        <f>_xll.qlInterestRateIndexFixingDate(Currency&amp;"ibor"&amp;Tenor,BA2280,Trigger)</f>
        <v>55299</v>
      </c>
      <c r="BA2280" s="105">
        <f>_xll.qlCalendarAdvance(Calendar,BA2279,AY2280,"f",,Trigger)</f>
        <v>55303</v>
      </c>
      <c r="BB2280" s="105">
        <f>_xll.qlInterestRateIndexMaturity(Currency&amp;"ibor"&amp;Tenor,BA2280,Trigger)</f>
        <v>55395</v>
      </c>
      <c r="BC2280" s="257">
        <f>_xll.qlIndexFixing($AC$5,AZ2280,TRUE,_xll.ohTrigger(Trigger,Trigger3M))</f>
        <v>1.3726417931965744E-2</v>
      </c>
      <c r="BD2280" s="257">
        <f>_xll.qlIndexFixing($BE$1,AZ2280,TRUE,_xll.ohTrigger(Trigger,Trigger3M))</f>
        <v>1.3517037487785622E-2</v>
      </c>
    </row>
    <row r="2281" spans="51:56" ht="11.25" customHeight="1" x14ac:dyDescent="0.25">
      <c r="AY2281" s="106" t="s">
        <v>83</v>
      </c>
      <c r="AZ2281" s="105">
        <f>_xll.qlInterestRateIndexFixingDate(Currency&amp;"ibor"&amp;Tenor,BA2281,Trigger)</f>
        <v>55306</v>
      </c>
      <c r="BA2281" s="105">
        <f>_xll.qlCalendarAdvance(Calendar,BA2280,AY2281,"f",,Trigger)</f>
        <v>55310</v>
      </c>
      <c r="BB2281" s="105">
        <f>_xll.qlInterestRateIndexMaturity(Currency&amp;"ibor"&amp;Tenor,BA2281,Trigger)</f>
        <v>55402</v>
      </c>
      <c r="BC2281" s="257">
        <f>_xll.qlIndexFixing($AC$5,AZ2281,TRUE,_xll.ohTrigger(Trigger,Trigger3M))</f>
        <v>1.3715586986102082E-2</v>
      </c>
      <c r="BD2281" s="257">
        <f>_xll.qlIndexFixing($BE$1,AZ2281,TRUE,_xll.ohTrigger(Trigger,Trigger3M))</f>
        <v>1.3511972165972327E-2</v>
      </c>
    </row>
    <row r="2282" spans="51:56" ht="11.25" customHeight="1" x14ac:dyDescent="0.25">
      <c r="AY2282" s="106" t="s">
        <v>83</v>
      </c>
      <c r="AZ2282" s="105">
        <f>_xll.qlInterestRateIndexFixingDate(Currency&amp;"ibor"&amp;Tenor,BA2282,Trigger)</f>
        <v>55313</v>
      </c>
      <c r="BA2282" s="105">
        <f>_xll.qlCalendarAdvance(Calendar,BA2281,AY2282,"f",,Trigger)</f>
        <v>55317</v>
      </c>
      <c r="BB2282" s="105">
        <f>_xll.qlInterestRateIndexMaturity(Currency&amp;"ibor"&amp;Tenor,BA2282,Trigger)</f>
        <v>55409</v>
      </c>
      <c r="BC2282" s="257">
        <f>_xll.qlIndexFixing($AC$5,AZ2282,TRUE,_xll.ohTrigger(Trigger,Trigger3M))</f>
        <v>1.3716154584908298E-2</v>
      </c>
      <c r="BD2282" s="257">
        <f>_xll.qlIndexFixing($BE$1,AZ2282,TRUE,_xll.ohTrigger(Trigger,Trigger3M))</f>
        <v>1.3506878123847684E-2</v>
      </c>
    </row>
    <row r="2283" spans="51:56" ht="11.25" customHeight="1" x14ac:dyDescent="0.25">
      <c r="AY2283" s="106" t="s">
        <v>83</v>
      </c>
      <c r="AZ2283" s="105">
        <f>_xll.qlInterestRateIndexFixingDate(Currency&amp;"ibor"&amp;Tenor,BA2283,Trigger)</f>
        <v>55320</v>
      </c>
      <c r="BA2283" s="105">
        <f>_xll.qlCalendarAdvance(Calendar,BA2282,AY2283,"f",,Trigger)</f>
        <v>55324</v>
      </c>
      <c r="BB2283" s="105">
        <f>_xll.qlInterestRateIndexMaturity(Currency&amp;"ibor"&amp;Tenor,BA2283,Trigger)</f>
        <v>55416</v>
      </c>
      <c r="BC2283" s="257">
        <f>_xll.qlIndexFixing($AC$5,AZ2283,TRUE,_xll.ohTrigger(Trigger,Trigger3M))</f>
        <v>1.3716722183797927E-2</v>
      </c>
      <c r="BD2283" s="257">
        <f>_xll.qlIndexFixing($BE$1,AZ2283,TRUE,_xll.ohTrigger(Trigger,Trigger3M))</f>
        <v>1.350175532015774E-2</v>
      </c>
    </row>
    <row r="2284" spans="51:56" ht="11.25" customHeight="1" x14ac:dyDescent="0.25">
      <c r="AY2284" s="106" t="s">
        <v>83</v>
      </c>
      <c r="AZ2284" s="105">
        <f>_xll.qlInterestRateIndexFixingDate(Currency&amp;"ibor"&amp;Tenor,BA2284,Trigger)</f>
        <v>55327</v>
      </c>
      <c r="BA2284" s="105">
        <f>_xll.qlCalendarAdvance(Calendar,BA2283,AY2284,"f",,Trigger)</f>
        <v>55331</v>
      </c>
      <c r="BB2284" s="105">
        <f>_xll.qlInterestRateIndexMaturity(Currency&amp;"ibor"&amp;Tenor,BA2284,Trigger)</f>
        <v>55423</v>
      </c>
      <c r="BC2284" s="257">
        <f>_xll.qlIndexFixing($AC$5,AZ2284,TRUE,_xll.ohTrigger(Trigger,Trigger3M))</f>
        <v>1.371728978276923E-2</v>
      </c>
      <c r="BD2284" s="257">
        <f>_xll.qlIndexFixing($BE$1,AZ2284,TRUE,_xll.ohTrigger(Trigger,Trigger3M))</f>
        <v>1.3496603713645057E-2</v>
      </c>
    </row>
    <row r="2285" spans="51:56" ht="11.25" customHeight="1" x14ac:dyDescent="0.25">
      <c r="AY2285" s="106" t="s">
        <v>83</v>
      </c>
      <c r="AZ2285" s="105">
        <f>_xll.qlInterestRateIndexFixingDate(Currency&amp;"ibor"&amp;Tenor,BA2285,Trigger)</f>
        <v>55334</v>
      </c>
      <c r="BA2285" s="105">
        <f>_xll.qlCalendarAdvance(Calendar,BA2284,AY2285,"f",,Trigger)</f>
        <v>55338</v>
      </c>
      <c r="BB2285" s="105">
        <f>_xll.qlInterestRateIndexMaturity(Currency&amp;"ibor"&amp;Tenor,BA2285,Trigger)</f>
        <v>55430</v>
      </c>
      <c r="BC2285" s="257">
        <f>_xll.qlIndexFixing($AC$5,AZ2285,TRUE,_xll.ohTrigger(Trigger,Trigger3M))</f>
        <v>1.3717857381822206E-2</v>
      </c>
      <c r="BD2285" s="257">
        <f>_xll.qlIndexFixing($BE$1,AZ2285,TRUE,_xll.ohTrigger(Trigger,Trigger3M))</f>
        <v>1.3491423263058291E-2</v>
      </c>
    </row>
    <row r="2286" spans="51:56" ht="11.25" customHeight="1" x14ac:dyDescent="0.25">
      <c r="AY2286" s="106" t="s">
        <v>83</v>
      </c>
      <c r="AZ2286" s="105">
        <f>_xll.qlInterestRateIndexFixingDate(Currency&amp;"ibor"&amp;Tenor,BA2286,Trigger)</f>
        <v>55341</v>
      </c>
      <c r="BA2286" s="105">
        <f>_xll.qlCalendarAdvance(Calendar,BA2285,AY2286,"f",,Trigger)</f>
        <v>55345</v>
      </c>
      <c r="BB2286" s="105">
        <f>_xll.qlInterestRateIndexMaturity(Currency&amp;"ibor"&amp;Tenor,BA2286,Trigger)</f>
        <v>55437</v>
      </c>
      <c r="BC2286" s="257">
        <f>_xll.qlIndexFixing($AC$5,AZ2286,TRUE,_xll.ohTrigger(Trigger,Trigger3M))</f>
        <v>1.3718424980957725E-2</v>
      </c>
      <c r="BD2286" s="257">
        <f>_xll.qlIndexFixing($BE$1,AZ2286,TRUE,_xll.ohTrigger(Trigger,Trigger3M))</f>
        <v>1.348621392714522E-2</v>
      </c>
    </row>
    <row r="2287" spans="51:56" ht="11.25" customHeight="1" x14ac:dyDescent="0.25">
      <c r="AY2287" s="106" t="s">
        <v>83</v>
      </c>
      <c r="AZ2287" s="105">
        <f>_xll.qlInterestRateIndexFixingDate(Currency&amp;"ibor"&amp;Tenor,BA2287,Trigger)</f>
        <v>55348</v>
      </c>
      <c r="BA2287" s="105">
        <f>_xll.qlCalendarAdvance(Calendar,BA2286,AY2287,"f",,Trigger)</f>
        <v>55352</v>
      </c>
      <c r="BB2287" s="105">
        <f>_xll.qlInterestRateIndexMaturity(Currency&amp;"ibor"&amp;Tenor,BA2287,Trigger)</f>
        <v>55444</v>
      </c>
      <c r="BC2287" s="257">
        <f>_xll.qlIndexFixing($AC$5,AZ2287,TRUE,_xll.ohTrigger(Trigger,Trigger3M))</f>
        <v>1.3718992580174916E-2</v>
      </c>
      <c r="BD2287" s="257">
        <f>_xll.qlIndexFixing($BE$1,AZ2287,TRUE,_xll.ohTrigger(Trigger,Trigger3M))</f>
        <v>1.3480975664648412E-2</v>
      </c>
    </row>
    <row r="2288" spans="51:56" ht="11.25" customHeight="1" x14ac:dyDescent="0.25">
      <c r="AY2288" s="106" t="s">
        <v>83</v>
      </c>
      <c r="AZ2288" s="105">
        <f>_xll.qlInterestRateIndexFixingDate(Currency&amp;"ibor"&amp;Tenor,BA2288,Trigger)</f>
        <v>55355</v>
      </c>
      <c r="BA2288" s="105">
        <f>_xll.qlCalendarAdvance(Calendar,BA2287,AY2288,"f",,Trigger)</f>
        <v>55359</v>
      </c>
      <c r="BB2288" s="105">
        <f>_xll.qlInterestRateIndexMaturity(Currency&amp;"ibor"&amp;Tenor,BA2288,Trigger)</f>
        <v>55451</v>
      </c>
      <c r="BC2288" s="257">
        <f>_xll.qlIndexFixing($AC$5,AZ2288,TRUE,_xll.ohTrigger(Trigger,Trigger3M))</f>
        <v>1.3719560179474651E-2</v>
      </c>
      <c r="BD2288" s="257">
        <f>_xll.qlIndexFixing($BE$1,AZ2288,TRUE,_xll.ohTrigger(Trigger,Trigger3M))</f>
        <v>1.3475708434322598E-2</v>
      </c>
    </row>
    <row r="2289" spans="51:56" ht="11.25" customHeight="1" x14ac:dyDescent="0.25">
      <c r="AY2289" s="106" t="s">
        <v>83</v>
      </c>
      <c r="AZ2289" s="105">
        <f>_xll.qlInterestRateIndexFixingDate(Currency&amp;"ibor"&amp;Tenor,BA2289,Trigger)</f>
        <v>55362</v>
      </c>
      <c r="BA2289" s="105">
        <f>_xll.qlCalendarAdvance(Calendar,BA2288,AY2289,"f",,Trigger)</f>
        <v>55366</v>
      </c>
      <c r="BB2289" s="105">
        <f>_xll.qlInterestRateIndexMaturity(Currency&amp;"ibor"&amp;Tenor,BA2289,Trigger)</f>
        <v>55458</v>
      </c>
      <c r="BC2289" s="257">
        <f>_xll.qlIndexFixing($AC$5,AZ2289,TRUE,_xll.ohTrigger(Trigger,Trigger3M))</f>
        <v>1.3720127778855191E-2</v>
      </c>
      <c r="BD2289" s="257">
        <f>_xll.qlIndexFixing($BE$1,AZ2289,TRUE,_xll.ohTrigger(Trigger,Trigger3M))</f>
        <v>1.3470412194913822E-2</v>
      </c>
    </row>
    <row r="2290" spans="51:56" ht="11.25" customHeight="1" x14ac:dyDescent="0.25">
      <c r="AY2290" s="106" t="s">
        <v>83</v>
      </c>
      <c r="AZ2290" s="105">
        <f>_xll.qlInterestRateIndexFixingDate(Currency&amp;"ibor"&amp;Tenor,BA2290,Trigger)</f>
        <v>55369</v>
      </c>
      <c r="BA2290" s="105">
        <f>_xll.qlCalendarAdvance(Calendar,BA2289,AY2290,"f",,Trigger)</f>
        <v>55373</v>
      </c>
      <c r="BB2290" s="105">
        <f>_xll.qlInterestRateIndexMaturity(Currency&amp;"ibor"&amp;Tenor,BA2290,Trigger)</f>
        <v>55465</v>
      </c>
      <c r="BC2290" s="257">
        <f>_xll.qlIndexFixing($AC$5,AZ2290,TRUE,_xll.ohTrigger(Trigger,Trigger3M))</f>
        <v>1.3720695378319143E-2</v>
      </c>
      <c r="BD2290" s="257">
        <f>_xll.qlIndexFixing($BE$1,AZ2290,TRUE,_xll.ohTrigger(Trigger,Trigger3M))</f>
        <v>1.3465086905174209E-2</v>
      </c>
    </row>
    <row r="2291" spans="51:56" ht="11.25" customHeight="1" x14ac:dyDescent="0.25">
      <c r="AY2291" s="106" t="s">
        <v>83</v>
      </c>
      <c r="AZ2291" s="105">
        <f>_xll.qlInterestRateIndexFixingDate(Currency&amp;"ibor"&amp;Tenor,BA2291,Trigger)</f>
        <v>55376</v>
      </c>
      <c r="BA2291" s="105">
        <f>_xll.qlCalendarAdvance(Calendar,BA2290,AY2291,"f",,Trigger)</f>
        <v>55380</v>
      </c>
      <c r="BB2291" s="105">
        <f>_xll.qlInterestRateIndexMaturity(Currency&amp;"ibor"&amp;Tenor,BA2291,Trigger)</f>
        <v>55472</v>
      </c>
      <c r="BC2291" s="257">
        <f>_xll.qlIndexFixing($AC$5,AZ2291,TRUE,_xll.ohTrigger(Trigger,Trigger3M))</f>
        <v>1.3721262977863899E-2</v>
      </c>
      <c r="BD2291" s="257">
        <f>_xll.qlIndexFixing($BE$1,AZ2291,TRUE,_xll.ohTrigger(Trigger,Trigger3M))</f>
        <v>1.3459732523852411E-2</v>
      </c>
    </row>
    <row r="2292" spans="51:56" ht="11.25" customHeight="1" x14ac:dyDescent="0.25">
      <c r="AY2292" s="106" t="s">
        <v>83</v>
      </c>
      <c r="AZ2292" s="105">
        <f>_xll.qlInterestRateIndexFixingDate(Currency&amp;"ibor"&amp;Tenor,BA2292,Trigger)</f>
        <v>55383</v>
      </c>
      <c r="BA2292" s="105">
        <f>_xll.qlCalendarAdvance(Calendar,BA2291,AY2292,"f",,Trigger)</f>
        <v>55387</v>
      </c>
      <c r="BB2292" s="105">
        <f>_xll.qlInterestRateIndexMaturity(Currency&amp;"ibor"&amp;Tenor,BA2292,Trigger)</f>
        <v>55479</v>
      </c>
      <c r="BC2292" s="257">
        <f>_xll.qlIndexFixing($AC$5,AZ2292,TRUE,_xll.ohTrigger(Trigger,Trigger3M))</f>
        <v>1.3721830577492936E-2</v>
      </c>
      <c r="BD2292" s="257">
        <f>_xll.qlIndexFixing($BE$1,AZ2292,TRUE,_xll.ohTrigger(Trigger,Trigger3M))</f>
        <v>1.3454349009703158E-2</v>
      </c>
    </row>
    <row r="2293" spans="51:56" ht="11.25" customHeight="1" x14ac:dyDescent="0.25">
      <c r="AY2293" s="106" t="s">
        <v>83</v>
      </c>
      <c r="AZ2293" s="105">
        <f>_xll.qlInterestRateIndexFixingDate(Currency&amp;"ibor"&amp;Tenor,BA2293,Trigger)</f>
        <v>55390</v>
      </c>
      <c r="BA2293" s="105">
        <f>_xll.qlCalendarAdvance(Calendar,BA2292,AY2293,"f",,Trigger)</f>
        <v>55394</v>
      </c>
      <c r="BB2293" s="105">
        <f>_xll.qlInterestRateIndexMaturity(Currency&amp;"ibor"&amp;Tenor,BA2293,Trigger)</f>
        <v>55486</v>
      </c>
      <c r="BC2293" s="257">
        <f>_xll.qlIndexFixing($AC$5,AZ2293,TRUE,_xll.ohTrigger(Trigger,Trigger3M))</f>
        <v>1.3722398177202779E-2</v>
      </c>
      <c r="BD2293" s="257">
        <f>_xll.qlIndexFixing($BE$1,AZ2293,TRUE,_xll.ohTrigger(Trigger,Trigger3M))</f>
        <v>1.3448936321477705E-2</v>
      </c>
    </row>
    <row r="2294" spans="51:56" ht="11.25" customHeight="1" x14ac:dyDescent="0.25">
      <c r="AY2294" s="106" t="s">
        <v>83</v>
      </c>
      <c r="AZ2294" s="105">
        <f>_xll.qlInterestRateIndexFixingDate(Currency&amp;"ibor"&amp;Tenor,BA2294,Trigger)</f>
        <v>55397</v>
      </c>
      <c r="BA2294" s="105">
        <f>_xll.qlCalendarAdvance(Calendar,BA2293,AY2294,"f",,Trigger)</f>
        <v>55401</v>
      </c>
      <c r="BB2294" s="105">
        <f>_xll.qlInterestRateIndexMaturity(Currency&amp;"ibor"&amp;Tenor,BA2294,Trigger)</f>
        <v>55492</v>
      </c>
      <c r="BC2294" s="257">
        <f>_xll.qlIndexFixing($AC$5,AZ2294,TRUE,_xll.ohTrigger(Trigger,Trigger3M))</f>
        <v>1.372266398896395E-2</v>
      </c>
      <c r="BD2294" s="257">
        <f>_xll.qlIndexFixing($BE$1,AZ2294,TRUE,_xll.ohTrigger(Trigger,Trigger3M))</f>
        <v>1.3443637913389992E-2</v>
      </c>
    </row>
    <row r="2295" spans="51:56" ht="11.25" customHeight="1" x14ac:dyDescent="0.25">
      <c r="AY2295" s="106" t="s">
        <v>83</v>
      </c>
      <c r="AZ2295" s="105">
        <f>_xll.qlInterestRateIndexFixingDate(Currency&amp;"ibor"&amp;Tenor,BA2295,Trigger)</f>
        <v>55404</v>
      </c>
      <c r="BA2295" s="105">
        <f>_xll.qlCalendarAdvance(Calendar,BA2294,AY2295,"f",,Trigger)</f>
        <v>55408</v>
      </c>
      <c r="BB2295" s="105">
        <f>_xll.qlInterestRateIndexMaturity(Currency&amp;"ibor"&amp;Tenor,BA2295,Trigger)</f>
        <v>55499</v>
      </c>
      <c r="BC2295" s="257">
        <f>_xll.qlIndexFixing($AC$5,AZ2295,TRUE,_xll.ohTrigger(Trigger,Trigger3M))</f>
        <v>1.3723231567233171E-2</v>
      </c>
      <c r="BD2295" s="257">
        <f>_xll.qlIndexFixing($BE$1,AZ2295,TRUE,_xll.ohTrigger(Trigger,Trigger3M))</f>
        <v>1.343816905467202E-2</v>
      </c>
    </row>
    <row r="2296" spans="51:56" ht="11.25" customHeight="1" x14ac:dyDescent="0.25">
      <c r="AY2296" s="106" t="s">
        <v>83</v>
      </c>
      <c r="AZ2296" s="105">
        <f>_xll.qlInterestRateIndexFixingDate(Currency&amp;"ibor"&amp;Tenor,BA2296,Trigger)</f>
        <v>55411</v>
      </c>
      <c r="BA2296" s="105">
        <f>_xll.qlCalendarAdvance(Calendar,BA2295,AY2296,"f",,Trigger)</f>
        <v>55415</v>
      </c>
      <c r="BB2296" s="105">
        <f>_xll.qlInterestRateIndexMaturity(Currency&amp;"ibor"&amp;Tenor,BA2296,Trigger)</f>
        <v>55506</v>
      </c>
      <c r="BC2296" s="257">
        <f>_xll.qlIndexFixing($AC$5,AZ2296,TRUE,_xll.ohTrigger(Trigger,Trigger3M))</f>
        <v>1.3723799145583204E-2</v>
      </c>
      <c r="BD2296" s="257">
        <f>_xll.qlIndexFixing($BE$1,AZ2296,TRUE,_xll.ohTrigger(Trigger,Trigger3M))</f>
        <v>1.3432670902097918E-2</v>
      </c>
    </row>
    <row r="2297" spans="51:56" ht="11.25" customHeight="1" x14ac:dyDescent="0.25">
      <c r="AY2297" s="106" t="s">
        <v>83</v>
      </c>
      <c r="AZ2297" s="105">
        <f>_xll.qlInterestRateIndexFixingDate(Currency&amp;"ibor"&amp;Tenor,BA2297,Trigger)</f>
        <v>55418</v>
      </c>
      <c r="BA2297" s="105">
        <f>_xll.qlCalendarAdvance(Calendar,BA2296,AY2297,"f",,Trigger)</f>
        <v>55422</v>
      </c>
      <c r="BB2297" s="105">
        <f>_xll.qlInterestRateIndexMaturity(Currency&amp;"ibor"&amp;Tenor,BA2297,Trigger)</f>
        <v>55514</v>
      </c>
      <c r="BC2297" s="257">
        <f>_xll.qlIndexFixing($AC$5,AZ2297,TRUE,_xll.ohTrigger(Trigger,Trigger3M))</f>
        <v>1.3724668576860621E-2</v>
      </c>
      <c r="BD2297" s="257">
        <f>_xll.qlIndexFixing($BE$1,AZ2297,TRUE,_xll.ohTrigger(Trigger,Trigger3M))</f>
        <v>1.3426993002916374E-2</v>
      </c>
    </row>
    <row r="2298" spans="51:56" ht="11.25" customHeight="1" x14ac:dyDescent="0.25">
      <c r="AY2298" s="106" t="s">
        <v>83</v>
      </c>
      <c r="AZ2298" s="105">
        <f>_xll.qlInterestRateIndexFixingDate(Currency&amp;"ibor"&amp;Tenor,BA2298,Trigger)</f>
        <v>55425</v>
      </c>
      <c r="BA2298" s="105">
        <f>_xll.qlCalendarAdvance(Calendar,BA2297,AY2298,"f",,Trigger)</f>
        <v>55429</v>
      </c>
      <c r="BB2298" s="105">
        <f>_xll.qlInterestRateIndexMaturity(Currency&amp;"ibor"&amp;Tenor,BA2298,Trigger)</f>
        <v>55521</v>
      </c>
      <c r="BC2298" s="257">
        <f>_xll.qlIndexFixing($AC$5,AZ2298,TRUE,_xll.ohTrigger(Trigger,Trigger3M))</f>
        <v>1.37252361769797E-2</v>
      </c>
      <c r="BD2298" s="257">
        <f>_xll.qlIndexFixing($BE$1,AZ2298,TRUE,_xll.ohTrigger(Trigger,Trigger3M))</f>
        <v>1.3421433825638729E-2</v>
      </c>
    </row>
    <row r="2299" spans="51:56" ht="11.25" customHeight="1" x14ac:dyDescent="0.25">
      <c r="AY2299" s="106" t="s">
        <v>83</v>
      </c>
      <c r="AZ2299" s="105">
        <f>_xll.qlInterestRateIndexFixingDate(Currency&amp;"ibor"&amp;Tenor,BA2299,Trigger)</f>
        <v>55432</v>
      </c>
      <c r="BA2299" s="105">
        <f>_xll.qlCalendarAdvance(Calendar,BA2298,AY2299,"f",,Trigger)</f>
        <v>55436</v>
      </c>
      <c r="BB2299" s="105">
        <f>_xll.qlInterestRateIndexMaturity(Currency&amp;"ibor"&amp;Tenor,BA2299,Trigger)</f>
        <v>55528</v>
      </c>
      <c r="BC2299" s="257">
        <f>_xll.qlIndexFixing($AC$5,AZ2299,TRUE,_xll.ohTrigger(Trigger,Trigger3M))</f>
        <v>1.3725803777182192E-2</v>
      </c>
      <c r="BD2299" s="257">
        <f>_xll.qlIndexFixing($BE$1,AZ2299,TRUE,_xll.ohTrigger(Trigger,Trigger3M))</f>
        <v>1.3415845226823705E-2</v>
      </c>
    </row>
    <row r="2300" spans="51:56" ht="11.25" customHeight="1" x14ac:dyDescent="0.25">
      <c r="AY2300" s="106" t="s">
        <v>83</v>
      </c>
      <c r="AZ2300" s="105">
        <f>_xll.qlInterestRateIndexFixingDate(Currency&amp;"ibor"&amp;Tenor,BA2300,Trigger)</f>
        <v>55439</v>
      </c>
      <c r="BA2300" s="105">
        <f>_xll.qlCalendarAdvance(Calendar,BA2299,AY2300,"f",,Trigger)</f>
        <v>55443</v>
      </c>
      <c r="BB2300" s="105">
        <f>_xll.qlInterestRateIndexMaturity(Currency&amp;"ibor"&amp;Tenor,BA2300,Trigger)</f>
        <v>55535</v>
      </c>
      <c r="BC2300" s="257">
        <f>_xll.qlIndexFixing($AC$5,AZ2300,TRUE,_xll.ohTrigger(Trigger,Trigger3M))</f>
        <v>1.3726371377466356E-2</v>
      </c>
      <c r="BD2300" s="257">
        <f>_xll.qlIndexFixing($BE$1,AZ2300,TRUE,_xll.ohTrigger(Trigger,Trigger3M))</f>
        <v>1.3410227165227769E-2</v>
      </c>
    </row>
    <row r="2301" spans="51:56" ht="11.25" customHeight="1" x14ac:dyDescent="0.25">
      <c r="AY2301" s="106" t="s">
        <v>83</v>
      </c>
      <c r="AZ2301" s="105">
        <f>_xll.qlInterestRateIndexFixingDate(Currency&amp;"ibor"&amp;Tenor,BA2301,Trigger)</f>
        <v>55446</v>
      </c>
      <c r="BA2301" s="105">
        <f>_xll.qlCalendarAdvance(Calendar,BA2300,AY2301,"f",,Trigger)</f>
        <v>55450</v>
      </c>
      <c r="BB2301" s="105">
        <f>_xll.qlInterestRateIndexMaturity(Currency&amp;"ibor"&amp;Tenor,BA2301,Trigger)</f>
        <v>55542</v>
      </c>
      <c r="BC2301" s="257">
        <f>_xll.qlIndexFixing($AC$5,AZ2301,TRUE,_xll.ohTrigger(Trigger,Trigger3M))</f>
        <v>1.3726938977832196E-2</v>
      </c>
      <c r="BD2301" s="257">
        <f>_xll.qlIndexFixing($BE$1,AZ2301,TRUE,_xll.ohTrigger(Trigger,Trigger3M))</f>
        <v>1.3404579599612606E-2</v>
      </c>
    </row>
    <row r="2302" spans="51:56" ht="11.25" customHeight="1" x14ac:dyDescent="0.25">
      <c r="AY2302" s="106" t="s">
        <v>83</v>
      </c>
      <c r="AZ2302" s="105">
        <f>_xll.qlInterestRateIndexFixingDate(Currency&amp;"ibor"&amp;Tenor,BA2302,Trigger)</f>
        <v>55453</v>
      </c>
      <c r="BA2302" s="105">
        <f>_xll.qlCalendarAdvance(Calendar,BA2301,AY2302,"f",,Trigger)</f>
        <v>55457</v>
      </c>
      <c r="BB2302" s="105">
        <f>_xll.qlInterestRateIndexMaturity(Currency&amp;"ibor"&amp;Tenor,BA2302,Trigger)</f>
        <v>55549</v>
      </c>
      <c r="BC2302" s="257">
        <f>_xll.qlIndexFixing($AC$5,AZ2302,TRUE,_xll.ohTrigger(Trigger,Trigger3M))</f>
        <v>1.3727506578280577E-2</v>
      </c>
      <c r="BD2302" s="257">
        <f>_xll.qlIndexFixing($BE$1,AZ2302,TRUE,_xll.ohTrigger(Trigger,Trigger3M))</f>
        <v>1.339890248873816E-2</v>
      </c>
    </row>
    <row r="2303" spans="51:56" ht="11.25" customHeight="1" x14ac:dyDescent="0.25">
      <c r="AY2303" s="106" t="s">
        <v>83</v>
      </c>
      <c r="AZ2303" s="105">
        <f>_xll.qlInterestRateIndexFixingDate(Currency&amp;"ibor"&amp;Tenor,BA2303,Trigger)</f>
        <v>55460</v>
      </c>
      <c r="BA2303" s="105">
        <f>_xll.qlCalendarAdvance(Calendar,BA2302,AY2303,"f",,Trigger)</f>
        <v>55464</v>
      </c>
      <c r="BB2303" s="105">
        <f>_xll.qlInterestRateIndexMaturity(Currency&amp;"ibor"&amp;Tenor,BA2303,Trigger)</f>
        <v>55556</v>
      </c>
      <c r="BC2303" s="257">
        <f>_xll.qlIndexFixing($AC$5,AZ2303,TRUE,_xll.ohTrigger(Trigger,Trigger3M))</f>
        <v>1.3728074178810633E-2</v>
      </c>
      <c r="BD2303" s="257">
        <f>_xll.qlIndexFixing($BE$1,AZ2303,TRUE,_xll.ohTrigger(Trigger,Trigger3M))</f>
        <v>1.3393195791367852E-2</v>
      </c>
    </row>
    <row r="2304" spans="51:56" ht="11.25" customHeight="1" x14ac:dyDescent="0.25">
      <c r="AY2304" s="106" t="s">
        <v>83</v>
      </c>
      <c r="AZ2304" s="105">
        <f>_xll.qlInterestRateIndexFixingDate(Currency&amp;"ibor"&amp;Tenor,BA2304,Trigger)</f>
        <v>55467</v>
      </c>
      <c r="BA2304" s="105">
        <f>_xll.qlCalendarAdvance(Calendar,BA2303,AY2304,"f",,Trigger)</f>
        <v>55471</v>
      </c>
      <c r="BB2304" s="105">
        <f>_xll.qlInterestRateIndexMaturity(Currency&amp;"ibor"&amp;Tenor,BA2304,Trigger)</f>
        <v>55563</v>
      </c>
      <c r="BC2304" s="257">
        <f>_xll.qlIndexFixing($AC$5,AZ2304,TRUE,_xll.ohTrigger(Trigger,Trigger3M))</f>
        <v>1.3728641779422361E-2</v>
      </c>
      <c r="BD2304" s="257">
        <f>_xll.qlIndexFixing($BE$1,AZ2304,TRUE,_xll.ohTrigger(Trigger,Trigger3M))</f>
        <v>1.3387459466263366E-2</v>
      </c>
    </row>
    <row r="2305" spans="51:56" ht="11.25" customHeight="1" x14ac:dyDescent="0.25">
      <c r="AY2305" s="106" t="s">
        <v>83</v>
      </c>
      <c r="AZ2305" s="105">
        <f>_xll.qlInterestRateIndexFixingDate(Currency&amp;"ibor"&amp;Tenor,BA2305,Trigger)</f>
        <v>55474</v>
      </c>
      <c r="BA2305" s="105">
        <f>_xll.qlCalendarAdvance(Calendar,BA2304,AY2305,"f",,Trigger)</f>
        <v>55478</v>
      </c>
      <c r="BB2305" s="105">
        <f>_xll.qlInterestRateIndexMaturity(Currency&amp;"ibor"&amp;Tenor,BA2305,Trigger)</f>
        <v>55570</v>
      </c>
      <c r="BC2305" s="257">
        <f>_xll.qlIndexFixing($AC$5,AZ2305,TRUE,_xll.ohTrigger(Trigger,Trigger3M))</f>
        <v>1.3729209380116634E-2</v>
      </c>
      <c r="BD2305" s="257">
        <f>_xll.qlIndexFixing($BE$1,AZ2305,TRUE,_xll.ohTrigger(Trigger,Trigger3M))</f>
        <v>1.338169347218812E-2</v>
      </c>
    </row>
    <row r="2306" spans="51:56" ht="11.25" customHeight="1" x14ac:dyDescent="0.25">
      <c r="AY2306" s="106" t="s">
        <v>83</v>
      </c>
      <c r="AZ2306" s="105">
        <f>_xll.qlInterestRateIndexFixingDate(Currency&amp;"ibor"&amp;Tenor,BA2306,Trigger)</f>
        <v>55481</v>
      </c>
      <c r="BA2306" s="105">
        <f>_xll.qlCalendarAdvance(Calendar,BA2305,AY2306,"f",,Trigger)</f>
        <v>55485</v>
      </c>
      <c r="BB2306" s="105">
        <f>_xll.qlInterestRateIndexMaturity(Currency&amp;"ibor"&amp;Tenor,BA2306,Trigger)</f>
        <v>55577</v>
      </c>
      <c r="BC2306" s="257">
        <f>_xll.qlIndexFixing($AC$5,AZ2306,TRUE,_xll.ohTrigger(Trigger,Trigger3M))</f>
        <v>1.3729776980893447E-2</v>
      </c>
      <c r="BD2306" s="257">
        <f>_xll.qlIndexFixing($BE$1,AZ2306,TRUE,_xll.ohTrigger(Trigger,Trigger3M))</f>
        <v>1.3375897767905535E-2</v>
      </c>
    </row>
    <row r="2307" spans="51:56" ht="11.25" customHeight="1" x14ac:dyDescent="0.25">
      <c r="AY2307" s="106" t="s">
        <v>83</v>
      </c>
      <c r="AZ2307" s="105">
        <f>_xll.qlInterestRateIndexFixingDate(Currency&amp;"ibor"&amp;Tenor,BA2307,Trigger)</f>
        <v>55488</v>
      </c>
      <c r="BA2307" s="105">
        <f>_xll.qlCalendarAdvance(Calendar,BA2306,AY2307,"f",,Trigger)</f>
        <v>55492</v>
      </c>
      <c r="BB2307" s="105">
        <f>_xll.qlInterestRateIndexMaturity(Currency&amp;"ibor"&amp;Tenor,BA2307,Trigger)</f>
        <v>55583</v>
      </c>
      <c r="BC2307" s="257">
        <f>_xll.qlIndexFixing($AC$5,AZ2307,TRUE,_xll.ohTrigger(Trigger,Trigger3M))</f>
        <v>1.3730042512792801E-2</v>
      </c>
      <c r="BD2307" s="257">
        <f>_xll.qlIndexFixing($BE$1,AZ2307,TRUE,_xll.ohTrigger(Trigger,Trigger3M))</f>
        <v>1.3370246034255091E-2</v>
      </c>
    </row>
    <row r="2308" spans="51:56" ht="11.25" customHeight="1" x14ac:dyDescent="0.25">
      <c r="AY2308" s="106" t="s">
        <v>83</v>
      </c>
      <c r="AZ2308" s="105">
        <f>_xll.qlInterestRateIndexFixingDate(Currency&amp;"ibor"&amp;Tenor,BA2308,Trigger)</f>
        <v>55495</v>
      </c>
      <c r="BA2308" s="105">
        <f>_xll.qlCalendarAdvance(Calendar,BA2307,AY2308,"f",,Trigger)</f>
        <v>55499</v>
      </c>
      <c r="BB2308" s="105">
        <f>_xll.qlInterestRateIndexMaturity(Currency&amp;"ibor"&amp;Tenor,BA2308,Trigger)</f>
        <v>55590</v>
      </c>
      <c r="BC2308" s="257">
        <f>_xll.qlIndexFixing($AC$5,AZ2308,TRUE,_xll.ohTrigger(Trigger,Trigger3M))</f>
        <v>1.3730610092117001E-2</v>
      </c>
      <c r="BD2308" s="257">
        <f>_xll.qlIndexFixing($BE$1,AZ2308,TRUE,_xll.ohTrigger(Trigger,Trigger3M))</f>
        <v>1.3364393138669758E-2</v>
      </c>
    </row>
    <row r="2309" spans="51:56" ht="11.25" customHeight="1" x14ac:dyDescent="0.25">
      <c r="AY2309" s="106" t="s">
        <v>83</v>
      </c>
      <c r="AZ2309" s="105">
        <f>_xll.qlInterestRateIndexFixingDate(Currency&amp;"ibor"&amp;Tenor,BA2309,Trigger)</f>
        <v>55502</v>
      </c>
      <c r="BA2309" s="105">
        <f>_xll.qlCalendarAdvance(Calendar,BA2308,AY2309,"f",,Trigger)</f>
        <v>55506</v>
      </c>
      <c r="BB2309" s="105">
        <f>_xll.qlInterestRateIndexMaturity(Currency&amp;"ibor"&amp;Tenor,BA2309,Trigger)</f>
        <v>55597</v>
      </c>
      <c r="BC2309" s="257">
        <f>_xll.qlIndexFixing($AC$5,AZ2309,TRUE,_xll.ohTrigger(Trigger,Trigger3M))</f>
        <v>1.3731177671522014E-2</v>
      </c>
      <c r="BD2309" s="257">
        <f>_xll.qlIndexFixing($BE$1,AZ2309,TRUE,_xll.ohTrigger(Trigger,Trigger3M))</f>
        <v>1.3358510413133169E-2</v>
      </c>
    </row>
    <row r="2310" spans="51:56" ht="11.25" customHeight="1" x14ac:dyDescent="0.25">
      <c r="AY2310" s="106" t="s">
        <v>83</v>
      </c>
      <c r="AZ2310" s="105">
        <f>_xll.qlInterestRateIndexFixingDate(Currency&amp;"ibor"&amp;Tenor,BA2310,Trigger)</f>
        <v>55508</v>
      </c>
      <c r="BA2310" s="105">
        <f>_xll.qlCalendarAdvance(Calendar,BA2309,AY2310,"f",,Trigger)</f>
        <v>55514</v>
      </c>
      <c r="BB2310" s="105">
        <f>_xll.qlInterestRateIndexMaturity(Currency&amp;"ibor"&amp;Tenor,BA2310,Trigger)</f>
        <v>55605</v>
      </c>
      <c r="BC2310" s="257">
        <f>_xll.qlIndexFixing($AC$5,AZ2310,TRUE,_xll.ohTrigger(Trigger,Trigger3M))</f>
        <v>1.3731826333799312E-2</v>
      </c>
      <c r="BD2310" s="257">
        <f>_xll.qlIndexFixing($BE$1,AZ2310,TRUE,_xll.ohTrigger(Trigger,Trigger3M))</f>
        <v>1.335175071887125E-2</v>
      </c>
    </row>
    <row r="2311" spans="51:56" ht="11.25" customHeight="1" x14ac:dyDescent="0.25">
      <c r="AY2311" s="106" t="s">
        <v>83</v>
      </c>
      <c r="AZ2311" s="105">
        <f>_xll.qlInterestRateIndexFixingDate(Currency&amp;"ibor"&amp;Tenor,BA2311,Trigger)</f>
        <v>55516</v>
      </c>
      <c r="BA2311" s="105">
        <f>_xll.qlCalendarAdvance(Calendar,BA2310,AY2311,"f",,Trigger)</f>
        <v>55521</v>
      </c>
      <c r="BB2311" s="105">
        <f>_xll.qlInterestRateIndexMaturity(Currency&amp;"ibor"&amp;Tenor,BA2311,Trigger)</f>
        <v>55612</v>
      </c>
      <c r="BC2311" s="257">
        <f>_xll.qlIndexFixing($AC$5,AZ2311,TRUE,_xll.ohTrigger(Trigger,Trigger3M))</f>
        <v>1.3732393913379132E-2</v>
      </c>
      <c r="BD2311" s="257">
        <f>_xll.qlIndexFixing($BE$1,AZ2311,TRUE,_xll.ohTrigger(Trigger,Trigger3M))</f>
        <v>1.3345803933171772E-2</v>
      </c>
    </row>
    <row r="2312" spans="51:56" ht="11.25" customHeight="1" x14ac:dyDescent="0.25">
      <c r="AY2312" s="106" t="s">
        <v>83</v>
      </c>
      <c r="AZ2312" s="105">
        <f>_xll.qlInterestRateIndexFixingDate(Currency&amp;"ibor"&amp;Tenor,BA2312,Trigger)</f>
        <v>55526</v>
      </c>
      <c r="BA2312" s="105">
        <f>_xll.qlCalendarAdvance(Calendar,BA2311,AY2312,"f",,Trigger)</f>
        <v>55528</v>
      </c>
      <c r="BB2312" s="105">
        <f>_xll.qlInterestRateIndexMaturity(Currency&amp;"ibor"&amp;Tenor,BA2312,Trigger)</f>
        <v>55619</v>
      </c>
      <c r="BC2312" s="257">
        <f>_xll.qlIndexFixing($AC$5,AZ2312,TRUE,_xll.ohTrigger(Trigger,Trigger3M))</f>
        <v>1.3732961493038008E-2</v>
      </c>
      <c r="BD2312" s="257">
        <f>_xll.qlIndexFixing($BE$1,AZ2312,TRUE,_xll.ohTrigger(Trigger,Trigger3M))</f>
        <v>1.3339827187938538E-2</v>
      </c>
    </row>
    <row r="2313" spans="51:56" ht="11.25" customHeight="1" x14ac:dyDescent="0.25">
      <c r="AY2313" s="106" t="s">
        <v>83</v>
      </c>
      <c r="AZ2313" s="105">
        <f>_xll.qlInterestRateIndexFixingDate(Currency&amp;"ibor"&amp;Tenor,BA2313,Trigger)</f>
        <v>55533</v>
      </c>
      <c r="BA2313" s="105">
        <f>_xll.qlCalendarAdvance(Calendar,BA2312,AY2313,"f",,Trigger)</f>
        <v>55535</v>
      </c>
      <c r="BB2313" s="105">
        <f>_xll.qlInterestRateIndexMaturity(Currency&amp;"ibor"&amp;Tenor,BA2313,Trigger)</f>
        <v>55626</v>
      </c>
      <c r="BC2313" s="257">
        <f>_xll.qlIndexFixing($AC$5,AZ2313,TRUE,_xll.ohTrigger(Trigger,Trigger3M))</f>
        <v>1.3733529072779456E-2</v>
      </c>
      <c r="BD2313" s="257">
        <f>_xll.qlIndexFixing($BE$1,AZ2313,TRUE,_xll.ohTrigger(Trigger,Trigger3M))</f>
        <v>1.3333820441942992E-2</v>
      </c>
    </row>
    <row r="2314" spans="51:56" ht="11.25" customHeight="1" x14ac:dyDescent="0.25">
      <c r="AY2314" s="106" t="s">
        <v>83</v>
      </c>
      <c r="AZ2314" s="105">
        <f>_xll.qlInterestRateIndexFixingDate(Currency&amp;"ibor"&amp;Tenor,BA2314,Trigger)</f>
        <v>55540</v>
      </c>
      <c r="BA2314" s="105">
        <f>_xll.qlCalendarAdvance(Calendar,BA2313,AY2314,"f",,Trigger)</f>
        <v>55542</v>
      </c>
      <c r="BB2314" s="105">
        <f>_xll.qlInterestRateIndexMaturity(Currency&amp;"ibor"&amp;Tenor,BA2314,Trigger)</f>
        <v>55633</v>
      </c>
      <c r="BC2314" s="257">
        <f>_xll.qlIndexFixing($AC$5,AZ2314,TRUE,_xll.ohTrigger(Trigger,Trigger3M))</f>
        <v>1.3734096652602596E-2</v>
      </c>
      <c r="BD2314" s="257">
        <f>_xll.qlIndexFixing($BE$1,AZ2314,TRUE,_xll.ohTrigger(Trigger,Trigger3M))</f>
        <v>1.3327783653957452E-2</v>
      </c>
    </row>
    <row r="2315" spans="51:56" ht="11.25" customHeight="1" x14ac:dyDescent="0.25">
      <c r="AY2315" s="106" t="s">
        <v>83</v>
      </c>
      <c r="AZ2315" s="105">
        <f>_xll.qlInterestRateIndexFixingDate(Currency&amp;"ibor"&amp;Tenor,BA2315,Trigger)</f>
        <v>55547</v>
      </c>
      <c r="BA2315" s="105">
        <f>_xll.qlCalendarAdvance(Calendar,BA2314,AY2315,"f",,Trigger)</f>
        <v>55549</v>
      </c>
      <c r="BB2315" s="105">
        <f>_xll.qlInterestRateIndexMaturity(Currency&amp;"ibor"&amp;Tenor,BA2315,Trigger)</f>
        <v>55639</v>
      </c>
      <c r="BC2315" s="257">
        <f>_xll.qlIndexFixing($AC$5,AZ2315,TRUE,_xll.ohTrigger(Trigger,Trigger3M))</f>
        <v>1.3734361997240541E-2</v>
      </c>
      <c r="BD2315" s="257">
        <f>_xll.qlIndexFixing($BE$1,AZ2315,TRUE,_xll.ohTrigger(Trigger,Trigger3M))</f>
        <v>1.3321909546212929E-2</v>
      </c>
    </row>
    <row r="2316" spans="51:56" ht="11.25" customHeight="1" x14ac:dyDescent="0.25">
      <c r="AY2316" s="106" t="s">
        <v>83</v>
      </c>
      <c r="AZ2316" s="105">
        <f>_xll.qlInterestRateIndexFixingDate(Currency&amp;"ibor"&amp;Tenor,BA2316,Trigger)</f>
        <v>55554</v>
      </c>
      <c r="BA2316" s="105">
        <f>_xll.qlCalendarAdvance(Calendar,BA2315,AY2316,"f",,Trigger)</f>
        <v>55556</v>
      </c>
      <c r="BB2316" s="105">
        <f>_xll.qlInterestRateIndexMaturity(Currency&amp;"ibor"&amp;Tenor,BA2316,Trigger)</f>
        <v>55646</v>
      </c>
      <c r="BC2316" s="257">
        <f>_xll.qlIndexFixing($AC$5,AZ2316,TRUE,_xll.ohTrigger(Trigger,Trigger3M))</f>
        <v>1.3734929555602626E-2</v>
      </c>
      <c r="BD2316" s="257">
        <f>_xll.qlIndexFixing($BE$1,AZ2316,TRUE,_xll.ohTrigger(Trigger,Trigger3M))</f>
        <v>1.3315814935150883E-2</v>
      </c>
    </row>
    <row r="2317" spans="51:56" ht="11.25" customHeight="1" x14ac:dyDescent="0.25">
      <c r="AY2317" s="106" t="s">
        <v>83</v>
      </c>
      <c r="AZ2317" s="105">
        <f>_xll.qlInterestRateIndexFixingDate(Currency&amp;"ibor"&amp;Tenor,BA2317,Trigger)</f>
        <v>55561</v>
      </c>
      <c r="BA2317" s="105">
        <f>_xll.qlCalendarAdvance(Calendar,BA2316,AY2317,"f",,Trigger)</f>
        <v>55563</v>
      </c>
      <c r="BB2317" s="105">
        <f>_xll.qlInterestRateIndexMaturity(Currency&amp;"ibor"&amp;Tenor,BA2317,Trigger)</f>
        <v>55653</v>
      </c>
      <c r="BC2317" s="257">
        <f>_xll.qlIndexFixing($AC$5,AZ2317,TRUE,_xll.ohTrigger(Trigger,Trigger3M))</f>
        <v>1.3735497114044648E-2</v>
      </c>
      <c r="BD2317" s="257">
        <f>_xll.qlIndexFixing($BE$1,AZ2317,TRUE,_xll.ohTrigger(Trigger,Trigger3M))</f>
        <v>1.3309690162376597E-2</v>
      </c>
    </row>
    <row r="2318" spans="51:56" ht="11.25" customHeight="1" x14ac:dyDescent="0.25">
      <c r="AY2318" s="106" t="s">
        <v>83</v>
      </c>
      <c r="AZ2318" s="105">
        <f>_xll.qlInterestRateIndexFixingDate(Currency&amp;"ibor"&amp;Tenor,BA2318,Trigger)</f>
        <v>55568</v>
      </c>
      <c r="BA2318" s="105">
        <f>_xll.qlCalendarAdvance(Calendar,BA2317,AY2318,"f",,Trigger)</f>
        <v>55570</v>
      </c>
      <c r="BB2318" s="105">
        <f>_xll.qlInterestRateIndexMaturity(Currency&amp;"ibor"&amp;Tenor,BA2318,Trigger)</f>
        <v>55660</v>
      </c>
      <c r="BC2318" s="257">
        <f>_xll.qlIndexFixing($AC$5,AZ2318,TRUE,_xll.ohTrigger(Trigger,Trigger3M))</f>
        <v>1.3736064672568382E-2</v>
      </c>
      <c r="BD2318" s="257">
        <f>_xll.qlIndexFixing($BE$1,AZ2318,TRUE,_xll.ohTrigger(Trigger,Trigger3M))</f>
        <v>1.3303535186665272E-2</v>
      </c>
    </row>
    <row r="2319" spans="51:56" ht="11.25" customHeight="1" x14ac:dyDescent="0.25">
      <c r="AY2319" s="106" t="s">
        <v>83</v>
      </c>
      <c r="AZ2319" s="105">
        <f>_xll.qlInterestRateIndexFixingDate(Currency&amp;"ibor"&amp;Tenor,BA2319,Trigger)</f>
        <v>55575</v>
      </c>
      <c r="BA2319" s="105">
        <f>_xll.qlCalendarAdvance(Calendar,BA2318,AY2319,"f",,Trigger)</f>
        <v>55577</v>
      </c>
      <c r="BB2319" s="105">
        <f>_xll.qlInterestRateIndexMaturity(Currency&amp;"ibor"&amp;Tenor,BA2319,Trigger)</f>
        <v>55667</v>
      </c>
      <c r="BC2319" s="257">
        <f>_xll.qlIndexFixing($AC$5,AZ2319,TRUE,_xll.ohTrigger(Trigger,Trigger3M))</f>
        <v>1.3736632231171164E-2</v>
      </c>
      <c r="BD2319" s="257">
        <f>_xll.qlIndexFixing($BE$1,AZ2319,TRUE,_xll.ohTrigger(Trigger,Trigger3M))</f>
        <v>1.3297349966793881E-2</v>
      </c>
    </row>
    <row r="2320" spans="51:56" ht="11.25" customHeight="1" x14ac:dyDescent="0.25">
      <c r="AY2320" s="106" t="s">
        <v>83</v>
      </c>
      <c r="AZ2320" s="105">
        <f>_xll.qlInterestRateIndexFixingDate(Currency&amp;"ibor"&amp;Tenor,BA2320,Trigger)</f>
        <v>55582</v>
      </c>
      <c r="BA2320" s="105">
        <f>_xll.qlCalendarAdvance(Calendar,BA2319,AY2320,"f",,Trigger)</f>
        <v>55584</v>
      </c>
      <c r="BB2320" s="105">
        <f>_xll.qlInterestRateIndexMaturity(Currency&amp;"ibor"&amp;Tenor,BA2320,Trigger)</f>
        <v>55676</v>
      </c>
      <c r="BC2320" s="257">
        <f>_xll.qlIndexFixing($AC$5,AZ2320,TRUE,_xll.ohTrigger(Trigger,Trigger3M))</f>
        <v>1.372452314034996E-2</v>
      </c>
      <c r="BD2320" s="257">
        <f>_xll.qlIndexFixing($BE$1,AZ2320,TRUE,_xll.ohTrigger(Trigger,Trigger3M))</f>
        <v>1.3290724775291963E-2</v>
      </c>
    </row>
    <row r="2321" spans="51:56" ht="11.25" customHeight="1" x14ac:dyDescent="0.25">
      <c r="AY2321" s="106" t="s">
        <v>83</v>
      </c>
      <c r="AZ2321" s="105">
        <f>_xll.qlInterestRateIndexFixingDate(Currency&amp;"ibor"&amp;Tenor,BA2321,Trigger)</f>
        <v>55589</v>
      </c>
      <c r="BA2321" s="105">
        <f>_xll.qlCalendarAdvance(Calendar,BA2320,AY2321,"f",,Trigger)</f>
        <v>55591</v>
      </c>
      <c r="BB2321" s="105">
        <f>_xll.qlInterestRateIndexMaturity(Currency&amp;"ibor"&amp;Tenor,BA2321,Trigger)</f>
        <v>55683</v>
      </c>
      <c r="BC2321" s="257">
        <f>_xll.qlIndexFixing($AC$5,AZ2321,TRUE,_xll.ohTrigger(Trigger,Trigger3M))</f>
        <v>1.3694078187128018E-2</v>
      </c>
      <c r="BD2321" s="257">
        <f>_xll.qlIndexFixing($BE$1,AZ2321,TRUE,_xll.ohTrigger(Trigger,Trigger3M))</f>
        <v>1.3284474134285434E-2</v>
      </c>
    </row>
    <row r="2322" spans="51:56" ht="11.25" customHeight="1" x14ac:dyDescent="0.25">
      <c r="AY2322" s="106" t="s">
        <v>83</v>
      </c>
      <c r="AZ2322" s="105">
        <f>_xll.qlInterestRateIndexFixingDate(Currency&amp;"ibor"&amp;Tenor,BA2322,Trigger)</f>
        <v>55596</v>
      </c>
      <c r="BA2322" s="105">
        <f>_xll.qlCalendarAdvance(Calendar,BA2321,AY2322,"f",,Trigger)</f>
        <v>55598</v>
      </c>
      <c r="BB2322" s="105">
        <f>_xll.qlInterestRateIndexMaturity(Currency&amp;"ibor"&amp;Tenor,BA2322,Trigger)</f>
        <v>55690</v>
      </c>
      <c r="BC2322" s="257">
        <f>_xll.qlIndexFixing($AC$5,AZ2322,TRUE,_xll.ohTrigger(Trigger,Trigger3M))</f>
        <v>1.3663601387583975E-2</v>
      </c>
      <c r="BD2322" s="257">
        <f>_xll.qlIndexFixing($BE$1,AZ2322,TRUE,_xll.ohTrigger(Trigger,Trigger3M))</f>
        <v>1.3278193117545673E-2</v>
      </c>
    </row>
    <row r="2323" spans="51:56" ht="11.25" customHeight="1" x14ac:dyDescent="0.25">
      <c r="AY2323" s="106" t="s">
        <v>83</v>
      </c>
      <c r="AZ2323" s="105">
        <f>_xll.qlInterestRateIndexFixingDate(Currency&amp;"ibor"&amp;Tenor,BA2323,Trigger)</f>
        <v>55603</v>
      </c>
      <c r="BA2323" s="105">
        <f>_xll.qlCalendarAdvance(Calendar,BA2322,AY2323,"f",,Trigger)</f>
        <v>55605</v>
      </c>
      <c r="BB2323" s="105">
        <f>_xll.qlInterestRateIndexMaturity(Currency&amp;"ibor"&amp;Tenor,BA2323,Trigger)</f>
        <v>55697</v>
      </c>
      <c r="BC2323" s="257">
        <f>_xll.qlIndexFixing($AC$5,AZ2323,TRUE,_xll.ohTrigger(Trigger,Trigger3M))</f>
        <v>1.3633092742465058E-2</v>
      </c>
      <c r="BD2323" s="257">
        <f>_xll.qlIndexFixing($BE$1,AZ2323,TRUE,_xll.ohTrigger(Trigger,Trigger3M))</f>
        <v>1.3271881683853477E-2</v>
      </c>
    </row>
    <row r="2324" spans="51:56" ht="11.25" customHeight="1" x14ac:dyDescent="0.25">
      <c r="AY2324" s="106" t="s">
        <v>83</v>
      </c>
      <c r="AZ2324" s="105">
        <f>_xll.qlInterestRateIndexFixingDate(Currency&amp;"ibor"&amp;Tenor,BA2324,Trigger)</f>
        <v>55610</v>
      </c>
      <c r="BA2324" s="105">
        <f>_xll.qlCalendarAdvance(Calendar,BA2323,AY2324,"f",,Trigger)</f>
        <v>55612</v>
      </c>
      <c r="BB2324" s="105">
        <f>_xll.qlInterestRateIndexMaturity(Currency&amp;"ibor"&amp;Tenor,BA2324,Trigger)</f>
        <v>55703</v>
      </c>
      <c r="BC2324" s="257">
        <f>_xll.qlIndexFixing($AC$5,AZ2324,TRUE,_xll.ohTrigger(Trigger,Trigger3M))</f>
        <v>1.360523851904925E-2</v>
      </c>
      <c r="BD2324" s="257">
        <f>_xll.qlIndexFixing($BE$1,AZ2324,TRUE,_xll.ohTrigger(Trigger,Trigger3M))</f>
        <v>1.3265754395206485E-2</v>
      </c>
    </row>
    <row r="2325" spans="51:56" ht="11.25" customHeight="1" x14ac:dyDescent="0.25">
      <c r="AY2325" s="106" t="s">
        <v>83</v>
      </c>
      <c r="AZ2325" s="105">
        <f>_xll.qlInterestRateIndexFixingDate(Currency&amp;"ibor"&amp;Tenor,BA2325,Trigger)</f>
        <v>55617</v>
      </c>
      <c r="BA2325" s="105">
        <f>_xll.qlCalendarAdvance(Calendar,BA2324,AY2325,"f",,Trigger)</f>
        <v>55619</v>
      </c>
      <c r="BB2325" s="105">
        <f>_xll.qlInterestRateIndexMaturity(Currency&amp;"ibor"&amp;Tenor,BA2325,Trigger)</f>
        <v>55710</v>
      </c>
      <c r="BC2325" s="257">
        <f>_xll.qlIndexFixing($AC$5,AZ2325,TRUE,_xll.ohTrigger(Trigger,Trigger3M))</f>
        <v>1.3574329764597541E-2</v>
      </c>
      <c r="BD2325" s="257">
        <f>_xll.qlIndexFixing($BE$1,AZ2325,TRUE,_xll.ohTrigger(Trigger,Trigger3M))</f>
        <v>1.3259384424564095E-2</v>
      </c>
    </row>
    <row r="2326" spans="51:56" ht="11.25" customHeight="1" x14ac:dyDescent="0.25">
      <c r="AY2326" s="106" t="s">
        <v>83</v>
      </c>
      <c r="AZ2326" s="105">
        <f>_xll.qlInterestRateIndexFixingDate(Currency&amp;"ibor"&amp;Tenor,BA2326,Trigger)</f>
        <v>55624</v>
      </c>
      <c r="BA2326" s="105">
        <f>_xll.qlCalendarAdvance(Calendar,BA2325,AY2326,"f",,Trigger)</f>
        <v>55626</v>
      </c>
      <c r="BB2326" s="105">
        <f>_xll.qlInterestRateIndexMaturity(Currency&amp;"ibor"&amp;Tenor,BA2326,Trigger)</f>
        <v>55717</v>
      </c>
      <c r="BC2326" s="257">
        <f>_xll.qlIndexFixing($AC$5,AZ2326,TRUE,_xll.ohTrigger(Trigger,Trigger3M))</f>
        <v>1.3543388818099E-2</v>
      </c>
      <c r="BD2326" s="257">
        <f>_xll.qlIndexFixing($BE$1,AZ2326,TRUE,_xll.ohTrigger(Trigger,Trigger3M))</f>
        <v>1.3252983917271572E-2</v>
      </c>
    </row>
    <row r="2327" spans="51:56" ht="11.25" customHeight="1" x14ac:dyDescent="0.25">
      <c r="AY2327" s="106" t="s">
        <v>83</v>
      </c>
      <c r="AZ2327" s="105">
        <f>_xll.qlInterestRateIndexFixingDate(Currency&amp;"ibor"&amp;Tenor,BA2327,Trigger)</f>
        <v>55627</v>
      </c>
      <c r="BA2327" s="105">
        <f>_xll.qlCalendarAdvance(Calendar,BA2326,AY2327,"f",,Trigger)</f>
        <v>55633</v>
      </c>
      <c r="BB2327" s="105">
        <f>_xll.qlInterestRateIndexMaturity(Currency&amp;"ibor"&amp;Tenor,BA2327,Trigger)</f>
        <v>55724</v>
      </c>
      <c r="BC2327" s="257">
        <f>_xll.qlIndexFixing($AC$5,AZ2327,TRUE,_xll.ohTrigger(Trigger,Trigger3M))</f>
        <v>1.3512415680309068E-2</v>
      </c>
      <c r="BD2327" s="257">
        <f>_xll.qlIndexFixing($BE$1,AZ2327,TRUE,_xll.ohTrigger(Trigger,Trigger3M))</f>
        <v>1.3246552832113536E-2</v>
      </c>
    </row>
    <row r="2328" spans="51:56" ht="11.25" customHeight="1" x14ac:dyDescent="0.25">
      <c r="AY2328" s="106" t="s">
        <v>83</v>
      </c>
      <c r="AZ2328" s="105">
        <f>_xll.qlInterestRateIndexFixingDate(Currency&amp;"ibor"&amp;Tenor,BA2328,Trigger)</f>
        <v>55638</v>
      </c>
      <c r="BA2328" s="105">
        <f>_xll.qlCalendarAdvance(Calendar,BA2327,AY2328,"f",,Trigger)</f>
        <v>55641</v>
      </c>
      <c r="BB2328" s="105">
        <f>_xll.qlInterestRateIndexMaturity(Currency&amp;"ibor"&amp;Tenor,BA2328,Trigger)</f>
        <v>55733</v>
      </c>
      <c r="BC2328" s="257">
        <f>_xll.qlIndexFixing($AC$5,AZ2328,TRUE,_xll.ohTrigger(Trigger,Trigger3M))</f>
        <v>1.3475688136960545E-2</v>
      </c>
      <c r="BD2328" s="257">
        <f>_xll.qlIndexFixing($BE$1,AZ2328,TRUE,_xll.ohTrigger(Trigger,Trigger3M))</f>
        <v>1.3238940868157448E-2</v>
      </c>
    </row>
    <row r="2329" spans="51:56" ht="11.25" customHeight="1" x14ac:dyDescent="0.25">
      <c r="AY2329" s="106" t="s">
        <v>83</v>
      </c>
      <c r="AZ2329" s="105">
        <f>_xll.qlInterestRateIndexFixingDate(Currency&amp;"ibor"&amp;Tenor,BA2329,Trigger)</f>
        <v>55646</v>
      </c>
      <c r="BA2329" s="105">
        <f>_xll.qlCalendarAdvance(Calendar,BA2328,AY2329,"f",,Trigger)</f>
        <v>55648</v>
      </c>
      <c r="BB2329" s="105">
        <f>_xll.qlInterestRateIndexMaturity(Currency&amp;"ibor"&amp;Tenor,BA2329,Trigger)</f>
        <v>55740</v>
      </c>
      <c r="BC2329" s="257">
        <f>_xll.qlIndexFixing($AC$5,AZ2329,TRUE,_xll.ohTrigger(Trigger,Trigger3M))</f>
        <v>1.3444983885412314E-2</v>
      </c>
      <c r="BD2329" s="257">
        <f>_xll.qlIndexFixing($BE$1,AZ2329,TRUE,_xll.ohTrigger(Trigger,Trigger3M))</f>
        <v>1.3232441683231563E-2</v>
      </c>
    </row>
    <row r="2330" spans="51:56" ht="11.25" customHeight="1" x14ac:dyDescent="0.25">
      <c r="AY2330" s="106" t="s">
        <v>83</v>
      </c>
      <c r="AZ2330" s="105">
        <f>_xll.qlInterestRateIndexFixingDate(Currency&amp;"ibor"&amp;Tenor,BA2330,Trigger)</f>
        <v>55653</v>
      </c>
      <c r="BA2330" s="105">
        <f>_xll.qlCalendarAdvance(Calendar,BA2329,AY2330,"f",,Trigger)</f>
        <v>55655</v>
      </c>
      <c r="BB2330" s="105">
        <f>_xll.qlInterestRateIndexMaturity(Currency&amp;"ibor"&amp;Tenor,BA2330,Trigger)</f>
        <v>55747</v>
      </c>
      <c r="BC2330" s="257">
        <f>_xll.qlIndexFixing($AC$5,AZ2330,TRUE,_xll.ohTrigger(Trigger,Trigger3M))</f>
        <v>1.341424779363363E-2</v>
      </c>
      <c r="BD2330" s="257">
        <f>_xll.qlIndexFixing($BE$1,AZ2330,TRUE,_xll.ohTrigger(Trigger,Trigger3M))</f>
        <v>1.3225911786957428E-2</v>
      </c>
    </row>
    <row r="2331" spans="51:56" ht="11.25" customHeight="1" x14ac:dyDescent="0.25">
      <c r="AY2331" s="106" t="s">
        <v>83</v>
      </c>
      <c r="AZ2331" s="105">
        <f>_xll.qlInterestRateIndexFixingDate(Currency&amp;"ibor"&amp;Tenor,BA2331,Trigger)</f>
        <v>55660</v>
      </c>
      <c r="BA2331" s="105">
        <f>_xll.qlCalendarAdvance(Calendar,BA2330,AY2331,"f",,Trigger)</f>
        <v>55662</v>
      </c>
      <c r="BB2331" s="105">
        <f>_xll.qlInterestRateIndexMaturity(Currency&amp;"ibor"&amp;Tenor,BA2331,Trigger)</f>
        <v>55754</v>
      </c>
      <c r="BC2331" s="257">
        <f>_xll.qlIndexFixing($AC$5,AZ2331,TRUE,_xll.ohTrigger(Trigger,Trigger3M))</f>
        <v>1.3383479862376068E-2</v>
      </c>
      <c r="BD2331" s="257">
        <f>_xll.qlIndexFixing($BE$1,AZ2331,TRUE,_xll.ohTrigger(Trigger,Trigger3M))</f>
        <v>1.3219351138127141E-2</v>
      </c>
    </row>
    <row r="2332" spans="51:56" ht="11.25" customHeight="1" x14ac:dyDescent="0.25">
      <c r="AY2332" s="106" t="s">
        <v>83</v>
      </c>
      <c r="AZ2332" s="105">
        <f>_xll.qlInterestRateIndexFixingDate(Currency&amp;"ibor"&amp;Tenor,BA2332,Trigger)</f>
        <v>55667</v>
      </c>
      <c r="BA2332" s="105">
        <f>_xll.qlCalendarAdvance(Calendar,BA2331,AY2332,"f",,Trigger)</f>
        <v>55669</v>
      </c>
      <c r="BB2332" s="105">
        <f>_xll.qlInterestRateIndexMaturity(Currency&amp;"ibor"&amp;Tenor,BA2332,Trigger)</f>
        <v>55761</v>
      </c>
      <c r="BC2332" s="257">
        <f>_xll.qlIndexFixing($AC$5,AZ2332,TRUE,_xll.ohTrigger(Trigger,Trigger3M))</f>
        <v>1.3352680092390328E-2</v>
      </c>
      <c r="BD2332" s="257">
        <f>_xll.qlIndexFixing($BE$1,AZ2332,TRUE,_xll.ohTrigger(Trigger,Trigger3M))</f>
        <v>1.3212759695526712E-2</v>
      </c>
    </row>
    <row r="2333" spans="51:56" ht="11.25" customHeight="1" x14ac:dyDescent="0.25">
      <c r="AY2333" s="106" t="s">
        <v>83</v>
      </c>
      <c r="AZ2333" s="105">
        <f>_xll.qlInterestRateIndexFixingDate(Currency&amp;"ibor"&amp;Tenor,BA2333,Trigger)</f>
        <v>55674</v>
      </c>
      <c r="BA2333" s="105">
        <f>_xll.qlCalendarAdvance(Calendar,BA2332,AY2333,"f",,Trigger)</f>
        <v>55676</v>
      </c>
      <c r="BB2333" s="105">
        <f>_xll.qlInterestRateIndexMaturity(Currency&amp;"ibor"&amp;Tenor,BA2333,Trigger)</f>
        <v>55768</v>
      </c>
      <c r="BC2333" s="257">
        <f>_xll.qlIndexFixing($AC$5,AZ2333,TRUE,_xll.ohTrigger(Trigger,Trigger3M))</f>
        <v>1.3335128468501269E-2</v>
      </c>
      <c r="BD2333" s="257">
        <f>_xll.qlIndexFixing($BE$1,AZ2333,TRUE,_xll.ohTrigger(Trigger,Trigger3M))</f>
        <v>1.32061374179491E-2</v>
      </c>
    </row>
    <row r="2334" spans="51:56" ht="11.25" customHeight="1" x14ac:dyDescent="0.25">
      <c r="AY2334" s="106" t="s">
        <v>83</v>
      </c>
      <c r="AZ2334" s="105">
        <f>_xll.qlInterestRateIndexFixingDate(Currency&amp;"ibor"&amp;Tenor,BA2334,Trigger)</f>
        <v>55681</v>
      </c>
      <c r="BA2334" s="105">
        <f>_xll.qlCalendarAdvance(Calendar,BA2333,AY2334,"f",,Trigger)</f>
        <v>55683</v>
      </c>
      <c r="BB2334" s="105">
        <f>_xll.qlInterestRateIndexMaturity(Currency&amp;"ibor"&amp;Tenor,BA2334,Trigger)</f>
        <v>55775</v>
      </c>
      <c r="BC2334" s="257">
        <f>_xll.qlIndexFixing($AC$5,AZ2334,TRUE,_xll.ohTrigger(Trigger,Trigger3M))</f>
        <v>1.3335274393591541E-2</v>
      </c>
      <c r="BD2334" s="257">
        <f>_xll.qlIndexFixing($BE$1,AZ2334,TRUE,_xll.ohTrigger(Trigger,Trigger3M))</f>
        <v>1.3199484264186405E-2</v>
      </c>
    </row>
    <row r="2335" spans="51:56" ht="11.25" customHeight="1" x14ac:dyDescent="0.25">
      <c r="AY2335" s="106" t="s">
        <v>83</v>
      </c>
      <c r="AZ2335" s="105">
        <f>_xll.qlInterestRateIndexFixingDate(Currency&amp;"ibor"&amp;Tenor,BA2335,Trigger)</f>
        <v>55688</v>
      </c>
      <c r="BA2335" s="105">
        <f>_xll.qlCalendarAdvance(Calendar,BA2334,AY2335,"f",,Trigger)</f>
        <v>55690</v>
      </c>
      <c r="BB2335" s="105">
        <f>_xll.qlInterestRateIndexMaturity(Currency&amp;"ibor"&amp;Tenor,BA2335,Trigger)</f>
        <v>55782</v>
      </c>
      <c r="BC2335" s="257">
        <f>_xll.qlIndexFixing($AC$5,AZ2335,TRUE,_xll.ohTrigger(Trigger,Trigger3M))</f>
        <v>1.3335420318687894E-2</v>
      </c>
      <c r="BD2335" s="257">
        <f>_xll.qlIndexFixing($BE$1,AZ2335,TRUE,_xll.ohTrigger(Trigger,Trigger3M))</f>
        <v>1.3192800193030712E-2</v>
      </c>
    </row>
    <row r="2336" spans="51:56" ht="11.25" customHeight="1" x14ac:dyDescent="0.25">
      <c r="AY2336" s="106" t="s">
        <v>83</v>
      </c>
      <c r="AZ2336" s="105">
        <f>_xll.qlInterestRateIndexFixingDate(Currency&amp;"ibor"&amp;Tenor,BA2336,Trigger)</f>
        <v>55695</v>
      </c>
      <c r="BA2336" s="105">
        <f>_xll.qlCalendarAdvance(Calendar,BA2335,AY2336,"f",,Trigger)</f>
        <v>55697</v>
      </c>
      <c r="BB2336" s="105">
        <f>_xll.qlInterestRateIndexMaturity(Currency&amp;"ibor"&amp;Tenor,BA2336,Trigger)</f>
        <v>55789</v>
      </c>
      <c r="BC2336" s="257">
        <f>_xll.qlIndexFixing($AC$5,AZ2336,TRUE,_xll.ohTrigger(Trigger,Trigger3M))</f>
        <v>1.3335566243789463E-2</v>
      </c>
      <c r="BD2336" s="257">
        <f>_xll.qlIndexFixing($BE$1,AZ2336,TRUE,_xll.ohTrigger(Trigger,Trigger3M))</f>
        <v>1.3186085163277598E-2</v>
      </c>
    </row>
    <row r="2337" spans="51:56" ht="11.25" customHeight="1" x14ac:dyDescent="0.25">
      <c r="AY2337" s="106" t="s">
        <v>83</v>
      </c>
      <c r="AZ2337" s="105">
        <f>_xll.qlInterestRateIndexFixingDate(Currency&amp;"ibor"&amp;Tenor,BA2337,Trigger)</f>
        <v>55702</v>
      </c>
      <c r="BA2337" s="105">
        <f>_xll.qlCalendarAdvance(Calendar,BA2336,AY2337,"f",,Trigger)</f>
        <v>55704</v>
      </c>
      <c r="BB2337" s="105">
        <f>_xll.qlInterestRateIndexMaturity(Currency&amp;"ibor"&amp;Tenor,BA2337,Trigger)</f>
        <v>55796</v>
      </c>
      <c r="BC2337" s="257">
        <f>_xll.qlIndexFixing($AC$5,AZ2337,TRUE,_xll.ohTrigger(Trigger,Trigger3M))</f>
        <v>1.3335712168896244E-2</v>
      </c>
      <c r="BD2337" s="257">
        <f>_xll.qlIndexFixing($BE$1,AZ2337,TRUE,_xll.ohTrigger(Trigger,Trigger3M))</f>
        <v>1.3179339133718281E-2</v>
      </c>
    </row>
    <row r="2338" spans="51:56" ht="11.25" customHeight="1" x14ac:dyDescent="0.25">
      <c r="AY2338" s="106" t="s">
        <v>83</v>
      </c>
      <c r="AZ2338" s="105">
        <f>_xll.qlInterestRateIndexFixingDate(Currency&amp;"ibor"&amp;Tenor,BA2338,Trigger)</f>
        <v>55709</v>
      </c>
      <c r="BA2338" s="105">
        <f>_xll.qlCalendarAdvance(Calendar,BA2337,AY2338,"f",,Trigger)</f>
        <v>55711</v>
      </c>
      <c r="BB2338" s="105">
        <f>_xll.qlInterestRateIndexMaturity(Currency&amp;"ibor"&amp;Tenor,BA2338,Trigger)</f>
        <v>55803</v>
      </c>
      <c r="BC2338" s="257">
        <f>_xll.qlIndexFixing($AC$5,AZ2338,TRUE,_xll.ohTrigger(Trigger,Trigger3M))</f>
        <v>1.3335858094008238E-2</v>
      </c>
      <c r="BD2338" s="257">
        <f>_xll.qlIndexFixing($BE$1,AZ2338,TRUE,_xll.ohTrigger(Trigger,Trigger3M))</f>
        <v>1.3172562063150942E-2</v>
      </c>
    </row>
    <row r="2339" spans="51:56" ht="11.25" customHeight="1" x14ac:dyDescent="0.25">
      <c r="AY2339" s="106" t="s">
        <v>83</v>
      </c>
      <c r="AZ2339" s="105">
        <f>_xll.qlInterestRateIndexFixingDate(Currency&amp;"ibor"&amp;Tenor,BA2339,Trigger)</f>
        <v>55716</v>
      </c>
      <c r="BA2339" s="105">
        <f>_xll.qlCalendarAdvance(Calendar,BA2338,AY2339,"f",,Trigger)</f>
        <v>55718</v>
      </c>
      <c r="BB2339" s="105">
        <f>_xll.qlInterestRateIndexMaturity(Currency&amp;"ibor"&amp;Tenor,BA2339,Trigger)</f>
        <v>55810</v>
      </c>
      <c r="BC2339" s="257">
        <f>_xll.qlIndexFixing($AC$5,AZ2339,TRUE,_xll.ohTrigger(Trigger,Trigger3M))</f>
        <v>1.3336004019125445E-2</v>
      </c>
      <c r="BD2339" s="257">
        <f>_xll.qlIndexFixing($BE$1,AZ2339,TRUE,_xll.ohTrigger(Trigger,Trigger3M))</f>
        <v>1.3165753910372882E-2</v>
      </c>
    </row>
    <row r="2340" spans="51:56" ht="11.25" customHeight="1" x14ac:dyDescent="0.25">
      <c r="AY2340" s="106" t="s">
        <v>83</v>
      </c>
      <c r="AZ2340" s="105">
        <f>_xll.qlInterestRateIndexFixingDate(Currency&amp;"ibor"&amp;Tenor,BA2340,Trigger)</f>
        <v>55723</v>
      </c>
      <c r="BA2340" s="105">
        <f>_xll.qlCalendarAdvance(Calendar,BA2339,AY2340,"f",,Trigger)</f>
        <v>55725</v>
      </c>
      <c r="BB2340" s="105">
        <f>_xll.qlInterestRateIndexMaturity(Currency&amp;"ibor"&amp;Tenor,BA2340,Trigger)</f>
        <v>55817</v>
      </c>
      <c r="BC2340" s="257">
        <f>_xll.qlIndexFixing($AC$5,AZ2340,TRUE,_xll.ohTrigger(Trigger,Trigger3M))</f>
        <v>1.3336149944249602E-2</v>
      </c>
      <c r="BD2340" s="257">
        <f>_xll.qlIndexFixing($BE$1,AZ2340,TRUE,_xll.ohTrigger(Trigger,Trigger3M))</f>
        <v>1.3158914634181411E-2</v>
      </c>
    </row>
    <row r="2341" spans="51:56" ht="11.25" customHeight="1" x14ac:dyDescent="0.25">
      <c r="AY2341" s="106" t="s">
        <v>83</v>
      </c>
      <c r="AZ2341" s="105">
        <f>_xll.qlInterestRateIndexFixingDate(Currency&amp;"ibor"&amp;Tenor,BA2341,Trigger)</f>
        <v>55730</v>
      </c>
      <c r="BA2341" s="105">
        <f>_xll.qlCalendarAdvance(Calendar,BA2340,AY2341,"f",,Trigger)</f>
        <v>55732</v>
      </c>
      <c r="BB2341" s="105">
        <f>_xll.qlInterestRateIndexMaturity(Currency&amp;"ibor"&amp;Tenor,BA2341,Trigger)</f>
        <v>55824</v>
      </c>
      <c r="BC2341" s="257">
        <f>_xll.qlIndexFixing($AC$5,AZ2341,TRUE,_xll.ohTrigger(Trigger,Trigger3M))</f>
        <v>1.3336295869378104E-2</v>
      </c>
      <c r="BD2341" s="257">
        <f>_xll.qlIndexFixing($BE$1,AZ2341,TRUE,_xll.ohTrigger(Trigger,Trigger3M))</f>
        <v>1.3152044193375572E-2</v>
      </c>
    </row>
    <row r="2342" spans="51:56" ht="11.25" customHeight="1" x14ac:dyDescent="0.25">
      <c r="AY2342" s="106" t="s">
        <v>83</v>
      </c>
      <c r="AZ2342" s="105">
        <f>_xll.qlInterestRateIndexFixingDate(Currency&amp;"ibor"&amp;Tenor,BA2342,Trigger)</f>
        <v>55737</v>
      </c>
      <c r="BA2342" s="105">
        <f>_xll.qlCalendarAdvance(Calendar,BA2341,AY2342,"f",,Trigger)</f>
        <v>55739</v>
      </c>
      <c r="BB2342" s="105">
        <f>_xll.qlInterestRateIndexMaturity(Currency&amp;"ibor"&amp;Tenor,BA2342,Trigger)</f>
        <v>55831</v>
      </c>
      <c r="BC2342" s="257">
        <f>_xll.qlIndexFixing($AC$5,AZ2342,TRUE,_xll.ohTrigger(Trigger,Trigger3M))</f>
        <v>1.333644179451182E-2</v>
      </c>
      <c r="BD2342" s="257">
        <f>_xll.qlIndexFixing($BE$1,AZ2342,TRUE,_xll.ohTrigger(Trigger,Trigger3M))</f>
        <v>1.3145142546753544E-2</v>
      </c>
    </row>
    <row r="2343" spans="51:56" ht="11.25" customHeight="1" x14ac:dyDescent="0.25">
      <c r="AY2343" s="106" t="s">
        <v>83</v>
      </c>
      <c r="AZ2343" s="105">
        <f>_xll.qlInterestRateIndexFixingDate(Currency&amp;"ibor"&amp;Tenor,BA2343,Trigger)</f>
        <v>55744</v>
      </c>
      <c r="BA2343" s="105">
        <f>_xll.qlCalendarAdvance(Calendar,BA2342,AY2343,"f",,Trigger)</f>
        <v>55746</v>
      </c>
      <c r="BB2343" s="105">
        <f>_xll.qlInterestRateIndexMaturity(Currency&amp;"ibor"&amp;Tenor,BA2343,Trigger)</f>
        <v>55838</v>
      </c>
      <c r="BC2343" s="257">
        <f>_xll.qlIndexFixing($AC$5,AZ2343,TRUE,_xll.ohTrigger(Trigger,Trigger3M))</f>
        <v>1.3336587719650749E-2</v>
      </c>
      <c r="BD2343" s="257">
        <f>_xll.qlIndexFixing($BE$1,AZ2343,TRUE,_xll.ohTrigger(Trigger,Trigger3M))</f>
        <v>1.3138209653120448E-2</v>
      </c>
    </row>
    <row r="2344" spans="51:56" ht="11.25" customHeight="1" x14ac:dyDescent="0.25">
      <c r="AY2344" s="106" t="s">
        <v>83</v>
      </c>
      <c r="AZ2344" s="105">
        <f>_xll.qlInterestRateIndexFixingDate(Currency&amp;"ibor"&amp;Tenor,BA2344,Trigger)</f>
        <v>55751</v>
      </c>
      <c r="BA2344" s="105">
        <f>_xll.qlCalendarAdvance(Calendar,BA2343,AY2344,"f",,Trigger)</f>
        <v>55753</v>
      </c>
      <c r="BB2344" s="105">
        <f>_xll.qlInterestRateIndexMaturity(Currency&amp;"ibor"&amp;Tenor,BA2344,Trigger)</f>
        <v>55845</v>
      </c>
      <c r="BC2344" s="257">
        <f>_xll.qlIndexFixing($AC$5,AZ2344,TRUE,_xll.ohTrigger(Trigger,Trigger3M))</f>
        <v>1.3336733644794891E-2</v>
      </c>
      <c r="BD2344" s="257">
        <f>_xll.qlIndexFixing($BE$1,AZ2344,TRUE,_xll.ohTrigger(Trigger,Trigger3M))</f>
        <v>1.3131245471275331E-2</v>
      </c>
    </row>
    <row r="2345" spans="51:56" ht="11.25" customHeight="1" x14ac:dyDescent="0.25">
      <c r="AY2345" s="106" t="s">
        <v>83</v>
      </c>
      <c r="AZ2345" s="105">
        <f>_xll.qlInterestRateIndexFixingDate(Currency&amp;"ibor"&amp;Tenor,BA2345,Trigger)</f>
        <v>55758</v>
      </c>
      <c r="BA2345" s="105">
        <f>_xll.qlCalendarAdvance(Calendar,BA2344,AY2345,"f",,Trigger)</f>
        <v>55760</v>
      </c>
      <c r="BB2345" s="105">
        <f>_xll.qlInterestRateIndexMaturity(Currency&amp;"ibor"&amp;Tenor,BA2345,Trigger)</f>
        <v>55852</v>
      </c>
      <c r="BC2345" s="257">
        <f>_xll.qlIndexFixing($AC$5,AZ2345,TRUE,_xll.ohTrigger(Trigger,Trigger3M))</f>
        <v>1.3336879569945984E-2</v>
      </c>
      <c r="BD2345" s="257">
        <f>_xll.qlIndexFixing($BE$1,AZ2345,TRUE,_xll.ohTrigger(Trigger,Trigger3M))</f>
        <v>1.3124249960020712E-2</v>
      </c>
    </row>
    <row r="2346" spans="51:56" ht="11.25" customHeight="1" x14ac:dyDescent="0.25">
      <c r="AY2346" s="106" t="s">
        <v>83</v>
      </c>
      <c r="AZ2346" s="105">
        <f>_xll.qlInterestRateIndexFixingDate(Currency&amp;"ibor"&amp;Tenor,BA2346,Trigger)</f>
        <v>55765</v>
      </c>
      <c r="BA2346" s="105">
        <f>_xll.qlCalendarAdvance(Calendar,BA2345,AY2346,"f",,Trigger)</f>
        <v>55767</v>
      </c>
      <c r="BB2346" s="105">
        <f>_xll.qlInterestRateIndexMaturity(Currency&amp;"ibor"&amp;Tenor,BA2346,Trigger)</f>
        <v>55858</v>
      </c>
      <c r="BC2346" s="257">
        <f>_xll.qlIndexFixing($AC$5,AZ2346,TRUE,_xll.ohTrigger(Trigger,Trigger3M))</f>
        <v>1.333676830515894E-2</v>
      </c>
      <c r="BD2346" s="257">
        <f>_xll.qlIndexFixing($BE$1,AZ2346,TRUE,_xll.ohTrigger(Trigger,Trigger3M))</f>
        <v>1.3117492205731532E-2</v>
      </c>
    </row>
    <row r="2347" spans="51:56" ht="11.25" customHeight="1" x14ac:dyDescent="0.25">
      <c r="AY2347" s="106" t="s">
        <v>83</v>
      </c>
      <c r="AZ2347" s="105">
        <f>_xll.qlInterestRateIndexFixingDate(Currency&amp;"ibor"&amp;Tenor,BA2347,Trigger)</f>
        <v>55772</v>
      </c>
      <c r="BA2347" s="105">
        <f>_xll.qlCalendarAdvance(Calendar,BA2346,AY2347,"f",,Trigger)</f>
        <v>55774</v>
      </c>
      <c r="BB2347" s="105">
        <f>_xll.qlInterestRateIndexMaturity(Currency&amp;"ibor"&amp;Tenor,BA2347,Trigger)</f>
        <v>55865</v>
      </c>
      <c r="BC2347" s="257">
        <f>_xll.qlIndexFixing($AC$5,AZ2347,TRUE,_xll.ohTrigger(Trigger,Trigger3M))</f>
        <v>1.3336914224922246E-2</v>
      </c>
      <c r="BD2347" s="257">
        <f>_xll.qlIndexFixing($BE$1,AZ2347,TRUE,_xll.ohTrigger(Trigger,Trigger3M))</f>
        <v>1.3110436420174834E-2</v>
      </c>
    </row>
    <row r="2348" spans="51:56" ht="11.25" customHeight="1" x14ac:dyDescent="0.25">
      <c r="AY2348" s="106" t="s">
        <v>83</v>
      </c>
      <c r="AZ2348" s="105">
        <f>_xll.qlInterestRateIndexFixingDate(Currency&amp;"ibor"&amp;Tenor,BA2348,Trigger)</f>
        <v>55779</v>
      </c>
      <c r="BA2348" s="105">
        <f>_xll.qlCalendarAdvance(Calendar,BA2347,AY2348,"f",,Trigger)</f>
        <v>55781</v>
      </c>
      <c r="BB2348" s="105">
        <f>_xll.qlInterestRateIndexMaturity(Currency&amp;"ibor"&amp;Tenor,BA2348,Trigger)</f>
        <v>55872</v>
      </c>
      <c r="BC2348" s="257">
        <f>_xll.qlIndexFixing($AC$5,AZ2348,TRUE,_xll.ohTrigger(Trigger,Trigger3M))</f>
        <v>1.3337060144691699E-2</v>
      </c>
      <c r="BD2348" s="257">
        <f>_xll.qlIndexFixing($BE$1,AZ2348,TRUE,_xll.ohTrigger(Trigger,Trigger3M))</f>
        <v>1.3103349185569933E-2</v>
      </c>
    </row>
    <row r="2349" spans="51:56" ht="11.25" customHeight="1" x14ac:dyDescent="0.25">
      <c r="AY2349" s="106" t="s">
        <v>83</v>
      </c>
      <c r="AZ2349" s="105">
        <f>_xll.qlInterestRateIndexFixingDate(Currency&amp;"ibor"&amp;Tenor,BA2349,Trigger)</f>
        <v>55786</v>
      </c>
      <c r="BA2349" s="105">
        <f>_xll.qlCalendarAdvance(Calendar,BA2348,AY2349,"f",,Trigger)</f>
        <v>55788</v>
      </c>
      <c r="BB2349" s="105">
        <f>_xll.qlInterestRateIndexMaturity(Currency&amp;"ibor"&amp;Tenor,BA2349,Trigger)</f>
        <v>55880</v>
      </c>
      <c r="BC2349" s="257">
        <f>_xll.qlIndexFixing($AC$5,AZ2349,TRUE,_xll.ohTrigger(Trigger,Trigger3M))</f>
        <v>1.3337463270600751E-2</v>
      </c>
      <c r="BD2349" s="257">
        <f>_xll.qlIndexFixing($BE$1,AZ2349,TRUE,_xll.ohTrigger(Trigger,Trigger3M))</f>
        <v>1.309595379701931E-2</v>
      </c>
    </row>
    <row r="2350" spans="51:56" ht="11.25" customHeight="1" x14ac:dyDescent="0.25">
      <c r="AY2350" s="106" t="s">
        <v>83</v>
      </c>
      <c r="AZ2350" s="105">
        <f>_xll.qlInterestRateIndexFixingDate(Currency&amp;"ibor"&amp;Tenor,BA2350,Trigger)</f>
        <v>55793</v>
      </c>
      <c r="BA2350" s="105">
        <f>_xll.qlCalendarAdvance(Calendar,BA2349,AY2350,"f",,Trigger)</f>
        <v>55795</v>
      </c>
      <c r="BB2350" s="105">
        <f>_xll.qlInterestRateIndexMaturity(Currency&amp;"ibor"&amp;Tenor,BA2350,Trigger)</f>
        <v>55887</v>
      </c>
      <c r="BC2350" s="257">
        <f>_xll.qlIndexFixing($AC$5,AZ2350,TRUE,_xll.ohTrigger(Trigger,Trigger3M))</f>
        <v>1.3337609195777912E-2</v>
      </c>
      <c r="BD2350" s="257">
        <f>_xll.qlIndexFixing($BE$1,AZ2350,TRUE,_xll.ohTrigger(Trigger,Trigger3M))</f>
        <v>1.3088801020805375E-2</v>
      </c>
    </row>
    <row r="2351" spans="51:56" ht="11.25" customHeight="1" x14ac:dyDescent="0.25">
      <c r="AY2351" s="106" t="s">
        <v>83</v>
      </c>
      <c r="AZ2351" s="105">
        <f>_xll.qlInterestRateIndexFixingDate(Currency&amp;"ibor"&amp;Tenor,BA2351,Trigger)</f>
        <v>55800</v>
      </c>
      <c r="BA2351" s="105">
        <f>_xll.qlCalendarAdvance(Calendar,BA2350,AY2351,"f",,Trigger)</f>
        <v>55802</v>
      </c>
      <c r="BB2351" s="105">
        <f>_xll.qlInterestRateIndexMaturity(Currency&amp;"ibor"&amp;Tenor,BA2351,Trigger)</f>
        <v>55894</v>
      </c>
      <c r="BC2351" s="257">
        <f>_xll.qlIndexFixing($AC$5,AZ2351,TRUE,_xll.ohTrigger(Trigger,Trigger3M))</f>
        <v>1.3337755120961152E-2</v>
      </c>
      <c r="BD2351" s="257">
        <f>_xll.qlIndexFixing($BE$1,AZ2351,TRUE,_xll.ohTrigger(Trigger,Trigger3M))</f>
        <v>1.3081616668023993E-2</v>
      </c>
    </row>
    <row r="2352" spans="51:56" ht="11.25" customHeight="1" x14ac:dyDescent="0.25">
      <c r="AY2352" s="106" t="s">
        <v>83</v>
      </c>
      <c r="AZ2352" s="105">
        <f>_xll.qlInterestRateIndexFixingDate(Currency&amp;"ibor"&amp;Tenor,BA2352,Trigger)</f>
        <v>55807</v>
      </c>
      <c r="BA2352" s="105">
        <f>_xll.qlCalendarAdvance(Calendar,BA2351,AY2352,"f",,Trigger)</f>
        <v>55809</v>
      </c>
      <c r="BB2352" s="105">
        <f>_xll.qlInterestRateIndexMaturity(Currency&amp;"ibor"&amp;Tenor,BA2352,Trigger)</f>
        <v>55901</v>
      </c>
      <c r="BC2352" s="257">
        <f>_xll.qlIndexFixing($AC$5,AZ2352,TRUE,_xll.ohTrigger(Trigger,Trigger3M))</f>
        <v>1.3337901046148739E-2</v>
      </c>
      <c r="BD2352" s="257">
        <f>_xll.qlIndexFixing($BE$1,AZ2352,TRUE,_xll.ohTrigger(Trigger,Trigger3M))</f>
        <v>1.3074400697486372E-2</v>
      </c>
    </row>
    <row r="2353" spans="51:56" ht="11.25" customHeight="1" x14ac:dyDescent="0.25">
      <c r="AY2353" s="106" t="s">
        <v>83</v>
      </c>
      <c r="AZ2353" s="105">
        <f>_xll.qlInterestRateIndexFixingDate(Currency&amp;"ibor"&amp;Tenor,BA2353,Trigger)</f>
        <v>55814</v>
      </c>
      <c r="BA2353" s="105">
        <f>_xll.qlCalendarAdvance(Calendar,BA2352,AY2353,"f",,Trigger)</f>
        <v>55816</v>
      </c>
      <c r="BB2353" s="105">
        <f>_xll.qlInterestRateIndexMaturity(Currency&amp;"ibor"&amp;Tenor,BA2353,Trigger)</f>
        <v>55908</v>
      </c>
      <c r="BC2353" s="257">
        <f>_xll.qlIndexFixing($AC$5,AZ2353,TRUE,_xll.ohTrigger(Trigger,Trigger3M))</f>
        <v>1.3338046971343274E-2</v>
      </c>
      <c r="BD2353" s="257">
        <f>_xll.qlIndexFixing($BE$1,AZ2353,TRUE,_xll.ohTrigger(Trigger,Trigger3M))</f>
        <v>1.3067153068001982E-2</v>
      </c>
    </row>
    <row r="2354" spans="51:56" ht="11.25" customHeight="1" x14ac:dyDescent="0.25">
      <c r="AY2354" s="106" t="s">
        <v>83</v>
      </c>
      <c r="AZ2354" s="105">
        <f>_xll.qlInterestRateIndexFixingDate(Currency&amp;"ibor"&amp;Tenor,BA2354,Trigger)</f>
        <v>55821</v>
      </c>
      <c r="BA2354" s="105">
        <f>_xll.qlCalendarAdvance(Calendar,BA2353,AY2354,"f",,Trigger)</f>
        <v>55823</v>
      </c>
      <c r="BB2354" s="105">
        <f>_xll.qlInterestRateIndexMaturity(Currency&amp;"ibor"&amp;Tenor,BA2354,Trigger)</f>
        <v>55915</v>
      </c>
      <c r="BC2354" s="257">
        <f>_xll.qlIndexFixing($AC$5,AZ2354,TRUE,_xll.ohTrigger(Trigger,Trigger3M))</f>
        <v>1.3338192896541286E-2</v>
      </c>
      <c r="BD2354" s="257">
        <f>_xll.qlIndexFixing($BE$1,AZ2354,TRUE,_xll.ohTrigger(Trigger,Trigger3M))</f>
        <v>1.3059873738385509E-2</v>
      </c>
    </row>
    <row r="2355" spans="51:56" ht="11.25" customHeight="1" x14ac:dyDescent="0.25">
      <c r="AY2355" s="106" t="s">
        <v>83</v>
      </c>
      <c r="AZ2355" s="105">
        <f>_xll.qlInterestRateIndexFixingDate(Currency&amp;"ibor"&amp;Tenor,BA2355,Trigger)</f>
        <v>55828</v>
      </c>
      <c r="BA2355" s="105">
        <f>_xll.qlCalendarAdvance(Calendar,BA2354,AY2355,"f",,Trigger)</f>
        <v>55830</v>
      </c>
      <c r="BB2355" s="105">
        <f>_xll.qlInterestRateIndexMaturity(Currency&amp;"ibor"&amp;Tenor,BA2355,Trigger)</f>
        <v>55922</v>
      </c>
      <c r="BC2355" s="257">
        <f>_xll.qlIndexFixing($AC$5,AZ2355,TRUE,_xll.ohTrigger(Trigger,Trigger3M))</f>
        <v>1.3338338821746249E-2</v>
      </c>
      <c r="BD2355" s="257">
        <f>_xll.qlIndexFixing($BE$1,AZ2355,TRUE,_xll.ohTrigger(Trigger,Trigger3M))</f>
        <v>1.3052562667447289E-2</v>
      </c>
    </row>
    <row r="2356" spans="51:56" ht="11.25" customHeight="1" x14ac:dyDescent="0.25">
      <c r="AY2356" s="106" t="s">
        <v>83</v>
      </c>
      <c r="AZ2356" s="105">
        <f>_xll.qlInterestRateIndexFixingDate(Currency&amp;"ibor"&amp;Tenor,BA2356,Trigger)</f>
        <v>55835</v>
      </c>
      <c r="BA2356" s="105">
        <f>_xll.qlCalendarAdvance(Calendar,BA2355,AY2356,"f",,Trigger)</f>
        <v>55837</v>
      </c>
      <c r="BB2356" s="105">
        <f>_xll.qlInterestRateIndexMaturity(Currency&amp;"ibor"&amp;Tenor,BA2356,Trigger)</f>
        <v>55929</v>
      </c>
      <c r="BC2356" s="257">
        <f>_xll.qlIndexFixing($AC$5,AZ2356,TRUE,_xll.ohTrigger(Trigger,Trigger3M))</f>
        <v>1.3338484746956427E-2</v>
      </c>
      <c r="BD2356" s="257">
        <f>_xll.qlIndexFixing($BE$1,AZ2356,TRUE,_xll.ohTrigger(Trigger,Trigger3M))</f>
        <v>1.3045219814006352E-2</v>
      </c>
    </row>
    <row r="2357" spans="51:56" ht="11.25" customHeight="1" x14ac:dyDescent="0.25">
      <c r="AY2357" s="106" t="s">
        <v>83</v>
      </c>
      <c r="AZ2357" s="105">
        <f>_xll.qlInterestRateIndexFixingDate(Currency&amp;"ibor"&amp;Tenor,BA2357,Trigger)</f>
        <v>55842</v>
      </c>
      <c r="BA2357" s="105">
        <f>_xll.qlCalendarAdvance(Calendar,BA2356,AY2357,"f",,Trigger)</f>
        <v>55844</v>
      </c>
      <c r="BB2357" s="105">
        <f>_xll.qlInterestRateIndexMaturity(Currency&amp;"ibor"&amp;Tenor,BA2357,Trigger)</f>
        <v>55936</v>
      </c>
      <c r="BC2357" s="257">
        <f>_xll.qlIndexFixing($AC$5,AZ2357,TRUE,_xll.ohTrigger(Trigger,Trigger3M))</f>
        <v>1.3338630672170946E-2</v>
      </c>
      <c r="BD2357" s="257">
        <f>_xll.qlIndexFixing($BE$1,AZ2357,TRUE,_xll.ohTrigger(Trigger,Trigger3M))</f>
        <v>1.3037845136875647E-2</v>
      </c>
    </row>
    <row r="2358" spans="51:56" ht="11.25" customHeight="1" x14ac:dyDescent="0.25">
      <c r="AY2358" s="106" t="s">
        <v>83</v>
      </c>
      <c r="AZ2358" s="105">
        <f>_xll.qlInterestRateIndexFixingDate(Currency&amp;"ibor"&amp;Tenor,BA2358,Trigger)</f>
        <v>55849</v>
      </c>
      <c r="BA2358" s="105">
        <f>_xll.qlCalendarAdvance(Calendar,BA2357,AY2358,"f",,Trigger)</f>
        <v>55851</v>
      </c>
      <c r="BB2358" s="105">
        <f>_xll.qlInterestRateIndexMaturity(Currency&amp;"ibor"&amp;Tenor,BA2358,Trigger)</f>
        <v>55943</v>
      </c>
      <c r="BC2358" s="257">
        <f>_xll.qlIndexFixing($AC$5,AZ2358,TRUE,_xll.ohTrigger(Trigger,Trigger3M))</f>
        <v>1.333877659739068E-2</v>
      </c>
      <c r="BD2358" s="257">
        <f>_xll.qlIndexFixing($BE$1,AZ2358,TRUE,_xll.ohTrigger(Trigger,Trigger3M))</f>
        <v>1.303043859487333E-2</v>
      </c>
    </row>
    <row r="2359" spans="51:56" ht="11.25" customHeight="1" x14ac:dyDescent="0.25">
      <c r="AY2359" s="106" t="s">
        <v>83</v>
      </c>
      <c r="AZ2359" s="105">
        <f>_xll.qlInterestRateIndexFixingDate(Currency&amp;"ibor"&amp;Tenor,BA2359,Trigger)</f>
        <v>55856</v>
      </c>
      <c r="BA2359" s="105">
        <f>_xll.qlCalendarAdvance(Calendar,BA2358,AY2359,"f",,Trigger)</f>
        <v>55858</v>
      </c>
      <c r="BB2359" s="105">
        <f>_xll.qlInterestRateIndexMaturity(Currency&amp;"ibor"&amp;Tenor,BA2359,Trigger)</f>
        <v>55948</v>
      </c>
      <c r="BC2359" s="257">
        <f>_xll.qlIndexFixing($AC$5,AZ2359,TRUE,_xll.ohTrigger(Trigger,Trigger3M))</f>
        <v>1.3338408009254898E-2</v>
      </c>
      <c r="BD2359" s="257">
        <f>_xll.qlIndexFixing($BE$1,AZ2359,TRUE,_xll.ohTrigger(Trigger,Trigger3M))</f>
        <v>1.3023603976680675E-2</v>
      </c>
    </row>
    <row r="2360" spans="51:56" ht="11.25" customHeight="1" x14ac:dyDescent="0.25">
      <c r="AY2360" s="106" t="s">
        <v>83</v>
      </c>
      <c r="AZ2360" s="105">
        <f>_xll.qlInterestRateIndexFixingDate(Currency&amp;"ibor"&amp;Tenor,BA2360,Trigger)</f>
        <v>55863</v>
      </c>
      <c r="BA2360" s="105">
        <f>_xll.qlCalendarAdvance(Calendar,BA2359,AY2360,"f",,Trigger)</f>
        <v>55865</v>
      </c>
      <c r="BB2360" s="105">
        <f>_xll.qlInterestRateIndexMaturity(Currency&amp;"ibor"&amp;Tenor,BA2360,Trigger)</f>
        <v>55955</v>
      </c>
      <c r="BC2360" s="257">
        <f>_xll.qlIndexFixing($AC$5,AZ2360,TRUE,_xll.ohTrigger(Trigger,Trigger3M))</f>
        <v>1.3338553923690988E-2</v>
      </c>
      <c r="BD2360" s="257">
        <f>_xll.qlIndexFixing($BE$1,AZ2360,TRUE,_xll.ohTrigger(Trigger,Trigger3M))</f>
        <v>1.3016138699708968E-2</v>
      </c>
    </row>
    <row r="2361" spans="51:56" ht="11.25" customHeight="1" x14ac:dyDescent="0.25">
      <c r="AY2361" s="106" t="s">
        <v>83</v>
      </c>
      <c r="AZ2361" s="105">
        <f>_xll.qlInterestRateIndexFixingDate(Currency&amp;"ibor"&amp;Tenor,BA2361,Trigger)</f>
        <v>55870</v>
      </c>
      <c r="BA2361" s="105">
        <f>_xll.qlCalendarAdvance(Calendar,BA2360,AY2361,"f",,Trigger)</f>
        <v>55872</v>
      </c>
      <c r="BB2361" s="105">
        <f>_xll.qlInterestRateIndexMaturity(Currency&amp;"ibor"&amp;Tenor,BA2361,Trigger)</f>
        <v>55962</v>
      </c>
      <c r="BC2361" s="257">
        <f>_xll.qlIndexFixing($AC$5,AZ2361,TRUE,_xll.ohTrigger(Trigger,Trigger3M))</f>
        <v>1.3338699838132406E-2</v>
      </c>
      <c r="BD2361" s="257">
        <f>_xll.qlIndexFixing($BE$1,AZ2361,TRUE,_xll.ohTrigger(Trigger,Trigger3M))</f>
        <v>1.3008641442206148E-2</v>
      </c>
    </row>
    <row r="2362" spans="51:56" ht="11.25" customHeight="1" x14ac:dyDescent="0.25">
      <c r="AY2362" s="106" t="s">
        <v>83</v>
      </c>
      <c r="AZ2362" s="105">
        <f>_xll.qlInterestRateIndexFixingDate(Currency&amp;"ibor"&amp;Tenor,BA2362,Trigger)</f>
        <v>55876</v>
      </c>
      <c r="BA2362" s="105">
        <f>_xll.qlCalendarAdvance(Calendar,BA2361,AY2362,"f",,Trigger)</f>
        <v>55880</v>
      </c>
      <c r="BB2362" s="105">
        <f>_xll.qlInterestRateIndexMaturity(Currency&amp;"ibor"&amp;Tenor,BA2362,Trigger)</f>
        <v>55970</v>
      </c>
      <c r="BC2362" s="257">
        <f>_xll.qlIndexFixing($AC$5,AZ2362,TRUE,_xll.ohTrigger(Trigger,Trigger3M))</f>
        <v>1.3338866597498722E-2</v>
      </c>
      <c r="BD2362" s="257">
        <f>_xll.qlIndexFixing($BE$1,AZ2362,TRUE,_xll.ohTrigger(Trigger,Trigger3M))</f>
        <v>1.3000033935252731E-2</v>
      </c>
    </row>
    <row r="2363" spans="51:56" ht="11.25" customHeight="1" x14ac:dyDescent="0.25">
      <c r="AY2363" s="106" t="s">
        <v>83</v>
      </c>
      <c r="AZ2363" s="105">
        <f>_xll.qlInterestRateIndexFixingDate(Currency&amp;"ibor"&amp;Tenor,BA2363,Trigger)</f>
        <v>55884</v>
      </c>
      <c r="BA2363" s="105">
        <f>_xll.qlCalendarAdvance(Calendar,BA2362,AY2363,"f",,Trigger)</f>
        <v>55887</v>
      </c>
      <c r="BB2363" s="105">
        <f>_xll.qlInterestRateIndexMaturity(Currency&amp;"ibor"&amp;Tenor,BA2363,Trigger)</f>
        <v>55977</v>
      </c>
      <c r="BC2363" s="257">
        <f>_xll.qlIndexFixing($AC$5,AZ2363,TRUE,_xll.ohTrigger(Trigger,Trigger3M))</f>
        <v>1.3339012511951687E-2</v>
      </c>
      <c r="BD2363" s="257">
        <f>_xll.qlIndexFixing($BE$1,AZ2363,TRUE,_xll.ohTrigger(Trigger,Trigger3M))</f>
        <v>1.2992468009370484E-2</v>
      </c>
    </row>
    <row r="2364" spans="51:56" ht="11.25" customHeight="1" x14ac:dyDescent="0.25">
      <c r="AY2364" s="106" t="s">
        <v>83</v>
      </c>
      <c r="AZ2364" s="105">
        <f>_xll.qlInterestRateIndexFixingDate(Currency&amp;"ibor"&amp;Tenor,BA2364,Trigger)</f>
        <v>55892</v>
      </c>
      <c r="BA2364" s="105">
        <f>_xll.qlCalendarAdvance(Calendar,BA2363,AY2364,"f",,Trigger)</f>
        <v>55894</v>
      </c>
      <c r="BB2364" s="105">
        <f>_xll.qlInterestRateIndexMaturity(Currency&amp;"ibor"&amp;Tenor,BA2364,Trigger)</f>
        <v>55984</v>
      </c>
      <c r="BC2364" s="257">
        <f>_xll.qlIndexFixing($AC$5,AZ2364,TRUE,_xll.ohTrigger(Trigger,Trigger3M))</f>
        <v>1.3339158426409092E-2</v>
      </c>
      <c r="BD2364" s="257">
        <f>_xll.qlIndexFixing($BE$1,AZ2364,TRUE,_xll.ohTrigger(Trigger,Trigger3M))</f>
        <v>1.2984869973535318E-2</v>
      </c>
    </row>
    <row r="2365" spans="51:56" ht="11.25" customHeight="1" x14ac:dyDescent="0.25">
      <c r="AY2365" s="106" t="s">
        <v>83</v>
      </c>
      <c r="AZ2365" s="105">
        <f>_xll.qlInterestRateIndexFixingDate(Currency&amp;"ibor"&amp;Tenor,BA2365,Trigger)</f>
        <v>55899</v>
      </c>
      <c r="BA2365" s="105">
        <f>_xll.qlCalendarAdvance(Calendar,BA2364,AY2365,"f",,Trigger)</f>
        <v>55901</v>
      </c>
      <c r="BB2365" s="105">
        <f>_xll.qlInterestRateIndexMaturity(Currency&amp;"ibor"&amp;Tenor,BA2365,Trigger)</f>
        <v>55991</v>
      </c>
      <c r="BC2365" s="257">
        <f>_xll.qlIndexFixing($AC$5,AZ2365,TRUE,_xll.ohTrigger(Trigger,Trigger3M))</f>
        <v>1.3339304340871827E-2</v>
      </c>
      <c r="BD2365" s="257">
        <f>_xll.qlIndexFixing($BE$1,AZ2365,TRUE,_xll.ohTrigger(Trigger,Trigger3M))</f>
        <v>1.2977239786570394E-2</v>
      </c>
    </row>
    <row r="2366" spans="51:56" ht="11.25" customHeight="1" x14ac:dyDescent="0.25">
      <c r="AY2366" s="107" t="s">
        <v>83</v>
      </c>
      <c r="AZ2366" s="108">
        <f>_xll.qlInterestRateIndexFixingDate(Currency&amp;"ibor"&amp;Tenor,BA2366,Trigger)</f>
        <v>55906</v>
      </c>
      <c r="BA2366" s="108">
        <f>_xll.qlCalendarAdvance(Calendar,BA2365,AY2366,"f",,Trigger)</f>
        <v>55908</v>
      </c>
      <c r="BB2366" s="108">
        <f>_xll.qlInterestRateIndexMaturity(Currency&amp;"ibor"&amp;Tenor,BA2366,Trigger)</f>
        <v>55998</v>
      </c>
      <c r="BC2366" s="259">
        <f>_xll.qlIndexFixing($AC$5,AZ2366,TRUE,_xll.ohTrigger(Trigger,Trigger3M))</f>
        <v>1.3339450255339891E-2</v>
      </c>
      <c r="BD2366" s="259">
        <f>_xll.qlIndexFixing($BE$1,AZ2366,TRUE,_xll.ohTrigger(Trigger,Trigger3M))</f>
        <v>1.29695774073042E-2</v>
      </c>
    </row>
    <row r="2367" spans="51:56" ht="11.25" customHeight="1" x14ac:dyDescent="0.25">
      <c r="BD2367" s="283"/>
    </row>
    <row r="2368" spans="51:56" ht="11.25" customHeight="1" x14ac:dyDescent="0.25">
      <c r="BD2368" s="283"/>
    </row>
    <row r="2369" spans="56:56" ht="11.25" customHeight="1" x14ac:dyDescent="0.25">
      <c r="BD2369" s="283"/>
    </row>
    <row r="2370" spans="56:56" ht="11.25" customHeight="1" x14ac:dyDescent="0.25">
      <c r="BD2370" s="283"/>
    </row>
    <row r="2371" spans="56:56" ht="11.25" customHeight="1" x14ac:dyDescent="0.25">
      <c r="BD2371" s="283"/>
    </row>
    <row r="2372" spans="56:56" ht="11.25" customHeight="1" x14ac:dyDescent="0.25">
      <c r="BD2372" s="283"/>
    </row>
    <row r="2373" spans="56:56" ht="11.25" customHeight="1" x14ac:dyDescent="0.25">
      <c r="BD2373" s="283"/>
    </row>
    <row r="2374" spans="56:56" ht="11.25" customHeight="1" x14ac:dyDescent="0.25">
      <c r="BD2374" s="283"/>
    </row>
    <row r="2375" spans="56:56" ht="11.25" customHeight="1" x14ac:dyDescent="0.25">
      <c r="BD2375" s="283"/>
    </row>
    <row r="2376" spans="56:56" ht="11.25" customHeight="1" x14ac:dyDescent="0.25">
      <c r="BD2376" s="283"/>
    </row>
    <row r="2377" spans="56:56" ht="11.25" customHeight="1" x14ac:dyDescent="0.25">
      <c r="BD2377" s="283"/>
    </row>
    <row r="2378" spans="56:56" ht="11.25" customHeight="1" x14ac:dyDescent="0.25">
      <c r="BD2378" s="283"/>
    </row>
    <row r="2379" spans="56:56" ht="11.25" customHeight="1" x14ac:dyDescent="0.25">
      <c r="BD2379" s="283"/>
    </row>
    <row r="2380" spans="56:56" ht="11.25" customHeight="1" x14ac:dyDescent="0.25">
      <c r="BD2380" s="283"/>
    </row>
    <row r="2381" spans="56:56" ht="11.25" customHeight="1" x14ac:dyDescent="0.25">
      <c r="BD2381" s="283"/>
    </row>
    <row r="2382" spans="56:56" ht="11.25" customHeight="1" x14ac:dyDescent="0.25">
      <c r="BD2382" s="283"/>
    </row>
    <row r="2383" spans="56:56" ht="11.25" customHeight="1" x14ac:dyDescent="0.25">
      <c r="BD2383" s="283"/>
    </row>
    <row r="2384" spans="56:56" ht="11.25" customHeight="1" x14ac:dyDescent="0.25">
      <c r="BD2384" s="283"/>
    </row>
    <row r="2385" spans="56:56" x14ac:dyDescent="0.25">
      <c r="BD2385" s="283"/>
    </row>
    <row r="2386" spans="56:56" x14ac:dyDescent="0.25">
      <c r="BD2386" s="283"/>
    </row>
    <row r="2387" spans="56:56" x14ac:dyDescent="0.25">
      <c r="BD2387" s="283"/>
    </row>
    <row r="2388" spans="56:56" x14ac:dyDescent="0.25">
      <c r="BD2388" s="283"/>
    </row>
    <row r="2389" spans="56:56" x14ac:dyDescent="0.25">
      <c r="BD2389" s="283"/>
    </row>
    <row r="2390" spans="56:56" x14ac:dyDescent="0.25">
      <c r="BD2390" s="283"/>
    </row>
    <row r="2391" spans="56:56" x14ac:dyDescent="0.25">
      <c r="BD2391" s="283"/>
    </row>
    <row r="2392" spans="56:56" x14ac:dyDescent="0.25">
      <c r="BD2392" s="283"/>
    </row>
    <row r="2393" spans="56:56" x14ac:dyDescent="0.25">
      <c r="BD2393" s="283"/>
    </row>
    <row r="2394" spans="56:56" x14ac:dyDescent="0.25">
      <c r="BD2394" s="283"/>
    </row>
    <row r="2395" spans="56:56" x14ac:dyDescent="0.25">
      <c r="BD2395" s="283"/>
    </row>
    <row r="2396" spans="56:56" x14ac:dyDescent="0.25">
      <c r="BD2396" s="283"/>
    </row>
    <row r="2397" spans="56:56" x14ac:dyDescent="0.25">
      <c r="BD2397" s="283"/>
    </row>
    <row r="2398" spans="56:56" x14ac:dyDescent="0.25">
      <c r="BD2398" s="283"/>
    </row>
    <row r="2399" spans="56:56" x14ac:dyDescent="0.25">
      <c r="BD2399" s="283"/>
    </row>
    <row r="2400" spans="56:56" x14ac:dyDescent="0.25">
      <c r="BD2400" s="283"/>
    </row>
    <row r="2401" spans="56:56" x14ac:dyDescent="0.25">
      <c r="BD2401" s="283"/>
    </row>
    <row r="2402" spans="56:56" x14ac:dyDescent="0.25">
      <c r="BD2402" s="283"/>
    </row>
    <row r="2403" spans="56:56" x14ac:dyDescent="0.25">
      <c r="BD2403" s="283"/>
    </row>
    <row r="2404" spans="56:56" x14ac:dyDescent="0.25">
      <c r="BD2404" s="283"/>
    </row>
    <row r="2405" spans="56:56" x14ac:dyDescent="0.25">
      <c r="BD2405" s="283"/>
    </row>
    <row r="2406" spans="56:56" x14ac:dyDescent="0.25">
      <c r="BD2406" s="283"/>
    </row>
    <row r="2407" spans="56:56" x14ac:dyDescent="0.25">
      <c r="BD2407" s="283"/>
    </row>
    <row r="2408" spans="56:56" x14ac:dyDescent="0.25">
      <c r="BD2408" s="283"/>
    </row>
    <row r="2409" spans="56:56" x14ac:dyDescent="0.25">
      <c r="BD2409" s="283"/>
    </row>
    <row r="2410" spans="56:56" x14ac:dyDescent="0.25">
      <c r="BD2410" s="283"/>
    </row>
    <row r="2411" spans="56:56" x14ac:dyDescent="0.25">
      <c r="BD2411" s="283"/>
    </row>
    <row r="2412" spans="56:56" x14ac:dyDescent="0.25">
      <c r="BD2412" s="283"/>
    </row>
    <row r="2413" spans="56:56" x14ac:dyDescent="0.25">
      <c r="BD2413" s="283"/>
    </row>
    <row r="2414" spans="56:56" x14ac:dyDescent="0.25">
      <c r="BD2414" s="283"/>
    </row>
    <row r="2415" spans="56:56" x14ac:dyDescent="0.25">
      <c r="BD2415" s="283"/>
    </row>
    <row r="2416" spans="56:56" x14ac:dyDescent="0.25">
      <c r="BD2416" s="283"/>
    </row>
    <row r="2417" spans="56:56" x14ac:dyDescent="0.25">
      <c r="BD2417" s="283"/>
    </row>
    <row r="2418" spans="56:56" x14ac:dyDescent="0.25">
      <c r="BD2418" s="283"/>
    </row>
    <row r="2419" spans="56:56" x14ac:dyDescent="0.25">
      <c r="BD2419" s="283"/>
    </row>
    <row r="2420" spans="56:56" x14ac:dyDescent="0.25">
      <c r="BD2420" s="283"/>
    </row>
    <row r="2421" spans="56:56" x14ac:dyDescent="0.25">
      <c r="BD2421" s="283"/>
    </row>
    <row r="2422" spans="56:56" x14ac:dyDescent="0.25">
      <c r="BD2422" s="283"/>
    </row>
    <row r="2423" spans="56:56" x14ac:dyDescent="0.25">
      <c r="BD2423" s="283"/>
    </row>
    <row r="2424" spans="56:56" x14ac:dyDescent="0.25">
      <c r="BD2424" s="283"/>
    </row>
    <row r="2425" spans="56:56" x14ac:dyDescent="0.25">
      <c r="BD2425" s="283"/>
    </row>
    <row r="2426" spans="56:56" x14ac:dyDescent="0.25">
      <c r="BD2426" s="283"/>
    </row>
    <row r="2427" spans="56:56" x14ac:dyDescent="0.25">
      <c r="BD2427" s="283"/>
    </row>
    <row r="2428" spans="56:56" x14ac:dyDescent="0.25">
      <c r="BD2428" s="283"/>
    </row>
    <row r="2429" spans="56:56" x14ac:dyDescent="0.25">
      <c r="BD2429" s="283"/>
    </row>
    <row r="2430" spans="56:56" x14ac:dyDescent="0.25">
      <c r="BD2430" s="283"/>
    </row>
    <row r="2431" spans="56:56" x14ac:dyDescent="0.25">
      <c r="BD2431" s="283"/>
    </row>
    <row r="2432" spans="56:56" x14ac:dyDescent="0.25">
      <c r="BD2432" s="283"/>
    </row>
    <row r="2433" spans="56:56" x14ac:dyDescent="0.25">
      <c r="BD2433" s="283"/>
    </row>
    <row r="2434" spans="56:56" x14ac:dyDescent="0.25">
      <c r="BD2434" s="283"/>
    </row>
    <row r="2435" spans="56:56" x14ac:dyDescent="0.25">
      <c r="BD2435" s="283"/>
    </row>
    <row r="2436" spans="56:56" x14ac:dyDescent="0.25">
      <c r="BD2436" s="283"/>
    </row>
    <row r="2437" spans="56:56" x14ac:dyDescent="0.25">
      <c r="BD2437" s="283"/>
    </row>
    <row r="2438" spans="56:56" x14ac:dyDescent="0.25">
      <c r="BD2438" s="283"/>
    </row>
    <row r="2439" spans="56:56" x14ac:dyDescent="0.25">
      <c r="BD2439" s="283"/>
    </row>
    <row r="2440" spans="56:56" x14ac:dyDescent="0.25">
      <c r="BD2440" s="283"/>
    </row>
    <row r="2441" spans="56:56" x14ac:dyDescent="0.25">
      <c r="BD2441" s="283"/>
    </row>
    <row r="2442" spans="56:56" x14ac:dyDescent="0.25">
      <c r="BD2442" s="283"/>
    </row>
    <row r="2443" spans="56:56" x14ac:dyDescent="0.25">
      <c r="BD2443" s="283"/>
    </row>
    <row r="2444" spans="56:56" x14ac:dyDescent="0.25">
      <c r="BD2444" s="283"/>
    </row>
    <row r="2445" spans="56:56" x14ac:dyDescent="0.25">
      <c r="BD2445" s="283"/>
    </row>
    <row r="2446" spans="56:56" x14ac:dyDescent="0.25">
      <c r="BD2446" s="283"/>
    </row>
    <row r="2447" spans="56:56" x14ac:dyDescent="0.25">
      <c r="BD2447" s="283"/>
    </row>
    <row r="2448" spans="56:56" x14ac:dyDescent="0.25">
      <c r="BD2448" s="283"/>
    </row>
    <row r="2449" spans="56:56" x14ac:dyDescent="0.25">
      <c r="BD2449" s="283"/>
    </row>
    <row r="2450" spans="56:56" x14ac:dyDescent="0.25">
      <c r="BD2450" s="283"/>
    </row>
    <row r="2451" spans="56:56" x14ac:dyDescent="0.25">
      <c r="BD2451" s="283"/>
    </row>
    <row r="2452" spans="56:56" x14ac:dyDescent="0.25">
      <c r="BD2452" s="283"/>
    </row>
    <row r="2453" spans="56:56" x14ac:dyDescent="0.25">
      <c r="BD2453" s="283"/>
    </row>
    <row r="2454" spans="56:56" x14ac:dyDescent="0.25">
      <c r="BD2454" s="283"/>
    </row>
    <row r="2455" spans="56:56" x14ac:dyDescent="0.25">
      <c r="BD2455" s="283"/>
    </row>
    <row r="2456" spans="56:56" x14ac:dyDescent="0.25">
      <c r="BD2456" s="283"/>
    </row>
    <row r="2457" spans="56:56" x14ac:dyDescent="0.25">
      <c r="BD2457" s="283"/>
    </row>
    <row r="2458" spans="56:56" x14ac:dyDescent="0.25">
      <c r="BD2458" s="283"/>
    </row>
    <row r="2459" spans="56:56" x14ac:dyDescent="0.25">
      <c r="BD2459" s="283"/>
    </row>
    <row r="2460" spans="56:56" x14ac:dyDescent="0.25">
      <c r="BD2460" s="283"/>
    </row>
    <row r="2461" spans="56:56" x14ac:dyDescent="0.25">
      <c r="BD2461" s="283"/>
    </row>
    <row r="2462" spans="56:56" x14ac:dyDescent="0.25">
      <c r="BD2462" s="283"/>
    </row>
    <row r="2463" spans="56:56" x14ac:dyDescent="0.25">
      <c r="BD2463" s="283"/>
    </row>
    <row r="2464" spans="56:56" x14ac:dyDescent="0.25">
      <c r="BD2464" s="283"/>
    </row>
    <row r="2465" spans="56:56" x14ac:dyDescent="0.25">
      <c r="BD2465" s="283"/>
    </row>
    <row r="2466" spans="56:56" x14ac:dyDescent="0.25">
      <c r="BD2466" s="283"/>
    </row>
    <row r="2467" spans="56:56" x14ac:dyDescent="0.25">
      <c r="BD2467" s="283"/>
    </row>
    <row r="2468" spans="56:56" x14ac:dyDescent="0.25">
      <c r="BD2468" s="283"/>
    </row>
    <row r="2469" spans="56:56" x14ac:dyDescent="0.25">
      <c r="BD2469" s="283"/>
    </row>
    <row r="2470" spans="56:56" x14ac:dyDescent="0.25">
      <c r="BD2470" s="283"/>
    </row>
    <row r="2471" spans="56:56" x14ac:dyDescent="0.25">
      <c r="BD2471" s="283"/>
    </row>
    <row r="2472" spans="56:56" x14ac:dyDescent="0.25">
      <c r="BD2472" s="283"/>
    </row>
    <row r="2473" spans="56:56" x14ac:dyDescent="0.25">
      <c r="BD2473" s="283"/>
    </row>
    <row r="2474" spans="56:56" x14ac:dyDescent="0.25">
      <c r="BD2474" s="283"/>
    </row>
    <row r="2475" spans="56:56" x14ac:dyDescent="0.25">
      <c r="BD2475" s="283"/>
    </row>
    <row r="2476" spans="56:56" x14ac:dyDescent="0.25">
      <c r="BD2476" s="283"/>
    </row>
    <row r="2477" spans="56:56" x14ac:dyDescent="0.25">
      <c r="BD2477" s="283"/>
    </row>
    <row r="2478" spans="56:56" x14ac:dyDescent="0.25">
      <c r="BD2478" s="283"/>
    </row>
    <row r="2479" spans="56:56" x14ac:dyDescent="0.25">
      <c r="BD2479" s="283"/>
    </row>
    <row r="2480" spans="56:56" x14ac:dyDescent="0.25">
      <c r="BD2480" s="283"/>
    </row>
    <row r="2481" spans="56:56" x14ac:dyDescent="0.25">
      <c r="BD2481" s="283"/>
    </row>
    <row r="2482" spans="56:56" x14ac:dyDescent="0.25">
      <c r="BD2482" s="283"/>
    </row>
    <row r="2483" spans="56:56" x14ac:dyDescent="0.25">
      <c r="BD2483" s="283"/>
    </row>
    <row r="2484" spans="56:56" x14ac:dyDescent="0.25">
      <c r="BD2484" s="283"/>
    </row>
    <row r="2485" spans="56:56" x14ac:dyDescent="0.25">
      <c r="BD2485" s="283"/>
    </row>
    <row r="2486" spans="56:56" x14ac:dyDescent="0.25">
      <c r="BD2486" s="283"/>
    </row>
    <row r="2487" spans="56:56" x14ac:dyDescent="0.25">
      <c r="BD2487" s="283"/>
    </row>
    <row r="2488" spans="56:56" x14ac:dyDescent="0.25">
      <c r="BD2488" s="283"/>
    </row>
    <row r="2489" spans="56:56" x14ac:dyDescent="0.25">
      <c r="BD2489" s="283"/>
    </row>
    <row r="2490" spans="56:56" x14ac:dyDescent="0.25">
      <c r="BD2490" s="283"/>
    </row>
    <row r="2491" spans="56:56" x14ac:dyDescent="0.25">
      <c r="BD2491" s="283"/>
    </row>
    <row r="2492" spans="56:56" x14ac:dyDescent="0.25">
      <c r="BD2492" s="283"/>
    </row>
    <row r="2493" spans="56:56" x14ac:dyDescent="0.25">
      <c r="BD2493" s="283"/>
    </row>
    <row r="2494" spans="56:56" x14ac:dyDescent="0.25">
      <c r="BD2494" s="283"/>
    </row>
    <row r="2495" spans="56:56" x14ac:dyDescent="0.25">
      <c r="BD2495" s="283"/>
    </row>
    <row r="2496" spans="56:56" x14ac:dyDescent="0.25">
      <c r="BD2496" s="283"/>
    </row>
    <row r="2497" spans="56:56" x14ac:dyDescent="0.25">
      <c r="BD2497" s="283"/>
    </row>
    <row r="2498" spans="56:56" x14ac:dyDescent="0.25">
      <c r="BD2498" s="283"/>
    </row>
    <row r="2499" spans="56:56" x14ac:dyDescent="0.25">
      <c r="BD2499" s="283"/>
    </row>
    <row r="2500" spans="56:56" x14ac:dyDescent="0.25">
      <c r="BD2500" s="283"/>
    </row>
    <row r="2501" spans="56:56" x14ac:dyDescent="0.25">
      <c r="BD2501" s="283"/>
    </row>
    <row r="2502" spans="56:56" x14ac:dyDescent="0.25">
      <c r="BD2502" s="283"/>
    </row>
    <row r="2503" spans="56:56" x14ac:dyDescent="0.25">
      <c r="BD2503" s="283"/>
    </row>
    <row r="2504" spans="56:56" x14ac:dyDescent="0.25">
      <c r="BD2504" s="283"/>
    </row>
    <row r="2505" spans="56:56" x14ac:dyDescent="0.25">
      <c r="BD2505" s="283"/>
    </row>
    <row r="2506" spans="56:56" x14ac:dyDescent="0.25">
      <c r="BD2506" s="283"/>
    </row>
    <row r="2507" spans="56:56" x14ac:dyDescent="0.25">
      <c r="BD2507" s="283"/>
    </row>
    <row r="2508" spans="56:56" x14ac:dyDescent="0.25">
      <c r="BD2508" s="283"/>
    </row>
    <row r="2509" spans="56:56" x14ac:dyDescent="0.25">
      <c r="BD2509" s="283"/>
    </row>
    <row r="2510" spans="56:56" x14ac:dyDescent="0.25">
      <c r="BD2510" s="283"/>
    </row>
    <row r="2511" spans="56:56" x14ac:dyDescent="0.25">
      <c r="BD2511" s="283"/>
    </row>
    <row r="2512" spans="56:56" x14ac:dyDescent="0.25">
      <c r="BD2512" s="283"/>
    </row>
    <row r="2513" spans="56:56" x14ac:dyDescent="0.25">
      <c r="BD2513" s="283"/>
    </row>
    <row r="2514" spans="56:56" x14ac:dyDescent="0.25">
      <c r="BD2514" s="283"/>
    </row>
    <row r="2515" spans="56:56" x14ac:dyDescent="0.25">
      <c r="BD2515" s="283"/>
    </row>
    <row r="2516" spans="56:56" x14ac:dyDescent="0.25">
      <c r="BD2516" s="283"/>
    </row>
    <row r="2517" spans="56:56" x14ac:dyDescent="0.25">
      <c r="BD2517" s="283"/>
    </row>
    <row r="2518" spans="56:56" x14ac:dyDescent="0.25">
      <c r="BD2518" s="283"/>
    </row>
    <row r="2519" spans="56:56" x14ac:dyDescent="0.25">
      <c r="BD2519" s="283"/>
    </row>
    <row r="2520" spans="56:56" x14ac:dyDescent="0.25">
      <c r="BD2520" s="283"/>
    </row>
    <row r="2521" spans="56:56" x14ac:dyDescent="0.25">
      <c r="BD2521" s="283"/>
    </row>
    <row r="2522" spans="56:56" x14ac:dyDescent="0.25">
      <c r="BD2522" s="283"/>
    </row>
    <row r="2523" spans="56:56" x14ac:dyDescent="0.25">
      <c r="BD2523" s="283"/>
    </row>
    <row r="2524" spans="56:56" x14ac:dyDescent="0.25">
      <c r="BD2524" s="283"/>
    </row>
    <row r="2525" spans="56:56" x14ac:dyDescent="0.25">
      <c r="BD2525" s="283"/>
    </row>
    <row r="2526" spans="56:56" x14ac:dyDescent="0.25">
      <c r="BD2526" s="283"/>
    </row>
    <row r="2527" spans="56:56" x14ac:dyDescent="0.25">
      <c r="BD2527" s="283"/>
    </row>
    <row r="2528" spans="56:56" x14ac:dyDescent="0.25">
      <c r="BD2528" s="283"/>
    </row>
    <row r="2529" spans="56:56" x14ac:dyDescent="0.25">
      <c r="BD2529" s="283"/>
    </row>
    <row r="2530" spans="56:56" x14ac:dyDescent="0.25">
      <c r="BD2530" s="283"/>
    </row>
    <row r="2531" spans="56:56" x14ac:dyDescent="0.25">
      <c r="BD2531" s="283"/>
    </row>
    <row r="2532" spans="56:56" x14ac:dyDescent="0.25">
      <c r="BD2532" s="283"/>
    </row>
    <row r="2533" spans="56:56" x14ac:dyDescent="0.25">
      <c r="BD2533" s="283"/>
    </row>
    <row r="2534" spans="56:56" x14ac:dyDescent="0.25">
      <c r="BD2534" s="283"/>
    </row>
    <row r="2535" spans="56:56" x14ac:dyDescent="0.25">
      <c r="BD2535" s="283"/>
    </row>
    <row r="2536" spans="56:56" x14ac:dyDescent="0.25">
      <c r="BD2536" s="283"/>
    </row>
    <row r="2537" spans="56:56" x14ac:dyDescent="0.25">
      <c r="BD2537" s="283"/>
    </row>
    <row r="2538" spans="56:56" x14ac:dyDescent="0.25">
      <c r="BD2538" s="283"/>
    </row>
    <row r="2539" spans="56:56" x14ac:dyDescent="0.25">
      <c r="BD2539" s="283"/>
    </row>
    <row r="2540" spans="56:56" x14ac:dyDescent="0.25">
      <c r="BD2540" s="283"/>
    </row>
    <row r="2541" spans="56:56" x14ac:dyDescent="0.25">
      <c r="BD2541" s="283"/>
    </row>
    <row r="2542" spans="56:56" x14ac:dyDescent="0.25">
      <c r="BD2542" s="283"/>
    </row>
    <row r="2543" spans="56:56" x14ac:dyDescent="0.25">
      <c r="BD2543" s="283"/>
    </row>
    <row r="2544" spans="56:56" x14ac:dyDescent="0.25">
      <c r="BD2544" s="283"/>
    </row>
    <row r="2545" spans="56:56" x14ac:dyDescent="0.25">
      <c r="BD2545" s="283"/>
    </row>
    <row r="2546" spans="56:56" x14ac:dyDescent="0.25">
      <c r="BD2546" s="283"/>
    </row>
    <row r="2547" spans="56:56" x14ac:dyDescent="0.25">
      <c r="BD2547" s="283"/>
    </row>
    <row r="2548" spans="56:56" x14ac:dyDescent="0.25">
      <c r="BD2548" s="283"/>
    </row>
    <row r="2549" spans="56:56" x14ac:dyDescent="0.25">
      <c r="BD2549" s="283"/>
    </row>
    <row r="2550" spans="56:56" x14ac:dyDescent="0.25">
      <c r="BD2550" s="283"/>
    </row>
    <row r="2551" spans="56:56" x14ac:dyDescent="0.25">
      <c r="BD2551" s="283"/>
    </row>
    <row r="2552" spans="56:56" x14ac:dyDescent="0.25">
      <c r="BD2552" s="283"/>
    </row>
    <row r="2553" spans="56:56" x14ac:dyDescent="0.25">
      <c r="BD2553" s="283"/>
    </row>
    <row r="2554" spans="56:56" x14ac:dyDescent="0.25">
      <c r="BD2554" s="283"/>
    </row>
    <row r="2555" spans="56:56" x14ac:dyDescent="0.25">
      <c r="BD2555" s="283"/>
    </row>
    <row r="2556" spans="56:56" x14ac:dyDescent="0.25">
      <c r="BD2556" s="283"/>
    </row>
    <row r="2557" spans="56:56" x14ac:dyDescent="0.25">
      <c r="BD2557" s="283"/>
    </row>
    <row r="2558" spans="56:56" x14ac:dyDescent="0.25">
      <c r="BD2558" s="283"/>
    </row>
    <row r="2559" spans="56:56" x14ac:dyDescent="0.25">
      <c r="BD2559" s="283"/>
    </row>
    <row r="2560" spans="56:56" x14ac:dyDescent="0.25">
      <c r="BD2560" s="283"/>
    </row>
    <row r="2561" spans="56:56" x14ac:dyDescent="0.25">
      <c r="BD2561" s="283"/>
    </row>
    <row r="2562" spans="56:56" x14ac:dyDescent="0.25">
      <c r="BD2562" s="283"/>
    </row>
    <row r="2563" spans="56:56" x14ac:dyDescent="0.25">
      <c r="BD2563" s="283"/>
    </row>
    <row r="2564" spans="56:56" x14ac:dyDescent="0.25">
      <c r="BD2564" s="283"/>
    </row>
    <row r="2565" spans="56:56" x14ac:dyDescent="0.25">
      <c r="BD2565" s="283"/>
    </row>
    <row r="2566" spans="56:56" x14ac:dyDescent="0.25">
      <c r="BD2566" s="283"/>
    </row>
    <row r="2567" spans="56:56" x14ac:dyDescent="0.25">
      <c r="BD2567" s="283"/>
    </row>
    <row r="2568" spans="56:56" x14ac:dyDescent="0.25">
      <c r="BD2568" s="283"/>
    </row>
    <row r="2569" spans="56:56" x14ac:dyDescent="0.25">
      <c r="BD2569" s="283"/>
    </row>
    <row r="2570" spans="56:56" x14ac:dyDescent="0.25">
      <c r="BD2570" s="283"/>
    </row>
    <row r="2571" spans="56:56" x14ac:dyDescent="0.25">
      <c r="BD2571" s="283"/>
    </row>
    <row r="2572" spans="56:56" x14ac:dyDescent="0.25">
      <c r="BD2572" s="283"/>
    </row>
    <row r="2573" spans="56:56" x14ac:dyDescent="0.25">
      <c r="BD2573" s="283"/>
    </row>
    <row r="2574" spans="56:56" x14ac:dyDescent="0.25">
      <c r="BD2574" s="283"/>
    </row>
    <row r="2575" spans="56:56" x14ac:dyDescent="0.25">
      <c r="BD2575" s="283"/>
    </row>
    <row r="2576" spans="56:56" x14ac:dyDescent="0.25">
      <c r="BD2576" s="283"/>
    </row>
    <row r="2577" spans="56:56" x14ac:dyDescent="0.25">
      <c r="BD2577" s="283"/>
    </row>
    <row r="2578" spans="56:56" x14ac:dyDescent="0.25">
      <c r="BD2578" s="283"/>
    </row>
    <row r="2579" spans="56:56" x14ac:dyDescent="0.25">
      <c r="BD2579" s="283"/>
    </row>
    <row r="2580" spans="56:56" x14ac:dyDescent="0.25">
      <c r="BD2580" s="283"/>
    </row>
    <row r="2581" spans="56:56" x14ac:dyDescent="0.25">
      <c r="BD2581" s="283"/>
    </row>
    <row r="2582" spans="56:56" x14ac:dyDescent="0.25">
      <c r="BD2582" s="283"/>
    </row>
    <row r="2583" spans="56:56" x14ac:dyDescent="0.25">
      <c r="BD2583" s="283"/>
    </row>
    <row r="2584" spans="56:56" x14ac:dyDescent="0.25">
      <c r="BD2584" s="283"/>
    </row>
    <row r="2585" spans="56:56" x14ac:dyDescent="0.25">
      <c r="BD2585" s="283"/>
    </row>
    <row r="2586" spans="56:56" x14ac:dyDescent="0.25">
      <c r="BD2586" s="283"/>
    </row>
    <row r="2587" spans="56:56" x14ac:dyDescent="0.25">
      <c r="BD2587" s="283"/>
    </row>
    <row r="2588" spans="56:56" x14ac:dyDescent="0.25">
      <c r="BD2588" s="283"/>
    </row>
    <row r="2589" spans="56:56" x14ac:dyDescent="0.25">
      <c r="BD2589" s="283"/>
    </row>
    <row r="2590" spans="56:56" x14ac:dyDescent="0.25">
      <c r="BD2590" s="283"/>
    </row>
    <row r="2591" spans="56:56" x14ac:dyDescent="0.25">
      <c r="BD2591" s="283"/>
    </row>
    <row r="2592" spans="56:56" x14ac:dyDescent="0.25">
      <c r="BD2592" s="283"/>
    </row>
    <row r="2593" spans="56:56" x14ac:dyDescent="0.25">
      <c r="BD2593" s="283"/>
    </row>
    <row r="2594" spans="56:56" x14ac:dyDescent="0.25">
      <c r="BD2594" s="283"/>
    </row>
    <row r="2595" spans="56:56" x14ac:dyDescent="0.25">
      <c r="BD2595" s="283"/>
    </row>
    <row r="2596" spans="56:56" x14ac:dyDescent="0.25">
      <c r="BD2596" s="283"/>
    </row>
    <row r="2597" spans="56:56" x14ac:dyDescent="0.25">
      <c r="BD2597" s="283"/>
    </row>
    <row r="2598" spans="56:56" x14ac:dyDescent="0.25">
      <c r="BD2598" s="283"/>
    </row>
    <row r="2599" spans="56:56" x14ac:dyDescent="0.25">
      <c r="BD2599" s="283"/>
    </row>
    <row r="2600" spans="56:56" x14ac:dyDescent="0.25">
      <c r="BD2600" s="283"/>
    </row>
    <row r="2601" spans="56:56" x14ac:dyDescent="0.25">
      <c r="BD2601" s="283"/>
    </row>
    <row r="2602" spans="56:56" x14ac:dyDescent="0.25">
      <c r="BD2602" s="283"/>
    </row>
    <row r="2603" spans="56:56" x14ac:dyDescent="0.25">
      <c r="BD2603" s="283"/>
    </row>
    <row r="2604" spans="56:56" x14ac:dyDescent="0.25">
      <c r="BD2604" s="283"/>
    </row>
    <row r="2605" spans="56:56" x14ac:dyDescent="0.25">
      <c r="BD2605" s="283"/>
    </row>
    <row r="2606" spans="56:56" x14ac:dyDescent="0.25">
      <c r="BD2606" s="283"/>
    </row>
    <row r="2607" spans="56:56" x14ac:dyDescent="0.25">
      <c r="BD2607" s="283"/>
    </row>
    <row r="2608" spans="56:56" x14ac:dyDescent="0.25">
      <c r="BD2608" s="283"/>
    </row>
    <row r="2609" spans="56:56" x14ac:dyDescent="0.25">
      <c r="BD2609" s="283"/>
    </row>
    <row r="2610" spans="56:56" x14ac:dyDescent="0.25">
      <c r="BD2610" s="283"/>
    </row>
    <row r="2611" spans="56:56" x14ac:dyDescent="0.25">
      <c r="BD2611" s="283"/>
    </row>
    <row r="2612" spans="56:56" x14ac:dyDescent="0.25">
      <c r="BD2612" s="283"/>
    </row>
    <row r="2613" spans="56:56" x14ac:dyDescent="0.25">
      <c r="BD2613" s="283"/>
    </row>
    <row r="2614" spans="56:56" x14ac:dyDescent="0.25">
      <c r="BD2614" s="283"/>
    </row>
    <row r="2615" spans="56:56" x14ac:dyDescent="0.25">
      <c r="BD2615" s="283"/>
    </row>
    <row r="2616" spans="56:56" x14ac:dyDescent="0.25">
      <c r="BD2616" s="283"/>
    </row>
    <row r="2617" spans="56:56" x14ac:dyDescent="0.25">
      <c r="BD2617" s="283"/>
    </row>
    <row r="2618" spans="56:56" x14ac:dyDescent="0.25">
      <c r="BD2618" s="283"/>
    </row>
    <row r="2619" spans="56:56" x14ac:dyDescent="0.25">
      <c r="BD2619" s="283"/>
    </row>
    <row r="2620" spans="56:56" x14ac:dyDescent="0.25">
      <c r="BD2620" s="283"/>
    </row>
    <row r="2621" spans="56:56" x14ac:dyDescent="0.25">
      <c r="BD2621" s="283"/>
    </row>
    <row r="2622" spans="56:56" x14ac:dyDescent="0.25">
      <c r="BD2622" s="283"/>
    </row>
    <row r="2623" spans="56:56" x14ac:dyDescent="0.25">
      <c r="BD2623" s="283"/>
    </row>
    <row r="2624" spans="56:56" x14ac:dyDescent="0.25">
      <c r="BD2624" s="283"/>
    </row>
    <row r="2625" spans="56:56" x14ac:dyDescent="0.25">
      <c r="BD2625" s="283"/>
    </row>
    <row r="2626" spans="56:56" x14ac:dyDescent="0.25">
      <c r="BD2626" s="283"/>
    </row>
    <row r="2627" spans="56:56" x14ac:dyDescent="0.25">
      <c r="BD2627" s="283"/>
    </row>
    <row r="2628" spans="56:56" x14ac:dyDescent="0.25">
      <c r="BD2628" s="283"/>
    </row>
    <row r="2629" spans="56:56" x14ac:dyDescent="0.25">
      <c r="BD2629" s="283"/>
    </row>
    <row r="2630" spans="56:56" x14ac:dyDescent="0.25">
      <c r="BD2630" s="283"/>
    </row>
    <row r="2631" spans="56:56" x14ac:dyDescent="0.25">
      <c r="BD2631" s="283"/>
    </row>
    <row r="2632" spans="56:56" x14ac:dyDescent="0.25">
      <c r="BD2632" s="283"/>
    </row>
    <row r="2633" spans="56:56" x14ac:dyDescent="0.25">
      <c r="BD2633" s="283"/>
    </row>
    <row r="2634" spans="56:56" x14ac:dyDescent="0.25">
      <c r="BD2634" s="283"/>
    </row>
    <row r="2635" spans="56:56" x14ac:dyDescent="0.25">
      <c r="BD2635" s="283"/>
    </row>
    <row r="2636" spans="56:56" x14ac:dyDescent="0.25">
      <c r="BD2636" s="283"/>
    </row>
    <row r="2637" spans="56:56" x14ac:dyDescent="0.25">
      <c r="BD2637" s="283"/>
    </row>
    <row r="2638" spans="56:56" x14ac:dyDescent="0.25">
      <c r="BD2638" s="283"/>
    </row>
    <row r="2639" spans="56:56" x14ac:dyDescent="0.25">
      <c r="BD2639" s="283"/>
    </row>
    <row r="2640" spans="56:56" x14ac:dyDescent="0.25">
      <c r="BD2640" s="283"/>
    </row>
    <row r="2641" spans="56:56" x14ac:dyDescent="0.25">
      <c r="BD2641" s="283"/>
    </row>
    <row r="2642" spans="56:56" x14ac:dyDescent="0.25">
      <c r="BD2642" s="283"/>
    </row>
    <row r="2643" spans="56:56" x14ac:dyDescent="0.25">
      <c r="BD2643" s="283"/>
    </row>
    <row r="2644" spans="56:56" x14ac:dyDescent="0.25">
      <c r="BD2644" s="283"/>
    </row>
    <row r="2645" spans="56:56" x14ac:dyDescent="0.25">
      <c r="BD2645" s="283"/>
    </row>
    <row r="2646" spans="56:56" x14ac:dyDescent="0.25">
      <c r="BD2646" s="283"/>
    </row>
    <row r="2647" spans="56:56" x14ac:dyDescent="0.25">
      <c r="BD2647" s="283"/>
    </row>
    <row r="2648" spans="56:56" x14ac:dyDescent="0.25">
      <c r="BD2648" s="283"/>
    </row>
    <row r="2649" spans="56:56" x14ac:dyDescent="0.25">
      <c r="BD2649" s="283"/>
    </row>
    <row r="2650" spans="56:56" x14ac:dyDescent="0.25">
      <c r="BD2650" s="283"/>
    </row>
    <row r="2651" spans="56:56" x14ac:dyDescent="0.25">
      <c r="BD2651" s="283"/>
    </row>
    <row r="2652" spans="56:56" x14ac:dyDescent="0.25">
      <c r="BD2652" s="283"/>
    </row>
    <row r="2653" spans="56:56" x14ac:dyDescent="0.25">
      <c r="BD2653" s="283"/>
    </row>
    <row r="2654" spans="56:56" x14ac:dyDescent="0.25">
      <c r="BD2654" s="283"/>
    </row>
    <row r="2655" spans="56:56" x14ac:dyDescent="0.25">
      <c r="BD2655" s="283"/>
    </row>
    <row r="2656" spans="56:56" x14ac:dyDescent="0.25">
      <c r="BD2656" s="283"/>
    </row>
    <row r="2657" spans="56:56" x14ac:dyDescent="0.25">
      <c r="BD2657" s="283"/>
    </row>
    <row r="2658" spans="56:56" x14ac:dyDescent="0.25">
      <c r="BD2658" s="283"/>
    </row>
    <row r="2659" spans="56:56" x14ac:dyDescent="0.25">
      <c r="BD2659" s="283"/>
    </row>
    <row r="2660" spans="56:56" x14ac:dyDescent="0.25">
      <c r="BD2660" s="283"/>
    </row>
    <row r="2661" spans="56:56" x14ac:dyDescent="0.25">
      <c r="BD2661" s="283"/>
    </row>
    <row r="2662" spans="56:56" x14ac:dyDescent="0.25">
      <c r="BD2662" s="283"/>
    </row>
    <row r="2663" spans="56:56" x14ac:dyDescent="0.25">
      <c r="BD2663" s="283"/>
    </row>
    <row r="2664" spans="56:56" x14ac:dyDescent="0.25">
      <c r="BD2664" s="283"/>
    </row>
    <row r="2665" spans="56:56" x14ac:dyDescent="0.25">
      <c r="BD2665" s="283"/>
    </row>
    <row r="2666" spans="56:56" x14ac:dyDescent="0.25">
      <c r="BD2666" s="283"/>
    </row>
    <row r="2667" spans="56:56" x14ac:dyDescent="0.25">
      <c r="BD2667" s="283"/>
    </row>
    <row r="2668" spans="56:56" x14ac:dyDescent="0.25">
      <c r="BD2668" s="283"/>
    </row>
    <row r="2669" spans="56:56" x14ac:dyDescent="0.25">
      <c r="BD2669" s="283"/>
    </row>
    <row r="2670" spans="56:56" x14ac:dyDescent="0.25">
      <c r="BD2670" s="283"/>
    </row>
    <row r="2671" spans="56:56" x14ac:dyDescent="0.25">
      <c r="BD2671" s="283"/>
    </row>
    <row r="2672" spans="56:56" x14ac:dyDescent="0.25">
      <c r="BD2672" s="283"/>
    </row>
    <row r="2673" spans="56:56" x14ac:dyDescent="0.25">
      <c r="BD2673" s="283"/>
    </row>
    <row r="2674" spans="56:56" x14ac:dyDescent="0.25">
      <c r="BD2674" s="283"/>
    </row>
    <row r="2675" spans="56:56" x14ac:dyDescent="0.25">
      <c r="BD2675" s="283"/>
    </row>
    <row r="2676" spans="56:56" x14ac:dyDescent="0.25">
      <c r="BD2676" s="283"/>
    </row>
    <row r="2677" spans="56:56" x14ac:dyDescent="0.25">
      <c r="BD2677" s="283"/>
    </row>
    <row r="2678" spans="56:56" x14ac:dyDescent="0.25">
      <c r="BD2678" s="283"/>
    </row>
    <row r="2679" spans="56:56" x14ac:dyDescent="0.25">
      <c r="BD2679" s="283"/>
    </row>
    <row r="2680" spans="56:56" x14ac:dyDescent="0.25">
      <c r="BD2680" s="283"/>
    </row>
    <row r="2681" spans="56:56" x14ac:dyDescent="0.25">
      <c r="BD2681" s="283"/>
    </row>
    <row r="2682" spans="56:56" x14ac:dyDescent="0.25">
      <c r="BD2682" s="283"/>
    </row>
    <row r="2683" spans="56:56" x14ac:dyDescent="0.25">
      <c r="BD2683" s="283"/>
    </row>
    <row r="2684" spans="56:56" x14ac:dyDescent="0.25">
      <c r="BD2684" s="283"/>
    </row>
    <row r="2685" spans="56:56" x14ac:dyDescent="0.25">
      <c r="BD2685" s="283"/>
    </row>
    <row r="2686" spans="56:56" x14ac:dyDescent="0.25">
      <c r="BD2686" s="283"/>
    </row>
    <row r="2687" spans="56:56" x14ac:dyDescent="0.25">
      <c r="BD2687" s="283"/>
    </row>
    <row r="2688" spans="56:56" x14ac:dyDescent="0.25">
      <c r="BD2688" s="283"/>
    </row>
    <row r="2689" spans="56:56" x14ac:dyDescent="0.25">
      <c r="BD2689" s="283"/>
    </row>
    <row r="2690" spans="56:56" x14ac:dyDescent="0.25">
      <c r="BD2690" s="283"/>
    </row>
    <row r="2691" spans="56:56" x14ac:dyDescent="0.25">
      <c r="BD2691" s="283"/>
    </row>
    <row r="2692" spans="56:56" x14ac:dyDescent="0.25">
      <c r="BD2692" s="283"/>
    </row>
    <row r="2693" spans="56:56" x14ac:dyDescent="0.25">
      <c r="BD2693" s="283"/>
    </row>
    <row r="2694" spans="56:56" x14ac:dyDescent="0.25">
      <c r="BD2694" s="283"/>
    </row>
    <row r="2695" spans="56:56" x14ac:dyDescent="0.25">
      <c r="BD2695" s="283"/>
    </row>
    <row r="2696" spans="56:56" x14ac:dyDescent="0.25">
      <c r="BD2696" s="283"/>
    </row>
    <row r="2697" spans="56:56" x14ac:dyDescent="0.25">
      <c r="BD2697" s="283"/>
    </row>
    <row r="2698" spans="56:56" x14ac:dyDescent="0.25">
      <c r="BD2698" s="283"/>
    </row>
    <row r="2699" spans="56:56" x14ac:dyDescent="0.25">
      <c r="BD2699" s="283"/>
    </row>
    <row r="2700" spans="56:56" x14ac:dyDescent="0.25">
      <c r="BD2700" s="283"/>
    </row>
    <row r="2701" spans="56:56" x14ac:dyDescent="0.25">
      <c r="BD2701" s="283"/>
    </row>
    <row r="2702" spans="56:56" x14ac:dyDescent="0.25">
      <c r="BD2702" s="283"/>
    </row>
    <row r="2703" spans="56:56" x14ac:dyDescent="0.25">
      <c r="BD2703" s="283"/>
    </row>
    <row r="2704" spans="56:56" x14ac:dyDescent="0.25">
      <c r="BD2704" s="283"/>
    </row>
    <row r="2705" spans="56:56" x14ac:dyDescent="0.25">
      <c r="BD2705" s="283"/>
    </row>
    <row r="2706" spans="56:56" x14ac:dyDescent="0.25">
      <c r="BD2706" s="283"/>
    </row>
    <row r="2707" spans="56:56" x14ac:dyDescent="0.25">
      <c r="BD2707" s="283"/>
    </row>
    <row r="2708" spans="56:56" x14ac:dyDescent="0.25">
      <c r="BD2708" s="283"/>
    </row>
    <row r="2709" spans="56:56" x14ac:dyDescent="0.25">
      <c r="BD2709" s="283"/>
    </row>
    <row r="2710" spans="56:56" x14ac:dyDescent="0.25">
      <c r="BD2710" s="283"/>
    </row>
    <row r="2711" spans="56:56" x14ac:dyDescent="0.25">
      <c r="BD2711" s="283"/>
    </row>
    <row r="2712" spans="56:56" x14ac:dyDescent="0.25">
      <c r="BD2712" s="283"/>
    </row>
    <row r="2713" spans="56:56" x14ac:dyDescent="0.25">
      <c r="BD2713" s="283"/>
    </row>
    <row r="2714" spans="56:56" x14ac:dyDescent="0.25">
      <c r="BD2714" s="283"/>
    </row>
    <row r="2715" spans="56:56" x14ac:dyDescent="0.25">
      <c r="BD2715" s="283"/>
    </row>
    <row r="2716" spans="56:56" x14ac:dyDescent="0.25">
      <c r="BD2716" s="283"/>
    </row>
    <row r="2717" spans="56:56" x14ac:dyDescent="0.25">
      <c r="BD2717" s="283"/>
    </row>
    <row r="2718" spans="56:56" x14ac:dyDescent="0.25">
      <c r="BD2718" s="283"/>
    </row>
    <row r="2719" spans="56:56" x14ac:dyDescent="0.25">
      <c r="BD2719" s="283"/>
    </row>
    <row r="2720" spans="56:56" x14ac:dyDescent="0.25">
      <c r="BD2720" s="283"/>
    </row>
    <row r="2721" spans="56:56" x14ac:dyDescent="0.25">
      <c r="BD2721" s="283"/>
    </row>
    <row r="2722" spans="56:56" x14ac:dyDescent="0.25">
      <c r="BD2722" s="283"/>
    </row>
    <row r="2723" spans="56:56" x14ac:dyDescent="0.25">
      <c r="BD2723" s="283"/>
    </row>
    <row r="2724" spans="56:56" x14ac:dyDescent="0.25">
      <c r="BD2724" s="283"/>
    </row>
    <row r="2725" spans="56:56" x14ac:dyDescent="0.25">
      <c r="BD2725" s="283"/>
    </row>
    <row r="2726" spans="56:56" x14ac:dyDescent="0.25">
      <c r="BD2726" s="283"/>
    </row>
    <row r="2727" spans="56:56" x14ac:dyDescent="0.25">
      <c r="BD2727" s="283"/>
    </row>
    <row r="2728" spans="56:56" x14ac:dyDescent="0.25">
      <c r="BD2728" s="283"/>
    </row>
    <row r="2729" spans="56:56" x14ac:dyDescent="0.25">
      <c r="BD2729" s="283"/>
    </row>
    <row r="2730" spans="56:56" x14ac:dyDescent="0.25">
      <c r="BD2730" s="283"/>
    </row>
    <row r="2731" spans="56:56" x14ac:dyDescent="0.25">
      <c r="BD2731" s="283"/>
    </row>
    <row r="2732" spans="56:56" x14ac:dyDescent="0.25">
      <c r="BD2732" s="283"/>
    </row>
    <row r="2733" spans="56:56" x14ac:dyDescent="0.25">
      <c r="BD2733" s="283"/>
    </row>
    <row r="2734" spans="56:56" x14ac:dyDescent="0.25">
      <c r="BD2734" s="283"/>
    </row>
    <row r="2735" spans="56:56" x14ac:dyDescent="0.25">
      <c r="BD2735" s="283"/>
    </row>
    <row r="2736" spans="56:56" x14ac:dyDescent="0.25">
      <c r="BD2736" s="283"/>
    </row>
    <row r="2737" spans="56:56" x14ac:dyDescent="0.25">
      <c r="BD2737" s="283"/>
    </row>
    <row r="2738" spans="56:56" x14ac:dyDescent="0.25">
      <c r="BD2738" s="283"/>
    </row>
    <row r="2739" spans="56:56" x14ac:dyDescent="0.25">
      <c r="BD2739" s="283"/>
    </row>
    <row r="2740" spans="56:56" x14ac:dyDescent="0.25">
      <c r="BD2740" s="283"/>
    </row>
    <row r="2741" spans="56:56" x14ac:dyDescent="0.25">
      <c r="BD2741" s="283"/>
    </row>
    <row r="2742" spans="56:56" x14ac:dyDescent="0.25">
      <c r="BD2742" s="283"/>
    </row>
    <row r="2743" spans="56:56" x14ac:dyDescent="0.25">
      <c r="BD2743" s="283"/>
    </row>
    <row r="2744" spans="56:56" x14ac:dyDescent="0.25">
      <c r="BD2744" s="283"/>
    </row>
    <row r="2745" spans="56:56" x14ac:dyDescent="0.25">
      <c r="BD2745" s="283"/>
    </row>
    <row r="2746" spans="56:56" x14ac:dyDescent="0.25">
      <c r="BD2746" s="283"/>
    </row>
    <row r="2747" spans="56:56" x14ac:dyDescent="0.25">
      <c r="BD2747" s="283"/>
    </row>
    <row r="2748" spans="56:56" x14ac:dyDescent="0.25">
      <c r="BD2748" s="283"/>
    </row>
    <row r="2749" spans="56:56" x14ac:dyDescent="0.25">
      <c r="BD2749" s="283"/>
    </row>
    <row r="2750" spans="56:56" x14ac:dyDescent="0.25">
      <c r="BD2750" s="283"/>
    </row>
    <row r="2751" spans="56:56" x14ac:dyDescent="0.25">
      <c r="BD2751" s="283"/>
    </row>
    <row r="2752" spans="56:56" x14ac:dyDescent="0.25">
      <c r="BD2752" s="283"/>
    </row>
    <row r="2753" spans="56:56" x14ac:dyDescent="0.25">
      <c r="BD2753" s="283"/>
    </row>
    <row r="2754" spans="56:56" x14ac:dyDescent="0.25">
      <c r="BD2754" s="283"/>
    </row>
    <row r="2755" spans="56:56" x14ac:dyDescent="0.25">
      <c r="BD2755" s="283"/>
    </row>
    <row r="2756" spans="56:56" x14ac:dyDescent="0.25">
      <c r="BD2756" s="283"/>
    </row>
    <row r="2757" spans="56:56" x14ac:dyDescent="0.25">
      <c r="BD2757" s="283"/>
    </row>
    <row r="2758" spans="56:56" x14ac:dyDescent="0.25">
      <c r="BD2758" s="283"/>
    </row>
    <row r="2759" spans="56:56" x14ac:dyDescent="0.25">
      <c r="BD2759" s="283"/>
    </row>
    <row r="2760" spans="56:56" x14ac:dyDescent="0.25">
      <c r="BD2760" s="283"/>
    </row>
    <row r="2761" spans="56:56" x14ac:dyDescent="0.25">
      <c r="BD2761" s="283"/>
    </row>
    <row r="2762" spans="56:56" x14ac:dyDescent="0.25">
      <c r="BD2762" s="283"/>
    </row>
    <row r="2763" spans="56:56" x14ac:dyDescent="0.25">
      <c r="BD2763" s="283"/>
    </row>
    <row r="2764" spans="56:56" x14ac:dyDescent="0.25">
      <c r="BD2764" s="283"/>
    </row>
    <row r="2765" spans="56:56" x14ac:dyDescent="0.25">
      <c r="BD2765" s="283"/>
    </row>
    <row r="2766" spans="56:56" x14ac:dyDescent="0.25">
      <c r="BD2766" s="283"/>
    </row>
    <row r="2767" spans="56:56" x14ac:dyDescent="0.25">
      <c r="BD2767" s="283"/>
    </row>
    <row r="2768" spans="56:56" x14ac:dyDescent="0.25">
      <c r="BD2768" s="283"/>
    </row>
    <row r="2769" spans="56:56" x14ac:dyDescent="0.25">
      <c r="BD2769" s="283"/>
    </row>
    <row r="2770" spans="56:56" x14ac:dyDescent="0.25">
      <c r="BD2770" s="283"/>
    </row>
    <row r="2771" spans="56:56" x14ac:dyDescent="0.25">
      <c r="BD2771" s="283"/>
    </row>
    <row r="2772" spans="56:56" x14ac:dyDescent="0.25">
      <c r="BD2772" s="283"/>
    </row>
    <row r="2773" spans="56:56" x14ac:dyDescent="0.25">
      <c r="BD2773" s="283"/>
    </row>
    <row r="2774" spans="56:56" x14ac:dyDescent="0.25">
      <c r="BD2774" s="283"/>
    </row>
    <row r="2775" spans="56:56" x14ac:dyDescent="0.25">
      <c r="BD2775" s="283"/>
    </row>
    <row r="2776" spans="56:56" x14ac:dyDescent="0.25">
      <c r="BD2776" s="283"/>
    </row>
    <row r="2777" spans="56:56" x14ac:dyDescent="0.25">
      <c r="BD2777" s="283"/>
    </row>
    <row r="2778" spans="56:56" x14ac:dyDescent="0.25">
      <c r="BD2778" s="283"/>
    </row>
    <row r="2779" spans="56:56" x14ac:dyDescent="0.25">
      <c r="BD2779" s="283"/>
    </row>
    <row r="2780" spans="56:56" x14ac:dyDescent="0.25">
      <c r="BD2780" s="283"/>
    </row>
    <row r="2781" spans="56:56" x14ac:dyDescent="0.25">
      <c r="BD2781" s="283"/>
    </row>
    <row r="2782" spans="56:56" x14ac:dyDescent="0.25">
      <c r="BD2782" s="283"/>
    </row>
    <row r="2783" spans="56:56" x14ac:dyDescent="0.25">
      <c r="BD2783" s="283"/>
    </row>
    <row r="2784" spans="56:56" x14ac:dyDescent="0.25">
      <c r="BD2784" s="283"/>
    </row>
    <row r="2785" spans="56:56" x14ac:dyDescent="0.25">
      <c r="BD2785" s="283"/>
    </row>
    <row r="2786" spans="56:56" x14ac:dyDescent="0.25">
      <c r="BD2786" s="283"/>
    </row>
    <row r="2787" spans="56:56" x14ac:dyDescent="0.25">
      <c r="BD2787" s="283"/>
    </row>
    <row r="2788" spans="56:56" x14ac:dyDescent="0.25">
      <c r="BD2788" s="283"/>
    </row>
    <row r="2789" spans="56:56" x14ac:dyDescent="0.25">
      <c r="BD2789" s="283"/>
    </row>
    <row r="2790" spans="56:56" x14ac:dyDescent="0.25">
      <c r="BD2790" s="283"/>
    </row>
    <row r="2791" spans="56:56" x14ac:dyDescent="0.25">
      <c r="BD2791" s="283"/>
    </row>
    <row r="2792" spans="56:56" x14ac:dyDescent="0.25">
      <c r="BD2792" s="283"/>
    </row>
    <row r="2793" spans="56:56" x14ac:dyDescent="0.25">
      <c r="BD2793" s="283"/>
    </row>
    <row r="2794" spans="56:56" x14ac:dyDescent="0.25">
      <c r="BD2794" s="283"/>
    </row>
    <row r="2795" spans="56:56" x14ac:dyDescent="0.25">
      <c r="BD2795" s="283"/>
    </row>
    <row r="2796" spans="56:56" x14ac:dyDescent="0.25">
      <c r="BD2796" s="283"/>
    </row>
    <row r="2797" spans="56:56" x14ac:dyDescent="0.25">
      <c r="BD2797" s="283"/>
    </row>
    <row r="2798" spans="56:56" x14ac:dyDescent="0.25">
      <c r="BD2798" s="283"/>
    </row>
    <row r="2799" spans="56:56" x14ac:dyDescent="0.25">
      <c r="BD2799" s="283"/>
    </row>
    <row r="2800" spans="56:56" x14ac:dyDescent="0.25">
      <c r="BD2800" s="283"/>
    </row>
    <row r="2801" spans="56:56" x14ac:dyDescent="0.25">
      <c r="BD2801" s="283"/>
    </row>
    <row r="2802" spans="56:56" x14ac:dyDescent="0.25">
      <c r="BD2802" s="283"/>
    </row>
    <row r="2803" spans="56:56" x14ac:dyDescent="0.25">
      <c r="BD2803" s="283"/>
    </row>
    <row r="2804" spans="56:56" x14ac:dyDescent="0.25">
      <c r="BD2804" s="283"/>
    </row>
    <row r="2805" spans="56:56" x14ac:dyDescent="0.25">
      <c r="BD2805" s="283"/>
    </row>
    <row r="2806" spans="56:56" x14ac:dyDescent="0.25">
      <c r="BD2806" s="283"/>
    </row>
    <row r="2807" spans="56:56" x14ac:dyDescent="0.25">
      <c r="BD2807" s="283"/>
    </row>
    <row r="2808" spans="56:56" x14ac:dyDescent="0.25">
      <c r="BD2808" s="283"/>
    </row>
    <row r="2809" spans="56:56" x14ac:dyDescent="0.25">
      <c r="BD2809" s="283"/>
    </row>
    <row r="2810" spans="56:56" x14ac:dyDescent="0.25">
      <c r="BD2810" s="283"/>
    </row>
    <row r="2811" spans="56:56" x14ac:dyDescent="0.25">
      <c r="BD2811" s="283"/>
    </row>
    <row r="2812" spans="56:56" x14ac:dyDescent="0.25">
      <c r="BD2812" s="283"/>
    </row>
    <row r="2813" spans="56:56" x14ac:dyDescent="0.25">
      <c r="BD2813" s="283"/>
    </row>
    <row r="2814" spans="56:56" x14ac:dyDescent="0.25">
      <c r="BD2814" s="283"/>
    </row>
    <row r="2815" spans="56:56" x14ac:dyDescent="0.25">
      <c r="BD2815" s="283"/>
    </row>
    <row r="2816" spans="56:56" x14ac:dyDescent="0.25">
      <c r="BD2816" s="283"/>
    </row>
    <row r="2817" spans="56:56" x14ac:dyDescent="0.25">
      <c r="BD2817" s="283"/>
    </row>
    <row r="2818" spans="56:56" x14ac:dyDescent="0.25">
      <c r="BD2818" s="283"/>
    </row>
    <row r="2819" spans="56:56" x14ac:dyDescent="0.25">
      <c r="BD2819" s="283"/>
    </row>
    <row r="2820" spans="56:56" x14ac:dyDescent="0.25">
      <c r="BD2820" s="283"/>
    </row>
    <row r="2821" spans="56:56" x14ac:dyDescent="0.25">
      <c r="BD2821" s="283"/>
    </row>
    <row r="2822" spans="56:56" x14ac:dyDescent="0.25">
      <c r="BD2822" s="283"/>
    </row>
    <row r="2823" spans="56:56" x14ac:dyDescent="0.25">
      <c r="BD2823" s="283"/>
    </row>
    <row r="2824" spans="56:56" x14ac:dyDescent="0.25">
      <c r="BD2824" s="283"/>
    </row>
    <row r="2825" spans="56:56" x14ac:dyDescent="0.25">
      <c r="BD2825" s="283"/>
    </row>
    <row r="2826" spans="56:56" x14ac:dyDescent="0.25">
      <c r="BD2826" s="283"/>
    </row>
    <row r="2827" spans="56:56" x14ac:dyDescent="0.25">
      <c r="BD2827" s="283"/>
    </row>
    <row r="2828" spans="56:56" x14ac:dyDescent="0.25">
      <c r="BD2828" s="283"/>
    </row>
    <row r="2829" spans="56:56" x14ac:dyDescent="0.25">
      <c r="BD2829" s="283"/>
    </row>
    <row r="2830" spans="56:56" x14ac:dyDescent="0.25">
      <c r="BD2830" s="283"/>
    </row>
    <row r="2831" spans="56:56" x14ac:dyDescent="0.25">
      <c r="BD2831" s="283"/>
    </row>
    <row r="2832" spans="56:56" x14ac:dyDescent="0.25">
      <c r="BD2832" s="283"/>
    </row>
    <row r="2833" spans="56:56" x14ac:dyDescent="0.25">
      <c r="BD2833" s="283"/>
    </row>
    <row r="2834" spans="56:56" x14ac:dyDescent="0.25">
      <c r="BD2834" s="283"/>
    </row>
    <row r="2835" spans="56:56" x14ac:dyDescent="0.25">
      <c r="BD2835" s="283"/>
    </row>
    <row r="2836" spans="56:56" x14ac:dyDescent="0.25">
      <c r="BD2836" s="283"/>
    </row>
    <row r="2837" spans="56:56" x14ac:dyDescent="0.25">
      <c r="BD2837" s="283"/>
    </row>
    <row r="2838" spans="56:56" x14ac:dyDescent="0.25">
      <c r="BD2838" s="283"/>
    </row>
    <row r="2839" spans="56:56" x14ac:dyDescent="0.25">
      <c r="BD2839" s="283"/>
    </row>
    <row r="2840" spans="56:56" x14ac:dyDescent="0.25">
      <c r="BD2840" s="283"/>
    </row>
    <row r="2841" spans="56:56" x14ac:dyDescent="0.25">
      <c r="BD2841" s="283"/>
    </row>
    <row r="2842" spans="56:56" x14ac:dyDescent="0.25">
      <c r="BD2842" s="283"/>
    </row>
    <row r="2843" spans="56:56" x14ac:dyDescent="0.25">
      <c r="BD2843" s="283"/>
    </row>
    <row r="2844" spans="56:56" x14ac:dyDescent="0.25">
      <c r="BD2844" s="283"/>
    </row>
    <row r="2845" spans="56:56" x14ac:dyDescent="0.25">
      <c r="BD2845" s="283"/>
    </row>
    <row r="2846" spans="56:56" x14ac:dyDescent="0.25">
      <c r="BD2846" s="283"/>
    </row>
    <row r="2847" spans="56:56" x14ac:dyDescent="0.25">
      <c r="BD2847" s="283"/>
    </row>
    <row r="2848" spans="56:56" x14ac:dyDescent="0.25">
      <c r="BD2848" s="283"/>
    </row>
    <row r="2849" spans="56:56" x14ac:dyDescent="0.25">
      <c r="BD2849" s="283"/>
    </row>
    <row r="2850" spans="56:56" x14ac:dyDescent="0.25">
      <c r="BD2850" s="283"/>
    </row>
    <row r="2851" spans="56:56" x14ac:dyDescent="0.25">
      <c r="BD2851" s="283"/>
    </row>
    <row r="2852" spans="56:56" x14ac:dyDescent="0.25">
      <c r="BD2852" s="283"/>
    </row>
    <row r="2853" spans="56:56" x14ac:dyDescent="0.25">
      <c r="BD2853" s="283"/>
    </row>
    <row r="2854" spans="56:56" x14ac:dyDescent="0.25">
      <c r="BD2854" s="283"/>
    </row>
    <row r="2855" spans="56:56" x14ac:dyDescent="0.25">
      <c r="BD2855" s="283"/>
    </row>
    <row r="2856" spans="56:56" x14ac:dyDescent="0.25">
      <c r="BD2856" s="283"/>
    </row>
    <row r="2857" spans="56:56" x14ac:dyDescent="0.25">
      <c r="BD2857" s="283"/>
    </row>
    <row r="2858" spans="56:56" x14ac:dyDescent="0.25">
      <c r="BD2858" s="283"/>
    </row>
    <row r="2859" spans="56:56" x14ac:dyDescent="0.25">
      <c r="BD2859" s="283"/>
    </row>
    <row r="2860" spans="56:56" x14ac:dyDescent="0.25">
      <c r="BD2860" s="283"/>
    </row>
    <row r="2861" spans="56:56" x14ac:dyDescent="0.25">
      <c r="BD2861" s="283"/>
    </row>
    <row r="2862" spans="56:56" x14ac:dyDescent="0.25">
      <c r="BD2862" s="283"/>
    </row>
    <row r="2863" spans="56:56" x14ac:dyDescent="0.25">
      <c r="BD2863" s="283"/>
    </row>
    <row r="2864" spans="56:56" x14ac:dyDescent="0.25">
      <c r="BD2864" s="283"/>
    </row>
    <row r="2865" spans="56:56" x14ac:dyDescent="0.25">
      <c r="BD2865" s="283"/>
    </row>
    <row r="2866" spans="56:56" x14ac:dyDescent="0.25">
      <c r="BD2866" s="283"/>
    </row>
    <row r="2867" spans="56:56" x14ac:dyDescent="0.25">
      <c r="BD2867" s="283"/>
    </row>
    <row r="2868" spans="56:56" x14ac:dyDescent="0.25">
      <c r="BD2868" s="283"/>
    </row>
    <row r="2869" spans="56:56" x14ac:dyDescent="0.25">
      <c r="BD2869" s="283"/>
    </row>
    <row r="2870" spans="56:56" x14ac:dyDescent="0.25">
      <c r="BD2870" s="283"/>
    </row>
    <row r="2871" spans="56:56" x14ac:dyDescent="0.25">
      <c r="BD2871" s="283"/>
    </row>
    <row r="2872" spans="56:56" x14ac:dyDescent="0.25">
      <c r="BD2872" s="283"/>
    </row>
    <row r="2873" spans="56:56" x14ac:dyDescent="0.25">
      <c r="BD2873" s="283"/>
    </row>
    <row r="2874" spans="56:56" x14ac:dyDescent="0.25">
      <c r="BD2874" s="283"/>
    </row>
    <row r="2875" spans="56:56" x14ac:dyDescent="0.25">
      <c r="BD2875" s="283"/>
    </row>
    <row r="2876" spans="56:56" x14ac:dyDescent="0.25">
      <c r="BD2876" s="283"/>
    </row>
    <row r="2877" spans="56:56" x14ac:dyDescent="0.25">
      <c r="BD2877" s="283"/>
    </row>
    <row r="2878" spans="56:56" x14ac:dyDescent="0.25">
      <c r="BD2878" s="283"/>
    </row>
    <row r="2879" spans="56:56" x14ac:dyDescent="0.25">
      <c r="BD2879" s="283"/>
    </row>
    <row r="2880" spans="56:56" x14ac:dyDescent="0.25">
      <c r="BD2880" s="283"/>
    </row>
    <row r="2881" spans="56:56" x14ac:dyDescent="0.25">
      <c r="BD2881" s="283"/>
    </row>
    <row r="2882" spans="56:56" x14ac:dyDescent="0.25">
      <c r="BD2882" s="283"/>
    </row>
    <row r="2883" spans="56:56" x14ac:dyDescent="0.25">
      <c r="BD2883" s="283"/>
    </row>
    <row r="2884" spans="56:56" x14ac:dyDescent="0.25">
      <c r="BD2884" s="283"/>
    </row>
    <row r="2885" spans="56:56" x14ac:dyDescent="0.25">
      <c r="BD2885" s="283"/>
    </row>
    <row r="2886" spans="56:56" x14ac:dyDescent="0.25">
      <c r="BD2886" s="283"/>
    </row>
    <row r="2887" spans="56:56" x14ac:dyDescent="0.25">
      <c r="BD2887" s="283"/>
    </row>
    <row r="2888" spans="56:56" x14ac:dyDescent="0.25">
      <c r="BD2888" s="283"/>
    </row>
    <row r="2889" spans="56:56" x14ac:dyDescent="0.25">
      <c r="BD2889" s="283"/>
    </row>
    <row r="2890" spans="56:56" x14ac:dyDescent="0.25">
      <c r="BD2890" s="283"/>
    </row>
    <row r="2891" spans="56:56" x14ac:dyDescent="0.25">
      <c r="BD2891" s="283"/>
    </row>
    <row r="2892" spans="56:56" x14ac:dyDescent="0.25">
      <c r="BD2892" s="283"/>
    </row>
    <row r="2893" spans="56:56" x14ac:dyDescent="0.25">
      <c r="BD2893" s="283"/>
    </row>
    <row r="2894" spans="56:56" x14ac:dyDescent="0.25">
      <c r="BD2894" s="283"/>
    </row>
    <row r="2895" spans="56:56" x14ac:dyDescent="0.25">
      <c r="BD2895" s="283"/>
    </row>
    <row r="2896" spans="56:56" x14ac:dyDescent="0.25">
      <c r="BD2896" s="283"/>
    </row>
    <row r="2897" spans="56:56" x14ac:dyDescent="0.25">
      <c r="BD2897" s="283"/>
    </row>
    <row r="2898" spans="56:56" x14ac:dyDescent="0.25">
      <c r="BD2898" s="283"/>
    </row>
    <row r="2899" spans="56:56" x14ac:dyDescent="0.25">
      <c r="BD2899" s="283"/>
    </row>
    <row r="2900" spans="56:56" x14ac:dyDescent="0.25">
      <c r="BD2900" s="283"/>
    </row>
    <row r="2901" spans="56:56" x14ac:dyDescent="0.25">
      <c r="BD2901" s="283"/>
    </row>
    <row r="2902" spans="56:56" x14ac:dyDescent="0.25">
      <c r="BD2902" s="283"/>
    </row>
    <row r="2903" spans="56:56" x14ac:dyDescent="0.25">
      <c r="BD2903" s="283"/>
    </row>
    <row r="2904" spans="56:56" x14ac:dyDescent="0.25">
      <c r="BD2904" s="283"/>
    </row>
    <row r="2905" spans="56:56" x14ac:dyDescent="0.25">
      <c r="BD2905" s="283"/>
    </row>
    <row r="2906" spans="56:56" x14ac:dyDescent="0.25">
      <c r="BD2906" s="283"/>
    </row>
    <row r="2907" spans="56:56" x14ac:dyDescent="0.25">
      <c r="BD2907" s="283"/>
    </row>
    <row r="2908" spans="56:56" x14ac:dyDescent="0.25">
      <c r="BD2908" s="283"/>
    </row>
    <row r="2909" spans="56:56" x14ac:dyDescent="0.25">
      <c r="BD2909" s="283"/>
    </row>
    <row r="2910" spans="56:56" x14ac:dyDescent="0.25">
      <c r="BD2910" s="283"/>
    </row>
    <row r="2911" spans="56:56" x14ac:dyDescent="0.25">
      <c r="BD2911" s="283"/>
    </row>
    <row r="2912" spans="56:56" x14ac:dyDescent="0.25">
      <c r="BD2912" s="283"/>
    </row>
    <row r="2913" spans="56:56" x14ac:dyDescent="0.25">
      <c r="BD2913" s="283"/>
    </row>
    <row r="2914" spans="56:56" x14ac:dyDescent="0.25">
      <c r="BD2914" s="283"/>
    </row>
    <row r="2915" spans="56:56" x14ac:dyDescent="0.25">
      <c r="BD2915" s="283"/>
    </row>
    <row r="2916" spans="56:56" x14ac:dyDescent="0.25">
      <c r="BD2916" s="283"/>
    </row>
    <row r="2917" spans="56:56" x14ac:dyDescent="0.25">
      <c r="BD2917" s="283"/>
    </row>
    <row r="2918" spans="56:56" x14ac:dyDescent="0.25">
      <c r="BD2918" s="283"/>
    </row>
    <row r="2919" spans="56:56" x14ac:dyDescent="0.25">
      <c r="BD2919" s="283"/>
    </row>
    <row r="2920" spans="56:56" x14ac:dyDescent="0.25">
      <c r="BD2920" s="283"/>
    </row>
    <row r="2921" spans="56:56" x14ac:dyDescent="0.25">
      <c r="BD2921" s="283"/>
    </row>
    <row r="2922" spans="56:56" x14ac:dyDescent="0.25">
      <c r="BD2922" s="283"/>
    </row>
    <row r="2923" spans="56:56" x14ac:dyDescent="0.25">
      <c r="BD2923" s="283"/>
    </row>
    <row r="2924" spans="56:56" x14ac:dyDescent="0.25">
      <c r="BD2924" s="283"/>
    </row>
    <row r="2925" spans="56:56" x14ac:dyDescent="0.25">
      <c r="BD2925" s="283"/>
    </row>
    <row r="2926" spans="56:56" x14ac:dyDescent="0.25">
      <c r="BD2926" s="283"/>
    </row>
    <row r="2927" spans="56:56" x14ac:dyDescent="0.25">
      <c r="BD2927" s="283"/>
    </row>
    <row r="2928" spans="56:56" x14ac:dyDescent="0.25">
      <c r="BD2928" s="283"/>
    </row>
    <row r="2929" spans="56:56" x14ac:dyDescent="0.25">
      <c r="BD2929" s="283"/>
    </row>
    <row r="2930" spans="56:56" x14ac:dyDescent="0.25">
      <c r="BD2930" s="283"/>
    </row>
    <row r="2931" spans="56:56" x14ac:dyDescent="0.25">
      <c r="BD2931" s="283"/>
    </row>
    <row r="2932" spans="56:56" x14ac:dyDescent="0.25">
      <c r="BD2932" s="283"/>
    </row>
    <row r="2933" spans="56:56" x14ac:dyDescent="0.25">
      <c r="BD2933" s="283"/>
    </row>
    <row r="2934" spans="56:56" x14ac:dyDescent="0.25">
      <c r="BD2934" s="283"/>
    </row>
    <row r="2935" spans="56:56" x14ac:dyDescent="0.25">
      <c r="BD2935" s="283"/>
    </row>
    <row r="2936" spans="56:56" x14ac:dyDescent="0.25">
      <c r="BD2936" s="283"/>
    </row>
    <row r="2937" spans="56:56" x14ac:dyDescent="0.25">
      <c r="BD2937" s="283"/>
    </row>
    <row r="2938" spans="56:56" x14ac:dyDescent="0.25">
      <c r="BD2938" s="283"/>
    </row>
    <row r="2939" spans="56:56" x14ac:dyDescent="0.25">
      <c r="BD2939" s="283"/>
    </row>
    <row r="2940" spans="56:56" x14ac:dyDescent="0.25">
      <c r="BD2940" s="283"/>
    </row>
    <row r="2941" spans="56:56" x14ac:dyDescent="0.25">
      <c r="BD2941" s="283"/>
    </row>
    <row r="2942" spans="56:56" x14ac:dyDescent="0.25">
      <c r="BD2942" s="283"/>
    </row>
    <row r="2943" spans="56:56" x14ac:dyDescent="0.25">
      <c r="BD2943" s="283"/>
    </row>
    <row r="2944" spans="56:56" x14ac:dyDescent="0.25">
      <c r="BD2944" s="283"/>
    </row>
    <row r="2945" spans="56:56" x14ac:dyDescent="0.25">
      <c r="BD2945" s="283"/>
    </row>
    <row r="2946" spans="56:56" x14ac:dyDescent="0.25">
      <c r="BD2946" s="283"/>
    </row>
    <row r="2947" spans="56:56" x14ac:dyDescent="0.25">
      <c r="BD2947" s="283"/>
    </row>
    <row r="2948" spans="56:56" x14ac:dyDescent="0.25">
      <c r="BD2948" s="283"/>
    </row>
    <row r="2949" spans="56:56" x14ac:dyDescent="0.25">
      <c r="BD2949" s="283"/>
    </row>
    <row r="2950" spans="56:56" x14ac:dyDescent="0.25">
      <c r="BD2950" s="283"/>
    </row>
    <row r="2951" spans="56:56" x14ac:dyDescent="0.25">
      <c r="BD2951" s="283"/>
    </row>
    <row r="2952" spans="56:56" x14ac:dyDescent="0.25">
      <c r="BD2952" s="283"/>
    </row>
    <row r="2953" spans="56:56" x14ac:dyDescent="0.25">
      <c r="BD2953" s="283"/>
    </row>
    <row r="2954" spans="56:56" x14ac:dyDescent="0.25">
      <c r="BD2954" s="283"/>
    </row>
    <row r="2955" spans="56:56" x14ac:dyDescent="0.25">
      <c r="BD2955" s="283"/>
    </row>
    <row r="2956" spans="56:56" x14ac:dyDescent="0.25">
      <c r="BD2956" s="283"/>
    </row>
    <row r="2957" spans="56:56" x14ac:dyDescent="0.25">
      <c r="BD2957" s="283"/>
    </row>
    <row r="2958" spans="56:56" x14ac:dyDescent="0.25">
      <c r="BD2958" s="283"/>
    </row>
    <row r="2959" spans="56:56" x14ac:dyDescent="0.25">
      <c r="BD2959" s="283"/>
    </row>
    <row r="2960" spans="56:56" x14ac:dyDescent="0.25">
      <c r="BD2960" s="283"/>
    </row>
    <row r="2961" spans="56:56" x14ac:dyDescent="0.25">
      <c r="BD2961" s="283"/>
    </row>
    <row r="2962" spans="56:56" x14ac:dyDescent="0.25">
      <c r="BD2962" s="283"/>
    </row>
    <row r="2963" spans="56:56" x14ac:dyDescent="0.25">
      <c r="BD2963" s="283"/>
    </row>
    <row r="2964" spans="56:56" x14ac:dyDescent="0.25">
      <c r="BD2964" s="283"/>
    </row>
    <row r="2965" spans="56:56" x14ac:dyDescent="0.25">
      <c r="BD2965" s="283"/>
    </row>
    <row r="2966" spans="56:56" x14ac:dyDescent="0.25">
      <c r="BD2966" s="283"/>
    </row>
    <row r="2967" spans="56:56" x14ac:dyDescent="0.25">
      <c r="BD2967" s="283"/>
    </row>
    <row r="2968" spans="56:56" x14ac:dyDescent="0.25">
      <c r="BD2968" s="283"/>
    </row>
    <row r="2969" spans="56:56" x14ac:dyDescent="0.25">
      <c r="BD2969" s="283"/>
    </row>
    <row r="2970" spans="56:56" x14ac:dyDescent="0.25">
      <c r="BD2970" s="283"/>
    </row>
    <row r="2971" spans="56:56" x14ac:dyDescent="0.25">
      <c r="BD2971" s="283"/>
    </row>
    <row r="2972" spans="56:56" x14ac:dyDescent="0.25">
      <c r="BD2972" s="283"/>
    </row>
    <row r="2973" spans="56:56" x14ac:dyDescent="0.25">
      <c r="BD2973" s="283"/>
    </row>
    <row r="2974" spans="56:56" x14ac:dyDescent="0.25">
      <c r="BD2974" s="283"/>
    </row>
    <row r="2975" spans="56:56" x14ac:dyDescent="0.25">
      <c r="BD2975" s="283"/>
    </row>
    <row r="2976" spans="56:56" x14ac:dyDescent="0.25">
      <c r="BD2976" s="283"/>
    </row>
    <row r="2977" spans="56:56" x14ac:dyDescent="0.25">
      <c r="BD2977" s="283"/>
    </row>
    <row r="2978" spans="56:56" x14ac:dyDescent="0.25">
      <c r="BD2978" s="283"/>
    </row>
    <row r="2979" spans="56:56" x14ac:dyDescent="0.25">
      <c r="BD2979" s="283"/>
    </row>
    <row r="2980" spans="56:56" x14ac:dyDescent="0.25">
      <c r="BD2980" s="283"/>
    </row>
    <row r="2981" spans="56:56" x14ac:dyDescent="0.25">
      <c r="BD2981" s="283"/>
    </row>
    <row r="2982" spans="56:56" x14ac:dyDescent="0.25">
      <c r="BD2982" s="283"/>
    </row>
    <row r="2983" spans="56:56" x14ac:dyDescent="0.25">
      <c r="BD2983" s="283"/>
    </row>
    <row r="2984" spans="56:56" x14ac:dyDescent="0.25">
      <c r="BD2984" s="283"/>
    </row>
    <row r="2985" spans="56:56" x14ac:dyDescent="0.25">
      <c r="BD2985" s="283"/>
    </row>
    <row r="2986" spans="56:56" x14ac:dyDescent="0.25">
      <c r="BD2986" s="283"/>
    </row>
    <row r="2987" spans="56:56" x14ac:dyDescent="0.25">
      <c r="BD2987" s="283"/>
    </row>
    <row r="2988" spans="56:56" x14ac:dyDescent="0.25">
      <c r="BD2988" s="283"/>
    </row>
    <row r="2989" spans="56:56" x14ac:dyDescent="0.25">
      <c r="BD2989" s="283"/>
    </row>
    <row r="2990" spans="56:56" x14ac:dyDescent="0.25">
      <c r="BD2990" s="283"/>
    </row>
    <row r="2991" spans="56:56" x14ac:dyDescent="0.25">
      <c r="BD2991" s="283"/>
    </row>
    <row r="2992" spans="56:56" x14ac:dyDescent="0.25">
      <c r="BD2992" s="283"/>
    </row>
    <row r="2993" spans="56:56" x14ac:dyDescent="0.25">
      <c r="BD2993" s="283"/>
    </row>
    <row r="2994" spans="56:56" x14ac:dyDescent="0.25">
      <c r="BD2994" s="283"/>
    </row>
    <row r="2995" spans="56:56" x14ac:dyDescent="0.25">
      <c r="BD2995" s="283"/>
    </row>
    <row r="2996" spans="56:56" x14ac:dyDescent="0.25">
      <c r="BD2996" s="283"/>
    </row>
    <row r="2997" spans="56:56" x14ac:dyDescent="0.25">
      <c r="BD2997" s="283"/>
    </row>
    <row r="2998" spans="56:56" x14ac:dyDescent="0.25">
      <c r="BD2998" s="283"/>
    </row>
    <row r="2999" spans="56:56" x14ac:dyDescent="0.25">
      <c r="BD2999" s="283"/>
    </row>
    <row r="3000" spans="56:56" x14ac:dyDescent="0.25">
      <c r="BD3000" s="283"/>
    </row>
    <row r="3001" spans="56:56" x14ac:dyDescent="0.25">
      <c r="BD3001" s="283"/>
    </row>
    <row r="3002" spans="56:56" x14ac:dyDescent="0.25">
      <c r="BD3002" s="283"/>
    </row>
    <row r="3003" spans="56:56" x14ac:dyDescent="0.25">
      <c r="BD3003" s="283"/>
    </row>
    <row r="3004" spans="56:56" x14ac:dyDescent="0.25">
      <c r="BD3004" s="283"/>
    </row>
    <row r="3005" spans="56:56" x14ac:dyDescent="0.25">
      <c r="BD3005" s="283"/>
    </row>
    <row r="3006" spans="56:56" x14ac:dyDescent="0.25">
      <c r="BD3006" s="283"/>
    </row>
    <row r="3007" spans="56:56" x14ac:dyDescent="0.25">
      <c r="BD3007" s="283"/>
    </row>
    <row r="3008" spans="56:56" x14ac:dyDescent="0.25">
      <c r="BD3008" s="283"/>
    </row>
    <row r="3009" spans="56:56" x14ac:dyDescent="0.25">
      <c r="BD3009" s="283"/>
    </row>
    <row r="3010" spans="56:56" x14ac:dyDescent="0.25">
      <c r="BD3010" s="283"/>
    </row>
    <row r="3011" spans="56:56" x14ac:dyDescent="0.25">
      <c r="BD3011" s="283"/>
    </row>
    <row r="3012" spans="56:56" x14ac:dyDescent="0.25">
      <c r="BD3012" s="283"/>
    </row>
    <row r="3013" spans="56:56" x14ac:dyDescent="0.25">
      <c r="BD3013" s="283"/>
    </row>
    <row r="3014" spans="56:56" x14ac:dyDescent="0.25">
      <c r="BD3014" s="283"/>
    </row>
    <row r="3015" spans="56:56" x14ac:dyDescent="0.25">
      <c r="BD3015" s="283"/>
    </row>
    <row r="3016" spans="56:56" x14ac:dyDescent="0.25">
      <c r="BD3016" s="283"/>
    </row>
    <row r="3017" spans="56:56" x14ac:dyDescent="0.25">
      <c r="BD3017" s="283"/>
    </row>
    <row r="3018" spans="56:56" x14ac:dyDescent="0.25">
      <c r="BD3018" s="283"/>
    </row>
    <row r="3019" spans="56:56" x14ac:dyDescent="0.25">
      <c r="BD3019" s="283"/>
    </row>
    <row r="3020" spans="56:56" x14ac:dyDescent="0.25">
      <c r="BD3020" s="283"/>
    </row>
    <row r="3021" spans="56:56" x14ac:dyDescent="0.25">
      <c r="BD3021" s="283"/>
    </row>
    <row r="3022" spans="56:56" x14ac:dyDescent="0.25">
      <c r="BD3022" s="283"/>
    </row>
    <row r="3023" spans="56:56" x14ac:dyDescent="0.25">
      <c r="BD3023" s="283"/>
    </row>
    <row r="3024" spans="56:56" x14ac:dyDescent="0.25">
      <c r="BD3024" s="283"/>
    </row>
    <row r="3025" spans="56:56" x14ac:dyDescent="0.25">
      <c r="BD3025" s="283"/>
    </row>
    <row r="3026" spans="56:56" x14ac:dyDescent="0.25">
      <c r="BD3026" s="283"/>
    </row>
    <row r="3027" spans="56:56" x14ac:dyDescent="0.25">
      <c r="BD3027" s="283"/>
    </row>
    <row r="3028" spans="56:56" x14ac:dyDescent="0.25">
      <c r="BD3028" s="283"/>
    </row>
    <row r="3029" spans="56:56" x14ac:dyDescent="0.25">
      <c r="BD3029" s="283"/>
    </row>
    <row r="3030" spans="56:56" x14ac:dyDescent="0.25">
      <c r="BD3030" s="283"/>
    </row>
    <row r="3031" spans="56:56" x14ac:dyDescent="0.25">
      <c r="BD3031" s="283"/>
    </row>
    <row r="3032" spans="56:56" x14ac:dyDescent="0.25">
      <c r="BD3032" s="283"/>
    </row>
    <row r="3033" spans="56:56" x14ac:dyDescent="0.25">
      <c r="BD3033" s="283"/>
    </row>
    <row r="3034" spans="56:56" x14ac:dyDescent="0.25">
      <c r="BD3034" s="283"/>
    </row>
    <row r="3035" spans="56:56" x14ac:dyDescent="0.25">
      <c r="BD3035" s="283"/>
    </row>
    <row r="3036" spans="56:56" x14ac:dyDescent="0.25">
      <c r="BD3036" s="283"/>
    </row>
    <row r="3037" spans="56:56" x14ac:dyDescent="0.25">
      <c r="BD3037" s="283"/>
    </row>
    <row r="3038" spans="56:56" x14ac:dyDescent="0.25">
      <c r="BD3038" s="283"/>
    </row>
    <row r="3039" spans="56:56" x14ac:dyDescent="0.25">
      <c r="BD3039" s="283"/>
    </row>
    <row r="3040" spans="56:56" x14ac:dyDescent="0.25">
      <c r="BD3040" s="283"/>
    </row>
    <row r="3041" spans="56:56" x14ac:dyDescent="0.25">
      <c r="BD3041" s="283"/>
    </row>
    <row r="3042" spans="56:56" x14ac:dyDescent="0.25">
      <c r="BD3042" s="283"/>
    </row>
    <row r="3043" spans="56:56" x14ac:dyDescent="0.25">
      <c r="BD3043" s="283"/>
    </row>
    <row r="3044" spans="56:56" x14ac:dyDescent="0.25">
      <c r="BD3044" s="283"/>
    </row>
    <row r="3045" spans="56:56" x14ac:dyDescent="0.25">
      <c r="BD3045" s="283"/>
    </row>
    <row r="3046" spans="56:56" x14ac:dyDescent="0.25">
      <c r="BD3046" s="283"/>
    </row>
    <row r="3047" spans="56:56" x14ac:dyDescent="0.25">
      <c r="BD3047" s="283"/>
    </row>
    <row r="3048" spans="56:56" x14ac:dyDescent="0.25">
      <c r="BD3048" s="283"/>
    </row>
    <row r="3049" spans="56:56" x14ac:dyDescent="0.25">
      <c r="BD3049" s="283"/>
    </row>
    <row r="3050" spans="56:56" x14ac:dyDescent="0.25">
      <c r="BD3050" s="283"/>
    </row>
    <row r="3051" spans="56:56" x14ac:dyDescent="0.25">
      <c r="BD3051" s="283"/>
    </row>
    <row r="3052" spans="56:56" x14ac:dyDescent="0.25">
      <c r="BD3052" s="283"/>
    </row>
    <row r="3053" spans="56:56" x14ac:dyDescent="0.25">
      <c r="BD3053" s="283"/>
    </row>
    <row r="3054" spans="56:56" x14ac:dyDescent="0.25">
      <c r="BD3054" s="283"/>
    </row>
    <row r="3055" spans="56:56" x14ac:dyDescent="0.25">
      <c r="BD3055" s="283"/>
    </row>
    <row r="3056" spans="56:56" x14ac:dyDescent="0.25">
      <c r="BD3056" s="283"/>
    </row>
    <row r="3057" spans="56:56" x14ac:dyDescent="0.25">
      <c r="BD3057" s="283"/>
    </row>
    <row r="3058" spans="56:56" x14ac:dyDescent="0.25">
      <c r="BD3058" s="283"/>
    </row>
    <row r="3059" spans="56:56" x14ac:dyDescent="0.25">
      <c r="BD3059" s="283"/>
    </row>
    <row r="3060" spans="56:56" x14ac:dyDescent="0.25">
      <c r="BD3060" s="283"/>
    </row>
    <row r="3061" spans="56:56" x14ac:dyDescent="0.25">
      <c r="BD3061" s="283"/>
    </row>
    <row r="3062" spans="56:56" x14ac:dyDescent="0.25">
      <c r="BD3062" s="283"/>
    </row>
    <row r="3063" spans="56:56" x14ac:dyDescent="0.25">
      <c r="BD3063" s="283"/>
    </row>
    <row r="3064" spans="56:56" x14ac:dyDescent="0.25">
      <c r="BD3064" s="283"/>
    </row>
    <row r="3065" spans="56:56" x14ac:dyDescent="0.25">
      <c r="BD3065" s="283"/>
    </row>
    <row r="3066" spans="56:56" x14ac:dyDescent="0.25">
      <c r="BD3066" s="283"/>
    </row>
    <row r="3067" spans="56:56" x14ac:dyDescent="0.25">
      <c r="BD3067" s="283"/>
    </row>
    <row r="3068" spans="56:56" x14ac:dyDescent="0.25">
      <c r="BD3068" s="283"/>
    </row>
    <row r="3069" spans="56:56" x14ac:dyDescent="0.25">
      <c r="BD3069" s="283"/>
    </row>
    <row r="3070" spans="56:56" x14ac:dyDescent="0.25">
      <c r="BD3070" s="283"/>
    </row>
    <row r="3071" spans="56:56" x14ac:dyDescent="0.25">
      <c r="BD3071" s="283"/>
    </row>
    <row r="3072" spans="56:56" x14ac:dyDescent="0.25">
      <c r="BD3072" s="283"/>
    </row>
    <row r="3073" spans="56:56" x14ac:dyDescent="0.25">
      <c r="BD3073" s="283"/>
    </row>
    <row r="3074" spans="56:56" x14ac:dyDescent="0.25">
      <c r="BD3074" s="283"/>
    </row>
    <row r="3075" spans="56:56" x14ac:dyDescent="0.25">
      <c r="BD3075" s="283"/>
    </row>
    <row r="3076" spans="56:56" x14ac:dyDescent="0.25">
      <c r="BD3076" s="283"/>
    </row>
    <row r="3077" spans="56:56" x14ac:dyDescent="0.25">
      <c r="BD3077" s="283"/>
    </row>
    <row r="3078" spans="56:56" x14ac:dyDescent="0.25">
      <c r="BD3078" s="283"/>
    </row>
    <row r="3079" spans="56:56" x14ac:dyDescent="0.25">
      <c r="BD3079" s="283"/>
    </row>
    <row r="3080" spans="56:56" x14ac:dyDescent="0.25">
      <c r="BD3080" s="283"/>
    </row>
    <row r="3081" spans="56:56" x14ac:dyDescent="0.25">
      <c r="BD3081" s="283"/>
    </row>
    <row r="3082" spans="56:56" x14ac:dyDescent="0.25">
      <c r="BD3082" s="283"/>
    </row>
    <row r="3083" spans="56:56" x14ac:dyDescent="0.25">
      <c r="BD3083" s="283"/>
    </row>
    <row r="3084" spans="56:56" x14ac:dyDescent="0.25">
      <c r="BD3084" s="283"/>
    </row>
    <row r="3085" spans="56:56" x14ac:dyDescent="0.25">
      <c r="BD3085" s="283"/>
    </row>
    <row r="3086" spans="56:56" x14ac:dyDescent="0.25">
      <c r="BD3086" s="283"/>
    </row>
    <row r="3087" spans="56:56" x14ac:dyDescent="0.25">
      <c r="BD3087" s="283"/>
    </row>
    <row r="3088" spans="56:56" x14ac:dyDescent="0.25">
      <c r="BD3088" s="283"/>
    </row>
    <row r="3089" spans="56:56" x14ac:dyDescent="0.25">
      <c r="BD3089" s="283"/>
    </row>
    <row r="3090" spans="56:56" x14ac:dyDescent="0.25">
      <c r="BD3090" s="283"/>
    </row>
    <row r="3091" spans="56:56" x14ac:dyDescent="0.25">
      <c r="BD3091" s="283"/>
    </row>
    <row r="3092" spans="56:56" x14ac:dyDescent="0.25">
      <c r="BD3092" s="283"/>
    </row>
    <row r="3093" spans="56:56" x14ac:dyDescent="0.25">
      <c r="BD3093" s="283"/>
    </row>
    <row r="3094" spans="56:56" x14ac:dyDescent="0.25">
      <c r="BD3094" s="283"/>
    </row>
    <row r="3095" spans="56:56" x14ac:dyDescent="0.25">
      <c r="BD3095" s="283"/>
    </row>
    <row r="3096" spans="56:56" x14ac:dyDescent="0.25">
      <c r="BD3096" s="283"/>
    </row>
    <row r="3097" spans="56:56" x14ac:dyDescent="0.25">
      <c r="BD3097" s="283"/>
    </row>
    <row r="3098" spans="56:56" x14ac:dyDescent="0.25">
      <c r="BD3098" s="283"/>
    </row>
    <row r="3099" spans="56:56" x14ac:dyDescent="0.25">
      <c r="BD3099" s="283"/>
    </row>
    <row r="3100" spans="56:56" x14ac:dyDescent="0.25">
      <c r="BD3100" s="283"/>
    </row>
    <row r="3101" spans="56:56" x14ac:dyDescent="0.25">
      <c r="BD3101" s="283"/>
    </row>
    <row r="3102" spans="56:56" x14ac:dyDescent="0.25">
      <c r="BD3102" s="283"/>
    </row>
    <row r="3103" spans="56:56" x14ac:dyDescent="0.25">
      <c r="BD3103" s="283"/>
    </row>
    <row r="3104" spans="56:56" x14ac:dyDescent="0.25">
      <c r="BD3104" s="283"/>
    </row>
    <row r="3105" spans="56:56" x14ac:dyDescent="0.25">
      <c r="BD3105" s="283"/>
    </row>
    <row r="3106" spans="56:56" x14ac:dyDescent="0.25">
      <c r="BD3106" s="283"/>
    </row>
    <row r="3107" spans="56:56" x14ac:dyDescent="0.25">
      <c r="BD3107" s="283"/>
    </row>
    <row r="3108" spans="56:56" x14ac:dyDescent="0.25">
      <c r="BD3108" s="283"/>
    </row>
    <row r="3109" spans="56:56" x14ac:dyDescent="0.25">
      <c r="BD3109" s="283"/>
    </row>
    <row r="3110" spans="56:56" x14ac:dyDescent="0.25">
      <c r="BD3110" s="283"/>
    </row>
    <row r="3111" spans="56:56" x14ac:dyDescent="0.25">
      <c r="BD3111" s="283"/>
    </row>
    <row r="3112" spans="56:56" x14ac:dyDescent="0.25">
      <c r="BD3112" s="283"/>
    </row>
    <row r="3113" spans="56:56" x14ac:dyDescent="0.25">
      <c r="BD3113" s="283"/>
    </row>
    <row r="3114" spans="56:56" x14ac:dyDescent="0.25">
      <c r="BD3114" s="283"/>
    </row>
    <row r="3115" spans="56:56" x14ac:dyDescent="0.25">
      <c r="BD3115" s="283"/>
    </row>
    <row r="3116" spans="56:56" x14ac:dyDescent="0.25">
      <c r="BD3116" s="283"/>
    </row>
    <row r="3117" spans="56:56" x14ac:dyDescent="0.25">
      <c r="BD3117" s="283"/>
    </row>
    <row r="3118" spans="56:56" x14ac:dyDescent="0.25">
      <c r="BD3118" s="283"/>
    </row>
    <row r="3119" spans="56:56" x14ac:dyDescent="0.25">
      <c r="BD3119" s="283"/>
    </row>
    <row r="3120" spans="56:56" x14ac:dyDescent="0.25">
      <c r="BD3120" s="283"/>
    </row>
    <row r="3121" spans="56:56" x14ac:dyDescent="0.25">
      <c r="BD3121" s="283"/>
    </row>
    <row r="3122" spans="56:56" x14ac:dyDescent="0.25">
      <c r="BD3122" s="283"/>
    </row>
    <row r="3123" spans="56:56" x14ac:dyDescent="0.25">
      <c r="BD3123" s="283"/>
    </row>
    <row r="3124" spans="56:56" x14ac:dyDescent="0.25">
      <c r="BD3124" s="283"/>
    </row>
    <row r="3125" spans="56:56" x14ac:dyDescent="0.25">
      <c r="BD3125" s="283"/>
    </row>
    <row r="3126" spans="56:56" x14ac:dyDescent="0.25">
      <c r="BD3126" s="283"/>
    </row>
    <row r="3127" spans="56:56" x14ac:dyDescent="0.25">
      <c r="BD3127" s="283"/>
    </row>
    <row r="3128" spans="56:56" x14ac:dyDescent="0.25">
      <c r="BD3128" s="283"/>
    </row>
    <row r="3129" spans="56:56" x14ac:dyDescent="0.25">
      <c r="BD3129" s="283"/>
    </row>
    <row r="3130" spans="56:56" x14ac:dyDescent="0.25">
      <c r="BD3130" s="283"/>
    </row>
    <row r="3131" spans="56:56" x14ac:dyDescent="0.25">
      <c r="BD3131" s="283"/>
    </row>
    <row r="3132" spans="56:56" x14ac:dyDescent="0.25">
      <c r="BD3132" s="283"/>
    </row>
    <row r="3133" spans="56:56" x14ac:dyDescent="0.25">
      <c r="BD3133" s="283"/>
    </row>
    <row r="3134" spans="56:56" x14ac:dyDescent="0.25">
      <c r="BD3134" s="283"/>
    </row>
    <row r="3135" spans="56:56" x14ac:dyDescent="0.25">
      <c r="BD3135" s="283"/>
    </row>
    <row r="3136" spans="56:56" x14ac:dyDescent="0.25">
      <c r="BD3136" s="283"/>
    </row>
    <row r="3137" spans="56:56" x14ac:dyDescent="0.25">
      <c r="BD3137" s="283"/>
    </row>
    <row r="3138" spans="56:56" x14ac:dyDescent="0.25">
      <c r="BD3138" s="283"/>
    </row>
    <row r="3139" spans="56:56" x14ac:dyDescent="0.25">
      <c r="BD3139" s="283"/>
    </row>
    <row r="3140" spans="56:56" x14ac:dyDescent="0.25">
      <c r="BD3140" s="283"/>
    </row>
    <row r="3141" spans="56:56" x14ac:dyDescent="0.25">
      <c r="BD3141" s="283"/>
    </row>
    <row r="3142" spans="56:56" x14ac:dyDescent="0.25">
      <c r="BD3142" s="283"/>
    </row>
    <row r="3143" spans="56:56" x14ac:dyDescent="0.25">
      <c r="BD3143" s="283"/>
    </row>
    <row r="3144" spans="56:56" x14ac:dyDescent="0.25">
      <c r="BD3144" s="283"/>
    </row>
    <row r="3145" spans="56:56" x14ac:dyDescent="0.25">
      <c r="BD3145" s="283"/>
    </row>
    <row r="3146" spans="56:56" x14ac:dyDescent="0.25">
      <c r="BD3146" s="283"/>
    </row>
    <row r="3147" spans="56:56" x14ac:dyDescent="0.25">
      <c r="BD3147" s="283"/>
    </row>
    <row r="3148" spans="56:56" x14ac:dyDescent="0.25">
      <c r="BD3148" s="283"/>
    </row>
    <row r="3149" spans="56:56" x14ac:dyDescent="0.25">
      <c r="BD3149" s="283"/>
    </row>
    <row r="3150" spans="56:56" x14ac:dyDescent="0.25">
      <c r="BD3150" s="283"/>
    </row>
    <row r="3151" spans="56:56" x14ac:dyDescent="0.25">
      <c r="BD3151" s="283"/>
    </row>
    <row r="3152" spans="56:56" x14ac:dyDescent="0.25">
      <c r="BD3152" s="283"/>
    </row>
    <row r="3153" spans="56:56" x14ac:dyDescent="0.25">
      <c r="BD3153" s="283"/>
    </row>
    <row r="3154" spans="56:56" x14ac:dyDescent="0.25">
      <c r="BD3154" s="283"/>
    </row>
    <row r="3155" spans="56:56" x14ac:dyDescent="0.25">
      <c r="BD3155" s="283"/>
    </row>
    <row r="3156" spans="56:56" x14ac:dyDescent="0.25">
      <c r="BD3156" s="283"/>
    </row>
    <row r="3157" spans="56:56" x14ac:dyDescent="0.25">
      <c r="BD3157" s="283"/>
    </row>
    <row r="3158" spans="56:56" x14ac:dyDescent="0.25">
      <c r="BD3158" s="283"/>
    </row>
    <row r="3159" spans="56:56" x14ac:dyDescent="0.25">
      <c r="BD3159" s="283"/>
    </row>
    <row r="3160" spans="56:56" x14ac:dyDescent="0.25">
      <c r="BD3160" s="283"/>
    </row>
    <row r="3161" spans="56:56" x14ac:dyDescent="0.25">
      <c r="BD3161" s="283"/>
    </row>
    <row r="3162" spans="56:56" x14ac:dyDescent="0.25">
      <c r="BD3162" s="283"/>
    </row>
    <row r="3163" spans="56:56" x14ac:dyDescent="0.25">
      <c r="BD3163" s="283"/>
    </row>
    <row r="3164" spans="56:56" x14ac:dyDescent="0.25">
      <c r="BD3164" s="283"/>
    </row>
    <row r="3165" spans="56:56" x14ac:dyDescent="0.25">
      <c r="BD3165" s="283"/>
    </row>
    <row r="3166" spans="56:56" x14ac:dyDescent="0.25">
      <c r="BD3166" s="283"/>
    </row>
    <row r="3167" spans="56:56" x14ac:dyDescent="0.25">
      <c r="BD3167" s="283"/>
    </row>
    <row r="3168" spans="56:56" x14ac:dyDescent="0.25">
      <c r="BD3168" s="283"/>
    </row>
    <row r="3169" spans="56:56" x14ac:dyDescent="0.25">
      <c r="BD3169" s="283"/>
    </row>
    <row r="3170" spans="56:56" x14ac:dyDescent="0.25">
      <c r="BD3170" s="283"/>
    </row>
    <row r="3171" spans="56:56" x14ac:dyDescent="0.25">
      <c r="BD3171" s="283"/>
    </row>
    <row r="3172" spans="56:56" x14ac:dyDescent="0.25">
      <c r="BD3172" s="283"/>
    </row>
    <row r="3173" spans="56:56" x14ac:dyDescent="0.25">
      <c r="BD3173" s="283"/>
    </row>
    <row r="3174" spans="56:56" x14ac:dyDescent="0.25">
      <c r="BD3174" s="283"/>
    </row>
    <row r="3175" spans="56:56" x14ac:dyDescent="0.25">
      <c r="BD3175" s="283"/>
    </row>
    <row r="3176" spans="56:56" x14ac:dyDescent="0.25">
      <c r="BD3176" s="283"/>
    </row>
    <row r="3177" spans="56:56" x14ac:dyDescent="0.25">
      <c r="BD3177" s="283"/>
    </row>
    <row r="3178" spans="56:56" x14ac:dyDescent="0.25">
      <c r="BD3178" s="283"/>
    </row>
    <row r="3179" spans="56:56" x14ac:dyDescent="0.25">
      <c r="BD3179" s="283"/>
    </row>
    <row r="3180" spans="56:56" x14ac:dyDescent="0.25">
      <c r="BD3180" s="283"/>
    </row>
    <row r="3181" spans="56:56" x14ac:dyDescent="0.25">
      <c r="BD3181" s="283"/>
    </row>
    <row r="3182" spans="56:56" x14ac:dyDescent="0.25">
      <c r="BD3182" s="283"/>
    </row>
    <row r="3183" spans="56:56" x14ac:dyDescent="0.25">
      <c r="BD3183" s="283"/>
    </row>
    <row r="3184" spans="56:56" x14ac:dyDescent="0.25">
      <c r="BD3184" s="283"/>
    </row>
    <row r="3185" spans="56:56" x14ac:dyDescent="0.25">
      <c r="BD3185" s="283"/>
    </row>
    <row r="3186" spans="56:56" x14ac:dyDescent="0.25">
      <c r="BD3186" s="283"/>
    </row>
    <row r="3187" spans="56:56" x14ac:dyDescent="0.25">
      <c r="BD3187" s="283"/>
    </row>
    <row r="3188" spans="56:56" x14ac:dyDescent="0.25">
      <c r="BD3188" s="283"/>
    </row>
    <row r="3189" spans="56:56" x14ac:dyDescent="0.25">
      <c r="BD3189" s="283"/>
    </row>
    <row r="3190" spans="56:56" x14ac:dyDescent="0.25">
      <c r="BD3190" s="283"/>
    </row>
    <row r="3191" spans="56:56" x14ac:dyDescent="0.25">
      <c r="BD3191" s="283"/>
    </row>
    <row r="3192" spans="56:56" x14ac:dyDescent="0.25">
      <c r="BD3192" s="283"/>
    </row>
    <row r="3193" spans="56:56" x14ac:dyDescent="0.25">
      <c r="BD3193" s="283"/>
    </row>
    <row r="3194" spans="56:56" x14ac:dyDescent="0.25">
      <c r="BD3194" s="283"/>
    </row>
    <row r="3195" spans="56:56" x14ac:dyDescent="0.25">
      <c r="BD3195" s="283"/>
    </row>
    <row r="3196" spans="56:56" x14ac:dyDescent="0.25">
      <c r="BD3196" s="283"/>
    </row>
    <row r="3197" spans="56:56" x14ac:dyDescent="0.25">
      <c r="BD3197" s="283"/>
    </row>
    <row r="3198" spans="56:56" x14ac:dyDescent="0.25">
      <c r="BD3198" s="283"/>
    </row>
    <row r="3199" spans="56:56" x14ac:dyDescent="0.25">
      <c r="BD3199" s="283"/>
    </row>
    <row r="3200" spans="56:56" x14ac:dyDescent="0.25">
      <c r="BD3200" s="283"/>
    </row>
    <row r="3201" spans="56:56" x14ac:dyDescent="0.25">
      <c r="BD3201" s="283"/>
    </row>
    <row r="3202" spans="56:56" x14ac:dyDescent="0.25">
      <c r="BD3202" s="283"/>
    </row>
    <row r="3203" spans="56:56" x14ac:dyDescent="0.25">
      <c r="BD3203" s="283"/>
    </row>
    <row r="3204" spans="56:56" x14ac:dyDescent="0.25">
      <c r="BD3204" s="283"/>
    </row>
    <row r="3205" spans="56:56" x14ac:dyDescent="0.25">
      <c r="BD3205" s="283"/>
    </row>
    <row r="3206" spans="56:56" x14ac:dyDescent="0.25">
      <c r="BD3206" s="283"/>
    </row>
    <row r="3207" spans="56:56" x14ac:dyDescent="0.25">
      <c r="BD3207" s="283"/>
    </row>
    <row r="3208" spans="56:56" x14ac:dyDescent="0.25">
      <c r="BD3208" s="283"/>
    </row>
    <row r="3209" spans="56:56" x14ac:dyDescent="0.25">
      <c r="BD3209" s="283"/>
    </row>
    <row r="3210" spans="56:56" x14ac:dyDescent="0.25">
      <c r="BD3210" s="283"/>
    </row>
    <row r="3211" spans="56:56" x14ac:dyDescent="0.25">
      <c r="BD3211" s="283"/>
    </row>
    <row r="3212" spans="56:56" x14ac:dyDescent="0.25">
      <c r="BD3212" s="283"/>
    </row>
    <row r="3213" spans="56:56" x14ac:dyDescent="0.25">
      <c r="BD3213" s="283"/>
    </row>
    <row r="3214" spans="56:56" x14ac:dyDescent="0.25">
      <c r="BD3214" s="283"/>
    </row>
    <row r="3215" spans="56:56" x14ac:dyDescent="0.25">
      <c r="BD3215" s="283"/>
    </row>
    <row r="3216" spans="56:56" x14ac:dyDescent="0.25">
      <c r="BD3216" s="283"/>
    </row>
    <row r="3217" spans="56:56" x14ac:dyDescent="0.25">
      <c r="BD3217" s="283"/>
    </row>
    <row r="3218" spans="56:56" x14ac:dyDescent="0.25">
      <c r="BD3218" s="283"/>
    </row>
    <row r="3219" spans="56:56" x14ac:dyDescent="0.25">
      <c r="BD3219" s="283"/>
    </row>
    <row r="3220" spans="56:56" x14ac:dyDescent="0.25">
      <c r="BD3220" s="283"/>
    </row>
    <row r="3221" spans="56:56" x14ac:dyDescent="0.25">
      <c r="BD3221" s="283"/>
    </row>
    <row r="3222" spans="56:56" x14ac:dyDescent="0.25">
      <c r="BD3222" s="283"/>
    </row>
    <row r="3223" spans="56:56" x14ac:dyDescent="0.25">
      <c r="BD3223" s="283"/>
    </row>
    <row r="3224" spans="56:56" x14ac:dyDescent="0.25">
      <c r="BD3224" s="283"/>
    </row>
    <row r="3225" spans="56:56" x14ac:dyDescent="0.25">
      <c r="BD3225" s="283"/>
    </row>
    <row r="3226" spans="56:56" x14ac:dyDescent="0.25">
      <c r="BD3226" s="283"/>
    </row>
    <row r="3227" spans="56:56" x14ac:dyDescent="0.25">
      <c r="BD3227" s="283"/>
    </row>
    <row r="3228" spans="56:56" x14ac:dyDescent="0.25">
      <c r="BD3228" s="283"/>
    </row>
    <row r="3229" spans="56:56" x14ac:dyDescent="0.25">
      <c r="BD3229" s="283"/>
    </row>
    <row r="3230" spans="56:56" x14ac:dyDescent="0.25">
      <c r="BD3230" s="283"/>
    </row>
    <row r="3231" spans="56:56" x14ac:dyDescent="0.25">
      <c r="BD3231" s="283"/>
    </row>
    <row r="3232" spans="56:56" x14ac:dyDescent="0.25">
      <c r="BD3232" s="283"/>
    </row>
    <row r="3233" spans="56:56" x14ac:dyDescent="0.25">
      <c r="BD3233" s="283"/>
    </row>
    <row r="3234" spans="56:56" x14ac:dyDescent="0.25">
      <c r="BD3234" s="283"/>
    </row>
    <row r="3235" spans="56:56" x14ac:dyDescent="0.25">
      <c r="BD3235" s="283"/>
    </row>
    <row r="3236" spans="56:56" x14ac:dyDescent="0.25">
      <c r="BD3236" s="283"/>
    </row>
    <row r="3237" spans="56:56" x14ac:dyDescent="0.25">
      <c r="BD3237" s="283"/>
    </row>
    <row r="3238" spans="56:56" x14ac:dyDescent="0.25">
      <c r="BD3238" s="283"/>
    </row>
    <row r="3239" spans="56:56" x14ac:dyDescent="0.25">
      <c r="BD3239" s="283"/>
    </row>
    <row r="3240" spans="56:56" x14ac:dyDescent="0.25">
      <c r="BD3240" s="283"/>
    </row>
    <row r="3241" spans="56:56" x14ac:dyDescent="0.25">
      <c r="BD3241" s="283"/>
    </row>
    <row r="3242" spans="56:56" x14ac:dyDescent="0.25">
      <c r="BD3242" s="283"/>
    </row>
    <row r="3243" spans="56:56" x14ac:dyDescent="0.25">
      <c r="BD3243" s="283"/>
    </row>
    <row r="3244" spans="56:56" x14ac:dyDescent="0.25">
      <c r="BD3244" s="283"/>
    </row>
    <row r="3245" spans="56:56" x14ac:dyDescent="0.25">
      <c r="BD3245" s="283"/>
    </row>
    <row r="3246" spans="56:56" x14ac:dyDescent="0.25">
      <c r="BD3246" s="283"/>
    </row>
    <row r="3247" spans="56:56" x14ac:dyDescent="0.25">
      <c r="BD3247" s="283"/>
    </row>
    <row r="3248" spans="56:56" x14ac:dyDescent="0.25">
      <c r="BD3248" s="283"/>
    </row>
    <row r="3249" spans="56:56" x14ac:dyDescent="0.25">
      <c r="BD3249" s="283"/>
    </row>
    <row r="3250" spans="56:56" x14ac:dyDescent="0.25">
      <c r="BD3250" s="283"/>
    </row>
    <row r="3251" spans="56:56" x14ac:dyDescent="0.25">
      <c r="BD3251" s="283"/>
    </row>
    <row r="3252" spans="56:56" x14ac:dyDescent="0.25">
      <c r="BD3252" s="283"/>
    </row>
    <row r="3253" spans="56:56" x14ac:dyDescent="0.25">
      <c r="BD3253" s="283"/>
    </row>
    <row r="3254" spans="56:56" x14ac:dyDescent="0.25">
      <c r="BD3254" s="283"/>
    </row>
    <row r="3255" spans="56:56" x14ac:dyDescent="0.25">
      <c r="BD3255" s="283"/>
    </row>
    <row r="3256" spans="56:56" x14ac:dyDescent="0.25">
      <c r="BD3256" s="283"/>
    </row>
    <row r="3257" spans="56:56" x14ac:dyDescent="0.25">
      <c r="BD3257" s="283"/>
    </row>
    <row r="3258" spans="56:56" x14ac:dyDescent="0.25">
      <c r="BD3258" s="283"/>
    </row>
    <row r="3259" spans="56:56" x14ac:dyDescent="0.25">
      <c r="BD3259" s="283"/>
    </row>
    <row r="3260" spans="56:56" x14ac:dyDescent="0.25">
      <c r="BD3260" s="283"/>
    </row>
    <row r="3261" spans="56:56" x14ac:dyDescent="0.25">
      <c r="BD3261" s="283"/>
    </row>
    <row r="3262" spans="56:56" x14ac:dyDescent="0.25">
      <c r="BD3262" s="283"/>
    </row>
    <row r="3263" spans="56:56" x14ac:dyDescent="0.25">
      <c r="BD3263" s="283"/>
    </row>
    <row r="3264" spans="56:56" x14ac:dyDescent="0.25">
      <c r="BD3264" s="283"/>
    </row>
    <row r="3265" spans="56:56" x14ac:dyDescent="0.25">
      <c r="BD3265" s="283"/>
    </row>
    <row r="3266" spans="56:56" x14ac:dyDescent="0.25">
      <c r="BD3266" s="283"/>
    </row>
    <row r="3267" spans="56:56" x14ac:dyDescent="0.25">
      <c r="BD3267" s="283"/>
    </row>
    <row r="3268" spans="56:56" x14ac:dyDescent="0.25">
      <c r="BD3268" s="283"/>
    </row>
    <row r="3269" spans="56:56" x14ac:dyDescent="0.25">
      <c r="BD3269" s="283"/>
    </row>
    <row r="3270" spans="56:56" x14ac:dyDescent="0.25">
      <c r="BD3270" s="283"/>
    </row>
    <row r="3271" spans="56:56" x14ac:dyDescent="0.25">
      <c r="BD3271" s="283"/>
    </row>
    <row r="3272" spans="56:56" x14ac:dyDescent="0.25">
      <c r="BD3272" s="283"/>
    </row>
    <row r="3273" spans="56:56" x14ac:dyDescent="0.25">
      <c r="BD3273" s="283"/>
    </row>
    <row r="3274" spans="56:56" x14ac:dyDescent="0.25">
      <c r="BD3274" s="283"/>
    </row>
    <row r="3275" spans="56:56" x14ac:dyDescent="0.25">
      <c r="BD3275" s="283"/>
    </row>
    <row r="3276" spans="56:56" x14ac:dyDescent="0.25">
      <c r="BD3276" s="283"/>
    </row>
    <row r="3277" spans="56:56" x14ac:dyDescent="0.25">
      <c r="BD3277" s="283"/>
    </row>
    <row r="3278" spans="56:56" x14ac:dyDescent="0.25">
      <c r="BD3278" s="283"/>
    </row>
    <row r="3279" spans="56:56" x14ac:dyDescent="0.25">
      <c r="BD3279" s="283"/>
    </row>
    <row r="3280" spans="56:56" x14ac:dyDescent="0.25">
      <c r="BD3280" s="283"/>
    </row>
    <row r="3281" spans="56:56" x14ac:dyDescent="0.25">
      <c r="BD3281" s="283"/>
    </row>
    <row r="3282" spans="56:56" x14ac:dyDescent="0.25">
      <c r="BD3282" s="283"/>
    </row>
    <row r="3283" spans="56:56" x14ac:dyDescent="0.25">
      <c r="BD3283" s="283"/>
    </row>
    <row r="3284" spans="56:56" x14ac:dyDescent="0.25">
      <c r="BD3284" s="283"/>
    </row>
    <row r="3285" spans="56:56" x14ac:dyDescent="0.25">
      <c r="BD3285" s="283"/>
    </row>
    <row r="3286" spans="56:56" x14ac:dyDescent="0.25">
      <c r="BD3286" s="283"/>
    </row>
    <row r="3287" spans="56:56" x14ac:dyDescent="0.25">
      <c r="BD3287" s="283"/>
    </row>
    <row r="3288" spans="56:56" x14ac:dyDescent="0.25">
      <c r="BD3288" s="283"/>
    </row>
    <row r="3289" spans="56:56" x14ac:dyDescent="0.25">
      <c r="BD3289" s="283"/>
    </row>
    <row r="3290" spans="56:56" x14ac:dyDescent="0.25">
      <c r="BD3290" s="283"/>
    </row>
    <row r="3291" spans="56:56" x14ac:dyDescent="0.25">
      <c r="BD3291" s="283"/>
    </row>
    <row r="3292" spans="56:56" x14ac:dyDescent="0.25">
      <c r="BD3292" s="283"/>
    </row>
    <row r="3293" spans="56:56" x14ac:dyDescent="0.25">
      <c r="BD3293" s="283"/>
    </row>
    <row r="3294" spans="56:56" x14ac:dyDescent="0.25">
      <c r="BD3294" s="283"/>
    </row>
    <row r="3295" spans="56:56" x14ac:dyDescent="0.25">
      <c r="BD3295" s="283"/>
    </row>
    <row r="3296" spans="56:56" x14ac:dyDescent="0.25">
      <c r="BD3296" s="283"/>
    </row>
    <row r="3297" spans="56:56" x14ac:dyDescent="0.25">
      <c r="BD3297" s="283"/>
    </row>
    <row r="3298" spans="56:56" x14ac:dyDescent="0.25">
      <c r="BD3298" s="283"/>
    </row>
    <row r="3299" spans="56:56" x14ac:dyDescent="0.25">
      <c r="BD3299" s="283"/>
    </row>
    <row r="3300" spans="56:56" x14ac:dyDescent="0.25">
      <c r="BD3300" s="283"/>
    </row>
    <row r="3301" spans="56:56" x14ac:dyDescent="0.25">
      <c r="BD3301" s="283"/>
    </row>
    <row r="3302" spans="56:56" x14ac:dyDescent="0.25">
      <c r="BD3302" s="283"/>
    </row>
    <row r="3303" spans="56:56" x14ac:dyDescent="0.25">
      <c r="BD3303" s="283"/>
    </row>
    <row r="3304" spans="56:56" x14ac:dyDescent="0.25">
      <c r="BD3304" s="283"/>
    </row>
    <row r="3305" spans="56:56" x14ac:dyDescent="0.25">
      <c r="BD3305" s="283"/>
    </row>
    <row r="3306" spans="56:56" x14ac:dyDescent="0.25">
      <c r="BD3306" s="283"/>
    </row>
    <row r="3307" spans="56:56" x14ac:dyDescent="0.25">
      <c r="BD3307" s="283"/>
    </row>
    <row r="3308" spans="56:56" x14ac:dyDescent="0.25">
      <c r="BD3308" s="283"/>
    </row>
    <row r="3309" spans="56:56" x14ac:dyDescent="0.25">
      <c r="BD3309" s="283"/>
    </row>
    <row r="3310" spans="56:56" x14ac:dyDescent="0.25">
      <c r="BD3310" s="283"/>
    </row>
    <row r="3311" spans="56:56" x14ac:dyDescent="0.25">
      <c r="BD3311" s="283"/>
    </row>
    <row r="3312" spans="56:56" x14ac:dyDescent="0.25">
      <c r="BD3312" s="283"/>
    </row>
    <row r="3313" spans="56:56" x14ac:dyDescent="0.25">
      <c r="BD3313" s="283"/>
    </row>
    <row r="3314" spans="56:56" x14ac:dyDescent="0.25">
      <c r="BD3314" s="283"/>
    </row>
    <row r="3315" spans="56:56" x14ac:dyDescent="0.25">
      <c r="BD3315" s="283"/>
    </row>
    <row r="3316" spans="56:56" x14ac:dyDescent="0.25">
      <c r="BD3316" s="283"/>
    </row>
    <row r="3317" spans="56:56" x14ac:dyDescent="0.25">
      <c r="BD3317" s="283"/>
    </row>
    <row r="3318" spans="56:56" x14ac:dyDescent="0.25">
      <c r="BD3318" s="283"/>
    </row>
    <row r="3319" spans="56:56" x14ac:dyDescent="0.25">
      <c r="BD3319" s="283"/>
    </row>
    <row r="3320" spans="56:56" x14ac:dyDescent="0.25">
      <c r="BD3320" s="283"/>
    </row>
    <row r="3321" spans="56:56" x14ac:dyDescent="0.25">
      <c r="BD3321" s="283"/>
    </row>
    <row r="3322" spans="56:56" x14ac:dyDescent="0.25">
      <c r="BD3322" s="283"/>
    </row>
    <row r="3323" spans="56:56" x14ac:dyDescent="0.25">
      <c r="BD3323" s="283"/>
    </row>
    <row r="3324" spans="56:56" x14ac:dyDescent="0.25">
      <c r="BD3324" s="283"/>
    </row>
    <row r="3325" spans="56:56" x14ac:dyDescent="0.25">
      <c r="BD3325" s="283"/>
    </row>
    <row r="3326" spans="56:56" x14ac:dyDescent="0.25">
      <c r="BD3326" s="283"/>
    </row>
    <row r="3327" spans="56:56" x14ac:dyDescent="0.25">
      <c r="BD3327" s="283"/>
    </row>
    <row r="3328" spans="56:56" x14ac:dyDescent="0.25">
      <c r="BD3328" s="283"/>
    </row>
    <row r="3329" spans="56:56" x14ac:dyDescent="0.25">
      <c r="BD3329" s="283"/>
    </row>
    <row r="3330" spans="56:56" x14ac:dyDescent="0.25">
      <c r="BD3330" s="283"/>
    </row>
    <row r="3331" spans="56:56" x14ac:dyDescent="0.25">
      <c r="BD3331" s="283"/>
    </row>
    <row r="3332" spans="56:56" x14ac:dyDescent="0.25">
      <c r="BD3332" s="283"/>
    </row>
    <row r="3333" spans="56:56" x14ac:dyDescent="0.25">
      <c r="BD3333" s="283"/>
    </row>
    <row r="3334" spans="56:56" x14ac:dyDescent="0.25">
      <c r="BD3334" s="283"/>
    </row>
    <row r="3335" spans="56:56" x14ac:dyDescent="0.25">
      <c r="BD3335" s="283"/>
    </row>
    <row r="3336" spans="56:56" x14ac:dyDescent="0.25">
      <c r="BD3336" s="283"/>
    </row>
    <row r="3337" spans="56:56" x14ac:dyDescent="0.25">
      <c r="BD3337" s="283"/>
    </row>
    <row r="3338" spans="56:56" x14ac:dyDescent="0.25">
      <c r="BD3338" s="283"/>
    </row>
    <row r="3339" spans="56:56" x14ac:dyDescent="0.25">
      <c r="BD3339" s="283"/>
    </row>
    <row r="3340" spans="56:56" x14ac:dyDescent="0.25">
      <c r="BD3340" s="283"/>
    </row>
    <row r="3341" spans="56:56" x14ac:dyDescent="0.25">
      <c r="BD3341" s="283"/>
    </row>
    <row r="3342" spans="56:56" x14ac:dyDescent="0.25">
      <c r="BD3342" s="283"/>
    </row>
    <row r="3343" spans="56:56" x14ac:dyDescent="0.25">
      <c r="BD3343" s="283"/>
    </row>
    <row r="3344" spans="56:56" x14ac:dyDescent="0.25">
      <c r="BD3344" s="283"/>
    </row>
    <row r="3345" spans="56:56" x14ac:dyDescent="0.25">
      <c r="BD3345" s="283"/>
    </row>
    <row r="3346" spans="56:56" x14ac:dyDescent="0.25">
      <c r="BD3346" s="283"/>
    </row>
    <row r="3347" spans="56:56" x14ac:dyDescent="0.25">
      <c r="BD3347" s="283"/>
    </row>
    <row r="3348" spans="56:56" x14ac:dyDescent="0.25">
      <c r="BD3348" s="283"/>
    </row>
    <row r="3349" spans="56:56" x14ac:dyDescent="0.25">
      <c r="BD3349" s="283"/>
    </row>
    <row r="3350" spans="56:56" x14ac:dyDescent="0.25">
      <c r="BD3350" s="283"/>
    </row>
    <row r="3351" spans="56:56" x14ac:dyDescent="0.25">
      <c r="BD3351" s="283"/>
    </row>
    <row r="3352" spans="56:56" x14ac:dyDescent="0.25">
      <c r="BD3352" s="283"/>
    </row>
    <row r="3353" spans="56:56" x14ac:dyDescent="0.25">
      <c r="BD3353" s="283"/>
    </row>
    <row r="3354" spans="56:56" x14ac:dyDescent="0.25">
      <c r="BD3354" s="283"/>
    </row>
    <row r="3355" spans="56:56" x14ac:dyDescent="0.25">
      <c r="BD3355" s="283"/>
    </row>
    <row r="3356" spans="56:56" x14ac:dyDescent="0.25">
      <c r="BD3356" s="283"/>
    </row>
    <row r="3357" spans="56:56" x14ac:dyDescent="0.25">
      <c r="BD3357" s="283"/>
    </row>
    <row r="3358" spans="56:56" x14ac:dyDescent="0.25">
      <c r="BD3358" s="283"/>
    </row>
    <row r="3359" spans="56:56" x14ac:dyDescent="0.25">
      <c r="BD3359" s="283"/>
    </row>
    <row r="3360" spans="56:56" x14ac:dyDescent="0.25">
      <c r="BD3360" s="283"/>
    </row>
    <row r="3361" spans="56:56" x14ac:dyDescent="0.25">
      <c r="BD3361" s="283"/>
    </row>
    <row r="3362" spans="56:56" x14ac:dyDescent="0.25">
      <c r="BD3362" s="283"/>
    </row>
    <row r="3363" spans="56:56" x14ac:dyDescent="0.25">
      <c r="BD3363" s="283"/>
    </row>
    <row r="3364" spans="56:56" x14ac:dyDescent="0.25">
      <c r="BD3364" s="283"/>
    </row>
    <row r="3365" spans="56:56" x14ac:dyDescent="0.25">
      <c r="BD3365" s="283"/>
    </row>
    <row r="3366" spans="56:56" x14ac:dyDescent="0.25">
      <c r="BD3366" s="283"/>
    </row>
    <row r="3367" spans="56:56" x14ac:dyDescent="0.25">
      <c r="BD3367" s="283"/>
    </row>
    <row r="3368" spans="56:56" x14ac:dyDescent="0.25">
      <c r="BD3368" s="283"/>
    </row>
    <row r="3369" spans="56:56" x14ac:dyDescent="0.25">
      <c r="BD3369" s="283"/>
    </row>
    <row r="3370" spans="56:56" x14ac:dyDescent="0.25">
      <c r="BD3370" s="283"/>
    </row>
    <row r="3371" spans="56:56" x14ac:dyDescent="0.25">
      <c r="BD3371" s="283"/>
    </row>
    <row r="3372" spans="56:56" x14ac:dyDescent="0.25">
      <c r="BD3372" s="283"/>
    </row>
    <row r="3373" spans="56:56" x14ac:dyDescent="0.25">
      <c r="BD3373" s="283"/>
    </row>
    <row r="3374" spans="56:56" x14ac:dyDescent="0.25">
      <c r="BD3374" s="283"/>
    </row>
    <row r="3375" spans="56:56" x14ac:dyDescent="0.25">
      <c r="BD3375" s="283"/>
    </row>
    <row r="3376" spans="56:56" x14ac:dyDescent="0.25">
      <c r="BD3376" s="283"/>
    </row>
    <row r="3377" spans="56:56" x14ac:dyDescent="0.25">
      <c r="BD3377" s="283"/>
    </row>
    <row r="3378" spans="56:56" x14ac:dyDescent="0.25">
      <c r="BD3378" s="283"/>
    </row>
    <row r="3379" spans="56:56" x14ac:dyDescent="0.25">
      <c r="BD3379" s="283"/>
    </row>
    <row r="3380" spans="56:56" x14ac:dyDescent="0.25">
      <c r="BD3380" s="283"/>
    </row>
    <row r="3381" spans="56:56" x14ac:dyDescent="0.25">
      <c r="BD3381" s="283"/>
    </row>
    <row r="3382" spans="56:56" x14ac:dyDescent="0.25">
      <c r="BD3382" s="283"/>
    </row>
    <row r="3383" spans="56:56" x14ac:dyDescent="0.25">
      <c r="BD3383" s="283"/>
    </row>
    <row r="3384" spans="56:56" x14ac:dyDescent="0.25">
      <c r="BD3384" s="283"/>
    </row>
    <row r="3385" spans="56:56" x14ac:dyDescent="0.25">
      <c r="BD3385" s="283"/>
    </row>
    <row r="3386" spans="56:56" x14ac:dyDescent="0.25">
      <c r="BD3386" s="283"/>
    </row>
    <row r="3387" spans="56:56" x14ac:dyDescent="0.25">
      <c r="BD3387" s="283"/>
    </row>
    <row r="3388" spans="56:56" x14ac:dyDescent="0.25">
      <c r="BD3388" s="283"/>
    </row>
    <row r="3389" spans="56:56" x14ac:dyDescent="0.25">
      <c r="BD3389" s="283"/>
    </row>
    <row r="3390" spans="56:56" x14ac:dyDescent="0.25">
      <c r="BD3390" s="283"/>
    </row>
    <row r="3391" spans="56:56" x14ac:dyDescent="0.25">
      <c r="BD3391" s="283"/>
    </row>
    <row r="3392" spans="56:56" x14ac:dyDescent="0.25">
      <c r="BD3392" s="283"/>
    </row>
    <row r="3393" spans="56:56" x14ac:dyDescent="0.25">
      <c r="BD3393" s="283"/>
    </row>
    <row r="3394" spans="56:56" x14ac:dyDescent="0.25">
      <c r="BD3394" s="283"/>
    </row>
    <row r="3395" spans="56:56" x14ac:dyDescent="0.25">
      <c r="BD3395" s="283"/>
    </row>
    <row r="3396" spans="56:56" x14ac:dyDescent="0.25">
      <c r="BD3396" s="283"/>
    </row>
    <row r="3397" spans="56:56" x14ac:dyDescent="0.25">
      <c r="BD3397" s="283"/>
    </row>
    <row r="3398" spans="56:56" x14ac:dyDescent="0.25">
      <c r="BD3398" s="283"/>
    </row>
    <row r="3399" spans="56:56" x14ac:dyDescent="0.25">
      <c r="BD3399" s="283"/>
    </row>
    <row r="3400" spans="56:56" x14ac:dyDescent="0.25">
      <c r="BD3400" s="283"/>
    </row>
    <row r="3401" spans="56:56" x14ac:dyDescent="0.25">
      <c r="BD3401" s="283"/>
    </row>
    <row r="3402" spans="56:56" x14ac:dyDescent="0.25">
      <c r="BD3402" s="283"/>
    </row>
    <row r="3403" spans="56:56" x14ac:dyDescent="0.25">
      <c r="BD3403" s="283"/>
    </row>
    <row r="3404" spans="56:56" x14ac:dyDescent="0.25">
      <c r="BD3404" s="283"/>
    </row>
    <row r="3405" spans="56:56" x14ac:dyDescent="0.25">
      <c r="BD3405" s="283"/>
    </row>
    <row r="3406" spans="56:56" x14ac:dyDescent="0.25">
      <c r="BD3406" s="283"/>
    </row>
    <row r="3407" spans="56:56" x14ac:dyDescent="0.25">
      <c r="BD3407" s="283"/>
    </row>
    <row r="3408" spans="56:56" x14ac:dyDescent="0.25">
      <c r="BD3408" s="283"/>
    </row>
    <row r="3409" spans="56:56" x14ac:dyDescent="0.25">
      <c r="BD3409" s="283"/>
    </row>
    <row r="3410" spans="56:56" x14ac:dyDescent="0.25">
      <c r="BD3410" s="283"/>
    </row>
    <row r="3411" spans="56:56" x14ac:dyDescent="0.25">
      <c r="BD3411" s="283"/>
    </row>
    <row r="3412" spans="56:56" x14ac:dyDescent="0.25">
      <c r="BD3412" s="283"/>
    </row>
    <row r="3413" spans="56:56" x14ac:dyDescent="0.25">
      <c r="BD3413" s="283"/>
    </row>
    <row r="3414" spans="56:56" x14ac:dyDescent="0.25">
      <c r="BD3414" s="283"/>
    </row>
    <row r="3415" spans="56:56" x14ac:dyDescent="0.25">
      <c r="BD3415" s="283"/>
    </row>
    <row r="3416" spans="56:56" x14ac:dyDescent="0.25">
      <c r="BD3416" s="283"/>
    </row>
    <row r="3417" spans="56:56" x14ac:dyDescent="0.25">
      <c r="BD3417" s="283"/>
    </row>
    <row r="3418" spans="56:56" x14ac:dyDescent="0.25">
      <c r="BD3418" s="283"/>
    </row>
    <row r="3419" spans="56:56" x14ac:dyDescent="0.25">
      <c r="BD3419" s="283"/>
    </row>
    <row r="3420" spans="56:56" x14ac:dyDescent="0.25">
      <c r="BD3420" s="283"/>
    </row>
    <row r="3421" spans="56:56" x14ac:dyDescent="0.25">
      <c r="BD3421" s="283"/>
    </row>
    <row r="3422" spans="56:56" x14ac:dyDescent="0.25">
      <c r="BD3422" s="283"/>
    </row>
    <row r="3423" spans="56:56" x14ac:dyDescent="0.25">
      <c r="BD3423" s="283"/>
    </row>
    <row r="3424" spans="56:56" x14ac:dyDescent="0.25">
      <c r="BD3424" s="283"/>
    </row>
    <row r="3425" spans="56:56" x14ac:dyDescent="0.25">
      <c r="BD3425" s="283"/>
    </row>
    <row r="3426" spans="56:56" x14ac:dyDescent="0.25">
      <c r="BD3426" s="283"/>
    </row>
    <row r="3427" spans="56:56" x14ac:dyDescent="0.25">
      <c r="BD3427" s="283"/>
    </row>
    <row r="3428" spans="56:56" x14ac:dyDescent="0.25">
      <c r="BD3428" s="283"/>
    </row>
    <row r="3429" spans="56:56" x14ac:dyDescent="0.25">
      <c r="BD3429" s="283"/>
    </row>
    <row r="3430" spans="56:56" x14ac:dyDescent="0.25">
      <c r="BD3430" s="283"/>
    </row>
    <row r="3431" spans="56:56" x14ac:dyDescent="0.25">
      <c r="BD3431" s="283"/>
    </row>
    <row r="3432" spans="56:56" x14ac:dyDescent="0.25">
      <c r="BD3432" s="283"/>
    </row>
    <row r="3433" spans="56:56" x14ac:dyDescent="0.25">
      <c r="BD3433" s="283"/>
    </row>
    <row r="3434" spans="56:56" x14ac:dyDescent="0.25">
      <c r="BD3434" s="283"/>
    </row>
    <row r="3435" spans="56:56" x14ac:dyDescent="0.25">
      <c r="BD3435" s="283"/>
    </row>
    <row r="3436" spans="56:56" x14ac:dyDescent="0.25">
      <c r="BD3436" s="283"/>
    </row>
    <row r="3437" spans="56:56" x14ac:dyDescent="0.25">
      <c r="BD3437" s="283"/>
    </row>
    <row r="3438" spans="56:56" x14ac:dyDescent="0.25">
      <c r="BD3438" s="283"/>
    </row>
    <row r="3439" spans="56:56" x14ac:dyDescent="0.25">
      <c r="BD3439" s="283"/>
    </row>
    <row r="3440" spans="56:56" x14ac:dyDescent="0.25">
      <c r="BD3440" s="283"/>
    </row>
    <row r="3441" spans="56:56" x14ac:dyDescent="0.25">
      <c r="BD3441" s="283"/>
    </row>
    <row r="3442" spans="56:56" x14ac:dyDescent="0.25">
      <c r="BD3442" s="283"/>
    </row>
    <row r="3443" spans="56:56" x14ac:dyDescent="0.25">
      <c r="BD3443" s="283"/>
    </row>
    <row r="3444" spans="56:56" x14ac:dyDescent="0.25">
      <c r="BD3444" s="283"/>
    </row>
    <row r="3445" spans="56:56" x14ac:dyDescent="0.25">
      <c r="BD3445" s="283"/>
    </row>
    <row r="3446" spans="56:56" x14ac:dyDescent="0.25">
      <c r="BD3446" s="283"/>
    </row>
    <row r="3447" spans="56:56" x14ac:dyDescent="0.25">
      <c r="BD3447" s="283"/>
    </row>
    <row r="3448" spans="56:56" x14ac:dyDescent="0.25">
      <c r="BD3448" s="283"/>
    </row>
    <row r="3449" spans="56:56" x14ac:dyDescent="0.25">
      <c r="BD3449" s="283"/>
    </row>
    <row r="3450" spans="56:56" x14ac:dyDescent="0.25">
      <c r="BD3450" s="283"/>
    </row>
    <row r="3451" spans="56:56" x14ac:dyDescent="0.25">
      <c r="BD3451" s="283"/>
    </row>
    <row r="3452" spans="56:56" x14ac:dyDescent="0.25">
      <c r="BD3452" s="283"/>
    </row>
    <row r="3453" spans="56:56" x14ac:dyDescent="0.25">
      <c r="BD3453" s="283"/>
    </row>
    <row r="3454" spans="56:56" x14ac:dyDescent="0.25">
      <c r="BD3454" s="283"/>
    </row>
    <row r="3455" spans="56:56" x14ac:dyDescent="0.25">
      <c r="BD3455" s="283"/>
    </row>
    <row r="3456" spans="56:56" x14ac:dyDescent="0.25">
      <c r="BD3456" s="283"/>
    </row>
    <row r="3457" spans="56:56" x14ac:dyDescent="0.25">
      <c r="BD3457" s="283"/>
    </row>
    <row r="3458" spans="56:56" x14ac:dyDescent="0.25">
      <c r="BD3458" s="283"/>
    </row>
    <row r="3459" spans="56:56" x14ac:dyDescent="0.25">
      <c r="BD3459" s="283"/>
    </row>
    <row r="3460" spans="56:56" x14ac:dyDescent="0.25">
      <c r="BD3460" s="283"/>
    </row>
    <row r="3461" spans="56:56" x14ac:dyDescent="0.25">
      <c r="BD3461" s="283"/>
    </row>
    <row r="3462" spans="56:56" x14ac:dyDescent="0.25">
      <c r="BD3462" s="283"/>
    </row>
    <row r="3463" spans="56:56" x14ac:dyDescent="0.25">
      <c r="BD3463" s="283"/>
    </row>
    <row r="3464" spans="56:56" x14ac:dyDescent="0.25">
      <c r="BD3464" s="283"/>
    </row>
    <row r="3465" spans="56:56" x14ac:dyDescent="0.25">
      <c r="BD3465" s="283"/>
    </row>
    <row r="3466" spans="56:56" x14ac:dyDescent="0.25">
      <c r="BD3466" s="283"/>
    </row>
    <row r="3467" spans="56:56" x14ac:dyDescent="0.25">
      <c r="BD3467" s="283"/>
    </row>
    <row r="3468" spans="56:56" x14ac:dyDescent="0.25">
      <c r="BD3468" s="283"/>
    </row>
    <row r="3469" spans="56:56" x14ac:dyDescent="0.25">
      <c r="BD3469" s="283"/>
    </row>
    <row r="3470" spans="56:56" x14ac:dyDescent="0.25">
      <c r="BD3470" s="283"/>
    </row>
    <row r="3471" spans="56:56" x14ac:dyDescent="0.25">
      <c r="BD3471" s="283"/>
    </row>
    <row r="3472" spans="56:56" x14ac:dyDescent="0.25">
      <c r="BD3472" s="283"/>
    </row>
    <row r="3473" spans="56:56" x14ac:dyDescent="0.25">
      <c r="BD3473" s="283"/>
    </row>
    <row r="3474" spans="56:56" x14ac:dyDescent="0.25">
      <c r="BD3474" s="283"/>
    </row>
    <row r="3475" spans="56:56" x14ac:dyDescent="0.25">
      <c r="BD3475" s="283"/>
    </row>
    <row r="3476" spans="56:56" x14ac:dyDescent="0.25">
      <c r="BD3476" s="283"/>
    </row>
    <row r="3477" spans="56:56" x14ac:dyDescent="0.25">
      <c r="BD3477" s="283"/>
    </row>
    <row r="3478" spans="56:56" x14ac:dyDescent="0.25">
      <c r="BD3478" s="283"/>
    </row>
    <row r="3479" spans="56:56" x14ac:dyDescent="0.25">
      <c r="BD3479" s="283"/>
    </row>
    <row r="3480" spans="56:56" x14ac:dyDescent="0.25">
      <c r="BD3480" s="283"/>
    </row>
    <row r="3481" spans="56:56" x14ac:dyDescent="0.25">
      <c r="BD3481" s="283"/>
    </row>
    <row r="3482" spans="56:56" x14ac:dyDescent="0.25">
      <c r="BD3482" s="283"/>
    </row>
    <row r="3483" spans="56:56" x14ac:dyDescent="0.25">
      <c r="BD3483" s="283"/>
    </row>
    <row r="3484" spans="56:56" x14ac:dyDescent="0.25">
      <c r="BD3484" s="283"/>
    </row>
    <row r="3485" spans="56:56" x14ac:dyDescent="0.25">
      <c r="BD3485" s="283"/>
    </row>
    <row r="3486" spans="56:56" x14ac:dyDescent="0.25">
      <c r="BD3486" s="283"/>
    </row>
    <row r="3487" spans="56:56" x14ac:dyDescent="0.25">
      <c r="BD3487" s="283"/>
    </row>
    <row r="3488" spans="56:56" x14ac:dyDescent="0.25">
      <c r="BD3488" s="283"/>
    </row>
    <row r="3489" spans="56:56" x14ac:dyDescent="0.25">
      <c r="BD3489" s="283"/>
    </row>
    <row r="3490" spans="56:56" x14ac:dyDescent="0.25">
      <c r="BD3490" s="283"/>
    </row>
    <row r="3491" spans="56:56" x14ac:dyDescent="0.25">
      <c r="BD3491" s="283"/>
    </row>
    <row r="3492" spans="56:56" x14ac:dyDescent="0.25">
      <c r="BD3492" s="283"/>
    </row>
    <row r="3493" spans="56:56" x14ac:dyDescent="0.25">
      <c r="BD3493" s="283"/>
    </row>
    <row r="3494" spans="56:56" x14ac:dyDescent="0.25">
      <c r="BD3494" s="283"/>
    </row>
    <row r="3495" spans="56:56" x14ac:dyDescent="0.25">
      <c r="BD3495" s="283"/>
    </row>
    <row r="3496" spans="56:56" x14ac:dyDescent="0.25">
      <c r="BD3496" s="283"/>
    </row>
    <row r="3497" spans="56:56" x14ac:dyDescent="0.25">
      <c r="BD3497" s="283"/>
    </row>
    <row r="3498" spans="56:56" x14ac:dyDescent="0.25">
      <c r="BD3498" s="283"/>
    </row>
    <row r="3499" spans="56:56" x14ac:dyDescent="0.25">
      <c r="BD3499" s="283"/>
    </row>
    <row r="3500" spans="56:56" x14ac:dyDescent="0.25">
      <c r="BD3500" s="283"/>
    </row>
    <row r="3501" spans="56:56" x14ac:dyDescent="0.25">
      <c r="BD3501" s="283"/>
    </row>
    <row r="3502" spans="56:56" x14ac:dyDescent="0.25">
      <c r="BD3502" s="283"/>
    </row>
    <row r="3503" spans="56:56" x14ac:dyDescent="0.25">
      <c r="BD3503" s="283"/>
    </row>
    <row r="3504" spans="56:56" x14ac:dyDescent="0.25">
      <c r="BD3504" s="283"/>
    </row>
    <row r="3505" spans="56:56" x14ac:dyDescent="0.25">
      <c r="BD3505" s="283"/>
    </row>
    <row r="3506" spans="56:56" x14ac:dyDescent="0.25">
      <c r="BD3506" s="283"/>
    </row>
    <row r="3507" spans="56:56" x14ac:dyDescent="0.25">
      <c r="BD3507" s="283"/>
    </row>
    <row r="3508" spans="56:56" x14ac:dyDescent="0.25">
      <c r="BD3508" s="283"/>
    </row>
    <row r="3509" spans="56:56" x14ac:dyDescent="0.25">
      <c r="BD3509" s="283"/>
    </row>
    <row r="3510" spans="56:56" x14ac:dyDescent="0.25">
      <c r="BD3510" s="283"/>
    </row>
    <row r="3511" spans="56:56" x14ac:dyDescent="0.25">
      <c r="BD3511" s="283"/>
    </row>
    <row r="3512" spans="56:56" x14ac:dyDescent="0.25">
      <c r="BD3512" s="283"/>
    </row>
    <row r="3513" spans="56:56" x14ac:dyDescent="0.25">
      <c r="BD3513" s="283"/>
    </row>
    <row r="3514" spans="56:56" x14ac:dyDescent="0.25">
      <c r="BD3514" s="283"/>
    </row>
    <row r="3515" spans="56:56" x14ac:dyDescent="0.25">
      <c r="BD3515" s="283"/>
    </row>
    <row r="3516" spans="56:56" x14ac:dyDescent="0.25">
      <c r="BD3516" s="283"/>
    </row>
    <row r="3517" spans="56:56" x14ac:dyDescent="0.25">
      <c r="BD3517" s="283"/>
    </row>
    <row r="3518" spans="56:56" x14ac:dyDescent="0.25">
      <c r="BD3518" s="283"/>
    </row>
    <row r="3519" spans="56:56" x14ac:dyDescent="0.25">
      <c r="BD3519" s="283"/>
    </row>
    <row r="3520" spans="56:56" x14ac:dyDescent="0.25">
      <c r="BD3520" s="283"/>
    </row>
    <row r="3521" spans="56:56" x14ac:dyDescent="0.25">
      <c r="BD3521" s="283"/>
    </row>
    <row r="3522" spans="56:56" x14ac:dyDescent="0.25">
      <c r="BD3522" s="283"/>
    </row>
    <row r="3523" spans="56:56" x14ac:dyDescent="0.25">
      <c r="BD3523" s="283"/>
    </row>
    <row r="3524" spans="56:56" x14ac:dyDescent="0.25">
      <c r="BD3524" s="283"/>
    </row>
    <row r="3525" spans="56:56" x14ac:dyDescent="0.25">
      <c r="BD3525" s="283"/>
    </row>
    <row r="3526" spans="56:56" x14ac:dyDescent="0.25">
      <c r="BD3526" s="283"/>
    </row>
    <row r="3527" spans="56:56" x14ac:dyDescent="0.25">
      <c r="BD3527" s="283"/>
    </row>
    <row r="3528" spans="56:56" x14ac:dyDescent="0.25">
      <c r="BD3528" s="283"/>
    </row>
    <row r="3529" spans="56:56" x14ac:dyDescent="0.25">
      <c r="BD3529" s="283"/>
    </row>
    <row r="3530" spans="56:56" x14ac:dyDescent="0.25">
      <c r="BD3530" s="283"/>
    </row>
    <row r="3531" spans="56:56" x14ac:dyDescent="0.25">
      <c r="BD3531" s="283"/>
    </row>
    <row r="3532" spans="56:56" x14ac:dyDescent="0.25">
      <c r="BD3532" s="283"/>
    </row>
    <row r="3533" spans="56:56" x14ac:dyDescent="0.25">
      <c r="BD3533" s="283"/>
    </row>
    <row r="3534" spans="56:56" x14ac:dyDescent="0.25">
      <c r="BD3534" s="283"/>
    </row>
    <row r="3535" spans="56:56" ht="15.75" thickBot="1" x14ac:dyDescent="0.3">
      <c r="BD3535" s="284"/>
    </row>
  </sheetData>
  <dataValidations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B23:B30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92" hidden="1" customWidth="1" outlineLevel="1"/>
    <col min="2" max="2" width="11" style="92" hidden="1" customWidth="1" outlineLevel="1"/>
    <col min="3" max="3" width="10" style="92" hidden="1" customWidth="1" outlineLevel="1"/>
    <col min="4" max="4" width="9" style="95" hidden="1" customWidth="1" outlineLevel="1"/>
    <col min="5" max="5" width="10" style="94" hidden="1" customWidth="1" outlineLevel="1"/>
    <col min="6" max="6" width="19" style="96" hidden="1" customWidth="1" outlineLevel="1"/>
    <col min="7" max="7" width="10" style="92" hidden="1" customWidth="1" outlineLevel="1"/>
    <col min="8" max="8" width="20.28515625" style="92" hidden="1" customWidth="1" outlineLevel="1"/>
    <col min="9" max="9" width="11.5703125" style="92" hidden="1" customWidth="1" outlineLevel="1"/>
    <col min="10" max="10" width="21.42578125" style="92" hidden="1" customWidth="1" outlineLevel="1"/>
    <col min="11" max="11" width="15.140625" style="92" hidden="1" customWidth="1" outlineLevel="1"/>
    <col min="12" max="12" width="9" style="94" hidden="1" customWidth="1" outlineLevel="1"/>
    <col min="13" max="13" width="2.7109375" style="92" customWidth="1" collapsed="1"/>
    <col min="14" max="15" width="5" style="92" hidden="1" customWidth="1" outlineLevel="1"/>
    <col min="16" max="16" width="15.140625" style="348" hidden="1" customWidth="1" outlineLevel="1"/>
    <col min="17" max="17" width="9.140625" style="92" hidden="1" customWidth="1" outlineLevel="1"/>
    <col min="18" max="18" width="8.85546875" style="348" hidden="1" customWidth="1" outlineLevel="1"/>
    <col min="19" max="19" width="5" style="348" hidden="1" customWidth="1" outlineLevel="1"/>
    <col min="20" max="20" width="15.140625" style="92" hidden="1" customWidth="1" outlineLevel="1"/>
    <col min="21" max="21" width="19.28515625" style="92" bestFit="1" customWidth="1" collapsed="1"/>
    <col min="22" max="22" width="16.140625" style="92" bestFit="1" customWidth="1"/>
    <col min="23" max="23" width="9" style="92" bestFit="1" customWidth="1"/>
    <col min="24" max="25" width="17.28515625" style="92" bestFit="1" customWidth="1"/>
    <col min="26" max="26" width="10" style="92" bestFit="1" customWidth="1"/>
    <col min="27" max="27" width="2.7109375" style="92" customWidth="1"/>
    <col min="28" max="28" width="15.140625" style="92" customWidth="1"/>
    <col min="29" max="29" width="14.85546875" style="92" customWidth="1"/>
    <col min="30" max="30" width="2.7109375" style="92" customWidth="1"/>
    <col min="31" max="31" width="3" style="274" bestFit="1" customWidth="1"/>
    <col min="32" max="32" width="5" style="274" bestFit="1" customWidth="1"/>
    <col min="33" max="33" width="15.140625" style="274" bestFit="1" customWidth="1"/>
    <col min="34" max="35" width="8" style="274" bestFit="1" customWidth="1"/>
    <col min="36" max="36" width="8" style="92" bestFit="1" customWidth="1"/>
    <col min="37" max="37" width="17.28515625" style="92" bestFit="1" customWidth="1"/>
    <col min="38" max="38" width="11.7109375" style="92" customWidth="1"/>
    <col min="39" max="39" width="2.7109375" style="92" customWidth="1"/>
    <col min="40" max="40" width="3" style="92" bestFit="1" customWidth="1"/>
    <col min="41" max="41" width="5" style="92" bestFit="1" customWidth="1"/>
    <col min="42" max="42" width="15.140625" style="92" bestFit="1" customWidth="1"/>
    <col min="43" max="43" width="9" style="92" bestFit="1" customWidth="1"/>
    <col min="44" max="44" width="8" style="92" bestFit="1" customWidth="1"/>
    <col min="45" max="45" width="9" style="92" bestFit="1" customWidth="1"/>
    <col min="46" max="46" width="17.28515625" style="92" hidden="1" customWidth="1" outlineLevel="1"/>
    <col min="47" max="47" width="17.28515625" style="92" customWidth="1" collapsed="1"/>
    <col min="48" max="48" width="10" style="92" bestFit="1" customWidth="1"/>
    <col min="49" max="49" width="6.28515625" style="92" customWidth="1"/>
    <col min="50" max="50" width="2.7109375" style="92" customWidth="1"/>
    <col min="51" max="51" width="3" style="92" bestFit="1" customWidth="1"/>
    <col min="52" max="54" width="17.28515625" style="92" bestFit="1" customWidth="1"/>
    <col min="55" max="55" width="9" style="92" bestFit="1" customWidth="1"/>
    <col min="56" max="16384" width="9.140625" style="92"/>
  </cols>
  <sheetData>
    <row r="1" spans="1:57" s="84" customFormat="1" ht="21.75" customHeight="1" x14ac:dyDescent="0.2">
      <c r="B1" s="85"/>
      <c r="C1" s="85"/>
      <c r="D1" s="86"/>
      <c r="E1" s="87"/>
      <c r="F1" s="88"/>
      <c r="G1" s="89"/>
      <c r="H1" s="84" t="s">
        <v>1</v>
      </c>
      <c r="I1" s="84" t="s">
        <v>3</v>
      </c>
      <c r="L1" s="87"/>
      <c r="P1" s="331"/>
      <c r="R1" s="331"/>
      <c r="S1" s="331"/>
      <c r="U1" s="232" t="str">
        <f>Currency&amp;" "&amp;Tenor</f>
        <v>EUR 6M</v>
      </c>
      <c r="V1" s="233"/>
      <c r="W1" s="233"/>
      <c r="X1" s="214"/>
      <c r="Y1" s="213"/>
      <c r="Z1" s="252" t="s">
        <v>221</v>
      </c>
      <c r="AB1" s="253" t="s">
        <v>212</v>
      </c>
      <c r="AC1" s="251">
        <v>6</v>
      </c>
      <c r="AN1" s="260"/>
      <c r="AO1" s="260"/>
      <c r="AP1" s="260" t="s">
        <v>73</v>
      </c>
      <c r="AQ1" s="260" t="s">
        <v>226</v>
      </c>
      <c r="AR1" s="260" t="s">
        <v>227</v>
      </c>
      <c r="AS1" s="260" t="s">
        <v>228</v>
      </c>
      <c r="AT1" s="260" t="s">
        <v>229</v>
      </c>
      <c r="AU1" s="260" t="s">
        <v>231</v>
      </c>
      <c r="AV1" s="260" t="s">
        <v>230</v>
      </c>
      <c r="AW1" s="282" t="s">
        <v>234</v>
      </c>
      <c r="AY1" s="110"/>
      <c r="AZ1" s="110" t="s">
        <v>256</v>
      </c>
      <c r="BA1" s="110" t="s">
        <v>231</v>
      </c>
      <c r="BB1" s="110" t="s">
        <v>257</v>
      </c>
      <c r="BC1" s="110" t="str">
        <f>"F "&amp;Tenor</f>
        <v>F 6M</v>
      </c>
      <c r="BD1" s="110" t="str">
        <f>"F "&amp;Tenor&amp;" QL"</f>
        <v>F 6M QL</v>
      </c>
      <c r="BE1" s="84" t="str">
        <f>_xll.qlEuribor(,Tenor,Currency&amp;Tenor,Permanent,_xll.ohTrigger(Trigger,Trigger6M),ObjectOverwrite)</f>
        <v>obj_00800#0012</v>
      </c>
    </row>
    <row r="2" spans="1:57" s="84" customFormat="1" ht="22.5" customHeight="1" x14ac:dyDescent="0.2">
      <c r="A2" s="64" t="s">
        <v>12</v>
      </c>
      <c r="B2" s="64" t="s">
        <v>236</v>
      </c>
      <c r="C2" s="64" t="s">
        <v>237</v>
      </c>
      <c r="D2" s="64" t="s">
        <v>50</v>
      </c>
      <c r="E2" s="64" t="s">
        <v>238</v>
      </c>
      <c r="F2" s="64" t="s">
        <v>7</v>
      </c>
      <c r="G2" s="64" t="s">
        <v>239</v>
      </c>
      <c r="H2" s="64" t="s">
        <v>240</v>
      </c>
      <c r="I2" s="64" t="s">
        <v>251</v>
      </c>
      <c r="J2" s="369" t="s">
        <v>252</v>
      </c>
      <c r="K2" s="64" t="s">
        <v>38</v>
      </c>
      <c r="L2" s="64" t="s">
        <v>42</v>
      </c>
      <c r="N2" s="162" t="s">
        <v>12</v>
      </c>
      <c r="O2" s="162"/>
      <c r="P2" s="162" t="s">
        <v>38</v>
      </c>
      <c r="Q2" s="162" t="s">
        <v>210</v>
      </c>
      <c r="R2" s="162" t="s">
        <v>220</v>
      </c>
      <c r="S2" s="162" t="s">
        <v>211</v>
      </c>
      <c r="T2" s="400" t="s">
        <v>38</v>
      </c>
      <c r="U2" s="400" t="s">
        <v>73</v>
      </c>
      <c r="V2" s="401" t="s">
        <v>34</v>
      </c>
      <c r="W2" s="401"/>
      <c r="X2" s="400" t="s">
        <v>32</v>
      </c>
      <c r="Y2" s="400" t="s">
        <v>33</v>
      </c>
      <c r="Z2" s="256">
        <f t="array" ref="Z2:Z94">_xll.qlPiecewiseYieldCurveData(YieldCurve_6M,Trigger)</f>
        <v>-1.0138920995380041E-3</v>
      </c>
      <c r="AB2" s="253" t="s">
        <v>213</v>
      </c>
      <c r="AC2" s="250" t="s">
        <v>224</v>
      </c>
      <c r="AN2" s="262">
        <v>1</v>
      </c>
      <c r="AO2" s="262" t="str">
        <f>"X"&amp;AN2+6&amp;"F"</f>
        <v>X7F</v>
      </c>
      <c r="AP2" s="262" t="str">
        <f t="shared" ref="AP2:AP13" si="0">Currency&amp;AN2&amp;AO2&amp;"=ICAP"</f>
        <v>EUR1X7F=ICAP</v>
      </c>
      <c r="AQ2" s="263">
        <f>_xll.RtGet("IDN",AP2,$AQ$1)/100</f>
        <v>3.8999999999999999E-4</v>
      </c>
      <c r="AR2" s="263">
        <f>_xll.RtGet("IDN",AP2,$AR$1)/100</f>
        <v>8.8999999999999995E-4</v>
      </c>
      <c r="AS2" s="263">
        <f>AVERAGE(AQ2:AR2)</f>
        <v>6.3999999999999994E-4</v>
      </c>
      <c r="AT2" s="264">
        <f>_xll.qlInterestRateIndexFixingDate($AC$5,AU2)</f>
        <v>42185</v>
      </c>
      <c r="AU2" s="264">
        <f>_xll.qlCalendarAdvance(Calendar,Settlementdate,AN2&amp;"M","mf",TRUE,Trigger)</f>
        <v>42187</v>
      </c>
      <c r="AV2" s="263">
        <f>_xll.qlIndexFixing($AC$5,AT2,,_xll.ohTrigger(Trigger,Trigger6M))</f>
        <v>6.0146051686192224E-4</v>
      </c>
      <c r="AW2" s="279">
        <f>(AS2-AV2)*10000</f>
        <v>0.38539483138077701</v>
      </c>
      <c r="AY2" s="102" t="s">
        <v>203</v>
      </c>
      <c r="AZ2" s="103">
        <f>Evaluationdate</f>
        <v>42153</v>
      </c>
      <c r="BA2" s="103">
        <f>Settlementdate</f>
        <v>42157</v>
      </c>
      <c r="BB2" s="103">
        <f>_xll.qlInterestRateIndexMaturity(Currency&amp;"ibor"&amp;Tenor,BA2,Trigger)</f>
        <v>42340</v>
      </c>
      <c r="BC2" s="256">
        <f>_xll.qlIndexFixing($AC$5,AZ2,TRUE,_xll.ohTrigger(Trigger,Trigger6M))</f>
        <v>4.8699999999979863E-4</v>
      </c>
      <c r="BD2" s="256">
        <f>_xll.qlIndexFixing($BE$1,AZ2,TRUE,_xll.ohTrigger(Trigger,Trigger6M))</f>
        <v>6.2700000000014795E-4</v>
      </c>
    </row>
    <row r="3" spans="1:57" s="84" customFormat="1" ht="11.25" customHeight="1" x14ac:dyDescent="0.2">
      <c r="A3" s="285" t="s">
        <v>241</v>
      </c>
      <c r="B3" s="302" t="str">
        <f t="array" ref="B3:B20">_xll.ohFilter(Quote!Z4:Z102,Quote!Y4:Y102="DP")</f>
        <v>ON</v>
      </c>
      <c r="C3" s="288" t="str">
        <f t="array" ref="C3:C21">SUBSTITUTE(_xll.ohFilter(PastedValue!Y2:Y62,PastedValue!U2:U62="DP"),"/N","N")</f>
        <v>ON</v>
      </c>
      <c r="D3" s="287" t="str">
        <f t="shared" ref="D3:D21" si="1">IF(DataSelect="Reference",$C3,$B3)</f>
        <v>ON</v>
      </c>
      <c r="E3" s="286">
        <f t="shared" ref="E3:E21" si="2">IF($D3="ON",0,IF($D3="TN",1,2))</f>
        <v>0</v>
      </c>
      <c r="F3" s="287" t="s">
        <v>244</v>
      </c>
      <c r="G3" s="288" t="b">
        <v>0</v>
      </c>
      <c r="H3" s="289" t="s">
        <v>45</v>
      </c>
      <c r="I3" s="363">
        <f t="array" ref="I3:I21">_xll.ohFilter(PastedValue!AB2:AB62,PastedValue!U2:U62="Dp")/100</f>
        <v>-9.9999900000000011E-4</v>
      </c>
      <c r="J3" s="70" t="str">
        <f>Currency&amp;"X"&amp;B3&amp;"D="</f>
        <v>EURXOND=</v>
      </c>
      <c r="K3" s="366" t="str">
        <f>IFERROR(_xll.qlDepositRateHelper2(,IF(DataSelect="Reference",$I3,$J3),IF(RIGHT($D3,1)="N","1D",$D3),$E3,Calendar,$F3,$G3,$H3,,_xll.ohTrigger(Trigger,DataSelect)),"--")</f>
        <v>obj_00825#0013</v>
      </c>
      <c r="L3" s="286" t="b">
        <f>IF(K3="--",FALSE,TRUE)</f>
        <v>1</v>
      </c>
      <c r="M3" s="85"/>
      <c r="N3" s="353" t="str">
        <f t="shared" ref="N3:N19" si="3">A3</f>
        <v>DP</v>
      </c>
      <c r="O3" s="353" t="str">
        <f t="shared" ref="O3:O19" si="4">C3</f>
        <v>ON</v>
      </c>
      <c r="P3" s="338" t="str">
        <f>K3</f>
        <v>obj_00825#0013</v>
      </c>
      <c r="Q3" s="102" t="b">
        <f>L3</f>
        <v>1</v>
      </c>
      <c r="R3" s="338">
        <v>1</v>
      </c>
      <c r="S3" s="338">
        <v>1</v>
      </c>
      <c r="T3" s="102" t="str">
        <f t="array" ref="T3:T94">_xll.qlRateHelperSelection(_xll.ohFilter(P3:P94,Q3:Q94),_xll.ohFilter(S3:S94,Q3:Q94),$AC$1,$AC$3,$AC$4,$AC$2,_xll.ohFilter(R3:R94,Q3:Q94),Trigger)</f>
        <v>obj_00825</v>
      </c>
      <c r="U3" s="102" t="str">
        <f>_xll.qlRateHelperQuoteName(T3)</f>
        <v/>
      </c>
      <c r="V3" s="350">
        <f>_xll.qlRateHelperRate(T3,_xll.ohTrigger(Trigger,Trigger6M))</f>
        <v>-9.9999900000000011E-4</v>
      </c>
      <c r="W3" s="350" t="str">
        <f>IFERROR(_xll.qlFuturesRateHelperConvexityAdjustment(T3,Trigger),"--")</f>
        <v>--</v>
      </c>
      <c r="X3" s="103">
        <f>_xll.qlRateHelperEarliestDate(T3,Trigger)</f>
        <v>42153</v>
      </c>
      <c r="Y3" s="103">
        <f>_xll.qlRateHelperLatestDate(T3,Trigger)</f>
        <v>42156</v>
      </c>
      <c r="Z3" s="256">
        <v>-1.0138920995380041E-3</v>
      </c>
      <c r="AB3" s="253" t="s">
        <v>222</v>
      </c>
      <c r="AC3" s="258">
        <v>0</v>
      </c>
      <c r="AD3" s="261"/>
      <c r="AN3" s="239">
        <v>2</v>
      </c>
      <c r="AO3" s="239" t="str">
        <f t="shared" ref="AO3:AO13" si="5">"X"&amp;AN3+6&amp;"F"</f>
        <v>X8F</v>
      </c>
      <c r="AP3" s="239" t="str">
        <f t="shared" si="0"/>
        <v>EUR2X8F=ICAP</v>
      </c>
      <c r="AQ3" s="265">
        <f>_xll.RtGet("IDN",AP3,$AQ$1)/100</f>
        <v>4.4999999999999999E-4</v>
      </c>
      <c r="AR3" s="265">
        <f>_xll.RtGet("IDN",AP3,$AR$1)/100</f>
        <v>9.5E-4</v>
      </c>
      <c r="AS3" s="265">
        <f t="shared" ref="AS3:AS13" si="6">AVERAGE(AQ3:AR3)</f>
        <v>6.9999999999999999E-4</v>
      </c>
      <c r="AT3" s="266">
        <f>_xll.qlInterestRateIndexFixingDate($AC$5,AU3)</f>
        <v>42215</v>
      </c>
      <c r="AU3" s="266">
        <f>_xll.qlCalendarAdvance(Calendar,Settlementdate,AN3&amp;"M","mf",TRUE,Trigger)</f>
        <v>42219</v>
      </c>
      <c r="AV3" s="265">
        <f>_xll.qlIndexFixing($AC$5,AT3,,_xll.ohTrigger(Trigger,Trigger6M))</f>
        <v>6.3576084798808044E-4</v>
      </c>
      <c r="AW3" s="280">
        <f t="shared" ref="AW3:AW13" si="7">(AS3-AV3)*10000</f>
        <v>0.64239152011919554</v>
      </c>
      <c r="AY3" s="104" t="s">
        <v>203</v>
      </c>
      <c r="AZ3" s="105">
        <f>_xll.qlInterestRateIndexFixingDate(Currency&amp;"ibor"&amp;Tenor,BA3,Trigger)</f>
        <v>42156</v>
      </c>
      <c r="BA3" s="105">
        <f>_xll.qlCalendarAdvance(Calendar,BA2,AY3,"f",,Trigger)</f>
        <v>42158</v>
      </c>
      <c r="BB3" s="105">
        <f>_xll.qlInterestRateIndexMaturity(Currency&amp;"ibor"&amp;Tenor,BA3,Trigger)</f>
        <v>42341</v>
      </c>
      <c r="BC3" s="257">
        <f>_xll.qlIndexFixing($AC$5,AZ3,TRUE,_xll.ohTrigger(Trigger,Trigger6M))</f>
        <v>4.7911267399436592E-4</v>
      </c>
      <c r="BD3" s="257">
        <f>_xll.qlIndexFixing($BE$1,AZ3,TRUE,_xll.ohTrigger(Trigger,Trigger6M))</f>
        <v>6.2694741711259564E-4</v>
      </c>
    </row>
    <row r="4" spans="1:57" s="84" customFormat="1" ht="11.25" customHeight="1" x14ac:dyDescent="0.2">
      <c r="A4" s="291" t="s">
        <v>241</v>
      </c>
      <c r="B4" s="303" t="str">
        <v>TN</v>
      </c>
      <c r="C4" s="294" t="str">
        <v>TN</v>
      </c>
      <c r="D4" s="293" t="str">
        <f t="shared" si="1"/>
        <v>TN</v>
      </c>
      <c r="E4" s="292">
        <f t="shared" si="2"/>
        <v>1</v>
      </c>
      <c r="F4" s="293" t="s">
        <v>244</v>
      </c>
      <c r="G4" s="294" t="b">
        <v>0</v>
      </c>
      <c r="H4" s="295" t="s">
        <v>45</v>
      </c>
      <c r="I4" s="364">
        <v>-7.000000000000001E-4</v>
      </c>
      <c r="J4" s="78" t="str">
        <f>Currency&amp;"X"&amp;B4&amp;"D="</f>
        <v>EURXTND=</v>
      </c>
      <c r="K4" s="367" t="str">
        <f>IFERROR(_xll.qlDepositRateHelper2(,IF(DataSelect="Reference",$I4,$J4),IF(RIGHT($D4,1)="N","1D",$D4),$E4,Calendar,$F4,$G4,$H4,,_xll.ohTrigger(Trigger,DataSelect)),"--")</f>
        <v>obj_0082b#0013</v>
      </c>
      <c r="L4" s="292" t="b">
        <f t="shared" ref="L4:L20" si="8">IF(K4="--",FALSE,TRUE)</f>
        <v>1</v>
      </c>
      <c r="M4" s="91"/>
      <c r="N4" s="351" t="str">
        <f t="shared" si="3"/>
        <v>DP</v>
      </c>
      <c r="O4" s="351" t="str">
        <f t="shared" si="4"/>
        <v>TN</v>
      </c>
      <c r="P4" s="352" t="str">
        <f t="shared" ref="P4:Q19" si="9">K4</f>
        <v>obj_0082b#0013</v>
      </c>
      <c r="Q4" s="104" t="b">
        <f t="shared" si="9"/>
        <v>1</v>
      </c>
      <c r="R4" s="352">
        <v>1</v>
      </c>
      <c r="S4" s="352">
        <v>1</v>
      </c>
      <c r="T4" s="104" t="str">
        <v>obj_0082b</v>
      </c>
      <c r="U4" s="104" t="str">
        <f>_xll.qlRateHelperQuoteName(T4)</f>
        <v/>
      </c>
      <c r="V4" s="349">
        <f>_xll.qlRateHelperRate(T4,_xll.ohTrigger(Trigger,Trigger6M))</f>
        <v>-7.000000000000001E-4</v>
      </c>
      <c r="W4" s="349" t="str">
        <f>IFERROR(_xll.qlFuturesRateHelperConvexityAdjustment(T4,Trigger),"--")</f>
        <v>--</v>
      </c>
      <c r="X4" s="105">
        <f>_xll.qlRateHelperEarliestDate(T4,Trigger)</f>
        <v>42156</v>
      </c>
      <c r="Y4" s="105">
        <f>_xll.qlRateHelperLatestDate(T4,Trigger)</f>
        <v>42157</v>
      </c>
      <c r="Z4" s="257">
        <v>-9.3784980271249937E-4</v>
      </c>
      <c r="AB4" s="253" t="s">
        <v>223</v>
      </c>
      <c r="AC4" s="258">
        <v>4</v>
      </c>
      <c r="AD4" s="261"/>
      <c r="AN4" s="239">
        <v>3</v>
      </c>
      <c r="AO4" s="239" t="str">
        <f t="shared" si="5"/>
        <v>X9F</v>
      </c>
      <c r="AP4" s="239" t="str">
        <f t="shared" si="0"/>
        <v>EUR3X9F=ICAP</v>
      </c>
      <c r="AQ4" s="265">
        <f>_xll.RtGet("IDN",AP4,$AQ$1)/100</f>
        <v>4.8000000000000001E-4</v>
      </c>
      <c r="AR4" s="265">
        <f>_xll.RtGet("IDN",AP4,$AR$1)/100</f>
        <v>9.7999999999999997E-4</v>
      </c>
      <c r="AS4" s="265">
        <f t="shared" si="6"/>
        <v>7.2999999999999996E-4</v>
      </c>
      <c r="AT4" s="266">
        <f>_xll.qlInterestRateIndexFixingDate($AC$5,AU4)</f>
        <v>42247</v>
      </c>
      <c r="AU4" s="266">
        <f>_xll.qlCalendarAdvance(Calendar,Settlementdate,AN4&amp;"M","mf",TRUE,Trigger)</f>
        <v>42249</v>
      </c>
      <c r="AV4" s="265">
        <f>_xll.qlIndexFixing($AC$5,AT4,,_xll.ohTrigger(Trigger,Trigger6M))</f>
        <v>6.5422256342779084E-4</v>
      </c>
      <c r="AW4" s="280">
        <f t="shared" si="7"/>
        <v>0.75777436572209123</v>
      </c>
      <c r="AY4" s="104" t="s">
        <v>203</v>
      </c>
      <c r="AZ4" s="105">
        <f>_xll.qlInterestRateIndexFixingDate(Currency&amp;"ibor"&amp;Tenor,BA4,Trigger)</f>
        <v>42157</v>
      </c>
      <c r="BA4" s="105">
        <f>_xll.qlCalendarAdvance(Calendar,BA3,AY4,"f",,Trigger)</f>
        <v>42159</v>
      </c>
      <c r="BB4" s="105">
        <f>_xll.qlInterestRateIndexMaturity(Currency&amp;"ibor"&amp;Tenor,BA4,Trigger)</f>
        <v>42342</v>
      </c>
      <c r="BC4" s="257">
        <f>_xll.qlIndexFixing($AC$5,AZ4,TRUE,_xll.ohTrigger(Trigger,Trigger6M))</f>
        <v>4.8567328550153658E-4</v>
      </c>
      <c r="BD4" s="257">
        <f>_xll.qlIndexFixing($BE$1,AZ4,TRUE,_xll.ohTrigger(Trigger,Trigger6M))</f>
        <v>6.2682793307725223E-4</v>
      </c>
    </row>
    <row r="5" spans="1:57" s="84" customFormat="1" ht="11.25" customHeight="1" x14ac:dyDescent="0.2">
      <c r="A5" s="291" t="s">
        <v>241</v>
      </c>
      <c r="B5" s="303" t="str">
        <v>SN</v>
      </c>
      <c r="C5" s="294" t="str">
        <v>SN</v>
      </c>
      <c r="D5" s="293" t="str">
        <f t="shared" si="1"/>
        <v>SN</v>
      </c>
      <c r="E5" s="292">
        <f t="shared" si="2"/>
        <v>2</v>
      </c>
      <c r="F5" s="293" t="s">
        <v>244</v>
      </c>
      <c r="G5" s="294" t="b">
        <v>0</v>
      </c>
      <c r="H5" s="295" t="s">
        <v>45</v>
      </c>
      <c r="I5" s="364">
        <v>2.0930000000000002E-3</v>
      </c>
      <c r="J5" s="78" t="str">
        <f t="shared" ref="J5:J21" si="10">Currency&amp;"_CURVE_DEP"&amp;Tenor&amp;"_"&amp;B5</f>
        <v>EUR_CURVE_DEP6M_SN</v>
      </c>
      <c r="K5" s="367" t="str">
        <f>IFERROR(_xll.qlDepositRateHelper2(,IF(DataSelect="Reference",$I5,$J5),IF(RIGHT($D5,1)="N","1D",$D5),$E5,Calendar,$F5,$G5,$H5,,_xll.ohTrigger(Trigger,DataSelect)),"--")</f>
        <v>obj_0082a#0017</v>
      </c>
      <c r="L5" s="292" t="b">
        <f t="shared" si="8"/>
        <v>1</v>
      </c>
      <c r="M5" s="91"/>
      <c r="N5" s="351" t="str">
        <f t="shared" si="3"/>
        <v>DP</v>
      </c>
      <c r="O5" s="351" t="str">
        <f t="shared" si="4"/>
        <v>SN</v>
      </c>
      <c r="P5" s="352" t="str">
        <f t="shared" si="9"/>
        <v>obj_0082a#0017</v>
      </c>
      <c r="Q5" s="104" t="b">
        <f t="shared" si="9"/>
        <v>1</v>
      </c>
      <c r="R5" s="352">
        <v>1</v>
      </c>
      <c r="S5" s="352">
        <v>1</v>
      </c>
      <c r="T5" s="104" t="str">
        <v>obj_0082a</v>
      </c>
      <c r="U5" s="104" t="str">
        <f>_xll.qlRateHelperQuoteName(T5)</f>
        <v/>
      </c>
      <c r="V5" s="349">
        <f>_xll.qlRateHelperRate(T5,_xll.ohTrigger(Trigger,Trigger6M))</f>
        <v>2.0930000000000002E-3</v>
      </c>
      <c r="W5" s="349" t="str">
        <f>IFERROR(_xll.qlFuturesRateHelperConvexityAdjustment(T5,Trigger),"--")</f>
        <v>--</v>
      </c>
      <c r="X5" s="105">
        <f>_xll.qlRateHelperEarliestDate(T5,Trigger)</f>
        <v>42157</v>
      </c>
      <c r="Y5" s="105">
        <f>_xll.qlRateHelperLatestDate(T5,Trigger)</f>
        <v>42158</v>
      </c>
      <c r="Z5" s="257">
        <v>-3.2586718690633338E-4</v>
      </c>
      <c r="AB5" s="253" t="s">
        <v>4</v>
      </c>
      <c r="AC5" s="258" t="str">
        <f>_xll.qlEuribor(,Tenor,YieldCurve_6M,Permanent,YieldCurve_6M,ObjectOverwrite)</f>
        <v>obj_00a7c#0014</v>
      </c>
      <c r="AD5" s="261"/>
      <c r="AN5" s="239">
        <v>4</v>
      </c>
      <c r="AO5" s="239" t="str">
        <f t="shared" si="5"/>
        <v>X10F</v>
      </c>
      <c r="AP5" s="239" t="str">
        <f t="shared" si="0"/>
        <v>EUR4X10F=ICAP</v>
      </c>
      <c r="AQ5" s="265">
        <f>_xll.RtGet("IDN",AP5,$AQ$1)/100</f>
        <v>5.2999999999999998E-4</v>
      </c>
      <c r="AR5" s="265">
        <f>_xll.RtGet("IDN",AP5,$AR$1)/100</f>
        <v>1.0300000000000001E-3</v>
      </c>
      <c r="AS5" s="265">
        <f t="shared" si="6"/>
        <v>7.8000000000000009E-4</v>
      </c>
      <c r="AT5" s="266">
        <f>_xll.qlInterestRateIndexFixingDate($AC$5,AU5)</f>
        <v>42277</v>
      </c>
      <c r="AU5" s="266">
        <f>_xll.qlCalendarAdvance(Calendar,Settlementdate,AN5&amp;"M","mf",TRUE,Trigger)</f>
        <v>42279</v>
      </c>
      <c r="AV5" s="265">
        <f>_xll.qlIndexFixing($AC$5,AT5,,_xll.ohTrigger(Trigger,Trigger6M))</f>
        <v>6.902892261367536E-4</v>
      </c>
      <c r="AW5" s="280">
        <f t="shared" si="7"/>
        <v>0.89710773863246496</v>
      </c>
      <c r="AY5" s="104" t="s">
        <v>203</v>
      </c>
      <c r="AZ5" s="105">
        <f>_xll.qlInterestRateIndexFixingDate(Currency&amp;"ibor"&amp;Tenor,BA5,Trigger)</f>
        <v>42158</v>
      </c>
      <c r="BA5" s="105">
        <f>_xll.qlCalendarAdvance(Calendar,BA4,AY5,"f",,Trigger)</f>
        <v>42160</v>
      </c>
      <c r="BB5" s="105">
        <f>_xll.qlInterestRateIndexMaturity(Currency&amp;"ibor"&amp;Tenor,BA5,Trigger)</f>
        <v>42345</v>
      </c>
      <c r="BC5" s="257">
        <f>_xll.qlIndexFixing($AC$5,AZ5,TRUE,_xll.ohTrigger(Trigger,Trigger6M))</f>
        <v>4.9443871425331062E-4</v>
      </c>
      <c r="BD5" s="257">
        <f>_xll.qlIndexFixing($BE$1,AZ5,TRUE,_xll.ohTrigger(Trigger,Trigger6M))</f>
        <v>6.2605544940154227E-4</v>
      </c>
    </row>
    <row r="6" spans="1:57" s="84" customFormat="1" ht="11.25" customHeight="1" x14ac:dyDescent="0.2">
      <c r="A6" s="291" t="s">
        <v>241</v>
      </c>
      <c r="B6" s="303" t="str">
        <v>1W</v>
      </c>
      <c r="C6" s="294" t="str">
        <v>1W</v>
      </c>
      <c r="D6" s="293" t="str">
        <f t="shared" si="1"/>
        <v>1W</v>
      </c>
      <c r="E6" s="292">
        <f t="shared" si="2"/>
        <v>2</v>
      </c>
      <c r="F6" s="293" t="s">
        <v>244</v>
      </c>
      <c r="G6" s="294" t="b">
        <v>0</v>
      </c>
      <c r="H6" s="295" t="s">
        <v>45</v>
      </c>
      <c r="I6" s="364">
        <v>-3.3300000000000002E-4</v>
      </c>
      <c r="J6" s="78" t="str">
        <f t="shared" si="10"/>
        <v>EUR_CURVE_DEP6M_1W</v>
      </c>
      <c r="K6" s="367" t="str">
        <f>IFERROR(_xll.qlDepositRateHelper2(,IF(DataSelect="Reference",$I6,$J6),IF(RIGHT($D6,1)="N","1D",$D6),$E6,Calendar,$F6,$G6,$H6,,_xll.ohTrigger(Trigger,DataSelect)),"--")</f>
        <v>obj_00827#0017</v>
      </c>
      <c r="L6" s="292" t="b">
        <f t="shared" si="8"/>
        <v>1</v>
      </c>
      <c r="M6" s="91"/>
      <c r="N6" s="351" t="str">
        <f t="shared" si="3"/>
        <v>DP</v>
      </c>
      <c r="O6" s="351" t="str">
        <f t="shared" si="4"/>
        <v>1W</v>
      </c>
      <c r="P6" s="352" t="str">
        <f t="shared" si="9"/>
        <v>obj_00827#0017</v>
      </c>
      <c r="Q6" s="104" t="b">
        <f t="shared" si="9"/>
        <v>1</v>
      </c>
      <c r="R6" s="352">
        <v>1</v>
      </c>
      <c r="S6" s="352">
        <v>1</v>
      </c>
      <c r="T6" s="104" t="str">
        <v>obj_00827</v>
      </c>
      <c r="U6" s="104" t="str">
        <f>_xll.qlRateHelperQuoteName(T6)</f>
        <v/>
      </c>
      <c r="V6" s="349">
        <f>_xll.qlRateHelperRate(T6,_xll.ohTrigger(Trigger,Trigger6M))</f>
        <v>-3.3300000000000002E-4</v>
      </c>
      <c r="W6" s="349" t="str">
        <f>IFERROR(_xll.qlFuturesRateHelperConvexityAdjustment(T6,Trigger),"--")</f>
        <v>--</v>
      </c>
      <c r="X6" s="105">
        <f>_xll.qlRateHelperEarliestDate(T6,Trigger)</f>
        <v>42157</v>
      </c>
      <c r="Y6" s="105">
        <f>_xll.qlRateHelperLatestDate(T6,Trigger)</f>
        <v>42164</v>
      </c>
      <c r="Z6" s="257">
        <v>-5.5588926020921491E-4</v>
      </c>
      <c r="AD6" s="261"/>
      <c r="AN6" s="239">
        <v>5</v>
      </c>
      <c r="AO6" s="239" t="str">
        <f t="shared" si="5"/>
        <v>X11F</v>
      </c>
      <c r="AP6" s="239" t="str">
        <f t="shared" si="0"/>
        <v>EUR5X11F=ICAP</v>
      </c>
      <c r="AQ6" s="265">
        <f>_xll.RtGet("IDN",AP6,$AQ$1)/100</f>
        <v>5.8E-4</v>
      </c>
      <c r="AR6" s="265">
        <f>_xll.RtGet("IDN",AP6,$AR$1)/100</f>
        <v>1.08E-3</v>
      </c>
      <c r="AS6" s="265">
        <f t="shared" si="6"/>
        <v>8.3000000000000001E-4</v>
      </c>
      <c r="AT6" s="266">
        <f>_xll.qlInterestRateIndexFixingDate($AC$5,AU6)</f>
        <v>42306</v>
      </c>
      <c r="AU6" s="266">
        <f>_xll.qlCalendarAdvance(Calendar,Settlementdate,AN6&amp;"M","mf",TRUE,Trigger)</f>
        <v>42310</v>
      </c>
      <c r="AV6" s="265">
        <f>_xll.qlIndexFixing($AC$5,AT6,,_xll.ohTrigger(Trigger,Trigger6M))</f>
        <v>7.4359903939961991E-4</v>
      </c>
      <c r="AW6" s="280">
        <f t="shared" si="7"/>
        <v>0.86400960600380095</v>
      </c>
      <c r="AY6" s="104" t="s">
        <v>203</v>
      </c>
      <c r="AZ6" s="105">
        <f>_xll.qlInterestRateIndexFixingDate(Currency&amp;"ibor"&amp;Tenor,BA6,Trigger)</f>
        <v>42159</v>
      </c>
      <c r="BA6" s="105">
        <f>_xll.qlCalendarAdvance(Calendar,BA5,AY6,"f",,Trigger)</f>
        <v>42163</v>
      </c>
      <c r="BB6" s="105">
        <f>_xll.qlInterestRateIndexMaturity(Currency&amp;"ibor"&amp;Tenor,BA6,Trigger)</f>
        <v>42346</v>
      </c>
      <c r="BC6" s="257">
        <f>_xll.qlIndexFixing($AC$5,AZ6,TRUE,_xll.ohTrigger(Trigger,Trigger6M))</f>
        <v>5.1616183168279501E-4</v>
      </c>
      <c r="BD6" s="257">
        <f>_xll.qlIndexFixing($BE$1,AZ6,TRUE,_xll.ohTrigger(Trigger,Trigger6M))</f>
        <v>6.2576724202532171E-4</v>
      </c>
    </row>
    <row r="7" spans="1:57" s="84" customFormat="1" ht="11.25" customHeight="1" x14ac:dyDescent="0.2">
      <c r="A7" s="291" t="s">
        <v>241</v>
      </c>
      <c r="B7" s="303" t="str">
        <v>2W</v>
      </c>
      <c r="C7" s="294" t="str">
        <v>2W</v>
      </c>
      <c r="D7" s="293" t="str">
        <f t="shared" si="1"/>
        <v>2W</v>
      </c>
      <c r="E7" s="292">
        <f t="shared" si="2"/>
        <v>2</v>
      </c>
      <c r="F7" s="293" t="s">
        <v>244</v>
      </c>
      <c r="G7" s="294" t="b">
        <v>0</v>
      </c>
      <c r="H7" s="295" t="s">
        <v>45</v>
      </c>
      <c r="I7" s="364">
        <v>-1.5699999999999999E-4</v>
      </c>
      <c r="J7" s="78" t="str">
        <f t="shared" si="10"/>
        <v>EUR_CURVE_DEP6M_2W</v>
      </c>
      <c r="K7" s="367" t="str">
        <f>IFERROR(_xll.qlDepositRateHelper2(,IF(DataSelect="Reference",$I7,$J7),IF(RIGHT($D7,1)="N","1D",$D7),$E7,Calendar,$F7,$G7,$H7,,_xll.ohTrigger(Trigger,DataSelect)),"--")</f>
        <v>obj_00823#0017</v>
      </c>
      <c r="L7" s="292" t="b">
        <f t="shared" si="8"/>
        <v>1</v>
      </c>
      <c r="M7" s="91"/>
      <c r="N7" s="351" t="str">
        <f t="shared" si="3"/>
        <v>DP</v>
      </c>
      <c r="O7" s="351" t="str">
        <f t="shared" si="4"/>
        <v>2W</v>
      </c>
      <c r="P7" s="352" t="str">
        <f t="shared" si="9"/>
        <v>obj_00823#0017</v>
      </c>
      <c r="Q7" s="104" t="b">
        <f t="shared" si="9"/>
        <v>1</v>
      </c>
      <c r="R7" s="352">
        <v>1</v>
      </c>
      <c r="S7" s="352">
        <v>1</v>
      </c>
      <c r="T7" s="104" t="str">
        <v>obj_00823</v>
      </c>
      <c r="U7" s="104" t="str">
        <f>_xll.qlRateHelperQuoteName(T7)</f>
        <v/>
      </c>
      <c r="V7" s="349">
        <f>_xll.qlRateHelperRate(T7,_xll.ohTrigger(Trigger,Trigger6M))</f>
        <v>-1.5699999999999999E-4</v>
      </c>
      <c r="W7" s="349" t="str">
        <f>IFERROR(_xll.qlFuturesRateHelperConvexityAdjustment(T7,Trigger),"--")</f>
        <v>--</v>
      </c>
      <c r="X7" s="105">
        <f>_xll.qlRateHelperEarliestDate(T7,Trigger)</f>
        <v>42157</v>
      </c>
      <c r="Y7" s="105">
        <f>_xll.qlRateHelperLatestDate(T7,Trigger)</f>
        <v>42171</v>
      </c>
      <c r="Z7" s="257">
        <v>-3.3221854399307477E-4</v>
      </c>
      <c r="AD7" s="261"/>
      <c r="AN7" s="239">
        <v>6</v>
      </c>
      <c r="AO7" s="239" t="str">
        <f t="shared" si="5"/>
        <v>X12F</v>
      </c>
      <c r="AP7" s="239" t="str">
        <f t="shared" si="0"/>
        <v>EUR6X12F=ICAP</v>
      </c>
      <c r="AQ7" s="265">
        <f>_xll.RtGet("IDN",AP7,$AQ$1)/100</f>
        <v>6.3000000000000003E-4</v>
      </c>
      <c r="AR7" s="265">
        <f>_xll.RtGet("IDN",AP7,$AR$1)/100</f>
        <v>1.1299999999999999E-3</v>
      </c>
      <c r="AS7" s="265">
        <f t="shared" si="6"/>
        <v>8.7999999999999992E-4</v>
      </c>
      <c r="AT7" s="266">
        <f>_xll.qlInterestRateIndexFixingDate($AC$5,AU7)</f>
        <v>42338</v>
      </c>
      <c r="AU7" s="266">
        <f>_xll.qlCalendarAdvance(Calendar,Settlementdate,AN7&amp;"M","mf",TRUE,Trigger)</f>
        <v>42340</v>
      </c>
      <c r="AV7" s="265">
        <f>_xll.qlIndexFixing($AC$5,AT7,,_xll.ohTrigger(Trigger,Trigger6M))</f>
        <v>8.372086293636378E-4</v>
      </c>
      <c r="AW7" s="280">
        <f t="shared" si="7"/>
        <v>0.42791370636362125</v>
      </c>
      <c r="AY7" s="104" t="s">
        <v>203</v>
      </c>
      <c r="AZ7" s="105">
        <f>_xll.qlInterestRateIndexFixingDate(Currency&amp;"ibor"&amp;Tenor,BA7,Trigger)</f>
        <v>42160</v>
      </c>
      <c r="BA7" s="105">
        <f>_xll.qlCalendarAdvance(Calendar,BA6,AY7,"f",,Trigger)</f>
        <v>42164</v>
      </c>
      <c r="BB7" s="105">
        <f>_xll.qlInterestRateIndexMaturity(Currency&amp;"ibor"&amp;Tenor,BA7,Trigger)</f>
        <v>42347</v>
      </c>
      <c r="BC7" s="257">
        <f>_xll.qlIndexFixing($AC$5,AZ7,TRUE,_xll.ohTrigger(Trigger,Trigger6M))</f>
        <v>5.2484551793679243E-4</v>
      </c>
      <c r="BD7" s="257">
        <f>_xll.qlIndexFixing($BE$1,AZ7,TRUE,_xll.ohTrigger(Trigger,Trigger6M))</f>
        <v>6.2537894487525974E-4</v>
      </c>
    </row>
    <row r="8" spans="1:57" s="84" customFormat="1" ht="11.25" customHeight="1" x14ac:dyDescent="0.2">
      <c r="A8" s="291" t="s">
        <v>241</v>
      </c>
      <c r="B8" s="303" t="str">
        <v>3W</v>
      </c>
      <c r="C8" s="294" t="str">
        <v>3W</v>
      </c>
      <c r="D8" s="293" t="str">
        <f t="shared" si="1"/>
        <v>3W</v>
      </c>
      <c r="E8" s="292">
        <f t="shared" si="2"/>
        <v>2</v>
      </c>
      <c r="F8" s="293" t="s">
        <v>244</v>
      </c>
      <c r="G8" s="294" t="b">
        <v>0</v>
      </c>
      <c r="H8" s="295" t="s">
        <v>45</v>
      </c>
      <c r="I8" s="364">
        <v>-9.9000000000000008E-5</v>
      </c>
      <c r="J8" s="78" t="str">
        <f t="shared" si="10"/>
        <v>EUR_CURVE_DEP6M_3W</v>
      </c>
      <c r="K8" s="367" t="str">
        <f>IFERROR(_xll.qlDepositRateHelper2(,IF(DataSelect="Reference",$I8,$J8),IF(RIGHT($D8,1)="N","1D",$D8),$E8,Calendar,$F8,$G8,$H8,,_xll.ohTrigger(Trigger,DataSelect)),"--")</f>
        <v>obj_00828#0017</v>
      </c>
      <c r="L8" s="292" t="b">
        <f t="shared" si="8"/>
        <v>1</v>
      </c>
      <c r="M8" s="91"/>
      <c r="N8" s="351" t="str">
        <f t="shared" si="3"/>
        <v>DP</v>
      </c>
      <c r="O8" s="351" t="str">
        <f t="shared" si="4"/>
        <v>3W</v>
      </c>
      <c r="P8" s="352" t="str">
        <f t="shared" si="9"/>
        <v>obj_00828#0017</v>
      </c>
      <c r="Q8" s="104" t="b">
        <f t="shared" si="9"/>
        <v>1</v>
      </c>
      <c r="R8" s="352">
        <v>1</v>
      </c>
      <c r="S8" s="352">
        <v>1</v>
      </c>
      <c r="T8" s="104" t="str">
        <v>obj_00828</v>
      </c>
      <c r="U8" s="104" t="str">
        <f>_xll.qlRateHelperQuoteName(T8)</f>
        <v/>
      </c>
      <c r="V8" s="349">
        <f>_xll.qlRateHelperRate(T8,_xll.ohTrigger(Trigger,Trigger6M))</f>
        <v>-9.9000000000000008E-5</v>
      </c>
      <c r="W8" s="349" t="str">
        <f>IFERROR(_xll.qlFuturesRateHelperConvexityAdjustment(T8,Trigger),"--")</f>
        <v>--</v>
      </c>
      <c r="X8" s="105">
        <f>_xll.qlRateHelperEarliestDate(T8,Trigger)</f>
        <v>42157</v>
      </c>
      <c r="Y8" s="105">
        <f>_xll.qlRateHelperLatestDate(T8,Trigger)</f>
        <v>42178</v>
      </c>
      <c r="Z8" s="257">
        <v>-2.3437121189357935E-4</v>
      </c>
      <c r="AD8" s="261"/>
      <c r="AN8" s="239">
        <v>7</v>
      </c>
      <c r="AO8" s="239" t="str">
        <f t="shared" si="5"/>
        <v>X13F</v>
      </c>
      <c r="AP8" s="239" t="str">
        <f t="shared" si="0"/>
        <v>EUR7X13F=ICAP</v>
      </c>
      <c r="AQ8" s="265">
        <f>_xll.RtGet("IDN",AP8,$AQ$1)/100</f>
        <v>6.7000000000000002E-4</v>
      </c>
      <c r="AR8" s="265">
        <f>_xll.RtGet("IDN",AP8,$AR$1)/100</f>
        <v>1.17E-3</v>
      </c>
      <c r="AS8" s="265">
        <f t="shared" si="6"/>
        <v>9.2000000000000003E-4</v>
      </c>
      <c r="AT8" s="266">
        <f>_xll.qlInterestRateIndexFixingDate($AC$5,AU8)</f>
        <v>42368</v>
      </c>
      <c r="AU8" s="266">
        <f>_xll.qlCalendarAdvance(Calendar,Settlementdate,AN8&amp;"M","mf",TRUE,Trigger)</f>
        <v>42373</v>
      </c>
      <c r="AV8" s="265">
        <f>_xll.qlIndexFixing($AC$5,AT8,,_xll.ohTrigger(Trigger,Trigger6M))</f>
        <v>8.8238250937164775E-4</v>
      </c>
      <c r="AW8" s="280">
        <f t="shared" si="7"/>
        <v>0.37617490628352279</v>
      </c>
      <c r="AY8" s="104" t="s">
        <v>203</v>
      </c>
      <c r="AZ8" s="105">
        <f>_xll.qlInterestRateIndexFixingDate(Currency&amp;"ibor"&amp;Tenor,BA8,Trigger)</f>
        <v>42163</v>
      </c>
      <c r="BA8" s="105">
        <f>_xll.qlCalendarAdvance(Calendar,BA7,AY8,"f",,Trigger)</f>
        <v>42165</v>
      </c>
      <c r="BB8" s="105">
        <f>_xll.qlInterestRateIndexMaturity(Currency&amp;"ibor"&amp;Tenor,BA8,Trigger)</f>
        <v>42348</v>
      </c>
      <c r="BC8" s="257">
        <f>_xll.qlIndexFixing($AC$5,AZ8,TRUE,_xll.ohTrigger(Trigger,Trigger6M))</f>
        <v>5.2940656720402513E-4</v>
      </c>
      <c r="BD8" s="257">
        <f>_xll.qlIndexFixing($BE$1,AZ8,TRUE,_xll.ohTrigger(Trigger,Trigger6M))</f>
        <v>6.2495082377690583E-4</v>
      </c>
    </row>
    <row r="9" spans="1:57" s="84" customFormat="1" ht="11.25" customHeight="1" x14ac:dyDescent="0.2">
      <c r="A9" s="291" t="s">
        <v>241</v>
      </c>
      <c r="B9" s="303" t="str">
        <v>1M</v>
      </c>
      <c r="C9" s="294" t="str">
        <v>1M</v>
      </c>
      <c r="D9" s="293" t="str">
        <f t="shared" si="1"/>
        <v>1M</v>
      </c>
      <c r="E9" s="292">
        <f t="shared" si="2"/>
        <v>2</v>
      </c>
      <c r="F9" s="293" t="s">
        <v>9</v>
      </c>
      <c r="G9" s="294" t="b">
        <v>1</v>
      </c>
      <c r="H9" s="295" t="s">
        <v>45</v>
      </c>
      <c r="I9" s="364">
        <v>-6.9999999999999999E-6</v>
      </c>
      <c r="J9" s="78" t="str">
        <f t="shared" si="10"/>
        <v>EUR_CURVE_DEP6M_1M</v>
      </c>
      <c r="K9" s="367" t="str">
        <f>IFERROR(_xll.qlDepositRateHelper2(,IF(DataSelect="Reference",$I9,$J9),IF(RIGHT($D9,1)="N","1D",$D9),$E9,Calendar,$F9,$G9,$H9,,_xll.ohTrigger(Trigger,DataSelect)),"--")</f>
        <v>obj_00822#0017</v>
      </c>
      <c r="L9" s="292" t="b">
        <f t="shared" si="8"/>
        <v>1</v>
      </c>
      <c r="M9" s="91"/>
      <c r="N9" s="351" t="str">
        <f t="shared" si="3"/>
        <v>DP</v>
      </c>
      <c r="O9" s="351" t="str">
        <f t="shared" si="4"/>
        <v>1M</v>
      </c>
      <c r="P9" s="352" t="str">
        <f t="shared" si="9"/>
        <v>obj_00822#0017</v>
      </c>
      <c r="Q9" s="104" t="b">
        <f t="shared" si="9"/>
        <v>1</v>
      </c>
      <c r="R9" s="352">
        <v>1</v>
      </c>
      <c r="S9" s="352">
        <v>1</v>
      </c>
      <c r="T9" s="104" t="str">
        <v>obj_00822</v>
      </c>
      <c r="U9" s="104" t="str">
        <f>_xll.qlRateHelperQuoteName(T9)</f>
        <v/>
      </c>
      <c r="V9" s="349">
        <f>_xll.qlRateHelperRate(T9,_xll.ohTrigger(Trigger,Trigger6M))</f>
        <v>-6.9999999999999999E-6</v>
      </c>
      <c r="W9" s="349" t="str">
        <f>IFERROR(_xll.qlFuturesRateHelperConvexityAdjustment(T9,Trigger),"--")</f>
        <v>--</v>
      </c>
      <c r="X9" s="105">
        <f>_xll.qlRateHelperEarliestDate(T9,Trigger)</f>
        <v>42157</v>
      </c>
      <c r="Y9" s="105">
        <f>_xll.qlRateHelperLatestDate(T9,Trigger)</f>
        <v>42187</v>
      </c>
      <c r="Z9" s="257">
        <v>-1.1659752777946025E-4</v>
      </c>
      <c r="AD9" s="261"/>
      <c r="AN9" s="239">
        <v>8</v>
      </c>
      <c r="AO9" s="239" t="str">
        <f t="shared" si="5"/>
        <v>X14F</v>
      </c>
      <c r="AP9" s="239" t="str">
        <f t="shared" si="0"/>
        <v>EUR8X14F=ICAP</v>
      </c>
      <c r="AQ9" s="265">
        <f>_xll.RtGet("IDN",AP9,$AQ$1)/100</f>
        <v>6.9000000000000008E-4</v>
      </c>
      <c r="AR9" s="265">
        <f>_xll.RtGet("IDN",AP9,$AR$1)/100</f>
        <v>1.1900000000000001E-3</v>
      </c>
      <c r="AS9" s="265">
        <f t="shared" si="6"/>
        <v>9.4000000000000008E-4</v>
      </c>
      <c r="AT9" s="266">
        <f>_xll.qlInterestRateIndexFixingDate($AC$5,AU9)</f>
        <v>42398</v>
      </c>
      <c r="AU9" s="266">
        <f>_xll.qlCalendarAdvance(Calendar,Settlementdate,AN9&amp;"M","mf",TRUE,Trigger)</f>
        <v>42402</v>
      </c>
      <c r="AV9" s="265">
        <f>_xll.qlIndexFixing($AC$5,AT9,,_xll.ohTrigger(Trigger,Trigger6M))</f>
        <v>9.0304132571321588E-4</v>
      </c>
      <c r="AW9" s="280">
        <f t="shared" si="7"/>
        <v>0.36958674286784199</v>
      </c>
      <c r="AY9" s="104" t="s">
        <v>203</v>
      </c>
      <c r="AZ9" s="105">
        <f>_xll.qlInterestRateIndexFixingDate(Currency&amp;"ibor"&amp;Tenor,BA9,Trigger)</f>
        <v>42164</v>
      </c>
      <c r="BA9" s="105">
        <f>_xll.qlCalendarAdvance(Calendar,BA8,AY9,"f",,Trigger)</f>
        <v>42166</v>
      </c>
      <c r="BB9" s="105">
        <f>_xll.qlInterestRateIndexMaturity(Currency&amp;"ibor"&amp;Tenor,BA9,Trigger)</f>
        <v>42349</v>
      </c>
      <c r="BC9" s="257">
        <f>_xll.qlIndexFixing($AC$5,AZ9,TRUE,_xll.ohTrigger(Trigger,Trigger6M))</f>
        <v>5.336343406813416E-4</v>
      </c>
      <c r="BD9" s="257">
        <f>_xll.qlIndexFixing($BE$1,AZ9,TRUE,_xll.ohTrigger(Trigger,Trigger6M))</f>
        <v>6.2448779166676552E-4</v>
      </c>
    </row>
    <row r="10" spans="1:57" s="84" customFormat="1" ht="11.25" customHeight="1" x14ac:dyDescent="0.2">
      <c r="A10" s="291" t="s">
        <v>241</v>
      </c>
      <c r="B10" s="303" t="str">
        <v>2M</v>
      </c>
      <c r="C10" s="294" t="str">
        <v>2M</v>
      </c>
      <c r="D10" s="293" t="str">
        <f t="shared" si="1"/>
        <v>2M</v>
      </c>
      <c r="E10" s="292">
        <f t="shared" si="2"/>
        <v>2</v>
      </c>
      <c r="F10" s="293" t="s">
        <v>9</v>
      </c>
      <c r="G10" s="294" t="b">
        <v>1</v>
      </c>
      <c r="H10" s="295" t="s">
        <v>45</v>
      </c>
      <c r="I10" s="364">
        <v>2.7599999999999999E-4</v>
      </c>
      <c r="J10" s="78" t="str">
        <f t="shared" si="10"/>
        <v>EUR_CURVE_DEP6M_2M</v>
      </c>
      <c r="K10" s="367" t="str">
        <f>IFERROR(_xll.qlDepositRateHelper2(,IF(DataSelect="Reference",$I10,$J10),IF(RIGHT($D10,1)="N","1D",$D10),$E10,Calendar,$F10,$G10,$H10,,_xll.ohTrigger(Trigger,DataSelect)),"--")</f>
        <v>obj_00829#0017</v>
      </c>
      <c r="L10" s="292" t="b">
        <f t="shared" si="8"/>
        <v>1</v>
      </c>
      <c r="M10" s="91"/>
      <c r="N10" s="351" t="str">
        <f t="shared" si="3"/>
        <v>DP</v>
      </c>
      <c r="O10" s="351" t="str">
        <f t="shared" si="4"/>
        <v>2M</v>
      </c>
      <c r="P10" s="352" t="str">
        <f t="shared" si="9"/>
        <v>obj_00829#0017</v>
      </c>
      <c r="Q10" s="104" t="b">
        <f t="shared" si="9"/>
        <v>1</v>
      </c>
      <c r="R10" s="352">
        <v>1</v>
      </c>
      <c r="S10" s="352">
        <v>1</v>
      </c>
      <c r="T10" s="104" t="str">
        <v>obj_00829</v>
      </c>
      <c r="U10" s="104" t="str">
        <f>_xll.qlRateHelperQuoteName(T10)</f>
        <v/>
      </c>
      <c r="V10" s="349">
        <f>_xll.qlRateHelperRate(T10,_xll.ohTrigger(Trigger,Trigger6M))</f>
        <v>2.7599999999999999E-4</v>
      </c>
      <c r="W10" s="349" t="str">
        <f>IFERROR(_xll.qlFuturesRateHelperConvexityAdjustment(T10,Trigger),"--")</f>
        <v>--</v>
      </c>
      <c r="X10" s="105">
        <f>_xll.qlRateHelperEarliestDate(T10,Trigger)</f>
        <v>42157</v>
      </c>
      <c r="Y10" s="105">
        <f>_xll.qlRateHelperLatestDate(T10,Trigger)</f>
        <v>42219</v>
      </c>
      <c r="Z10" s="257">
        <v>2.0602810795565283E-4</v>
      </c>
      <c r="AD10" s="261"/>
      <c r="AN10" s="239">
        <v>9</v>
      </c>
      <c r="AO10" s="239" t="str">
        <f t="shared" si="5"/>
        <v>X15F</v>
      </c>
      <c r="AP10" s="239" t="str">
        <f t="shared" si="0"/>
        <v>EUR9X15F=ICAP</v>
      </c>
      <c r="AQ10" s="265">
        <f>_xll.RtGet("IDN",AP10,$AQ$1)/100</f>
        <v>7.2000000000000005E-4</v>
      </c>
      <c r="AR10" s="265">
        <f>_xll.RtGet("IDN",AP10,$AR$1)/100</f>
        <v>1.2199999999999999E-3</v>
      </c>
      <c r="AS10" s="265">
        <f t="shared" si="6"/>
        <v>9.6999999999999994E-4</v>
      </c>
      <c r="AT10" s="266">
        <f>_xll.qlInterestRateIndexFixingDate($AC$5,AU10)</f>
        <v>42429</v>
      </c>
      <c r="AU10" s="266">
        <f>_xll.qlCalendarAdvance(Calendar,Settlementdate,AN10&amp;"M","mf",TRUE,Trigger)</f>
        <v>42431</v>
      </c>
      <c r="AV10" s="265">
        <f>_xll.qlIndexFixing($AC$5,AT10,,_xll.ohTrigger(Trigger,Trigger6M))</f>
        <v>9.1867508256018502E-4</v>
      </c>
      <c r="AW10" s="280">
        <f t="shared" si="7"/>
        <v>0.51324917439814921</v>
      </c>
      <c r="AY10" s="104" t="s">
        <v>203</v>
      </c>
      <c r="AZ10" s="105">
        <f>_xll.qlInterestRateIndexFixingDate(Currency&amp;"ibor"&amp;Tenor,BA10,Trigger)</f>
        <v>42165</v>
      </c>
      <c r="BA10" s="105">
        <f>_xll.qlCalendarAdvance(Calendar,BA9,AY10,"f",,Trigger)</f>
        <v>42167</v>
      </c>
      <c r="BB10" s="105">
        <f>_xll.qlInterestRateIndexMaturity(Currency&amp;"ibor"&amp;Tenor,BA10,Trigger)</f>
        <v>42352</v>
      </c>
      <c r="BC10" s="257">
        <f>_xll.qlIndexFixing($AC$5,AZ10,TRUE,_xll.ohTrigger(Trigger,Trigger6M))</f>
        <v>5.3897973023583976E-4</v>
      </c>
      <c r="BD10" s="257">
        <f>_xll.qlIndexFixing($BE$1,AZ10,TRUE,_xll.ohTrigger(Trigger,Trigger6M))</f>
        <v>6.2291887453230332E-4</v>
      </c>
    </row>
    <row r="11" spans="1:57" s="84" customFormat="1" ht="11.25" customHeight="1" x14ac:dyDescent="0.2">
      <c r="A11" s="291" t="s">
        <v>241</v>
      </c>
      <c r="B11" s="303" t="str">
        <v>3M</v>
      </c>
      <c r="C11" s="294" t="str">
        <v>3M</v>
      </c>
      <c r="D11" s="293" t="str">
        <f t="shared" si="1"/>
        <v>3M</v>
      </c>
      <c r="E11" s="292">
        <f t="shared" si="2"/>
        <v>2</v>
      </c>
      <c r="F11" s="293" t="s">
        <v>9</v>
      </c>
      <c r="G11" s="294" t="b">
        <v>1</v>
      </c>
      <c r="H11" s="295" t="s">
        <v>45</v>
      </c>
      <c r="I11" s="364">
        <v>4.0899999999999997E-4</v>
      </c>
      <c r="J11" s="78" t="str">
        <f t="shared" si="10"/>
        <v>EUR_CURVE_DEP6M_3M</v>
      </c>
      <c r="K11" s="367" t="str">
        <f>IFERROR(_xll.qlDepositRateHelper2(,IF(DataSelect="Reference",$I11,$J11),IF(RIGHT($D11,1)="N","1D",$D11),$E11,Calendar,$F11,$G11,$H11,,_xll.ohTrigger(Trigger,DataSelect)),"--")</f>
        <v>obj_00820#0017</v>
      </c>
      <c r="L11" s="292" t="b">
        <f t="shared" si="8"/>
        <v>1</v>
      </c>
      <c r="M11" s="91"/>
      <c r="N11" s="351" t="str">
        <f t="shared" si="3"/>
        <v>DP</v>
      </c>
      <c r="O11" s="351" t="str">
        <f t="shared" si="4"/>
        <v>3M</v>
      </c>
      <c r="P11" s="352" t="str">
        <f t="shared" si="9"/>
        <v>obj_00820#0017</v>
      </c>
      <c r="Q11" s="104" t="b">
        <f t="shared" si="9"/>
        <v>1</v>
      </c>
      <c r="R11" s="352">
        <v>1</v>
      </c>
      <c r="S11" s="352">
        <v>1</v>
      </c>
      <c r="T11" s="104" t="str">
        <v>obj_00820</v>
      </c>
      <c r="U11" s="104" t="str">
        <f>_xll.qlRateHelperQuoteName(T11)</f>
        <v/>
      </c>
      <c r="V11" s="349">
        <f>_xll.qlRateHelperRate(T11,_xll.ohTrigger(Trigger,Trigger6M))</f>
        <v>4.0899999999999997E-4</v>
      </c>
      <c r="W11" s="349" t="str">
        <f>IFERROR(_xll.qlFuturesRateHelperConvexityAdjustment(T11,Trigger),"--")</f>
        <v>--</v>
      </c>
      <c r="X11" s="105">
        <f>_xll.qlRateHelperEarliestDate(T11,Trigger)</f>
        <v>42157</v>
      </c>
      <c r="Y11" s="105">
        <f>_xll.qlRateHelperLatestDate(T11,Trigger)</f>
        <v>42249</v>
      </c>
      <c r="Z11" s="257">
        <v>3.5830435672768563E-4</v>
      </c>
      <c r="AD11" s="261"/>
      <c r="AN11" s="239">
        <v>10</v>
      </c>
      <c r="AO11" s="239" t="str">
        <f t="shared" si="5"/>
        <v>X16F</v>
      </c>
      <c r="AP11" s="239" t="str">
        <f t="shared" si="0"/>
        <v>EUR10X16F=ICAP</v>
      </c>
      <c r="AQ11" s="265">
        <f>_xll.RtGet("IDN",AP11,$AQ$1)/100</f>
        <v>7.5000000000000002E-4</v>
      </c>
      <c r="AR11" s="265">
        <f>_xll.RtGet("IDN",AP11,$AR$1)/100</f>
        <v>1.25E-3</v>
      </c>
      <c r="AS11" s="265">
        <f t="shared" si="6"/>
        <v>1E-3</v>
      </c>
      <c r="AT11" s="266">
        <f>_xll.qlInterestRateIndexFixingDate($AC$5,AU11)</f>
        <v>42460</v>
      </c>
      <c r="AU11" s="266">
        <f>_xll.qlCalendarAdvance(Calendar,Settlementdate,AN11&amp;"M","mf",TRUE,Trigger)</f>
        <v>42464</v>
      </c>
      <c r="AV11" s="265">
        <f>_xll.qlIndexFixing($AC$5,AT11,,_xll.ohTrigger(Trigger,Trigger6M))</f>
        <v>9.4682394293063446E-4</v>
      </c>
      <c r="AW11" s="280">
        <f t="shared" si="7"/>
        <v>0.53176057069365557</v>
      </c>
      <c r="AY11" s="104" t="s">
        <v>203</v>
      </c>
      <c r="AZ11" s="105">
        <f>_xll.qlInterestRateIndexFixingDate(Currency&amp;"ibor"&amp;Tenor,BA11,Trigger)</f>
        <v>42166</v>
      </c>
      <c r="BA11" s="105">
        <f>_xll.qlCalendarAdvance(Calendar,BA10,AY11,"f",,Trigger)</f>
        <v>42170</v>
      </c>
      <c r="BB11" s="105">
        <f>_xll.qlInterestRateIndexMaturity(Currency&amp;"ibor"&amp;Tenor,BA11,Trigger)</f>
        <v>42353</v>
      </c>
      <c r="BC11" s="257">
        <f>_xll.qlIndexFixing($AC$5,AZ11,TRUE,_xll.ohTrigger(Trigger,Trigger6M))</f>
        <v>5.4721263626957082E-4</v>
      </c>
      <c r="BD11" s="257">
        <f>_xll.qlIndexFixing($BE$1,AZ11,TRUE,_xll.ohTrigger(Trigger,Trigger6M))</f>
        <v>6.2238881239222292E-4</v>
      </c>
    </row>
    <row r="12" spans="1:57" s="84" customFormat="1" ht="11.25" customHeight="1" x14ac:dyDescent="0.2">
      <c r="A12" s="291" t="s">
        <v>241</v>
      </c>
      <c r="B12" s="303" t="str">
        <v>4M</v>
      </c>
      <c r="C12" s="294" t="str">
        <v>4M</v>
      </c>
      <c r="D12" s="293" t="str">
        <f t="shared" si="1"/>
        <v>4M</v>
      </c>
      <c r="E12" s="292">
        <f t="shared" si="2"/>
        <v>2</v>
      </c>
      <c r="F12" s="293" t="s">
        <v>9</v>
      </c>
      <c r="G12" s="294" t="b">
        <v>1</v>
      </c>
      <c r="H12" s="295" t="s">
        <v>45</v>
      </c>
      <c r="I12" s="364">
        <v>4.73E-4</v>
      </c>
      <c r="J12" s="78" t="str">
        <f t="shared" si="10"/>
        <v>EUR_CURVE_DEP6M_4M</v>
      </c>
      <c r="K12" s="367" t="str">
        <f>IFERROR(_xll.qlDepositRateHelper2(,IF(DataSelect="Reference",$I12,$J12),IF(RIGHT($D12,1)="N","1D",$D12),$E12,Calendar,$F12,$G12,$H12,,_xll.ohTrigger(Trigger,DataSelect)),"--")</f>
        <v>obj_00826#0017</v>
      </c>
      <c r="L12" s="292" t="b">
        <f t="shared" si="8"/>
        <v>1</v>
      </c>
      <c r="M12" s="91"/>
      <c r="N12" s="351" t="str">
        <f t="shared" si="3"/>
        <v>DP</v>
      </c>
      <c r="O12" s="351" t="str">
        <f t="shared" si="4"/>
        <v>4M</v>
      </c>
      <c r="P12" s="352" t="str">
        <f t="shared" si="9"/>
        <v>obj_00826#0017</v>
      </c>
      <c r="Q12" s="104" t="b">
        <f t="shared" si="9"/>
        <v>1</v>
      </c>
      <c r="R12" s="352">
        <v>1</v>
      </c>
      <c r="S12" s="352">
        <v>1</v>
      </c>
      <c r="T12" s="104" t="str">
        <v>obj_00826</v>
      </c>
      <c r="U12" s="104" t="str">
        <f>_xll.qlRateHelperQuoteName(T12)</f>
        <v/>
      </c>
      <c r="V12" s="349">
        <f>_xll.qlRateHelperRate(T12,_xll.ohTrigger(Trigger,Trigger6M))</f>
        <v>4.73E-4</v>
      </c>
      <c r="W12" s="349" t="str">
        <f>IFERROR(_xll.qlFuturesRateHelperConvexityAdjustment(T12,Trigger),"--")</f>
        <v>--</v>
      </c>
      <c r="X12" s="105">
        <f>_xll.qlRateHelperEarliestDate(T12,Trigger)</f>
        <v>42157</v>
      </c>
      <c r="Y12" s="105">
        <f>_xll.qlRateHelperLatestDate(T12,Trigger)</f>
        <v>42279</v>
      </c>
      <c r="Z12" s="257">
        <v>4.3453479604007748E-4</v>
      </c>
      <c r="AD12" s="261"/>
      <c r="AN12" s="239">
        <v>11</v>
      </c>
      <c r="AO12" s="239" t="str">
        <f t="shared" si="5"/>
        <v>X17F</v>
      </c>
      <c r="AP12" s="239" t="str">
        <f t="shared" si="0"/>
        <v>EUR11X17F=ICAP</v>
      </c>
      <c r="AQ12" s="265">
        <f>_xll.RtGet("IDN",AP12,$AQ$1)/100</f>
        <v>7.9000000000000001E-4</v>
      </c>
      <c r="AR12" s="265">
        <f>_xll.RtGet("IDN",AP12,$AR$1)/100</f>
        <v>1.2900000000000001E-3</v>
      </c>
      <c r="AS12" s="265">
        <f t="shared" si="6"/>
        <v>1.0400000000000001E-3</v>
      </c>
      <c r="AT12" s="266">
        <f>_xll.qlInterestRateIndexFixingDate($AC$5,AU12)</f>
        <v>42488</v>
      </c>
      <c r="AU12" s="266">
        <f>_xll.qlCalendarAdvance(Calendar,Settlementdate,AN12&amp;"M","mf",TRUE,Trigger)</f>
        <v>42492</v>
      </c>
      <c r="AV12" s="265">
        <f>_xll.qlIndexFixing($AC$5,AT12,,_xll.ohTrigger(Trigger,Trigger6M))</f>
        <v>9.8063523021798258E-4</v>
      </c>
      <c r="AW12" s="280">
        <f t="shared" si="7"/>
        <v>0.59364769782017546</v>
      </c>
      <c r="AY12" s="104" t="s">
        <v>203</v>
      </c>
      <c r="AZ12" s="105">
        <f>_xll.qlInterestRateIndexFixingDate(Currency&amp;"ibor"&amp;Tenor,BA12,Trigger)</f>
        <v>42167</v>
      </c>
      <c r="BA12" s="105">
        <f>_xll.qlCalendarAdvance(Calendar,BA11,AY12,"f",,Trigger)</f>
        <v>42171</v>
      </c>
      <c r="BB12" s="105">
        <f>_xll.qlInterestRateIndexMaturity(Currency&amp;"ibor"&amp;Tenor,BA12,Trigger)</f>
        <v>42354</v>
      </c>
      <c r="BC12" s="257">
        <f>_xll.qlIndexFixing($AC$5,AZ12,TRUE,_xll.ohTrigger(Trigger,Trigger6M))</f>
        <v>5.4977400196179243E-4</v>
      </c>
      <c r="BD12" s="257">
        <f>_xll.qlIndexFixing($BE$1,AZ12,TRUE,_xll.ohTrigger(Trigger,Trigger6M))</f>
        <v>6.2182891981620502E-4</v>
      </c>
    </row>
    <row r="13" spans="1:57" s="84" customFormat="1" ht="11.25" customHeight="1" x14ac:dyDescent="0.2">
      <c r="A13" s="291" t="s">
        <v>241</v>
      </c>
      <c r="B13" s="303" t="str">
        <v>5M</v>
      </c>
      <c r="C13" s="294" t="str">
        <v>5M</v>
      </c>
      <c r="D13" s="293" t="str">
        <f t="shared" si="1"/>
        <v>5M</v>
      </c>
      <c r="E13" s="292">
        <f t="shared" si="2"/>
        <v>2</v>
      </c>
      <c r="F13" s="293" t="s">
        <v>9</v>
      </c>
      <c r="G13" s="294" t="b">
        <v>1</v>
      </c>
      <c r="H13" s="295" t="s">
        <v>45</v>
      </c>
      <c r="I13" s="364">
        <v>4.9799999999999996E-4</v>
      </c>
      <c r="J13" s="78" t="str">
        <f t="shared" si="10"/>
        <v>EUR_CURVE_DEP6M_5M</v>
      </c>
      <c r="K13" s="367" t="str">
        <f>IFERROR(_xll.qlDepositRateHelper2(,IF(DataSelect="Reference",$I13,$J13),IF(RIGHT($D13,1)="N","1D",$D13),$E13,Calendar,$F13,$G13,$H13,,_xll.ohTrigger(Trigger,DataSelect)),"--")</f>
        <v>obj_00821#0017</v>
      </c>
      <c r="L13" s="292" t="b">
        <f t="shared" si="8"/>
        <v>1</v>
      </c>
      <c r="M13" s="91"/>
      <c r="N13" s="351" t="str">
        <f t="shared" si="3"/>
        <v>DP</v>
      </c>
      <c r="O13" s="351" t="str">
        <f t="shared" si="4"/>
        <v>5M</v>
      </c>
      <c r="P13" s="352" t="str">
        <f t="shared" si="9"/>
        <v>obj_00821#0017</v>
      </c>
      <c r="Q13" s="104" t="b">
        <f t="shared" si="9"/>
        <v>1</v>
      </c>
      <c r="R13" s="352">
        <v>1</v>
      </c>
      <c r="S13" s="352">
        <v>1</v>
      </c>
      <c r="T13" s="104" t="str">
        <v>obj_00821</v>
      </c>
      <c r="U13" s="104" t="str">
        <f>_xll.qlRateHelperQuoteName(T13)</f>
        <v/>
      </c>
      <c r="V13" s="349">
        <f>_xll.qlRateHelperRate(T13,_xll.ohTrigger(Trigger,Trigger6M))</f>
        <v>4.9799999999999996E-4</v>
      </c>
      <c r="W13" s="349" t="str">
        <f>IFERROR(_xll.qlFuturesRateHelperConvexityAdjustment(T13,Trigger),"--")</f>
        <v>--</v>
      </c>
      <c r="X13" s="105">
        <f>_xll.qlRateHelperEarliestDate(T13,Trigger)</f>
        <v>42157</v>
      </c>
      <c r="Y13" s="105">
        <f>_xll.qlRateHelperLatestDate(T13,Trigger)</f>
        <v>42310</v>
      </c>
      <c r="Z13" s="257">
        <v>4.6810622116664233E-4</v>
      </c>
      <c r="AD13" s="261"/>
      <c r="AN13" s="267">
        <v>12</v>
      </c>
      <c r="AO13" s="267" t="str">
        <f t="shared" si="5"/>
        <v>X18F</v>
      </c>
      <c r="AP13" s="267" t="str">
        <f t="shared" si="0"/>
        <v>EUR12X18F=ICAP</v>
      </c>
      <c r="AQ13" s="268">
        <f>_xll.RtGet("IDN",AP13,$AQ$1)/100</f>
        <v>8.1999999999999998E-4</v>
      </c>
      <c r="AR13" s="268">
        <f>_xll.RtGet("IDN",AP13,$AR$1)/100</f>
        <v>1.32E-3</v>
      </c>
      <c r="AS13" s="268">
        <f t="shared" si="6"/>
        <v>1.07E-3</v>
      </c>
      <c r="AT13" s="269">
        <f>_xll.qlInterestRateIndexFixingDate($AC$5,AU13)</f>
        <v>42521</v>
      </c>
      <c r="AU13" s="269">
        <f>_xll.qlCalendarAdvance(Calendar,Settlementdate,AN13&amp;"M","mf",TRUE,Trigger)</f>
        <v>42523</v>
      </c>
      <c r="AV13" s="268">
        <f>_xll.qlIndexFixing($AC$5,AT13,,_xll.ohTrigger(Trigger,Trigger6M))</f>
        <v>1.0138030058281519E-3</v>
      </c>
      <c r="AW13" s="281">
        <f t="shared" si="7"/>
        <v>0.56196994171848036</v>
      </c>
      <c r="AY13" s="104" t="s">
        <v>203</v>
      </c>
      <c r="AZ13" s="105">
        <f>_xll.qlInterestRateIndexFixingDate(Currency&amp;"ibor"&amp;Tenor,BA13,Trigger)</f>
        <v>42170</v>
      </c>
      <c r="BA13" s="105">
        <f>_xll.qlCalendarAdvance(Calendar,BA12,AY13,"f",,Trigger)</f>
        <v>42172</v>
      </c>
      <c r="BB13" s="105">
        <f>_xll.qlInterestRateIndexMaturity(Currency&amp;"ibor"&amp;Tenor,BA13,Trigger)</f>
        <v>42355</v>
      </c>
      <c r="BC13" s="257">
        <f>_xll.qlIndexFixing($AC$5,AZ13,TRUE,_xll.ohTrigger(Trigger,Trigger6M))</f>
        <v>5.5384326689991855E-4</v>
      </c>
      <c r="BD13" s="257">
        <f>_xll.qlIndexFixing($BE$1,AZ13,TRUE,_xll.ohTrigger(Trigger,Trigger6M))</f>
        <v>6.2126599416432028E-4</v>
      </c>
    </row>
    <row r="14" spans="1:57" s="84" customFormat="1" ht="11.25" customHeight="1" x14ac:dyDescent="0.2">
      <c r="A14" s="291" t="s">
        <v>241</v>
      </c>
      <c r="B14" s="303" t="str">
        <v>6M</v>
      </c>
      <c r="C14" s="294" t="str">
        <v>6M</v>
      </c>
      <c r="D14" s="293" t="str">
        <f t="shared" si="1"/>
        <v>6M</v>
      </c>
      <c r="E14" s="292">
        <f t="shared" si="2"/>
        <v>2</v>
      </c>
      <c r="F14" s="293" t="s">
        <v>9</v>
      </c>
      <c r="G14" s="294" t="b">
        <v>1</v>
      </c>
      <c r="H14" s="295" t="s">
        <v>45</v>
      </c>
      <c r="I14" s="364">
        <v>4.8700000000000002E-4</v>
      </c>
      <c r="J14" s="78" t="str">
        <f t="shared" si="10"/>
        <v>EUR_CURVE_DEP6M_6M</v>
      </c>
      <c r="K14" s="367" t="str">
        <f>IFERROR(_xll.qlDepositRateHelper2(,IF(DataSelect="Reference",$I14,$J14),IF(RIGHT($D14,1)="N","1D",$D14),$E14,Calendar,$F14,$G14,$H14,,_xll.ohTrigger(Trigger,DataSelect)),"--")</f>
        <v>obj_00824#0017</v>
      </c>
      <c r="L14" s="292" t="b">
        <f t="shared" si="8"/>
        <v>1</v>
      </c>
      <c r="M14" s="91"/>
      <c r="N14" s="351" t="str">
        <f t="shared" si="3"/>
        <v>DP</v>
      </c>
      <c r="O14" s="351" t="str">
        <f t="shared" si="4"/>
        <v>6M</v>
      </c>
      <c r="P14" s="352" t="str">
        <f t="shared" si="9"/>
        <v>obj_00824#0017</v>
      </c>
      <c r="Q14" s="104" t="b">
        <f t="shared" si="9"/>
        <v>1</v>
      </c>
      <c r="R14" s="352">
        <v>1</v>
      </c>
      <c r="S14" s="352">
        <v>1</v>
      </c>
      <c r="T14" s="104" t="str">
        <v>obj_00824</v>
      </c>
      <c r="U14" s="104" t="str">
        <f>_xll.qlRateHelperQuoteName(T14)</f>
        <v/>
      </c>
      <c r="V14" s="349">
        <f>_xll.qlRateHelperRate(T14,_xll.ohTrigger(Trigger,Trigger6M))</f>
        <v>4.8700000000000002E-4</v>
      </c>
      <c r="W14" s="349" t="str">
        <f>IFERROR(_xll.qlFuturesRateHelperConvexityAdjustment(T14,Trigger),"--")</f>
        <v>--</v>
      </c>
      <c r="X14" s="105">
        <f>_xll.qlRateHelperEarliestDate(T14,Trigger)</f>
        <v>42157</v>
      </c>
      <c r="Y14" s="105">
        <f>_xll.qlRateHelperLatestDate(T14,Trigger)</f>
        <v>42340</v>
      </c>
      <c r="Z14" s="257">
        <v>4.6308133564389447E-4</v>
      </c>
      <c r="AD14" s="261"/>
      <c r="AY14" s="104" t="s">
        <v>203</v>
      </c>
      <c r="AZ14" s="105">
        <f>_xll.qlInterestRateIndexFixingDate(Currency&amp;"ibor"&amp;Tenor,BA14,Trigger)</f>
        <v>42171</v>
      </c>
      <c r="BA14" s="105">
        <f>_xll.qlCalendarAdvance(Calendar,BA13,AY14,"f",,Trigger)</f>
        <v>42173</v>
      </c>
      <c r="BB14" s="105">
        <f>_xll.qlInterestRateIndexMaturity(Currency&amp;"ibor"&amp;Tenor,BA14,Trigger)</f>
        <v>42356</v>
      </c>
      <c r="BC14" s="257">
        <f>_xll.qlIndexFixing($AC$5,AZ14,TRUE,_xll.ohTrigger(Trigger,Trigger6M))</f>
        <v>5.5777305929218229E-4</v>
      </c>
      <c r="BD14" s="257">
        <f>_xll.qlIndexFixing($BE$1,AZ14,TRUE,_xll.ohTrigger(Trigger,Trigger6M))</f>
        <v>6.2070574847491696E-4</v>
      </c>
    </row>
    <row r="15" spans="1:57" s="84" customFormat="1" ht="11.25" customHeight="1" x14ac:dyDescent="0.2">
      <c r="A15" s="291" t="s">
        <v>241</v>
      </c>
      <c r="B15" s="303" t="str">
        <v>7M</v>
      </c>
      <c r="C15" s="294" t="str">
        <v>#20151216</v>
      </c>
      <c r="D15" s="293" t="str">
        <f t="shared" si="1"/>
        <v>#20151216</v>
      </c>
      <c r="E15" s="292">
        <f t="shared" si="2"/>
        <v>2</v>
      </c>
      <c r="F15" s="293" t="s">
        <v>9</v>
      </c>
      <c r="G15" s="294" t="b">
        <v>1</v>
      </c>
      <c r="H15" s="295" t="s">
        <v>45</v>
      </c>
      <c r="I15" s="364">
        <v>5.1023499999999994E-4</v>
      </c>
      <c r="J15" s="78" t="str">
        <f t="shared" si="10"/>
        <v>EUR_CURVE_DEP6M_7M</v>
      </c>
      <c r="K15" s="367" t="str">
        <f>IFERROR(_xll.qlDepositRateHelper2(,IF(DataSelect="Reference",$I15,$J15),IF(RIGHT($D15,1)="N","1D",$D15),$E15,Calendar,$F15,$G15,$H15,,_xll.ohTrigger(Trigger,DataSelect)),"--")</f>
        <v>--</v>
      </c>
      <c r="L15" s="292" t="b">
        <f t="shared" si="8"/>
        <v>0</v>
      </c>
      <c r="M15" s="91"/>
      <c r="N15" s="351" t="str">
        <f t="shared" si="3"/>
        <v>DP</v>
      </c>
      <c r="O15" s="351" t="str">
        <f t="shared" si="4"/>
        <v>#20151216</v>
      </c>
      <c r="P15" s="352" t="str">
        <f t="shared" si="9"/>
        <v>--</v>
      </c>
      <c r="Q15" s="104" t="b">
        <f t="shared" si="9"/>
        <v>0</v>
      </c>
      <c r="R15" s="352">
        <v>1</v>
      </c>
      <c r="S15" s="352">
        <v>1</v>
      </c>
      <c r="T15" s="104" t="str">
        <v>obj_0088e</v>
      </c>
      <c r="U15" s="104" t="str">
        <f>_xll.qlRateHelperQuoteName(T15)</f>
        <v/>
      </c>
      <c r="V15" s="349">
        <f>_xll.qlRateHelperRate(T15,_xll.ohTrigger(Trigger,Trigger6M))</f>
        <v>8.6600000000003341E-4</v>
      </c>
      <c r="W15" s="349">
        <f>IFERROR(_xll.qlFuturesRateHelperConvexityAdjustment(T15,Trigger),"--")</f>
        <v>0</v>
      </c>
      <c r="X15" s="105">
        <f>_xll.qlRateHelperEarliestDate(T15,Trigger)</f>
        <v>42354</v>
      </c>
      <c r="Y15" s="105">
        <f>_xll.qlRateHelperLatestDate(T15,Trigger)</f>
        <v>42537</v>
      </c>
      <c r="Z15" s="257">
        <v>6.6837376750093238E-4</v>
      </c>
      <c r="AD15" s="261"/>
      <c r="AY15" s="104" t="s">
        <v>203</v>
      </c>
      <c r="AZ15" s="105">
        <f>_xll.qlInterestRateIndexFixingDate(Currency&amp;"ibor"&amp;Tenor,BA15,Trigger)</f>
        <v>42172</v>
      </c>
      <c r="BA15" s="105">
        <f>_xll.qlCalendarAdvance(Calendar,BA14,AY15,"f",,Trigger)</f>
        <v>42174</v>
      </c>
      <c r="BB15" s="105">
        <f>_xll.qlInterestRateIndexMaturity(Currency&amp;"ibor"&amp;Tenor,BA15,Trigger)</f>
        <v>42359</v>
      </c>
      <c r="BC15" s="257">
        <f>_xll.qlIndexFixing($AC$5,AZ15,TRUE,_xll.ohTrigger(Trigger,Trigger6M))</f>
        <v>5.6291013481312368E-4</v>
      </c>
      <c r="BD15" s="257">
        <f>_xll.qlIndexFixing($BE$1,AZ15,TRUE,_xll.ohTrigger(Trigger,Trigger6M))</f>
        <v>6.1912023929113359E-4</v>
      </c>
    </row>
    <row r="16" spans="1:57" s="84" customFormat="1" ht="11.25" customHeight="1" x14ac:dyDescent="0.2">
      <c r="A16" s="291" t="s">
        <v>241</v>
      </c>
      <c r="B16" s="303" t="str">
        <v>8M</v>
      </c>
      <c r="C16" s="294" t="e">
        <v>#N/A</v>
      </c>
      <c r="D16" s="293" t="e">
        <f t="shared" si="1"/>
        <v>#N/A</v>
      </c>
      <c r="E16" s="292" t="e">
        <f t="shared" si="2"/>
        <v>#N/A</v>
      </c>
      <c r="F16" s="293" t="s">
        <v>9</v>
      </c>
      <c r="G16" s="294" t="b">
        <v>1</v>
      </c>
      <c r="H16" s="295" t="s">
        <v>45</v>
      </c>
      <c r="I16" s="364" t="e">
        <v>#N/A</v>
      </c>
      <c r="J16" s="78" t="str">
        <f t="shared" si="10"/>
        <v>EUR_CURVE_DEP6M_8M</v>
      </c>
      <c r="K16" s="367" t="str">
        <f>IFERROR(_xll.qlDepositRateHelper2(,IF(DataSelect="Reference",$I16,$J16),IF(RIGHT($D16,1)="N","1D",$D16),$E16,Calendar,$F16,$G16,$H16,,_xll.ohTrigger(Trigger,DataSelect)),"--")</f>
        <v>--</v>
      </c>
      <c r="L16" s="292" t="b">
        <f t="shared" si="8"/>
        <v>0</v>
      </c>
      <c r="M16" s="91"/>
      <c r="N16" s="351" t="str">
        <f t="shared" si="3"/>
        <v>DP</v>
      </c>
      <c r="O16" s="351" t="e">
        <f t="shared" si="4"/>
        <v>#N/A</v>
      </c>
      <c r="P16" s="352" t="str">
        <f t="shared" si="9"/>
        <v>--</v>
      </c>
      <c r="Q16" s="104" t="b">
        <f t="shared" si="9"/>
        <v>0</v>
      </c>
      <c r="R16" s="352">
        <v>1</v>
      </c>
      <c r="S16" s="352">
        <v>1</v>
      </c>
      <c r="T16" s="104" t="str">
        <v>obj_0080d</v>
      </c>
      <c r="U16" s="104" t="str">
        <f>_xll.qlRateHelperQuoteName(T16)</f>
        <v/>
      </c>
      <c r="V16" s="349">
        <f>_xll.qlRateHelperRate(T16,_xll.ohTrigger(Trigger,Trigger6M))</f>
        <v>9.2450000000008942E-4</v>
      </c>
      <c r="W16" s="349">
        <f>IFERROR(_xll.qlFuturesRateHelperConvexityAdjustment(T16,Trigger),"--")</f>
        <v>-2.5000000000000002E-6</v>
      </c>
      <c r="X16" s="105">
        <f>_xll.qlRateHelperEarliestDate(T16,Trigger)</f>
        <v>42445</v>
      </c>
      <c r="Y16" s="105">
        <f>_xll.qlRateHelperLatestDate(T16,Trigger)</f>
        <v>42629</v>
      </c>
      <c r="Z16" s="257">
        <v>7.1344582875175271E-4</v>
      </c>
      <c r="AD16" s="261"/>
      <c r="AY16" s="104" t="s">
        <v>203</v>
      </c>
      <c r="AZ16" s="105">
        <f>_xll.qlInterestRateIndexFixingDate(Currency&amp;"ibor"&amp;Tenor,BA16,Trigger)</f>
        <v>42173</v>
      </c>
      <c r="BA16" s="105">
        <f>_xll.qlCalendarAdvance(Calendar,BA15,AY16,"f",,Trigger)</f>
        <v>42177</v>
      </c>
      <c r="BB16" s="105">
        <f>_xll.qlInterestRateIndexMaturity(Currency&amp;"ibor"&amp;Tenor,BA16,Trigger)</f>
        <v>42360</v>
      </c>
      <c r="BC16" s="257">
        <f>_xll.qlIndexFixing($AC$5,AZ16,TRUE,_xll.ohTrigger(Trigger,Trigger6M))</f>
        <v>5.7209748712798284E-4</v>
      </c>
      <c r="BD16" s="257">
        <f>_xll.qlIndexFixing($BE$1,AZ16,TRUE,_xll.ohTrigger(Trigger,Trigger6M))</f>
        <v>6.1860982651128151E-4</v>
      </c>
    </row>
    <row r="17" spans="1:56" s="84" customFormat="1" ht="11.25" customHeight="1" x14ac:dyDescent="0.2">
      <c r="A17" s="291" t="s">
        <v>241</v>
      </c>
      <c r="B17" s="303" t="str">
        <v>9M</v>
      </c>
      <c r="C17" s="294" t="e">
        <v>#N/A</v>
      </c>
      <c r="D17" s="293" t="e">
        <f t="shared" si="1"/>
        <v>#N/A</v>
      </c>
      <c r="E17" s="292" t="e">
        <f t="shared" si="2"/>
        <v>#N/A</v>
      </c>
      <c r="F17" s="293" t="s">
        <v>9</v>
      </c>
      <c r="G17" s="294" t="b">
        <v>1</v>
      </c>
      <c r="H17" s="295" t="s">
        <v>45</v>
      </c>
      <c r="I17" s="364" t="e">
        <v>#N/A</v>
      </c>
      <c r="J17" s="78" t="str">
        <f t="shared" si="10"/>
        <v>EUR_CURVE_DEP6M_9M</v>
      </c>
      <c r="K17" s="367" t="str">
        <f>IFERROR(_xll.qlDepositRateHelper2(,IF(DataSelect="Reference",$I17,$J17),IF(RIGHT($D17,1)="N","1D",$D17),$E17,Calendar,$F17,$G17,$H17,,_xll.ohTrigger(Trigger,DataSelect)),"--")</f>
        <v>--</v>
      </c>
      <c r="L17" s="292" t="b">
        <f t="shared" si="8"/>
        <v>0</v>
      </c>
      <c r="M17" s="91"/>
      <c r="N17" s="351" t="str">
        <f t="shared" si="3"/>
        <v>DP</v>
      </c>
      <c r="O17" s="351" t="e">
        <f t="shared" si="4"/>
        <v>#N/A</v>
      </c>
      <c r="P17" s="352" t="str">
        <f t="shared" si="9"/>
        <v>--</v>
      </c>
      <c r="Q17" s="104" t="b">
        <f t="shared" si="9"/>
        <v>0</v>
      </c>
      <c r="R17" s="352">
        <v>1</v>
      </c>
      <c r="S17" s="352">
        <v>1</v>
      </c>
      <c r="T17" s="104" t="str">
        <v>obj_00808</v>
      </c>
      <c r="U17" s="104" t="str">
        <f>_xll.qlRateHelperQuoteName(T17)</f>
        <v/>
      </c>
      <c r="V17" s="349">
        <f>_xll.qlRateHelperRate(T17,_xll.ohTrigger(Trigger,Trigger6M))</f>
        <v>1.0275000000000535E-3</v>
      </c>
      <c r="W17" s="349">
        <f>IFERROR(_xll.qlFuturesRateHelperConvexityAdjustment(T17,Trigger),"--")</f>
        <v>-2.5000000000000002E-6</v>
      </c>
      <c r="X17" s="105">
        <f>_xll.qlRateHelperEarliestDate(T17,Trigger)</f>
        <v>42536</v>
      </c>
      <c r="Y17" s="105">
        <f>_xll.qlRateHelperLatestDate(T17,Trigger)</f>
        <v>42719</v>
      </c>
      <c r="Z17" s="257">
        <v>7.8830799126742722E-4</v>
      </c>
      <c r="AD17" s="261"/>
      <c r="AY17" s="104" t="s">
        <v>203</v>
      </c>
      <c r="AZ17" s="105">
        <f>_xll.qlInterestRateIndexFixingDate(Currency&amp;"ibor"&amp;Tenor,BA17,Trigger)</f>
        <v>42174</v>
      </c>
      <c r="BA17" s="105">
        <f>_xll.qlCalendarAdvance(Calendar,BA16,AY17,"f",,Trigger)</f>
        <v>42178</v>
      </c>
      <c r="BB17" s="105">
        <f>_xll.qlInterestRateIndexMaturity(Currency&amp;"ibor"&amp;Tenor,BA17,Trigger)</f>
        <v>42361</v>
      </c>
      <c r="BC17" s="257">
        <f>_xll.qlIndexFixing($AC$5,AZ17,TRUE,_xll.ohTrigger(Trigger,Trigger6M))</f>
        <v>5.7532990484639147E-4</v>
      </c>
      <c r="BD17" s="257">
        <f>_xll.qlIndexFixing($BE$1,AZ17,TRUE,_xll.ohTrigger(Trigger,Trigger6M))</f>
        <v>6.1815267662612152E-4</v>
      </c>
    </row>
    <row r="18" spans="1:56" s="84" customFormat="1" ht="11.25" customHeight="1" x14ac:dyDescent="0.2">
      <c r="A18" s="291" t="s">
        <v>241</v>
      </c>
      <c r="B18" s="303" t="str">
        <v>10M</v>
      </c>
      <c r="C18" s="294" t="e">
        <v>#N/A</v>
      </c>
      <c r="D18" s="293" t="e">
        <f t="shared" si="1"/>
        <v>#N/A</v>
      </c>
      <c r="E18" s="292" t="e">
        <f t="shared" si="2"/>
        <v>#N/A</v>
      </c>
      <c r="F18" s="293" t="s">
        <v>9</v>
      </c>
      <c r="G18" s="294" t="b">
        <v>1</v>
      </c>
      <c r="H18" s="295" t="s">
        <v>45</v>
      </c>
      <c r="I18" s="364" t="e">
        <v>#N/A</v>
      </c>
      <c r="J18" s="78" t="str">
        <f t="shared" si="10"/>
        <v>EUR_CURVE_DEP6M_10M</v>
      </c>
      <c r="K18" s="367" t="str">
        <f>IFERROR(_xll.qlDepositRateHelper2(,IF(DataSelect="Reference",$I18,$J18),IF(RIGHT($D18,1)="N","1D",$D18),$E18,Calendar,$F18,$G18,$H18,,_xll.ohTrigger(Trigger,DataSelect)),"--")</f>
        <v>--</v>
      </c>
      <c r="L18" s="292" t="b">
        <f t="shared" si="8"/>
        <v>0</v>
      </c>
      <c r="M18" s="93"/>
      <c r="N18" s="351" t="str">
        <f t="shared" si="3"/>
        <v>DP</v>
      </c>
      <c r="O18" s="351" t="e">
        <f t="shared" si="4"/>
        <v>#N/A</v>
      </c>
      <c r="P18" s="352" t="str">
        <f t="shared" si="9"/>
        <v>--</v>
      </c>
      <c r="Q18" s="104" t="b">
        <f t="shared" si="9"/>
        <v>0</v>
      </c>
      <c r="R18" s="352">
        <v>1</v>
      </c>
      <c r="S18" s="352">
        <v>1</v>
      </c>
      <c r="T18" s="104" t="str">
        <v>obj_0080b</v>
      </c>
      <c r="U18" s="104" t="str">
        <f>_xll.qlRateHelperQuoteName(T18)</f>
        <v/>
      </c>
      <c r="V18" s="349">
        <f>_xll.qlRateHelperRate(T18,_xll.ohTrigger(Trigger,Trigger6M))</f>
        <v>1.2280000000000069E-3</v>
      </c>
      <c r="W18" s="349">
        <f>IFERROR(_xll.qlFuturesRateHelperConvexityAdjustment(T18,Trigger),"--")</f>
        <v>0</v>
      </c>
      <c r="X18" s="105">
        <f>_xll.qlRateHelperEarliestDate(T18,Trigger)</f>
        <v>42634</v>
      </c>
      <c r="Y18" s="105">
        <f>_xll.qlRateHelperLatestDate(T18,Trigger)</f>
        <v>42815</v>
      </c>
      <c r="Z18" s="257">
        <v>8.6171214923223306E-4</v>
      </c>
      <c r="AD18" s="270"/>
      <c r="AY18" s="104" t="s">
        <v>203</v>
      </c>
      <c r="AZ18" s="105">
        <f>_xll.qlInterestRateIndexFixingDate(Currency&amp;"ibor"&amp;Tenor,BA18,Trigger)</f>
        <v>42177</v>
      </c>
      <c r="BA18" s="105">
        <f>_xll.qlCalendarAdvance(Calendar,BA17,AY18,"f",,Trigger)</f>
        <v>42179</v>
      </c>
      <c r="BB18" s="105">
        <f>_xll.qlInterestRateIndexMaturity(Currency&amp;"ibor"&amp;Tenor,BA18,Trigger)</f>
        <v>42362</v>
      </c>
      <c r="BC18" s="257">
        <f>_xll.qlIndexFixing($AC$5,AZ18,TRUE,_xll.ohTrigger(Trigger,Trigger6M))</f>
        <v>5.7854790998350782E-4</v>
      </c>
      <c r="BD18" s="257">
        <f>_xll.qlIndexFixing($BE$1,AZ18,TRUE,_xll.ohTrigger(Trigger,Trigger6M))</f>
        <v>6.1773488519407016E-4</v>
      </c>
    </row>
    <row r="19" spans="1:56" s="84" customFormat="1" ht="11.25" customHeight="1" x14ac:dyDescent="0.2">
      <c r="A19" s="291" t="s">
        <v>241</v>
      </c>
      <c r="B19" s="303" t="str">
        <v>11M</v>
      </c>
      <c r="C19" s="294" t="e">
        <v>#N/A</v>
      </c>
      <c r="D19" s="293" t="e">
        <f t="shared" si="1"/>
        <v>#N/A</v>
      </c>
      <c r="E19" s="292" t="e">
        <f t="shared" si="2"/>
        <v>#N/A</v>
      </c>
      <c r="F19" s="293" t="s">
        <v>9</v>
      </c>
      <c r="G19" s="294" t="b">
        <v>1</v>
      </c>
      <c r="H19" s="295" t="s">
        <v>45</v>
      </c>
      <c r="I19" s="364" t="e">
        <v>#N/A</v>
      </c>
      <c r="J19" s="78" t="str">
        <f t="shared" si="10"/>
        <v>EUR_CURVE_DEP6M_11M</v>
      </c>
      <c r="K19" s="367" t="str">
        <f>IFERROR(_xll.qlDepositRateHelper2(,IF(DataSelect="Reference",$I19,$J19),IF(RIGHT($D19,1)="N","1D",$D19),$E19,Calendar,$F19,$G19,$H19,,_xll.ohTrigger(Trigger,DataSelect)),"--")</f>
        <v>--</v>
      </c>
      <c r="L19" s="292" t="b">
        <f t="shared" si="8"/>
        <v>0</v>
      </c>
      <c r="M19" s="91"/>
      <c r="N19" s="351" t="str">
        <f t="shared" si="3"/>
        <v>DP</v>
      </c>
      <c r="O19" s="351" t="e">
        <f t="shared" si="4"/>
        <v>#N/A</v>
      </c>
      <c r="P19" s="352" t="str">
        <f t="shared" si="9"/>
        <v>--</v>
      </c>
      <c r="Q19" s="104" t="b">
        <f t="shared" si="9"/>
        <v>0</v>
      </c>
      <c r="R19" s="352">
        <v>1</v>
      </c>
      <c r="S19" s="352">
        <v>1</v>
      </c>
      <c r="T19" s="104" t="str">
        <v>obj_0080c</v>
      </c>
      <c r="U19" s="104" t="str">
        <f>_xll.qlRateHelperQuoteName(T19)</f>
        <v/>
      </c>
      <c r="V19" s="349">
        <f>_xll.qlRateHelperRate(T19,_xll.ohTrigger(Trigger,Trigger6M))</f>
        <v>1.4745000000000452E-3</v>
      </c>
      <c r="W19" s="349">
        <f>IFERROR(_xll.qlFuturesRateHelperConvexityAdjustment(T19,Trigger),"--")</f>
        <v>0</v>
      </c>
      <c r="X19" s="105">
        <f>_xll.qlRateHelperEarliestDate(T19,Trigger)</f>
        <v>42725</v>
      </c>
      <c r="Y19" s="105">
        <f>_xll.qlRateHelperLatestDate(T19,Trigger)</f>
        <v>42907</v>
      </c>
      <c r="Z19" s="257">
        <v>9.6222972963971507E-4</v>
      </c>
      <c r="AD19" s="270"/>
      <c r="AY19" s="104" t="s">
        <v>203</v>
      </c>
      <c r="AZ19" s="105">
        <f>_xll.qlInterestRateIndexFixingDate(Currency&amp;"ibor"&amp;Tenor,BA19,Trigger)</f>
        <v>42178</v>
      </c>
      <c r="BA19" s="105">
        <f>_xll.qlCalendarAdvance(Calendar,BA18,AY19,"f",,Trigger)</f>
        <v>42180</v>
      </c>
      <c r="BB19" s="105">
        <f>_xll.qlInterestRateIndexMaturity(Currency&amp;"ibor"&amp;Tenor,BA19,Trigger)</f>
        <v>42366</v>
      </c>
      <c r="BC19" s="257">
        <f>_xll.qlIndexFixing($AC$5,AZ19,TRUE,_xll.ohTrigger(Trigger,Trigger6M))</f>
        <v>5.8353727770757869E-4</v>
      </c>
      <c r="BD19" s="257">
        <f>_xll.qlIndexFixing($BE$1,AZ19,TRUE,_xll.ohTrigger(Trigger,Trigger6M))</f>
        <v>6.1666006264391869E-4</v>
      </c>
    </row>
    <row r="20" spans="1:56" s="84" customFormat="1" ht="11.25" customHeight="1" x14ac:dyDescent="0.2">
      <c r="A20" s="291" t="s">
        <v>241</v>
      </c>
      <c r="B20" s="303" t="str">
        <v>12M</v>
      </c>
      <c r="C20" s="294" t="e">
        <v>#N/A</v>
      </c>
      <c r="D20" s="293" t="e">
        <f t="shared" si="1"/>
        <v>#N/A</v>
      </c>
      <c r="E20" s="292" t="e">
        <f t="shared" si="2"/>
        <v>#N/A</v>
      </c>
      <c r="F20" s="293" t="s">
        <v>9</v>
      </c>
      <c r="G20" s="294" t="b">
        <v>1</v>
      </c>
      <c r="H20" s="295" t="s">
        <v>45</v>
      </c>
      <c r="I20" s="364" t="e">
        <v>#N/A</v>
      </c>
      <c r="J20" s="78" t="str">
        <f t="shared" si="10"/>
        <v>EUR_CURVE_DEP6M_12M</v>
      </c>
      <c r="K20" s="367" t="str">
        <f>IFERROR(_xll.qlDepositRateHelper2(,IF(DataSelect="Reference",$I20,$J20),IF(RIGHT($D20,1)="N","1D",$D20),$E20,Calendar,$F20,$G20,$H20,,_xll.ohTrigger(Trigger,DataSelect)),"--")</f>
        <v>--</v>
      </c>
      <c r="L20" s="292" t="b">
        <f t="shared" si="8"/>
        <v>0</v>
      </c>
      <c r="M20" s="91"/>
      <c r="N20" s="351" t="str">
        <f t="shared" ref="N20" si="11">A20</f>
        <v>DP</v>
      </c>
      <c r="O20" s="351" t="e">
        <f t="shared" ref="O20" si="12">C20</f>
        <v>#N/A</v>
      </c>
      <c r="P20" s="352" t="str">
        <f t="shared" ref="P20" si="13">K20</f>
        <v>--</v>
      </c>
      <c r="Q20" s="104" t="b">
        <f t="shared" ref="Q20" si="14">L20</f>
        <v>0</v>
      </c>
      <c r="R20" s="352">
        <v>1</v>
      </c>
      <c r="S20" s="352">
        <v>1</v>
      </c>
      <c r="T20" s="104" t="str">
        <v>obj_0080e</v>
      </c>
      <c r="U20" s="104" t="str">
        <f>_xll.qlRateHelperQuoteName(T20)</f>
        <v/>
      </c>
      <c r="V20" s="349">
        <f>_xll.qlRateHelperRate(T20,_xll.ohTrigger(Trigger,Trigger6M))</f>
        <v>1.7840000000000115E-3</v>
      </c>
      <c r="W20" s="349">
        <f>IFERROR(_xll.qlFuturesRateHelperConvexityAdjustment(T20,Trigger),"--")</f>
        <v>1.7500000000000002E-5</v>
      </c>
      <c r="X20" s="105">
        <f>_xll.qlRateHelperEarliestDate(T20,Trigger)</f>
        <v>42809</v>
      </c>
      <c r="Y20" s="105">
        <f>_xll.qlRateHelperLatestDate(T20,Trigger)</f>
        <v>42993</v>
      </c>
      <c r="Z20" s="257">
        <v>1.0654012721388803E-3</v>
      </c>
      <c r="AD20" s="270"/>
      <c r="AY20" s="104" t="s">
        <v>203</v>
      </c>
      <c r="AZ20" s="105">
        <f>_xll.qlInterestRateIndexFixingDate(Currency&amp;"ibor"&amp;Tenor,BA20,Trigger)</f>
        <v>42179</v>
      </c>
      <c r="BA20" s="105">
        <f>_xll.qlCalendarAdvance(Calendar,BA19,AY20,"f",,Trigger)</f>
        <v>42181</v>
      </c>
      <c r="BB20" s="105">
        <f>_xll.qlInterestRateIndexMaturity(Currency&amp;"ibor"&amp;Tenor,BA20,Trigger)</f>
        <v>42366</v>
      </c>
      <c r="BC20" s="257">
        <f>_xll.qlIndexFixing($AC$5,AZ20,TRUE,_xll.ohTrigger(Trigger,Trigger6M))</f>
        <v>5.8584781695253244E-4</v>
      </c>
      <c r="BD20" s="257">
        <f>_xll.qlIndexFixing($BE$1,AZ20,TRUE,_xll.ohTrigger(Trigger,Trigger6M))</f>
        <v>6.166367181035129E-4</v>
      </c>
    </row>
    <row r="21" spans="1:56" s="84" customFormat="1" ht="11.25" customHeight="1" x14ac:dyDescent="0.2">
      <c r="A21" s="297" t="s">
        <v>241</v>
      </c>
      <c r="B21" s="304" t="str">
        <f t="array" ref="B21">_xll.ohFilter(Quote!Z22:Z120,Quote!Y22:Y120="DP")</f>
        <v>#20151216</v>
      </c>
      <c r="C21" s="300" t="e">
        <v>#N/A</v>
      </c>
      <c r="D21" s="299" t="e">
        <f t="shared" si="1"/>
        <v>#N/A</v>
      </c>
      <c r="E21" s="298" t="e">
        <f t="shared" si="2"/>
        <v>#N/A</v>
      </c>
      <c r="F21" s="299" t="s">
        <v>9</v>
      </c>
      <c r="G21" s="300" t="b">
        <v>1</v>
      </c>
      <c r="H21" s="301" t="s">
        <v>258</v>
      </c>
      <c r="I21" s="365" t="e">
        <v>#N/A</v>
      </c>
      <c r="J21" s="6" t="str">
        <f t="shared" si="10"/>
        <v>EUR_CURVE_DEP6M_#20151216</v>
      </c>
      <c r="K21" s="368" t="str">
        <f>IFERROR(_xll.qlDepositRateHelper2(,IF(DataSelect="Reference",$I21,$J21),IF(RIGHT($D21,1)="N","1D",$D21),$E21,Calendar,$F21,$G21,$H21,,_xll.ohTrigger(Trigger,DataSelect)),"--")</f>
        <v>--</v>
      </c>
      <c r="L21" s="298" t="b">
        <f t="shared" ref="L21" si="15">IF(K21="--",FALSE,TRUE)</f>
        <v>0</v>
      </c>
      <c r="M21" s="91"/>
      <c r="N21" s="353" t="str">
        <f t="shared" ref="N21:N28" si="16">A24</f>
        <v>SF</v>
      </c>
      <c r="O21" s="353" t="str">
        <f t="shared" ref="O21:O28" si="17">E24</f>
        <v>Z5</v>
      </c>
      <c r="P21" s="354" t="str">
        <f t="shared" ref="P21:Q28" si="18">K24</f>
        <v>obj_0088e#0015</v>
      </c>
      <c r="Q21" s="102" t="b">
        <f t="shared" si="18"/>
        <v>1</v>
      </c>
      <c r="R21" s="338">
        <v>1</v>
      </c>
      <c r="S21" s="338">
        <v>1</v>
      </c>
      <c r="T21" s="104" t="str">
        <v>obj_00aab</v>
      </c>
      <c r="U21" s="104" t="str">
        <f>_xll.qlRateHelperQuoteName(T21)</f>
        <v/>
      </c>
      <c r="V21" s="349">
        <f>_xll.qlRateHelperRate(T21,_xll.ohTrigger(Trigger,Trigger6M))</f>
        <v>1.67E-3</v>
      </c>
      <c r="W21" s="349" t="str">
        <f>IFERROR(_xll.qlFuturesRateHelperConvexityAdjustment(T21,Trigger),"--")</f>
        <v>--</v>
      </c>
      <c r="X21" s="105">
        <f>_xll.qlRateHelperEarliestDate(T21,Trigger)</f>
        <v>42157</v>
      </c>
      <c r="Y21" s="105">
        <f>_xll.qlRateHelperLatestDate(T21,Trigger)</f>
        <v>43255</v>
      </c>
      <c r="Z21" s="257">
        <v>1.6574166805589257E-3</v>
      </c>
      <c r="AD21" s="270"/>
      <c r="AY21" s="104" t="s">
        <v>203</v>
      </c>
      <c r="AZ21" s="105">
        <f>_xll.qlInterestRateIndexFixingDate(Currency&amp;"ibor"&amp;Tenor,BA21,Trigger)</f>
        <v>42180</v>
      </c>
      <c r="BA21" s="105">
        <f>_xll.qlCalendarAdvance(Calendar,BA20,AY21,"f",,Trigger)</f>
        <v>42184</v>
      </c>
      <c r="BB21" s="105">
        <f>_xll.qlInterestRateIndexMaturity(Currency&amp;"ibor"&amp;Tenor,BA21,Trigger)</f>
        <v>42367</v>
      </c>
      <c r="BC21" s="257">
        <f>_xll.qlIndexFixing($AC$5,AZ21,TRUE,_xll.ohTrigger(Trigger,Trigger6M))</f>
        <v>5.9269006844201214E-4</v>
      </c>
      <c r="BD21" s="257">
        <f>_xll.qlIndexFixing($BE$1,AZ21,TRUE,_xll.ohTrigger(Trigger,Trigger6M))</f>
        <v>6.1646826506900169E-4</v>
      </c>
    </row>
    <row r="22" spans="1:56" s="84" customFormat="1" ht="11.25" customHeight="1" x14ac:dyDescent="0.2">
      <c r="M22" s="91"/>
      <c r="N22" s="351" t="str">
        <f t="shared" si="16"/>
        <v>SF</v>
      </c>
      <c r="O22" s="351" t="str">
        <f t="shared" si="17"/>
        <v>H6</v>
      </c>
      <c r="P22" s="355" t="str">
        <f t="shared" si="18"/>
        <v>obj_0080d#0018</v>
      </c>
      <c r="Q22" s="104" t="b">
        <f t="shared" si="18"/>
        <v>1</v>
      </c>
      <c r="R22" s="352">
        <v>1</v>
      </c>
      <c r="S22" s="352">
        <v>1</v>
      </c>
      <c r="T22" s="104" t="str">
        <v>obj_00ab2</v>
      </c>
      <c r="U22" s="104" t="str">
        <f>_xll.qlRateHelperQuoteName(T22)</f>
        <v/>
      </c>
      <c r="V22" s="349">
        <f>_xll.qlRateHelperRate(T22,_xll.ohTrigger(Trigger,Trigger6M))</f>
        <v>2.6199999999999999E-3</v>
      </c>
      <c r="W22" s="349" t="str">
        <f>IFERROR(_xll.qlFuturesRateHelperConvexityAdjustment(T22,Trigger),"--")</f>
        <v>--</v>
      </c>
      <c r="X22" s="105">
        <f>_xll.qlRateHelperEarliestDate(T22,Trigger)</f>
        <v>42157</v>
      </c>
      <c r="Y22" s="105">
        <f>_xll.qlRateHelperLatestDate(T22,Trigger)</f>
        <v>43619</v>
      </c>
      <c r="Z22" s="257">
        <v>2.6062388104924976E-3</v>
      </c>
      <c r="AD22" s="270"/>
      <c r="AY22" s="104" t="s">
        <v>203</v>
      </c>
      <c r="AZ22" s="105">
        <f>_xll.qlInterestRateIndexFixingDate(Currency&amp;"ibor"&amp;Tenor,BA22,Trigger)</f>
        <v>42181</v>
      </c>
      <c r="BA22" s="105">
        <f>_xll.qlCalendarAdvance(Calendar,BA21,AY22,"f",,Trigger)</f>
        <v>42185</v>
      </c>
      <c r="BB22" s="105">
        <f>_xll.qlInterestRateIndexMaturity(Currency&amp;"ibor"&amp;Tenor,BA22,Trigger)</f>
        <v>42369</v>
      </c>
      <c r="BC22" s="257">
        <f>_xll.qlIndexFixing($AC$5,AZ22,TRUE,_xll.ohTrigger(Trigger,Trigger6M))</f>
        <v>5.9574094037200172E-4</v>
      </c>
      <c r="BD22" s="257">
        <f>_xll.qlIndexFixing($BE$1,AZ22,TRUE,_xll.ohTrigger(Trigger,Trigger6M))</f>
        <v>6.1649835866925775E-4</v>
      </c>
    </row>
    <row r="23" spans="1:56" s="84" customFormat="1" ht="11.25" customHeight="1" x14ac:dyDescent="0.2">
      <c r="A23" s="320" t="s">
        <v>12</v>
      </c>
      <c r="B23" s="320"/>
      <c r="C23" s="64" t="s">
        <v>245</v>
      </c>
      <c r="D23" s="64" t="s">
        <v>246</v>
      </c>
      <c r="E23" s="64" t="s">
        <v>247</v>
      </c>
      <c r="F23" s="64" t="s">
        <v>30</v>
      </c>
      <c r="G23" s="64" t="s">
        <v>4</v>
      </c>
      <c r="H23" s="64" t="s">
        <v>251</v>
      </c>
      <c r="I23" s="64" t="s">
        <v>5</v>
      </c>
      <c r="J23" s="64" t="s">
        <v>252</v>
      </c>
      <c r="K23" s="64" t="s">
        <v>38</v>
      </c>
      <c r="L23" s="64" t="s">
        <v>42</v>
      </c>
      <c r="M23" s="91"/>
      <c r="N23" s="351" t="str">
        <f t="shared" si="16"/>
        <v>SF</v>
      </c>
      <c r="O23" s="351" t="str">
        <f t="shared" si="17"/>
        <v>M6</v>
      </c>
      <c r="P23" s="355" t="str">
        <f t="shared" si="18"/>
        <v>obj_00808#0019</v>
      </c>
      <c r="Q23" s="104" t="b">
        <f t="shared" si="18"/>
        <v>1</v>
      </c>
      <c r="R23" s="352">
        <v>1</v>
      </c>
      <c r="S23" s="352">
        <v>1</v>
      </c>
      <c r="T23" s="104" t="str">
        <v>obj_00abc</v>
      </c>
      <c r="U23" s="104" t="str">
        <f>_xll.qlRateHelperQuoteName(T23)</f>
        <v/>
      </c>
      <c r="V23" s="349">
        <f>_xll.qlRateHelperRate(T23,_xll.ohTrigger(Trigger,Trigger6M))</f>
        <v>3.7299999999999998E-3</v>
      </c>
      <c r="W23" s="349" t="str">
        <f>IFERROR(_xll.qlFuturesRateHelperConvexityAdjustment(T23,Trigger),"--")</f>
        <v>--</v>
      </c>
      <c r="X23" s="105">
        <f>_xll.qlRateHelperEarliestDate(T23,Trigger)</f>
        <v>42157</v>
      </c>
      <c r="Y23" s="105">
        <f>_xll.qlRateHelperLatestDate(T23,Trigger)</f>
        <v>43984</v>
      </c>
      <c r="Z23" s="257">
        <v>3.7148356631707055E-3</v>
      </c>
      <c r="AD23" s="270"/>
      <c r="AY23" s="104" t="s">
        <v>203</v>
      </c>
      <c r="AZ23" s="105">
        <f>_xll.qlInterestRateIndexFixingDate(Currency&amp;"ibor"&amp;Tenor,BA23,Trigger)</f>
        <v>42184</v>
      </c>
      <c r="BA23" s="105">
        <f>_xll.qlCalendarAdvance(Calendar,BA22,AY23,"f",,Trigger)</f>
        <v>42186</v>
      </c>
      <c r="BB23" s="105">
        <f>_xll.qlInterestRateIndexMaturity(Currency&amp;"ibor"&amp;Tenor,BA23,Trigger)</f>
        <v>42373</v>
      </c>
      <c r="BC23" s="257">
        <f>_xll.qlIndexFixing($AC$5,AZ23,TRUE,_xll.ohTrigger(Trigger,Trigger6M))</f>
        <v>5.9990734683408836E-4</v>
      </c>
      <c r="BD23" s="257">
        <f>_xll.qlIndexFixing($BE$1,AZ23,TRUE,_xll.ohTrigger(Trigger,Trigger6M))</f>
        <v>6.3989832812463561E-4</v>
      </c>
    </row>
    <row r="24" spans="1:56" s="84" customFormat="1" ht="11.25" customHeight="1" x14ac:dyDescent="0.2">
      <c r="A24" s="305" t="s">
        <v>242</v>
      </c>
      <c r="B24" s="102" t="s">
        <v>248</v>
      </c>
      <c r="C24" s="306" t="str">
        <f t="array" ref="C24:C31">_xll.ohFilter(Quote!Z4:Z102,Quote!Y4:Y102="SF")</f>
        <v>Z5</v>
      </c>
      <c r="D24" s="307" t="str">
        <f t="array" ref="D24:D31">_xll.qlIMMcode(_xll.ohFilter(PastedValue!V2:V62,PastedValue!U2:U62="Sf"),Trigger)</f>
        <v>Z5</v>
      </c>
      <c r="E24" s="308" t="str">
        <f t="shared" ref="E24:E31" si="19">IF(DataSelect="Mx_Live",$C24,$D24)</f>
        <v>Z5</v>
      </c>
      <c r="F24" s="345">
        <f>_xll.qlIMMdate(E24,ImportedDate,Trigger)</f>
        <v>42354</v>
      </c>
      <c r="G24" s="287" t="str">
        <f t="shared" ref="G24" si="20">PROPER(Currency)&amp;FamilyName&amp;Tenor</f>
        <v>Euribor6M</v>
      </c>
      <c r="H24" s="375">
        <f t="array" ref="H24:H31">_xll.ohFilter(PastedValue!AB2:AB74,PastedValue!U2:U74="Sf")</f>
        <v>99.913399999999996</v>
      </c>
      <c r="I24" s="321">
        <f>Quote!AY23/100</f>
        <v>0</v>
      </c>
      <c r="J24" s="322" t="str">
        <f t="shared" ref="J24:J31" si="21">Currency&amp;"_CURVE_FUT"&amp;Tenor&amp;"_"&amp;$C24</f>
        <v>EUR_CURVE_FUT6M_Z5</v>
      </c>
      <c r="K24" s="309" t="str">
        <f>IFERROR(_xll.qlFuturesRateHelper(,IF(DataSelect="Reference",$H24,$J24),B24,$E24,$G24,$I24,Permanent,Trigger,ObjectOverwrite),"--")</f>
        <v>obj_0088e#0015</v>
      </c>
      <c r="L24" s="286" t="b">
        <f>IF(K24="--",FALSE,TRUE)</f>
        <v>1</v>
      </c>
      <c r="M24" s="91"/>
      <c r="N24" s="351" t="str">
        <f t="shared" si="16"/>
        <v>SF</v>
      </c>
      <c r="O24" s="351" t="str">
        <f t="shared" si="17"/>
        <v>U6</v>
      </c>
      <c r="P24" s="355" t="str">
        <f t="shared" si="18"/>
        <v>obj_0080b#0018</v>
      </c>
      <c r="Q24" s="104" t="b">
        <f t="shared" si="18"/>
        <v>1</v>
      </c>
      <c r="R24" s="352">
        <v>1</v>
      </c>
      <c r="S24" s="352">
        <v>1</v>
      </c>
      <c r="T24" s="104" t="str">
        <v>obj_00ad1</v>
      </c>
      <c r="U24" s="104" t="str">
        <f>_xll.qlRateHelperQuoteName(T24)</f>
        <v/>
      </c>
      <c r="V24" s="349">
        <f>_xll.qlRateHelperRate(T24,_xll.ohTrigger(Trigger,Trigger6M))</f>
        <v>4.8900000000000002E-3</v>
      </c>
      <c r="W24" s="349" t="str">
        <f>IFERROR(_xll.qlFuturesRateHelperConvexityAdjustment(T24,Trigger),"--")</f>
        <v>--</v>
      </c>
      <c r="X24" s="105">
        <f>_xll.qlRateHelperEarliestDate(T24,Trigger)</f>
        <v>42157</v>
      </c>
      <c r="Y24" s="105">
        <f>_xll.qlRateHelperLatestDate(T24,Trigger)</f>
        <v>44349</v>
      </c>
      <c r="Z24" s="257">
        <v>4.8793655741544567E-3</v>
      </c>
      <c r="AD24" s="261"/>
      <c r="AY24" s="104" t="s">
        <v>203</v>
      </c>
      <c r="AZ24" s="105">
        <f>_xll.qlInterestRateIndexFixingDate(Currency&amp;"ibor"&amp;Tenor,BA24,Trigger)</f>
        <v>42185</v>
      </c>
      <c r="BA24" s="105">
        <f>_xll.qlCalendarAdvance(Calendar,BA23,AY24,"f",,Trigger)</f>
        <v>42187</v>
      </c>
      <c r="BB24" s="105">
        <f>_xll.qlInterestRateIndexMaturity(Currency&amp;"ibor"&amp;Tenor,BA24,Trigger)</f>
        <v>42373</v>
      </c>
      <c r="BC24" s="257">
        <f>_xll.qlIndexFixing($AC$5,AZ24,TRUE,_xll.ohTrigger(Trigger,Trigger6M))</f>
        <v>6.0146051686192224E-4</v>
      </c>
      <c r="BD24" s="257">
        <f>_xll.qlIndexFixing($BE$1,AZ24,TRUE,_xll.ohTrigger(Trigger,Trigger6M))</f>
        <v>6.3999999999963717E-4</v>
      </c>
    </row>
    <row r="25" spans="1:56" s="84" customFormat="1" ht="11.25" customHeight="1" x14ac:dyDescent="0.2">
      <c r="A25" s="310" t="s">
        <v>242</v>
      </c>
      <c r="B25" s="104" t="s">
        <v>248</v>
      </c>
      <c r="C25" s="311" t="str">
        <v>H6</v>
      </c>
      <c r="D25" s="312" t="str">
        <v>H6</v>
      </c>
      <c r="E25" s="313" t="str">
        <f t="shared" si="19"/>
        <v>H6</v>
      </c>
      <c r="F25" s="346">
        <f>_xll.qlIMMdate(E25,ImportedDate,Trigger)</f>
        <v>42445</v>
      </c>
      <c r="G25" s="293" t="str">
        <f t="shared" ref="G25:G31" si="22">PROPER(Currency)&amp;FamilyName&amp;Tenor</f>
        <v>Euribor6M</v>
      </c>
      <c r="H25" s="376">
        <v>99.907799999999995</v>
      </c>
      <c r="I25" s="323">
        <f>Quote!AY24/100</f>
        <v>-2.5000000000000002E-6</v>
      </c>
      <c r="J25" s="324" t="str">
        <f t="shared" si="21"/>
        <v>EUR_CURVE_FUT6M_H6</v>
      </c>
      <c r="K25" s="314" t="str">
        <f>IFERROR(_xll.qlFuturesRateHelper(,IF(DataSelect="Reference",$H25,$J25),B25,$E25,$G25,$I25,Permanent,Trigger,ObjectOverwrite),"--")</f>
        <v>obj_0080d#0018</v>
      </c>
      <c r="L25" s="314" t="b">
        <f t="shared" ref="L25:L31" si="23">IF(K25="--",FALSE,TRUE)</f>
        <v>1</v>
      </c>
      <c r="M25" s="91"/>
      <c r="N25" s="351" t="str">
        <f t="shared" si="16"/>
        <v>SF</v>
      </c>
      <c r="O25" s="351" t="str">
        <f t="shared" si="17"/>
        <v>Z6</v>
      </c>
      <c r="P25" s="355" t="str">
        <f t="shared" si="18"/>
        <v>obj_0080c#0018</v>
      </c>
      <c r="Q25" s="104" t="b">
        <f t="shared" si="18"/>
        <v>1</v>
      </c>
      <c r="R25" s="352">
        <v>1</v>
      </c>
      <c r="S25" s="352">
        <v>1</v>
      </c>
      <c r="T25" s="104" t="str">
        <v>obj_00ab9</v>
      </c>
      <c r="U25" s="104" t="str">
        <f>_xll.qlRateHelperQuoteName(T25)</f>
        <v/>
      </c>
      <c r="V25" s="349">
        <f>_xll.qlRateHelperRate(T25,_xll.ohTrigger(Trigger,Trigger6M))</f>
        <v>6.0299999999999998E-3</v>
      </c>
      <c r="W25" s="349" t="str">
        <f>IFERROR(_xll.qlFuturesRateHelperConvexityAdjustment(T25,Trigger),"--")</f>
        <v>--</v>
      </c>
      <c r="X25" s="105">
        <f>_xll.qlRateHelperEarliestDate(T25,Trigger)</f>
        <v>42157</v>
      </c>
      <c r="Y25" s="105">
        <f>_xll.qlRateHelperLatestDate(T25,Trigger)</f>
        <v>44714</v>
      </c>
      <c r="Z25" s="257">
        <v>6.0291355260083E-3</v>
      </c>
      <c r="AD25" s="261"/>
      <c r="AY25" s="104" t="s">
        <v>203</v>
      </c>
      <c r="AZ25" s="105">
        <f>_xll.qlInterestRateIndexFixingDate(Currency&amp;"ibor"&amp;Tenor,BA25,Trigger)</f>
        <v>42186</v>
      </c>
      <c r="BA25" s="105">
        <f>_xll.qlCalendarAdvance(Calendar,BA24,AY25,"f",,Trigger)</f>
        <v>42188</v>
      </c>
      <c r="BB25" s="105">
        <f>_xll.qlInterestRateIndexMaturity(Currency&amp;"ibor"&amp;Tenor,BA25,Trigger)</f>
        <v>42373</v>
      </c>
      <c r="BC25" s="257">
        <f>_xll.qlIndexFixing($AC$5,AZ25,TRUE,_xll.ohTrigger(Trigger,Trigger6M))</f>
        <v>6.0345160090092024E-4</v>
      </c>
      <c r="BD25" s="257">
        <f>_xll.qlIndexFixing($BE$1,AZ25,TRUE,_xll.ohTrigger(Trigger,Trigger6M))</f>
        <v>6.4012510978489034E-4</v>
      </c>
    </row>
    <row r="26" spans="1:56" s="84" customFormat="1" ht="11.25" customHeight="1" x14ac:dyDescent="0.2">
      <c r="A26" s="310" t="s">
        <v>242</v>
      </c>
      <c r="B26" s="104" t="s">
        <v>248</v>
      </c>
      <c r="C26" s="311" t="str">
        <v>M6</v>
      </c>
      <c r="D26" s="312" t="str">
        <v>M6</v>
      </c>
      <c r="E26" s="313" t="str">
        <f t="shared" si="19"/>
        <v>M6</v>
      </c>
      <c r="F26" s="346">
        <f>_xll.qlIMMdate(E26,ImportedDate,Trigger)</f>
        <v>42536</v>
      </c>
      <c r="G26" s="293" t="str">
        <f t="shared" si="22"/>
        <v>Euribor6M</v>
      </c>
      <c r="H26" s="376">
        <v>99.897499999999994</v>
      </c>
      <c r="I26" s="323">
        <f>Quote!AY25/100</f>
        <v>-2.5000000000000002E-6</v>
      </c>
      <c r="J26" s="324" t="str">
        <f t="shared" si="21"/>
        <v>EUR_CURVE_FUT6M_M6</v>
      </c>
      <c r="K26" s="314" t="str">
        <f>IFERROR(_xll.qlFuturesRateHelper(,IF(DataSelect="Reference",$H26,$J26),B26,$E26,$G26,$I26,Permanent,Trigger,ObjectOverwrite),"--")</f>
        <v>obj_00808#0019</v>
      </c>
      <c r="L26" s="314" t="b">
        <f t="shared" si="23"/>
        <v>1</v>
      </c>
      <c r="M26" s="91"/>
      <c r="N26" s="351" t="str">
        <f t="shared" si="16"/>
        <v>SF</v>
      </c>
      <c r="O26" s="351" t="str">
        <f t="shared" si="17"/>
        <v>H7</v>
      </c>
      <c r="P26" s="355" t="str">
        <f t="shared" si="18"/>
        <v>obj_0080e#0018</v>
      </c>
      <c r="Q26" s="104" t="b">
        <f t="shared" si="18"/>
        <v>1</v>
      </c>
      <c r="R26" s="352">
        <v>1</v>
      </c>
      <c r="S26" s="352">
        <v>1</v>
      </c>
      <c r="T26" s="104" t="str">
        <v>obj_00acc</v>
      </c>
      <c r="U26" s="104" t="str">
        <f>_xll.qlRateHelperQuoteName(T26)</f>
        <v/>
      </c>
      <c r="V26" s="349">
        <f>_xll.qlRateHelperRate(T26,_xll.ohTrigger(Trigger,Trigger6M))</f>
        <v>7.11E-3</v>
      </c>
      <c r="W26" s="349" t="str">
        <f>IFERROR(_xll.qlFuturesRateHelperConvexityAdjustment(T26,Trigger),"--")</f>
        <v>--</v>
      </c>
      <c r="X26" s="105">
        <f>_xll.qlRateHelperEarliestDate(T26,Trigger)</f>
        <v>42157</v>
      </c>
      <c r="Y26" s="105">
        <f>_xll.qlRateHelperLatestDate(T26,Trigger)</f>
        <v>45079</v>
      </c>
      <c r="Z26" s="257">
        <v>7.1241198120508449E-3</v>
      </c>
      <c r="AD26" s="261"/>
      <c r="AY26" s="104" t="s">
        <v>203</v>
      </c>
      <c r="AZ26" s="105">
        <f>_xll.qlInterestRateIndexFixingDate(Currency&amp;"ibor"&amp;Tenor,BA26,Trigger)</f>
        <v>42187</v>
      </c>
      <c r="BA26" s="105">
        <f>_xll.qlCalendarAdvance(Calendar,BA25,AY26,"f",,Trigger)</f>
        <v>42191</v>
      </c>
      <c r="BB26" s="105">
        <f>_xll.qlInterestRateIndexMaturity(Currency&amp;"ibor"&amp;Tenor,BA26,Trigger)</f>
        <v>42375</v>
      </c>
      <c r="BC26" s="257">
        <f>_xll.qlIndexFixing($AC$5,AZ26,TRUE,_xll.ohTrigger(Trigger,Trigger6M))</f>
        <v>6.1009761630834039E-4</v>
      </c>
      <c r="BD26" s="257">
        <f>_xll.qlIndexFixing($BE$1,AZ26,TRUE,_xll.ohTrigger(Trigger,Trigger6M))</f>
        <v>6.4199795564842557E-4</v>
      </c>
    </row>
    <row r="27" spans="1:56" s="84" customFormat="1" ht="11.25" customHeight="1" x14ac:dyDescent="0.2">
      <c r="A27" s="310" t="s">
        <v>242</v>
      </c>
      <c r="B27" s="104" t="s">
        <v>248</v>
      </c>
      <c r="C27" s="311" t="str">
        <v>U6</v>
      </c>
      <c r="D27" s="312" t="str">
        <v>U6</v>
      </c>
      <c r="E27" s="313" t="str">
        <f t="shared" si="19"/>
        <v>U6</v>
      </c>
      <c r="F27" s="346">
        <f>_xll.qlIMMdate(E27,ImportedDate,Trigger)</f>
        <v>42634</v>
      </c>
      <c r="G27" s="293" t="str">
        <f t="shared" si="22"/>
        <v>Euribor6M</v>
      </c>
      <c r="H27" s="376">
        <v>99.877200000000002</v>
      </c>
      <c r="I27" s="323">
        <f>Quote!AY26/100</f>
        <v>0</v>
      </c>
      <c r="J27" s="324" t="str">
        <f t="shared" si="21"/>
        <v>EUR_CURVE_FUT6M_U6</v>
      </c>
      <c r="K27" s="314" t="str">
        <f>IFERROR(_xll.qlFuturesRateHelper(,IF(DataSelect="Reference",$H27,$J27),B27,$E27,$G27,$I27,Permanent,Trigger,ObjectOverwrite),"--")</f>
        <v>obj_0080b#0018</v>
      </c>
      <c r="L27" s="314" t="b">
        <f t="shared" si="23"/>
        <v>1</v>
      </c>
      <c r="M27" s="91"/>
      <c r="N27" s="351" t="str">
        <f t="shared" si="16"/>
        <v>SF</v>
      </c>
      <c r="O27" s="351" t="e">
        <f t="shared" si="17"/>
        <v>#N/A</v>
      </c>
      <c r="P27" s="355" t="str">
        <f t="shared" si="18"/>
        <v>--</v>
      </c>
      <c r="Q27" s="104" t="b">
        <f t="shared" si="18"/>
        <v>0</v>
      </c>
      <c r="R27" s="352">
        <v>1</v>
      </c>
      <c r="S27" s="352">
        <v>1</v>
      </c>
      <c r="T27" s="104" t="str">
        <v>obj_00ab7</v>
      </c>
      <c r="U27" s="104" t="str">
        <f>_xll.qlRateHelperQuoteName(T27)</f>
        <v/>
      </c>
      <c r="V27" s="349">
        <f>_xll.qlRateHelperRate(T27,_xll.ohTrigger(Trigger,Trigger6M))</f>
        <v>8.09E-3</v>
      </c>
      <c r="W27" s="349" t="str">
        <f>IFERROR(_xll.qlFuturesRateHelperConvexityAdjustment(T27,Trigger),"--")</f>
        <v>--</v>
      </c>
      <c r="X27" s="105">
        <f>_xll.qlRateHelperEarliestDate(T27,Trigger)</f>
        <v>42157</v>
      </c>
      <c r="Y27" s="105">
        <f>_xll.qlRateHelperLatestDate(T27,Trigger)</f>
        <v>45446</v>
      </c>
      <c r="Z27" s="257">
        <v>8.1206911512323298E-3</v>
      </c>
      <c r="AD27" s="261"/>
      <c r="AY27" s="104" t="s">
        <v>203</v>
      </c>
      <c r="AZ27" s="105">
        <f>_xll.qlInterestRateIndexFixingDate(Currency&amp;"ibor"&amp;Tenor,BA27,Trigger)</f>
        <v>42188</v>
      </c>
      <c r="BA27" s="105">
        <f>_xll.qlCalendarAdvance(Calendar,BA26,AY27,"f",,Trigger)</f>
        <v>42192</v>
      </c>
      <c r="BB27" s="105">
        <f>_xll.qlInterestRateIndexMaturity(Currency&amp;"ibor"&amp;Tenor,BA27,Trigger)</f>
        <v>42376</v>
      </c>
      <c r="BC27" s="257">
        <f>_xll.qlIndexFixing($AC$5,AZ27,TRUE,_xll.ohTrigger(Trigger,Trigger6M))</f>
        <v>6.123229075961007E-4</v>
      </c>
      <c r="BD27" s="257">
        <f>_xll.qlIndexFixing($BE$1,AZ27,TRUE,_xll.ohTrigger(Trigger,Trigger6M))</f>
        <v>6.4317741042965856E-4</v>
      </c>
    </row>
    <row r="28" spans="1:56" s="84" customFormat="1" ht="11.25" customHeight="1" x14ac:dyDescent="0.2">
      <c r="A28" s="310" t="s">
        <v>242</v>
      </c>
      <c r="B28" s="104" t="s">
        <v>248</v>
      </c>
      <c r="C28" s="311" t="str">
        <v>Z6</v>
      </c>
      <c r="D28" s="312" t="str">
        <v>Z6</v>
      </c>
      <c r="E28" s="313" t="str">
        <f t="shared" si="19"/>
        <v>Z6</v>
      </c>
      <c r="F28" s="346">
        <f>_xll.qlIMMdate(E28,ImportedDate,Trigger)</f>
        <v>42725</v>
      </c>
      <c r="G28" s="293" t="str">
        <f t="shared" si="22"/>
        <v>Euribor6M</v>
      </c>
      <c r="H28" s="376">
        <v>99.852549999999994</v>
      </c>
      <c r="I28" s="323">
        <f>Quote!AY27/100</f>
        <v>0</v>
      </c>
      <c r="J28" s="324" t="str">
        <f t="shared" si="21"/>
        <v>EUR_CURVE_FUT6M_Z6</v>
      </c>
      <c r="K28" s="314" t="str">
        <f>IFERROR(_xll.qlFuturesRateHelper(,IF(DataSelect="Reference",$H28,$J28),B28,$E28,$G28,$I28,Permanent,Trigger,ObjectOverwrite),"--")</f>
        <v>obj_0080c#0018</v>
      </c>
      <c r="L28" s="314" t="b">
        <f t="shared" si="23"/>
        <v>1</v>
      </c>
      <c r="M28" s="91"/>
      <c r="N28" s="356" t="str">
        <f t="shared" si="16"/>
        <v>SF</v>
      </c>
      <c r="O28" s="356" t="e">
        <f t="shared" si="17"/>
        <v>#N/A</v>
      </c>
      <c r="P28" s="357" t="str">
        <f t="shared" si="18"/>
        <v>--</v>
      </c>
      <c r="Q28" s="115" t="b">
        <f t="shared" si="18"/>
        <v>0</v>
      </c>
      <c r="R28" s="358">
        <v>1</v>
      </c>
      <c r="S28" s="358">
        <v>1</v>
      </c>
      <c r="T28" s="104" t="str">
        <v>obj_00ab6</v>
      </c>
      <c r="U28" s="104" t="str">
        <f>_xll.qlRateHelperQuoteName(T28)</f>
        <v/>
      </c>
      <c r="V28" s="349">
        <f>_xll.qlRateHelperRate(T28,_xll.ohTrigger(Trigger,Trigger6M))</f>
        <v>8.94E-3</v>
      </c>
      <c r="W28" s="349" t="str">
        <f>IFERROR(_xll.qlFuturesRateHelperConvexityAdjustment(T28,Trigger),"--")</f>
        <v>--</v>
      </c>
      <c r="X28" s="105">
        <f>_xll.qlRateHelperEarliestDate(T28,Trigger)</f>
        <v>42157</v>
      </c>
      <c r="Y28" s="105">
        <f>_xll.qlRateHelperLatestDate(T28,Trigger)</f>
        <v>45810</v>
      </c>
      <c r="Z28" s="257">
        <v>8.9917063617201958E-3</v>
      </c>
      <c r="AD28" s="261"/>
      <c r="AY28" s="104" t="s">
        <v>203</v>
      </c>
      <c r="AZ28" s="105">
        <f>_xll.qlInterestRateIndexFixingDate(Currency&amp;"ibor"&amp;Tenor,BA28,Trigger)</f>
        <v>42191</v>
      </c>
      <c r="BA28" s="105">
        <f>_xll.qlCalendarAdvance(Calendar,BA27,AY28,"f",,Trigger)</f>
        <v>42193</v>
      </c>
      <c r="BB28" s="105">
        <f>_xll.qlInterestRateIndexMaturity(Currency&amp;"ibor"&amp;Tenor,BA28,Trigger)</f>
        <v>42377</v>
      </c>
      <c r="BC28" s="257">
        <f>_xll.qlIndexFixing($AC$5,AZ28,TRUE,_xll.ohTrigger(Trigger,Trigger6M))</f>
        <v>6.1445125660052969E-4</v>
      </c>
      <c r="BD28" s="257">
        <f>_xll.qlIndexFixing($BE$1,AZ28,TRUE,_xll.ohTrigger(Trigger,Trigger6M))</f>
        <v>6.4456210924700586E-4</v>
      </c>
    </row>
    <row r="29" spans="1:56" s="84" customFormat="1" ht="11.25" customHeight="1" x14ac:dyDescent="0.2">
      <c r="A29" s="310" t="s">
        <v>242</v>
      </c>
      <c r="B29" s="104" t="s">
        <v>248</v>
      </c>
      <c r="C29" s="311" t="str">
        <v>H7</v>
      </c>
      <c r="D29" s="312" t="str">
        <v>H7</v>
      </c>
      <c r="E29" s="313" t="str">
        <f t="shared" si="19"/>
        <v>H7</v>
      </c>
      <c r="F29" s="346">
        <f>_xll.qlIMMdate(E29,ImportedDate,Trigger)</f>
        <v>42809</v>
      </c>
      <c r="G29" s="293" t="str">
        <f t="shared" si="22"/>
        <v>Euribor6M</v>
      </c>
      <c r="H29" s="376">
        <v>99.819850000000002</v>
      </c>
      <c r="I29" s="323">
        <f>Quote!AY28/100</f>
        <v>1.7500000000000002E-5</v>
      </c>
      <c r="J29" s="324" t="str">
        <f t="shared" si="21"/>
        <v>EUR_CURVE_FUT6M_H7</v>
      </c>
      <c r="K29" s="314" t="str">
        <f>IFERROR(_xll.qlFuturesRateHelper(,IF(DataSelect="Reference",$H29,$J29),B29,$E29,$G29,$I29,Permanent,Trigger,ObjectOverwrite),"--")</f>
        <v>obj_0080e#0018</v>
      </c>
      <c r="L29" s="314" t="b">
        <f t="shared" si="23"/>
        <v>1</v>
      </c>
      <c r="M29" s="91"/>
      <c r="N29" s="351" t="str">
        <f t="shared" ref="N29:N60" si="24">A35</f>
        <v>SW</v>
      </c>
      <c r="O29" s="351" t="str">
        <f t="shared" ref="O29:O60" si="25">B35</f>
        <v>1Y</v>
      </c>
      <c r="P29" s="355" t="str">
        <f t="shared" ref="P29:P60" si="26">K35</f>
        <v>obj_00aab#0014</v>
      </c>
      <c r="Q29" s="351" t="b">
        <f t="shared" ref="Q29:Q60" si="27">L35</f>
        <v>1</v>
      </c>
      <c r="R29" s="359">
        <v>1</v>
      </c>
      <c r="S29" s="359">
        <v>1</v>
      </c>
      <c r="T29" s="104" t="str">
        <v>obj_00ab1</v>
      </c>
      <c r="U29" s="104" t="str">
        <f>_xll.qlRateHelperQuoteName(T29)</f>
        <v/>
      </c>
      <c r="V29" s="349">
        <f>_xll.qlRateHelperRate(T29,_xll.ohTrigger(Trigger,Trigger6M))</f>
        <v>9.6898821300000007E-3</v>
      </c>
      <c r="W29" s="349" t="str">
        <f>IFERROR(_xll.qlFuturesRateHelperConvexityAdjustment(T29,Trigger),"--")</f>
        <v>--</v>
      </c>
      <c r="X29" s="105">
        <f>_xll.qlRateHelperEarliestDate(T29,Trigger)</f>
        <v>42157</v>
      </c>
      <c r="Y29" s="105">
        <f>_xll.qlRateHelperLatestDate(T29,Trigger)</f>
        <v>46175</v>
      </c>
      <c r="Z29" s="257">
        <v>9.7640491855490782E-3</v>
      </c>
      <c r="AD29" s="261"/>
      <c r="AY29" s="104" t="s">
        <v>203</v>
      </c>
      <c r="AZ29" s="105">
        <f>_xll.qlInterestRateIndexFixingDate(Currency&amp;"ibor"&amp;Tenor,BA29,Trigger)</f>
        <v>42192</v>
      </c>
      <c r="BA29" s="105">
        <f>_xll.qlCalendarAdvance(Calendar,BA28,AY29,"f",,Trigger)</f>
        <v>42194</v>
      </c>
      <c r="BB29" s="105">
        <f>_xll.qlInterestRateIndexMaturity(Currency&amp;"ibor"&amp;Tenor,BA29,Trigger)</f>
        <v>42380</v>
      </c>
      <c r="BC29" s="257">
        <f>_xll.qlIndexFixing($AC$5,AZ29,TRUE,_xll.ohTrigger(Trigger,Trigger6M))</f>
        <v>6.176961915801164E-4</v>
      </c>
      <c r="BD29" s="257">
        <f>_xll.qlIndexFixing($BE$1,AZ29,TRUE,_xll.ohTrigger(Trigger,Trigger6M))</f>
        <v>6.4875340938535544E-4</v>
      </c>
    </row>
    <row r="30" spans="1:56" s="84" customFormat="1" ht="11.25" customHeight="1" x14ac:dyDescent="0.2">
      <c r="A30" s="310" t="s">
        <v>242</v>
      </c>
      <c r="B30" s="104" t="s">
        <v>248</v>
      </c>
      <c r="C30" s="311" t="e">
        <v>#N/A</v>
      </c>
      <c r="D30" s="312" t="e">
        <v>#N/A</v>
      </c>
      <c r="E30" s="313" t="e">
        <f t="shared" si="19"/>
        <v>#N/A</v>
      </c>
      <c r="F30" s="346" t="e">
        <f>_xll.qlIMMdate(E30,ImportedDate,Trigger)</f>
        <v>#NUM!</v>
      </c>
      <c r="G30" s="293" t="str">
        <f t="shared" si="22"/>
        <v>Euribor6M</v>
      </c>
      <c r="H30" s="376" t="e">
        <v>#N/A</v>
      </c>
      <c r="I30" s="323">
        <f>Quote!AY29/100</f>
        <v>0</v>
      </c>
      <c r="J30" s="324" t="e">
        <f t="shared" si="21"/>
        <v>#N/A</v>
      </c>
      <c r="K30" s="314" t="str">
        <f>IFERROR(_xll.qlFuturesRateHelper(,IF(DataSelect="Reference",$H30,$J30),B30,$E30,$G30,$I30,Permanent,Trigger,ObjectOverwrite),"--")</f>
        <v>--</v>
      </c>
      <c r="L30" s="314" t="b">
        <f t="shared" si="23"/>
        <v>0</v>
      </c>
      <c r="M30" s="91"/>
      <c r="N30" s="351" t="str">
        <f t="shared" si="24"/>
        <v>SW</v>
      </c>
      <c r="O30" s="351" t="str">
        <f t="shared" si="25"/>
        <v>1Y3M</v>
      </c>
      <c r="P30" s="355" t="str">
        <f t="shared" si="26"/>
        <v>obj_00ab2#0013</v>
      </c>
      <c r="Q30" s="351" t="b">
        <f t="shared" si="27"/>
        <v>1</v>
      </c>
      <c r="R30" s="359">
        <v>1</v>
      </c>
      <c r="S30" s="359">
        <v>1</v>
      </c>
      <c r="T30" s="104" t="str">
        <v>obj_00acd</v>
      </c>
      <c r="U30" s="104" t="str">
        <f>_xll.qlRateHelperQuoteName(T30)</f>
        <v/>
      </c>
      <c r="V30" s="349">
        <f>_xll.qlRateHelperRate(T30,_xll.ohTrigger(Trigger,Trigger6M))</f>
        <v>1.034E-2</v>
      </c>
      <c r="W30" s="349" t="str">
        <f>IFERROR(_xll.qlFuturesRateHelperConvexityAdjustment(T30,Trigger),"--")</f>
        <v>--</v>
      </c>
      <c r="X30" s="105">
        <f>_xll.qlRateHelperEarliestDate(T30,Trigger)</f>
        <v>42157</v>
      </c>
      <c r="Y30" s="105">
        <f>_xll.qlRateHelperLatestDate(T30,Trigger)</f>
        <v>46540</v>
      </c>
      <c r="Z30" s="257">
        <v>1.0436659559038381E-2</v>
      </c>
      <c r="AD30" s="261"/>
      <c r="AY30" s="104" t="s">
        <v>203</v>
      </c>
      <c r="AZ30" s="105">
        <f>_xll.qlInterestRateIndexFixingDate(Currency&amp;"ibor"&amp;Tenor,BA30,Trigger)</f>
        <v>42193</v>
      </c>
      <c r="BA30" s="105">
        <f>_xll.qlCalendarAdvance(Calendar,BA29,AY30,"f",,Trigger)</f>
        <v>42195</v>
      </c>
      <c r="BB30" s="105">
        <f>_xll.qlInterestRateIndexMaturity(Currency&amp;"ibor"&amp;Tenor,BA30,Trigger)</f>
        <v>42380</v>
      </c>
      <c r="BC30" s="257">
        <f>_xll.qlIndexFixing($AC$5,AZ30,TRUE,_xll.ohTrigger(Trigger,Trigger6M))</f>
        <v>6.1902227148861457E-4</v>
      </c>
      <c r="BD30" s="257">
        <f>_xll.qlIndexFixing($BE$1,AZ30,TRUE,_xll.ohTrigger(Trigger,Trigger6M))</f>
        <v>6.492646246111384E-4</v>
      </c>
    </row>
    <row r="31" spans="1:56" s="84" customFormat="1" ht="11.25" customHeight="1" x14ac:dyDescent="0.2">
      <c r="A31" s="315" t="s">
        <v>242</v>
      </c>
      <c r="B31" s="115" t="s">
        <v>248</v>
      </c>
      <c r="C31" s="316" t="e">
        <v>#N/A</v>
      </c>
      <c r="D31" s="317" t="e">
        <v>#N/A</v>
      </c>
      <c r="E31" s="318" t="e">
        <f t="shared" si="19"/>
        <v>#N/A</v>
      </c>
      <c r="F31" s="347" t="e">
        <f>_xll.qlIMMdate(E31,ImportedDate,Trigger)</f>
        <v>#NUM!</v>
      </c>
      <c r="G31" s="299" t="str">
        <f t="shared" si="22"/>
        <v>Euribor6M</v>
      </c>
      <c r="H31" s="377" t="e">
        <v>#N/A</v>
      </c>
      <c r="I31" s="325">
        <f>Quote!AY30/100</f>
        <v>0</v>
      </c>
      <c r="J31" s="326" t="e">
        <f t="shared" si="21"/>
        <v>#N/A</v>
      </c>
      <c r="K31" s="319" t="str">
        <f>IFERROR(_xll.qlFuturesRateHelper(,IF(DataSelect="Reference",$H31,$J31),B31,$E31,$G31,$I31,Permanent,Trigger,ObjectOverwrite),"--")</f>
        <v>--</v>
      </c>
      <c r="L31" s="319" t="b">
        <f t="shared" si="23"/>
        <v>0</v>
      </c>
      <c r="M31" s="91"/>
      <c r="N31" s="351" t="str">
        <f t="shared" si="24"/>
        <v>SW</v>
      </c>
      <c r="O31" s="351" t="str">
        <f t="shared" si="25"/>
        <v>1Y6M</v>
      </c>
      <c r="P31" s="355" t="str">
        <f t="shared" si="26"/>
        <v>obj_00abc#0013</v>
      </c>
      <c r="Q31" s="351" t="b">
        <f t="shared" si="27"/>
        <v>1</v>
      </c>
      <c r="R31" s="359">
        <v>1</v>
      </c>
      <c r="S31" s="359">
        <v>1</v>
      </c>
      <c r="T31" s="104" t="str">
        <v>obj_00aae</v>
      </c>
      <c r="U31" s="104" t="str">
        <f>_xll.qlRateHelperQuoteName(T31)</f>
        <v/>
      </c>
      <c r="V31" s="349">
        <f>_xll.qlRateHelperRate(T31,_xll.ohTrigger(Trigger,Trigger6M))</f>
        <v>1.089137577E-2</v>
      </c>
      <c r="W31" s="349" t="str">
        <f>IFERROR(_xll.qlFuturesRateHelperConvexityAdjustment(T31,Trigger),"--")</f>
        <v>--</v>
      </c>
      <c r="X31" s="105">
        <f>_xll.qlRateHelperEarliestDate(T31,Trigger)</f>
        <v>42157</v>
      </c>
      <c r="Y31" s="105">
        <f>_xll.qlRateHelperLatestDate(T31,Trigger)</f>
        <v>46906</v>
      </c>
      <c r="Z31" s="257">
        <v>1.1006827771889967E-2</v>
      </c>
      <c r="AD31" s="261"/>
      <c r="AY31" s="104" t="s">
        <v>203</v>
      </c>
      <c r="AZ31" s="105">
        <f>_xll.qlInterestRateIndexFixingDate(Currency&amp;"ibor"&amp;Tenor,BA31,Trigger)</f>
        <v>42194</v>
      </c>
      <c r="BA31" s="105">
        <f>_xll.qlCalendarAdvance(Calendar,BA30,AY31,"f",,Trigger)</f>
        <v>42198</v>
      </c>
      <c r="BB31" s="105">
        <f>_xll.qlInterestRateIndexMaturity(Currency&amp;"ibor"&amp;Tenor,BA31,Trigger)</f>
        <v>42382</v>
      </c>
      <c r="BC31" s="257">
        <f>_xll.qlIndexFixing($AC$5,AZ31,TRUE,_xll.ohTrigger(Trigger,Trigger6M))</f>
        <v>6.2363885680029383E-4</v>
      </c>
      <c r="BD31" s="257">
        <f>_xll.qlIndexFixing($BE$1,AZ31,TRUE,_xll.ohTrigger(Trigger,Trigger6M))</f>
        <v>6.5414394892174873E-4</v>
      </c>
    </row>
    <row r="32" spans="1:56" s="84" customFormat="1" ht="11.25" customHeight="1" x14ac:dyDescent="0.2">
      <c r="A32" s="92"/>
      <c r="B32" s="92"/>
      <c r="C32" s="92"/>
      <c r="D32" s="95"/>
      <c r="E32" s="94"/>
      <c r="F32" s="96"/>
      <c r="G32" s="92"/>
      <c r="H32" s="92"/>
      <c r="I32" s="92"/>
      <c r="J32" s="92"/>
      <c r="K32" s="92"/>
      <c r="L32" s="94"/>
      <c r="M32" s="91"/>
      <c r="N32" s="351" t="str">
        <f t="shared" si="24"/>
        <v>SW</v>
      </c>
      <c r="O32" s="351" t="str">
        <f t="shared" si="25"/>
        <v>1Y9M</v>
      </c>
      <c r="P32" s="355" t="str">
        <f t="shared" si="26"/>
        <v>obj_00ad1#0012</v>
      </c>
      <c r="Q32" s="351" t="b">
        <f t="shared" si="27"/>
        <v>1</v>
      </c>
      <c r="R32" s="359">
        <v>1</v>
      </c>
      <c r="S32" s="359">
        <v>1</v>
      </c>
      <c r="T32" s="104" t="str">
        <v>obj_00ab8</v>
      </c>
      <c r="U32" s="104" t="str">
        <f>_xll.qlRateHelperQuoteName(T32)</f>
        <v/>
      </c>
      <c r="V32" s="349">
        <f>_xll.qlRateHelperRate(T32,_xll.ohTrigger(Trigger,Trigger6M))</f>
        <v>1.1351395780000001E-2</v>
      </c>
      <c r="W32" s="349" t="str">
        <f>IFERROR(_xll.qlFuturesRateHelperConvexityAdjustment(T32,Trigger),"--")</f>
        <v>--</v>
      </c>
      <c r="X32" s="105">
        <f>_xll.qlRateHelperEarliestDate(T32,Trigger)</f>
        <v>42157</v>
      </c>
      <c r="Y32" s="105">
        <f>_xll.qlRateHelperLatestDate(T32,Trigger)</f>
        <v>47273</v>
      </c>
      <c r="Z32" s="257">
        <v>1.1485582963244203E-2</v>
      </c>
      <c r="AD32" s="261"/>
      <c r="AY32" s="104" t="s">
        <v>203</v>
      </c>
      <c r="AZ32" s="105">
        <f>_xll.qlInterestRateIndexFixingDate(Currency&amp;"ibor"&amp;Tenor,BA32,Trigger)</f>
        <v>42195</v>
      </c>
      <c r="BA32" s="105">
        <f>_xll.qlCalendarAdvance(Calendar,BA31,AY32,"f",,Trigger)</f>
        <v>42199</v>
      </c>
      <c r="BB32" s="105">
        <f>_xll.qlInterestRateIndexMaturity(Currency&amp;"ibor"&amp;Tenor,BA32,Trigger)</f>
        <v>42383</v>
      </c>
      <c r="BC32" s="257">
        <f>_xll.qlIndexFixing($AC$5,AZ32,TRUE,_xll.ohTrigger(Trigger,Trigger6M))</f>
        <v>6.2518554596486425E-4</v>
      </c>
      <c r="BD32" s="257">
        <f>_xll.qlIndexFixing($BE$1,AZ32,TRUE,_xll.ohTrigger(Trigger,Trigger6M))</f>
        <v>6.5649983558272026E-4</v>
      </c>
    </row>
    <row r="33" spans="1:56" s="84" customFormat="1" ht="11.25" customHeight="1" x14ac:dyDescent="0.2">
      <c r="A33" s="92"/>
      <c r="B33" s="92"/>
      <c r="C33" s="92"/>
      <c r="D33" s="92"/>
      <c r="E33" s="92"/>
      <c r="F33" s="92"/>
      <c r="G33" s="92"/>
      <c r="H33" s="90"/>
      <c r="I33" s="64" t="s">
        <v>4</v>
      </c>
      <c r="J33" s="64"/>
      <c r="K33" s="2" t="str">
        <f>_xll.qlEuribor(,Tenor,,,Trigger)</f>
        <v>obj_00805#0004</v>
      </c>
      <c r="N33" s="351" t="str">
        <f t="shared" si="24"/>
        <v>SW</v>
      </c>
      <c r="O33" s="351" t="str">
        <f t="shared" si="25"/>
        <v>2Y</v>
      </c>
      <c r="P33" s="355" t="str">
        <f t="shared" si="26"/>
        <v>obj_00ab9#0013</v>
      </c>
      <c r="Q33" s="351" t="b">
        <f t="shared" si="27"/>
        <v>1</v>
      </c>
      <c r="R33" s="359">
        <v>1</v>
      </c>
      <c r="S33" s="359">
        <v>1</v>
      </c>
      <c r="T33" s="104" t="str">
        <v>obj_00abd</v>
      </c>
      <c r="U33" s="104" t="str">
        <f>_xll.qlRateHelperQuoteName(T33)</f>
        <v/>
      </c>
      <c r="V33" s="349">
        <f>_xll.qlRateHelperRate(T33,_xll.ohTrigger(Trigger,Trigger6M))</f>
        <v>1.1739999999999999E-2</v>
      </c>
      <c r="W33" s="349" t="str">
        <f>IFERROR(_xll.qlFuturesRateHelperConvexityAdjustment(T33,Trigger),"--")</f>
        <v>--</v>
      </c>
      <c r="X33" s="105">
        <f>_xll.qlRateHelperEarliestDate(T33,Trigger)</f>
        <v>42157</v>
      </c>
      <c r="Y33" s="105">
        <f>_xll.qlRateHelperLatestDate(T33,Trigger)</f>
        <v>47637</v>
      </c>
      <c r="Z33" s="257">
        <v>1.1890765995807667E-2</v>
      </c>
      <c r="AD33" s="261"/>
      <c r="AY33" s="104" t="s">
        <v>203</v>
      </c>
      <c r="AZ33" s="105">
        <f>_xll.qlInterestRateIndexFixingDate(Currency&amp;"ibor"&amp;Tenor,BA33,Trigger)</f>
        <v>42198</v>
      </c>
      <c r="BA33" s="105">
        <f>_xll.qlCalendarAdvance(Calendar,BA32,AY33,"f",,Trigger)</f>
        <v>42200</v>
      </c>
      <c r="BB33" s="105">
        <f>_xll.qlInterestRateIndexMaturity(Currency&amp;"ibor"&amp;Tenor,BA33,Trigger)</f>
        <v>42384</v>
      </c>
      <c r="BC33" s="257">
        <f>_xll.qlIndexFixing($AC$5,AZ33,TRUE,_xll.ohTrigger(Trigger,Trigger6M))</f>
        <v>6.2663529093458909E-4</v>
      </c>
      <c r="BD33" s="257">
        <f>_xll.qlIndexFixing($BE$1,AZ33,TRUE,_xll.ohTrigger(Trigger,Trigger6M))</f>
        <v>6.5896881577345021E-4</v>
      </c>
    </row>
    <row r="34" spans="1:56" s="84" customFormat="1" ht="11.25" customHeight="1" x14ac:dyDescent="0.2">
      <c r="A34" s="64" t="s">
        <v>12</v>
      </c>
      <c r="B34" s="64" t="s">
        <v>236</v>
      </c>
      <c r="C34" s="64" t="s">
        <v>237</v>
      </c>
      <c r="D34" s="64" t="s">
        <v>50</v>
      </c>
      <c r="E34" s="64" t="s">
        <v>249</v>
      </c>
      <c r="F34" s="64" t="s">
        <v>253</v>
      </c>
      <c r="G34" s="64" t="s">
        <v>6</v>
      </c>
      <c r="H34" s="64" t="s">
        <v>254</v>
      </c>
      <c r="I34" s="64" t="s">
        <v>251</v>
      </c>
      <c r="J34" s="64" t="s">
        <v>252</v>
      </c>
      <c r="K34" s="64" t="s">
        <v>38</v>
      </c>
      <c r="L34" s="64" t="s">
        <v>42</v>
      </c>
      <c r="N34" s="351" t="str">
        <f t="shared" si="24"/>
        <v>SW</v>
      </c>
      <c r="O34" s="351" t="str">
        <f t="shared" si="25"/>
        <v>2Y3M</v>
      </c>
      <c r="P34" s="355" t="str">
        <f t="shared" si="26"/>
        <v>obj_00acc#0012</v>
      </c>
      <c r="Q34" s="351" t="b">
        <f t="shared" si="27"/>
        <v>1</v>
      </c>
      <c r="R34" s="359">
        <v>1</v>
      </c>
      <c r="S34" s="359">
        <v>1</v>
      </c>
      <c r="T34" s="104" t="str">
        <v>obj_00ab3</v>
      </c>
      <c r="U34" s="104" t="str">
        <f>_xll.qlRateHelperQuoteName(T34)</f>
        <v/>
      </c>
      <c r="V34" s="349">
        <f>_xll.qlRateHelperRate(T34,_xll.ohTrigger(Trigger,Trigger6M))</f>
        <v>1.2062871740000002E-2</v>
      </c>
      <c r="W34" s="349" t="str">
        <f>IFERROR(_xll.qlFuturesRateHelperConvexityAdjustment(T34,Trigger),"--")</f>
        <v>--</v>
      </c>
      <c r="X34" s="105">
        <f>_xll.qlRateHelperEarliestDate(T34,Trigger)</f>
        <v>42157</v>
      </c>
      <c r="Y34" s="105">
        <f>_xll.qlRateHelperLatestDate(T34,Trigger)</f>
        <v>48001</v>
      </c>
      <c r="Z34" s="257">
        <v>1.2227469836835161E-2</v>
      </c>
      <c r="AD34" s="261"/>
      <c r="AY34" s="104" t="s">
        <v>203</v>
      </c>
      <c r="AZ34" s="105">
        <f>_xll.qlInterestRateIndexFixingDate(Currency&amp;"ibor"&amp;Tenor,BA34,Trigger)</f>
        <v>42199</v>
      </c>
      <c r="BA34" s="105">
        <f>_xll.qlCalendarAdvance(Calendar,BA33,AY34,"f",,Trigger)</f>
        <v>42201</v>
      </c>
      <c r="BB34" s="105">
        <f>_xll.qlInterestRateIndexMaturity(Currency&amp;"ibor"&amp;Tenor,BA34,Trigger)</f>
        <v>42387</v>
      </c>
      <c r="BC34" s="257">
        <f>_xll.qlIndexFixing($AC$5,AZ34,TRUE,_xll.ohTrigger(Trigger,Trigger6M))</f>
        <v>6.2923272751956886E-4</v>
      </c>
      <c r="BD34" s="257">
        <f>_xll.qlIndexFixing($BE$1,AZ34,TRUE,_xll.ohTrigger(Trigger,Trigger6M))</f>
        <v>6.6503010439351005E-4</v>
      </c>
    </row>
    <row r="35" spans="1:56" s="84" customFormat="1" ht="11.25" customHeight="1" x14ac:dyDescent="0.2">
      <c r="A35" s="290" t="s">
        <v>243</v>
      </c>
      <c r="B35" s="328" t="str">
        <f t="array" ref="B35:B100">_xll.ohFilter(Quote!Z4:Z102,Quote!Y4:Y102="SW")</f>
        <v>1Y</v>
      </c>
      <c r="C35" s="289" t="str">
        <f t="array" ref="C35:C100">_xll.ohFilter(PastedValue!Y2:Y62,PastedValue!U2:U62="Sw")</f>
        <v>3Y</v>
      </c>
      <c r="D35" s="289" t="str">
        <f t="shared" ref="D35:D66" si="28">IF(DataSelect="Reference",$C35,$B35)</f>
        <v>3Y</v>
      </c>
      <c r="E35" s="338" t="s">
        <v>8</v>
      </c>
      <c r="F35" s="332" t="s">
        <v>9</v>
      </c>
      <c r="G35" s="289" t="s">
        <v>10</v>
      </c>
      <c r="H35" s="332" t="s">
        <v>11</v>
      </c>
      <c r="I35" s="333">
        <f t="array" ref="I35:I100">_xll.ohFilter(PastedValue!AB2:AB62,PastedValue!U2:U62="Sw")/100</f>
        <v>1.67E-3</v>
      </c>
      <c r="J35" s="333" t="str">
        <f t="shared" ref="J35:J66" si="29">Currency&amp;"AB"&amp;SUBSTITUTE(Tenor,"M","")&amp;"R"&amp;B35</f>
        <v>EURAB6R1Y</v>
      </c>
      <c r="K35" s="334" t="str">
        <f>IFERROR(_xll.qlSwapRateHelper2(,IF(DataSelect="Reference",$I35,J35),,$D35,Calendar,$G35,$F35,$H35,$K$33,0,E35,Discounting,Permanent,_xll.ohTrigger(Trigger,DataSelect),ObjectOverwrite),"--")</f>
        <v>obj_00aab#0014</v>
      </c>
      <c r="L35" s="286" t="b">
        <f>IF(K35="--",FALSE,TRUE)</f>
        <v>1</v>
      </c>
      <c r="N35" s="351" t="str">
        <f t="shared" si="24"/>
        <v>SW</v>
      </c>
      <c r="O35" s="351" t="str">
        <f t="shared" si="25"/>
        <v>2Y6M</v>
      </c>
      <c r="P35" s="355" t="str">
        <f t="shared" si="26"/>
        <v>obj_00ab7#0013</v>
      </c>
      <c r="Q35" s="351" t="b">
        <f t="shared" si="27"/>
        <v>1</v>
      </c>
      <c r="R35" s="359">
        <v>1</v>
      </c>
      <c r="S35" s="359">
        <v>1</v>
      </c>
      <c r="T35" s="104" t="str">
        <v>obj_00abe</v>
      </c>
      <c r="U35" s="104" t="str">
        <f>_xll.qlRateHelperQuoteName(T35)</f>
        <v/>
      </c>
      <c r="V35" s="349">
        <f>_xll.qlRateHelperRate(T35,_xll.ohTrigger(Trigger,Trigger6M))</f>
        <v>1.2333866879999999E-2</v>
      </c>
      <c r="W35" s="349" t="str">
        <f>IFERROR(_xll.qlFuturesRateHelperConvexityAdjustment(T35,Trigger),"--")</f>
        <v>--</v>
      </c>
      <c r="X35" s="105">
        <f>_xll.qlRateHelperEarliestDate(T35,Trigger)</f>
        <v>42157</v>
      </c>
      <c r="Y35" s="105">
        <f>_xll.qlRateHelperLatestDate(T35,Trigger)</f>
        <v>48367</v>
      </c>
      <c r="Z35" s="257">
        <v>1.2507870732038429E-2</v>
      </c>
      <c r="AD35" s="261"/>
      <c r="AY35" s="104" t="s">
        <v>203</v>
      </c>
      <c r="AZ35" s="105">
        <f>_xll.qlInterestRateIndexFixingDate(Currency&amp;"ibor"&amp;Tenor,BA35,Trigger)</f>
        <v>42200</v>
      </c>
      <c r="BA35" s="105">
        <f>_xll.qlCalendarAdvance(Calendar,BA34,AY35,"f",,Trigger)</f>
        <v>42202</v>
      </c>
      <c r="BB35" s="105">
        <f>_xll.qlInterestRateIndexMaturity(Currency&amp;"ibor"&amp;Tenor,BA35,Trigger)</f>
        <v>42387</v>
      </c>
      <c r="BC35" s="257">
        <f>_xll.qlIndexFixing($AC$5,AZ35,TRUE,_xll.ohTrigger(Trigger,Trigger6M))</f>
        <v>6.2986839692596248E-4</v>
      </c>
      <c r="BD35" s="257">
        <f>_xll.qlIndexFixing($BE$1,AZ35,TRUE,_xll.ohTrigger(Trigger,Trigger6M))</f>
        <v>6.6594054614646145E-4</v>
      </c>
    </row>
    <row r="36" spans="1:56" s="84" customFormat="1" ht="11.25" customHeight="1" x14ac:dyDescent="0.2">
      <c r="A36" s="296" t="s">
        <v>243</v>
      </c>
      <c r="B36" s="329" t="str">
        <v>1Y3M</v>
      </c>
      <c r="C36" s="295" t="str">
        <v>4Y</v>
      </c>
      <c r="D36" s="295" t="str">
        <f t="shared" si="28"/>
        <v>4Y</v>
      </c>
      <c r="E36" s="295" t="s">
        <v>8</v>
      </c>
      <c r="F36" s="335" t="s">
        <v>9</v>
      </c>
      <c r="G36" s="295" t="s">
        <v>10</v>
      </c>
      <c r="H36" s="335" t="s">
        <v>11</v>
      </c>
      <c r="I36" s="336">
        <v>2.6199999999999999E-3</v>
      </c>
      <c r="J36" s="336" t="str">
        <f t="shared" si="29"/>
        <v>EURAB6R1Y3M</v>
      </c>
      <c r="K36" s="337" t="str">
        <f>IFERROR(_xll.qlSwapRateHelper2(,IF(DataSelect="Reference",$I36,J36),,$D36,Calendar,$G36,$F36,$H36,$K$33,0,E36,Discounting,Permanent,_xll.ohTrigger(Trigger,DataSelect),ObjectOverwrite),"--")</f>
        <v>obj_00ab2#0013</v>
      </c>
      <c r="L36" s="292" t="b">
        <f t="shared" ref="L36:L99" si="30">IF(K36="--",FALSE,TRUE)</f>
        <v>1</v>
      </c>
      <c r="N36" s="351" t="str">
        <f t="shared" si="24"/>
        <v>SW</v>
      </c>
      <c r="O36" s="351" t="str">
        <f t="shared" si="25"/>
        <v>2Y9M</v>
      </c>
      <c r="P36" s="355" t="str">
        <f t="shared" si="26"/>
        <v>obj_00ab6#0013</v>
      </c>
      <c r="Q36" s="351" t="b">
        <f t="shared" si="27"/>
        <v>1</v>
      </c>
      <c r="R36" s="359">
        <v>1</v>
      </c>
      <c r="S36" s="359">
        <v>1</v>
      </c>
      <c r="T36" s="104" t="str">
        <v>obj_00aa9</v>
      </c>
      <c r="U36" s="104" t="str">
        <f>_xll.qlRateHelperQuoteName(T36)</f>
        <v/>
      </c>
      <c r="V36" s="349">
        <f>_xll.qlRateHelperRate(T36,_xll.ohTrigger(Trigger,Trigger6M))</f>
        <v>1.2554639780000001E-2</v>
      </c>
      <c r="W36" s="349" t="str">
        <f>IFERROR(_xll.qlFuturesRateHelperConvexityAdjustment(T36,Trigger),"--")</f>
        <v>--</v>
      </c>
      <c r="X36" s="105">
        <f>_xll.qlRateHelperEarliestDate(T36,Trigger)</f>
        <v>42157</v>
      </c>
      <c r="Y36" s="105">
        <f>_xll.qlRateHelperLatestDate(T36,Trigger)</f>
        <v>48732</v>
      </c>
      <c r="Z36" s="257">
        <v>1.2737183147867702E-2</v>
      </c>
      <c r="AD36" s="261"/>
      <c r="AY36" s="104" t="s">
        <v>203</v>
      </c>
      <c r="AZ36" s="105">
        <f>_xll.qlInterestRateIndexFixingDate(Currency&amp;"ibor"&amp;Tenor,BA36,Trigger)</f>
        <v>42201</v>
      </c>
      <c r="BA36" s="105">
        <f>_xll.qlCalendarAdvance(Calendar,BA35,AY36,"f",,Trigger)</f>
        <v>42205</v>
      </c>
      <c r="BB36" s="105">
        <f>_xll.qlInterestRateIndexMaturity(Currency&amp;"ibor"&amp;Tenor,BA36,Trigger)</f>
        <v>42389</v>
      </c>
      <c r="BC36" s="257">
        <f>_xll.qlIndexFixing($AC$5,AZ36,TRUE,_xll.ohTrigger(Trigger,Trigger6M))</f>
        <v>6.3242984582050749E-4</v>
      </c>
      <c r="BD36" s="257">
        <f>_xll.qlIndexFixing($BE$1,AZ36,TRUE,_xll.ohTrigger(Trigger,Trigger6M))</f>
        <v>6.7244826739486176E-4</v>
      </c>
    </row>
    <row r="37" spans="1:56" s="84" customFormat="1" ht="11.25" customHeight="1" x14ac:dyDescent="0.2">
      <c r="A37" s="296" t="s">
        <v>243</v>
      </c>
      <c r="B37" s="329" t="str">
        <v>1Y6M</v>
      </c>
      <c r="C37" s="295" t="str">
        <v>5Y</v>
      </c>
      <c r="D37" s="295" t="str">
        <f t="shared" si="28"/>
        <v>5Y</v>
      </c>
      <c r="E37" s="295" t="s">
        <v>8</v>
      </c>
      <c r="F37" s="335" t="s">
        <v>9</v>
      </c>
      <c r="G37" s="295" t="s">
        <v>10</v>
      </c>
      <c r="H37" s="335" t="s">
        <v>11</v>
      </c>
      <c r="I37" s="336">
        <v>3.7299999999999998E-3</v>
      </c>
      <c r="J37" s="336" t="str">
        <f t="shared" si="29"/>
        <v>EURAB6R1Y6M</v>
      </c>
      <c r="K37" s="337" t="str">
        <f>IFERROR(_xll.qlSwapRateHelper2(,IF(DataSelect="Reference",$I37,J37),,$D37,Calendar,$G37,$F37,$H37,$K$33,0,E37,Discounting,Permanent,_xll.ohTrigger(Trigger,DataSelect),ObjectOverwrite),"--")</f>
        <v>obj_00abc#0013</v>
      </c>
      <c r="L37" s="292" t="b">
        <f t="shared" si="30"/>
        <v>1</v>
      </c>
      <c r="N37" s="351" t="str">
        <f t="shared" si="24"/>
        <v>SW</v>
      </c>
      <c r="O37" s="351" t="str">
        <f t="shared" si="25"/>
        <v>3Y</v>
      </c>
      <c r="P37" s="355" t="str">
        <f t="shared" si="26"/>
        <v>obj_00ab1#0014</v>
      </c>
      <c r="Q37" s="351" t="b">
        <f t="shared" si="27"/>
        <v>1</v>
      </c>
      <c r="R37" s="359">
        <v>1</v>
      </c>
      <c r="S37" s="359">
        <v>1</v>
      </c>
      <c r="T37" s="104" t="str">
        <v>obj_00aca</v>
      </c>
      <c r="U37" s="104" t="str">
        <f>_xll.qlRateHelperQuoteName(T37)</f>
        <v/>
      </c>
      <c r="V37" s="349">
        <f>_xll.qlRateHelperRate(T37,_xll.ohTrigger(Trigger,Trigger6M))</f>
        <v>1.273201732E-2</v>
      </c>
      <c r="W37" s="349" t="str">
        <f>IFERROR(_xll.qlFuturesRateHelperConvexityAdjustment(T37,Trigger),"--")</f>
        <v>--</v>
      </c>
      <c r="X37" s="105">
        <f>_xll.qlRateHelperEarliestDate(T37,Trigger)</f>
        <v>42157</v>
      </c>
      <c r="Y37" s="105">
        <f>_xll.qlRateHelperLatestDate(T37,Trigger)</f>
        <v>49097</v>
      </c>
      <c r="Z37" s="257">
        <v>1.2920231677002358E-2</v>
      </c>
      <c r="AD37" s="261"/>
      <c r="AY37" s="104" t="s">
        <v>203</v>
      </c>
      <c r="AZ37" s="105">
        <f>_xll.qlInterestRateIndexFixingDate(Currency&amp;"ibor"&amp;Tenor,BA37,Trigger)</f>
        <v>42202</v>
      </c>
      <c r="BA37" s="105">
        <f>_xll.qlCalendarAdvance(Calendar,BA36,AY37,"f",,Trigger)</f>
        <v>42206</v>
      </c>
      <c r="BB37" s="105">
        <f>_xll.qlInterestRateIndexMaturity(Currency&amp;"ibor"&amp;Tenor,BA37,Trigger)</f>
        <v>42390</v>
      </c>
      <c r="BC37" s="257">
        <f>_xll.qlIndexFixing($AC$5,AZ37,TRUE,_xll.ohTrigger(Trigger,Trigger6M))</f>
        <v>6.3329792159959265E-4</v>
      </c>
      <c r="BD37" s="257">
        <f>_xll.qlIndexFixing($BE$1,AZ37,TRUE,_xll.ohTrigger(Trigger,Trigger6M))</f>
        <v>6.7525060877772079E-4</v>
      </c>
    </row>
    <row r="38" spans="1:56" s="84" customFormat="1" ht="11.25" customHeight="1" x14ac:dyDescent="0.2">
      <c r="A38" s="296" t="s">
        <v>243</v>
      </c>
      <c r="B38" s="329" t="str">
        <v>1Y9M</v>
      </c>
      <c r="C38" s="295" t="str">
        <v>6Y</v>
      </c>
      <c r="D38" s="295" t="str">
        <f t="shared" si="28"/>
        <v>6Y</v>
      </c>
      <c r="E38" s="295" t="s">
        <v>8</v>
      </c>
      <c r="F38" s="335" t="s">
        <v>9</v>
      </c>
      <c r="G38" s="295" t="s">
        <v>10</v>
      </c>
      <c r="H38" s="335" t="s">
        <v>11</v>
      </c>
      <c r="I38" s="336">
        <v>4.8900000000000002E-3</v>
      </c>
      <c r="J38" s="336" t="str">
        <f t="shared" si="29"/>
        <v>EURAB6R1Y9M</v>
      </c>
      <c r="K38" s="337" t="str">
        <f>IFERROR(_xll.qlSwapRateHelper2(,IF(DataSelect="Reference",$I38,J38),,$D38,Calendar,$G38,$F38,$H38,$K$33,0,E38,Discounting,Permanent,_xll.ohTrigger(Trigger,DataSelect),ObjectOverwrite),"--")</f>
        <v>obj_00ad1#0012</v>
      </c>
      <c r="L38" s="292" t="b">
        <f t="shared" si="30"/>
        <v>1</v>
      </c>
      <c r="N38" s="351" t="str">
        <f t="shared" si="24"/>
        <v>SW</v>
      </c>
      <c r="O38" s="351" t="str">
        <f t="shared" si="25"/>
        <v>4Y</v>
      </c>
      <c r="P38" s="355" t="str">
        <f t="shared" si="26"/>
        <v>obj_00acd#0012</v>
      </c>
      <c r="Q38" s="351" t="b">
        <f t="shared" si="27"/>
        <v>1</v>
      </c>
      <c r="R38" s="359">
        <v>1</v>
      </c>
      <c r="S38" s="359">
        <v>1</v>
      </c>
      <c r="T38" s="104" t="str">
        <v>obj_00ab4</v>
      </c>
      <c r="U38" s="104" t="str">
        <f>_xll.qlRateHelperQuoteName(T38)</f>
        <v/>
      </c>
      <c r="V38" s="349">
        <f>_xll.qlRateHelperRate(T38,_xll.ohTrigger(Trigger,Trigger6M))</f>
        <v>1.2869999999999999E-2</v>
      </c>
      <c r="W38" s="349" t="str">
        <f>IFERROR(_xll.qlFuturesRateHelperConvexityAdjustment(T38,Trigger),"--")</f>
        <v>--</v>
      </c>
      <c r="X38" s="105">
        <f>_xll.qlRateHelperEarliestDate(T38,Trigger)</f>
        <v>42157</v>
      </c>
      <c r="Y38" s="105">
        <f>_xll.qlRateHelperLatestDate(T38,Trigger)</f>
        <v>49464</v>
      </c>
      <c r="Z38" s="257">
        <v>1.3060904927141417E-2</v>
      </c>
      <c r="AD38" s="261"/>
      <c r="AY38" s="104" t="s">
        <v>203</v>
      </c>
      <c r="AZ38" s="105">
        <f>_xll.qlInterestRateIndexFixingDate(Currency&amp;"ibor"&amp;Tenor,BA38,Trigger)</f>
        <v>42205</v>
      </c>
      <c r="BA38" s="105">
        <f>_xll.qlCalendarAdvance(Calendar,BA37,AY38,"f",,Trigger)</f>
        <v>42207</v>
      </c>
      <c r="BB38" s="105">
        <f>_xll.qlInterestRateIndexMaturity(Currency&amp;"ibor"&amp;Tenor,BA38,Trigger)</f>
        <v>42391</v>
      </c>
      <c r="BC38" s="257">
        <f>_xll.qlIndexFixing($AC$5,AZ38,TRUE,_xll.ohTrigger(Trigger,Trigger6M))</f>
        <v>6.3406905197827478E-4</v>
      </c>
      <c r="BD38" s="257">
        <f>_xll.qlIndexFixing($BE$1,AZ38,TRUE,_xll.ohTrigger(Trigger,Trigger6M))</f>
        <v>6.7804558454072654E-4</v>
      </c>
    </row>
    <row r="39" spans="1:56" s="84" customFormat="1" ht="11.25" customHeight="1" x14ac:dyDescent="0.2">
      <c r="A39" s="296" t="s">
        <v>243</v>
      </c>
      <c r="B39" s="329" t="str">
        <v>2Y</v>
      </c>
      <c r="C39" s="295" t="str">
        <v>7Y</v>
      </c>
      <c r="D39" s="295" t="str">
        <f t="shared" si="28"/>
        <v>7Y</v>
      </c>
      <c r="E39" s="295" t="s">
        <v>8</v>
      </c>
      <c r="F39" s="335" t="s">
        <v>9</v>
      </c>
      <c r="G39" s="295" t="s">
        <v>10</v>
      </c>
      <c r="H39" s="335" t="s">
        <v>11</v>
      </c>
      <c r="I39" s="336">
        <v>6.0299999999999998E-3</v>
      </c>
      <c r="J39" s="336" t="str">
        <f t="shared" si="29"/>
        <v>EURAB6R2Y</v>
      </c>
      <c r="K39" s="337" t="str">
        <f>IFERROR(_xll.qlSwapRateHelper2(,IF(DataSelect="Reference",$I39,J39),,$D39,Calendar,$G39,$F39,$H39,$K$33,0,E39,Discounting,Permanent,_xll.ohTrigger(Trigger,DataSelect),ObjectOverwrite),"--")</f>
        <v>obj_00ab9#0013</v>
      </c>
      <c r="L39" s="292" t="b">
        <f t="shared" si="30"/>
        <v>1</v>
      </c>
      <c r="N39" s="351" t="str">
        <f t="shared" si="24"/>
        <v>SW</v>
      </c>
      <c r="O39" s="351" t="str">
        <f t="shared" si="25"/>
        <v>5Y</v>
      </c>
      <c r="P39" s="355" t="str">
        <f t="shared" si="26"/>
        <v>obj_00aae#0014</v>
      </c>
      <c r="Q39" s="351" t="b">
        <f t="shared" si="27"/>
        <v>1</v>
      </c>
      <c r="R39" s="359">
        <v>1</v>
      </c>
      <c r="S39" s="359">
        <v>1</v>
      </c>
      <c r="T39" s="104" t="str">
        <v>obj_00acf</v>
      </c>
      <c r="U39" s="104" t="str">
        <f>_xll.qlRateHelperQuoteName(T39)</f>
        <v/>
      </c>
      <c r="V39" s="349">
        <f>_xll.qlRateHelperRate(T39,_xll.ohTrigger(Trigger,Trigger6M))</f>
        <v>1.2974971200000001E-2</v>
      </c>
      <c r="W39" s="349" t="str">
        <f>IFERROR(_xll.qlFuturesRateHelperConvexityAdjustment(T39,Trigger),"--")</f>
        <v>--</v>
      </c>
      <c r="X39" s="105">
        <f>_xll.qlRateHelperEarliestDate(T39,Trigger)</f>
        <v>42157</v>
      </c>
      <c r="Y39" s="105">
        <f>_xll.qlRateHelperLatestDate(T39,Trigger)</f>
        <v>49828</v>
      </c>
      <c r="Z39" s="257">
        <v>1.3164288836982349E-2</v>
      </c>
      <c r="AD39" s="261"/>
      <c r="AY39" s="104" t="s">
        <v>203</v>
      </c>
      <c r="AZ39" s="105">
        <f>_xll.qlInterestRateIndexFixingDate(Currency&amp;"ibor"&amp;Tenor,BA39,Trigger)</f>
        <v>42206</v>
      </c>
      <c r="BA39" s="105">
        <f>_xll.qlCalendarAdvance(Calendar,BA38,AY39,"f",,Trigger)</f>
        <v>42208</v>
      </c>
      <c r="BB39" s="105">
        <f>_xll.qlInterestRateIndexMaturity(Currency&amp;"ibor"&amp;Tenor,BA39,Trigger)</f>
        <v>42394</v>
      </c>
      <c r="BC39" s="257">
        <f>_xll.qlIndexFixing($AC$5,AZ39,TRUE,_xll.ohTrigger(Trigger,Trigger6M))</f>
        <v>6.3607004067779737E-4</v>
      </c>
      <c r="BD39" s="257">
        <f>_xll.qlIndexFixing($BE$1,AZ39,TRUE,_xll.ohTrigger(Trigger,Trigger6M))</f>
        <v>6.8380508893390289E-4</v>
      </c>
    </row>
    <row r="40" spans="1:56" s="84" customFormat="1" ht="11.25" customHeight="1" x14ac:dyDescent="0.2">
      <c r="A40" s="296" t="s">
        <v>243</v>
      </c>
      <c r="B40" s="329" t="str">
        <v>2Y3M</v>
      </c>
      <c r="C40" s="295" t="str">
        <v>8Y</v>
      </c>
      <c r="D40" s="295" t="str">
        <f t="shared" si="28"/>
        <v>8Y</v>
      </c>
      <c r="E40" s="295" t="s">
        <v>8</v>
      </c>
      <c r="F40" s="335" t="s">
        <v>9</v>
      </c>
      <c r="G40" s="295" t="s">
        <v>10</v>
      </c>
      <c r="H40" s="335" t="s">
        <v>11</v>
      </c>
      <c r="I40" s="336">
        <v>7.11E-3</v>
      </c>
      <c r="J40" s="336" t="str">
        <f t="shared" si="29"/>
        <v>EURAB6R2Y3M</v>
      </c>
      <c r="K40" s="337" t="str">
        <f>IFERROR(_xll.qlSwapRateHelper2(,IF(DataSelect="Reference",$I40,J40),,$D40,Calendar,$G40,$F40,$H40,$K$33,0,E40,Discounting,Permanent,_xll.ohTrigger(Trigger,DataSelect),ObjectOverwrite),"--")</f>
        <v>obj_00acc#0012</v>
      </c>
      <c r="L40" s="292" t="b">
        <f t="shared" si="30"/>
        <v>1</v>
      </c>
      <c r="N40" s="351" t="str">
        <f t="shared" si="24"/>
        <v>SW</v>
      </c>
      <c r="O40" s="351" t="str">
        <f t="shared" si="25"/>
        <v>6Y</v>
      </c>
      <c r="P40" s="355" t="str">
        <f t="shared" si="26"/>
        <v>obj_00ab8#0013</v>
      </c>
      <c r="Q40" s="351" t="b">
        <f t="shared" si="27"/>
        <v>1</v>
      </c>
      <c r="R40" s="359">
        <v>1</v>
      </c>
      <c r="S40" s="359">
        <v>1</v>
      </c>
      <c r="T40" s="104" t="str">
        <v>obj_00ac8</v>
      </c>
      <c r="U40" s="104" t="str">
        <f>_xll.qlRateHelperQuoteName(T40)</f>
        <v/>
      </c>
      <c r="V40" s="349">
        <f>_xll.qlRateHelperRate(T40,_xll.ohTrigger(Trigger,Trigger6M))</f>
        <v>1.305082294E-2</v>
      </c>
      <c r="W40" s="349" t="str">
        <f>IFERROR(_xll.qlFuturesRateHelperConvexityAdjustment(T40,Trigger),"--")</f>
        <v>--</v>
      </c>
      <c r="X40" s="105">
        <f>_xll.qlRateHelperEarliestDate(T40,Trigger)</f>
        <v>42157</v>
      </c>
      <c r="Y40" s="105">
        <f>_xll.qlRateHelperLatestDate(T40,Trigger)</f>
        <v>50193</v>
      </c>
      <c r="Z40" s="257">
        <v>1.3237789789550154E-2</v>
      </c>
      <c r="AD40" s="261"/>
      <c r="AY40" s="104" t="s">
        <v>203</v>
      </c>
      <c r="AZ40" s="105">
        <f>_xll.qlInterestRateIndexFixingDate(Currency&amp;"ibor"&amp;Tenor,BA40,Trigger)</f>
        <v>42207</v>
      </c>
      <c r="BA40" s="105">
        <f>_xll.qlCalendarAdvance(Calendar,BA39,AY40,"f",,Trigger)</f>
        <v>42209</v>
      </c>
      <c r="BB40" s="105">
        <f>_xll.qlInterestRateIndexMaturity(Currency&amp;"ibor"&amp;Tenor,BA40,Trigger)</f>
        <v>42394</v>
      </c>
      <c r="BC40" s="257">
        <f>_xll.qlIndexFixing($AC$5,AZ40,TRUE,_xll.ohTrigger(Trigger,Trigger6M))</f>
        <v>6.3598989823786755E-4</v>
      </c>
      <c r="BD40" s="257">
        <f>_xll.qlIndexFixing($BE$1,AZ40,TRUE,_xll.ohTrigger(Trigger,Trigger6M))</f>
        <v>6.8498713725637778E-4</v>
      </c>
    </row>
    <row r="41" spans="1:56" s="84" customFormat="1" ht="11.25" customHeight="1" x14ac:dyDescent="0.2">
      <c r="A41" s="296" t="s">
        <v>243</v>
      </c>
      <c r="B41" s="329" t="str">
        <v>2Y6M</v>
      </c>
      <c r="C41" s="295" t="str">
        <v>9Y</v>
      </c>
      <c r="D41" s="295" t="str">
        <f t="shared" si="28"/>
        <v>9Y</v>
      </c>
      <c r="E41" s="295" t="s">
        <v>8</v>
      </c>
      <c r="F41" s="335" t="s">
        <v>9</v>
      </c>
      <c r="G41" s="295" t="s">
        <v>10</v>
      </c>
      <c r="H41" s="335" t="s">
        <v>11</v>
      </c>
      <c r="I41" s="336">
        <v>8.09E-3</v>
      </c>
      <c r="J41" s="336" t="str">
        <f t="shared" si="29"/>
        <v>EURAB6R2Y6M</v>
      </c>
      <c r="K41" s="337" t="str">
        <f>IFERROR(_xll.qlSwapRateHelper2(,IF(DataSelect="Reference",$I41,J41),,$D41,Calendar,$G41,$F41,$H41,$K$33,0,E41,Discounting,Permanent,_xll.ohTrigger(Trigger,DataSelect),ObjectOverwrite),"--")</f>
        <v>obj_00ab7#0013</v>
      </c>
      <c r="L41" s="292" t="b">
        <f t="shared" si="30"/>
        <v>1</v>
      </c>
      <c r="N41" s="351" t="str">
        <f t="shared" si="24"/>
        <v>SW</v>
      </c>
      <c r="O41" s="351" t="str">
        <f t="shared" si="25"/>
        <v>7Y</v>
      </c>
      <c r="P41" s="355" t="str">
        <f t="shared" si="26"/>
        <v>obj_00abd#0013</v>
      </c>
      <c r="Q41" s="351" t="b">
        <f t="shared" si="27"/>
        <v>1</v>
      </c>
      <c r="R41" s="359">
        <v>1</v>
      </c>
      <c r="S41" s="359">
        <v>1</v>
      </c>
      <c r="T41" s="104" t="str">
        <v>obj_00ab0</v>
      </c>
      <c r="U41" s="104" t="str">
        <f>_xll.qlRateHelperQuoteName(T41)</f>
        <v/>
      </c>
      <c r="V41" s="349">
        <f>_xll.qlRateHelperRate(T41,_xll.ohTrigger(Trigger,Trigger6M))</f>
        <v>1.310779439E-2</v>
      </c>
      <c r="W41" s="349" t="str">
        <f>IFERROR(_xll.qlFuturesRateHelperConvexityAdjustment(T41,Trigger),"--")</f>
        <v>--</v>
      </c>
      <c r="X41" s="105">
        <f>_xll.qlRateHelperEarliestDate(T41,Trigger)</f>
        <v>42157</v>
      </c>
      <c r="Y41" s="105">
        <f>_xll.qlRateHelperLatestDate(T41,Trigger)</f>
        <v>50558</v>
      </c>
      <c r="Z41" s="257">
        <v>1.3290968710325217E-2</v>
      </c>
      <c r="AD41" s="261"/>
      <c r="AY41" s="104" t="s">
        <v>203</v>
      </c>
      <c r="AZ41" s="105">
        <f>_xll.qlInterestRateIndexFixingDate(Currency&amp;"ibor"&amp;Tenor,BA41,Trigger)</f>
        <v>42208</v>
      </c>
      <c r="BA41" s="105">
        <f>_xll.qlCalendarAdvance(Calendar,BA40,AY41,"f",,Trigger)</f>
        <v>42212</v>
      </c>
      <c r="BB41" s="105">
        <f>_xll.qlInterestRateIndexMaturity(Currency&amp;"ibor"&amp;Tenor,BA41,Trigger)</f>
        <v>42396</v>
      </c>
      <c r="BC41" s="257">
        <f>_xll.qlIndexFixing($AC$5,AZ41,TRUE,_xll.ohTrigger(Trigger,Trigger6M))</f>
        <v>6.3647051935670758E-4</v>
      </c>
      <c r="BD41" s="257">
        <f>_xll.qlIndexFixing($BE$1,AZ41,TRUE,_xll.ohTrigger(Trigger,Trigger6M))</f>
        <v>6.9120657171949519E-4</v>
      </c>
    </row>
    <row r="42" spans="1:56" s="84" customFormat="1" ht="11.25" customHeight="1" x14ac:dyDescent="0.2">
      <c r="A42" s="296" t="s">
        <v>243</v>
      </c>
      <c r="B42" s="329" t="str">
        <v>2Y9M</v>
      </c>
      <c r="C42" s="295" t="str">
        <v>10Y</v>
      </c>
      <c r="D42" s="295" t="str">
        <f t="shared" si="28"/>
        <v>10Y</v>
      </c>
      <c r="E42" s="295" t="s">
        <v>8</v>
      </c>
      <c r="F42" s="335" t="s">
        <v>9</v>
      </c>
      <c r="G42" s="295" t="s">
        <v>10</v>
      </c>
      <c r="H42" s="335" t="s">
        <v>11</v>
      </c>
      <c r="I42" s="336">
        <v>8.94E-3</v>
      </c>
      <c r="J42" s="336" t="str">
        <f t="shared" si="29"/>
        <v>EURAB6R2Y9M</v>
      </c>
      <c r="K42" s="337" t="str">
        <f>IFERROR(_xll.qlSwapRateHelper2(,IF(DataSelect="Reference",$I42,J42),,$D42,Calendar,$G42,$F42,$H42,$K$33,0,E42,Discounting,Permanent,_xll.ohTrigger(Trigger,DataSelect),ObjectOverwrite),"--")</f>
        <v>obj_00ab6#0013</v>
      </c>
      <c r="L42" s="292" t="b">
        <f t="shared" si="30"/>
        <v>1</v>
      </c>
      <c r="N42" s="351" t="str">
        <f t="shared" si="24"/>
        <v>SW</v>
      </c>
      <c r="O42" s="351" t="str">
        <f t="shared" si="25"/>
        <v>8Y</v>
      </c>
      <c r="P42" s="355" t="str">
        <f t="shared" si="26"/>
        <v>obj_00ab3#0013</v>
      </c>
      <c r="Q42" s="351" t="b">
        <f t="shared" si="27"/>
        <v>1</v>
      </c>
      <c r="R42" s="359">
        <v>1</v>
      </c>
      <c r="S42" s="359">
        <v>1</v>
      </c>
      <c r="T42" s="104" t="str">
        <v>obj_00ac7</v>
      </c>
      <c r="U42" s="104" t="str">
        <f>_xll.qlRateHelperQuoteName(T42)</f>
        <v/>
      </c>
      <c r="V42" s="349">
        <f>_xll.qlRateHelperRate(T42,_xll.ohTrigger(Trigger,Trigger6M))</f>
        <v>1.3151993470000001E-2</v>
      </c>
      <c r="W42" s="349" t="str">
        <f>IFERROR(_xll.qlFuturesRateHelperConvexityAdjustment(T42,Trigger),"--")</f>
        <v>--</v>
      </c>
      <c r="X42" s="105">
        <f>_xll.qlRateHelperEarliestDate(T42,Trigger)</f>
        <v>42157</v>
      </c>
      <c r="Y42" s="105">
        <f>_xll.qlRateHelperLatestDate(T42,Trigger)</f>
        <v>50923</v>
      </c>
      <c r="Z42" s="257">
        <v>1.3330533391325582E-2</v>
      </c>
      <c r="AD42" s="261"/>
      <c r="AY42" s="104" t="s">
        <v>203</v>
      </c>
      <c r="AZ42" s="105">
        <f>_xll.qlInterestRateIndexFixingDate(Currency&amp;"ibor"&amp;Tenor,BA42,Trigger)</f>
        <v>42209</v>
      </c>
      <c r="BA42" s="105">
        <f>_xll.qlCalendarAdvance(Calendar,BA41,AY42,"f",,Trigger)</f>
        <v>42213</v>
      </c>
      <c r="BB42" s="105">
        <f>_xll.qlInterestRateIndexMaturity(Currency&amp;"ibor"&amp;Tenor,BA42,Trigger)</f>
        <v>42397</v>
      </c>
      <c r="BC42" s="257">
        <f>_xll.qlIndexFixing($AC$5,AZ42,TRUE,_xll.ohTrigger(Trigger,Trigger6M))</f>
        <v>6.3665997542971121E-4</v>
      </c>
      <c r="BD42" s="257">
        <f>_xll.qlIndexFixing($BE$1,AZ42,TRUE,_xll.ohTrigger(Trigger,Trigger6M))</f>
        <v>6.9352722029801474E-4</v>
      </c>
    </row>
    <row r="43" spans="1:56" s="84" customFormat="1" ht="11.25" customHeight="1" x14ac:dyDescent="0.2">
      <c r="A43" s="296" t="s">
        <v>243</v>
      </c>
      <c r="B43" s="329" t="str">
        <v>3Y</v>
      </c>
      <c r="C43" s="295" t="str">
        <v>11Y</v>
      </c>
      <c r="D43" s="295" t="str">
        <f t="shared" si="28"/>
        <v>11Y</v>
      </c>
      <c r="E43" s="295" t="s">
        <v>8</v>
      </c>
      <c r="F43" s="335" t="s">
        <v>9</v>
      </c>
      <c r="G43" s="295" t="s">
        <v>10</v>
      </c>
      <c r="H43" s="335" t="s">
        <v>11</v>
      </c>
      <c r="I43" s="336">
        <v>9.6898821300000007E-3</v>
      </c>
      <c r="J43" s="336" t="str">
        <f t="shared" si="29"/>
        <v>EURAB6R3Y</v>
      </c>
      <c r="K43" s="337" t="str">
        <f>IFERROR(_xll.qlSwapRateHelper2(,IF(DataSelect="Reference",$I43,J43),,$D43,Calendar,$G43,$F43,$H43,$K$33,0,E43,Discounting,Permanent,_xll.ohTrigger(Trigger,DataSelect),ObjectOverwrite),"--")</f>
        <v>obj_00ab1#0014</v>
      </c>
      <c r="L43" s="292" t="b">
        <f t="shared" si="30"/>
        <v>1</v>
      </c>
      <c r="N43" s="351" t="str">
        <f t="shared" si="24"/>
        <v>SW</v>
      </c>
      <c r="O43" s="351" t="str">
        <f t="shared" si="25"/>
        <v>9Y</v>
      </c>
      <c r="P43" s="355" t="str">
        <f t="shared" si="26"/>
        <v>obj_00abe#0013</v>
      </c>
      <c r="Q43" s="351" t="b">
        <f t="shared" si="27"/>
        <v>1</v>
      </c>
      <c r="R43" s="359">
        <v>1</v>
      </c>
      <c r="S43" s="359">
        <v>1</v>
      </c>
      <c r="T43" s="104" t="str">
        <v>obj_00ac5</v>
      </c>
      <c r="U43" s="104" t="str">
        <f>_xll.qlRateHelperQuoteName(T43)</f>
        <v/>
      </c>
      <c r="V43" s="349">
        <f>_xll.qlRateHelperRate(T43,_xll.ohTrigger(Trigger,Trigger6M))</f>
        <v>1.319E-2</v>
      </c>
      <c r="W43" s="349" t="str">
        <f>IFERROR(_xll.qlFuturesRateHelperConvexityAdjustment(T43,Trigger),"--")</f>
        <v>--</v>
      </c>
      <c r="X43" s="105">
        <f>_xll.qlRateHelperEarliestDate(T43,Trigger)</f>
        <v>42157</v>
      </c>
      <c r="Y43" s="105">
        <f>_xll.qlRateHelperLatestDate(T43,Trigger)</f>
        <v>51291</v>
      </c>
      <c r="Z43" s="257">
        <v>1.336237039495255E-2</v>
      </c>
      <c r="AD43" s="261"/>
      <c r="AY43" s="104" t="s">
        <v>203</v>
      </c>
      <c r="AZ43" s="105">
        <f>_xll.qlInterestRateIndexFixingDate(Currency&amp;"ibor"&amp;Tenor,BA43,Trigger)</f>
        <v>42212</v>
      </c>
      <c r="BA43" s="105">
        <f>_xll.qlCalendarAdvance(Calendar,BA42,AY43,"f",,Trigger)</f>
        <v>42214</v>
      </c>
      <c r="BB43" s="105">
        <f>_xll.qlInterestRateIndexMaturity(Currency&amp;"ibor"&amp;Tenor,BA43,Trigger)</f>
        <v>42398</v>
      </c>
      <c r="BC43" s="257">
        <f>_xll.qlIndexFixing($AC$5,AZ43,TRUE,_xll.ohTrigger(Trigger,Trigger6M))</f>
        <v>6.3675248560271156E-4</v>
      </c>
      <c r="BD43" s="257">
        <f>_xll.qlIndexFixing($BE$1,AZ43,TRUE,_xll.ohTrigger(Trigger,Trigger6M))</f>
        <v>6.9569173276814403E-4</v>
      </c>
    </row>
    <row r="44" spans="1:56" s="84" customFormat="1" ht="11.25" customHeight="1" x14ac:dyDescent="0.2">
      <c r="A44" s="296" t="s">
        <v>243</v>
      </c>
      <c r="B44" s="329" t="str">
        <v>4Y</v>
      </c>
      <c r="C44" s="295" t="str">
        <v>12Y</v>
      </c>
      <c r="D44" s="295" t="str">
        <f t="shared" si="28"/>
        <v>12Y</v>
      </c>
      <c r="E44" s="295" t="s">
        <v>8</v>
      </c>
      <c r="F44" s="335" t="s">
        <v>9</v>
      </c>
      <c r="G44" s="295" t="s">
        <v>10</v>
      </c>
      <c r="H44" s="335" t="s">
        <v>11</v>
      </c>
      <c r="I44" s="336">
        <v>1.034E-2</v>
      </c>
      <c r="J44" s="336" t="str">
        <f t="shared" si="29"/>
        <v>EURAB6R4Y</v>
      </c>
      <c r="K44" s="337" t="str">
        <f>IFERROR(_xll.qlSwapRateHelper2(,IF(DataSelect="Reference",$I44,J44),,$D44,Calendar,$G44,$F44,$H44,$K$33,0,E44,Discounting,Permanent,_xll.ohTrigger(Trigger,DataSelect),ObjectOverwrite),"--")</f>
        <v>obj_00acd#0012</v>
      </c>
      <c r="L44" s="292" t="b">
        <f t="shared" si="30"/>
        <v>1</v>
      </c>
      <c r="N44" s="351" t="str">
        <f t="shared" si="24"/>
        <v>SW</v>
      </c>
      <c r="O44" s="351" t="str">
        <f t="shared" si="25"/>
        <v>10Y</v>
      </c>
      <c r="P44" s="355" t="str">
        <f t="shared" si="26"/>
        <v>obj_00aa9#0014</v>
      </c>
      <c r="Q44" s="351" t="b">
        <f t="shared" si="27"/>
        <v>1</v>
      </c>
      <c r="R44" s="359">
        <v>1</v>
      </c>
      <c r="S44" s="359">
        <v>1</v>
      </c>
      <c r="T44" s="104" t="str">
        <v>obj_00acb</v>
      </c>
      <c r="U44" s="104" t="str">
        <f>_xll.qlRateHelperQuoteName(T44)</f>
        <v/>
      </c>
      <c r="V44" s="349">
        <f>_xll.qlRateHelperRate(T44,_xll.ohTrigger(Trigger,Trigger6M))</f>
        <v>1.322329538E-2</v>
      </c>
      <c r="W44" s="349" t="str">
        <f>IFERROR(_xll.qlFuturesRateHelperConvexityAdjustment(T44,Trigger),"--")</f>
        <v>--</v>
      </c>
      <c r="X44" s="105">
        <f>_xll.qlRateHelperEarliestDate(T44,Trigger)</f>
        <v>42157</v>
      </c>
      <c r="Y44" s="105">
        <f>_xll.qlRateHelperLatestDate(T44,Trigger)</f>
        <v>51655</v>
      </c>
      <c r="Z44" s="257">
        <v>1.3391119352101053E-2</v>
      </c>
      <c r="AD44" s="261"/>
      <c r="AY44" s="104" t="s">
        <v>203</v>
      </c>
      <c r="AZ44" s="105">
        <f>_xll.qlInterestRateIndexFixingDate(Currency&amp;"ibor"&amp;Tenor,BA44,Trigger)</f>
        <v>42213</v>
      </c>
      <c r="BA44" s="105">
        <f>_xll.qlCalendarAdvance(Calendar,BA43,AY44,"f",,Trigger)</f>
        <v>42215</v>
      </c>
      <c r="BB44" s="105">
        <f>_xll.qlInterestRateIndexMaturity(Currency&amp;"ibor"&amp;Tenor,BA44,Trigger)</f>
        <v>42398</v>
      </c>
      <c r="BC44" s="257">
        <f>_xll.qlIndexFixing($AC$5,AZ44,TRUE,_xll.ohTrigger(Trigger,Trigger6M))</f>
        <v>6.3602293519958377E-4</v>
      </c>
      <c r="BD44" s="257">
        <f>_xll.qlIndexFixing($BE$1,AZ44,TRUE,_xll.ohTrigger(Trigger,Trigger6M))</f>
        <v>6.9689848610707489E-4</v>
      </c>
    </row>
    <row r="45" spans="1:56" s="84" customFormat="1" ht="11.25" customHeight="1" x14ac:dyDescent="0.2">
      <c r="A45" s="296" t="s">
        <v>243</v>
      </c>
      <c r="B45" s="329" t="str">
        <v>5Y</v>
      </c>
      <c r="C45" s="295" t="str">
        <v>13Y</v>
      </c>
      <c r="D45" s="295" t="str">
        <f t="shared" si="28"/>
        <v>13Y</v>
      </c>
      <c r="E45" s="295" t="s">
        <v>8</v>
      </c>
      <c r="F45" s="335" t="s">
        <v>9</v>
      </c>
      <c r="G45" s="295" t="s">
        <v>10</v>
      </c>
      <c r="H45" s="335" t="s">
        <v>11</v>
      </c>
      <c r="I45" s="336">
        <v>1.089137577E-2</v>
      </c>
      <c r="J45" s="336" t="str">
        <f t="shared" si="29"/>
        <v>EURAB6R5Y</v>
      </c>
      <c r="K45" s="337" t="str">
        <f>IFERROR(_xll.qlSwapRateHelper2(,IF(DataSelect="Reference",$I45,J45),,$D45,Calendar,$G45,$F45,$H45,$K$33,0,E45,Discounting,Permanent,_xll.ohTrigger(Trigger,DataSelect),ObjectOverwrite),"--")</f>
        <v>obj_00aae#0014</v>
      </c>
      <c r="L45" s="292" t="b">
        <f t="shared" si="30"/>
        <v>1</v>
      </c>
      <c r="N45" s="351" t="str">
        <f t="shared" si="24"/>
        <v>SW</v>
      </c>
      <c r="O45" s="351" t="str">
        <f t="shared" si="25"/>
        <v>11Y</v>
      </c>
      <c r="P45" s="355" t="str">
        <f t="shared" si="26"/>
        <v>obj_00aca#0012</v>
      </c>
      <c r="Q45" s="351" t="b">
        <f t="shared" si="27"/>
        <v>1</v>
      </c>
      <c r="R45" s="359">
        <v>1</v>
      </c>
      <c r="S45" s="359">
        <v>1</v>
      </c>
      <c r="T45" s="104" t="str">
        <v>obj_00aac</v>
      </c>
      <c r="U45" s="104" t="str">
        <f>_xll.qlRateHelperQuoteName(T45)</f>
        <v/>
      </c>
      <c r="V45" s="349">
        <f>_xll.qlRateHelperRate(T45,_xll.ohTrigger(Trigger,Trigger6M))</f>
        <v>1.3254624829999999E-2</v>
      </c>
      <c r="W45" s="349" t="str">
        <f>IFERROR(_xll.qlFuturesRateHelperConvexityAdjustment(T45,Trigger),"--")</f>
        <v>--</v>
      </c>
      <c r="X45" s="105">
        <f>_xll.qlRateHelperEarliestDate(T45,Trigger)</f>
        <v>42157</v>
      </c>
      <c r="Y45" s="105">
        <f>_xll.qlRateHelperLatestDate(T45,Trigger)</f>
        <v>52019</v>
      </c>
      <c r="Z45" s="257">
        <v>1.3418308111747294E-2</v>
      </c>
      <c r="AD45" s="261"/>
      <c r="AY45" s="104" t="s">
        <v>203</v>
      </c>
      <c r="AZ45" s="105">
        <f>_xll.qlInterestRateIndexFixingDate(Currency&amp;"ibor"&amp;Tenor,BA45,Trigger)</f>
        <v>42214</v>
      </c>
      <c r="BA45" s="105">
        <f>_xll.qlCalendarAdvance(Calendar,BA44,AY45,"f",,Trigger)</f>
        <v>42216</v>
      </c>
      <c r="BB45" s="105">
        <f>_xll.qlInterestRateIndexMaturity(Currency&amp;"ibor"&amp;Tenor,BA45,Trigger)</f>
        <v>42398</v>
      </c>
      <c r="BC45" s="257">
        <f>_xll.qlIndexFixing($AC$5,AZ45,TRUE,_xll.ohTrigger(Trigger,Trigger6M))</f>
        <v>6.3517606764372687E-4</v>
      </c>
      <c r="BD45" s="257">
        <f>_xll.qlIndexFixing($BE$1,AZ45,TRUE,_xll.ohTrigger(Trigger,Trigger6M))</f>
        <v>6.980859956864713E-4</v>
      </c>
    </row>
    <row r="46" spans="1:56" s="84" customFormat="1" ht="11.25" customHeight="1" x14ac:dyDescent="0.2">
      <c r="A46" s="296" t="s">
        <v>243</v>
      </c>
      <c r="B46" s="329" t="str">
        <v>6Y</v>
      </c>
      <c r="C46" s="295" t="str">
        <v>14Y</v>
      </c>
      <c r="D46" s="295" t="str">
        <f t="shared" si="28"/>
        <v>14Y</v>
      </c>
      <c r="E46" s="295" t="s">
        <v>8</v>
      </c>
      <c r="F46" s="335" t="s">
        <v>9</v>
      </c>
      <c r="G46" s="295" t="s">
        <v>10</v>
      </c>
      <c r="H46" s="335" t="s">
        <v>11</v>
      </c>
      <c r="I46" s="336">
        <v>1.1351395780000001E-2</v>
      </c>
      <c r="J46" s="336" t="str">
        <f t="shared" si="29"/>
        <v>EURAB6R6Y</v>
      </c>
      <c r="K46" s="337" t="str">
        <f>IFERROR(_xll.qlSwapRateHelper2(,IF(DataSelect="Reference",$I46,J46),,$D46,Calendar,$G46,$F46,$H46,$K$33,0,E46,Discounting,Permanent,_xll.ohTrigger(Trigger,DataSelect),ObjectOverwrite),"--")</f>
        <v>obj_00ab8#0013</v>
      </c>
      <c r="L46" s="292" t="b">
        <f t="shared" si="30"/>
        <v>1</v>
      </c>
      <c r="N46" s="351" t="str">
        <f t="shared" si="24"/>
        <v>SW</v>
      </c>
      <c r="O46" s="351" t="str">
        <f t="shared" si="25"/>
        <v>12Y</v>
      </c>
      <c r="P46" s="355" t="str">
        <f t="shared" si="26"/>
        <v>obj_00ab4#0013</v>
      </c>
      <c r="Q46" s="351" t="b">
        <f t="shared" si="27"/>
        <v>1</v>
      </c>
      <c r="R46" s="359">
        <v>1</v>
      </c>
      <c r="S46" s="359">
        <v>1</v>
      </c>
      <c r="T46" s="104" t="str">
        <v>obj_00ac4</v>
      </c>
      <c r="U46" s="104" t="str">
        <f>_xll.qlRateHelperQuoteName(T46)</f>
        <v/>
      </c>
      <c r="V46" s="349">
        <f>_xll.qlRateHelperRate(T46,_xll.ohTrigger(Trigger,Trigger6M))</f>
        <v>1.328536432E-2</v>
      </c>
      <c r="W46" s="349" t="str">
        <f>IFERROR(_xll.qlFuturesRateHelperConvexityAdjustment(T46,Trigger),"--")</f>
        <v>--</v>
      </c>
      <c r="X46" s="105">
        <f>_xll.qlRateHelperEarliestDate(T46,Trigger)</f>
        <v>42157</v>
      </c>
      <c r="Y46" s="105">
        <f>_xll.qlRateHelperLatestDate(T46,Trigger)</f>
        <v>52384</v>
      </c>
      <c r="Z46" s="257">
        <v>1.3445423426584956E-2</v>
      </c>
      <c r="AD46" s="261"/>
      <c r="AY46" s="104" t="s">
        <v>203</v>
      </c>
      <c r="AZ46" s="105">
        <f>_xll.qlInterestRateIndexFixingDate(Currency&amp;"ibor"&amp;Tenor,BA46,Trigger)</f>
        <v>42215</v>
      </c>
      <c r="BA46" s="105">
        <f>_xll.qlCalendarAdvance(Calendar,BA45,AY46,"f",,Trigger)</f>
        <v>42219</v>
      </c>
      <c r="BB46" s="105">
        <f>_xll.qlInterestRateIndexMaturity(Currency&amp;"ibor"&amp;Tenor,BA46,Trigger)</f>
        <v>42403</v>
      </c>
      <c r="BC46" s="257">
        <f>_xll.qlIndexFixing($AC$5,AZ46,TRUE,_xll.ohTrigger(Trigger,Trigger6M))</f>
        <v>6.3576084798808044E-4</v>
      </c>
      <c r="BD46" s="257">
        <f>_xll.qlIndexFixing($BE$1,AZ46,TRUE,_xll.ohTrigger(Trigger,Trigger6M))</f>
        <v>7.0000000000024155E-4</v>
      </c>
    </row>
    <row r="47" spans="1:56" s="84" customFormat="1" ht="11.25" customHeight="1" x14ac:dyDescent="0.2">
      <c r="A47" s="296" t="s">
        <v>243</v>
      </c>
      <c r="B47" s="329" t="str">
        <v>7Y</v>
      </c>
      <c r="C47" s="295" t="str">
        <v>15Y</v>
      </c>
      <c r="D47" s="295" t="str">
        <f t="shared" si="28"/>
        <v>15Y</v>
      </c>
      <c r="E47" s="295" t="s">
        <v>8</v>
      </c>
      <c r="F47" s="335" t="s">
        <v>9</v>
      </c>
      <c r="G47" s="295" t="s">
        <v>10</v>
      </c>
      <c r="H47" s="335" t="s">
        <v>11</v>
      </c>
      <c r="I47" s="336">
        <v>1.1739999999999999E-2</v>
      </c>
      <c r="J47" s="336" t="str">
        <f t="shared" si="29"/>
        <v>EURAB6R7Y</v>
      </c>
      <c r="K47" s="337" t="str">
        <f>IFERROR(_xll.qlSwapRateHelper2(,IF(DataSelect="Reference",$I47,J47),,$D47,Calendar,$G47,$F47,$H47,$K$33,0,E47,Discounting,Permanent,_xll.ohTrigger(Trigger,DataSelect),ObjectOverwrite),"--")</f>
        <v>obj_00abd#0013</v>
      </c>
      <c r="L47" s="292" t="b">
        <f t="shared" si="30"/>
        <v>1</v>
      </c>
      <c r="N47" s="351" t="str">
        <f t="shared" si="24"/>
        <v>SW</v>
      </c>
      <c r="O47" s="351" t="str">
        <f t="shared" si="25"/>
        <v>13Y</v>
      </c>
      <c r="P47" s="355" t="str">
        <f t="shared" si="26"/>
        <v>obj_00acf#0012</v>
      </c>
      <c r="Q47" s="351" t="b">
        <f t="shared" si="27"/>
        <v>1</v>
      </c>
      <c r="R47" s="359">
        <v>1</v>
      </c>
      <c r="S47" s="359">
        <v>1</v>
      </c>
      <c r="T47" s="104" t="str">
        <v>obj_00ac2</v>
      </c>
      <c r="U47" s="104" t="str">
        <f>_xll.qlRateHelperQuoteName(T47)</f>
        <v/>
      </c>
      <c r="V47" s="349">
        <f>_xll.qlRateHelperRate(T47,_xll.ohTrigger(Trigger,Trigger6M))</f>
        <v>1.331766367E-2</v>
      </c>
      <c r="W47" s="349" t="str">
        <f>IFERROR(_xll.qlFuturesRateHelperConvexityAdjustment(T47,Trigger),"--")</f>
        <v>--</v>
      </c>
      <c r="X47" s="105">
        <f>_xll.qlRateHelperEarliestDate(T47,Trigger)</f>
        <v>42157</v>
      </c>
      <c r="Y47" s="105">
        <f>_xll.qlRateHelperLatestDate(T47,Trigger)</f>
        <v>52750</v>
      </c>
      <c r="Z47" s="257">
        <v>1.3473663251181897E-2</v>
      </c>
      <c r="AD47" s="261"/>
      <c r="AY47" s="104" t="s">
        <v>203</v>
      </c>
      <c r="AZ47" s="105">
        <f>_xll.qlInterestRateIndexFixingDate(Currency&amp;"ibor"&amp;Tenor,BA47,Trigger)</f>
        <v>42216</v>
      </c>
      <c r="BA47" s="105">
        <f>_xll.qlCalendarAdvance(Calendar,BA46,AY47,"f",,Trigger)</f>
        <v>42220</v>
      </c>
      <c r="BB47" s="105">
        <f>_xll.qlInterestRateIndexMaturity(Currency&amp;"ibor"&amp;Tenor,BA47,Trigger)</f>
        <v>42404</v>
      </c>
      <c r="BC47" s="257">
        <f>_xll.qlIndexFixing($AC$5,AZ47,TRUE,_xll.ohTrigger(Trigger,Trigger6M))</f>
        <v>6.3707019743259978E-4</v>
      </c>
      <c r="BD47" s="257">
        <f>_xll.qlIndexFixing($BE$1,AZ47,TRUE,_xll.ohTrigger(Trigger,Trigger6M))</f>
        <v>7.0082454509722426E-4</v>
      </c>
    </row>
    <row r="48" spans="1:56" s="84" customFormat="1" ht="11.25" customHeight="1" x14ac:dyDescent="0.2">
      <c r="A48" s="296" t="s">
        <v>243</v>
      </c>
      <c r="B48" s="329" t="str">
        <v>8Y</v>
      </c>
      <c r="C48" s="295" t="str">
        <v>16Y</v>
      </c>
      <c r="D48" s="295" t="str">
        <f t="shared" si="28"/>
        <v>16Y</v>
      </c>
      <c r="E48" s="295" t="s">
        <v>8</v>
      </c>
      <c r="F48" s="335" t="s">
        <v>9</v>
      </c>
      <c r="G48" s="295" t="s">
        <v>10</v>
      </c>
      <c r="H48" s="335" t="s">
        <v>11</v>
      </c>
      <c r="I48" s="336">
        <v>1.2062871740000002E-2</v>
      </c>
      <c r="J48" s="336" t="str">
        <f t="shared" si="29"/>
        <v>EURAB6R8Y</v>
      </c>
      <c r="K48" s="337" t="str">
        <f>IFERROR(_xll.qlSwapRateHelper2(,IF(DataSelect="Reference",$I48,J48),,$D48,Calendar,$G48,$F48,$H48,$K$33,0,E48,Discounting,Permanent,_xll.ohTrigger(Trigger,DataSelect),ObjectOverwrite),"--")</f>
        <v>obj_00ab3#0013</v>
      </c>
      <c r="L48" s="292" t="b">
        <f t="shared" si="30"/>
        <v>1</v>
      </c>
      <c r="N48" s="351" t="str">
        <f t="shared" si="24"/>
        <v>SW</v>
      </c>
      <c r="O48" s="351" t="str">
        <f t="shared" si="25"/>
        <v>14Y</v>
      </c>
      <c r="P48" s="355" t="str">
        <f t="shared" si="26"/>
        <v>obj_00ac8#0013</v>
      </c>
      <c r="Q48" s="351" t="b">
        <f t="shared" si="27"/>
        <v>1</v>
      </c>
      <c r="R48" s="359">
        <v>1</v>
      </c>
      <c r="S48" s="359">
        <v>1</v>
      </c>
      <c r="T48" s="104" t="str">
        <v>obj_00aaa</v>
      </c>
      <c r="U48" s="104" t="str">
        <f>_xll.qlRateHelperQuoteName(T48)</f>
        <v/>
      </c>
      <c r="V48" s="349">
        <f>_xll.qlRateHelperRate(T48,_xll.ohTrigger(Trigger,Trigger6M))</f>
        <v>1.3349999999999999E-2</v>
      </c>
      <c r="W48" s="349" t="str">
        <f>IFERROR(_xll.qlFuturesRateHelperConvexityAdjustment(T48,Trigger),"--")</f>
        <v>--</v>
      </c>
      <c r="X48" s="105">
        <f>_xll.qlRateHelperEarliestDate(T48,Trigger)</f>
        <v>42157</v>
      </c>
      <c r="Y48" s="105">
        <f>_xll.qlRateHelperLatestDate(T48,Trigger)</f>
        <v>53115</v>
      </c>
      <c r="Z48" s="257">
        <v>1.3503797031832767E-2</v>
      </c>
      <c r="AD48" s="261"/>
      <c r="AY48" s="104" t="s">
        <v>203</v>
      </c>
      <c r="AZ48" s="105">
        <f>_xll.qlInterestRateIndexFixingDate(Currency&amp;"ibor"&amp;Tenor,BA48,Trigger)</f>
        <v>42219</v>
      </c>
      <c r="BA48" s="105">
        <f>_xll.qlCalendarAdvance(Calendar,BA47,AY48,"f",,Trigger)</f>
        <v>42221</v>
      </c>
      <c r="BB48" s="105">
        <f>_xll.qlInterestRateIndexMaturity(Currency&amp;"ibor"&amp;Tenor,BA48,Trigger)</f>
        <v>42405</v>
      </c>
      <c r="BC48" s="257">
        <f>_xll.qlIndexFixing($AC$5,AZ48,TRUE,_xll.ohTrigger(Trigger,Trigger6M))</f>
        <v>6.3833628881607282E-4</v>
      </c>
      <c r="BD48" s="257">
        <f>_xll.qlIndexFixing($BE$1,AZ48,TRUE,_xll.ohTrigger(Trigger,Trigger6M))</f>
        <v>7.015598303768436E-4</v>
      </c>
    </row>
    <row r="49" spans="1:56" s="84" customFormat="1" ht="11.25" customHeight="1" x14ac:dyDescent="0.2">
      <c r="A49" s="296" t="s">
        <v>243</v>
      </c>
      <c r="B49" s="329" t="str">
        <v>9Y</v>
      </c>
      <c r="C49" s="295" t="str">
        <v>17Y</v>
      </c>
      <c r="D49" s="295" t="str">
        <f t="shared" si="28"/>
        <v>17Y</v>
      </c>
      <c r="E49" s="295" t="s">
        <v>8</v>
      </c>
      <c r="F49" s="335" t="s">
        <v>9</v>
      </c>
      <c r="G49" s="295" t="s">
        <v>10</v>
      </c>
      <c r="H49" s="335" t="s">
        <v>11</v>
      </c>
      <c r="I49" s="336">
        <v>1.2333866879999999E-2</v>
      </c>
      <c r="J49" s="336" t="str">
        <f t="shared" si="29"/>
        <v>EURAB6R9Y</v>
      </c>
      <c r="K49" s="337" t="str">
        <f>IFERROR(_xll.qlSwapRateHelper2(,IF(DataSelect="Reference",$I49,J49),,$D49,Calendar,$G49,$F49,$H49,$K$33,0,E49,Discounting,Permanent,_xll.ohTrigger(Trigger,DataSelect),ObjectOverwrite),"--")</f>
        <v>obj_00abe#0013</v>
      </c>
      <c r="L49" s="292" t="b">
        <f t="shared" si="30"/>
        <v>1</v>
      </c>
      <c r="N49" s="351" t="str">
        <f t="shared" si="24"/>
        <v>SW</v>
      </c>
      <c r="O49" s="351" t="str">
        <f t="shared" si="25"/>
        <v>15Y</v>
      </c>
      <c r="P49" s="355" t="str">
        <f t="shared" si="26"/>
        <v>obj_00ab0#0014</v>
      </c>
      <c r="Q49" s="351" t="b">
        <f t="shared" si="27"/>
        <v>1</v>
      </c>
      <c r="R49" s="359">
        <v>1</v>
      </c>
      <c r="S49" s="359">
        <v>1</v>
      </c>
      <c r="T49" s="104" t="str">
        <v>obj_00ad0</v>
      </c>
      <c r="U49" s="104" t="str">
        <f>_xll.qlRateHelperQuoteName(T49)</f>
        <v/>
      </c>
      <c r="V49" s="349">
        <f>_xll.qlRateHelperRate(T49,_xll.ohTrigger(Trigger,Trigger6M))</f>
        <v>1.3383739320000001E-2</v>
      </c>
      <c r="W49" s="349" t="str">
        <f>IFERROR(_xll.qlFuturesRateHelperConvexityAdjustment(T49,Trigger),"--")</f>
        <v>--</v>
      </c>
      <c r="X49" s="105">
        <f>_xll.qlRateHelperEarliestDate(T49,Trigger)</f>
        <v>42157</v>
      </c>
      <c r="Y49" s="105">
        <f>_xll.qlRateHelperLatestDate(T49,Trigger)</f>
        <v>53482</v>
      </c>
      <c r="Z49" s="257">
        <v>1.3536052555462075E-2</v>
      </c>
      <c r="AD49" s="261"/>
      <c r="AY49" s="104" t="s">
        <v>203</v>
      </c>
      <c r="AZ49" s="105">
        <f>_xll.qlInterestRateIndexFixingDate(Currency&amp;"ibor"&amp;Tenor,BA49,Trigger)</f>
        <v>42220</v>
      </c>
      <c r="BA49" s="105">
        <f>_xll.qlCalendarAdvance(Calendar,BA48,AY49,"f",,Trigger)</f>
        <v>42222</v>
      </c>
      <c r="BB49" s="105">
        <f>_xll.qlInterestRateIndexMaturity(Currency&amp;"ibor"&amp;Tenor,BA49,Trigger)</f>
        <v>42408</v>
      </c>
      <c r="BC49" s="257">
        <f>_xll.qlIndexFixing($AC$5,AZ49,TRUE,_xll.ohTrigger(Trigger,Trigger6M))</f>
        <v>6.411437153947165E-4</v>
      </c>
      <c r="BD49" s="257">
        <f>_xll.qlIndexFixing($BE$1,AZ49,TRUE,_xll.ohTrigger(Trigger,Trigger6M))</f>
        <v>7.0157944939779548E-4</v>
      </c>
    </row>
    <row r="50" spans="1:56" s="84" customFormat="1" ht="11.25" customHeight="1" x14ac:dyDescent="0.2">
      <c r="A50" s="296" t="s">
        <v>243</v>
      </c>
      <c r="B50" s="329" t="str">
        <v>10Y</v>
      </c>
      <c r="C50" s="295" t="str">
        <v>18Y</v>
      </c>
      <c r="D50" s="295" t="str">
        <f t="shared" si="28"/>
        <v>18Y</v>
      </c>
      <c r="E50" s="295" t="s">
        <v>8</v>
      </c>
      <c r="F50" s="335" t="s">
        <v>9</v>
      </c>
      <c r="G50" s="295" t="s">
        <v>10</v>
      </c>
      <c r="H50" s="335" t="s">
        <v>11</v>
      </c>
      <c r="I50" s="336">
        <v>1.2554639780000001E-2</v>
      </c>
      <c r="J50" s="336" t="str">
        <f t="shared" si="29"/>
        <v>EURAB6R10Y</v>
      </c>
      <c r="K50" s="337" t="str">
        <f>IFERROR(_xll.qlSwapRateHelper2(,IF(DataSelect="Reference",$I50,J50),,$D50,Calendar,$G50,$F50,$H50,$K$33,0,E50,Discounting,Permanent,_xll.ohTrigger(Trigger,DataSelect),ObjectOverwrite),"--")</f>
        <v>obj_00aa9#0014</v>
      </c>
      <c r="L50" s="292" t="b">
        <f t="shared" si="30"/>
        <v>1</v>
      </c>
      <c r="N50" s="351" t="str">
        <f t="shared" si="24"/>
        <v>SW</v>
      </c>
      <c r="O50" s="351" t="str">
        <f t="shared" si="25"/>
        <v>16Y</v>
      </c>
      <c r="P50" s="355" t="str">
        <f t="shared" si="26"/>
        <v>obj_00ac7#0013</v>
      </c>
      <c r="Q50" s="351" t="b">
        <f t="shared" si="27"/>
        <v>1</v>
      </c>
      <c r="R50" s="359">
        <v>1</v>
      </c>
      <c r="S50" s="359">
        <v>1</v>
      </c>
      <c r="T50" s="104" t="str">
        <v>obj_00ad2</v>
      </c>
      <c r="U50" s="104" t="str">
        <f>_xll.qlRateHelperQuoteName(T50)</f>
        <v/>
      </c>
      <c r="V50" s="349">
        <f>_xll.qlRateHelperRate(T50,_xll.ohTrigger(Trigger,Trigger6M))</f>
        <v>1.3417413600000001E-2</v>
      </c>
      <c r="W50" s="349" t="str">
        <f>IFERROR(_xll.qlFuturesRateHelperConvexityAdjustment(T50,Trigger),"--")</f>
        <v>--</v>
      </c>
      <c r="X50" s="105">
        <f>_xll.qlRateHelperEarliestDate(T50,Trigger)</f>
        <v>42157</v>
      </c>
      <c r="Y50" s="105">
        <f>_xll.qlRateHelperLatestDate(T50,Trigger)</f>
        <v>53846</v>
      </c>
      <c r="Z50" s="257">
        <v>1.3568724384455966E-2</v>
      </c>
      <c r="AD50" s="261"/>
      <c r="AY50" s="104" t="s">
        <v>203</v>
      </c>
      <c r="AZ50" s="105">
        <f>_xll.qlInterestRateIndexFixingDate(Currency&amp;"ibor"&amp;Tenor,BA50,Trigger)</f>
        <v>42221</v>
      </c>
      <c r="BA50" s="105">
        <f>_xll.qlCalendarAdvance(Calendar,BA49,AY50,"f",,Trigger)</f>
        <v>42223</v>
      </c>
      <c r="BB50" s="105">
        <f>_xll.qlInterestRateIndexMaturity(Currency&amp;"ibor"&amp;Tenor,BA50,Trigger)</f>
        <v>42408</v>
      </c>
      <c r="BC50" s="257">
        <f>_xll.qlIndexFixing($AC$5,AZ50,TRUE,_xll.ohTrigger(Trigger,Trigger6M))</f>
        <v>6.4153445586343329E-4</v>
      </c>
      <c r="BD50" s="257">
        <f>_xll.qlIndexFixing($BE$1,AZ50,TRUE,_xll.ohTrigger(Trigger,Trigger6M))</f>
        <v>7.0243887635886286E-4</v>
      </c>
    </row>
    <row r="51" spans="1:56" s="84" customFormat="1" ht="11.25" customHeight="1" x14ac:dyDescent="0.2">
      <c r="A51" s="296" t="s">
        <v>243</v>
      </c>
      <c r="B51" s="329" t="str">
        <v>11Y</v>
      </c>
      <c r="C51" s="295" t="str">
        <v>19Y</v>
      </c>
      <c r="D51" s="295" t="str">
        <f t="shared" si="28"/>
        <v>19Y</v>
      </c>
      <c r="E51" s="295" t="s">
        <v>8</v>
      </c>
      <c r="F51" s="335" t="s">
        <v>9</v>
      </c>
      <c r="G51" s="295" t="s">
        <v>10</v>
      </c>
      <c r="H51" s="335" t="s">
        <v>11</v>
      </c>
      <c r="I51" s="336">
        <v>1.273201732E-2</v>
      </c>
      <c r="J51" s="336" t="str">
        <f t="shared" si="29"/>
        <v>EURAB6R11Y</v>
      </c>
      <c r="K51" s="337" t="str">
        <f>IFERROR(_xll.qlSwapRateHelper2(,IF(DataSelect="Reference",$I51,J51),,$D51,Calendar,$G51,$F51,$H51,$K$33,0,E51,Discounting,Permanent,_xll.ohTrigger(Trigger,DataSelect),ObjectOverwrite),"--")</f>
        <v>obj_00aca#0012</v>
      </c>
      <c r="L51" s="292" t="b">
        <f t="shared" si="30"/>
        <v>1</v>
      </c>
      <c r="N51" s="351" t="str">
        <f t="shared" si="24"/>
        <v>SW</v>
      </c>
      <c r="O51" s="351" t="str">
        <f t="shared" si="25"/>
        <v>17Y</v>
      </c>
      <c r="P51" s="355" t="str">
        <f t="shared" si="26"/>
        <v>obj_00ac5#0013</v>
      </c>
      <c r="Q51" s="351" t="b">
        <f t="shared" si="27"/>
        <v>1</v>
      </c>
      <c r="R51" s="359">
        <v>1</v>
      </c>
      <c r="S51" s="359">
        <v>1</v>
      </c>
      <c r="T51" s="104" t="str">
        <v>obj_00ac6</v>
      </c>
      <c r="U51" s="104" t="str">
        <f>_xll.qlRateHelperQuoteName(T51)</f>
        <v/>
      </c>
      <c r="V51" s="349">
        <f>_xll.qlRateHelperRate(T51,_xll.ohTrigger(Trigger,Trigger6M))</f>
        <v>1.344964249E-2</v>
      </c>
      <c r="W51" s="349" t="str">
        <f>IFERROR(_xll.qlFuturesRateHelperConvexityAdjustment(T51,Trigger),"--")</f>
        <v>--</v>
      </c>
      <c r="X51" s="105">
        <f>_xll.qlRateHelperEarliestDate(T51,Trigger)</f>
        <v>42157</v>
      </c>
      <c r="Y51" s="105">
        <f>_xll.qlRateHelperLatestDate(T51,Trigger)</f>
        <v>54211</v>
      </c>
      <c r="Z51" s="257">
        <v>1.3598983735568998E-2</v>
      </c>
      <c r="AD51" s="261"/>
      <c r="AY51" s="104" t="s">
        <v>203</v>
      </c>
      <c r="AZ51" s="105">
        <f>_xll.qlInterestRateIndexFixingDate(Currency&amp;"ibor"&amp;Tenor,BA51,Trigger)</f>
        <v>42222</v>
      </c>
      <c r="BA51" s="105">
        <f>_xll.qlCalendarAdvance(Calendar,BA50,AY51,"f",,Trigger)</f>
        <v>42226</v>
      </c>
      <c r="BB51" s="105">
        <f>_xll.qlInterestRateIndexMaturity(Currency&amp;"ibor"&amp;Tenor,BA51,Trigger)</f>
        <v>42410</v>
      </c>
      <c r="BC51" s="257">
        <f>_xll.qlIndexFixing($AC$5,AZ51,TRUE,_xll.ohTrigger(Trigger,Trigger6M))</f>
        <v>6.4401787198131721E-4</v>
      </c>
      <c r="BD51" s="257">
        <f>_xll.qlIndexFixing($BE$1,AZ51,TRUE,_xll.ohTrigger(Trigger,Trigger6M))</f>
        <v>7.0401815132147905E-4</v>
      </c>
    </row>
    <row r="52" spans="1:56" s="84" customFormat="1" ht="11.25" customHeight="1" x14ac:dyDescent="0.2">
      <c r="A52" s="296" t="s">
        <v>243</v>
      </c>
      <c r="B52" s="329" t="str">
        <v>12Y</v>
      </c>
      <c r="C52" s="295" t="str">
        <v>20Y</v>
      </c>
      <c r="D52" s="295" t="str">
        <f t="shared" si="28"/>
        <v>20Y</v>
      </c>
      <c r="E52" s="295" t="s">
        <v>8</v>
      </c>
      <c r="F52" s="335" t="s">
        <v>9</v>
      </c>
      <c r="G52" s="295" t="s">
        <v>10</v>
      </c>
      <c r="H52" s="335" t="s">
        <v>11</v>
      </c>
      <c r="I52" s="336">
        <v>1.2869999999999999E-2</v>
      </c>
      <c r="J52" s="336" t="str">
        <f t="shared" si="29"/>
        <v>EURAB6R12Y</v>
      </c>
      <c r="K52" s="337" t="str">
        <f>IFERROR(_xll.qlSwapRateHelper2(,IF(DataSelect="Reference",$I52,J52),,$D52,Calendar,$G52,$F52,$H52,$K$33,0,E52,Discounting,Permanent,_xll.ohTrigger(Trigger,DataSelect),ObjectOverwrite),"--")</f>
        <v>obj_00ab4#0013</v>
      </c>
      <c r="L52" s="292" t="b">
        <f t="shared" si="30"/>
        <v>1</v>
      </c>
      <c r="N52" s="351" t="str">
        <f t="shared" si="24"/>
        <v>SW</v>
      </c>
      <c r="O52" s="351" t="str">
        <f t="shared" si="25"/>
        <v>18Y</v>
      </c>
      <c r="P52" s="355" t="str">
        <f t="shared" si="26"/>
        <v>obj_00acb#0012</v>
      </c>
      <c r="Q52" s="351" t="b">
        <f t="shared" si="27"/>
        <v>1</v>
      </c>
      <c r="R52" s="359">
        <v>1</v>
      </c>
      <c r="S52" s="359">
        <v>1</v>
      </c>
      <c r="T52" s="104" t="str">
        <v>obj_00aba</v>
      </c>
      <c r="U52" s="104" t="str">
        <f>_xll.qlRateHelperQuoteName(T52)</f>
        <v/>
      </c>
      <c r="V52" s="349">
        <f>_xll.qlRateHelperRate(T52,_xll.ohTrigger(Trigger,Trigger6M))</f>
        <v>1.347735565E-2</v>
      </c>
      <c r="W52" s="349" t="str">
        <f>IFERROR(_xll.qlFuturesRateHelperConvexityAdjustment(T52,Trigger),"--")</f>
        <v>--</v>
      </c>
      <c r="X52" s="105">
        <f>_xll.qlRateHelperEarliestDate(T52,Trigger)</f>
        <v>42157</v>
      </c>
      <c r="Y52" s="105">
        <f>_xll.qlRateHelperLatestDate(T52,Trigger)</f>
        <v>54576</v>
      </c>
      <c r="Z52" s="257">
        <v>1.3625417425686164E-2</v>
      </c>
      <c r="AD52" s="261"/>
      <c r="AY52" s="104" t="s">
        <v>203</v>
      </c>
      <c r="AZ52" s="105">
        <f>_xll.qlInterestRateIndexFixingDate(Currency&amp;"ibor"&amp;Tenor,BA52,Trigger)</f>
        <v>42223</v>
      </c>
      <c r="BA52" s="105">
        <f>_xll.qlCalendarAdvance(Calendar,BA51,AY52,"f",,Trigger)</f>
        <v>42227</v>
      </c>
      <c r="BB52" s="105">
        <f>_xll.qlInterestRateIndexMaturity(Currency&amp;"ibor"&amp;Tenor,BA52,Trigger)</f>
        <v>42411</v>
      </c>
      <c r="BC52" s="257">
        <f>_xll.qlIndexFixing($AC$5,AZ52,TRUE,_xll.ohTrigger(Trigger,Trigger6M))</f>
        <v>6.4502441333636406E-4</v>
      </c>
      <c r="BD52" s="257">
        <f>_xll.qlIndexFixing($BE$1,AZ52,TRUE,_xll.ohTrigger(Trigger,Trigger6M))</f>
        <v>7.0429385180566066E-4</v>
      </c>
    </row>
    <row r="53" spans="1:56" s="84" customFormat="1" ht="11.25" customHeight="1" x14ac:dyDescent="0.2">
      <c r="A53" s="296" t="s">
        <v>243</v>
      </c>
      <c r="B53" s="329" t="str">
        <v>13Y</v>
      </c>
      <c r="C53" s="295" t="str">
        <v>21Y</v>
      </c>
      <c r="D53" s="295" t="str">
        <f t="shared" si="28"/>
        <v>21Y</v>
      </c>
      <c r="E53" s="295" t="s">
        <v>8</v>
      </c>
      <c r="F53" s="335" t="s">
        <v>9</v>
      </c>
      <c r="G53" s="295" t="s">
        <v>10</v>
      </c>
      <c r="H53" s="335" t="s">
        <v>11</v>
      </c>
      <c r="I53" s="336">
        <v>1.2974971200000001E-2</v>
      </c>
      <c r="J53" s="336" t="str">
        <f t="shared" si="29"/>
        <v>EURAB6R13Y</v>
      </c>
      <c r="K53" s="337" t="str">
        <f>IFERROR(_xll.qlSwapRateHelper2(,IF(DataSelect="Reference",$I53,J53),,$D53,Calendar,$G53,$F53,$H53,$K$33,0,E53,Discounting,Permanent,_xll.ohTrigger(Trigger,DataSelect),ObjectOverwrite),"--")</f>
        <v>obj_00acf#0012</v>
      </c>
      <c r="L53" s="292" t="b">
        <f t="shared" si="30"/>
        <v>1</v>
      </c>
      <c r="N53" s="351" t="str">
        <f t="shared" si="24"/>
        <v>SW</v>
      </c>
      <c r="O53" s="351" t="str">
        <f t="shared" si="25"/>
        <v>19Y</v>
      </c>
      <c r="P53" s="355" t="str">
        <f t="shared" si="26"/>
        <v>obj_00aac#0014</v>
      </c>
      <c r="Q53" s="351" t="b">
        <f t="shared" si="27"/>
        <v>1</v>
      </c>
      <c r="R53" s="359">
        <v>1</v>
      </c>
      <c r="S53" s="359">
        <v>1</v>
      </c>
      <c r="T53" s="104" t="str">
        <v>obj_00ac1</v>
      </c>
      <c r="U53" s="104" t="str">
        <f>_xll.qlRateHelperQuoteName(T53)</f>
        <v/>
      </c>
      <c r="V53" s="349">
        <f>_xll.qlRateHelperRate(T53,_xll.ohTrigger(Trigger,Trigger6M))</f>
        <v>1.3500000000000002E-2</v>
      </c>
      <c r="W53" s="349" t="str">
        <f>IFERROR(_xll.qlFuturesRateHelperConvexityAdjustment(T53,Trigger),"--")</f>
        <v>--</v>
      </c>
      <c r="X53" s="105">
        <f>_xll.qlRateHelperEarliestDate(T53,Trigger)</f>
        <v>42157</v>
      </c>
      <c r="Y53" s="105">
        <f>_xll.qlRateHelperLatestDate(T53,Trigger)</f>
        <v>54941</v>
      </c>
      <c r="Z53" s="257">
        <v>1.3646164338710574E-2</v>
      </c>
      <c r="AD53" s="261"/>
      <c r="AY53" s="104" t="s">
        <v>203</v>
      </c>
      <c r="AZ53" s="105">
        <f>_xll.qlInterestRateIndexFixingDate(Currency&amp;"ibor"&amp;Tenor,BA53,Trigger)</f>
        <v>42226</v>
      </c>
      <c r="BA53" s="105">
        <f>_xll.qlCalendarAdvance(Calendar,BA52,AY53,"f",,Trigger)</f>
        <v>42228</v>
      </c>
      <c r="BB53" s="105">
        <f>_xll.qlInterestRateIndexMaturity(Currency&amp;"ibor"&amp;Tenor,BA53,Trigger)</f>
        <v>42412</v>
      </c>
      <c r="BC53" s="257">
        <f>_xll.qlIndexFixing($AC$5,AZ53,TRUE,_xll.ohTrigger(Trigger,Trigger6M))</f>
        <v>6.4598769610339486E-4</v>
      </c>
      <c r="BD53" s="257">
        <f>_xll.qlIndexFixing($BE$1,AZ53,TRUE,_xll.ohTrigger(Trigger,Trigger6M))</f>
        <v>7.0450794984799902E-4</v>
      </c>
    </row>
    <row r="54" spans="1:56" s="84" customFormat="1" ht="11.25" customHeight="1" x14ac:dyDescent="0.2">
      <c r="A54" s="296" t="s">
        <v>243</v>
      </c>
      <c r="B54" s="329" t="str">
        <v>14Y</v>
      </c>
      <c r="C54" s="295" t="str">
        <v>22Y</v>
      </c>
      <c r="D54" s="295" t="str">
        <f t="shared" si="28"/>
        <v>22Y</v>
      </c>
      <c r="E54" s="295" t="s">
        <v>8</v>
      </c>
      <c r="F54" s="335" t="s">
        <v>9</v>
      </c>
      <c r="G54" s="295" t="s">
        <v>10</v>
      </c>
      <c r="H54" s="335" t="s">
        <v>11</v>
      </c>
      <c r="I54" s="336">
        <v>1.305082294E-2</v>
      </c>
      <c r="J54" s="336" t="str">
        <f t="shared" si="29"/>
        <v>EURAB6R14Y</v>
      </c>
      <c r="K54" s="337" t="str">
        <f>IFERROR(_xll.qlSwapRateHelper2(,IF(DataSelect="Reference",$I54,J54),,$D54,Calendar,$G54,$F54,$H54,$K$33,0,E54,Discounting,Permanent,_xll.ohTrigger(Trigger,DataSelect),ObjectOverwrite),"--")</f>
        <v>obj_00ac8#0013</v>
      </c>
      <c r="L54" s="292" t="b">
        <f t="shared" si="30"/>
        <v>1</v>
      </c>
      <c r="N54" s="351" t="str">
        <f t="shared" si="24"/>
        <v>SW</v>
      </c>
      <c r="O54" s="351" t="str">
        <f t="shared" si="25"/>
        <v>20Y</v>
      </c>
      <c r="P54" s="355" t="str">
        <f t="shared" si="26"/>
        <v>obj_00ac4#0013</v>
      </c>
      <c r="Q54" s="351" t="b">
        <f t="shared" si="27"/>
        <v>1</v>
      </c>
      <c r="R54" s="359">
        <v>1</v>
      </c>
      <c r="S54" s="359">
        <v>1</v>
      </c>
      <c r="T54" s="104" t="str">
        <v>obj_00abb</v>
      </c>
      <c r="U54" s="104" t="str">
        <f>_xll.qlRateHelperQuoteName(T54)</f>
        <v/>
      </c>
      <c r="V54" s="349">
        <f>_xll.qlRateHelperRate(T54,_xll.ohTrigger(Trigger,Trigger6M))</f>
        <v>1.351663705E-2</v>
      </c>
      <c r="W54" s="349" t="str">
        <f>IFERROR(_xll.qlFuturesRateHelperConvexityAdjustment(T54,Trigger),"--")</f>
        <v>--</v>
      </c>
      <c r="X54" s="105">
        <f>_xll.qlRateHelperEarliestDate(T54,Trigger)</f>
        <v>42157</v>
      </c>
      <c r="Y54" s="105">
        <f>_xll.qlRateHelperLatestDate(T54,Trigger)</f>
        <v>55306</v>
      </c>
      <c r="Z54" s="257">
        <v>1.3660019896359904E-2</v>
      </c>
      <c r="AD54" s="261"/>
      <c r="AY54" s="104" t="s">
        <v>203</v>
      </c>
      <c r="AZ54" s="105">
        <f>_xll.qlInterestRateIndexFixingDate(Currency&amp;"ibor"&amp;Tenor,BA54,Trigger)</f>
        <v>42227</v>
      </c>
      <c r="BA54" s="105">
        <f>_xll.qlCalendarAdvance(Calendar,BA53,AY54,"f",,Trigger)</f>
        <v>42229</v>
      </c>
      <c r="BB54" s="105">
        <f>_xll.qlInterestRateIndexMaturity(Currency&amp;"ibor"&amp;Tenor,BA54,Trigger)</f>
        <v>42415</v>
      </c>
      <c r="BC54" s="257">
        <f>_xll.qlIndexFixing($AC$5,AZ54,TRUE,_xll.ohTrigger(Trigger,Trigger6M))</f>
        <v>6.4856810532207883E-4</v>
      </c>
      <c r="BD54" s="257">
        <f>_xll.qlIndexFixing($BE$1,AZ54,TRUE,_xll.ohTrigger(Trigger,Trigger6M))</f>
        <v>7.0366363107535993E-4</v>
      </c>
    </row>
    <row r="55" spans="1:56" s="84" customFormat="1" ht="11.25" customHeight="1" x14ac:dyDescent="0.2">
      <c r="A55" s="296" t="s">
        <v>243</v>
      </c>
      <c r="B55" s="329" t="str">
        <v>15Y</v>
      </c>
      <c r="C55" s="295" t="str">
        <v>23Y</v>
      </c>
      <c r="D55" s="295" t="str">
        <f t="shared" si="28"/>
        <v>23Y</v>
      </c>
      <c r="E55" s="295" t="s">
        <v>8</v>
      </c>
      <c r="F55" s="335" t="s">
        <v>9</v>
      </c>
      <c r="G55" s="295" t="s">
        <v>10</v>
      </c>
      <c r="H55" s="335" t="s">
        <v>11</v>
      </c>
      <c r="I55" s="336">
        <v>1.310779439E-2</v>
      </c>
      <c r="J55" s="336" t="str">
        <f t="shared" si="29"/>
        <v>EURAB6R15Y</v>
      </c>
      <c r="K55" s="337" t="str">
        <f>IFERROR(_xll.qlSwapRateHelper2(,IF(DataSelect="Reference",$I55,J55),,$D55,Calendar,$G55,$F55,$H55,$K$33,0,E55,Discounting,Permanent,_xll.ohTrigger(Trigger,DataSelect),ObjectOverwrite),"--")</f>
        <v>obj_00ab0#0014</v>
      </c>
      <c r="L55" s="292" t="b">
        <f t="shared" si="30"/>
        <v>1</v>
      </c>
      <c r="N55" s="351" t="str">
        <f t="shared" si="24"/>
        <v>SW</v>
      </c>
      <c r="O55" s="351" t="str">
        <f t="shared" si="25"/>
        <v>21Y</v>
      </c>
      <c r="P55" s="355" t="str">
        <f t="shared" si="26"/>
        <v>obj_00ac2#0013</v>
      </c>
      <c r="Q55" s="351" t="b">
        <f t="shared" si="27"/>
        <v>1</v>
      </c>
      <c r="R55" s="359">
        <v>1</v>
      </c>
      <c r="S55" s="359">
        <v>1</v>
      </c>
      <c r="T55" s="104" t="str">
        <v>obj_00ac3</v>
      </c>
      <c r="U55" s="104" t="str">
        <f>_xll.qlRateHelperQuoteName(T55)</f>
        <v/>
      </c>
      <c r="V55" s="349">
        <f>_xll.qlRateHelperRate(T55,_xll.ohTrigger(Trigger,Trigger6M))</f>
        <v>1.352830335E-2</v>
      </c>
      <c r="W55" s="349" t="str">
        <f>IFERROR(_xll.qlFuturesRateHelperConvexityAdjustment(T55,Trigger),"--")</f>
        <v>--</v>
      </c>
      <c r="X55" s="105">
        <f>_xll.qlRateHelperEarliestDate(T55,Trigger)</f>
        <v>42157</v>
      </c>
      <c r="Y55" s="105">
        <f>_xll.qlRateHelperLatestDate(T55,Trigger)</f>
        <v>55673</v>
      </c>
      <c r="Z55" s="257">
        <v>1.366717283295947E-2</v>
      </c>
      <c r="AD55" s="261"/>
      <c r="AY55" s="104" t="s">
        <v>203</v>
      </c>
      <c r="AZ55" s="105">
        <f>_xll.qlInterestRateIndexFixingDate(Currency&amp;"ibor"&amp;Tenor,BA55,Trigger)</f>
        <v>42228</v>
      </c>
      <c r="BA55" s="105">
        <f>_xll.qlCalendarAdvance(Calendar,BA54,AY55,"f",,Trigger)</f>
        <v>42230</v>
      </c>
      <c r="BB55" s="105">
        <f>_xll.qlInterestRateIndexMaturity(Currency&amp;"ibor"&amp;Tenor,BA55,Trigger)</f>
        <v>42415</v>
      </c>
      <c r="BC55" s="257">
        <f>_xll.qlIndexFixing($AC$5,AZ55,TRUE,_xll.ohTrigger(Trigger,Trigger6M))</f>
        <v>6.4861998117369689E-4</v>
      </c>
      <c r="BD55" s="257">
        <f>_xll.qlIndexFixing($BE$1,AZ55,TRUE,_xll.ohTrigger(Trigger,Trigger6M))</f>
        <v>7.0425982089218446E-4</v>
      </c>
    </row>
    <row r="56" spans="1:56" s="84" customFormat="1" ht="11.25" customHeight="1" x14ac:dyDescent="0.2">
      <c r="A56" s="296" t="s">
        <v>243</v>
      </c>
      <c r="B56" s="329" t="str">
        <v>16Y</v>
      </c>
      <c r="C56" s="295" t="str">
        <v>24Y</v>
      </c>
      <c r="D56" s="295" t="str">
        <f t="shared" si="28"/>
        <v>24Y</v>
      </c>
      <c r="E56" s="295" t="s">
        <v>8</v>
      </c>
      <c r="F56" s="335" t="s">
        <v>9</v>
      </c>
      <c r="G56" s="295" t="s">
        <v>10</v>
      </c>
      <c r="H56" s="335" t="s">
        <v>11</v>
      </c>
      <c r="I56" s="336">
        <v>1.3151993470000001E-2</v>
      </c>
      <c r="J56" s="336" t="str">
        <f t="shared" si="29"/>
        <v>EURAB6R16Y</v>
      </c>
      <c r="K56" s="337" t="str">
        <f>IFERROR(_xll.qlSwapRateHelper2(,IF(DataSelect="Reference",$I56,J56),,$D56,Calendar,$G56,$F56,$H56,$K$33,0,E56,Discounting,Permanent,_xll.ohTrigger(Trigger,DataSelect),ObjectOverwrite),"--")</f>
        <v>obj_00ac7#0013</v>
      </c>
      <c r="L56" s="292" t="b">
        <f t="shared" si="30"/>
        <v>1</v>
      </c>
      <c r="N56" s="351" t="str">
        <f t="shared" si="24"/>
        <v>SW</v>
      </c>
      <c r="O56" s="351" t="str">
        <f t="shared" si="25"/>
        <v>22Y</v>
      </c>
      <c r="P56" s="355" t="str">
        <f t="shared" si="26"/>
        <v>obj_00aaa#0014</v>
      </c>
      <c r="Q56" s="351" t="b">
        <f t="shared" si="27"/>
        <v>1</v>
      </c>
      <c r="R56" s="359">
        <v>1</v>
      </c>
      <c r="S56" s="359">
        <v>1</v>
      </c>
      <c r="T56" s="104" t="str">
        <v>obj_00ab5</v>
      </c>
      <c r="U56" s="104" t="str">
        <f>_xll.qlRateHelperQuoteName(T56)</f>
        <v/>
      </c>
      <c r="V56" s="349">
        <f>_xll.qlRateHelperRate(T56,_xll.ohTrigger(Trigger,Trigger6M))</f>
        <v>1.3533714210000001E-2</v>
      </c>
      <c r="W56" s="349" t="str">
        <f>IFERROR(_xll.qlFuturesRateHelperConvexityAdjustment(T56,Trigger),"--")</f>
        <v>--</v>
      </c>
      <c r="X56" s="105">
        <f>_xll.qlRateHelperEarliestDate(T56,Trigger)</f>
        <v>42157</v>
      </c>
      <c r="Y56" s="105">
        <f>_xll.qlRateHelperLatestDate(T56,Trigger)</f>
        <v>56037</v>
      </c>
      <c r="Z56" s="257">
        <v>1.3668106456962793E-2</v>
      </c>
      <c r="AD56" s="261"/>
      <c r="AY56" s="104" t="s">
        <v>203</v>
      </c>
      <c r="AZ56" s="105">
        <f>_xll.qlInterestRateIndexFixingDate(Currency&amp;"ibor"&amp;Tenor,BA56,Trigger)</f>
        <v>42229</v>
      </c>
      <c r="BA56" s="105">
        <f>_xll.qlCalendarAdvance(Calendar,BA55,AY56,"f",,Trigger)</f>
        <v>42233</v>
      </c>
      <c r="BB56" s="105">
        <f>_xll.qlInterestRateIndexMaturity(Currency&amp;"ibor"&amp;Tenor,BA56,Trigger)</f>
        <v>42417</v>
      </c>
      <c r="BC56" s="257">
        <f>_xll.qlIndexFixing($AC$5,AZ56,TRUE,_xll.ohTrigger(Trigger,Trigger6M))</f>
        <v>6.5015522897610872E-4</v>
      </c>
      <c r="BD56" s="257">
        <f>_xll.qlIndexFixing($BE$1,AZ56,TRUE,_xll.ohTrigger(Trigger,Trigger6M))</f>
        <v>7.0483642740619596E-4</v>
      </c>
    </row>
    <row r="57" spans="1:56" s="84" customFormat="1" ht="11.25" customHeight="1" x14ac:dyDescent="0.2">
      <c r="A57" s="296" t="s">
        <v>243</v>
      </c>
      <c r="B57" s="329" t="str">
        <v>17Y</v>
      </c>
      <c r="C57" s="295" t="str">
        <v>25Y</v>
      </c>
      <c r="D57" s="295" t="str">
        <f t="shared" si="28"/>
        <v>25Y</v>
      </c>
      <c r="E57" s="295" t="s">
        <v>8</v>
      </c>
      <c r="F57" s="335" t="s">
        <v>9</v>
      </c>
      <c r="G57" s="295" t="s">
        <v>10</v>
      </c>
      <c r="H57" s="335" t="s">
        <v>11</v>
      </c>
      <c r="I57" s="336">
        <v>1.319E-2</v>
      </c>
      <c r="J57" s="336" t="str">
        <f t="shared" si="29"/>
        <v>EURAB6R17Y</v>
      </c>
      <c r="K57" s="337" t="str">
        <f>IFERROR(_xll.qlSwapRateHelper2(,IF(DataSelect="Reference",$I57,J57),,$D57,Calendar,$G57,$F57,$H57,$K$33,0,E57,Discounting,Permanent,_xll.ohTrigger(Trigger,DataSelect),ObjectOverwrite),"--")</f>
        <v>obj_00ac5#0013</v>
      </c>
      <c r="L57" s="292" t="b">
        <f t="shared" si="30"/>
        <v>1</v>
      </c>
      <c r="N57" s="351" t="str">
        <f t="shared" si="24"/>
        <v>SW</v>
      </c>
      <c r="O57" s="351" t="str">
        <f t="shared" si="25"/>
        <v>23Y</v>
      </c>
      <c r="P57" s="355" t="str">
        <f t="shared" si="26"/>
        <v>obj_00ad0#0012</v>
      </c>
      <c r="Q57" s="351" t="b">
        <f t="shared" si="27"/>
        <v>1</v>
      </c>
      <c r="R57" s="359">
        <v>1</v>
      </c>
      <c r="S57" s="359">
        <v>1</v>
      </c>
      <c r="T57" s="104" t="str">
        <v>obj_00ac9</v>
      </c>
      <c r="U57" s="104" t="str">
        <f>_xll.qlRateHelperQuoteName(T57)</f>
        <v/>
      </c>
      <c r="V57" s="349">
        <f>_xll.qlRateHelperRate(T57,_xll.ohTrigger(Trigger,Trigger6M))</f>
        <v>1.353417447E-2</v>
      </c>
      <c r="W57" s="349" t="str">
        <f>IFERROR(_xll.qlFuturesRateHelperConvexityAdjustment(T57,Trigger),"--")</f>
        <v>--</v>
      </c>
      <c r="X57" s="105">
        <f>_xll.qlRateHelperEarliestDate(T57,Trigger)</f>
        <v>42157</v>
      </c>
      <c r="Y57" s="105">
        <f>_xll.qlRateHelperLatestDate(T57,Trigger)</f>
        <v>56402</v>
      </c>
      <c r="Z57" s="257">
        <v>1.3663312852625951E-2</v>
      </c>
      <c r="AD57" s="261"/>
      <c r="AY57" s="104" t="s">
        <v>203</v>
      </c>
      <c r="AZ57" s="105">
        <f>_xll.qlInterestRateIndexFixingDate(Currency&amp;"ibor"&amp;Tenor,BA57,Trigger)</f>
        <v>42230</v>
      </c>
      <c r="BA57" s="105">
        <f>_xll.qlCalendarAdvance(Calendar,BA56,AY57,"f",,Trigger)</f>
        <v>42234</v>
      </c>
      <c r="BB57" s="105">
        <f>_xll.qlInterestRateIndexMaturity(Currency&amp;"ibor"&amp;Tenor,BA57,Trigger)</f>
        <v>42418</v>
      </c>
      <c r="BC57" s="257">
        <f>_xll.qlIndexFixing($AC$5,AZ57,TRUE,_xll.ohTrigger(Trigger,Trigger6M))</f>
        <v>6.5085895897125563E-4</v>
      </c>
      <c r="BD57" s="257">
        <f>_xll.qlIndexFixing($BE$1,AZ57,TRUE,_xll.ohTrigger(Trigger,Trigger6M))</f>
        <v>7.0479362407748847E-4</v>
      </c>
    </row>
    <row r="58" spans="1:56" s="84" customFormat="1" ht="11.25" customHeight="1" x14ac:dyDescent="0.2">
      <c r="A58" s="296" t="s">
        <v>243</v>
      </c>
      <c r="B58" s="329" t="str">
        <v>18Y</v>
      </c>
      <c r="C58" s="295" t="str">
        <v>26Y</v>
      </c>
      <c r="D58" s="295" t="str">
        <f t="shared" si="28"/>
        <v>26Y</v>
      </c>
      <c r="E58" s="295" t="s">
        <v>8</v>
      </c>
      <c r="F58" s="335" t="s">
        <v>9</v>
      </c>
      <c r="G58" s="295" t="s">
        <v>10</v>
      </c>
      <c r="H58" s="335" t="s">
        <v>11</v>
      </c>
      <c r="I58" s="336">
        <v>1.322329538E-2</v>
      </c>
      <c r="J58" s="336" t="str">
        <f t="shared" si="29"/>
        <v>EURAB6R18Y</v>
      </c>
      <c r="K58" s="337" t="str">
        <f>IFERROR(_xll.qlSwapRateHelper2(,IF(DataSelect="Reference",$I58,J58),,$D58,Calendar,$G58,$F58,$H58,$K$33,0,E58,Discounting,Permanent,_xll.ohTrigger(Trigger,DataSelect),ObjectOverwrite),"--")</f>
        <v>obj_00acb#0012</v>
      </c>
      <c r="L58" s="292" t="b">
        <f t="shared" si="30"/>
        <v>1</v>
      </c>
      <c r="N58" s="351" t="str">
        <f t="shared" si="24"/>
        <v>SW</v>
      </c>
      <c r="O58" s="351" t="str">
        <f t="shared" si="25"/>
        <v>24Y</v>
      </c>
      <c r="P58" s="355" t="str">
        <f t="shared" si="26"/>
        <v>obj_00ad2#0012</v>
      </c>
      <c r="Q58" s="351" t="b">
        <f t="shared" si="27"/>
        <v>1</v>
      </c>
      <c r="R58" s="359">
        <v>1</v>
      </c>
      <c r="S58" s="359">
        <v>1</v>
      </c>
      <c r="T58" s="104" t="str">
        <v>obj_00ac0</v>
      </c>
      <c r="U58" s="104" t="str">
        <f>_xll.qlRateHelperQuoteName(T58)</f>
        <v/>
      </c>
      <c r="V58" s="349">
        <f>_xll.qlRateHelperRate(T58,_xll.ohTrigger(Trigger,Trigger6M))</f>
        <v>1.353E-2</v>
      </c>
      <c r="W58" s="349" t="str">
        <f>IFERROR(_xll.qlFuturesRateHelperConvexityAdjustment(T58,Trigger),"--")</f>
        <v>--</v>
      </c>
      <c r="X58" s="105">
        <f>_xll.qlRateHelperEarliestDate(T58,Trigger)</f>
        <v>42157</v>
      </c>
      <c r="Y58" s="105">
        <f>_xll.qlRateHelperLatestDate(T58,Trigger)</f>
        <v>56767</v>
      </c>
      <c r="Z58" s="257">
        <v>1.3653161579709479E-2</v>
      </c>
      <c r="AD58" s="261"/>
      <c r="AY58" s="104" t="s">
        <v>203</v>
      </c>
      <c r="AZ58" s="105">
        <f>_xll.qlInterestRateIndexFixingDate(Currency&amp;"ibor"&amp;Tenor,BA58,Trigger)</f>
        <v>42233</v>
      </c>
      <c r="BA58" s="105">
        <f>_xll.qlCalendarAdvance(Calendar,BA57,AY58,"f",,Trigger)</f>
        <v>42235</v>
      </c>
      <c r="BB58" s="105">
        <f>_xll.qlInterestRateIndexMaturity(Currency&amp;"ibor"&amp;Tenor,BA58,Trigger)</f>
        <v>42419</v>
      </c>
      <c r="BC58" s="257">
        <f>_xll.qlIndexFixing($AC$5,AZ58,TRUE,_xll.ohTrigger(Trigger,Trigger6M))</f>
        <v>6.5151942999130486E-4</v>
      </c>
      <c r="BD58" s="257">
        <f>_xll.qlIndexFixing($BE$1,AZ58,TRUE,_xll.ohTrigger(Trigger,Trigger6M))</f>
        <v>7.0472912198860105E-4</v>
      </c>
    </row>
    <row r="59" spans="1:56" s="84" customFormat="1" ht="11.25" customHeight="1" x14ac:dyDescent="0.2">
      <c r="A59" s="296" t="s">
        <v>243</v>
      </c>
      <c r="B59" s="329" t="str">
        <v>19Y</v>
      </c>
      <c r="C59" s="295" t="str">
        <v>27Y</v>
      </c>
      <c r="D59" s="295" t="str">
        <f t="shared" si="28"/>
        <v>27Y</v>
      </c>
      <c r="E59" s="295" t="s">
        <v>8</v>
      </c>
      <c r="F59" s="335" t="s">
        <v>9</v>
      </c>
      <c r="G59" s="295" t="s">
        <v>10</v>
      </c>
      <c r="H59" s="335" t="s">
        <v>11</v>
      </c>
      <c r="I59" s="336">
        <v>1.3254624829999999E-2</v>
      </c>
      <c r="J59" s="336" t="str">
        <f t="shared" si="29"/>
        <v>EURAB6R19Y</v>
      </c>
      <c r="K59" s="337" t="str">
        <f>IFERROR(_xll.qlSwapRateHelper2(,IF(DataSelect="Reference",$I59,J59),,$D59,Calendar,$G59,$F59,$H59,$K$33,0,E59,Discounting,Permanent,_xll.ohTrigger(Trigger,DataSelect),ObjectOverwrite),"--")</f>
        <v>obj_00aac#0014</v>
      </c>
      <c r="L59" s="292" t="b">
        <f t="shared" si="30"/>
        <v>1</v>
      </c>
      <c r="N59" s="351" t="str">
        <f t="shared" si="24"/>
        <v>SW</v>
      </c>
      <c r="O59" s="351" t="str">
        <f t="shared" si="25"/>
        <v>25Y</v>
      </c>
      <c r="P59" s="355" t="str">
        <f t="shared" si="26"/>
        <v>obj_00ac6#0013</v>
      </c>
      <c r="Q59" s="351" t="b">
        <f t="shared" si="27"/>
        <v>1</v>
      </c>
      <c r="R59" s="359">
        <v>1</v>
      </c>
      <c r="S59" s="359">
        <v>1</v>
      </c>
      <c r="T59" s="104" t="str">
        <v>obj_00abf</v>
      </c>
      <c r="U59" s="104" t="str">
        <f>_xll.qlRateHelperQuoteName(T59)</f>
        <v/>
      </c>
      <c r="V59" s="349">
        <f>_xll.qlRateHelperRate(T59,_xll.ohTrigger(Trigger,Trigger6M))</f>
        <v>1.3080000000000001E-2</v>
      </c>
      <c r="W59" s="349" t="str">
        <f>IFERROR(_xll.qlFuturesRateHelperConvexityAdjustment(T59,Trigger),"--")</f>
        <v>--</v>
      </c>
      <c r="X59" s="105">
        <f>_xll.qlRateHelperEarliestDate(T59,Trigger)</f>
        <v>42157</v>
      </c>
      <c r="Y59" s="105">
        <f>_xll.qlRateHelperLatestDate(T59,Trigger)</f>
        <v>60420</v>
      </c>
      <c r="Z59" s="257">
        <v>1.306315841591426E-2</v>
      </c>
      <c r="AD59" s="261"/>
      <c r="AY59" s="104" t="s">
        <v>203</v>
      </c>
      <c r="AZ59" s="105">
        <f>_xll.qlInterestRateIndexFixingDate(Currency&amp;"ibor"&amp;Tenor,BA59,Trigger)</f>
        <v>42234</v>
      </c>
      <c r="BA59" s="105">
        <f>_xll.qlCalendarAdvance(Calendar,BA58,AY59,"f",,Trigger)</f>
        <v>42236</v>
      </c>
      <c r="BB59" s="105">
        <f>_xll.qlInterestRateIndexMaturity(Currency&amp;"ibor"&amp;Tenor,BA59,Trigger)</f>
        <v>42422</v>
      </c>
      <c r="BC59" s="257">
        <f>_xll.qlIndexFixing($AC$5,AZ59,TRUE,_xll.ohTrigger(Trigger,Trigger6M))</f>
        <v>6.5389560275539143E-4</v>
      </c>
      <c r="BD59" s="257">
        <f>_xll.qlIndexFixing($BE$1,AZ59,TRUE,_xll.ohTrigger(Trigger,Trigger6M))</f>
        <v>7.0359254599732099E-4</v>
      </c>
    </row>
    <row r="60" spans="1:56" s="84" customFormat="1" ht="11.25" customHeight="1" x14ac:dyDescent="0.2">
      <c r="A60" s="296" t="s">
        <v>243</v>
      </c>
      <c r="B60" s="329" t="str">
        <v>20Y</v>
      </c>
      <c r="C60" s="295" t="str">
        <v>28Y</v>
      </c>
      <c r="D60" s="295" t="str">
        <f t="shared" si="28"/>
        <v>28Y</v>
      </c>
      <c r="E60" s="295" t="s">
        <v>8</v>
      </c>
      <c r="F60" s="335" t="s">
        <v>9</v>
      </c>
      <c r="G60" s="295" t="s">
        <v>10</v>
      </c>
      <c r="H60" s="335" t="s">
        <v>11</v>
      </c>
      <c r="I60" s="336">
        <v>1.328536432E-2</v>
      </c>
      <c r="J60" s="336" t="str">
        <f t="shared" si="29"/>
        <v>EURAB6R20Y</v>
      </c>
      <c r="K60" s="337" t="str">
        <f>IFERROR(_xll.qlSwapRateHelper2(,IF(DataSelect="Reference",$I60,J60),,$D60,Calendar,$G60,$F60,$H60,$K$33,0,E60,Discounting,Permanent,_xll.ohTrigger(Trigger,DataSelect),ObjectOverwrite),"--")</f>
        <v>obj_00ac4#0013</v>
      </c>
      <c r="L60" s="292" t="b">
        <f t="shared" si="30"/>
        <v>1</v>
      </c>
      <c r="N60" s="351" t="str">
        <f t="shared" si="24"/>
        <v>SW</v>
      </c>
      <c r="O60" s="351" t="str">
        <f t="shared" si="25"/>
        <v>26Y</v>
      </c>
      <c r="P60" s="355" t="str">
        <f t="shared" si="26"/>
        <v>obj_00aba#0013</v>
      </c>
      <c r="Q60" s="351" t="b">
        <f t="shared" si="27"/>
        <v>1</v>
      </c>
      <c r="R60" s="359">
        <v>1</v>
      </c>
      <c r="S60" s="359">
        <v>1</v>
      </c>
      <c r="T60" s="104" t="str">
        <v>obj_00aad</v>
      </c>
      <c r="U60" s="104" t="str">
        <f>_xll.qlRateHelperQuoteName(T60)</f>
        <v/>
      </c>
      <c r="V60" s="349">
        <f>_xll.qlRateHelperRate(T60,_xll.ohTrigger(Trigger,Trigger6M))</f>
        <v>1.2929999999999999E-2</v>
      </c>
      <c r="W60" s="349" t="str">
        <f>IFERROR(_xll.qlFuturesRateHelperConvexityAdjustment(T60,Trigger),"--")</f>
        <v>--</v>
      </c>
      <c r="X60" s="105">
        <f>_xll.qlRateHelperEarliestDate(T60,Trigger)</f>
        <v>42157</v>
      </c>
      <c r="Y60" s="105">
        <f>_xll.qlRateHelperLatestDate(T60,Trigger)</f>
        <v>64073</v>
      </c>
      <c r="Z60" s="257">
        <v>1.2865524247348629E-2</v>
      </c>
      <c r="AD60" s="261"/>
      <c r="AY60" s="104" t="s">
        <v>203</v>
      </c>
      <c r="AZ60" s="105">
        <f>_xll.qlInterestRateIndexFixingDate(Currency&amp;"ibor"&amp;Tenor,BA60,Trigger)</f>
        <v>42235</v>
      </c>
      <c r="BA60" s="105">
        <f>_xll.qlCalendarAdvance(Calendar,BA59,AY60,"f",,Trigger)</f>
        <v>42237</v>
      </c>
      <c r="BB60" s="105">
        <f>_xll.qlInterestRateIndexMaturity(Currency&amp;"ibor"&amp;Tenor,BA60,Trigger)</f>
        <v>42422</v>
      </c>
      <c r="BC60" s="257">
        <f>_xll.qlIndexFixing($AC$5,AZ60,TRUE,_xll.ohTrigger(Trigger,Trigger6M))</f>
        <v>6.5359728075461759E-4</v>
      </c>
      <c r="BD60" s="257">
        <f>_xll.qlIndexFixing($BE$1,AZ60,TRUE,_xll.ohTrigger(Trigger,Trigger6M))</f>
        <v>7.0403476412415195E-4</v>
      </c>
    </row>
    <row r="61" spans="1:56" s="84" customFormat="1" ht="11.25" customHeight="1" x14ac:dyDescent="0.2">
      <c r="A61" s="296" t="s">
        <v>243</v>
      </c>
      <c r="B61" s="329" t="str">
        <v>21Y</v>
      </c>
      <c r="C61" s="295" t="str">
        <v>29Y</v>
      </c>
      <c r="D61" s="295" t="str">
        <f t="shared" si="28"/>
        <v>29Y</v>
      </c>
      <c r="E61" s="295" t="s">
        <v>8</v>
      </c>
      <c r="F61" s="335" t="s">
        <v>9</v>
      </c>
      <c r="G61" s="295" t="s">
        <v>10</v>
      </c>
      <c r="H61" s="335" t="s">
        <v>11</v>
      </c>
      <c r="I61" s="336">
        <v>1.331766367E-2</v>
      </c>
      <c r="J61" s="336" t="str">
        <f t="shared" si="29"/>
        <v>EURAB6R21Y</v>
      </c>
      <c r="K61" s="337" t="str">
        <f>IFERROR(_xll.qlSwapRateHelper2(,IF(DataSelect="Reference",$I61,J61),,$D61,Calendar,$G61,$F61,$H61,$K$33,0,E61,Discounting,Permanent,_xll.ohTrigger(Trigger,DataSelect),ObjectOverwrite),"--")</f>
        <v>obj_00ac2#0013</v>
      </c>
      <c r="L61" s="292" t="b">
        <f t="shared" si="30"/>
        <v>1</v>
      </c>
      <c r="N61" s="351" t="str">
        <f t="shared" ref="N61:N92" si="31">A67</f>
        <v>SW</v>
      </c>
      <c r="O61" s="351" t="str">
        <f t="shared" ref="O61:O92" si="32">B67</f>
        <v>27Y</v>
      </c>
      <c r="P61" s="355" t="str">
        <f t="shared" ref="P61:P92" si="33">K67</f>
        <v>obj_00ac1#0013</v>
      </c>
      <c r="Q61" s="351" t="b">
        <f t="shared" ref="Q61:Q92" si="34">L67</f>
        <v>1</v>
      </c>
      <c r="R61" s="359">
        <v>1</v>
      </c>
      <c r="S61" s="359">
        <v>1</v>
      </c>
      <c r="T61" s="104" t="e">
        <v>#N/A</v>
      </c>
      <c r="U61" s="104" t="e">
        <f>_xll.qlRateHelperQuoteName(T61)</f>
        <v>#VALUE!</v>
      </c>
      <c r="V61" s="349" t="e">
        <f>_xll.qlRateHelperRate(T61,_xll.ohTrigger(Trigger,Trigger6M))</f>
        <v>#VALUE!</v>
      </c>
      <c r="W61" s="349" t="str">
        <f>IFERROR(_xll.qlFuturesRateHelperConvexityAdjustment(T61,Trigger),"--")</f>
        <v>--</v>
      </c>
      <c r="X61" s="105" t="e">
        <f>_xll.qlRateHelperEarliestDate(T61,Trigger)</f>
        <v>#VALUE!</v>
      </c>
      <c r="Y61" s="105" t="e">
        <f>_xll.qlRateHelperLatestDate(T61,Trigger)</f>
        <v>#VALUE!</v>
      </c>
      <c r="Z61" s="257" t="e">
        <v>#N/A</v>
      </c>
      <c r="AD61" s="261"/>
      <c r="AY61" s="104" t="s">
        <v>203</v>
      </c>
      <c r="AZ61" s="105">
        <f>_xll.qlInterestRateIndexFixingDate(Currency&amp;"ibor"&amp;Tenor,BA61,Trigger)</f>
        <v>42236</v>
      </c>
      <c r="BA61" s="105">
        <f>_xll.qlCalendarAdvance(Calendar,BA60,AY61,"f",,Trigger)</f>
        <v>42240</v>
      </c>
      <c r="BB61" s="105">
        <f>_xll.qlInterestRateIndexMaturity(Currency&amp;"ibor"&amp;Tenor,BA61,Trigger)</f>
        <v>42424</v>
      </c>
      <c r="BC61" s="257">
        <f>_xll.qlIndexFixing($AC$5,AZ61,TRUE,_xll.ohTrigger(Trigger,Trigger6M))</f>
        <v>6.5417289903058062E-4</v>
      </c>
      <c r="BD61" s="257">
        <f>_xll.qlIndexFixing($BE$1,AZ61,TRUE,_xll.ohTrigger(Trigger,Trigger6M))</f>
        <v>7.0432438416100031E-4</v>
      </c>
    </row>
    <row r="62" spans="1:56" s="84" customFormat="1" ht="11.25" customHeight="1" x14ac:dyDescent="0.2">
      <c r="A62" s="296" t="s">
        <v>243</v>
      </c>
      <c r="B62" s="329" t="str">
        <v>22Y</v>
      </c>
      <c r="C62" s="295" t="str">
        <v>30Y</v>
      </c>
      <c r="D62" s="295" t="str">
        <f t="shared" si="28"/>
        <v>30Y</v>
      </c>
      <c r="E62" s="295" t="s">
        <v>8</v>
      </c>
      <c r="F62" s="335" t="s">
        <v>9</v>
      </c>
      <c r="G62" s="295" t="s">
        <v>10</v>
      </c>
      <c r="H62" s="335" t="s">
        <v>11</v>
      </c>
      <c r="I62" s="336">
        <v>1.3349999999999999E-2</v>
      </c>
      <c r="J62" s="336" t="str">
        <f t="shared" si="29"/>
        <v>EURAB6R22Y</v>
      </c>
      <c r="K62" s="337" t="str">
        <f>IFERROR(_xll.qlSwapRateHelper2(,IF(DataSelect="Reference",$I62,J62),,$D62,Calendar,$G62,$F62,$H62,$K$33,0,E62,Discounting,Permanent,_xll.ohTrigger(Trigger,DataSelect),ObjectOverwrite),"--")</f>
        <v>obj_00aaa#0014</v>
      </c>
      <c r="L62" s="292" t="b">
        <f t="shared" si="30"/>
        <v>1</v>
      </c>
      <c r="N62" s="351" t="str">
        <f t="shared" si="31"/>
        <v>SW</v>
      </c>
      <c r="O62" s="351" t="str">
        <f t="shared" si="32"/>
        <v>28Y</v>
      </c>
      <c r="P62" s="355" t="str">
        <f t="shared" si="33"/>
        <v>obj_00abb#0013</v>
      </c>
      <c r="Q62" s="351" t="b">
        <f t="shared" si="34"/>
        <v>1</v>
      </c>
      <c r="R62" s="359">
        <v>1</v>
      </c>
      <c r="S62" s="359">
        <v>1</v>
      </c>
      <c r="T62" s="104" t="e">
        <v>#N/A</v>
      </c>
      <c r="U62" s="104" t="e">
        <f>_xll.qlRateHelperQuoteName(T62)</f>
        <v>#VALUE!</v>
      </c>
      <c r="V62" s="349" t="e">
        <f>_xll.qlRateHelperRate(T62,_xll.ohTrigger(Trigger,Trigger6M))</f>
        <v>#VALUE!</v>
      </c>
      <c r="W62" s="349" t="str">
        <f>IFERROR(_xll.qlFuturesRateHelperConvexityAdjustment(T62,Trigger),"--")</f>
        <v>--</v>
      </c>
      <c r="X62" s="105" t="e">
        <f>_xll.qlRateHelperEarliestDate(T62,Trigger)</f>
        <v>#VALUE!</v>
      </c>
      <c r="Y62" s="105" t="e">
        <f>_xll.qlRateHelperLatestDate(T62,Trigger)</f>
        <v>#VALUE!</v>
      </c>
      <c r="Z62" s="257" t="e">
        <v>#N/A</v>
      </c>
      <c r="AD62" s="261"/>
      <c r="AY62" s="104" t="s">
        <v>203</v>
      </c>
      <c r="AZ62" s="105">
        <f>_xll.qlInterestRateIndexFixingDate(Currency&amp;"ibor"&amp;Tenor,BA62,Trigger)</f>
        <v>42237</v>
      </c>
      <c r="BA62" s="105">
        <f>_xll.qlCalendarAdvance(Calendar,BA61,AY62,"f",,Trigger)</f>
        <v>42241</v>
      </c>
      <c r="BB62" s="105">
        <f>_xll.qlInterestRateIndexMaturity(Currency&amp;"ibor"&amp;Tenor,BA62,Trigger)</f>
        <v>42425</v>
      </c>
      <c r="BC62" s="257">
        <f>_xll.qlIndexFixing($AC$5,AZ62,TRUE,_xll.ohTrigger(Trigger,Trigger6M))</f>
        <v>6.5457381537983026E-4</v>
      </c>
      <c r="BD62" s="257">
        <f>_xll.qlIndexFixing($BE$1,AZ62,TRUE,_xll.ohTrigger(Trigger,Trigger6M))</f>
        <v>7.0427914074025131E-4</v>
      </c>
    </row>
    <row r="63" spans="1:56" s="84" customFormat="1" ht="11.25" customHeight="1" x14ac:dyDescent="0.2">
      <c r="A63" s="296" t="s">
        <v>243</v>
      </c>
      <c r="B63" s="329" t="str">
        <v>23Y</v>
      </c>
      <c r="C63" s="295" t="str">
        <v>31Y</v>
      </c>
      <c r="D63" s="295" t="str">
        <f t="shared" si="28"/>
        <v>31Y</v>
      </c>
      <c r="E63" s="295" t="s">
        <v>8</v>
      </c>
      <c r="F63" s="335" t="s">
        <v>9</v>
      </c>
      <c r="G63" s="295" t="s">
        <v>10</v>
      </c>
      <c r="H63" s="335" t="s">
        <v>11</v>
      </c>
      <c r="I63" s="336">
        <v>1.3383739320000001E-2</v>
      </c>
      <c r="J63" s="336" t="str">
        <f t="shared" si="29"/>
        <v>EURAB6R23Y</v>
      </c>
      <c r="K63" s="337" t="str">
        <f>IFERROR(_xll.qlSwapRateHelper2(,IF(DataSelect="Reference",$I63,J63),,$D63,Calendar,$G63,$F63,$H63,$K$33,0,E63,Discounting,Permanent,_xll.ohTrigger(Trigger,DataSelect),ObjectOverwrite),"--")</f>
        <v>obj_00ad0#0012</v>
      </c>
      <c r="L63" s="292" t="b">
        <f t="shared" si="30"/>
        <v>1</v>
      </c>
      <c r="N63" s="351" t="str">
        <f t="shared" si="31"/>
        <v>SW</v>
      </c>
      <c r="O63" s="351" t="str">
        <f t="shared" si="32"/>
        <v>29Y</v>
      </c>
      <c r="P63" s="355" t="str">
        <f t="shared" si="33"/>
        <v>obj_00ac3#0013</v>
      </c>
      <c r="Q63" s="351" t="b">
        <f t="shared" si="34"/>
        <v>1</v>
      </c>
      <c r="R63" s="359">
        <v>1</v>
      </c>
      <c r="S63" s="359">
        <v>1</v>
      </c>
      <c r="T63" s="104" t="e">
        <v>#N/A</v>
      </c>
      <c r="U63" s="104" t="e">
        <f>_xll.qlRateHelperQuoteName(T63)</f>
        <v>#VALUE!</v>
      </c>
      <c r="V63" s="349" t="e">
        <f>_xll.qlRateHelperRate(T63,_xll.ohTrigger(Trigger,Trigger6M))</f>
        <v>#VALUE!</v>
      </c>
      <c r="W63" s="349" t="str">
        <f>IFERROR(_xll.qlFuturesRateHelperConvexityAdjustment(T63,Trigger),"--")</f>
        <v>--</v>
      </c>
      <c r="X63" s="105" t="e">
        <f>_xll.qlRateHelperEarliestDate(T63,Trigger)</f>
        <v>#VALUE!</v>
      </c>
      <c r="Y63" s="105" t="e">
        <f>_xll.qlRateHelperLatestDate(T63,Trigger)</f>
        <v>#VALUE!</v>
      </c>
      <c r="Z63" s="257" t="e">
        <v>#N/A</v>
      </c>
      <c r="AD63" s="261"/>
      <c r="AY63" s="104" t="s">
        <v>203</v>
      </c>
      <c r="AZ63" s="105">
        <f>_xll.qlInterestRateIndexFixingDate(Currency&amp;"ibor"&amp;Tenor,BA63,Trigger)</f>
        <v>42240</v>
      </c>
      <c r="BA63" s="105">
        <f>_xll.qlCalendarAdvance(Calendar,BA62,AY63,"f",,Trigger)</f>
        <v>42242</v>
      </c>
      <c r="BB63" s="105">
        <f>_xll.qlInterestRateIndexMaturity(Currency&amp;"ibor"&amp;Tenor,BA63,Trigger)</f>
        <v>42426</v>
      </c>
      <c r="BC63" s="257">
        <f>_xll.qlIndexFixing($AC$5,AZ63,TRUE,_xll.ohTrigger(Trigger,Trigger6M))</f>
        <v>6.5493147250722289E-4</v>
      </c>
      <c r="BD63" s="257">
        <f>_xll.qlIndexFixing($BE$1,AZ63,TRUE,_xll.ohTrigger(Trigger,Trigger6M))</f>
        <v>7.0426434818046549E-4</v>
      </c>
    </row>
    <row r="64" spans="1:56" s="84" customFormat="1" ht="11.25" customHeight="1" x14ac:dyDescent="0.2">
      <c r="A64" s="296" t="s">
        <v>243</v>
      </c>
      <c r="B64" s="329" t="str">
        <v>24Y</v>
      </c>
      <c r="C64" s="295" t="str">
        <v>32Y</v>
      </c>
      <c r="D64" s="295" t="str">
        <f t="shared" si="28"/>
        <v>32Y</v>
      </c>
      <c r="E64" s="295" t="s">
        <v>8</v>
      </c>
      <c r="F64" s="335" t="s">
        <v>9</v>
      </c>
      <c r="G64" s="295" t="s">
        <v>10</v>
      </c>
      <c r="H64" s="335" t="s">
        <v>11</v>
      </c>
      <c r="I64" s="336">
        <v>1.3417413600000001E-2</v>
      </c>
      <c r="J64" s="336" t="str">
        <f t="shared" si="29"/>
        <v>EURAB6R24Y</v>
      </c>
      <c r="K64" s="337" t="str">
        <f>IFERROR(_xll.qlSwapRateHelper2(,IF(DataSelect="Reference",$I64,J64),,$D64,Calendar,$G64,$F64,$H64,$K$33,0,E64,Discounting,Permanent,_xll.ohTrigger(Trigger,DataSelect),ObjectOverwrite),"--")</f>
        <v>obj_00ad2#0012</v>
      </c>
      <c r="L64" s="292" t="b">
        <f t="shared" si="30"/>
        <v>1</v>
      </c>
      <c r="N64" s="351" t="str">
        <f t="shared" si="31"/>
        <v>SW</v>
      </c>
      <c r="O64" s="351" t="str">
        <f t="shared" si="32"/>
        <v>30Y</v>
      </c>
      <c r="P64" s="355" t="str">
        <f t="shared" si="33"/>
        <v>obj_00ab5#0013</v>
      </c>
      <c r="Q64" s="351" t="b">
        <f t="shared" si="34"/>
        <v>1</v>
      </c>
      <c r="R64" s="359">
        <v>1</v>
      </c>
      <c r="S64" s="359">
        <v>1</v>
      </c>
      <c r="T64" s="104" t="e">
        <v>#N/A</v>
      </c>
      <c r="U64" s="104" t="e">
        <f>_xll.qlRateHelperQuoteName(T64)</f>
        <v>#VALUE!</v>
      </c>
      <c r="V64" s="349" t="e">
        <f>_xll.qlRateHelperRate(T64,_xll.ohTrigger(Trigger,Trigger6M))</f>
        <v>#VALUE!</v>
      </c>
      <c r="W64" s="349" t="str">
        <f>IFERROR(_xll.qlFuturesRateHelperConvexityAdjustment(T64,Trigger),"--")</f>
        <v>--</v>
      </c>
      <c r="X64" s="105" t="e">
        <f>_xll.qlRateHelperEarliestDate(T64,Trigger)</f>
        <v>#VALUE!</v>
      </c>
      <c r="Y64" s="105" t="e">
        <f>_xll.qlRateHelperLatestDate(T64,Trigger)</f>
        <v>#VALUE!</v>
      </c>
      <c r="Z64" s="104" t="e">
        <v>#N/A</v>
      </c>
      <c r="AY64" s="104" t="s">
        <v>203</v>
      </c>
      <c r="AZ64" s="105">
        <f>_xll.qlInterestRateIndexFixingDate(Currency&amp;"ibor"&amp;Tenor,BA64,Trigger)</f>
        <v>42241</v>
      </c>
      <c r="BA64" s="105">
        <f>_xll.qlCalendarAdvance(Calendar,BA63,AY64,"f",,Trigger)</f>
        <v>42243</v>
      </c>
      <c r="BB64" s="105">
        <f>_xll.qlInterestRateIndexMaturity(Currency&amp;"ibor"&amp;Tenor,BA64,Trigger)</f>
        <v>42429</v>
      </c>
      <c r="BC64" s="257">
        <f>_xll.qlIndexFixing($AC$5,AZ64,TRUE,_xll.ohTrigger(Trigger,Trigger6M))</f>
        <v>6.5712619038548934E-4</v>
      </c>
      <c r="BD64" s="257">
        <f>_xll.qlIndexFixing($BE$1,AZ64,TRUE,_xll.ohTrigger(Trigger,Trigger6M))</f>
        <v>7.0350338213693989E-4</v>
      </c>
    </row>
    <row r="65" spans="1:56" s="84" customFormat="1" ht="11.25" customHeight="1" x14ac:dyDescent="0.2">
      <c r="A65" s="296" t="s">
        <v>243</v>
      </c>
      <c r="B65" s="329" t="str">
        <v>25Y</v>
      </c>
      <c r="C65" s="295" t="str">
        <v>33Y</v>
      </c>
      <c r="D65" s="295" t="str">
        <f t="shared" si="28"/>
        <v>33Y</v>
      </c>
      <c r="E65" s="295" t="s">
        <v>8</v>
      </c>
      <c r="F65" s="335" t="s">
        <v>9</v>
      </c>
      <c r="G65" s="295" t="s">
        <v>10</v>
      </c>
      <c r="H65" s="335" t="s">
        <v>11</v>
      </c>
      <c r="I65" s="336">
        <v>1.344964249E-2</v>
      </c>
      <c r="J65" s="336" t="str">
        <f t="shared" si="29"/>
        <v>EURAB6R25Y</v>
      </c>
      <c r="K65" s="337" t="str">
        <f>IFERROR(_xll.qlSwapRateHelper2(,IF(DataSelect="Reference",$I65,J65),,$D65,Calendar,$G65,$F65,$H65,$K$33,0,E65,Discounting,Permanent,_xll.ohTrigger(Trigger,DataSelect),ObjectOverwrite),"--")</f>
        <v>obj_00ac6#0013</v>
      </c>
      <c r="L65" s="292" t="b">
        <f t="shared" si="30"/>
        <v>1</v>
      </c>
      <c r="N65" s="351" t="str">
        <f t="shared" si="31"/>
        <v>SW</v>
      </c>
      <c r="O65" s="351" t="str">
        <f t="shared" si="32"/>
        <v>31Y</v>
      </c>
      <c r="P65" s="355" t="str">
        <f t="shared" si="33"/>
        <v>obj_00ac9#0013</v>
      </c>
      <c r="Q65" s="351" t="b">
        <f t="shared" si="34"/>
        <v>1</v>
      </c>
      <c r="R65" s="359">
        <v>1</v>
      </c>
      <c r="S65" s="359">
        <v>1</v>
      </c>
      <c r="T65" s="104" t="e">
        <v>#N/A</v>
      </c>
      <c r="U65" s="104" t="e">
        <f>_xll.qlRateHelperQuoteName(T65)</f>
        <v>#VALUE!</v>
      </c>
      <c r="V65" s="349" t="e">
        <f>_xll.qlRateHelperRate(T65,_xll.ohTrigger(Trigger,Trigger6M))</f>
        <v>#VALUE!</v>
      </c>
      <c r="W65" s="349" t="str">
        <f>IFERROR(_xll.qlFuturesRateHelperConvexityAdjustment(T65,Trigger),"--")</f>
        <v>--</v>
      </c>
      <c r="X65" s="105" t="e">
        <f>_xll.qlRateHelperEarliestDate(T65,Trigger)</f>
        <v>#VALUE!</v>
      </c>
      <c r="Y65" s="105" t="e">
        <f>_xll.qlRateHelperLatestDate(T65,Trigger)</f>
        <v>#VALUE!</v>
      </c>
      <c r="Z65" s="104" t="e">
        <v>#N/A</v>
      </c>
      <c r="AY65" s="104" t="s">
        <v>203</v>
      </c>
      <c r="AZ65" s="105">
        <f>_xll.qlInterestRateIndexFixingDate(Currency&amp;"ibor"&amp;Tenor,BA65,Trigger)</f>
        <v>42242</v>
      </c>
      <c r="BA65" s="105">
        <f>_xll.qlCalendarAdvance(Calendar,BA64,AY65,"f",,Trigger)</f>
        <v>42244</v>
      </c>
      <c r="BB65" s="105">
        <f>_xll.qlInterestRateIndexMaturity(Currency&amp;"ibor"&amp;Tenor,BA65,Trigger)</f>
        <v>42429</v>
      </c>
      <c r="BC65" s="257">
        <f>_xll.qlIndexFixing($AC$5,AZ65,TRUE,_xll.ohTrigger(Trigger,Trigger6M))</f>
        <v>6.5646633843448288E-4</v>
      </c>
      <c r="BD65" s="257">
        <f>_xll.qlIndexFixing($BE$1,AZ65,TRUE,_xll.ohTrigger(Trigger,Trigger6M))</f>
        <v>7.039809487641999E-4</v>
      </c>
    </row>
    <row r="66" spans="1:56" s="84" customFormat="1" ht="11.25" customHeight="1" x14ac:dyDescent="0.2">
      <c r="A66" s="296" t="s">
        <v>243</v>
      </c>
      <c r="B66" s="329" t="str">
        <v>26Y</v>
      </c>
      <c r="C66" s="295" t="str">
        <v>34Y</v>
      </c>
      <c r="D66" s="295" t="str">
        <f t="shared" si="28"/>
        <v>34Y</v>
      </c>
      <c r="E66" s="295" t="s">
        <v>8</v>
      </c>
      <c r="F66" s="335" t="s">
        <v>9</v>
      </c>
      <c r="G66" s="295" t="s">
        <v>10</v>
      </c>
      <c r="H66" s="335" t="s">
        <v>11</v>
      </c>
      <c r="I66" s="336">
        <v>1.347735565E-2</v>
      </c>
      <c r="J66" s="336" t="str">
        <f t="shared" si="29"/>
        <v>EURAB6R26Y</v>
      </c>
      <c r="K66" s="337" t="str">
        <f>IFERROR(_xll.qlSwapRateHelper2(,IF(DataSelect="Reference",$I66,J66),,$D66,Calendar,$G66,$F66,$H66,$K$33,0,E66,Discounting,Permanent,_xll.ohTrigger(Trigger,DataSelect),ObjectOverwrite),"--")</f>
        <v>obj_00aba#0013</v>
      </c>
      <c r="L66" s="292" t="b">
        <f t="shared" si="30"/>
        <v>1</v>
      </c>
      <c r="N66" s="351" t="str">
        <f t="shared" si="31"/>
        <v>SW</v>
      </c>
      <c r="O66" s="351" t="str">
        <f t="shared" si="32"/>
        <v>32Y</v>
      </c>
      <c r="P66" s="355" t="str">
        <f t="shared" si="33"/>
        <v>obj_00ac0#0013</v>
      </c>
      <c r="Q66" s="351" t="b">
        <f t="shared" si="34"/>
        <v>1</v>
      </c>
      <c r="R66" s="359">
        <v>1</v>
      </c>
      <c r="S66" s="359">
        <v>1</v>
      </c>
      <c r="T66" s="104" t="e">
        <v>#N/A</v>
      </c>
      <c r="U66" s="104" t="e">
        <f>_xll.qlRateHelperQuoteName(T66)</f>
        <v>#VALUE!</v>
      </c>
      <c r="V66" s="349" t="e">
        <f>_xll.qlRateHelperRate(T66,_xll.ohTrigger(Trigger,Trigger6M))</f>
        <v>#VALUE!</v>
      </c>
      <c r="W66" s="349" t="str">
        <f>IFERROR(_xll.qlFuturesRateHelperConvexityAdjustment(T66,Trigger),"--")</f>
        <v>--</v>
      </c>
      <c r="X66" s="105" t="e">
        <f>_xll.qlRateHelperEarliestDate(T66,Trigger)</f>
        <v>#VALUE!</v>
      </c>
      <c r="Y66" s="105" t="e">
        <f>_xll.qlRateHelperLatestDate(T66,Trigger)</f>
        <v>#VALUE!</v>
      </c>
      <c r="Z66" s="104" t="e">
        <v>#N/A</v>
      </c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Y66" s="104" t="s">
        <v>203</v>
      </c>
      <c r="AZ66" s="105">
        <f>_xll.qlInterestRateIndexFixingDate(Currency&amp;"ibor"&amp;Tenor,BA66,Trigger)</f>
        <v>42243</v>
      </c>
      <c r="BA66" s="105">
        <f>_xll.qlCalendarAdvance(Calendar,BA65,AY66,"f",,Trigger)</f>
        <v>42247</v>
      </c>
      <c r="BB66" s="105">
        <f>_xll.qlInterestRateIndexMaturity(Currency&amp;"ibor"&amp;Tenor,BA66,Trigger)</f>
        <v>42429</v>
      </c>
      <c r="BC66" s="257">
        <f>_xll.qlIndexFixing($AC$5,AZ66,TRUE,_xll.ohTrigger(Trigger,Trigger6M))</f>
        <v>6.5411313374313636E-4</v>
      </c>
      <c r="BD66" s="257">
        <f>_xll.qlIndexFixing($BE$1,AZ66,TRUE,_xll.ohTrigger(Trigger,Trigger6M))</f>
        <v>7.0561747280315889E-4</v>
      </c>
    </row>
    <row r="67" spans="1:56" s="84" customFormat="1" ht="11.25" customHeight="1" x14ac:dyDescent="0.2">
      <c r="A67" s="296" t="s">
        <v>243</v>
      </c>
      <c r="B67" s="329" t="str">
        <v>27Y</v>
      </c>
      <c r="C67" s="295" t="str">
        <v>35Y</v>
      </c>
      <c r="D67" s="295" t="str">
        <f t="shared" ref="D67:D100" si="35">IF(DataSelect="Reference",$C67,$B67)</f>
        <v>35Y</v>
      </c>
      <c r="E67" s="295" t="s">
        <v>8</v>
      </c>
      <c r="F67" s="335" t="s">
        <v>9</v>
      </c>
      <c r="G67" s="295" t="s">
        <v>10</v>
      </c>
      <c r="H67" s="335" t="s">
        <v>11</v>
      </c>
      <c r="I67" s="336">
        <v>1.3500000000000002E-2</v>
      </c>
      <c r="J67" s="336" t="str">
        <f t="shared" ref="J67:J100" si="36">Currency&amp;"AB"&amp;SUBSTITUTE(Tenor,"M","")&amp;"R"&amp;B67</f>
        <v>EURAB6R27Y</v>
      </c>
      <c r="K67" s="337" t="str">
        <f>IFERROR(_xll.qlSwapRateHelper2(,IF(DataSelect="Reference",$I67,J67),,$D67,Calendar,$G67,$F67,$H67,$K$33,0,E67,Discounting,Permanent,_xll.ohTrigger(Trigger,DataSelect),ObjectOverwrite),"--")</f>
        <v>obj_00ac1#0013</v>
      </c>
      <c r="L67" s="292" t="b">
        <f t="shared" si="30"/>
        <v>1</v>
      </c>
      <c r="N67" s="351" t="str">
        <f t="shared" si="31"/>
        <v>SW</v>
      </c>
      <c r="O67" s="351" t="str">
        <f t="shared" si="32"/>
        <v>33Y</v>
      </c>
      <c r="P67" s="355" t="str">
        <f t="shared" si="33"/>
        <v>obj_00abf#0013</v>
      </c>
      <c r="Q67" s="351" t="b">
        <f t="shared" si="34"/>
        <v>1</v>
      </c>
      <c r="R67" s="359">
        <v>1</v>
      </c>
      <c r="S67" s="359">
        <v>1</v>
      </c>
      <c r="T67" s="104" t="e">
        <v>#N/A</v>
      </c>
      <c r="U67" s="104" t="e">
        <f>_xll.qlRateHelperQuoteName(T67)</f>
        <v>#VALUE!</v>
      </c>
      <c r="V67" s="349" t="e">
        <f>_xll.qlRateHelperRate(T67,_xll.ohTrigger(Trigger,Trigger6M))</f>
        <v>#VALUE!</v>
      </c>
      <c r="W67" s="349" t="str">
        <f>IFERROR(_xll.qlFuturesRateHelperConvexityAdjustment(T67,Trigger),"--")</f>
        <v>--</v>
      </c>
      <c r="X67" s="105" t="e">
        <f>_xll.qlRateHelperEarliestDate(T67,Trigger)</f>
        <v>#VALUE!</v>
      </c>
      <c r="Y67" s="105" t="e">
        <f>_xll.qlRateHelperLatestDate(T67,Trigger)</f>
        <v>#VALUE!</v>
      </c>
      <c r="Z67" s="104" t="e">
        <v>#N/A</v>
      </c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Y67" s="104" t="s">
        <v>203</v>
      </c>
      <c r="AZ67" s="105">
        <f>_xll.qlInterestRateIndexFixingDate(Currency&amp;"ibor"&amp;Tenor,BA67,Trigger)</f>
        <v>42244</v>
      </c>
      <c r="BA67" s="105">
        <f>_xll.qlCalendarAdvance(Calendar,BA66,AY67,"f",,Trigger)</f>
        <v>42248</v>
      </c>
      <c r="BB67" s="105">
        <f>_xll.qlInterestRateIndexMaturity(Currency&amp;"ibor"&amp;Tenor,BA67,Trigger)</f>
        <v>42430</v>
      </c>
      <c r="BC67" s="257">
        <f>_xll.qlIndexFixing($AC$5,AZ67,TRUE,_xll.ohTrigger(Trigger,Trigger6M))</f>
        <v>6.5418971583720918E-4</v>
      </c>
      <c r="BD67" s="257">
        <f>_xll.qlIndexFixing($BE$1,AZ67,TRUE,_xll.ohTrigger(Trigger,Trigger6M))</f>
        <v>7.2963717075203013E-4</v>
      </c>
    </row>
    <row r="68" spans="1:56" s="84" customFormat="1" ht="11.25" customHeight="1" x14ac:dyDescent="0.2">
      <c r="A68" s="296" t="s">
        <v>243</v>
      </c>
      <c r="B68" s="329" t="str">
        <v>28Y</v>
      </c>
      <c r="C68" s="295" t="str">
        <v>36Y</v>
      </c>
      <c r="D68" s="295" t="str">
        <f t="shared" si="35"/>
        <v>36Y</v>
      </c>
      <c r="E68" s="295" t="s">
        <v>8</v>
      </c>
      <c r="F68" s="335" t="s">
        <v>9</v>
      </c>
      <c r="G68" s="295" t="s">
        <v>10</v>
      </c>
      <c r="H68" s="335" t="s">
        <v>11</v>
      </c>
      <c r="I68" s="336">
        <v>1.351663705E-2</v>
      </c>
      <c r="J68" s="336" t="str">
        <f t="shared" si="36"/>
        <v>EURAB6R28Y</v>
      </c>
      <c r="K68" s="337" t="str">
        <f>IFERROR(_xll.qlSwapRateHelper2(,IF(DataSelect="Reference",$I68,J68),,$D68,Calendar,$G68,$F68,$H68,$K$33,0,E68,Discounting,Permanent,_xll.ohTrigger(Trigger,DataSelect),ObjectOverwrite),"--")</f>
        <v>obj_00abb#0013</v>
      </c>
      <c r="L68" s="292" t="b">
        <f t="shared" si="30"/>
        <v>1</v>
      </c>
      <c r="N68" s="351" t="str">
        <f t="shared" si="31"/>
        <v>SW</v>
      </c>
      <c r="O68" s="351" t="str">
        <f t="shared" si="32"/>
        <v>34Y</v>
      </c>
      <c r="P68" s="355" t="str">
        <f t="shared" si="33"/>
        <v>obj_00aad#0014</v>
      </c>
      <c r="Q68" s="351" t="b">
        <f t="shared" si="34"/>
        <v>1</v>
      </c>
      <c r="R68" s="359">
        <v>1</v>
      </c>
      <c r="S68" s="359">
        <v>1</v>
      </c>
      <c r="T68" s="104" t="e">
        <v>#N/A</v>
      </c>
      <c r="U68" s="104" t="e">
        <f>_xll.qlRateHelperQuoteName(T68)</f>
        <v>#VALUE!</v>
      </c>
      <c r="V68" s="349" t="e">
        <f>_xll.qlRateHelperRate(T68,_xll.ohTrigger(Trigger,Trigger6M))</f>
        <v>#VALUE!</v>
      </c>
      <c r="W68" s="349" t="str">
        <f>IFERROR(_xll.qlFuturesRateHelperConvexityAdjustment(T68,Trigger),"--")</f>
        <v>--</v>
      </c>
      <c r="X68" s="105" t="e">
        <f>_xll.qlRateHelperEarliestDate(T68,Trigger)</f>
        <v>#VALUE!</v>
      </c>
      <c r="Y68" s="105" t="e">
        <f>_xll.qlRateHelperLatestDate(T68,Trigger)</f>
        <v>#VALUE!</v>
      </c>
      <c r="Z68" s="104" t="e">
        <v>#N/A</v>
      </c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Y68" s="104" t="s">
        <v>203</v>
      </c>
      <c r="AZ68" s="105">
        <f>_xll.qlInterestRateIndexFixingDate(Currency&amp;"ibor"&amp;Tenor,BA68,Trigger)</f>
        <v>42247</v>
      </c>
      <c r="BA68" s="105">
        <f>_xll.qlCalendarAdvance(Calendar,BA67,AY68,"f",,Trigger)</f>
        <v>42249</v>
      </c>
      <c r="BB68" s="105">
        <f>_xll.qlInterestRateIndexMaturity(Currency&amp;"ibor"&amp;Tenor,BA68,Trigger)</f>
        <v>42431</v>
      </c>
      <c r="BC68" s="257">
        <f>_xll.qlIndexFixing($AC$5,AZ68,TRUE,_xll.ohTrigger(Trigger,Trigger6M))</f>
        <v>6.5422256342779084E-4</v>
      </c>
      <c r="BD68" s="257">
        <f>_xll.qlIndexFixing($BE$1,AZ68,TRUE,_xll.ohTrigger(Trigger,Trigger6M))</f>
        <v>7.2999999999999498E-4</v>
      </c>
    </row>
    <row r="69" spans="1:56" s="84" customFormat="1" ht="11.25" customHeight="1" x14ac:dyDescent="0.2">
      <c r="A69" s="296" t="s">
        <v>243</v>
      </c>
      <c r="B69" s="329" t="str">
        <v>29Y</v>
      </c>
      <c r="C69" s="295" t="str">
        <v>37Y</v>
      </c>
      <c r="D69" s="295" t="str">
        <f t="shared" si="35"/>
        <v>37Y</v>
      </c>
      <c r="E69" s="295" t="s">
        <v>8</v>
      </c>
      <c r="F69" s="335" t="s">
        <v>9</v>
      </c>
      <c r="G69" s="295" t="s">
        <v>10</v>
      </c>
      <c r="H69" s="335" t="s">
        <v>11</v>
      </c>
      <c r="I69" s="336">
        <v>1.352830335E-2</v>
      </c>
      <c r="J69" s="336" t="str">
        <f t="shared" si="36"/>
        <v>EURAB6R29Y</v>
      </c>
      <c r="K69" s="337" t="str">
        <f>IFERROR(_xll.qlSwapRateHelper2(,IF(DataSelect="Reference",$I69,J69),,$D69,Calendar,$G69,$F69,$H69,$K$33,0,E69,Discounting,Permanent,_xll.ohTrigger(Trigger,DataSelect),ObjectOverwrite),"--")</f>
        <v>obj_00ac3#0013</v>
      </c>
      <c r="L69" s="292" t="b">
        <f t="shared" si="30"/>
        <v>1</v>
      </c>
      <c r="N69" s="351" t="str">
        <f t="shared" si="31"/>
        <v>SW</v>
      </c>
      <c r="O69" s="351" t="str">
        <f t="shared" si="32"/>
        <v>35Y</v>
      </c>
      <c r="P69" s="355" t="str">
        <f t="shared" si="33"/>
        <v>obj_00ace#0012</v>
      </c>
      <c r="Q69" s="351" t="b">
        <f t="shared" si="34"/>
        <v>1</v>
      </c>
      <c r="R69" s="359">
        <v>1</v>
      </c>
      <c r="S69" s="359">
        <v>1</v>
      </c>
      <c r="T69" s="104" t="e">
        <v>#N/A</v>
      </c>
      <c r="U69" s="104" t="e">
        <f>_xll.qlRateHelperQuoteName(T69)</f>
        <v>#VALUE!</v>
      </c>
      <c r="V69" s="349" t="e">
        <f>_xll.qlRateHelperRate(T69,_xll.ohTrigger(Trigger,Trigger6M))</f>
        <v>#VALUE!</v>
      </c>
      <c r="W69" s="349" t="str">
        <f>IFERROR(_xll.qlFuturesRateHelperConvexityAdjustment(T69,Trigger),"--")</f>
        <v>--</v>
      </c>
      <c r="X69" s="105" t="e">
        <f>_xll.qlRateHelperEarliestDate(T69,Trigger)</f>
        <v>#VALUE!</v>
      </c>
      <c r="Y69" s="105" t="e">
        <f>_xll.qlRateHelperLatestDate(T69,Trigger)</f>
        <v>#VALUE!</v>
      </c>
      <c r="Z69" s="104" t="e">
        <v>#N/A</v>
      </c>
      <c r="AD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Y69" s="104" t="s">
        <v>203</v>
      </c>
      <c r="AZ69" s="105">
        <f>_xll.qlInterestRateIndexFixingDate(Currency&amp;"ibor"&amp;Tenor,BA69,Trigger)</f>
        <v>42248</v>
      </c>
      <c r="BA69" s="105">
        <f>_xll.qlCalendarAdvance(Calendar,BA68,AY69,"f",,Trigger)</f>
        <v>42250</v>
      </c>
      <c r="BB69" s="105">
        <f>_xll.qlInterestRateIndexMaturity(Currency&amp;"ibor"&amp;Tenor,BA69,Trigger)</f>
        <v>42432</v>
      </c>
      <c r="BC69" s="257">
        <f>_xll.qlIndexFixing($AC$5,AZ69,TRUE,_xll.ohTrigger(Trigger,Trigger6M))</f>
        <v>6.5554460784371003E-4</v>
      </c>
      <c r="BD69" s="257">
        <f>_xll.qlIndexFixing($BE$1,AZ69,TRUE,_xll.ohTrigger(Trigger,Trigger6M))</f>
        <v>7.3045965170131155E-4</v>
      </c>
    </row>
    <row r="70" spans="1:56" s="84" customFormat="1" ht="11.25" customHeight="1" x14ac:dyDescent="0.2">
      <c r="A70" s="296" t="s">
        <v>243</v>
      </c>
      <c r="B70" s="329" t="str">
        <v>30Y</v>
      </c>
      <c r="C70" s="295" t="str">
        <v>38Y</v>
      </c>
      <c r="D70" s="295" t="str">
        <f t="shared" si="35"/>
        <v>38Y</v>
      </c>
      <c r="E70" s="295" t="s">
        <v>8</v>
      </c>
      <c r="F70" s="335" t="s">
        <v>9</v>
      </c>
      <c r="G70" s="295" t="s">
        <v>10</v>
      </c>
      <c r="H70" s="335" t="s">
        <v>11</v>
      </c>
      <c r="I70" s="336">
        <v>1.3533714210000001E-2</v>
      </c>
      <c r="J70" s="336" t="str">
        <f t="shared" si="36"/>
        <v>EURAB6R30Y</v>
      </c>
      <c r="K70" s="337" t="str">
        <f>IFERROR(_xll.qlSwapRateHelper2(,IF(DataSelect="Reference",$I70,J70),,$D70,Calendar,$G70,$F70,$H70,$K$33,0,E70,Discounting,Permanent,_xll.ohTrigger(Trigger,DataSelect),ObjectOverwrite),"--")</f>
        <v>obj_00ab5#0013</v>
      </c>
      <c r="L70" s="292" t="b">
        <f t="shared" si="30"/>
        <v>1</v>
      </c>
      <c r="N70" s="351" t="str">
        <f t="shared" si="31"/>
        <v>SW</v>
      </c>
      <c r="O70" s="351" t="str">
        <f t="shared" si="32"/>
        <v>36Y</v>
      </c>
      <c r="P70" s="355" t="str">
        <f t="shared" si="33"/>
        <v>obj_00aaf#0014</v>
      </c>
      <c r="Q70" s="351" t="b">
        <f t="shared" si="34"/>
        <v>1</v>
      </c>
      <c r="R70" s="359">
        <v>1</v>
      </c>
      <c r="S70" s="359">
        <v>1</v>
      </c>
      <c r="T70" s="104" t="e">
        <v>#N/A</v>
      </c>
      <c r="U70" s="104" t="e">
        <f>_xll.qlRateHelperQuoteName(T70)</f>
        <v>#VALUE!</v>
      </c>
      <c r="V70" s="349" t="e">
        <f>_xll.qlRateHelperRate(T70,_xll.ohTrigger(Trigger,Trigger6M))</f>
        <v>#VALUE!</v>
      </c>
      <c r="W70" s="349" t="str">
        <f>IFERROR(_xll.qlFuturesRateHelperConvexityAdjustment(T70,Trigger),"--")</f>
        <v>--</v>
      </c>
      <c r="X70" s="105" t="e">
        <f>_xll.qlRateHelperEarliestDate(T70,Trigger)</f>
        <v>#VALUE!</v>
      </c>
      <c r="Y70" s="105" t="e">
        <f>_xll.qlRateHelperLatestDate(T70,Trigger)</f>
        <v>#VALUE!</v>
      </c>
      <c r="Z70" s="104" t="e">
        <v>#N/A</v>
      </c>
      <c r="AD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Y70" s="104" t="s">
        <v>203</v>
      </c>
      <c r="AZ70" s="105">
        <f>_xll.qlInterestRateIndexFixingDate(Currency&amp;"ibor"&amp;Tenor,BA70,Trigger)</f>
        <v>42249</v>
      </c>
      <c r="BA70" s="105">
        <f>_xll.qlCalendarAdvance(Calendar,BA69,AY70,"f",,Trigger)</f>
        <v>42251</v>
      </c>
      <c r="BB70" s="105">
        <f>_xll.qlInterestRateIndexMaturity(Currency&amp;"ibor"&amp;Tenor,BA70,Trigger)</f>
        <v>42433</v>
      </c>
      <c r="BC70" s="257">
        <f>_xll.qlIndexFixing($AC$5,AZ70,TRUE,_xll.ohTrigger(Trigger,Trigger6M))</f>
        <v>6.5685040172728095E-4</v>
      </c>
      <c r="BD70" s="257">
        <f>_xll.qlIndexFixing($BE$1,AZ70,TRUE,_xll.ohTrigger(Trigger,Trigger6M))</f>
        <v>7.3101604635561728E-4</v>
      </c>
    </row>
    <row r="71" spans="1:56" s="84" customFormat="1" ht="11.25" customHeight="1" x14ac:dyDescent="0.2">
      <c r="A71" s="296" t="s">
        <v>243</v>
      </c>
      <c r="B71" s="329" t="str">
        <v>31Y</v>
      </c>
      <c r="C71" s="295" t="str">
        <v>39Y</v>
      </c>
      <c r="D71" s="295" t="str">
        <f t="shared" si="35"/>
        <v>39Y</v>
      </c>
      <c r="E71" s="295" t="s">
        <v>8</v>
      </c>
      <c r="F71" s="335" t="s">
        <v>9</v>
      </c>
      <c r="G71" s="295" t="s">
        <v>10</v>
      </c>
      <c r="H71" s="335" t="s">
        <v>11</v>
      </c>
      <c r="I71" s="336">
        <v>1.353417447E-2</v>
      </c>
      <c r="J71" s="336" t="str">
        <f t="shared" si="36"/>
        <v>EURAB6R31Y</v>
      </c>
      <c r="K71" s="337" t="str">
        <f>IFERROR(_xll.qlSwapRateHelper2(,IF(DataSelect="Reference",$I71,J71),,$D71,Calendar,$G71,$F71,$H71,$K$33,0,E71,Discounting,Permanent,_xll.ohTrigger(Trigger,DataSelect),ObjectOverwrite),"--")</f>
        <v>obj_00ac9#0013</v>
      </c>
      <c r="L71" s="292" t="b">
        <f t="shared" si="30"/>
        <v>1</v>
      </c>
      <c r="N71" s="351" t="str">
        <f t="shared" si="31"/>
        <v>SW</v>
      </c>
      <c r="O71" s="351" t="str">
        <f t="shared" si="32"/>
        <v>37Y</v>
      </c>
      <c r="P71" s="355" t="str">
        <f t="shared" si="33"/>
        <v>--</v>
      </c>
      <c r="Q71" s="351" t="b">
        <f t="shared" si="34"/>
        <v>0</v>
      </c>
      <c r="R71" s="359">
        <v>1</v>
      </c>
      <c r="S71" s="359">
        <v>1</v>
      </c>
      <c r="T71" s="104" t="e">
        <v>#N/A</v>
      </c>
      <c r="U71" s="104" t="e">
        <f>_xll.qlRateHelperQuoteName(T71)</f>
        <v>#VALUE!</v>
      </c>
      <c r="V71" s="349" t="e">
        <f>_xll.qlRateHelperRate(T71,_xll.ohTrigger(Trigger,Trigger6M))</f>
        <v>#VALUE!</v>
      </c>
      <c r="W71" s="349" t="str">
        <f>IFERROR(_xll.qlFuturesRateHelperConvexityAdjustment(T71,Trigger),"--")</f>
        <v>--</v>
      </c>
      <c r="X71" s="105" t="e">
        <f>_xll.qlRateHelperEarliestDate(T71,Trigger)</f>
        <v>#VALUE!</v>
      </c>
      <c r="Y71" s="105" t="e">
        <f>_xll.qlRateHelperLatestDate(T71,Trigger)</f>
        <v>#VALUE!</v>
      </c>
      <c r="Z71" s="104" t="e">
        <v>#N/A</v>
      </c>
      <c r="AD71" s="92"/>
      <c r="AN71" s="92"/>
      <c r="AO71" s="92"/>
      <c r="AP71" s="92"/>
      <c r="AQ71" s="92"/>
      <c r="AR71" s="92"/>
      <c r="AS71" s="92"/>
      <c r="AT71" s="92"/>
      <c r="AU71" s="92"/>
      <c r="AV71" s="92"/>
      <c r="AW71" s="92"/>
      <c r="AY71" s="104" t="s">
        <v>203</v>
      </c>
      <c r="AZ71" s="105">
        <f>_xll.qlInterestRateIndexFixingDate(Currency&amp;"ibor"&amp;Tenor,BA71,Trigger)</f>
        <v>42250</v>
      </c>
      <c r="BA71" s="105">
        <f>_xll.qlCalendarAdvance(Calendar,BA70,AY71,"f",,Trigger)</f>
        <v>42254</v>
      </c>
      <c r="BB71" s="105">
        <f>_xll.qlInterestRateIndexMaturity(Currency&amp;"ibor"&amp;Tenor,BA71,Trigger)</f>
        <v>42436</v>
      </c>
      <c r="BC71" s="257">
        <f>_xll.qlIndexFixing($AC$5,AZ71,TRUE,_xll.ohTrigger(Trigger,Trigger6M))</f>
        <v>6.6067027986152407E-4</v>
      </c>
      <c r="BD71" s="257">
        <f>_xll.qlIndexFixing($BE$1,AZ71,TRUE,_xll.ohTrigger(Trigger,Trigger6M))</f>
        <v>7.3323509987545464E-4</v>
      </c>
    </row>
    <row r="72" spans="1:56" ht="11.25" customHeight="1" x14ac:dyDescent="0.25">
      <c r="A72" s="296" t="s">
        <v>243</v>
      </c>
      <c r="B72" s="329" t="str">
        <v>32Y</v>
      </c>
      <c r="C72" s="295" t="str">
        <v>40Y</v>
      </c>
      <c r="D72" s="295" t="str">
        <f t="shared" si="35"/>
        <v>40Y</v>
      </c>
      <c r="E72" s="295" t="s">
        <v>8</v>
      </c>
      <c r="F72" s="335" t="s">
        <v>9</v>
      </c>
      <c r="G72" s="295" t="s">
        <v>10</v>
      </c>
      <c r="H72" s="335" t="s">
        <v>11</v>
      </c>
      <c r="I72" s="336">
        <v>1.353E-2</v>
      </c>
      <c r="J72" s="336" t="str">
        <f t="shared" si="36"/>
        <v>EURAB6R32Y</v>
      </c>
      <c r="K72" s="337" t="str">
        <f>IFERROR(_xll.qlSwapRateHelper2(,IF(DataSelect="Reference",$I72,J72),,$D72,Calendar,$G72,$F72,$H72,$K$33,0,E72,Discounting,Permanent,_xll.ohTrigger(Trigger,DataSelect),ObjectOverwrite),"--")</f>
        <v>obj_00ac0#0013</v>
      </c>
      <c r="L72" s="292" t="b">
        <f t="shared" si="30"/>
        <v>1</v>
      </c>
      <c r="M72" s="84"/>
      <c r="N72" s="351" t="str">
        <f t="shared" si="31"/>
        <v>SW</v>
      </c>
      <c r="O72" s="351" t="str">
        <f t="shared" si="32"/>
        <v>38Y</v>
      </c>
      <c r="P72" s="355" t="str">
        <f t="shared" si="33"/>
        <v>--</v>
      </c>
      <c r="Q72" s="351" t="b">
        <f t="shared" si="34"/>
        <v>0</v>
      </c>
      <c r="R72" s="359">
        <v>1</v>
      </c>
      <c r="S72" s="359">
        <v>1</v>
      </c>
      <c r="T72" s="106" t="e">
        <v>#N/A</v>
      </c>
      <c r="U72" s="104" t="e">
        <f>_xll.qlRateHelperQuoteName(T72)</f>
        <v>#VALUE!</v>
      </c>
      <c r="V72" s="361" t="e">
        <f>_xll.qlRateHelperRate(T72,_xll.ohTrigger(Trigger,Trigger6M))</f>
        <v>#VALUE!</v>
      </c>
      <c r="W72" s="106" t="str">
        <f>IFERROR(_xll.qlFuturesRateHelperConvexityAdjustment(T72,Trigger),"--")</f>
        <v>--</v>
      </c>
      <c r="X72" s="106" t="e">
        <f>_xll.qlRateHelperEarliestDate(T72,Trigger)</f>
        <v>#VALUE!</v>
      </c>
      <c r="Y72" s="106" t="e">
        <f>_xll.qlRateHelperLatestDate(T72,Trigger)</f>
        <v>#VALUE!</v>
      </c>
      <c r="Z72" s="106" t="e">
        <v>#N/A</v>
      </c>
      <c r="AY72" s="104" t="s">
        <v>203</v>
      </c>
      <c r="AZ72" s="105">
        <f>_xll.qlInterestRateIndexFixingDate(Currency&amp;"ibor"&amp;Tenor,BA72,Trigger)</f>
        <v>42251</v>
      </c>
      <c r="BA72" s="105">
        <f>_xll.qlCalendarAdvance(Calendar,BA71,AY72,"f",,Trigger)</f>
        <v>42255</v>
      </c>
      <c r="BB72" s="105">
        <f>_xll.qlInterestRateIndexMaturity(Currency&amp;"ibor"&amp;Tenor,BA72,Trigger)</f>
        <v>42437</v>
      </c>
      <c r="BC72" s="257">
        <f>_xll.qlIndexFixing($AC$5,AZ72,TRUE,_xll.ohTrigger(Trigger,Trigger6M))</f>
        <v>6.6191107129639657E-4</v>
      </c>
      <c r="BD72" s="257">
        <f>_xll.qlIndexFixing($BE$1,AZ72,TRUE,_xll.ohTrigger(Trigger,Trigger6M))</f>
        <v>7.3414757519185941E-4</v>
      </c>
    </row>
    <row r="73" spans="1:56" ht="11.25" customHeight="1" x14ac:dyDescent="0.25">
      <c r="A73" s="296" t="s">
        <v>243</v>
      </c>
      <c r="B73" s="329" t="str">
        <v>33Y</v>
      </c>
      <c r="C73" s="295" t="str">
        <v>50Y</v>
      </c>
      <c r="D73" s="295" t="str">
        <f t="shared" si="35"/>
        <v>50Y</v>
      </c>
      <c r="E73" s="295" t="s">
        <v>8</v>
      </c>
      <c r="F73" s="335" t="s">
        <v>9</v>
      </c>
      <c r="G73" s="295" t="s">
        <v>10</v>
      </c>
      <c r="H73" s="335" t="s">
        <v>11</v>
      </c>
      <c r="I73" s="336">
        <v>1.3080000000000001E-2</v>
      </c>
      <c r="J73" s="336" t="str">
        <f t="shared" si="36"/>
        <v>EURAB6R33Y</v>
      </c>
      <c r="K73" s="337" t="str">
        <f>IFERROR(_xll.qlSwapRateHelper2(,IF(DataSelect="Reference",$I73,J73),,$D73,Calendar,$G73,$F73,$H73,$K$33,0,E73,Discounting,Permanent,_xll.ohTrigger(Trigger,DataSelect),ObjectOverwrite),"--")</f>
        <v>obj_00abf#0013</v>
      </c>
      <c r="L73" s="292" t="b">
        <f t="shared" si="30"/>
        <v>1</v>
      </c>
      <c r="M73" s="84"/>
      <c r="N73" s="351" t="str">
        <f t="shared" si="31"/>
        <v>SW</v>
      </c>
      <c r="O73" s="351" t="str">
        <f t="shared" si="32"/>
        <v>39Y</v>
      </c>
      <c r="P73" s="355" t="str">
        <f t="shared" si="33"/>
        <v>--</v>
      </c>
      <c r="Q73" s="351" t="b">
        <f t="shared" si="34"/>
        <v>0</v>
      </c>
      <c r="R73" s="359">
        <v>1</v>
      </c>
      <c r="S73" s="359">
        <v>1</v>
      </c>
      <c r="T73" s="106" t="e">
        <v>#N/A</v>
      </c>
      <c r="U73" s="104" t="e">
        <f>_xll.qlRateHelperQuoteName(T73)</f>
        <v>#VALUE!</v>
      </c>
      <c r="V73" s="361" t="e">
        <f>_xll.qlRateHelperRate(T73,_xll.ohTrigger(Trigger,Trigger6M))</f>
        <v>#VALUE!</v>
      </c>
      <c r="W73" s="106" t="str">
        <f>IFERROR(_xll.qlFuturesRateHelperConvexityAdjustment(T73,Trigger),"--")</f>
        <v>--</v>
      </c>
      <c r="X73" s="106" t="e">
        <f>_xll.qlRateHelperEarliestDate(T73,Trigger)</f>
        <v>#VALUE!</v>
      </c>
      <c r="Y73" s="106" t="e">
        <f>_xll.qlRateHelperLatestDate(T73,Trigger)</f>
        <v>#VALUE!</v>
      </c>
      <c r="Z73" s="106" t="e">
        <v>#N/A</v>
      </c>
      <c r="AY73" s="104" t="s">
        <v>203</v>
      </c>
      <c r="AZ73" s="105">
        <f>_xll.qlInterestRateIndexFixingDate(Currency&amp;"ibor"&amp;Tenor,BA73,Trigger)</f>
        <v>42254</v>
      </c>
      <c r="BA73" s="105">
        <f>_xll.qlCalendarAdvance(Calendar,BA72,AY73,"f",,Trigger)</f>
        <v>42256</v>
      </c>
      <c r="BB73" s="105">
        <f>_xll.qlInterestRateIndexMaturity(Currency&amp;"ibor"&amp;Tenor,BA73,Trigger)</f>
        <v>42438</v>
      </c>
      <c r="BC73" s="257">
        <f>_xll.qlIndexFixing($AC$5,AZ73,TRUE,_xll.ohTrigger(Trigger,Trigger6M))</f>
        <v>6.6313561204124464E-4</v>
      </c>
      <c r="BD73" s="257">
        <f>_xll.qlIndexFixing($BE$1,AZ73,TRUE,_xll.ohTrigger(Trigger,Trigger6M))</f>
        <v>7.3514104489221107E-4</v>
      </c>
    </row>
    <row r="74" spans="1:56" ht="11.25" customHeight="1" x14ac:dyDescent="0.25">
      <c r="A74" s="296" t="s">
        <v>243</v>
      </c>
      <c r="B74" s="329" t="str">
        <v>34Y</v>
      </c>
      <c r="C74" s="295" t="str">
        <v>60Y</v>
      </c>
      <c r="D74" s="295" t="str">
        <f t="shared" si="35"/>
        <v>60Y</v>
      </c>
      <c r="E74" s="295" t="s">
        <v>8</v>
      </c>
      <c r="F74" s="335" t="s">
        <v>9</v>
      </c>
      <c r="G74" s="295" t="s">
        <v>10</v>
      </c>
      <c r="H74" s="335" t="s">
        <v>11</v>
      </c>
      <c r="I74" s="336">
        <v>1.2929999999999999E-2</v>
      </c>
      <c r="J74" s="336" t="str">
        <f t="shared" si="36"/>
        <v>EURAB6R34Y</v>
      </c>
      <c r="K74" s="337" t="str">
        <f>IFERROR(_xll.qlSwapRateHelper2(,IF(DataSelect="Reference",$I74,J74),,$D74,Calendar,$G74,$F74,$H74,$K$33,0,E74,Discounting,Permanent,_xll.ohTrigger(Trigger,DataSelect),ObjectOverwrite),"--")</f>
        <v>obj_00aad#0014</v>
      </c>
      <c r="L74" s="292" t="b">
        <f t="shared" si="30"/>
        <v>1</v>
      </c>
      <c r="M74" s="84"/>
      <c r="N74" s="351" t="str">
        <f t="shared" si="31"/>
        <v>SW</v>
      </c>
      <c r="O74" s="351" t="str">
        <f t="shared" si="32"/>
        <v>40Y</v>
      </c>
      <c r="P74" s="355" t="str">
        <f t="shared" si="33"/>
        <v>--</v>
      </c>
      <c r="Q74" s="351" t="b">
        <f t="shared" si="34"/>
        <v>0</v>
      </c>
      <c r="R74" s="359">
        <v>1</v>
      </c>
      <c r="S74" s="359">
        <v>1</v>
      </c>
      <c r="T74" s="106" t="e">
        <v>#N/A</v>
      </c>
      <c r="U74" s="104" t="e">
        <f>_xll.qlRateHelperQuoteName(T74)</f>
        <v>#VALUE!</v>
      </c>
      <c r="V74" s="361" t="e">
        <f>_xll.qlRateHelperRate(T74,_xll.ohTrigger(Trigger,Trigger6M))</f>
        <v>#VALUE!</v>
      </c>
      <c r="W74" s="106" t="str">
        <f>IFERROR(_xll.qlFuturesRateHelperConvexityAdjustment(T74,Trigger),"--")</f>
        <v>--</v>
      </c>
      <c r="X74" s="106" t="e">
        <f>_xll.qlRateHelperEarliestDate(T74,Trigger)</f>
        <v>#VALUE!</v>
      </c>
      <c r="Y74" s="106" t="e">
        <f>_xll.qlRateHelperLatestDate(T74,Trigger)</f>
        <v>#VALUE!</v>
      </c>
      <c r="Z74" s="106" t="e">
        <v>#N/A</v>
      </c>
      <c r="AY74" s="104" t="s">
        <v>203</v>
      </c>
      <c r="AZ74" s="105">
        <f>_xll.qlInterestRateIndexFixingDate(Currency&amp;"ibor"&amp;Tenor,BA74,Trigger)</f>
        <v>42255</v>
      </c>
      <c r="BA74" s="105">
        <f>_xll.qlCalendarAdvance(Calendar,BA73,AY74,"f",,Trigger)</f>
        <v>42257</v>
      </c>
      <c r="BB74" s="105">
        <f>_xll.qlInterestRateIndexMaturity(Currency&amp;"ibor"&amp;Tenor,BA74,Trigger)</f>
        <v>42439</v>
      </c>
      <c r="BC74" s="257">
        <f>_xll.qlIndexFixing($AC$5,AZ74,TRUE,_xll.ohTrigger(Trigger,Trigger6M))</f>
        <v>6.6434390206751971E-4</v>
      </c>
      <c r="BD74" s="257">
        <f>_xll.qlIndexFixing($BE$1,AZ74,TRUE,_xll.ohTrigger(Trigger,Trigger6M))</f>
        <v>7.362121774590302E-4</v>
      </c>
    </row>
    <row r="75" spans="1:56" ht="11.25" customHeight="1" x14ac:dyDescent="0.25">
      <c r="A75" s="296" t="s">
        <v>243</v>
      </c>
      <c r="B75" s="329" t="str">
        <v>35Y</v>
      </c>
      <c r="C75" s="295" t="str">
        <v>50Y</v>
      </c>
      <c r="D75" s="295" t="str">
        <f t="shared" si="35"/>
        <v>50Y</v>
      </c>
      <c r="E75" s="295" t="s">
        <v>8</v>
      </c>
      <c r="F75" s="335" t="s">
        <v>9</v>
      </c>
      <c r="G75" s="295" t="s">
        <v>10</v>
      </c>
      <c r="H75" s="335" t="s">
        <v>11</v>
      </c>
      <c r="I75" s="336">
        <v>8.0099999999999998E-3</v>
      </c>
      <c r="J75" s="336" t="str">
        <f t="shared" si="36"/>
        <v>EURAB6R35Y</v>
      </c>
      <c r="K75" s="337" t="str">
        <f>IFERROR(_xll.qlSwapRateHelper2(,IF(DataSelect="Reference",$I75,J75),,$D75,Calendar,$G75,$F75,$H75,$K$33,0,E75,Discounting,Permanent,_xll.ohTrigger(Trigger,DataSelect),ObjectOverwrite),"--")</f>
        <v>obj_00ace#0012</v>
      </c>
      <c r="L75" s="292" t="b">
        <f t="shared" si="30"/>
        <v>1</v>
      </c>
      <c r="M75" s="84"/>
      <c r="N75" s="351" t="str">
        <f t="shared" si="31"/>
        <v>SW</v>
      </c>
      <c r="O75" s="351" t="str">
        <f t="shared" si="32"/>
        <v>41Y</v>
      </c>
      <c r="P75" s="355" t="str">
        <f t="shared" si="33"/>
        <v>--</v>
      </c>
      <c r="Q75" s="351" t="b">
        <f t="shared" si="34"/>
        <v>0</v>
      </c>
      <c r="R75" s="359">
        <v>1</v>
      </c>
      <c r="S75" s="359">
        <v>1</v>
      </c>
      <c r="T75" s="106" t="e">
        <v>#N/A</v>
      </c>
      <c r="U75" s="104" t="e">
        <f>_xll.qlRateHelperQuoteName(T75)</f>
        <v>#VALUE!</v>
      </c>
      <c r="V75" s="361" t="e">
        <f>_xll.qlRateHelperRate(T75,_xll.ohTrigger(Trigger,Trigger6M))</f>
        <v>#VALUE!</v>
      </c>
      <c r="W75" s="106" t="str">
        <f>IFERROR(_xll.qlFuturesRateHelperConvexityAdjustment(T75,Trigger),"--")</f>
        <v>--</v>
      </c>
      <c r="X75" s="106" t="e">
        <f>_xll.qlRateHelperEarliestDate(T75,Trigger)</f>
        <v>#VALUE!</v>
      </c>
      <c r="Y75" s="106" t="e">
        <f>_xll.qlRateHelperLatestDate(T75,Trigger)</f>
        <v>#VALUE!</v>
      </c>
      <c r="Z75" s="106" t="e">
        <v>#N/A</v>
      </c>
      <c r="AY75" s="104" t="s">
        <v>203</v>
      </c>
      <c r="AZ75" s="105">
        <f>_xll.qlInterestRateIndexFixingDate(Currency&amp;"ibor"&amp;Tenor,BA75,Trigger)</f>
        <v>42256</v>
      </c>
      <c r="BA75" s="105">
        <f>_xll.qlCalendarAdvance(Calendar,BA74,AY75,"f",,Trigger)</f>
        <v>42258</v>
      </c>
      <c r="BB75" s="105">
        <f>_xll.qlInterestRateIndexMaturity(Currency&amp;"ibor"&amp;Tenor,BA75,Trigger)</f>
        <v>42440</v>
      </c>
      <c r="BC75" s="257">
        <f>_xll.qlIndexFixing($AC$5,AZ75,TRUE,_xll.ohTrigger(Trigger,Trigger6M))</f>
        <v>6.6553594134359875E-4</v>
      </c>
      <c r="BD75" s="257">
        <f>_xll.qlIndexFixing($BE$1,AZ75,TRUE,_xll.ohTrigger(Trigger,Trigger6M))</f>
        <v>7.3735758077320384E-4</v>
      </c>
    </row>
    <row r="76" spans="1:56" ht="11.25" customHeight="1" x14ac:dyDescent="0.25">
      <c r="A76" s="296" t="s">
        <v>243</v>
      </c>
      <c r="B76" s="329" t="str">
        <v>36Y</v>
      </c>
      <c r="C76" s="295" t="str">
        <v>60Y</v>
      </c>
      <c r="D76" s="295" t="str">
        <f t="shared" si="35"/>
        <v>60Y</v>
      </c>
      <c r="E76" s="295" t="s">
        <v>8</v>
      </c>
      <c r="F76" s="335" t="s">
        <v>9</v>
      </c>
      <c r="G76" s="295" t="s">
        <v>10</v>
      </c>
      <c r="H76" s="335" t="s">
        <v>11</v>
      </c>
      <c r="I76" s="336">
        <v>7.8600000000000007E-3</v>
      </c>
      <c r="J76" s="336" t="str">
        <f t="shared" si="36"/>
        <v>EURAB6R36Y</v>
      </c>
      <c r="K76" s="337" t="str">
        <f>IFERROR(_xll.qlSwapRateHelper2(,IF(DataSelect="Reference",$I76,J76),,$D76,Calendar,$G76,$F76,$H76,$K$33,0,E76,Discounting,Permanent,_xll.ohTrigger(Trigger,DataSelect),ObjectOverwrite),"--")</f>
        <v>obj_00aaf#0014</v>
      </c>
      <c r="L76" s="292" t="b">
        <f t="shared" si="30"/>
        <v>1</v>
      </c>
      <c r="M76" s="84"/>
      <c r="N76" s="351" t="str">
        <f t="shared" si="31"/>
        <v>SW</v>
      </c>
      <c r="O76" s="351" t="str">
        <f t="shared" si="32"/>
        <v>42Y</v>
      </c>
      <c r="P76" s="355" t="str">
        <f t="shared" si="33"/>
        <v>--</v>
      </c>
      <c r="Q76" s="351" t="b">
        <f t="shared" si="34"/>
        <v>0</v>
      </c>
      <c r="R76" s="359">
        <v>1</v>
      </c>
      <c r="S76" s="359">
        <v>1</v>
      </c>
      <c r="T76" s="106" t="e">
        <v>#N/A</v>
      </c>
      <c r="U76" s="104" t="e">
        <f>_xll.qlRateHelperQuoteName(T76)</f>
        <v>#VALUE!</v>
      </c>
      <c r="V76" s="361" t="e">
        <f>_xll.qlRateHelperRate(T76,_xll.ohTrigger(Trigger,Trigger6M))</f>
        <v>#VALUE!</v>
      </c>
      <c r="W76" s="106" t="str">
        <f>IFERROR(_xll.qlFuturesRateHelperConvexityAdjustment(T76,Trigger),"--")</f>
        <v>--</v>
      </c>
      <c r="X76" s="106" t="e">
        <f>_xll.qlRateHelperEarliestDate(T76,Trigger)</f>
        <v>#VALUE!</v>
      </c>
      <c r="Y76" s="106" t="e">
        <f>_xll.qlRateHelperLatestDate(T76,Trigger)</f>
        <v>#VALUE!</v>
      </c>
      <c r="Z76" s="106" t="e">
        <v>#N/A</v>
      </c>
      <c r="AY76" s="104" t="s">
        <v>203</v>
      </c>
      <c r="AZ76" s="105">
        <f>_xll.qlInterestRateIndexFixingDate(Currency&amp;"ibor"&amp;Tenor,BA76,Trigger)</f>
        <v>42257</v>
      </c>
      <c r="BA76" s="105">
        <f>_xll.qlCalendarAdvance(Calendar,BA75,AY76,"f",,Trigger)</f>
        <v>42261</v>
      </c>
      <c r="BB76" s="105">
        <f>_xll.qlInterestRateIndexMaturity(Currency&amp;"ibor"&amp;Tenor,BA76,Trigger)</f>
        <v>42443</v>
      </c>
      <c r="BC76" s="257">
        <f>_xll.qlIndexFixing($AC$5,AZ76,TRUE,_xll.ohTrigger(Trigger,Trigger6M))</f>
        <v>6.6901455438297746E-4</v>
      </c>
      <c r="BD76" s="257">
        <f>_xll.qlIndexFixing($BE$1,AZ76,TRUE,_xll.ohTrigger(Trigger,Trigger6M))</f>
        <v>7.4120458489242169E-4</v>
      </c>
    </row>
    <row r="77" spans="1:56" ht="11.25" customHeight="1" x14ac:dyDescent="0.25">
      <c r="A77" s="296" t="s">
        <v>243</v>
      </c>
      <c r="B77" s="329" t="str">
        <v>37Y</v>
      </c>
      <c r="C77" s="295" t="e">
        <v>#N/A</v>
      </c>
      <c r="D77" s="295" t="e">
        <f t="shared" si="35"/>
        <v>#N/A</v>
      </c>
      <c r="E77" s="295" t="s">
        <v>8</v>
      </c>
      <c r="F77" s="335" t="s">
        <v>9</v>
      </c>
      <c r="G77" s="295" t="s">
        <v>10</v>
      </c>
      <c r="H77" s="335" t="s">
        <v>11</v>
      </c>
      <c r="I77" s="336" t="e">
        <v>#N/A</v>
      </c>
      <c r="J77" s="336" t="str">
        <f t="shared" si="36"/>
        <v>EURAB6R37Y</v>
      </c>
      <c r="K77" s="337" t="str">
        <f>IFERROR(_xll.qlSwapRateHelper2(,IF(DataSelect="Reference",$I77,J77),,$D77,Calendar,$G77,$F77,$H77,$K$33,0,E77,Discounting,Permanent,_xll.ohTrigger(Trigger,DataSelect),ObjectOverwrite),"--")</f>
        <v>--</v>
      </c>
      <c r="L77" s="292" t="b">
        <f t="shared" si="30"/>
        <v>0</v>
      </c>
      <c r="M77" s="84"/>
      <c r="N77" s="351" t="str">
        <f t="shared" si="31"/>
        <v>SW</v>
      </c>
      <c r="O77" s="351" t="str">
        <f t="shared" si="32"/>
        <v>43Y</v>
      </c>
      <c r="P77" s="355" t="str">
        <f t="shared" si="33"/>
        <v>--</v>
      </c>
      <c r="Q77" s="351" t="b">
        <f t="shared" si="34"/>
        <v>0</v>
      </c>
      <c r="R77" s="359">
        <v>1</v>
      </c>
      <c r="S77" s="359">
        <v>1</v>
      </c>
      <c r="T77" s="106" t="e">
        <v>#N/A</v>
      </c>
      <c r="U77" s="104" t="e">
        <f>_xll.qlRateHelperQuoteName(T77)</f>
        <v>#VALUE!</v>
      </c>
      <c r="V77" s="361" t="e">
        <f>_xll.qlRateHelperRate(T77,_xll.ohTrigger(Trigger,Trigger6M))</f>
        <v>#VALUE!</v>
      </c>
      <c r="W77" s="106" t="str">
        <f>IFERROR(_xll.qlFuturesRateHelperConvexityAdjustment(T77,Trigger),"--")</f>
        <v>--</v>
      </c>
      <c r="X77" s="106" t="e">
        <f>_xll.qlRateHelperEarliestDate(T77,Trigger)</f>
        <v>#VALUE!</v>
      </c>
      <c r="Y77" s="106" t="e">
        <f>_xll.qlRateHelperLatestDate(T77,Trigger)</f>
        <v>#VALUE!</v>
      </c>
      <c r="Z77" s="106" t="e">
        <v>#N/A</v>
      </c>
      <c r="AY77" s="104" t="s">
        <v>203</v>
      </c>
      <c r="AZ77" s="105">
        <f>_xll.qlInterestRateIndexFixingDate(Currency&amp;"ibor"&amp;Tenor,BA77,Trigger)</f>
        <v>42258</v>
      </c>
      <c r="BA77" s="105">
        <f>_xll.qlCalendarAdvance(Calendar,BA76,AY77,"f",,Trigger)</f>
        <v>42262</v>
      </c>
      <c r="BB77" s="105">
        <f>_xll.qlInterestRateIndexMaturity(Currency&amp;"ibor"&amp;Tenor,BA77,Trigger)</f>
        <v>42444</v>
      </c>
      <c r="BC77" s="257">
        <f>_xll.qlIndexFixing($AC$5,AZ77,TRUE,_xll.ohTrigger(Trigger,Trigger6M))</f>
        <v>6.7014159037146858E-4</v>
      </c>
      <c r="BD77" s="257">
        <f>_xll.qlIndexFixing($BE$1,AZ77,TRUE,_xll.ohTrigger(Trigger,Trigger6M))</f>
        <v>7.4261193784967087E-4</v>
      </c>
    </row>
    <row r="78" spans="1:56" ht="11.25" customHeight="1" x14ac:dyDescent="0.25">
      <c r="A78" s="296" t="s">
        <v>243</v>
      </c>
      <c r="B78" s="329" t="str">
        <v>38Y</v>
      </c>
      <c r="C78" s="295" t="e">
        <v>#N/A</v>
      </c>
      <c r="D78" s="295" t="e">
        <f t="shared" si="35"/>
        <v>#N/A</v>
      </c>
      <c r="E78" s="295" t="s">
        <v>8</v>
      </c>
      <c r="F78" s="335" t="s">
        <v>9</v>
      </c>
      <c r="G78" s="295" t="s">
        <v>10</v>
      </c>
      <c r="H78" s="335" t="s">
        <v>11</v>
      </c>
      <c r="I78" s="336" t="e">
        <v>#N/A</v>
      </c>
      <c r="J78" s="336" t="str">
        <f t="shared" si="36"/>
        <v>EURAB6R38Y</v>
      </c>
      <c r="K78" s="337" t="str">
        <f>IFERROR(_xll.qlSwapRateHelper2(,IF(DataSelect="Reference",$I78,J78),,$D78,Calendar,$G78,$F78,$H78,$K$33,0,E78,Discounting,Permanent,_xll.ohTrigger(Trigger,DataSelect),ObjectOverwrite),"--")</f>
        <v>--</v>
      </c>
      <c r="L78" s="292" t="b">
        <f t="shared" si="30"/>
        <v>0</v>
      </c>
      <c r="M78" s="84"/>
      <c r="N78" s="351" t="str">
        <f t="shared" si="31"/>
        <v>SW</v>
      </c>
      <c r="O78" s="351" t="str">
        <f t="shared" si="32"/>
        <v>44Y</v>
      </c>
      <c r="P78" s="355" t="str">
        <f t="shared" si="33"/>
        <v>--</v>
      </c>
      <c r="Q78" s="351" t="b">
        <f t="shared" si="34"/>
        <v>0</v>
      </c>
      <c r="R78" s="359">
        <v>1</v>
      </c>
      <c r="S78" s="359">
        <v>1</v>
      </c>
      <c r="T78" s="106" t="e">
        <v>#N/A</v>
      </c>
      <c r="U78" s="104" t="e">
        <f>_xll.qlRateHelperQuoteName(T78)</f>
        <v>#VALUE!</v>
      </c>
      <c r="V78" s="361" t="e">
        <f>_xll.qlRateHelperRate(T78,_xll.ohTrigger(Trigger,Trigger6M))</f>
        <v>#VALUE!</v>
      </c>
      <c r="W78" s="106" t="str">
        <f>IFERROR(_xll.qlFuturesRateHelperConvexityAdjustment(T78,Trigger),"--")</f>
        <v>--</v>
      </c>
      <c r="X78" s="106" t="e">
        <f>_xll.qlRateHelperEarliestDate(T78,Trigger)</f>
        <v>#VALUE!</v>
      </c>
      <c r="Y78" s="106" t="e">
        <f>_xll.qlRateHelperLatestDate(T78,Trigger)</f>
        <v>#VALUE!</v>
      </c>
      <c r="Z78" s="106" t="e">
        <v>#N/A</v>
      </c>
      <c r="AY78" s="104" t="s">
        <v>203</v>
      </c>
      <c r="AZ78" s="105">
        <f>_xll.qlInterestRateIndexFixingDate(Currency&amp;"ibor"&amp;Tenor,BA78,Trigger)</f>
        <v>42261</v>
      </c>
      <c r="BA78" s="105">
        <f>_xll.qlCalendarAdvance(Calendar,BA77,AY78,"f",,Trigger)</f>
        <v>42263</v>
      </c>
      <c r="BB78" s="105">
        <f>_xll.qlInterestRateIndexMaturity(Currency&amp;"ibor"&amp;Tenor,BA78,Trigger)</f>
        <v>42445</v>
      </c>
      <c r="BC78" s="257">
        <f>_xll.qlIndexFixing($AC$5,AZ78,TRUE,_xll.ohTrigger(Trigger,Trigger6M))</f>
        <v>6.7125237546789929E-4</v>
      </c>
      <c r="BD78" s="257">
        <f>_xll.qlIndexFixing($BE$1,AZ78,TRUE,_xll.ohTrigger(Trigger,Trigger6M))</f>
        <v>7.4407569183582221E-4</v>
      </c>
    </row>
    <row r="79" spans="1:56" ht="11.25" customHeight="1" x14ac:dyDescent="0.25">
      <c r="A79" s="296" t="s">
        <v>243</v>
      </c>
      <c r="B79" s="329" t="str">
        <v>39Y</v>
      </c>
      <c r="C79" s="295" t="e">
        <v>#N/A</v>
      </c>
      <c r="D79" s="295" t="e">
        <f t="shared" si="35"/>
        <v>#N/A</v>
      </c>
      <c r="E79" s="295" t="s">
        <v>8</v>
      </c>
      <c r="F79" s="335" t="s">
        <v>9</v>
      </c>
      <c r="G79" s="295" t="s">
        <v>10</v>
      </c>
      <c r="H79" s="335" t="s">
        <v>11</v>
      </c>
      <c r="I79" s="336" t="e">
        <v>#N/A</v>
      </c>
      <c r="J79" s="336" t="str">
        <f t="shared" si="36"/>
        <v>EURAB6R39Y</v>
      </c>
      <c r="K79" s="337" t="str">
        <f>IFERROR(_xll.qlSwapRateHelper2(,IF(DataSelect="Reference",$I79,J79),,$D79,Calendar,$G79,$F79,$H79,$K$33,0,E79,Discounting,Permanent,_xll.ohTrigger(Trigger,DataSelect),ObjectOverwrite),"--")</f>
        <v>--</v>
      </c>
      <c r="L79" s="292" t="b">
        <f t="shared" si="30"/>
        <v>0</v>
      </c>
      <c r="N79" s="351" t="str">
        <f t="shared" si="31"/>
        <v>SW</v>
      </c>
      <c r="O79" s="351" t="str">
        <f t="shared" si="32"/>
        <v>45Y</v>
      </c>
      <c r="P79" s="355" t="str">
        <f t="shared" si="33"/>
        <v>--</v>
      </c>
      <c r="Q79" s="351" t="b">
        <f t="shared" si="34"/>
        <v>0</v>
      </c>
      <c r="R79" s="359">
        <v>1</v>
      </c>
      <c r="S79" s="359">
        <v>1</v>
      </c>
      <c r="T79" s="106" t="e">
        <v>#N/A</v>
      </c>
      <c r="U79" s="104" t="e">
        <f>_xll.qlRateHelperQuoteName(T79)</f>
        <v>#VALUE!</v>
      </c>
      <c r="V79" s="361" t="e">
        <f>_xll.qlRateHelperRate(T79,_xll.ohTrigger(Trigger,Trigger6M))</f>
        <v>#VALUE!</v>
      </c>
      <c r="W79" s="106" t="str">
        <f>IFERROR(_xll.qlFuturesRateHelperConvexityAdjustment(T79,Trigger),"--")</f>
        <v>--</v>
      </c>
      <c r="X79" s="106" t="e">
        <f>_xll.qlRateHelperEarliestDate(T79,Trigger)</f>
        <v>#VALUE!</v>
      </c>
      <c r="Y79" s="106" t="e">
        <f>_xll.qlRateHelperLatestDate(T79,Trigger)</f>
        <v>#VALUE!</v>
      </c>
      <c r="Z79" s="106" t="e">
        <v>#N/A</v>
      </c>
      <c r="AY79" s="104" t="s">
        <v>203</v>
      </c>
      <c r="AZ79" s="105">
        <f>_xll.qlInterestRateIndexFixingDate(Currency&amp;"ibor"&amp;Tenor,BA79,Trigger)</f>
        <v>42262</v>
      </c>
      <c r="BA79" s="105">
        <f>_xll.qlCalendarAdvance(Calendar,BA78,AY79,"f",,Trigger)</f>
        <v>42264</v>
      </c>
      <c r="BB79" s="105">
        <f>_xll.qlInterestRateIndexMaturity(Currency&amp;"ibor"&amp;Tenor,BA79,Trigger)</f>
        <v>42446</v>
      </c>
      <c r="BC79" s="257">
        <f>_xll.qlIndexFixing($AC$5,AZ79,TRUE,_xll.ohTrigger(Trigger,Trigger6M))</f>
        <v>6.723469096441599E-4</v>
      </c>
      <c r="BD79" s="257">
        <f>_xll.qlIndexFixing($BE$1,AZ79,TRUE,_xll.ohTrigger(Trigger,Trigger6M))</f>
        <v>7.455920910745265E-4</v>
      </c>
    </row>
    <row r="80" spans="1:56" ht="11.25" customHeight="1" x14ac:dyDescent="0.25">
      <c r="A80" s="106" t="s">
        <v>243</v>
      </c>
      <c r="B80" s="344" t="str">
        <v>40Y</v>
      </c>
      <c r="C80" s="106" t="e">
        <v>#N/A</v>
      </c>
      <c r="D80" s="339" t="e">
        <f t="shared" si="35"/>
        <v>#N/A</v>
      </c>
      <c r="E80" s="339" t="s">
        <v>8</v>
      </c>
      <c r="F80" s="335" t="s">
        <v>9</v>
      </c>
      <c r="G80" s="295" t="s">
        <v>10</v>
      </c>
      <c r="H80" s="335" t="s">
        <v>11</v>
      </c>
      <c r="I80" s="340" t="e">
        <v>#N/A</v>
      </c>
      <c r="J80" s="340" t="str">
        <f t="shared" si="36"/>
        <v>EURAB6R40Y</v>
      </c>
      <c r="K80" s="106" t="str">
        <f>IFERROR(_xll.qlSwapRateHelper2(,IF(DataSelect="Reference",$I80,J80),,$D80,Calendar,$G80,$F80,$H80,$K$33,0,E80,Discounting,Permanent,_xll.ohTrigger(Trigger,DataSelect),ObjectOverwrite),"--")</f>
        <v>--</v>
      </c>
      <c r="L80" s="339" t="b">
        <f t="shared" si="30"/>
        <v>0</v>
      </c>
      <c r="N80" s="351" t="str">
        <f t="shared" si="31"/>
        <v>SW</v>
      </c>
      <c r="O80" s="351" t="str">
        <f t="shared" si="32"/>
        <v>46Y</v>
      </c>
      <c r="P80" s="355" t="str">
        <f t="shared" si="33"/>
        <v>--</v>
      </c>
      <c r="Q80" s="351" t="b">
        <f t="shared" si="34"/>
        <v>0</v>
      </c>
      <c r="R80" s="359">
        <v>1</v>
      </c>
      <c r="S80" s="359">
        <v>1</v>
      </c>
      <c r="T80" s="106" t="e">
        <v>#N/A</v>
      </c>
      <c r="U80" s="104" t="e">
        <f>_xll.qlRateHelperQuoteName(T80)</f>
        <v>#VALUE!</v>
      </c>
      <c r="V80" s="361" t="e">
        <f>_xll.qlRateHelperRate(T80,_xll.ohTrigger(Trigger,Trigger6M))</f>
        <v>#VALUE!</v>
      </c>
      <c r="W80" s="106" t="str">
        <f>IFERROR(_xll.qlFuturesRateHelperConvexityAdjustment(T80,Trigger),"--")</f>
        <v>--</v>
      </c>
      <c r="X80" s="106" t="e">
        <f>_xll.qlRateHelperEarliestDate(T80,Trigger)</f>
        <v>#VALUE!</v>
      </c>
      <c r="Y80" s="106" t="e">
        <f>_xll.qlRateHelperLatestDate(T80,Trigger)</f>
        <v>#VALUE!</v>
      </c>
      <c r="Z80" s="106" t="e">
        <v>#N/A</v>
      </c>
      <c r="AY80" s="104" t="s">
        <v>203</v>
      </c>
      <c r="AZ80" s="105">
        <f>_xll.qlInterestRateIndexFixingDate(Currency&amp;"ibor"&amp;Tenor,BA80,Trigger)</f>
        <v>42263</v>
      </c>
      <c r="BA80" s="105">
        <f>_xll.qlCalendarAdvance(Calendar,BA79,AY80,"f",,Trigger)</f>
        <v>42265</v>
      </c>
      <c r="BB80" s="105">
        <f>_xll.qlInterestRateIndexMaturity(Currency&amp;"ibor"&amp;Tenor,BA80,Trigger)</f>
        <v>42447</v>
      </c>
      <c r="BC80" s="257">
        <f>_xll.qlIndexFixing($AC$5,AZ80,TRUE,_xll.ohTrigger(Trigger,Trigger6M))</f>
        <v>6.7342519287389802E-4</v>
      </c>
      <c r="BD80" s="257">
        <f>_xll.qlIndexFixing($BE$1,AZ80,TRUE,_xll.ohTrigger(Trigger,Trigger6M))</f>
        <v>7.4715731917594222E-4</v>
      </c>
    </row>
    <row r="81" spans="1:56" ht="11.25" customHeight="1" x14ac:dyDescent="0.25">
      <c r="A81" s="106" t="s">
        <v>243</v>
      </c>
      <c r="B81" s="344" t="str">
        <v>41Y</v>
      </c>
      <c r="C81" s="106" t="e">
        <v>#N/A</v>
      </c>
      <c r="D81" s="339" t="e">
        <f t="shared" si="35"/>
        <v>#N/A</v>
      </c>
      <c r="E81" s="339" t="s">
        <v>8</v>
      </c>
      <c r="F81" s="335" t="s">
        <v>9</v>
      </c>
      <c r="G81" s="295" t="s">
        <v>10</v>
      </c>
      <c r="H81" s="335" t="s">
        <v>11</v>
      </c>
      <c r="I81" s="340" t="e">
        <v>#N/A</v>
      </c>
      <c r="J81" s="340" t="str">
        <f t="shared" si="36"/>
        <v>EURAB6R41Y</v>
      </c>
      <c r="K81" s="106" t="str">
        <f>IFERROR(_xll.qlSwapRateHelper2(,IF(DataSelect="Reference",$I81,J81),,$D81,Calendar,$G81,$F81,$H81,$K$33,0,E81,Discounting,Permanent,_xll.ohTrigger(Trigger,DataSelect),ObjectOverwrite),"--")</f>
        <v>--</v>
      </c>
      <c r="L81" s="339" t="b">
        <f t="shared" si="30"/>
        <v>0</v>
      </c>
      <c r="N81" s="351" t="str">
        <f t="shared" si="31"/>
        <v>SW</v>
      </c>
      <c r="O81" s="351" t="str">
        <f t="shared" si="32"/>
        <v>47Y</v>
      </c>
      <c r="P81" s="355" t="str">
        <f t="shared" si="33"/>
        <v>--</v>
      </c>
      <c r="Q81" s="351" t="b">
        <f t="shared" si="34"/>
        <v>0</v>
      </c>
      <c r="R81" s="359">
        <v>1</v>
      </c>
      <c r="S81" s="359">
        <v>1</v>
      </c>
      <c r="T81" s="106" t="e">
        <v>#N/A</v>
      </c>
      <c r="U81" s="104" t="e">
        <f>_xll.qlRateHelperQuoteName(T81)</f>
        <v>#VALUE!</v>
      </c>
      <c r="V81" s="361" t="e">
        <f>_xll.qlRateHelperRate(T81,_xll.ohTrigger(Trigger,Trigger6M))</f>
        <v>#VALUE!</v>
      </c>
      <c r="W81" s="106" t="str">
        <f>IFERROR(_xll.qlFuturesRateHelperConvexityAdjustment(T81,Trigger),"--")</f>
        <v>--</v>
      </c>
      <c r="X81" s="106" t="e">
        <f>_xll.qlRateHelperEarliestDate(T81,Trigger)</f>
        <v>#VALUE!</v>
      </c>
      <c r="Y81" s="106" t="e">
        <f>_xll.qlRateHelperLatestDate(T81,Trigger)</f>
        <v>#VALUE!</v>
      </c>
      <c r="Z81" s="106" t="e">
        <v>#N/A</v>
      </c>
      <c r="AY81" s="104" t="s">
        <v>203</v>
      </c>
      <c r="AZ81" s="105">
        <f>_xll.qlInterestRateIndexFixingDate(Currency&amp;"ibor"&amp;Tenor,BA81,Trigger)</f>
        <v>42264</v>
      </c>
      <c r="BA81" s="105">
        <f>_xll.qlCalendarAdvance(Calendar,BA80,AY81,"f",,Trigger)</f>
        <v>42268</v>
      </c>
      <c r="BB81" s="105">
        <f>_xll.qlInterestRateIndexMaturity(Currency&amp;"ibor"&amp;Tenor,BA81,Trigger)</f>
        <v>42450</v>
      </c>
      <c r="BC81" s="257">
        <f>_xll.qlIndexFixing($AC$5,AZ81,TRUE,_xll.ohTrigger(Trigger,Trigger6M))</f>
        <v>6.7656253661913402E-4</v>
      </c>
      <c r="BD81" s="257">
        <f>_xll.qlIndexFixing($BE$1,AZ81,TRUE,_xll.ohTrigger(Trigger,Trigger6M))</f>
        <v>7.5210690352096161E-4</v>
      </c>
    </row>
    <row r="82" spans="1:56" ht="11.25" customHeight="1" x14ac:dyDescent="0.25">
      <c r="A82" s="106" t="s">
        <v>243</v>
      </c>
      <c r="B82" s="344" t="str">
        <v>42Y</v>
      </c>
      <c r="C82" s="106" t="e">
        <v>#N/A</v>
      </c>
      <c r="D82" s="339" t="e">
        <f t="shared" si="35"/>
        <v>#N/A</v>
      </c>
      <c r="E82" s="339" t="s">
        <v>8</v>
      </c>
      <c r="F82" s="335" t="s">
        <v>9</v>
      </c>
      <c r="G82" s="295" t="s">
        <v>10</v>
      </c>
      <c r="H82" s="335" t="s">
        <v>11</v>
      </c>
      <c r="I82" s="340" t="e">
        <v>#N/A</v>
      </c>
      <c r="J82" s="340" t="str">
        <f t="shared" si="36"/>
        <v>EURAB6R42Y</v>
      </c>
      <c r="K82" s="106" t="str">
        <f>IFERROR(_xll.qlSwapRateHelper2(,IF(DataSelect="Reference",$I82,J82),,$D82,Calendar,$G82,$F82,$H82,$K$33,0,E82,Discounting,Permanent,_xll.ohTrigger(Trigger,DataSelect),ObjectOverwrite),"--")</f>
        <v>--</v>
      </c>
      <c r="L82" s="339" t="b">
        <f t="shared" si="30"/>
        <v>0</v>
      </c>
      <c r="N82" s="351" t="str">
        <f t="shared" si="31"/>
        <v>SW</v>
      </c>
      <c r="O82" s="351" t="str">
        <f t="shared" si="32"/>
        <v>48Y</v>
      </c>
      <c r="P82" s="355" t="str">
        <f t="shared" si="33"/>
        <v>--</v>
      </c>
      <c r="Q82" s="351" t="b">
        <f t="shared" si="34"/>
        <v>0</v>
      </c>
      <c r="R82" s="359">
        <v>1</v>
      </c>
      <c r="S82" s="359">
        <v>1</v>
      </c>
      <c r="T82" s="106" t="e">
        <v>#N/A</v>
      </c>
      <c r="U82" s="104" t="e">
        <f>_xll.qlRateHelperQuoteName(T82)</f>
        <v>#VALUE!</v>
      </c>
      <c r="V82" s="361" t="e">
        <f>_xll.qlRateHelperRate(T82,_xll.ohTrigger(Trigger,Trigger6M))</f>
        <v>#VALUE!</v>
      </c>
      <c r="W82" s="106" t="str">
        <f>IFERROR(_xll.qlFuturesRateHelperConvexityAdjustment(T82,Trigger),"--")</f>
        <v>--</v>
      </c>
      <c r="X82" s="106" t="e">
        <f>_xll.qlRateHelperEarliestDate(T82,Trigger)</f>
        <v>#VALUE!</v>
      </c>
      <c r="Y82" s="106" t="e">
        <f>_xll.qlRateHelperLatestDate(T82,Trigger)</f>
        <v>#VALUE!</v>
      </c>
      <c r="Z82" s="106" t="e">
        <v>#N/A</v>
      </c>
      <c r="AY82" s="104" t="s">
        <v>203</v>
      </c>
      <c r="AZ82" s="105">
        <f>_xll.qlInterestRateIndexFixingDate(Currency&amp;"ibor"&amp;Tenor,BA82,Trigger)</f>
        <v>42265</v>
      </c>
      <c r="BA82" s="105">
        <f>_xll.qlCalendarAdvance(Calendar,BA81,AY82,"f",,Trigger)</f>
        <v>42269</v>
      </c>
      <c r="BB82" s="105">
        <f>_xll.qlInterestRateIndexMaturity(Currency&amp;"ibor"&amp;Tenor,BA82,Trigger)</f>
        <v>42451</v>
      </c>
      <c r="BC82" s="257">
        <f>_xll.qlIndexFixing($AC$5,AZ82,TRUE,_xll.ohTrigger(Trigger,Trigger6M))</f>
        <v>6.7757581580057415E-4</v>
      </c>
      <c r="BD82" s="257">
        <f>_xll.qlIndexFixing($BE$1,AZ82,TRUE,_xll.ohTrigger(Trigger,Trigger6M))</f>
        <v>7.5382807085225788E-4</v>
      </c>
    </row>
    <row r="83" spans="1:56" ht="11.25" customHeight="1" x14ac:dyDescent="0.25">
      <c r="A83" s="106" t="s">
        <v>243</v>
      </c>
      <c r="B83" s="344" t="str">
        <v>43Y</v>
      </c>
      <c r="C83" s="106" t="e">
        <v>#N/A</v>
      </c>
      <c r="D83" s="339" t="e">
        <f t="shared" si="35"/>
        <v>#N/A</v>
      </c>
      <c r="E83" s="339" t="s">
        <v>8</v>
      </c>
      <c r="F83" s="335" t="s">
        <v>9</v>
      </c>
      <c r="G83" s="295" t="s">
        <v>10</v>
      </c>
      <c r="H83" s="335" t="s">
        <v>11</v>
      </c>
      <c r="I83" s="340" t="e">
        <v>#N/A</v>
      </c>
      <c r="J83" s="340" t="str">
        <f t="shared" si="36"/>
        <v>EURAB6R43Y</v>
      </c>
      <c r="K83" s="106" t="str">
        <f>IFERROR(_xll.qlSwapRateHelper2(,IF(DataSelect="Reference",$I83,J83),,$D83,Calendar,$G83,$F83,$H83,$K$33,0,E83,Discounting,Permanent,_xll.ohTrigger(Trigger,DataSelect),ObjectOverwrite),"--")</f>
        <v>--</v>
      </c>
      <c r="L83" s="339" t="b">
        <f t="shared" si="30"/>
        <v>0</v>
      </c>
      <c r="N83" s="351" t="str">
        <f t="shared" si="31"/>
        <v>SW</v>
      </c>
      <c r="O83" s="351" t="str">
        <f t="shared" si="32"/>
        <v>49Y</v>
      </c>
      <c r="P83" s="355" t="str">
        <f t="shared" si="33"/>
        <v>--</v>
      </c>
      <c r="Q83" s="351" t="b">
        <f t="shared" si="34"/>
        <v>0</v>
      </c>
      <c r="R83" s="359">
        <v>1</v>
      </c>
      <c r="S83" s="359">
        <v>1</v>
      </c>
      <c r="T83" s="106" t="e">
        <v>#N/A</v>
      </c>
      <c r="U83" s="104" t="e">
        <f>_xll.qlRateHelperQuoteName(T83)</f>
        <v>#VALUE!</v>
      </c>
      <c r="V83" s="361" t="e">
        <f>_xll.qlRateHelperRate(T83,_xll.ohTrigger(Trigger,Trigger6M))</f>
        <v>#VALUE!</v>
      </c>
      <c r="W83" s="106" t="str">
        <f>IFERROR(_xll.qlFuturesRateHelperConvexityAdjustment(T83,Trigger),"--")</f>
        <v>--</v>
      </c>
      <c r="X83" s="106" t="e">
        <f>_xll.qlRateHelperEarliestDate(T83,Trigger)</f>
        <v>#VALUE!</v>
      </c>
      <c r="Y83" s="106" t="e">
        <f>_xll.qlRateHelperLatestDate(T83,Trigger)</f>
        <v>#VALUE!</v>
      </c>
      <c r="Z83" s="106" t="e">
        <v>#N/A</v>
      </c>
      <c r="AY83" s="104" t="s">
        <v>203</v>
      </c>
      <c r="AZ83" s="105">
        <f>_xll.qlInterestRateIndexFixingDate(Currency&amp;"ibor"&amp;Tenor,BA83,Trigger)</f>
        <v>42268</v>
      </c>
      <c r="BA83" s="105">
        <f>_xll.qlCalendarAdvance(Calendar,BA82,AY83,"f",,Trigger)</f>
        <v>42270</v>
      </c>
      <c r="BB83" s="105">
        <f>_xll.qlInterestRateIndexMaturity(Currency&amp;"ibor"&amp;Tenor,BA83,Trigger)</f>
        <v>42452</v>
      </c>
      <c r="BC83" s="257">
        <f>_xll.qlIndexFixing($AC$5,AZ83,TRUE,_xll.ohTrigger(Trigger,Trigger6M))</f>
        <v>6.7857284390636418E-4</v>
      </c>
      <c r="BD83" s="257">
        <f>_xll.qlIndexFixing($BE$1,AZ83,TRUE,_xll.ohTrigger(Trigger,Trigger6M))</f>
        <v>7.5557807584723975E-4</v>
      </c>
    </row>
    <row r="84" spans="1:56" ht="11.25" customHeight="1" x14ac:dyDescent="0.25">
      <c r="A84" s="106" t="s">
        <v>243</v>
      </c>
      <c r="B84" s="344" t="str">
        <v>44Y</v>
      </c>
      <c r="C84" s="106" t="e">
        <v>#N/A</v>
      </c>
      <c r="D84" s="339" t="e">
        <f t="shared" si="35"/>
        <v>#N/A</v>
      </c>
      <c r="E84" s="339" t="s">
        <v>8</v>
      </c>
      <c r="F84" s="335" t="s">
        <v>9</v>
      </c>
      <c r="G84" s="295" t="s">
        <v>10</v>
      </c>
      <c r="H84" s="335" t="s">
        <v>11</v>
      </c>
      <c r="I84" s="340" t="e">
        <v>#N/A</v>
      </c>
      <c r="J84" s="340" t="str">
        <f t="shared" si="36"/>
        <v>EURAB6R44Y</v>
      </c>
      <c r="K84" s="106" t="str">
        <f>IFERROR(_xll.qlSwapRateHelper2(,IF(DataSelect="Reference",$I84,J84),,$D84,Calendar,$G84,$F84,$H84,$K$33,0,E84,Discounting,Permanent,_xll.ohTrigger(Trigger,DataSelect),ObjectOverwrite),"--")</f>
        <v>--</v>
      </c>
      <c r="L84" s="339" t="b">
        <f t="shared" si="30"/>
        <v>0</v>
      </c>
      <c r="N84" s="351" t="str">
        <f t="shared" si="31"/>
        <v>SW</v>
      </c>
      <c r="O84" s="351" t="str">
        <f t="shared" si="32"/>
        <v>50Y</v>
      </c>
      <c r="P84" s="355" t="str">
        <f t="shared" si="33"/>
        <v>--</v>
      </c>
      <c r="Q84" s="351" t="b">
        <f t="shared" si="34"/>
        <v>0</v>
      </c>
      <c r="R84" s="359">
        <v>1</v>
      </c>
      <c r="S84" s="359">
        <v>1</v>
      </c>
      <c r="T84" s="106" t="e">
        <v>#N/A</v>
      </c>
      <c r="U84" s="104" t="e">
        <f>_xll.qlRateHelperQuoteName(T84)</f>
        <v>#VALUE!</v>
      </c>
      <c r="V84" s="361" t="e">
        <f>_xll.qlRateHelperRate(T84,_xll.ohTrigger(Trigger,Trigger6M))</f>
        <v>#VALUE!</v>
      </c>
      <c r="W84" s="106" t="str">
        <f>IFERROR(_xll.qlFuturesRateHelperConvexityAdjustment(T84,Trigger),"--")</f>
        <v>--</v>
      </c>
      <c r="X84" s="106" t="e">
        <f>_xll.qlRateHelperEarliestDate(T84,Trigger)</f>
        <v>#VALUE!</v>
      </c>
      <c r="Y84" s="106" t="e">
        <f>_xll.qlRateHelperLatestDate(T84,Trigger)</f>
        <v>#VALUE!</v>
      </c>
      <c r="Z84" s="106" t="e">
        <v>#N/A</v>
      </c>
      <c r="AY84" s="104" t="s">
        <v>203</v>
      </c>
      <c r="AZ84" s="105">
        <f>_xll.qlInterestRateIndexFixingDate(Currency&amp;"ibor"&amp;Tenor,BA84,Trigger)</f>
        <v>42269</v>
      </c>
      <c r="BA84" s="105">
        <f>_xll.qlCalendarAdvance(Calendar,BA83,AY84,"f",,Trigger)</f>
        <v>42271</v>
      </c>
      <c r="BB84" s="105">
        <f>_xll.qlInterestRateIndexMaturity(Currency&amp;"ibor"&amp;Tenor,BA84,Trigger)</f>
        <v>42453</v>
      </c>
      <c r="BC84" s="257">
        <f>_xll.qlIndexFixing($AC$5,AZ84,TRUE,_xll.ohTrigger(Trigger,Trigger6M))</f>
        <v>6.7955362091190864E-4</v>
      </c>
      <c r="BD84" s="257">
        <f>_xll.qlIndexFixing($BE$1,AZ84,TRUE,_xll.ohTrigger(Trigger,Trigger6M))</f>
        <v>7.5735273840832036E-4</v>
      </c>
    </row>
    <row r="85" spans="1:56" ht="11.25" customHeight="1" x14ac:dyDescent="0.25">
      <c r="A85" s="106" t="s">
        <v>243</v>
      </c>
      <c r="B85" s="344" t="str">
        <v>45Y</v>
      </c>
      <c r="C85" s="106" t="e">
        <v>#N/A</v>
      </c>
      <c r="D85" s="339" t="e">
        <f t="shared" si="35"/>
        <v>#N/A</v>
      </c>
      <c r="E85" s="339" t="s">
        <v>8</v>
      </c>
      <c r="F85" s="335" t="s">
        <v>9</v>
      </c>
      <c r="G85" s="295" t="s">
        <v>10</v>
      </c>
      <c r="H85" s="335" t="s">
        <v>11</v>
      </c>
      <c r="I85" s="340" t="e">
        <v>#N/A</v>
      </c>
      <c r="J85" s="340" t="str">
        <f t="shared" si="36"/>
        <v>EURAB6R45Y</v>
      </c>
      <c r="K85" s="106" t="str">
        <f>IFERROR(_xll.qlSwapRateHelper2(,IF(DataSelect="Reference",$I85,J85),,$D85,Calendar,$G85,$F85,$H85,$K$33,0,E85,Discounting,Permanent,_xll.ohTrigger(Trigger,DataSelect),ObjectOverwrite),"--")</f>
        <v>--</v>
      </c>
      <c r="L85" s="339" t="b">
        <f t="shared" si="30"/>
        <v>0</v>
      </c>
      <c r="N85" s="351" t="str">
        <f t="shared" si="31"/>
        <v>SW</v>
      </c>
      <c r="O85" s="351" t="str">
        <f t="shared" si="32"/>
        <v>51Y</v>
      </c>
      <c r="P85" s="355" t="str">
        <f t="shared" si="33"/>
        <v>--</v>
      </c>
      <c r="Q85" s="351" t="b">
        <f t="shared" si="34"/>
        <v>0</v>
      </c>
      <c r="R85" s="359">
        <v>1</v>
      </c>
      <c r="S85" s="359">
        <v>1</v>
      </c>
      <c r="T85" s="106" t="e">
        <v>#N/A</v>
      </c>
      <c r="U85" s="104" t="e">
        <f>_xll.qlRateHelperQuoteName(T85)</f>
        <v>#VALUE!</v>
      </c>
      <c r="V85" s="361" t="e">
        <f>_xll.qlRateHelperRate(T85,_xll.ohTrigger(Trigger,Trigger6M))</f>
        <v>#VALUE!</v>
      </c>
      <c r="W85" s="106" t="str">
        <f>IFERROR(_xll.qlFuturesRateHelperConvexityAdjustment(T85,Trigger),"--")</f>
        <v>--</v>
      </c>
      <c r="X85" s="106" t="e">
        <f>_xll.qlRateHelperEarliestDate(T85,Trigger)</f>
        <v>#VALUE!</v>
      </c>
      <c r="Y85" s="106" t="e">
        <f>_xll.qlRateHelperLatestDate(T85,Trigger)</f>
        <v>#VALUE!</v>
      </c>
      <c r="Z85" s="106" t="e">
        <v>#N/A</v>
      </c>
      <c r="AY85" s="104" t="s">
        <v>203</v>
      </c>
      <c r="AZ85" s="105">
        <f>_xll.qlInterestRateIndexFixingDate(Currency&amp;"ibor"&amp;Tenor,BA85,Trigger)</f>
        <v>42270</v>
      </c>
      <c r="BA85" s="105">
        <f>_xll.qlCalendarAdvance(Calendar,BA84,AY85,"f",,Trigger)</f>
        <v>42272</v>
      </c>
      <c r="BB85" s="105">
        <f>_xll.qlInterestRateIndexMaturity(Currency&amp;"ibor"&amp;Tenor,BA85,Trigger)</f>
        <v>42458</v>
      </c>
      <c r="BC85" s="257">
        <f>_xll.qlIndexFixing($AC$5,AZ85,TRUE,_xll.ohTrigger(Trigger,Trigger6M))</f>
        <v>6.8497374152795456E-4</v>
      </c>
      <c r="BD85" s="257">
        <f>_xll.qlIndexFixing($BE$1,AZ85,TRUE,_xll.ohTrigger(Trigger,Trigger6M))</f>
        <v>7.6232179052250167E-4</v>
      </c>
    </row>
    <row r="86" spans="1:56" ht="11.25" customHeight="1" x14ac:dyDescent="0.25">
      <c r="A86" s="106" t="s">
        <v>243</v>
      </c>
      <c r="B86" s="344" t="str">
        <v>46Y</v>
      </c>
      <c r="C86" s="106" t="e">
        <v>#N/A</v>
      </c>
      <c r="D86" s="339" t="e">
        <f t="shared" si="35"/>
        <v>#N/A</v>
      </c>
      <c r="E86" s="339" t="s">
        <v>8</v>
      </c>
      <c r="F86" s="335" t="s">
        <v>9</v>
      </c>
      <c r="G86" s="295" t="s">
        <v>10</v>
      </c>
      <c r="H86" s="335" t="s">
        <v>11</v>
      </c>
      <c r="I86" s="340" t="e">
        <v>#N/A</v>
      </c>
      <c r="J86" s="340" t="str">
        <f t="shared" si="36"/>
        <v>EURAB6R46Y</v>
      </c>
      <c r="K86" s="106" t="str">
        <f>IFERROR(_xll.qlSwapRateHelper2(,IF(DataSelect="Reference",$I86,J86),,$D86,Calendar,$G86,$F86,$H86,$K$33,0,E86,Discounting,Permanent,_xll.ohTrigger(Trigger,DataSelect),ObjectOverwrite),"--")</f>
        <v>--</v>
      </c>
      <c r="L86" s="339" t="b">
        <f t="shared" si="30"/>
        <v>0</v>
      </c>
      <c r="N86" s="351" t="str">
        <f t="shared" si="31"/>
        <v>SW</v>
      </c>
      <c r="O86" s="351" t="str">
        <f t="shared" si="32"/>
        <v>52Y</v>
      </c>
      <c r="P86" s="355" t="str">
        <f t="shared" si="33"/>
        <v>--</v>
      </c>
      <c r="Q86" s="351" t="b">
        <f t="shared" si="34"/>
        <v>0</v>
      </c>
      <c r="R86" s="359">
        <v>1</v>
      </c>
      <c r="S86" s="359">
        <v>1</v>
      </c>
      <c r="T86" s="106" t="e">
        <v>#N/A</v>
      </c>
      <c r="U86" s="104" t="e">
        <f>_xll.qlRateHelperQuoteName(T86)</f>
        <v>#VALUE!</v>
      </c>
      <c r="V86" s="361" t="e">
        <f>_xll.qlRateHelperRate(T86,_xll.ohTrigger(Trigger,Trigger6M))</f>
        <v>#VALUE!</v>
      </c>
      <c r="W86" s="106" t="str">
        <f>IFERROR(_xll.qlFuturesRateHelperConvexityAdjustment(T86,Trigger),"--")</f>
        <v>--</v>
      </c>
      <c r="X86" s="106" t="e">
        <f>_xll.qlRateHelperEarliestDate(T86,Trigger)</f>
        <v>#VALUE!</v>
      </c>
      <c r="Y86" s="106" t="e">
        <f>_xll.qlRateHelperLatestDate(T86,Trigger)</f>
        <v>#VALUE!</v>
      </c>
      <c r="Z86" s="106" t="e">
        <v>#N/A</v>
      </c>
      <c r="AY86" s="104" t="s">
        <v>203</v>
      </c>
      <c r="AZ86" s="105">
        <f>_xll.qlInterestRateIndexFixingDate(Currency&amp;"ibor"&amp;Tenor,BA86,Trigger)</f>
        <v>42271</v>
      </c>
      <c r="BA86" s="105">
        <f>_xll.qlCalendarAdvance(Calendar,BA85,AY86,"f",,Trigger)</f>
        <v>42275</v>
      </c>
      <c r="BB86" s="105">
        <f>_xll.qlInterestRateIndexMaturity(Currency&amp;"ibor"&amp;Tenor,BA86,Trigger)</f>
        <v>42458</v>
      </c>
      <c r="BC86" s="257">
        <f>_xll.qlIndexFixing($AC$5,AZ86,TRUE,_xll.ohTrigger(Trigger,Trigger6M))</f>
        <v>6.844479419608042E-4</v>
      </c>
      <c r="BD86" s="257">
        <f>_xll.qlIndexFixing($BE$1,AZ86,TRUE,_xll.ohTrigger(Trigger,Trigger6M))</f>
        <v>7.6539761755431293E-4</v>
      </c>
    </row>
    <row r="87" spans="1:56" ht="11.25" customHeight="1" x14ac:dyDescent="0.25">
      <c r="A87" s="106" t="s">
        <v>243</v>
      </c>
      <c r="B87" s="344" t="str">
        <v>47Y</v>
      </c>
      <c r="C87" s="106" t="e">
        <v>#N/A</v>
      </c>
      <c r="D87" s="339" t="e">
        <f t="shared" si="35"/>
        <v>#N/A</v>
      </c>
      <c r="E87" s="339" t="s">
        <v>8</v>
      </c>
      <c r="F87" s="335" t="s">
        <v>9</v>
      </c>
      <c r="G87" s="295" t="s">
        <v>10</v>
      </c>
      <c r="H87" s="335" t="s">
        <v>11</v>
      </c>
      <c r="I87" s="340" t="e">
        <v>#N/A</v>
      </c>
      <c r="J87" s="340" t="str">
        <f t="shared" si="36"/>
        <v>EURAB6R47Y</v>
      </c>
      <c r="K87" s="106" t="str">
        <f>IFERROR(_xll.qlSwapRateHelper2(,IF(DataSelect="Reference",$I87,J87),,$D87,Calendar,$G87,$F87,$H87,$K$33,0,E87,Discounting,Permanent,_xll.ohTrigger(Trigger,DataSelect),ObjectOverwrite),"--")</f>
        <v>--</v>
      </c>
      <c r="L87" s="339" t="b">
        <f t="shared" si="30"/>
        <v>0</v>
      </c>
      <c r="N87" s="351" t="str">
        <f t="shared" si="31"/>
        <v>SW</v>
      </c>
      <c r="O87" s="351" t="str">
        <f t="shared" si="32"/>
        <v>53Y</v>
      </c>
      <c r="P87" s="355" t="str">
        <f t="shared" si="33"/>
        <v>--</v>
      </c>
      <c r="Q87" s="351" t="b">
        <f t="shared" si="34"/>
        <v>0</v>
      </c>
      <c r="R87" s="359">
        <v>1</v>
      </c>
      <c r="S87" s="359">
        <v>1</v>
      </c>
      <c r="T87" s="106" t="e">
        <v>#N/A</v>
      </c>
      <c r="U87" s="104" t="e">
        <f>_xll.qlRateHelperQuoteName(T87)</f>
        <v>#VALUE!</v>
      </c>
      <c r="V87" s="361" t="e">
        <f>_xll.qlRateHelperRate(T87,_xll.ohTrigger(Trigger,Trigger6M))</f>
        <v>#VALUE!</v>
      </c>
      <c r="W87" s="106" t="str">
        <f>IFERROR(_xll.qlFuturesRateHelperConvexityAdjustment(T87,Trigger),"--")</f>
        <v>--</v>
      </c>
      <c r="X87" s="106" t="e">
        <f>_xll.qlRateHelperEarliestDate(T87,Trigger)</f>
        <v>#VALUE!</v>
      </c>
      <c r="Y87" s="106" t="e">
        <f>_xll.qlRateHelperLatestDate(T87,Trigger)</f>
        <v>#VALUE!</v>
      </c>
      <c r="Z87" s="106" t="e">
        <v>#N/A</v>
      </c>
      <c r="AY87" s="104" t="s">
        <v>203</v>
      </c>
      <c r="AZ87" s="105">
        <f>_xll.qlInterestRateIndexFixingDate(Currency&amp;"ibor"&amp;Tenor,BA87,Trigger)</f>
        <v>42272</v>
      </c>
      <c r="BA87" s="105">
        <f>_xll.qlCalendarAdvance(Calendar,BA86,AY87,"f",,Trigger)</f>
        <v>42276</v>
      </c>
      <c r="BB87" s="105">
        <f>_xll.qlInterestRateIndexMaturity(Currency&amp;"ibor"&amp;Tenor,BA87,Trigger)</f>
        <v>42458</v>
      </c>
      <c r="BC87" s="257">
        <f>_xll.qlIndexFixing($AC$5,AZ87,TRUE,_xll.ohTrigger(Trigger,Trigger6M))</f>
        <v>6.8421373860715724E-4</v>
      </c>
      <c r="BD87" s="257">
        <f>_xll.qlIndexFixing($BE$1,AZ87,TRUE,_xll.ohTrigger(Trigger,Trigger6M))</f>
        <v>7.6644536779488335E-4</v>
      </c>
    </row>
    <row r="88" spans="1:56" ht="11.25" customHeight="1" x14ac:dyDescent="0.25">
      <c r="A88" s="106" t="s">
        <v>243</v>
      </c>
      <c r="B88" s="344" t="str">
        <v>48Y</v>
      </c>
      <c r="C88" s="106" t="e">
        <v>#N/A</v>
      </c>
      <c r="D88" s="339" t="e">
        <f t="shared" si="35"/>
        <v>#N/A</v>
      </c>
      <c r="E88" s="339" t="s">
        <v>8</v>
      </c>
      <c r="F88" s="335" t="s">
        <v>9</v>
      </c>
      <c r="G88" s="295" t="s">
        <v>10</v>
      </c>
      <c r="H88" s="335" t="s">
        <v>11</v>
      </c>
      <c r="I88" s="340" t="e">
        <v>#N/A</v>
      </c>
      <c r="J88" s="340" t="str">
        <f t="shared" si="36"/>
        <v>EURAB6R48Y</v>
      </c>
      <c r="K88" s="106" t="str">
        <f>IFERROR(_xll.qlSwapRateHelper2(,IF(DataSelect="Reference",$I88,J88),,$D88,Calendar,$G88,$F88,$H88,$K$33,0,E88,Discounting,Permanent,_xll.ohTrigger(Trigger,DataSelect),ObjectOverwrite),"--")</f>
        <v>--</v>
      </c>
      <c r="L88" s="339" t="b">
        <f t="shared" si="30"/>
        <v>0</v>
      </c>
      <c r="N88" s="351" t="str">
        <f t="shared" si="31"/>
        <v>SW</v>
      </c>
      <c r="O88" s="351" t="str">
        <f t="shared" si="32"/>
        <v>54Y</v>
      </c>
      <c r="P88" s="355" t="str">
        <f t="shared" si="33"/>
        <v>--</v>
      </c>
      <c r="Q88" s="351" t="b">
        <f t="shared" si="34"/>
        <v>0</v>
      </c>
      <c r="R88" s="359">
        <v>1</v>
      </c>
      <c r="S88" s="359">
        <v>1</v>
      </c>
      <c r="T88" s="106" t="e">
        <v>#N/A</v>
      </c>
      <c r="U88" s="104" t="e">
        <f>_xll.qlRateHelperQuoteName(T88)</f>
        <v>#VALUE!</v>
      </c>
      <c r="V88" s="361" t="e">
        <f>_xll.qlRateHelperRate(T88,_xll.ohTrigger(Trigger,Trigger6M))</f>
        <v>#VALUE!</v>
      </c>
      <c r="W88" s="106" t="str">
        <f>IFERROR(_xll.qlFuturesRateHelperConvexityAdjustment(T88,Trigger),"--")</f>
        <v>--</v>
      </c>
      <c r="X88" s="106" t="e">
        <f>_xll.qlRateHelperEarliestDate(T88,Trigger)</f>
        <v>#VALUE!</v>
      </c>
      <c r="Y88" s="106" t="e">
        <f>_xll.qlRateHelperLatestDate(T88,Trigger)</f>
        <v>#VALUE!</v>
      </c>
      <c r="Z88" s="106" t="e">
        <v>#N/A</v>
      </c>
      <c r="AY88" s="104" t="s">
        <v>203</v>
      </c>
      <c r="AZ88" s="105">
        <f>_xll.qlInterestRateIndexFixingDate(Currency&amp;"ibor"&amp;Tenor,BA88,Trigger)</f>
        <v>42275</v>
      </c>
      <c r="BA88" s="105">
        <f>_xll.qlCalendarAdvance(Calendar,BA87,AY88,"f",,Trigger)</f>
        <v>42277</v>
      </c>
      <c r="BB88" s="105">
        <f>_xll.qlInterestRateIndexMaturity(Currency&amp;"ibor"&amp;Tenor,BA88,Trigger)</f>
        <v>42460</v>
      </c>
      <c r="BC88" s="257">
        <f>_xll.qlIndexFixing($AC$5,AZ88,TRUE,_xll.ohTrigger(Trigger,Trigger6M))</f>
        <v>6.8624346919239979E-4</v>
      </c>
      <c r="BD88" s="257">
        <f>_xll.qlIndexFixing($BE$1,AZ88,TRUE,_xll.ohTrigger(Trigger,Trigger6M))</f>
        <v>7.6903455448210773E-4</v>
      </c>
    </row>
    <row r="89" spans="1:56" ht="11.25" customHeight="1" x14ac:dyDescent="0.25">
      <c r="A89" s="106" t="s">
        <v>243</v>
      </c>
      <c r="B89" s="344" t="str">
        <v>49Y</v>
      </c>
      <c r="C89" s="106" t="e">
        <v>#N/A</v>
      </c>
      <c r="D89" s="339" t="e">
        <f t="shared" si="35"/>
        <v>#N/A</v>
      </c>
      <c r="E89" s="339" t="s">
        <v>8</v>
      </c>
      <c r="F89" s="335" t="s">
        <v>9</v>
      </c>
      <c r="G89" s="295" t="s">
        <v>10</v>
      </c>
      <c r="H89" s="335" t="s">
        <v>11</v>
      </c>
      <c r="I89" s="340" t="e">
        <v>#N/A</v>
      </c>
      <c r="J89" s="340" t="str">
        <f t="shared" si="36"/>
        <v>EURAB6R49Y</v>
      </c>
      <c r="K89" s="106" t="str">
        <f>IFERROR(_xll.qlSwapRateHelper2(,IF(DataSelect="Reference",$I89,J89),,$D89,Calendar,$G89,$F89,$H89,$K$33,0,E89,Discounting,Permanent,_xll.ohTrigger(Trigger,DataSelect),ObjectOverwrite),"--")</f>
        <v>--</v>
      </c>
      <c r="L89" s="339" t="b">
        <f t="shared" si="30"/>
        <v>0</v>
      </c>
      <c r="N89" s="351" t="str">
        <f t="shared" si="31"/>
        <v>SW</v>
      </c>
      <c r="O89" s="351" t="str">
        <f t="shared" si="32"/>
        <v>55Y</v>
      </c>
      <c r="P89" s="355" t="str">
        <f t="shared" si="33"/>
        <v>--</v>
      </c>
      <c r="Q89" s="351" t="b">
        <f t="shared" si="34"/>
        <v>0</v>
      </c>
      <c r="R89" s="359">
        <v>1</v>
      </c>
      <c r="S89" s="359">
        <v>1</v>
      </c>
      <c r="T89" s="106" t="e">
        <v>#N/A</v>
      </c>
      <c r="U89" s="104" t="e">
        <f>_xll.qlRateHelperQuoteName(T89)</f>
        <v>#VALUE!</v>
      </c>
      <c r="V89" s="361" t="e">
        <f>_xll.qlRateHelperRate(T89,_xll.ohTrigger(Trigger,Trigger6M))</f>
        <v>#VALUE!</v>
      </c>
      <c r="W89" s="106" t="str">
        <f>IFERROR(_xll.qlFuturesRateHelperConvexityAdjustment(T89,Trigger),"--")</f>
        <v>--</v>
      </c>
      <c r="X89" s="106" t="e">
        <f>_xll.qlRateHelperEarliestDate(T89,Trigger)</f>
        <v>#VALUE!</v>
      </c>
      <c r="Y89" s="106" t="e">
        <f>_xll.qlRateHelperLatestDate(T89,Trigger)</f>
        <v>#VALUE!</v>
      </c>
      <c r="Z89" s="106" t="e">
        <v>#N/A</v>
      </c>
      <c r="AY89" s="104" t="s">
        <v>203</v>
      </c>
      <c r="AZ89" s="105">
        <f>_xll.qlInterestRateIndexFixingDate(Currency&amp;"ibor"&amp;Tenor,BA89,Trigger)</f>
        <v>42276</v>
      </c>
      <c r="BA89" s="105">
        <f>_xll.qlCalendarAdvance(Calendar,BA88,AY89,"f",,Trigger)</f>
        <v>42278</v>
      </c>
      <c r="BB89" s="105">
        <f>_xll.qlInterestRateIndexMaturity(Currency&amp;"ibor"&amp;Tenor,BA89,Trigger)</f>
        <v>42461</v>
      </c>
      <c r="BC89" s="257">
        <f>_xll.qlIndexFixing($AC$5,AZ89,TRUE,_xll.ohTrigger(Trigger,Trigger6M))</f>
        <v>6.8711698908968948E-4</v>
      </c>
      <c r="BD89" s="257">
        <f>_xll.qlIndexFixing($BE$1,AZ89,TRUE,_xll.ohTrigger(Trigger,Trigger6M))</f>
        <v>7.769398641209208E-4</v>
      </c>
    </row>
    <row r="90" spans="1:56" ht="11.25" customHeight="1" x14ac:dyDescent="0.25">
      <c r="A90" s="106" t="s">
        <v>243</v>
      </c>
      <c r="B90" s="344" t="str">
        <v>50Y</v>
      </c>
      <c r="C90" s="106" t="e">
        <v>#N/A</v>
      </c>
      <c r="D90" s="339" t="e">
        <f t="shared" si="35"/>
        <v>#N/A</v>
      </c>
      <c r="E90" s="339" t="s">
        <v>8</v>
      </c>
      <c r="F90" s="335" t="s">
        <v>9</v>
      </c>
      <c r="G90" s="295" t="s">
        <v>10</v>
      </c>
      <c r="H90" s="335" t="s">
        <v>11</v>
      </c>
      <c r="I90" s="340" t="e">
        <v>#N/A</v>
      </c>
      <c r="J90" s="340" t="str">
        <f t="shared" si="36"/>
        <v>EURAB6R50Y</v>
      </c>
      <c r="K90" s="106" t="str">
        <f>IFERROR(_xll.qlSwapRateHelper2(,IF(DataSelect="Reference",$I90,J90),,$D90,Calendar,$G90,$F90,$H90,$K$33,0,E90,Discounting,Permanent,_xll.ohTrigger(Trigger,DataSelect),ObjectOverwrite),"--")</f>
        <v>--</v>
      </c>
      <c r="L90" s="339" t="b">
        <f t="shared" si="30"/>
        <v>0</v>
      </c>
      <c r="N90" s="351" t="str">
        <f t="shared" si="31"/>
        <v>SW</v>
      </c>
      <c r="O90" s="351" t="str">
        <f t="shared" si="32"/>
        <v>56Y</v>
      </c>
      <c r="P90" s="355" t="str">
        <f t="shared" si="33"/>
        <v>--</v>
      </c>
      <c r="Q90" s="351" t="b">
        <f t="shared" si="34"/>
        <v>0</v>
      </c>
      <c r="R90" s="359">
        <v>1</v>
      </c>
      <c r="S90" s="359">
        <v>1</v>
      </c>
      <c r="T90" s="106" t="e">
        <v>#N/A</v>
      </c>
      <c r="U90" s="104" t="e">
        <f>_xll.qlRateHelperQuoteName(T90)</f>
        <v>#VALUE!</v>
      </c>
      <c r="V90" s="361" t="e">
        <f>_xll.qlRateHelperRate(T90,_xll.ohTrigger(Trigger,Trigger6M))</f>
        <v>#VALUE!</v>
      </c>
      <c r="W90" s="106" t="str">
        <f>IFERROR(_xll.qlFuturesRateHelperConvexityAdjustment(T90,Trigger),"--")</f>
        <v>--</v>
      </c>
      <c r="X90" s="106" t="e">
        <f>_xll.qlRateHelperEarliestDate(T90,Trigger)</f>
        <v>#VALUE!</v>
      </c>
      <c r="Y90" s="106" t="e">
        <f>_xll.qlRateHelperLatestDate(T90,Trigger)</f>
        <v>#VALUE!</v>
      </c>
      <c r="Z90" s="106" t="e">
        <v>#N/A</v>
      </c>
      <c r="AY90" s="104" t="s">
        <v>203</v>
      </c>
      <c r="AZ90" s="105">
        <f>_xll.qlInterestRateIndexFixingDate(Currency&amp;"ibor"&amp;Tenor,BA90,Trigger)</f>
        <v>42277</v>
      </c>
      <c r="BA90" s="105">
        <f>_xll.qlCalendarAdvance(Calendar,BA89,AY90,"f",,Trigger)</f>
        <v>42279</v>
      </c>
      <c r="BB90" s="105">
        <f>_xll.qlInterestRateIndexMaturity(Currency&amp;"ibor"&amp;Tenor,BA90,Trigger)</f>
        <v>42464</v>
      </c>
      <c r="BC90" s="257">
        <f>_xll.qlIndexFixing($AC$5,AZ90,TRUE,_xll.ohTrigger(Trigger,Trigger6M))</f>
        <v>6.902892261367536E-4</v>
      </c>
      <c r="BD90" s="257">
        <f>_xll.qlIndexFixing($BE$1,AZ90,TRUE,_xll.ohTrigger(Trigger,Trigger6M))</f>
        <v>7.8000000000014104E-4</v>
      </c>
    </row>
    <row r="91" spans="1:56" ht="11.25" customHeight="1" x14ac:dyDescent="0.25">
      <c r="A91" s="106" t="s">
        <v>243</v>
      </c>
      <c r="B91" s="344" t="str">
        <v>51Y</v>
      </c>
      <c r="C91" s="106" t="e">
        <v>#N/A</v>
      </c>
      <c r="D91" s="339" t="e">
        <f t="shared" si="35"/>
        <v>#N/A</v>
      </c>
      <c r="E91" s="339" t="s">
        <v>8</v>
      </c>
      <c r="F91" s="335" t="s">
        <v>9</v>
      </c>
      <c r="G91" s="295" t="s">
        <v>10</v>
      </c>
      <c r="H91" s="335" t="s">
        <v>11</v>
      </c>
      <c r="I91" s="340" t="e">
        <v>#N/A</v>
      </c>
      <c r="J91" s="340" t="str">
        <f t="shared" si="36"/>
        <v>EURAB6R51Y</v>
      </c>
      <c r="K91" s="106" t="str">
        <f>IFERROR(_xll.qlSwapRateHelper2(,IF(DataSelect="Reference",$I91,J91),,$D91,Calendar,$G91,$F91,$H91,$K$33,0,E91,Discounting,Permanent,_xll.ohTrigger(Trigger,DataSelect),ObjectOverwrite),"--")</f>
        <v>--</v>
      </c>
      <c r="L91" s="339" t="b">
        <f t="shared" si="30"/>
        <v>0</v>
      </c>
      <c r="N91" s="351" t="str">
        <f t="shared" si="31"/>
        <v>SW</v>
      </c>
      <c r="O91" s="351" t="str">
        <f t="shared" si="32"/>
        <v>57Y</v>
      </c>
      <c r="P91" s="355" t="str">
        <f t="shared" si="33"/>
        <v>--</v>
      </c>
      <c r="Q91" s="351" t="b">
        <f t="shared" si="34"/>
        <v>0</v>
      </c>
      <c r="R91" s="359">
        <v>1</v>
      </c>
      <c r="S91" s="359">
        <v>1</v>
      </c>
      <c r="T91" s="106" t="e">
        <v>#N/A</v>
      </c>
      <c r="U91" s="104" t="e">
        <f>_xll.qlRateHelperQuoteName(T91)</f>
        <v>#VALUE!</v>
      </c>
      <c r="V91" s="361" t="e">
        <f>_xll.qlRateHelperRate(T91,_xll.ohTrigger(Trigger,Trigger6M))</f>
        <v>#VALUE!</v>
      </c>
      <c r="W91" s="106" t="str">
        <f>IFERROR(_xll.qlFuturesRateHelperConvexityAdjustment(T91,Trigger),"--")</f>
        <v>--</v>
      </c>
      <c r="X91" s="106" t="e">
        <f>_xll.qlRateHelperEarliestDate(T91,Trigger)</f>
        <v>#VALUE!</v>
      </c>
      <c r="Y91" s="106" t="e">
        <f>_xll.qlRateHelperLatestDate(T91,Trigger)</f>
        <v>#VALUE!</v>
      </c>
      <c r="Z91" s="106" t="e">
        <v>#N/A</v>
      </c>
      <c r="AY91" s="104" t="s">
        <v>203</v>
      </c>
      <c r="AZ91" s="105">
        <f>_xll.qlInterestRateIndexFixingDate(Currency&amp;"ibor"&amp;Tenor,BA91,Trigger)</f>
        <v>42278</v>
      </c>
      <c r="BA91" s="105">
        <f>_xll.qlCalendarAdvance(Calendar,BA90,AY91,"f",,Trigger)</f>
        <v>42282</v>
      </c>
      <c r="BB91" s="105">
        <f>_xll.qlInterestRateIndexMaturity(Currency&amp;"ibor"&amp;Tenor,BA91,Trigger)</f>
        <v>42465</v>
      </c>
      <c r="BC91" s="257">
        <f>_xll.qlIndexFixing($AC$5,AZ91,TRUE,_xll.ohTrigger(Trigger,Trigger6M))</f>
        <v>6.9349172398046636E-4</v>
      </c>
      <c r="BD91" s="257">
        <f>_xll.qlIndexFixing($BE$1,AZ91,TRUE,_xll.ohTrigger(Trigger,Trigger6M))</f>
        <v>7.838739036095247E-4</v>
      </c>
    </row>
    <row r="92" spans="1:56" ht="11.25" customHeight="1" x14ac:dyDescent="0.25">
      <c r="A92" s="106" t="s">
        <v>243</v>
      </c>
      <c r="B92" s="344" t="str">
        <v>52Y</v>
      </c>
      <c r="C92" s="106" t="e">
        <v>#N/A</v>
      </c>
      <c r="D92" s="339" t="e">
        <f t="shared" si="35"/>
        <v>#N/A</v>
      </c>
      <c r="E92" s="339" t="s">
        <v>8</v>
      </c>
      <c r="F92" s="335" t="s">
        <v>9</v>
      </c>
      <c r="G92" s="295" t="s">
        <v>10</v>
      </c>
      <c r="H92" s="335" t="s">
        <v>11</v>
      </c>
      <c r="I92" s="340" t="e">
        <v>#N/A</v>
      </c>
      <c r="J92" s="340" t="str">
        <f t="shared" si="36"/>
        <v>EURAB6R52Y</v>
      </c>
      <c r="K92" s="106" t="str">
        <f>IFERROR(_xll.qlSwapRateHelper2(,IF(DataSelect="Reference",$I92,J92),,$D92,Calendar,$G92,$F92,$H92,$K$33,0,E92,Discounting,Permanent,_xll.ohTrigger(Trigger,DataSelect),ObjectOverwrite),"--")</f>
        <v>--</v>
      </c>
      <c r="L92" s="339" t="b">
        <f t="shared" si="30"/>
        <v>0</v>
      </c>
      <c r="N92" s="351" t="str">
        <f t="shared" si="31"/>
        <v>SW</v>
      </c>
      <c r="O92" s="351" t="str">
        <f t="shared" si="32"/>
        <v>58Y</v>
      </c>
      <c r="P92" s="355" t="str">
        <f t="shared" si="33"/>
        <v>--</v>
      </c>
      <c r="Q92" s="351" t="b">
        <f t="shared" si="34"/>
        <v>0</v>
      </c>
      <c r="R92" s="359">
        <v>1</v>
      </c>
      <c r="S92" s="359">
        <v>1</v>
      </c>
      <c r="T92" s="106" t="e">
        <v>#N/A</v>
      </c>
      <c r="U92" s="104" t="e">
        <f>_xll.qlRateHelperQuoteName(T92)</f>
        <v>#VALUE!</v>
      </c>
      <c r="V92" s="361" t="e">
        <f>_xll.qlRateHelperRate(T92,_xll.ohTrigger(Trigger,Trigger6M))</f>
        <v>#VALUE!</v>
      </c>
      <c r="W92" s="106" t="str">
        <f>IFERROR(_xll.qlFuturesRateHelperConvexityAdjustment(T92,Trigger),"--")</f>
        <v>--</v>
      </c>
      <c r="X92" s="106" t="e">
        <f>_xll.qlRateHelperEarliestDate(T92,Trigger)</f>
        <v>#VALUE!</v>
      </c>
      <c r="Y92" s="106" t="e">
        <f>_xll.qlRateHelperLatestDate(T92,Trigger)</f>
        <v>#VALUE!</v>
      </c>
      <c r="Z92" s="106" t="e">
        <v>#N/A</v>
      </c>
      <c r="AY92" s="104" t="s">
        <v>203</v>
      </c>
      <c r="AZ92" s="105">
        <f>_xll.qlInterestRateIndexFixingDate(Currency&amp;"ibor"&amp;Tenor,BA92,Trigger)</f>
        <v>42279</v>
      </c>
      <c r="BA92" s="105">
        <f>_xll.qlCalendarAdvance(Calendar,BA91,AY92,"f",,Trigger)</f>
        <v>42283</v>
      </c>
      <c r="BB92" s="105">
        <f>_xll.qlInterestRateIndexMaturity(Currency&amp;"ibor"&amp;Tenor,BA92,Trigger)</f>
        <v>42466</v>
      </c>
      <c r="BC92" s="257">
        <f>_xll.qlIndexFixing($AC$5,AZ92,TRUE,_xll.ohTrigger(Trigger,Trigger6M))</f>
        <v>6.9532997215447396E-4</v>
      </c>
      <c r="BD92" s="257">
        <f>_xll.qlIndexFixing($BE$1,AZ92,TRUE,_xll.ohTrigger(Trigger,Trigger6M))</f>
        <v>7.8549440797279083E-4</v>
      </c>
    </row>
    <row r="93" spans="1:56" ht="11.25" customHeight="1" x14ac:dyDescent="0.25">
      <c r="A93" s="106" t="s">
        <v>243</v>
      </c>
      <c r="B93" s="344" t="str">
        <v>53Y</v>
      </c>
      <c r="C93" s="106" t="e">
        <v>#N/A</v>
      </c>
      <c r="D93" s="339" t="e">
        <f t="shared" si="35"/>
        <v>#N/A</v>
      </c>
      <c r="E93" s="339" t="s">
        <v>8</v>
      </c>
      <c r="F93" s="335" t="s">
        <v>9</v>
      </c>
      <c r="G93" s="295" t="s">
        <v>10</v>
      </c>
      <c r="H93" s="335" t="s">
        <v>11</v>
      </c>
      <c r="I93" s="340" t="e">
        <v>#N/A</v>
      </c>
      <c r="J93" s="340" t="str">
        <f t="shared" si="36"/>
        <v>EURAB6R53Y</v>
      </c>
      <c r="K93" s="106" t="str">
        <f>IFERROR(_xll.qlSwapRateHelper2(,IF(DataSelect="Reference",$I93,J93),,$D93,Calendar,$G93,$F93,$H93,$K$33,0,E93,Discounting,Permanent,_xll.ohTrigger(Trigger,DataSelect),ObjectOverwrite),"--")</f>
        <v>--</v>
      </c>
      <c r="L93" s="339" t="b">
        <f t="shared" si="30"/>
        <v>0</v>
      </c>
      <c r="N93" s="351" t="str">
        <f t="shared" ref="N93:N124" si="37">A99</f>
        <v>SW</v>
      </c>
      <c r="O93" s="351" t="str">
        <f t="shared" ref="O93:O124" si="38">B99</f>
        <v>59Y</v>
      </c>
      <c r="P93" s="355" t="str">
        <f t="shared" ref="P93:P124" si="39">K99</f>
        <v>--</v>
      </c>
      <c r="Q93" s="351" t="b">
        <f t="shared" ref="Q93:Q124" si="40">L99</f>
        <v>0</v>
      </c>
      <c r="R93" s="359">
        <v>1</v>
      </c>
      <c r="S93" s="359">
        <v>1</v>
      </c>
      <c r="T93" s="106" t="e">
        <v>#N/A</v>
      </c>
      <c r="U93" s="104" t="e">
        <f>_xll.qlRateHelperQuoteName(T93)</f>
        <v>#VALUE!</v>
      </c>
      <c r="V93" s="361" t="e">
        <f>_xll.qlRateHelperRate(T93,_xll.ohTrigger(Trigger,Trigger6M))</f>
        <v>#VALUE!</v>
      </c>
      <c r="W93" s="106" t="str">
        <f>IFERROR(_xll.qlFuturesRateHelperConvexityAdjustment(T93,Trigger),"--")</f>
        <v>--</v>
      </c>
      <c r="X93" s="106" t="e">
        <f>_xll.qlRateHelperEarliestDate(T93,Trigger)</f>
        <v>#VALUE!</v>
      </c>
      <c r="Y93" s="106" t="e">
        <f>_xll.qlRateHelperLatestDate(T93,Trigger)</f>
        <v>#VALUE!</v>
      </c>
      <c r="Z93" s="106" t="e">
        <v>#N/A</v>
      </c>
      <c r="AY93" s="104" t="s">
        <v>203</v>
      </c>
      <c r="AZ93" s="105">
        <f>_xll.qlInterestRateIndexFixingDate(Currency&amp;"ibor"&amp;Tenor,BA93,Trigger)</f>
        <v>42282</v>
      </c>
      <c r="BA93" s="105">
        <f>_xll.qlCalendarAdvance(Calendar,BA92,AY93,"f",,Trigger)</f>
        <v>42284</v>
      </c>
      <c r="BB93" s="105">
        <f>_xll.qlInterestRateIndexMaturity(Currency&amp;"ibor"&amp;Tenor,BA93,Trigger)</f>
        <v>42467</v>
      </c>
      <c r="BC93" s="257">
        <f>_xll.qlIndexFixing($AC$5,AZ93,TRUE,_xll.ohTrigger(Trigger,Trigger6M))</f>
        <v>6.9716778149656001E-4</v>
      </c>
      <c r="BD93" s="257">
        <f>_xll.qlIndexFixing($BE$1,AZ93,TRUE,_xll.ohTrigger(Trigger,Trigger6M))</f>
        <v>7.8706672036236655E-4</v>
      </c>
    </row>
    <row r="94" spans="1:56" ht="11.25" customHeight="1" x14ac:dyDescent="0.25">
      <c r="A94" s="106" t="s">
        <v>243</v>
      </c>
      <c r="B94" s="344" t="str">
        <v>54Y</v>
      </c>
      <c r="C94" s="106" t="e">
        <v>#N/A</v>
      </c>
      <c r="D94" s="339" t="e">
        <f t="shared" si="35"/>
        <v>#N/A</v>
      </c>
      <c r="E94" s="339" t="s">
        <v>8</v>
      </c>
      <c r="F94" s="335" t="s">
        <v>9</v>
      </c>
      <c r="G94" s="295" t="s">
        <v>10</v>
      </c>
      <c r="H94" s="335" t="s">
        <v>11</v>
      </c>
      <c r="I94" s="340" t="e">
        <v>#N/A</v>
      </c>
      <c r="J94" s="340" t="str">
        <f t="shared" si="36"/>
        <v>EURAB6R54Y</v>
      </c>
      <c r="K94" s="106" t="str">
        <f>IFERROR(_xll.qlSwapRateHelper2(,IF(DataSelect="Reference",$I94,J94),,$D94,Calendar,$G94,$F94,$H94,$K$33,0,E94,Discounting,Permanent,_xll.ohTrigger(Trigger,DataSelect),ObjectOverwrite),"--")</f>
        <v>--</v>
      </c>
      <c r="L94" s="339" t="b">
        <f t="shared" si="30"/>
        <v>0</v>
      </c>
      <c r="N94" s="356" t="str">
        <f t="shared" si="37"/>
        <v>SW</v>
      </c>
      <c r="O94" s="356" t="str">
        <f t="shared" si="38"/>
        <v>60Y</v>
      </c>
      <c r="P94" s="357" t="str">
        <f t="shared" si="39"/>
        <v>--</v>
      </c>
      <c r="Q94" s="356" t="b">
        <f t="shared" si="40"/>
        <v>0</v>
      </c>
      <c r="R94" s="360">
        <v>1</v>
      </c>
      <c r="S94" s="360">
        <v>1</v>
      </c>
      <c r="T94" s="107" t="e">
        <v>#N/A</v>
      </c>
      <c r="U94" s="115" t="e">
        <f>_xll.qlRateHelperQuoteName(T94)</f>
        <v>#VALUE!</v>
      </c>
      <c r="V94" s="362" t="e">
        <f>_xll.qlRateHelperRate(T94,_xll.ohTrigger(Trigger,Trigger6M))</f>
        <v>#VALUE!</v>
      </c>
      <c r="W94" s="107" t="str">
        <f>IFERROR(_xll.qlFuturesRateHelperConvexityAdjustment(T94,Trigger),"--")</f>
        <v>--</v>
      </c>
      <c r="X94" s="107" t="e">
        <f>_xll.qlRateHelperEarliestDate(T94,Trigger)</f>
        <v>#VALUE!</v>
      </c>
      <c r="Y94" s="107" t="e">
        <f>_xll.qlRateHelperLatestDate(T94,Trigger)</f>
        <v>#VALUE!</v>
      </c>
      <c r="Z94" s="107" t="e">
        <v>#N/A</v>
      </c>
      <c r="AY94" s="104" t="s">
        <v>203</v>
      </c>
      <c r="AZ94" s="105">
        <f>_xll.qlInterestRateIndexFixingDate(Currency&amp;"ibor"&amp;Tenor,BA94,Trigger)</f>
        <v>42283</v>
      </c>
      <c r="BA94" s="105">
        <f>_xll.qlCalendarAdvance(Calendar,BA93,AY94,"f",,Trigger)</f>
        <v>42285</v>
      </c>
      <c r="BB94" s="105">
        <f>_xll.qlInterestRateIndexMaturity(Currency&amp;"ibor"&amp;Tenor,BA94,Trigger)</f>
        <v>42468</v>
      </c>
      <c r="BC94" s="257">
        <f>_xll.qlIndexFixing($AC$5,AZ94,TRUE,_xll.ohTrigger(Trigger,Trigger6M))</f>
        <v>6.9900515200497723E-4</v>
      </c>
      <c r="BD94" s="257">
        <f>_xll.qlIndexFixing($BE$1,AZ94,TRUE,_xll.ohTrigger(Trigger,Trigger6M))</f>
        <v>7.8859100898992604E-4</v>
      </c>
    </row>
    <row r="95" spans="1:56" ht="11.25" customHeight="1" x14ac:dyDescent="0.25">
      <c r="A95" s="106" t="s">
        <v>243</v>
      </c>
      <c r="B95" s="344" t="str">
        <v>55Y</v>
      </c>
      <c r="C95" s="106" t="e">
        <v>#N/A</v>
      </c>
      <c r="D95" s="339" t="e">
        <f t="shared" si="35"/>
        <v>#N/A</v>
      </c>
      <c r="E95" s="339" t="s">
        <v>8</v>
      </c>
      <c r="F95" s="335" t="s">
        <v>9</v>
      </c>
      <c r="G95" s="295" t="s">
        <v>10</v>
      </c>
      <c r="H95" s="335" t="s">
        <v>11</v>
      </c>
      <c r="I95" s="340" t="e">
        <v>#N/A</v>
      </c>
      <c r="J95" s="340" t="str">
        <f t="shared" si="36"/>
        <v>EURAB6R55Y</v>
      </c>
      <c r="K95" s="106" t="str">
        <f>IFERROR(_xll.qlSwapRateHelper2(,IF(DataSelect="Reference",$I95,J95),,$D95,Calendar,$G95,$F95,$H95,$K$33,0,E95,Discounting,Permanent,_xll.ohTrigger(Trigger,DataSelect),ObjectOverwrite),"--")</f>
        <v>--</v>
      </c>
      <c r="L95" s="339" t="b">
        <f t="shared" si="30"/>
        <v>0</v>
      </c>
      <c r="AY95" s="104" t="s">
        <v>203</v>
      </c>
      <c r="AZ95" s="105">
        <f>_xll.qlInterestRateIndexFixingDate(Currency&amp;"ibor"&amp;Tenor,BA95,Trigger)</f>
        <v>42284</v>
      </c>
      <c r="BA95" s="105">
        <f>_xll.qlCalendarAdvance(Calendar,BA94,AY95,"f",,Trigger)</f>
        <v>42286</v>
      </c>
      <c r="BB95" s="105">
        <f>_xll.qlInterestRateIndexMaturity(Currency&amp;"ibor"&amp;Tenor,BA95,Trigger)</f>
        <v>42471</v>
      </c>
      <c r="BC95" s="257">
        <f>_xll.qlIndexFixing($AC$5,AZ95,TRUE,_xll.ohTrigger(Trigger,Trigger6M))</f>
        <v>7.0317353433007712E-4</v>
      </c>
      <c r="BD95" s="257">
        <f>_xll.qlIndexFixing($BE$1,AZ95,TRUE,_xll.ohTrigger(Trigger,Trigger6M))</f>
        <v>7.9083434079330961E-4</v>
      </c>
    </row>
    <row r="96" spans="1:56" ht="11.25" customHeight="1" x14ac:dyDescent="0.25">
      <c r="A96" s="106" t="s">
        <v>243</v>
      </c>
      <c r="B96" s="344" t="str">
        <v>56Y</v>
      </c>
      <c r="C96" s="106" t="e">
        <v>#N/A</v>
      </c>
      <c r="D96" s="339" t="e">
        <f t="shared" si="35"/>
        <v>#N/A</v>
      </c>
      <c r="E96" s="339" t="s">
        <v>8</v>
      </c>
      <c r="F96" s="335" t="s">
        <v>9</v>
      </c>
      <c r="G96" s="295" t="s">
        <v>10</v>
      </c>
      <c r="H96" s="335" t="s">
        <v>11</v>
      </c>
      <c r="I96" s="340" t="e">
        <v>#N/A</v>
      </c>
      <c r="J96" s="340" t="str">
        <f t="shared" si="36"/>
        <v>EURAB6R56Y</v>
      </c>
      <c r="K96" s="106" t="str">
        <f>IFERROR(_xll.qlSwapRateHelper2(,IF(DataSelect="Reference",$I96,J96),,$D96,Calendar,$G96,$F96,$H96,$K$33,0,E96,Discounting,Permanent,_xll.ohTrigger(Trigger,DataSelect),ObjectOverwrite),"--")</f>
        <v>--</v>
      </c>
      <c r="L96" s="339" t="b">
        <f t="shared" si="30"/>
        <v>0</v>
      </c>
      <c r="AY96" s="104" t="s">
        <v>203</v>
      </c>
      <c r="AZ96" s="105">
        <f>_xll.qlInterestRateIndexFixingDate(Currency&amp;"ibor"&amp;Tenor,BA96,Trigger)</f>
        <v>42285</v>
      </c>
      <c r="BA96" s="105">
        <f>_xll.qlCalendarAdvance(Calendar,BA95,AY96,"f",,Trigger)</f>
        <v>42289</v>
      </c>
      <c r="BB96" s="105">
        <f>_xll.qlInterestRateIndexMaturity(Currency&amp;"ibor"&amp;Tenor,BA96,Trigger)</f>
        <v>42472</v>
      </c>
      <c r="BC96" s="257">
        <f>_xll.qlIndexFixing($AC$5,AZ96,TRUE,_xll.ohTrigger(Trigger,Trigger6M))</f>
        <v>7.0635024568186419E-4</v>
      </c>
      <c r="BD96" s="257">
        <f>_xll.qlIndexFixing($BE$1,AZ96,TRUE,_xll.ohTrigger(Trigger,Trigger6M))</f>
        <v>7.9421175020970682E-4</v>
      </c>
    </row>
    <row r="97" spans="1:56" ht="11.25" customHeight="1" x14ac:dyDescent="0.25">
      <c r="A97" s="106" t="s">
        <v>243</v>
      </c>
      <c r="B97" s="344" t="str">
        <v>57Y</v>
      </c>
      <c r="C97" s="106" t="e">
        <v>#N/A</v>
      </c>
      <c r="D97" s="339" t="e">
        <f t="shared" si="35"/>
        <v>#N/A</v>
      </c>
      <c r="E97" s="339" t="s">
        <v>8</v>
      </c>
      <c r="F97" s="335" t="s">
        <v>9</v>
      </c>
      <c r="G97" s="295" t="s">
        <v>10</v>
      </c>
      <c r="H97" s="335" t="s">
        <v>11</v>
      </c>
      <c r="I97" s="340" t="e">
        <v>#N/A</v>
      </c>
      <c r="J97" s="340" t="str">
        <f t="shared" si="36"/>
        <v>EURAB6R57Y</v>
      </c>
      <c r="K97" s="106" t="str">
        <f>IFERROR(_xll.qlSwapRateHelper2(,IF(DataSelect="Reference",$I97,J97),,$D97,Calendar,$G97,$F97,$H97,$K$33,0,E97,Discounting,Permanent,_xll.ohTrigger(Trigger,DataSelect),ObjectOverwrite),"--")</f>
        <v>--</v>
      </c>
      <c r="L97" s="339" t="b">
        <f t="shared" si="30"/>
        <v>0</v>
      </c>
      <c r="AY97" s="104" t="s">
        <v>203</v>
      </c>
      <c r="AZ97" s="105">
        <f>_xll.qlInterestRateIndexFixingDate(Currency&amp;"ibor"&amp;Tenor,BA97,Trigger)</f>
        <v>42286</v>
      </c>
      <c r="BA97" s="105">
        <f>_xll.qlCalendarAdvance(Calendar,BA96,AY97,"f",,Trigger)</f>
        <v>42290</v>
      </c>
      <c r="BB97" s="105">
        <f>_xll.qlInterestRateIndexMaturity(Currency&amp;"ibor"&amp;Tenor,BA97,Trigger)</f>
        <v>42473</v>
      </c>
      <c r="BC97" s="257">
        <f>_xll.qlIndexFixing($AC$5,AZ97,TRUE,_xll.ohTrigger(Trigger,Trigger6M))</f>
        <v>7.0818542200577512E-4</v>
      </c>
      <c r="BD97" s="257">
        <f>_xll.qlIndexFixing($BE$1,AZ97,TRUE,_xll.ohTrigger(Trigger,Trigger6M))</f>
        <v>7.9549890329284141E-4</v>
      </c>
    </row>
    <row r="98" spans="1:56" ht="11.25" customHeight="1" x14ac:dyDescent="0.25">
      <c r="A98" s="106" t="s">
        <v>243</v>
      </c>
      <c r="B98" s="344" t="str">
        <v>58Y</v>
      </c>
      <c r="C98" s="106" t="e">
        <v>#N/A</v>
      </c>
      <c r="D98" s="339" t="e">
        <f t="shared" si="35"/>
        <v>#N/A</v>
      </c>
      <c r="E98" s="339" t="s">
        <v>8</v>
      </c>
      <c r="F98" s="335" t="s">
        <v>9</v>
      </c>
      <c r="G98" s="295" t="s">
        <v>10</v>
      </c>
      <c r="H98" s="335" t="s">
        <v>11</v>
      </c>
      <c r="I98" s="340" t="e">
        <v>#N/A</v>
      </c>
      <c r="J98" s="340" t="str">
        <f t="shared" si="36"/>
        <v>EURAB6R58Y</v>
      </c>
      <c r="K98" s="106" t="str">
        <f>IFERROR(_xll.qlSwapRateHelper2(,IF(DataSelect="Reference",$I98,J98),,$D98,Calendar,$G98,$F98,$H98,$K$33,0,E98,Discounting,Permanent,_xll.ohTrigger(Trigger,DataSelect),ObjectOverwrite),"--")</f>
        <v>--</v>
      </c>
      <c r="L98" s="339" t="b">
        <f t="shared" si="30"/>
        <v>0</v>
      </c>
      <c r="AY98" s="104" t="s">
        <v>203</v>
      </c>
      <c r="AZ98" s="105">
        <f>_xll.qlInterestRateIndexFixingDate(Currency&amp;"ibor"&amp;Tenor,BA98,Trigger)</f>
        <v>42289</v>
      </c>
      <c r="BA98" s="105">
        <f>_xll.qlCalendarAdvance(Calendar,BA97,AY98,"f",,Trigger)</f>
        <v>42291</v>
      </c>
      <c r="BB98" s="105">
        <f>_xll.qlInterestRateIndexMaturity(Currency&amp;"ibor"&amp;Tenor,BA98,Trigger)</f>
        <v>42474</v>
      </c>
      <c r="BC98" s="257">
        <f>_xll.qlIndexFixing($AC$5,AZ98,TRUE,_xll.ohTrigger(Trigger,Trigger6M))</f>
        <v>7.100201594885915E-4</v>
      </c>
      <c r="BD98" s="257">
        <f>_xll.qlIndexFixing($BE$1,AZ98,TRUE,_xll.ohTrigger(Trigger,Trigger6M))</f>
        <v>7.9673931793553573E-4</v>
      </c>
    </row>
    <row r="99" spans="1:56" ht="11.25" customHeight="1" x14ac:dyDescent="0.25">
      <c r="A99" s="106" t="s">
        <v>243</v>
      </c>
      <c r="B99" s="344" t="str">
        <v>59Y</v>
      </c>
      <c r="C99" s="106" t="e">
        <v>#N/A</v>
      </c>
      <c r="D99" s="339" t="e">
        <f t="shared" si="35"/>
        <v>#N/A</v>
      </c>
      <c r="E99" s="339" t="s">
        <v>8</v>
      </c>
      <c r="F99" s="335" t="s">
        <v>9</v>
      </c>
      <c r="G99" s="295" t="s">
        <v>10</v>
      </c>
      <c r="H99" s="335" t="s">
        <v>11</v>
      </c>
      <c r="I99" s="340" t="e">
        <v>#N/A</v>
      </c>
      <c r="J99" s="340" t="str">
        <f t="shared" si="36"/>
        <v>EURAB6R59Y</v>
      </c>
      <c r="K99" s="106" t="str">
        <f>IFERROR(_xll.qlSwapRateHelper2(,IF(DataSelect="Reference",$I99,J99),,$D99,Calendar,$G99,$F99,$H99,$K$33,0,E99,Discounting,Permanent,_xll.ohTrigger(Trigger,DataSelect),ObjectOverwrite),"--")</f>
        <v>--</v>
      </c>
      <c r="L99" s="339" t="b">
        <f t="shared" si="30"/>
        <v>0</v>
      </c>
      <c r="AY99" s="104" t="s">
        <v>203</v>
      </c>
      <c r="AZ99" s="105">
        <f>_xll.qlInterestRateIndexFixingDate(Currency&amp;"ibor"&amp;Tenor,BA99,Trigger)</f>
        <v>42290</v>
      </c>
      <c r="BA99" s="105">
        <f>_xll.qlCalendarAdvance(Calendar,BA98,AY99,"f",,Trigger)</f>
        <v>42292</v>
      </c>
      <c r="BB99" s="105">
        <f>_xll.qlInterestRateIndexMaturity(Currency&amp;"ibor"&amp;Tenor,BA99,Trigger)</f>
        <v>42475</v>
      </c>
      <c r="BC99" s="257">
        <f>_xll.qlIndexFixing($AC$5,AZ99,TRUE,_xll.ohTrigger(Trigger,Trigger6M))</f>
        <v>7.118544581294396E-4</v>
      </c>
      <c r="BD99" s="257">
        <f>_xll.qlIndexFixing($BE$1,AZ99,TRUE,_xll.ohTrigger(Trigger,Trigger6M))</f>
        <v>7.9793325436809703E-4</v>
      </c>
    </row>
    <row r="100" spans="1:56" ht="11.25" customHeight="1" x14ac:dyDescent="0.25">
      <c r="A100" s="107" t="s">
        <v>243</v>
      </c>
      <c r="B100" s="330" t="str">
        <v>60Y</v>
      </c>
      <c r="C100" s="107" t="e">
        <v>#N/A</v>
      </c>
      <c r="D100" s="341" t="e">
        <f t="shared" si="35"/>
        <v>#N/A</v>
      </c>
      <c r="E100" s="341" t="s">
        <v>8</v>
      </c>
      <c r="F100" s="342" t="s">
        <v>9</v>
      </c>
      <c r="G100" s="301" t="s">
        <v>10</v>
      </c>
      <c r="H100" s="342" t="s">
        <v>11</v>
      </c>
      <c r="I100" s="343" t="e">
        <v>#N/A</v>
      </c>
      <c r="J100" s="343" t="str">
        <f t="shared" si="36"/>
        <v>EURAB6R60Y</v>
      </c>
      <c r="K100" s="107" t="str">
        <f>IFERROR(_xll.qlSwapRateHelper2(,IF(DataSelect="Reference",$I100,J100),,$D100,Calendar,$G100,$F100,$H100,$K$33,0,E100,Discounting,Permanent,_xll.ohTrigger(Trigger,DataSelect),ObjectOverwrite),"--")</f>
        <v>--</v>
      </c>
      <c r="L100" s="341" t="b">
        <f t="shared" ref="L100" si="41">IF(K100="--",FALSE,TRUE)</f>
        <v>0</v>
      </c>
      <c r="AY100" s="104" t="s">
        <v>203</v>
      </c>
      <c r="AZ100" s="105">
        <f>_xll.qlInterestRateIndexFixingDate(Currency&amp;"ibor"&amp;Tenor,BA100,Trigger)</f>
        <v>42291</v>
      </c>
      <c r="BA100" s="105">
        <f>_xll.qlCalendarAdvance(Calendar,BA99,AY100,"f",,Trigger)</f>
        <v>42293</v>
      </c>
      <c r="BB100" s="105">
        <f>_xll.qlInterestRateIndexMaturity(Currency&amp;"ibor"&amp;Tenor,BA100,Trigger)</f>
        <v>42478</v>
      </c>
      <c r="BC100" s="257">
        <f>_xll.qlIndexFixing($AC$5,AZ100,TRUE,_xll.ohTrigger(Trigger,Trigger6M))</f>
        <v>7.1603657397410053E-4</v>
      </c>
      <c r="BD100" s="257">
        <f>_xll.qlIndexFixing($BE$1,AZ100,TRUE,_xll.ohTrigger(Trigger,Trigger6M))</f>
        <v>7.994209422231926E-4</v>
      </c>
    </row>
    <row r="101" spans="1:56" ht="11.25" customHeight="1" x14ac:dyDescent="0.25">
      <c r="AY101" s="104" t="s">
        <v>203</v>
      </c>
      <c r="AZ101" s="105">
        <f>_xll.qlInterestRateIndexFixingDate(Currency&amp;"ibor"&amp;Tenor,BA101,Trigger)</f>
        <v>42292</v>
      </c>
      <c r="BA101" s="105">
        <f>_xll.qlCalendarAdvance(Calendar,BA100,AY101,"f",,Trigger)</f>
        <v>42296</v>
      </c>
      <c r="BB101" s="105">
        <f>_xll.qlInterestRateIndexMaturity(Currency&amp;"ibor"&amp;Tenor,BA101,Trigger)</f>
        <v>42479</v>
      </c>
      <c r="BC101" s="257">
        <f>_xll.qlIndexFixing($AC$5,AZ101,TRUE,_xll.ohTrigger(Trigger,Trigger6M))</f>
        <v>7.1918726425087263E-4</v>
      </c>
      <c r="BD101" s="257">
        <f>_xll.qlIndexFixing($BE$1,AZ101,TRUE,_xll.ohTrigger(Trigger,Trigger6M))</f>
        <v>8.0224988263429529E-4</v>
      </c>
    </row>
    <row r="102" spans="1:56" ht="11.25" customHeight="1" x14ac:dyDescent="0.25">
      <c r="AY102" s="104" t="s">
        <v>203</v>
      </c>
      <c r="AZ102" s="105">
        <f>_xll.qlInterestRateIndexFixingDate(Currency&amp;"ibor"&amp;Tenor,BA102,Trigger)</f>
        <v>42293</v>
      </c>
      <c r="BA102" s="105">
        <f>_xll.qlCalendarAdvance(Calendar,BA101,AY102,"f",,Trigger)</f>
        <v>42297</v>
      </c>
      <c r="BB102" s="105">
        <f>_xll.qlInterestRateIndexMaturity(Currency&amp;"ibor"&amp;Tenor,BA102,Trigger)</f>
        <v>42480</v>
      </c>
      <c r="BC102" s="257">
        <f>_xll.qlIndexFixing($AC$5,AZ102,TRUE,_xll.ohTrigger(Trigger,Trigger6M))</f>
        <v>7.2101936866397038E-4</v>
      </c>
      <c r="BD102" s="257">
        <f>_xll.qlIndexFixing($BE$1,AZ102,TRUE,_xll.ohTrigger(Trigger,Trigger6M))</f>
        <v>8.0321579151853759E-4</v>
      </c>
    </row>
    <row r="103" spans="1:56" ht="11.25" customHeight="1" x14ac:dyDescent="0.25">
      <c r="AY103" s="104" t="s">
        <v>203</v>
      </c>
      <c r="AZ103" s="105">
        <f>_xll.qlInterestRateIndexFixingDate(Currency&amp;"ibor"&amp;Tenor,BA103,Trigger)</f>
        <v>42296</v>
      </c>
      <c r="BA103" s="105">
        <f>_xll.qlCalendarAdvance(Calendar,BA102,AY103,"f",,Trigger)</f>
        <v>42298</v>
      </c>
      <c r="BB103" s="105">
        <f>_xll.qlInterestRateIndexMaturity(Currency&amp;"ibor"&amp;Tenor,BA103,Trigger)</f>
        <v>42481</v>
      </c>
      <c r="BC103" s="257">
        <f>_xll.qlIndexFixing($AC$5,AZ103,TRUE,_xll.ohTrigger(Trigger,Trigger6M))</f>
        <v>7.2285103422811106E-4</v>
      </c>
      <c r="BD103" s="257">
        <f>_xll.qlIndexFixing($BE$1,AZ103,TRUE,_xll.ohTrigger(Trigger,Trigger6M))</f>
        <v>8.0413705961029653E-4</v>
      </c>
    </row>
    <row r="104" spans="1:56" ht="11.25" customHeight="1" x14ac:dyDescent="0.25">
      <c r="AY104" s="104" t="s">
        <v>203</v>
      </c>
      <c r="AZ104" s="105">
        <f>_xll.qlInterestRateIndexFixingDate(Currency&amp;"ibor"&amp;Tenor,BA104,Trigger)</f>
        <v>42297</v>
      </c>
      <c r="BA104" s="105">
        <f>_xll.qlCalendarAdvance(Calendar,BA103,AY104,"f",,Trigger)</f>
        <v>42299</v>
      </c>
      <c r="BB104" s="105">
        <f>_xll.qlInterestRateIndexMaturity(Currency&amp;"ibor"&amp;Tenor,BA104,Trigger)</f>
        <v>42482</v>
      </c>
      <c r="BC104" s="257">
        <f>_xll.qlIndexFixing($AC$5,AZ104,TRUE,_xll.ohTrigger(Trigger,Trigger6M))</f>
        <v>7.2468226094154727E-4</v>
      </c>
      <c r="BD104" s="257">
        <f>_xll.qlIndexFixing($BE$1,AZ104,TRUE,_xll.ohTrigger(Trigger,Trigger6M))</f>
        <v>8.050140391541445E-4</v>
      </c>
    </row>
    <row r="105" spans="1:56" ht="11.25" customHeight="1" x14ac:dyDescent="0.25">
      <c r="AY105" s="104" t="s">
        <v>203</v>
      </c>
      <c r="AZ105" s="105">
        <f>_xll.qlInterestRateIndexFixingDate(Currency&amp;"ibor"&amp;Tenor,BA105,Trigger)</f>
        <v>42298</v>
      </c>
      <c r="BA105" s="105">
        <f>_xll.qlCalendarAdvance(Calendar,BA104,AY105,"f",,Trigger)</f>
        <v>42300</v>
      </c>
      <c r="BB105" s="105">
        <f>_xll.qlInterestRateIndexMaturity(Currency&amp;"ibor"&amp;Tenor,BA105,Trigger)</f>
        <v>42485</v>
      </c>
      <c r="BC105" s="257">
        <f>_xll.qlIndexFixing($AC$5,AZ105,TRUE,_xll.ohTrigger(Trigger,Trigger6M))</f>
        <v>7.2887834464624294E-4</v>
      </c>
      <c r="BD105" s="257">
        <f>_xll.qlIndexFixing($BE$1,AZ105,TRUE,_xll.ohTrigger(Trigger,Trigger6M))</f>
        <v>8.0585168012732252E-4</v>
      </c>
    </row>
    <row r="106" spans="1:56" ht="11.25" customHeight="1" x14ac:dyDescent="0.25">
      <c r="AY106" s="104" t="s">
        <v>203</v>
      </c>
      <c r="AZ106" s="105">
        <f>_xll.qlInterestRateIndexFixingDate(Currency&amp;"ibor"&amp;Tenor,BA106,Trigger)</f>
        <v>42299</v>
      </c>
      <c r="BA106" s="105">
        <f>_xll.qlCalendarAdvance(Calendar,BA105,AY106,"f",,Trigger)</f>
        <v>42303</v>
      </c>
      <c r="BB106" s="105">
        <f>_xll.qlInterestRateIndexMaturity(Currency&amp;"ibor"&amp;Tenor,BA106,Trigger)</f>
        <v>42486</v>
      </c>
      <c r="BC106" s="257">
        <f>_xll.qlIndexFixing($AC$5,AZ106,TRUE,_xll.ohTrigger(Trigger,Trigger6M))</f>
        <v>7.3200277926597081E-4</v>
      </c>
      <c r="BD106" s="257">
        <f>_xll.qlIndexFixing($BE$1,AZ106,TRUE,_xll.ohTrigger(Trigger,Trigger6M))</f>
        <v>8.0808657680795596E-4</v>
      </c>
    </row>
    <row r="107" spans="1:56" ht="11.25" customHeight="1" x14ac:dyDescent="0.25">
      <c r="AY107" s="104" t="s">
        <v>203</v>
      </c>
      <c r="AZ107" s="105">
        <f>_xll.qlInterestRateIndexFixingDate(Currency&amp;"ibor"&amp;Tenor,BA107,Trigger)</f>
        <v>42300</v>
      </c>
      <c r="BA107" s="105">
        <f>_xll.qlCalendarAdvance(Calendar,BA106,AY107,"f",,Trigger)</f>
        <v>42304</v>
      </c>
      <c r="BB107" s="105">
        <f>_xll.qlInterestRateIndexMaturity(Currency&amp;"ibor"&amp;Tenor,BA107,Trigger)</f>
        <v>42487</v>
      </c>
      <c r="BC107" s="257">
        <f>_xll.qlIndexFixing($AC$5,AZ107,TRUE,_xll.ohTrigger(Trigger,Trigger6M))</f>
        <v>7.3383181170841262E-4</v>
      </c>
      <c r="BD107" s="257">
        <f>_xll.qlIndexFixing($BE$1,AZ107,TRUE,_xll.ohTrigger(Trigger,Trigger6M))</f>
        <v>8.0874785734648023E-4</v>
      </c>
    </row>
    <row r="108" spans="1:56" ht="11.25" customHeight="1" x14ac:dyDescent="0.25">
      <c r="AY108" s="104" t="s">
        <v>203</v>
      </c>
      <c r="AZ108" s="105">
        <f>_xll.qlInterestRateIndexFixingDate(Currency&amp;"ibor"&amp;Tenor,BA108,Trigger)</f>
        <v>42303</v>
      </c>
      <c r="BA108" s="105">
        <f>_xll.qlCalendarAdvance(Calendar,BA107,AY108,"f",,Trigger)</f>
        <v>42305</v>
      </c>
      <c r="BB108" s="105">
        <f>_xll.qlInterestRateIndexMaturity(Currency&amp;"ibor"&amp;Tenor,BA108,Trigger)</f>
        <v>42488</v>
      </c>
      <c r="BC108" s="257">
        <f>_xll.qlIndexFixing($AC$5,AZ108,TRUE,_xll.ohTrigger(Trigger,Trigger6M))</f>
        <v>7.3566040529316108E-4</v>
      </c>
      <c r="BD108" s="257">
        <f>_xll.qlIndexFixing($BE$1,AZ108,TRUE,_xll.ohTrigger(Trigger,Trigger6M))</f>
        <v>8.0936723884426486E-4</v>
      </c>
    </row>
    <row r="109" spans="1:56" ht="11.25" customHeight="1" x14ac:dyDescent="0.25">
      <c r="AY109" s="104" t="s">
        <v>203</v>
      </c>
      <c r="AZ109" s="105">
        <f>_xll.qlInterestRateIndexFixingDate(Currency&amp;"ibor"&amp;Tenor,BA109,Trigger)</f>
        <v>42304</v>
      </c>
      <c r="BA109" s="105">
        <f>_xll.qlCalendarAdvance(Calendar,BA108,AY109,"f",,Trigger)</f>
        <v>42306</v>
      </c>
      <c r="BB109" s="105">
        <f>_xll.qlInterestRateIndexMaturity(Currency&amp;"ibor"&amp;Tenor,BA109,Trigger)</f>
        <v>42489</v>
      </c>
      <c r="BC109" s="257">
        <f>_xll.qlIndexFixing($AC$5,AZ109,TRUE,_xll.ohTrigger(Trigger,Trigger6M))</f>
        <v>7.3748856001890583E-4</v>
      </c>
      <c r="BD109" s="257">
        <f>_xll.qlIndexFixing($BE$1,AZ109,TRUE,_xll.ohTrigger(Trigger,Trigger6M))</f>
        <v>8.0994516555796313E-4</v>
      </c>
    </row>
    <row r="110" spans="1:56" ht="11.25" customHeight="1" x14ac:dyDescent="0.25">
      <c r="AY110" s="104" t="s">
        <v>203</v>
      </c>
      <c r="AZ110" s="105">
        <f>_xll.qlInterestRateIndexFixingDate(Currency&amp;"ibor"&amp;Tenor,BA110,Trigger)</f>
        <v>42305</v>
      </c>
      <c r="BA110" s="105">
        <f>_xll.qlCalendarAdvance(Calendar,BA109,AY110,"f",,Trigger)</f>
        <v>42307</v>
      </c>
      <c r="BB110" s="105">
        <f>_xll.qlInterestRateIndexMaturity(Currency&amp;"ibor"&amp;Tenor,BA110,Trigger)</f>
        <v>42489</v>
      </c>
      <c r="BC110" s="257">
        <f>_xll.qlIndexFixing($AC$5,AZ110,TRUE,_xll.ohTrigger(Trigger,Trigger6M))</f>
        <v>7.3812232375730711E-4</v>
      </c>
      <c r="BD110" s="257">
        <f>_xll.qlIndexFixing($BE$1,AZ110,TRUE,_xll.ohTrigger(Trigger,Trigger6M))</f>
        <v>8.105834206650897E-4</v>
      </c>
    </row>
    <row r="111" spans="1:56" ht="11.25" customHeight="1" x14ac:dyDescent="0.25">
      <c r="AY111" s="104" t="s">
        <v>203</v>
      </c>
      <c r="AZ111" s="105">
        <f>_xll.qlInterestRateIndexFixingDate(Currency&amp;"ibor"&amp;Tenor,BA111,Trigger)</f>
        <v>42306</v>
      </c>
      <c r="BA111" s="105">
        <f>_xll.qlCalendarAdvance(Calendar,BA110,AY111,"f",,Trigger)</f>
        <v>42310</v>
      </c>
      <c r="BB111" s="105">
        <f>_xll.qlInterestRateIndexMaturity(Currency&amp;"ibor"&amp;Tenor,BA111,Trigger)</f>
        <v>42492</v>
      </c>
      <c r="BC111" s="257">
        <f>_xll.qlIndexFixing($AC$5,AZ111,TRUE,_xll.ohTrigger(Trigger,Trigger6M))</f>
        <v>7.4359903939961991E-4</v>
      </c>
      <c r="BD111" s="257">
        <f>_xll.qlIndexFixing($BE$1,AZ111,TRUE,_xll.ohTrigger(Trigger,Trigger6M))</f>
        <v>8.2999999999977178E-4</v>
      </c>
    </row>
    <row r="112" spans="1:56" ht="11.25" customHeight="1" x14ac:dyDescent="0.25">
      <c r="AY112" s="104" t="s">
        <v>203</v>
      </c>
      <c r="AZ112" s="105">
        <f>_xll.qlInterestRateIndexFixingDate(Currency&amp;"ibor"&amp;Tenor,BA112,Trigger)</f>
        <v>42307</v>
      </c>
      <c r="BA112" s="105">
        <f>_xll.qlCalendarAdvance(Calendar,BA111,AY112,"f",,Trigger)</f>
        <v>42311</v>
      </c>
      <c r="BB112" s="105">
        <f>_xll.qlInterestRateIndexMaturity(Currency&amp;"ibor"&amp;Tenor,BA112,Trigger)</f>
        <v>42493</v>
      </c>
      <c r="BC112" s="257">
        <f>_xll.qlIndexFixing($AC$5,AZ112,TRUE,_xll.ohTrigger(Trigger,Trigger6M))</f>
        <v>7.4649481338549502E-4</v>
      </c>
      <c r="BD112" s="257">
        <f>_xll.qlIndexFixing($BE$1,AZ112,TRUE,_xll.ohTrigger(Trigger,Trigger6M))</f>
        <v>8.3038928275964519E-4</v>
      </c>
    </row>
    <row r="113" spans="51:56" ht="11.25" customHeight="1" x14ac:dyDescent="0.25">
      <c r="AY113" s="104" t="s">
        <v>203</v>
      </c>
      <c r="AZ113" s="105">
        <f>_xll.qlInterestRateIndexFixingDate(Currency&amp;"ibor"&amp;Tenor,BA113,Trigger)</f>
        <v>42310</v>
      </c>
      <c r="BA113" s="105">
        <f>_xll.qlCalendarAdvance(Calendar,BA112,AY113,"f",,Trigger)</f>
        <v>42312</v>
      </c>
      <c r="BB113" s="105">
        <f>_xll.qlInterestRateIndexMaturity(Currency&amp;"ibor"&amp;Tenor,BA113,Trigger)</f>
        <v>42494</v>
      </c>
      <c r="BC113" s="257">
        <f>_xll.qlIndexFixing($AC$5,AZ113,TRUE,_xll.ohTrigger(Trigger,Trigger6M))</f>
        <v>7.4940370668623529E-4</v>
      </c>
      <c r="BD113" s="257">
        <f>_xll.qlIndexFixing($BE$1,AZ113,TRUE,_xll.ohTrigger(Trigger,Trigger6M))</f>
        <v>8.3074218404234699E-4</v>
      </c>
    </row>
    <row r="114" spans="51:56" ht="11.25" customHeight="1" x14ac:dyDescent="0.25">
      <c r="AY114" s="104" t="s">
        <v>203</v>
      </c>
      <c r="AZ114" s="105">
        <f>_xll.qlInterestRateIndexFixingDate(Currency&amp;"ibor"&amp;Tenor,BA114,Trigger)</f>
        <v>42311</v>
      </c>
      <c r="BA114" s="105">
        <f>_xll.qlCalendarAdvance(Calendar,BA113,AY114,"f",,Trigger)</f>
        <v>42313</v>
      </c>
      <c r="BB114" s="105">
        <f>_xll.qlInterestRateIndexMaturity(Currency&amp;"ibor"&amp;Tenor,BA114,Trigger)</f>
        <v>42495</v>
      </c>
      <c r="BC114" s="257">
        <f>_xll.qlIndexFixing($AC$5,AZ114,TRUE,_xll.ohTrigger(Trigger,Trigger6M))</f>
        <v>7.5232571935981648E-4</v>
      </c>
      <c r="BD114" s="257">
        <f>_xll.qlIndexFixing($BE$1,AZ114,TRUE,_xll.ohTrigger(Trigger,Trigger6M))</f>
        <v>8.3106254059110815E-4</v>
      </c>
    </row>
    <row r="115" spans="51:56" ht="11.25" customHeight="1" x14ac:dyDescent="0.25">
      <c r="AY115" s="104" t="s">
        <v>203</v>
      </c>
      <c r="AZ115" s="105">
        <f>_xll.qlInterestRateIndexFixingDate(Currency&amp;"ibor"&amp;Tenor,BA115,Trigger)</f>
        <v>42312</v>
      </c>
      <c r="BA115" s="105">
        <f>_xll.qlCalendarAdvance(Calendar,BA114,AY115,"f",,Trigger)</f>
        <v>42314</v>
      </c>
      <c r="BB115" s="105">
        <f>_xll.qlInterestRateIndexMaturity(Currency&amp;"ibor"&amp;Tenor,BA115,Trigger)</f>
        <v>42496</v>
      </c>
      <c r="BC115" s="257">
        <f>_xll.qlIndexFixing($AC$5,AZ115,TRUE,_xll.ohTrigger(Trigger,Trigger6M))</f>
        <v>7.5526085146421413E-4</v>
      </c>
      <c r="BD115" s="257">
        <f>_xll.qlIndexFixing($BE$1,AZ115,TRUE,_xll.ohTrigger(Trigger,Trigger6M))</f>
        <v>8.313542803333624E-4</v>
      </c>
    </row>
    <row r="116" spans="51:56" ht="11.25" customHeight="1" x14ac:dyDescent="0.25">
      <c r="AY116" s="104" t="s">
        <v>203</v>
      </c>
      <c r="AZ116" s="105">
        <f>_xll.qlInterestRateIndexFixingDate(Currency&amp;"ibor"&amp;Tenor,BA116,Trigger)</f>
        <v>42313</v>
      </c>
      <c r="BA116" s="105">
        <f>_xll.qlCalendarAdvance(Calendar,BA115,AY116,"f",,Trigger)</f>
        <v>42317</v>
      </c>
      <c r="BB116" s="105">
        <f>_xll.qlInterestRateIndexMaturity(Currency&amp;"ibor"&amp;Tenor,BA116,Trigger)</f>
        <v>42499</v>
      </c>
      <c r="BC116" s="257">
        <f>_xll.qlIndexFixing($AC$5,AZ116,TRUE,_xll.ohTrigger(Trigger,Trigger6M))</f>
        <v>7.6414496494689303E-4</v>
      </c>
      <c r="BD116" s="257">
        <f>_xll.qlIndexFixing($BE$1,AZ116,TRUE,_xll.ohTrigger(Trigger,Trigger6M))</f>
        <v>8.3209844574792726E-4</v>
      </c>
    </row>
    <row r="117" spans="51:56" ht="11.25" customHeight="1" x14ac:dyDescent="0.25">
      <c r="AY117" s="104" t="s">
        <v>203</v>
      </c>
      <c r="AZ117" s="105">
        <f>_xll.qlInterestRateIndexFixingDate(Currency&amp;"ibor"&amp;Tenor,BA117,Trigger)</f>
        <v>42314</v>
      </c>
      <c r="BA117" s="105">
        <f>_xll.qlCalendarAdvance(Calendar,BA116,AY117,"f",,Trigger)</f>
        <v>42318</v>
      </c>
      <c r="BB117" s="105">
        <f>_xll.qlInterestRateIndexMaturity(Currency&amp;"ibor"&amp;Tenor,BA117,Trigger)</f>
        <v>42500</v>
      </c>
      <c r="BC117" s="257">
        <f>_xll.qlIndexFixing($AC$5,AZ117,TRUE,_xll.ohTrigger(Trigger,Trigger6M))</f>
        <v>7.6713257536046144E-4</v>
      </c>
      <c r="BD117" s="257">
        <f>_xll.qlIndexFixing($BE$1,AZ117,TRUE,_xll.ohTrigger(Trigger,Trigger6M))</f>
        <v>8.323168212032284E-4</v>
      </c>
    </row>
    <row r="118" spans="51:56" ht="11.25" customHeight="1" x14ac:dyDescent="0.25">
      <c r="AY118" s="104" t="s">
        <v>203</v>
      </c>
      <c r="AZ118" s="105">
        <f>_xll.qlInterestRateIndexFixingDate(Currency&amp;"ibor"&amp;Tenor,BA118,Trigger)</f>
        <v>42317</v>
      </c>
      <c r="BA118" s="105">
        <f>_xll.qlCalendarAdvance(Calendar,BA117,AY118,"f",,Trigger)</f>
        <v>42319</v>
      </c>
      <c r="BB118" s="105">
        <f>_xll.qlInterestRateIndexMaturity(Currency&amp;"ibor"&amp;Tenor,BA118,Trigger)</f>
        <v>42501</v>
      </c>
      <c r="BC118" s="257">
        <f>_xll.qlIndexFixing($AC$5,AZ118,TRUE,_xll.ohTrigger(Trigger,Trigger6M))</f>
        <v>7.7013330549955555E-4</v>
      </c>
      <c r="BD118" s="257">
        <f>_xll.qlIndexFixing($BE$1,AZ118,TRUE,_xll.ohTrigger(Trigger,Trigger6M))</f>
        <v>8.3252758723423E-4</v>
      </c>
    </row>
    <row r="119" spans="51:56" ht="11.25" customHeight="1" x14ac:dyDescent="0.25">
      <c r="AY119" s="104" t="s">
        <v>203</v>
      </c>
      <c r="AZ119" s="105">
        <f>_xll.qlInterestRateIndexFixingDate(Currency&amp;"ibor"&amp;Tenor,BA119,Trigger)</f>
        <v>42318</v>
      </c>
      <c r="BA119" s="105">
        <f>_xll.qlCalendarAdvance(Calendar,BA118,AY119,"f",,Trigger)</f>
        <v>42320</v>
      </c>
      <c r="BB119" s="105">
        <f>_xll.qlInterestRateIndexMaturity(Currency&amp;"ibor"&amp;Tenor,BA119,Trigger)</f>
        <v>42502</v>
      </c>
      <c r="BC119" s="257">
        <f>_xll.qlIndexFixing($AC$5,AZ119,TRUE,_xll.ohTrigger(Trigger,Trigger6M))</f>
        <v>7.7314715542302944E-4</v>
      </c>
      <c r="BD119" s="257">
        <f>_xll.qlIndexFixing($BE$1,AZ119,TRUE,_xll.ohTrigger(Trigger,Trigger6M))</f>
        <v>8.327352188639217E-4</v>
      </c>
    </row>
    <row r="120" spans="51:56" ht="11.25" customHeight="1" x14ac:dyDescent="0.25">
      <c r="AY120" s="104" t="s">
        <v>203</v>
      </c>
      <c r="AZ120" s="105">
        <f>_xll.qlInterestRateIndexFixingDate(Currency&amp;"ibor"&amp;Tenor,BA120,Trigger)</f>
        <v>42319</v>
      </c>
      <c r="BA120" s="105">
        <f>_xll.qlCalendarAdvance(Calendar,BA119,AY120,"f",,Trigger)</f>
        <v>42321</v>
      </c>
      <c r="BB120" s="105">
        <f>_xll.qlInterestRateIndexMaturity(Currency&amp;"ibor"&amp;Tenor,BA120,Trigger)</f>
        <v>42503</v>
      </c>
      <c r="BC120" s="257">
        <f>_xll.qlIndexFixing($AC$5,AZ120,TRUE,_xll.ohTrigger(Trigger,Trigger6M))</f>
        <v>7.7617412519193324E-4</v>
      </c>
      <c r="BD120" s="257">
        <f>_xll.qlIndexFixing($BE$1,AZ120,TRUE,_xll.ohTrigger(Trigger,Trigger6M))</f>
        <v>8.3294428229642166E-4</v>
      </c>
    </row>
    <row r="121" spans="51:56" ht="11.25" customHeight="1" x14ac:dyDescent="0.25">
      <c r="AY121" s="104" t="s">
        <v>203</v>
      </c>
      <c r="AZ121" s="105">
        <f>_xll.qlInterestRateIndexFixingDate(Currency&amp;"ibor"&amp;Tenor,BA121,Trigger)</f>
        <v>42320</v>
      </c>
      <c r="BA121" s="105">
        <f>_xll.qlCalendarAdvance(Calendar,BA120,AY121,"f",,Trigger)</f>
        <v>42324</v>
      </c>
      <c r="BB121" s="105">
        <f>_xll.qlInterestRateIndexMaturity(Currency&amp;"ibor"&amp;Tenor,BA121,Trigger)</f>
        <v>42506</v>
      </c>
      <c r="BC121" s="257">
        <f>_xll.qlIndexFixing($AC$5,AZ121,TRUE,_xll.ohTrigger(Trigger,Trigger6M))</f>
        <v>7.8533375416986559E-4</v>
      </c>
      <c r="BD121" s="257">
        <f>_xll.qlIndexFixing($BE$1,AZ121,TRUE,_xll.ohTrigger(Trigger,Trigger6M))</f>
        <v>8.3362709318732697E-4</v>
      </c>
    </row>
    <row r="122" spans="51:56" ht="11.25" customHeight="1" x14ac:dyDescent="0.25">
      <c r="AY122" s="104" t="s">
        <v>203</v>
      </c>
      <c r="AZ122" s="105">
        <f>_xll.qlInterestRateIndexFixingDate(Currency&amp;"ibor"&amp;Tenor,BA122,Trigger)</f>
        <v>42321</v>
      </c>
      <c r="BA122" s="105">
        <f>_xll.qlCalendarAdvance(Calendar,BA121,AY122,"f",,Trigger)</f>
        <v>42325</v>
      </c>
      <c r="BB122" s="105">
        <f>_xll.qlInterestRateIndexMaturity(Currency&amp;"ibor"&amp;Tenor,BA122,Trigger)</f>
        <v>42507</v>
      </c>
      <c r="BC122" s="257">
        <f>_xll.qlIndexFixing($AC$5,AZ122,TRUE,_xll.ohTrigger(Trigger,Trigger6M))</f>
        <v>7.8841320392264436E-4</v>
      </c>
      <c r="BD122" s="257">
        <f>_xll.qlIndexFixing($BE$1,AZ122,TRUE,_xll.ohTrigger(Trigger,Trigger6M))</f>
        <v>8.338893695189689E-4</v>
      </c>
    </row>
    <row r="123" spans="51:56" ht="11.25" customHeight="1" x14ac:dyDescent="0.25">
      <c r="AY123" s="104" t="s">
        <v>203</v>
      </c>
      <c r="AZ123" s="105">
        <f>_xll.qlInterestRateIndexFixingDate(Currency&amp;"ibor"&amp;Tenor,BA123,Trigger)</f>
        <v>42324</v>
      </c>
      <c r="BA123" s="105">
        <f>_xll.qlCalendarAdvance(Calendar,BA122,AY123,"f",,Trigger)</f>
        <v>42326</v>
      </c>
      <c r="BB123" s="105">
        <f>_xll.qlInterestRateIndexMaturity(Currency&amp;"ibor"&amp;Tenor,BA123,Trigger)</f>
        <v>42508</v>
      </c>
      <c r="BC123" s="257">
        <f>_xll.qlIndexFixing($AC$5,AZ123,TRUE,_xll.ohTrigger(Trigger,Trigger6M))</f>
        <v>7.9150577382346816E-4</v>
      </c>
      <c r="BD123" s="257">
        <f>_xll.qlIndexFixing($BE$1,AZ123,TRUE,_xll.ohTrigger(Trigger,Trigger6M))</f>
        <v>8.3417727640850662E-4</v>
      </c>
    </row>
    <row r="124" spans="51:56" ht="11.25" customHeight="1" x14ac:dyDescent="0.25">
      <c r="AY124" s="104" t="s">
        <v>203</v>
      </c>
      <c r="AZ124" s="105">
        <f>_xll.qlInterestRateIndexFixingDate(Currency&amp;"ibor"&amp;Tenor,BA124,Trigger)</f>
        <v>42325</v>
      </c>
      <c r="BA124" s="105">
        <f>_xll.qlCalendarAdvance(Calendar,BA123,AY124,"f",,Trigger)</f>
        <v>42327</v>
      </c>
      <c r="BB124" s="105">
        <f>_xll.qlInterestRateIndexMaturity(Currency&amp;"ibor"&amp;Tenor,BA124,Trigger)</f>
        <v>42509</v>
      </c>
      <c r="BC124" s="257">
        <f>_xll.qlIndexFixing($AC$5,AZ124,TRUE,_xll.ohTrigger(Trigger,Trigger6M))</f>
        <v>7.9461146393426533E-4</v>
      </c>
      <c r="BD124" s="257">
        <f>_xll.qlIndexFixing($BE$1,AZ124,TRUE,_xll.ohTrigger(Trigger,Trigger6M))</f>
        <v>8.3449592715649241E-4</v>
      </c>
    </row>
    <row r="125" spans="51:56" ht="11.25" customHeight="1" x14ac:dyDescent="0.25">
      <c r="AY125" s="104" t="s">
        <v>203</v>
      </c>
      <c r="AZ125" s="105">
        <f>_xll.qlInterestRateIndexFixingDate(Currency&amp;"ibor"&amp;Tenor,BA125,Trigger)</f>
        <v>42326</v>
      </c>
      <c r="BA125" s="105">
        <f>_xll.qlCalendarAdvance(Calendar,BA124,AY125,"f",,Trigger)</f>
        <v>42328</v>
      </c>
      <c r="BB125" s="105">
        <f>_xll.qlInterestRateIndexMaturity(Currency&amp;"ibor"&amp;Tenor,BA125,Trigger)</f>
        <v>42510</v>
      </c>
      <c r="BC125" s="257">
        <f>_xll.qlIndexFixing($AC$5,AZ125,TRUE,_xll.ohTrigger(Trigger,Trigger6M))</f>
        <v>7.9773027431696429E-4</v>
      </c>
      <c r="BD125" s="257">
        <f>_xll.qlIndexFixing($BE$1,AZ125,TRUE,_xll.ohTrigger(Trigger,Trigger6M))</f>
        <v>8.3485052624855997E-4</v>
      </c>
    </row>
    <row r="126" spans="51:56" ht="11.25" customHeight="1" x14ac:dyDescent="0.25">
      <c r="AY126" s="104" t="s">
        <v>203</v>
      </c>
      <c r="AZ126" s="105">
        <f>_xll.qlInterestRateIndexFixingDate(Currency&amp;"ibor"&amp;Tenor,BA126,Trigger)</f>
        <v>42327</v>
      </c>
      <c r="BA126" s="105">
        <f>_xll.qlCalendarAdvance(Calendar,BA125,AY126,"f",,Trigger)</f>
        <v>42331</v>
      </c>
      <c r="BB126" s="105">
        <f>_xll.qlInterestRateIndexMaturity(Currency&amp;"ibor"&amp;Tenor,BA126,Trigger)</f>
        <v>42513</v>
      </c>
      <c r="BC126" s="257">
        <f>_xll.qlIndexFixing($AC$5,AZ126,TRUE,_xll.ohTrigger(Trigger,Trigger6M))</f>
        <v>8.0716542771575766E-4</v>
      </c>
      <c r="BD126" s="257">
        <f>_xll.qlIndexFixing($BE$1,AZ126,TRUE,_xll.ohTrigger(Trigger,Trigger6M))</f>
        <v>8.3618342622225053E-4</v>
      </c>
    </row>
    <row r="127" spans="51:56" ht="11.25" customHeight="1" x14ac:dyDescent="0.25">
      <c r="AY127" s="104" t="s">
        <v>203</v>
      </c>
      <c r="AZ127" s="105">
        <f>_xll.qlInterestRateIndexFixingDate(Currency&amp;"ibor"&amp;Tenor,BA127,Trigger)</f>
        <v>42328</v>
      </c>
      <c r="BA127" s="105">
        <f>_xll.qlCalendarAdvance(Calendar,BA126,AY127,"f",,Trigger)</f>
        <v>42332</v>
      </c>
      <c r="BB127" s="105">
        <f>_xll.qlInterestRateIndexMaturity(Currency&amp;"ibor"&amp;Tenor,BA127,Trigger)</f>
        <v>42514</v>
      </c>
      <c r="BC127" s="257">
        <f>_xll.qlIndexFixing($AC$5,AZ127,TRUE,_xll.ohTrigger(Trigger,Trigger6M))</f>
        <v>8.1033671980798431E-4</v>
      </c>
      <c r="BD127" s="257">
        <f>_xll.qlIndexFixing($BE$1,AZ127,TRUE,_xll.ohTrigger(Trigger,Trigger6M))</f>
        <v>8.3673568726398315E-4</v>
      </c>
    </row>
    <row r="128" spans="51:56" ht="11.25" customHeight="1" x14ac:dyDescent="0.25">
      <c r="AY128" s="104" t="s">
        <v>203</v>
      </c>
      <c r="AZ128" s="105">
        <f>_xll.qlInterestRateIndexFixingDate(Currency&amp;"ibor"&amp;Tenor,BA128,Trigger)</f>
        <v>42331</v>
      </c>
      <c r="BA128" s="105">
        <f>_xll.qlCalendarAdvance(Calendar,BA127,AY128,"f",,Trigger)</f>
        <v>42333</v>
      </c>
      <c r="BB128" s="105">
        <f>_xll.qlInterestRateIndexMaturity(Currency&amp;"ibor"&amp;Tenor,BA128,Trigger)</f>
        <v>42515</v>
      </c>
      <c r="BC128" s="257">
        <f>_xll.qlIndexFixing($AC$5,AZ128,TRUE,_xll.ohTrigger(Trigger,Trigger6M))</f>
        <v>8.1352113248439064E-4</v>
      </c>
      <c r="BD128" s="257">
        <f>_xll.qlIndexFixing($BE$1,AZ128,TRUE,_xll.ohTrigger(Trigger,Trigger6M))</f>
        <v>8.3735128688010112E-4</v>
      </c>
    </row>
    <row r="129" spans="51:56" ht="11.25" customHeight="1" x14ac:dyDescent="0.25">
      <c r="AY129" s="104" t="s">
        <v>203</v>
      </c>
      <c r="AZ129" s="105">
        <f>_xll.qlInterestRateIndexFixingDate(Currency&amp;"ibor"&amp;Tenor,BA129,Trigger)</f>
        <v>42332</v>
      </c>
      <c r="BA129" s="105">
        <f>_xll.qlCalendarAdvance(Calendar,BA128,AY129,"f",,Trigger)</f>
        <v>42334</v>
      </c>
      <c r="BB129" s="105">
        <f>_xll.qlInterestRateIndexMaturity(Currency&amp;"ibor"&amp;Tenor,BA129,Trigger)</f>
        <v>42516</v>
      </c>
      <c r="BC129" s="257">
        <f>_xll.qlIndexFixing($AC$5,AZ129,TRUE,_xll.ohTrigger(Trigger,Trigger6M))</f>
        <v>8.1671866580866181E-4</v>
      </c>
      <c r="BD129" s="257">
        <f>_xll.qlIndexFixing($BE$1,AZ129,TRUE,_xll.ohTrigger(Trigger,Trigger6M))</f>
        <v>8.3803597669000491E-4</v>
      </c>
    </row>
    <row r="130" spans="51:56" ht="11.25" customHeight="1" x14ac:dyDescent="0.25">
      <c r="AY130" s="104" t="s">
        <v>203</v>
      </c>
      <c r="AZ130" s="105">
        <f>_xll.qlInterestRateIndexFixingDate(Currency&amp;"ibor"&amp;Tenor,BA130,Trigger)</f>
        <v>42333</v>
      </c>
      <c r="BA130" s="105">
        <f>_xll.qlCalendarAdvance(Calendar,BA129,AY130,"f",,Trigger)</f>
        <v>42335</v>
      </c>
      <c r="BB130" s="105">
        <f>_xll.qlInterestRateIndexMaturity(Currency&amp;"ibor"&amp;Tenor,BA130,Trigger)</f>
        <v>42517</v>
      </c>
      <c r="BC130" s="257">
        <f>_xll.qlIndexFixing($AC$5,AZ130,TRUE,_xll.ohTrigger(Trigger,Trigger6M))</f>
        <v>8.1992931984404389E-4</v>
      </c>
      <c r="BD130" s="257">
        <f>_xll.qlIndexFixing($BE$1,AZ130,TRUE,_xll.ohTrigger(Trigger,Trigger6M))</f>
        <v>8.3879559950564319E-4</v>
      </c>
    </row>
    <row r="131" spans="51:56" ht="11.25" customHeight="1" x14ac:dyDescent="0.25">
      <c r="AY131" s="104" t="s">
        <v>203</v>
      </c>
      <c r="AZ131" s="105">
        <f>_xll.qlInterestRateIndexFixingDate(Currency&amp;"ibor"&amp;Tenor,BA131,Trigger)</f>
        <v>42334</v>
      </c>
      <c r="BA131" s="105">
        <f>_xll.qlCalendarAdvance(Calendar,BA130,AY131,"f",,Trigger)</f>
        <v>42338</v>
      </c>
      <c r="BB131" s="105">
        <f>_xll.qlInterestRateIndexMaturity(Currency&amp;"ibor"&amp;Tenor,BA131,Trigger)</f>
        <v>42521</v>
      </c>
      <c r="BC131" s="257">
        <f>_xll.qlIndexFixing($AC$5,AZ131,TRUE,_xll.ohTrigger(Trigger,Trigger6M))</f>
        <v>8.306824737302497E-4</v>
      </c>
      <c r="BD131" s="257">
        <f>_xll.qlIndexFixing($BE$1,AZ131,TRUE,_xll.ohTrigger(Trigger,Trigger6M))</f>
        <v>8.4158295810767437E-4</v>
      </c>
    </row>
    <row r="132" spans="51:56" ht="11.25" customHeight="1" x14ac:dyDescent="0.25">
      <c r="AY132" s="104" t="s">
        <v>203</v>
      </c>
      <c r="AZ132" s="105">
        <f>_xll.qlInterestRateIndexFixingDate(Currency&amp;"ibor"&amp;Tenor,BA132,Trigger)</f>
        <v>42335</v>
      </c>
      <c r="BA132" s="105">
        <f>_xll.qlCalendarAdvance(Calendar,BA131,AY132,"f",,Trigger)</f>
        <v>42339</v>
      </c>
      <c r="BB132" s="105">
        <f>_xll.qlInterestRateIndexMaturity(Currency&amp;"ibor"&amp;Tenor,BA132,Trigger)</f>
        <v>42522</v>
      </c>
      <c r="BC132" s="257">
        <f>_xll.qlIndexFixing($AC$5,AZ132,TRUE,_xll.ohTrigger(Trigger,Trigger6M))</f>
        <v>8.3393902684310642E-4</v>
      </c>
      <c r="BD132" s="257">
        <f>_xll.qlIndexFixing($BE$1,AZ132,TRUE,_xll.ohTrigger(Trigger,Trigger6M))</f>
        <v>8.7874616782032179E-4</v>
      </c>
    </row>
    <row r="133" spans="51:56" ht="11.25" customHeight="1" x14ac:dyDescent="0.25">
      <c r="AY133" s="104" t="s">
        <v>203</v>
      </c>
      <c r="AZ133" s="105">
        <f>_xll.qlInterestRateIndexFixingDate(Currency&amp;"ibor"&amp;Tenor,BA133,Trigger)</f>
        <v>42338</v>
      </c>
      <c r="BA133" s="105">
        <f>_xll.qlCalendarAdvance(Calendar,BA132,AY133,"f",,Trigger)</f>
        <v>42340</v>
      </c>
      <c r="BB133" s="105">
        <f>_xll.qlInterestRateIndexMaturity(Currency&amp;"ibor"&amp;Tenor,BA133,Trigger)</f>
        <v>42523</v>
      </c>
      <c r="BC133" s="257">
        <f>_xll.qlIndexFixing($AC$5,AZ133,TRUE,_xll.ohTrigger(Trigger,Trigger6M))</f>
        <v>8.372086293636378E-4</v>
      </c>
      <c r="BD133" s="257">
        <f>_xll.qlIndexFixing($BE$1,AZ133,TRUE,_xll.ohTrigger(Trigger,Trigger6M))</f>
        <v>8.799999999998245E-4</v>
      </c>
    </row>
    <row r="134" spans="51:56" ht="11.25" customHeight="1" x14ac:dyDescent="0.25">
      <c r="AY134" s="104" t="s">
        <v>203</v>
      </c>
      <c r="AZ134" s="105">
        <f>_xll.qlInterestRateIndexFixingDate(Currency&amp;"ibor"&amp;Tenor,BA134,Trigger)</f>
        <v>42339</v>
      </c>
      <c r="BA134" s="105">
        <f>_xll.qlCalendarAdvance(Calendar,BA133,AY134,"f",,Trigger)</f>
        <v>42341</v>
      </c>
      <c r="BB134" s="105">
        <f>_xll.qlInterestRateIndexMaturity(Currency&amp;"ibor"&amp;Tenor,BA134,Trigger)</f>
        <v>42524</v>
      </c>
      <c r="BC134" s="257">
        <f>_xll.qlIndexFixing($AC$5,AZ134,TRUE,_xll.ohTrigger(Trigger,Trigger6M))</f>
        <v>8.3926514189505295E-4</v>
      </c>
      <c r="BD134" s="257">
        <f>_xll.qlIndexFixing($BE$1,AZ134,TRUE,_xll.ohTrigger(Trigger,Trigger6M))</f>
        <v>8.8136265301145395E-4</v>
      </c>
    </row>
    <row r="135" spans="51:56" ht="11.25" customHeight="1" x14ac:dyDescent="0.25">
      <c r="AY135" s="104" t="s">
        <v>203</v>
      </c>
      <c r="AZ135" s="105">
        <f>_xll.qlInterestRateIndexFixingDate(Currency&amp;"ibor"&amp;Tenor,BA135,Trigger)</f>
        <v>42340</v>
      </c>
      <c r="BA135" s="105">
        <f>_xll.qlCalendarAdvance(Calendar,BA134,AY135,"f",,Trigger)</f>
        <v>42342</v>
      </c>
      <c r="BB135" s="105">
        <f>_xll.qlInterestRateIndexMaturity(Currency&amp;"ibor"&amp;Tenor,BA135,Trigger)</f>
        <v>42527</v>
      </c>
      <c r="BC135" s="257">
        <f>_xll.qlIndexFixing($AC$5,AZ135,TRUE,_xll.ohTrigger(Trigger,Trigger6M))</f>
        <v>8.4338014892172805E-4</v>
      </c>
      <c r="BD135" s="257">
        <f>_xll.qlIndexFixing($BE$1,AZ135,TRUE,_xll.ohTrigger(Trigger,Trigger6M))</f>
        <v>8.8277244011806231E-4</v>
      </c>
    </row>
    <row r="136" spans="51:56" ht="11.25" customHeight="1" x14ac:dyDescent="0.25">
      <c r="AY136" s="104" t="s">
        <v>203</v>
      </c>
      <c r="AZ136" s="105">
        <f>_xll.qlInterestRateIndexFixingDate(Currency&amp;"ibor"&amp;Tenor,BA136,Trigger)</f>
        <v>42341</v>
      </c>
      <c r="BA136" s="105">
        <f>_xll.qlCalendarAdvance(Calendar,BA135,AY136,"f",,Trigger)</f>
        <v>42345</v>
      </c>
      <c r="BB136" s="105">
        <f>_xll.qlInterestRateIndexMaturity(Currency&amp;"ibor"&amp;Tenor,BA136,Trigger)</f>
        <v>42528</v>
      </c>
      <c r="BC136" s="257">
        <f>_xll.qlIndexFixing($AC$5,AZ136,TRUE,_xll.ohTrigger(Trigger,Trigger6M))</f>
        <v>8.4749121350997188E-4</v>
      </c>
      <c r="BD136" s="257">
        <f>_xll.qlIndexFixing($BE$1,AZ136,TRUE,_xll.ohTrigger(Trigger,Trigger6M))</f>
        <v>8.8780585557791296E-4</v>
      </c>
    </row>
    <row r="137" spans="51:56" ht="11.25" customHeight="1" x14ac:dyDescent="0.25">
      <c r="AY137" s="104" t="s">
        <v>203</v>
      </c>
      <c r="AZ137" s="105">
        <f>_xll.qlInterestRateIndexFixingDate(Currency&amp;"ibor"&amp;Tenor,BA137,Trigger)</f>
        <v>42342</v>
      </c>
      <c r="BA137" s="105">
        <f>_xll.qlCalendarAdvance(Calendar,BA136,AY137,"f",,Trigger)</f>
        <v>42346</v>
      </c>
      <c r="BB137" s="105">
        <f>_xll.qlInterestRateIndexMaturity(Currency&amp;"ibor"&amp;Tenor,BA137,Trigger)</f>
        <v>42529</v>
      </c>
      <c r="BC137" s="257">
        <f>_xll.qlIndexFixing($AC$5,AZ137,TRUE,_xll.ohTrigger(Trigger,Trigger6M))</f>
        <v>8.4954773678601629E-4</v>
      </c>
      <c r="BD137" s="257">
        <f>_xll.qlIndexFixing($BE$1,AZ137,TRUE,_xll.ohTrigger(Trigger,Trigger6M))</f>
        <v>8.89641502743987E-4</v>
      </c>
    </row>
    <row r="138" spans="51:56" ht="11.25" customHeight="1" x14ac:dyDescent="0.25">
      <c r="AY138" s="104" t="s">
        <v>203</v>
      </c>
      <c r="AZ138" s="105">
        <f>_xll.qlInterestRateIndexFixingDate(Currency&amp;"ibor"&amp;Tenor,BA138,Trigger)</f>
        <v>42345</v>
      </c>
      <c r="BA138" s="105">
        <f>_xll.qlCalendarAdvance(Calendar,BA137,AY138,"f",,Trigger)</f>
        <v>42347</v>
      </c>
      <c r="BB138" s="105">
        <f>_xll.qlInterestRateIndexMaturity(Currency&amp;"ibor"&amp;Tenor,BA138,Trigger)</f>
        <v>42530</v>
      </c>
      <c r="BC138" s="257">
        <f>_xll.qlIndexFixing($AC$5,AZ138,TRUE,_xll.ohTrigger(Trigger,Trigger6M))</f>
        <v>8.5160426221116115E-4</v>
      </c>
      <c r="BD138" s="257">
        <f>_xll.qlIndexFixing($BE$1,AZ138,TRUE,_xll.ohTrigger(Trigger,Trigger6M))</f>
        <v>8.9155734856914085E-4</v>
      </c>
    </row>
    <row r="139" spans="51:56" ht="11.25" customHeight="1" x14ac:dyDescent="0.25">
      <c r="AY139" s="104" t="s">
        <v>203</v>
      </c>
      <c r="AZ139" s="105">
        <f>_xll.qlInterestRateIndexFixingDate(Currency&amp;"ibor"&amp;Tenor,BA139,Trigger)</f>
        <v>42346</v>
      </c>
      <c r="BA139" s="105">
        <f>_xll.qlCalendarAdvance(Calendar,BA138,AY139,"f",,Trigger)</f>
        <v>42348</v>
      </c>
      <c r="BB139" s="105">
        <f>_xll.qlInterestRateIndexMaturity(Currency&amp;"ibor"&amp;Tenor,BA139,Trigger)</f>
        <v>42531</v>
      </c>
      <c r="BC139" s="257">
        <f>_xll.qlIndexFixing($AC$5,AZ139,TRUE,_xll.ohTrigger(Trigger,Trigger6M))</f>
        <v>8.5366078978496985E-4</v>
      </c>
      <c r="BD139" s="257">
        <f>_xll.qlIndexFixing($BE$1,AZ139,TRUE,_xll.ohTrigger(Trigger,Trigger6M))</f>
        <v>8.935483133195825E-4</v>
      </c>
    </row>
    <row r="140" spans="51:56" ht="11.25" customHeight="1" x14ac:dyDescent="0.25">
      <c r="AY140" s="104" t="s">
        <v>203</v>
      </c>
      <c r="AZ140" s="105">
        <f>_xll.qlInterestRateIndexFixingDate(Currency&amp;"ibor"&amp;Tenor,BA140,Trigger)</f>
        <v>42347</v>
      </c>
      <c r="BA140" s="105">
        <f>_xll.qlCalendarAdvance(Calendar,BA139,AY140,"f",,Trigger)</f>
        <v>42349</v>
      </c>
      <c r="BB140" s="105">
        <f>_xll.qlInterestRateIndexMaturity(Currency&amp;"ibor"&amp;Tenor,BA140,Trigger)</f>
        <v>42534</v>
      </c>
      <c r="BC140" s="257">
        <f>_xll.qlIndexFixing($AC$5,AZ140,TRUE,_xll.ohTrigger(Trigger,Trigger6M))</f>
        <v>8.5777589490856833E-4</v>
      </c>
      <c r="BD140" s="257">
        <f>_xll.qlIndexFixing($BE$1,AZ140,TRUE,_xll.ohTrigger(Trigger,Trigger6M))</f>
        <v>8.9590490948688673E-4</v>
      </c>
    </row>
    <row r="141" spans="51:56" ht="11.25" customHeight="1" x14ac:dyDescent="0.25">
      <c r="AY141" s="104" t="s">
        <v>203</v>
      </c>
      <c r="AZ141" s="105">
        <f>_xll.qlInterestRateIndexFixingDate(Currency&amp;"ibor"&amp;Tenor,BA141,Trigger)</f>
        <v>42348</v>
      </c>
      <c r="BA141" s="105">
        <f>_xll.qlCalendarAdvance(Calendar,BA140,AY141,"f",,Trigger)</f>
        <v>42352</v>
      </c>
      <c r="BB141" s="105">
        <f>_xll.qlInterestRateIndexMaturity(Currency&amp;"ibor"&amp;Tenor,BA141,Trigger)</f>
        <v>42535</v>
      </c>
      <c r="BC141" s="257">
        <f>_xll.qlIndexFixing($AC$5,AZ141,TRUE,_xll.ohTrigger(Trigger,Trigger6M))</f>
        <v>8.6188692157121037E-4</v>
      </c>
      <c r="BD141" s="257">
        <f>_xll.qlIndexFixing($BE$1,AZ141,TRUE,_xll.ohTrigger(Trigger,Trigger6M))</f>
        <v>9.0215757143692057E-4</v>
      </c>
    </row>
    <row r="142" spans="51:56" ht="11.25" customHeight="1" x14ac:dyDescent="0.25">
      <c r="AY142" s="104" t="s">
        <v>203</v>
      </c>
      <c r="AZ142" s="105">
        <f>_xll.qlInterestRateIndexFixingDate(Currency&amp;"ibor"&amp;Tenor,BA142,Trigger)</f>
        <v>42349</v>
      </c>
      <c r="BA142" s="105">
        <f>_xll.qlCalendarAdvance(Calendar,BA141,AY142,"f",,Trigger)</f>
        <v>42353</v>
      </c>
      <c r="BB142" s="105">
        <f>_xll.qlInterestRateIndexMaturity(Currency&amp;"ibor"&amp;Tenor,BA142,Trigger)</f>
        <v>42536</v>
      </c>
      <c r="BC142" s="257">
        <f>_xll.qlIndexFixing($AC$5,AZ142,TRUE,_xll.ohTrigger(Trigger,Trigger6M))</f>
        <v>8.6394345989008504E-4</v>
      </c>
      <c r="BD142" s="257">
        <f>_xll.qlIndexFixing($BE$1,AZ142,TRUE,_xll.ohTrigger(Trigger,Trigger6M))</f>
        <v>9.0444373932448857E-4</v>
      </c>
    </row>
    <row r="143" spans="51:56" ht="11.25" customHeight="1" x14ac:dyDescent="0.25">
      <c r="AY143" s="104" t="s">
        <v>203</v>
      </c>
      <c r="AZ143" s="105">
        <f>_xll.qlInterestRateIndexFixingDate(Currency&amp;"ibor"&amp;Tenor,BA143,Trigger)</f>
        <v>42352</v>
      </c>
      <c r="BA143" s="105">
        <f>_xll.qlCalendarAdvance(Calendar,BA142,AY143,"f",,Trigger)</f>
        <v>42354</v>
      </c>
      <c r="BB143" s="105">
        <f>_xll.qlInterestRateIndexMaturity(Currency&amp;"ibor"&amp;Tenor,BA143,Trigger)</f>
        <v>42537</v>
      </c>
      <c r="BC143" s="257">
        <f>_xll.qlIndexFixing($AC$5,AZ143,TRUE,_xll.ohTrigger(Trigger,Trigger6M))</f>
        <v>8.6600000035806039E-4</v>
      </c>
      <c r="BD143" s="257">
        <f>_xll.qlIndexFixing($BE$1,AZ143,TRUE,_xll.ohTrigger(Trigger,Trigger6M))</f>
        <v>9.0677203041840025E-4</v>
      </c>
    </row>
    <row r="144" spans="51:56" ht="11.25" customHeight="1" x14ac:dyDescent="0.25">
      <c r="AY144" s="104" t="s">
        <v>203</v>
      </c>
      <c r="AZ144" s="105">
        <f>_xll.qlInterestRateIndexFixingDate(Currency&amp;"ibor"&amp;Tenor,BA144,Trigger)</f>
        <v>42353</v>
      </c>
      <c r="BA144" s="105">
        <f>_xll.qlCalendarAdvance(Calendar,BA143,AY144,"f",,Trigger)</f>
        <v>42355</v>
      </c>
      <c r="BB144" s="105">
        <f>_xll.qlInterestRateIndexMaturity(Currency&amp;"ibor"&amp;Tenor,BA144,Trigger)</f>
        <v>42538</v>
      </c>
      <c r="BC144" s="257">
        <f>_xll.qlIndexFixing($AC$5,AZ144,TRUE,_xll.ohTrigger(Trigger,Trigger6M))</f>
        <v>8.6691026142501958E-4</v>
      </c>
      <c r="BD144" s="257">
        <f>_xll.qlIndexFixing($BE$1,AZ144,TRUE,_xll.ohTrigger(Trigger,Trigger6M))</f>
        <v>9.0913652586112044E-4</v>
      </c>
    </row>
    <row r="145" spans="51:56" ht="11.25" customHeight="1" x14ac:dyDescent="0.25">
      <c r="AY145" s="104" t="s">
        <v>203</v>
      </c>
      <c r="AZ145" s="105">
        <f>_xll.qlInterestRateIndexFixingDate(Currency&amp;"ibor"&amp;Tenor,BA145,Trigger)</f>
        <v>42354</v>
      </c>
      <c r="BA145" s="105">
        <f>_xll.qlCalendarAdvance(Calendar,BA144,AY145,"f",,Trigger)</f>
        <v>42356</v>
      </c>
      <c r="BB145" s="105">
        <f>_xll.qlInterestRateIndexMaturity(Currency&amp;"ibor"&amp;Tenor,BA145,Trigger)</f>
        <v>42541</v>
      </c>
      <c r="BC145" s="257">
        <f>_xll.qlIndexFixing($AC$5,AZ145,TRUE,_xll.ohTrigger(Trigger,Trigger6M))</f>
        <v>8.6760082041351637E-4</v>
      </c>
      <c r="BD145" s="257">
        <f>_xll.qlIndexFixing($BE$1,AZ145,TRUE,_xll.ohTrigger(Trigger,Trigger6M))</f>
        <v>9.1211624262807576E-4</v>
      </c>
    </row>
    <row r="146" spans="51:56" ht="11.25" customHeight="1" x14ac:dyDescent="0.25">
      <c r="AY146" s="104" t="s">
        <v>203</v>
      </c>
      <c r="AZ146" s="105">
        <f>_xll.qlInterestRateIndexFixingDate(Currency&amp;"ibor"&amp;Tenor,BA146,Trigger)</f>
        <v>42355</v>
      </c>
      <c r="BA146" s="105">
        <f>_xll.qlCalendarAdvance(Calendar,BA145,AY146,"f",,Trigger)</f>
        <v>42359</v>
      </c>
      <c r="BB146" s="105">
        <f>_xll.qlInterestRateIndexMaturity(Currency&amp;"ibor"&amp;Tenor,BA146,Trigger)</f>
        <v>42542</v>
      </c>
      <c r="BC146" s="257">
        <f>_xll.qlIndexFixing($AC$5,AZ146,TRUE,_xll.ohTrigger(Trigger,Trigger6M))</f>
        <v>8.7049176271771563E-4</v>
      </c>
      <c r="BD146" s="257">
        <f>_xll.qlIndexFixing($BE$1,AZ146,TRUE,_xll.ohTrigger(Trigger,Trigger6M))</f>
        <v>9.1883397799859799E-4</v>
      </c>
    </row>
    <row r="147" spans="51:56" ht="11.25" customHeight="1" x14ac:dyDescent="0.25">
      <c r="AY147" s="104" t="s">
        <v>203</v>
      </c>
      <c r="AZ147" s="105">
        <f>_xll.qlInterestRateIndexFixingDate(Currency&amp;"ibor"&amp;Tenor,BA147,Trigger)</f>
        <v>42356</v>
      </c>
      <c r="BA147" s="105">
        <f>_xll.qlCalendarAdvance(Calendar,BA146,AY147,"f",,Trigger)</f>
        <v>42360</v>
      </c>
      <c r="BB147" s="105">
        <f>_xll.qlInterestRateIndexMaturity(Currency&amp;"ibor"&amp;Tenor,BA147,Trigger)</f>
        <v>42543</v>
      </c>
      <c r="BC147" s="257">
        <f>_xll.qlIndexFixing($AC$5,AZ147,TRUE,_xll.ohTrigger(Trigger,Trigger6M))</f>
        <v>8.7137225225691808E-4</v>
      </c>
      <c r="BD147" s="257">
        <f>_xll.qlIndexFixing($BE$1,AZ147,TRUE,_xll.ohTrigger(Trigger,Trigger6M))</f>
        <v>9.2128651633713364E-4</v>
      </c>
    </row>
    <row r="148" spans="51:56" ht="11.25" customHeight="1" x14ac:dyDescent="0.25">
      <c r="AY148" s="104" t="s">
        <v>203</v>
      </c>
      <c r="AZ148" s="105">
        <f>_xll.qlInterestRateIndexFixingDate(Currency&amp;"ibor"&amp;Tenor,BA148,Trigger)</f>
        <v>42359</v>
      </c>
      <c r="BA148" s="105">
        <f>_xll.qlCalendarAdvance(Calendar,BA147,AY148,"f",,Trigger)</f>
        <v>42361</v>
      </c>
      <c r="BB148" s="105">
        <f>_xll.qlInterestRateIndexMaturity(Currency&amp;"ibor"&amp;Tenor,BA148,Trigger)</f>
        <v>42544</v>
      </c>
      <c r="BC148" s="257">
        <f>_xll.qlIndexFixing($AC$5,AZ148,TRUE,_xll.ohTrigger(Trigger,Trigger6M))</f>
        <v>8.722467874653216E-4</v>
      </c>
      <c r="BD148" s="257">
        <f>_xll.qlIndexFixing($BE$1,AZ148,TRUE,_xll.ohTrigger(Trigger,Trigger6M))</f>
        <v>9.2373722827215996E-4</v>
      </c>
    </row>
    <row r="149" spans="51:56" ht="11.25" customHeight="1" x14ac:dyDescent="0.25">
      <c r="AY149" s="104" t="s">
        <v>203</v>
      </c>
      <c r="AZ149" s="105">
        <f>_xll.qlInterestRateIndexFixingDate(Currency&amp;"ibor"&amp;Tenor,BA149,Trigger)</f>
        <v>42360</v>
      </c>
      <c r="BA149" s="105">
        <f>_xll.qlCalendarAdvance(Calendar,BA148,AY149,"f",,Trigger)</f>
        <v>42362</v>
      </c>
      <c r="BB149" s="105">
        <f>_xll.qlInterestRateIndexMaturity(Currency&amp;"ibor"&amp;Tenor,BA149,Trigger)</f>
        <v>42545</v>
      </c>
      <c r="BC149" s="257">
        <f>_xll.qlIndexFixing($AC$5,AZ149,TRUE,_xll.ohTrigger(Trigger,Trigger6M))</f>
        <v>8.7311536833637414E-4</v>
      </c>
      <c r="BD149" s="257">
        <f>_xll.qlIndexFixing($BE$1,AZ149,TRUE,_xll.ohTrigger(Trigger,Trigger6M))</f>
        <v>9.2617935573241592E-4</v>
      </c>
    </row>
    <row r="150" spans="51:56" ht="11.25" customHeight="1" x14ac:dyDescent="0.25">
      <c r="AY150" s="104" t="s">
        <v>203</v>
      </c>
      <c r="AZ150" s="105">
        <f>_xll.qlInterestRateIndexFixingDate(Currency&amp;"ibor"&amp;Tenor,BA150,Trigger)</f>
        <v>42361</v>
      </c>
      <c r="BA150" s="105">
        <f>_xll.qlCalendarAdvance(Calendar,BA149,AY150,"f",,Trigger)</f>
        <v>42366</v>
      </c>
      <c r="BB150" s="105">
        <f>_xll.qlInterestRateIndexMaturity(Currency&amp;"ibor"&amp;Tenor,BA150,Trigger)</f>
        <v>42549</v>
      </c>
      <c r="BC150" s="257">
        <f>_xll.qlIndexFixing($AC$5,AZ150,TRUE,_xll.ohTrigger(Trigger,Trigger6M))</f>
        <v>8.7653014828632781E-4</v>
      </c>
      <c r="BD150" s="257">
        <f>_xll.qlIndexFixing($BE$1,AZ150,TRUE,_xll.ohTrigger(Trigger,Trigger6M))</f>
        <v>9.3572266319210643E-4</v>
      </c>
    </row>
    <row r="151" spans="51:56" ht="11.25" customHeight="1" x14ac:dyDescent="0.25">
      <c r="AY151" s="104" t="s">
        <v>203</v>
      </c>
      <c r="AZ151" s="105">
        <f>_xll.qlInterestRateIndexFixingDate(Currency&amp;"ibor"&amp;Tenor,BA151,Trigger)</f>
        <v>42362</v>
      </c>
      <c r="BA151" s="105">
        <f>_xll.qlCalendarAdvance(Calendar,BA150,AY151,"f",,Trigger)</f>
        <v>42367</v>
      </c>
      <c r="BB151" s="105">
        <f>_xll.qlInterestRateIndexMaturity(Currency&amp;"ibor"&amp;Tenor,BA151,Trigger)</f>
        <v>42550</v>
      </c>
      <c r="BC151" s="257">
        <f>_xll.qlIndexFixing($AC$5,AZ151,TRUE,_xll.ohTrigger(Trigger,Trigger6M))</f>
        <v>8.7736895735137624E-4</v>
      </c>
      <c r="BD151" s="257">
        <f>_xll.qlIndexFixing($BE$1,AZ151,TRUE,_xll.ohTrigger(Trigger,Trigger6M))</f>
        <v>9.3801630100293358E-4</v>
      </c>
    </row>
    <row r="152" spans="51:56" ht="11.25" customHeight="1" x14ac:dyDescent="0.25">
      <c r="AY152" s="104" t="s">
        <v>203</v>
      </c>
      <c r="AZ152" s="105">
        <f>_xll.qlInterestRateIndexFixingDate(Currency&amp;"ibor"&amp;Tenor,BA152,Trigger)</f>
        <v>42366</v>
      </c>
      <c r="BA152" s="105">
        <f>_xll.qlCalendarAdvance(Calendar,BA151,AY152,"f",,Trigger)</f>
        <v>42368</v>
      </c>
      <c r="BB152" s="105">
        <f>_xll.qlInterestRateIndexMaturity(Currency&amp;"ibor"&amp;Tenor,BA152,Trigger)</f>
        <v>42551</v>
      </c>
      <c r="BC152" s="257">
        <f>_xll.qlIndexFixing($AC$5,AZ152,TRUE,_xll.ohTrigger(Trigger,Trigger6M))</f>
        <v>8.7820181203189822E-4</v>
      </c>
      <c r="BD152" s="257">
        <f>_xll.qlIndexFixing($BE$1,AZ152,TRUE,_xll.ohTrigger(Trigger,Trigger6M))</f>
        <v>9.402582881885631E-4</v>
      </c>
    </row>
    <row r="153" spans="51:56" ht="11.25" customHeight="1" x14ac:dyDescent="0.25">
      <c r="AY153" s="104" t="s">
        <v>203</v>
      </c>
      <c r="AZ153" s="105">
        <f>_xll.qlInterestRateIndexFixingDate(Currency&amp;"ibor"&amp;Tenor,BA153,Trigger)</f>
        <v>42367</v>
      </c>
      <c r="BA153" s="105">
        <f>_xll.qlCalendarAdvance(Calendar,BA152,AY153,"f",,Trigger)</f>
        <v>42369</v>
      </c>
      <c r="BB153" s="105">
        <f>_xll.qlInterestRateIndexMaturity(Currency&amp;"ibor"&amp;Tenor,BA153,Trigger)</f>
        <v>42551</v>
      </c>
      <c r="BC153" s="257">
        <f>_xll.qlIndexFixing($AC$5,AZ153,TRUE,_xll.ohTrigger(Trigger,Trigger6M))</f>
        <v>8.7913786275520787E-4</v>
      </c>
      <c r="BD153" s="257">
        <f>_xll.qlIndexFixing($BE$1,AZ153,TRUE,_xll.ohTrigger(Trigger,Trigger6M))</f>
        <v>9.4196527800003945E-4</v>
      </c>
    </row>
    <row r="154" spans="51:56" ht="11.25" customHeight="1" x14ac:dyDescent="0.25">
      <c r="AY154" s="104" t="s">
        <v>203</v>
      </c>
      <c r="AZ154" s="105">
        <f>_xll.qlInterestRateIndexFixingDate(Currency&amp;"ibor"&amp;Tenor,BA154,Trigger)</f>
        <v>42368</v>
      </c>
      <c r="BA154" s="105">
        <f>_xll.qlCalendarAdvance(Calendar,BA153,AY154,"f",,Trigger)</f>
        <v>42373</v>
      </c>
      <c r="BB154" s="105">
        <f>_xll.qlInterestRateIndexMaturity(Currency&amp;"ibor"&amp;Tenor,BA154,Trigger)</f>
        <v>42555</v>
      </c>
      <c r="BC154" s="257">
        <f>_xll.qlIndexFixing($AC$5,AZ154,TRUE,_xll.ohTrigger(Trigger,Trigger6M))</f>
        <v>8.8238250937164775E-4</v>
      </c>
      <c r="BD154" s="257">
        <f>_xll.qlIndexFixing($BE$1,AZ154,TRUE,_xll.ohTrigger(Trigger,Trigger6M))</f>
        <v>9.2000000000005391E-4</v>
      </c>
    </row>
    <row r="155" spans="51:56" ht="11.25" customHeight="1" x14ac:dyDescent="0.25">
      <c r="AY155" s="104" t="s">
        <v>203</v>
      </c>
      <c r="AZ155" s="105">
        <f>_xll.qlInterestRateIndexFixingDate(Currency&amp;"ibor"&amp;Tenor,BA155,Trigger)</f>
        <v>42369</v>
      </c>
      <c r="BA155" s="105">
        <f>_xll.qlCalendarAdvance(Calendar,BA154,AY155,"f",,Trigger)</f>
        <v>42374</v>
      </c>
      <c r="BB155" s="105">
        <f>_xll.qlInterestRateIndexMaturity(Currency&amp;"ibor"&amp;Tenor,BA155,Trigger)</f>
        <v>42556</v>
      </c>
      <c r="BC155" s="257">
        <f>_xll.qlIndexFixing($AC$5,AZ155,TRUE,_xll.ohTrigger(Trigger,Trigger6M))</f>
        <v>8.8317870320558749E-4</v>
      </c>
      <c r="BD155" s="257">
        <f>_xll.qlIndexFixing($BE$1,AZ155,TRUE,_xll.ohTrigger(Trigger,Trigger6M))</f>
        <v>9.2172221748164655E-4</v>
      </c>
    </row>
    <row r="156" spans="51:56" ht="11.25" customHeight="1" x14ac:dyDescent="0.25">
      <c r="AY156" s="104" t="s">
        <v>203</v>
      </c>
      <c r="AZ156" s="105">
        <f>_xll.qlInterestRateIndexFixingDate(Currency&amp;"ibor"&amp;Tenor,BA156,Trigger)</f>
        <v>42373</v>
      </c>
      <c r="BA156" s="105">
        <f>_xll.qlCalendarAdvance(Calendar,BA155,AY156,"f",,Trigger)</f>
        <v>42375</v>
      </c>
      <c r="BB156" s="105">
        <f>_xll.qlInterestRateIndexMaturity(Currency&amp;"ibor"&amp;Tenor,BA156,Trigger)</f>
        <v>42557</v>
      </c>
      <c r="BC156" s="257">
        <f>_xll.qlIndexFixing($AC$5,AZ156,TRUE,_xll.ohTrigger(Trigger,Trigger6M))</f>
        <v>8.8396890989643842E-4</v>
      </c>
      <c r="BD156" s="257">
        <f>_xll.qlIndexFixing($BE$1,AZ156,TRUE,_xll.ohTrigger(Trigger,Trigger6M))</f>
        <v>9.2328926413540397E-4</v>
      </c>
    </row>
    <row r="157" spans="51:56" ht="11.25" customHeight="1" x14ac:dyDescent="0.25">
      <c r="AY157" s="104" t="s">
        <v>203</v>
      </c>
      <c r="AZ157" s="105">
        <f>_xll.qlInterestRateIndexFixingDate(Currency&amp;"ibor"&amp;Tenor,BA157,Trigger)</f>
        <v>42374</v>
      </c>
      <c r="BA157" s="105">
        <f>_xll.qlCalendarAdvance(Calendar,BA156,AY157,"f",,Trigger)</f>
        <v>42376</v>
      </c>
      <c r="BB157" s="105">
        <f>_xll.qlInterestRateIndexMaturity(Currency&amp;"ibor"&amp;Tenor,BA157,Trigger)</f>
        <v>42558</v>
      </c>
      <c r="BC157" s="257">
        <f>_xll.qlIndexFixing($AC$5,AZ157,TRUE,_xll.ohTrigger(Trigger,Trigger6M))</f>
        <v>8.8475312943761205E-4</v>
      </c>
      <c r="BD157" s="257">
        <f>_xll.qlIndexFixing($BE$1,AZ157,TRUE,_xll.ohTrigger(Trigger,Trigger6M))</f>
        <v>9.2471028650287224E-4</v>
      </c>
    </row>
    <row r="158" spans="51:56" ht="11.25" customHeight="1" x14ac:dyDescent="0.25">
      <c r="AY158" s="104" t="s">
        <v>203</v>
      </c>
      <c r="AZ158" s="105">
        <f>_xll.qlInterestRateIndexFixingDate(Currency&amp;"ibor"&amp;Tenor,BA158,Trigger)</f>
        <v>42375</v>
      </c>
      <c r="BA158" s="105">
        <f>_xll.qlCalendarAdvance(Calendar,BA157,AY158,"f",,Trigger)</f>
        <v>42377</v>
      </c>
      <c r="BB158" s="105">
        <f>_xll.qlInterestRateIndexMaturity(Currency&amp;"ibor"&amp;Tenor,BA158,Trigger)</f>
        <v>42559</v>
      </c>
      <c r="BC158" s="257">
        <f>_xll.qlIndexFixing($AC$5,AZ158,TRUE,_xll.ohTrigger(Trigger,Trigger6M))</f>
        <v>8.8553136182208136E-4</v>
      </c>
      <c r="BD158" s="257">
        <f>_xll.qlIndexFixing($BE$1,AZ158,TRUE,_xll.ohTrigger(Trigger,Trigger6M))</f>
        <v>9.2599465735342524E-4</v>
      </c>
    </row>
    <row r="159" spans="51:56" ht="11.25" customHeight="1" x14ac:dyDescent="0.25">
      <c r="AY159" s="104" t="s">
        <v>203</v>
      </c>
      <c r="AZ159" s="105">
        <f>_xll.qlInterestRateIndexFixingDate(Currency&amp;"ibor"&amp;Tenor,BA159,Trigger)</f>
        <v>42376</v>
      </c>
      <c r="BA159" s="105">
        <f>_xll.qlCalendarAdvance(Calendar,BA158,AY159,"f",,Trigger)</f>
        <v>42380</v>
      </c>
      <c r="BB159" s="105">
        <f>_xll.qlInterestRateIndexMaturity(Currency&amp;"ibor"&amp;Tenor,BA159,Trigger)</f>
        <v>42562</v>
      </c>
      <c r="BC159" s="257">
        <f>_xll.qlIndexFixing($AC$5,AZ159,TRUE,_xll.ohTrigger(Trigger,Trigger6M))</f>
        <v>8.8783013596279261E-4</v>
      </c>
      <c r="BD159" s="257">
        <f>_xll.qlIndexFixing($BE$1,AZ159,TRUE,_xll.ohTrigger(Trigger,Trigger6M))</f>
        <v>9.291249817838616E-4</v>
      </c>
    </row>
    <row r="160" spans="51:56" ht="11.25" customHeight="1" x14ac:dyDescent="0.25">
      <c r="AY160" s="104" t="s">
        <v>203</v>
      </c>
      <c r="AZ160" s="105">
        <f>_xll.qlInterestRateIndexFixingDate(Currency&amp;"ibor"&amp;Tenor,BA160,Trigger)</f>
        <v>42377</v>
      </c>
      <c r="BA160" s="105">
        <f>_xll.qlCalendarAdvance(Calendar,BA159,AY160,"f",,Trigger)</f>
        <v>42381</v>
      </c>
      <c r="BB160" s="105">
        <f>_xll.qlInterestRateIndexMaturity(Currency&amp;"ibor"&amp;Tenor,BA160,Trigger)</f>
        <v>42563</v>
      </c>
      <c r="BC160" s="257">
        <f>_xll.qlIndexFixing($AC$5,AZ160,TRUE,_xll.ohTrigger(Trigger,Trigger6M))</f>
        <v>8.8858441964929208E-4</v>
      </c>
      <c r="BD160" s="257">
        <f>_xll.qlIndexFixing($BE$1,AZ160,TRUE,_xll.ohTrigger(Trigger,Trigger6M))</f>
        <v>9.2996099860183259E-4</v>
      </c>
    </row>
    <row r="161" spans="51:56" ht="11.25" customHeight="1" x14ac:dyDescent="0.25">
      <c r="AY161" s="104" t="s">
        <v>203</v>
      </c>
      <c r="AZ161" s="105">
        <f>_xll.qlInterestRateIndexFixingDate(Currency&amp;"ibor"&amp;Tenor,BA161,Trigger)</f>
        <v>42380</v>
      </c>
      <c r="BA161" s="105">
        <f>_xll.qlCalendarAdvance(Calendar,BA160,AY161,"f",,Trigger)</f>
        <v>42382</v>
      </c>
      <c r="BB161" s="105">
        <f>_xll.qlInterestRateIndexMaturity(Currency&amp;"ibor"&amp;Tenor,BA161,Trigger)</f>
        <v>42564</v>
      </c>
      <c r="BC161" s="257">
        <f>_xll.qlIndexFixing($AC$5,AZ161,TRUE,_xll.ohTrigger(Trigger,Trigger6M))</f>
        <v>8.893327161439503E-4</v>
      </c>
      <c r="BD161" s="257">
        <f>_xll.qlIndexFixing($BE$1,AZ161,TRUE,_xll.ohTrigger(Trigger,Trigger6M))</f>
        <v>9.3071062095898764E-4</v>
      </c>
    </row>
    <row r="162" spans="51:56" ht="11.25" customHeight="1" x14ac:dyDescent="0.25">
      <c r="AY162" s="104" t="s">
        <v>203</v>
      </c>
      <c r="AZ162" s="105">
        <f>_xll.qlInterestRateIndexFixingDate(Currency&amp;"ibor"&amp;Tenor,BA162,Trigger)</f>
        <v>42381</v>
      </c>
      <c r="BA162" s="105">
        <f>_xll.qlCalendarAdvance(Calendar,BA161,AY162,"f",,Trigger)</f>
        <v>42383</v>
      </c>
      <c r="BB162" s="105">
        <f>_xll.qlInterestRateIndexMaturity(Currency&amp;"ibor"&amp;Tenor,BA162,Trigger)</f>
        <v>42565</v>
      </c>
      <c r="BC162" s="257">
        <f>_xll.qlIndexFixing($AC$5,AZ162,TRUE,_xll.ohTrigger(Trigger,Trigger6M))</f>
        <v>8.900750254401792E-4</v>
      </c>
      <c r="BD162" s="257">
        <f>_xll.qlIndexFixing($BE$1,AZ162,TRUE,_xll.ohTrigger(Trigger,Trigger6M))</f>
        <v>9.3138457887264063E-4</v>
      </c>
    </row>
    <row r="163" spans="51:56" ht="11.25" customHeight="1" x14ac:dyDescent="0.25">
      <c r="AY163" s="104" t="s">
        <v>203</v>
      </c>
      <c r="AZ163" s="105">
        <f>_xll.qlInterestRateIndexFixingDate(Currency&amp;"ibor"&amp;Tenor,BA163,Trigger)</f>
        <v>42382</v>
      </c>
      <c r="BA163" s="105">
        <f>_xll.qlCalendarAdvance(Calendar,BA162,AY163,"f",,Trigger)</f>
        <v>42384</v>
      </c>
      <c r="BB163" s="105">
        <f>_xll.qlInterestRateIndexMaturity(Currency&amp;"ibor"&amp;Tenor,BA163,Trigger)</f>
        <v>42566</v>
      </c>
      <c r="BC163" s="257">
        <f>_xll.qlIndexFixing($AC$5,AZ163,TRUE,_xll.ohTrigger(Trigger,Trigger6M))</f>
        <v>8.9081134753095142E-4</v>
      </c>
      <c r="BD163" s="257">
        <f>_xll.qlIndexFixing($BE$1,AZ163,TRUE,_xll.ohTrigger(Trigger,Trigger6M))</f>
        <v>9.3199382855235768E-4</v>
      </c>
    </row>
    <row r="164" spans="51:56" ht="11.25" customHeight="1" x14ac:dyDescent="0.25">
      <c r="AY164" s="104" t="s">
        <v>203</v>
      </c>
      <c r="AZ164" s="105">
        <f>_xll.qlInterestRateIndexFixingDate(Currency&amp;"ibor"&amp;Tenor,BA164,Trigger)</f>
        <v>42383</v>
      </c>
      <c r="BA164" s="105">
        <f>_xll.qlCalendarAdvance(Calendar,BA163,AY164,"f",,Trigger)</f>
        <v>42387</v>
      </c>
      <c r="BB164" s="105">
        <f>_xll.qlInterestRateIndexMaturity(Currency&amp;"ibor"&amp;Tenor,BA164,Trigger)</f>
        <v>42569</v>
      </c>
      <c r="BC164" s="257">
        <f>_xll.qlIndexFixing($AC$5,AZ164,TRUE,_xll.ohTrigger(Trigger,Trigger6M))</f>
        <v>8.9298439050552493E-4</v>
      </c>
      <c r="BD164" s="257">
        <f>_xll.qlIndexFixing($BE$1,AZ164,TRUE,_xll.ohTrigger(Trigger,Trigger6M))</f>
        <v>9.3354628309178509E-4</v>
      </c>
    </row>
    <row r="165" spans="51:56" ht="11.25" customHeight="1" x14ac:dyDescent="0.25">
      <c r="AY165" s="104" t="s">
        <v>203</v>
      </c>
      <c r="AZ165" s="105">
        <f>_xll.qlInterestRateIndexFixingDate(Currency&amp;"ibor"&amp;Tenor,BA165,Trigger)</f>
        <v>42384</v>
      </c>
      <c r="BA165" s="105">
        <f>_xll.qlCalendarAdvance(Calendar,BA164,AY165,"f",,Trigger)</f>
        <v>42388</v>
      </c>
      <c r="BB165" s="105">
        <f>_xll.qlInterestRateIndexMaturity(Currency&amp;"ibor"&amp;Tenor,BA165,Trigger)</f>
        <v>42570</v>
      </c>
      <c r="BC165" s="257">
        <f>_xll.qlIndexFixing($AC$5,AZ165,TRUE,_xll.ohTrigger(Trigger,Trigger6M))</f>
        <v>8.9369676370946744E-4</v>
      </c>
      <c r="BD165" s="257">
        <f>_xll.qlIndexFixing($BE$1,AZ165,TRUE,_xll.ohTrigger(Trigger,Trigger6M))</f>
        <v>9.3401078565830565E-4</v>
      </c>
    </row>
    <row r="166" spans="51:56" ht="11.25" customHeight="1" x14ac:dyDescent="0.25">
      <c r="AY166" s="104" t="s">
        <v>203</v>
      </c>
      <c r="AZ166" s="105">
        <f>_xll.qlInterestRateIndexFixingDate(Currency&amp;"ibor"&amp;Tenor,BA166,Trigger)</f>
        <v>42387</v>
      </c>
      <c r="BA166" s="105">
        <f>_xll.qlCalendarAdvance(Calendar,BA165,AY166,"f",,Trigger)</f>
        <v>42389</v>
      </c>
      <c r="BB166" s="105">
        <f>_xll.qlInterestRateIndexMaturity(Currency&amp;"ibor"&amp;Tenor,BA166,Trigger)</f>
        <v>42571</v>
      </c>
      <c r="BC166" s="257">
        <f>_xll.qlIndexFixing($AC$5,AZ166,TRUE,_xll.ohTrigger(Trigger,Trigger6M))</f>
        <v>8.944031496745734E-4</v>
      </c>
      <c r="BD166" s="257">
        <f>_xll.qlIndexFixing($BE$1,AZ166,TRUE,_xll.ohTrigger(Trigger,Trigger6M))</f>
        <v>9.3446875381401147E-4</v>
      </c>
    </row>
    <row r="167" spans="51:56" ht="11.25" customHeight="1" x14ac:dyDescent="0.25">
      <c r="AY167" s="104" t="s">
        <v>203</v>
      </c>
      <c r="AZ167" s="105">
        <f>_xll.qlInterestRateIndexFixingDate(Currency&amp;"ibor"&amp;Tenor,BA167,Trigger)</f>
        <v>42388</v>
      </c>
      <c r="BA167" s="105">
        <f>_xll.qlCalendarAdvance(Calendar,BA166,AY167,"f",,Trigger)</f>
        <v>42390</v>
      </c>
      <c r="BB167" s="105">
        <f>_xll.qlInterestRateIndexMaturity(Currency&amp;"ibor"&amp;Tenor,BA167,Trigger)</f>
        <v>42572</v>
      </c>
      <c r="BC167" s="257">
        <f>_xll.qlIndexFixing($AC$5,AZ167,TRUE,_xll.ohTrigger(Trigger,Trigger6M))</f>
        <v>8.9510354839601139E-4</v>
      </c>
      <c r="BD167" s="257">
        <f>_xll.qlIndexFixing($BE$1,AZ167,TRUE,_xll.ohTrigger(Trigger,Trigger6M))</f>
        <v>9.3493250086751725E-4</v>
      </c>
    </row>
    <row r="168" spans="51:56" ht="11.25" customHeight="1" x14ac:dyDescent="0.25">
      <c r="AY168" s="104" t="s">
        <v>203</v>
      </c>
      <c r="AZ168" s="105">
        <f>_xll.qlInterestRateIndexFixingDate(Currency&amp;"ibor"&amp;Tenor,BA168,Trigger)</f>
        <v>42389</v>
      </c>
      <c r="BA168" s="105">
        <f>_xll.qlCalendarAdvance(Calendar,BA167,AY168,"f",,Trigger)</f>
        <v>42391</v>
      </c>
      <c r="BB168" s="105">
        <f>_xll.qlInterestRateIndexMaturity(Currency&amp;"ibor"&amp;Tenor,BA168,Trigger)</f>
        <v>42573</v>
      </c>
      <c r="BC168" s="257">
        <f>_xll.qlIndexFixing($AC$5,AZ168,TRUE,_xll.ohTrigger(Trigger,Trigger6M))</f>
        <v>8.9579795986543663E-4</v>
      </c>
      <c r="BD168" s="257">
        <f>_xll.qlIndexFixing($BE$1,AZ168,TRUE,_xll.ohTrigger(Trigger,Trigger6M))</f>
        <v>9.3541456630431678E-4</v>
      </c>
    </row>
    <row r="169" spans="51:56" ht="11.25" customHeight="1" x14ac:dyDescent="0.25">
      <c r="AY169" s="104" t="s">
        <v>203</v>
      </c>
      <c r="AZ169" s="105">
        <f>_xll.qlInterestRateIndexFixingDate(Currency&amp;"ibor"&amp;Tenor,BA169,Trigger)</f>
        <v>42390</v>
      </c>
      <c r="BA169" s="105">
        <f>_xll.qlCalendarAdvance(Calendar,BA168,AY169,"f",,Trigger)</f>
        <v>42394</v>
      </c>
      <c r="BB169" s="105">
        <f>_xll.qlInterestRateIndexMaturity(Currency&amp;"ibor"&amp;Tenor,BA169,Trigger)</f>
        <v>42576</v>
      </c>
      <c r="BC169" s="257">
        <f>_xll.qlIndexFixing($AC$5,AZ169,TRUE,_xll.ohTrigger(Trigger,Trigger6M))</f>
        <v>8.9784527070761234E-4</v>
      </c>
      <c r="BD169" s="257">
        <f>_xll.qlIndexFixing($BE$1,AZ169,TRUE,_xll.ohTrigger(Trigger,Trigger6M))</f>
        <v>9.3709946051396382E-4</v>
      </c>
    </row>
    <row r="170" spans="51:56" ht="11.25" customHeight="1" x14ac:dyDescent="0.25">
      <c r="AY170" s="104" t="s">
        <v>203</v>
      </c>
      <c r="AZ170" s="105">
        <f>_xll.qlInterestRateIndexFixingDate(Currency&amp;"ibor"&amp;Tenor,BA170,Trigger)</f>
        <v>42391</v>
      </c>
      <c r="BA170" s="105">
        <f>_xll.qlCalendarAdvance(Calendar,BA169,AY170,"f",,Trigger)</f>
        <v>42395</v>
      </c>
      <c r="BB170" s="105">
        <f>_xll.qlInterestRateIndexMaturity(Currency&amp;"ibor"&amp;Tenor,BA170,Trigger)</f>
        <v>42577</v>
      </c>
      <c r="BC170" s="257">
        <f>_xll.qlIndexFixing($AC$5,AZ170,TRUE,_xll.ohTrigger(Trigger,Trigger6M))</f>
        <v>8.9851573311188892E-4</v>
      </c>
      <c r="BD170" s="257">
        <f>_xll.qlIndexFixing($BE$1,AZ170,TRUE,_xll.ohTrigger(Trigger,Trigger6M))</f>
        <v>9.3778471800822871E-4</v>
      </c>
    </row>
    <row r="171" spans="51:56" ht="11.25" customHeight="1" x14ac:dyDescent="0.25">
      <c r="AY171" s="104" t="s">
        <v>203</v>
      </c>
      <c r="AZ171" s="105">
        <f>_xll.qlInterestRateIndexFixingDate(Currency&amp;"ibor"&amp;Tenor,BA171,Trigger)</f>
        <v>42394</v>
      </c>
      <c r="BA171" s="105">
        <f>_xll.qlCalendarAdvance(Calendar,BA170,AY171,"f",,Trigger)</f>
        <v>42396</v>
      </c>
      <c r="BB171" s="105">
        <f>_xll.qlInterestRateIndexMaturity(Currency&amp;"ibor"&amp;Tenor,BA171,Trigger)</f>
        <v>42578</v>
      </c>
      <c r="BC171" s="257">
        <f>_xll.qlIndexFixing($AC$5,AZ171,TRUE,_xll.ohTrigger(Trigger,Trigger6M))</f>
        <v>8.9918020823384723E-4</v>
      </c>
      <c r="BD171" s="257">
        <f>_xll.qlIndexFixing($BE$1,AZ171,TRUE,_xll.ohTrigger(Trigger,Trigger6M))</f>
        <v>9.3855438408503469E-4</v>
      </c>
    </row>
    <row r="172" spans="51:56" ht="11.25" customHeight="1" x14ac:dyDescent="0.25">
      <c r="AY172" s="104" t="s">
        <v>203</v>
      </c>
      <c r="AZ172" s="105">
        <f>_xll.qlInterestRateIndexFixingDate(Currency&amp;"ibor"&amp;Tenor,BA172,Trigger)</f>
        <v>42395</v>
      </c>
      <c r="BA172" s="105">
        <f>_xll.qlCalendarAdvance(Calendar,BA171,AY172,"f",,Trigger)</f>
        <v>42397</v>
      </c>
      <c r="BB172" s="105">
        <f>_xll.qlInterestRateIndexMaturity(Currency&amp;"ibor"&amp;Tenor,BA172,Trigger)</f>
        <v>42579</v>
      </c>
      <c r="BC172" s="257">
        <f>_xll.qlIndexFixing($AC$5,AZ172,TRUE,_xll.ohTrigger(Trigger,Trigger6M))</f>
        <v>8.9983869606821676E-4</v>
      </c>
      <c r="BD172" s="257">
        <f>_xll.qlIndexFixing($BE$1,AZ172,TRUE,_xll.ohTrigger(Trigger,Trigger6M))</f>
        <v>9.3942235536362186E-4</v>
      </c>
    </row>
    <row r="173" spans="51:56" ht="11.25" customHeight="1" x14ac:dyDescent="0.25">
      <c r="AY173" s="104" t="s">
        <v>203</v>
      </c>
      <c r="AZ173" s="105">
        <f>_xll.qlInterestRateIndexFixingDate(Currency&amp;"ibor"&amp;Tenor,BA173,Trigger)</f>
        <v>42396</v>
      </c>
      <c r="BA173" s="105">
        <f>_xll.qlCalendarAdvance(Calendar,BA172,AY173,"f",,Trigger)</f>
        <v>42398</v>
      </c>
      <c r="BB173" s="105">
        <f>_xll.qlInterestRateIndexMaturity(Currency&amp;"ibor"&amp;Tenor,BA173,Trigger)</f>
        <v>42580</v>
      </c>
      <c r="BC173" s="257">
        <f>_xll.qlIndexFixing($AC$5,AZ173,TRUE,_xll.ohTrigger(Trigger,Trigger6M))</f>
        <v>9.0049119660840925E-4</v>
      </c>
      <c r="BD173" s="257">
        <f>_xll.qlIndexFixing($BE$1,AZ173,TRUE,_xll.ohTrigger(Trigger,Trigger6M))</f>
        <v>9.4040275466865798E-4</v>
      </c>
    </row>
    <row r="174" spans="51:56" ht="11.25" customHeight="1" x14ac:dyDescent="0.25">
      <c r="AY174" s="104" t="s">
        <v>203</v>
      </c>
      <c r="AZ174" s="105">
        <f>_xll.qlInterestRateIndexFixingDate(Currency&amp;"ibor"&amp;Tenor,BA174,Trigger)</f>
        <v>42397</v>
      </c>
      <c r="BA174" s="105">
        <f>_xll.qlCalendarAdvance(Calendar,BA173,AY174,"f",,Trigger)</f>
        <v>42401</v>
      </c>
      <c r="BB174" s="105">
        <f>_xll.qlInterestRateIndexMaturity(Currency&amp;"ibor"&amp;Tenor,BA174,Trigger)</f>
        <v>42583</v>
      </c>
      <c r="BC174" s="257">
        <f>_xll.qlIndexFixing($AC$5,AZ174,TRUE,_xll.ohTrigger(Trigger,Trigger6M))</f>
        <v>9.0241277440726748E-4</v>
      </c>
      <c r="BD174" s="257">
        <f>_xll.qlIndexFixing($BE$1,AZ174,TRUE,_xll.ohTrigger(Trigger,Trigger6M))</f>
        <v>9.3842414046650723E-4</v>
      </c>
    </row>
    <row r="175" spans="51:56" ht="11.25" customHeight="1" x14ac:dyDescent="0.25">
      <c r="AY175" s="104" t="s">
        <v>203</v>
      </c>
      <c r="AZ175" s="105">
        <f>_xll.qlInterestRateIndexFixingDate(Currency&amp;"ibor"&amp;Tenor,BA175,Trigger)</f>
        <v>42398</v>
      </c>
      <c r="BA175" s="105">
        <f>_xll.qlCalendarAdvance(Calendar,BA174,AY175,"f",,Trigger)</f>
        <v>42402</v>
      </c>
      <c r="BB175" s="105">
        <f>_xll.qlInterestRateIndexMaturity(Currency&amp;"ibor"&amp;Tenor,BA175,Trigger)</f>
        <v>42584</v>
      </c>
      <c r="BC175" s="257">
        <f>_xll.qlIndexFixing($AC$5,AZ175,TRUE,_xll.ohTrigger(Trigger,Trigger6M))</f>
        <v>9.0304132571321588E-4</v>
      </c>
      <c r="BD175" s="257">
        <f>_xll.qlIndexFixing($BE$1,AZ175,TRUE,_xll.ohTrigger(Trigger,Trigger6M))</f>
        <v>9.3999999999992137E-4</v>
      </c>
    </row>
    <row r="176" spans="51:56" ht="11.25" customHeight="1" x14ac:dyDescent="0.25">
      <c r="AY176" s="104" t="s">
        <v>203</v>
      </c>
      <c r="AZ176" s="105">
        <f>_xll.qlInterestRateIndexFixingDate(Currency&amp;"ibor"&amp;Tenor,BA176,Trigger)</f>
        <v>42401</v>
      </c>
      <c r="BA176" s="105">
        <f>_xll.qlCalendarAdvance(Calendar,BA175,AY176,"f",,Trigger)</f>
        <v>42403</v>
      </c>
      <c r="BB176" s="105">
        <f>_xll.qlInterestRateIndexMaturity(Currency&amp;"ibor"&amp;Tenor,BA176,Trigger)</f>
        <v>42585</v>
      </c>
      <c r="BC176" s="257">
        <f>_xll.qlIndexFixing($AC$5,AZ176,TRUE,_xll.ohTrigger(Trigger,Trigger6M))</f>
        <v>9.0366388969643889E-4</v>
      </c>
      <c r="BD176" s="257">
        <f>_xll.qlIndexFixing($BE$1,AZ176,TRUE,_xll.ohTrigger(Trigger,Trigger6M))</f>
        <v>9.4176303770475965E-4</v>
      </c>
    </row>
    <row r="177" spans="51:56" ht="11.25" customHeight="1" x14ac:dyDescent="0.25">
      <c r="AY177" s="104" t="s">
        <v>203</v>
      </c>
      <c r="AZ177" s="105">
        <f>_xll.qlInterestRateIndexFixingDate(Currency&amp;"ibor"&amp;Tenor,BA177,Trigger)</f>
        <v>42402</v>
      </c>
      <c r="BA177" s="105">
        <f>_xll.qlCalendarAdvance(Calendar,BA176,AY177,"f",,Trigger)</f>
        <v>42404</v>
      </c>
      <c r="BB177" s="105">
        <f>_xll.qlInterestRateIndexMaturity(Currency&amp;"ibor"&amp;Tenor,BA177,Trigger)</f>
        <v>42586</v>
      </c>
      <c r="BC177" s="257">
        <f>_xll.qlIndexFixing($AC$5,AZ177,TRUE,_xll.ohTrigger(Trigger,Trigger6M))</f>
        <v>9.0428046635078734E-4</v>
      </c>
      <c r="BD177" s="257">
        <f>_xll.qlIndexFixing($BE$1,AZ177,TRUE,_xll.ohTrigger(Trigger,Trigger6M))</f>
        <v>9.4362944522779742E-4</v>
      </c>
    </row>
    <row r="178" spans="51:56" ht="11.25" customHeight="1" x14ac:dyDescent="0.25">
      <c r="AY178" s="104" t="s">
        <v>203</v>
      </c>
      <c r="AZ178" s="105">
        <f>_xll.qlInterestRateIndexFixingDate(Currency&amp;"ibor"&amp;Tenor,BA178,Trigger)</f>
        <v>42403</v>
      </c>
      <c r="BA178" s="105">
        <f>_xll.qlCalendarAdvance(Calendar,BA177,AY178,"f",,Trigger)</f>
        <v>42405</v>
      </c>
      <c r="BB178" s="105">
        <f>_xll.qlInterestRateIndexMaturity(Currency&amp;"ibor"&amp;Tenor,BA178,Trigger)</f>
        <v>42587</v>
      </c>
      <c r="BC178" s="257">
        <f>_xll.qlIndexFixing($AC$5,AZ178,TRUE,_xll.ohTrigger(Trigger,Trigger6M))</f>
        <v>9.0489105567143015E-4</v>
      </c>
      <c r="BD178" s="257">
        <f>_xll.qlIndexFixing($BE$1,AZ178,TRUE,_xll.ohTrigger(Trigger,Trigger6M))</f>
        <v>9.4550247313551533E-4</v>
      </c>
    </row>
    <row r="179" spans="51:56" ht="11.25" customHeight="1" x14ac:dyDescent="0.25">
      <c r="AY179" s="104" t="s">
        <v>203</v>
      </c>
      <c r="AZ179" s="105">
        <f>_xll.qlInterestRateIndexFixingDate(Currency&amp;"ibor"&amp;Tenor,BA179,Trigger)</f>
        <v>42404</v>
      </c>
      <c r="BA179" s="105">
        <f>_xll.qlCalendarAdvance(Calendar,BA178,AY179,"f",,Trigger)</f>
        <v>42408</v>
      </c>
      <c r="BB179" s="105">
        <f>_xll.qlInterestRateIndexMaturity(Currency&amp;"ibor"&amp;Tenor,BA179,Trigger)</f>
        <v>42590</v>
      </c>
      <c r="BC179" s="257">
        <f>_xll.qlIndexFixing($AC$5,AZ179,TRUE,_xll.ohTrigger(Trigger,Trigger6M))</f>
        <v>9.0668689957226984E-4</v>
      </c>
      <c r="BD179" s="257">
        <f>_xll.qlIndexFixing($BE$1,AZ179,TRUE,_xll.ohTrigger(Trigger,Trigger6M))</f>
        <v>9.5115452709839407E-4</v>
      </c>
    </row>
    <row r="180" spans="51:56" ht="11.25" customHeight="1" x14ac:dyDescent="0.25">
      <c r="AY180" s="104" t="s">
        <v>203</v>
      </c>
      <c r="AZ180" s="105">
        <f>_xll.qlInterestRateIndexFixingDate(Currency&amp;"ibor"&amp;Tenor,BA180,Trigger)</f>
        <v>42405</v>
      </c>
      <c r="BA180" s="105">
        <f>_xll.qlCalendarAdvance(Calendar,BA179,AY180,"f",,Trigger)</f>
        <v>42409</v>
      </c>
      <c r="BB180" s="105">
        <f>_xll.qlInterestRateIndexMaturity(Currency&amp;"ibor"&amp;Tenor,BA180,Trigger)</f>
        <v>42591</v>
      </c>
      <c r="BC180" s="257">
        <f>_xll.qlIndexFixing($AC$5,AZ180,TRUE,_xll.ohTrigger(Trigger,Trigger6M))</f>
        <v>9.0727353950055317E-4</v>
      </c>
      <c r="BD180" s="257">
        <f>_xll.qlIndexFixing($BE$1,AZ180,TRUE,_xll.ohTrigger(Trigger,Trigger6M))</f>
        <v>9.5304713818338959E-4</v>
      </c>
    </row>
    <row r="181" spans="51:56" ht="11.25" customHeight="1" x14ac:dyDescent="0.25">
      <c r="AY181" s="104" t="s">
        <v>203</v>
      </c>
      <c r="AZ181" s="105">
        <f>_xll.qlInterestRateIndexFixingDate(Currency&amp;"ibor"&amp;Tenor,BA181,Trigger)</f>
        <v>42408</v>
      </c>
      <c r="BA181" s="105">
        <f>_xll.qlCalendarAdvance(Calendar,BA180,AY181,"f",,Trigger)</f>
        <v>42410</v>
      </c>
      <c r="BB181" s="105">
        <f>_xll.qlInterestRateIndexMaturity(Currency&amp;"ibor"&amp;Tenor,BA181,Trigger)</f>
        <v>42592</v>
      </c>
      <c r="BC181" s="257">
        <f>_xll.qlIndexFixing($AC$5,AZ181,TRUE,_xll.ohTrigger(Trigger,Trigger6M))</f>
        <v>9.0785419206833903E-4</v>
      </c>
      <c r="BD181" s="257">
        <f>_xll.qlIndexFixing($BE$1,AZ181,TRUE,_xll.ohTrigger(Trigger,Trigger6M))</f>
        <v>9.5494277417925626E-4</v>
      </c>
    </row>
    <row r="182" spans="51:56" ht="11.25" customHeight="1" x14ac:dyDescent="0.25">
      <c r="AY182" s="104" t="s">
        <v>203</v>
      </c>
      <c r="AZ182" s="105">
        <f>_xll.qlInterestRateIndexFixingDate(Currency&amp;"ibor"&amp;Tenor,BA182,Trigger)</f>
        <v>42409</v>
      </c>
      <c r="BA182" s="105">
        <f>_xll.qlCalendarAdvance(Calendar,BA181,AY182,"f",,Trigger)</f>
        <v>42411</v>
      </c>
      <c r="BB182" s="105">
        <f>_xll.qlInterestRateIndexMaturity(Currency&amp;"ibor"&amp;Tenor,BA182,Trigger)</f>
        <v>42593</v>
      </c>
      <c r="BC182" s="257">
        <f>_xll.qlIndexFixing($AC$5,AZ182,TRUE,_xll.ohTrigger(Trigger,Trigger6M))</f>
        <v>9.0842885726903925E-4</v>
      </c>
      <c r="BD182" s="257">
        <f>_xll.qlIndexFixing($BE$1,AZ182,TRUE,_xll.ohTrigger(Trigger,Trigger6M))</f>
        <v>9.5684062821494071E-4</v>
      </c>
    </row>
    <row r="183" spans="51:56" ht="11.25" customHeight="1" x14ac:dyDescent="0.25">
      <c r="AY183" s="104" t="s">
        <v>203</v>
      </c>
      <c r="AZ183" s="105">
        <f>_xll.qlInterestRateIndexFixingDate(Currency&amp;"ibor"&amp;Tenor,BA183,Trigger)</f>
        <v>42410</v>
      </c>
      <c r="BA183" s="105">
        <f>_xll.qlCalendarAdvance(Calendar,BA182,AY183,"f",,Trigger)</f>
        <v>42412</v>
      </c>
      <c r="BB183" s="105">
        <f>_xll.qlInterestRateIndexMaturity(Currency&amp;"ibor"&amp;Tenor,BA183,Trigger)</f>
        <v>42594</v>
      </c>
      <c r="BC183" s="257">
        <f>_xll.qlIndexFixing($AC$5,AZ183,TRUE,_xll.ohTrigger(Trigger,Trigger6M))</f>
        <v>9.0899753509782254E-4</v>
      </c>
      <c r="BD183" s="257">
        <f>_xll.qlIndexFixing($BE$1,AZ183,TRUE,_xll.ohTrigger(Trigger,Trigger6M))</f>
        <v>9.5873986416015707E-4</v>
      </c>
    </row>
    <row r="184" spans="51:56" ht="11.25" customHeight="1" x14ac:dyDescent="0.25">
      <c r="AY184" s="104" t="s">
        <v>203</v>
      </c>
      <c r="AZ184" s="105">
        <f>_xll.qlInterestRateIndexFixingDate(Currency&amp;"ibor"&amp;Tenor,BA184,Trigger)</f>
        <v>42411</v>
      </c>
      <c r="BA184" s="105">
        <f>_xll.qlCalendarAdvance(Calendar,BA183,AY184,"f",,Trigger)</f>
        <v>42415</v>
      </c>
      <c r="BB184" s="105">
        <f>_xll.qlInterestRateIndexMaturity(Currency&amp;"ibor"&amp;Tenor,BA184,Trigger)</f>
        <v>42597</v>
      </c>
      <c r="BC184" s="257">
        <f>_xll.qlIndexFixing($AC$5,AZ184,TRUE,_xll.ohTrigger(Trigger,Trigger6M))</f>
        <v>9.1066764430172242E-4</v>
      </c>
      <c r="BD184" s="257">
        <f>_xll.qlIndexFixing($BE$1,AZ184,TRUE,_xll.ohTrigger(Trigger,Trigger6M))</f>
        <v>9.6443706326209148E-4</v>
      </c>
    </row>
    <row r="185" spans="51:56" ht="11.25" customHeight="1" x14ac:dyDescent="0.25">
      <c r="AY185" s="104" t="s">
        <v>203</v>
      </c>
      <c r="AZ185" s="105">
        <f>_xll.qlInterestRateIndexFixingDate(Currency&amp;"ibor"&amp;Tenor,BA185,Trigger)</f>
        <v>42412</v>
      </c>
      <c r="BA185" s="105">
        <f>_xll.qlCalendarAdvance(Calendar,BA184,AY185,"f",,Trigger)</f>
        <v>42416</v>
      </c>
      <c r="BB185" s="105">
        <f>_xll.qlInterestRateIndexMaturity(Currency&amp;"ibor"&amp;Tenor,BA185,Trigger)</f>
        <v>42598</v>
      </c>
      <c r="BC185" s="257">
        <f>_xll.qlIndexFixing($AC$5,AZ185,TRUE,_xll.ohTrigger(Trigger,Trigger6M))</f>
        <v>9.1121237259232885E-4</v>
      </c>
      <c r="BD185" s="257">
        <f>_xll.qlIndexFixing($BE$1,AZ185,TRUE,_xll.ohTrigger(Trigger,Trigger6M))</f>
        <v>9.6633288035661072E-4</v>
      </c>
    </row>
    <row r="186" spans="51:56" ht="11.25" customHeight="1" x14ac:dyDescent="0.25">
      <c r="AY186" s="104" t="s">
        <v>203</v>
      </c>
      <c r="AZ186" s="105">
        <f>_xll.qlInterestRateIndexFixingDate(Currency&amp;"ibor"&amp;Tenor,BA186,Trigger)</f>
        <v>42415</v>
      </c>
      <c r="BA186" s="105">
        <f>_xll.qlCalendarAdvance(Calendar,BA185,AY186,"f",,Trigger)</f>
        <v>42417</v>
      </c>
      <c r="BB186" s="105">
        <f>_xll.qlInterestRateIndexMaturity(Currency&amp;"ibor"&amp;Tenor,BA186,Trigger)</f>
        <v>42599</v>
      </c>
      <c r="BC186" s="257">
        <f>_xll.qlIndexFixing($AC$5,AZ186,TRUE,_xll.ohTrigger(Trigger,Trigger6M))</f>
        <v>9.1175111348554424E-4</v>
      </c>
      <c r="BD186" s="257">
        <f>_xll.qlIndexFixing($BE$1,AZ186,TRUE,_xll.ohTrigger(Trigger,Trigger6M))</f>
        <v>9.6822545981811118E-4</v>
      </c>
    </row>
    <row r="187" spans="51:56" ht="11.25" customHeight="1" x14ac:dyDescent="0.25">
      <c r="AY187" s="104" t="s">
        <v>203</v>
      </c>
      <c r="AZ187" s="105">
        <f>_xll.qlInterestRateIndexFixingDate(Currency&amp;"ibor"&amp;Tenor,BA187,Trigger)</f>
        <v>42416</v>
      </c>
      <c r="BA187" s="105">
        <f>_xll.qlCalendarAdvance(Calendar,BA186,AY187,"f",,Trigger)</f>
        <v>42418</v>
      </c>
      <c r="BB187" s="105">
        <f>_xll.qlInterestRateIndexMaturity(Currency&amp;"ibor"&amp;Tenor,BA187,Trigger)</f>
        <v>42600</v>
      </c>
      <c r="BC187" s="257">
        <f>_xll.qlIndexFixing($AC$5,AZ187,TRUE,_xll.ohTrigger(Trigger,Trigger6M))</f>
        <v>9.1228386697697649E-4</v>
      </c>
      <c r="BD187" s="257">
        <f>_xll.qlIndexFixing($BE$1,AZ187,TRUE,_xll.ohTrigger(Trigger,Trigger6M))</f>
        <v>9.701137899595949E-4</v>
      </c>
    </row>
    <row r="188" spans="51:56" ht="11.25" customHeight="1" x14ac:dyDescent="0.25">
      <c r="AY188" s="104" t="s">
        <v>203</v>
      </c>
      <c r="AZ188" s="105">
        <f>_xll.qlInterestRateIndexFixingDate(Currency&amp;"ibor"&amp;Tenor,BA188,Trigger)</f>
        <v>42417</v>
      </c>
      <c r="BA188" s="105">
        <f>_xll.qlCalendarAdvance(Calendar,BA187,AY188,"f",,Trigger)</f>
        <v>42419</v>
      </c>
      <c r="BB188" s="105">
        <f>_xll.qlInterestRateIndexMaturity(Currency&amp;"ibor"&amp;Tenor,BA188,Trigger)</f>
        <v>42601</v>
      </c>
      <c r="BC188" s="257">
        <f>_xll.qlIndexFixing($AC$5,AZ188,TRUE,_xll.ohTrigger(Trigger,Trigger6M))</f>
        <v>9.1281063306135508E-4</v>
      </c>
      <c r="BD188" s="257">
        <f>_xll.qlIndexFixing($BE$1,AZ188,TRUE,_xll.ohTrigger(Trigger,Trigger6M))</f>
        <v>9.7199682983219627E-4</v>
      </c>
    </row>
    <row r="189" spans="51:56" ht="11.25" customHeight="1" x14ac:dyDescent="0.25">
      <c r="AY189" s="104" t="s">
        <v>203</v>
      </c>
      <c r="AZ189" s="105">
        <f>_xll.qlInterestRateIndexFixingDate(Currency&amp;"ibor"&amp;Tenor,BA189,Trigger)</f>
        <v>42418</v>
      </c>
      <c r="BA189" s="105">
        <f>_xll.qlCalendarAdvance(Calendar,BA188,AY189,"f",,Trigger)</f>
        <v>42422</v>
      </c>
      <c r="BB189" s="105">
        <f>_xll.qlInterestRateIndexMaturity(Currency&amp;"ibor"&amp;Tenor,BA189,Trigger)</f>
        <v>42604</v>
      </c>
      <c r="BC189" s="257">
        <f>_xll.qlIndexFixing($AC$5,AZ189,TRUE,_xll.ohTrigger(Trigger,Trigger6M))</f>
        <v>9.1435500682605171E-4</v>
      </c>
      <c r="BD189" s="257">
        <f>_xll.qlIndexFixing($BE$1,AZ189,TRUE,_xll.ohTrigger(Trigger,Trigger6M))</f>
        <v>9.776033594578082E-4</v>
      </c>
    </row>
    <row r="190" spans="51:56" ht="11.25" customHeight="1" x14ac:dyDescent="0.25">
      <c r="AY190" s="104" t="s">
        <v>203</v>
      </c>
      <c r="AZ190" s="105">
        <f>_xll.qlInterestRateIndexFixingDate(Currency&amp;"ibor"&amp;Tenor,BA190,Trigger)</f>
        <v>42419</v>
      </c>
      <c r="BA190" s="105">
        <f>_xll.qlCalendarAdvance(Calendar,BA189,AY190,"f",,Trigger)</f>
        <v>42423</v>
      </c>
      <c r="BB190" s="105">
        <f>_xll.qlInterestRateIndexMaturity(Currency&amp;"ibor"&amp;Tenor,BA190,Trigger)</f>
        <v>42605</v>
      </c>
      <c r="BC190" s="257">
        <f>_xll.qlIndexFixing($AC$5,AZ190,TRUE,_xll.ohTrigger(Trigger,Trigger6M))</f>
        <v>9.1485782323609869E-4</v>
      </c>
      <c r="BD190" s="257">
        <f>_xll.qlIndexFixing($BE$1,AZ190,TRUE,_xll.ohTrigger(Trigger,Trigger6M))</f>
        <v>9.7945424357367083E-4</v>
      </c>
    </row>
    <row r="191" spans="51:56" ht="11.25" customHeight="1" x14ac:dyDescent="0.25">
      <c r="AY191" s="104" t="s">
        <v>203</v>
      </c>
      <c r="AZ191" s="105">
        <f>_xll.qlInterestRateIndexFixingDate(Currency&amp;"ibor"&amp;Tenor,BA191,Trigger)</f>
        <v>42422</v>
      </c>
      <c r="BA191" s="105">
        <f>_xll.qlCalendarAdvance(Calendar,BA190,AY191,"f",,Trigger)</f>
        <v>42424</v>
      </c>
      <c r="BB191" s="105">
        <f>_xll.qlInterestRateIndexMaturity(Currency&amp;"ibor"&amp;Tenor,BA191,Trigger)</f>
        <v>42606</v>
      </c>
      <c r="BC191" s="257">
        <f>_xll.qlIndexFixing($AC$5,AZ191,TRUE,_xll.ohTrigger(Trigger,Trigger6M))</f>
        <v>9.1535465221537465E-4</v>
      </c>
      <c r="BD191" s="257">
        <f>_xll.qlIndexFixing($BE$1,AZ191,TRUE,_xll.ohTrigger(Trigger,Trigger6M))</f>
        <v>9.8129419377685737E-4</v>
      </c>
    </row>
    <row r="192" spans="51:56" ht="11.25" customHeight="1" x14ac:dyDescent="0.25">
      <c r="AY192" s="104" t="s">
        <v>203</v>
      </c>
      <c r="AZ192" s="105">
        <f>_xll.qlInterestRateIndexFixingDate(Currency&amp;"ibor"&amp;Tenor,BA192,Trigger)</f>
        <v>42423</v>
      </c>
      <c r="BA192" s="105">
        <f>_xll.qlCalendarAdvance(Calendar,BA191,AY192,"f",,Trigger)</f>
        <v>42425</v>
      </c>
      <c r="BB192" s="105">
        <f>_xll.qlInterestRateIndexMaturity(Currency&amp;"ibor"&amp;Tenor,BA192,Trigger)</f>
        <v>42607</v>
      </c>
      <c r="BC192" s="257">
        <f>_xll.qlIndexFixing($AC$5,AZ192,TRUE,_xll.ohTrigger(Trigger,Trigger6M))</f>
        <v>9.1584549376036591E-4</v>
      </c>
      <c r="BD192" s="257">
        <f>_xll.qlIndexFixing($BE$1,AZ192,TRUE,_xll.ohTrigger(Trigger,Trigger6M))</f>
        <v>9.8312199355827601E-4</v>
      </c>
    </row>
    <row r="193" spans="51:56" ht="11.25" customHeight="1" x14ac:dyDescent="0.25">
      <c r="AY193" s="104" t="s">
        <v>203</v>
      </c>
      <c r="AZ193" s="105">
        <f>_xll.qlInterestRateIndexFixingDate(Currency&amp;"ibor"&amp;Tenor,BA193,Trigger)</f>
        <v>42424</v>
      </c>
      <c r="BA193" s="105">
        <f>_xll.qlCalendarAdvance(Calendar,BA192,AY193,"f",,Trigger)</f>
        <v>42426</v>
      </c>
      <c r="BB193" s="105">
        <f>_xll.qlInterestRateIndexMaturity(Currency&amp;"ibor"&amp;Tenor,BA193,Trigger)</f>
        <v>42608</v>
      </c>
      <c r="BC193" s="257">
        <f>_xll.qlIndexFixing($AC$5,AZ193,TRUE,_xll.ohTrigger(Trigger,Trigger6M))</f>
        <v>9.1633034786624138E-4</v>
      </c>
      <c r="BD193" s="257">
        <f>_xll.qlIndexFixing($BE$1,AZ193,TRUE,_xll.ohTrigger(Trigger,Trigger6M))</f>
        <v>9.8493639714608994E-4</v>
      </c>
    </row>
    <row r="194" spans="51:56" ht="11.25" customHeight="1" x14ac:dyDescent="0.25">
      <c r="AY194" s="104" t="s">
        <v>203</v>
      </c>
      <c r="AZ194" s="105">
        <f>_xll.qlInterestRateIndexFixingDate(Currency&amp;"ibor"&amp;Tenor,BA194,Trigger)</f>
        <v>42425</v>
      </c>
      <c r="BA194" s="105">
        <f>_xll.qlCalendarAdvance(Calendar,BA193,AY194,"f",,Trigger)</f>
        <v>42429</v>
      </c>
      <c r="BB194" s="105">
        <f>_xll.qlInterestRateIndexMaturity(Currency&amp;"ibor"&amp;Tenor,BA194,Trigger)</f>
        <v>42613</v>
      </c>
      <c r="BC194" s="257">
        <f>_xll.qlIndexFixing($AC$5,AZ194,TRUE,_xll.ohTrigger(Trigger,Trigger6M))</f>
        <v>9.1774819270010318E-4</v>
      </c>
      <c r="BD194" s="257">
        <f>_xll.qlIndexFixing($BE$1,AZ194,TRUE,_xll.ohTrigger(Trigger,Trigger6M))</f>
        <v>9.8996499711702921E-4</v>
      </c>
    </row>
    <row r="195" spans="51:56" ht="11.25" customHeight="1" x14ac:dyDescent="0.25">
      <c r="AY195" s="104" t="s">
        <v>203</v>
      </c>
      <c r="AZ195" s="105">
        <f>_xll.qlInterestRateIndexFixingDate(Currency&amp;"ibor"&amp;Tenor,BA195,Trigger)</f>
        <v>42426</v>
      </c>
      <c r="BA195" s="105">
        <f>_xll.qlCalendarAdvance(Calendar,BA194,AY195,"f",,Trigger)</f>
        <v>42430</v>
      </c>
      <c r="BB195" s="105">
        <f>_xll.qlInterestRateIndexMaturity(Currency&amp;"ibor"&amp;Tenor,BA195,Trigger)</f>
        <v>42614</v>
      </c>
      <c r="BC195" s="257">
        <f>_xll.qlIndexFixing($AC$5,AZ195,TRUE,_xll.ohTrigger(Trigger,Trigger6M))</f>
        <v>9.1821459883251438E-4</v>
      </c>
      <c r="BD195" s="257">
        <f>_xll.qlIndexFixing($BE$1,AZ195,TRUE,_xll.ohTrigger(Trigger,Trigger6M))</f>
        <v>9.6824494196867195E-4</v>
      </c>
    </row>
    <row r="196" spans="51:56" ht="11.25" customHeight="1" x14ac:dyDescent="0.25">
      <c r="AY196" s="104" t="s">
        <v>203</v>
      </c>
      <c r="AZ196" s="105">
        <f>_xll.qlInterestRateIndexFixingDate(Currency&amp;"ibor"&amp;Tenor,BA196,Trigger)</f>
        <v>42429</v>
      </c>
      <c r="BA196" s="105">
        <f>_xll.qlCalendarAdvance(Calendar,BA195,AY196,"f",,Trigger)</f>
        <v>42431</v>
      </c>
      <c r="BB196" s="105">
        <f>_xll.qlInterestRateIndexMaturity(Currency&amp;"ibor"&amp;Tenor,BA196,Trigger)</f>
        <v>42615</v>
      </c>
      <c r="BC196" s="257">
        <f>_xll.qlIndexFixing($AC$5,AZ196,TRUE,_xll.ohTrigger(Trigger,Trigger6M))</f>
        <v>9.1867508256018502E-4</v>
      </c>
      <c r="BD196" s="257">
        <f>_xll.qlIndexFixing($BE$1,AZ196,TRUE,_xll.ohTrigger(Trigger,Trigger6M))</f>
        <v>9.7000000000018577E-4</v>
      </c>
    </row>
    <row r="197" spans="51:56" ht="11.25" customHeight="1" x14ac:dyDescent="0.25">
      <c r="AY197" s="104" t="s">
        <v>203</v>
      </c>
      <c r="AZ197" s="105">
        <f>_xll.qlInterestRateIndexFixingDate(Currency&amp;"ibor"&amp;Tenor,BA197,Trigger)</f>
        <v>42430</v>
      </c>
      <c r="BA197" s="105">
        <f>_xll.qlCalendarAdvance(Calendar,BA196,AY197,"f",,Trigger)</f>
        <v>42432</v>
      </c>
      <c r="BB197" s="105">
        <f>_xll.qlInterestRateIndexMaturity(Currency&amp;"ibor"&amp;Tenor,BA197,Trigger)</f>
        <v>42618</v>
      </c>
      <c r="BC197" s="257">
        <f>_xll.qlIndexFixing($AC$5,AZ197,TRUE,_xll.ohTrigger(Trigger,Trigger6M))</f>
        <v>9.1916605299616997E-4</v>
      </c>
      <c r="BD197" s="257">
        <f>_xll.qlIndexFixing($BE$1,AZ197,TRUE,_xll.ohTrigger(Trigger,Trigger6M))</f>
        <v>9.7183573059441081E-4</v>
      </c>
    </row>
    <row r="198" spans="51:56" ht="11.25" customHeight="1" x14ac:dyDescent="0.25">
      <c r="AY198" s="104" t="s">
        <v>203</v>
      </c>
      <c r="AZ198" s="105">
        <f>_xll.qlInterestRateIndexFixingDate(Currency&amp;"ibor"&amp;Tenor,BA198,Trigger)</f>
        <v>42431</v>
      </c>
      <c r="BA198" s="105">
        <f>_xll.qlCalendarAdvance(Calendar,BA197,AY198,"f",,Trigger)</f>
        <v>42433</v>
      </c>
      <c r="BB198" s="105">
        <f>_xll.qlInterestRateIndexMaturity(Currency&amp;"ibor"&amp;Tenor,BA198,Trigger)</f>
        <v>42618</v>
      </c>
      <c r="BC198" s="257">
        <f>_xll.qlIndexFixing($AC$5,AZ198,TRUE,_xll.ohTrigger(Trigger,Trigger6M))</f>
        <v>9.1959676856816566E-4</v>
      </c>
      <c r="BD198" s="257">
        <f>_xll.qlIndexFixing($BE$1,AZ198,TRUE,_xll.ohTrigger(Trigger,Trigger6M))</f>
        <v>9.7342254782804729E-4</v>
      </c>
    </row>
    <row r="199" spans="51:56" ht="11.25" customHeight="1" x14ac:dyDescent="0.25">
      <c r="AY199" s="104" t="s">
        <v>203</v>
      </c>
      <c r="AZ199" s="105">
        <f>_xll.qlInterestRateIndexFixingDate(Currency&amp;"ibor"&amp;Tenor,BA199,Trigger)</f>
        <v>42432</v>
      </c>
      <c r="BA199" s="105">
        <f>_xll.qlCalendarAdvance(Calendar,BA198,AY199,"f",,Trigger)</f>
        <v>42436</v>
      </c>
      <c r="BB199" s="105">
        <f>_xll.qlInterestRateIndexMaturity(Currency&amp;"ibor"&amp;Tenor,BA199,Trigger)</f>
        <v>42620</v>
      </c>
      <c r="BC199" s="257">
        <f>_xll.qlIndexFixing($AC$5,AZ199,TRUE,_xll.ohTrigger(Trigger,Trigger6M))</f>
        <v>9.2088866498276354E-4</v>
      </c>
      <c r="BD199" s="257">
        <f>_xll.qlIndexFixing($BE$1,AZ199,TRUE,_xll.ohTrigger(Trigger,Trigger6M))</f>
        <v>9.7790914457467266E-4</v>
      </c>
    </row>
    <row r="200" spans="51:56" ht="11.25" customHeight="1" x14ac:dyDescent="0.25">
      <c r="AY200" s="104" t="s">
        <v>203</v>
      </c>
      <c r="AZ200" s="105">
        <f>_xll.qlInterestRateIndexFixingDate(Currency&amp;"ibor"&amp;Tenor,BA200,Trigger)</f>
        <v>42433</v>
      </c>
      <c r="BA200" s="105">
        <f>_xll.qlCalendarAdvance(Calendar,BA199,AY200,"f",,Trigger)</f>
        <v>42437</v>
      </c>
      <c r="BB200" s="105">
        <f>_xll.qlInterestRateIndexMaturity(Currency&amp;"ibor"&amp;Tenor,BA200,Trigger)</f>
        <v>42621</v>
      </c>
      <c r="BC200" s="257">
        <f>_xll.qlIndexFixing($AC$5,AZ200,TRUE,_xll.ohTrigger(Trigger,Trigger6M))</f>
        <v>9.2131361419553839E-4</v>
      </c>
      <c r="BD200" s="257">
        <f>_xll.qlIndexFixing($BE$1,AZ200,TRUE,_xll.ohTrigger(Trigger,Trigger6M))</f>
        <v>9.7931099695102797E-4</v>
      </c>
    </row>
    <row r="201" spans="51:56" ht="11.25" customHeight="1" x14ac:dyDescent="0.25">
      <c r="AY201" s="104" t="s">
        <v>203</v>
      </c>
      <c r="AZ201" s="105">
        <f>_xll.qlInterestRateIndexFixingDate(Currency&amp;"ibor"&amp;Tenor,BA201,Trigger)</f>
        <v>42436</v>
      </c>
      <c r="BA201" s="105">
        <f>_xll.qlCalendarAdvance(Calendar,BA200,AY201,"f",,Trigger)</f>
        <v>42438</v>
      </c>
      <c r="BB201" s="105">
        <f>_xll.qlInterestRateIndexMaturity(Currency&amp;"ibor"&amp;Tenor,BA201,Trigger)</f>
        <v>42622</v>
      </c>
      <c r="BC201" s="257">
        <f>_xll.qlIndexFixing($AC$5,AZ201,TRUE,_xll.ohTrigger(Trigger,Trigger6M))</f>
        <v>9.2173264097576886E-4</v>
      </c>
      <c r="BD201" s="257">
        <f>_xll.qlIndexFixing($BE$1,AZ201,TRUE,_xll.ohTrigger(Trigger,Trigger6M))</f>
        <v>9.8066022021370768E-4</v>
      </c>
    </row>
    <row r="202" spans="51:56" ht="11.25" customHeight="1" x14ac:dyDescent="0.25">
      <c r="AY202" s="104" t="s">
        <v>203</v>
      </c>
      <c r="AZ202" s="105">
        <f>_xll.qlInterestRateIndexFixingDate(Currency&amp;"ibor"&amp;Tenor,BA202,Trigger)</f>
        <v>42437</v>
      </c>
      <c r="BA202" s="105">
        <f>_xll.qlCalendarAdvance(Calendar,BA201,AY202,"f",,Trigger)</f>
        <v>42439</v>
      </c>
      <c r="BB202" s="105">
        <f>_xll.qlInterestRateIndexMaturity(Currency&amp;"ibor"&amp;Tenor,BA202,Trigger)</f>
        <v>42625</v>
      </c>
      <c r="BC202" s="257">
        <f>_xll.qlIndexFixing($AC$5,AZ202,TRUE,_xll.ohTrigger(Trigger,Trigger6M))</f>
        <v>9.2222251335065885E-4</v>
      </c>
      <c r="BD202" s="257">
        <f>_xll.qlIndexFixing($BE$1,AZ202,TRUE,_xll.ohTrigger(Trigger,Trigger6M))</f>
        <v>9.823436063089064E-4</v>
      </c>
    </row>
    <row r="203" spans="51:56" ht="11.25" customHeight="1" x14ac:dyDescent="0.25">
      <c r="AY203" s="104" t="s">
        <v>203</v>
      </c>
      <c r="AZ203" s="105">
        <f>_xll.qlInterestRateIndexFixingDate(Currency&amp;"ibor"&amp;Tenor,BA203,Trigger)</f>
        <v>42438</v>
      </c>
      <c r="BA203" s="105">
        <f>_xll.qlCalendarAdvance(Calendar,BA202,AY203,"f",,Trigger)</f>
        <v>42440</v>
      </c>
      <c r="BB203" s="105">
        <f>_xll.qlInterestRateIndexMaturity(Currency&amp;"ibor"&amp;Tenor,BA203,Trigger)</f>
        <v>42625</v>
      </c>
      <c r="BC203" s="257">
        <f>_xll.qlIndexFixing($AC$5,AZ203,TRUE,_xll.ohTrigger(Trigger,Trigger6M))</f>
        <v>9.2259192544398095E-4</v>
      </c>
      <c r="BD203" s="257">
        <f>_xll.qlIndexFixing($BE$1,AZ203,TRUE,_xll.ohTrigger(Trigger,Trigger6M))</f>
        <v>9.8341320520014424E-4</v>
      </c>
    </row>
    <row r="204" spans="51:56" ht="11.25" customHeight="1" x14ac:dyDescent="0.25">
      <c r="AY204" s="104" t="s">
        <v>203</v>
      </c>
      <c r="AZ204" s="105">
        <f>_xll.qlInterestRateIndexFixingDate(Currency&amp;"ibor"&amp;Tenor,BA204,Trigger)</f>
        <v>42439</v>
      </c>
      <c r="BA204" s="105">
        <f>_xll.qlCalendarAdvance(Calendar,BA203,AY204,"f",,Trigger)</f>
        <v>42443</v>
      </c>
      <c r="BB204" s="105">
        <f>_xll.qlInterestRateIndexMaturity(Currency&amp;"ibor"&amp;Tenor,BA204,Trigger)</f>
        <v>42627</v>
      </c>
      <c r="BC204" s="257">
        <f>_xll.qlIndexFixing($AC$5,AZ204,TRUE,_xll.ohTrigger(Trigger,Trigger6M))</f>
        <v>9.2373893825017093E-4</v>
      </c>
      <c r="BD204" s="257">
        <f>_xll.qlIndexFixing($BE$1,AZ204,TRUE,_xll.ohTrigger(Trigger,Trigger6M))</f>
        <v>9.8673329436684064E-4</v>
      </c>
    </row>
    <row r="205" spans="51:56" ht="11.25" customHeight="1" x14ac:dyDescent="0.25">
      <c r="AY205" s="104" t="s">
        <v>203</v>
      </c>
      <c r="AZ205" s="105">
        <f>_xll.qlInterestRateIndexFixingDate(Currency&amp;"ibor"&amp;Tenor,BA205,Trigger)</f>
        <v>42440</v>
      </c>
      <c r="BA205" s="105">
        <f>_xll.qlCalendarAdvance(Calendar,BA204,AY205,"f",,Trigger)</f>
        <v>42444</v>
      </c>
      <c r="BB205" s="105">
        <f>_xll.qlInterestRateIndexMaturity(Currency&amp;"ibor"&amp;Tenor,BA205,Trigger)</f>
        <v>42628</v>
      </c>
      <c r="BC205" s="257">
        <f>_xll.qlIndexFixing($AC$5,AZ205,TRUE,_xll.ohTrigger(Trigger,Trigger6M))</f>
        <v>9.2412243035433017E-4</v>
      </c>
      <c r="BD205" s="257">
        <f>_xll.qlIndexFixing($BE$1,AZ205,TRUE,_xll.ohTrigger(Trigger,Trigger6M))</f>
        <v>9.8783737278987501E-4</v>
      </c>
    </row>
    <row r="206" spans="51:56" ht="11.25" customHeight="1" x14ac:dyDescent="0.25">
      <c r="AY206" s="104" t="s">
        <v>203</v>
      </c>
      <c r="AZ206" s="105">
        <f>_xll.qlInterestRateIndexFixingDate(Currency&amp;"ibor"&amp;Tenor,BA206,Trigger)</f>
        <v>42443</v>
      </c>
      <c r="BA206" s="105">
        <f>_xll.qlCalendarAdvance(Calendar,BA205,AY206,"f",,Trigger)</f>
        <v>42445</v>
      </c>
      <c r="BB206" s="105">
        <f>_xll.qlInterestRateIndexMaturity(Currency&amp;"ibor"&amp;Tenor,BA206,Trigger)</f>
        <v>42629</v>
      </c>
      <c r="BC206" s="257">
        <f>_xll.qlIndexFixing($AC$5,AZ206,TRUE,_xll.ohTrigger(Trigger,Trigger6M))</f>
        <v>9.2449999999987898E-4</v>
      </c>
      <c r="BD206" s="257">
        <f>_xll.qlIndexFixing($BE$1,AZ206,TRUE,_xll.ohTrigger(Trigger,Trigger6M))</f>
        <v>9.8891289411839412E-4</v>
      </c>
    </row>
    <row r="207" spans="51:56" ht="11.25" customHeight="1" x14ac:dyDescent="0.25">
      <c r="AY207" s="104" t="s">
        <v>203</v>
      </c>
      <c r="AZ207" s="105">
        <f>_xll.qlInterestRateIndexFixingDate(Currency&amp;"ibor"&amp;Tenor,BA207,Trigger)</f>
        <v>42444</v>
      </c>
      <c r="BA207" s="105">
        <f>_xll.qlCalendarAdvance(Calendar,BA206,AY207,"f",,Trigger)</f>
        <v>42446</v>
      </c>
      <c r="BB207" s="105">
        <f>_xll.qlInterestRateIndexMaturity(Currency&amp;"ibor"&amp;Tenor,BA207,Trigger)</f>
        <v>42632</v>
      </c>
      <c r="BC207" s="257">
        <f>_xll.qlIndexFixing($AC$5,AZ207,TRUE,_xll.ohTrigger(Trigger,Trigger6M))</f>
        <v>9.2759831832301559E-4</v>
      </c>
      <c r="BD207" s="257">
        <f>_xll.qlIndexFixing($BE$1,AZ207,TRUE,_xll.ohTrigger(Trigger,Trigger6M))</f>
        <v>9.9063030796108973E-4</v>
      </c>
    </row>
    <row r="208" spans="51:56" ht="11.25" customHeight="1" x14ac:dyDescent="0.25">
      <c r="AY208" s="104" t="s">
        <v>203</v>
      </c>
      <c r="AZ208" s="105">
        <f>_xll.qlInterestRateIndexFixingDate(Currency&amp;"ibor"&amp;Tenor,BA208,Trigger)</f>
        <v>42445</v>
      </c>
      <c r="BA208" s="105">
        <f>_xll.qlCalendarAdvance(Calendar,BA207,AY208,"f",,Trigger)</f>
        <v>42447</v>
      </c>
      <c r="BB208" s="105">
        <f>_xll.qlInterestRateIndexMaturity(Currency&amp;"ibor"&amp;Tenor,BA208,Trigger)</f>
        <v>42632</v>
      </c>
      <c r="BC208" s="257">
        <f>_xll.qlIndexFixing($AC$5,AZ208,TRUE,_xll.ohTrigger(Trigger,Trigger6M))</f>
        <v>9.2791895807218074E-4</v>
      </c>
      <c r="BD208" s="257">
        <f>_xll.qlIndexFixing($BE$1,AZ208,TRUE,_xll.ohTrigger(Trigger,Trigger6M))</f>
        <v>9.9133584556832877E-4</v>
      </c>
    </row>
    <row r="209" spans="51:56" ht="11.25" customHeight="1" x14ac:dyDescent="0.25">
      <c r="AY209" s="104" t="s">
        <v>203</v>
      </c>
      <c r="AZ209" s="105">
        <f>_xll.qlInterestRateIndexFixingDate(Currency&amp;"ibor"&amp;Tenor,BA209,Trigger)</f>
        <v>42446</v>
      </c>
      <c r="BA209" s="105">
        <f>_xll.qlCalendarAdvance(Calendar,BA208,AY209,"f",,Trigger)</f>
        <v>42450</v>
      </c>
      <c r="BB209" s="105">
        <f>_xll.qlInterestRateIndexMaturity(Currency&amp;"ibor"&amp;Tenor,BA209,Trigger)</f>
        <v>42634</v>
      </c>
      <c r="BC209" s="257">
        <f>_xll.qlIndexFixing($AC$5,AZ209,TRUE,_xll.ohTrigger(Trigger,Trigger6M))</f>
        <v>9.3070858820603459E-4</v>
      </c>
      <c r="BD209" s="257">
        <f>_xll.qlIndexFixing($BE$1,AZ209,TRUE,_xll.ohTrigger(Trigger,Trigger6M))</f>
        <v>9.9399241814066377E-4</v>
      </c>
    </row>
    <row r="210" spans="51:56" ht="11.25" customHeight="1" x14ac:dyDescent="0.25">
      <c r="AY210" s="104" t="s">
        <v>203</v>
      </c>
      <c r="AZ210" s="105">
        <f>_xll.qlInterestRateIndexFixingDate(Currency&amp;"ibor"&amp;Tenor,BA210,Trigger)</f>
        <v>42447</v>
      </c>
      <c r="BA210" s="105">
        <f>_xll.qlCalendarAdvance(Calendar,BA209,AY210,"f",,Trigger)</f>
        <v>42451</v>
      </c>
      <c r="BB210" s="105">
        <f>_xll.qlInterestRateIndexMaturity(Currency&amp;"ibor"&amp;Tenor,BA210,Trigger)</f>
        <v>42635</v>
      </c>
      <c r="BC210" s="257">
        <f>_xll.qlIndexFixing($AC$5,AZ210,TRUE,_xll.ohTrigger(Trigger,Trigger6M))</f>
        <v>9.3194354158515874E-4</v>
      </c>
      <c r="BD210" s="257">
        <f>_xll.qlIndexFixing($BE$1,AZ210,TRUE,_xll.ohTrigger(Trigger,Trigger6M))</f>
        <v>9.9497555425405275E-4</v>
      </c>
    </row>
    <row r="211" spans="51:56" ht="11.25" customHeight="1" x14ac:dyDescent="0.25">
      <c r="AY211" s="104" t="s">
        <v>203</v>
      </c>
      <c r="AZ211" s="105">
        <f>_xll.qlInterestRateIndexFixingDate(Currency&amp;"ibor"&amp;Tenor,BA211,Trigger)</f>
        <v>42450</v>
      </c>
      <c r="BA211" s="105">
        <f>_xll.qlCalendarAdvance(Calendar,BA210,AY211,"f",,Trigger)</f>
        <v>42452</v>
      </c>
      <c r="BB211" s="105">
        <f>_xll.qlInterestRateIndexMaturity(Currency&amp;"ibor"&amp;Tenor,BA211,Trigger)</f>
        <v>42636</v>
      </c>
      <c r="BC211" s="257">
        <f>_xll.qlIndexFixing($AC$5,AZ211,TRUE,_xll.ohTrigger(Trigger,Trigger6M))</f>
        <v>9.3317624020008148E-4</v>
      </c>
      <c r="BD211" s="257">
        <f>_xll.qlIndexFixing($BE$1,AZ211,TRUE,_xll.ohTrigger(Trigger,Trigger6M))</f>
        <v>9.9595698110471038E-4</v>
      </c>
    </row>
    <row r="212" spans="51:56" ht="11.25" customHeight="1" x14ac:dyDescent="0.25">
      <c r="AY212" s="104" t="s">
        <v>203</v>
      </c>
      <c r="AZ212" s="105">
        <f>_xll.qlInterestRateIndexFixingDate(Currency&amp;"ibor"&amp;Tenor,BA212,Trigger)</f>
        <v>42451</v>
      </c>
      <c r="BA212" s="105">
        <f>_xll.qlCalendarAdvance(Calendar,BA211,AY212,"f",,Trigger)</f>
        <v>42453</v>
      </c>
      <c r="BB212" s="105">
        <f>_xll.qlInterestRateIndexMaturity(Currency&amp;"ibor"&amp;Tenor,BA212,Trigger)</f>
        <v>42639</v>
      </c>
      <c r="BC212" s="257">
        <f>_xll.qlIndexFixing($AC$5,AZ212,TRUE,_xll.ohTrigger(Trigger,Trigger6M))</f>
        <v>9.362892661854684E-4</v>
      </c>
      <c r="BD212" s="257">
        <f>_xll.qlIndexFixing($BE$1,AZ212,TRUE,_xll.ohTrigger(Trigger,Trigger6M))</f>
        <v>9.9790032409341478E-4</v>
      </c>
    </row>
    <row r="213" spans="51:56" ht="11.25" customHeight="1" x14ac:dyDescent="0.25">
      <c r="AY213" s="104" t="s">
        <v>203</v>
      </c>
      <c r="AZ213" s="105">
        <f>_xll.qlInterestRateIndexFixingDate(Currency&amp;"ibor"&amp;Tenor,BA213,Trigger)</f>
        <v>42452</v>
      </c>
      <c r="BA213" s="105">
        <f>_xll.qlCalendarAdvance(Calendar,BA212,AY213,"f",,Trigger)</f>
        <v>42458</v>
      </c>
      <c r="BB213" s="105">
        <f>_xll.qlInterestRateIndexMaturity(Currency&amp;"ibor"&amp;Tenor,BA213,Trigger)</f>
        <v>42642</v>
      </c>
      <c r="BC213" s="257">
        <f>_xll.qlIndexFixing($AC$5,AZ213,TRUE,_xll.ohTrigger(Trigger,Trigger6M))</f>
        <v>9.4052508160592384E-4</v>
      </c>
      <c r="BD213" s="257">
        <f>_xll.qlIndexFixing($BE$1,AZ213,TRUE,_xll.ohTrigger(Trigger,Trigger6M))</f>
        <v>1.0020410848993913E-3</v>
      </c>
    </row>
    <row r="214" spans="51:56" ht="11.25" customHeight="1" x14ac:dyDescent="0.25">
      <c r="AY214" s="104" t="s">
        <v>203</v>
      </c>
      <c r="AZ214" s="105">
        <f>_xll.qlInterestRateIndexFixingDate(Currency&amp;"ibor"&amp;Tenor,BA214,Trigger)</f>
        <v>42453</v>
      </c>
      <c r="BA214" s="105">
        <f>_xll.qlCalendarAdvance(Calendar,BA213,AY214,"f",,Trigger)</f>
        <v>42459</v>
      </c>
      <c r="BB214" s="105">
        <f>_xll.qlInterestRateIndexMaturity(Currency&amp;"ibor"&amp;Tenor,BA214,Trigger)</f>
        <v>42643</v>
      </c>
      <c r="BC214" s="257">
        <f>_xll.qlIndexFixing($AC$5,AZ214,TRUE,_xll.ohTrigger(Trigger,Trigger6M))</f>
        <v>9.4174199675327015E-4</v>
      </c>
      <c r="BD214" s="257">
        <f>_xll.qlIndexFixing($BE$1,AZ214,TRUE,_xll.ohTrigger(Trigger,Trigger6M))</f>
        <v>1.0031274551370729E-3</v>
      </c>
    </row>
    <row r="215" spans="51:56" ht="11.25" customHeight="1" x14ac:dyDescent="0.25">
      <c r="AY215" s="104" t="s">
        <v>203</v>
      </c>
      <c r="AZ215" s="105">
        <f>_xll.qlInterestRateIndexFixingDate(Currency&amp;"ibor"&amp;Tenor,BA215,Trigger)</f>
        <v>42458</v>
      </c>
      <c r="BA215" s="105">
        <f>_xll.qlCalendarAdvance(Calendar,BA214,AY215,"f",,Trigger)</f>
        <v>42460</v>
      </c>
      <c r="BB215" s="105">
        <f>_xll.qlInterestRateIndexMaturity(Currency&amp;"ibor"&amp;Tenor,BA215,Trigger)</f>
        <v>42643</v>
      </c>
      <c r="BC215" s="257">
        <f>_xll.qlIndexFixing($AC$5,AZ215,TRUE,_xll.ohTrigger(Trigger,Trigger6M))</f>
        <v>9.419973200168305E-4</v>
      </c>
      <c r="BD215" s="257">
        <f>_xll.qlIndexFixing($BE$1,AZ215,TRUE,_xll.ohTrigger(Trigger,Trigger6M))</f>
        <v>1.0036524331375738E-3</v>
      </c>
    </row>
    <row r="216" spans="51:56" ht="11.25" customHeight="1" x14ac:dyDescent="0.25">
      <c r="AY216" s="104" t="s">
        <v>203</v>
      </c>
      <c r="AZ216" s="105">
        <f>_xll.qlInterestRateIndexFixingDate(Currency&amp;"ibor"&amp;Tenor,BA216,Trigger)</f>
        <v>42459</v>
      </c>
      <c r="BA216" s="105">
        <f>_xll.qlCalendarAdvance(Calendar,BA215,AY216,"f",,Trigger)</f>
        <v>42461</v>
      </c>
      <c r="BB216" s="105">
        <f>_xll.qlInterestRateIndexMaturity(Currency&amp;"ibor"&amp;Tenor,BA216,Trigger)</f>
        <v>42646</v>
      </c>
      <c r="BC216" s="257">
        <f>_xll.qlIndexFixing($AC$5,AZ216,TRUE,_xll.ohTrigger(Trigger,Trigger6M))</f>
        <v>9.4512924465312172E-4</v>
      </c>
      <c r="BD216" s="257">
        <f>_xll.qlIndexFixing($BE$1,AZ216,TRUE,_xll.ohTrigger(Trigger,Trigger6M))</f>
        <v>9.9766337226898298E-4</v>
      </c>
    </row>
    <row r="217" spans="51:56" ht="11.25" customHeight="1" x14ac:dyDescent="0.25">
      <c r="AY217" s="104" t="s">
        <v>203</v>
      </c>
      <c r="AZ217" s="105">
        <f>_xll.qlInterestRateIndexFixingDate(Currency&amp;"ibor"&amp;Tenor,BA217,Trigger)</f>
        <v>42460</v>
      </c>
      <c r="BA217" s="105">
        <f>_xll.qlCalendarAdvance(Calendar,BA216,AY217,"f",,Trigger)</f>
        <v>42464</v>
      </c>
      <c r="BB217" s="105">
        <f>_xll.qlInterestRateIndexMaturity(Currency&amp;"ibor"&amp;Tenor,BA217,Trigger)</f>
        <v>42647</v>
      </c>
      <c r="BC217" s="257">
        <f>_xll.qlIndexFixing($AC$5,AZ217,TRUE,_xll.ohTrigger(Trigger,Trigger6M))</f>
        <v>9.4682394293063446E-4</v>
      </c>
      <c r="BD217" s="257">
        <f>_xll.qlIndexFixing($BE$1,AZ217,TRUE,_xll.ohTrigger(Trigger,Trigger6M))</f>
        <v>9.9999999999999915E-4</v>
      </c>
    </row>
    <row r="218" spans="51:56" ht="11.25" customHeight="1" x14ac:dyDescent="0.25">
      <c r="AY218" s="104" t="s">
        <v>203</v>
      </c>
      <c r="AZ218" s="105">
        <f>_xll.qlInterestRateIndexFixingDate(Currency&amp;"ibor"&amp;Tenor,BA218,Trigger)</f>
        <v>42461</v>
      </c>
      <c r="BA218" s="105">
        <f>_xll.qlCalendarAdvance(Calendar,BA217,AY218,"f",,Trigger)</f>
        <v>42465</v>
      </c>
      <c r="BB218" s="105">
        <f>_xll.qlInterestRateIndexMaturity(Currency&amp;"ibor"&amp;Tenor,BA218,Trigger)</f>
        <v>42648</v>
      </c>
      <c r="BC218" s="257">
        <f>_xll.qlIndexFixing($AC$5,AZ218,TRUE,_xll.ohTrigger(Trigger,Trigger6M))</f>
        <v>9.4802493080896181E-4</v>
      </c>
      <c r="BD218" s="257">
        <f>_xll.qlIndexFixing($BE$1,AZ218,TRUE,_xll.ohTrigger(Trigger,Trigger6M))</f>
        <v>1.0013296630022159E-3</v>
      </c>
    </row>
    <row r="219" spans="51:56" ht="11.25" customHeight="1" x14ac:dyDescent="0.25">
      <c r="AY219" s="104" t="s">
        <v>203</v>
      </c>
      <c r="AZ219" s="105">
        <f>_xll.qlInterestRateIndexFixingDate(Currency&amp;"ibor"&amp;Tenor,BA219,Trigger)</f>
        <v>42464</v>
      </c>
      <c r="BA219" s="105">
        <f>_xll.qlCalendarAdvance(Calendar,BA218,AY219,"f",,Trigger)</f>
        <v>42466</v>
      </c>
      <c r="BB219" s="105">
        <f>_xll.qlInterestRateIndexMaturity(Currency&amp;"ibor"&amp;Tenor,BA219,Trigger)</f>
        <v>42649</v>
      </c>
      <c r="BC219" s="257">
        <f>_xll.qlIndexFixing($AC$5,AZ219,TRUE,_xll.ohTrigger(Trigger,Trigger6M))</f>
        <v>9.492236515390713E-4</v>
      </c>
      <c r="BD219" s="257">
        <f>_xll.qlIndexFixing($BE$1,AZ219,TRUE,_xll.ohTrigger(Trigger,Trigger6M))</f>
        <v>1.0027149129021402E-3</v>
      </c>
    </row>
    <row r="220" spans="51:56" ht="11.25" customHeight="1" x14ac:dyDescent="0.25">
      <c r="AY220" s="104" t="s">
        <v>203</v>
      </c>
      <c r="AZ220" s="105">
        <f>_xll.qlInterestRateIndexFixingDate(Currency&amp;"ibor"&amp;Tenor,BA220,Trigger)</f>
        <v>42465</v>
      </c>
      <c r="BA220" s="105">
        <f>_xll.qlCalendarAdvance(Calendar,BA219,AY220,"f",,Trigger)</f>
        <v>42467</v>
      </c>
      <c r="BB220" s="105">
        <f>_xll.qlInterestRateIndexMaturity(Currency&amp;"ibor"&amp;Tenor,BA220,Trigger)</f>
        <v>42650</v>
      </c>
      <c r="BC220" s="257">
        <f>_xll.qlIndexFixing($AC$5,AZ220,TRUE,_xll.ohTrigger(Trigger,Trigger6M))</f>
        <v>9.50420105116595E-4</v>
      </c>
      <c r="BD220" s="257">
        <f>_xll.qlIndexFixing($BE$1,AZ220,TRUE,_xll.ohTrigger(Trigger,Trigger6M))</f>
        <v>1.0041554780587021E-3</v>
      </c>
    </row>
    <row r="221" spans="51:56" ht="11.25" customHeight="1" x14ac:dyDescent="0.25">
      <c r="AY221" s="104" t="s">
        <v>203</v>
      </c>
      <c r="AZ221" s="105">
        <f>_xll.qlInterestRateIndexFixingDate(Currency&amp;"ibor"&amp;Tenor,BA221,Trigger)</f>
        <v>42466</v>
      </c>
      <c r="BA221" s="105">
        <f>_xll.qlCalendarAdvance(Calendar,BA220,AY221,"f",,Trigger)</f>
        <v>42468</v>
      </c>
      <c r="BB221" s="105">
        <f>_xll.qlInterestRateIndexMaturity(Currency&amp;"ibor"&amp;Tenor,BA221,Trigger)</f>
        <v>42653</v>
      </c>
      <c r="BC221" s="257">
        <f>_xll.qlIndexFixing($AC$5,AZ221,TRUE,_xll.ohTrigger(Trigger,Trigger6M))</f>
        <v>9.535695565299928E-4</v>
      </c>
      <c r="BD221" s="257">
        <f>_xll.qlIndexFixing($BE$1,AZ221,TRUE,_xll.ohTrigger(Trigger,Trigger6M))</f>
        <v>1.0072614730912189E-3</v>
      </c>
    </row>
    <row r="222" spans="51:56" ht="11.25" customHeight="1" x14ac:dyDescent="0.25">
      <c r="AY222" s="104" t="s">
        <v>203</v>
      </c>
      <c r="AZ222" s="105">
        <f>_xll.qlInterestRateIndexFixingDate(Currency&amp;"ibor"&amp;Tenor,BA222,Trigger)</f>
        <v>42467</v>
      </c>
      <c r="BA222" s="105">
        <f>_xll.qlCalendarAdvance(Calendar,BA221,AY222,"f",,Trigger)</f>
        <v>42471</v>
      </c>
      <c r="BB222" s="105">
        <f>_xll.qlInterestRateIndexMaturity(Currency&amp;"ibor"&amp;Tenor,BA222,Trigger)</f>
        <v>42654</v>
      </c>
      <c r="BC222" s="257">
        <f>_xll.qlIndexFixing($AC$5,AZ222,TRUE,_xll.ohTrigger(Trigger,Trigger6M))</f>
        <v>9.5518324781958426E-4</v>
      </c>
      <c r="BD222" s="257">
        <f>_xll.qlIndexFixing($BE$1,AZ222,TRUE,_xll.ohTrigger(Trigger,Trigger6M))</f>
        <v>1.0104650930513714E-3</v>
      </c>
    </row>
    <row r="223" spans="51:56" ht="11.25" customHeight="1" x14ac:dyDescent="0.25">
      <c r="AY223" s="104" t="s">
        <v>203</v>
      </c>
      <c r="AZ223" s="105">
        <f>_xll.qlInterestRateIndexFixingDate(Currency&amp;"ibor"&amp;Tenor,BA223,Trigger)</f>
        <v>42468</v>
      </c>
      <c r="BA223" s="105">
        <f>_xll.qlCalendarAdvance(Calendar,BA222,AY223,"f",,Trigger)</f>
        <v>42472</v>
      </c>
      <c r="BB223" s="105">
        <f>_xll.qlInterestRateIndexMaturity(Currency&amp;"ibor"&amp;Tenor,BA223,Trigger)</f>
        <v>42655</v>
      </c>
      <c r="BC223" s="257">
        <f>_xll.qlIndexFixing($AC$5,AZ223,TRUE,_xll.ohTrigger(Trigger,Trigger6M))</f>
        <v>9.5636836557302528E-4</v>
      </c>
      <c r="BD223" s="257">
        <f>_xll.qlIndexFixing($BE$1,AZ223,TRUE,_xll.ohTrigger(Trigger,Trigger6M))</f>
        <v>1.0121777944952085E-3</v>
      </c>
    </row>
    <row r="224" spans="51:56" ht="11.25" customHeight="1" x14ac:dyDescent="0.25">
      <c r="AY224" s="104" t="s">
        <v>203</v>
      </c>
      <c r="AZ224" s="105">
        <f>_xll.qlInterestRateIndexFixingDate(Currency&amp;"ibor"&amp;Tenor,BA224,Trigger)</f>
        <v>42471</v>
      </c>
      <c r="BA224" s="105">
        <f>_xll.qlCalendarAdvance(Calendar,BA223,AY224,"f",,Trigger)</f>
        <v>42473</v>
      </c>
      <c r="BB224" s="105">
        <f>_xll.qlInterestRateIndexMaturity(Currency&amp;"ibor"&amp;Tenor,BA224,Trigger)</f>
        <v>42656</v>
      </c>
      <c r="BC224" s="257">
        <f>_xll.qlIndexFixing($AC$5,AZ224,TRUE,_xll.ohTrigger(Trigger,Trigger6M))</f>
        <v>9.5755121614898224E-4</v>
      </c>
      <c r="BD224" s="257">
        <f>_xll.qlIndexFixing($BE$1,AZ224,TRUE,_xll.ohTrigger(Trigger,Trigger6M))</f>
        <v>1.0139439621182893E-3</v>
      </c>
    </row>
    <row r="225" spans="51:56" ht="11.25" customHeight="1" x14ac:dyDescent="0.25">
      <c r="AY225" s="104" t="s">
        <v>203</v>
      </c>
      <c r="AZ225" s="105">
        <f>_xll.qlInterestRateIndexFixingDate(Currency&amp;"ibor"&amp;Tenor,BA225,Trigger)</f>
        <v>42472</v>
      </c>
      <c r="BA225" s="105">
        <f>_xll.qlCalendarAdvance(Calendar,BA224,AY225,"f",,Trigger)</f>
        <v>42474</v>
      </c>
      <c r="BB225" s="105">
        <f>_xll.qlInterestRateIndexMaturity(Currency&amp;"ibor"&amp;Tenor,BA225,Trigger)</f>
        <v>42657</v>
      </c>
      <c r="BC225" s="257">
        <f>_xll.qlIndexFixing($AC$5,AZ225,TRUE,_xll.ohTrigger(Trigger,Trigger6M))</f>
        <v>9.5873179954396065E-4</v>
      </c>
      <c r="BD225" s="257">
        <f>_xll.qlIndexFixing($BE$1,AZ225,TRUE,_xll.ohTrigger(Trigger,Trigger6M))</f>
        <v>1.0157632512031349E-3</v>
      </c>
    </row>
    <row r="226" spans="51:56" ht="11.25" customHeight="1" x14ac:dyDescent="0.25">
      <c r="AY226" s="104" t="s">
        <v>203</v>
      </c>
      <c r="AZ226" s="105">
        <f>_xll.qlInterestRateIndexFixingDate(Currency&amp;"ibor"&amp;Tenor,BA226,Trigger)</f>
        <v>42473</v>
      </c>
      <c r="BA226" s="105">
        <f>_xll.qlCalendarAdvance(Calendar,BA225,AY226,"f",,Trigger)</f>
        <v>42475</v>
      </c>
      <c r="BB226" s="105">
        <f>_xll.qlInterestRateIndexMaturity(Currency&amp;"ibor"&amp;Tenor,BA226,Trigger)</f>
        <v>42660</v>
      </c>
      <c r="BC226" s="257">
        <f>_xll.qlIndexFixing($AC$5,AZ226,TRUE,_xll.ohTrigger(Trigger,Trigger6M))</f>
        <v>9.6189997888624572E-4</v>
      </c>
      <c r="BD226" s="257">
        <f>_xll.qlIndexFixing($BE$1,AZ226,TRUE,_xll.ohTrigger(Trigger,Trigger6M))</f>
        <v>1.019515441969096E-3</v>
      </c>
    </row>
    <row r="227" spans="51:56" ht="11.25" customHeight="1" x14ac:dyDescent="0.25">
      <c r="AY227" s="104" t="s">
        <v>203</v>
      </c>
      <c r="AZ227" s="105">
        <f>_xll.qlInterestRateIndexFixingDate(Currency&amp;"ibor"&amp;Tenor,BA227,Trigger)</f>
        <v>42474</v>
      </c>
      <c r="BA227" s="105">
        <f>_xll.qlCalendarAdvance(Calendar,BA226,AY227,"f",,Trigger)</f>
        <v>42478</v>
      </c>
      <c r="BB227" s="105">
        <f>_xll.qlInterestRateIndexMaturity(Currency&amp;"ibor"&amp;Tenor,BA227,Trigger)</f>
        <v>42661</v>
      </c>
      <c r="BC227" s="257">
        <f>_xll.qlIndexFixing($AC$5,AZ227,TRUE,_xll.ohTrigger(Trigger,Trigger6M))</f>
        <v>9.6343146122978575E-4</v>
      </c>
      <c r="BD227" s="257">
        <f>_xll.qlIndexFixing($BE$1,AZ227,TRUE,_xll.ohTrigger(Trigger,Trigger6M))</f>
        <v>1.0235643623577901E-3</v>
      </c>
    </row>
    <row r="228" spans="51:56" ht="11.25" customHeight="1" x14ac:dyDescent="0.25">
      <c r="AY228" s="104" t="s">
        <v>203</v>
      </c>
      <c r="AZ228" s="105">
        <f>_xll.qlInterestRateIndexFixingDate(Currency&amp;"ibor"&amp;Tenor,BA228,Trigger)</f>
        <v>42475</v>
      </c>
      <c r="BA228" s="105">
        <f>_xll.qlCalendarAdvance(Calendar,BA227,AY228,"f",,Trigger)</f>
        <v>42479</v>
      </c>
      <c r="BB228" s="105">
        <f>_xll.qlInterestRateIndexMaturity(Currency&amp;"ibor"&amp;Tenor,BA228,Trigger)</f>
        <v>42662</v>
      </c>
      <c r="BC228" s="257">
        <f>_xll.qlIndexFixing($AC$5,AZ228,TRUE,_xll.ohTrigger(Trigger,Trigger6M))</f>
        <v>9.6460070865697135E-4</v>
      </c>
      <c r="BD228" s="257">
        <f>_xll.qlIndexFixing($BE$1,AZ228,TRUE,_xll.ohTrigger(Trigger,Trigger6M))</f>
        <v>1.0256437225469599E-3</v>
      </c>
    </row>
    <row r="229" spans="51:56" ht="11.25" customHeight="1" x14ac:dyDescent="0.25">
      <c r="AY229" s="104" t="s">
        <v>203</v>
      </c>
      <c r="AZ229" s="105">
        <f>_xll.qlInterestRateIndexFixingDate(Currency&amp;"ibor"&amp;Tenor,BA229,Trigger)</f>
        <v>42478</v>
      </c>
      <c r="BA229" s="105">
        <f>_xll.qlCalendarAdvance(Calendar,BA228,AY229,"f",,Trigger)</f>
        <v>42480</v>
      </c>
      <c r="BB229" s="105">
        <f>_xll.qlInterestRateIndexMaturity(Currency&amp;"ibor"&amp;Tenor,BA229,Trigger)</f>
        <v>42663</v>
      </c>
      <c r="BC229" s="257">
        <f>_xll.qlIndexFixing($AC$5,AZ229,TRUE,_xll.ohTrigger(Trigger,Trigger6M))</f>
        <v>9.65767688879154E-4</v>
      </c>
      <c r="BD229" s="257">
        <f>_xll.qlIndexFixing($BE$1,AZ229,TRUE,_xll.ohTrigger(Trigger,Trigger6M))</f>
        <v>1.027773916632348E-3</v>
      </c>
    </row>
    <row r="230" spans="51:56" ht="11.25" customHeight="1" x14ac:dyDescent="0.25">
      <c r="AY230" s="104" t="s">
        <v>203</v>
      </c>
      <c r="AZ230" s="105">
        <f>_xll.qlInterestRateIndexFixingDate(Currency&amp;"ibor"&amp;Tenor,BA230,Trigger)</f>
        <v>42479</v>
      </c>
      <c r="BA230" s="105">
        <f>_xll.qlCalendarAdvance(Calendar,BA229,AY230,"f",,Trigger)</f>
        <v>42481</v>
      </c>
      <c r="BB230" s="105">
        <f>_xll.qlInterestRateIndexMaturity(Currency&amp;"ibor"&amp;Tenor,BA230,Trigger)</f>
        <v>42664</v>
      </c>
      <c r="BC230" s="257">
        <f>_xll.qlIndexFixing($AC$5,AZ230,TRUE,_xll.ohTrigger(Trigger,Trigger6M))</f>
        <v>9.6693240189109201E-4</v>
      </c>
      <c r="BD230" s="257">
        <f>_xll.qlIndexFixing($BE$1,AZ230,TRUE,_xll.ohTrigger(Trigger,Trigger6M))</f>
        <v>1.0299545268095838E-3</v>
      </c>
    </row>
    <row r="231" spans="51:56" ht="11.25" customHeight="1" x14ac:dyDescent="0.25">
      <c r="AY231" s="104" t="s">
        <v>203</v>
      </c>
      <c r="AZ231" s="105">
        <f>_xll.qlInterestRateIndexFixingDate(Currency&amp;"ibor"&amp;Tenor,BA231,Trigger)</f>
        <v>42480</v>
      </c>
      <c r="BA231" s="105">
        <f>_xll.qlCalendarAdvance(Calendar,BA230,AY231,"f",,Trigger)</f>
        <v>42482</v>
      </c>
      <c r="BB231" s="105">
        <f>_xll.qlInterestRateIndexMaturity(Currency&amp;"ibor"&amp;Tenor,BA231,Trigger)</f>
        <v>42667</v>
      </c>
      <c r="BC231" s="257">
        <f>_xll.qlIndexFixing($AC$5,AZ231,TRUE,_xll.ohTrigger(Trigger,Trigger6M))</f>
        <v>9.7012051031025281E-4</v>
      </c>
      <c r="BD231" s="257">
        <f>_xll.qlIndexFixing($BE$1,AZ231,TRUE,_xll.ohTrigger(Trigger,Trigger6M))</f>
        <v>1.0343364431776754E-3</v>
      </c>
    </row>
    <row r="232" spans="51:56" ht="11.25" customHeight="1" x14ac:dyDescent="0.25">
      <c r="AY232" s="104" t="s">
        <v>203</v>
      </c>
      <c r="AZ232" s="105">
        <f>_xll.qlInterestRateIndexFixingDate(Currency&amp;"ibor"&amp;Tenor,BA232,Trigger)</f>
        <v>42481</v>
      </c>
      <c r="BA232" s="105">
        <f>_xll.qlCalendarAdvance(Calendar,BA231,AY232,"f",,Trigger)</f>
        <v>42485</v>
      </c>
      <c r="BB232" s="105">
        <f>_xll.qlInterestRateIndexMaturity(Currency&amp;"ibor"&amp;Tenor,BA232,Trigger)</f>
        <v>42668</v>
      </c>
      <c r="BC232" s="257">
        <f>_xll.qlIndexFixing($AC$5,AZ232,TRUE,_xll.ohTrigger(Trigger,Trigger6M))</f>
        <v>9.7156858176344993E-4</v>
      </c>
      <c r="BD232" s="257">
        <f>_xll.qlIndexFixing($BE$1,AZ232,TRUE,_xll.ohTrigger(Trigger,Trigger6M))</f>
        <v>1.039172406908587E-3</v>
      </c>
    </row>
    <row r="233" spans="51:56" ht="11.25" customHeight="1" x14ac:dyDescent="0.25">
      <c r="AY233" s="104" t="s">
        <v>203</v>
      </c>
      <c r="AZ233" s="105">
        <f>_xll.qlInterestRateIndexFixingDate(Currency&amp;"ibor"&amp;Tenor,BA233,Trigger)</f>
        <v>42482</v>
      </c>
      <c r="BA233" s="105">
        <f>_xll.qlCalendarAdvance(Calendar,BA232,AY233,"f",,Trigger)</f>
        <v>42486</v>
      </c>
      <c r="BB233" s="105">
        <f>_xll.qlInterestRateIndexMaturity(Currency&amp;"ibor"&amp;Tenor,BA233,Trigger)</f>
        <v>42669</v>
      </c>
      <c r="BC233" s="257">
        <f>_xll.qlIndexFixing($AC$5,AZ233,TRUE,_xll.ohTrigger(Trigger,Trigger6M))</f>
        <v>9.7272195866694245E-4</v>
      </c>
      <c r="BD233" s="257">
        <f>_xll.qlIndexFixing($BE$1,AZ233,TRUE,_xll.ohTrigger(Trigger,Trigger6M))</f>
        <v>1.0415984650328171E-3</v>
      </c>
    </row>
    <row r="234" spans="51:56" ht="11.25" customHeight="1" x14ac:dyDescent="0.25">
      <c r="AY234" s="104" t="s">
        <v>203</v>
      </c>
      <c r="AZ234" s="105">
        <f>_xll.qlInterestRateIndexFixingDate(Currency&amp;"ibor"&amp;Tenor,BA234,Trigger)</f>
        <v>42485</v>
      </c>
      <c r="BA234" s="105">
        <f>_xll.qlCalendarAdvance(Calendar,BA233,AY234,"f",,Trigger)</f>
        <v>42487</v>
      </c>
      <c r="BB234" s="105">
        <f>_xll.qlInterestRateIndexMaturity(Currency&amp;"ibor"&amp;Tenor,BA234,Trigger)</f>
        <v>42670</v>
      </c>
      <c r="BC234" s="257">
        <f>_xll.qlIndexFixing($AC$5,AZ234,TRUE,_xll.ohTrigger(Trigger,Trigger6M))</f>
        <v>9.7387306833703947E-4</v>
      </c>
      <c r="BD234" s="257">
        <f>_xll.qlIndexFixing($BE$1,AZ234,TRUE,_xll.ohTrigger(Trigger,Trigger6M))</f>
        <v>1.0440722131515145E-3</v>
      </c>
    </row>
    <row r="235" spans="51:56" ht="11.25" customHeight="1" x14ac:dyDescent="0.25">
      <c r="AY235" s="104" t="s">
        <v>203</v>
      </c>
      <c r="AZ235" s="105">
        <f>_xll.qlInterestRateIndexFixingDate(Currency&amp;"ibor"&amp;Tenor,BA235,Trigger)</f>
        <v>42486</v>
      </c>
      <c r="BA235" s="105">
        <f>_xll.qlCalendarAdvance(Calendar,BA234,AY235,"f",,Trigger)</f>
        <v>42488</v>
      </c>
      <c r="BB235" s="105">
        <f>_xll.qlInterestRateIndexMaturity(Currency&amp;"ibor"&amp;Tenor,BA235,Trigger)</f>
        <v>42671</v>
      </c>
      <c r="BC235" s="257">
        <f>_xll.qlIndexFixing($AC$5,AZ235,TRUE,_xll.ohTrigger(Trigger,Trigger6M))</f>
        <v>9.7502191076937286E-4</v>
      </c>
      <c r="BD235" s="257">
        <f>_xll.qlIndexFixing($BE$1,AZ235,TRUE,_xll.ohTrigger(Trigger,Trigger6M))</f>
        <v>1.0465931603664278E-3</v>
      </c>
    </row>
    <row r="236" spans="51:56" ht="11.25" customHeight="1" x14ac:dyDescent="0.25">
      <c r="AY236" s="104" t="s">
        <v>203</v>
      </c>
      <c r="AZ236" s="105">
        <f>_xll.qlInterestRateIndexFixingDate(Currency&amp;"ibor"&amp;Tenor,BA236,Trigger)</f>
        <v>42487</v>
      </c>
      <c r="BA236" s="105">
        <f>_xll.qlCalendarAdvance(Calendar,BA235,AY236,"f",,Trigger)</f>
        <v>42489</v>
      </c>
      <c r="BB236" s="105">
        <f>_xll.qlInterestRateIndexMaturity(Currency&amp;"ibor"&amp;Tenor,BA236,Trigger)</f>
        <v>42674</v>
      </c>
      <c r="BC236" s="257">
        <f>_xll.qlIndexFixing($AC$5,AZ236,TRUE,_xll.ohTrigger(Trigger,Trigger6M))</f>
        <v>9.7823114940983062E-4</v>
      </c>
      <c r="BD236" s="257">
        <f>_xll.qlIndexFixing($BE$1,AZ236,TRUE,_xll.ohTrigger(Trigger,Trigger6M))</f>
        <v>1.0515872172020683E-3</v>
      </c>
    </row>
    <row r="237" spans="51:56" ht="11.25" customHeight="1" x14ac:dyDescent="0.25">
      <c r="AY237" s="104" t="s">
        <v>203</v>
      </c>
      <c r="AZ237" s="105">
        <f>_xll.qlInterestRateIndexFixingDate(Currency&amp;"ibor"&amp;Tenor,BA237,Trigger)</f>
        <v>42488</v>
      </c>
      <c r="BA237" s="105">
        <f>_xll.qlCalendarAdvance(Calendar,BA236,AY237,"f",,Trigger)</f>
        <v>42492</v>
      </c>
      <c r="BB237" s="105">
        <f>_xll.qlInterestRateIndexMaturity(Currency&amp;"ibor"&amp;Tenor,BA237,Trigger)</f>
        <v>42676</v>
      </c>
      <c r="BC237" s="257">
        <f>_xll.qlIndexFixing($AC$5,AZ237,TRUE,_xll.ohTrigger(Trigger,Trigger6M))</f>
        <v>9.8063523021798258E-4</v>
      </c>
      <c r="BD237" s="257">
        <f>_xll.qlIndexFixing($BE$1,AZ237,TRUE,_xll.ohTrigger(Trigger,Trigger6M))</f>
        <v>1.0400000000001231E-3</v>
      </c>
    </row>
    <row r="238" spans="51:56" ht="11.25" customHeight="1" x14ac:dyDescent="0.25">
      <c r="AY238" s="104" t="s">
        <v>203</v>
      </c>
      <c r="AZ238" s="105">
        <f>_xll.qlInterestRateIndexFixingDate(Currency&amp;"ibor"&amp;Tenor,BA238,Trigger)</f>
        <v>42489</v>
      </c>
      <c r="BA238" s="105">
        <f>_xll.qlCalendarAdvance(Calendar,BA237,AY238,"f",,Trigger)</f>
        <v>42493</v>
      </c>
      <c r="BB238" s="105">
        <f>_xll.qlInterestRateIndexMaturity(Currency&amp;"ibor"&amp;Tenor,BA238,Trigger)</f>
        <v>42677</v>
      </c>
      <c r="BC238" s="257">
        <f>_xll.qlIndexFixing($AC$5,AZ238,TRUE,_xll.ohTrigger(Trigger,Trigger6M))</f>
        <v>9.8177547992698341E-4</v>
      </c>
      <c r="BD238" s="257">
        <f>_xll.qlIndexFixing($BE$1,AZ238,TRUE,_xll.ohTrigger(Trigger,Trigger6M))</f>
        <v>1.042768022615589E-3</v>
      </c>
    </row>
    <row r="239" spans="51:56" ht="11.25" customHeight="1" x14ac:dyDescent="0.25">
      <c r="AY239" s="104" t="s">
        <v>203</v>
      </c>
      <c r="AZ239" s="105">
        <f>_xll.qlInterestRateIndexFixingDate(Currency&amp;"ibor"&amp;Tenor,BA239,Trigger)</f>
        <v>42492</v>
      </c>
      <c r="BA239" s="105">
        <f>_xll.qlCalendarAdvance(Calendar,BA238,AY239,"f",,Trigger)</f>
        <v>42494</v>
      </c>
      <c r="BB239" s="105">
        <f>_xll.qlInterestRateIndexMaturity(Currency&amp;"ibor"&amp;Tenor,BA239,Trigger)</f>
        <v>42678</v>
      </c>
      <c r="BC239" s="257">
        <f>_xll.qlIndexFixing($AC$5,AZ239,TRUE,_xll.ohTrigger(Trigger,Trigger6M))</f>
        <v>9.829134746997465E-4</v>
      </c>
      <c r="BD239" s="257">
        <f>_xll.qlIndexFixing($BE$1,AZ239,TRUE,_xll.ohTrigger(Trigger,Trigger6M))</f>
        <v>1.0455727759377917E-3</v>
      </c>
    </row>
    <row r="240" spans="51:56" ht="11.25" customHeight="1" x14ac:dyDescent="0.25">
      <c r="AY240" s="104" t="s">
        <v>203</v>
      </c>
      <c r="AZ240" s="105">
        <f>_xll.qlInterestRateIndexFixingDate(Currency&amp;"ibor"&amp;Tenor,BA240,Trigger)</f>
        <v>42493</v>
      </c>
      <c r="BA240" s="105">
        <f>_xll.qlCalendarAdvance(Calendar,BA239,AY240,"f",,Trigger)</f>
        <v>42495</v>
      </c>
      <c r="BB240" s="105">
        <f>_xll.qlInterestRateIndexMaturity(Currency&amp;"ibor"&amp;Tenor,BA240,Trigger)</f>
        <v>42681</v>
      </c>
      <c r="BC240" s="257">
        <f>_xll.qlIndexFixing($AC$5,AZ240,TRUE,_xll.ohTrigger(Trigger,Trigger6M))</f>
        <v>9.8613969899125249E-4</v>
      </c>
      <c r="BD240" s="257">
        <f>_xll.qlIndexFixing($BE$1,AZ240,TRUE,_xll.ohTrigger(Trigger,Trigger6M))</f>
        <v>1.0512008693714719E-3</v>
      </c>
    </row>
    <row r="241" spans="51:56" ht="11.25" customHeight="1" x14ac:dyDescent="0.25">
      <c r="AY241" s="104" t="s">
        <v>203</v>
      </c>
      <c r="AZ241" s="105">
        <f>_xll.qlInterestRateIndexFixingDate(Currency&amp;"ibor"&amp;Tenor,BA241,Trigger)</f>
        <v>42494</v>
      </c>
      <c r="BA241" s="105">
        <f>_xll.qlCalendarAdvance(Calendar,BA240,AY241,"f",,Trigger)</f>
        <v>42496</v>
      </c>
      <c r="BB241" s="105">
        <f>_xll.qlInterestRateIndexMaturity(Currency&amp;"ibor"&amp;Tenor,BA241,Trigger)</f>
        <v>42681</v>
      </c>
      <c r="BC241" s="257">
        <f>_xll.qlIndexFixing($AC$5,AZ241,TRUE,_xll.ohTrigger(Trigger,Trigger6M))</f>
        <v>9.8623189481137491E-4</v>
      </c>
      <c r="BD241" s="257">
        <f>_xll.qlIndexFixing($BE$1,AZ241,TRUE,_xll.ohTrigger(Trigger,Trigger6M))</f>
        <v>1.0526537982940552E-3</v>
      </c>
    </row>
    <row r="242" spans="51:56" ht="11.25" customHeight="1" x14ac:dyDescent="0.25">
      <c r="AY242" s="104" t="s">
        <v>203</v>
      </c>
      <c r="AZ242" s="105">
        <f>_xll.qlInterestRateIndexFixingDate(Currency&amp;"ibor"&amp;Tenor,BA242,Trigger)</f>
        <v>42495</v>
      </c>
      <c r="BA242" s="105">
        <f>_xll.qlCalendarAdvance(Calendar,BA241,AY242,"f",,Trigger)</f>
        <v>42499</v>
      </c>
      <c r="BB242" s="105">
        <f>_xll.qlInterestRateIndexMaturity(Currency&amp;"ibor"&amp;Tenor,BA242,Trigger)</f>
        <v>42683</v>
      </c>
      <c r="BC242" s="257">
        <f>_xll.qlIndexFixing($AC$5,AZ242,TRUE,_xll.ohTrigger(Trigger,Trigger6M))</f>
        <v>9.8856962438097652E-4</v>
      </c>
      <c r="BD242" s="257">
        <f>_xll.qlIndexFixing($BE$1,AZ242,TRUE,_xll.ohTrigger(Trigger,Trigger6M))</f>
        <v>1.0598650671087852E-3</v>
      </c>
    </row>
    <row r="243" spans="51:56" ht="11.25" customHeight="1" x14ac:dyDescent="0.25">
      <c r="AY243" s="104" t="s">
        <v>203</v>
      </c>
      <c r="AZ243" s="105">
        <f>_xll.qlInterestRateIndexFixingDate(Currency&amp;"ibor"&amp;Tenor,BA243,Trigger)</f>
        <v>42496</v>
      </c>
      <c r="BA243" s="105">
        <f>_xll.qlCalendarAdvance(Calendar,BA242,AY243,"f",,Trigger)</f>
        <v>42500</v>
      </c>
      <c r="BB243" s="105">
        <f>_xll.qlInterestRateIndexMaturity(Currency&amp;"ibor"&amp;Tenor,BA243,Trigger)</f>
        <v>42684</v>
      </c>
      <c r="BC243" s="257">
        <f>_xll.qlIndexFixing($AC$5,AZ243,TRUE,_xll.ohTrigger(Trigger,Trigger6M))</f>
        <v>9.8969408945333596E-4</v>
      </c>
      <c r="BD243" s="257">
        <f>_xll.qlIndexFixing($BE$1,AZ243,TRUE,_xll.ohTrigger(Trigger,Trigger6M))</f>
        <v>1.0627197808037833E-3</v>
      </c>
    </row>
    <row r="244" spans="51:56" ht="11.25" customHeight="1" x14ac:dyDescent="0.25">
      <c r="AY244" s="104" t="s">
        <v>203</v>
      </c>
      <c r="AZ244" s="105">
        <f>_xll.qlInterestRateIndexFixingDate(Currency&amp;"ibor"&amp;Tenor,BA244,Trigger)</f>
        <v>42499</v>
      </c>
      <c r="BA244" s="105">
        <f>_xll.qlCalendarAdvance(Calendar,BA243,AY244,"f",,Trigger)</f>
        <v>42501</v>
      </c>
      <c r="BB244" s="105">
        <f>_xll.qlInterestRateIndexMaturity(Currency&amp;"ibor"&amp;Tenor,BA244,Trigger)</f>
        <v>42685</v>
      </c>
      <c r="BC244" s="257">
        <f>_xll.qlIndexFixing($AC$5,AZ244,TRUE,_xll.ohTrigger(Trigger,Trigger6M))</f>
        <v>9.9081629956252284E-4</v>
      </c>
      <c r="BD244" s="257">
        <f>_xll.qlIndexFixing($BE$1,AZ244,TRUE,_xll.ohTrigger(Trigger,Trigger6M))</f>
        <v>1.0655537757464158E-3</v>
      </c>
    </row>
    <row r="245" spans="51:56" ht="11.25" customHeight="1" x14ac:dyDescent="0.25">
      <c r="AY245" s="104" t="s">
        <v>203</v>
      </c>
      <c r="AZ245" s="105">
        <f>_xll.qlInterestRateIndexFixingDate(Currency&amp;"ibor"&amp;Tenor,BA245,Trigger)</f>
        <v>42500</v>
      </c>
      <c r="BA245" s="105">
        <f>_xll.qlCalendarAdvance(Calendar,BA244,AY245,"f",,Trigger)</f>
        <v>42502</v>
      </c>
      <c r="BB245" s="105">
        <f>_xll.qlInterestRateIndexMaturity(Currency&amp;"ibor"&amp;Tenor,BA245,Trigger)</f>
        <v>42688</v>
      </c>
      <c r="BC245" s="257">
        <f>_xll.qlIndexFixing($AC$5,AZ245,TRUE,_xll.ohTrigger(Trigger,Trigger6M))</f>
        <v>9.9406554893019419E-4</v>
      </c>
      <c r="BD245" s="257">
        <f>_xll.qlIndexFixing($BE$1,AZ245,TRUE,_xll.ohTrigger(Trigger,Trigger6M))</f>
        <v>1.0707109090537801E-3</v>
      </c>
    </row>
    <row r="246" spans="51:56" ht="11.25" customHeight="1" x14ac:dyDescent="0.25">
      <c r="AY246" s="104" t="s">
        <v>203</v>
      </c>
      <c r="AZ246" s="105">
        <f>_xll.qlInterestRateIndexFixingDate(Currency&amp;"ibor"&amp;Tenor,BA246,Trigger)</f>
        <v>42501</v>
      </c>
      <c r="BA246" s="105">
        <f>_xll.qlCalendarAdvance(Calendar,BA245,AY246,"f",,Trigger)</f>
        <v>42503</v>
      </c>
      <c r="BB246" s="105">
        <f>_xll.qlInterestRateIndexMaturity(Currency&amp;"ibor"&amp;Tenor,BA246,Trigger)</f>
        <v>42688</v>
      </c>
      <c r="BC246" s="257">
        <f>_xll.qlIndexFixing($AC$5,AZ246,TRUE,_xll.ohTrigger(Trigger,Trigger6M))</f>
        <v>9.9412274516029356E-4</v>
      </c>
      <c r="BD246" s="257">
        <f>_xll.qlIndexFixing($BE$1,AZ246,TRUE,_xll.ohTrigger(Trigger,Trigger6M))</f>
        <v>1.0722726394446222E-3</v>
      </c>
    </row>
    <row r="247" spans="51:56" ht="11.25" customHeight="1" x14ac:dyDescent="0.25">
      <c r="AY247" s="104" t="s">
        <v>203</v>
      </c>
      <c r="AZ247" s="105">
        <f>_xll.qlInterestRateIndexFixingDate(Currency&amp;"ibor"&amp;Tenor,BA247,Trigger)</f>
        <v>42502</v>
      </c>
      <c r="BA247" s="105">
        <f>_xll.qlCalendarAdvance(Calendar,BA246,AY247,"f",,Trigger)</f>
        <v>42506</v>
      </c>
      <c r="BB247" s="105">
        <f>_xll.qlInterestRateIndexMaturity(Currency&amp;"ibor"&amp;Tenor,BA247,Trigger)</f>
        <v>42690</v>
      </c>
      <c r="BC247" s="257">
        <f>_xll.qlIndexFixing($AC$5,AZ247,TRUE,_xll.ohTrigger(Trigger,Trigger6M))</f>
        <v>9.9639352551576495E-4</v>
      </c>
      <c r="BD247" s="257">
        <f>_xll.qlIndexFixing($BE$1,AZ247,TRUE,_xll.ohTrigger(Trigger,Trigger6M))</f>
        <v>1.0791136936002003E-3</v>
      </c>
    </row>
    <row r="248" spans="51:56" ht="11.25" customHeight="1" x14ac:dyDescent="0.25">
      <c r="AY248" s="104" t="s">
        <v>203</v>
      </c>
      <c r="AZ248" s="105">
        <f>_xll.qlInterestRateIndexFixingDate(Currency&amp;"ibor"&amp;Tenor,BA248,Trigger)</f>
        <v>42503</v>
      </c>
      <c r="BA248" s="105">
        <f>_xll.qlCalendarAdvance(Calendar,BA247,AY248,"f",,Trigger)</f>
        <v>42507</v>
      </c>
      <c r="BB248" s="105">
        <f>_xll.qlInterestRateIndexMaturity(Currency&amp;"ibor"&amp;Tenor,BA248,Trigger)</f>
        <v>42691</v>
      </c>
      <c r="BC248" s="257">
        <f>_xll.qlIndexFixing($AC$5,AZ248,TRUE,_xll.ohTrigger(Trigger,Trigger6M))</f>
        <v>9.9750220576120077E-4</v>
      </c>
      <c r="BD248" s="257">
        <f>_xll.qlIndexFixing($BE$1,AZ248,TRUE,_xll.ohTrigger(Trigger,Trigger6M))</f>
        <v>1.0816428484479266E-3</v>
      </c>
    </row>
    <row r="249" spans="51:56" ht="11.25" customHeight="1" x14ac:dyDescent="0.25">
      <c r="AY249" s="104" t="s">
        <v>203</v>
      </c>
      <c r="AZ249" s="105">
        <f>_xll.qlInterestRateIndexFixingDate(Currency&amp;"ibor"&amp;Tenor,BA249,Trigger)</f>
        <v>42506</v>
      </c>
      <c r="BA249" s="105">
        <f>_xll.qlCalendarAdvance(Calendar,BA248,AY249,"f",,Trigger)</f>
        <v>42508</v>
      </c>
      <c r="BB249" s="105">
        <f>_xll.qlInterestRateIndexMaturity(Currency&amp;"ibor"&amp;Tenor,BA249,Trigger)</f>
        <v>42692</v>
      </c>
      <c r="BC249" s="257">
        <f>_xll.qlIndexFixing($AC$5,AZ249,TRUE,_xll.ohTrigger(Trigger,Trigger6M))</f>
        <v>9.9860863101609442E-4</v>
      </c>
      <c r="BD249" s="257">
        <f>_xll.qlIndexFixing($BE$1,AZ249,TRUE,_xll.ohTrigger(Trigger,Trigger6M))</f>
        <v>1.0840904672077714E-3</v>
      </c>
    </row>
    <row r="250" spans="51:56" ht="11.25" customHeight="1" x14ac:dyDescent="0.25">
      <c r="AY250" s="104" t="s">
        <v>203</v>
      </c>
      <c r="AZ250" s="105">
        <f>_xll.qlInterestRateIndexFixingDate(Currency&amp;"ibor"&amp;Tenor,BA250,Trigger)</f>
        <v>42507</v>
      </c>
      <c r="BA250" s="105">
        <f>_xll.qlCalendarAdvance(Calendar,BA249,AY250,"f",,Trigger)</f>
        <v>42509</v>
      </c>
      <c r="BB250" s="105">
        <f>_xll.qlInterestRateIndexMaturity(Currency&amp;"ibor"&amp;Tenor,BA250,Trigger)</f>
        <v>42695</v>
      </c>
      <c r="BC250" s="257">
        <f>_xll.qlIndexFixing($AC$5,AZ250,TRUE,_xll.ohTrigger(Trigger,Trigger6M))</f>
        <v>1.0018820936479177E-3</v>
      </c>
      <c r="BD250" s="257">
        <f>_xll.qlIndexFixing($BE$1,AZ250,TRUE,_xll.ohTrigger(Trigger,Trigger6M))</f>
        <v>1.0876773497723743E-3</v>
      </c>
    </row>
    <row r="251" spans="51:56" ht="11.25" customHeight="1" x14ac:dyDescent="0.25">
      <c r="AY251" s="104" t="s">
        <v>203</v>
      </c>
      <c r="AZ251" s="105">
        <f>_xll.qlInterestRateIndexFixingDate(Currency&amp;"ibor"&amp;Tenor,BA251,Trigger)</f>
        <v>42508</v>
      </c>
      <c r="BA251" s="105">
        <f>_xll.qlCalendarAdvance(Calendar,BA250,AY251,"f",,Trigger)</f>
        <v>42510</v>
      </c>
      <c r="BB251" s="105">
        <f>_xll.qlInterestRateIndexMaturity(Currency&amp;"ibor"&amp;Tenor,BA251,Trigger)</f>
        <v>42695</v>
      </c>
      <c r="BC251" s="257">
        <f>_xll.qlIndexFixing($AC$5,AZ251,TRUE,_xll.ohTrigger(Trigger,Trigger6M))</f>
        <v>1.0019036991192783E-3</v>
      </c>
      <c r="BD251" s="257">
        <f>_xll.qlIndexFixing($BE$1,AZ251,TRUE,_xll.ohTrigger(Trigger,Trigger6M))</f>
        <v>1.089264848769418E-3</v>
      </c>
    </row>
    <row r="252" spans="51:56" ht="11.25" customHeight="1" x14ac:dyDescent="0.25">
      <c r="AY252" s="104" t="s">
        <v>203</v>
      </c>
      <c r="AZ252" s="105">
        <f>_xll.qlInterestRateIndexFixingDate(Currency&amp;"ibor"&amp;Tenor,BA252,Trigger)</f>
        <v>42509</v>
      </c>
      <c r="BA252" s="105">
        <f>_xll.qlCalendarAdvance(Calendar,BA251,AY252,"f",,Trigger)</f>
        <v>42513</v>
      </c>
      <c r="BB252" s="105">
        <f>_xll.qlInterestRateIndexMaturity(Currency&amp;"ibor"&amp;Tenor,BA252,Trigger)</f>
        <v>42697</v>
      </c>
      <c r="BC252" s="257">
        <f>_xll.qlIndexFixing($AC$5,AZ252,TRUE,_xll.ohTrigger(Trigger,Trigger6M))</f>
        <v>1.0041069322973214E-3</v>
      </c>
      <c r="BD252" s="257">
        <f>_xll.qlIndexFixing($BE$1,AZ252,TRUE,_xll.ohTrigger(Trigger,Trigger6M))</f>
        <v>1.0947894063198153E-3</v>
      </c>
    </row>
    <row r="253" spans="51:56" ht="11.25" customHeight="1" x14ac:dyDescent="0.25">
      <c r="AY253" s="104" t="s">
        <v>203</v>
      </c>
      <c r="AZ253" s="105">
        <f>_xll.qlInterestRateIndexFixingDate(Currency&amp;"ibor"&amp;Tenor,BA253,Trigger)</f>
        <v>42510</v>
      </c>
      <c r="BA253" s="105">
        <f>_xll.qlCalendarAdvance(Calendar,BA252,AY253,"f",,Trigger)</f>
        <v>42514</v>
      </c>
      <c r="BB253" s="105">
        <f>_xll.qlInterestRateIndexMaturity(Currency&amp;"ibor"&amp;Tenor,BA253,Trigger)</f>
        <v>42698</v>
      </c>
      <c r="BC253" s="257">
        <f>_xll.qlIndexFixing($AC$5,AZ253,TRUE,_xll.ohTrigger(Trigger,Trigger6M))</f>
        <v>1.0051998275281574E-3</v>
      </c>
      <c r="BD253" s="257">
        <f>_xll.qlIndexFixing($BE$1,AZ253,TRUE,_xll.ohTrigger(Trigger,Trigger6M))</f>
        <v>1.0965571785805639E-3</v>
      </c>
    </row>
    <row r="254" spans="51:56" ht="11.25" customHeight="1" x14ac:dyDescent="0.25">
      <c r="AY254" s="104" t="s">
        <v>203</v>
      </c>
      <c r="AZ254" s="105">
        <f>_xll.qlInterestRateIndexFixingDate(Currency&amp;"ibor"&amp;Tenor,BA254,Trigger)</f>
        <v>42513</v>
      </c>
      <c r="BA254" s="105">
        <f>_xll.qlCalendarAdvance(Calendar,BA253,AY254,"f",,Trigger)</f>
        <v>42515</v>
      </c>
      <c r="BB254" s="105">
        <f>_xll.qlInterestRateIndexMaturity(Currency&amp;"ibor"&amp;Tenor,BA254,Trigger)</f>
        <v>42699</v>
      </c>
      <c r="BC254" s="257">
        <f>_xll.qlIndexFixing($AC$5,AZ254,TRUE,_xll.ohTrigger(Trigger,Trigger6M))</f>
        <v>1.0062904677415161E-3</v>
      </c>
      <c r="BD254" s="257">
        <f>_xll.qlIndexFixing($BE$1,AZ254,TRUE,_xll.ohTrigger(Trigger,Trigger6M))</f>
        <v>1.0981792301718682E-3</v>
      </c>
    </row>
    <row r="255" spans="51:56" ht="11.25" customHeight="1" x14ac:dyDescent="0.25">
      <c r="AY255" s="104" t="s">
        <v>203</v>
      </c>
      <c r="AZ255" s="105">
        <f>_xll.qlInterestRateIndexFixingDate(Currency&amp;"ibor"&amp;Tenor,BA255,Trigger)</f>
        <v>42514</v>
      </c>
      <c r="BA255" s="105">
        <f>_xll.qlCalendarAdvance(Calendar,BA254,AY255,"f",,Trigger)</f>
        <v>42516</v>
      </c>
      <c r="BB255" s="105">
        <f>_xll.qlInterestRateIndexMaturity(Currency&amp;"ibor"&amp;Tenor,BA255,Trigger)</f>
        <v>42702</v>
      </c>
      <c r="BC255" s="257">
        <f>_xll.qlIndexFixing($AC$5,AZ255,TRUE,_xll.ohTrigger(Trigger,Trigger6M))</f>
        <v>1.0095893318207508E-3</v>
      </c>
      <c r="BD255" s="257">
        <f>_xll.qlIndexFixing($BE$1,AZ255,TRUE,_xll.ohTrigger(Trigger,Trigger6M))</f>
        <v>1.0990700044891915E-3</v>
      </c>
    </row>
    <row r="256" spans="51:56" ht="11.25" customHeight="1" x14ac:dyDescent="0.25">
      <c r="AY256" s="104" t="s">
        <v>203</v>
      </c>
      <c r="AZ256" s="105">
        <f>_xll.qlInterestRateIndexFixingDate(Currency&amp;"ibor"&amp;Tenor,BA256,Trigger)</f>
        <v>42515</v>
      </c>
      <c r="BA256" s="105">
        <f>_xll.qlCalendarAdvance(Calendar,BA255,AY256,"f",,Trigger)</f>
        <v>42517</v>
      </c>
      <c r="BB256" s="105">
        <f>_xll.qlInterestRateIndexMaturity(Currency&amp;"ibor"&amp;Tenor,BA256,Trigger)</f>
        <v>42702</v>
      </c>
      <c r="BC256" s="257">
        <f>_xll.qlIndexFixing($AC$5,AZ256,TRUE,_xll.ohTrigger(Trigger,Trigger6M))</f>
        <v>1.0095747553708961E-3</v>
      </c>
      <c r="BD256" s="257">
        <f>_xll.qlIndexFixing($BE$1,AZ256,TRUE,_xll.ohTrigger(Trigger,Trigger6M))</f>
        <v>1.1005782847835954E-3</v>
      </c>
    </row>
    <row r="257" spans="51:56" ht="11.25" customHeight="1" x14ac:dyDescent="0.25">
      <c r="AY257" s="104" t="s">
        <v>203</v>
      </c>
      <c r="AZ257" s="105">
        <f>_xll.qlInterestRateIndexFixingDate(Currency&amp;"ibor"&amp;Tenor,BA257,Trigger)</f>
        <v>42516</v>
      </c>
      <c r="BA257" s="105">
        <f>_xll.qlCalendarAdvance(Calendar,BA256,AY257,"f",,Trigger)</f>
        <v>42520</v>
      </c>
      <c r="BB257" s="105">
        <f>_xll.qlInterestRateIndexMaturity(Currency&amp;"ibor"&amp;Tenor,BA257,Trigger)</f>
        <v>42704</v>
      </c>
      <c r="BC257" s="257">
        <f>_xll.qlIndexFixing($AC$5,AZ257,TRUE,_xll.ohTrigger(Trigger,Trigger6M))</f>
        <v>1.0117098434179958E-3</v>
      </c>
      <c r="BD257" s="257">
        <f>_xll.qlIndexFixing($BE$1,AZ257,TRUE,_xll.ohTrigger(Trigger,Trigger6M))</f>
        <v>1.1037707338137071E-3</v>
      </c>
    </row>
    <row r="258" spans="51:56" ht="11.25" customHeight="1" x14ac:dyDescent="0.25">
      <c r="AY258" s="104" t="s">
        <v>203</v>
      </c>
      <c r="AZ258" s="105">
        <f>_xll.qlInterestRateIndexFixingDate(Currency&amp;"ibor"&amp;Tenor,BA258,Trigger)</f>
        <v>42517</v>
      </c>
      <c r="BA258" s="105">
        <f>_xll.qlCalendarAdvance(Calendar,BA257,AY258,"f",,Trigger)</f>
        <v>42521</v>
      </c>
      <c r="BB258" s="105">
        <f>_xll.qlInterestRateIndexMaturity(Currency&amp;"ibor"&amp;Tenor,BA258,Trigger)</f>
        <v>42704</v>
      </c>
      <c r="BC258" s="257">
        <f>_xll.qlIndexFixing($AC$5,AZ258,TRUE,_xll.ohTrigger(Trigger,Trigger6M))</f>
        <v>1.0116617651203493E-3</v>
      </c>
      <c r="BD258" s="257">
        <f>_xll.qlIndexFixing($BE$1,AZ258,TRUE,_xll.ohTrigger(Trigger,Trigger6M))</f>
        <v>1.1052037263123654E-3</v>
      </c>
    </row>
    <row r="259" spans="51:56" ht="11.25" customHeight="1" x14ac:dyDescent="0.25">
      <c r="AY259" s="104" t="s">
        <v>203</v>
      </c>
      <c r="AZ259" s="105">
        <f>_xll.qlInterestRateIndexFixingDate(Currency&amp;"ibor"&amp;Tenor,BA259,Trigger)</f>
        <v>42520</v>
      </c>
      <c r="BA259" s="105">
        <f>_xll.qlCalendarAdvance(Calendar,BA258,AY259,"f",,Trigger)</f>
        <v>42522</v>
      </c>
      <c r="BB259" s="105">
        <f>_xll.qlInterestRateIndexMaturity(Currency&amp;"ibor"&amp;Tenor,BA259,Trigger)</f>
        <v>42705</v>
      </c>
      <c r="BC259" s="257">
        <f>_xll.qlIndexFixing($AC$5,AZ259,TRUE,_xll.ohTrigger(Trigger,Trigger6M))</f>
        <v>1.0127335191606195E-3</v>
      </c>
      <c r="BD259" s="257">
        <f>_xll.qlIndexFixing($BE$1,AZ259,TRUE,_xll.ohTrigger(Trigger,Trigger6M))</f>
        <v>1.069699837429528E-3</v>
      </c>
    </row>
    <row r="260" spans="51:56" ht="11.25" customHeight="1" x14ac:dyDescent="0.25">
      <c r="AY260" s="104" t="s">
        <v>203</v>
      </c>
      <c r="AZ260" s="105">
        <f>_xll.qlInterestRateIndexFixingDate(Currency&amp;"ibor"&amp;Tenor,BA260,Trigger)</f>
        <v>42521</v>
      </c>
      <c r="BA260" s="105">
        <f>_xll.qlCalendarAdvance(Calendar,BA259,AY260,"f",,Trigger)</f>
        <v>42523</v>
      </c>
      <c r="BB260" s="105">
        <f>_xll.qlInterestRateIndexMaturity(Currency&amp;"ibor"&amp;Tenor,BA260,Trigger)</f>
        <v>42706</v>
      </c>
      <c r="BC260" s="257">
        <f>_xll.qlIndexFixing($AC$5,AZ260,TRUE,_xll.ohTrigger(Trigger,Trigger6M))</f>
        <v>1.0138030058281519E-3</v>
      </c>
      <c r="BD260" s="257">
        <f>_xll.qlIndexFixing($BE$1,AZ260,TRUE,_xll.ohTrigger(Trigger,Trigger6M))</f>
        <v>1.069999999999737E-3</v>
      </c>
    </row>
    <row r="261" spans="51:56" ht="11.25" customHeight="1" x14ac:dyDescent="0.25">
      <c r="AY261" s="104" t="s">
        <v>203</v>
      </c>
      <c r="AZ261" s="105">
        <f>_xll.qlInterestRateIndexFixingDate(Currency&amp;"ibor"&amp;Tenor,BA261,Trigger)</f>
        <v>42522</v>
      </c>
      <c r="BA261" s="105">
        <f>_xll.qlCalendarAdvance(Calendar,BA260,AY261,"f",,Trigger)</f>
        <v>42524</v>
      </c>
      <c r="BB261" s="105">
        <f>_xll.qlInterestRateIndexMaturity(Currency&amp;"ibor"&amp;Tenor,BA261,Trigger)</f>
        <v>42709</v>
      </c>
      <c r="BC261" s="257">
        <f>_xll.qlIndexFixing($AC$5,AZ261,TRUE,_xll.ohTrigger(Trigger,Trigger6M))</f>
        <v>1.0171359126162943E-3</v>
      </c>
      <c r="BD261" s="257">
        <f>_xll.qlIndexFixing($BE$1,AZ261,TRUE,_xll.ohTrigger(Trigger,Trigger6M))</f>
        <v>1.067547028066089E-3</v>
      </c>
    </row>
    <row r="262" spans="51:56" ht="11.25" customHeight="1" x14ac:dyDescent="0.25">
      <c r="AY262" s="104" t="s">
        <v>203</v>
      </c>
      <c r="AZ262" s="105">
        <f>_xll.qlInterestRateIndexFixingDate(Currency&amp;"ibor"&amp;Tenor,BA262,Trigger)</f>
        <v>42523</v>
      </c>
      <c r="BA262" s="105">
        <f>_xll.qlCalendarAdvance(Calendar,BA261,AY262,"f",,Trigger)</f>
        <v>42527</v>
      </c>
      <c r="BB262" s="105">
        <f>_xll.qlInterestRateIndexMaturity(Currency&amp;"ibor"&amp;Tenor,BA262,Trigger)</f>
        <v>42710</v>
      </c>
      <c r="BC262" s="257">
        <f>_xll.qlIndexFixing($AC$5,AZ262,TRUE,_xll.ohTrigger(Trigger,Trigger6M))</f>
        <v>1.0180582787058209E-3</v>
      </c>
      <c r="BD262" s="257">
        <f>_xll.qlIndexFixing($BE$1,AZ262,TRUE,_xll.ohTrigger(Trigger,Trigger6M))</f>
        <v>1.06923484740097E-3</v>
      </c>
    </row>
    <row r="263" spans="51:56" ht="11.25" customHeight="1" x14ac:dyDescent="0.25">
      <c r="AY263" s="104" t="s">
        <v>203</v>
      </c>
      <c r="AZ263" s="105">
        <f>_xll.qlInterestRateIndexFixingDate(Currency&amp;"ibor"&amp;Tenor,BA263,Trigger)</f>
        <v>42524</v>
      </c>
      <c r="BA263" s="105">
        <f>_xll.qlCalendarAdvance(Calendar,BA262,AY263,"f",,Trigger)</f>
        <v>42528</v>
      </c>
      <c r="BB263" s="105">
        <f>_xll.qlInterestRateIndexMaturity(Currency&amp;"ibor"&amp;Tenor,BA263,Trigger)</f>
        <v>42711</v>
      </c>
      <c r="BC263" s="257">
        <f>_xll.qlIndexFixing($AC$5,AZ263,TRUE,_xll.ohTrigger(Trigger,Trigger6M))</f>
        <v>1.0191164284585586E-3</v>
      </c>
      <c r="BD263" s="257">
        <f>_xll.qlIndexFixing($BE$1,AZ263,TRUE,_xll.ohTrigger(Trigger,Trigger6M))</f>
        <v>1.0686130456158268E-3</v>
      </c>
    </row>
    <row r="264" spans="51:56" ht="11.25" customHeight="1" x14ac:dyDescent="0.25">
      <c r="AY264" s="104" t="s">
        <v>203</v>
      </c>
      <c r="AZ264" s="105">
        <f>_xll.qlInterestRateIndexFixingDate(Currency&amp;"ibor"&amp;Tenor,BA264,Trigger)</f>
        <v>42527</v>
      </c>
      <c r="BA264" s="105">
        <f>_xll.qlCalendarAdvance(Calendar,BA263,AY264,"f",,Trigger)</f>
        <v>42529</v>
      </c>
      <c r="BB264" s="105">
        <f>_xll.qlInterestRateIndexMaturity(Currency&amp;"ibor"&amp;Tenor,BA264,Trigger)</f>
        <v>42712</v>
      </c>
      <c r="BC264" s="257">
        <f>_xll.qlIndexFixing($AC$5,AZ264,TRUE,_xll.ohTrigger(Trigger,Trigger6M))</f>
        <v>1.0201723108171547E-3</v>
      </c>
      <c r="BD264" s="257">
        <f>_xll.qlIndexFixing($BE$1,AZ264,TRUE,_xll.ohTrigger(Trigger,Trigger6M))</f>
        <v>1.0678406754161167E-3</v>
      </c>
    </row>
    <row r="265" spans="51:56" ht="11.25" customHeight="1" x14ac:dyDescent="0.25">
      <c r="AY265" s="104" t="s">
        <v>203</v>
      </c>
      <c r="AZ265" s="105">
        <f>_xll.qlInterestRateIndexFixingDate(Currency&amp;"ibor"&amp;Tenor,BA265,Trigger)</f>
        <v>42528</v>
      </c>
      <c r="BA265" s="105">
        <f>_xll.qlCalendarAdvance(Calendar,BA264,AY265,"f",,Trigger)</f>
        <v>42530</v>
      </c>
      <c r="BB265" s="105">
        <f>_xll.qlInterestRateIndexMaturity(Currency&amp;"ibor"&amp;Tenor,BA265,Trigger)</f>
        <v>42713</v>
      </c>
      <c r="BC265" s="257">
        <f>_xll.qlIndexFixing($AC$5,AZ265,TRUE,_xll.ohTrigger(Trigger,Trigger6M))</f>
        <v>1.0212259257781154E-3</v>
      </c>
      <c r="BD265" s="257">
        <f>_xll.qlIndexFixing($BE$1,AZ265,TRUE,_xll.ohTrigger(Trigger,Trigger6M))</f>
        <v>1.066928707460975E-3</v>
      </c>
    </row>
    <row r="266" spans="51:56" ht="11.25" customHeight="1" x14ac:dyDescent="0.25">
      <c r="AY266" s="104" t="s">
        <v>203</v>
      </c>
      <c r="AZ266" s="105">
        <f>_xll.qlInterestRateIndexFixingDate(Currency&amp;"ibor"&amp;Tenor,BA266,Trigger)</f>
        <v>42529</v>
      </c>
      <c r="BA266" s="105">
        <f>_xll.qlCalendarAdvance(Calendar,BA265,AY266,"f",,Trigger)</f>
        <v>42531</v>
      </c>
      <c r="BB266" s="105">
        <f>_xll.qlInterestRateIndexMaturity(Currency&amp;"ibor"&amp;Tenor,BA266,Trigger)</f>
        <v>42716</v>
      </c>
      <c r="BC266" s="257">
        <f>_xll.qlIndexFixing($AC$5,AZ266,TRUE,_xll.ohTrigger(Trigger,Trigger6M))</f>
        <v>1.0245871695739033E-3</v>
      </c>
      <c r="BD266" s="257">
        <f>_xll.qlIndexFixing($BE$1,AZ266,TRUE,_xll.ohTrigger(Trigger,Trigger6M))</f>
        <v>1.0618797391192011E-3</v>
      </c>
    </row>
    <row r="267" spans="51:56" ht="11.25" customHeight="1" x14ac:dyDescent="0.25">
      <c r="AY267" s="104" t="s">
        <v>203</v>
      </c>
      <c r="AZ267" s="105">
        <f>_xll.qlInterestRateIndexFixingDate(Currency&amp;"ibor"&amp;Tenor,BA267,Trigger)</f>
        <v>42530</v>
      </c>
      <c r="BA267" s="105">
        <f>_xll.qlCalendarAdvance(Calendar,BA266,AY267,"f",,Trigger)</f>
        <v>42534</v>
      </c>
      <c r="BB267" s="105">
        <f>_xll.qlInterestRateIndexMaturity(Currency&amp;"ibor"&amp;Tenor,BA267,Trigger)</f>
        <v>42717</v>
      </c>
      <c r="BC267" s="257">
        <f>_xll.qlIndexFixing($AC$5,AZ267,TRUE,_xll.ohTrigger(Trigger,Trigger6M))</f>
        <v>1.0254177115713423E-3</v>
      </c>
      <c r="BD267" s="257">
        <f>_xll.qlIndexFixing($BE$1,AZ267,TRUE,_xll.ohTrigger(Trigger,Trigger6M))</f>
        <v>1.0621073133953449E-3</v>
      </c>
    </row>
    <row r="268" spans="51:56" ht="11.25" customHeight="1" x14ac:dyDescent="0.25">
      <c r="AY268" s="104" t="s">
        <v>203</v>
      </c>
      <c r="AZ268" s="105">
        <f>_xll.qlInterestRateIndexFixingDate(Currency&amp;"ibor"&amp;Tenor,BA268,Trigger)</f>
        <v>42531</v>
      </c>
      <c r="BA268" s="105">
        <f>_xll.qlCalendarAdvance(Calendar,BA267,AY268,"f",,Trigger)</f>
        <v>42535</v>
      </c>
      <c r="BB268" s="105">
        <f>_xll.qlInterestRateIndexMaturity(Currency&amp;"ibor"&amp;Tenor,BA268,Trigger)</f>
        <v>42718</v>
      </c>
      <c r="BC268" s="257">
        <f>_xll.qlIndexFixing($AC$5,AZ268,TRUE,_xll.ohTrigger(Trigger,Trigger6M))</f>
        <v>1.0264599894895228E-3</v>
      </c>
      <c r="BD268" s="257">
        <f>_xll.qlIndexFixing($BE$1,AZ268,TRUE,_xll.ohTrigger(Trigger,Trigger6M))</f>
        <v>1.0606649585809622E-3</v>
      </c>
    </row>
    <row r="269" spans="51:56" ht="11.25" customHeight="1" x14ac:dyDescent="0.25">
      <c r="AY269" s="104" t="s">
        <v>203</v>
      </c>
      <c r="AZ269" s="105">
        <f>_xll.qlInterestRateIndexFixingDate(Currency&amp;"ibor"&amp;Tenor,BA269,Trigger)</f>
        <v>42534</v>
      </c>
      <c r="BA269" s="105">
        <f>_xll.qlCalendarAdvance(Calendar,BA268,AY269,"f",,Trigger)</f>
        <v>42536</v>
      </c>
      <c r="BB269" s="105">
        <f>_xll.qlInterestRateIndexMaturity(Currency&amp;"ibor"&amp;Tenor,BA269,Trigger)</f>
        <v>42719</v>
      </c>
      <c r="BC269" s="257">
        <f>_xll.qlIndexFixing($AC$5,AZ269,TRUE,_xll.ohTrigger(Trigger,Trigger6M))</f>
        <v>1.0274999999877904E-3</v>
      </c>
      <c r="BD269" s="257">
        <f>_xll.qlIndexFixing($BE$1,AZ269,TRUE,_xll.ohTrigger(Trigger,Trigger6M))</f>
        <v>1.0591506550904914E-3</v>
      </c>
    </row>
    <row r="270" spans="51:56" ht="11.25" customHeight="1" x14ac:dyDescent="0.25">
      <c r="AY270" s="104" t="s">
        <v>203</v>
      </c>
      <c r="AZ270" s="105">
        <f>_xll.qlInterestRateIndexFixingDate(Currency&amp;"ibor"&amp;Tenor,BA270,Trigger)</f>
        <v>42535</v>
      </c>
      <c r="BA270" s="105">
        <f>_xll.qlCalendarAdvance(Calendar,BA269,AY270,"f",,Trigger)</f>
        <v>42537</v>
      </c>
      <c r="BB270" s="105">
        <f>_xll.qlInterestRateIndexMaturity(Currency&amp;"ibor"&amp;Tenor,BA270,Trigger)</f>
        <v>42720</v>
      </c>
      <c r="BC270" s="257">
        <f>_xll.qlIndexFixing($AC$5,AZ270,TRUE,_xll.ohTrigger(Trigger,Trigger6M))</f>
        <v>1.0283323540060682E-3</v>
      </c>
      <c r="BD270" s="257">
        <f>_xll.qlIndexFixing($BE$1,AZ270,TRUE,_xll.ohTrigger(Trigger,Trigger6M))</f>
        <v>1.0575759818995253E-3</v>
      </c>
    </row>
    <row r="271" spans="51:56" ht="11.25" customHeight="1" x14ac:dyDescent="0.25">
      <c r="AY271" s="104" t="s">
        <v>203</v>
      </c>
      <c r="AZ271" s="105">
        <f>_xll.qlInterestRateIndexFixingDate(Currency&amp;"ibor"&amp;Tenor,BA271,Trigger)</f>
        <v>42536</v>
      </c>
      <c r="BA271" s="105">
        <f>_xll.qlCalendarAdvance(Calendar,BA270,AY271,"f",,Trigger)</f>
        <v>42538</v>
      </c>
      <c r="BB271" s="105">
        <f>_xll.qlInterestRateIndexMaturity(Currency&amp;"ibor"&amp;Tenor,BA271,Trigger)</f>
        <v>42723</v>
      </c>
      <c r="BC271" s="257">
        <f>_xll.qlIndexFixing($AC$5,AZ271,TRUE,_xll.ohTrigger(Trigger,Trigger6M))</f>
        <v>1.0322455350300797E-3</v>
      </c>
      <c r="BD271" s="257">
        <f>_xll.qlIndexFixing($BE$1,AZ271,TRUE,_xll.ohTrigger(Trigger,Trigger6M))</f>
        <v>1.0516035045337678E-3</v>
      </c>
    </row>
    <row r="272" spans="51:56" ht="11.25" customHeight="1" x14ac:dyDescent="0.25">
      <c r="AY272" s="104" t="s">
        <v>203</v>
      </c>
      <c r="AZ272" s="105">
        <f>_xll.qlInterestRateIndexFixingDate(Currency&amp;"ibor"&amp;Tenor,BA272,Trigger)</f>
        <v>42537</v>
      </c>
      <c r="BA272" s="105">
        <f>_xll.qlCalendarAdvance(Calendar,BA271,AY272,"f",,Trigger)</f>
        <v>42541</v>
      </c>
      <c r="BB272" s="105">
        <f>_xll.qlInterestRateIndexMaturity(Currency&amp;"ibor"&amp;Tenor,BA272,Trigger)</f>
        <v>42724</v>
      </c>
      <c r="BC272" s="257">
        <f>_xll.qlIndexFixing($AC$5,AZ272,TRUE,_xll.ohTrigger(Trigger,Trigger6M))</f>
        <v>1.0362530943455329E-3</v>
      </c>
      <c r="BD272" s="257">
        <f>_xll.qlIndexFixing($BE$1,AZ272,TRUE,_xll.ohTrigger(Trigger,Trigger6M))</f>
        <v>1.0509082124010218E-3</v>
      </c>
    </row>
    <row r="273" spans="51:56" ht="11.25" customHeight="1" x14ac:dyDescent="0.25">
      <c r="AY273" s="104" t="s">
        <v>203</v>
      </c>
      <c r="AZ273" s="105">
        <f>_xll.qlInterestRateIndexFixingDate(Currency&amp;"ibor"&amp;Tenor,BA273,Trigger)</f>
        <v>42538</v>
      </c>
      <c r="BA273" s="105">
        <f>_xll.qlCalendarAdvance(Calendar,BA272,AY273,"f",,Trigger)</f>
        <v>42542</v>
      </c>
      <c r="BB273" s="105">
        <f>_xll.qlInterestRateIndexMaturity(Currency&amp;"ibor"&amp;Tenor,BA273,Trigger)</f>
        <v>42725</v>
      </c>
      <c r="BC273" s="257">
        <f>_xll.qlIndexFixing($AC$5,AZ273,TRUE,_xll.ohTrigger(Trigger,Trigger6M))</f>
        <v>1.0382406913164767E-3</v>
      </c>
      <c r="BD273" s="257">
        <f>_xll.qlIndexFixing($BE$1,AZ273,TRUE,_xll.ohTrigger(Trigger,Trigger6M))</f>
        <v>1.0492084160566874E-3</v>
      </c>
    </row>
    <row r="274" spans="51:56" ht="11.25" customHeight="1" x14ac:dyDescent="0.25">
      <c r="AY274" s="104" t="s">
        <v>203</v>
      </c>
      <c r="AZ274" s="105">
        <f>_xll.qlInterestRateIndexFixingDate(Currency&amp;"ibor"&amp;Tenor,BA274,Trigger)</f>
        <v>42541</v>
      </c>
      <c r="BA274" s="105">
        <f>_xll.qlCalendarAdvance(Calendar,BA273,AY274,"f",,Trigger)</f>
        <v>42543</v>
      </c>
      <c r="BB274" s="105">
        <f>_xll.qlInterestRateIndexMaturity(Currency&amp;"ibor"&amp;Tenor,BA274,Trigger)</f>
        <v>42726</v>
      </c>
      <c r="BC274" s="257">
        <f>_xll.qlIndexFixing($AC$5,AZ274,TRUE,_xll.ohTrigger(Trigger,Trigger6M))</f>
        <v>1.0402312530598918E-3</v>
      </c>
      <c r="BD274" s="257">
        <f>_xll.qlIndexFixing($BE$1,AZ274,TRUE,_xll.ohTrigger(Trigger,Trigger6M))</f>
        <v>1.0475195482582899E-3</v>
      </c>
    </row>
    <row r="275" spans="51:56" ht="11.25" customHeight="1" x14ac:dyDescent="0.25">
      <c r="AY275" s="104" t="s">
        <v>203</v>
      </c>
      <c r="AZ275" s="105">
        <f>_xll.qlInterestRateIndexFixingDate(Currency&amp;"ibor"&amp;Tenor,BA275,Trigger)</f>
        <v>42542</v>
      </c>
      <c r="BA275" s="105">
        <f>_xll.qlCalendarAdvance(Calendar,BA274,AY275,"f",,Trigger)</f>
        <v>42544</v>
      </c>
      <c r="BB275" s="105">
        <f>_xll.qlInterestRateIndexMaturity(Currency&amp;"ibor"&amp;Tenor,BA275,Trigger)</f>
        <v>42727</v>
      </c>
      <c r="BC275" s="257">
        <f>_xll.qlIndexFixing($AC$5,AZ275,TRUE,_xll.ohTrigger(Trigger,Trigger6M))</f>
        <v>1.0422247795849509E-3</v>
      </c>
      <c r="BD275" s="257">
        <f>_xll.qlIndexFixing($BE$1,AZ275,TRUE,_xll.ohTrigger(Trigger,Trigger6M))</f>
        <v>1.0458537960952E-3</v>
      </c>
    </row>
    <row r="276" spans="51:56" ht="11.25" customHeight="1" x14ac:dyDescent="0.25">
      <c r="AY276" s="104" t="s">
        <v>203</v>
      </c>
      <c r="AZ276" s="105">
        <f>_xll.qlInterestRateIndexFixingDate(Currency&amp;"ibor"&amp;Tenor,BA276,Trigger)</f>
        <v>42543</v>
      </c>
      <c r="BA276" s="105">
        <f>_xll.qlCalendarAdvance(Calendar,BA275,AY276,"f",,Trigger)</f>
        <v>42545</v>
      </c>
      <c r="BB276" s="105">
        <f>_xll.qlInterestRateIndexMaturity(Currency&amp;"ibor"&amp;Tenor,BA276,Trigger)</f>
        <v>42731</v>
      </c>
      <c r="BC276" s="257">
        <f>_xll.qlIndexFixing($AC$5,AZ276,TRUE,_xll.ohTrigger(Trigger,Trigger6M))</f>
        <v>1.0470701303849101E-3</v>
      </c>
      <c r="BD276" s="257">
        <f>_xll.qlIndexFixing($BE$1,AZ276,TRUE,_xll.ohTrigger(Trigger,Trigger6M))</f>
        <v>1.0390711404809161E-3</v>
      </c>
    </row>
    <row r="277" spans="51:56" ht="11.25" customHeight="1" x14ac:dyDescent="0.25">
      <c r="AY277" s="104" t="s">
        <v>203</v>
      </c>
      <c r="AZ277" s="105">
        <f>_xll.qlInterestRateIndexFixingDate(Currency&amp;"ibor"&amp;Tenor,BA277,Trigger)</f>
        <v>42544</v>
      </c>
      <c r="BA277" s="105">
        <f>_xll.qlCalendarAdvance(Calendar,BA276,AY277,"f",,Trigger)</f>
        <v>42548</v>
      </c>
      <c r="BB277" s="105">
        <f>_xll.qlInterestRateIndexMaturity(Currency&amp;"ibor"&amp;Tenor,BA277,Trigger)</f>
        <v>42731</v>
      </c>
      <c r="BC277" s="257">
        <f>_xll.qlIndexFixing($AC$5,AZ277,TRUE,_xll.ohTrigger(Trigger,Trigger6M))</f>
        <v>1.0502285336776642E-3</v>
      </c>
      <c r="BD277" s="257">
        <f>_xll.qlIndexFixing($BE$1,AZ277,TRUE,_xll.ohTrigger(Trigger,Trigger6M))</f>
        <v>1.0396687260740252E-3</v>
      </c>
    </row>
    <row r="278" spans="51:56" ht="11.25" customHeight="1" x14ac:dyDescent="0.25">
      <c r="AY278" s="104" t="s">
        <v>203</v>
      </c>
      <c r="AZ278" s="105">
        <f>_xll.qlInterestRateIndexFixingDate(Currency&amp;"ibor"&amp;Tenor,BA278,Trigger)</f>
        <v>42545</v>
      </c>
      <c r="BA278" s="105">
        <f>_xll.qlCalendarAdvance(Calendar,BA277,AY278,"f",,Trigger)</f>
        <v>42549</v>
      </c>
      <c r="BB278" s="105">
        <f>_xll.qlInterestRateIndexMaturity(Currency&amp;"ibor"&amp;Tenor,BA278,Trigger)</f>
        <v>42732</v>
      </c>
      <c r="BC278" s="257">
        <f>_xll.qlIndexFixing($AC$5,AZ278,TRUE,_xll.ohTrigger(Trigger,Trigger6M))</f>
        <v>1.0522368842446081E-3</v>
      </c>
      <c r="BD278" s="257">
        <f>_xll.qlIndexFixing($BE$1,AZ278,TRUE,_xll.ohTrigger(Trigger,Trigger6M))</f>
        <v>1.0383043989514911E-3</v>
      </c>
    </row>
    <row r="279" spans="51:56" ht="11.25" customHeight="1" x14ac:dyDescent="0.25">
      <c r="AY279" s="104" t="s">
        <v>203</v>
      </c>
      <c r="AZ279" s="105">
        <f>_xll.qlInterestRateIndexFixingDate(Currency&amp;"ibor"&amp;Tenor,BA279,Trigger)</f>
        <v>42548</v>
      </c>
      <c r="BA279" s="105">
        <f>_xll.qlCalendarAdvance(Calendar,BA278,AY279,"f",,Trigger)</f>
        <v>42550</v>
      </c>
      <c r="BB279" s="105">
        <f>_xll.qlInterestRateIndexMaturity(Currency&amp;"ibor"&amp;Tenor,BA279,Trigger)</f>
        <v>42733</v>
      </c>
      <c r="BC279" s="257">
        <f>_xll.qlIndexFixing($AC$5,AZ279,TRUE,_xll.ohTrigger(Trigger,Trigger6M))</f>
        <v>1.0542481996469238E-3</v>
      </c>
      <c r="BD279" s="257">
        <f>_xll.qlIndexFixing($BE$1,AZ279,TRUE,_xll.ohTrigger(Trigger,Trigger6M))</f>
        <v>1.0370381343531782E-3</v>
      </c>
    </row>
    <row r="280" spans="51:56" ht="11.25" customHeight="1" x14ac:dyDescent="0.25">
      <c r="AY280" s="104" t="s">
        <v>203</v>
      </c>
      <c r="AZ280" s="105">
        <f>_xll.qlInterestRateIndexFixingDate(Currency&amp;"ibor"&amp;Tenor,BA280,Trigger)</f>
        <v>42549</v>
      </c>
      <c r="BA280" s="105">
        <f>_xll.qlCalendarAdvance(Calendar,BA279,AY280,"f",,Trigger)</f>
        <v>42551</v>
      </c>
      <c r="BB280" s="105">
        <f>_xll.qlInterestRateIndexMaturity(Currency&amp;"ibor"&amp;Tenor,BA280,Trigger)</f>
        <v>42734</v>
      </c>
      <c r="BC280" s="257">
        <f>_xll.qlIndexFixing($AC$5,AZ280,TRUE,_xll.ohTrigger(Trigger,Trigger6M))</f>
        <v>1.056262479894221E-3</v>
      </c>
      <c r="BD280" s="257">
        <f>_xll.qlIndexFixing($BE$1,AZ280,TRUE,_xll.ohTrigger(Trigger,Trigger6M))</f>
        <v>1.0358827275193635E-3</v>
      </c>
    </row>
    <row r="281" spans="51:56" ht="11.25" customHeight="1" x14ac:dyDescent="0.25">
      <c r="AY281" s="104" t="s">
        <v>203</v>
      </c>
      <c r="AZ281" s="105">
        <f>_xll.qlInterestRateIndexFixingDate(Currency&amp;"ibor"&amp;Tenor,BA281,Trigger)</f>
        <v>42550</v>
      </c>
      <c r="BA281" s="105">
        <f>_xll.qlCalendarAdvance(Calendar,BA280,AY281,"f",,Trigger)</f>
        <v>42552</v>
      </c>
      <c r="BB281" s="105">
        <f>_xll.qlInterestRateIndexMaturity(Currency&amp;"ibor"&amp;Tenor,BA281,Trigger)</f>
        <v>42737</v>
      </c>
      <c r="BC281" s="257">
        <f>_xll.qlIndexFixing($AC$5,AZ281,TRUE,_xll.ohTrigger(Trigger,Trigger6M))</f>
        <v>1.0601433661399638E-3</v>
      </c>
      <c r="BD281" s="257">
        <f>_xll.qlIndexFixing($BE$1,AZ281,TRUE,_xll.ohTrigger(Trigger,Trigger6M))</f>
        <v>1.1304071921229963E-3</v>
      </c>
    </row>
    <row r="282" spans="51:56" ht="11.25" customHeight="1" x14ac:dyDescent="0.25">
      <c r="AY282" s="104" t="s">
        <v>203</v>
      </c>
      <c r="AZ282" s="105">
        <f>_xll.qlInterestRateIndexFixingDate(Currency&amp;"ibor"&amp;Tenor,BA282,Trigger)</f>
        <v>42551</v>
      </c>
      <c r="BA282" s="105">
        <f>_xll.qlCalendarAdvance(Calendar,BA281,AY282,"f",,Trigger)</f>
        <v>42555</v>
      </c>
      <c r="BB282" s="105">
        <f>_xll.qlInterestRateIndexMaturity(Currency&amp;"ibor"&amp;Tenor,BA282,Trigger)</f>
        <v>42739</v>
      </c>
      <c r="BC282" s="257">
        <f>_xll.qlIndexFixing($AC$5,AZ282,TRUE,_xll.ohTrigger(Trigger,Trigger6M))</f>
        <v>1.0652736614059971E-3</v>
      </c>
      <c r="BD282" s="257">
        <f>_xll.qlIndexFixing($BE$1,AZ282,TRUE,_xll.ohTrigger(Trigger,Trigger6M))</f>
        <v>1.1300000000005388E-3</v>
      </c>
    </row>
    <row r="283" spans="51:56" ht="11.25" customHeight="1" x14ac:dyDescent="0.25">
      <c r="AY283" s="104" t="s">
        <v>203</v>
      </c>
      <c r="AZ283" s="105">
        <f>_xll.qlInterestRateIndexFixingDate(Currency&amp;"ibor"&amp;Tenor,BA283,Trigger)</f>
        <v>42552</v>
      </c>
      <c r="BA283" s="105">
        <f>_xll.qlCalendarAdvance(Calendar,BA282,AY283,"f",,Trigger)</f>
        <v>42556</v>
      </c>
      <c r="BB283" s="105">
        <f>_xll.qlInterestRateIndexMaturity(Currency&amp;"ibor"&amp;Tenor,BA283,Trigger)</f>
        <v>42740</v>
      </c>
      <c r="BC283" s="257">
        <f>_xll.qlIndexFixing($AC$5,AZ283,TRUE,_xll.ohTrigger(Trigger,Trigger6M))</f>
        <v>1.0672999469666428E-3</v>
      </c>
      <c r="BD283" s="257">
        <f>_xll.qlIndexFixing($BE$1,AZ283,TRUE,_xll.ohTrigger(Trigger,Trigger6M))</f>
        <v>1.1298557901382263E-3</v>
      </c>
    </row>
    <row r="284" spans="51:56" ht="11.25" customHeight="1" x14ac:dyDescent="0.25">
      <c r="AY284" s="104" t="s">
        <v>203</v>
      </c>
      <c r="AZ284" s="105">
        <f>_xll.qlInterestRateIndexFixingDate(Currency&amp;"ibor"&amp;Tenor,BA284,Trigger)</f>
        <v>42555</v>
      </c>
      <c r="BA284" s="105">
        <f>_xll.qlCalendarAdvance(Calendar,BA283,AY284,"f",,Trigger)</f>
        <v>42557</v>
      </c>
      <c r="BB284" s="105">
        <f>_xll.qlInterestRateIndexMaturity(Currency&amp;"ibor"&amp;Tenor,BA284,Trigger)</f>
        <v>42741</v>
      </c>
      <c r="BC284" s="257">
        <f>_xll.qlIndexFixing($AC$5,AZ284,TRUE,_xll.ohTrigger(Trigger,Trigger6M))</f>
        <v>1.0693291813397869E-3</v>
      </c>
      <c r="BD284" s="257">
        <f>_xll.qlIndexFixing($BE$1,AZ284,TRUE,_xll.ohTrigger(Trigger,Trigger6M))</f>
        <v>1.1299866014348038E-3</v>
      </c>
    </row>
    <row r="285" spans="51:56" ht="11.25" customHeight="1" x14ac:dyDescent="0.25">
      <c r="AY285" s="104" t="s">
        <v>203</v>
      </c>
      <c r="AZ285" s="105">
        <f>_xll.qlInterestRateIndexFixingDate(Currency&amp;"ibor"&amp;Tenor,BA285,Trigger)</f>
        <v>42556</v>
      </c>
      <c r="BA285" s="105">
        <f>_xll.qlCalendarAdvance(Calendar,BA284,AY285,"f",,Trigger)</f>
        <v>42558</v>
      </c>
      <c r="BB285" s="105">
        <f>_xll.qlInterestRateIndexMaturity(Currency&amp;"ibor"&amp;Tenor,BA285,Trigger)</f>
        <v>42744</v>
      </c>
      <c r="BC285" s="257">
        <f>_xll.qlIndexFixing($AC$5,AZ285,TRUE,_xll.ohTrigger(Trigger,Trigger6M))</f>
        <v>1.0731880418739369E-3</v>
      </c>
      <c r="BD285" s="257">
        <f>_xll.qlIndexFixing($BE$1,AZ285,TRUE,_xll.ohTrigger(Trigger,Trigger6M))</f>
        <v>1.1311629695084475E-3</v>
      </c>
    </row>
    <row r="286" spans="51:56" ht="11.25" customHeight="1" x14ac:dyDescent="0.25">
      <c r="AY286" s="104" t="s">
        <v>203</v>
      </c>
      <c r="AZ286" s="105">
        <f>_xll.qlInterestRateIndexFixingDate(Currency&amp;"ibor"&amp;Tenor,BA286,Trigger)</f>
        <v>42557</v>
      </c>
      <c r="BA286" s="105">
        <f>_xll.qlCalendarAdvance(Calendar,BA285,AY286,"f",,Trigger)</f>
        <v>42559</v>
      </c>
      <c r="BB286" s="105">
        <f>_xll.qlInterestRateIndexMaturity(Currency&amp;"ibor"&amp;Tenor,BA286,Trigger)</f>
        <v>42744</v>
      </c>
      <c r="BC286" s="257">
        <f>_xll.qlIndexFixing($AC$5,AZ286,TRUE,_xll.ohTrigger(Trigger,Trigger6M))</f>
        <v>1.0743078456479718E-3</v>
      </c>
      <c r="BD286" s="257">
        <f>_xll.qlIndexFixing($BE$1,AZ286,TRUE,_xll.ohTrigger(Trigger,Trigger6M))</f>
        <v>1.1315408242257808E-3</v>
      </c>
    </row>
    <row r="287" spans="51:56" ht="11.25" customHeight="1" x14ac:dyDescent="0.25">
      <c r="AY287" s="104" t="s">
        <v>203</v>
      </c>
      <c r="AZ287" s="105">
        <f>_xll.qlInterestRateIndexFixingDate(Currency&amp;"ibor"&amp;Tenor,BA287,Trigger)</f>
        <v>42558</v>
      </c>
      <c r="BA287" s="105">
        <f>_xll.qlCalendarAdvance(Calendar,BA286,AY287,"f",,Trigger)</f>
        <v>42562</v>
      </c>
      <c r="BB287" s="105">
        <f>_xll.qlInterestRateIndexMaturity(Currency&amp;"ibor"&amp;Tenor,BA287,Trigger)</f>
        <v>42746</v>
      </c>
      <c r="BC287" s="257">
        <f>_xll.qlIndexFixing($AC$5,AZ287,TRUE,_xll.ohTrigger(Trigger,Trigger6M))</f>
        <v>1.0795195857227213E-3</v>
      </c>
      <c r="BD287" s="257">
        <f>_xll.qlIndexFixing($BE$1,AZ287,TRUE,_xll.ohTrigger(Trigger,Trigger6M))</f>
        <v>1.1343281406972494E-3</v>
      </c>
    </row>
    <row r="288" spans="51:56" ht="11.25" customHeight="1" x14ac:dyDescent="0.25">
      <c r="AY288" s="104" t="s">
        <v>203</v>
      </c>
      <c r="AZ288" s="105">
        <f>_xll.qlInterestRateIndexFixingDate(Currency&amp;"ibor"&amp;Tenor,BA288,Trigger)</f>
        <v>42559</v>
      </c>
      <c r="BA288" s="105">
        <f>_xll.qlCalendarAdvance(Calendar,BA287,AY288,"f",,Trigger)</f>
        <v>42563</v>
      </c>
      <c r="BB288" s="105">
        <f>_xll.qlInterestRateIndexMaturity(Currency&amp;"ibor"&amp;Tenor,BA288,Trigger)</f>
        <v>42747</v>
      </c>
      <c r="BC288" s="257">
        <f>_xll.qlIndexFixing($AC$5,AZ288,TRUE,_xll.ohTrigger(Trigger,Trigger6M))</f>
        <v>1.081566513166787E-3</v>
      </c>
      <c r="BD288" s="257">
        <f>_xll.qlIndexFixing($BE$1,AZ288,TRUE,_xll.ohTrigger(Trigger,Trigger6M))</f>
        <v>1.1358451482989603E-3</v>
      </c>
    </row>
    <row r="289" spans="51:56" ht="11.25" customHeight="1" x14ac:dyDescent="0.25">
      <c r="AY289" s="104" t="s">
        <v>203</v>
      </c>
      <c r="AZ289" s="105">
        <f>_xll.qlInterestRateIndexFixingDate(Currency&amp;"ibor"&amp;Tenor,BA289,Trigger)</f>
        <v>42562</v>
      </c>
      <c r="BA289" s="105">
        <f>_xll.qlCalendarAdvance(Calendar,BA288,AY289,"f",,Trigger)</f>
        <v>42564</v>
      </c>
      <c r="BB289" s="105">
        <f>_xll.qlInterestRateIndexMaturity(Currency&amp;"ibor"&amp;Tenor,BA289,Trigger)</f>
        <v>42748</v>
      </c>
      <c r="BC289" s="257">
        <f>_xll.qlIndexFixing($AC$5,AZ289,TRUE,_xll.ohTrigger(Trigger,Trigger6M))</f>
        <v>1.0836163894885162E-3</v>
      </c>
      <c r="BD289" s="257">
        <f>_xll.qlIndexFixing($BE$1,AZ289,TRUE,_xll.ohTrigger(Trigger,Trigger6M))</f>
        <v>1.1375483801262763E-3</v>
      </c>
    </row>
    <row r="290" spans="51:56" ht="11.25" customHeight="1" x14ac:dyDescent="0.25">
      <c r="AY290" s="104" t="s">
        <v>203</v>
      </c>
      <c r="AZ290" s="105">
        <f>_xll.qlInterestRateIndexFixingDate(Currency&amp;"ibor"&amp;Tenor,BA290,Trigger)</f>
        <v>42563</v>
      </c>
      <c r="BA290" s="105">
        <f>_xll.qlCalendarAdvance(Calendar,BA289,AY290,"f",,Trigger)</f>
        <v>42565</v>
      </c>
      <c r="BB290" s="105">
        <f>_xll.qlInterestRateIndexMaturity(Currency&amp;"ibor"&amp;Tenor,BA290,Trigger)</f>
        <v>42751</v>
      </c>
      <c r="BC290" s="257">
        <f>_xll.qlIndexFixing($AC$5,AZ290,TRUE,_xll.ohTrigger(Trigger,Trigger6M))</f>
        <v>1.0874557338205479E-3</v>
      </c>
      <c r="BD290" s="257">
        <f>_xll.qlIndexFixing($BE$1,AZ290,TRUE,_xll.ohTrigger(Trigger,Trigger6M))</f>
        <v>1.1429285380893544E-3</v>
      </c>
    </row>
    <row r="291" spans="51:56" ht="11.25" customHeight="1" x14ac:dyDescent="0.25">
      <c r="AY291" s="104" t="s">
        <v>203</v>
      </c>
      <c r="AZ291" s="105">
        <f>_xll.qlInterestRateIndexFixingDate(Currency&amp;"ibor"&amp;Tenor,BA291,Trigger)</f>
        <v>42564</v>
      </c>
      <c r="BA291" s="105">
        <f>_xll.qlCalendarAdvance(Calendar,BA290,AY291,"f",,Trigger)</f>
        <v>42566</v>
      </c>
      <c r="BB291" s="105">
        <f>_xll.qlInterestRateIndexMaturity(Currency&amp;"ibor"&amp;Tenor,BA291,Trigger)</f>
        <v>42751</v>
      </c>
      <c r="BC291" s="257">
        <f>_xll.qlIndexFixing($AC$5,AZ291,TRUE,_xll.ohTrigger(Trigger,Trigger6M))</f>
        <v>1.0886160386273734E-3</v>
      </c>
      <c r="BD291" s="257">
        <f>_xll.qlIndexFixing($BE$1,AZ291,TRUE,_xll.ohTrigger(Trigger,Trigger6M))</f>
        <v>1.143286337907873E-3</v>
      </c>
    </row>
    <row r="292" spans="51:56" ht="11.25" customHeight="1" x14ac:dyDescent="0.25">
      <c r="AY292" s="104" t="s">
        <v>203</v>
      </c>
      <c r="AZ292" s="105">
        <f>_xll.qlInterestRateIndexFixingDate(Currency&amp;"ibor"&amp;Tenor,BA292,Trigger)</f>
        <v>42565</v>
      </c>
      <c r="BA292" s="105">
        <f>_xll.qlCalendarAdvance(Calendar,BA291,AY292,"f",,Trigger)</f>
        <v>42569</v>
      </c>
      <c r="BB292" s="105">
        <f>_xll.qlInterestRateIndexMaturity(Currency&amp;"ibor"&amp;Tenor,BA292,Trigger)</f>
        <v>42753</v>
      </c>
      <c r="BC292" s="257">
        <f>_xll.qlIndexFixing($AC$5,AZ292,TRUE,_xll.ohTrigger(Trigger,Trigger6M))</f>
        <v>1.0939100045814294E-3</v>
      </c>
      <c r="BD292" s="257">
        <f>_xll.qlIndexFixing($BE$1,AZ292,TRUE,_xll.ohTrigger(Trigger,Trigger6M))</f>
        <v>1.1483985365821844E-3</v>
      </c>
    </row>
    <row r="293" spans="51:56" ht="11.25" customHeight="1" x14ac:dyDescent="0.25">
      <c r="AY293" s="104" t="s">
        <v>203</v>
      </c>
      <c r="AZ293" s="105">
        <f>_xll.qlInterestRateIndexFixingDate(Currency&amp;"ibor"&amp;Tenor,BA293,Trigger)</f>
        <v>42566</v>
      </c>
      <c r="BA293" s="105">
        <f>_xll.qlCalendarAdvance(Calendar,BA292,AY293,"f",,Trigger)</f>
        <v>42570</v>
      </c>
      <c r="BB293" s="105">
        <f>_xll.qlInterestRateIndexMaturity(Currency&amp;"ibor"&amp;Tenor,BA293,Trigger)</f>
        <v>42754</v>
      </c>
      <c r="BC293" s="257">
        <f>_xll.qlIndexFixing($AC$5,AZ293,TRUE,_xll.ohTrigger(Trigger,Trigger6M))</f>
        <v>1.0959775743620307E-3</v>
      </c>
      <c r="BD293" s="257">
        <f>_xll.qlIndexFixing($BE$1,AZ293,TRUE,_xll.ohTrigger(Trigger,Trigger6M))</f>
        <v>1.150942262934783E-3</v>
      </c>
    </row>
    <row r="294" spans="51:56" ht="11.25" customHeight="1" x14ac:dyDescent="0.25">
      <c r="AY294" s="104" t="s">
        <v>203</v>
      </c>
      <c r="AZ294" s="105">
        <f>_xll.qlInterestRateIndexFixingDate(Currency&amp;"ibor"&amp;Tenor,BA294,Trigger)</f>
        <v>42569</v>
      </c>
      <c r="BA294" s="105">
        <f>_xll.qlCalendarAdvance(Calendar,BA293,AY294,"f",,Trigger)</f>
        <v>42571</v>
      </c>
      <c r="BB294" s="105">
        <f>_xll.qlInterestRateIndexMaturity(Currency&amp;"ibor"&amp;Tenor,BA294,Trigger)</f>
        <v>42755</v>
      </c>
      <c r="BC294" s="257">
        <f>_xll.qlIndexFixing($AC$5,AZ294,TRUE,_xll.ohTrigger(Trigger,Trigger6M))</f>
        <v>1.0980480930854609E-3</v>
      </c>
      <c r="BD294" s="257">
        <f>_xll.qlIndexFixing($BE$1,AZ294,TRUE,_xll.ohTrigger(Trigger,Trigger6M))</f>
        <v>1.1535791090271268E-3</v>
      </c>
    </row>
    <row r="295" spans="51:56" ht="11.25" customHeight="1" x14ac:dyDescent="0.25">
      <c r="AY295" s="104" t="s">
        <v>203</v>
      </c>
      <c r="AZ295" s="105">
        <f>_xll.qlInterestRateIndexFixingDate(Currency&amp;"ibor"&amp;Tenor,BA295,Trigger)</f>
        <v>42570</v>
      </c>
      <c r="BA295" s="105">
        <f>_xll.qlCalendarAdvance(Calendar,BA294,AY295,"f",,Trigger)</f>
        <v>42572</v>
      </c>
      <c r="BB295" s="105">
        <f>_xll.qlInterestRateIndexMaturity(Currency&amp;"ibor"&amp;Tenor,BA295,Trigger)</f>
        <v>42758</v>
      </c>
      <c r="BC295" s="257">
        <f>_xll.qlIndexFixing($AC$5,AZ295,TRUE,_xll.ohTrigger(Trigger,Trigger6M))</f>
        <v>1.1018663706201023E-3</v>
      </c>
      <c r="BD295" s="257">
        <f>_xll.qlIndexFixing($BE$1,AZ295,TRUE,_xll.ohTrigger(Trigger,Trigger6M))</f>
        <v>1.1609376160717866E-3</v>
      </c>
    </row>
    <row r="296" spans="51:56" ht="11.25" customHeight="1" x14ac:dyDescent="0.25">
      <c r="AY296" s="104" t="s">
        <v>203</v>
      </c>
      <c r="AZ296" s="105">
        <f>_xll.qlInterestRateIndexFixingDate(Currency&amp;"ibor"&amp;Tenor,BA296,Trigger)</f>
        <v>42571</v>
      </c>
      <c r="BA296" s="105">
        <f>_xll.qlCalendarAdvance(Calendar,BA295,AY296,"f",,Trigger)</f>
        <v>42573</v>
      </c>
      <c r="BB296" s="105">
        <f>_xll.qlInterestRateIndexMaturity(Currency&amp;"ibor"&amp;Tenor,BA296,Trigger)</f>
        <v>42758</v>
      </c>
      <c r="BC296" s="257">
        <f>_xll.qlIndexFixing($AC$5,AZ296,TRUE,_xll.ohTrigger(Trigger,Trigger6M))</f>
        <v>1.1030679482457969E-3</v>
      </c>
      <c r="BD296" s="257">
        <f>_xll.qlIndexFixing($BE$1,AZ296,TRUE,_xll.ohTrigger(Trigger,Trigger6M))</f>
        <v>1.1614156684592539E-3</v>
      </c>
    </row>
    <row r="297" spans="51:56" ht="11.25" customHeight="1" x14ac:dyDescent="0.25">
      <c r="AY297" s="104" t="s">
        <v>203</v>
      </c>
      <c r="AZ297" s="105">
        <f>_xll.qlInterestRateIndexFixingDate(Currency&amp;"ibor"&amp;Tenor,BA297,Trigger)</f>
        <v>42572</v>
      </c>
      <c r="BA297" s="105">
        <f>_xll.qlCalendarAdvance(Calendar,BA296,AY297,"f",,Trigger)</f>
        <v>42576</v>
      </c>
      <c r="BB297" s="105">
        <f>_xll.qlInterestRateIndexMaturity(Currency&amp;"ibor"&amp;Tenor,BA297,Trigger)</f>
        <v>42760</v>
      </c>
      <c r="BC297" s="257">
        <f>_xll.qlIndexFixing($AC$5,AZ297,TRUE,_xll.ohTrigger(Trigger,Trigger6M))</f>
        <v>1.1084449211669649E-3</v>
      </c>
      <c r="BD297" s="257">
        <f>_xll.qlIndexFixing($BE$1,AZ297,TRUE,_xll.ohTrigger(Trigger,Trigger6M))</f>
        <v>1.1676792183437767E-3</v>
      </c>
    </row>
    <row r="298" spans="51:56" ht="11.25" customHeight="1" x14ac:dyDescent="0.25">
      <c r="AY298" s="104" t="s">
        <v>203</v>
      </c>
      <c r="AZ298" s="105">
        <f>_xll.qlInterestRateIndexFixingDate(Currency&amp;"ibor"&amp;Tenor,BA298,Trigger)</f>
        <v>42573</v>
      </c>
      <c r="BA298" s="105">
        <f>_xll.qlCalendarAdvance(Calendar,BA297,AY298,"f",,Trigger)</f>
        <v>42577</v>
      </c>
      <c r="BB298" s="105">
        <f>_xll.qlInterestRateIndexMaturity(Currency&amp;"ibor"&amp;Tenor,BA298,Trigger)</f>
        <v>42761</v>
      </c>
      <c r="BC298" s="257">
        <f>_xll.qlIndexFixing($AC$5,AZ298,TRUE,_xll.ohTrigger(Trigger,Trigger6M))</f>
        <v>1.1105331337424307E-3</v>
      </c>
      <c r="BD298" s="257">
        <f>_xll.qlIndexFixing($BE$1,AZ298,TRUE,_xll.ohTrigger(Trigger,Trigger6M))</f>
        <v>1.1705850005799101E-3</v>
      </c>
    </row>
    <row r="299" spans="51:56" ht="11.25" customHeight="1" x14ac:dyDescent="0.25">
      <c r="AY299" s="104" t="s">
        <v>203</v>
      </c>
      <c r="AZ299" s="105">
        <f>_xll.qlInterestRateIndexFixingDate(Currency&amp;"ibor"&amp;Tenor,BA299,Trigger)</f>
        <v>42576</v>
      </c>
      <c r="BA299" s="105">
        <f>_xll.qlCalendarAdvance(Calendar,BA298,AY299,"f",,Trigger)</f>
        <v>42578</v>
      </c>
      <c r="BB299" s="105">
        <f>_xll.qlInterestRateIndexMaturity(Currency&amp;"ibor"&amp;Tenor,BA299,Trigger)</f>
        <v>42762</v>
      </c>
      <c r="BC299" s="257">
        <f>_xll.qlIndexFixing($AC$5,AZ299,TRUE,_xll.ohTrigger(Trigger,Trigger6M))</f>
        <v>1.1126242953258911E-3</v>
      </c>
      <c r="BD299" s="257">
        <f>_xll.qlIndexFixing($BE$1,AZ299,TRUE,_xll.ohTrigger(Trigger,Trigger6M))</f>
        <v>1.1734864871248492E-3</v>
      </c>
    </row>
    <row r="300" spans="51:56" ht="11.25" customHeight="1" x14ac:dyDescent="0.25">
      <c r="AY300" s="104" t="s">
        <v>203</v>
      </c>
      <c r="AZ300" s="105">
        <f>_xll.qlInterestRateIndexFixingDate(Currency&amp;"ibor"&amp;Tenor,BA300,Trigger)</f>
        <v>42577</v>
      </c>
      <c r="BA300" s="105">
        <f>_xll.qlCalendarAdvance(Calendar,BA299,AY300,"f",,Trigger)</f>
        <v>42579</v>
      </c>
      <c r="BB300" s="105">
        <f>_xll.qlInterestRateIndexMaturity(Currency&amp;"ibor"&amp;Tenor,BA300,Trigger)</f>
        <v>42765</v>
      </c>
      <c r="BC300" s="257">
        <f>_xll.qlIndexFixing($AC$5,AZ300,TRUE,_xll.ohTrigger(Trigger,Trigger6M))</f>
        <v>1.1164199554614476E-3</v>
      </c>
      <c r="BD300" s="257">
        <f>_xll.qlIndexFixing($BE$1,AZ300,TRUE,_xll.ohTrigger(Trigger,Trigger6M))</f>
        <v>1.1805434189316973E-3</v>
      </c>
    </row>
    <row r="301" spans="51:56" ht="11.25" customHeight="1" x14ac:dyDescent="0.25">
      <c r="AY301" s="104" t="s">
        <v>203</v>
      </c>
      <c r="AZ301" s="105">
        <f>_xll.qlInterestRateIndexFixingDate(Currency&amp;"ibor"&amp;Tenor,BA301,Trigger)</f>
        <v>42578</v>
      </c>
      <c r="BA301" s="105">
        <f>_xll.qlCalendarAdvance(Calendar,BA300,AY301,"f",,Trigger)</f>
        <v>42580</v>
      </c>
      <c r="BB301" s="105">
        <f>_xll.qlInterestRateIndexMaturity(Currency&amp;"ibor"&amp;Tenor,BA301,Trigger)</f>
        <v>42766</v>
      </c>
      <c r="BC301" s="257">
        <f>_xll.qlIndexFixing($AC$5,AZ301,TRUE,_xll.ohTrigger(Trigger,Trigger6M))</f>
        <v>1.1185107084257526E-3</v>
      </c>
      <c r="BD301" s="257">
        <f>_xll.qlIndexFixing($BE$1,AZ301,TRUE,_xll.ohTrigger(Trigger,Trigger6M))</f>
        <v>1.1831940680293296E-3</v>
      </c>
    </row>
    <row r="302" spans="51:56" ht="11.25" customHeight="1" x14ac:dyDescent="0.25">
      <c r="AY302" s="104" t="s">
        <v>203</v>
      </c>
      <c r="AZ302" s="105">
        <f>_xll.qlInterestRateIndexFixingDate(Currency&amp;"ibor"&amp;Tenor,BA302,Trigger)</f>
        <v>42579</v>
      </c>
      <c r="BA302" s="105">
        <f>_xll.qlCalendarAdvance(Calendar,BA301,AY302,"f",,Trigger)</f>
        <v>42583</v>
      </c>
      <c r="BB302" s="105">
        <f>_xll.qlInterestRateIndexMaturity(Currency&amp;"ibor"&amp;Tenor,BA302,Trigger)</f>
        <v>42767</v>
      </c>
      <c r="BC302" s="257">
        <f>_xll.qlIndexFixing($AC$5,AZ302,TRUE,_xll.ohTrigger(Trigger,Trigger6M))</f>
        <v>1.1231243386971882E-3</v>
      </c>
      <c r="BD302" s="257">
        <f>_xll.qlIndexFixing($BE$1,AZ302,TRUE,_xll.ohTrigger(Trigger,Trigger6M))</f>
        <v>1.1874270064763431E-3</v>
      </c>
    </row>
    <row r="303" spans="51:56" ht="11.25" customHeight="1" x14ac:dyDescent="0.25">
      <c r="AY303" s="104" t="s">
        <v>203</v>
      </c>
      <c r="AZ303" s="105">
        <f>_xll.qlInterestRateIndexFixingDate(Currency&amp;"ibor"&amp;Tenor,BA303,Trigger)</f>
        <v>42580</v>
      </c>
      <c r="BA303" s="105">
        <f>_xll.qlCalendarAdvance(Calendar,BA302,AY303,"f",,Trigger)</f>
        <v>42584</v>
      </c>
      <c r="BB303" s="105">
        <f>_xll.qlInterestRateIndexMaturity(Currency&amp;"ibor"&amp;Tenor,BA303,Trigger)</f>
        <v>42768</v>
      </c>
      <c r="BC303" s="257">
        <f>_xll.qlIndexFixing($AC$5,AZ303,TRUE,_xll.ohTrigger(Trigger,Trigger6M))</f>
        <v>1.1252331945288891E-3</v>
      </c>
      <c r="BD303" s="257">
        <f>_xll.qlIndexFixing($BE$1,AZ303,TRUE,_xll.ohTrigger(Trigger,Trigger6M))</f>
        <v>1.1900000000002369E-3</v>
      </c>
    </row>
    <row r="304" spans="51:56" ht="11.25" customHeight="1" x14ac:dyDescent="0.25">
      <c r="AY304" s="104" t="s">
        <v>203</v>
      </c>
      <c r="AZ304" s="105">
        <f>_xll.qlInterestRateIndexFixingDate(Currency&amp;"ibor"&amp;Tenor,BA304,Trigger)</f>
        <v>42583</v>
      </c>
      <c r="BA304" s="105">
        <f>_xll.qlCalendarAdvance(Calendar,BA303,AY304,"f",,Trigger)</f>
        <v>42585</v>
      </c>
      <c r="BB304" s="105">
        <f>_xll.qlInterestRateIndexMaturity(Currency&amp;"ibor"&amp;Tenor,BA304,Trigger)</f>
        <v>42769</v>
      </c>
      <c r="BC304" s="257">
        <f>_xll.qlIndexFixing($AC$5,AZ304,TRUE,_xll.ohTrigger(Trigger,Trigger6M))</f>
        <v>1.1273449994346184E-3</v>
      </c>
      <c r="BD304" s="257">
        <f>_xll.qlIndexFixing($BE$1,AZ304,TRUE,_xll.ohTrigger(Trigger,Trigger6M))</f>
        <v>1.192484004977599E-3</v>
      </c>
    </row>
    <row r="305" spans="51:56" ht="11.25" customHeight="1" x14ac:dyDescent="0.25">
      <c r="AY305" s="104" t="s">
        <v>203</v>
      </c>
      <c r="AZ305" s="105">
        <f>_xll.qlInterestRateIndexFixingDate(Currency&amp;"ibor"&amp;Tenor,BA305,Trigger)</f>
        <v>42584</v>
      </c>
      <c r="BA305" s="105">
        <f>_xll.qlCalendarAdvance(Calendar,BA304,AY305,"f",,Trigger)</f>
        <v>42586</v>
      </c>
      <c r="BB305" s="105">
        <f>_xll.qlInterestRateIndexMaturity(Currency&amp;"ibor"&amp;Tenor,BA305,Trigger)</f>
        <v>42772</v>
      </c>
      <c r="BC305" s="257">
        <f>_xll.qlIndexFixing($AC$5,AZ305,TRUE,_xll.ohTrigger(Trigger,Trigger6M))</f>
        <v>1.131116491566952E-3</v>
      </c>
      <c r="BD305" s="257">
        <f>_xll.qlIndexFixing($BE$1,AZ305,TRUE,_xll.ohTrigger(Trigger,Trigger6M))</f>
        <v>1.1973514934174759E-3</v>
      </c>
    </row>
    <row r="306" spans="51:56" ht="11.25" customHeight="1" x14ac:dyDescent="0.25">
      <c r="AY306" s="104" t="s">
        <v>203</v>
      </c>
      <c r="AZ306" s="105">
        <f>_xll.qlInterestRateIndexFixingDate(Currency&amp;"ibor"&amp;Tenor,BA306,Trigger)</f>
        <v>42585</v>
      </c>
      <c r="BA306" s="105">
        <f>_xll.qlCalendarAdvance(Calendar,BA305,AY306,"f",,Trigger)</f>
        <v>42587</v>
      </c>
      <c r="BB306" s="105">
        <f>_xll.qlInterestRateIndexMaturity(Currency&amp;"ibor"&amp;Tenor,BA306,Trigger)</f>
        <v>42772</v>
      </c>
      <c r="BC306" s="257">
        <f>_xll.qlIndexFixing($AC$5,AZ306,TRUE,_xll.ohTrigger(Trigger,Trigger6M))</f>
        <v>1.1324029302223176E-3</v>
      </c>
      <c r="BD306" s="257">
        <f>_xll.qlIndexFixing($BE$1,AZ306,TRUE,_xll.ohTrigger(Trigger,Trigger6M))</f>
        <v>1.1984066816882017E-3</v>
      </c>
    </row>
    <row r="307" spans="51:56" ht="11.25" customHeight="1" x14ac:dyDescent="0.25">
      <c r="AY307" s="104" t="s">
        <v>203</v>
      </c>
      <c r="AZ307" s="105">
        <f>_xll.qlInterestRateIndexFixingDate(Currency&amp;"ibor"&amp;Tenor,BA307,Trigger)</f>
        <v>42586</v>
      </c>
      <c r="BA307" s="105">
        <f>_xll.qlCalendarAdvance(Calendar,BA306,AY307,"f",,Trigger)</f>
        <v>42590</v>
      </c>
      <c r="BB307" s="105">
        <f>_xll.qlInterestRateIndexMaturity(Currency&amp;"ibor"&amp;Tenor,BA307,Trigger)</f>
        <v>42774</v>
      </c>
      <c r="BC307" s="257">
        <f>_xll.qlIndexFixing($AC$5,AZ307,TRUE,_xll.ohTrigger(Trigger,Trigger6M))</f>
        <v>1.1379482604195021E-3</v>
      </c>
      <c r="BD307" s="257">
        <f>_xll.qlIndexFixing($BE$1,AZ307,TRUE,_xll.ohTrigger(Trigger,Trigger6M))</f>
        <v>1.2038734970383795E-3</v>
      </c>
    </row>
    <row r="308" spans="51:56" ht="11.25" customHeight="1" x14ac:dyDescent="0.25">
      <c r="AY308" s="104" t="s">
        <v>203</v>
      </c>
      <c r="AZ308" s="105">
        <f>_xll.qlInterestRateIndexFixingDate(Currency&amp;"ibor"&amp;Tenor,BA308,Trigger)</f>
        <v>42587</v>
      </c>
      <c r="BA308" s="105">
        <f>_xll.qlCalendarAdvance(Calendar,BA307,AY308,"f",,Trigger)</f>
        <v>42591</v>
      </c>
      <c r="BB308" s="105">
        <f>_xll.qlInterestRateIndexMaturity(Currency&amp;"ibor"&amp;Tenor,BA308,Trigger)</f>
        <v>42775</v>
      </c>
      <c r="BC308" s="257">
        <f>_xll.qlIndexFixing($AC$5,AZ308,TRUE,_xll.ohTrigger(Trigger,Trigger6M))</f>
        <v>1.1400777599748901E-3</v>
      </c>
      <c r="BD308" s="257">
        <f>_xll.qlIndexFixing($BE$1,AZ308,TRUE,_xll.ohTrigger(Trigger,Trigger6M))</f>
        <v>1.2059742592742866E-3</v>
      </c>
    </row>
    <row r="309" spans="51:56" ht="11.25" customHeight="1" x14ac:dyDescent="0.25">
      <c r="AY309" s="104" t="s">
        <v>203</v>
      </c>
      <c r="AZ309" s="105">
        <f>_xll.qlInterestRateIndexFixingDate(Currency&amp;"ibor"&amp;Tenor,BA309,Trigger)</f>
        <v>42590</v>
      </c>
      <c r="BA309" s="105">
        <f>_xll.qlCalendarAdvance(Calendar,BA308,AY309,"f",,Trigger)</f>
        <v>42592</v>
      </c>
      <c r="BB309" s="105">
        <f>_xll.qlInterestRateIndexMaturity(Currency&amp;"ibor"&amp;Tenor,BA309,Trigger)</f>
        <v>42776</v>
      </c>
      <c r="BC309" s="257">
        <f>_xll.qlIndexFixing($AC$5,AZ309,TRUE,_xll.ohTrigger(Trigger,Trigger6M))</f>
        <v>1.1422102086712095E-3</v>
      </c>
      <c r="BD309" s="257">
        <f>_xll.qlIndexFixing($BE$1,AZ309,TRUE,_xll.ohTrigger(Trigger,Trigger6M))</f>
        <v>1.2080257380346325E-3</v>
      </c>
    </row>
    <row r="310" spans="51:56" ht="11.25" customHeight="1" x14ac:dyDescent="0.25">
      <c r="AY310" s="104" t="s">
        <v>203</v>
      </c>
      <c r="AZ310" s="105">
        <f>_xll.qlInterestRateIndexFixingDate(Currency&amp;"ibor"&amp;Tenor,BA310,Trigger)</f>
        <v>42591</v>
      </c>
      <c r="BA310" s="105">
        <f>_xll.qlCalendarAdvance(Calendar,BA309,AY310,"f",,Trigger)</f>
        <v>42593</v>
      </c>
      <c r="BB310" s="105">
        <f>_xll.qlInterestRateIndexMaturity(Currency&amp;"ibor"&amp;Tenor,BA310,Trigger)</f>
        <v>42779</v>
      </c>
      <c r="BC310" s="257">
        <f>_xll.qlIndexFixing($AC$5,AZ310,TRUE,_xll.ohTrigger(Trigger,Trigger6M))</f>
        <v>1.1459559821882083E-3</v>
      </c>
      <c r="BD310" s="257">
        <f>_xll.qlIndexFixing($BE$1,AZ310,TRUE,_xll.ohTrigger(Trigger,Trigger6M))</f>
        <v>1.2112393423863701E-3</v>
      </c>
    </row>
    <row r="311" spans="51:56" ht="11.25" customHeight="1" x14ac:dyDescent="0.25">
      <c r="AY311" s="104" t="s">
        <v>203</v>
      </c>
      <c r="AZ311" s="105">
        <f>_xll.qlInterestRateIndexFixingDate(Currency&amp;"ibor"&amp;Tenor,BA311,Trigger)</f>
        <v>42592</v>
      </c>
      <c r="BA311" s="105">
        <f>_xll.qlCalendarAdvance(Calendar,BA310,AY311,"f",,Trigger)</f>
        <v>42594</v>
      </c>
      <c r="BB311" s="105">
        <f>_xll.qlInterestRateIndexMaturity(Currency&amp;"ibor"&amp;Tenor,BA311,Trigger)</f>
        <v>42779</v>
      </c>
      <c r="BC311" s="257">
        <f>_xll.qlIndexFixing($AC$5,AZ311,TRUE,_xll.ohTrigger(Trigger,Trigger6M))</f>
        <v>1.1472860090742472E-3</v>
      </c>
      <c r="BD311" s="257">
        <f>_xll.qlIndexFixing($BE$1,AZ311,TRUE,_xll.ohTrigger(Trigger,Trigger6M))</f>
        <v>1.2125657535798011E-3</v>
      </c>
    </row>
    <row r="312" spans="51:56" ht="11.25" customHeight="1" x14ac:dyDescent="0.25">
      <c r="AY312" s="104" t="s">
        <v>203</v>
      </c>
      <c r="AZ312" s="105">
        <f>_xll.qlInterestRateIndexFixingDate(Currency&amp;"ibor"&amp;Tenor,BA312,Trigger)</f>
        <v>42593</v>
      </c>
      <c r="BA312" s="105">
        <f>_xll.qlCalendarAdvance(Calendar,BA311,AY312,"f",,Trigger)</f>
        <v>42597</v>
      </c>
      <c r="BB312" s="105">
        <f>_xll.qlInterestRateIndexMaturity(Currency&amp;"ibor"&amp;Tenor,BA312,Trigger)</f>
        <v>42781</v>
      </c>
      <c r="BC312" s="257">
        <f>_xll.qlIndexFixing($AC$5,AZ312,TRUE,_xll.ohTrigger(Trigger,Trigger6M))</f>
        <v>1.1529166896164982E-3</v>
      </c>
      <c r="BD312" s="257">
        <f>_xll.qlIndexFixing($BE$1,AZ312,TRUE,_xll.ohTrigger(Trigger,Trigger6M))</f>
        <v>1.2176926733390486E-3</v>
      </c>
    </row>
    <row r="313" spans="51:56" ht="11.25" customHeight="1" x14ac:dyDescent="0.25">
      <c r="AY313" s="104" t="s">
        <v>203</v>
      </c>
      <c r="AZ313" s="105">
        <f>_xll.qlInterestRateIndexFixingDate(Currency&amp;"ibor"&amp;Tenor,BA313,Trigger)</f>
        <v>42594</v>
      </c>
      <c r="BA313" s="105">
        <f>_xll.qlCalendarAdvance(Calendar,BA312,AY313,"f",,Trigger)</f>
        <v>42598</v>
      </c>
      <c r="BB313" s="105">
        <f>_xll.qlInterestRateIndexMaturity(Currency&amp;"ibor"&amp;Tenor,BA313,Trigger)</f>
        <v>42782</v>
      </c>
      <c r="BC313" s="257">
        <f>_xll.qlIndexFixing($AC$5,AZ313,TRUE,_xll.ohTrigger(Trigger,Trigger6M))</f>
        <v>1.1550668333660664E-3</v>
      </c>
      <c r="BD313" s="257">
        <f>_xll.qlIndexFixing($BE$1,AZ313,TRUE,_xll.ohTrigger(Trigger,Trigger6M))</f>
        <v>1.2195380427202653E-3</v>
      </c>
    </row>
    <row r="314" spans="51:56" ht="11.25" customHeight="1" x14ac:dyDescent="0.25">
      <c r="AY314" s="104" t="s">
        <v>203</v>
      </c>
      <c r="AZ314" s="105">
        <f>_xll.qlInterestRateIndexFixingDate(Currency&amp;"ibor"&amp;Tenor,BA314,Trigger)</f>
        <v>42597</v>
      </c>
      <c r="BA314" s="105">
        <f>_xll.qlCalendarAdvance(Calendar,BA313,AY314,"f",,Trigger)</f>
        <v>42599</v>
      </c>
      <c r="BB314" s="105">
        <f>_xll.qlInterestRateIndexMaturity(Currency&amp;"ibor"&amp;Tenor,BA314,Trigger)</f>
        <v>42783</v>
      </c>
      <c r="BC314" s="257">
        <f>_xll.qlIndexFixing($AC$5,AZ314,TRUE,_xll.ohTrigger(Trigger,Trigger6M))</f>
        <v>1.1572199263252066E-3</v>
      </c>
      <c r="BD314" s="257">
        <f>_xll.qlIndexFixing($BE$1,AZ314,TRUE,_xll.ohTrigger(Trigger,Trigger6M))</f>
        <v>1.2213642026392003E-3</v>
      </c>
    </row>
    <row r="315" spans="51:56" ht="11.25" customHeight="1" x14ac:dyDescent="0.25">
      <c r="AY315" s="104" t="s">
        <v>203</v>
      </c>
      <c r="AZ315" s="105">
        <f>_xll.qlInterestRateIndexFixingDate(Currency&amp;"ibor"&amp;Tenor,BA315,Trigger)</f>
        <v>42598</v>
      </c>
      <c r="BA315" s="105">
        <f>_xll.qlCalendarAdvance(Calendar,BA314,AY315,"f",,Trigger)</f>
        <v>42600</v>
      </c>
      <c r="BB315" s="105">
        <f>_xll.qlInterestRateIndexMaturity(Currency&amp;"ibor"&amp;Tenor,BA315,Trigger)</f>
        <v>42786</v>
      </c>
      <c r="BC315" s="257">
        <f>_xll.qlIndexFixing($AC$5,AZ315,TRUE,_xll.ohTrigger(Trigger,Trigger6M))</f>
        <v>1.1609384306103306E-3</v>
      </c>
      <c r="BD315" s="257">
        <f>_xll.qlIndexFixing($BE$1,AZ315,TRUE,_xll.ohTrigger(Trigger,Trigger6M))</f>
        <v>1.2237655169489157E-3</v>
      </c>
    </row>
    <row r="316" spans="51:56" ht="11.25" customHeight="1" x14ac:dyDescent="0.25">
      <c r="AY316" s="104" t="s">
        <v>203</v>
      </c>
      <c r="AZ316" s="105">
        <f>_xll.qlInterestRateIndexFixingDate(Currency&amp;"ibor"&amp;Tenor,BA316,Trigger)</f>
        <v>42599</v>
      </c>
      <c r="BA316" s="105">
        <f>_xll.qlCalendarAdvance(Calendar,BA315,AY316,"f",,Trigger)</f>
        <v>42601</v>
      </c>
      <c r="BB316" s="105">
        <f>_xll.qlInterestRateIndexMaturity(Currency&amp;"ibor"&amp;Tenor,BA316,Trigger)</f>
        <v>42786</v>
      </c>
      <c r="BC316" s="257">
        <f>_xll.qlIndexFixing($AC$5,AZ316,TRUE,_xll.ohTrigger(Trigger,Trigger6M))</f>
        <v>1.162312817549839E-3</v>
      </c>
      <c r="BD316" s="257">
        <f>_xll.qlIndexFixing($BE$1,AZ316,TRUE,_xll.ohTrigger(Trigger,Trigger6M))</f>
        <v>1.2252575439245428E-3</v>
      </c>
    </row>
    <row r="317" spans="51:56" ht="11.25" customHeight="1" x14ac:dyDescent="0.25">
      <c r="AY317" s="104" t="s">
        <v>203</v>
      </c>
      <c r="AZ317" s="105">
        <f>_xll.qlInterestRateIndexFixingDate(Currency&amp;"ibor"&amp;Tenor,BA317,Trigger)</f>
        <v>42600</v>
      </c>
      <c r="BA317" s="105">
        <f>_xll.qlCalendarAdvance(Calendar,BA316,AY317,"f",,Trigger)</f>
        <v>42604</v>
      </c>
      <c r="BB317" s="105">
        <f>_xll.qlInterestRateIndexMaturity(Currency&amp;"ibor"&amp;Tenor,BA317,Trigger)</f>
        <v>42788</v>
      </c>
      <c r="BC317" s="257">
        <f>_xll.qlIndexFixing($AC$5,AZ317,TRUE,_xll.ohTrigger(Trigger,Trigger6M))</f>
        <v>1.1680296296007441E-3</v>
      </c>
      <c r="BD317" s="257">
        <f>_xll.qlIndexFixing($BE$1,AZ317,TRUE,_xll.ohTrigger(Trigger,Trigger6M))</f>
        <v>1.2303611712028357E-3</v>
      </c>
    </row>
    <row r="318" spans="51:56" ht="11.25" customHeight="1" x14ac:dyDescent="0.25">
      <c r="AY318" s="104" t="s">
        <v>203</v>
      </c>
      <c r="AZ318" s="105">
        <f>_xll.qlInterestRateIndexFixingDate(Currency&amp;"ibor"&amp;Tenor,BA318,Trigger)</f>
        <v>42601</v>
      </c>
      <c r="BA318" s="105">
        <f>_xll.qlCalendarAdvance(Calendar,BA317,AY318,"f",,Trigger)</f>
        <v>42605</v>
      </c>
      <c r="BB318" s="105">
        <f>_xll.qlInterestRateIndexMaturity(Currency&amp;"ibor"&amp;Tenor,BA318,Trigger)</f>
        <v>42789</v>
      </c>
      <c r="BC318" s="257">
        <f>_xll.qlIndexFixing($AC$5,AZ318,TRUE,_xll.ohTrigger(Trigger,Trigger6M))</f>
        <v>1.1702004180206332E-3</v>
      </c>
      <c r="BD318" s="257">
        <f>_xll.qlIndexFixing($BE$1,AZ318,TRUE,_xll.ohTrigger(Trigger,Trigger6M))</f>
        <v>1.2321649761408609E-3</v>
      </c>
    </row>
    <row r="319" spans="51:56" ht="11.25" customHeight="1" x14ac:dyDescent="0.25">
      <c r="AY319" s="104" t="s">
        <v>203</v>
      </c>
      <c r="AZ319" s="105">
        <f>_xll.qlInterestRateIndexFixingDate(Currency&amp;"ibor"&amp;Tenor,BA319,Trigger)</f>
        <v>42604</v>
      </c>
      <c r="BA319" s="105">
        <f>_xll.qlCalendarAdvance(Calendar,BA318,AY319,"f",,Trigger)</f>
        <v>42606</v>
      </c>
      <c r="BB319" s="105">
        <f>_xll.qlInterestRateIndexMaturity(Currency&amp;"ibor"&amp;Tenor,BA319,Trigger)</f>
        <v>42790</v>
      </c>
      <c r="BC319" s="257">
        <f>_xll.qlIndexFixing($AC$5,AZ319,TRUE,_xll.ohTrigger(Trigger,Trigger6M))</f>
        <v>1.1723741557183008E-3</v>
      </c>
      <c r="BD319" s="257">
        <f>_xll.qlIndexFixing($BE$1,AZ319,TRUE,_xll.ohTrigger(Trigger,Trigger6M))</f>
        <v>1.2339807490481104E-3</v>
      </c>
    </row>
    <row r="320" spans="51:56" ht="11.25" customHeight="1" x14ac:dyDescent="0.25">
      <c r="AY320" s="104" t="s">
        <v>203</v>
      </c>
      <c r="AZ320" s="105">
        <f>_xll.qlInterestRateIndexFixingDate(Currency&amp;"ibor"&amp;Tenor,BA320,Trigger)</f>
        <v>42605</v>
      </c>
      <c r="BA320" s="105">
        <f>_xll.qlCalendarAdvance(Calendar,BA319,AY320,"f",,Trigger)</f>
        <v>42607</v>
      </c>
      <c r="BB320" s="105">
        <f>_xll.qlInterestRateIndexMaturity(Currency&amp;"ibor"&amp;Tenor,BA320,Trigger)</f>
        <v>42793</v>
      </c>
      <c r="BC320" s="257">
        <f>_xll.qlIndexFixing($AC$5,AZ320,TRUE,_xll.ohTrigger(Trigger,Trigger6M))</f>
        <v>1.1760638401498058E-3</v>
      </c>
      <c r="BD320" s="257">
        <f>_xll.qlIndexFixing($BE$1,AZ320,TRUE,_xll.ohTrigger(Trigger,Trigger6M))</f>
        <v>1.236432067119803E-3</v>
      </c>
    </row>
    <row r="321" spans="51:56" ht="11.25" customHeight="1" x14ac:dyDescent="0.25">
      <c r="AY321" s="104" t="s">
        <v>203</v>
      </c>
      <c r="AZ321" s="105">
        <f>_xll.qlInterestRateIndexFixingDate(Currency&amp;"ibor"&amp;Tenor,BA321,Trigger)</f>
        <v>42606</v>
      </c>
      <c r="BA321" s="105">
        <f>_xll.qlCalendarAdvance(Calendar,BA320,AY321,"f",,Trigger)</f>
        <v>42608</v>
      </c>
      <c r="BB321" s="105">
        <f>_xll.qlInterestRateIndexMaturity(Currency&amp;"ibor"&amp;Tenor,BA321,Trigger)</f>
        <v>42793</v>
      </c>
      <c r="BC321" s="257">
        <f>_xll.qlIndexFixing($AC$5,AZ321,TRUE,_xll.ohTrigger(Trigger,Trigger6M))</f>
        <v>1.1774833589752972E-3</v>
      </c>
      <c r="BD321" s="257">
        <f>_xll.qlIndexFixing($BE$1,AZ321,TRUE,_xll.ohTrigger(Trigger,Trigger6M))</f>
        <v>1.2379853323507732E-3</v>
      </c>
    </row>
    <row r="322" spans="51:56" ht="11.25" customHeight="1" x14ac:dyDescent="0.25">
      <c r="AY322" s="104" t="s">
        <v>203</v>
      </c>
      <c r="AZ322" s="105">
        <f>_xll.qlInterestRateIndexFixingDate(Currency&amp;"ibor"&amp;Tenor,BA322,Trigger)</f>
        <v>42607</v>
      </c>
      <c r="BA322" s="105">
        <f>_xll.qlCalendarAdvance(Calendar,BA321,AY322,"f",,Trigger)</f>
        <v>42611</v>
      </c>
      <c r="BB322" s="105">
        <f>_xll.qlInterestRateIndexMaturity(Currency&amp;"ibor"&amp;Tenor,BA322,Trigger)</f>
        <v>42794</v>
      </c>
      <c r="BC322" s="257">
        <f>_xll.qlIndexFixing($AC$5,AZ322,TRUE,_xll.ohTrigger(Trigger,Trigger6M))</f>
        <v>1.1825453120479488E-3</v>
      </c>
      <c r="BD322" s="257">
        <f>_xll.qlIndexFixing($BE$1,AZ322,TRUE,_xll.ohTrigger(Trigger,Trigger6M))</f>
        <v>1.2430150687253092E-3</v>
      </c>
    </row>
    <row r="323" spans="51:56" ht="11.25" customHeight="1" x14ac:dyDescent="0.25">
      <c r="AY323" s="104" t="s">
        <v>203</v>
      </c>
      <c r="AZ323" s="105">
        <f>_xll.qlInterestRateIndexFixingDate(Currency&amp;"ibor"&amp;Tenor,BA323,Trigger)</f>
        <v>42608</v>
      </c>
      <c r="BA323" s="105">
        <f>_xll.qlCalendarAdvance(Calendar,BA322,AY323,"f",,Trigger)</f>
        <v>42612</v>
      </c>
      <c r="BB323" s="105">
        <f>_xll.qlInterestRateIndexMaturity(Currency&amp;"ibor"&amp;Tenor,BA323,Trigger)</f>
        <v>42794</v>
      </c>
      <c r="BC323" s="257">
        <f>_xll.qlIndexFixing($AC$5,AZ323,TRUE,_xll.ohTrigger(Trigger,Trigger6M))</f>
        <v>1.1840026222644893E-3</v>
      </c>
      <c r="BD323" s="257">
        <f>_xll.qlIndexFixing($BE$1,AZ323,TRUE,_xll.ohTrigger(Trigger,Trigger6M))</f>
        <v>1.2445752891217625E-3</v>
      </c>
    </row>
    <row r="324" spans="51:56" ht="11.25" customHeight="1" x14ac:dyDescent="0.25">
      <c r="AY324" s="104" t="s">
        <v>203</v>
      </c>
      <c r="AZ324" s="105">
        <f>_xll.qlInterestRateIndexFixingDate(Currency&amp;"ibor"&amp;Tenor,BA324,Trigger)</f>
        <v>42611</v>
      </c>
      <c r="BA324" s="105">
        <f>_xll.qlCalendarAdvance(Calendar,BA323,AY324,"f",,Trigger)</f>
        <v>42613</v>
      </c>
      <c r="BB324" s="105">
        <f>_xll.qlInterestRateIndexMaturity(Currency&amp;"ibor"&amp;Tenor,BA324,Trigger)</f>
        <v>42794</v>
      </c>
      <c r="BC324" s="257">
        <f>_xll.qlIndexFixing($AC$5,AZ324,TRUE,_xll.ohTrigger(Trigger,Trigger6M))</f>
        <v>1.1854707058255008E-3</v>
      </c>
      <c r="BD324" s="257">
        <f>_xll.qlIndexFixing($BE$1,AZ324,TRUE,_xll.ohTrigger(Trigger,Trigger6M))</f>
        <v>1.2461329787952209E-3</v>
      </c>
    </row>
    <row r="325" spans="51:56" ht="11.25" customHeight="1" x14ac:dyDescent="0.25">
      <c r="AY325" s="104" t="s">
        <v>203</v>
      </c>
      <c r="AZ325" s="105">
        <f>_xll.qlInterestRateIndexFixingDate(Currency&amp;"ibor"&amp;Tenor,BA325,Trigger)</f>
        <v>42612</v>
      </c>
      <c r="BA325" s="105">
        <f>_xll.qlCalendarAdvance(Calendar,BA324,AY325,"f",,Trigger)</f>
        <v>42614</v>
      </c>
      <c r="BB325" s="105">
        <f>_xll.qlInterestRateIndexMaturity(Currency&amp;"ibor"&amp;Tenor,BA325,Trigger)</f>
        <v>42795</v>
      </c>
      <c r="BC325" s="257">
        <f>_xll.qlIndexFixing($AC$5,AZ325,TRUE,_xll.ohTrigger(Trigger,Trigger6M))</f>
        <v>1.1876794189525912E-3</v>
      </c>
      <c r="BD325" s="257">
        <f>_xll.qlIndexFixing($BE$1,AZ325,TRUE,_xll.ohTrigger(Trigger,Trigger6M))</f>
        <v>1.2480500356346822E-3</v>
      </c>
    </row>
    <row r="326" spans="51:56" ht="11.25" customHeight="1" x14ac:dyDescent="0.25">
      <c r="AY326" s="104" t="s">
        <v>203</v>
      </c>
      <c r="AZ326" s="105">
        <f>_xll.qlInterestRateIndexFixingDate(Currency&amp;"ibor"&amp;Tenor,BA326,Trigger)</f>
        <v>42613</v>
      </c>
      <c r="BA326" s="105">
        <f>_xll.qlCalendarAdvance(Calendar,BA325,AY326,"f",,Trigger)</f>
        <v>42615</v>
      </c>
      <c r="BB326" s="105">
        <f>_xll.qlInterestRateIndexMaturity(Currency&amp;"ibor"&amp;Tenor,BA326,Trigger)</f>
        <v>42796</v>
      </c>
      <c r="BC326" s="257">
        <f>_xll.qlIndexFixing($AC$5,AZ326,TRUE,_xll.ohTrigger(Trigger,Trigger6M))</f>
        <v>1.1898911302427255E-3</v>
      </c>
      <c r="BD326" s="257">
        <f>_xll.qlIndexFixing($BE$1,AZ326,TRUE,_xll.ohTrigger(Trigger,Trigger6M))</f>
        <v>1.2499999999996876E-3</v>
      </c>
    </row>
    <row r="327" spans="51:56" ht="11.25" customHeight="1" x14ac:dyDescent="0.25">
      <c r="AY327" s="104" t="s">
        <v>203</v>
      </c>
      <c r="AZ327" s="105">
        <f>_xll.qlInterestRateIndexFixingDate(Currency&amp;"ibor"&amp;Tenor,BA327,Trigger)</f>
        <v>42614</v>
      </c>
      <c r="BA327" s="105">
        <f>_xll.qlCalendarAdvance(Calendar,BA326,AY327,"f",,Trigger)</f>
        <v>42618</v>
      </c>
      <c r="BB327" s="105">
        <f>_xll.qlInterestRateIndexMaturity(Currency&amp;"ibor"&amp;Tenor,BA327,Trigger)</f>
        <v>42800</v>
      </c>
      <c r="BC327" s="257">
        <f>_xll.qlIndexFixing($AC$5,AZ327,TRUE,_xll.ohTrigger(Trigger,Trigger6M))</f>
        <v>1.1972587243473283E-3</v>
      </c>
      <c r="BD327" s="257">
        <f>_xll.qlIndexFixing($BE$1,AZ327,TRUE,_xll.ohTrigger(Trigger,Trigger6M))</f>
        <v>1.2567011913175168E-3</v>
      </c>
    </row>
    <row r="328" spans="51:56" ht="11.25" customHeight="1" x14ac:dyDescent="0.25">
      <c r="AY328" s="104" t="s">
        <v>203</v>
      </c>
      <c r="AZ328" s="105">
        <f>_xll.qlInterestRateIndexFixingDate(Currency&amp;"ibor"&amp;Tenor,BA328,Trigger)</f>
        <v>42615</v>
      </c>
      <c r="BA328" s="105">
        <f>_xll.qlCalendarAdvance(Calendar,BA327,AY328,"f",,Trigger)</f>
        <v>42619</v>
      </c>
      <c r="BB328" s="105">
        <f>_xll.qlInterestRateIndexMaturity(Currency&amp;"ibor"&amp;Tenor,BA328,Trigger)</f>
        <v>42800</v>
      </c>
      <c r="BC328" s="257">
        <f>_xll.qlIndexFixing($AC$5,AZ328,TRUE,_xll.ohTrigger(Trigger,Trigger6M))</f>
        <v>1.1987679572240451E-3</v>
      </c>
      <c r="BD328" s="257">
        <f>_xll.qlIndexFixing($BE$1,AZ328,TRUE,_xll.ohTrigger(Trigger,Trigger6M))</f>
        <v>1.2581706862876856E-3</v>
      </c>
    </row>
    <row r="329" spans="51:56" ht="11.25" customHeight="1" x14ac:dyDescent="0.25">
      <c r="AY329" s="104" t="s">
        <v>203</v>
      </c>
      <c r="AZ329" s="105">
        <f>_xll.qlInterestRateIndexFixingDate(Currency&amp;"ibor"&amp;Tenor,BA329,Trigger)</f>
        <v>42618</v>
      </c>
      <c r="BA329" s="105">
        <f>_xll.qlCalendarAdvance(Calendar,BA328,AY329,"f",,Trigger)</f>
        <v>42620</v>
      </c>
      <c r="BB329" s="105">
        <f>_xll.qlInterestRateIndexMaturity(Currency&amp;"ibor"&amp;Tenor,BA329,Trigger)</f>
        <v>42801</v>
      </c>
      <c r="BC329" s="257">
        <f>_xll.qlIndexFixing($AC$5,AZ329,TRUE,_xll.ohTrigger(Trigger,Trigger6M))</f>
        <v>1.2009946594751381E-3</v>
      </c>
      <c r="BD329" s="257">
        <f>_xll.qlIndexFixing($BE$1,AZ329,TRUE,_xll.ohTrigger(Trigger,Trigger6M))</f>
        <v>1.2603059138077842E-3</v>
      </c>
    </row>
    <row r="330" spans="51:56" ht="11.25" customHeight="1" x14ac:dyDescent="0.25">
      <c r="AY330" s="104" t="s">
        <v>203</v>
      </c>
      <c r="AZ330" s="105">
        <f>_xll.qlInterestRateIndexFixingDate(Currency&amp;"ibor"&amp;Tenor,BA330,Trigger)</f>
        <v>42619</v>
      </c>
      <c r="BA330" s="105">
        <f>_xll.qlCalendarAdvance(Calendar,BA329,AY330,"f",,Trigger)</f>
        <v>42621</v>
      </c>
      <c r="BB330" s="105">
        <f>_xll.qlInterestRateIndexMaturity(Currency&amp;"ibor"&amp;Tenor,BA330,Trigger)</f>
        <v>42802</v>
      </c>
      <c r="BC330" s="257">
        <f>_xll.qlIndexFixing($AC$5,AZ330,TRUE,_xll.ohTrigger(Trigger,Trigger6M))</f>
        <v>1.2032243599484542E-3</v>
      </c>
      <c r="BD330" s="257">
        <f>_xll.qlIndexFixing($BE$1,AZ330,TRUE,_xll.ohTrigger(Trigger,Trigger6M))</f>
        <v>1.2624777714950696E-3</v>
      </c>
    </row>
    <row r="331" spans="51:56" ht="11.25" customHeight="1" x14ac:dyDescent="0.25">
      <c r="AY331" s="104" t="s">
        <v>203</v>
      </c>
      <c r="AZ331" s="105">
        <f>_xll.qlInterestRateIndexFixingDate(Currency&amp;"ibor"&amp;Tenor,BA331,Trigger)</f>
        <v>42620</v>
      </c>
      <c r="BA331" s="105">
        <f>_xll.qlCalendarAdvance(Calendar,BA330,AY331,"f",,Trigger)</f>
        <v>42622</v>
      </c>
      <c r="BB331" s="105">
        <f>_xll.qlInterestRateIndexMaturity(Currency&amp;"ibor"&amp;Tenor,BA331,Trigger)</f>
        <v>42803</v>
      </c>
      <c r="BC331" s="257">
        <f>_xll.qlIndexFixing($AC$5,AZ331,TRUE,_xll.ohTrigger(Trigger,Trigger6M))</f>
        <v>1.2054570586545923E-3</v>
      </c>
      <c r="BD331" s="257">
        <f>_xll.qlIndexFixing($BE$1,AZ331,TRUE,_xll.ohTrigger(Trigger,Trigger6M))</f>
        <v>1.2646860604037095E-3</v>
      </c>
    </row>
    <row r="332" spans="51:56" ht="11.25" customHeight="1" x14ac:dyDescent="0.25">
      <c r="AY332" s="104" t="s">
        <v>203</v>
      </c>
      <c r="AZ332" s="105">
        <f>_xll.qlInterestRateIndexFixingDate(Currency&amp;"ibor"&amp;Tenor,BA332,Trigger)</f>
        <v>42621</v>
      </c>
      <c r="BA332" s="105">
        <f>_xll.qlCalendarAdvance(Calendar,BA331,AY332,"f",,Trigger)</f>
        <v>42625</v>
      </c>
      <c r="BB332" s="105">
        <f>_xll.qlInterestRateIndexMaturity(Currency&amp;"ibor"&amp;Tenor,BA332,Trigger)</f>
        <v>42807</v>
      </c>
      <c r="BC332" s="257">
        <f>_xll.qlIndexFixing($AC$5,AZ332,TRUE,_xll.ohTrigger(Trigger,Trigger6M))</f>
        <v>1.2128598469292699E-3</v>
      </c>
      <c r="BD332" s="257">
        <f>_xll.qlIndexFixing($BE$1,AZ332,TRUE,_xll.ohTrigger(Trigger,Trigger6M))</f>
        <v>1.2725127680120567E-3</v>
      </c>
    </row>
    <row r="333" spans="51:56" ht="11.25" customHeight="1" x14ac:dyDescent="0.25">
      <c r="AY333" s="104" t="s">
        <v>203</v>
      </c>
      <c r="AZ333" s="105">
        <f>_xll.qlInterestRateIndexFixingDate(Currency&amp;"ibor"&amp;Tenor,BA333,Trigger)</f>
        <v>42622</v>
      </c>
      <c r="BA333" s="105">
        <f>_xll.qlCalendarAdvance(Calendar,BA332,AY333,"f",,Trigger)</f>
        <v>42626</v>
      </c>
      <c r="BB333" s="105">
        <f>_xll.qlInterestRateIndexMaturity(Currency&amp;"ibor"&amp;Tenor,BA333,Trigger)</f>
        <v>42807</v>
      </c>
      <c r="BC333" s="257">
        <f>_xll.qlIndexFixing($AC$5,AZ333,TRUE,_xll.ohTrigger(Trigger,Trigger6M))</f>
        <v>1.2144178360052201E-3</v>
      </c>
      <c r="BD333" s="257">
        <f>_xll.qlIndexFixing($BE$1,AZ333,TRUE,_xll.ohTrigger(Trigger,Trigger6M))</f>
        <v>1.2738794925116752E-3</v>
      </c>
    </row>
    <row r="334" spans="51:56" ht="11.25" customHeight="1" x14ac:dyDescent="0.25">
      <c r="AY334" s="104" t="s">
        <v>203</v>
      </c>
      <c r="AZ334" s="105">
        <f>_xll.qlInterestRateIndexFixingDate(Currency&amp;"ibor"&amp;Tenor,BA334,Trigger)</f>
        <v>42625</v>
      </c>
      <c r="BA334" s="105">
        <f>_xll.qlCalendarAdvance(Calendar,BA333,AY334,"f",,Trigger)</f>
        <v>42627</v>
      </c>
      <c r="BB334" s="105">
        <f>_xll.qlInterestRateIndexMaturity(Currency&amp;"ibor"&amp;Tenor,BA334,Trigger)</f>
        <v>42808</v>
      </c>
      <c r="BC334" s="257">
        <f>_xll.qlIndexFixing($AC$5,AZ334,TRUE,_xll.ohTrigger(Trigger,Trigger6M))</f>
        <v>1.2166655260247424E-3</v>
      </c>
      <c r="BD334" s="257">
        <f>_xll.qlIndexFixing($BE$1,AZ334,TRUE,_xll.ohTrigger(Trigger,Trigger6M))</f>
        <v>1.2762668965174342E-3</v>
      </c>
    </row>
    <row r="335" spans="51:56" ht="11.25" customHeight="1" x14ac:dyDescent="0.25">
      <c r="AY335" s="104" t="s">
        <v>203</v>
      </c>
      <c r="AZ335" s="105">
        <f>_xll.qlInterestRateIndexFixingDate(Currency&amp;"ibor"&amp;Tenor,BA335,Trigger)</f>
        <v>42626</v>
      </c>
      <c r="BA335" s="105">
        <f>_xll.qlCalendarAdvance(Calendar,BA334,AY335,"f",,Trigger)</f>
        <v>42628</v>
      </c>
      <c r="BB335" s="105">
        <f>_xll.qlInterestRateIndexMaturity(Currency&amp;"ibor"&amp;Tenor,BA335,Trigger)</f>
        <v>42809</v>
      </c>
      <c r="BC335" s="257">
        <f>_xll.qlIndexFixing($AC$5,AZ335,TRUE,_xll.ohTrigger(Trigger,Trigger6M))</f>
        <v>1.2189162143375909E-3</v>
      </c>
      <c r="BD335" s="257">
        <f>_xll.qlIndexFixing($BE$1,AZ335,TRUE,_xll.ohTrigger(Trigger,Trigger6M))</f>
        <v>1.2786895039770465E-3</v>
      </c>
    </row>
    <row r="336" spans="51:56" ht="11.25" customHeight="1" x14ac:dyDescent="0.25">
      <c r="AY336" s="104" t="s">
        <v>203</v>
      </c>
      <c r="AZ336" s="105">
        <f>_xll.qlInterestRateIndexFixingDate(Currency&amp;"ibor"&amp;Tenor,BA336,Trigger)</f>
        <v>42627</v>
      </c>
      <c r="BA336" s="105">
        <f>_xll.qlCalendarAdvance(Calendar,BA335,AY336,"f",,Trigger)</f>
        <v>42629</v>
      </c>
      <c r="BB336" s="105">
        <f>_xll.qlInterestRateIndexMaturity(Currency&amp;"ibor"&amp;Tenor,BA336,Trigger)</f>
        <v>42810</v>
      </c>
      <c r="BC336" s="257">
        <f>_xll.qlIndexFixing($AC$5,AZ336,TRUE,_xll.ohTrigger(Trigger,Trigger6M))</f>
        <v>1.221169900954365E-3</v>
      </c>
      <c r="BD336" s="257">
        <f>_xll.qlIndexFixing($BE$1,AZ336,TRUE,_xll.ohTrigger(Trigger,Trigger6M))</f>
        <v>1.2811471045809529E-3</v>
      </c>
    </row>
    <row r="337" spans="51:56" ht="11.25" customHeight="1" x14ac:dyDescent="0.25">
      <c r="AY337" s="104" t="s">
        <v>203</v>
      </c>
      <c r="AZ337" s="105">
        <f>_xll.qlInterestRateIndexFixingDate(Currency&amp;"ibor"&amp;Tenor,BA337,Trigger)</f>
        <v>42628</v>
      </c>
      <c r="BA337" s="105">
        <f>_xll.qlCalendarAdvance(Calendar,BA336,AY337,"f",,Trigger)</f>
        <v>42632</v>
      </c>
      <c r="BB337" s="105">
        <f>_xll.qlInterestRateIndexMaturity(Currency&amp;"ibor"&amp;Tenor,BA337,Trigger)</f>
        <v>42814</v>
      </c>
      <c r="BC337" s="257">
        <f>_xll.qlIndexFixing($AC$5,AZ337,TRUE,_xll.ohTrigger(Trigger,Trigger6M))</f>
        <v>1.2259429922998602E-3</v>
      </c>
      <c r="BD337" s="257">
        <f>_xll.qlIndexFixing($BE$1,AZ337,TRUE,_xll.ohTrigger(Trigger,Trigger6M))</f>
        <v>1.2900492477924558E-3</v>
      </c>
    </row>
    <row r="338" spans="51:56" ht="11.25" customHeight="1" x14ac:dyDescent="0.25">
      <c r="AY338" s="104" t="s">
        <v>203</v>
      </c>
      <c r="AZ338" s="105">
        <f>_xll.qlInterestRateIndexFixingDate(Currency&amp;"ibor"&amp;Tenor,BA338,Trigger)</f>
        <v>42629</v>
      </c>
      <c r="BA338" s="105">
        <f>_xll.qlCalendarAdvance(Calendar,BA337,AY338,"f",,Trigger)</f>
        <v>42633</v>
      </c>
      <c r="BB338" s="105">
        <f>_xll.qlInterestRateIndexMaturity(Currency&amp;"ibor"&amp;Tenor,BA338,Trigger)</f>
        <v>42814</v>
      </c>
      <c r="BC338" s="257">
        <f>_xll.qlIndexFixing($AC$5,AZ338,TRUE,_xll.ohTrigger(Trigger,Trigger6M))</f>
        <v>1.2266354434158516E-3</v>
      </c>
      <c r="BD338" s="257">
        <f>_xll.qlIndexFixing($BE$1,AZ338,TRUE,_xll.ohTrigger(Trigger,Trigger6M))</f>
        <v>1.2913231754093665E-3</v>
      </c>
    </row>
    <row r="339" spans="51:56" ht="11.25" customHeight="1" x14ac:dyDescent="0.25">
      <c r="AY339" s="104" t="s">
        <v>203</v>
      </c>
      <c r="AZ339" s="105">
        <f>_xll.qlInterestRateIndexFixingDate(Currency&amp;"ibor"&amp;Tenor,BA339,Trigger)</f>
        <v>42632</v>
      </c>
      <c r="BA339" s="105">
        <f>_xll.qlCalendarAdvance(Calendar,BA338,AY339,"f",,Trigger)</f>
        <v>42634</v>
      </c>
      <c r="BB339" s="105">
        <f>_xll.qlInterestRateIndexMaturity(Currency&amp;"ibor"&amp;Tenor,BA339,Trigger)</f>
        <v>42815</v>
      </c>
      <c r="BC339" s="257">
        <f>_xll.qlIndexFixing($AC$5,AZ339,TRUE,_xll.ohTrigger(Trigger,Trigger6M))</f>
        <v>1.2279999999989383E-3</v>
      </c>
      <c r="BD339" s="257">
        <f>_xll.qlIndexFixing($BE$1,AZ339,TRUE,_xll.ohTrigger(Trigger,Trigger6M))</f>
        <v>1.2939525302576907E-3</v>
      </c>
    </row>
    <row r="340" spans="51:56" ht="11.25" customHeight="1" x14ac:dyDescent="0.25">
      <c r="AY340" s="104" t="s">
        <v>203</v>
      </c>
      <c r="AZ340" s="105">
        <f>_xll.qlInterestRateIndexFixingDate(Currency&amp;"ibor"&amp;Tenor,BA340,Trigger)</f>
        <v>42633</v>
      </c>
      <c r="BA340" s="105">
        <f>_xll.qlCalendarAdvance(Calendar,BA339,AY340,"f",,Trigger)</f>
        <v>42635</v>
      </c>
      <c r="BB340" s="105">
        <f>_xll.qlInterestRateIndexMaturity(Currency&amp;"ibor"&amp;Tenor,BA340,Trigger)</f>
        <v>42816</v>
      </c>
      <c r="BC340" s="257">
        <f>_xll.qlIndexFixing($AC$5,AZ340,TRUE,_xll.ohTrigger(Trigger,Trigger6M))</f>
        <v>1.2305493980273132E-3</v>
      </c>
      <c r="BD340" s="257">
        <f>_xll.qlIndexFixing($BE$1,AZ340,TRUE,_xll.ohTrigger(Trigger,Trigger6M))</f>
        <v>1.2966155822933759E-3</v>
      </c>
    </row>
    <row r="341" spans="51:56" ht="11.25" customHeight="1" x14ac:dyDescent="0.25">
      <c r="AY341" s="104" t="s">
        <v>203</v>
      </c>
      <c r="AZ341" s="105">
        <f>_xll.qlInterestRateIndexFixingDate(Currency&amp;"ibor"&amp;Tenor,BA341,Trigger)</f>
        <v>42634</v>
      </c>
      <c r="BA341" s="105">
        <f>_xll.qlCalendarAdvance(Calendar,BA340,AY341,"f",,Trigger)</f>
        <v>42636</v>
      </c>
      <c r="BB341" s="105">
        <f>_xll.qlInterestRateIndexMaturity(Currency&amp;"ibor"&amp;Tenor,BA341,Trigger)</f>
        <v>42817</v>
      </c>
      <c r="BC341" s="257">
        <f>_xll.qlIndexFixing($AC$5,AZ341,TRUE,_xll.ohTrigger(Trigger,Trigger6M))</f>
        <v>1.2331016431629891E-3</v>
      </c>
      <c r="BD341" s="257">
        <f>_xll.qlIndexFixing($BE$1,AZ341,TRUE,_xll.ohTrigger(Trigger,Trigger6M))</f>
        <v>1.2993121098404847E-3</v>
      </c>
    </row>
    <row r="342" spans="51:56" ht="11.25" customHeight="1" x14ac:dyDescent="0.25">
      <c r="AY342" s="104" t="s">
        <v>203</v>
      </c>
      <c r="AZ342" s="105">
        <f>_xll.qlInterestRateIndexFixingDate(Currency&amp;"ibor"&amp;Tenor,BA342,Trigger)</f>
        <v>42635</v>
      </c>
      <c r="BA342" s="105">
        <f>_xll.qlCalendarAdvance(Calendar,BA341,AY342,"f",,Trigger)</f>
        <v>42639</v>
      </c>
      <c r="BB342" s="105">
        <f>_xll.qlInterestRateIndexMaturity(Currency&amp;"ibor"&amp;Tenor,BA342,Trigger)</f>
        <v>42821</v>
      </c>
      <c r="BC342" s="257">
        <f>_xll.qlIndexFixing($AC$5,AZ342,TRUE,_xll.ohTrigger(Trigger,Trigger6M))</f>
        <v>1.2426180642345463E-3</v>
      </c>
      <c r="BD342" s="257">
        <f>_xll.qlIndexFixing($BE$1,AZ342,TRUE,_xll.ohTrigger(Trigger,Trigger6M))</f>
        <v>1.3092373708503845E-3</v>
      </c>
    </row>
    <row r="343" spans="51:56" ht="11.25" customHeight="1" x14ac:dyDescent="0.25">
      <c r="AY343" s="104" t="s">
        <v>203</v>
      </c>
      <c r="AZ343" s="105">
        <f>_xll.qlInterestRateIndexFixingDate(Currency&amp;"ibor"&amp;Tenor,BA343,Trigger)</f>
        <v>42636</v>
      </c>
      <c r="BA343" s="105">
        <f>_xll.qlCalendarAdvance(Calendar,BA342,AY343,"f",,Trigger)</f>
        <v>42640</v>
      </c>
      <c r="BB343" s="105">
        <f>_xll.qlInterestRateIndexMaturity(Currency&amp;"ibor"&amp;Tenor,BA343,Trigger)</f>
        <v>42821</v>
      </c>
      <c r="BC343" s="257">
        <f>_xll.qlIndexFixing($AC$5,AZ343,TRUE,_xll.ohTrigger(Trigger,Trigger6M))</f>
        <v>1.2433390950052656E-3</v>
      </c>
      <c r="BD343" s="257">
        <f>_xll.qlIndexFixing($BE$1,AZ343,TRUE,_xll.ohTrigger(Trigger,Trigger6M))</f>
        <v>1.3104284847973815E-3</v>
      </c>
    </row>
    <row r="344" spans="51:56" ht="11.25" customHeight="1" x14ac:dyDescent="0.25">
      <c r="AY344" s="104" t="s">
        <v>203</v>
      </c>
      <c r="AZ344" s="105">
        <f>_xll.qlInterestRateIndexFixingDate(Currency&amp;"ibor"&amp;Tenor,BA344,Trigger)</f>
        <v>42639</v>
      </c>
      <c r="BA344" s="105">
        <f>_xll.qlCalendarAdvance(Calendar,BA343,AY344,"f",,Trigger)</f>
        <v>42641</v>
      </c>
      <c r="BB344" s="105">
        <f>_xll.qlInterestRateIndexMaturity(Currency&amp;"ibor"&amp;Tenor,BA344,Trigger)</f>
        <v>42822</v>
      </c>
      <c r="BC344" s="257">
        <f>_xll.qlIndexFixing($AC$5,AZ344,TRUE,_xll.ohTrigger(Trigger,Trigger6M))</f>
        <v>1.2459055758452697E-3</v>
      </c>
      <c r="BD344" s="257">
        <f>_xll.qlIndexFixing($BE$1,AZ344,TRUE,_xll.ohTrigger(Trigger,Trigger6M))</f>
        <v>1.3132890079293373E-3</v>
      </c>
    </row>
    <row r="345" spans="51:56" ht="11.25" customHeight="1" x14ac:dyDescent="0.25">
      <c r="AY345" s="104" t="s">
        <v>203</v>
      </c>
      <c r="AZ345" s="105">
        <f>_xll.qlInterestRateIndexFixingDate(Currency&amp;"ibor"&amp;Tenor,BA345,Trigger)</f>
        <v>42640</v>
      </c>
      <c r="BA345" s="105">
        <f>_xll.qlCalendarAdvance(Calendar,BA344,AY345,"f",,Trigger)</f>
        <v>42642</v>
      </c>
      <c r="BB345" s="105">
        <f>_xll.qlInterestRateIndexMaturity(Currency&amp;"ibor"&amp;Tenor,BA345,Trigger)</f>
        <v>42823</v>
      </c>
      <c r="BC345" s="257">
        <f>_xll.qlIndexFixing($AC$5,AZ345,TRUE,_xll.ohTrigger(Trigger,Trigger6M))</f>
        <v>1.2484749038588205E-3</v>
      </c>
      <c r="BD345" s="257">
        <f>_xll.qlIndexFixing($BE$1,AZ345,TRUE,_xll.ohTrigger(Trigger,Trigger6M))</f>
        <v>1.3161816424148692E-3</v>
      </c>
    </row>
    <row r="346" spans="51:56" ht="11.25" customHeight="1" x14ac:dyDescent="0.25">
      <c r="AY346" s="104" t="s">
        <v>203</v>
      </c>
      <c r="AZ346" s="105">
        <f>_xll.qlInterestRateIndexFixingDate(Currency&amp;"ibor"&amp;Tenor,BA346,Trigger)</f>
        <v>42641</v>
      </c>
      <c r="BA346" s="105">
        <f>_xll.qlCalendarAdvance(Calendar,BA345,AY346,"f",,Trigger)</f>
        <v>42643</v>
      </c>
      <c r="BB346" s="105">
        <f>_xll.qlInterestRateIndexMaturity(Currency&amp;"ibor"&amp;Tenor,BA346,Trigger)</f>
        <v>42825</v>
      </c>
      <c r="BC346" s="257">
        <f>_xll.qlIndexFixing($AC$5,AZ346,TRUE,_xll.ohTrigger(Trigger,Trigger6M))</f>
        <v>1.2528806869167625E-3</v>
      </c>
      <c r="BD346" s="257">
        <f>_xll.qlIndexFixing($BE$1,AZ346,TRUE,_xll.ohTrigger(Trigger,Trigger6M))</f>
        <v>1.3209140411715816E-3</v>
      </c>
    </row>
    <row r="347" spans="51:56" ht="11.25" customHeight="1" x14ac:dyDescent="0.25">
      <c r="AY347" s="104" t="s">
        <v>203</v>
      </c>
      <c r="AZ347" s="105">
        <f>_xll.qlInterestRateIndexFixingDate(Currency&amp;"ibor"&amp;Tenor,BA347,Trigger)</f>
        <v>42642</v>
      </c>
      <c r="BA347" s="105">
        <f>_xll.qlCalendarAdvance(Calendar,BA346,AY347,"f",,Trigger)</f>
        <v>42646</v>
      </c>
      <c r="BB347" s="105">
        <f>_xll.qlInterestRateIndexMaturity(Currency&amp;"ibor"&amp;Tenor,BA347,Trigger)</f>
        <v>42828</v>
      </c>
      <c r="BC347" s="257">
        <f>_xll.qlIndexFixing($AC$5,AZ347,TRUE,_xll.ohTrigger(Trigger,Trigger6M))</f>
        <v>1.2606073856380462E-3</v>
      </c>
      <c r="BD347" s="257">
        <f>_xll.qlIndexFixing($BE$1,AZ347,TRUE,_xll.ohTrigger(Trigger,Trigger6M))</f>
        <v>1.3299999999942631E-3</v>
      </c>
    </row>
    <row r="348" spans="51:56" ht="11.25" customHeight="1" x14ac:dyDescent="0.25">
      <c r="AY348" s="104" t="s">
        <v>203</v>
      </c>
      <c r="AZ348" s="105">
        <f>_xll.qlInterestRateIndexFixingDate(Currency&amp;"ibor"&amp;Tenor,BA348,Trigger)</f>
        <v>42643</v>
      </c>
      <c r="BA348" s="105">
        <f>_xll.qlCalendarAdvance(Calendar,BA347,AY348,"f",,Trigger)</f>
        <v>42647</v>
      </c>
      <c r="BB348" s="105">
        <f>_xll.qlInterestRateIndexMaturity(Currency&amp;"ibor"&amp;Tenor,BA348,Trigger)</f>
        <v>42829</v>
      </c>
      <c r="BC348" s="257">
        <f>_xll.qlIndexFixing($AC$5,AZ348,TRUE,_xll.ohTrigger(Trigger,Trigger6M))</f>
        <v>1.2631886151200716E-3</v>
      </c>
      <c r="BD348" s="257">
        <f>_xll.qlIndexFixing($BE$1,AZ348,TRUE,_xll.ohTrigger(Trigger,Trigger6M))</f>
        <v>1.3330895348885551E-3</v>
      </c>
    </row>
    <row r="349" spans="51:56" ht="11.25" customHeight="1" x14ac:dyDescent="0.25">
      <c r="AY349" s="104" t="s">
        <v>203</v>
      </c>
      <c r="AZ349" s="105">
        <f>_xll.qlInterestRateIndexFixingDate(Currency&amp;"ibor"&amp;Tenor,BA349,Trigger)</f>
        <v>42646</v>
      </c>
      <c r="BA349" s="105">
        <f>_xll.qlCalendarAdvance(Calendar,BA348,AY349,"f",,Trigger)</f>
        <v>42648</v>
      </c>
      <c r="BB349" s="105">
        <f>_xll.qlInterestRateIndexMaturity(Currency&amp;"ibor"&amp;Tenor,BA349,Trigger)</f>
        <v>42830</v>
      </c>
      <c r="BC349" s="257">
        <f>_xll.qlIndexFixing($AC$5,AZ349,TRUE,_xll.ohTrigger(Trigger,Trigger6M))</f>
        <v>1.2657726762411957E-3</v>
      </c>
      <c r="BD349" s="257">
        <f>_xll.qlIndexFixing($BE$1,AZ349,TRUE,_xll.ohTrigger(Trigger,Trigger6M))</f>
        <v>1.3362067908004164E-3</v>
      </c>
    </row>
    <row r="350" spans="51:56" ht="11.25" customHeight="1" x14ac:dyDescent="0.25">
      <c r="AY350" s="104" t="s">
        <v>203</v>
      </c>
      <c r="AZ350" s="105">
        <f>_xll.qlInterestRateIndexFixingDate(Currency&amp;"ibor"&amp;Tenor,BA350,Trigger)</f>
        <v>42647</v>
      </c>
      <c r="BA350" s="105">
        <f>_xll.qlCalendarAdvance(Calendar,BA349,AY350,"f",,Trigger)</f>
        <v>42649</v>
      </c>
      <c r="BB350" s="105">
        <f>_xll.qlInterestRateIndexMaturity(Currency&amp;"ibor"&amp;Tenor,BA350,Trigger)</f>
        <v>42831</v>
      </c>
      <c r="BC350" s="257">
        <f>_xll.qlIndexFixing($AC$5,AZ350,TRUE,_xll.ohTrigger(Trigger,Trigger6M))</f>
        <v>1.2683595690128385E-3</v>
      </c>
      <c r="BD350" s="257">
        <f>_xll.qlIndexFixing($BE$1,AZ350,TRUE,_xll.ohTrigger(Trigger,Trigger6M))</f>
        <v>1.3393487728178364E-3</v>
      </c>
    </row>
    <row r="351" spans="51:56" ht="11.25" customHeight="1" x14ac:dyDescent="0.25">
      <c r="AY351" s="104" t="s">
        <v>203</v>
      </c>
      <c r="AZ351" s="105">
        <f>_xll.qlInterestRateIndexFixingDate(Currency&amp;"ibor"&amp;Tenor,BA351,Trigger)</f>
        <v>42648</v>
      </c>
      <c r="BA351" s="105">
        <f>_xll.qlCalendarAdvance(Calendar,BA350,AY351,"f",,Trigger)</f>
        <v>42650</v>
      </c>
      <c r="BB351" s="105">
        <f>_xll.qlInterestRateIndexMaturity(Currency&amp;"ibor"&amp;Tenor,BA351,Trigger)</f>
        <v>42832</v>
      </c>
      <c r="BC351" s="257">
        <f>_xll.qlIndexFixing($AC$5,AZ351,TRUE,_xll.ohTrigger(Trigger,Trigger6M))</f>
        <v>1.270949293446419E-3</v>
      </c>
      <c r="BD351" s="257">
        <f>_xll.qlIndexFixing($BE$1,AZ351,TRUE,_xll.ohTrigger(Trigger,Trigger6M))</f>
        <v>1.3425124137991095E-3</v>
      </c>
    </row>
    <row r="352" spans="51:56" ht="11.25" customHeight="1" x14ac:dyDescent="0.25">
      <c r="AY352" s="104" t="s">
        <v>203</v>
      </c>
      <c r="AZ352" s="105">
        <f>_xll.qlInterestRateIndexFixingDate(Currency&amp;"ibor"&amp;Tenor,BA352,Trigger)</f>
        <v>42649</v>
      </c>
      <c r="BA352" s="105">
        <f>_xll.qlCalendarAdvance(Calendar,BA351,AY352,"f",,Trigger)</f>
        <v>42653</v>
      </c>
      <c r="BB352" s="105">
        <f>_xll.qlInterestRateIndexMaturity(Currency&amp;"ibor"&amp;Tenor,BA352,Trigger)</f>
        <v>42835</v>
      </c>
      <c r="BC352" s="257">
        <f>_xll.qlIndexFixing($AC$5,AZ352,TRUE,_xll.ohTrigger(Trigger,Trigger6M))</f>
        <v>1.2787354568250769E-3</v>
      </c>
      <c r="BD352" s="257">
        <f>_xll.qlIndexFixing($BE$1,AZ352,TRUE,_xll.ohTrigger(Trigger,Trigger6M))</f>
        <v>1.3521023353724427E-3</v>
      </c>
    </row>
    <row r="353" spans="51:56" ht="11.25" customHeight="1" x14ac:dyDescent="0.25">
      <c r="AY353" s="104" t="s">
        <v>203</v>
      </c>
      <c r="AZ353" s="105">
        <f>_xll.qlInterestRateIndexFixingDate(Currency&amp;"ibor"&amp;Tenor,BA353,Trigger)</f>
        <v>42650</v>
      </c>
      <c r="BA353" s="105">
        <f>_xll.qlCalendarAdvance(Calendar,BA352,AY353,"f",,Trigger)</f>
        <v>42654</v>
      </c>
      <c r="BB353" s="105">
        <f>_xll.qlInterestRateIndexMaturity(Currency&amp;"ibor"&amp;Tenor,BA353,Trigger)</f>
        <v>42836</v>
      </c>
      <c r="BC353" s="257">
        <f>_xll.qlIndexFixing($AC$5,AZ353,TRUE,_xll.ohTrigger(Trigger,Trigger6M))</f>
        <v>1.281336508015333E-3</v>
      </c>
      <c r="BD353" s="257">
        <f>_xll.qlIndexFixing($BE$1,AZ353,TRUE,_xll.ohTrigger(Trigger,Trigger6M))</f>
        <v>1.3553215624700849E-3</v>
      </c>
    </row>
    <row r="354" spans="51:56" ht="11.25" customHeight="1" x14ac:dyDescent="0.25">
      <c r="AY354" s="104" t="s">
        <v>203</v>
      </c>
      <c r="AZ354" s="105">
        <f>_xll.qlInterestRateIndexFixingDate(Currency&amp;"ibor"&amp;Tenor,BA354,Trigger)</f>
        <v>42653</v>
      </c>
      <c r="BA354" s="105">
        <f>_xll.qlCalendarAdvance(Calendar,BA353,AY354,"f",,Trigger)</f>
        <v>42655</v>
      </c>
      <c r="BB354" s="105">
        <f>_xll.qlInterestRateIndexMaturity(Currency&amp;"ibor"&amp;Tenor,BA354,Trigger)</f>
        <v>42837</v>
      </c>
      <c r="BC354" s="257">
        <f>_xll.qlIndexFixing($AC$5,AZ354,TRUE,_xll.ohTrigger(Trigger,Trigger6M))</f>
        <v>1.283940390922428E-3</v>
      </c>
      <c r="BD354" s="257">
        <f>_xll.qlIndexFixing($BE$1,AZ354,TRUE,_xll.ohTrigger(Trigger,Trigger6M))</f>
        <v>1.3585468290750829E-3</v>
      </c>
    </row>
    <row r="355" spans="51:56" ht="11.25" customHeight="1" x14ac:dyDescent="0.25">
      <c r="AY355" s="104" t="s">
        <v>203</v>
      </c>
      <c r="AZ355" s="105">
        <f>_xll.qlInterestRateIndexFixingDate(Currency&amp;"ibor"&amp;Tenor,BA355,Trigger)</f>
        <v>42654</v>
      </c>
      <c r="BA355" s="105">
        <f>_xll.qlCalendarAdvance(Calendar,BA354,AY355,"f",,Trigger)</f>
        <v>42656</v>
      </c>
      <c r="BB355" s="105">
        <f>_xll.qlInterestRateIndexMaturity(Currency&amp;"ibor"&amp;Tenor,BA355,Trigger)</f>
        <v>42838</v>
      </c>
      <c r="BC355" s="257">
        <f>_xll.qlIndexFixing($AC$5,AZ355,TRUE,_xll.ohTrigger(Trigger,Trigger6M))</f>
        <v>1.2865471055582209E-3</v>
      </c>
      <c r="BD355" s="257">
        <f>_xll.qlIndexFixing($BE$1,AZ355,TRUE,_xll.ohTrigger(Trigger,Trigger6M))</f>
        <v>1.3617749545431173E-3</v>
      </c>
    </row>
    <row r="356" spans="51:56" ht="11.25" customHeight="1" x14ac:dyDescent="0.25">
      <c r="AY356" s="104" t="s">
        <v>203</v>
      </c>
      <c r="AZ356" s="105">
        <f>_xll.qlInterestRateIndexFixingDate(Currency&amp;"ibor"&amp;Tenor,BA356,Trigger)</f>
        <v>42655</v>
      </c>
      <c r="BA356" s="105">
        <f>_xll.qlCalendarAdvance(Calendar,BA355,AY356,"f",,Trigger)</f>
        <v>42657</v>
      </c>
      <c r="BB356" s="105">
        <f>_xll.qlInterestRateIndexMaturity(Currency&amp;"ibor"&amp;Tenor,BA356,Trigger)</f>
        <v>42843</v>
      </c>
      <c r="BC356" s="257">
        <f>_xll.qlIndexFixing($AC$5,AZ356,TRUE,_xll.ohTrigger(Trigger,Trigger6M))</f>
        <v>1.2962800638691777E-3</v>
      </c>
      <c r="BD356" s="257">
        <f>_xll.qlIndexFixing($BE$1,AZ356,TRUE,_xll.ohTrigger(Trigger,Trigger6M))</f>
        <v>1.3738446779912763E-3</v>
      </c>
    </row>
    <row r="357" spans="51:56" ht="11.25" customHeight="1" x14ac:dyDescent="0.25">
      <c r="AY357" s="104" t="s">
        <v>203</v>
      </c>
      <c r="AZ357" s="105">
        <f>_xll.qlInterestRateIndexFixingDate(Currency&amp;"ibor"&amp;Tenor,BA357,Trigger)</f>
        <v>42656</v>
      </c>
      <c r="BA357" s="105">
        <f>_xll.qlCalendarAdvance(Calendar,BA356,AY357,"f",,Trigger)</f>
        <v>42660</v>
      </c>
      <c r="BB357" s="105">
        <f>_xll.qlInterestRateIndexMaturity(Currency&amp;"ibor"&amp;Tenor,BA357,Trigger)</f>
        <v>42843</v>
      </c>
      <c r="BC357" s="257">
        <f>_xll.qlIndexFixing($AC$5,AZ357,TRUE,_xll.ohTrigger(Trigger,Trigger6M))</f>
        <v>1.2987871094535309E-3</v>
      </c>
      <c r="BD357" s="257">
        <f>_xll.qlIndexFixing($BE$1,AZ357,TRUE,_xll.ohTrigger(Trigger,Trigger6M))</f>
        <v>1.3768740645086041E-3</v>
      </c>
    </row>
    <row r="358" spans="51:56" ht="11.25" customHeight="1" x14ac:dyDescent="0.25">
      <c r="AY358" s="104" t="s">
        <v>203</v>
      </c>
      <c r="AZ358" s="105">
        <f>_xll.qlInterestRateIndexFixingDate(Currency&amp;"ibor"&amp;Tenor,BA358,Trigger)</f>
        <v>42657</v>
      </c>
      <c r="BA358" s="105">
        <f>_xll.qlCalendarAdvance(Calendar,BA357,AY358,"f",,Trigger)</f>
        <v>42661</v>
      </c>
      <c r="BB358" s="105">
        <f>_xll.qlInterestRateIndexMaturity(Currency&amp;"ibor"&amp;Tenor,BA358,Trigger)</f>
        <v>42843</v>
      </c>
      <c r="BC358" s="257">
        <f>_xll.qlIndexFixing($AC$5,AZ358,TRUE,_xll.ohTrigger(Trigger,Trigger6M))</f>
        <v>1.2996231550506403E-3</v>
      </c>
      <c r="BD358" s="257">
        <f>_xll.qlIndexFixing($BE$1,AZ358,TRUE,_xll.ohTrigger(Trigger,Trigger6M))</f>
        <v>1.3778458179862126E-3</v>
      </c>
    </row>
    <row r="359" spans="51:56" ht="11.25" customHeight="1" x14ac:dyDescent="0.25">
      <c r="AY359" s="104" t="s">
        <v>203</v>
      </c>
      <c r="AZ359" s="105">
        <f>_xll.qlInterestRateIndexFixingDate(Currency&amp;"ibor"&amp;Tenor,BA359,Trigger)</f>
        <v>42660</v>
      </c>
      <c r="BA359" s="105">
        <f>_xll.qlCalendarAdvance(Calendar,BA358,AY359,"f",,Trigger)</f>
        <v>42662</v>
      </c>
      <c r="BB359" s="105">
        <f>_xll.qlInterestRateIndexMaturity(Currency&amp;"ibor"&amp;Tenor,BA359,Trigger)</f>
        <v>42844</v>
      </c>
      <c r="BC359" s="257">
        <f>_xll.qlIndexFixing($AC$5,AZ359,TRUE,_xll.ohTrigger(Trigger,Trigger6M))</f>
        <v>1.3022468602909608E-3</v>
      </c>
      <c r="BD359" s="257">
        <f>_xll.qlIndexFixing($BE$1,AZ359,TRUE,_xll.ohTrigger(Trigger,Trigger6M))</f>
        <v>1.3810232436657038E-3</v>
      </c>
    </row>
    <row r="360" spans="51:56" ht="11.25" customHeight="1" x14ac:dyDescent="0.25">
      <c r="AY360" s="104" t="s">
        <v>203</v>
      </c>
      <c r="AZ360" s="105">
        <f>_xll.qlInterestRateIndexFixingDate(Currency&amp;"ibor"&amp;Tenor,BA360,Trigger)</f>
        <v>42661</v>
      </c>
      <c r="BA360" s="105">
        <f>_xll.qlCalendarAdvance(Calendar,BA359,AY360,"f",,Trigger)</f>
        <v>42663</v>
      </c>
      <c r="BB360" s="105">
        <f>_xll.qlInterestRateIndexMaturity(Currency&amp;"ibor"&amp;Tenor,BA360,Trigger)</f>
        <v>42845</v>
      </c>
      <c r="BC360" s="257">
        <f>_xll.qlIndexFixing($AC$5,AZ360,TRUE,_xll.ohTrigger(Trigger,Trigger6M))</f>
        <v>1.3048733973381583E-3</v>
      </c>
      <c r="BD360" s="257">
        <f>_xll.qlIndexFixing($BE$1,AZ360,TRUE,_xll.ohTrigger(Trigger,Trigger6M))</f>
        <v>1.384180733978431E-3</v>
      </c>
    </row>
    <row r="361" spans="51:56" ht="11.25" customHeight="1" x14ac:dyDescent="0.25">
      <c r="AY361" s="104" t="s">
        <v>203</v>
      </c>
      <c r="AZ361" s="105">
        <f>_xll.qlInterestRateIndexFixingDate(Currency&amp;"ibor"&amp;Tenor,BA361,Trigger)</f>
        <v>42662</v>
      </c>
      <c r="BA361" s="105">
        <f>_xll.qlCalendarAdvance(Calendar,BA360,AY361,"f",,Trigger)</f>
        <v>42664</v>
      </c>
      <c r="BB361" s="105">
        <f>_xll.qlInterestRateIndexMaturity(Currency&amp;"ibor"&amp;Tenor,BA361,Trigger)</f>
        <v>42846</v>
      </c>
      <c r="BC361" s="257">
        <f>_xll.qlIndexFixing($AC$5,AZ361,TRUE,_xll.ohTrigger(Trigger,Trigger6M))</f>
        <v>1.3075027662032127E-3</v>
      </c>
      <c r="BD361" s="257">
        <f>_xll.qlIndexFixing($BE$1,AZ361,TRUE,_xll.ohTrigger(Trigger,Trigger6M))</f>
        <v>1.3873149569312514E-3</v>
      </c>
    </row>
    <row r="362" spans="51:56" ht="11.25" customHeight="1" x14ac:dyDescent="0.25">
      <c r="AY362" s="104" t="s">
        <v>203</v>
      </c>
      <c r="AZ362" s="105">
        <f>_xll.qlInterestRateIndexFixingDate(Currency&amp;"ibor"&amp;Tenor,BA362,Trigger)</f>
        <v>42663</v>
      </c>
      <c r="BA362" s="105">
        <f>_xll.qlCalendarAdvance(Calendar,BA361,AY362,"f",,Trigger)</f>
        <v>42667</v>
      </c>
      <c r="BB362" s="105">
        <f>_xll.qlInterestRateIndexMaturity(Currency&amp;"ibor"&amp;Tenor,BA362,Trigger)</f>
        <v>42849</v>
      </c>
      <c r="BC362" s="257">
        <f>_xll.qlIndexFixing($AC$5,AZ362,TRUE,_xll.ohTrigger(Trigger,Trigger6M))</f>
        <v>1.3154078638192741E-3</v>
      </c>
      <c r="BD362" s="257">
        <f>_xll.qlIndexFixing($BE$1,AZ362,TRUE,_xll.ohTrigger(Trigger,Trigger6M))</f>
        <v>1.3965444179311068E-3</v>
      </c>
    </row>
    <row r="363" spans="51:56" ht="11.25" customHeight="1" x14ac:dyDescent="0.25">
      <c r="AY363" s="104" t="s">
        <v>203</v>
      </c>
      <c r="AZ363" s="105">
        <f>_xll.qlInterestRateIndexFixingDate(Currency&amp;"ibor"&amp;Tenor,BA363,Trigger)</f>
        <v>42664</v>
      </c>
      <c r="BA363" s="105">
        <f>_xll.qlCalendarAdvance(Calendar,BA362,AY363,"f",,Trigger)</f>
        <v>42668</v>
      </c>
      <c r="BB363" s="105">
        <f>_xll.qlInterestRateIndexMaturity(Currency&amp;"ibor"&amp;Tenor,BA363,Trigger)</f>
        <v>42850</v>
      </c>
      <c r="BC363" s="257">
        <f>_xll.qlIndexFixing($AC$5,AZ363,TRUE,_xll.ohTrigger(Trigger,Trigger6M))</f>
        <v>1.3180485600690732E-3</v>
      </c>
      <c r="BD363" s="257">
        <f>_xll.qlIndexFixing($BE$1,AZ363,TRUE,_xll.ohTrigger(Trigger,Trigger6M))</f>
        <v>1.3995518731566229E-3</v>
      </c>
    </row>
    <row r="364" spans="51:56" ht="11.25" customHeight="1" x14ac:dyDescent="0.25">
      <c r="AY364" s="104" t="s">
        <v>203</v>
      </c>
      <c r="AZ364" s="105">
        <f>_xll.qlInterestRateIndexFixingDate(Currency&amp;"ibor"&amp;Tenor,BA364,Trigger)</f>
        <v>42667</v>
      </c>
      <c r="BA364" s="105">
        <f>_xll.qlCalendarAdvance(Calendar,BA363,AY364,"f",,Trigger)</f>
        <v>42669</v>
      </c>
      <c r="BB364" s="105">
        <f>_xll.qlInterestRateIndexMaturity(Currency&amp;"ibor"&amp;Tenor,BA364,Trigger)</f>
        <v>42851</v>
      </c>
      <c r="BC364" s="257">
        <f>_xll.qlIndexFixing($AC$5,AZ364,TRUE,_xll.ohTrigger(Trigger,Trigger6M))</f>
        <v>1.3206920881938264E-3</v>
      </c>
      <c r="BD364" s="257">
        <f>_xll.qlIndexFixing($BE$1,AZ364,TRUE,_xll.ohTrigger(Trigger,Trigger6M))</f>
        <v>1.402519117291418E-3</v>
      </c>
    </row>
    <row r="365" spans="51:56" ht="11.25" customHeight="1" x14ac:dyDescent="0.25">
      <c r="AY365" s="104" t="s">
        <v>203</v>
      </c>
      <c r="AZ365" s="105">
        <f>_xll.qlInterestRateIndexFixingDate(Currency&amp;"ibor"&amp;Tenor,BA365,Trigger)</f>
        <v>42668</v>
      </c>
      <c r="BA365" s="105">
        <f>_xll.qlCalendarAdvance(Calendar,BA364,AY365,"f",,Trigger)</f>
        <v>42670</v>
      </c>
      <c r="BB365" s="105">
        <f>_xll.qlInterestRateIndexMaturity(Currency&amp;"ibor"&amp;Tenor,BA365,Trigger)</f>
        <v>42852</v>
      </c>
      <c r="BC365" s="257">
        <f>_xll.qlIndexFixing($AC$5,AZ365,TRUE,_xll.ohTrigger(Trigger,Trigger6M))</f>
        <v>1.3233384482040751E-3</v>
      </c>
      <c r="BD365" s="257">
        <f>_xll.qlIndexFixing($BE$1,AZ365,TRUE,_xll.ohTrigger(Trigger,Trigger6M))</f>
        <v>1.4054427048379784E-3</v>
      </c>
    </row>
    <row r="366" spans="51:56" ht="11.25" customHeight="1" x14ac:dyDescent="0.25">
      <c r="AY366" s="104" t="s">
        <v>203</v>
      </c>
      <c r="AZ366" s="105">
        <f>_xll.qlInterestRateIndexFixingDate(Currency&amp;"ibor"&amp;Tenor,BA366,Trigger)</f>
        <v>42669</v>
      </c>
      <c r="BA366" s="105">
        <f>_xll.qlCalendarAdvance(Calendar,BA365,AY366,"f",,Trigger)</f>
        <v>42671</v>
      </c>
      <c r="BB366" s="105">
        <f>_xll.qlInterestRateIndexMaturity(Currency&amp;"ibor"&amp;Tenor,BA366,Trigger)</f>
        <v>42853</v>
      </c>
      <c r="BC366" s="257">
        <f>_xll.qlIndexFixing($AC$5,AZ366,TRUE,_xll.ohTrigger(Trigger,Trigger6M))</f>
        <v>1.325987640112117E-3</v>
      </c>
      <c r="BD366" s="257">
        <f>_xll.qlIndexFixing($BE$1,AZ366,TRUE,_xll.ohTrigger(Trigger,Trigger6M))</f>
        <v>1.4083191713851286E-3</v>
      </c>
    </row>
    <row r="367" spans="51:56" ht="11.25" customHeight="1" x14ac:dyDescent="0.25">
      <c r="AY367" s="104" t="s">
        <v>203</v>
      </c>
      <c r="AZ367" s="105">
        <f>_xll.qlInterestRateIndexFixingDate(Currency&amp;"ibor"&amp;Tenor,BA367,Trigger)</f>
        <v>42670</v>
      </c>
      <c r="BA367" s="105">
        <f>_xll.qlCalendarAdvance(Calendar,BA366,AY367,"f",,Trigger)</f>
        <v>42674</v>
      </c>
      <c r="BB367" s="105">
        <f>_xll.qlInterestRateIndexMaturity(Currency&amp;"ibor"&amp;Tenor,BA367,Trigger)</f>
        <v>42853</v>
      </c>
      <c r="BC367" s="257">
        <f>_xll.qlIndexFixing($AC$5,AZ367,TRUE,_xll.ohTrigger(Trigger,Trigger6M))</f>
        <v>1.3286633396435053E-3</v>
      </c>
      <c r="BD367" s="257">
        <f>_xll.qlIndexFixing($BE$1,AZ367,TRUE,_xll.ohTrigger(Trigger,Trigger6M))</f>
        <v>1.4106255017627138E-3</v>
      </c>
    </row>
    <row r="368" spans="51:56" ht="11.25" customHeight="1" x14ac:dyDescent="0.25">
      <c r="AY368" s="104" t="s">
        <v>203</v>
      </c>
      <c r="AZ368" s="105">
        <f>_xll.qlInterestRateIndexFixingDate(Currency&amp;"ibor"&amp;Tenor,BA368,Trigger)</f>
        <v>42671</v>
      </c>
      <c r="BA368" s="105">
        <f>_xll.qlCalendarAdvance(Calendar,BA367,AY368,"f",,Trigger)</f>
        <v>42675</v>
      </c>
      <c r="BB368" s="105">
        <f>_xll.qlInterestRateIndexMaturity(Currency&amp;"ibor"&amp;Tenor,BA368,Trigger)</f>
        <v>42857</v>
      </c>
      <c r="BC368" s="257">
        <f>_xll.qlIndexFixing($AC$5,AZ368,TRUE,_xll.ohTrigger(Trigger,Trigger6M))</f>
        <v>1.3366127269422599E-3</v>
      </c>
      <c r="BD368" s="257">
        <f>_xll.qlIndexFixing($BE$1,AZ368,TRUE,_xll.ohTrigger(Trigger,Trigger6M))</f>
        <v>1.4192838773147082E-3</v>
      </c>
    </row>
    <row r="369" spans="51:56" ht="11.25" customHeight="1" x14ac:dyDescent="0.25">
      <c r="AY369" s="104" t="s">
        <v>203</v>
      </c>
      <c r="AZ369" s="105">
        <f>_xll.qlInterestRateIndexFixingDate(Currency&amp;"ibor"&amp;Tenor,BA369,Trigger)</f>
        <v>42674</v>
      </c>
      <c r="BA369" s="105">
        <f>_xll.qlCalendarAdvance(Calendar,BA368,AY369,"f",,Trigger)</f>
        <v>42676</v>
      </c>
      <c r="BB369" s="105">
        <f>_xll.qlInterestRateIndexMaturity(Currency&amp;"ibor"&amp;Tenor,BA369,Trigger)</f>
        <v>42857</v>
      </c>
      <c r="BC369" s="257">
        <f>_xll.qlIndexFixing($AC$5,AZ369,TRUE,_xll.ohTrigger(Trigger,Trigger6M))</f>
        <v>1.3375262041130907E-3</v>
      </c>
      <c r="BD369" s="257">
        <f>_xll.qlIndexFixing($BE$1,AZ369,TRUE,_xll.ohTrigger(Trigger,Trigger6M))</f>
        <v>1.419999999999896E-3</v>
      </c>
    </row>
    <row r="370" spans="51:56" ht="11.25" customHeight="1" x14ac:dyDescent="0.25">
      <c r="AY370" s="104" t="s">
        <v>203</v>
      </c>
      <c r="AZ370" s="105">
        <f>_xll.qlInterestRateIndexFixingDate(Currency&amp;"ibor"&amp;Tenor,BA370,Trigger)</f>
        <v>42675</v>
      </c>
      <c r="BA370" s="105">
        <f>_xll.qlCalendarAdvance(Calendar,BA369,AY370,"f",,Trigger)</f>
        <v>42677</v>
      </c>
      <c r="BB370" s="105">
        <f>_xll.qlInterestRateIndexMaturity(Currency&amp;"ibor"&amp;Tenor,BA370,Trigger)</f>
        <v>42858</v>
      </c>
      <c r="BC370" s="257">
        <f>_xll.qlIndexFixing($AC$5,AZ370,TRUE,_xll.ohTrigger(Trigger,Trigger6M))</f>
        <v>1.3401951902377971E-3</v>
      </c>
      <c r="BD370" s="257">
        <f>_xll.qlIndexFixing($BE$1,AZ370,TRUE,_xll.ohTrigger(Trigger,Trigger6M))</f>
        <v>1.4225689502639024E-3</v>
      </c>
    </row>
    <row r="371" spans="51:56" ht="11.25" customHeight="1" x14ac:dyDescent="0.25">
      <c r="AY371" s="104" t="s">
        <v>203</v>
      </c>
      <c r="AZ371" s="105">
        <f>_xll.qlInterestRateIndexFixingDate(Currency&amp;"ibor"&amp;Tenor,BA371,Trigger)</f>
        <v>42676</v>
      </c>
      <c r="BA371" s="105">
        <f>_xll.qlCalendarAdvance(Calendar,BA370,AY371,"f",,Trigger)</f>
        <v>42678</v>
      </c>
      <c r="BB371" s="105">
        <f>_xll.qlInterestRateIndexMaturity(Currency&amp;"ibor"&amp;Tenor,BA371,Trigger)</f>
        <v>42859</v>
      </c>
      <c r="BC371" s="257">
        <f>_xll.qlIndexFixing($AC$5,AZ371,TRUE,_xll.ohTrigger(Trigger,Trigger6M))</f>
        <v>1.3428670239405886E-3</v>
      </c>
      <c r="BD371" s="257">
        <f>_xll.qlIndexFixing($BE$1,AZ371,TRUE,_xll.ohTrigger(Trigger,Trigger6M))</f>
        <v>1.4250809610979421E-3</v>
      </c>
    </row>
    <row r="372" spans="51:56" ht="11.25" customHeight="1" x14ac:dyDescent="0.25">
      <c r="AY372" s="104" t="s">
        <v>203</v>
      </c>
      <c r="AZ372" s="105">
        <f>_xll.qlInterestRateIndexFixingDate(Currency&amp;"ibor"&amp;Tenor,BA372,Trigger)</f>
        <v>42677</v>
      </c>
      <c r="BA372" s="105">
        <f>_xll.qlCalendarAdvance(Calendar,BA371,AY372,"f",,Trigger)</f>
        <v>42681</v>
      </c>
      <c r="BB372" s="105">
        <f>_xll.qlInterestRateIndexMaturity(Currency&amp;"ibor"&amp;Tenor,BA372,Trigger)</f>
        <v>42863</v>
      </c>
      <c r="BC372" s="257">
        <f>_xll.qlIndexFixing($AC$5,AZ372,TRUE,_xll.ohTrigger(Trigger,Trigger6M))</f>
        <v>1.3526353160417119E-3</v>
      </c>
      <c r="BD372" s="257">
        <f>_xll.qlIndexFixing($BE$1,AZ372,TRUE,_xll.ohTrigger(Trigger,Trigger6M))</f>
        <v>1.4340429688100352E-3</v>
      </c>
    </row>
    <row r="373" spans="51:56" ht="11.25" customHeight="1" x14ac:dyDescent="0.25">
      <c r="AY373" s="104" t="s">
        <v>203</v>
      </c>
      <c r="AZ373" s="105">
        <f>_xll.qlInterestRateIndexFixingDate(Currency&amp;"ibor"&amp;Tenor,BA373,Trigger)</f>
        <v>42678</v>
      </c>
      <c r="BA373" s="105">
        <f>_xll.qlCalendarAdvance(Calendar,BA372,AY373,"f",,Trigger)</f>
        <v>42682</v>
      </c>
      <c r="BB373" s="105">
        <f>_xll.qlInterestRateIndexMaturity(Currency&amp;"ibor"&amp;Tenor,BA373,Trigger)</f>
        <v>42863</v>
      </c>
      <c r="BC373" s="257">
        <f>_xll.qlIndexFixing($AC$5,AZ373,TRUE,_xll.ohTrigger(Trigger,Trigger6M))</f>
        <v>1.3535828347626957E-3</v>
      </c>
      <c r="BD373" s="257">
        <f>_xll.qlIndexFixing($BE$1,AZ373,TRUE,_xll.ohTrigger(Trigger,Trigger6M))</f>
        <v>1.4347311562739396E-3</v>
      </c>
    </row>
    <row r="374" spans="51:56" ht="11.25" customHeight="1" x14ac:dyDescent="0.25">
      <c r="AY374" s="104" t="s">
        <v>203</v>
      </c>
      <c r="AZ374" s="105">
        <f>_xll.qlInterestRateIndexFixingDate(Currency&amp;"ibor"&amp;Tenor,BA374,Trigger)</f>
        <v>42681</v>
      </c>
      <c r="BA374" s="105">
        <f>_xll.qlCalendarAdvance(Calendar,BA373,AY374,"f",,Trigger)</f>
        <v>42683</v>
      </c>
      <c r="BB374" s="105">
        <f>_xll.qlInterestRateIndexMaturity(Currency&amp;"ibor"&amp;Tenor,BA374,Trigger)</f>
        <v>42864</v>
      </c>
      <c r="BC374" s="257">
        <f>_xll.qlIndexFixing($AC$5,AZ374,TRUE,_xll.ohTrigger(Trigger,Trigger6M))</f>
        <v>1.3562689065281497E-3</v>
      </c>
      <c r="BD374" s="257">
        <f>_xll.qlIndexFixing($BE$1,AZ374,TRUE,_xll.ohTrigger(Trigger,Trigger6M))</f>
        <v>1.4370876884340659E-3</v>
      </c>
    </row>
    <row r="375" spans="51:56" ht="11.25" customHeight="1" x14ac:dyDescent="0.25">
      <c r="AY375" s="104" t="s">
        <v>203</v>
      </c>
      <c r="AZ375" s="105">
        <f>_xll.qlInterestRateIndexFixingDate(Currency&amp;"ibor"&amp;Tenor,BA375,Trigger)</f>
        <v>42682</v>
      </c>
      <c r="BA375" s="105">
        <f>_xll.qlCalendarAdvance(Calendar,BA374,AY375,"f",,Trigger)</f>
        <v>42684</v>
      </c>
      <c r="BB375" s="105">
        <f>_xll.qlInterestRateIndexMaturity(Currency&amp;"ibor"&amp;Tenor,BA375,Trigger)</f>
        <v>42865</v>
      </c>
      <c r="BC375" s="257">
        <f>_xll.qlIndexFixing($AC$5,AZ375,TRUE,_xll.ohTrigger(Trigger,Trigger6M))</f>
        <v>1.3589578259410253E-3</v>
      </c>
      <c r="BD375" s="257">
        <f>_xll.qlIndexFixing($BE$1,AZ375,TRUE,_xll.ohTrigger(Trigger,Trigger6M))</f>
        <v>1.439439415647034E-3</v>
      </c>
    </row>
    <row r="376" spans="51:56" ht="11.25" customHeight="1" x14ac:dyDescent="0.25">
      <c r="AY376" s="104" t="s">
        <v>203</v>
      </c>
      <c r="AZ376" s="105">
        <f>_xll.qlInterestRateIndexFixingDate(Currency&amp;"ibor"&amp;Tenor,BA376,Trigger)</f>
        <v>42683</v>
      </c>
      <c r="BA376" s="105">
        <f>_xll.qlCalendarAdvance(Calendar,BA375,AY376,"f",,Trigger)</f>
        <v>42685</v>
      </c>
      <c r="BB376" s="105">
        <f>_xll.qlInterestRateIndexMaturity(Currency&amp;"ibor"&amp;Tenor,BA376,Trigger)</f>
        <v>42866</v>
      </c>
      <c r="BC376" s="257">
        <f>_xll.qlIndexFixing($AC$5,AZ376,TRUE,_xll.ohTrigger(Trigger,Trigger6M))</f>
        <v>1.3616495930119221E-3</v>
      </c>
      <c r="BD376" s="257">
        <f>_xll.qlIndexFixing($BE$1,AZ376,TRUE,_xll.ohTrigger(Trigger,Trigger6M))</f>
        <v>1.4417952505355277E-3</v>
      </c>
    </row>
    <row r="377" spans="51:56" ht="11.25" customHeight="1" x14ac:dyDescent="0.25">
      <c r="AY377" s="104" t="s">
        <v>203</v>
      </c>
      <c r="AZ377" s="105">
        <f>_xll.qlInterestRateIndexFixingDate(Currency&amp;"ibor"&amp;Tenor,BA377,Trigger)</f>
        <v>42684</v>
      </c>
      <c r="BA377" s="105">
        <f>_xll.qlCalendarAdvance(Calendar,BA376,AY377,"f",,Trigger)</f>
        <v>42688</v>
      </c>
      <c r="BB377" s="105">
        <f>_xll.qlInterestRateIndexMaturity(Currency&amp;"ibor"&amp;Tenor,BA377,Trigger)</f>
        <v>42870</v>
      </c>
      <c r="BC377" s="257">
        <f>_xll.qlIndexFixing($AC$5,AZ377,TRUE,_xll.ohTrigger(Trigger,Trigger6M))</f>
        <v>1.3714571938738451E-3</v>
      </c>
      <c r="BD377" s="257">
        <f>_xll.qlIndexFixing($BE$1,AZ377,TRUE,_xll.ohTrigger(Trigger,Trigger6M))</f>
        <v>1.45046863549047E-3</v>
      </c>
    </row>
    <row r="378" spans="51:56" ht="11.25" customHeight="1" x14ac:dyDescent="0.25">
      <c r="AY378" s="104" t="s">
        <v>203</v>
      </c>
      <c r="AZ378" s="105">
        <f>_xll.qlInterestRateIndexFixingDate(Currency&amp;"ibor"&amp;Tenor,BA378,Trigger)</f>
        <v>42685</v>
      </c>
      <c r="BA378" s="105">
        <f>_xll.qlCalendarAdvance(Calendar,BA377,AY378,"f",,Trigger)</f>
        <v>42689</v>
      </c>
      <c r="BB378" s="105">
        <f>_xll.qlInterestRateIndexMaturity(Currency&amp;"ibor"&amp;Tenor,BA378,Trigger)</f>
        <v>42870</v>
      </c>
      <c r="BC378" s="257">
        <f>_xll.qlIndexFixing($AC$5,AZ378,TRUE,_xll.ohTrigger(Trigger,Trigger6M))</f>
        <v>1.3724451381146438E-3</v>
      </c>
      <c r="BD378" s="257">
        <f>_xll.qlIndexFixing($BE$1,AZ378,TRUE,_xll.ohTrigger(Trigger,Trigger6M))</f>
        <v>1.4514401547460693E-3</v>
      </c>
    </row>
    <row r="379" spans="51:56" ht="11.25" customHeight="1" x14ac:dyDescent="0.25">
      <c r="AY379" s="104" t="s">
        <v>203</v>
      </c>
      <c r="AZ379" s="105">
        <f>_xll.qlInterestRateIndexFixingDate(Currency&amp;"ibor"&amp;Tenor,BA379,Trigger)</f>
        <v>42688</v>
      </c>
      <c r="BA379" s="105">
        <f>_xll.qlCalendarAdvance(Calendar,BA378,AY379,"f",,Trigger)</f>
        <v>42690</v>
      </c>
      <c r="BB379" s="105">
        <f>_xll.qlInterestRateIndexMaturity(Currency&amp;"ibor"&amp;Tenor,BA379,Trigger)</f>
        <v>42871</v>
      </c>
      <c r="BC379" s="257">
        <f>_xll.qlIndexFixing($AC$5,AZ379,TRUE,_xll.ohTrigger(Trigger,Trigger6M))</f>
        <v>1.3751511436522995E-3</v>
      </c>
      <c r="BD379" s="257">
        <f>_xll.qlIndexFixing($BE$1,AZ379,TRUE,_xll.ohTrigger(Trigger,Trigger6M))</f>
        <v>1.4539524528128882E-3</v>
      </c>
    </row>
    <row r="380" spans="51:56" ht="11.25" customHeight="1" x14ac:dyDescent="0.25">
      <c r="AY380" s="104" t="s">
        <v>203</v>
      </c>
      <c r="AZ380" s="105">
        <f>_xll.qlInterestRateIndexFixingDate(Currency&amp;"ibor"&amp;Tenor,BA380,Trigger)</f>
        <v>42689</v>
      </c>
      <c r="BA380" s="105">
        <f>_xll.qlCalendarAdvance(Calendar,BA379,AY380,"f",,Trigger)</f>
        <v>42691</v>
      </c>
      <c r="BB380" s="105">
        <f>_xll.qlInterestRateIndexMaturity(Currency&amp;"ibor"&amp;Tenor,BA380,Trigger)</f>
        <v>42872</v>
      </c>
      <c r="BC380" s="257">
        <f>_xll.qlIndexFixing($AC$5,AZ380,TRUE,_xll.ohTrigger(Trigger,Trigger6M))</f>
        <v>1.3778599969181966E-3</v>
      </c>
      <c r="BD380" s="257">
        <f>_xll.qlIndexFixing($BE$1,AZ380,TRUE,_xll.ohTrigger(Trigger,Trigger6M))</f>
        <v>1.4565236755865888E-3</v>
      </c>
    </row>
    <row r="381" spans="51:56" ht="11.25" customHeight="1" x14ac:dyDescent="0.25">
      <c r="AY381" s="104" t="s">
        <v>203</v>
      </c>
      <c r="AZ381" s="105">
        <f>_xll.qlInterestRateIndexFixingDate(Currency&amp;"ibor"&amp;Tenor,BA381,Trigger)</f>
        <v>42690</v>
      </c>
      <c r="BA381" s="105">
        <f>_xll.qlCalendarAdvance(Calendar,BA380,AY381,"f",,Trigger)</f>
        <v>42692</v>
      </c>
      <c r="BB381" s="105">
        <f>_xll.qlInterestRateIndexMaturity(Currency&amp;"ibor"&amp;Tenor,BA381,Trigger)</f>
        <v>42873</v>
      </c>
      <c r="BC381" s="257">
        <f>_xll.qlIndexFixing($AC$5,AZ381,TRUE,_xll.ohTrigger(Trigger,Trigger6M))</f>
        <v>1.3805716979238172E-3</v>
      </c>
      <c r="BD381" s="257">
        <f>_xll.qlIndexFixing($BE$1,AZ381,TRUE,_xll.ohTrigger(Trigger,Trigger6M))</f>
        <v>1.4591631828035827E-3</v>
      </c>
    </row>
    <row r="382" spans="51:56" ht="11.25" customHeight="1" x14ac:dyDescent="0.25">
      <c r="AY382" s="104" t="s">
        <v>203</v>
      </c>
      <c r="AZ382" s="105">
        <f>_xll.qlInterestRateIndexFixingDate(Currency&amp;"ibor"&amp;Tenor,BA382,Trigger)</f>
        <v>42691</v>
      </c>
      <c r="BA382" s="105">
        <f>_xll.qlCalendarAdvance(Calendar,BA381,AY382,"f",,Trigger)</f>
        <v>42695</v>
      </c>
      <c r="BB382" s="105">
        <f>_xll.qlInterestRateIndexMaturity(Currency&amp;"ibor"&amp;Tenor,BA382,Trigger)</f>
        <v>42877</v>
      </c>
      <c r="BC382" s="257">
        <f>_xll.qlIndexFixing($AC$5,AZ382,TRUE,_xll.ohTrigger(Trigger,Trigger6M))</f>
        <v>1.3904178447838428E-3</v>
      </c>
      <c r="BD382" s="257">
        <f>_xll.qlIndexFixing($BE$1,AZ382,TRUE,_xll.ohTrigger(Trigger,Trigger6M))</f>
        <v>1.468963399604952E-3</v>
      </c>
    </row>
    <row r="383" spans="51:56" ht="11.25" customHeight="1" x14ac:dyDescent="0.25">
      <c r="AY383" s="104" t="s">
        <v>203</v>
      </c>
      <c r="AZ383" s="105">
        <f>_xll.qlInterestRateIndexFixingDate(Currency&amp;"ibor"&amp;Tenor,BA383,Trigger)</f>
        <v>42692</v>
      </c>
      <c r="BA383" s="105">
        <f>_xll.qlCalendarAdvance(Calendar,BA382,AY383,"f",,Trigger)</f>
        <v>42696</v>
      </c>
      <c r="BB383" s="105">
        <f>_xll.qlInterestRateIndexMaturity(Currency&amp;"ibor"&amp;Tenor,BA383,Trigger)</f>
        <v>42877</v>
      </c>
      <c r="BC383" s="257">
        <f>_xll.qlIndexFixing($AC$5,AZ383,TRUE,_xll.ohTrigger(Trigger,Trigger6M))</f>
        <v>1.3914469795745109E-3</v>
      </c>
      <c r="BD383" s="257">
        <f>_xll.qlIndexFixing($BE$1,AZ383,TRUE,_xll.ohTrigger(Trigger,Trigger6M))</f>
        <v>1.4705934868690443E-3</v>
      </c>
    </row>
    <row r="384" spans="51:56" ht="11.25" customHeight="1" x14ac:dyDescent="0.25">
      <c r="AY384" s="104" t="s">
        <v>203</v>
      </c>
      <c r="AZ384" s="105">
        <f>_xll.qlInterestRateIndexFixingDate(Currency&amp;"ibor"&amp;Tenor,BA384,Trigger)</f>
        <v>42695</v>
      </c>
      <c r="BA384" s="105">
        <f>_xll.qlCalendarAdvance(Calendar,BA383,AY384,"f",,Trigger)</f>
        <v>42697</v>
      </c>
      <c r="BB384" s="105">
        <f>_xll.qlInterestRateIndexMaturity(Currency&amp;"ibor"&amp;Tenor,BA384,Trigger)</f>
        <v>42878</v>
      </c>
      <c r="BC384" s="257">
        <f>_xll.qlIndexFixing($AC$5,AZ384,TRUE,_xll.ohTrigger(Trigger,Trigger6M))</f>
        <v>1.3941729194531954E-3</v>
      </c>
      <c r="BD384" s="257">
        <f>_xll.qlIndexFixing($BE$1,AZ384,TRUE,_xll.ohTrigger(Trigger,Trigger6M))</f>
        <v>1.4737170484366735E-3</v>
      </c>
    </row>
    <row r="385" spans="51:56" ht="11.25" customHeight="1" x14ac:dyDescent="0.25">
      <c r="AY385" s="104" t="s">
        <v>203</v>
      </c>
      <c r="AZ385" s="105">
        <f>_xll.qlInterestRateIndexFixingDate(Currency&amp;"ibor"&amp;Tenor,BA385,Trigger)</f>
        <v>42696</v>
      </c>
      <c r="BA385" s="105">
        <f>_xll.qlCalendarAdvance(Calendar,BA384,AY385,"f",,Trigger)</f>
        <v>42698</v>
      </c>
      <c r="BB385" s="105">
        <f>_xll.qlInterestRateIndexMaturity(Currency&amp;"ibor"&amp;Tenor,BA385,Trigger)</f>
        <v>42879</v>
      </c>
      <c r="BC385" s="257">
        <f>_xll.qlIndexFixing($AC$5,AZ385,TRUE,_xll.ohTrigger(Trigger,Trigger6M))</f>
        <v>1.3969017071413822E-3</v>
      </c>
      <c r="BD385" s="257">
        <f>_xll.qlIndexFixing($BE$1,AZ385,TRUE,_xll.ohTrigger(Trigger,Trigger6M))</f>
        <v>1.4769663945786613E-3</v>
      </c>
    </row>
    <row r="386" spans="51:56" ht="11.25" customHeight="1" x14ac:dyDescent="0.25">
      <c r="AY386" s="104" t="s">
        <v>203</v>
      </c>
      <c r="AZ386" s="105">
        <f>_xll.qlInterestRateIndexFixingDate(Currency&amp;"ibor"&amp;Tenor,BA386,Trigger)</f>
        <v>42697</v>
      </c>
      <c r="BA386" s="105">
        <f>_xll.qlCalendarAdvance(Calendar,BA385,AY386,"f",,Trigger)</f>
        <v>42699</v>
      </c>
      <c r="BB386" s="105">
        <f>_xll.qlInterestRateIndexMaturity(Currency&amp;"ibor"&amp;Tenor,BA386,Trigger)</f>
        <v>42880</v>
      </c>
      <c r="BC386" s="257">
        <f>_xll.qlIndexFixing($AC$5,AZ386,TRUE,_xll.ohTrigger(Trigger,Trigger6M))</f>
        <v>1.3996333426505533E-3</v>
      </c>
      <c r="BD386" s="257">
        <f>_xll.qlIndexFixing($BE$1,AZ386,TRUE,_xll.ohTrigger(Trigger,Trigger6M))</f>
        <v>1.4803513323156177E-3</v>
      </c>
    </row>
    <row r="387" spans="51:56" ht="11.25" customHeight="1" x14ac:dyDescent="0.25">
      <c r="AY387" s="104" t="s">
        <v>203</v>
      </c>
      <c r="AZ387" s="105">
        <f>_xll.qlInterestRateIndexFixingDate(Currency&amp;"ibor"&amp;Tenor,BA387,Trigger)</f>
        <v>42698</v>
      </c>
      <c r="BA387" s="105">
        <f>_xll.qlCalendarAdvance(Calendar,BA386,AY387,"f",,Trigger)</f>
        <v>42702</v>
      </c>
      <c r="BB387" s="105">
        <f>_xll.qlInterestRateIndexMaturity(Currency&amp;"ibor"&amp;Tenor,BA387,Trigger)</f>
        <v>42884</v>
      </c>
      <c r="BC387" s="257">
        <f>_xll.qlIndexFixing($AC$5,AZ387,TRUE,_xll.ohTrigger(Trigger,Trigger6M))</f>
        <v>1.4095172727570881E-3</v>
      </c>
      <c r="BD387" s="257">
        <f>_xll.qlIndexFixing($BE$1,AZ387,TRUE,_xll.ohTrigger(Trigger,Trigger6M))</f>
        <v>1.4927454525723275E-3</v>
      </c>
    </row>
    <row r="388" spans="51:56" ht="11.25" customHeight="1" x14ac:dyDescent="0.25">
      <c r="AY388" s="104" t="s">
        <v>203</v>
      </c>
      <c r="AZ388" s="105">
        <f>_xll.qlInterestRateIndexFixingDate(Currency&amp;"ibor"&amp;Tenor,BA388,Trigger)</f>
        <v>42699</v>
      </c>
      <c r="BA388" s="105">
        <f>_xll.qlCalendarAdvance(Calendar,BA387,AY388,"f",,Trigger)</f>
        <v>42703</v>
      </c>
      <c r="BB388" s="105">
        <f>_xll.qlInterestRateIndexMaturity(Currency&amp;"ibor"&amp;Tenor,BA388,Trigger)</f>
        <v>42884</v>
      </c>
      <c r="BC388" s="257">
        <f>_xll.qlIndexFixing($AC$5,AZ388,TRUE,_xll.ohTrigger(Trigger,Trigger6M))</f>
        <v>1.4105883631360086E-3</v>
      </c>
      <c r="BD388" s="257">
        <f>_xll.qlIndexFixing($BE$1,AZ388,TRUE,_xll.ohTrigger(Trigger,Trigger6M))</f>
        <v>1.4954453770391171E-3</v>
      </c>
    </row>
    <row r="389" spans="51:56" ht="11.25" customHeight="1" x14ac:dyDescent="0.25">
      <c r="AY389" s="104" t="s">
        <v>203</v>
      </c>
      <c r="AZ389" s="105">
        <f>_xll.qlInterestRateIndexFixingDate(Currency&amp;"ibor"&amp;Tenor,BA389,Trigger)</f>
        <v>42702</v>
      </c>
      <c r="BA389" s="105">
        <f>_xll.qlCalendarAdvance(Calendar,BA388,AY389,"f",,Trigger)</f>
        <v>42704</v>
      </c>
      <c r="BB389" s="105">
        <f>_xll.qlInterestRateIndexMaturity(Currency&amp;"ibor"&amp;Tenor,BA389,Trigger)</f>
        <v>42886</v>
      </c>
      <c r="BC389" s="257">
        <f>_xll.qlIndexFixing($AC$5,AZ389,TRUE,_xll.ohTrigger(Trigger,Trigger6M))</f>
        <v>1.4149997424037068E-3</v>
      </c>
      <c r="BD389" s="257">
        <f>_xll.qlIndexFixing($BE$1,AZ389,TRUE,_xll.ohTrigger(Trigger,Trigger6M))</f>
        <v>1.500979358345794E-3</v>
      </c>
    </row>
    <row r="390" spans="51:56" ht="11.25" customHeight="1" x14ac:dyDescent="0.25">
      <c r="AY390" s="104" t="s">
        <v>203</v>
      </c>
      <c r="AZ390" s="105">
        <f>_xll.qlInterestRateIndexFixingDate(Currency&amp;"ibor"&amp;Tenor,BA390,Trigger)</f>
        <v>42703</v>
      </c>
      <c r="BA390" s="105">
        <f>_xll.qlCalendarAdvance(Calendar,BA389,AY390,"f",,Trigger)</f>
        <v>42705</v>
      </c>
      <c r="BB390" s="105">
        <f>_xll.qlInterestRateIndexMaturity(Currency&amp;"ibor"&amp;Tenor,BA390,Trigger)</f>
        <v>42887</v>
      </c>
      <c r="BC390" s="257">
        <f>_xll.qlIndexFixing($AC$5,AZ390,TRUE,_xll.ohTrigger(Trigger,Trigger6M))</f>
        <v>1.4177452256563168E-3</v>
      </c>
      <c r="BD390" s="257">
        <f>_xll.qlIndexFixing($BE$1,AZ390,TRUE,_xll.ohTrigger(Trigger,Trigger6M))</f>
        <v>1.5053862406663946E-3</v>
      </c>
    </row>
    <row r="391" spans="51:56" ht="11.25" customHeight="1" x14ac:dyDescent="0.25">
      <c r="AY391" s="104" t="s">
        <v>203</v>
      </c>
      <c r="AZ391" s="105">
        <f>_xll.qlInterestRateIndexFixingDate(Currency&amp;"ibor"&amp;Tenor,BA391,Trigger)</f>
        <v>42704</v>
      </c>
      <c r="BA391" s="105">
        <f>_xll.qlCalendarAdvance(Calendar,BA390,AY391,"f",,Trigger)</f>
        <v>42706</v>
      </c>
      <c r="BB391" s="105">
        <f>_xll.qlInterestRateIndexMaturity(Currency&amp;"ibor"&amp;Tenor,BA391,Trigger)</f>
        <v>42888</v>
      </c>
      <c r="BC391" s="257">
        <f>_xll.qlIndexFixing($AC$5,AZ391,TRUE,_xll.ohTrigger(Trigger,Trigger6M))</f>
        <v>1.4204935412112317E-3</v>
      </c>
      <c r="BD391" s="257">
        <f>_xll.qlIndexFixing($BE$1,AZ391,TRUE,_xll.ohTrigger(Trigger,Trigger6M))</f>
        <v>1.5099999999825297E-3</v>
      </c>
    </row>
    <row r="392" spans="51:56" ht="11.25" customHeight="1" x14ac:dyDescent="0.25">
      <c r="AY392" s="104" t="s">
        <v>203</v>
      </c>
      <c r="AZ392" s="105">
        <f>_xll.qlInterestRateIndexFixingDate(Currency&amp;"ibor"&amp;Tenor,BA392,Trigger)</f>
        <v>42705</v>
      </c>
      <c r="BA392" s="105">
        <f>_xll.qlCalendarAdvance(Calendar,BA391,AY392,"f",,Trigger)</f>
        <v>42709</v>
      </c>
      <c r="BB392" s="105">
        <f>_xll.qlInterestRateIndexMaturity(Currency&amp;"ibor"&amp;Tenor,BA392,Trigger)</f>
        <v>42891</v>
      </c>
      <c r="BC392" s="257">
        <f>_xll.qlIndexFixing($AC$5,AZ392,TRUE,_xll.ohTrigger(Trigger,Trigger6M))</f>
        <v>1.4287554818061953E-3</v>
      </c>
      <c r="BD392" s="257">
        <f>_xll.qlIndexFixing($BE$1,AZ392,TRUE,_xll.ohTrigger(Trigger,Trigger6M))</f>
        <v>1.5249927977475778E-3</v>
      </c>
    </row>
    <row r="393" spans="51:56" ht="11.25" customHeight="1" x14ac:dyDescent="0.25">
      <c r="AY393" s="104" t="s">
        <v>203</v>
      </c>
      <c r="AZ393" s="105">
        <f>_xll.qlInterestRateIndexFixingDate(Currency&amp;"ibor"&amp;Tenor,BA393,Trigger)</f>
        <v>42706</v>
      </c>
      <c r="BA393" s="105">
        <f>_xll.qlCalendarAdvance(Calendar,BA392,AY393,"f",,Trigger)</f>
        <v>42710</v>
      </c>
      <c r="BB393" s="105">
        <f>_xll.qlInterestRateIndexMaturity(Currency&amp;"ibor"&amp;Tenor,BA393,Trigger)</f>
        <v>42892</v>
      </c>
      <c r="BC393" s="257">
        <f>_xll.qlIndexFixing($AC$5,AZ393,TRUE,_xll.ohTrigger(Trigger,Trigger6M))</f>
        <v>1.4315151266880372E-3</v>
      </c>
      <c r="BD393" s="257">
        <f>_xll.qlIndexFixing($BE$1,AZ393,TRUE,_xll.ohTrigger(Trigger,Trigger6M))</f>
        <v>1.5303319550449561E-3</v>
      </c>
    </row>
    <row r="394" spans="51:56" ht="11.25" customHeight="1" x14ac:dyDescent="0.25">
      <c r="AY394" s="104" t="s">
        <v>203</v>
      </c>
      <c r="AZ394" s="105">
        <f>_xll.qlInterestRateIndexFixingDate(Currency&amp;"ibor"&amp;Tenor,BA394,Trigger)</f>
        <v>42709</v>
      </c>
      <c r="BA394" s="105">
        <f>_xll.qlCalendarAdvance(Calendar,BA393,AY394,"f",,Trigger)</f>
        <v>42711</v>
      </c>
      <c r="BB394" s="105">
        <f>_xll.qlInterestRateIndexMaturity(Currency&amp;"ibor"&amp;Tenor,BA394,Trigger)</f>
        <v>42893</v>
      </c>
      <c r="BC394" s="257">
        <f>_xll.qlIndexFixing($AC$5,AZ394,TRUE,_xll.ohTrigger(Trigger,Trigger6M))</f>
        <v>1.4342776039301596E-3</v>
      </c>
      <c r="BD394" s="257">
        <f>_xll.qlIndexFixing($BE$1,AZ394,TRUE,_xll.ohTrigger(Trigger,Trigger6M))</f>
        <v>1.535824375469359E-3</v>
      </c>
    </row>
    <row r="395" spans="51:56" ht="11.25" customHeight="1" x14ac:dyDescent="0.25">
      <c r="AY395" s="104" t="s">
        <v>203</v>
      </c>
      <c r="AZ395" s="105">
        <f>_xll.qlInterestRateIndexFixingDate(Currency&amp;"ibor"&amp;Tenor,BA395,Trigger)</f>
        <v>42710</v>
      </c>
      <c r="BA395" s="105">
        <f>_xll.qlCalendarAdvance(Calendar,BA394,AY395,"f",,Trigger)</f>
        <v>42712</v>
      </c>
      <c r="BB395" s="105">
        <f>_xll.qlInterestRateIndexMaturity(Currency&amp;"ibor"&amp;Tenor,BA395,Trigger)</f>
        <v>42894</v>
      </c>
      <c r="BC395" s="257">
        <f>_xll.qlIndexFixing($AC$5,AZ395,TRUE,_xll.ohTrigger(Trigger,Trigger6M))</f>
        <v>1.4370429135457385E-3</v>
      </c>
      <c r="BD395" s="257">
        <f>_xll.qlIndexFixing($BE$1,AZ395,TRUE,_xll.ohTrigger(Trigger,Trigger6M))</f>
        <v>1.5414594264358643E-3</v>
      </c>
    </row>
    <row r="396" spans="51:56" ht="11.25" customHeight="1" x14ac:dyDescent="0.25">
      <c r="AY396" s="104" t="s">
        <v>203</v>
      </c>
      <c r="AZ396" s="105">
        <f>_xll.qlInterestRateIndexFixingDate(Currency&amp;"ibor"&amp;Tenor,BA396,Trigger)</f>
        <v>42711</v>
      </c>
      <c r="BA396" s="105">
        <f>_xll.qlCalendarAdvance(Calendar,BA395,AY396,"f",,Trigger)</f>
        <v>42713</v>
      </c>
      <c r="BB396" s="105">
        <f>_xll.qlInterestRateIndexMaturity(Currency&amp;"ibor"&amp;Tenor,BA396,Trigger)</f>
        <v>42895</v>
      </c>
      <c r="BC396" s="257">
        <f>_xll.qlIndexFixing($AC$5,AZ396,TRUE,_xll.ohTrigger(Trigger,Trigger6M))</f>
        <v>1.4398110555457545E-3</v>
      </c>
      <c r="BD396" s="257">
        <f>_xll.qlIndexFixing($BE$1,AZ396,TRUE,_xll.ohTrigger(Trigger,Trigger6M))</f>
        <v>1.5472263933139704E-3</v>
      </c>
    </row>
    <row r="397" spans="51:56" ht="11.25" customHeight="1" x14ac:dyDescent="0.25">
      <c r="AY397" s="104" t="s">
        <v>203</v>
      </c>
      <c r="AZ397" s="105">
        <f>_xll.qlInterestRateIndexFixingDate(Currency&amp;"ibor"&amp;Tenor,BA397,Trigger)</f>
        <v>42712</v>
      </c>
      <c r="BA397" s="105">
        <f>_xll.qlCalendarAdvance(Calendar,BA396,AY397,"f",,Trigger)</f>
        <v>42716</v>
      </c>
      <c r="BB397" s="105">
        <f>_xll.qlInterestRateIndexMaturity(Currency&amp;"ibor"&amp;Tenor,BA397,Trigger)</f>
        <v>42898</v>
      </c>
      <c r="BC397" s="257">
        <f>_xll.qlIndexFixing($AC$5,AZ397,TRUE,_xll.ohTrigger(Trigger,Trigger6M))</f>
        <v>1.4481324759749628E-3</v>
      </c>
      <c r="BD397" s="257">
        <f>_xll.qlIndexFixing($BE$1,AZ397,TRUE,_xll.ohTrigger(Trigger,Trigger6M))</f>
        <v>1.5652104122508728E-3</v>
      </c>
    </row>
    <row r="398" spans="51:56" ht="11.25" customHeight="1" x14ac:dyDescent="0.25">
      <c r="AY398" s="104" t="s">
        <v>203</v>
      </c>
      <c r="AZ398" s="105">
        <f>_xll.qlInterestRateIndexFixingDate(Currency&amp;"ibor"&amp;Tenor,BA398,Trigger)</f>
        <v>42713</v>
      </c>
      <c r="BA398" s="105">
        <f>_xll.qlCalendarAdvance(Calendar,BA397,AY398,"f",,Trigger)</f>
        <v>42717</v>
      </c>
      <c r="BB398" s="105">
        <f>_xll.qlInterestRateIndexMaturity(Currency&amp;"ibor"&amp;Tenor,BA398,Trigger)</f>
        <v>42899</v>
      </c>
      <c r="BC398" s="257">
        <f>_xll.qlIndexFixing($AC$5,AZ398,TRUE,_xll.ohTrigger(Trigger,Trigger6M))</f>
        <v>1.4509119476335088E-3</v>
      </c>
      <c r="BD398" s="257">
        <f>_xll.qlIndexFixing($BE$1,AZ398,TRUE,_xll.ohTrigger(Trigger,Trigger6M))</f>
        <v>1.5713962552693457E-3</v>
      </c>
    </row>
    <row r="399" spans="51:56" ht="11.25" customHeight="1" x14ac:dyDescent="0.25">
      <c r="AY399" s="104" t="s">
        <v>203</v>
      </c>
      <c r="AZ399" s="105">
        <f>_xll.qlInterestRateIndexFixingDate(Currency&amp;"ibor"&amp;Tenor,BA399,Trigger)</f>
        <v>42716</v>
      </c>
      <c r="BA399" s="105">
        <f>_xll.qlCalendarAdvance(Calendar,BA398,AY399,"f",,Trigger)</f>
        <v>42718</v>
      </c>
      <c r="BB399" s="105">
        <f>_xll.qlInterestRateIndexMaturity(Currency&amp;"ibor"&amp;Tenor,BA399,Trigger)</f>
        <v>42900</v>
      </c>
      <c r="BC399" s="257">
        <f>_xll.qlIndexFixing($AC$5,AZ399,TRUE,_xll.ohTrigger(Trigger,Trigger6M))</f>
        <v>1.453694251736224E-3</v>
      </c>
      <c r="BD399" s="257">
        <f>_xll.qlIndexFixing($BE$1,AZ399,TRUE,_xll.ohTrigger(Trigger,Trigger6M))</f>
        <v>1.5776592100821311E-3</v>
      </c>
    </row>
    <row r="400" spans="51:56" ht="11.25" customHeight="1" x14ac:dyDescent="0.25">
      <c r="AY400" s="104" t="s">
        <v>203</v>
      </c>
      <c r="AZ400" s="105">
        <f>_xll.qlInterestRateIndexFixingDate(Currency&amp;"ibor"&amp;Tenor,BA400,Trigger)</f>
        <v>42717</v>
      </c>
      <c r="BA400" s="105">
        <f>_xll.qlCalendarAdvance(Calendar,BA399,AY400,"f",,Trigger)</f>
        <v>42719</v>
      </c>
      <c r="BB400" s="105">
        <f>_xll.qlInterestRateIndexMaturity(Currency&amp;"ibor"&amp;Tenor,BA400,Trigger)</f>
        <v>42901</v>
      </c>
      <c r="BC400" s="257">
        <f>_xll.qlIndexFixing($AC$5,AZ400,TRUE,_xll.ohTrigger(Trigger,Trigger6M))</f>
        <v>1.4564793882954064E-3</v>
      </c>
      <c r="BD400" s="257">
        <f>_xll.qlIndexFixing($BE$1,AZ400,TRUE,_xll.ohTrigger(Trigger,Trigger6M))</f>
        <v>1.5839880696240632E-3</v>
      </c>
    </row>
    <row r="401" spans="51:56" ht="11.25" customHeight="1" x14ac:dyDescent="0.25">
      <c r="AY401" s="104" t="s">
        <v>203</v>
      </c>
      <c r="AZ401" s="105">
        <f>_xll.qlInterestRateIndexFixingDate(Currency&amp;"ibor"&amp;Tenor,BA401,Trigger)</f>
        <v>42718</v>
      </c>
      <c r="BA401" s="105">
        <f>_xll.qlCalendarAdvance(Calendar,BA400,AY401,"f",,Trigger)</f>
        <v>42720</v>
      </c>
      <c r="BB401" s="105">
        <f>_xll.qlInterestRateIndexMaturity(Currency&amp;"ibor"&amp;Tenor,BA401,Trigger)</f>
        <v>42902</v>
      </c>
      <c r="BC401" s="257">
        <f>_xll.qlIndexFixing($AC$5,AZ401,TRUE,_xll.ohTrigger(Trigger,Trigger6M))</f>
        <v>1.4594739192706808E-3</v>
      </c>
      <c r="BD401" s="257">
        <f>_xll.qlIndexFixing($BE$1,AZ401,TRUE,_xll.ohTrigger(Trigger,Trigger6M))</f>
        <v>1.5903715447347659E-3</v>
      </c>
    </row>
    <row r="402" spans="51:56" ht="11.25" customHeight="1" x14ac:dyDescent="0.25">
      <c r="AY402" s="104" t="s">
        <v>203</v>
      </c>
      <c r="AZ402" s="105">
        <f>_xll.qlInterestRateIndexFixingDate(Currency&amp;"ibor"&amp;Tenor,BA402,Trigger)</f>
        <v>42719</v>
      </c>
      <c r="BA402" s="105">
        <f>_xll.qlCalendarAdvance(Calendar,BA401,AY402,"f",,Trigger)</f>
        <v>42723</v>
      </c>
      <c r="BB402" s="105">
        <f>_xll.qlInterestRateIndexMaturity(Currency&amp;"ibor"&amp;Tenor,BA402,Trigger)</f>
        <v>42905</v>
      </c>
      <c r="BC402" s="257">
        <f>_xll.qlIndexFixing($AC$5,AZ402,TRUE,_xll.ohTrigger(Trigger,Trigger6M))</f>
        <v>1.4684788824537165E-3</v>
      </c>
      <c r="BD402" s="257">
        <f>_xll.qlIndexFixing($BE$1,AZ402,TRUE,_xll.ohTrigger(Trigger,Trigger6M))</f>
        <v>1.6097355403698556E-3</v>
      </c>
    </row>
    <row r="403" spans="51:56" ht="11.25" customHeight="1" x14ac:dyDescent="0.25">
      <c r="AY403" s="104" t="s">
        <v>203</v>
      </c>
      <c r="AZ403" s="105">
        <f>_xll.qlInterestRateIndexFixingDate(Currency&amp;"ibor"&amp;Tenor,BA403,Trigger)</f>
        <v>42720</v>
      </c>
      <c r="BA403" s="105">
        <f>_xll.qlCalendarAdvance(Calendar,BA402,AY403,"f",,Trigger)</f>
        <v>42724</v>
      </c>
      <c r="BB403" s="105">
        <f>_xll.qlInterestRateIndexMaturity(Currency&amp;"ibor"&amp;Tenor,BA403,Trigger)</f>
        <v>42906</v>
      </c>
      <c r="BC403" s="257">
        <f>_xll.qlIndexFixing($AC$5,AZ403,TRUE,_xll.ohTrigger(Trigger,Trigger6M))</f>
        <v>1.471487660321448E-3</v>
      </c>
      <c r="BD403" s="257">
        <f>_xll.qlIndexFixing($BE$1,AZ403,TRUE,_xll.ohTrigger(Trigger,Trigger6M))</f>
        <v>1.6162229441154872E-3</v>
      </c>
    </row>
    <row r="404" spans="51:56" ht="11.25" customHeight="1" x14ac:dyDescent="0.25">
      <c r="AY404" s="104" t="s">
        <v>203</v>
      </c>
      <c r="AZ404" s="105">
        <f>_xll.qlInterestRateIndexFixingDate(Currency&amp;"ibor"&amp;Tenor,BA404,Trigger)</f>
        <v>42723</v>
      </c>
      <c r="BA404" s="105">
        <f>_xll.qlCalendarAdvance(Calendar,BA403,AY404,"f",,Trigger)</f>
        <v>42725</v>
      </c>
      <c r="BB404" s="105">
        <f>_xll.qlInterestRateIndexMaturity(Currency&amp;"ibor"&amp;Tenor,BA404,Trigger)</f>
        <v>42907</v>
      </c>
      <c r="BC404" s="257">
        <f>_xll.qlIndexFixing($AC$5,AZ404,TRUE,_xll.ohTrigger(Trigger,Trigger6M))</f>
        <v>1.47449999995325E-3</v>
      </c>
      <c r="BD404" s="257">
        <f>_xll.qlIndexFixing($BE$1,AZ404,TRUE,_xll.ohTrigger(Trigger,Trigger6M))</f>
        <v>1.622707286070298E-3</v>
      </c>
    </row>
    <row r="405" spans="51:56" ht="11.25" customHeight="1" x14ac:dyDescent="0.25">
      <c r="AY405" s="104" t="s">
        <v>203</v>
      </c>
      <c r="AZ405" s="105">
        <f>_xll.qlInterestRateIndexFixingDate(Currency&amp;"ibor"&amp;Tenor,BA405,Trigger)</f>
        <v>42724</v>
      </c>
      <c r="BA405" s="105">
        <f>_xll.qlCalendarAdvance(Calendar,BA404,AY405,"f",,Trigger)</f>
        <v>42726</v>
      </c>
      <c r="BB405" s="105">
        <f>_xll.qlInterestRateIndexMaturity(Currency&amp;"ibor"&amp;Tenor,BA405,Trigger)</f>
        <v>42908</v>
      </c>
      <c r="BC405" s="257">
        <f>_xll.qlIndexFixing($AC$5,AZ405,TRUE,_xll.ohTrigger(Trigger,Trigger6M))</f>
        <v>1.4779543766083006E-3</v>
      </c>
      <c r="BD405" s="257">
        <f>_xll.qlIndexFixing($BE$1,AZ405,TRUE,_xll.ohTrigger(Trigger,Trigger6M))</f>
        <v>1.6291767844288665E-3</v>
      </c>
    </row>
    <row r="406" spans="51:56" ht="11.25" customHeight="1" x14ac:dyDescent="0.25">
      <c r="AY406" s="104" t="s">
        <v>203</v>
      </c>
      <c r="AZ406" s="105">
        <f>_xll.qlInterestRateIndexFixingDate(Currency&amp;"ibor"&amp;Tenor,BA406,Trigger)</f>
        <v>42725</v>
      </c>
      <c r="BA406" s="105">
        <f>_xll.qlCalendarAdvance(Calendar,BA405,AY406,"f",,Trigger)</f>
        <v>42727</v>
      </c>
      <c r="BB406" s="105">
        <f>_xll.qlInterestRateIndexMaturity(Currency&amp;"ibor"&amp;Tenor,BA406,Trigger)</f>
        <v>42909</v>
      </c>
      <c r="BC406" s="257">
        <f>_xll.qlIndexFixing($AC$5,AZ406,TRUE,_xll.ohTrigger(Trigger,Trigger6M))</f>
        <v>1.48141347802064E-3</v>
      </c>
      <c r="BD406" s="257">
        <f>_xll.qlIndexFixing($BE$1,AZ406,TRUE,_xll.ohTrigger(Trigger,Trigger6M))</f>
        <v>1.6356195752738716E-3</v>
      </c>
    </row>
    <row r="407" spans="51:56" ht="11.25" customHeight="1" x14ac:dyDescent="0.25">
      <c r="AY407" s="104" t="s">
        <v>203</v>
      </c>
      <c r="AZ407" s="105">
        <f>_xll.qlInterestRateIndexFixingDate(Currency&amp;"ibor"&amp;Tenor,BA407,Trigger)</f>
        <v>42726</v>
      </c>
      <c r="BA407" s="105">
        <f>_xll.qlCalendarAdvance(Calendar,BA406,AY407,"f",,Trigger)</f>
        <v>42731</v>
      </c>
      <c r="BB407" s="105">
        <f>_xll.qlInterestRateIndexMaturity(Currency&amp;"ibor"&amp;Tenor,BA407,Trigger)</f>
        <v>42913</v>
      </c>
      <c r="BC407" s="257">
        <f>_xll.qlIndexFixing($AC$5,AZ407,TRUE,_xll.ohTrigger(Trigger,Trigger6M))</f>
        <v>1.495297131735238E-3</v>
      </c>
      <c r="BD407" s="257">
        <f>_xll.qlIndexFixing($BE$1,AZ407,TRUE,_xll.ohTrigger(Trigger,Trigger6M))</f>
        <v>1.6608835111670667E-3</v>
      </c>
    </row>
    <row r="408" spans="51:56" ht="11.25" customHeight="1" x14ac:dyDescent="0.25">
      <c r="AY408" s="104" t="s">
        <v>203</v>
      </c>
      <c r="AZ408" s="105">
        <f>_xll.qlInterestRateIndexFixingDate(Currency&amp;"ibor"&amp;Tenor,BA408,Trigger)</f>
        <v>42727</v>
      </c>
      <c r="BA408" s="105">
        <f>_xll.qlCalendarAdvance(Calendar,BA407,AY408,"f",,Trigger)</f>
        <v>42732</v>
      </c>
      <c r="BB408" s="105">
        <f>_xll.qlInterestRateIndexMaturity(Currency&amp;"ibor"&amp;Tenor,BA408,Trigger)</f>
        <v>42914</v>
      </c>
      <c r="BC408" s="257">
        <f>_xll.qlIndexFixing($AC$5,AZ408,TRUE,_xll.ohTrigger(Trigger,Trigger6M))</f>
        <v>1.4987798573042742E-3</v>
      </c>
      <c r="BD408" s="257">
        <f>_xll.qlIndexFixing($BE$1,AZ408,TRUE,_xll.ohTrigger(Trigger,Trigger6M))</f>
        <v>1.6670119317055818E-3</v>
      </c>
    </row>
    <row r="409" spans="51:56" ht="11.25" customHeight="1" x14ac:dyDescent="0.25">
      <c r="AY409" s="104" t="s">
        <v>203</v>
      </c>
      <c r="AZ409" s="105">
        <f>_xll.qlInterestRateIndexFixingDate(Currency&amp;"ibor"&amp;Tenor,BA409,Trigger)</f>
        <v>42731</v>
      </c>
      <c r="BA409" s="105">
        <f>_xll.qlCalendarAdvance(Calendar,BA408,AY409,"f",,Trigger)</f>
        <v>42733</v>
      </c>
      <c r="BB409" s="105">
        <f>_xll.qlInterestRateIndexMaturity(Currency&amp;"ibor"&amp;Tenor,BA409,Trigger)</f>
        <v>42915</v>
      </c>
      <c r="BC409" s="257">
        <f>_xll.qlIndexFixing($AC$5,AZ409,TRUE,_xll.ohTrigger(Trigger,Trigger6M))</f>
        <v>1.5022673077790516E-3</v>
      </c>
      <c r="BD409" s="257">
        <f>_xll.qlIndexFixing($BE$1,AZ409,TRUE,_xll.ohTrigger(Trigger,Trigger6M))</f>
        <v>1.6730407368696861E-3</v>
      </c>
    </row>
    <row r="410" spans="51:56" ht="11.25" customHeight="1" x14ac:dyDescent="0.25">
      <c r="AY410" s="104" t="s">
        <v>203</v>
      </c>
      <c r="AZ410" s="105">
        <f>_xll.qlInterestRateIndexFixingDate(Currency&amp;"ibor"&amp;Tenor,BA410,Trigger)</f>
        <v>42732</v>
      </c>
      <c r="BA410" s="105">
        <f>_xll.qlCalendarAdvance(Calendar,BA409,AY410,"f",,Trigger)</f>
        <v>42734</v>
      </c>
      <c r="BB410" s="105">
        <f>_xll.qlInterestRateIndexMaturity(Currency&amp;"ibor"&amp;Tenor,BA410,Trigger)</f>
        <v>42916</v>
      </c>
      <c r="BC410" s="257">
        <f>_xll.qlIndexFixing($AC$5,AZ410,TRUE,_xll.ohTrigger(Trigger,Trigger6M))</f>
        <v>1.5057594831850449E-3</v>
      </c>
      <c r="BD410" s="257">
        <f>_xll.qlIndexFixing($BE$1,AZ410,TRUE,_xll.ohTrigger(Trigger,Trigger6M))</f>
        <v>1.6789574879807212E-3</v>
      </c>
    </row>
    <row r="411" spans="51:56" ht="11.25" customHeight="1" x14ac:dyDescent="0.25">
      <c r="AY411" s="104" t="s">
        <v>203</v>
      </c>
      <c r="AZ411" s="105">
        <f>_xll.qlInterestRateIndexFixingDate(Currency&amp;"ibor"&amp;Tenor,BA411,Trigger)</f>
        <v>42733</v>
      </c>
      <c r="BA411" s="105">
        <f>_xll.qlCalendarAdvance(Calendar,BA410,AY411,"f",,Trigger)</f>
        <v>42737</v>
      </c>
      <c r="BB411" s="105">
        <f>_xll.qlInterestRateIndexMaturity(Currency&amp;"ibor"&amp;Tenor,BA411,Trigger)</f>
        <v>42919</v>
      </c>
      <c r="BC411" s="257">
        <f>_xll.qlIndexFixing($AC$5,AZ411,TRUE,_xll.ohTrigger(Trigger,Trigger6M))</f>
        <v>1.5162643592389095E-3</v>
      </c>
      <c r="BD411" s="257">
        <f>_xll.qlIndexFixing($BE$1,AZ411,TRUE,_xll.ohTrigger(Trigger,Trigger6M))</f>
        <v>1.5971218762522599E-3</v>
      </c>
    </row>
    <row r="412" spans="51:56" ht="11.25" customHeight="1" x14ac:dyDescent="0.25">
      <c r="AY412" s="104" t="s">
        <v>203</v>
      </c>
      <c r="AZ412" s="105">
        <f>_xll.qlInterestRateIndexFixingDate(Currency&amp;"ibor"&amp;Tenor,BA412,Trigger)</f>
        <v>42734</v>
      </c>
      <c r="BA412" s="105">
        <f>_xll.qlCalendarAdvance(Calendar,BA411,AY412,"f",,Trigger)</f>
        <v>42738</v>
      </c>
      <c r="BB412" s="105">
        <f>_xll.qlInterestRateIndexMaturity(Currency&amp;"ibor"&amp;Tenor,BA412,Trigger)</f>
        <v>42919</v>
      </c>
      <c r="BC412" s="257">
        <f>_xll.qlIndexFixing($AC$5,AZ412,TRUE,_xll.ohTrigger(Trigger,Trigger6M))</f>
        <v>1.5178282198907681E-3</v>
      </c>
      <c r="BD412" s="257">
        <f>_xll.qlIndexFixing($BE$1,AZ412,TRUE,_xll.ohTrigger(Trigger,Trigger6M))</f>
        <v>1.6007646984185029E-3</v>
      </c>
    </row>
    <row r="413" spans="51:56" ht="11.25" customHeight="1" x14ac:dyDescent="0.25">
      <c r="AY413" s="104" t="s">
        <v>203</v>
      </c>
      <c r="AZ413" s="105">
        <f>_xll.qlInterestRateIndexFixingDate(Currency&amp;"ibor"&amp;Tenor,BA413,Trigger)</f>
        <v>42737</v>
      </c>
      <c r="BA413" s="105">
        <f>_xll.qlCalendarAdvance(Calendar,BA412,AY413,"f",,Trigger)</f>
        <v>42739</v>
      </c>
      <c r="BB413" s="105">
        <f>_xll.qlInterestRateIndexMaturity(Currency&amp;"ibor"&amp;Tenor,BA413,Trigger)</f>
        <v>42920</v>
      </c>
      <c r="BC413" s="257">
        <f>_xll.qlIndexFixing($AC$5,AZ413,TRUE,_xll.ohTrigger(Trigger,Trigger6M))</f>
        <v>1.5213503418439764E-3</v>
      </c>
      <c r="BD413" s="257">
        <f>_xll.qlIndexFixing($BE$1,AZ413,TRUE,_xll.ohTrigger(Trigger,Trigger6M))</f>
        <v>1.6059315324248914E-3</v>
      </c>
    </row>
    <row r="414" spans="51:56" ht="11.25" customHeight="1" x14ac:dyDescent="0.25">
      <c r="AY414" s="104" t="s">
        <v>203</v>
      </c>
      <c r="AZ414" s="105">
        <f>_xll.qlInterestRateIndexFixingDate(Currency&amp;"ibor"&amp;Tenor,BA414,Trigger)</f>
        <v>42738</v>
      </c>
      <c r="BA414" s="105">
        <f>_xll.qlCalendarAdvance(Calendar,BA413,AY414,"f",,Trigger)</f>
        <v>42740</v>
      </c>
      <c r="BB414" s="105">
        <f>_xll.qlInterestRateIndexMaturity(Currency&amp;"ibor"&amp;Tenor,BA414,Trigger)</f>
        <v>42921</v>
      </c>
      <c r="BC414" s="257">
        <f>_xll.qlIndexFixing($AC$5,AZ414,TRUE,_xll.ohTrigger(Trigger,Trigger6M))</f>
        <v>1.5248772149129284E-3</v>
      </c>
      <c r="BD414" s="257">
        <f>_xll.qlIndexFixing($BE$1,AZ414,TRUE,_xll.ohTrigger(Trigger,Trigger6M))</f>
        <v>1.6108629781412048E-3</v>
      </c>
    </row>
    <row r="415" spans="51:56" ht="11.25" customHeight="1" x14ac:dyDescent="0.25">
      <c r="AY415" s="104" t="s">
        <v>203</v>
      </c>
      <c r="AZ415" s="105">
        <f>_xll.qlInterestRateIndexFixingDate(Currency&amp;"ibor"&amp;Tenor,BA415,Trigger)</f>
        <v>42739</v>
      </c>
      <c r="BA415" s="105">
        <f>_xll.qlCalendarAdvance(Calendar,BA414,AY415,"f",,Trigger)</f>
        <v>42741</v>
      </c>
      <c r="BB415" s="105">
        <f>_xll.qlInterestRateIndexMaturity(Currency&amp;"ibor"&amp;Tenor,BA415,Trigger)</f>
        <v>42922</v>
      </c>
      <c r="BC415" s="257">
        <f>_xll.qlIndexFixing($AC$5,AZ415,TRUE,_xll.ohTrigger(Trigger,Trigger6M))</f>
        <v>1.5284088391223562E-3</v>
      </c>
      <c r="BD415" s="257">
        <f>_xll.qlIndexFixing($BE$1,AZ415,TRUE,_xll.ohTrigger(Trigger,Trigger6M))</f>
        <v>1.6155185208832389E-3</v>
      </c>
    </row>
    <row r="416" spans="51:56" ht="11.25" customHeight="1" x14ac:dyDescent="0.25">
      <c r="AY416" s="104" t="s">
        <v>203</v>
      </c>
      <c r="AZ416" s="105">
        <f>_xll.qlInterestRateIndexFixingDate(Currency&amp;"ibor"&amp;Tenor,BA416,Trigger)</f>
        <v>42740</v>
      </c>
      <c r="BA416" s="105">
        <f>_xll.qlCalendarAdvance(Calendar,BA415,AY416,"f",,Trigger)</f>
        <v>42744</v>
      </c>
      <c r="BB416" s="105">
        <f>_xll.qlInterestRateIndexMaturity(Currency&amp;"ibor"&amp;Tenor,BA416,Trigger)</f>
        <v>42926</v>
      </c>
      <c r="BC416" s="257">
        <f>_xll.qlIndexFixing($AC$5,AZ416,TRUE,_xll.ohTrigger(Trigger,Trigger6M))</f>
        <v>1.5409411139598486E-3</v>
      </c>
      <c r="BD416" s="257">
        <f>_xll.qlIndexFixing($BE$1,AZ416,TRUE,_xll.ohTrigger(Trigger,Trigger6M))</f>
        <v>1.629697654608821E-3</v>
      </c>
    </row>
    <row r="417" spans="51:56" ht="11.25" customHeight="1" x14ac:dyDescent="0.25">
      <c r="AY417" s="104" t="s">
        <v>203</v>
      </c>
      <c r="AZ417" s="105">
        <f>_xll.qlInterestRateIndexFixingDate(Currency&amp;"ibor"&amp;Tenor,BA417,Trigger)</f>
        <v>42741</v>
      </c>
      <c r="BA417" s="105">
        <f>_xll.qlCalendarAdvance(Calendar,BA416,AY417,"f",,Trigger)</f>
        <v>42745</v>
      </c>
      <c r="BB417" s="105">
        <f>_xll.qlInterestRateIndexMaturity(Currency&amp;"ibor"&amp;Tenor,BA417,Trigger)</f>
        <v>42926</v>
      </c>
      <c r="BC417" s="257">
        <f>_xll.qlIndexFixing($AC$5,AZ417,TRUE,_xll.ohTrigger(Trigger,Trigger6M))</f>
        <v>1.5425828478749114E-3</v>
      </c>
      <c r="BD417" s="257">
        <f>_xll.qlIndexFixing($BE$1,AZ417,TRUE,_xll.ohTrigger(Trigger,Trigger6M))</f>
        <v>1.6316772768297924E-3</v>
      </c>
    </row>
    <row r="418" spans="51:56" ht="11.25" customHeight="1" x14ac:dyDescent="0.25">
      <c r="AY418" s="104" t="s">
        <v>203</v>
      </c>
      <c r="AZ418" s="105">
        <f>_xll.qlInterestRateIndexFixingDate(Currency&amp;"ibor"&amp;Tenor,BA418,Trigger)</f>
        <v>42744</v>
      </c>
      <c r="BA418" s="105">
        <f>_xll.qlCalendarAdvance(Calendar,BA417,AY418,"f",,Trigger)</f>
        <v>42746</v>
      </c>
      <c r="BB418" s="105">
        <f>_xll.qlInterestRateIndexMaturity(Currency&amp;"ibor"&amp;Tenor,BA418,Trigger)</f>
        <v>42927</v>
      </c>
      <c r="BC418" s="257">
        <f>_xll.qlIndexFixing($AC$5,AZ418,TRUE,_xll.ohTrigger(Trigger,Trigger6M))</f>
        <v>1.5461382281687316E-3</v>
      </c>
      <c r="BD418" s="257">
        <f>_xll.qlIndexFixing($BE$1,AZ418,TRUE,_xll.ohTrigger(Trigger,Trigger6M))</f>
        <v>1.6351759861388015E-3</v>
      </c>
    </row>
    <row r="419" spans="51:56" ht="11.25" customHeight="1" x14ac:dyDescent="0.25">
      <c r="AY419" s="104" t="s">
        <v>203</v>
      </c>
      <c r="AZ419" s="105">
        <f>_xll.qlInterestRateIndexFixingDate(Currency&amp;"ibor"&amp;Tenor,BA419,Trigger)</f>
        <v>42745</v>
      </c>
      <c r="BA419" s="105">
        <f>_xll.qlCalendarAdvance(Calendar,BA418,AY419,"f",,Trigger)</f>
        <v>42747</v>
      </c>
      <c r="BB419" s="105">
        <f>_xll.qlInterestRateIndexMaturity(Currency&amp;"ibor"&amp;Tenor,BA419,Trigger)</f>
        <v>42928</v>
      </c>
      <c r="BC419" s="257">
        <f>_xll.qlIndexFixing($AC$5,AZ419,TRUE,_xll.ohTrigger(Trigger,Trigger6M))</f>
        <v>1.5496983597549497E-3</v>
      </c>
      <c r="BD419" s="257">
        <f>_xll.qlIndexFixing($BE$1,AZ419,TRUE,_xll.ohTrigger(Trigger,Trigger6M))</f>
        <v>1.638488641275521E-3</v>
      </c>
    </row>
    <row r="420" spans="51:56" ht="11.25" customHeight="1" x14ac:dyDescent="0.25">
      <c r="AY420" s="104" t="s">
        <v>203</v>
      </c>
      <c r="AZ420" s="105">
        <f>_xll.qlInterestRateIndexFixingDate(Currency&amp;"ibor"&amp;Tenor,BA420,Trigger)</f>
        <v>42746</v>
      </c>
      <c r="BA420" s="105">
        <f>_xll.qlCalendarAdvance(Calendar,BA419,AY420,"f",,Trigger)</f>
        <v>42748</v>
      </c>
      <c r="BB420" s="105">
        <f>_xll.qlInterestRateIndexMaturity(Currency&amp;"ibor"&amp;Tenor,BA420,Trigger)</f>
        <v>42929</v>
      </c>
      <c r="BC420" s="257">
        <f>_xll.qlIndexFixing($AC$5,AZ420,TRUE,_xll.ohTrigger(Trigger,Trigger6M))</f>
        <v>1.5532632426600646E-3</v>
      </c>
      <c r="BD420" s="257">
        <f>_xll.qlIndexFixing($BE$1,AZ420,TRUE,_xll.ohTrigger(Trigger,Trigger6M))</f>
        <v>1.6416306050815574E-3</v>
      </c>
    </row>
    <row r="421" spans="51:56" ht="11.25" customHeight="1" x14ac:dyDescent="0.25">
      <c r="AY421" s="104" t="s">
        <v>203</v>
      </c>
      <c r="AZ421" s="105">
        <f>_xll.qlInterestRateIndexFixingDate(Currency&amp;"ibor"&amp;Tenor,BA421,Trigger)</f>
        <v>42747</v>
      </c>
      <c r="BA421" s="105">
        <f>_xll.qlCalendarAdvance(Calendar,BA420,AY421,"f",,Trigger)</f>
        <v>42751</v>
      </c>
      <c r="BB421" s="105">
        <f>_xll.qlInterestRateIndexMaturity(Currency&amp;"ibor"&amp;Tenor,BA421,Trigger)</f>
        <v>42933</v>
      </c>
      <c r="BC421" s="257">
        <f>_xll.qlIndexFixing($AC$5,AZ421,TRUE,_xll.ohTrigger(Trigger,Trigger6M))</f>
        <v>1.5658494038612663E-3</v>
      </c>
      <c r="BD421" s="257">
        <f>_xll.qlIndexFixing($BE$1,AZ421,TRUE,_xll.ohTrigger(Trigger,Trigger6M))</f>
        <v>1.6519865505496031E-3</v>
      </c>
    </row>
    <row r="422" spans="51:56" ht="11.25" customHeight="1" x14ac:dyDescent="0.25">
      <c r="AY422" s="104" t="s">
        <v>203</v>
      </c>
      <c r="AZ422" s="105">
        <f>_xll.qlInterestRateIndexFixingDate(Currency&amp;"ibor"&amp;Tenor,BA422,Trigger)</f>
        <v>42748</v>
      </c>
      <c r="BA422" s="105">
        <f>_xll.qlCalendarAdvance(Calendar,BA421,AY422,"f",,Trigger)</f>
        <v>42752</v>
      </c>
      <c r="BB422" s="105">
        <f>_xll.qlInterestRateIndexMaturity(Currency&amp;"ibor"&amp;Tenor,BA422,Trigger)</f>
        <v>42933</v>
      </c>
      <c r="BC422" s="257">
        <f>_xll.qlIndexFixing($AC$5,AZ422,TRUE,_xll.ohTrigger(Trigger,Trigger6M))</f>
        <v>1.5675702879747178E-3</v>
      </c>
      <c r="BD422" s="257">
        <f>_xll.qlIndexFixing($BE$1,AZ422,TRUE,_xll.ohTrigger(Trigger,Trigger6M))</f>
        <v>1.6528026826906688E-3</v>
      </c>
    </row>
    <row r="423" spans="51:56" ht="11.25" customHeight="1" x14ac:dyDescent="0.25">
      <c r="AY423" s="104" t="s">
        <v>203</v>
      </c>
      <c r="AZ423" s="105">
        <f>_xll.qlInterestRateIndexFixingDate(Currency&amp;"ibor"&amp;Tenor,BA423,Trigger)</f>
        <v>42751</v>
      </c>
      <c r="BA423" s="105">
        <f>_xll.qlCalendarAdvance(Calendar,BA422,AY423,"f",,Trigger)</f>
        <v>42753</v>
      </c>
      <c r="BB423" s="105">
        <f>_xll.qlInterestRateIndexMaturity(Currency&amp;"ibor"&amp;Tenor,BA423,Trigger)</f>
        <v>42934</v>
      </c>
      <c r="BC423" s="257">
        <f>_xll.qlIndexFixing($AC$5,AZ423,TRUE,_xll.ohTrigger(Trigger,Trigger6M))</f>
        <v>1.571158927855004E-3</v>
      </c>
      <c r="BD423" s="257">
        <f>_xll.qlIndexFixing($BE$1,AZ423,TRUE,_xll.ohTrigger(Trigger,Trigger6M))</f>
        <v>1.6553255111773388E-3</v>
      </c>
    </row>
    <row r="424" spans="51:56" ht="11.25" customHeight="1" x14ac:dyDescent="0.25">
      <c r="AY424" s="104" t="s">
        <v>203</v>
      </c>
      <c r="AZ424" s="105">
        <f>_xll.qlInterestRateIndexFixingDate(Currency&amp;"ibor"&amp;Tenor,BA424,Trigger)</f>
        <v>42752</v>
      </c>
      <c r="BA424" s="105">
        <f>_xll.qlCalendarAdvance(Calendar,BA423,AY424,"f",,Trigger)</f>
        <v>42754</v>
      </c>
      <c r="BB424" s="105">
        <f>_xll.qlInterestRateIndexMaturity(Currency&amp;"ibor"&amp;Tenor,BA424,Trigger)</f>
        <v>42935</v>
      </c>
      <c r="BC424" s="257">
        <f>_xll.qlIndexFixing($AC$5,AZ424,TRUE,_xll.ohTrigger(Trigger,Trigger6M))</f>
        <v>1.5747523192074344E-3</v>
      </c>
      <c r="BD424" s="257">
        <f>_xll.qlIndexFixing($BE$1,AZ424,TRUE,_xll.ohTrigger(Trigger,Trigger6M))</f>
        <v>1.6577721524682299E-3</v>
      </c>
    </row>
    <row r="425" spans="51:56" ht="11.25" customHeight="1" x14ac:dyDescent="0.25">
      <c r="AY425" s="104" t="s">
        <v>203</v>
      </c>
      <c r="AZ425" s="105">
        <f>_xll.qlInterestRateIndexFixingDate(Currency&amp;"ibor"&amp;Tenor,BA425,Trigger)</f>
        <v>42753</v>
      </c>
      <c r="BA425" s="105">
        <f>_xll.qlCalendarAdvance(Calendar,BA424,AY425,"f",,Trigger)</f>
        <v>42755</v>
      </c>
      <c r="BB425" s="105">
        <f>_xll.qlInterestRateIndexMaturity(Currency&amp;"ibor"&amp;Tenor,BA425,Trigger)</f>
        <v>42936</v>
      </c>
      <c r="BC425" s="257">
        <f>_xll.qlIndexFixing($AC$5,AZ425,TRUE,_xll.ohTrigger(Trigger,Trigger6M))</f>
        <v>1.5783504620576233E-3</v>
      </c>
      <c r="BD425" s="257">
        <f>_xll.qlIndexFixing($BE$1,AZ425,TRUE,_xll.ohTrigger(Trigger,Trigger6M))</f>
        <v>1.6601587450165681E-3</v>
      </c>
    </row>
    <row r="426" spans="51:56" ht="11.25" customHeight="1" x14ac:dyDescent="0.25">
      <c r="AY426" s="104" t="s">
        <v>203</v>
      </c>
      <c r="AZ426" s="105">
        <f>_xll.qlInterestRateIndexFixingDate(Currency&amp;"ibor"&amp;Tenor,BA426,Trigger)</f>
        <v>42754</v>
      </c>
      <c r="BA426" s="105">
        <f>_xll.qlCalendarAdvance(Calendar,BA425,AY426,"f",,Trigger)</f>
        <v>42758</v>
      </c>
      <c r="BB426" s="105">
        <f>_xll.qlInterestRateIndexMaturity(Currency&amp;"ibor"&amp;Tenor,BA426,Trigger)</f>
        <v>42940</v>
      </c>
      <c r="BC426" s="257">
        <f>_xll.qlIndexFixing($AC$5,AZ426,TRUE,_xll.ohTrigger(Trigger,Trigger6M))</f>
        <v>1.5909892376746401E-3</v>
      </c>
      <c r="BD426" s="257">
        <f>_xll.qlIndexFixing($BE$1,AZ426,TRUE,_xll.ohTrigger(Trigger,Trigger6M))</f>
        <v>1.6690294544280942E-3</v>
      </c>
    </row>
    <row r="427" spans="51:56" ht="11.25" customHeight="1" x14ac:dyDescent="0.25">
      <c r="AY427" s="104" t="s">
        <v>203</v>
      </c>
      <c r="AZ427" s="105">
        <f>_xll.qlInterestRateIndexFixingDate(Currency&amp;"ibor"&amp;Tenor,BA427,Trigger)</f>
        <v>42755</v>
      </c>
      <c r="BA427" s="105">
        <f>_xll.qlCalendarAdvance(Calendar,BA426,AY427,"f",,Trigger)</f>
        <v>42759</v>
      </c>
      <c r="BB427" s="105">
        <f>_xll.qlInterestRateIndexMaturity(Currency&amp;"ibor"&amp;Tenor,BA427,Trigger)</f>
        <v>42940</v>
      </c>
      <c r="BC427" s="257">
        <f>_xll.qlIndexFixing($AC$5,AZ427,TRUE,_xll.ohTrigger(Trigger,Trigger6M))</f>
        <v>1.592790548950031E-3</v>
      </c>
      <c r="BD427" s="257">
        <f>_xll.qlIndexFixing($BE$1,AZ427,TRUE,_xll.ohTrigger(Trigger,Trigger6M))</f>
        <v>1.6694312738121865E-3</v>
      </c>
    </row>
    <row r="428" spans="51:56" ht="11.25" customHeight="1" x14ac:dyDescent="0.25">
      <c r="AY428" s="104" t="s">
        <v>203</v>
      </c>
      <c r="AZ428" s="105">
        <f>_xll.qlInterestRateIndexFixingDate(Currency&amp;"ibor"&amp;Tenor,BA428,Trigger)</f>
        <v>42758</v>
      </c>
      <c r="BA428" s="105">
        <f>_xll.qlCalendarAdvance(Calendar,BA427,AY428,"f",,Trigger)</f>
        <v>42760</v>
      </c>
      <c r="BB428" s="105">
        <f>_xll.qlInterestRateIndexMaturity(Currency&amp;"ibor"&amp;Tenor,BA428,Trigger)</f>
        <v>42941</v>
      </c>
      <c r="BC428" s="257">
        <f>_xll.qlIndexFixing($AC$5,AZ428,TRUE,_xll.ohTrigger(Trigger,Trigger6M))</f>
        <v>1.596412449675887E-3</v>
      </c>
      <c r="BD428" s="257">
        <f>_xll.qlIndexFixing($BE$1,AZ428,TRUE,_xll.ohTrigger(Trigger,Trigger6M))</f>
        <v>1.6717635763824868E-3</v>
      </c>
    </row>
    <row r="429" spans="51:56" ht="11.25" customHeight="1" x14ac:dyDescent="0.25">
      <c r="AY429" s="104" t="s">
        <v>203</v>
      </c>
      <c r="AZ429" s="105">
        <f>_xll.qlInterestRateIndexFixingDate(Currency&amp;"ibor"&amp;Tenor,BA429,Trigger)</f>
        <v>42759</v>
      </c>
      <c r="BA429" s="105">
        <f>_xll.qlCalendarAdvance(Calendar,BA428,AY429,"f",,Trigger)</f>
        <v>42761</v>
      </c>
      <c r="BB429" s="105">
        <f>_xll.qlInterestRateIndexMaturity(Currency&amp;"ibor"&amp;Tenor,BA429,Trigger)</f>
        <v>42942</v>
      </c>
      <c r="BC429" s="257">
        <f>_xll.qlIndexFixing($AC$5,AZ429,TRUE,_xll.ohTrigger(Trigger,Trigger6M))</f>
        <v>1.6000391020536324E-3</v>
      </c>
      <c r="BD429" s="257">
        <f>_xll.qlIndexFixing($BE$1,AZ429,TRUE,_xll.ohTrigger(Trigger,Trigger6M))</f>
        <v>1.6741349870728443E-3</v>
      </c>
    </row>
    <row r="430" spans="51:56" ht="11.25" customHeight="1" x14ac:dyDescent="0.25">
      <c r="AY430" s="104" t="s">
        <v>203</v>
      </c>
      <c r="AZ430" s="105">
        <f>_xll.qlInterestRateIndexFixingDate(Currency&amp;"ibor"&amp;Tenor,BA430,Trigger)</f>
        <v>42760</v>
      </c>
      <c r="BA430" s="105">
        <f>_xll.qlCalendarAdvance(Calendar,BA429,AY430,"f",,Trigger)</f>
        <v>42762</v>
      </c>
      <c r="BB430" s="105">
        <f>_xll.qlInterestRateIndexMaturity(Currency&amp;"ibor"&amp;Tenor,BA430,Trigger)</f>
        <v>42943</v>
      </c>
      <c r="BC430" s="257">
        <f>_xll.qlIndexFixing($AC$5,AZ430,TRUE,_xll.ohTrigger(Trigger,Trigger6M))</f>
        <v>1.6036705061102071E-3</v>
      </c>
      <c r="BD430" s="257">
        <f>_xll.qlIndexFixing($BE$1,AZ430,TRUE,_xll.ohTrigger(Trigger,Trigger6M))</f>
        <v>1.6765624197175701E-3</v>
      </c>
    </row>
    <row r="431" spans="51:56" ht="11.25" customHeight="1" x14ac:dyDescent="0.25">
      <c r="AY431" s="104" t="s">
        <v>203</v>
      </c>
      <c r="AZ431" s="105">
        <f>_xll.qlInterestRateIndexFixingDate(Currency&amp;"ibor"&amp;Tenor,BA431,Trigger)</f>
        <v>42761</v>
      </c>
      <c r="BA431" s="105">
        <f>_xll.qlCalendarAdvance(Calendar,BA430,AY431,"f",,Trigger)</f>
        <v>42765</v>
      </c>
      <c r="BB431" s="105">
        <f>_xll.qlInterestRateIndexMaturity(Currency&amp;"ibor"&amp;Tenor,BA431,Trigger)</f>
        <v>42947</v>
      </c>
      <c r="BC431" s="257">
        <f>_xll.qlIndexFixing($AC$5,AZ431,TRUE,_xll.ohTrigger(Trigger,Trigger6M))</f>
        <v>1.6163606242144571E-3</v>
      </c>
      <c r="BD431" s="257">
        <f>_xll.qlIndexFixing($BE$1,AZ431,TRUE,_xll.ohTrigger(Trigger,Trigger6M))</f>
        <v>1.6863692108232192E-3</v>
      </c>
    </row>
    <row r="432" spans="51:56" ht="11.25" customHeight="1" x14ac:dyDescent="0.25">
      <c r="AY432" s="104" t="s">
        <v>203</v>
      </c>
      <c r="AZ432" s="105">
        <f>_xll.qlInterestRateIndexFixingDate(Currency&amp;"ibor"&amp;Tenor,BA432,Trigger)</f>
        <v>42762</v>
      </c>
      <c r="BA432" s="105">
        <f>_xll.qlCalendarAdvance(Calendar,BA431,AY432,"f",,Trigger)</f>
        <v>42766</v>
      </c>
      <c r="BB432" s="105">
        <f>_xll.qlInterestRateIndexMaturity(Currency&amp;"ibor"&amp;Tenor,BA432,Trigger)</f>
        <v>42947</v>
      </c>
      <c r="BC432" s="257">
        <f>_xll.qlIndexFixing($AC$5,AZ432,TRUE,_xll.ohTrigger(Trigger,Trigger6M))</f>
        <v>1.6182436396432809E-3</v>
      </c>
      <c r="BD432" s="257">
        <f>_xll.qlIndexFixing($BE$1,AZ432,TRUE,_xll.ohTrigger(Trigger,Trigger6M))</f>
        <v>1.6871745237917366E-3</v>
      </c>
    </row>
    <row r="433" spans="51:56" ht="11.25" customHeight="1" x14ac:dyDescent="0.25">
      <c r="AY433" s="104" t="s">
        <v>203</v>
      </c>
      <c r="AZ433" s="105">
        <f>_xll.qlInterestRateIndexFixingDate(Currency&amp;"ibor"&amp;Tenor,BA433,Trigger)</f>
        <v>42765</v>
      </c>
      <c r="BA433" s="105">
        <f>_xll.qlCalendarAdvance(Calendar,BA432,AY433,"f",,Trigger)</f>
        <v>42767</v>
      </c>
      <c r="BB433" s="105">
        <f>_xll.qlInterestRateIndexMaturity(Currency&amp;"ibor"&amp;Tenor,BA433,Trigger)</f>
        <v>42948</v>
      </c>
      <c r="BC433" s="257">
        <f>_xll.qlIndexFixing($AC$5,AZ433,TRUE,_xll.ohTrigger(Trigger,Trigger6M))</f>
        <v>1.6218988024830838E-3</v>
      </c>
      <c r="BD433" s="257">
        <f>_xll.qlIndexFixing($BE$1,AZ433,TRUE,_xll.ohTrigger(Trigger,Trigger6M))</f>
        <v>1.690139651109337E-3</v>
      </c>
    </row>
    <row r="434" spans="51:56" ht="11.25" customHeight="1" x14ac:dyDescent="0.25">
      <c r="AY434" s="104" t="s">
        <v>203</v>
      </c>
      <c r="AZ434" s="105">
        <f>_xll.qlInterestRateIndexFixingDate(Currency&amp;"ibor"&amp;Tenor,BA434,Trigger)</f>
        <v>42766</v>
      </c>
      <c r="BA434" s="105">
        <f>_xll.qlCalendarAdvance(Calendar,BA433,AY434,"f",,Trigger)</f>
        <v>42768</v>
      </c>
      <c r="BB434" s="105">
        <f>_xll.qlInterestRateIndexMaturity(Currency&amp;"ibor"&amp;Tenor,BA434,Trigger)</f>
        <v>42949</v>
      </c>
      <c r="BC434" s="257">
        <f>_xll.qlIndexFixing($AC$5,AZ434,TRUE,_xll.ohTrigger(Trigger,Trigger6M))</f>
        <v>1.6255587171580552E-3</v>
      </c>
      <c r="BD434" s="257">
        <f>_xll.qlIndexFixing($BE$1,AZ434,TRUE,_xll.ohTrigger(Trigger,Trigger6M))</f>
        <v>1.6932646099460072E-3</v>
      </c>
    </row>
    <row r="435" spans="51:56" ht="11.25" customHeight="1" x14ac:dyDescent="0.25">
      <c r="AY435" s="104" t="s">
        <v>203</v>
      </c>
      <c r="AZ435" s="105">
        <f>_xll.qlInterestRateIndexFixingDate(Currency&amp;"ibor"&amp;Tenor,BA435,Trigger)</f>
        <v>42767</v>
      </c>
      <c r="BA435" s="105">
        <f>_xll.qlCalendarAdvance(Calendar,BA434,AY435,"f",,Trigger)</f>
        <v>42769</v>
      </c>
      <c r="BB435" s="105">
        <f>_xll.qlInterestRateIndexMaturity(Currency&amp;"ibor"&amp;Tenor,BA435,Trigger)</f>
        <v>42950</v>
      </c>
      <c r="BC435" s="257">
        <f>_xll.qlIndexFixing($AC$5,AZ435,TRUE,_xll.ohTrigger(Trigger,Trigger6M))</f>
        <v>1.6292233836946932E-3</v>
      </c>
      <c r="BD435" s="257">
        <f>_xll.qlIndexFixing($BE$1,AZ435,TRUE,_xll.ohTrigger(Trigger,Trigger6M))</f>
        <v>1.6965490208837029E-3</v>
      </c>
    </row>
    <row r="436" spans="51:56" ht="11.25" customHeight="1" x14ac:dyDescent="0.25">
      <c r="AY436" s="104" t="s">
        <v>203</v>
      </c>
      <c r="AZ436" s="105">
        <f>_xll.qlInterestRateIndexFixingDate(Currency&amp;"ibor"&amp;Tenor,BA436,Trigger)</f>
        <v>42768</v>
      </c>
      <c r="BA436" s="105">
        <f>_xll.qlCalendarAdvance(Calendar,BA435,AY436,"f",,Trigger)</f>
        <v>42772</v>
      </c>
      <c r="BB436" s="105">
        <f>_xll.qlInterestRateIndexMaturity(Currency&amp;"ibor"&amp;Tenor,BA436,Trigger)</f>
        <v>42954</v>
      </c>
      <c r="BC436" s="257">
        <f>_xll.qlIndexFixing($AC$5,AZ436,TRUE,_xll.ohTrigger(Trigger,Trigger6M))</f>
        <v>1.6419635723751414E-3</v>
      </c>
      <c r="BD436" s="257">
        <f>_xll.qlIndexFixing($BE$1,AZ436,TRUE,_xll.ohTrigger(Trigger,Trigger6M))</f>
        <v>1.709335630058612E-3</v>
      </c>
    </row>
    <row r="437" spans="51:56" ht="11.25" customHeight="1" x14ac:dyDescent="0.25">
      <c r="AY437" s="104" t="s">
        <v>203</v>
      </c>
      <c r="AZ437" s="105">
        <f>_xll.qlInterestRateIndexFixingDate(Currency&amp;"ibor"&amp;Tenor,BA437,Trigger)</f>
        <v>42769</v>
      </c>
      <c r="BA437" s="105">
        <f>_xll.qlCalendarAdvance(Calendar,BA436,AY437,"f",,Trigger)</f>
        <v>42773</v>
      </c>
      <c r="BB437" s="105">
        <f>_xll.qlInterestRateIndexMaturity(Currency&amp;"ibor"&amp;Tenor,BA437,Trigger)</f>
        <v>42954</v>
      </c>
      <c r="BC437" s="257">
        <f>_xll.qlIndexFixing($AC$5,AZ437,TRUE,_xll.ohTrigger(Trigger,Trigger6M))</f>
        <v>1.6439295689768326E-3</v>
      </c>
      <c r="BD437" s="257">
        <f>_xll.qlIndexFixing($BE$1,AZ437,TRUE,_xll.ohTrigger(Trigger,Trigger6M))</f>
        <v>1.7110594247283716E-3</v>
      </c>
    </row>
    <row r="438" spans="51:56" ht="11.25" customHeight="1" x14ac:dyDescent="0.25">
      <c r="AY438" s="104" t="s">
        <v>203</v>
      </c>
      <c r="AZ438" s="105">
        <f>_xll.qlInterestRateIndexFixingDate(Currency&amp;"ibor"&amp;Tenor,BA438,Trigger)</f>
        <v>42772</v>
      </c>
      <c r="BA438" s="105">
        <f>_xll.qlCalendarAdvance(Calendar,BA437,AY438,"f",,Trigger)</f>
        <v>42774</v>
      </c>
      <c r="BB438" s="105">
        <f>_xll.qlInterestRateIndexMaturity(Currency&amp;"ibor"&amp;Tenor,BA438,Trigger)</f>
        <v>42955</v>
      </c>
      <c r="BC438" s="257">
        <f>_xll.qlIndexFixing($AC$5,AZ438,TRUE,_xll.ohTrigger(Trigger,Trigger6M))</f>
        <v>1.6476179952135343E-3</v>
      </c>
      <c r="BD438" s="257">
        <f>_xll.qlIndexFixing($BE$1,AZ438,TRUE,_xll.ohTrigger(Trigger,Trigger6M))</f>
        <v>1.7149998227265401E-3</v>
      </c>
    </row>
    <row r="439" spans="51:56" ht="11.25" customHeight="1" x14ac:dyDescent="0.25">
      <c r="AY439" s="104" t="s">
        <v>203</v>
      </c>
      <c r="AZ439" s="105">
        <f>_xll.qlInterestRateIndexFixingDate(Currency&amp;"ibor"&amp;Tenor,BA439,Trigger)</f>
        <v>42773</v>
      </c>
      <c r="BA439" s="105">
        <f>_xll.qlCalendarAdvance(Calendar,BA438,AY439,"f",,Trigger)</f>
        <v>42775</v>
      </c>
      <c r="BB439" s="105">
        <f>_xll.qlInterestRateIndexMaturity(Currency&amp;"ibor"&amp;Tenor,BA439,Trigger)</f>
        <v>42956</v>
      </c>
      <c r="BC439" s="257">
        <f>_xll.qlIndexFixing($AC$5,AZ439,TRUE,_xll.ohTrigger(Trigger,Trigger6M))</f>
        <v>1.6513111734686834E-3</v>
      </c>
      <c r="BD439" s="257">
        <f>_xll.qlIndexFixing($BE$1,AZ439,TRUE,_xll.ohTrigger(Trigger,Trigger6M))</f>
        <v>1.719053029981893E-3</v>
      </c>
    </row>
    <row r="440" spans="51:56" ht="11.25" customHeight="1" x14ac:dyDescent="0.25">
      <c r="AY440" s="104" t="s">
        <v>203</v>
      </c>
      <c r="AZ440" s="105">
        <f>_xll.qlInterestRateIndexFixingDate(Currency&amp;"ibor"&amp;Tenor,BA440,Trigger)</f>
        <v>42774</v>
      </c>
      <c r="BA440" s="105">
        <f>_xll.qlCalendarAdvance(Calendar,BA439,AY440,"f",,Trigger)</f>
        <v>42776</v>
      </c>
      <c r="BB440" s="105">
        <f>_xll.qlInterestRateIndexMaturity(Currency&amp;"ibor"&amp;Tenor,BA440,Trigger)</f>
        <v>42957</v>
      </c>
      <c r="BC440" s="257">
        <f>_xll.qlIndexFixing($AC$5,AZ440,TRUE,_xll.ohTrigger(Trigger,Trigger6M))</f>
        <v>1.6550091037692192E-3</v>
      </c>
      <c r="BD440" s="257">
        <f>_xll.qlIndexFixing($BE$1,AZ440,TRUE,_xll.ohTrigger(Trigger,Trigger6M))</f>
        <v>1.723212815521565E-3</v>
      </c>
    </row>
    <row r="441" spans="51:56" ht="11.25" customHeight="1" x14ac:dyDescent="0.25">
      <c r="AY441" s="104" t="s">
        <v>203</v>
      </c>
      <c r="AZ441" s="105">
        <f>_xll.qlInterestRateIndexFixingDate(Currency&amp;"ibor"&amp;Tenor,BA441,Trigger)</f>
        <v>42775</v>
      </c>
      <c r="BA441" s="105">
        <f>_xll.qlCalendarAdvance(Calendar,BA440,AY441,"f",,Trigger)</f>
        <v>42779</v>
      </c>
      <c r="BB441" s="105">
        <f>_xll.qlInterestRateIndexMaturity(Currency&amp;"ibor"&amp;Tenor,BA441,Trigger)</f>
        <v>42961</v>
      </c>
      <c r="BC441" s="257">
        <f>_xll.qlIndexFixing($AC$5,AZ441,TRUE,_xll.ohTrigger(Trigger,Trigger6M))</f>
        <v>1.6677980911319311E-3</v>
      </c>
      <c r="BD441" s="257">
        <f>_xll.qlIndexFixing($BE$1,AZ441,TRUE,_xll.ohTrigger(Trigger,Trigger6M))</f>
        <v>1.7384142754170409E-3</v>
      </c>
    </row>
    <row r="442" spans="51:56" ht="11.25" customHeight="1" x14ac:dyDescent="0.25">
      <c r="AY442" s="104" t="s">
        <v>203</v>
      </c>
      <c r="AZ442" s="105">
        <f>_xll.qlInterestRateIndexFixingDate(Currency&amp;"ibor"&amp;Tenor,BA442,Trigger)</f>
        <v>42776</v>
      </c>
      <c r="BA442" s="105">
        <f>_xll.qlCalendarAdvance(Calendar,BA441,AY442,"f",,Trigger)</f>
        <v>42780</v>
      </c>
      <c r="BB442" s="105">
        <f>_xll.qlInterestRateIndexMaturity(Currency&amp;"ibor"&amp;Tenor,BA442,Trigger)</f>
        <v>42961</v>
      </c>
      <c r="BC442" s="257">
        <f>_xll.qlIndexFixing($AC$5,AZ442,TRUE,_xll.ohTrigger(Trigger,Trigger6M))</f>
        <v>1.6698483459565211E-3</v>
      </c>
      <c r="BD442" s="257">
        <f>_xll.qlIndexFixing($BE$1,AZ442,TRUE,_xll.ohTrigger(Trigger,Trigger6M))</f>
        <v>1.7407915969187154E-3</v>
      </c>
    </row>
    <row r="443" spans="51:56" ht="11.25" customHeight="1" x14ac:dyDescent="0.25">
      <c r="AY443" s="104" t="s">
        <v>203</v>
      </c>
      <c r="AZ443" s="105">
        <f>_xll.qlInterestRateIndexFixingDate(Currency&amp;"ibor"&amp;Tenor,BA443,Trigger)</f>
        <v>42779</v>
      </c>
      <c r="BA443" s="105">
        <f>_xll.qlCalendarAdvance(Calendar,BA442,AY443,"f",,Trigger)</f>
        <v>42781</v>
      </c>
      <c r="BB443" s="105">
        <f>_xll.qlInterestRateIndexMaturity(Currency&amp;"ibor"&amp;Tenor,BA443,Trigger)</f>
        <v>42962</v>
      </c>
      <c r="BC443" s="257">
        <f>_xll.qlIndexFixing($AC$5,AZ443,TRUE,_xll.ohTrigger(Trigger,Trigger6M))</f>
        <v>1.6735700368823477E-3</v>
      </c>
      <c r="BD443" s="257">
        <f>_xll.qlIndexFixing($BE$1,AZ443,TRUE,_xll.ohTrigger(Trigger,Trigger6M))</f>
        <v>1.745389285083488E-3</v>
      </c>
    </row>
    <row r="444" spans="51:56" ht="11.25" customHeight="1" x14ac:dyDescent="0.25">
      <c r="AY444" s="104" t="s">
        <v>203</v>
      </c>
      <c r="AZ444" s="105">
        <f>_xll.qlInterestRateIndexFixingDate(Currency&amp;"ibor"&amp;Tenor,BA444,Trigger)</f>
        <v>42780</v>
      </c>
      <c r="BA444" s="105">
        <f>_xll.qlCalendarAdvance(Calendar,BA443,AY444,"f",,Trigger)</f>
        <v>42782</v>
      </c>
      <c r="BB444" s="105">
        <f>_xll.qlInterestRateIndexMaturity(Currency&amp;"ibor"&amp;Tenor,BA444,Trigger)</f>
        <v>42963</v>
      </c>
      <c r="BC444" s="257">
        <f>_xll.qlIndexFixing($AC$5,AZ444,TRUE,_xll.ohTrigger(Trigger,Trigger6M))</f>
        <v>1.6772964800125501E-3</v>
      </c>
      <c r="BD444" s="257">
        <f>_xll.qlIndexFixing($BE$1,AZ444,TRUE,_xll.ohTrigger(Trigger,Trigger6M))</f>
        <v>1.7500552511226647E-3</v>
      </c>
    </row>
    <row r="445" spans="51:56" ht="11.25" customHeight="1" x14ac:dyDescent="0.25">
      <c r="AY445" s="104" t="s">
        <v>203</v>
      </c>
      <c r="AZ445" s="105">
        <f>_xll.qlInterestRateIndexFixingDate(Currency&amp;"ibor"&amp;Tenor,BA445,Trigger)</f>
        <v>42781</v>
      </c>
      <c r="BA445" s="105">
        <f>_xll.qlCalendarAdvance(Calendar,BA444,AY445,"f",,Trigger)</f>
        <v>42783</v>
      </c>
      <c r="BB445" s="105">
        <f>_xll.qlInterestRateIndexMaturity(Currency&amp;"ibor"&amp;Tenor,BA445,Trigger)</f>
        <v>42964</v>
      </c>
      <c r="BC445" s="257">
        <f>_xll.qlIndexFixing($AC$5,AZ445,TRUE,_xll.ohTrigger(Trigger,Trigger6M))</f>
        <v>1.681027675374068E-3</v>
      </c>
      <c r="BD445" s="257">
        <f>_xll.qlIndexFixing($BE$1,AZ445,TRUE,_xll.ohTrigger(Trigger,Trigger6M))</f>
        <v>1.7547829591744487E-3</v>
      </c>
    </row>
    <row r="446" spans="51:56" ht="11.25" customHeight="1" x14ac:dyDescent="0.25">
      <c r="AY446" s="104" t="s">
        <v>203</v>
      </c>
      <c r="AZ446" s="105">
        <f>_xll.qlInterestRateIndexFixingDate(Currency&amp;"ibor"&amp;Tenor,BA446,Trigger)</f>
        <v>42782</v>
      </c>
      <c r="BA446" s="105">
        <f>_xll.qlCalendarAdvance(Calendar,BA445,AY446,"f",,Trigger)</f>
        <v>42786</v>
      </c>
      <c r="BB446" s="105">
        <f>_xll.qlInterestRateIndexMaturity(Currency&amp;"ibor"&amp;Tenor,BA446,Trigger)</f>
        <v>42968</v>
      </c>
      <c r="BC446" s="257">
        <f>_xll.qlIndexFixing($AC$5,AZ446,TRUE,_xll.ohTrigger(Trigger,Trigger6M))</f>
        <v>1.6938641895430746E-3</v>
      </c>
      <c r="BD446" s="257">
        <f>_xll.qlIndexFixing($BE$1,AZ446,TRUE,_xll.ohTrigger(Trigger,Trigger6M))</f>
        <v>1.7714439442781242E-3</v>
      </c>
    </row>
    <row r="447" spans="51:56" ht="11.25" customHeight="1" x14ac:dyDescent="0.25">
      <c r="AY447" s="104" t="s">
        <v>203</v>
      </c>
      <c r="AZ447" s="105">
        <f>_xll.qlInterestRateIndexFixingDate(Currency&amp;"ibor"&amp;Tenor,BA447,Trigger)</f>
        <v>42783</v>
      </c>
      <c r="BA447" s="105">
        <f>_xll.qlCalendarAdvance(Calendar,BA446,AY447,"f",,Trigger)</f>
        <v>42787</v>
      </c>
      <c r="BB447" s="105">
        <f>_xll.qlInterestRateIndexMaturity(Currency&amp;"ibor"&amp;Tenor,BA447,Trigger)</f>
        <v>42968</v>
      </c>
      <c r="BC447" s="257">
        <f>_xll.qlIndexFixing($AC$5,AZ447,TRUE,_xll.ohTrigger(Trigger,Trigger6M))</f>
        <v>1.6959999796690006E-3</v>
      </c>
      <c r="BD447" s="257">
        <f>_xll.qlIndexFixing($BE$1,AZ447,TRUE,_xll.ohTrigger(Trigger,Trigger6M))</f>
        <v>1.7741789693448049E-3</v>
      </c>
    </row>
    <row r="448" spans="51:56" ht="11.25" customHeight="1" x14ac:dyDescent="0.25">
      <c r="AY448" s="104" t="s">
        <v>203</v>
      </c>
      <c r="AZ448" s="105">
        <f>_xll.qlInterestRateIndexFixingDate(Currency&amp;"ibor"&amp;Tenor,BA448,Trigger)</f>
        <v>42786</v>
      </c>
      <c r="BA448" s="105">
        <f>_xll.qlCalendarAdvance(Calendar,BA447,AY448,"f",,Trigger)</f>
        <v>42788</v>
      </c>
      <c r="BB448" s="105">
        <f>_xll.qlInterestRateIndexMaturity(Currency&amp;"ibor"&amp;Tenor,BA448,Trigger)</f>
        <v>42969</v>
      </c>
      <c r="BC448" s="257">
        <f>_xll.qlIndexFixing($AC$5,AZ448,TRUE,_xll.ohTrigger(Trigger,Trigger6M))</f>
        <v>1.6997549365885436E-3</v>
      </c>
      <c r="BD448" s="257">
        <f>_xll.qlIndexFixing($BE$1,AZ448,TRUE,_xll.ohTrigger(Trigger,Trigger6M))</f>
        <v>1.7791158245783723E-3</v>
      </c>
    </row>
    <row r="449" spans="51:56" ht="11.25" customHeight="1" x14ac:dyDescent="0.25">
      <c r="AY449" s="104" t="s">
        <v>203</v>
      </c>
      <c r="AZ449" s="105">
        <f>_xll.qlInterestRateIndexFixingDate(Currency&amp;"ibor"&amp;Tenor,BA449,Trigger)</f>
        <v>42787</v>
      </c>
      <c r="BA449" s="105">
        <f>_xll.qlCalendarAdvance(Calendar,BA448,AY449,"f",,Trigger)</f>
        <v>42789</v>
      </c>
      <c r="BB449" s="105">
        <f>_xll.qlInterestRateIndexMaturity(Currency&amp;"ibor"&amp;Tenor,BA449,Trigger)</f>
        <v>42970</v>
      </c>
      <c r="BC449" s="257">
        <f>_xll.qlIndexFixing($AC$5,AZ449,TRUE,_xll.ohTrigger(Trigger,Trigger6M))</f>
        <v>1.7035146459005994E-3</v>
      </c>
      <c r="BD449" s="257">
        <f>_xll.qlIndexFixing($BE$1,AZ449,TRUE,_xll.ohTrigger(Trigger,Trigger6M))</f>
        <v>1.7840742916513297E-3</v>
      </c>
    </row>
    <row r="450" spans="51:56" ht="11.25" customHeight="1" x14ac:dyDescent="0.25">
      <c r="AY450" s="104" t="s">
        <v>203</v>
      </c>
      <c r="AZ450" s="105">
        <f>_xll.qlInterestRateIndexFixingDate(Currency&amp;"ibor"&amp;Tenor,BA450,Trigger)</f>
        <v>42788</v>
      </c>
      <c r="BA450" s="105">
        <f>_xll.qlCalendarAdvance(Calendar,BA449,AY450,"f",,Trigger)</f>
        <v>42790</v>
      </c>
      <c r="BB450" s="105">
        <f>_xll.qlInterestRateIndexMaturity(Currency&amp;"ibor"&amp;Tenor,BA450,Trigger)</f>
        <v>42971</v>
      </c>
      <c r="BC450" s="257">
        <f>_xll.qlIndexFixing($AC$5,AZ450,TRUE,_xll.ohTrigger(Trigger,Trigger6M))</f>
        <v>1.7072791076312242E-3</v>
      </c>
      <c r="BD450" s="257">
        <f>_xll.qlIndexFixing($BE$1,AZ450,TRUE,_xll.ohTrigger(Trigger,Trigger6M))</f>
        <v>1.7890475296848743E-3</v>
      </c>
    </row>
    <row r="451" spans="51:56" ht="11.25" customHeight="1" x14ac:dyDescent="0.25">
      <c r="AY451" s="104" t="s">
        <v>203</v>
      </c>
      <c r="AZ451" s="105">
        <f>_xll.qlInterestRateIndexFixingDate(Currency&amp;"ibor"&amp;Tenor,BA451,Trigger)</f>
        <v>42789</v>
      </c>
      <c r="BA451" s="105">
        <f>_xll.qlCalendarAdvance(Calendar,BA450,AY451,"f",,Trigger)</f>
        <v>42793</v>
      </c>
      <c r="BB451" s="105">
        <f>_xll.qlInterestRateIndexMaturity(Currency&amp;"ibor"&amp;Tenor,BA451,Trigger)</f>
        <v>42975</v>
      </c>
      <c r="BC451" s="257">
        <f>_xll.qlIndexFixing($AC$5,AZ451,TRUE,_xll.ohTrigger(Trigger,Trigger6M))</f>
        <v>1.7201618767463175E-3</v>
      </c>
      <c r="BD451" s="257">
        <f>_xll.qlIndexFixing($BE$1,AZ451,TRUE,_xll.ohTrigger(Trigger,Trigger6M))</f>
        <v>1.8061802355527059E-3</v>
      </c>
    </row>
    <row r="452" spans="51:56" ht="11.25" customHeight="1" x14ac:dyDescent="0.25">
      <c r="AY452" s="104" t="s">
        <v>203</v>
      </c>
      <c r="AZ452" s="105">
        <f>_xll.qlInterestRateIndexFixingDate(Currency&amp;"ibor"&amp;Tenor,BA452,Trigger)</f>
        <v>42790</v>
      </c>
      <c r="BA452" s="105">
        <f>_xll.qlCalendarAdvance(Calendar,BA451,AY452,"f",,Trigger)</f>
        <v>42794</v>
      </c>
      <c r="BB452" s="105">
        <f>_xll.qlInterestRateIndexMaturity(Currency&amp;"ibor"&amp;Tenor,BA452,Trigger)</f>
        <v>42978</v>
      </c>
      <c r="BC452" s="257">
        <f>_xll.qlIndexFixing($AC$5,AZ452,TRUE,_xll.ohTrigger(Trigger,Trigger6M))</f>
        <v>1.7270319809387334E-3</v>
      </c>
      <c r="BD452" s="257">
        <f>_xll.qlIndexFixing($BE$1,AZ452,TRUE,_xll.ohTrigger(Trigger,Trigger6M))</f>
        <v>1.815557389698297E-3</v>
      </c>
    </row>
    <row r="453" spans="51:56" ht="11.25" customHeight="1" x14ac:dyDescent="0.25">
      <c r="AY453" s="104" t="s">
        <v>203</v>
      </c>
      <c r="AZ453" s="105">
        <f>_xll.qlInterestRateIndexFixingDate(Currency&amp;"ibor"&amp;Tenor,BA453,Trigger)</f>
        <v>42793</v>
      </c>
      <c r="BA453" s="105">
        <f>_xll.qlCalendarAdvance(Calendar,BA452,AY453,"f",,Trigger)</f>
        <v>42795</v>
      </c>
      <c r="BB453" s="105">
        <f>_xll.qlInterestRateIndexMaturity(Currency&amp;"ibor"&amp;Tenor,BA453,Trigger)</f>
        <v>42979</v>
      </c>
      <c r="BC453" s="257">
        <f>_xll.qlIndexFixing($AC$5,AZ453,TRUE,_xll.ohTrigger(Trigger,Trigger6M))</f>
        <v>1.7307971208190421E-3</v>
      </c>
      <c r="BD453" s="257">
        <f>_xll.qlIndexFixing($BE$1,AZ453,TRUE,_xll.ohTrigger(Trigger,Trigger6M))</f>
        <v>1.8205096614700906E-3</v>
      </c>
    </row>
    <row r="454" spans="51:56" ht="11.25" customHeight="1" x14ac:dyDescent="0.25">
      <c r="AY454" s="104" t="s">
        <v>203</v>
      </c>
      <c r="AZ454" s="105">
        <f>_xll.qlInterestRateIndexFixingDate(Currency&amp;"ibor"&amp;Tenor,BA454,Trigger)</f>
        <v>42794</v>
      </c>
      <c r="BA454" s="105">
        <f>_xll.qlCalendarAdvance(Calendar,BA453,AY454,"f",,Trigger)</f>
        <v>42796</v>
      </c>
      <c r="BB454" s="105">
        <f>_xll.qlInterestRateIndexMaturity(Currency&amp;"ibor"&amp;Tenor,BA454,Trigger)</f>
        <v>42982</v>
      </c>
      <c r="BC454" s="257">
        <f>_xll.qlIndexFixing($AC$5,AZ454,TRUE,_xll.ohTrigger(Trigger,Trigger6M))</f>
        <v>1.737615954015684E-3</v>
      </c>
      <c r="BD454" s="257">
        <f>_xll.qlIndexFixing($BE$1,AZ454,TRUE,_xll.ohTrigger(Trigger,Trigger6M))</f>
        <v>1.8298831965312516E-3</v>
      </c>
    </row>
    <row r="455" spans="51:56" ht="11.25" customHeight="1" x14ac:dyDescent="0.25">
      <c r="AY455" s="104" t="s">
        <v>203</v>
      </c>
      <c r="AZ455" s="105">
        <f>_xll.qlInterestRateIndexFixingDate(Currency&amp;"ibor"&amp;Tenor,BA455,Trigger)</f>
        <v>42795</v>
      </c>
      <c r="BA455" s="105">
        <f>_xll.qlCalendarAdvance(Calendar,BA454,AY455,"f",,Trigger)</f>
        <v>42797</v>
      </c>
      <c r="BB455" s="105">
        <f>_xll.qlInterestRateIndexMaturity(Currency&amp;"ibor"&amp;Tenor,BA455,Trigger)</f>
        <v>42982</v>
      </c>
      <c r="BC455" s="257">
        <f>_xll.qlIndexFixing($AC$5,AZ455,TRUE,_xll.ohTrigger(Trigger,Trigger6M))</f>
        <v>1.7398601655622982E-3</v>
      </c>
      <c r="BD455" s="257">
        <f>_xll.qlIndexFixing($BE$1,AZ455,TRUE,_xll.ohTrigger(Trigger,Trigger6M))</f>
        <v>1.8325529003335068E-3</v>
      </c>
    </row>
    <row r="456" spans="51:56" ht="11.25" customHeight="1" x14ac:dyDescent="0.25">
      <c r="AY456" s="104" t="s">
        <v>203</v>
      </c>
      <c r="AZ456" s="105">
        <f>_xll.qlInterestRateIndexFixingDate(Currency&amp;"ibor"&amp;Tenor,BA456,Trigger)</f>
        <v>42796</v>
      </c>
      <c r="BA456" s="105">
        <f>_xll.qlCalendarAdvance(Calendar,BA455,AY456,"f",,Trigger)</f>
        <v>42800</v>
      </c>
      <c r="BB456" s="105">
        <f>_xll.qlInterestRateIndexMaturity(Currency&amp;"ibor"&amp;Tenor,BA456,Trigger)</f>
        <v>42984</v>
      </c>
      <c r="BC456" s="257">
        <f>_xll.qlIndexFixing($AC$5,AZ456,TRUE,_xll.ohTrigger(Trigger,Trigger6M))</f>
        <v>1.7496929505508249E-3</v>
      </c>
      <c r="BD456" s="257">
        <f>_xll.qlIndexFixing($BE$1,AZ456,TRUE,_xll.ohTrigger(Trigger,Trigger6M))</f>
        <v>1.8448079576938654E-3</v>
      </c>
    </row>
    <row r="457" spans="51:56" ht="11.25" customHeight="1" x14ac:dyDescent="0.25">
      <c r="AY457" s="104" t="s">
        <v>203</v>
      </c>
      <c r="AZ457" s="105">
        <f>_xll.qlInterestRateIndexFixingDate(Currency&amp;"ibor"&amp;Tenor,BA457,Trigger)</f>
        <v>42797</v>
      </c>
      <c r="BA457" s="105">
        <f>_xll.qlCalendarAdvance(Calendar,BA456,AY457,"f",,Trigger)</f>
        <v>42801</v>
      </c>
      <c r="BB457" s="105">
        <f>_xll.qlInterestRateIndexMaturity(Currency&amp;"ibor"&amp;Tenor,BA457,Trigger)</f>
        <v>42985</v>
      </c>
      <c r="BC457" s="257">
        <f>_xll.qlIndexFixing($AC$5,AZ457,TRUE,_xll.ohTrigger(Trigger,Trigger6M))</f>
        <v>1.7534861427524692E-3</v>
      </c>
      <c r="BD457" s="257">
        <f>_xll.qlIndexFixing($BE$1,AZ457,TRUE,_xll.ohTrigger(Trigger,Trigger6M))</f>
        <v>1.8495685664771354E-3</v>
      </c>
    </row>
    <row r="458" spans="51:56" ht="11.25" customHeight="1" x14ac:dyDescent="0.25">
      <c r="AY458" s="104" t="s">
        <v>203</v>
      </c>
      <c r="AZ458" s="105">
        <f>_xll.qlInterestRateIndexFixingDate(Currency&amp;"ibor"&amp;Tenor,BA458,Trigger)</f>
        <v>42800</v>
      </c>
      <c r="BA458" s="105">
        <f>_xll.qlCalendarAdvance(Calendar,BA457,AY458,"f",,Trigger)</f>
        <v>42802</v>
      </c>
      <c r="BB458" s="105">
        <f>_xll.qlInterestRateIndexMaturity(Currency&amp;"ibor"&amp;Tenor,BA458,Trigger)</f>
        <v>42986</v>
      </c>
      <c r="BC458" s="257">
        <f>_xll.qlIndexFixing($AC$5,AZ458,TRUE,_xll.ohTrigger(Trigger,Trigger6M))</f>
        <v>1.7572840104362888E-3</v>
      </c>
      <c r="BD458" s="257">
        <f>_xll.qlIndexFixing($BE$1,AZ458,TRUE,_xll.ohTrigger(Trigger,Trigger6M))</f>
        <v>1.8542965990968995E-3</v>
      </c>
    </row>
    <row r="459" spans="51:56" ht="11.25" customHeight="1" x14ac:dyDescent="0.25">
      <c r="AY459" s="104" t="s">
        <v>203</v>
      </c>
      <c r="AZ459" s="105">
        <f>_xll.qlInterestRateIndexFixingDate(Currency&amp;"ibor"&amp;Tenor,BA459,Trigger)</f>
        <v>42801</v>
      </c>
      <c r="BA459" s="105">
        <f>_xll.qlCalendarAdvance(Calendar,BA458,AY459,"f",,Trigger)</f>
        <v>42803</v>
      </c>
      <c r="BB459" s="105">
        <f>_xll.qlInterestRateIndexMaturity(Currency&amp;"ibor"&amp;Tenor,BA459,Trigger)</f>
        <v>42989</v>
      </c>
      <c r="BC459" s="257">
        <f>_xll.qlIndexFixing($AC$5,AZ459,TRUE,_xll.ohTrigger(Trigger,Trigger6M))</f>
        <v>1.7640289920962634E-3</v>
      </c>
      <c r="BD459" s="257">
        <f>_xll.qlIndexFixing($BE$1,AZ459,TRUE,_xll.ohTrigger(Trigger,Trigger6M))</f>
        <v>1.863497616667669E-3</v>
      </c>
    </row>
    <row r="460" spans="51:56" ht="11.25" customHeight="1" x14ac:dyDescent="0.25">
      <c r="AY460" s="104" t="s">
        <v>203</v>
      </c>
      <c r="AZ460" s="105">
        <f>_xll.qlInterestRateIndexFixingDate(Currency&amp;"ibor"&amp;Tenor,BA460,Trigger)</f>
        <v>42802</v>
      </c>
      <c r="BA460" s="105">
        <f>_xll.qlCalendarAdvance(Calendar,BA459,AY460,"f",,Trigger)</f>
        <v>42804</v>
      </c>
      <c r="BB460" s="105">
        <f>_xll.qlInterestRateIndexMaturity(Currency&amp;"ibor"&amp;Tenor,BA460,Trigger)</f>
        <v>42989</v>
      </c>
      <c r="BC460" s="257">
        <f>_xll.qlIndexFixing($AC$5,AZ460,TRUE,_xll.ohTrigger(Trigger,Trigger6M))</f>
        <v>1.7663587565680751E-3</v>
      </c>
      <c r="BD460" s="257">
        <f>_xll.qlIndexFixing($BE$1,AZ460,TRUE,_xll.ohTrigger(Trigger,Trigger6M))</f>
        <v>1.8659105335055244E-3</v>
      </c>
    </row>
    <row r="461" spans="51:56" ht="11.25" customHeight="1" x14ac:dyDescent="0.25">
      <c r="AY461" s="104" t="s">
        <v>203</v>
      </c>
      <c r="AZ461" s="105">
        <f>_xll.qlInterestRateIndexFixingDate(Currency&amp;"ibor"&amp;Tenor,BA461,Trigger)</f>
        <v>42803</v>
      </c>
      <c r="BA461" s="105">
        <f>_xll.qlCalendarAdvance(Calendar,BA460,AY461,"f",,Trigger)</f>
        <v>42807</v>
      </c>
      <c r="BB461" s="105">
        <f>_xll.qlInterestRateIndexMaturity(Currency&amp;"ibor"&amp;Tenor,BA461,Trigger)</f>
        <v>42991</v>
      </c>
      <c r="BC461" s="257">
        <f>_xll.qlIndexFixing($AC$5,AZ461,TRUE,_xll.ohTrigger(Trigger,Trigger6M))</f>
        <v>1.7763434820329128E-3</v>
      </c>
      <c r="BD461" s="257">
        <f>_xll.qlIndexFixing($BE$1,AZ461,TRUE,_xll.ohTrigger(Trigger,Trigger6M))</f>
        <v>1.8774562198897728E-3</v>
      </c>
    </row>
    <row r="462" spans="51:56" ht="11.25" customHeight="1" x14ac:dyDescent="0.25">
      <c r="AY462" s="104" t="s">
        <v>203</v>
      </c>
      <c r="AZ462" s="105">
        <f>_xll.qlInterestRateIndexFixingDate(Currency&amp;"ibor"&amp;Tenor,BA462,Trigger)</f>
        <v>42804</v>
      </c>
      <c r="BA462" s="105">
        <f>_xll.qlCalendarAdvance(Calendar,BA461,AY462,"f",,Trigger)</f>
        <v>42808</v>
      </c>
      <c r="BB462" s="105">
        <f>_xll.qlInterestRateIndexMaturity(Currency&amp;"ibor"&amp;Tenor,BA462,Trigger)</f>
        <v>42992</v>
      </c>
      <c r="BC462" s="257">
        <f>_xll.qlIndexFixing($AC$5,AZ462,TRUE,_xll.ohTrigger(Trigger,Trigger6M))</f>
        <v>1.7801694031788944E-3</v>
      </c>
      <c r="BD462" s="257">
        <f>_xll.qlIndexFixing($BE$1,AZ462,TRUE,_xll.ohTrigger(Trigger,Trigger6M))</f>
        <v>1.881993693124309E-3</v>
      </c>
    </row>
    <row r="463" spans="51:56" ht="11.25" customHeight="1" x14ac:dyDescent="0.25">
      <c r="AY463" s="104" t="s">
        <v>203</v>
      </c>
      <c r="AZ463" s="105">
        <f>_xll.qlInterestRateIndexFixingDate(Currency&amp;"ibor"&amp;Tenor,BA463,Trigger)</f>
        <v>42807</v>
      </c>
      <c r="BA463" s="105">
        <f>_xll.qlCalendarAdvance(Calendar,BA462,AY463,"f",,Trigger)</f>
        <v>42809</v>
      </c>
      <c r="BB463" s="105">
        <f>_xll.qlInterestRateIndexMaturity(Currency&amp;"ibor"&amp;Tenor,BA463,Trigger)</f>
        <v>42993</v>
      </c>
      <c r="BC463" s="257">
        <f>_xll.qlIndexFixing($AC$5,AZ463,TRUE,_xll.ohTrigger(Trigger,Trigger6M))</f>
        <v>1.7839999999977683E-3</v>
      </c>
      <c r="BD463" s="257">
        <f>_xll.qlIndexFixing($BE$1,AZ463,TRUE,_xll.ohTrigger(Trigger,Trigger6M))</f>
        <v>1.8865002477320559E-3</v>
      </c>
    </row>
    <row r="464" spans="51:56" ht="11.25" customHeight="1" x14ac:dyDescent="0.25">
      <c r="AY464" s="104" t="s">
        <v>203</v>
      </c>
      <c r="AZ464" s="105">
        <f>_xll.qlInterestRateIndexFixingDate(Currency&amp;"ibor"&amp;Tenor,BA464,Trigger)</f>
        <v>42808</v>
      </c>
      <c r="BA464" s="105">
        <f>_xll.qlCalendarAdvance(Calendar,BA463,AY464,"f",,Trigger)</f>
        <v>42810</v>
      </c>
      <c r="BB464" s="105">
        <f>_xll.qlInterestRateIndexMaturity(Currency&amp;"ibor"&amp;Tenor,BA464,Trigger)</f>
        <v>42996</v>
      </c>
      <c r="BC464" s="257">
        <f>_xll.qlIndexFixing($AC$5,AZ464,TRUE,_xll.ohTrigger(Trigger,Trigger6M))</f>
        <v>1.8048961104252354E-3</v>
      </c>
      <c r="BD464" s="257">
        <f>_xll.qlIndexFixing($BE$1,AZ464,TRUE,_xll.ohTrigger(Trigger,Trigger6M))</f>
        <v>1.8955586684574466E-3</v>
      </c>
    </row>
    <row r="465" spans="51:56" ht="11.25" customHeight="1" x14ac:dyDescent="0.25">
      <c r="AY465" s="104" t="s">
        <v>203</v>
      </c>
      <c r="AZ465" s="105">
        <f>_xll.qlInterestRateIndexFixingDate(Currency&amp;"ibor"&amp;Tenor,BA465,Trigger)</f>
        <v>42809</v>
      </c>
      <c r="BA465" s="105">
        <f>_xll.qlCalendarAdvance(Calendar,BA464,AY465,"f",,Trigger)</f>
        <v>42811</v>
      </c>
      <c r="BB465" s="105">
        <f>_xll.qlInterestRateIndexMaturity(Currency&amp;"ibor"&amp;Tenor,BA465,Trigger)</f>
        <v>42996</v>
      </c>
      <c r="BC465" s="257">
        <f>_xll.qlIndexFixing($AC$5,AZ465,TRUE,_xll.ohTrigger(Trigger,Trigger6M))</f>
        <v>1.8073895022417995E-3</v>
      </c>
      <c r="BD465" s="257">
        <f>_xll.qlIndexFixing($BE$1,AZ465,TRUE,_xll.ohTrigger(Trigger,Trigger6M))</f>
        <v>1.8977163638192209E-3</v>
      </c>
    </row>
    <row r="466" spans="51:56" ht="11.25" customHeight="1" x14ac:dyDescent="0.25">
      <c r="AY466" s="104" t="s">
        <v>203</v>
      </c>
      <c r="AZ466" s="105">
        <f>_xll.qlInterestRateIndexFixingDate(Currency&amp;"ibor"&amp;Tenor,BA466,Trigger)</f>
        <v>42810</v>
      </c>
      <c r="BA466" s="105">
        <f>_xll.qlCalendarAdvance(Calendar,BA465,AY466,"f",,Trigger)</f>
        <v>42814</v>
      </c>
      <c r="BB466" s="105">
        <f>_xll.qlInterestRateIndexMaturity(Currency&amp;"ibor"&amp;Tenor,BA466,Trigger)</f>
        <v>42998</v>
      </c>
      <c r="BC466" s="257">
        <f>_xll.qlIndexFixing($AC$5,AZ466,TRUE,_xll.ohTrigger(Trigger,Trigger6M))</f>
        <v>1.8272500982392623E-3</v>
      </c>
      <c r="BD466" s="257">
        <f>_xll.qlIndexFixing($BE$1,AZ466,TRUE,_xll.ohTrigger(Trigger,Trigger6M))</f>
        <v>1.9085779978827266E-3</v>
      </c>
    </row>
    <row r="467" spans="51:56" ht="11.25" customHeight="1" x14ac:dyDescent="0.25">
      <c r="AY467" s="104" t="s">
        <v>203</v>
      </c>
      <c r="AZ467" s="105">
        <f>_xll.qlInterestRateIndexFixingDate(Currency&amp;"ibor"&amp;Tenor,BA467,Trigger)</f>
        <v>42811</v>
      </c>
      <c r="BA467" s="105">
        <f>_xll.qlCalendarAdvance(Calendar,BA466,AY467,"f",,Trigger)</f>
        <v>42815</v>
      </c>
      <c r="BB467" s="105">
        <f>_xll.qlInterestRateIndexMaturity(Currency&amp;"ibor"&amp;Tenor,BA467,Trigger)</f>
        <v>42999</v>
      </c>
      <c r="BC467" s="257">
        <f>_xll.qlIndexFixing($AC$5,AZ467,TRUE,_xll.ohTrigger(Trigger,Trigger6M))</f>
        <v>1.8359483589887619E-3</v>
      </c>
      <c r="BD467" s="257">
        <f>_xll.qlIndexFixing($BE$1,AZ467,TRUE,_xll.ohTrigger(Trigger,Trigger6M))</f>
        <v>1.9129043321440011E-3</v>
      </c>
    </row>
    <row r="468" spans="51:56" ht="11.25" customHeight="1" x14ac:dyDescent="0.25">
      <c r="AY468" s="104" t="s">
        <v>203</v>
      </c>
      <c r="AZ468" s="105">
        <f>_xll.qlInterestRateIndexFixingDate(Currency&amp;"ibor"&amp;Tenor,BA468,Trigger)</f>
        <v>42814</v>
      </c>
      <c r="BA468" s="105">
        <f>_xll.qlCalendarAdvance(Calendar,BA467,AY468,"f",,Trigger)</f>
        <v>42816</v>
      </c>
      <c r="BB468" s="105">
        <f>_xll.qlInterestRateIndexMaturity(Currency&amp;"ibor"&amp;Tenor,BA468,Trigger)</f>
        <v>43000</v>
      </c>
      <c r="BC468" s="257">
        <f>_xll.qlIndexFixing($AC$5,AZ468,TRUE,_xll.ohTrigger(Trigger,Trigger6M))</f>
        <v>1.8434960797528036E-3</v>
      </c>
      <c r="BD468" s="257">
        <f>_xll.qlIndexFixing($BE$1,AZ468,TRUE,_xll.ohTrigger(Trigger,Trigger6M))</f>
        <v>1.9172015365875874E-3</v>
      </c>
    </row>
    <row r="469" spans="51:56" ht="11.25" customHeight="1" x14ac:dyDescent="0.25">
      <c r="AY469" s="104" t="s">
        <v>203</v>
      </c>
      <c r="AZ469" s="105">
        <f>_xll.qlInterestRateIndexFixingDate(Currency&amp;"ibor"&amp;Tenor,BA469,Trigger)</f>
        <v>42815</v>
      </c>
      <c r="BA469" s="105">
        <f>_xll.qlCalendarAdvance(Calendar,BA468,AY469,"f",,Trigger)</f>
        <v>42817</v>
      </c>
      <c r="BB469" s="105">
        <f>_xll.qlInterestRateIndexMaturity(Currency&amp;"ibor"&amp;Tenor,BA469,Trigger)</f>
        <v>43003</v>
      </c>
      <c r="BC469" s="257">
        <f>_xll.qlIndexFixing($AC$5,AZ469,TRUE,_xll.ohTrigger(Trigger,Trigger6M))</f>
        <v>1.863042992381925E-3</v>
      </c>
      <c r="BD469" s="257">
        <f>_xll.qlIndexFixing($BE$1,AZ469,TRUE,_xll.ohTrigger(Trigger,Trigger6M))</f>
        <v>1.9261484397072438E-3</v>
      </c>
    </row>
    <row r="470" spans="51:56" ht="11.25" customHeight="1" x14ac:dyDescent="0.25">
      <c r="AY470" s="104" t="s">
        <v>203</v>
      </c>
      <c r="AZ470" s="105">
        <f>_xll.qlInterestRateIndexFixingDate(Currency&amp;"ibor"&amp;Tenor,BA470,Trigger)</f>
        <v>42816</v>
      </c>
      <c r="BA470" s="105">
        <f>_xll.qlCalendarAdvance(Calendar,BA469,AY470,"f",,Trigger)</f>
        <v>42818</v>
      </c>
      <c r="BB470" s="105">
        <f>_xll.qlInterestRateIndexMaturity(Currency&amp;"ibor"&amp;Tenor,BA470,Trigger)</f>
        <v>43003</v>
      </c>
      <c r="BC470" s="257">
        <f>_xll.qlIndexFixing($AC$5,AZ470,TRUE,_xll.ohTrigger(Trigger,Trigger6M))</f>
        <v>1.8646260141510738E-3</v>
      </c>
      <c r="BD470" s="257">
        <f>_xll.qlIndexFixing($BE$1,AZ470,TRUE,_xll.ohTrigger(Trigger,Trigger6M))</f>
        <v>1.9280538750644236E-3</v>
      </c>
    </row>
    <row r="471" spans="51:56" ht="11.25" customHeight="1" x14ac:dyDescent="0.25">
      <c r="AY471" s="104" t="s">
        <v>203</v>
      </c>
      <c r="AZ471" s="105">
        <f>_xll.qlInterestRateIndexFixingDate(Currency&amp;"ibor"&amp;Tenor,BA471,Trigger)</f>
        <v>42817</v>
      </c>
      <c r="BA471" s="105">
        <f>_xll.qlCalendarAdvance(Calendar,BA470,AY471,"f",,Trigger)</f>
        <v>42821</v>
      </c>
      <c r="BB471" s="105">
        <f>_xll.qlInterestRateIndexMaturity(Currency&amp;"ibor"&amp;Tenor,BA471,Trigger)</f>
        <v>43005</v>
      </c>
      <c r="BC471" s="257">
        <f>_xll.qlIndexFixing($AC$5,AZ471,TRUE,_xll.ohTrigger(Trigger,Trigger6M))</f>
        <v>1.8814229686114421E-3</v>
      </c>
      <c r="BD471" s="257">
        <f>_xll.qlIndexFixing($BE$1,AZ471,TRUE,_xll.ohTrigger(Trigger,Trigger6M))</f>
        <v>1.9382600243993797E-3</v>
      </c>
    </row>
    <row r="472" spans="51:56" ht="11.25" customHeight="1" x14ac:dyDescent="0.25">
      <c r="AY472" s="104" t="s">
        <v>203</v>
      </c>
      <c r="AZ472" s="105">
        <f>_xll.qlInterestRateIndexFixingDate(Currency&amp;"ibor"&amp;Tenor,BA472,Trigger)</f>
        <v>42818</v>
      </c>
      <c r="BA472" s="105">
        <f>_xll.qlCalendarAdvance(Calendar,BA471,AY472,"f",,Trigger)</f>
        <v>42822</v>
      </c>
      <c r="BB472" s="105">
        <f>_xll.qlInterestRateIndexMaturity(Currency&amp;"ibor"&amp;Tenor,BA472,Trigger)</f>
        <v>43006</v>
      </c>
      <c r="BC472" s="257">
        <f>_xll.qlIndexFixing($AC$5,AZ472,TRUE,_xll.ohTrigger(Trigger,Trigger6M))</f>
        <v>1.8890460044109964E-3</v>
      </c>
      <c r="BD472" s="257">
        <f>_xll.qlIndexFixing($BE$1,AZ472,TRUE,_xll.ohTrigger(Trigger,Trigger6M))</f>
        <v>1.9423881351586937E-3</v>
      </c>
    </row>
    <row r="473" spans="51:56" ht="11.25" customHeight="1" x14ac:dyDescent="0.25">
      <c r="AY473" s="104" t="s">
        <v>203</v>
      </c>
      <c r="AZ473" s="105">
        <f>_xll.qlInterestRateIndexFixingDate(Currency&amp;"ibor"&amp;Tenor,BA473,Trigger)</f>
        <v>42821</v>
      </c>
      <c r="BA473" s="105">
        <f>_xll.qlCalendarAdvance(Calendar,BA472,AY473,"f",,Trigger)</f>
        <v>42823</v>
      </c>
      <c r="BB473" s="105">
        <f>_xll.qlInterestRateIndexMaturity(Currency&amp;"ibor"&amp;Tenor,BA473,Trigger)</f>
        <v>43007</v>
      </c>
      <c r="BC473" s="257">
        <f>_xll.qlIndexFixing($AC$5,AZ473,TRUE,_xll.ohTrigger(Trigger,Trigger6M))</f>
        <v>1.8966815932265687E-3</v>
      </c>
      <c r="BD473" s="257">
        <f>_xll.qlIndexFixing($BE$1,AZ473,TRUE,_xll.ohTrigger(Trigger,Trigger6M))</f>
        <v>1.9464890361770258E-3</v>
      </c>
    </row>
    <row r="474" spans="51:56" ht="11.25" customHeight="1" x14ac:dyDescent="0.25">
      <c r="AY474" s="104" t="s">
        <v>203</v>
      </c>
      <c r="AZ474" s="105">
        <f>_xll.qlInterestRateIndexFixingDate(Currency&amp;"ibor"&amp;Tenor,BA474,Trigger)</f>
        <v>42822</v>
      </c>
      <c r="BA474" s="105">
        <f>_xll.qlCalendarAdvance(Calendar,BA473,AY474,"f",,Trigger)</f>
        <v>42824</v>
      </c>
      <c r="BB474" s="105">
        <f>_xll.qlInterestRateIndexMaturity(Currency&amp;"ibor"&amp;Tenor,BA474,Trigger)</f>
        <v>43007</v>
      </c>
      <c r="BC474" s="257">
        <f>_xll.qlIndexFixing($AC$5,AZ474,TRUE,_xll.ohTrigger(Trigger,Trigger6M))</f>
        <v>1.8983949431095413E-3</v>
      </c>
      <c r="BD474" s="257">
        <f>_xll.qlIndexFixing($BE$1,AZ474,TRUE,_xll.ohTrigger(Trigger,Trigger6M))</f>
        <v>1.9481742134799943E-3</v>
      </c>
    </row>
    <row r="475" spans="51:56" ht="11.25" customHeight="1" x14ac:dyDescent="0.25">
      <c r="AY475" s="104" t="s">
        <v>203</v>
      </c>
      <c r="AZ475" s="105">
        <f>_xll.qlInterestRateIndexFixingDate(Currency&amp;"ibor"&amp;Tenor,BA475,Trigger)</f>
        <v>42823</v>
      </c>
      <c r="BA475" s="105">
        <f>_xll.qlCalendarAdvance(Calendar,BA474,AY475,"f",,Trigger)</f>
        <v>42825</v>
      </c>
      <c r="BB475" s="105">
        <f>_xll.qlInterestRateIndexMaturity(Currency&amp;"ibor"&amp;Tenor,BA475,Trigger)</f>
        <v>43007</v>
      </c>
      <c r="BC475" s="257">
        <f>_xll.qlIndexFixing($AC$5,AZ475,TRUE,_xll.ohTrigger(Trigger,Trigger6M))</f>
        <v>1.9001153059245185E-3</v>
      </c>
      <c r="BD475" s="257">
        <f>_xll.qlIndexFixing($BE$1,AZ475,TRUE,_xll.ohTrigger(Trigger,Trigger6M))</f>
        <v>1.9498198266598345E-3</v>
      </c>
    </row>
    <row r="476" spans="51:56" ht="11.25" customHeight="1" x14ac:dyDescent="0.25">
      <c r="AY476" s="104" t="s">
        <v>203</v>
      </c>
      <c r="AZ476" s="105">
        <f>_xll.qlInterestRateIndexFixingDate(Currency&amp;"ibor"&amp;Tenor,BA476,Trigger)</f>
        <v>42824</v>
      </c>
      <c r="BA476" s="105">
        <f>_xll.qlCalendarAdvance(Calendar,BA475,AY476,"f",,Trigger)</f>
        <v>42828</v>
      </c>
      <c r="BB476" s="105">
        <f>_xll.qlInterestRateIndexMaturity(Currency&amp;"ibor"&amp;Tenor,BA476,Trigger)</f>
        <v>43011</v>
      </c>
      <c r="BC476" s="257">
        <f>_xll.qlIndexFixing($AC$5,AZ476,TRUE,_xll.ohTrigger(Trigger,Trigger6M))</f>
        <v>1.9291831250203614E-3</v>
      </c>
      <c r="BD476" s="257">
        <f>_xll.qlIndexFixing($BE$1,AZ476,TRUE,_xll.ohTrigger(Trigger,Trigger6M))</f>
        <v>1.9641699408329363E-3</v>
      </c>
    </row>
    <row r="477" spans="51:56" ht="11.25" customHeight="1" x14ac:dyDescent="0.25">
      <c r="AY477" s="104" t="s">
        <v>203</v>
      </c>
      <c r="AZ477" s="105">
        <f>_xll.qlInterestRateIndexFixingDate(Currency&amp;"ibor"&amp;Tenor,BA477,Trigger)</f>
        <v>42825</v>
      </c>
      <c r="BA477" s="105">
        <f>_xll.qlCalendarAdvance(Calendar,BA476,AY477,"f",,Trigger)</f>
        <v>42829</v>
      </c>
      <c r="BB477" s="105">
        <f>_xll.qlInterestRateIndexMaturity(Currency&amp;"ibor"&amp;Tenor,BA477,Trigger)</f>
        <v>43012</v>
      </c>
      <c r="BC477" s="257">
        <f>_xll.qlIndexFixing($AC$5,AZ477,TRUE,_xll.ohTrigger(Trigger,Trigger6M))</f>
        <v>1.9369117256371143E-3</v>
      </c>
      <c r="BD477" s="257">
        <f>_xll.qlIndexFixing($BE$1,AZ477,TRUE,_xll.ohTrigger(Trigger,Trigger6M))</f>
        <v>1.9681044697760237E-3</v>
      </c>
    </row>
    <row r="478" spans="51:56" ht="11.25" customHeight="1" x14ac:dyDescent="0.25">
      <c r="AY478" s="104" t="s">
        <v>203</v>
      </c>
      <c r="AZ478" s="105">
        <f>_xll.qlInterestRateIndexFixingDate(Currency&amp;"ibor"&amp;Tenor,BA478,Trigger)</f>
        <v>42828</v>
      </c>
      <c r="BA478" s="105">
        <f>_xll.qlCalendarAdvance(Calendar,BA477,AY478,"f",,Trigger)</f>
        <v>42830</v>
      </c>
      <c r="BB478" s="105">
        <f>_xll.qlInterestRateIndexMaturity(Currency&amp;"ibor"&amp;Tenor,BA478,Trigger)</f>
        <v>43013</v>
      </c>
      <c r="BC478" s="257">
        <f>_xll.qlIndexFixing($AC$5,AZ478,TRUE,_xll.ohTrigger(Trigger,Trigger6M))</f>
        <v>1.9446529486055561E-3</v>
      </c>
      <c r="BD478" s="257">
        <f>_xll.qlIndexFixing($BE$1,AZ478,TRUE,_xll.ohTrigger(Trigger,Trigger6M))</f>
        <v>1.9720161317705581E-3</v>
      </c>
    </row>
    <row r="479" spans="51:56" ht="11.25" customHeight="1" x14ac:dyDescent="0.25">
      <c r="AY479" s="104" t="s">
        <v>203</v>
      </c>
      <c r="AZ479" s="105">
        <f>_xll.qlInterestRateIndexFixingDate(Currency&amp;"ibor"&amp;Tenor,BA479,Trigger)</f>
        <v>42829</v>
      </c>
      <c r="BA479" s="105">
        <f>_xll.qlCalendarAdvance(Calendar,BA478,AY479,"f",,Trigger)</f>
        <v>42831</v>
      </c>
      <c r="BB479" s="105">
        <f>_xll.qlInterestRateIndexMaturity(Currency&amp;"ibor"&amp;Tenor,BA479,Trigger)</f>
        <v>43014</v>
      </c>
      <c r="BC479" s="257">
        <f>_xll.qlIndexFixing($AC$5,AZ479,TRUE,_xll.ohTrigger(Trigger,Trigger6M))</f>
        <v>1.9524067940746379E-3</v>
      </c>
      <c r="BD479" s="257">
        <f>_xll.qlIndexFixing($BE$1,AZ479,TRUE,_xll.ohTrigger(Trigger,Trigger6M))</f>
        <v>1.9759077017146645E-3</v>
      </c>
    </row>
    <row r="480" spans="51:56" ht="11.25" customHeight="1" x14ac:dyDescent="0.25">
      <c r="AY480" s="104" t="s">
        <v>203</v>
      </c>
      <c r="AZ480" s="105">
        <f>_xll.qlInterestRateIndexFixingDate(Currency&amp;"ibor"&amp;Tenor,BA480,Trigger)</f>
        <v>42830</v>
      </c>
      <c r="BA480" s="105">
        <f>_xll.qlCalendarAdvance(Calendar,BA479,AY480,"f",,Trigger)</f>
        <v>42832</v>
      </c>
      <c r="BB480" s="105">
        <f>_xll.qlInterestRateIndexMaturity(Currency&amp;"ibor"&amp;Tenor,BA480,Trigger)</f>
        <v>43017</v>
      </c>
      <c r="BC480" s="257">
        <f>_xll.qlIndexFixing($AC$5,AZ480,TRUE,_xll.ohTrigger(Trigger,Trigger6M))</f>
        <v>1.9717219653817954E-3</v>
      </c>
      <c r="BD480" s="257">
        <f>_xll.qlIndexFixing($BE$1,AZ480,TRUE,_xll.ohTrigger(Trigger,Trigger6M))</f>
        <v>1.9847158415661234E-3</v>
      </c>
    </row>
    <row r="481" spans="51:56" ht="11.25" customHeight="1" x14ac:dyDescent="0.25">
      <c r="AY481" s="104" t="s">
        <v>203</v>
      </c>
      <c r="AZ481" s="105">
        <f>_xll.qlInterestRateIndexFixingDate(Currency&amp;"ibor"&amp;Tenor,BA481,Trigger)</f>
        <v>42831</v>
      </c>
      <c r="BA481" s="105">
        <f>_xll.qlCalendarAdvance(Calendar,BA480,AY481,"f",,Trigger)</f>
        <v>42835</v>
      </c>
      <c r="BB481" s="105">
        <f>_xll.qlInterestRateIndexMaturity(Currency&amp;"ibor"&amp;Tenor,BA481,Trigger)</f>
        <v>43018</v>
      </c>
      <c r="BC481" s="257">
        <f>_xll.qlIndexFixing($AC$5,AZ481,TRUE,_xll.ohTrigger(Trigger,Trigger6M))</f>
        <v>1.9835484039381541E-3</v>
      </c>
      <c r="BD481" s="257">
        <f>_xll.qlIndexFixing($BE$1,AZ481,TRUE,_xll.ohTrigger(Trigger,Trigger6M))</f>
        <v>1.9913291645562528E-3</v>
      </c>
    </row>
    <row r="482" spans="51:56" ht="11.25" customHeight="1" x14ac:dyDescent="0.25">
      <c r="AY482" s="104" t="s">
        <v>203</v>
      </c>
      <c r="AZ482" s="105">
        <f>_xll.qlInterestRateIndexFixingDate(Currency&amp;"ibor"&amp;Tenor,BA482,Trigger)</f>
        <v>42832</v>
      </c>
      <c r="BA482" s="105">
        <f>_xll.qlCalendarAdvance(Calendar,BA481,AY482,"f",,Trigger)</f>
        <v>42836</v>
      </c>
      <c r="BB482" s="105">
        <f>_xll.qlInterestRateIndexMaturity(Currency&amp;"ibor"&amp;Tenor,BA482,Trigger)</f>
        <v>43019</v>
      </c>
      <c r="BC482" s="257">
        <f>_xll.qlIndexFixing($AC$5,AZ482,TRUE,_xll.ohTrigger(Trigger,Trigger6M))</f>
        <v>1.9913653641477737E-3</v>
      </c>
      <c r="BD482" s="257">
        <f>_xll.qlIndexFixing($BE$1,AZ482,TRUE,_xll.ohTrigger(Trigger,Trigger6M))</f>
        <v>1.9951625033196078E-3</v>
      </c>
    </row>
    <row r="483" spans="51:56" ht="11.25" customHeight="1" x14ac:dyDescent="0.25">
      <c r="AY483" s="104" t="s">
        <v>203</v>
      </c>
      <c r="AZ483" s="105">
        <f>_xll.qlInterestRateIndexFixingDate(Currency&amp;"ibor"&amp;Tenor,BA483,Trigger)</f>
        <v>42835</v>
      </c>
      <c r="BA483" s="105">
        <f>_xll.qlCalendarAdvance(Calendar,BA482,AY483,"f",,Trigger)</f>
        <v>42837</v>
      </c>
      <c r="BB483" s="105">
        <f>_xll.qlInterestRateIndexMaturity(Currency&amp;"ibor"&amp;Tenor,BA483,Trigger)</f>
        <v>43020</v>
      </c>
      <c r="BC483" s="257">
        <f>_xll.qlIndexFixing($AC$5,AZ483,TRUE,_xll.ohTrigger(Trigger,Trigger6M))</f>
        <v>1.9991949477552399E-3</v>
      </c>
      <c r="BD483" s="257">
        <f>_xll.qlIndexFixing($BE$1,AZ483,TRUE,_xll.ohTrigger(Trigger,Trigger6M))</f>
        <v>1.9989927627774087E-3</v>
      </c>
    </row>
    <row r="484" spans="51:56" ht="11.25" customHeight="1" x14ac:dyDescent="0.25">
      <c r="AY484" s="104" t="s">
        <v>203</v>
      </c>
      <c r="AZ484" s="105">
        <f>_xll.qlInterestRateIndexFixingDate(Currency&amp;"ibor"&amp;Tenor,BA484,Trigger)</f>
        <v>42836</v>
      </c>
      <c r="BA484" s="105">
        <f>_xll.qlCalendarAdvance(Calendar,BA483,AY484,"f",,Trigger)</f>
        <v>42838</v>
      </c>
      <c r="BB484" s="105">
        <f>_xll.qlInterestRateIndexMaturity(Currency&amp;"ibor"&amp;Tenor,BA484,Trigger)</f>
        <v>43021</v>
      </c>
      <c r="BC484" s="257">
        <f>_xll.qlIndexFixing($AC$5,AZ484,TRUE,_xll.ohTrigger(Trigger,Trigger6M))</f>
        <v>2.0070371549103772E-3</v>
      </c>
      <c r="BD484" s="257">
        <f>_xll.qlIndexFixing($BE$1,AZ484,TRUE,_xll.ohTrigger(Trigger,Trigger6M))</f>
        <v>2.0028228389466344E-3</v>
      </c>
    </row>
    <row r="485" spans="51:56" ht="11.25" customHeight="1" x14ac:dyDescent="0.25">
      <c r="AY485" s="104" t="s">
        <v>203</v>
      </c>
      <c r="AZ485" s="105">
        <f>_xll.qlInterestRateIndexFixingDate(Currency&amp;"ibor"&amp;Tenor,BA485,Trigger)</f>
        <v>42837</v>
      </c>
      <c r="BA485" s="105">
        <f>_xll.qlCalendarAdvance(Calendar,BA484,AY485,"f",,Trigger)</f>
        <v>42843</v>
      </c>
      <c r="BB485" s="105">
        <f>_xll.qlInterestRateIndexMaturity(Currency&amp;"ibor"&amp;Tenor,BA485,Trigger)</f>
        <v>43026</v>
      </c>
      <c r="BC485" s="257">
        <f>_xll.qlIndexFixing($AC$5,AZ485,TRUE,_xll.ohTrigger(Trigger,Trigger6M))</f>
        <v>2.0464375491804137E-3</v>
      </c>
      <c r="BD485" s="257">
        <f>_xll.qlIndexFixing($BE$1,AZ485,TRUE,_xll.ohTrigger(Trigger,Trigger6M))</f>
        <v>2.0220730422307277E-3</v>
      </c>
    </row>
    <row r="486" spans="51:56" ht="11.25" customHeight="1" x14ac:dyDescent="0.25">
      <c r="AY486" s="104" t="s">
        <v>203</v>
      </c>
      <c r="AZ486" s="105">
        <f>_xll.qlInterestRateIndexFixingDate(Currency&amp;"ibor"&amp;Tenor,BA486,Trigger)</f>
        <v>42838</v>
      </c>
      <c r="BA486" s="105">
        <f>_xll.qlCalendarAdvance(Calendar,BA485,AY486,"f",,Trigger)</f>
        <v>42844</v>
      </c>
      <c r="BB486" s="105">
        <f>_xll.qlInterestRateIndexMaturity(Currency&amp;"ibor"&amp;Tenor,BA486,Trigger)</f>
        <v>43027</v>
      </c>
      <c r="BC486" s="257">
        <f>_xll.qlIndexFixing($AC$5,AZ486,TRUE,_xll.ohTrigger(Trigger,Trigger6M))</f>
        <v>2.0543555007923779E-3</v>
      </c>
      <c r="BD486" s="257">
        <f>_xll.qlIndexFixing($BE$1,AZ486,TRUE,_xll.ohTrigger(Trigger,Trigger6M))</f>
        <v>2.0259638039771721E-3</v>
      </c>
    </row>
    <row r="487" spans="51:56" ht="11.25" customHeight="1" x14ac:dyDescent="0.25">
      <c r="AY487" s="104" t="s">
        <v>203</v>
      </c>
      <c r="AZ487" s="105">
        <f>_xll.qlInterestRateIndexFixingDate(Currency&amp;"ibor"&amp;Tenor,BA487,Trigger)</f>
        <v>42843</v>
      </c>
      <c r="BA487" s="105">
        <f>_xll.qlCalendarAdvance(Calendar,BA486,AY487,"f",,Trigger)</f>
        <v>42845</v>
      </c>
      <c r="BB487" s="105">
        <f>_xll.qlInterestRateIndexMaturity(Currency&amp;"ibor"&amp;Tenor,BA487,Trigger)</f>
        <v>43028</v>
      </c>
      <c r="BC487" s="257">
        <f>_xll.qlIndexFixing($AC$5,AZ487,TRUE,_xll.ohTrigger(Trigger,Trigger6M))</f>
        <v>2.0622860770108391E-3</v>
      </c>
      <c r="BD487" s="257">
        <f>_xll.qlIndexFixing($BE$1,AZ487,TRUE,_xll.ohTrigger(Trigger,Trigger6M))</f>
        <v>2.0298751390389089E-3</v>
      </c>
    </row>
    <row r="488" spans="51:56" ht="11.25" customHeight="1" x14ac:dyDescent="0.25">
      <c r="AY488" s="104" t="s">
        <v>203</v>
      </c>
      <c r="AZ488" s="105">
        <f>_xll.qlInterestRateIndexFixingDate(Currency&amp;"ibor"&amp;Tenor,BA488,Trigger)</f>
        <v>42844</v>
      </c>
      <c r="BA488" s="105">
        <f>_xll.qlCalendarAdvance(Calendar,BA487,AY488,"f",,Trigger)</f>
        <v>42846</v>
      </c>
      <c r="BB488" s="105">
        <f>_xll.qlInterestRateIndexMaturity(Currency&amp;"ibor"&amp;Tenor,BA488,Trigger)</f>
        <v>43031</v>
      </c>
      <c r="BC488" s="257">
        <f>_xll.qlIndexFixing($AC$5,AZ488,TRUE,_xll.ohTrigger(Trigger,Trigger6M))</f>
        <v>2.0812653552115452E-3</v>
      </c>
      <c r="BD488" s="257">
        <f>_xll.qlIndexFixing($BE$1,AZ488,TRUE,_xll.ohTrigger(Trigger,Trigger6M))</f>
        <v>2.0390307619112626E-3</v>
      </c>
    </row>
    <row r="489" spans="51:56" ht="11.25" customHeight="1" x14ac:dyDescent="0.25">
      <c r="AY489" s="104" t="s">
        <v>203</v>
      </c>
      <c r="AZ489" s="105">
        <f>_xll.qlInterestRateIndexFixingDate(Currency&amp;"ibor"&amp;Tenor,BA489,Trigger)</f>
        <v>42845</v>
      </c>
      <c r="BA489" s="105">
        <f>_xll.qlCalendarAdvance(Calendar,BA488,AY489,"f",,Trigger)</f>
        <v>42849</v>
      </c>
      <c r="BB489" s="105">
        <f>_xll.qlInterestRateIndexMaturity(Currency&amp;"ibor"&amp;Tenor,BA489,Trigger)</f>
        <v>43032</v>
      </c>
      <c r="BC489" s="257">
        <f>_xll.qlIndexFixing($AC$5,AZ489,TRUE,_xll.ohTrigger(Trigger,Trigger6M))</f>
        <v>2.0941346310033842E-3</v>
      </c>
      <c r="BD489" s="257">
        <f>_xll.qlIndexFixing($BE$1,AZ489,TRUE,_xll.ohTrigger(Trigger,Trigger6M))</f>
        <v>2.0457871609514573E-3</v>
      </c>
    </row>
    <row r="490" spans="51:56" ht="11.25" customHeight="1" x14ac:dyDescent="0.25">
      <c r="AY490" s="104" t="s">
        <v>203</v>
      </c>
      <c r="AZ490" s="105">
        <f>_xll.qlInterestRateIndexFixingDate(Currency&amp;"ibor"&amp;Tenor,BA490,Trigger)</f>
        <v>42846</v>
      </c>
      <c r="BA490" s="105">
        <f>_xll.qlCalendarAdvance(Calendar,BA489,AY490,"f",,Trigger)</f>
        <v>42850</v>
      </c>
      <c r="BB490" s="105">
        <f>_xll.qlInterestRateIndexMaturity(Currency&amp;"ibor"&amp;Tenor,BA490,Trigger)</f>
        <v>43033</v>
      </c>
      <c r="BC490" s="257">
        <f>_xll.qlIndexFixing($AC$5,AZ490,TRUE,_xll.ohTrigger(Trigger,Trigger6M))</f>
        <v>2.1021283325453931E-3</v>
      </c>
      <c r="BD490" s="257">
        <f>_xll.qlIndexFixing($BE$1,AZ490,TRUE,_xll.ohTrigger(Trigger,Trigger6M))</f>
        <v>2.0498472254026536E-3</v>
      </c>
    </row>
    <row r="491" spans="51:56" ht="11.25" customHeight="1" x14ac:dyDescent="0.25">
      <c r="AY491" s="104" t="s">
        <v>203</v>
      </c>
      <c r="AZ491" s="105">
        <f>_xll.qlInterestRateIndexFixingDate(Currency&amp;"ibor"&amp;Tenor,BA491,Trigger)</f>
        <v>42849</v>
      </c>
      <c r="BA491" s="105">
        <f>_xll.qlCalendarAdvance(Calendar,BA490,AY491,"f",,Trigger)</f>
        <v>42851</v>
      </c>
      <c r="BB491" s="105">
        <f>_xll.qlInterestRateIndexMaturity(Currency&amp;"ibor"&amp;Tenor,BA491,Trigger)</f>
        <v>43034</v>
      </c>
      <c r="BC491" s="257">
        <f>_xll.qlIndexFixing($AC$5,AZ491,TRUE,_xll.ohTrigger(Trigger,Trigger6M))</f>
        <v>2.1101346596111977E-3</v>
      </c>
      <c r="BD491" s="257">
        <f>_xll.qlIndexFixing($BE$1,AZ491,TRUE,_xll.ohTrigger(Trigger,Trigger6M))</f>
        <v>2.0539463294407139E-3</v>
      </c>
    </row>
    <row r="492" spans="51:56" ht="11.25" customHeight="1" x14ac:dyDescent="0.25">
      <c r="AY492" s="104" t="s">
        <v>203</v>
      </c>
      <c r="AZ492" s="105">
        <f>_xll.qlInterestRateIndexFixingDate(Currency&amp;"ibor"&amp;Tenor,BA492,Trigger)</f>
        <v>42850</v>
      </c>
      <c r="BA492" s="105">
        <f>_xll.qlCalendarAdvance(Calendar,BA491,AY492,"f",,Trigger)</f>
        <v>42852</v>
      </c>
      <c r="BB492" s="105">
        <f>_xll.qlInterestRateIndexMaturity(Currency&amp;"ibor"&amp;Tenor,BA492,Trigger)</f>
        <v>43035</v>
      </c>
      <c r="BC492" s="257">
        <f>_xll.qlIndexFixing($AC$5,AZ492,TRUE,_xll.ohTrigger(Trigger,Trigger6M))</f>
        <v>2.1181536123549916E-3</v>
      </c>
      <c r="BD492" s="257">
        <f>_xll.qlIndexFixing($BE$1,AZ492,TRUE,_xll.ohTrigger(Trigger,Trigger6M))</f>
        <v>2.0580876113548293E-3</v>
      </c>
    </row>
    <row r="493" spans="51:56" ht="11.25" customHeight="1" x14ac:dyDescent="0.25">
      <c r="AY493" s="104" t="s">
        <v>203</v>
      </c>
      <c r="AZ493" s="105">
        <f>_xll.qlInterestRateIndexFixingDate(Currency&amp;"ibor"&amp;Tenor,BA493,Trigger)</f>
        <v>42851</v>
      </c>
      <c r="BA493" s="105">
        <f>_xll.qlCalendarAdvance(Calendar,BA492,AY493,"f",,Trigger)</f>
        <v>42853</v>
      </c>
      <c r="BB493" s="105">
        <f>_xll.qlInterestRateIndexMaturity(Currency&amp;"ibor"&amp;Tenor,BA493,Trigger)</f>
        <v>43039</v>
      </c>
      <c r="BC493" s="257">
        <f>_xll.qlIndexFixing($AC$5,AZ493,TRUE,_xll.ohTrigger(Trigger,Trigger6M))</f>
        <v>2.14228920746274E-3</v>
      </c>
      <c r="BD493" s="257">
        <f>_xll.qlIndexFixing($BE$1,AZ493,TRUE,_xll.ohTrigger(Trigger,Trigger6M))</f>
        <v>2.0703063264421707E-3</v>
      </c>
    </row>
    <row r="494" spans="51:56" ht="11.25" customHeight="1" x14ac:dyDescent="0.25">
      <c r="AY494" s="104" t="s">
        <v>203</v>
      </c>
      <c r="AZ494" s="105">
        <f>_xll.qlInterestRateIndexFixingDate(Currency&amp;"ibor"&amp;Tenor,BA494,Trigger)</f>
        <v>42852</v>
      </c>
      <c r="BA494" s="105">
        <f>_xll.qlCalendarAdvance(Calendar,BA493,AY494,"f",,Trigger)</f>
        <v>42857</v>
      </c>
      <c r="BB494" s="105">
        <f>_xll.qlInterestRateIndexMaturity(Currency&amp;"ibor"&amp;Tenor,BA494,Trigger)</f>
        <v>43041</v>
      </c>
      <c r="BC494" s="257">
        <f>_xll.qlIndexFixing($AC$5,AZ494,TRUE,_xll.ohTrigger(Trigger,Trigger6M))</f>
        <v>2.1637617188312009E-3</v>
      </c>
      <c r="BD494" s="257">
        <f>_xll.qlIndexFixing($BE$1,AZ494,TRUE,_xll.ohTrigger(Trigger,Trigger6M))</f>
        <v>2.0822453382056106E-3</v>
      </c>
    </row>
    <row r="495" spans="51:56" ht="11.25" customHeight="1" x14ac:dyDescent="0.25">
      <c r="AY495" s="104" t="s">
        <v>203</v>
      </c>
      <c r="AZ495" s="105">
        <f>_xll.qlInterestRateIndexFixingDate(Currency&amp;"ibor"&amp;Tenor,BA495,Trigger)</f>
        <v>42853</v>
      </c>
      <c r="BA495" s="105">
        <f>_xll.qlCalendarAdvance(Calendar,BA494,AY495,"f",,Trigger)</f>
        <v>42858</v>
      </c>
      <c r="BB495" s="105">
        <f>_xll.qlInterestRateIndexMaturity(Currency&amp;"ibor"&amp;Tenor,BA495,Trigger)</f>
        <v>43042</v>
      </c>
      <c r="BC495" s="257">
        <f>_xll.qlIndexFixing($AC$5,AZ495,TRUE,_xll.ohTrigger(Trigger,Trigger6M))</f>
        <v>2.1718367573116911E-3</v>
      </c>
      <c r="BD495" s="257">
        <f>_xll.qlIndexFixing($BE$1,AZ495,TRUE,_xll.ohTrigger(Trigger,Trigger6M))</f>
        <v>2.0867132297818854E-3</v>
      </c>
    </row>
    <row r="496" spans="51:56" ht="11.25" customHeight="1" x14ac:dyDescent="0.25">
      <c r="AY496" s="104" t="s">
        <v>203</v>
      </c>
      <c r="AZ496" s="105">
        <f>_xll.qlInterestRateIndexFixingDate(Currency&amp;"ibor"&amp;Tenor,BA496,Trigger)</f>
        <v>42857</v>
      </c>
      <c r="BA496" s="105">
        <f>_xll.qlCalendarAdvance(Calendar,BA495,AY496,"f",,Trigger)</f>
        <v>42859</v>
      </c>
      <c r="BB496" s="105">
        <f>_xll.qlInterestRateIndexMaturity(Currency&amp;"ibor"&amp;Tenor,BA496,Trigger)</f>
        <v>43045</v>
      </c>
      <c r="BC496" s="257">
        <f>_xll.qlIndexFixing($AC$5,AZ496,TRUE,_xll.ohTrigger(Trigger,Trigger6M))</f>
        <v>2.1903953830825253E-3</v>
      </c>
      <c r="BD496" s="257">
        <f>_xll.qlIndexFixing($BE$1,AZ496,TRUE,_xll.ohTrigger(Trigger,Trigger6M))</f>
        <v>2.0966917902478436E-3</v>
      </c>
    </row>
    <row r="497" spans="51:56" ht="11.25" customHeight="1" x14ac:dyDescent="0.25">
      <c r="AY497" s="104" t="s">
        <v>203</v>
      </c>
      <c r="AZ497" s="105">
        <f>_xll.qlInterestRateIndexFixingDate(Currency&amp;"ibor"&amp;Tenor,BA497,Trigger)</f>
        <v>42858</v>
      </c>
      <c r="BA497" s="105">
        <f>_xll.qlCalendarAdvance(Calendar,BA496,AY497,"f",,Trigger)</f>
        <v>42860</v>
      </c>
      <c r="BB497" s="105">
        <f>_xll.qlInterestRateIndexMaturity(Currency&amp;"ibor"&amp;Tenor,BA497,Trigger)</f>
        <v>43045</v>
      </c>
      <c r="BC497" s="257">
        <f>_xll.qlIndexFixing($AC$5,AZ497,TRUE,_xll.ohTrigger(Trigger,Trigger6M))</f>
        <v>2.193256595874462E-3</v>
      </c>
      <c r="BD497" s="257">
        <f>_xll.qlIndexFixing($BE$1,AZ497,TRUE,_xll.ohTrigger(Trigger,Trigger6M))</f>
        <v>2.0985570124285534E-3</v>
      </c>
    </row>
    <row r="498" spans="51:56" ht="11.25" customHeight="1" x14ac:dyDescent="0.25">
      <c r="AY498" s="104" t="s">
        <v>203</v>
      </c>
      <c r="AZ498" s="105">
        <f>_xll.qlInterestRateIndexFixingDate(Currency&amp;"ibor"&amp;Tenor,BA498,Trigger)</f>
        <v>42859</v>
      </c>
      <c r="BA498" s="105">
        <f>_xll.qlCalendarAdvance(Calendar,BA497,AY498,"f",,Trigger)</f>
        <v>42863</v>
      </c>
      <c r="BB498" s="105">
        <f>_xll.qlInterestRateIndexMaturity(Currency&amp;"ibor"&amp;Tenor,BA498,Trigger)</f>
        <v>43047</v>
      </c>
      <c r="BC498" s="257">
        <f>_xll.qlIndexFixing($AC$5,AZ498,TRUE,_xll.ohTrigger(Trigger,Trigger6M))</f>
        <v>2.2124003295176387E-3</v>
      </c>
      <c r="BD498" s="257">
        <f>_xll.qlIndexFixing($BE$1,AZ498,TRUE,_xll.ohTrigger(Trigger,Trigger6M))</f>
        <v>2.1099112032101739E-3</v>
      </c>
    </row>
    <row r="499" spans="51:56" ht="11.25" customHeight="1" x14ac:dyDescent="0.25">
      <c r="AY499" s="104" t="s">
        <v>203</v>
      </c>
      <c r="AZ499" s="105">
        <f>_xll.qlInterestRateIndexFixingDate(Currency&amp;"ibor"&amp;Tenor,BA499,Trigger)</f>
        <v>42860</v>
      </c>
      <c r="BA499" s="105">
        <f>_xll.qlCalendarAdvance(Calendar,BA498,AY499,"f",,Trigger)</f>
        <v>42864</v>
      </c>
      <c r="BB499" s="105">
        <f>_xll.qlInterestRateIndexMaturity(Currency&amp;"ibor"&amp;Tenor,BA499,Trigger)</f>
        <v>43048</v>
      </c>
      <c r="BC499" s="257">
        <f>_xll.qlIndexFixing($AC$5,AZ499,TRUE,_xll.ohTrigger(Trigger,Trigger6M))</f>
        <v>2.2205507210102202E-3</v>
      </c>
      <c r="BD499" s="257">
        <f>_xll.qlIndexFixing($BE$1,AZ499,TRUE,_xll.ohTrigger(Trigger,Trigger6M))</f>
        <v>2.114710877077655E-3</v>
      </c>
    </row>
    <row r="500" spans="51:56" ht="11.25" customHeight="1" x14ac:dyDescent="0.25">
      <c r="AY500" s="104" t="s">
        <v>203</v>
      </c>
      <c r="AZ500" s="105">
        <f>_xll.qlInterestRateIndexFixingDate(Currency&amp;"ibor"&amp;Tenor,BA500,Trigger)</f>
        <v>42863</v>
      </c>
      <c r="BA500" s="105">
        <f>_xll.qlCalendarAdvance(Calendar,BA499,AY500,"f",,Trigger)</f>
        <v>42865</v>
      </c>
      <c r="BB500" s="105">
        <f>_xll.qlInterestRateIndexMaturity(Currency&amp;"ibor"&amp;Tenor,BA500,Trigger)</f>
        <v>43049</v>
      </c>
      <c r="BC500" s="257">
        <f>_xll.qlIndexFixing($AC$5,AZ500,TRUE,_xll.ohTrigger(Trigger,Trigger6M))</f>
        <v>2.2287136718841627E-3</v>
      </c>
      <c r="BD500" s="257">
        <f>_xll.qlIndexFixing($BE$1,AZ500,TRUE,_xll.ohTrigger(Trigger,Trigger6M))</f>
        <v>2.119559986671518E-3</v>
      </c>
    </row>
    <row r="501" spans="51:56" ht="11.25" customHeight="1" x14ac:dyDescent="0.25">
      <c r="AY501" s="104" t="s">
        <v>203</v>
      </c>
      <c r="AZ501" s="105">
        <f>_xll.qlInterestRateIndexFixingDate(Currency&amp;"ibor"&amp;Tenor,BA501,Trigger)</f>
        <v>42864</v>
      </c>
      <c r="BA501" s="105">
        <f>_xll.qlCalendarAdvance(Calendar,BA500,AY501,"f",,Trigger)</f>
        <v>42866</v>
      </c>
      <c r="BB501" s="105">
        <f>_xll.qlInterestRateIndexMaturity(Currency&amp;"ibor"&amp;Tenor,BA501,Trigger)</f>
        <v>43052</v>
      </c>
      <c r="BC501" s="257">
        <f>_xll.qlIndexFixing($AC$5,AZ501,TRUE,_xll.ohTrigger(Trigger,Trigger6M))</f>
        <v>2.2470845571222597E-3</v>
      </c>
      <c r="BD501" s="257">
        <f>_xll.qlIndexFixing($BE$1,AZ501,TRUE,_xll.ohTrigger(Trigger,Trigger6M))</f>
        <v>2.129992430779811E-3</v>
      </c>
    </row>
    <row r="502" spans="51:56" ht="11.25" customHeight="1" x14ac:dyDescent="0.25">
      <c r="AY502" s="104" t="s">
        <v>203</v>
      </c>
      <c r="AZ502" s="105">
        <f>_xll.qlInterestRateIndexFixingDate(Currency&amp;"ibor"&amp;Tenor,BA502,Trigger)</f>
        <v>42865</v>
      </c>
      <c r="BA502" s="105">
        <f>_xll.qlCalendarAdvance(Calendar,BA501,AY502,"f",,Trigger)</f>
        <v>42867</v>
      </c>
      <c r="BB502" s="105">
        <f>_xll.qlInterestRateIndexMaturity(Currency&amp;"ibor"&amp;Tenor,BA502,Trigger)</f>
        <v>43052</v>
      </c>
      <c r="BC502" s="257">
        <f>_xll.qlIndexFixing($AC$5,AZ502,TRUE,_xll.ohTrigger(Trigger,Trigger6M))</f>
        <v>2.2501702916138326E-3</v>
      </c>
      <c r="BD502" s="257">
        <f>_xll.qlIndexFixing($BE$1,AZ502,TRUE,_xll.ohTrigger(Trigger,Trigger6M))</f>
        <v>2.1321715953035989E-3</v>
      </c>
    </row>
    <row r="503" spans="51:56" ht="11.25" customHeight="1" x14ac:dyDescent="0.25">
      <c r="AY503" s="104" t="s">
        <v>203</v>
      </c>
      <c r="AZ503" s="105">
        <f>_xll.qlInterestRateIndexFixingDate(Currency&amp;"ibor"&amp;Tenor,BA503,Trigger)</f>
        <v>42866</v>
      </c>
      <c r="BA503" s="105">
        <f>_xll.qlCalendarAdvance(Calendar,BA502,AY503,"f",,Trigger)</f>
        <v>42870</v>
      </c>
      <c r="BB503" s="105">
        <f>_xll.qlInterestRateIndexMaturity(Currency&amp;"ibor"&amp;Tenor,BA503,Trigger)</f>
        <v>43054</v>
      </c>
      <c r="BC503" s="257">
        <f>_xll.qlIndexFixing($AC$5,AZ503,TRUE,_xll.ohTrigger(Trigger,Trigger6M))</f>
        <v>2.2697168224733687E-3</v>
      </c>
      <c r="BD503" s="257">
        <f>_xll.qlIndexFixing($BE$1,AZ503,TRUE,_xll.ohTrigger(Trigger,Trigger6M))</f>
        <v>2.14448709983555E-3</v>
      </c>
    </row>
    <row r="504" spans="51:56" ht="11.25" customHeight="1" x14ac:dyDescent="0.25">
      <c r="AY504" s="104" t="s">
        <v>203</v>
      </c>
      <c r="AZ504" s="105">
        <f>_xll.qlInterestRateIndexFixingDate(Currency&amp;"ibor"&amp;Tenor,BA504,Trigger)</f>
        <v>42867</v>
      </c>
      <c r="BA504" s="105">
        <f>_xll.qlCalendarAdvance(Calendar,BA503,AY504,"f",,Trigger)</f>
        <v>42871</v>
      </c>
      <c r="BB504" s="105">
        <f>_xll.qlInterestRateIndexMaturity(Currency&amp;"ibor"&amp;Tenor,BA504,Trigger)</f>
        <v>43055</v>
      </c>
      <c r="BC504" s="257">
        <f>_xll.qlIndexFixing($AC$5,AZ504,TRUE,_xll.ohTrigger(Trigger,Trigger6M))</f>
        <v>2.2779551329371837E-3</v>
      </c>
      <c r="BD504" s="257">
        <f>_xll.qlIndexFixing($BE$1,AZ504,TRUE,_xll.ohTrigger(Trigger,Trigger6M))</f>
        <v>2.1495966932513163E-3</v>
      </c>
    </row>
    <row r="505" spans="51:56" ht="11.25" customHeight="1" x14ac:dyDescent="0.25">
      <c r="AY505" s="104" t="s">
        <v>203</v>
      </c>
      <c r="AZ505" s="105">
        <f>_xll.qlInterestRateIndexFixingDate(Currency&amp;"ibor"&amp;Tenor,BA505,Trigger)</f>
        <v>42870</v>
      </c>
      <c r="BA505" s="105">
        <f>_xll.qlCalendarAdvance(Calendar,BA504,AY505,"f",,Trigger)</f>
        <v>42872</v>
      </c>
      <c r="BB505" s="105">
        <f>_xll.qlInterestRateIndexMaturity(Currency&amp;"ibor"&amp;Tenor,BA505,Trigger)</f>
        <v>43056</v>
      </c>
      <c r="BC505" s="257">
        <f>_xll.qlIndexFixing($AC$5,AZ505,TRUE,_xll.ohTrigger(Trigger,Trigger6M))</f>
        <v>2.286206003884956E-3</v>
      </c>
      <c r="BD505" s="257">
        <f>_xll.qlIndexFixing($BE$1,AZ505,TRUE,_xll.ohTrigger(Trigger,Trigger6M))</f>
        <v>2.1547435801332242E-3</v>
      </c>
    </row>
    <row r="506" spans="51:56" ht="11.25" customHeight="1" x14ac:dyDescent="0.25">
      <c r="AY506" s="104" t="s">
        <v>203</v>
      </c>
      <c r="AZ506" s="105">
        <f>_xll.qlInterestRateIndexFixingDate(Currency&amp;"ibor"&amp;Tenor,BA506,Trigger)</f>
        <v>42871</v>
      </c>
      <c r="BA506" s="105">
        <f>_xll.qlCalendarAdvance(Calendar,BA505,AY506,"f",,Trigger)</f>
        <v>42873</v>
      </c>
      <c r="BB506" s="105">
        <f>_xll.qlInterestRateIndexMaturity(Currency&amp;"ibor"&amp;Tenor,BA506,Trigger)</f>
        <v>43059</v>
      </c>
      <c r="BC506" s="257">
        <f>_xll.qlIndexFixing($AC$5,AZ506,TRUE,_xll.ohTrigger(Trigger,Trigger6M))</f>
        <v>2.304382569268377E-3</v>
      </c>
      <c r="BD506" s="257">
        <f>_xll.qlIndexFixing($BE$1,AZ506,TRUE,_xll.ohTrigger(Trigger,Trigger6M))</f>
        <v>2.1655239643493928E-3</v>
      </c>
    </row>
    <row r="507" spans="51:56" ht="11.25" customHeight="1" x14ac:dyDescent="0.25">
      <c r="AY507" s="104" t="s">
        <v>203</v>
      </c>
      <c r="AZ507" s="105">
        <f>_xll.qlInterestRateIndexFixingDate(Currency&amp;"ibor"&amp;Tenor,BA507,Trigger)</f>
        <v>42872</v>
      </c>
      <c r="BA507" s="105">
        <f>_xll.qlCalendarAdvance(Calendar,BA506,AY507,"f",,Trigger)</f>
        <v>42874</v>
      </c>
      <c r="BB507" s="105">
        <f>_xll.qlInterestRateIndexMaturity(Currency&amp;"ibor"&amp;Tenor,BA507,Trigger)</f>
        <v>43059</v>
      </c>
      <c r="BC507" s="257">
        <f>_xll.qlIndexFixing($AC$5,AZ507,TRUE,_xll.ohTrigger(Trigger,Trigger6M))</f>
        <v>2.3076961088310333E-3</v>
      </c>
      <c r="BD507" s="257">
        <f>_xll.qlIndexFixing($BE$1,AZ507,TRUE,_xll.ohTrigger(Trigger,Trigger6M))</f>
        <v>2.1679439798932502E-3</v>
      </c>
    </row>
    <row r="508" spans="51:56" ht="11.25" customHeight="1" x14ac:dyDescent="0.25">
      <c r="AY508" s="104" t="s">
        <v>203</v>
      </c>
      <c r="AZ508" s="105">
        <f>_xll.qlInterestRateIndexFixingDate(Currency&amp;"ibor"&amp;Tenor,BA508,Trigger)</f>
        <v>42873</v>
      </c>
      <c r="BA508" s="105">
        <f>_xll.qlCalendarAdvance(Calendar,BA507,AY508,"f",,Trigger)</f>
        <v>42877</v>
      </c>
      <c r="BB508" s="105">
        <f>_xll.qlInterestRateIndexMaturity(Currency&amp;"ibor"&amp;Tenor,BA508,Trigger)</f>
        <v>43061</v>
      </c>
      <c r="BC508" s="257">
        <f>_xll.qlIndexFixing($AC$5,AZ508,TRUE,_xll.ohTrigger(Trigger,Trigger6M))</f>
        <v>2.3276487714356917E-3</v>
      </c>
      <c r="BD508" s="257">
        <f>_xll.qlIndexFixing($BE$1,AZ508,TRUE,_xll.ohTrigger(Trigger,Trigger6M))</f>
        <v>2.1809748535379261E-3</v>
      </c>
    </row>
    <row r="509" spans="51:56" ht="11.25" customHeight="1" x14ac:dyDescent="0.25">
      <c r="AY509" s="104" t="s">
        <v>203</v>
      </c>
      <c r="AZ509" s="105">
        <f>_xll.qlInterestRateIndexFixingDate(Currency&amp;"ibor"&amp;Tenor,BA509,Trigger)</f>
        <v>42874</v>
      </c>
      <c r="BA509" s="105">
        <f>_xll.qlCalendarAdvance(Calendar,BA508,AY509,"f",,Trigger)</f>
        <v>42878</v>
      </c>
      <c r="BB509" s="105">
        <f>_xll.qlInterestRateIndexMaturity(Currency&amp;"ibor"&amp;Tenor,BA509,Trigger)</f>
        <v>43062</v>
      </c>
      <c r="BC509" s="257">
        <f>_xll.qlIndexFixing($AC$5,AZ509,TRUE,_xll.ohTrigger(Trigger,Trigger6M))</f>
        <v>2.335975008622366E-3</v>
      </c>
      <c r="BD509" s="257">
        <f>_xll.qlIndexFixing($BE$1,AZ509,TRUE,_xll.ohTrigger(Trigger,Trigger6M))</f>
        <v>2.1863078152553738E-3</v>
      </c>
    </row>
    <row r="510" spans="51:56" ht="11.25" customHeight="1" x14ac:dyDescent="0.25">
      <c r="AY510" s="104" t="s">
        <v>203</v>
      </c>
      <c r="AZ510" s="105">
        <f>_xll.qlInterestRateIndexFixingDate(Currency&amp;"ibor"&amp;Tenor,BA510,Trigger)</f>
        <v>42877</v>
      </c>
      <c r="BA510" s="105">
        <f>_xll.qlCalendarAdvance(Calendar,BA509,AY510,"f",,Trigger)</f>
        <v>42879</v>
      </c>
      <c r="BB510" s="105">
        <f>_xll.qlInterestRateIndexMaturity(Currency&amp;"ibor"&amp;Tenor,BA510,Trigger)</f>
        <v>43063</v>
      </c>
      <c r="BC510" s="257">
        <f>_xll.qlIndexFixing($AC$5,AZ510,TRUE,_xll.ohTrigger(Trigger,Trigger6M))</f>
        <v>2.344313807406889E-3</v>
      </c>
      <c r="BD510" s="257">
        <f>_xll.qlIndexFixing($BE$1,AZ510,TRUE,_xll.ohTrigger(Trigger,Trigger6M))</f>
        <v>2.1916654096743524E-3</v>
      </c>
    </row>
    <row r="511" spans="51:56" ht="11.25" customHeight="1" x14ac:dyDescent="0.25">
      <c r="AY511" s="104" t="s">
        <v>203</v>
      </c>
      <c r="AZ511" s="105">
        <f>_xll.qlInterestRateIndexFixingDate(Currency&amp;"ibor"&amp;Tenor,BA511,Trigger)</f>
        <v>42878</v>
      </c>
      <c r="BA511" s="105">
        <f>_xll.qlCalendarAdvance(Calendar,BA510,AY511,"f",,Trigger)</f>
        <v>42880</v>
      </c>
      <c r="BB511" s="105">
        <f>_xll.qlInterestRateIndexMaturity(Currency&amp;"ibor"&amp;Tenor,BA511,Trigger)</f>
        <v>43066</v>
      </c>
      <c r="BC511" s="257">
        <f>_xll.qlIndexFixing($AC$5,AZ511,TRUE,_xll.ohTrigger(Trigger,Trigger6M))</f>
        <v>2.3622894734321603E-3</v>
      </c>
      <c r="BD511" s="257">
        <f>_xll.qlIndexFixing($BE$1,AZ511,TRUE,_xll.ohTrigger(Trigger,Trigger6M))</f>
        <v>2.2026905530713216E-3</v>
      </c>
    </row>
    <row r="512" spans="51:56" ht="11.25" customHeight="1" x14ac:dyDescent="0.25">
      <c r="AY512" s="104" t="s">
        <v>203</v>
      </c>
      <c r="AZ512" s="105">
        <f>_xll.qlInterestRateIndexFixingDate(Currency&amp;"ibor"&amp;Tenor,BA512,Trigger)</f>
        <v>42879</v>
      </c>
      <c r="BA512" s="105">
        <f>_xll.qlCalendarAdvance(Calendar,BA511,AY512,"f",,Trigger)</f>
        <v>42881</v>
      </c>
      <c r="BB512" s="105">
        <f>_xll.qlInterestRateIndexMaturity(Currency&amp;"ibor"&amp;Tenor,BA512,Trigger)</f>
        <v>43066</v>
      </c>
      <c r="BC512" s="257">
        <f>_xll.qlIndexFixing($AC$5,AZ512,TRUE,_xll.ohTrigger(Trigger,Trigger6M))</f>
        <v>2.3658341016505519E-3</v>
      </c>
      <c r="BD512" s="257">
        <f>_xll.qlIndexFixing($BE$1,AZ512,TRUE,_xll.ohTrigger(Trigger,Trigger6M))</f>
        <v>2.2052715398810916E-3</v>
      </c>
    </row>
    <row r="513" spans="51:56" ht="11.25" customHeight="1" x14ac:dyDescent="0.25">
      <c r="AY513" s="106" t="s">
        <v>83</v>
      </c>
      <c r="AZ513" s="105">
        <f>_xll.qlInterestRateIndexFixingDate(Currency&amp;"ibor"&amp;Tenor,BA513,Trigger)</f>
        <v>42886</v>
      </c>
      <c r="BA513" s="105">
        <f>_xll.qlCalendarAdvance(Calendar,BA512,AY513,"f",,Trigger)</f>
        <v>42888</v>
      </c>
      <c r="BB513" s="105">
        <f>_xll.qlInterestRateIndexMaturity(Currency&amp;"ibor"&amp;Tenor,BA513,Trigger)</f>
        <v>43073</v>
      </c>
      <c r="BC513" s="257">
        <f>_xll.qlIndexFixing($AC$5,AZ513,TRUE,_xll.ohTrigger(Trigger,Trigger6M))</f>
        <v>2.4245843247745784E-3</v>
      </c>
      <c r="BD513" s="257">
        <f>_xll.qlIndexFixing($BE$1,AZ513,TRUE,_xll.ohTrigger(Trigger,Trigger6M))</f>
        <v>2.243526375941508E-3</v>
      </c>
    </row>
    <row r="514" spans="51:56" ht="11.25" customHeight="1" x14ac:dyDescent="0.25">
      <c r="AY514" s="106" t="s">
        <v>83</v>
      </c>
      <c r="AZ514" s="105">
        <f>_xll.qlInterestRateIndexFixingDate(Currency&amp;"ibor"&amp;Tenor,BA514,Trigger)</f>
        <v>42893</v>
      </c>
      <c r="BA514" s="105">
        <f>_xll.qlCalendarAdvance(Calendar,BA513,AY514,"f",,Trigger)</f>
        <v>42895</v>
      </c>
      <c r="BB514" s="105">
        <f>_xll.qlInterestRateIndexMaturity(Currency&amp;"ibor"&amp;Tenor,BA514,Trigger)</f>
        <v>43080</v>
      </c>
      <c r="BC514" s="257">
        <f>_xll.qlIndexFixing($AC$5,AZ514,TRUE,_xll.ohTrigger(Trigger,Trigger6M))</f>
        <v>2.4839468334817041E-3</v>
      </c>
      <c r="BD514" s="257">
        <f>_xll.qlIndexFixing($BE$1,AZ514,TRUE,_xll.ohTrigger(Trigger,Trigger6M))</f>
        <v>2.2821661507552299E-3</v>
      </c>
    </row>
    <row r="515" spans="51:56" ht="11.25" customHeight="1" x14ac:dyDescent="0.25">
      <c r="AY515" s="106" t="s">
        <v>83</v>
      </c>
      <c r="AZ515" s="105">
        <f>_xll.qlInterestRateIndexFixingDate(Currency&amp;"ibor"&amp;Tenor,BA515,Trigger)</f>
        <v>42900</v>
      </c>
      <c r="BA515" s="105">
        <f>_xll.qlCalendarAdvance(Calendar,BA514,AY515,"f",,Trigger)</f>
        <v>42902</v>
      </c>
      <c r="BB515" s="105">
        <f>_xll.qlInterestRateIndexMaturity(Currency&amp;"ibor"&amp;Tenor,BA515,Trigger)</f>
        <v>43087</v>
      </c>
      <c r="BC515" s="257">
        <f>_xll.qlIndexFixing($AC$5,AZ515,TRUE,_xll.ohTrigger(Trigger,Trigger6M))</f>
        <v>2.5439216836295182E-3</v>
      </c>
      <c r="BD515" s="257">
        <f>_xll.qlIndexFixing($BE$1,AZ515,TRUE,_xll.ohTrigger(Trigger,Trigger6M))</f>
        <v>2.321075037171575E-3</v>
      </c>
    </row>
    <row r="516" spans="51:56" ht="11.25" customHeight="1" x14ac:dyDescent="0.25">
      <c r="AY516" s="106" t="s">
        <v>83</v>
      </c>
      <c r="AZ516" s="105">
        <f>_xll.qlInterestRateIndexFixingDate(Currency&amp;"ibor"&amp;Tenor,BA516,Trigger)</f>
        <v>42907</v>
      </c>
      <c r="BA516" s="105">
        <f>_xll.qlCalendarAdvance(Calendar,BA515,AY516,"f",,Trigger)</f>
        <v>42909</v>
      </c>
      <c r="BB516" s="105">
        <f>_xll.qlInterestRateIndexMaturity(Currency&amp;"ibor"&amp;Tenor,BA516,Trigger)</f>
        <v>43096</v>
      </c>
      <c r="BC516" s="257">
        <f>_xll.qlIndexFixing($AC$5,AZ516,TRUE,_xll.ohTrigger(Trigger,Trigger6M))</f>
        <v>2.6119699053756972E-3</v>
      </c>
      <c r="BD516" s="257">
        <f>_xll.qlIndexFixing($BE$1,AZ516,TRUE,_xll.ohTrigger(Trigger,Trigger6M))</f>
        <v>2.366038440528506E-3</v>
      </c>
    </row>
    <row r="517" spans="51:56" ht="11.25" customHeight="1" x14ac:dyDescent="0.25">
      <c r="AY517" s="106" t="s">
        <v>83</v>
      </c>
      <c r="AZ517" s="105">
        <f>_xll.qlInterestRateIndexFixingDate(Currency&amp;"ibor"&amp;Tenor,BA517,Trigger)</f>
        <v>42914</v>
      </c>
      <c r="BA517" s="105">
        <f>_xll.qlCalendarAdvance(Calendar,BA516,AY517,"f",,Trigger)</f>
        <v>42916</v>
      </c>
      <c r="BB517" s="105">
        <f>_xll.qlInterestRateIndexMaturity(Currency&amp;"ibor"&amp;Tenor,BA517,Trigger)</f>
        <v>43098</v>
      </c>
      <c r="BC517" s="257">
        <f>_xll.qlIndexFixing($AC$5,AZ517,TRUE,_xll.ohTrigger(Trigger,Trigger6M))</f>
        <v>2.6495785643962347E-3</v>
      </c>
      <c r="BD517" s="257">
        <f>_xll.qlIndexFixing($BE$1,AZ517,TRUE,_xll.ohTrigger(Trigger,Trigger6M))</f>
        <v>2.3909457659468543E-3</v>
      </c>
    </row>
    <row r="518" spans="51:56" ht="11.25" customHeight="1" x14ac:dyDescent="0.25">
      <c r="AY518" s="106" t="s">
        <v>83</v>
      </c>
      <c r="AZ518" s="105">
        <f>_xll.qlInterestRateIndexFixingDate(Currency&amp;"ibor"&amp;Tenor,BA518,Trigger)</f>
        <v>42921</v>
      </c>
      <c r="BA518" s="105">
        <f>_xll.qlCalendarAdvance(Calendar,BA517,AY518,"f",,Trigger)</f>
        <v>42923</v>
      </c>
      <c r="BB518" s="105">
        <f>_xll.qlInterestRateIndexMaturity(Currency&amp;"ibor"&amp;Tenor,BA518,Trigger)</f>
        <v>43108</v>
      </c>
      <c r="BC518" s="257">
        <f>_xll.qlIndexFixing($AC$5,AZ518,TRUE,_xll.ohTrigger(Trigger,Trigger6M))</f>
        <v>2.7204772986953738E-3</v>
      </c>
      <c r="BD518" s="257">
        <f>_xll.qlIndexFixing($BE$1,AZ518,TRUE,_xll.ohTrigger(Trigger,Trigger6M))</f>
        <v>2.4393454318645202E-3</v>
      </c>
    </row>
    <row r="519" spans="51:56" ht="11.25" customHeight="1" x14ac:dyDescent="0.25">
      <c r="AY519" s="106" t="s">
        <v>83</v>
      </c>
      <c r="AZ519" s="105">
        <f>_xll.qlInterestRateIndexFixingDate(Currency&amp;"ibor"&amp;Tenor,BA519,Trigger)</f>
        <v>42928</v>
      </c>
      <c r="BA519" s="105">
        <f>_xll.qlCalendarAdvance(Calendar,BA518,AY519,"f",,Trigger)</f>
        <v>42930</v>
      </c>
      <c r="BB519" s="105">
        <f>_xll.qlInterestRateIndexMaturity(Currency&amp;"ibor"&amp;Tenor,BA519,Trigger)</f>
        <v>43115</v>
      </c>
      <c r="BC519" s="257">
        <f>_xll.qlIndexFixing($AC$5,AZ519,TRUE,_xll.ohTrigger(Trigger,Trigger6M))</f>
        <v>2.7797281656575697E-3</v>
      </c>
      <c r="BD519" s="257">
        <f>_xll.qlIndexFixing($BE$1,AZ519,TRUE,_xll.ohTrigger(Trigger,Trigger6M))</f>
        <v>2.4792598281629251E-3</v>
      </c>
    </row>
    <row r="520" spans="51:56" ht="11.25" customHeight="1" x14ac:dyDescent="0.25">
      <c r="AY520" s="106" t="s">
        <v>83</v>
      </c>
      <c r="AZ520" s="105">
        <f>_xll.qlInterestRateIndexFixingDate(Currency&amp;"ibor"&amp;Tenor,BA520,Trigger)</f>
        <v>42935</v>
      </c>
      <c r="BA520" s="105">
        <f>_xll.qlCalendarAdvance(Calendar,BA519,AY520,"f",,Trigger)</f>
        <v>42937</v>
      </c>
      <c r="BB520" s="105">
        <f>_xll.qlInterestRateIndexMaturity(Currency&amp;"ibor"&amp;Tenor,BA520,Trigger)</f>
        <v>43122</v>
      </c>
      <c r="BC520" s="257">
        <f>_xll.qlIndexFixing($AC$5,AZ520,TRUE,_xll.ohTrigger(Trigger,Trigger6M))</f>
        <v>2.8395354280627816E-3</v>
      </c>
      <c r="BD520" s="257">
        <f>_xll.qlIndexFixing($BE$1,AZ520,TRUE,_xll.ohTrigger(Trigger,Trigger6M))</f>
        <v>2.5194078654083522E-3</v>
      </c>
    </row>
    <row r="521" spans="51:56" ht="11.25" customHeight="1" x14ac:dyDescent="0.25">
      <c r="AY521" s="106" t="s">
        <v>83</v>
      </c>
      <c r="AZ521" s="105">
        <f>_xll.qlInterestRateIndexFixingDate(Currency&amp;"ibor"&amp;Tenor,BA521,Trigger)</f>
        <v>42942</v>
      </c>
      <c r="BA521" s="105">
        <f>_xll.qlCalendarAdvance(Calendar,BA520,AY521,"f",,Trigger)</f>
        <v>42944</v>
      </c>
      <c r="BB521" s="105">
        <f>_xll.qlInterestRateIndexMaturity(Currency&amp;"ibor"&amp;Tenor,BA521,Trigger)</f>
        <v>43129</v>
      </c>
      <c r="BC521" s="257">
        <f>_xll.qlIndexFixing($AC$5,AZ521,TRUE,_xll.ohTrigger(Trigger,Trigger6M))</f>
        <v>2.8998991370273101E-3</v>
      </c>
      <c r="BD521" s="257">
        <f>_xll.qlIndexFixing($BE$1,AZ521,TRUE,_xll.ohTrigger(Trigger,Trigger6M))</f>
        <v>2.5597824480062029E-3</v>
      </c>
    </row>
    <row r="522" spans="51:56" ht="11.25" customHeight="1" x14ac:dyDescent="0.25">
      <c r="AY522" s="106" t="s">
        <v>83</v>
      </c>
      <c r="AZ522" s="105">
        <f>_xll.qlInterestRateIndexFixingDate(Currency&amp;"ibor"&amp;Tenor,BA522,Trigger)</f>
        <v>42949</v>
      </c>
      <c r="BA522" s="105">
        <f>_xll.qlCalendarAdvance(Calendar,BA521,AY522,"f",,Trigger)</f>
        <v>42951</v>
      </c>
      <c r="BB522" s="105">
        <f>_xll.qlInterestRateIndexMaturity(Currency&amp;"ibor"&amp;Tenor,BA522,Trigger)</f>
        <v>43136</v>
      </c>
      <c r="BC522" s="257">
        <f>_xll.qlIndexFixing($AC$5,AZ522,TRUE,_xll.ohTrigger(Trigger,Trigger6M))</f>
        <v>2.9608193441449113E-3</v>
      </c>
      <c r="BD522" s="257">
        <f>_xll.qlIndexFixing($BE$1,AZ522,TRUE,_xll.ohTrigger(Trigger,Trigger6M))</f>
        <v>2.600376479851152E-3</v>
      </c>
    </row>
    <row r="523" spans="51:56" ht="11.25" customHeight="1" x14ac:dyDescent="0.25">
      <c r="AY523" s="106" t="s">
        <v>83</v>
      </c>
      <c r="AZ523" s="105">
        <f>_xll.qlInterestRateIndexFixingDate(Currency&amp;"ibor"&amp;Tenor,BA523,Trigger)</f>
        <v>42956</v>
      </c>
      <c r="BA523" s="105">
        <f>_xll.qlCalendarAdvance(Calendar,BA522,AY523,"f",,Trigger)</f>
        <v>42958</v>
      </c>
      <c r="BB523" s="105">
        <f>_xll.qlInterestRateIndexMaturity(Currency&amp;"ibor"&amp;Tenor,BA523,Trigger)</f>
        <v>43143</v>
      </c>
      <c r="BC523" s="257">
        <f>_xll.qlIndexFixing($AC$5,AZ523,TRUE,_xll.ohTrigger(Trigger,Trigger6M))</f>
        <v>3.0222961014867975E-3</v>
      </c>
      <c r="BD523" s="257">
        <f>_xll.qlIndexFixing($BE$1,AZ523,TRUE,_xll.ohTrigger(Trigger,Trigger6M))</f>
        <v>2.6411828643219627E-3</v>
      </c>
    </row>
    <row r="524" spans="51:56" ht="11.25" customHeight="1" x14ac:dyDescent="0.25">
      <c r="AY524" s="106" t="s">
        <v>83</v>
      </c>
      <c r="AZ524" s="105">
        <f>_xll.qlInterestRateIndexFixingDate(Currency&amp;"ibor"&amp;Tenor,BA524,Trigger)</f>
        <v>42963</v>
      </c>
      <c r="BA524" s="105">
        <f>_xll.qlCalendarAdvance(Calendar,BA523,AY524,"f",,Trigger)</f>
        <v>42965</v>
      </c>
      <c r="BB524" s="105">
        <f>_xll.qlInterestRateIndexMaturity(Currency&amp;"ibor"&amp;Tenor,BA524,Trigger)</f>
        <v>43150</v>
      </c>
      <c r="BC524" s="257">
        <f>_xll.qlIndexFixing($AC$5,AZ524,TRUE,_xll.ohTrigger(Trigger,Trigger6M))</f>
        <v>3.0843294615990444E-3</v>
      </c>
      <c r="BD524" s="257">
        <f>_xll.qlIndexFixing($BE$1,AZ524,TRUE,_xll.ohTrigger(Trigger,Trigger6M))</f>
        <v>2.6821945042719815E-3</v>
      </c>
    </row>
    <row r="525" spans="51:56" ht="11.25" customHeight="1" x14ac:dyDescent="0.25">
      <c r="AY525" s="106" t="s">
        <v>83</v>
      </c>
      <c r="AZ525" s="105">
        <f>_xll.qlInterestRateIndexFixingDate(Currency&amp;"ibor"&amp;Tenor,BA525,Trigger)</f>
        <v>42970</v>
      </c>
      <c r="BA525" s="105">
        <f>_xll.qlCalendarAdvance(Calendar,BA524,AY525,"f",,Trigger)</f>
        <v>42972</v>
      </c>
      <c r="BB525" s="105">
        <f>_xll.qlInterestRateIndexMaturity(Currency&amp;"ibor"&amp;Tenor,BA525,Trigger)</f>
        <v>43157</v>
      </c>
      <c r="BC525" s="257">
        <f>_xll.qlIndexFixing($AC$5,AZ525,TRUE,_xll.ohTrigger(Trigger,Trigger6M))</f>
        <v>3.1469194775064794E-3</v>
      </c>
      <c r="BD525" s="257">
        <f>_xll.qlIndexFixing($BE$1,AZ525,TRUE,_xll.ohTrigger(Trigger,Trigger6M))</f>
        <v>2.7234043020230867E-3</v>
      </c>
    </row>
    <row r="526" spans="51:56" ht="11.25" customHeight="1" x14ac:dyDescent="0.25">
      <c r="AY526" s="106" t="s">
        <v>83</v>
      </c>
      <c r="AZ526" s="105">
        <f>_xll.qlInterestRateIndexFixingDate(Currency&amp;"ibor"&amp;Tenor,BA526,Trigger)</f>
        <v>42977</v>
      </c>
      <c r="BA526" s="105">
        <f>_xll.qlCalendarAdvance(Calendar,BA525,AY526,"f",,Trigger)</f>
        <v>42979</v>
      </c>
      <c r="BB526" s="105">
        <f>_xll.qlInterestRateIndexMaturity(Currency&amp;"ibor"&amp;Tenor,BA526,Trigger)</f>
        <v>43160</v>
      </c>
      <c r="BC526" s="257">
        <f>_xll.qlIndexFixing($AC$5,AZ526,TRUE,_xll.ohTrigger(Trigger,Trigger6M))</f>
        <v>3.1996335802429083E-3</v>
      </c>
      <c r="BD526" s="257">
        <f>_xll.qlIndexFixing($BE$1,AZ526,TRUE,_xll.ohTrigger(Trigger,Trigger6M))</f>
        <v>2.7526847436583463E-3</v>
      </c>
    </row>
    <row r="527" spans="51:56" ht="11.25" customHeight="1" x14ac:dyDescent="0.25">
      <c r="AY527" s="106" t="s">
        <v>83</v>
      </c>
      <c r="AZ527" s="105">
        <f>_xll.qlInterestRateIndexFixingDate(Currency&amp;"ibor"&amp;Tenor,BA527,Trigger)</f>
        <v>42984</v>
      </c>
      <c r="BA527" s="105">
        <f>_xll.qlCalendarAdvance(Calendar,BA526,AY527,"f",,Trigger)</f>
        <v>42986</v>
      </c>
      <c r="BB527" s="105">
        <f>_xll.qlInterestRateIndexMaturity(Currency&amp;"ibor"&amp;Tenor,BA527,Trigger)</f>
        <v>43167</v>
      </c>
      <c r="BC527" s="257">
        <f>_xll.qlIndexFixing($AC$5,AZ527,TRUE,_xll.ohTrigger(Trigger,Trigger6M))</f>
        <v>3.2640515631770909E-3</v>
      </c>
      <c r="BD527" s="257">
        <f>_xll.qlIndexFixing($BE$1,AZ527,TRUE,_xll.ohTrigger(Trigger,Trigger6M))</f>
        <v>2.7942252941093072E-3</v>
      </c>
    </row>
    <row r="528" spans="51:56" ht="11.25" customHeight="1" x14ac:dyDescent="0.25">
      <c r="AY528" s="106" t="s">
        <v>83</v>
      </c>
      <c r="AZ528" s="105">
        <f>_xll.qlInterestRateIndexFixingDate(Currency&amp;"ibor"&amp;Tenor,BA528,Trigger)</f>
        <v>42991</v>
      </c>
      <c r="BA528" s="105">
        <f>_xll.qlCalendarAdvance(Calendar,BA527,AY528,"f",,Trigger)</f>
        <v>42993</v>
      </c>
      <c r="BB528" s="105">
        <f>_xll.qlInterestRateIndexMaturity(Currency&amp;"ibor"&amp;Tenor,BA528,Trigger)</f>
        <v>43174</v>
      </c>
      <c r="BC528" s="257">
        <f>_xll.qlIndexFixing($AC$5,AZ528,TRUE,_xll.ohTrigger(Trigger,Trigger6M))</f>
        <v>3.3290386006601699E-3</v>
      </c>
      <c r="BD528" s="257">
        <f>_xll.qlIndexFixing($BE$1,AZ528,TRUE,_xll.ohTrigger(Trigger,Trigger6M))</f>
        <v>2.835944710073166E-3</v>
      </c>
    </row>
    <row r="529" spans="51:56" ht="11.25" customHeight="1" x14ac:dyDescent="0.25">
      <c r="AY529" s="106" t="s">
        <v>83</v>
      </c>
      <c r="AZ529" s="105">
        <f>_xll.qlInterestRateIndexFixingDate(Currency&amp;"ibor"&amp;Tenor,BA529,Trigger)</f>
        <v>42998</v>
      </c>
      <c r="BA529" s="105">
        <f>_xll.qlCalendarAdvance(Calendar,BA528,AY529,"f",,Trigger)</f>
        <v>43000</v>
      </c>
      <c r="BB529" s="105">
        <f>_xll.qlInterestRateIndexMaturity(Currency&amp;"ibor"&amp;Tenor,BA529,Trigger)</f>
        <v>43181</v>
      </c>
      <c r="BC529" s="257">
        <f>_xll.qlIndexFixing($AC$5,AZ529,TRUE,_xll.ohTrigger(Trigger,Trigger6M))</f>
        <v>3.3602921321370187E-3</v>
      </c>
      <c r="BD529" s="257">
        <f>_xll.qlIndexFixing($BE$1,AZ529,TRUE,_xll.ohTrigger(Trigger,Trigger6M))</f>
        <v>2.8778358918138754E-3</v>
      </c>
    </row>
    <row r="530" spans="51:56" ht="11.25" customHeight="1" x14ac:dyDescent="0.25">
      <c r="AY530" s="106" t="s">
        <v>83</v>
      </c>
      <c r="AZ530" s="105">
        <f>_xll.qlInterestRateIndexFixingDate(Currency&amp;"ibor"&amp;Tenor,BA530,Trigger)</f>
        <v>43005</v>
      </c>
      <c r="BA530" s="105">
        <f>_xll.qlCalendarAdvance(Calendar,BA529,AY530,"f",,Trigger)</f>
        <v>43007</v>
      </c>
      <c r="BB530" s="105">
        <f>_xll.qlInterestRateIndexMaturity(Currency&amp;"ibor"&amp;Tenor,BA530,Trigger)</f>
        <v>43188</v>
      </c>
      <c r="BC530" s="257">
        <f>_xll.qlIndexFixing($AC$5,AZ530,TRUE,_xll.ohTrigger(Trigger,Trigger6M))</f>
        <v>3.3915461538983659E-3</v>
      </c>
      <c r="BD530" s="257">
        <f>_xll.qlIndexFixing($BE$1,AZ530,TRUE,_xll.ohTrigger(Trigger,Trigger6M))</f>
        <v>2.9198917390442264E-3</v>
      </c>
    </row>
    <row r="531" spans="51:56" ht="11.25" customHeight="1" x14ac:dyDescent="0.25">
      <c r="AY531" s="106" t="s">
        <v>83</v>
      </c>
      <c r="AZ531" s="105">
        <f>_xll.qlInterestRateIndexFixingDate(Currency&amp;"ibor"&amp;Tenor,BA531,Trigger)</f>
        <v>43012</v>
      </c>
      <c r="BA531" s="105">
        <f>_xll.qlCalendarAdvance(Calendar,BA530,AY531,"f",,Trigger)</f>
        <v>43014</v>
      </c>
      <c r="BB531" s="105">
        <f>_xll.qlInterestRateIndexMaturity(Currency&amp;"ibor"&amp;Tenor,BA531,Trigger)</f>
        <v>43196</v>
      </c>
      <c r="BC531" s="257">
        <f>_xll.qlIndexFixing($AC$5,AZ531,TRUE,_xll.ohTrigger(Trigger,Trigger6M))</f>
        <v>3.4250494334170686E-3</v>
      </c>
      <c r="BD531" s="257">
        <f>_xll.qlIndexFixing($BE$1,AZ531,TRUE,_xll.ohTrigger(Trigger,Trigger6M))</f>
        <v>2.9651844518424927E-3</v>
      </c>
    </row>
    <row r="532" spans="51:56" ht="11.25" customHeight="1" x14ac:dyDescent="0.25">
      <c r="AY532" s="106" t="s">
        <v>83</v>
      </c>
      <c r="AZ532" s="105">
        <f>_xll.qlInterestRateIndexFixingDate(Currency&amp;"ibor"&amp;Tenor,BA532,Trigger)</f>
        <v>43019</v>
      </c>
      <c r="BA532" s="105">
        <f>_xll.qlCalendarAdvance(Calendar,BA531,AY532,"f",,Trigger)</f>
        <v>43021</v>
      </c>
      <c r="BB532" s="105">
        <f>_xll.qlInterestRateIndexMaturity(Currency&amp;"ibor"&amp;Tenor,BA532,Trigger)</f>
        <v>43203</v>
      </c>
      <c r="BC532" s="257">
        <f>_xll.qlIndexFixing($AC$5,AZ532,TRUE,_xll.ohTrigger(Trigger,Trigger6M))</f>
        <v>3.4563047692512732E-3</v>
      </c>
      <c r="BD532" s="257">
        <f>_xll.qlIndexFixing($BE$1,AZ532,TRUE,_xll.ohTrigger(Trigger,Trigger6M))</f>
        <v>3.0075569596794498E-3</v>
      </c>
    </row>
    <row r="533" spans="51:56" ht="11.25" customHeight="1" x14ac:dyDescent="0.25">
      <c r="AY533" s="106" t="s">
        <v>83</v>
      </c>
      <c r="AZ533" s="105">
        <f>_xll.qlInterestRateIndexFixingDate(Currency&amp;"ibor"&amp;Tenor,BA533,Trigger)</f>
        <v>43026</v>
      </c>
      <c r="BA533" s="105">
        <f>_xll.qlCalendarAdvance(Calendar,BA532,AY533,"f",,Trigger)</f>
        <v>43028</v>
      </c>
      <c r="BB533" s="105">
        <f>_xll.qlInterestRateIndexMaturity(Currency&amp;"ibor"&amp;Tenor,BA533,Trigger)</f>
        <v>43210</v>
      </c>
      <c r="BC533" s="257">
        <f>_xll.qlIndexFixing($AC$5,AZ533,TRUE,_xll.ohTrigger(Trigger,Trigger6M))</f>
        <v>3.4875605981073646E-3</v>
      </c>
      <c r="BD533" s="257">
        <f>_xll.qlIndexFixing($BE$1,AZ533,TRUE,_xll.ohTrigger(Trigger,Trigger6M))</f>
        <v>3.0500723275606414E-3</v>
      </c>
    </row>
    <row r="534" spans="51:56" ht="11.25" customHeight="1" x14ac:dyDescent="0.25">
      <c r="AY534" s="106" t="s">
        <v>83</v>
      </c>
      <c r="AZ534" s="105">
        <f>_xll.qlInterestRateIndexFixingDate(Currency&amp;"ibor"&amp;Tenor,BA534,Trigger)</f>
        <v>43033</v>
      </c>
      <c r="BA534" s="105">
        <f>_xll.qlCalendarAdvance(Calendar,BA533,AY534,"f",,Trigger)</f>
        <v>43035</v>
      </c>
      <c r="BB534" s="105">
        <f>_xll.qlInterestRateIndexMaturity(Currency&amp;"ibor"&amp;Tenor,BA534,Trigger)</f>
        <v>43217</v>
      </c>
      <c r="BC534" s="257">
        <f>_xll.qlIndexFixing($AC$5,AZ534,TRUE,_xll.ohTrigger(Trigger,Trigger6M))</f>
        <v>3.518816919992371E-3</v>
      </c>
      <c r="BD534" s="257">
        <f>_xll.qlIndexFixing($BE$1,AZ534,TRUE,_xll.ohTrigger(Trigger,Trigger6M))</f>
        <v>3.0927234528778944E-3</v>
      </c>
    </row>
    <row r="535" spans="51:56" ht="11.25" customHeight="1" x14ac:dyDescent="0.25">
      <c r="AY535" s="106" t="s">
        <v>83</v>
      </c>
      <c r="AZ535" s="105">
        <f>_xll.qlInterestRateIndexFixingDate(Currency&amp;"ibor"&amp;Tenor,BA535,Trigger)</f>
        <v>43040</v>
      </c>
      <c r="BA535" s="105">
        <f>_xll.qlCalendarAdvance(Calendar,BA534,AY535,"f",,Trigger)</f>
        <v>43042</v>
      </c>
      <c r="BB535" s="105">
        <f>_xll.qlInterestRateIndexMaturity(Currency&amp;"ibor"&amp;Tenor,BA535,Trigger)</f>
        <v>43223</v>
      </c>
      <c r="BC535" s="257">
        <f>_xll.qlIndexFixing($AC$5,AZ535,TRUE,_xll.ohTrigger(Trigger,Trigger6M))</f>
        <v>3.5478236172371124E-3</v>
      </c>
      <c r="BD535" s="257">
        <f>_xll.qlIndexFixing($BE$1,AZ535,TRUE,_xll.ohTrigger(Trigger,Trigger6M))</f>
        <v>3.132392408044039E-3</v>
      </c>
    </row>
    <row r="536" spans="51:56" ht="11.25" customHeight="1" x14ac:dyDescent="0.25">
      <c r="AY536" s="106" t="s">
        <v>83</v>
      </c>
      <c r="AZ536" s="105">
        <f>_xll.qlInterestRateIndexFixingDate(Currency&amp;"ibor"&amp;Tenor,BA536,Trigger)</f>
        <v>43047</v>
      </c>
      <c r="BA536" s="105">
        <f>_xll.qlCalendarAdvance(Calendar,BA535,AY536,"f",,Trigger)</f>
        <v>43049</v>
      </c>
      <c r="BB536" s="105">
        <f>_xll.qlInterestRateIndexMaturity(Currency&amp;"ibor"&amp;Tenor,BA536,Trigger)</f>
        <v>43230</v>
      </c>
      <c r="BC536" s="257">
        <f>_xll.qlIndexFixing($AC$5,AZ536,TRUE,_xll.ohTrigger(Trigger,Trigger6M))</f>
        <v>3.5790805808657614E-3</v>
      </c>
      <c r="BD536" s="257">
        <f>_xll.qlIndexFixing($BE$1,AZ536,TRUE,_xll.ohTrigger(Trigger,Trigger6M))</f>
        <v>3.1752871104974642E-3</v>
      </c>
    </row>
    <row r="537" spans="51:56" ht="11.25" customHeight="1" x14ac:dyDescent="0.25">
      <c r="AY537" s="106" t="s">
        <v>83</v>
      </c>
      <c r="AZ537" s="105">
        <f>_xll.qlInterestRateIndexFixingDate(Currency&amp;"ibor"&amp;Tenor,BA537,Trigger)</f>
        <v>43054</v>
      </c>
      <c r="BA537" s="105">
        <f>_xll.qlCalendarAdvance(Calendar,BA536,AY537,"f",,Trigger)</f>
        <v>43056</v>
      </c>
      <c r="BB537" s="105">
        <f>_xll.qlInterestRateIndexMaturity(Currency&amp;"ibor"&amp;Tenor,BA537,Trigger)</f>
        <v>43237</v>
      </c>
      <c r="BC537" s="257">
        <f>_xll.qlIndexFixing($AC$5,AZ537,TRUE,_xll.ohTrigger(Trigger,Trigger6M))</f>
        <v>3.6103380348323469E-3</v>
      </c>
      <c r="BD537" s="257">
        <f>_xll.qlIndexFixing($BE$1,AZ537,TRUE,_xll.ohTrigger(Trigger,Trigger6M))</f>
        <v>3.218296760480837E-3</v>
      </c>
    </row>
    <row r="538" spans="51:56" ht="11.25" customHeight="1" x14ac:dyDescent="0.25">
      <c r="AY538" s="106" t="s">
        <v>83</v>
      </c>
      <c r="AZ538" s="105">
        <f>_xll.qlInterestRateIndexFixingDate(Currency&amp;"ibor"&amp;Tenor,BA538,Trigger)</f>
        <v>43061</v>
      </c>
      <c r="BA538" s="105">
        <f>_xll.qlCalendarAdvance(Calendar,BA537,AY538,"f",,Trigger)</f>
        <v>43063</v>
      </c>
      <c r="BB538" s="105">
        <f>_xll.qlInterestRateIndexMaturity(Currency&amp;"ibor"&amp;Tenor,BA538,Trigger)</f>
        <v>43244</v>
      </c>
      <c r="BC538" s="257">
        <f>_xll.qlIndexFixing($AC$5,AZ538,TRUE,_xll.ohTrigger(Trigger,Trigger6M))</f>
        <v>3.6415959791448178E-3</v>
      </c>
      <c r="BD538" s="257">
        <f>_xll.qlIndexFixing($BE$1,AZ538,TRUE,_xll.ohTrigger(Trigger,Trigger6M))</f>
        <v>3.2614142530922969E-3</v>
      </c>
    </row>
    <row r="539" spans="51:56" ht="11.25" customHeight="1" x14ac:dyDescent="0.25">
      <c r="AY539" s="106" t="s">
        <v>83</v>
      </c>
      <c r="AZ539" s="105">
        <f>_xll.qlInterestRateIndexFixingDate(Currency&amp;"ibor"&amp;Tenor,BA539,Trigger)</f>
        <v>43068</v>
      </c>
      <c r="BA539" s="105">
        <f>_xll.qlCalendarAdvance(Calendar,BA538,AY539,"f",,Trigger)</f>
        <v>43070</v>
      </c>
      <c r="BB539" s="105">
        <f>_xll.qlInterestRateIndexMaturity(Currency&amp;"ibor"&amp;Tenor,BA539,Trigger)</f>
        <v>43252</v>
      </c>
      <c r="BC539" s="257">
        <f>_xll.qlIndexFixing($AC$5,AZ539,TRUE,_xll.ohTrigger(Trigger,Trigger6M))</f>
        <v>3.6751059251308935E-3</v>
      </c>
      <c r="BD539" s="257">
        <f>_xll.qlIndexFixing($BE$1,AZ539,TRUE,_xll.ohTrigger(Trigger,Trigger6M))</f>
        <v>3.3077668086196415E-3</v>
      </c>
    </row>
    <row r="540" spans="51:56" ht="11.25" customHeight="1" x14ac:dyDescent="0.25">
      <c r="AY540" s="106" t="s">
        <v>83</v>
      </c>
      <c r="AZ540" s="105">
        <f>_xll.qlInterestRateIndexFixingDate(Currency&amp;"ibor"&amp;Tenor,BA540,Trigger)</f>
        <v>43075</v>
      </c>
      <c r="BA540" s="105">
        <f>_xll.qlCalendarAdvance(Calendar,BA539,AY540,"f",,Trigger)</f>
        <v>43077</v>
      </c>
      <c r="BB540" s="105">
        <f>_xll.qlInterestRateIndexMaturity(Currency&amp;"ibor"&amp;Tenor,BA540,Trigger)</f>
        <v>43259</v>
      </c>
      <c r="BC540" s="257">
        <f>_xll.qlIndexFixing($AC$5,AZ540,TRUE,_xll.ohTrigger(Trigger,Trigger6M))</f>
        <v>3.7147013185085758E-3</v>
      </c>
      <c r="BD540" s="257">
        <f>_xll.qlIndexFixing($BE$1,AZ540,TRUE,_xll.ohTrigger(Trigger,Trigger6M))</f>
        <v>3.3510835225716517E-3</v>
      </c>
    </row>
    <row r="541" spans="51:56" ht="11.25" customHeight="1" x14ac:dyDescent="0.25">
      <c r="AY541" s="106" t="s">
        <v>83</v>
      </c>
      <c r="AZ541" s="105">
        <f>_xll.qlInterestRateIndexFixingDate(Currency&amp;"ibor"&amp;Tenor,BA541,Trigger)</f>
        <v>43082</v>
      </c>
      <c r="BA541" s="105">
        <f>_xll.qlCalendarAdvance(Calendar,BA540,AY541,"f",,Trigger)</f>
        <v>43084</v>
      </c>
      <c r="BB541" s="105">
        <f>_xll.qlInterestRateIndexMaturity(Currency&amp;"ibor"&amp;Tenor,BA541,Trigger)</f>
        <v>43266</v>
      </c>
      <c r="BC541" s="257">
        <f>_xll.qlIndexFixing($AC$5,AZ541,TRUE,_xll.ohTrigger(Trigger,Trigger6M))</f>
        <v>3.7606948300656969E-3</v>
      </c>
      <c r="BD541" s="257">
        <f>_xll.qlIndexFixing($BE$1,AZ541,TRUE,_xll.ohTrigger(Trigger,Trigger6M))</f>
        <v>3.3944906466114298E-3</v>
      </c>
    </row>
    <row r="542" spans="51:56" ht="11.25" customHeight="1" x14ac:dyDescent="0.25">
      <c r="AY542" s="106" t="s">
        <v>83</v>
      </c>
      <c r="AZ542" s="105">
        <f>_xll.qlInterestRateIndexFixingDate(Currency&amp;"ibor"&amp;Tenor,BA542,Trigger)</f>
        <v>43089</v>
      </c>
      <c r="BA542" s="105">
        <f>_xll.qlCalendarAdvance(Calendar,BA541,AY542,"f",,Trigger)</f>
        <v>43091</v>
      </c>
      <c r="BB542" s="105">
        <f>_xll.qlInterestRateIndexMaturity(Currency&amp;"ibor"&amp;Tenor,BA542,Trigger)</f>
        <v>43273</v>
      </c>
      <c r="BC542" s="257">
        <f>_xll.qlIndexFixing($AC$5,AZ542,TRUE,_xll.ohTrigger(Trigger,Trigger6M))</f>
        <v>3.8068740787750694E-3</v>
      </c>
      <c r="BD542" s="257">
        <f>_xll.qlIndexFixing($BE$1,AZ542,TRUE,_xll.ohTrigger(Trigger,Trigger6M))</f>
        <v>3.4379886058727499E-3</v>
      </c>
    </row>
    <row r="543" spans="51:56" ht="11.25" customHeight="1" x14ac:dyDescent="0.25">
      <c r="AY543" s="106" t="s">
        <v>83</v>
      </c>
      <c r="AZ543" s="105">
        <f>_xll.qlInterestRateIndexFixingDate(Currency&amp;"ibor"&amp;Tenor,BA543,Trigger)</f>
        <v>43096</v>
      </c>
      <c r="BA543" s="105">
        <f>_xll.qlCalendarAdvance(Calendar,BA542,AY543,"f",,Trigger)</f>
        <v>43098</v>
      </c>
      <c r="BB543" s="105">
        <f>_xll.qlInterestRateIndexMaturity(Currency&amp;"ibor"&amp;Tenor,BA543,Trigger)</f>
        <v>43280</v>
      </c>
      <c r="BC543" s="257">
        <f>_xll.qlIndexFixing($AC$5,AZ543,TRUE,_xll.ohTrigger(Trigger,Trigger6M))</f>
        <v>3.8532390775705238E-3</v>
      </c>
      <c r="BD543" s="257">
        <f>_xll.qlIndexFixing($BE$1,AZ543,TRUE,_xll.ohTrigger(Trigger,Trigger6M))</f>
        <v>3.4815781120939734E-3</v>
      </c>
    </row>
    <row r="544" spans="51:56" ht="11.25" customHeight="1" x14ac:dyDescent="0.25">
      <c r="AY544" s="106" t="s">
        <v>83</v>
      </c>
      <c r="AZ544" s="105">
        <f>_xll.qlInterestRateIndexFixingDate(Currency&amp;"ibor"&amp;Tenor,BA544,Trigger)</f>
        <v>43103</v>
      </c>
      <c r="BA544" s="105">
        <f>_xll.qlCalendarAdvance(Calendar,BA543,AY544,"f",,Trigger)</f>
        <v>43105</v>
      </c>
      <c r="BB544" s="105">
        <f>_xll.qlInterestRateIndexMaturity(Currency&amp;"ibor"&amp;Tenor,BA544,Trigger)</f>
        <v>43286</v>
      </c>
      <c r="BC544" s="257">
        <f>_xll.qlIndexFixing($AC$5,AZ544,TRUE,_xll.ohTrigger(Trigger,Trigger6M))</f>
        <v>3.8957060077612492E-3</v>
      </c>
      <c r="BD544" s="257">
        <f>_xll.qlIndexFixing($BE$1,AZ544,TRUE,_xll.ohTrigger(Trigger,Trigger6M))</f>
        <v>3.5220971069369073E-3</v>
      </c>
    </row>
    <row r="545" spans="51:56" ht="11.25" customHeight="1" x14ac:dyDescent="0.25">
      <c r="AY545" s="106" t="s">
        <v>83</v>
      </c>
      <c r="AZ545" s="105">
        <f>_xll.qlInterestRateIndexFixingDate(Currency&amp;"ibor"&amp;Tenor,BA545,Trigger)</f>
        <v>43110</v>
      </c>
      <c r="BA545" s="105">
        <f>_xll.qlCalendarAdvance(Calendar,BA544,AY545,"f",,Trigger)</f>
        <v>43112</v>
      </c>
      <c r="BB545" s="105">
        <f>_xll.qlInterestRateIndexMaturity(Currency&amp;"ibor"&amp;Tenor,BA545,Trigger)</f>
        <v>43293</v>
      </c>
      <c r="BC545" s="257">
        <f>_xll.qlIndexFixing($AC$5,AZ545,TRUE,_xll.ohTrigger(Trigger,Trigger6M))</f>
        <v>3.9425009023401781E-3</v>
      </c>
      <c r="BD545" s="257">
        <f>_xll.qlIndexFixing($BE$1,AZ545,TRUE,_xll.ohTrigger(Trigger,Trigger6M))</f>
        <v>3.5658653637277069E-3</v>
      </c>
    </row>
    <row r="546" spans="51:56" ht="11.25" customHeight="1" x14ac:dyDescent="0.25">
      <c r="AY546" s="106" t="s">
        <v>83</v>
      </c>
      <c r="AZ546" s="105">
        <f>_xll.qlInterestRateIndexFixingDate(Currency&amp;"ibor"&amp;Tenor,BA546,Trigger)</f>
        <v>43117</v>
      </c>
      <c r="BA546" s="105">
        <f>_xll.qlCalendarAdvance(Calendar,BA545,AY546,"f",,Trigger)</f>
        <v>43119</v>
      </c>
      <c r="BB546" s="105">
        <f>_xll.qlInterestRateIndexMaturity(Currency&amp;"ibor"&amp;Tenor,BA546,Trigger)</f>
        <v>43300</v>
      </c>
      <c r="BC546" s="257">
        <f>_xll.qlIndexFixing($AC$5,AZ546,TRUE,_xll.ohTrigger(Trigger,Trigger6M))</f>
        <v>3.9894826007639871E-3</v>
      </c>
      <c r="BD546" s="257">
        <f>_xll.qlIndexFixing($BE$1,AZ546,TRUE,_xll.ohTrigger(Trigger,Trigger6M))</f>
        <v>3.6097279694096373E-3</v>
      </c>
    </row>
    <row r="547" spans="51:56" ht="11.25" customHeight="1" x14ac:dyDescent="0.25">
      <c r="AY547" s="106" t="s">
        <v>83</v>
      </c>
      <c r="AZ547" s="105">
        <f>_xll.qlInterestRateIndexFixingDate(Currency&amp;"ibor"&amp;Tenor,BA547,Trigger)</f>
        <v>43124</v>
      </c>
      <c r="BA547" s="105">
        <f>_xll.qlCalendarAdvance(Calendar,BA546,AY547,"f",,Trigger)</f>
        <v>43126</v>
      </c>
      <c r="BB547" s="105">
        <f>_xll.qlInterestRateIndexMaturity(Currency&amp;"ibor"&amp;Tenor,BA547,Trigger)</f>
        <v>43307</v>
      </c>
      <c r="BC547" s="257">
        <f>_xll.qlIndexFixing($AC$5,AZ547,TRUE,_xll.ohTrigger(Trigger,Trigger6M))</f>
        <v>4.036651116192092E-3</v>
      </c>
      <c r="BD547" s="257">
        <f>_xll.qlIndexFixing($BE$1,AZ547,TRUE,_xll.ohTrigger(Trigger,Trigger6M))</f>
        <v>3.65368641380842E-3</v>
      </c>
    </row>
    <row r="548" spans="51:56" ht="11.25" customHeight="1" x14ac:dyDescent="0.25">
      <c r="AY548" s="106" t="s">
        <v>83</v>
      </c>
      <c r="AZ548" s="105">
        <f>_xll.qlInterestRateIndexFixingDate(Currency&amp;"ibor"&amp;Tenor,BA548,Trigger)</f>
        <v>43131</v>
      </c>
      <c r="BA548" s="105">
        <f>_xll.qlCalendarAdvance(Calendar,BA547,AY548,"f",,Trigger)</f>
        <v>43133</v>
      </c>
      <c r="BB548" s="105">
        <f>_xll.qlInterestRateIndexMaturity(Currency&amp;"ibor"&amp;Tenor,BA548,Trigger)</f>
        <v>43314</v>
      </c>
      <c r="BC548" s="257">
        <f>_xll.qlIndexFixing($AC$5,AZ548,TRUE,_xll.ohTrigger(Trigger,Trigger6M))</f>
        <v>4.0840064618369093E-3</v>
      </c>
      <c r="BD548" s="257">
        <f>_xll.qlIndexFixing($BE$1,AZ548,TRUE,_xll.ohTrigger(Trigger,Trigger6M))</f>
        <v>3.6977423773464856E-3</v>
      </c>
    </row>
    <row r="549" spans="51:56" ht="11.25" customHeight="1" x14ac:dyDescent="0.25">
      <c r="AY549" s="106" t="s">
        <v>83</v>
      </c>
      <c r="AZ549" s="105">
        <f>_xll.qlInterestRateIndexFixingDate(Currency&amp;"ibor"&amp;Tenor,BA549,Trigger)</f>
        <v>43138</v>
      </c>
      <c r="BA549" s="105">
        <f>_xll.qlCalendarAdvance(Calendar,BA548,AY549,"f",,Trigger)</f>
        <v>43140</v>
      </c>
      <c r="BB549" s="105">
        <f>_xll.qlInterestRateIndexMaturity(Currency&amp;"ibor"&amp;Tenor,BA549,Trigger)</f>
        <v>43321</v>
      </c>
      <c r="BC549" s="257">
        <f>_xll.qlIndexFixing($AC$5,AZ549,TRUE,_xll.ohTrigger(Trigger,Trigger6M))</f>
        <v>4.1315486509634078E-3</v>
      </c>
      <c r="BD549" s="257">
        <f>_xll.qlIndexFixing($BE$1,AZ549,TRUE,_xll.ohTrigger(Trigger,Trigger6M))</f>
        <v>3.7418977310637318E-3</v>
      </c>
    </row>
    <row r="550" spans="51:56" ht="11.25" customHeight="1" x14ac:dyDescent="0.25">
      <c r="AY550" s="106" t="s">
        <v>83</v>
      </c>
      <c r="AZ550" s="105">
        <f>_xll.qlInterestRateIndexFixingDate(Currency&amp;"ibor"&amp;Tenor,BA550,Trigger)</f>
        <v>43145</v>
      </c>
      <c r="BA550" s="105">
        <f>_xll.qlCalendarAdvance(Calendar,BA549,AY550,"f",,Trigger)</f>
        <v>43147</v>
      </c>
      <c r="BB550" s="105">
        <f>_xll.qlInterestRateIndexMaturity(Currency&amp;"ibor"&amp;Tenor,BA550,Trigger)</f>
        <v>43328</v>
      </c>
      <c r="BC550" s="257">
        <f>_xll.qlIndexFixing($AC$5,AZ550,TRUE,_xll.ohTrigger(Trigger,Trigger6M))</f>
        <v>4.1792776968886695E-3</v>
      </c>
      <c r="BD550" s="257">
        <f>_xll.qlIndexFixing($BE$1,AZ550,TRUE,_xll.ohTrigger(Trigger,Trigger6M))</f>
        <v>3.78615453664093E-3</v>
      </c>
    </row>
    <row r="551" spans="51:56" ht="11.25" customHeight="1" x14ac:dyDescent="0.25">
      <c r="AY551" s="106" t="s">
        <v>83</v>
      </c>
      <c r="AZ551" s="105">
        <f>_xll.qlInterestRateIndexFixingDate(Currency&amp;"ibor"&amp;Tenor,BA551,Trigger)</f>
        <v>43152</v>
      </c>
      <c r="BA551" s="105">
        <f>_xll.qlCalendarAdvance(Calendar,BA550,AY551,"f",,Trigger)</f>
        <v>43154</v>
      </c>
      <c r="BB551" s="105">
        <f>_xll.qlInterestRateIndexMaturity(Currency&amp;"ibor"&amp;Tenor,BA551,Trigger)</f>
        <v>43335</v>
      </c>
      <c r="BC551" s="257">
        <f>_xll.qlIndexFixing($AC$5,AZ551,TRUE,_xll.ohTrigger(Trigger,Trigger6M))</f>
        <v>4.227193612981889E-3</v>
      </c>
      <c r="BD551" s="257">
        <f>_xll.qlIndexFixing($BE$1,AZ551,TRUE,_xll.ohTrigger(Trigger,Trigger6M))</f>
        <v>3.8305150464209223E-3</v>
      </c>
    </row>
    <row r="552" spans="51:56" ht="11.25" customHeight="1" x14ac:dyDescent="0.25">
      <c r="AY552" s="106" t="s">
        <v>83</v>
      </c>
      <c r="AZ552" s="105">
        <f>_xll.qlInterestRateIndexFixingDate(Currency&amp;"ibor"&amp;Tenor,BA552,Trigger)</f>
        <v>43159</v>
      </c>
      <c r="BA552" s="105">
        <f>_xll.qlCalendarAdvance(Calendar,BA551,AY552,"f",,Trigger)</f>
        <v>43161</v>
      </c>
      <c r="BB552" s="105">
        <f>_xll.qlInterestRateIndexMaturity(Currency&amp;"ibor"&amp;Tenor,BA552,Trigger)</f>
        <v>43346</v>
      </c>
      <c r="BC552" s="257">
        <f>_xll.qlIndexFixing($AC$5,AZ552,TRUE,_xll.ohTrigger(Trigger,Trigger6M))</f>
        <v>4.2895872277752944E-3</v>
      </c>
      <c r="BD552" s="257">
        <f>_xll.qlIndexFixing($BE$1,AZ552,TRUE,_xll.ohTrigger(Trigger,Trigger6M))</f>
        <v>3.887919634915791E-3</v>
      </c>
    </row>
    <row r="553" spans="51:56" ht="11.25" customHeight="1" x14ac:dyDescent="0.25">
      <c r="AY553" s="106" t="s">
        <v>83</v>
      </c>
      <c r="AZ553" s="105">
        <f>_xll.qlInterestRateIndexFixingDate(Currency&amp;"ibor"&amp;Tenor,BA553,Trigger)</f>
        <v>43166</v>
      </c>
      <c r="BA553" s="105">
        <f>_xll.qlCalendarAdvance(Calendar,BA552,AY553,"f",,Trigger)</f>
        <v>43168</v>
      </c>
      <c r="BB553" s="105">
        <f>_xll.qlInterestRateIndexMaturity(Currency&amp;"ibor"&amp;Tenor,BA553,Trigger)</f>
        <v>43353</v>
      </c>
      <c r="BC553" s="257">
        <f>_xll.qlIndexFixing($AC$5,AZ553,TRUE,_xll.ohTrigger(Trigger,Trigger6M))</f>
        <v>4.3376153757559016E-3</v>
      </c>
      <c r="BD553" s="257">
        <f>_xll.qlIndexFixing($BE$1,AZ553,TRUE,_xll.ohTrigger(Trigger,Trigger6M))</f>
        <v>3.9325366940264391E-3</v>
      </c>
    </row>
    <row r="554" spans="51:56" ht="11.25" customHeight="1" x14ac:dyDescent="0.25">
      <c r="AY554" s="106" t="s">
        <v>83</v>
      </c>
      <c r="AZ554" s="105">
        <f>_xll.qlInterestRateIndexFixingDate(Currency&amp;"ibor"&amp;Tenor,BA554,Trigger)</f>
        <v>43173</v>
      </c>
      <c r="BA554" s="105">
        <f>_xll.qlCalendarAdvance(Calendar,BA553,AY554,"f",,Trigger)</f>
        <v>43175</v>
      </c>
      <c r="BB554" s="105">
        <f>_xll.qlInterestRateIndexMaturity(Currency&amp;"ibor"&amp;Tenor,BA554,Trigger)</f>
        <v>43360</v>
      </c>
      <c r="BC554" s="257">
        <f>_xll.qlIndexFixing($AC$5,AZ554,TRUE,_xll.ohTrigger(Trigger,Trigger6M))</f>
        <v>4.3858264412775143E-3</v>
      </c>
      <c r="BD554" s="257">
        <f>_xll.qlIndexFixing($BE$1,AZ554,TRUE,_xll.ohTrigger(Trigger,Trigger6M))</f>
        <v>3.9772664513031296E-3</v>
      </c>
    </row>
    <row r="555" spans="51:56" ht="11.25" customHeight="1" x14ac:dyDescent="0.25">
      <c r="AY555" s="106" t="s">
        <v>83</v>
      </c>
      <c r="AZ555" s="105">
        <f>_xll.qlInterestRateIndexFixingDate(Currency&amp;"ibor"&amp;Tenor,BA555,Trigger)</f>
        <v>43180</v>
      </c>
      <c r="BA555" s="105">
        <f>_xll.qlCalendarAdvance(Calendar,BA554,AY555,"f",,Trigger)</f>
        <v>43182</v>
      </c>
      <c r="BB555" s="105">
        <f>_xll.qlInterestRateIndexMaturity(Currency&amp;"ibor"&amp;Tenor,BA555,Trigger)</f>
        <v>43367</v>
      </c>
      <c r="BC555" s="257">
        <f>_xll.qlIndexFixing($AC$5,AZ555,TRUE,_xll.ohTrigger(Trigger,Trigger6M))</f>
        <v>4.4342204378467346E-3</v>
      </c>
      <c r="BD555" s="257">
        <f>_xll.qlIndexFixing($BE$1,AZ555,TRUE,_xll.ohTrigger(Trigger,Trigger6M))</f>
        <v>4.0221118099785435E-3</v>
      </c>
    </row>
    <row r="556" spans="51:56" ht="11.25" customHeight="1" x14ac:dyDescent="0.25">
      <c r="AY556" s="106" t="s">
        <v>83</v>
      </c>
      <c r="AZ556" s="105">
        <f>_xll.qlInterestRateIndexFixingDate(Currency&amp;"ibor"&amp;Tenor,BA556,Trigger)</f>
        <v>43187</v>
      </c>
      <c r="BA556" s="105">
        <f>_xll.qlCalendarAdvance(Calendar,BA555,AY556,"f",,Trigger)</f>
        <v>43193</v>
      </c>
      <c r="BB556" s="105">
        <f>_xll.qlInterestRateIndexMaturity(Currency&amp;"ibor"&amp;Tenor,BA556,Trigger)</f>
        <v>43376</v>
      </c>
      <c r="BC556" s="257">
        <f>_xll.qlIndexFixing($AC$5,AZ556,TRUE,_xll.ohTrigger(Trigger,Trigger6M))</f>
        <v>4.5041207589650882E-3</v>
      </c>
      <c r="BD556" s="257">
        <f>_xll.qlIndexFixing($BE$1,AZ556,TRUE,_xll.ohTrigger(Trigger,Trigger6M))</f>
        <v>4.0862536585433993E-3</v>
      </c>
    </row>
    <row r="557" spans="51:56" ht="11.25" customHeight="1" x14ac:dyDescent="0.25">
      <c r="AY557" s="106" t="s">
        <v>83</v>
      </c>
      <c r="AZ557" s="105">
        <f>_xll.qlInterestRateIndexFixingDate(Currency&amp;"ibor"&amp;Tenor,BA557,Trigger)</f>
        <v>43196</v>
      </c>
      <c r="BA557" s="105">
        <f>_xll.qlCalendarAdvance(Calendar,BA556,AY557,"f",,Trigger)</f>
        <v>43200</v>
      </c>
      <c r="BB557" s="105">
        <f>_xll.qlInterestRateIndexMaturity(Currency&amp;"ibor"&amp;Tenor,BA557,Trigger)</f>
        <v>43383</v>
      </c>
      <c r="BC557" s="257">
        <f>_xll.qlIndexFixing($AC$5,AZ557,TRUE,_xll.ohTrigger(Trigger,Trigger6M))</f>
        <v>4.5531235721126525E-3</v>
      </c>
      <c r="BD557" s="257">
        <f>_xll.qlIndexFixing($BE$1,AZ557,TRUE,_xll.ohTrigger(Trigger,Trigger6M))</f>
        <v>4.131388077376578E-3</v>
      </c>
    </row>
    <row r="558" spans="51:56" ht="11.25" customHeight="1" x14ac:dyDescent="0.25">
      <c r="AY558" s="106" t="s">
        <v>83</v>
      </c>
      <c r="AZ558" s="105">
        <f>_xll.qlInterestRateIndexFixingDate(Currency&amp;"ibor"&amp;Tenor,BA558,Trigger)</f>
        <v>43203</v>
      </c>
      <c r="BA558" s="105">
        <f>_xll.qlCalendarAdvance(Calendar,BA557,AY558,"f",,Trigger)</f>
        <v>43207</v>
      </c>
      <c r="BB558" s="105">
        <f>_xll.qlInterestRateIndexMaturity(Currency&amp;"ibor"&amp;Tenor,BA558,Trigger)</f>
        <v>43390</v>
      </c>
      <c r="BC558" s="257">
        <f>_xll.qlIndexFixing($AC$5,AZ558,TRUE,_xll.ohTrigger(Trigger,Trigger6M))</f>
        <v>4.6023113397578351E-3</v>
      </c>
      <c r="BD558" s="257">
        <f>_xll.qlIndexFixing($BE$1,AZ558,TRUE,_xll.ohTrigger(Trigger,Trigger6M))</f>
        <v>4.1766497228416096E-3</v>
      </c>
    </row>
    <row r="559" spans="51:56" ht="11.25" customHeight="1" x14ac:dyDescent="0.25">
      <c r="AY559" s="106" t="s">
        <v>83</v>
      </c>
      <c r="AZ559" s="105">
        <f>_xll.qlInterestRateIndexFixingDate(Currency&amp;"ibor"&amp;Tenor,BA559,Trigger)</f>
        <v>43210</v>
      </c>
      <c r="BA559" s="105">
        <f>_xll.qlCalendarAdvance(Calendar,BA558,AY559,"f",,Trigger)</f>
        <v>43214</v>
      </c>
      <c r="BB559" s="105">
        <f>_xll.qlInterestRateIndexMaturity(Currency&amp;"ibor"&amp;Tenor,BA559,Trigger)</f>
        <v>43397</v>
      </c>
      <c r="BC559" s="257">
        <f>_xll.qlIndexFixing($AC$5,AZ559,TRUE,_xll.ohTrigger(Trigger,Trigger6M))</f>
        <v>4.6516840756810895E-3</v>
      </c>
      <c r="BD559" s="257">
        <f>_xll.qlIndexFixing($BE$1,AZ559,TRUE,_xll.ohTrigger(Trigger,Trigger6M))</f>
        <v>4.2220424163586139E-3</v>
      </c>
    </row>
    <row r="560" spans="51:56" ht="11.25" customHeight="1" x14ac:dyDescent="0.25">
      <c r="AY560" s="106" t="s">
        <v>83</v>
      </c>
      <c r="AZ560" s="105">
        <f>_xll.qlInterestRateIndexFixingDate(Currency&amp;"ibor"&amp;Tenor,BA560,Trigger)</f>
        <v>43217</v>
      </c>
      <c r="BA560" s="105">
        <f>_xll.qlCalendarAdvance(Calendar,BA559,AY560,"f",,Trigger)</f>
        <v>43222</v>
      </c>
      <c r="BB560" s="105">
        <f>_xll.qlInterestRateIndexMaturity(Currency&amp;"ibor"&amp;Tenor,BA560,Trigger)</f>
        <v>43406</v>
      </c>
      <c r="BC560" s="257">
        <f>_xll.qlIndexFixing($AC$5,AZ560,TRUE,_xll.ohTrigger(Trigger,Trigger6M))</f>
        <v>4.7113039481870029E-3</v>
      </c>
      <c r="BD560" s="257">
        <f>_xll.qlIndexFixing($BE$1,AZ560,TRUE,_xll.ohTrigger(Trigger,Trigger6M))</f>
        <v>4.2774180974524756E-3</v>
      </c>
    </row>
    <row r="561" spans="51:56" ht="11.25" customHeight="1" x14ac:dyDescent="0.25">
      <c r="AY561" s="106" t="s">
        <v>83</v>
      </c>
      <c r="AZ561" s="105">
        <f>_xll.qlInterestRateIndexFixingDate(Currency&amp;"ibor"&amp;Tenor,BA561,Trigger)</f>
        <v>43227</v>
      </c>
      <c r="BA561" s="105">
        <f>_xll.qlCalendarAdvance(Calendar,BA560,AY561,"f",,Trigger)</f>
        <v>43229</v>
      </c>
      <c r="BB561" s="105">
        <f>_xll.qlInterestRateIndexMaturity(Currency&amp;"ibor"&amp;Tenor,BA561,Trigger)</f>
        <v>43413</v>
      </c>
      <c r="BC561" s="257">
        <f>_xll.qlIndexFixing($AC$5,AZ561,TRUE,_xll.ohTrigger(Trigger,Trigger6M))</f>
        <v>4.7609994191092891E-3</v>
      </c>
      <c r="BD561" s="257">
        <f>_xll.qlIndexFixing($BE$1,AZ561,TRUE,_xll.ohTrigger(Trigger,Trigger6M))</f>
        <v>4.323117116893275E-3</v>
      </c>
    </row>
    <row r="562" spans="51:56" ht="11.25" customHeight="1" x14ac:dyDescent="0.25">
      <c r="AY562" s="106" t="s">
        <v>83</v>
      </c>
      <c r="AZ562" s="105">
        <f>_xll.qlInterestRateIndexFixingDate(Currency&amp;"ibor"&amp;Tenor,BA562,Trigger)</f>
        <v>43234</v>
      </c>
      <c r="BA562" s="105">
        <f>_xll.qlCalendarAdvance(Calendar,BA561,AY562,"f",,Trigger)</f>
        <v>43236</v>
      </c>
      <c r="BB562" s="105">
        <f>_xll.qlInterestRateIndexMaturity(Currency&amp;"ibor"&amp;Tenor,BA562,Trigger)</f>
        <v>43420</v>
      </c>
      <c r="BC562" s="257">
        <f>_xll.qlIndexFixing($AC$5,AZ562,TRUE,_xll.ohTrigger(Trigger,Trigger6M))</f>
        <v>4.8108789090946062E-3</v>
      </c>
      <c r="BD562" s="257">
        <f>_xll.qlIndexFixing($BE$1,AZ562,TRUE,_xll.ohTrigger(Trigger,Trigger6M))</f>
        <v>4.3689604177143959E-3</v>
      </c>
    </row>
    <row r="563" spans="51:56" ht="11.25" customHeight="1" x14ac:dyDescent="0.25">
      <c r="AY563" s="106" t="s">
        <v>83</v>
      </c>
      <c r="AZ563" s="105">
        <f>_xll.qlInterestRateIndexFixingDate(Currency&amp;"ibor"&amp;Tenor,BA563,Trigger)</f>
        <v>43241</v>
      </c>
      <c r="BA563" s="105">
        <f>_xll.qlCalendarAdvance(Calendar,BA562,AY563,"f",,Trigger)</f>
        <v>43243</v>
      </c>
      <c r="BB563" s="105">
        <f>_xll.qlInterestRateIndexMaturity(Currency&amp;"ibor"&amp;Tenor,BA563,Trigger)</f>
        <v>43427</v>
      </c>
      <c r="BC563" s="257">
        <f>_xll.qlIndexFixing($AC$5,AZ563,TRUE,_xll.ohTrigger(Trigger,Trigger6M))</f>
        <v>4.8609424321169933E-3</v>
      </c>
      <c r="BD563" s="257">
        <f>_xll.qlIndexFixing($BE$1,AZ563,TRUE,_xll.ohTrigger(Trigger,Trigger6M))</f>
        <v>4.4149525669408577E-3</v>
      </c>
    </row>
    <row r="564" spans="51:56" ht="11.25" customHeight="1" x14ac:dyDescent="0.25">
      <c r="AY564" s="106" t="s">
        <v>83</v>
      </c>
      <c r="AZ564" s="105">
        <f>_xll.qlInterestRateIndexFixingDate(Currency&amp;"ibor"&amp;Tenor,BA564,Trigger)</f>
        <v>43248</v>
      </c>
      <c r="BA564" s="105">
        <f>_xll.qlCalendarAdvance(Calendar,BA563,AY564,"f",,Trigger)</f>
        <v>43250</v>
      </c>
      <c r="BB564" s="105">
        <f>_xll.qlInterestRateIndexMaturity(Currency&amp;"ibor"&amp;Tenor,BA564,Trigger)</f>
        <v>43434</v>
      </c>
      <c r="BC564" s="257">
        <f>_xll.qlIndexFixing($AC$5,AZ564,TRUE,_xll.ohTrigger(Trigger,Trigger6M))</f>
        <v>4.9111900022052292E-3</v>
      </c>
      <c r="BD564" s="257">
        <f>_xll.qlIndexFixing($BE$1,AZ564,TRUE,_xll.ohTrigger(Trigger,Trigger6M))</f>
        <v>4.4610983194834728E-3</v>
      </c>
    </row>
    <row r="565" spans="51:56" ht="11.25" customHeight="1" x14ac:dyDescent="0.25">
      <c r="AY565" s="106" t="s">
        <v>83</v>
      </c>
      <c r="AZ565" s="105">
        <f>_xll.qlInterestRateIndexFixingDate(Currency&amp;"ibor"&amp;Tenor,BA565,Trigger)</f>
        <v>43255</v>
      </c>
      <c r="BA565" s="105">
        <f>_xll.qlCalendarAdvance(Calendar,BA564,AY565,"f",,Trigger)</f>
        <v>43257</v>
      </c>
      <c r="BB565" s="105">
        <f>_xll.qlInterestRateIndexMaturity(Currency&amp;"ibor"&amp;Tenor,BA565,Trigger)</f>
        <v>43440</v>
      </c>
      <c r="BC565" s="257">
        <f>_xll.qlIndexFixing($AC$5,AZ565,TRUE,_xll.ohTrigger(Trigger,Trigger6M))</f>
        <v>4.9548921007546536E-3</v>
      </c>
      <c r="BD565" s="257">
        <f>_xll.qlIndexFixing($BE$1,AZ565,TRUE,_xll.ohTrigger(Trigger,Trigger6M))</f>
        <v>4.504011513012913E-3</v>
      </c>
    </row>
    <row r="566" spans="51:56" ht="11.25" customHeight="1" x14ac:dyDescent="0.25">
      <c r="AY566" s="106" t="s">
        <v>83</v>
      </c>
      <c r="AZ566" s="105">
        <f>_xll.qlInterestRateIndexFixingDate(Currency&amp;"ibor"&amp;Tenor,BA566,Trigger)</f>
        <v>43262</v>
      </c>
      <c r="BA566" s="105">
        <f>_xll.qlCalendarAdvance(Calendar,BA565,AY566,"f",,Trigger)</f>
        <v>43264</v>
      </c>
      <c r="BB566" s="105">
        <f>_xll.qlInterestRateIndexMaturity(Currency&amp;"ibor"&amp;Tenor,BA566,Trigger)</f>
        <v>43447</v>
      </c>
      <c r="BC566" s="257">
        <f>_xll.qlIndexFixing($AC$5,AZ566,TRUE,_xll.ohTrigger(Trigger,Trigger6M))</f>
        <v>4.9909763409511643E-3</v>
      </c>
      <c r="BD566" s="257">
        <f>_xll.qlIndexFixing($BE$1,AZ566,TRUE,_xll.ohTrigger(Trigger,Trigger6M))</f>
        <v>4.5504655238297539E-3</v>
      </c>
    </row>
    <row r="567" spans="51:56" ht="11.25" customHeight="1" x14ac:dyDescent="0.25">
      <c r="AY567" s="106" t="s">
        <v>83</v>
      </c>
      <c r="AZ567" s="105">
        <f>_xll.qlInterestRateIndexFixingDate(Currency&amp;"ibor"&amp;Tenor,BA567,Trigger)</f>
        <v>43269</v>
      </c>
      <c r="BA567" s="105">
        <f>_xll.qlCalendarAdvance(Calendar,BA566,AY567,"f",,Trigger)</f>
        <v>43271</v>
      </c>
      <c r="BB567" s="105">
        <f>_xll.qlInterestRateIndexMaturity(Currency&amp;"ibor"&amp;Tenor,BA567,Trigger)</f>
        <v>43454</v>
      </c>
      <c r="BC567" s="257">
        <f>_xll.qlIndexFixing($AC$5,AZ567,TRUE,_xll.ohTrigger(Trigger,Trigger6M))</f>
        <v>5.027061241371463E-3</v>
      </c>
      <c r="BD567" s="257">
        <f>_xll.qlIndexFixing($BE$1,AZ567,TRUE,_xll.ohTrigger(Trigger,Trigger6M))</f>
        <v>4.5970790569125923E-3</v>
      </c>
    </row>
    <row r="568" spans="51:56" ht="11.25" customHeight="1" x14ac:dyDescent="0.25">
      <c r="AY568" s="106" t="s">
        <v>83</v>
      </c>
      <c r="AZ568" s="105">
        <f>_xll.qlInterestRateIndexFixingDate(Currency&amp;"ibor"&amp;Tenor,BA568,Trigger)</f>
        <v>43276</v>
      </c>
      <c r="BA568" s="105">
        <f>_xll.qlCalendarAdvance(Calendar,BA567,AY568,"f",,Trigger)</f>
        <v>43278</v>
      </c>
      <c r="BB568" s="105">
        <f>_xll.qlInterestRateIndexMaturity(Currency&amp;"ibor"&amp;Tenor,BA568,Trigger)</f>
        <v>43461</v>
      </c>
      <c r="BC568" s="257">
        <f>_xll.qlIndexFixing($AC$5,AZ568,TRUE,_xll.ohTrigger(Trigger,Trigger6M))</f>
        <v>5.0631468020277794E-3</v>
      </c>
      <c r="BD568" s="257">
        <f>_xll.qlIndexFixing($BE$1,AZ568,TRUE,_xll.ohTrigger(Trigger,Trigger6M))</f>
        <v>4.6438499331009709E-3</v>
      </c>
    </row>
    <row r="569" spans="51:56" ht="11.25" customHeight="1" x14ac:dyDescent="0.25">
      <c r="AY569" s="106" t="s">
        <v>83</v>
      </c>
      <c r="AZ569" s="105">
        <f>_xll.qlInterestRateIndexFixingDate(Currency&amp;"ibor"&amp;Tenor,BA569,Trigger)</f>
        <v>43283</v>
      </c>
      <c r="BA569" s="105">
        <f>_xll.qlCalendarAdvance(Calendar,BA568,AY569,"f",,Trigger)</f>
        <v>43285</v>
      </c>
      <c r="BB569" s="105">
        <f>_xll.qlInterestRateIndexMaturity(Currency&amp;"ibor"&amp;Tenor,BA569,Trigger)</f>
        <v>43469</v>
      </c>
      <c r="BC569" s="257">
        <f>_xll.qlIndexFixing($AC$5,AZ569,TRUE,_xll.ohTrigger(Trigger,Trigger6M))</f>
        <v>5.1018467550193024E-3</v>
      </c>
      <c r="BD569" s="257">
        <f>_xll.qlIndexFixing($BE$1,AZ569,TRUE,_xll.ohTrigger(Trigger,Trigger6M))</f>
        <v>4.6942116374719582E-3</v>
      </c>
    </row>
    <row r="570" spans="51:56" ht="11.25" customHeight="1" x14ac:dyDescent="0.25">
      <c r="AY570" s="106" t="s">
        <v>83</v>
      </c>
      <c r="AZ570" s="105">
        <f>_xll.qlInterestRateIndexFixingDate(Currency&amp;"ibor"&amp;Tenor,BA570,Trigger)</f>
        <v>43290</v>
      </c>
      <c r="BA570" s="105">
        <f>_xll.qlCalendarAdvance(Calendar,BA569,AY570,"f",,Trigger)</f>
        <v>43292</v>
      </c>
      <c r="BB570" s="105">
        <f>_xll.qlInterestRateIndexMaturity(Currency&amp;"ibor"&amp;Tenor,BA570,Trigger)</f>
        <v>43476</v>
      </c>
      <c r="BC570" s="257">
        <f>_xll.qlIndexFixing($AC$5,AZ570,TRUE,_xll.ohTrigger(Trigger,Trigger6M))</f>
        <v>5.1379341959040025E-3</v>
      </c>
      <c r="BD570" s="257">
        <f>_xll.qlIndexFixing($BE$1,AZ570,TRUE,_xll.ohTrigger(Trigger,Trigger6M))</f>
        <v>4.7413014396256664E-3</v>
      </c>
    </row>
    <row r="571" spans="51:56" ht="11.25" customHeight="1" x14ac:dyDescent="0.25">
      <c r="AY571" s="106" t="s">
        <v>83</v>
      </c>
      <c r="AZ571" s="105">
        <f>_xll.qlInterestRateIndexFixingDate(Currency&amp;"ibor"&amp;Tenor,BA571,Trigger)</f>
        <v>43297</v>
      </c>
      <c r="BA571" s="105">
        <f>_xll.qlCalendarAdvance(Calendar,BA570,AY571,"f",,Trigger)</f>
        <v>43299</v>
      </c>
      <c r="BB571" s="105">
        <f>_xll.qlInterestRateIndexMaturity(Currency&amp;"ibor"&amp;Tenor,BA571,Trigger)</f>
        <v>43483</v>
      </c>
      <c r="BC571" s="257">
        <f>_xll.qlIndexFixing($AC$5,AZ571,TRUE,_xll.ohTrigger(Trigger,Trigger6M))</f>
        <v>5.1740223006793828E-3</v>
      </c>
      <c r="BD571" s="257">
        <f>_xll.qlIndexFixing($BE$1,AZ571,TRUE,_xll.ohTrigger(Trigger,Trigger6M))</f>
        <v>4.7885418987910237E-3</v>
      </c>
    </row>
    <row r="572" spans="51:56" ht="11.25" customHeight="1" x14ac:dyDescent="0.25">
      <c r="AY572" s="106" t="s">
        <v>83</v>
      </c>
      <c r="AZ572" s="105">
        <f>_xll.qlInterestRateIndexFixingDate(Currency&amp;"ibor"&amp;Tenor,BA572,Trigger)</f>
        <v>43304</v>
      </c>
      <c r="BA572" s="105">
        <f>_xll.qlCalendarAdvance(Calendar,BA571,AY572,"f",,Trigger)</f>
        <v>43306</v>
      </c>
      <c r="BB572" s="105">
        <f>_xll.qlInterestRateIndexMaturity(Currency&amp;"ibor"&amp;Tenor,BA572,Trigger)</f>
        <v>43490</v>
      </c>
      <c r="BC572" s="257">
        <f>_xll.qlIndexFixing($AC$5,AZ572,TRUE,_xll.ohTrigger(Trigger,Trigger6M))</f>
        <v>5.2101110693576098E-3</v>
      </c>
      <c r="BD572" s="257">
        <f>_xll.qlIndexFixing($BE$1,AZ572,TRUE,_xll.ohTrigger(Trigger,Trigger6M))</f>
        <v>4.835930835134325E-3</v>
      </c>
    </row>
    <row r="573" spans="51:56" ht="11.25" customHeight="1" x14ac:dyDescent="0.25">
      <c r="AY573" s="106" t="s">
        <v>83</v>
      </c>
      <c r="AZ573" s="105">
        <f>_xll.qlInterestRateIndexFixingDate(Currency&amp;"ibor"&amp;Tenor,BA573,Trigger)</f>
        <v>43311</v>
      </c>
      <c r="BA573" s="105">
        <f>_xll.qlCalendarAdvance(Calendar,BA572,AY573,"f",,Trigger)</f>
        <v>43313</v>
      </c>
      <c r="BB573" s="105">
        <f>_xll.qlInterestRateIndexMaturity(Currency&amp;"ibor"&amp;Tenor,BA573,Trigger)</f>
        <v>43497</v>
      </c>
      <c r="BC573" s="257">
        <f>_xll.qlIndexFixing($AC$5,AZ573,TRUE,_xll.ohTrigger(Trigger,Trigger6M))</f>
        <v>5.2462005019508467E-3</v>
      </c>
      <c r="BD573" s="257">
        <f>_xll.qlIndexFixing($BE$1,AZ573,TRUE,_xll.ohTrigger(Trigger,Trigger6M))</f>
        <v>4.8834660686433119E-3</v>
      </c>
    </row>
    <row r="574" spans="51:56" ht="11.25" customHeight="1" x14ac:dyDescent="0.25">
      <c r="AY574" s="106" t="s">
        <v>83</v>
      </c>
      <c r="AZ574" s="105">
        <f>_xll.qlInterestRateIndexFixingDate(Currency&amp;"ibor"&amp;Tenor,BA574,Trigger)</f>
        <v>43318</v>
      </c>
      <c r="BA574" s="105">
        <f>_xll.qlCalendarAdvance(Calendar,BA573,AY574,"f",,Trigger)</f>
        <v>43320</v>
      </c>
      <c r="BB574" s="105">
        <f>_xll.qlInterestRateIndexMaturity(Currency&amp;"ibor"&amp;Tenor,BA574,Trigger)</f>
        <v>43504</v>
      </c>
      <c r="BC574" s="257">
        <f>_xll.qlIndexFixing($AC$5,AZ574,TRUE,_xll.ohTrigger(Trigger,Trigger6M))</f>
        <v>5.2822905984712572E-3</v>
      </c>
      <c r="BD574" s="257">
        <f>_xll.qlIndexFixing($BE$1,AZ574,TRUE,_xll.ohTrigger(Trigger,Trigger6M))</f>
        <v>4.9311454191258708E-3</v>
      </c>
    </row>
    <row r="575" spans="51:56" ht="11.25" customHeight="1" x14ac:dyDescent="0.25">
      <c r="AY575" s="106" t="s">
        <v>83</v>
      </c>
      <c r="AZ575" s="105">
        <f>_xll.qlInterestRateIndexFixingDate(Currency&amp;"ibor"&amp;Tenor,BA575,Trigger)</f>
        <v>43325</v>
      </c>
      <c r="BA575" s="105">
        <f>_xll.qlCalendarAdvance(Calendar,BA574,AY575,"f",,Trigger)</f>
        <v>43327</v>
      </c>
      <c r="BB575" s="105">
        <f>_xll.qlInterestRateIndexMaturity(Currency&amp;"ibor"&amp;Tenor,BA575,Trigger)</f>
        <v>43511</v>
      </c>
      <c r="BC575" s="257">
        <f>_xll.qlIndexFixing($AC$5,AZ575,TRUE,_xll.ohTrigger(Trigger,Trigger6M))</f>
        <v>5.3183813589310061E-3</v>
      </c>
      <c r="BD575" s="257">
        <f>_xll.qlIndexFixing($BE$1,AZ575,TRUE,_xll.ohTrigger(Trigger,Trigger6M))</f>
        <v>4.9789667062100328E-3</v>
      </c>
    </row>
    <row r="576" spans="51:56" ht="11.25" customHeight="1" x14ac:dyDescent="0.25">
      <c r="AY576" s="106" t="s">
        <v>83</v>
      </c>
      <c r="AZ576" s="105">
        <f>_xll.qlInterestRateIndexFixingDate(Currency&amp;"ibor"&amp;Tenor,BA576,Trigger)</f>
        <v>43332</v>
      </c>
      <c r="BA576" s="105">
        <f>_xll.qlCalendarAdvance(Calendar,BA575,AY576,"f",,Trigger)</f>
        <v>43334</v>
      </c>
      <c r="BB576" s="105">
        <f>_xll.qlInterestRateIndexMaturity(Currency&amp;"ibor"&amp;Tenor,BA576,Trigger)</f>
        <v>43518</v>
      </c>
      <c r="BC576" s="257">
        <f>_xll.qlIndexFixing($AC$5,AZ576,TRUE,_xll.ohTrigger(Trigger,Trigger6M))</f>
        <v>5.3544727833422573E-3</v>
      </c>
      <c r="BD576" s="257">
        <f>_xll.qlIndexFixing($BE$1,AZ576,TRUE,_xll.ohTrigger(Trigger,Trigger6M))</f>
        <v>5.0269277493409301E-3</v>
      </c>
    </row>
    <row r="577" spans="51:56" ht="11.25" customHeight="1" x14ac:dyDescent="0.25">
      <c r="AY577" s="106" t="s">
        <v>83</v>
      </c>
      <c r="AZ577" s="105">
        <f>_xll.qlInterestRateIndexFixingDate(Currency&amp;"ibor"&amp;Tenor,BA577,Trigger)</f>
        <v>43339</v>
      </c>
      <c r="BA577" s="105">
        <f>_xll.qlCalendarAdvance(Calendar,BA576,AY577,"f",,Trigger)</f>
        <v>43341</v>
      </c>
      <c r="BB577" s="105">
        <f>_xll.qlInterestRateIndexMaturity(Currency&amp;"ibor"&amp;Tenor,BA577,Trigger)</f>
        <v>43524</v>
      </c>
      <c r="BC577" s="257">
        <f>_xll.qlIndexFixing($AC$5,AZ577,TRUE,_xll.ohTrigger(Trigger,Trigger6M))</f>
        <v>5.3879465605442753E-3</v>
      </c>
      <c r="BD577" s="257">
        <f>_xll.qlIndexFixing($BE$1,AZ577,TRUE,_xll.ohTrigger(Trigger,Trigger6M))</f>
        <v>5.0715086113671468E-3</v>
      </c>
    </row>
    <row r="578" spans="51:56" ht="11.25" customHeight="1" x14ac:dyDescent="0.25">
      <c r="AY578" s="106" t="s">
        <v>83</v>
      </c>
      <c r="AZ578" s="105">
        <f>_xll.qlInterestRateIndexFixingDate(Currency&amp;"ibor"&amp;Tenor,BA578,Trigger)</f>
        <v>43346</v>
      </c>
      <c r="BA578" s="105">
        <f>_xll.qlCalendarAdvance(Calendar,BA577,AY578,"f",,Trigger)</f>
        <v>43348</v>
      </c>
      <c r="BB578" s="105">
        <f>_xll.qlInterestRateIndexMaturity(Currency&amp;"ibor"&amp;Tenor,BA578,Trigger)</f>
        <v>43529</v>
      </c>
      <c r="BC578" s="257">
        <f>_xll.qlIndexFixing($AC$5,AZ578,TRUE,_xll.ohTrigger(Trigger,Trigger6M))</f>
        <v>5.418801168550022E-3</v>
      </c>
      <c r="BD578" s="257">
        <f>_xll.qlIndexFixing($BE$1,AZ578,TRUE,_xll.ohTrigger(Trigger,Trigger6M))</f>
        <v>5.1126810420485469E-3</v>
      </c>
    </row>
    <row r="579" spans="51:56" ht="11.25" customHeight="1" x14ac:dyDescent="0.25">
      <c r="AY579" s="106" t="s">
        <v>83</v>
      </c>
      <c r="AZ579" s="105">
        <f>_xll.qlInterestRateIndexFixingDate(Currency&amp;"ibor"&amp;Tenor,BA579,Trigger)</f>
        <v>43353</v>
      </c>
      <c r="BA579" s="105">
        <f>_xll.qlCalendarAdvance(Calendar,BA578,AY579,"f",,Trigger)</f>
        <v>43355</v>
      </c>
      <c r="BB579" s="105">
        <f>_xll.qlInterestRateIndexMaturity(Currency&amp;"ibor"&amp;Tenor,BA579,Trigger)</f>
        <v>43536</v>
      </c>
      <c r="BC579" s="257">
        <f>_xll.qlIndexFixing($AC$5,AZ579,TRUE,_xll.ohTrigger(Trigger,Trigger6M))</f>
        <v>5.4548928095933249E-3</v>
      </c>
      <c r="BD579" s="257">
        <f>_xll.qlIndexFixing($BE$1,AZ579,TRUE,_xll.ohTrigger(Trigger,Trigger6M))</f>
        <v>5.1610198765200954E-3</v>
      </c>
    </row>
    <row r="580" spans="51:56" ht="11.25" customHeight="1" x14ac:dyDescent="0.25">
      <c r="AY580" s="106" t="s">
        <v>83</v>
      </c>
      <c r="AZ580" s="105">
        <f>_xll.qlInterestRateIndexFixingDate(Currency&amp;"ibor"&amp;Tenor,BA580,Trigger)</f>
        <v>43360</v>
      </c>
      <c r="BA580" s="105">
        <f>_xll.qlCalendarAdvance(Calendar,BA579,AY580,"f",,Trigger)</f>
        <v>43362</v>
      </c>
      <c r="BB580" s="105">
        <f>_xll.qlInterestRateIndexMaturity(Currency&amp;"ibor"&amp;Tenor,BA580,Trigger)</f>
        <v>43543</v>
      </c>
      <c r="BC580" s="257">
        <f>_xll.qlIndexFixing($AC$5,AZ580,TRUE,_xll.ohTrigger(Trigger,Trigger6M))</f>
        <v>5.4909851037786995E-3</v>
      </c>
      <c r="BD580" s="257">
        <f>_xll.qlIndexFixing($BE$1,AZ580,TRUE,_xll.ohTrigger(Trigger,Trigger6M))</f>
        <v>5.2094901853695485E-3</v>
      </c>
    </row>
    <row r="581" spans="51:56" ht="11.25" customHeight="1" x14ac:dyDescent="0.25">
      <c r="AY581" s="106" t="s">
        <v>83</v>
      </c>
      <c r="AZ581" s="105">
        <f>_xll.qlInterestRateIndexFixingDate(Currency&amp;"ibor"&amp;Tenor,BA581,Trigger)</f>
        <v>43367</v>
      </c>
      <c r="BA581" s="105">
        <f>_xll.qlCalendarAdvance(Calendar,BA580,AY581,"f",,Trigger)</f>
        <v>43369</v>
      </c>
      <c r="BB581" s="105">
        <f>_xll.qlInterestRateIndexMaturity(Currency&amp;"ibor"&amp;Tenor,BA581,Trigger)</f>
        <v>43550</v>
      </c>
      <c r="BC581" s="257">
        <f>_xll.qlIndexFixing($AC$5,AZ581,TRUE,_xll.ohTrigger(Trigger,Trigger6M))</f>
        <v>5.5270780511180694E-3</v>
      </c>
      <c r="BD581" s="257">
        <f>_xll.qlIndexFixing($BE$1,AZ581,TRUE,_xll.ohTrigger(Trigger,Trigger6M))</f>
        <v>5.2580897870858007E-3</v>
      </c>
    </row>
    <row r="582" spans="51:56" ht="11.25" customHeight="1" x14ac:dyDescent="0.25">
      <c r="AY582" s="106" t="s">
        <v>83</v>
      </c>
      <c r="AZ582" s="105">
        <f>_xll.qlInterestRateIndexFixingDate(Currency&amp;"ibor"&amp;Tenor,BA582,Trigger)</f>
        <v>43374</v>
      </c>
      <c r="BA582" s="105">
        <f>_xll.qlCalendarAdvance(Calendar,BA581,AY582,"f",,Trigger)</f>
        <v>43376</v>
      </c>
      <c r="BB582" s="105">
        <f>_xll.qlInterestRateIndexMaturity(Currency&amp;"ibor"&amp;Tenor,BA582,Trigger)</f>
        <v>43558</v>
      </c>
      <c r="BC582" s="257">
        <f>_xll.qlIndexFixing($AC$5,AZ582,TRUE,_xll.ohTrigger(Trigger,Trigger6M))</f>
        <v>5.5657927754879195E-3</v>
      </c>
      <c r="BD582" s="257">
        <f>_xll.qlIndexFixing($BE$1,AZ582,TRUE,_xll.ohTrigger(Trigger,Trigger6M))</f>
        <v>5.3103790630775879E-3</v>
      </c>
    </row>
    <row r="583" spans="51:56" ht="11.25" customHeight="1" x14ac:dyDescent="0.25">
      <c r="AY583" s="106" t="s">
        <v>83</v>
      </c>
      <c r="AZ583" s="105">
        <f>_xll.qlInterestRateIndexFixingDate(Currency&amp;"ibor"&amp;Tenor,BA583,Trigger)</f>
        <v>43381</v>
      </c>
      <c r="BA583" s="105">
        <f>_xll.qlCalendarAdvance(Calendar,BA582,AY583,"f",,Trigger)</f>
        <v>43383</v>
      </c>
      <c r="BB583" s="105">
        <f>_xll.qlInterestRateIndexMaturity(Currency&amp;"ibor"&amp;Tenor,BA583,Trigger)</f>
        <v>43565</v>
      </c>
      <c r="BC583" s="257">
        <f>_xll.qlIndexFixing($AC$5,AZ583,TRUE,_xll.ohTrigger(Trigger,Trigger6M))</f>
        <v>5.60188763488907E-3</v>
      </c>
      <c r="BD583" s="257">
        <f>_xll.qlIndexFixing($BE$1,AZ583,TRUE,_xll.ohTrigger(Trigger,Trigger6M))</f>
        <v>5.3592395929234196E-3</v>
      </c>
    </row>
    <row r="584" spans="51:56" ht="11.25" customHeight="1" x14ac:dyDescent="0.25">
      <c r="AY584" s="106" t="s">
        <v>83</v>
      </c>
      <c r="AZ584" s="105">
        <f>_xll.qlInterestRateIndexFixingDate(Currency&amp;"ibor"&amp;Tenor,BA584,Trigger)</f>
        <v>43388</v>
      </c>
      <c r="BA584" s="105">
        <f>_xll.qlCalendarAdvance(Calendar,BA583,AY584,"f",,Trigger)</f>
        <v>43390</v>
      </c>
      <c r="BB584" s="105">
        <f>_xll.qlInterestRateIndexMaturity(Currency&amp;"ibor"&amp;Tenor,BA584,Trigger)</f>
        <v>43572</v>
      </c>
      <c r="BC584" s="257">
        <f>_xll.qlIndexFixing($AC$5,AZ584,TRUE,_xll.ohTrigger(Trigger,Trigger6M))</f>
        <v>5.6379831510997716E-3</v>
      </c>
      <c r="BD584" s="257">
        <f>_xll.qlIndexFixing($BE$1,AZ584,TRUE,_xll.ohTrigger(Trigger,Trigger6M))</f>
        <v>5.4082227225171874E-3</v>
      </c>
    </row>
    <row r="585" spans="51:56" ht="11.25" customHeight="1" x14ac:dyDescent="0.25">
      <c r="AY585" s="106" t="s">
        <v>83</v>
      </c>
      <c r="AZ585" s="105">
        <f>_xll.qlInterestRateIndexFixingDate(Currency&amp;"ibor"&amp;Tenor,BA585,Trigger)</f>
        <v>43395</v>
      </c>
      <c r="BA585" s="105">
        <f>_xll.qlCalendarAdvance(Calendar,BA584,AY585,"f",,Trigger)</f>
        <v>43397</v>
      </c>
      <c r="BB585" s="105">
        <f>_xll.qlInterestRateIndexMaturity(Currency&amp;"ibor"&amp;Tenor,BA585,Trigger)</f>
        <v>43579</v>
      </c>
      <c r="BC585" s="257">
        <f>_xll.qlIndexFixing($AC$5,AZ585,TRUE,_xll.ohTrigger(Trigger,Trigger6M))</f>
        <v>5.674079324131445E-3</v>
      </c>
      <c r="BD585" s="257">
        <f>_xll.qlIndexFixing($BE$1,AZ585,TRUE,_xll.ohTrigger(Trigger,Trigger6M))</f>
        <v>5.4573262695873856E-3</v>
      </c>
    </row>
    <row r="586" spans="51:56" ht="11.25" customHeight="1" x14ac:dyDescent="0.25">
      <c r="AY586" s="106" t="s">
        <v>83</v>
      </c>
      <c r="AZ586" s="105">
        <f>_xll.qlInterestRateIndexFixingDate(Currency&amp;"ibor"&amp;Tenor,BA586,Trigger)</f>
        <v>43402</v>
      </c>
      <c r="BA586" s="105">
        <f>_xll.qlCalendarAdvance(Calendar,BA585,AY586,"f",,Trigger)</f>
        <v>43404</v>
      </c>
      <c r="BB586" s="105">
        <f>_xll.qlInterestRateIndexMaturity(Currency&amp;"ibor"&amp;Tenor,BA586,Trigger)</f>
        <v>43585</v>
      </c>
      <c r="BC586" s="257">
        <f>_xll.qlIndexFixing($AC$5,AZ586,TRUE,_xll.ohTrigger(Trigger,Trigger6M))</f>
        <v>5.7075525855390958E-3</v>
      </c>
      <c r="BD586" s="257">
        <f>_xll.qlIndexFixing($BE$1,AZ586,TRUE,_xll.ohTrigger(Trigger,Trigger6M))</f>
        <v>5.5029508224893782E-3</v>
      </c>
    </row>
    <row r="587" spans="51:56" ht="11.25" customHeight="1" x14ac:dyDescent="0.25">
      <c r="AY587" s="106" t="s">
        <v>83</v>
      </c>
      <c r="AZ587" s="105">
        <f>_xll.qlInterestRateIndexFixingDate(Currency&amp;"ibor"&amp;Tenor,BA587,Trigger)</f>
        <v>43409</v>
      </c>
      <c r="BA587" s="105">
        <f>_xll.qlCalendarAdvance(Calendar,BA586,AY587,"f",,Trigger)</f>
        <v>43411</v>
      </c>
      <c r="BB587" s="105">
        <f>_xll.qlInterestRateIndexMaturity(Currency&amp;"ibor"&amp;Tenor,BA587,Trigger)</f>
        <v>43592</v>
      </c>
      <c r="BC587" s="257">
        <f>_xll.qlIndexFixing($AC$5,AZ587,TRUE,_xll.ohTrigger(Trigger,Trigger6M))</f>
        <v>5.7436494520506339E-3</v>
      </c>
      <c r="BD587" s="257">
        <f>_xll.qlIndexFixing($BE$1,AZ587,TRUE,_xll.ohTrigger(Trigger,Trigger6M))</f>
        <v>5.5522803590156841E-3</v>
      </c>
    </row>
    <row r="588" spans="51:56" ht="11.25" customHeight="1" x14ac:dyDescent="0.25">
      <c r="AY588" s="106" t="s">
        <v>83</v>
      </c>
      <c r="AZ588" s="105">
        <f>_xll.qlInterestRateIndexFixingDate(Currency&amp;"ibor"&amp;Tenor,BA588,Trigger)</f>
        <v>43416</v>
      </c>
      <c r="BA588" s="105">
        <f>_xll.qlCalendarAdvance(Calendar,BA587,AY588,"f",,Trigger)</f>
        <v>43418</v>
      </c>
      <c r="BB588" s="105">
        <f>_xll.qlInterestRateIndexMaturity(Currency&amp;"ibor"&amp;Tenor,BA588,Trigger)</f>
        <v>43599</v>
      </c>
      <c r="BC588" s="257">
        <f>_xll.qlIndexFixing($AC$5,AZ588,TRUE,_xll.ohTrigger(Trigger,Trigger6M))</f>
        <v>5.7797469717991955E-3</v>
      </c>
      <c r="BD588" s="257">
        <f>_xll.qlIndexFixing($BE$1,AZ588,TRUE,_xll.ohTrigger(Trigger,Trigger6M))</f>
        <v>5.6017239124784351E-3</v>
      </c>
    </row>
    <row r="589" spans="51:56" ht="11.25" customHeight="1" x14ac:dyDescent="0.25">
      <c r="AY589" s="106" t="s">
        <v>83</v>
      </c>
      <c r="AZ589" s="105">
        <f>_xll.qlInterestRateIndexFixingDate(Currency&amp;"ibor"&amp;Tenor,BA589,Trigger)</f>
        <v>43423</v>
      </c>
      <c r="BA589" s="105">
        <f>_xll.qlCalendarAdvance(Calendar,BA588,AY589,"f",,Trigger)</f>
        <v>43425</v>
      </c>
      <c r="BB589" s="105">
        <f>_xll.qlInterestRateIndexMaturity(Currency&amp;"ibor"&amp;Tenor,BA589,Trigger)</f>
        <v>43606</v>
      </c>
      <c r="BC589" s="257">
        <f>_xll.qlIndexFixing($AC$5,AZ589,TRUE,_xll.ohTrigger(Trigger,Trigger6M))</f>
        <v>5.8158451447958195E-3</v>
      </c>
      <c r="BD589" s="257">
        <f>_xll.qlIndexFixing($BE$1,AZ589,TRUE,_xll.ohTrigger(Trigger,Trigger6M))</f>
        <v>5.6512792998225682E-3</v>
      </c>
    </row>
    <row r="590" spans="51:56" ht="11.25" customHeight="1" x14ac:dyDescent="0.25">
      <c r="AY590" s="106" t="s">
        <v>83</v>
      </c>
      <c r="AZ590" s="105">
        <f>_xll.qlInterestRateIndexFixingDate(Currency&amp;"ibor"&amp;Tenor,BA590,Trigger)</f>
        <v>43430</v>
      </c>
      <c r="BA590" s="105">
        <f>_xll.qlCalendarAdvance(Calendar,BA589,AY590,"f",,Trigger)</f>
        <v>43432</v>
      </c>
      <c r="BB590" s="105">
        <f>_xll.qlInterestRateIndexMaturity(Currency&amp;"ibor"&amp;Tenor,BA590,Trigger)</f>
        <v>43613</v>
      </c>
      <c r="BC590" s="257">
        <f>_xll.qlIndexFixing($AC$5,AZ590,TRUE,_xll.ohTrigger(Trigger,Trigger6M))</f>
        <v>5.8519439710533151E-3</v>
      </c>
      <c r="BD590" s="257">
        <f>_xll.qlIndexFixing($BE$1,AZ590,TRUE,_xll.ohTrigger(Trigger,Trigger6M))</f>
        <v>5.7009443377938427E-3</v>
      </c>
    </row>
    <row r="591" spans="51:56" ht="11.25" customHeight="1" x14ac:dyDescent="0.25">
      <c r="AY591" s="106" t="s">
        <v>83</v>
      </c>
      <c r="AZ591" s="105">
        <f>_xll.qlInterestRateIndexFixingDate(Currency&amp;"ibor"&amp;Tenor,BA591,Trigger)</f>
        <v>43437</v>
      </c>
      <c r="BA591" s="105">
        <f>_xll.qlCalendarAdvance(Calendar,BA590,AY591,"f",,Trigger)</f>
        <v>43439</v>
      </c>
      <c r="BB591" s="105">
        <f>_xll.qlInterestRateIndexMaturity(Currency&amp;"ibor"&amp;Tenor,BA591,Trigger)</f>
        <v>43621</v>
      </c>
      <c r="BC591" s="257">
        <f>_xll.qlIndexFixing($AC$5,AZ591,TRUE,_xll.ohTrigger(Trigger,Trigger6M))</f>
        <v>5.8975417572776538E-3</v>
      </c>
      <c r="BD591" s="257">
        <f>_xll.qlIndexFixing($BE$1,AZ591,TRUE,_xll.ohTrigger(Trigger,Trigger6M))</f>
        <v>5.7543540761098855E-3</v>
      </c>
    </row>
    <row r="592" spans="51:56" ht="11.25" customHeight="1" x14ac:dyDescent="0.25">
      <c r="AY592" s="106" t="s">
        <v>83</v>
      </c>
      <c r="AZ592" s="105">
        <f>_xll.qlInterestRateIndexFixingDate(Currency&amp;"ibor"&amp;Tenor,BA592,Trigger)</f>
        <v>43444</v>
      </c>
      <c r="BA592" s="105">
        <f>_xll.qlCalendarAdvance(Calendar,BA591,AY592,"f",,Trigger)</f>
        <v>43446</v>
      </c>
      <c r="BB592" s="105">
        <f>_xll.qlInterestRateIndexMaturity(Currency&amp;"ibor"&amp;Tenor,BA592,Trigger)</f>
        <v>43628</v>
      </c>
      <c r="BC592" s="257">
        <f>_xll.qlIndexFixing($AC$5,AZ592,TRUE,_xll.ohTrigger(Trigger,Trigger6M))</f>
        <v>5.9578413360904421E-3</v>
      </c>
      <c r="BD592" s="257">
        <f>_xll.qlIndexFixing($BE$1,AZ592,TRUE,_xll.ohTrigger(Trigger,Trigger6M))</f>
        <v>5.8042384229152798E-3</v>
      </c>
    </row>
    <row r="593" spans="51:56" ht="11.25" customHeight="1" x14ac:dyDescent="0.25">
      <c r="AY593" s="106" t="s">
        <v>83</v>
      </c>
      <c r="AZ593" s="105">
        <f>_xll.qlInterestRateIndexFixingDate(Currency&amp;"ibor"&amp;Tenor,BA593,Trigger)</f>
        <v>43451</v>
      </c>
      <c r="BA593" s="105">
        <f>_xll.qlCalendarAdvance(Calendar,BA592,AY593,"f",,Trigger)</f>
        <v>43453</v>
      </c>
      <c r="BB593" s="105">
        <f>_xll.qlInterestRateIndexMaturity(Currency&amp;"ibor"&amp;Tenor,BA593,Trigger)</f>
        <v>43635</v>
      </c>
      <c r="BC593" s="257">
        <f>_xll.qlIndexFixing($AC$5,AZ593,TRUE,_xll.ohTrigger(Trigger,Trigger6M))</f>
        <v>6.0183721274424534E-3</v>
      </c>
      <c r="BD593" s="257">
        <f>_xll.qlIndexFixing($BE$1,AZ593,TRUE,_xll.ohTrigger(Trigger,Trigger6M))</f>
        <v>5.8542220158076278E-3</v>
      </c>
    </row>
    <row r="594" spans="51:56" ht="11.25" customHeight="1" x14ac:dyDescent="0.25">
      <c r="AY594" s="106" t="s">
        <v>83</v>
      </c>
      <c r="AZ594" s="105">
        <f>_xll.qlInterestRateIndexFixingDate(Currency&amp;"ibor"&amp;Tenor,BA594,Trigger)</f>
        <v>43455</v>
      </c>
      <c r="BA594" s="105">
        <f>_xll.qlCalendarAdvance(Calendar,BA593,AY594,"f",,Trigger)</f>
        <v>43461</v>
      </c>
      <c r="BB594" s="105">
        <f>_xll.qlInterestRateIndexMaturity(Currency&amp;"ibor"&amp;Tenor,BA594,Trigger)</f>
        <v>43643</v>
      </c>
      <c r="BC594" s="257">
        <f>_xll.qlIndexFixing($AC$5,AZ594,TRUE,_xll.ohTrigger(Trigger,Trigger6M))</f>
        <v>6.0878333191029454E-3</v>
      </c>
      <c r="BD594" s="257">
        <f>_xll.qlIndexFixing($BE$1,AZ594,TRUE,_xll.ohTrigger(Trigger,Trigger6M))</f>
        <v>5.9114610701184534E-3</v>
      </c>
    </row>
    <row r="595" spans="51:56" ht="11.25" customHeight="1" x14ac:dyDescent="0.25">
      <c r="AY595" s="106" t="s">
        <v>83</v>
      </c>
      <c r="AZ595" s="105">
        <f>_xll.qlInterestRateIndexFixingDate(Currency&amp;"ibor"&amp;Tenor,BA595,Trigger)</f>
        <v>43465</v>
      </c>
      <c r="BA595" s="105">
        <f>_xll.qlCalendarAdvance(Calendar,BA594,AY595,"f",,Trigger)</f>
        <v>43468</v>
      </c>
      <c r="BB595" s="105">
        <f>_xll.qlInterestRateIndexMaturity(Currency&amp;"ibor"&amp;Tenor,BA595,Trigger)</f>
        <v>43649</v>
      </c>
      <c r="BC595" s="257">
        <f>_xll.qlIndexFixing($AC$5,AZ595,TRUE,_xll.ohTrigger(Trigger,Trigger6M))</f>
        <v>6.1432344031762199E-3</v>
      </c>
      <c r="BD595" s="257">
        <f>_xll.qlIndexFixing($BE$1,AZ595,TRUE,_xll.ohTrigger(Trigger,Trigger6M))</f>
        <v>5.9579761507341502E-3</v>
      </c>
    </row>
    <row r="596" spans="51:56" ht="11.25" customHeight="1" x14ac:dyDescent="0.25">
      <c r="AY596" s="106" t="s">
        <v>83</v>
      </c>
      <c r="AZ596" s="105">
        <f>_xll.qlInterestRateIndexFixingDate(Currency&amp;"ibor"&amp;Tenor,BA596,Trigger)</f>
        <v>43473</v>
      </c>
      <c r="BA596" s="105">
        <f>_xll.qlCalendarAdvance(Calendar,BA595,AY596,"f",,Trigger)</f>
        <v>43475</v>
      </c>
      <c r="BB596" s="105">
        <f>_xll.qlInterestRateIndexMaturity(Currency&amp;"ibor"&amp;Tenor,BA596,Trigger)</f>
        <v>43656</v>
      </c>
      <c r="BC596" s="257">
        <f>_xll.qlIndexFixing($AC$5,AZ596,TRUE,_xll.ohTrigger(Trigger,Trigger6M))</f>
        <v>6.2045967869925837E-3</v>
      </c>
      <c r="BD596" s="257">
        <f>_xll.qlIndexFixing($BE$1,AZ596,TRUE,_xll.ohTrigger(Trigger,Trigger6M))</f>
        <v>6.0082329658785452E-3</v>
      </c>
    </row>
    <row r="597" spans="51:56" ht="11.25" customHeight="1" x14ac:dyDescent="0.25">
      <c r="AY597" s="106" t="s">
        <v>83</v>
      </c>
      <c r="AZ597" s="105">
        <f>_xll.qlInterestRateIndexFixingDate(Currency&amp;"ibor"&amp;Tenor,BA597,Trigger)</f>
        <v>43480</v>
      </c>
      <c r="BA597" s="105">
        <f>_xll.qlCalendarAdvance(Calendar,BA596,AY597,"f",,Trigger)</f>
        <v>43482</v>
      </c>
      <c r="BB597" s="105">
        <f>_xll.qlInterestRateIndexMaturity(Currency&amp;"ibor"&amp;Tenor,BA597,Trigger)</f>
        <v>43663</v>
      </c>
      <c r="BC597" s="257">
        <f>_xll.qlIndexFixing($AC$5,AZ597,TRUE,_xll.ohTrigger(Trigger,Trigger6M))</f>
        <v>6.2661917299919098E-3</v>
      </c>
      <c r="BD597" s="257">
        <f>_xll.qlIndexFixing($BE$1,AZ597,TRUE,_xll.ohTrigger(Trigger,Trigger6M))</f>
        <v>6.058567943046534E-3</v>
      </c>
    </row>
    <row r="598" spans="51:56" ht="11.25" customHeight="1" x14ac:dyDescent="0.25">
      <c r="AY598" s="106" t="s">
        <v>83</v>
      </c>
      <c r="AZ598" s="105">
        <f>_xll.qlInterestRateIndexFixingDate(Currency&amp;"ibor"&amp;Tenor,BA598,Trigger)</f>
        <v>43487</v>
      </c>
      <c r="BA598" s="105">
        <f>_xll.qlCalendarAdvance(Calendar,BA597,AY598,"f",,Trigger)</f>
        <v>43489</v>
      </c>
      <c r="BB598" s="105">
        <f>_xll.qlInterestRateIndexMaturity(Currency&amp;"ibor"&amp;Tenor,BA598,Trigger)</f>
        <v>43670</v>
      </c>
      <c r="BC598" s="257">
        <f>_xll.qlIndexFixing($AC$5,AZ598,TRUE,_xll.ohTrigger(Trigger,Trigger6M))</f>
        <v>6.328019253596176E-3</v>
      </c>
      <c r="BD598" s="257">
        <f>_xll.qlIndexFixing($BE$1,AZ598,TRUE,_xll.ohTrigger(Trigger,Trigger6M))</f>
        <v>6.1089757192321669E-3</v>
      </c>
    </row>
    <row r="599" spans="51:56" ht="11.25" customHeight="1" x14ac:dyDescent="0.25">
      <c r="AY599" s="106" t="s">
        <v>83</v>
      </c>
      <c r="AZ599" s="105">
        <f>_xll.qlInterestRateIndexFixingDate(Currency&amp;"ibor"&amp;Tenor,BA599,Trigger)</f>
        <v>43494</v>
      </c>
      <c r="BA599" s="105">
        <f>_xll.qlCalendarAdvance(Calendar,BA598,AY599,"f",,Trigger)</f>
        <v>43496</v>
      </c>
      <c r="BB599" s="105">
        <f>_xll.qlInterestRateIndexMaturity(Currency&amp;"ibor"&amp;Tenor,BA599,Trigger)</f>
        <v>43677</v>
      </c>
      <c r="BC599" s="257">
        <f>_xll.qlIndexFixing($AC$5,AZ599,TRUE,_xll.ohTrigger(Trigger,Trigger6M))</f>
        <v>6.3900793793086243E-3</v>
      </c>
      <c r="BD599" s="257">
        <f>_xll.qlIndexFixing($BE$1,AZ599,TRUE,_xll.ohTrigger(Trigger,Trigger6M))</f>
        <v>6.1594508761194794E-3</v>
      </c>
    </row>
    <row r="600" spans="51:56" ht="11.25" customHeight="1" x14ac:dyDescent="0.25">
      <c r="AY600" s="106" t="s">
        <v>83</v>
      </c>
      <c r="AZ600" s="105">
        <f>_xll.qlInterestRateIndexFixingDate(Currency&amp;"ibor"&amp;Tenor,BA600,Trigger)</f>
        <v>43501</v>
      </c>
      <c r="BA600" s="105">
        <f>_xll.qlCalendarAdvance(Calendar,BA599,AY600,"f",,Trigger)</f>
        <v>43503</v>
      </c>
      <c r="BB600" s="105">
        <f>_xll.qlInterestRateIndexMaturity(Currency&amp;"ibor"&amp;Tenor,BA600,Trigger)</f>
        <v>43684</v>
      </c>
      <c r="BC600" s="257">
        <f>_xll.qlIndexFixing($AC$5,AZ600,TRUE,_xll.ohTrigger(Trigger,Trigger6M))</f>
        <v>6.4523721287146401E-3</v>
      </c>
      <c r="BD600" s="257">
        <f>_xll.qlIndexFixing($BE$1,AZ600,TRUE,_xll.ohTrigger(Trigger,Trigger6M))</f>
        <v>6.2099879400749937E-3</v>
      </c>
    </row>
    <row r="601" spans="51:56" ht="11.25" customHeight="1" x14ac:dyDescent="0.25">
      <c r="AY601" s="106" t="s">
        <v>83</v>
      </c>
      <c r="AZ601" s="105">
        <f>_xll.qlInterestRateIndexFixingDate(Currency&amp;"ibor"&amp;Tenor,BA601,Trigger)</f>
        <v>43508</v>
      </c>
      <c r="BA601" s="105">
        <f>_xll.qlCalendarAdvance(Calendar,BA600,AY601,"f",,Trigger)</f>
        <v>43510</v>
      </c>
      <c r="BB601" s="105">
        <f>_xll.qlInterestRateIndexMaturity(Currency&amp;"ibor"&amp;Tenor,BA601,Trigger)</f>
        <v>43691</v>
      </c>
      <c r="BC601" s="257">
        <f>_xll.qlIndexFixing($AC$5,AZ601,TRUE,_xll.ohTrigger(Trigger,Trigger6M))</f>
        <v>6.5148975234795457E-3</v>
      </c>
      <c r="BD601" s="257">
        <f>_xll.qlIndexFixing($BE$1,AZ601,TRUE,_xll.ohTrigger(Trigger,Trigger6M))</f>
        <v>6.2605813821379943E-3</v>
      </c>
    </row>
    <row r="602" spans="51:56" ht="11.25" customHeight="1" x14ac:dyDescent="0.25">
      <c r="AY602" s="106" t="s">
        <v>83</v>
      </c>
      <c r="AZ602" s="105">
        <f>_xll.qlInterestRateIndexFixingDate(Currency&amp;"ibor"&amp;Tenor,BA602,Trigger)</f>
        <v>43515</v>
      </c>
      <c r="BA602" s="105">
        <f>_xll.qlCalendarAdvance(Calendar,BA601,AY602,"f",,Trigger)</f>
        <v>43517</v>
      </c>
      <c r="BB602" s="105">
        <f>_xll.qlInterestRateIndexMaturity(Currency&amp;"ibor"&amp;Tenor,BA602,Trigger)</f>
        <v>43698</v>
      </c>
      <c r="BC602" s="257">
        <f>_xll.qlIndexFixing($AC$5,AZ602,TRUE,_xll.ohTrigger(Trigger,Trigger6M))</f>
        <v>6.577655585351689E-3</v>
      </c>
      <c r="BD602" s="257">
        <f>_xll.qlIndexFixing($BE$1,AZ602,TRUE,_xll.ohTrigger(Trigger,Trigger6M))</f>
        <v>6.3112256180112578E-3</v>
      </c>
    </row>
    <row r="603" spans="51:56" ht="11.25" customHeight="1" x14ac:dyDescent="0.25">
      <c r="AY603" s="106" t="s">
        <v>83</v>
      </c>
      <c r="AZ603" s="105">
        <f>_xll.qlInterestRateIndexFixingDate(Currency&amp;"ibor"&amp;Tenor,BA603,Trigger)</f>
        <v>43522</v>
      </c>
      <c r="BA603" s="105">
        <f>_xll.qlCalendarAdvance(Calendar,BA602,AY603,"f",,Trigger)</f>
        <v>43524</v>
      </c>
      <c r="BB603" s="105">
        <f>_xll.qlInterestRateIndexMaturity(Currency&amp;"ibor"&amp;Tenor,BA603,Trigger)</f>
        <v>43707</v>
      </c>
      <c r="BC603" s="257">
        <f>_xll.qlIndexFixing($AC$5,AZ603,TRUE,_xll.ohTrigger(Trigger,Trigger6M))</f>
        <v>6.6501314787430783E-3</v>
      </c>
      <c r="BD603" s="257">
        <f>_xll.qlIndexFixing($BE$1,AZ603,TRUE,_xll.ohTrigger(Trigger,Trigger6M))</f>
        <v>6.3692965250964845E-3</v>
      </c>
    </row>
    <row r="604" spans="51:56" ht="11.25" customHeight="1" x14ac:dyDescent="0.25">
      <c r="AY604" s="106" t="s">
        <v>83</v>
      </c>
      <c r="AZ604" s="105">
        <f>_xll.qlInterestRateIndexFixingDate(Currency&amp;"ibor"&amp;Tenor,BA604,Trigger)</f>
        <v>43529</v>
      </c>
      <c r="BA604" s="105">
        <f>_xll.qlCalendarAdvance(Calendar,BA603,AY604,"f",,Trigger)</f>
        <v>43531</v>
      </c>
      <c r="BB604" s="105">
        <f>_xll.qlInterestRateIndexMaturity(Currency&amp;"ibor"&amp;Tenor,BA604,Trigger)</f>
        <v>43717</v>
      </c>
      <c r="BC604" s="257">
        <f>_xll.qlIndexFixing($AC$5,AZ604,TRUE,_xll.ohTrigger(Trigger,Trigger6M))</f>
        <v>6.7268870573354515E-3</v>
      </c>
      <c r="BD604" s="257">
        <f>_xll.qlIndexFixing($BE$1,AZ604,TRUE,_xll.ohTrigger(Trigger,Trigger6M))</f>
        <v>6.4311042052022484E-3</v>
      </c>
    </row>
    <row r="605" spans="51:56" ht="11.25" customHeight="1" x14ac:dyDescent="0.25">
      <c r="AY605" s="106" t="s">
        <v>83</v>
      </c>
      <c r="AZ605" s="105">
        <f>_xll.qlInterestRateIndexFixingDate(Currency&amp;"ibor"&amp;Tenor,BA605,Trigger)</f>
        <v>43536</v>
      </c>
      <c r="BA605" s="105">
        <f>_xll.qlCalendarAdvance(Calendar,BA604,AY605,"f",,Trigger)</f>
        <v>43538</v>
      </c>
      <c r="BB605" s="105">
        <f>_xll.qlInterestRateIndexMaturity(Currency&amp;"ibor"&amp;Tenor,BA605,Trigger)</f>
        <v>43724</v>
      </c>
      <c r="BC605" s="257">
        <f>_xll.qlIndexFixing($AC$5,AZ605,TRUE,_xll.ohTrigger(Trigger,Trigger6M))</f>
        <v>6.7897752503309752E-3</v>
      </c>
      <c r="BD605" s="257">
        <f>_xll.qlIndexFixing($BE$1,AZ605,TRUE,_xll.ohTrigger(Trigger,Trigger6M))</f>
        <v>6.4818707205490395E-3</v>
      </c>
    </row>
    <row r="606" spans="51:56" ht="11.25" customHeight="1" x14ac:dyDescent="0.25">
      <c r="AY606" s="106" t="s">
        <v>83</v>
      </c>
      <c r="AZ606" s="105">
        <f>_xll.qlInterestRateIndexFixingDate(Currency&amp;"ibor"&amp;Tenor,BA606,Trigger)</f>
        <v>43543</v>
      </c>
      <c r="BA606" s="105">
        <f>_xll.qlCalendarAdvance(Calendar,BA605,AY606,"f",,Trigger)</f>
        <v>43545</v>
      </c>
      <c r="BB606" s="105">
        <f>_xll.qlInterestRateIndexMaturity(Currency&amp;"ibor"&amp;Tenor,BA606,Trigger)</f>
        <v>43731</v>
      </c>
      <c r="BC606" s="257">
        <f>_xll.qlIndexFixing($AC$5,AZ606,TRUE,_xll.ohTrigger(Trigger,Trigger6M))</f>
        <v>6.8528900379560111E-3</v>
      </c>
      <c r="BD606" s="257">
        <f>_xll.qlIndexFixing($BE$1,AZ606,TRUE,_xll.ohTrigger(Trigger,Trigger6M))</f>
        <v>6.5326630971801287E-3</v>
      </c>
    </row>
    <row r="607" spans="51:56" ht="11.25" customHeight="1" x14ac:dyDescent="0.25">
      <c r="AY607" s="106" t="s">
        <v>83</v>
      </c>
      <c r="AZ607" s="105">
        <f>_xll.qlInterestRateIndexFixingDate(Currency&amp;"ibor"&amp;Tenor,BA607,Trigger)</f>
        <v>43550</v>
      </c>
      <c r="BA607" s="105">
        <f>_xll.qlCalendarAdvance(Calendar,BA606,AY607,"f",,Trigger)</f>
        <v>43552</v>
      </c>
      <c r="BB607" s="105">
        <f>_xll.qlInterestRateIndexMaturity(Currency&amp;"ibor"&amp;Tenor,BA607,Trigger)</f>
        <v>43738</v>
      </c>
      <c r="BC607" s="257">
        <f>_xll.qlIndexFixing($AC$5,AZ607,TRUE,_xll.ohTrigger(Trigger,Trigger6M))</f>
        <v>6.9162314421671875E-3</v>
      </c>
      <c r="BD607" s="257">
        <f>_xll.qlIndexFixing($BE$1,AZ607,TRUE,_xll.ohTrigger(Trigger,Trigger6M))</f>
        <v>6.5834755339028691E-3</v>
      </c>
    </row>
    <row r="608" spans="51:56" ht="11.25" customHeight="1" x14ac:dyDescent="0.25">
      <c r="AY608" s="106" t="s">
        <v>83</v>
      </c>
      <c r="AZ608" s="105">
        <f>_xll.qlInterestRateIndexFixingDate(Currency&amp;"ibor"&amp;Tenor,BA608,Trigger)</f>
        <v>43557</v>
      </c>
      <c r="BA608" s="105">
        <f>_xll.qlCalendarAdvance(Calendar,BA607,AY608,"f",,Trigger)</f>
        <v>43559</v>
      </c>
      <c r="BB608" s="105">
        <f>_xll.qlInterestRateIndexMaturity(Currency&amp;"ibor"&amp;Tenor,BA608,Trigger)</f>
        <v>43742</v>
      </c>
      <c r="BC608" s="257">
        <f>_xll.qlIndexFixing($AC$5,AZ608,TRUE,_xll.ohTrigger(Trigger,Trigger6M))</f>
        <v>6.9674090257379247E-3</v>
      </c>
      <c r="BD608" s="257">
        <f>_xll.qlIndexFixing($BE$1,AZ608,TRUE,_xll.ohTrigger(Trigger,Trigger6M))</f>
        <v>6.6232239748669139E-3</v>
      </c>
    </row>
    <row r="609" spans="51:56" ht="11.25" customHeight="1" x14ac:dyDescent="0.25">
      <c r="AY609" s="106" t="s">
        <v>83</v>
      </c>
      <c r="AZ609" s="105">
        <f>_xll.qlInterestRateIndexFixingDate(Currency&amp;"ibor"&amp;Tenor,BA609,Trigger)</f>
        <v>43564</v>
      </c>
      <c r="BA609" s="105">
        <f>_xll.qlCalendarAdvance(Calendar,BA608,AY609,"f",,Trigger)</f>
        <v>43566</v>
      </c>
      <c r="BB609" s="105">
        <f>_xll.qlInterestRateIndexMaturity(Currency&amp;"ibor"&amp;Tenor,BA609,Trigger)</f>
        <v>43749</v>
      </c>
      <c r="BC609" s="257">
        <f>_xll.qlIndexFixing($AC$5,AZ609,TRUE,_xll.ohTrigger(Trigger,Trigger6M))</f>
        <v>7.0315553965165393E-3</v>
      </c>
      <c r="BD609" s="257">
        <f>_xll.qlIndexFixing($BE$1,AZ609,TRUE,_xll.ohTrigger(Trigger,Trigger6M))</f>
        <v>6.6740613056775035E-3</v>
      </c>
    </row>
    <row r="610" spans="51:56" ht="11.25" customHeight="1" x14ac:dyDescent="0.25">
      <c r="AY610" s="106" t="s">
        <v>83</v>
      </c>
      <c r="AZ610" s="105">
        <f>_xll.qlInterestRateIndexFixingDate(Currency&amp;"ibor"&amp;Tenor,BA610,Trigger)</f>
        <v>43571</v>
      </c>
      <c r="BA610" s="105">
        <f>_xll.qlCalendarAdvance(Calendar,BA609,AY610,"f",,Trigger)</f>
        <v>43573</v>
      </c>
      <c r="BB610" s="105">
        <f>_xll.qlInterestRateIndexMaturity(Currency&amp;"ibor"&amp;Tenor,BA610,Trigger)</f>
        <v>43756</v>
      </c>
      <c r="BC610" s="257">
        <f>_xll.qlIndexFixing($AC$5,AZ610,TRUE,_xll.ohTrigger(Trigger,Trigger6M))</f>
        <v>7.0959321063046588E-3</v>
      </c>
      <c r="BD610" s="257">
        <f>_xll.qlIndexFixing($BE$1,AZ610,TRUE,_xll.ohTrigger(Trigger,Trigger6M))</f>
        <v>6.7249020419943529E-3</v>
      </c>
    </row>
    <row r="611" spans="51:56" ht="11.25" customHeight="1" x14ac:dyDescent="0.25">
      <c r="AY611" s="106" t="s">
        <v>83</v>
      </c>
      <c r="AZ611" s="105">
        <f>_xll.qlInterestRateIndexFixingDate(Currency&amp;"ibor"&amp;Tenor,BA611,Trigger)</f>
        <v>43578</v>
      </c>
      <c r="BA611" s="105">
        <f>_xll.qlCalendarAdvance(Calendar,BA610,AY611,"f",,Trigger)</f>
        <v>43580</v>
      </c>
      <c r="BB611" s="105">
        <f>_xll.qlInterestRateIndexMaturity(Currency&amp;"ibor"&amp;Tenor,BA611,Trigger)</f>
        <v>43763</v>
      </c>
      <c r="BC611" s="257">
        <f>_xll.qlIndexFixing($AC$5,AZ611,TRUE,_xll.ohTrigger(Trigger,Trigger6M))</f>
        <v>7.1605391774992319E-3</v>
      </c>
      <c r="BD611" s="257">
        <f>_xll.qlIndexFixing($BE$1,AZ611,TRUE,_xll.ohTrigger(Trigger,Trigger6M))</f>
        <v>6.7757401278682764E-3</v>
      </c>
    </row>
    <row r="612" spans="51:56" ht="11.25" customHeight="1" x14ac:dyDescent="0.25">
      <c r="AY612" s="106" t="s">
        <v>83</v>
      </c>
      <c r="AZ612" s="105">
        <f>_xll.qlInterestRateIndexFixingDate(Currency&amp;"ibor"&amp;Tenor,BA612,Trigger)</f>
        <v>43584</v>
      </c>
      <c r="BA612" s="105">
        <f>_xll.qlCalendarAdvance(Calendar,BA611,AY612,"f",,Trigger)</f>
        <v>43587</v>
      </c>
      <c r="BB612" s="105">
        <f>_xll.qlInterestRateIndexMaturity(Currency&amp;"ibor"&amp;Tenor,BA612,Trigger)</f>
        <v>43773</v>
      </c>
      <c r="BC612" s="257">
        <f>_xll.qlIndexFixing($AC$5,AZ612,TRUE,_xll.ohTrigger(Trigger,Trigger6M))</f>
        <v>7.236338486077301E-3</v>
      </c>
      <c r="BD612" s="257">
        <f>_xll.qlIndexFixing($BE$1,AZ612,TRUE,_xll.ohTrigger(Trigger,Trigger6M))</f>
        <v>6.8376318018594706E-3</v>
      </c>
    </row>
    <row r="613" spans="51:56" ht="11.25" customHeight="1" x14ac:dyDescent="0.25">
      <c r="AY613" s="106" t="s">
        <v>83</v>
      </c>
      <c r="AZ613" s="105">
        <f>_xll.qlInterestRateIndexFixingDate(Currency&amp;"ibor"&amp;Tenor,BA613,Trigger)</f>
        <v>43592</v>
      </c>
      <c r="BA613" s="105">
        <f>_xll.qlCalendarAdvance(Calendar,BA612,AY613,"f",,Trigger)</f>
        <v>43594</v>
      </c>
      <c r="BB613" s="105">
        <f>_xll.qlInterestRateIndexMaturity(Currency&amp;"ibor"&amp;Tenor,BA613,Trigger)</f>
        <v>43780</v>
      </c>
      <c r="BC613" s="257">
        <f>_xll.qlIndexFixing($AC$5,AZ613,TRUE,_xll.ohTrigger(Trigger,Trigger6M))</f>
        <v>7.3010400553520684E-3</v>
      </c>
      <c r="BD613" s="257">
        <f>_xll.qlIndexFixing($BE$1,AZ613,TRUE,_xll.ohTrigger(Trigger,Trigger6M))</f>
        <v>6.8884397536699846E-3</v>
      </c>
    </row>
    <row r="614" spans="51:56" ht="11.25" customHeight="1" x14ac:dyDescent="0.25">
      <c r="AY614" s="106" t="s">
        <v>83</v>
      </c>
      <c r="AZ614" s="105">
        <f>_xll.qlInterestRateIndexFixingDate(Currency&amp;"ibor"&amp;Tenor,BA614,Trigger)</f>
        <v>43599</v>
      </c>
      <c r="BA614" s="105">
        <f>_xll.qlCalendarAdvance(Calendar,BA613,AY614,"f",,Trigger)</f>
        <v>43601</v>
      </c>
      <c r="BB614" s="105">
        <f>_xll.qlInterestRateIndexMaturity(Currency&amp;"ibor"&amp;Tenor,BA614,Trigger)</f>
        <v>43787</v>
      </c>
      <c r="BC614" s="257">
        <f>_xll.qlIndexFixing($AC$5,AZ614,TRUE,_xll.ohTrigger(Trigger,Trigger6M))</f>
        <v>7.3659683971355645E-3</v>
      </c>
      <c r="BD614" s="257">
        <f>_xll.qlIndexFixing($BE$1,AZ614,TRUE,_xll.ohTrigger(Trigger,Trigger6M))</f>
        <v>6.9392256468644902E-3</v>
      </c>
    </row>
    <row r="615" spans="51:56" ht="11.25" customHeight="1" x14ac:dyDescent="0.25">
      <c r="AY615" s="106" t="s">
        <v>83</v>
      </c>
      <c r="AZ615" s="105">
        <f>_xll.qlInterestRateIndexFixingDate(Currency&amp;"ibor"&amp;Tenor,BA615,Trigger)</f>
        <v>43606</v>
      </c>
      <c r="BA615" s="105">
        <f>_xll.qlCalendarAdvance(Calendar,BA614,AY615,"f",,Trigger)</f>
        <v>43608</v>
      </c>
      <c r="BB615" s="105">
        <f>_xll.qlInterestRateIndexMaturity(Currency&amp;"ibor"&amp;Tenor,BA615,Trigger)</f>
        <v>43794</v>
      </c>
      <c r="BC615" s="257">
        <f>_xll.qlIndexFixing($AC$5,AZ615,TRUE,_xll.ohTrigger(Trigger,Trigger6M))</f>
        <v>7.4311235340196093E-3</v>
      </c>
      <c r="BD615" s="257">
        <f>_xll.qlIndexFixing($BE$1,AZ615,TRUE,_xll.ohTrigger(Trigger,Trigger6M))</f>
        <v>6.989983248635168E-3</v>
      </c>
    </row>
    <row r="616" spans="51:56" ht="11.25" customHeight="1" x14ac:dyDescent="0.25">
      <c r="AY616" s="106" t="s">
        <v>83</v>
      </c>
      <c r="AZ616" s="105">
        <f>_xll.qlInterestRateIndexFixingDate(Currency&amp;"ibor"&amp;Tenor,BA616,Trigger)</f>
        <v>43613</v>
      </c>
      <c r="BA616" s="105">
        <f>_xll.qlCalendarAdvance(Calendar,BA615,AY616,"f",,Trigger)</f>
        <v>43615</v>
      </c>
      <c r="BB616" s="105">
        <f>_xll.qlInterestRateIndexMaturity(Currency&amp;"ibor"&amp;Tenor,BA616,Trigger)</f>
        <v>43798</v>
      </c>
      <c r="BC616" s="257">
        <f>_xll.qlIndexFixing($AC$5,AZ616,TRUE,_xll.ohTrigger(Trigger,Trigger6M))</f>
        <v>7.487030744091655E-3</v>
      </c>
      <c r="BD616" s="257">
        <f>_xll.qlIndexFixing($BE$1,AZ616,TRUE,_xll.ohTrigger(Trigger,Trigger6M))</f>
        <v>7.0296750045384564E-3</v>
      </c>
    </row>
    <row r="617" spans="51:56" ht="11.25" customHeight="1" x14ac:dyDescent="0.25">
      <c r="AY617" s="106" t="s">
        <v>83</v>
      </c>
      <c r="AZ617" s="105">
        <f>_xll.qlInterestRateIndexFixingDate(Currency&amp;"ibor"&amp;Tenor,BA617,Trigger)</f>
        <v>43620</v>
      </c>
      <c r="BA617" s="105">
        <f>_xll.qlCalendarAdvance(Calendar,BA616,AY617,"f",,Trigger)</f>
        <v>43622</v>
      </c>
      <c r="BB617" s="105">
        <f>_xll.qlInterestRateIndexMaturity(Currency&amp;"ibor"&amp;Tenor,BA617,Trigger)</f>
        <v>43805</v>
      </c>
      <c r="BC617" s="257">
        <f>_xll.qlIndexFixing($AC$5,AZ617,TRUE,_xll.ohTrigger(Trigger,Trigger6M))</f>
        <v>7.5427536330897587E-3</v>
      </c>
      <c r="BD617" s="257">
        <f>_xll.qlIndexFixing($BE$1,AZ617,TRUE,_xll.ohTrigger(Trigger,Trigger6M))</f>
        <v>7.0803669796014991E-3</v>
      </c>
    </row>
    <row r="618" spans="51:56" ht="11.25" customHeight="1" x14ac:dyDescent="0.25">
      <c r="AY618" s="106" t="s">
        <v>83</v>
      </c>
      <c r="AZ618" s="105">
        <f>_xll.qlInterestRateIndexFixingDate(Currency&amp;"ibor"&amp;Tenor,BA618,Trigger)</f>
        <v>43627</v>
      </c>
      <c r="BA618" s="105">
        <f>_xll.qlCalendarAdvance(Calendar,BA617,AY618,"f",,Trigger)</f>
        <v>43629</v>
      </c>
      <c r="BB618" s="105">
        <f>_xll.qlInterestRateIndexMaturity(Currency&amp;"ibor"&amp;Tenor,BA618,Trigger)</f>
        <v>43812</v>
      </c>
      <c r="BC618" s="257">
        <f>_xll.qlIndexFixing($AC$5,AZ618,TRUE,_xll.ohTrigger(Trigger,Trigger6M))</f>
        <v>7.5848539223965158E-3</v>
      </c>
      <c r="BD618" s="257">
        <f>_xll.qlIndexFixing($BE$1,AZ618,TRUE,_xll.ohTrigger(Trigger,Trigger6M))</f>
        <v>7.1310136874804409E-3</v>
      </c>
    </row>
    <row r="619" spans="51:56" ht="11.25" customHeight="1" x14ac:dyDescent="0.25">
      <c r="AY619" s="106" t="s">
        <v>83</v>
      </c>
      <c r="AZ619" s="105">
        <f>_xll.qlInterestRateIndexFixingDate(Currency&amp;"ibor"&amp;Tenor,BA619,Trigger)</f>
        <v>43634</v>
      </c>
      <c r="BA619" s="105">
        <f>_xll.qlCalendarAdvance(Calendar,BA618,AY619,"f",,Trigger)</f>
        <v>43636</v>
      </c>
      <c r="BB619" s="105">
        <f>_xll.qlInterestRateIndexMaturity(Currency&amp;"ibor"&amp;Tenor,BA619,Trigger)</f>
        <v>43819</v>
      </c>
      <c r="BC619" s="257">
        <f>_xll.qlIndexFixing($AC$5,AZ619,TRUE,_xll.ohTrigger(Trigger,Trigger6M))</f>
        <v>7.626955109249353E-3</v>
      </c>
      <c r="BD619" s="257">
        <f>_xll.qlIndexFixing($BE$1,AZ619,TRUE,_xll.ohTrigger(Trigger,Trigger6M))</f>
        <v>7.1816114264919529E-3</v>
      </c>
    </row>
    <row r="620" spans="51:56" ht="11.25" customHeight="1" x14ac:dyDescent="0.25">
      <c r="AY620" s="106" t="s">
        <v>83</v>
      </c>
      <c r="AZ620" s="105">
        <f>_xll.qlInterestRateIndexFixingDate(Currency&amp;"ibor"&amp;Tenor,BA620,Trigger)</f>
        <v>43641</v>
      </c>
      <c r="BA620" s="105">
        <f>_xll.qlCalendarAdvance(Calendar,BA619,AY620,"f",,Trigger)</f>
        <v>43643</v>
      </c>
      <c r="BB620" s="105">
        <f>_xll.qlInterestRateIndexMaturity(Currency&amp;"ibor"&amp;Tenor,BA620,Trigger)</f>
        <v>43826</v>
      </c>
      <c r="BC620" s="257">
        <f>_xll.qlIndexFixing($AC$5,AZ620,TRUE,_xll.ohTrigger(Trigger,Trigger6M))</f>
        <v>7.6690571936674917E-3</v>
      </c>
      <c r="BD620" s="257">
        <f>_xll.qlIndexFixing($BE$1,AZ620,TRUE,_xll.ohTrigger(Trigger,Trigger6M))</f>
        <v>7.2321565823581947E-3</v>
      </c>
    </row>
    <row r="621" spans="51:56" ht="11.25" customHeight="1" x14ac:dyDescent="0.25">
      <c r="AY621" s="106" t="s">
        <v>83</v>
      </c>
      <c r="AZ621" s="105">
        <f>_xll.qlInterestRateIndexFixingDate(Currency&amp;"ibor"&amp;Tenor,BA621,Trigger)</f>
        <v>43648</v>
      </c>
      <c r="BA621" s="105">
        <f>_xll.qlCalendarAdvance(Calendar,BA620,AY621,"f",,Trigger)</f>
        <v>43650</v>
      </c>
      <c r="BB621" s="105">
        <f>_xll.qlInterestRateIndexMaturity(Currency&amp;"ibor"&amp;Tenor,BA621,Trigger)</f>
        <v>43836</v>
      </c>
      <c r="BC621" s="257">
        <f>_xll.qlIndexFixing($AC$5,AZ621,TRUE,_xll.ohTrigger(Trigger,Trigger6M))</f>
        <v>7.7204303795040266E-3</v>
      </c>
      <c r="BD621" s="257">
        <f>_xll.qlIndexFixing($BE$1,AZ621,TRUE,_xll.ohTrigger(Trigger,Trigger6M))</f>
        <v>7.2936200698125288E-3</v>
      </c>
    </row>
    <row r="622" spans="51:56" ht="11.25" customHeight="1" x14ac:dyDescent="0.25">
      <c r="AY622" s="106" t="s">
        <v>83</v>
      </c>
      <c r="AZ622" s="105">
        <f>_xll.qlInterestRateIndexFixingDate(Currency&amp;"ibor"&amp;Tenor,BA622,Trigger)</f>
        <v>43655</v>
      </c>
      <c r="BA622" s="105">
        <f>_xll.qlCalendarAdvance(Calendar,BA621,AY622,"f",,Trigger)</f>
        <v>43657</v>
      </c>
      <c r="BB622" s="105">
        <f>_xll.qlInterestRateIndexMaturity(Currency&amp;"ibor"&amp;Tenor,BA622,Trigger)</f>
        <v>43843</v>
      </c>
      <c r="BC622" s="257">
        <f>_xll.qlIndexFixing($AC$5,AZ622,TRUE,_xll.ohTrigger(Trigger,Trigger6M))</f>
        <v>7.7625371623588684E-3</v>
      </c>
      <c r="BD622" s="257">
        <f>_xll.qlIndexFixing($BE$1,AZ622,TRUE,_xll.ohTrigger(Trigger,Trigger6M))</f>
        <v>7.3440355963767662E-3</v>
      </c>
    </row>
    <row r="623" spans="51:56" ht="11.25" customHeight="1" x14ac:dyDescent="0.25">
      <c r="AY623" s="106" t="s">
        <v>83</v>
      </c>
      <c r="AZ623" s="105">
        <f>_xll.qlInterestRateIndexFixingDate(Currency&amp;"ibor"&amp;Tenor,BA623,Trigger)</f>
        <v>43662</v>
      </c>
      <c r="BA623" s="105">
        <f>_xll.qlCalendarAdvance(Calendar,BA622,AY623,"f",,Trigger)</f>
        <v>43664</v>
      </c>
      <c r="BB623" s="105">
        <f>_xll.qlInterestRateIndexMaturity(Currency&amp;"ibor"&amp;Tenor,BA623,Trigger)</f>
        <v>43850</v>
      </c>
      <c r="BC623" s="257">
        <f>_xll.qlIndexFixing($AC$5,AZ623,TRUE,_xll.ohTrigger(Trigger,Trigger6M))</f>
        <v>7.8046448576146185E-3</v>
      </c>
      <c r="BD623" s="257">
        <f>_xll.qlIndexFixing($BE$1,AZ623,TRUE,_xll.ohTrigger(Trigger,Trigger6M))</f>
        <v>7.3943869369795115E-3</v>
      </c>
    </row>
    <row r="624" spans="51:56" ht="11.25" customHeight="1" x14ac:dyDescent="0.25">
      <c r="AY624" s="106" t="s">
        <v>83</v>
      </c>
      <c r="AZ624" s="105">
        <f>_xll.qlInterestRateIndexFixingDate(Currency&amp;"ibor"&amp;Tenor,BA624,Trigger)</f>
        <v>43669</v>
      </c>
      <c r="BA624" s="105">
        <f>_xll.qlCalendarAdvance(Calendar,BA623,AY624,"f",,Trigger)</f>
        <v>43671</v>
      </c>
      <c r="BB624" s="105">
        <f>_xll.qlInterestRateIndexMaturity(Currency&amp;"ibor"&amp;Tenor,BA624,Trigger)</f>
        <v>43857</v>
      </c>
      <c r="BC624" s="257">
        <f>_xll.qlIndexFixing($AC$5,AZ624,TRUE,_xll.ohTrigger(Trigger,Trigger6M))</f>
        <v>7.8467534652906148E-3</v>
      </c>
      <c r="BD624" s="257">
        <f>_xll.qlIndexFixing($BE$1,AZ624,TRUE,_xll.ohTrigger(Trigger,Trigger6M))</f>
        <v>7.4446704755021771E-3</v>
      </c>
    </row>
    <row r="625" spans="51:56" ht="11.25" customHeight="1" x14ac:dyDescent="0.25">
      <c r="AY625" s="106" t="s">
        <v>83</v>
      </c>
      <c r="AZ625" s="105">
        <f>_xll.qlInterestRateIndexFixingDate(Currency&amp;"ibor"&amp;Tenor,BA625,Trigger)</f>
        <v>43676</v>
      </c>
      <c r="BA625" s="105">
        <f>_xll.qlCalendarAdvance(Calendar,BA624,AY625,"f",,Trigger)</f>
        <v>43678</v>
      </c>
      <c r="BB625" s="105">
        <f>_xll.qlInterestRateIndexMaturity(Currency&amp;"ibor"&amp;Tenor,BA625,Trigger)</f>
        <v>43864</v>
      </c>
      <c r="BC625" s="257">
        <f>_xll.qlIndexFixing($AC$5,AZ625,TRUE,_xll.ohTrigger(Trigger,Trigger6M))</f>
        <v>7.888862985407058E-3</v>
      </c>
      <c r="BD625" s="257">
        <f>_xll.qlIndexFixing($BE$1,AZ625,TRUE,_xll.ohTrigger(Trigger,Trigger6M))</f>
        <v>7.4948825954608772E-3</v>
      </c>
    </row>
    <row r="626" spans="51:56" ht="11.25" customHeight="1" x14ac:dyDescent="0.25">
      <c r="AY626" s="106" t="s">
        <v>83</v>
      </c>
      <c r="AZ626" s="105">
        <f>_xll.qlInterestRateIndexFixingDate(Currency&amp;"ibor"&amp;Tenor,BA626,Trigger)</f>
        <v>43683</v>
      </c>
      <c r="BA626" s="105">
        <f>_xll.qlCalendarAdvance(Calendar,BA625,AY626,"f",,Trigger)</f>
        <v>43685</v>
      </c>
      <c r="BB626" s="105">
        <f>_xll.qlInterestRateIndexMaturity(Currency&amp;"ibor"&amp;Tenor,BA626,Trigger)</f>
        <v>43871</v>
      </c>
      <c r="BC626" s="257">
        <f>_xll.qlIndexFixing($AC$5,AZ626,TRUE,_xll.ohTrigger(Trigger,Trigger6M))</f>
        <v>7.9309734179837162E-3</v>
      </c>
      <c r="BD626" s="257">
        <f>_xll.qlIndexFixing($BE$1,AZ626,TRUE,_xll.ohTrigger(Trigger,Trigger6M))</f>
        <v>7.545019680005996E-3</v>
      </c>
    </row>
    <row r="627" spans="51:56" ht="11.25" customHeight="1" x14ac:dyDescent="0.25">
      <c r="AY627" s="106" t="s">
        <v>83</v>
      </c>
      <c r="AZ627" s="105">
        <f>_xll.qlInterestRateIndexFixingDate(Currency&amp;"ibor"&amp;Tenor,BA627,Trigger)</f>
        <v>43690</v>
      </c>
      <c r="BA627" s="105">
        <f>_xll.qlCalendarAdvance(Calendar,BA626,AY627,"f",,Trigger)</f>
        <v>43692</v>
      </c>
      <c r="BB627" s="105">
        <f>_xll.qlInterestRateIndexMaturity(Currency&amp;"ibor"&amp;Tenor,BA627,Trigger)</f>
        <v>43878</v>
      </c>
      <c r="BC627" s="257">
        <f>_xll.qlIndexFixing($AC$5,AZ627,TRUE,_xll.ohTrigger(Trigger,Trigger6M))</f>
        <v>7.9730847630403567E-3</v>
      </c>
      <c r="BD627" s="257">
        <f>_xll.qlIndexFixing($BE$1,AZ627,TRUE,_xll.ohTrigger(Trigger,Trigger6M))</f>
        <v>7.5950781119226178E-3</v>
      </c>
    </row>
    <row r="628" spans="51:56" ht="11.25" customHeight="1" x14ac:dyDescent="0.25">
      <c r="AY628" s="106" t="s">
        <v>83</v>
      </c>
      <c r="AZ628" s="105">
        <f>_xll.qlInterestRateIndexFixingDate(Currency&amp;"ibor"&amp;Tenor,BA628,Trigger)</f>
        <v>43697</v>
      </c>
      <c r="BA628" s="105">
        <f>_xll.qlCalendarAdvance(Calendar,BA627,AY628,"f",,Trigger)</f>
        <v>43699</v>
      </c>
      <c r="BB628" s="105">
        <f>_xll.qlInterestRateIndexMaturity(Currency&amp;"ibor"&amp;Tenor,BA628,Trigger)</f>
        <v>43885</v>
      </c>
      <c r="BC628" s="257">
        <f>_xll.qlIndexFixing($AC$5,AZ628,TRUE,_xll.ohTrigger(Trigger,Trigger6M))</f>
        <v>8.0151970205963215E-3</v>
      </c>
      <c r="BD628" s="257">
        <f>_xll.qlIndexFixing($BE$1,AZ628,TRUE,_xll.ohTrigger(Trigger,Trigger6M))</f>
        <v>7.645054273633968E-3</v>
      </c>
    </row>
    <row r="629" spans="51:56" ht="11.25" customHeight="1" x14ac:dyDescent="0.25">
      <c r="AY629" s="106" t="s">
        <v>83</v>
      </c>
      <c r="AZ629" s="105">
        <f>_xll.qlInterestRateIndexFixingDate(Currency&amp;"ibor"&amp;Tenor,BA629,Trigger)</f>
        <v>43704</v>
      </c>
      <c r="BA629" s="105">
        <f>_xll.qlCalendarAdvance(Calendar,BA628,AY629,"f",,Trigger)</f>
        <v>43706</v>
      </c>
      <c r="BB629" s="105">
        <f>_xll.qlInterestRateIndexMaturity(Currency&amp;"ibor"&amp;Tenor,BA629,Trigger)</f>
        <v>43889</v>
      </c>
      <c r="BC629" s="257">
        <f>_xll.qlIndexFixing($AC$5,AZ629,TRUE,_xll.ohTrigger(Trigger,Trigger6M))</f>
        <v>8.0480163470221591E-3</v>
      </c>
      <c r="BD629" s="257">
        <f>_xll.qlIndexFixing($BE$1,AZ629,TRUE,_xll.ohTrigger(Trigger,Trigger6M))</f>
        <v>7.6841002073917896E-3</v>
      </c>
    </row>
    <row r="630" spans="51:56" ht="11.25" customHeight="1" x14ac:dyDescent="0.25">
      <c r="AY630" s="106" t="s">
        <v>83</v>
      </c>
      <c r="AZ630" s="105">
        <f>_xll.qlInterestRateIndexFixingDate(Currency&amp;"ibor"&amp;Tenor,BA630,Trigger)</f>
        <v>43711</v>
      </c>
      <c r="BA630" s="105">
        <f>_xll.qlCalendarAdvance(Calendar,BA629,AY630,"f",,Trigger)</f>
        <v>43713</v>
      </c>
      <c r="BB630" s="105">
        <f>_xll.qlInterestRateIndexMaturity(Currency&amp;"ibor"&amp;Tenor,BA630,Trigger)</f>
        <v>43895</v>
      </c>
      <c r="BC630" s="257">
        <f>_xll.qlIndexFixing($AC$5,AZ630,TRUE,_xll.ohTrigger(Trigger,Trigger6M))</f>
        <v>8.0870287349128298E-3</v>
      </c>
      <c r="BD630" s="257">
        <f>_xll.qlIndexFixing($BE$1,AZ630,TRUE,_xll.ohTrigger(Trigger,Trigger6M))</f>
        <v>7.730311169724449E-3</v>
      </c>
    </row>
    <row r="631" spans="51:56" ht="11.25" customHeight="1" x14ac:dyDescent="0.25">
      <c r="AY631" s="106" t="s">
        <v>83</v>
      </c>
      <c r="AZ631" s="105">
        <f>_xll.qlInterestRateIndexFixingDate(Currency&amp;"ibor"&amp;Tenor,BA631,Trigger)</f>
        <v>43718</v>
      </c>
      <c r="BA631" s="105">
        <f>_xll.qlCalendarAdvance(Calendar,BA630,AY631,"f",,Trigger)</f>
        <v>43720</v>
      </c>
      <c r="BB631" s="105">
        <f>_xll.qlInterestRateIndexMaturity(Currency&amp;"ibor"&amp;Tenor,BA631,Trigger)</f>
        <v>43902</v>
      </c>
      <c r="BC631" s="257">
        <f>_xll.qlIndexFixing($AC$5,AZ631,TRUE,_xll.ohTrigger(Trigger,Trigger6M))</f>
        <v>8.1291396831696377E-3</v>
      </c>
      <c r="BD631" s="257">
        <f>_xll.qlIndexFixing($BE$1,AZ631,TRUE,_xll.ohTrigger(Trigger,Trigger6M))</f>
        <v>7.7800460345382235E-3</v>
      </c>
    </row>
    <row r="632" spans="51:56" ht="11.25" customHeight="1" x14ac:dyDescent="0.25">
      <c r="AY632" s="106" t="s">
        <v>83</v>
      </c>
      <c r="AZ632" s="105">
        <f>_xll.qlInterestRateIndexFixingDate(Currency&amp;"ibor"&amp;Tenor,BA632,Trigger)</f>
        <v>43725</v>
      </c>
      <c r="BA632" s="105">
        <f>_xll.qlCalendarAdvance(Calendar,BA631,AY632,"f",,Trigger)</f>
        <v>43727</v>
      </c>
      <c r="BB632" s="105">
        <f>_xll.qlInterestRateIndexMaturity(Currency&amp;"ibor"&amp;Tenor,BA632,Trigger)</f>
        <v>43909</v>
      </c>
      <c r="BC632" s="257">
        <f>_xll.qlIndexFixing($AC$5,AZ632,TRUE,_xll.ohTrigger(Trigger,Trigger6M))</f>
        <v>8.1712515242937656E-3</v>
      </c>
      <c r="BD632" s="257">
        <f>_xll.qlIndexFixing($BE$1,AZ632,TRUE,_xll.ohTrigger(Trigger,Trigger6M))</f>
        <v>7.82968517043885E-3</v>
      </c>
    </row>
    <row r="633" spans="51:56" ht="11.25" customHeight="1" x14ac:dyDescent="0.25">
      <c r="AY633" s="106" t="s">
        <v>83</v>
      </c>
      <c r="AZ633" s="105">
        <f>_xll.qlInterestRateIndexFixingDate(Currency&amp;"ibor"&amp;Tenor,BA633,Trigger)</f>
        <v>43732</v>
      </c>
      <c r="BA633" s="105">
        <f>_xll.qlCalendarAdvance(Calendar,BA632,AY633,"f",,Trigger)</f>
        <v>43734</v>
      </c>
      <c r="BB633" s="105">
        <f>_xll.qlInterestRateIndexMaturity(Currency&amp;"ibor"&amp;Tenor,BA633,Trigger)</f>
        <v>43916</v>
      </c>
      <c r="BC633" s="257">
        <f>_xll.qlIndexFixing($AC$5,AZ633,TRUE,_xll.ohTrigger(Trigger,Trigger6M))</f>
        <v>8.2133642583040976E-3</v>
      </c>
      <c r="BD633" s="257">
        <f>_xll.qlIndexFixing($BE$1,AZ633,TRUE,_xll.ohTrigger(Trigger,Trigger6M))</f>
        <v>7.8792249586327121E-3</v>
      </c>
    </row>
    <row r="634" spans="51:56" ht="11.25" customHeight="1" x14ac:dyDescent="0.25">
      <c r="AY634" s="106" t="s">
        <v>83</v>
      </c>
      <c r="AZ634" s="105">
        <f>_xll.qlInterestRateIndexFixingDate(Currency&amp;"ibor"&amp;Tenor,BA634,Trigger)</f>
        <v>43739</v>
      </c>
      <c r="BA634" s="105">
        <f>_xll.qlCalendarAdvance(Calendar,BA633,AY634,"f",,Trigger)</f>
        <v>43741</v>
      </c>
      <c r="BB634" s="105">
        <f>_xll.qlInterestRateIndexMaturity(Currency&amp;"ibor"&amp;Tenor,BA634,Trigger)</f>
        <v>43924</v>
      </c>
      <c r="BC634" s="257">
        <f>_xll.qlIndexFixing($AC$5,AZ634,TRUE,_xll.ohTrigger(Trigger,Trigger6M))</f>
        <v>8.2585806305837638E-3</v>
      </c>
      <c r="BD634" s="257">
        <f>_xll.qlIndexFixing($BE$1,AZ634,TRUE,_xll.ohTrigger(Trigger,Trigger6M))</f>
        <v>7.9322426745966693E-3</v>
      </c>
    </row>
    <row r="635" spans="51:56" ht="11.25" customHeight="1" x14ac:dyDescent="0.25">
      <c r="AY635" s="106" t="s">
        <v>83</v>
      </c>
      <c r="AZ635" s="105">
        <f>_xll.qlInterestRateIndexFixingDate(Currency&amp;"ibor"&amp;Tenor,BA635,Trigger)</f>
        <v>43746</v>
      </c>
      <c r="BA635" s="105">
        <f>_xll.qlCalendarAdvance(Calendar,BA634,AY635,"f",,Trigger)</f>
        <v>43748</v>
      </c>
      <c r="BB635" s="105">
        <f>_xll.qlInterestRateIndexMaturity(Currency&amp;"ibor"&amp;Tenor,BA635,Trigger)</f>
        <v>43935</v>
      </c>
      <c r="BC635" s="257">
        <f>_xll.qlIndexFixing($AC$5,AZ635,TRUE,_xll.ohTrigger(Trigger,Trigger6M))</f>
        <v>8.3131127292689084E-3</v>
      </c>
      <c r="BD635" s="257">
        <f>_xll.qlIndexFixing($BE$1,AZ635,TRUE,_xll.ohTrigger(Trigger,Trigger6M))</f>
        <v>7.9958499463079029E-3</v>
      </c>
    </row>
    <row r="636" spans="51:56" ht="11.25" customHeight="1" x14ac:dyDescent="0.25">
      <c r="AY636" s="106" t="s">
        <v>83</v>
      </c>
      <c r="AZ636" s="105">
        <f>_xll.qlInterestRateIndexFixingDate(Currency&amp;"ibor"&amp;Tenor,BA636,Trigger)</f>
        <v>43753</v>
      </c>
      <c r="BA636" s="105">
        <f>_xll.qlCalendarAdvance(Calendar,BA635,AY636,"f",,Trigger)</f>
        <v>43755</v>
      </c>
      <c r="BB636" s="105">
        <f>_xll.qlInterestRateIndexMaturity(Currency&amp;"ibor"&amp;Tenor,BA636,Trigger)</f>
        <v>43938</v>
      </c>
      <c r="BC636" s="257">
        <f>_xll.qlIndexFixing($AC$5,AZ636,TRUE,_xll.ohTrigger(Trigger,Trigger6M))</f>
        <v>8.3428126288401204E-3</v>
      </c>
      <c r="BD636" s="257">
        <f>_xll.qlIndexFixing($BE$1,AZ636,TRUE,_xll.ohTrigger(Trigger,Trigger6M))</f>
        <v>8.0307771127232797E-3</v>
      </c>
    </row>
    <row r="637" spans="51:56" ht="11.25" customHeight="1" x14ac:dyDescent="0.25">
      <c r="AY637" s="106" t="s">
        <v>83</v>
      </c>
      <c r="AZ637" s="105">
        <f>_xll.qlInterestRateIndexFixingDate(Currency&amp;"ibor"&amp;Tenor,BA637,Trigger)</f>
        <v>43760</v>
      </c>
      <c r="BA637" s="105">
        <f>_xll.qlCalendarAdvance(Calendar,BA636,AY637,"f",,Trigger)</f>
        <v>43762</v>
      </c>
      <c r="BB637" s="105">
        <f>_xll.qlInterestRateIndexMaturity(Currency&amp;"ibor"&amp;Tenor,BA637,Trigger)</f>
        <v>43945</v>
      </c>
      <c r="BC637" s="257">
        <f>_xll.qlIndexFixing($AC$5,AZ637,TRUE,_xll.ohTrigger(Trigger,Trigger6M))</f>
        <v>8.3849299747949923E-3</v>
      </c>
      <c r="BD637" s="257">
        <f>_xll.qlIndexFixing($BE$1,AZ637,TRUE,_xll.ohTrigger(Trigger,Trigger6M))</f>
        <v>8.0798750207086399E-3</v>
      </c>
    </row>
    <row r="638" spans="51:56" ht="11.25" customHeight="1" x14ac:dyDescent="0.25">
      <c r="AY638" s="106" t="s">
        <v>83</v>
      </c>
      <c r="AZ638" s="105">
        <f>_xll.qlInterestRateIndexFixingDate(Currency&amp;"ibor"&amp;Tenor,BA638,Trigger)</f>
        <v>43767</v>
      </c>
      <c r="BA638" s="105">
        <f>_xll.qlCalendarAdvance(Calendar,BA637,AY638,"f",,Trigger)</f>
        <v>43769</v>
      </c>
      <c r="BB638" s="105">
        <f>_xll.qlInterestRateIndexMaturity(Currency&amp;"ibor"&amp;Tenor,BA638,Trigger)</f>
        <v>43951</v>
      </c>
      <c r="BC638" s="257">
        <f>_xll.qlIndexFixing($AC$5,AZ638,TRUE,_xll.ohTrigger(Trigger,Trigger6M))</f>
        <v>8.4239413223142264E-3</v>
      </c>
      <c r="BD638" s="257">
        <f>_xll.qlIndexFixing($BE$1,AZ638,TRUE,_xll.ohTrigger(Trigger,Trigger6M))</f>
        <v>8.1253070021421441E-3</v>
      </c>
    </row>
    <row r="639" spans="51:56" ht="11.25" customHeight="1" x14ac:dyDescent="0.25">
      <c r="AY639" s="106" t="s">
        <v>83</v>
      </c>
      <c r="AZ639" s="105">
        <f>_xll.qlInterestRateIndexFixingDate(Currency&amp;"ibor"&amp;Tenor,BA639,Trigger)</f>
        <v>43774</v>
      </c>
      <c r="BA639" s="105">
        <f>_xll.qlCalendarAdvance(Calendar,BA638,AY639,"f",,Trigger)</f>
        <v>43776</v>
      </c>
      <c r="BB639" s="105">
        <f>_xll.qlInterestRateIndexMaturity(Currency&amp;"ibor"&amp;Tenor,BA639,Trigger)</f>
        <v>43958</v>
      </c>
      <c r="BC639" s="257">
        <f>_xll.qlIndexFixing($AC$5,AZ639,TRUE,_xll.ohTrigger(Trigger,Trigger6M))</f>
        <v>8.4660594140401491E-3</v>
      </c>
      <c r="BD639" s="257">
        <f>_xll.qlIndexFixing($BE$1,AZ639,TRUE,_xll.ohTrigger(Trigger,Trigger6M))</f>
        <v>8.1741746902096839E-3</v>
      </c>
    </row>
    <row r="640" spans="51:56" ht="11.25" customHeight="1" x14ac:dyDescent="0.25">
      <c r="AY640" s="106" t="s">
        <v>83</v>
      </c>
      <c r="AZ640" s="105">
        <f>_xll.qlInterestRateIndexFixingDate(Currency&amp;"ibor"&amp;Tenor,BA640,Trigger)</f>
        <v>43781</v>
      </c>
      <c r="BA640" s="105">
        <f>_xll.qlCalendarAdvance(Calendar,BA639,AY640,"f",,Trigger)</f>
        <v>43783</v>
      </c>
      <c r="BB640" s="105">
        <f>_xll.qlInterestRateIndexMaturity(Currency&amp;"ibor"&amp;Tenor,BA640,Trigger)</f>
        <v>43965</v>
      </c>
      <c r="BC640" s="257">
        <f>_xll.qlIndexFixing($AC$5,AZ640,TRUE,_xll.ohTrigger(Trigger,Trigger6M))</f>
        <v>8.5081783987853554E-3</v>
      </c>
      <c r="BD640" s="257">
        <f>_xll.qlIndexFixing($BE$1,AZ640,TRUE,_xll.ohTrigger(Trigger,Trigger6M))</f>
        <v>8.2229176894438993E-3</v>
      </c>
    </row>
    <row r="641" spans="51:56" ht="11.25" customHeight="1" x14ac:dyDescent="0.25">
      <c r="AY641" s="106" t="s">
        <v>83</v>
      </c>
      <c r="AZ641" s="105">
        <f>_xll.qlInterestRateIndexFixingDate(Currency&amp;"ibor"&amp;Tenor,BA641,Trigger)</f>
        <v>43788</v>
      </c>
      <c r="BA641" s="105">
        <f>_xll.qlCalendarAdvance(Calendar,BA640,AY641,"f",,Trigger)</f>
        <v>43790</v>
      </c>
      <c r="BB641" s="105">
        <f>_xll.qlInterestRateIndexMaturity(Currency&amp;"ibor"&amp;Tenor,BA641,Trigger)</f>
        <v>43972</v>
      </c>
      <c r="BC641" s="257">
        <f>_xll.qlIndexFixing($AC$5,AZ641,TRUE,_xll.ohTrigger(Trigger,Trigger6M))</f>
        <v>8.550298276567855E-3</v>
      </c>
      <c r="BD641" s="257">
        <f>_xll.qlIndexFixing($BE$1,AZ641,TRUE,_xll.ohTrigger(Trigger,Trigger6M))</f>
        <v>8.2715323783416929E-3</v>
      </c>
    </row>
    <row r="642" spans="51:56" ht="11.25" customHeight="1" x14ac:dyDescent="0.25">
      <c r="AY642" s="106" t="s">
        <v>83</v>
      </c>
      <c r="AZ642" s="105">
        <f>_xll.qlInterestRateIndexFixingDate(Currency&amp;"ibor"&amp;Tenor,BA642,Trigger)</f>
        <v>43795</v>
      </c>
      <c r="BA642" s="105">
        <f>_xll.qlCalendarAdvance(Calendar,BA641,AY642,"f",,Trigger)</f>
        <v>43797</v>
      </c>
      <c r="BB642" s="105">
        <f>_xll.qlInterestRateIndexMaturity(Currency&amp;"ibor"&amp;Tenor,BA642,Trigger)</f>
        <v>43979</v>
      </c>
      <c r="BC642" s="257">
        <f>_xll.qlIndexFixing($AC$5,AZ642,TRUE,_xll.ohTrigger(Trigger,Trigger6M))</f>
        <v>8.59241904740741E-3</v>
      </c>
      <c r="BD642" s="257">
        <f>_xll.qlIndexFixing($BE$1,AZ642,TRUE,_xll.ohTrigger(Trigger,Trigger6M))</f>
        <v>8.3200151350688034E-3</v>
      </c>
    </row>
    <row r="643" spans="51:56" ht="11.25" customHeight="1" x14ac:dyDescent="0.25">
      <c r="AY643" s="106" t="s">
        <v>83</v>
      </c>
      <c r="AZ643" s="105">
        <f>_xll.qlInterestRateIndexFixingDate(Currency&amp;"ibor"&amp;Tenor,BA643,Trigger)</f>
        <v>43802</v>
      </c>
      <c r="BA643" s="105">
        <f>_xll.qlCalendarAdvance(Calendar,BA642,AY643,"f",,Trigger)</f>
        <v>43804</v>
      </c>
      <c r="BB643" s="105">
        <f>_xll.qlInterestRateIndexMaturity(Currency&amp;"ibor"&amp;Tenor,BA643,Trigger)</f>
        <v>43987</v>
      </c>
      <c r="BC643" s="257">
        <f>_xll.qlIndexFixing($AC$5,AZ643,TRUE,_xll.ohTrigger(Trigger,Trigger6M))</f>
        <v>8.6422170379179646E-3</v>
      </c>
      <c r="BD643" s="257">
        <f>_xll.qlIndexFixing($BE$1,AZ643,TRUE,_xll.ohTrigger(Trigger,Trigger6M))</f>
        <v>8.3718640973313076E-3</v>
      </c>
    </row>
    <row r="644" spans="51:56" ht="11.25" customHeight="1" x14ac:dyDescent="0.25">
      <c r="AY644" s="106" t="s">
        <v>83</v>
      </c>
      <c r="AZ644" s="105">
        <f>_xll.qlInterestRateIndexFixingDate(Currency&amp;"ibor"&amp;Tenor,BA644,Trigger)</f>
        <v>43809</v>
      </c>
      <c r="BA644" s="105">
        <f>_xll.qlCalendarAdvance(Calendar,BA643,AY644,"f",,Trigger)</f>
        <v>43811</v>
      </c>
      <c r="BB644" s="105">
        <f>_xll.qlInterestRateIndexMaturity(Currency&amp;"ibor"&amp;Tenor,BA644,Trigger)</f>
        <v>43994</v>
      </c>
      <c r="BC644" s="257">
        <f>_xll.qlIndexFixing($AC$5,AZ644,TRUE,_xll.ohTrigger(Trigger,Trigger6M))</f>
        <v>8.6950487425452496E-3</v>
      </c>
      <c r="BD644" s="257">
        <f>_xll.qlIndexFixing($BE$1,AZ644,TRUE,_xll.ohTrigger(Trigger,Trigger6M))</f>
        <v>8.420065884184395E-3</v>
      </c>
    </row>
    <row r="645" spans="51:56" ht="11.25" customHeight="1" x14ac:dyDescent="0.25">
      <c r="AY645" s="106" t="s">
        <v>83</v>
      </c>
      <c r="AZ645" s="105">
        <f>_xll.qlInterestRateIndexFixingDate(Currency&amp;"ibor"&amp;Tenor,BA645,Trigger)</f>
        <v>43816</v>
      </c>
      <c r="BA645" s="105">
        <f>_xll.qlCalendarAdvance(Calendar,BA644,AY645,"f",,Trigger)</f>
        <v>43818</v>
      </c>
      <c r="BB645" s="105">
        <f>_xll.qlInterestRateIndexMaturity(Currency&amp;"ibor"&amp;Tenor,BA645,Trigger)</f>
        <v>44001</v>
      </c>
      <c r="BC645" s="257">
        <f>_xll.qlIndexFixing($AC$5,AZ645,TRUE,_xll.ohTrigger(Trigger,Trigger6M))</f>
        <v>8.7479631592121548E-3</v>
      </c>
      <c r="BD645" s="257">
        <f>_xll.qlIndexFixing($BE$1,AZ645,TRUE,_xll.ohTrigger(Trigger,Trigger6M))</f>
        <v>8.4681362964641876E-3</v>
      </c>
    </row>
    <row r="646" spans="51:56" ht="11.25" customHeight="1" x14ac:dyDescent="0.25">
      <c r="AY646" s="106" t="s">
        <v>83</v>
      </c>
      <c r="AZ646" s="105">
        <f>_xll.qlInterestRateIndexFixingDate(Currency&amp;"ibor"&amp;Tenor,BA646,Trigger)</f>
        <v>43822</v>
      </c>
      <c r="BA646" s="105">
        <f>_xll.qlCalendarAdvance(Calendar,BA645,AY646,"f",,Trigger)</f>
        <v>43826</v>
      </c>
      <c r="BB646" s="105">
        <f>_xll.qlInterestRateIndexMaturity(Currency&amp;"ibor"&amp;Tenor,BA646,Trigger)</f>
        <v>44011</v>
      </c>
      <c r="BC646" s="257">
        <f>_xll.qlIndexFixing($AC$5,AZ646,TRUE,_xll.ohTrigger(Trigger,Trigger6M))</f>
        <v>8.8174462277871568E-3</v>
      </c>
      <c r="BD646" s="257">
        <f>_xll.qlIndexFixing($BE$1,AZ646,TRUE,_xll.ohTrigger(Trigger,Trigger6M))</f>
        <v>8.5298696029114489E-3</v>
      </c>
    </row>
    <row r="647" spans="51:56" ht="11.25" customHeight="1" x14ac:dyDescent="0.25">
      <c r="AY647" s="106" t="s">
        <v>83</v>
      </c>
      <c r="AZ647" s="105">
        <f>_xll.qlInterestRateIndexFixingDate(Currency&amp;"ibor"&amp;Tenor,BA647,Trigger)</f>
        <v>43830</v>
      </c>
      <c r="BA647" s="105">
        <f>_xll.qlCalendarAdvance(Calendar,BA646,AY647,"f",,Trigger)</f>
        <v>43833</v>
      </c>
      <c r="BB647" s="105">
        <f>_xll.qlInterestRateIndexMaturity(Currency&amp;"ibor"&amp;Tenor,BA647,Trigger)</f>
        <v>44015</v>
      </c>
      <c r="BC647" s="257">
        <f>_xll.qlIndexFixing($AC$5,AZ647,TRUE,_xll.ohTrigger(Trigger,Trigger6M))</f>
        <v>8.8572036093026926E-3</v>
      </c>
      <c r="BD647" s="257">
        <f>_xll.qlIndexFixing($BE$1,AZ647,TRUE,_xll.ohTrigger(Trigger,Trigger6M))</f>
        <v>8.567254413651278E-3</v>
      </c>
    </row>
    <row r="648" spans="51:56" ht="11.25" customHeight="1" x14ac:dyDescent="0.25">
      <c r="AY648" s="106" t="s">
        <v>83</v>
      </c>
      <c r="AZ648" s="105">
        <f>_xll.qlInterestRateIndexFixingDate(Currency&amp;"ibor"&amp;Tenor,BA648,Trigger)</f>
        <v>43838</v>
      </c>
      <c r="BA648" s="105">
        <f>_xll.qlCalendarAdvance(Calendar,BA647,AY648,"f",,Trigger)</f>
        <v>43840</v>
      </c>
      <c r="BB648" s="105">
        <f>_xll.qlInterestRateIndexMaturity(Currency&amp;"ibor"&amp;Tenor,BA648,Trigger)</f>
        <v>44022</v>
      </c>
      <c r="BC648" s="257">
        <f>_xll.qlIndexFixing($AC$5,AZ648,TRUE,_xll.ohTrigger(Trigger,Trigger6M))</f>
        <v>8.9104256076816702E-3</v>
      </c>
      <c r="BD648" s="257">
        <f>_xll.qlIndexFixing($BE$1,AZ648,TRUE,_xll.ohTrigger(Trigger,Trigger6M))</f>
        <v>8.614948792134822E-3</v>
      </c>
    </row>
    <row r="649" spans="51:56" ht="11.25" customHeight="1" x14ac:dyDescent="0.25">
      <c r="AY649" s="106" t="s">
        <v>83</v>
      </c>
      <c r="AZ649" s="105">
        <f>_xll.qlInterestRateIndexFixingDate(Currency&amp;"ibor"&amp;Tenor,BA649,Trigger)</f>
        <v>43845</v>
      </c>
      <c r="BA649" s="105">
        <f>_xll.qlCalendarAdvance(Calendar,BA648,AY649,"f",,Trigger)</f>
        <v>43847</v>
      </c>
      <c r="BB649" s="105">
        <f>_xll.qlInterestRateIndexMaturity(Currency&amp;"ibor"&amp;Tenor,BA649,Trigger)</f>
        <v>44029</v>
      </c>
      <c r="BC649" s="257">
        <f>_xll.qlIndexFixing($AC$5,AZ649,TRUE,_xll.ohTrigger(Trigger,Trigger6M))</f>
        <v>8.963730784694297E-3</v>
      </c>
      <c r="BD649" s="257">
        <f>_xll.qlIndexFixing($BE$1,AZ649,TRUE,_xll.ohTrigger(Trigger,Trigger6M))</f>
        <v>8.662531320306496E-3</v>
      </c>
    </row>
    <row r="650" spans="51:56" ht="11.25" customHeight="1" x14ac:dyDescent="0.25">
      <c r="AY650" s="106" t="s">
        <v>83</v>
      </c>
      <c r="AZ650" s="105">
        <f>_xll.qlInterestRateIndexFixingDate(Currency&amp;"ibor"&amp;Tenor,BA650,Trigger)</f>
        <v>43852</v>
      </c>
      <c r="BA650" s="105">
        <f>_xll.qlCalendarAdvance(Calendar,BA649,AY650,"f",,Trigger)</f>
        <v>43854</v>
      </c>
      <c r="BB650" s="105">
        <f>_xll.qlInterestRateIndexMaturity(Currency&amp;"ibor"&amp;Tenor,BA650,Trigger)</f>
        <v>44036</v>
      </c>
      <c r="BC650" s="257">
        <f>_xll.qlIndexFixing($AC$5,AZ650,TRUE,_xll.ohTrigger(Trigger,Trigger6M))</f>
        <v>9.0171191469585795E-3</v>
      </c>
      <c r="BD650" s="257">
        <f>_xll.qlIndexFixing($BE$1,AZ650,TRUE,_xll.ohTrigger(Trigger,Trigger6M))</f>
        <v>8.7100072412860836E-3</v>
      </c>
    </row>
    <row r="651" spans="51:56" ht="11.25" customHeight="1" x14ac:dyDescent="0.25">
      <c r="AY651" s="106" t="s">
        <v>83</v>
      </c>
      <c r="AZ651" s="105">
        <f>_xll.qlInterestRateIndexFixingDate(Currency&amp;"ibor"&amp;Tenor,BA651,Trigger)</f>
        <v>43859</v>
      </c>
      <c r="BA651" s="105">
        <f>_xll.qlCalendarAdvance(Calendar,BA650,AY651,"f",,Trigger)</f>
        <v>43861</v>
      </c>
      <c r="BB651" s="105">
        <f>_xll.qlInterestRateIndexMaturity(Currency&amp;"ibor"&amp;Tenor,BA651,Trigger)</f>
        <v>44043</v>
      </c>
      <c r="BC651" s="257">
        <f>_xll.qlIndexFixing($AC$5,AZ651,TRUE,_xll.ohTrigger(Trigger,Trigger6M))</f>
        <v>9.0705907011034981E-3</v>
      </c>
      <c r="BD651" s="257">
        <f>_xll.qlIndexFixing($BE$1,AZ651,TRUE,_xll.ohTrigger(Trigger,Trigger6M))</f>
        <v>8.7573819232528959E-3</v>
      </c>
    </row>
    <row r="652" spans="51:56" ht="11.25" customHeight="1" x14ac:dyDescent="0.25">
      <c r="AY652" s="106" t="s">
        <v>83</v>
      </c>
      <c r="AZ652" s="105">
        <f>_xll.qlInterestRateIndexFixingDate(Currency&amp;"ibor"&amp;Tenor,BA652,Trigger)</f>
        <v>43866</v>
      </c>
      <c r="BA652" s="105">
        <f>_xll.qlCalendarAdvance(Calendar,BA651,AY652,"f",,Trigger)</f>
        <v>43868</v>
      </c>
      <c r="BB652" s="105">
        <f>_xll.qlInterestRateIndexMaturity(Currency&amp;"ibor"&amp;Tenor,BA652,Trigger)</f>
        <v>44050</v>
      </c>
      <c r="BC652" s="257">
        <f>_xll.qlIndexFixing($AC$5,AZ652,TRUE,_xll.ohTrigger(Trigger,Trigger6M))</f>
        <v>9.1241454537677007E-3</v>
      </c>
      <c r="BD652" s="257">
        <f>_xll.qlIndexFixing($BE$1,AZ652,TRUE,_xll.ohTrigger(Trigger,Trigger6M))</f>
        <v>8.8046608594571796E-3</v>
      </c>
    </row>
    <row r="653" spans="51:56" ht="11.25" customHeight="1" x14ac:dyDescent="0.25">
      <c r="AY653" s="106" t="s">
        <v>83</v>
      </c>
      <c r="AZ653" s="105">
        <f>_xll.qlInterestRateIndexFixingDate(Currency&amp;"ibor"&amp;Tenor,BA653,Trigger)</f>
        <v>43873</v>
      </c>
      <c r="BA653" s="105">
        <f>_xll.qlCalendarAdvance(Calendar,BA652,AY653,"f",,Trigger)</f>
        <v>43875</v>
      </c>
      <c r="BB653" s="105">
        <f>_xll.qlInterestRateIndexMaturity(Currency&amp;"ibor"&amp;Tenor,BA653,Trigger)</f>
        <v>44057</v>
      </c>
      <c r="BC653" s="257">
        <f>_xll.qlIndexFixing($AC$5,AZ653,TRUE,_xll.ohTrigger(Trigger,Trigger6M))</f>
        <v>9.1777834115994925E-3</v>
      </c>
      <c r="BD653" s="257">
        <f>_xll.qlIndexFixing($BE$1,AZ653,TRUE,_xll.ohTrigger(Trigger,Trigger6M))</f>
        <v>8.8518496682302317E-3</v>
      </c>
    </row>
    <row r="654" spans="51:56" ht="11.25" customHeight="1" x14ac:dyDescent="0.25">
      <c r="AY654" s="106" t="s">
        <v>83</v>
      </c>
      <c r="AZ654" s="105">
        <f>_xll.qlInterestRateIndexFixingDate(Currency&amp;"ibor"&amp;Tenor,BA654,Trigger)</f>
        <v>43880</v>
      </c>
      <c r="BA654" s="105">
        <f>_xll.qlCalendarAdvance(Calendar,BA653,AY654,"f",,Trigger)</f>
        <v>43882</v>
      </c>
      <c r="BB654" s="105">
        <f>_xll.qlInterestRateIndexMaturity(Currency&amp;"ibor"&amp;Tenor,BA654,Trigger)</f>
        <v>44064</v>
      </c>
      <c r="BC654" s="257">
        <f>_xll.qlIndexFixing($AC$5,AZ654,TRUE,_xll.ohTrigger(Trigger,Trigger6M))</f>
        <v>9.231504581259483E-3</v>
      </c>
      <c r="BD654" s="257">
        <f>_xll.qlIndexFixing($BE$1,AZ654,TRUE,_xll.ohTrigger(Trigger,Trigger6M))</f>
        <v>8.8989540929988835E-3</v>
      </c>
    </row>
    <row r="655" spans="51:56" ht="11.25" customHeight="1" x14ac:dyDescent="0.25">
      <c r="AY655" s="106" t="s">
        <v>83</v>
      </c>
      <c r="AZ655" s="105">
        <f>_xll.qlInterestRateIndexFixingDate(Currency&amp;"ibor"&amp;Tenor,BA655,Trigger)</f>
        <v>43887</v>
      </c>
      <c r="BA655" s="105">
        <f>_xll.qlCalendarAdvance(Calendar,BA654,AY655,"f",,Trigger)</f>
        <v>43889</v>
      </c>
      <c r="BB655" s="105">
        <f>_xll.qlInterestRateIndexMaturity(Currency&amp;"ibor"&amp;Tenor,BA655,Trigger)</f>
        <v>44074</v>
      </c>
      <c r="BC655" s="257">
        <f>_xll.qlIndexFixing($AC$5,AZ655,TRUE,_xll.ohTrigger(Trigger,Trigger6M))</f>
        <v>9.297384638177756E-3</v>
      </c>
      <c r="BD655" s="257">
        <f>_xll.qlIndexFixing($BE$1,AZ655,TRUE,_xll.ohTrigger(Trigger,Trigger6M))</f>
        <v>8.956309600886286E-3</v>
      </c>
    </row>
    <row r="656" spans="51:56" ht="11.25" customHeight="1" x14ac:dyDescent="0.25">
      <c r="AY656" s="106" t="s">
        <v>83</v>
      </c>
      <c r="AZ656" s="105">
        <f>_xll.qlInterestRateIndexFixingDate(Currency&amp;"ibor"&amp;Tenor,BA656,Trigger)</f>
        <v>43894</v>
      </c>
      <c r="BA656" s="105">
        <f>_xll.qlCalendarAdvance(Calendar,BA655,AY656,"f",,Trigger)</f>
        <v>43896</v>
      </c>
      <c r="BB656" s="105">
        <f>_xll.qlInterestRateIndexMaturity(Currency&amp;"ibor"&amp;Tenor,BA656,Trigger)</f>
        <v>44081</v>
      </c>
      <c r="BC656" s="257">
        <f>_xll.qlIndexFixing($AC$5,AZ656,TRUE,_xll.ohTrigger(Trigger,Trigger6M))</f>
        <v>9.3511206473954282E-3</v>
      </c>
      <c r="BD656" s="257">
        <f>_xll.qlIndexFixing($BE$1,AZ656,TRUE,_xll.ohTrigger(Trigger,Trigger6M))</f>
        <v>9.0032612140423657E-3</v>
      </c>
    </row>
    <row r="657" spans="51:56" ht="11.25" customHeight="1" x14ac:dyDescent="0.25">
      <c r="AY657" s="106" t="s">
        <v>83</v>
      </c>
      <c r="AZ657" s="105">
        <f>_xll.qlInterestRateIndexFixingDate(Currency&amp;"ibor"&amp;Tenor,BA657,Trigger)</f>
        <v>43901</v>
      </c>
      <c r="BA657" s="105">
        <f>_xll.qlCalendarAdvance(Calendar,BA656,AY657,"f",,Trigger)</f>
        <v>43903</v>
      </c>
      <c r="BB657" s="105">
        <f>_xll.qlInterestRateIndexMaturity(Currency&amp;"ibor"&amp;Tenor,BA657,Trigger)</f>
        <v>44088</v>
      </c>
      <c r="BC657" s="257">
        <f>_xll.qlIndexFixing($AC$5,AZ657,TRUE,_xll.ohTrigger(Trigger,Trigger6M))</f>
        <v>9.4049385848411927E-3</v>
      </c>
      <c r="BD657" s="257">
        <f>_xll.qlIndexFixing($BE$1,AZ657,TRUE,_xll.ohTrigger(Trigger,Trigger6M))</f>
        <v>9.0501478536402346E-3</v>
      </c>
    </row>
    <row r="658" spans="51:56" ht="11.25" customHeight="1" x14ac:dyDescent="0.25">
      <c r="AY658" s="106" t="s">
        <v>83</v>
      </c>
      <c r="AZ658" s="105">
        <f>_xll.qlInterestRateIndexFixingDate(Currency&amp;"ibor"&amp;Tenor,BA658,Trigger)</f>
        <v>43908</v>
      </c>
      <c r="BA658" s="105">
        <f>_xll.qlCalendarAdvance(Calendar,BA657,AY658,"f",,Trigger)</f>
        <v>43910</v>
      </c>
      <c r="BB658" s="105">
        <f>_xll.qlInterestRateIndexMaturity(Currency&amp;"ibor"&amp;Tenor,BA658,Trigger)</f>
        <v>44095</v>
      </c>
      <c r="BC658" s="257">
        <f>_xll.qlIndexFixing($AC$5,AZ658,TRUE,_xll.ohTrigger(Trigger,Trigger6M))</f>
        <v>9.4588384571990015E-3</v>
      </c>
      <c r="BD658" s="257">
        <f>_xll.qlIndexFixing($BE$1,AZ658,TRUE,_xll.ohTrigger(Trigger,Trigger6M))</f>
        <v>9.0969756567136958E-3</v>
      </c>
    </row>
    <row r="659" spans="51:56" ht="11.25" customHeight="1" x14ac:dyDescent="0.25">
      <c r="AY659" s="106" t="s">
        <v>83</v>
      </c>
      <c r="AZ659" s="105">
        <f>_xll.qlInterestRateIndexFixingDate(Currency&amp;"ibor"&amp;Tenor,BA659,Trigger)</f>
        <v>43915</v>
      </c>
      <c r="BA659" s="105">
        <f>_xll.qlCalendarAdvance(Calendar,BA658,AY659,"f",,Trigger)</f>
        <v>43917</v>
      </c>
      <c r="BB659" s="105">
        <f>_xll.qlInterestRateIndexMaturity(Currency&amp;"ibor"&amp;Tenor,BA659,Trigger)</f>
        <v>44102</v>
      </c>
      <c r="BC659" s="257">
        <f>_xll.qlIndexFixing($AC$5,AZ659,TRUE,_xll.ohTrigger(Trigger,Trigger6M))</f>
        <v>9.5128202711627433E-3</v>
      </c>
      <c r="BD659" s="257">
        <f>_xll.qlIndexFixing($BE$1,AZ659,TRUE,_xll.ohTrigger(Trigger,Trigger6M))</f>
        <v>9.1437508834447418E-3</v>
      </c>
    </row>
    <row r="660" spans="51:56" ht="11.25" customHeight="1" x14ac:dyDescent="0.25">
      <c r="AY660" s="106" t="s">
        <v>83</v>
      </c>
      <c r="AZ660" s="105">
        <f>_xll.qlInterestRateIndexFixingDate(Currency&amp;"ibor"&amp;Tenor,BA660,Trigger)</f>
        <v>43922</v>
      </c>
      <c r="BA660" s="105">
        <f>_xll.qlCalendarAdvance(Calendar,BA659,AY660,"f",,Trigger)</f>
        <v>43924</v>
      </c>
      <c r="BB660" s="105">
        <f>_xll.qlInterestRateIndexMaturity(Currency&amp;"ibor"&amp;Tenor,BA660,Trigger)</f>
        <v>44109</v>
      </c>
      <c r="BC660" s="257">
        <f>_xll.qlIndexFixing($AC$5,AZ660,TRUE,_xll.ohTrigger(Trigger,Trigger6M))</f>
        <v>9.5668840334371084E-3</v>
      </c>
      <c r="BD660" s="257">
        <f>_xll.qlIndexFixing($BE$1,AZ660,TRUE,_xll.ohTrigger(Trigger,Trigger6M))</f>
        <v>9.1904799171730681E-3</v>
      </c>
    </row>
    <row r="661" spans="51:56" ht="11.25" customHeight="1" x14ac:dyDescent="0.25">
      <c r="AY661" s="106" t="s">
        <v>83</v>
      </c>
      <c r="AZ661" s="105">
        <f>_xll.qlInterestRateIndexFixingDate(Currency&amp;"ibor"&amp;Tenor,BA661,Trigger)</f>
        <v>43929</v>
      </c>
      <c r="BA661" s="105">
        <f>_xll.qlCalendarAdvance(Calendar,BA660,AY661,"f",,Trigger)</f>
        <v>43935</v>
      </c>
      <c r="BB661" s="105">
        <f>_xll.qlInterestRateIndexMaturity(Currency&amp;"ibor"&amp;Tenor,BA661,Trigger)</f>
        <v>44118</v>
      </c>
      <c r="BC661" s="257">
        <f>_xll.qlIndexFixing($AC$5,AZ661,TRUE,_xll.ohTrigger(Trigger,Trigger6M))</f>
        <v>9.6446406999693458E-3</v>
      </c>
      <c r="BD661" s="257">
        <f>_xll.qlIndexFixing($BE$1,AZ661,TRUE,_xll.ohTrigger(Trigger,Trigger6M))</f>
        <v>9.2569392800100556E-3</v>
      </c>
    </row>
    <row r="662" spans="51:56" ht="11.25" customHeight="1" x14ac:dyDescent="0.25">
      <c r="AY662" s="106" t="s">
        <v>83</v>
      </c>
      <c r="AZ662" s="105">
        <f>_xll.qlInterestRateIndexFixingDate(Currency&amp;"ibor"&amp;Tenor,BA662,Trigger)</f>
        <v>43938</v>
      </c>
      <c r="BA662" s="105">
        <f>_xll.qlCalendarAdvance(Calendar,BA661,AY662,"f",,Trigger)</f>
        <v>43942</v>
      </c>
      <c r="BB662" s="105">
        <f>_xll.qlInterestRateIndexMaturity(Currency&amp;"ibor"&amp;Tenor,BA662,Trigger)</f>
        <v>44125</v>
      </c>
      <c r="BC662" s="257">
        <f>_xll.qlIndexFixing($AC$5,AZ662,TRUE,_xll.ohTrigger(Trigger,Trigger6M))</f>
        <v>9.6990213998216137E-3</v>
      </c>
      <c r="BD662" s="257">
        <f>_xll.qlIndexFixing($BE$1,AZ662,TRUE,_xll.ohTrigger(Trigger,Trigger6M))</f>
        <v>9.3035759590453706E-3</v>
      </c>
    </row>
    <row r="663" spans="51:56" ht="11.25" customHeight="1" x14ac:dyDescent="0.25">
      <c r="AY663" s="106" t="s">
        <v>83</v>
      </c>
      <c r="AZ663" s="105">
        <f>_xll.qlInterestRateIndexFixingDate(Currency&amp;"ibor"&amp;Tenor,BA663,Trigger)</f>
        <v>43945</v>
      </c>
      <c r="BA663" s="105">
        <f>_xll.qlCalendarAdvance(Calendar,BA662,AY663,"f",,Trigger)</f>
        <v>43949</v>
      </c>
      <c r="BB663" s="105">
        <f>_xll.qlInterestRateIndexMaturity(Currency&amp;"ibor"&amp;Tenor,BA663,Trigger)</f>
        <v>44132</v>
      </c>
      <c r="BC663" s="257">
        <f>_xll.qlIndexFixing($AC$5,AZ663,TRUE,_xll.ohTrigger(Trigger,Trigger6M))</f>
        <v>9.7534849363748767E-3</v>
      </c>
      <c r="BD663" s="257">
        <f>_xll.qlIndexFixing($BE$1,AZ663,TRUE,_xll.ohTrigger(Trigger,Trigger6M))</f>
        <v>9.3501897908968706E-3</v>
      </c>
    </row>
    <row r="664" spans="51:56" ht="11.25" customHeight="1" x14ac:dyDescent="0.25">
      <c r="AY664" s="106" t="s">
        <v>83</v>
      </c>
      <c r="AZ664" s="105">
        <f>_xll.qlInterestRateIndexFixingDate(Currency&amp;"ibor"&amp;Tenor,BA664,Trigger)</f>
        <v>43951</v>
      </c>
      <c r="BA664" s="105">
        <f>_xll.qlCalendarAdvance(Calendar,BA663,AY664,"f",,Trigger)</f>
        <v>43956</v>
      </c>
      <c r="BB664" s="105">
        <f>_xll.qlInterestRateIndexMaturity(Currency&amp;"ibor"&amp;Tenor,BA664,Trigger)</f>
        <v>44140</v>
      </c>
      <c r="BC664" s="257">
        <f>_xll.qlIndexFixing($AC$5,AZ664,TRUE,_xll.ohTrigger(Trigger,Trigger6M))</f>
        <v>9.8115550105569872E-3</v>
      </c>
      <c r="BD664" s="257">
        <f>_xll.qlIndexFixing($BE$1,AZ664,TRUE,_xll.ohTrigger(Trigger,Trigger6M))</f>
        <v>9.4002410833423124E-3</v>
      </c>
    </row>
    <row r="665" spans="51:56" ht="11.25" customHeight="1" x14ac:dyDescent="0.25">
      <c r="AY665" s="106" t="s">
        <v>83</v>
      </c>
      <c r="AZ665" s="105">
        <f>_xll.qlInterestRateIndexFixingDate(Currency&amp;"ibor"&amp;Tenor,BA665,Trigger)</f>
        <v>43959</v>
      </c>
      <c r="BA665" s="105">
        <f>_xll.qlCalendarAdvance(Calendar,BA664,AY665,"f",,Trigger)</f>
        <v>43963</v>
      </c>
      <c r="BB665" s="105">
        <f>_xll.qlInterestRateIndexMaturity(Currency&amp;"ibor"&amp;Tenor,BA665,Trigger)</f>
        <v>44147</v>
      </c>
      <c r="BC665" s="257">
        <f>_xll.qlIndexFixing($AC$5,AZ665,TRUE,_xll.ohTrigger(Trigger,Trigger6M))</f>
        <v>9.8661295499476477E-3</v>
      </c>
      <c r="BD665" s="257">
        <f>_xll.qlIndexFixing($BE$1,AZ665,TRUE,_xll.ohTrigger(Trigger,Trigger6M))</f>
        <v>9.4468328621278227E-3</v>
      </c>
    </row>
    <row r="666" spans="51:56" ht="11.25" customHeight="1" x14ac:dyDescent="0.25">
      <c r="AY666" s="106" t="s">
        <v>83</v>
      </c>
      <c r="AZ666" s="105">
        <f>_xll.qlInterestRateIndexFixingDate(Currency&amp;"ibor"&amp;Tenor,BA666,Trigger)</f>
        <v>43966</v>
      </c>
      <c r="BA666" s="105">
        <f>_xll.qlCalendarAdvance(Calendar,BA665,AY666,"f",,Trigger)</f>
        <v>43970</v>
      </c>
      <c r="BB666" s="105">
        <f>_xll.qlInterestRateIndexMaturity(Currency&amp;"ibor"&amp;Tenor,BA666,Trigger)</f>
        <v>44154</v>
      </c>
      <c r="BC666" s="257">
        <f>_xll.qlIndexFixing($AC$5,AZ666,TRUE,_xll.ohTrigger(Trigger,Trigger6M))</f>
        <v>9.9207865117828305E-3</v>
      </c>
      <c r="BD666" s="257">
        <f>_xll.qlIndexFixing($BE$1,AZ666,TRUE,_xll.ohTrigger(Trigger,Trigger6M))</f>
        <v>9.4934233538628687E-3</v>
      </c>
    </row>
    <row r="667" spans="51:56" ht="11.25" customHeight="1" x14ac:dyDescent="0.25">
      <c r="AY667" s="106" t="s">
        <v>83</v>
      </c>
      <c r="AZ667" s="105">
        <f>_xll.qlInterestRateIndexFixingDate(Currency&amp;"ibor"&amp;Tenor,BA667,Trigger)</f>
        <v>43973</v>
      </c>
      <c r="BA667" s="105">
        <f>_xll.qlCalendarAdvance(Calendar,BA666,AY667,"f",,Trigger)</f>
        <v>43977</v>
      </c>
      <c r="BB667" s="105">
        <f>_xll.qlInterestRateIndexMaturity(Currency&amp;"ibor"&amp;Tenor,BA667,Trigger)</f>
        <v>44161</v>
      </c>
      <c r="BC667" s="257">
        <f>_xll.qlIndexFixing($AC$5,AZ667,TRUE,_xll.ohTrigger(Trigger,Trigger6M))</f>
        <v>9.9755259028510169E-3</v>
      </c>
      <c r="BD667" s="257">
        <f>_xll.qlIndexFixing($BE$1,AZ667,TRUE,_xll.ohTrigger(Trigger,Trigger6M))</f>
        <v>9.5400199164048134E-3</v>
      </c>
    </row>
    <row r="668" spans="51:56" ht="11.25" customHeight="1" x14ac:dyDescent="0.25">
      <c r="AY668" s="106" t="s">
        <v>83</v>
      </c>
      <c r="AZ668" s="105">
        <f>_xll.qlInterestRateIndexFixingDate(Currency&amp;"ibor"&amp;Tenor,BA668,Trigger)</f>
        <v>43980</v>
      </c>
      <c r="BA668" s="105">
        <f>_xll.qlCalendarAdvance(Calendar,BA667,AY668,"f",,Trigger)</f>
        <v>43984</v>
      </c>
      <c r="BB668" s="105">
        <f>_xll.qlInterestRateIndexMaturity(Currency&amp;"ibor"&amp;Tenor,BA668,Trigger)</f>
        <v>44167</v>
      </c>
      <c r="BC668" s="257">
        <f>_xll.qlIndexFixing($AC$5,AZ668,TRUE,_xll.ohTrigger(Trigger,Trigger6M))</f>
        <v>1.0027045406774E-2</v>
      </c>
      <c r="BD668" s="257">
        <f>_xll.qlIndexFixing($BE$1,AZ668,TRUE,_xll.ohTrigger(Trigger,Trigger6M))</f>
        <v>9.5831665180504261E-3</v>
      </c>
    </row>
    <row r="669" spans="51:56" ht="11.25" customHeight="1" x14ac:dyDescent="0.25">
      <c r="AY669" s="106" t="s">
        <v>83</v>
      </c>
      <c r="AZ669" s="105">
        <f>_xll.qlInterestRateIndexFixingDate(Currency&amp;"ibor"&amp;Tenor,BA669,Trigger)</f>
        <v>43987</v>
      </c>
      <c r="BA669" s="105">
        <f>_xll.qlCalendarAdvance(Calendar,BA668,AY669,"f",,Trigger)</f>
        <v>43991</v>
      </c>
      <c r="BB669" s="105">
        <f>_xll.qlInterestRateIndexMaturity(Currency&amp;"ibor"&amp;Tenor,BA669,Trigger)</f>
        <v>44174</v>
      </c>
      <c r="BC669" s="257">
        <f>_xll.qlIndexFixing($AC$5,AZ669,TRUE,_xll.ohTrigger(Trigger,Trigger6M))</f>
        <v>1.0071325479984298E-2</v>
      </c>
      <c r="BD669" s="257">
        <f>_xll.qlIndexFixing($BE$1,AZ669,TRUE,_xll.ohTrigger(Trigger,Trigger6M))</f>
        <v>9.6297938237102244E-3</v>
      </c>
    </row>
    <row r="670" spans="51:56" ht="11.25" customHeight="1" x14ac:dyDescent="0.25">
      <c r="AY670" s="106" t="s">
        <v>83</v>
      </c>
      <c r="AZ670" s="105">
        <f>_xll.qlInterestRateIndexFixingDate(Currency&amp;"ibor"&amp;Tenor,BA670,Trigger)</f>
        <v>43994</v>
      </c>
      <c r="BA670" s="105">
        <f>_xll.qlCalendarAdvance(Calendar,BA669,AY670,"f",,Trigger)</f>
        <v>43998</v>
      </c>
      <c r="BB670" s="105">
        <f>_xll.qlInterestRateIndexMaturity(Currency&amp;"ibor"&amp;Tenor,BA670,Trigger)</f>
        <v>44181</v>
      </c>
      <c r="BC670" s="257">
        <f>_xll.qlIndexFixing($AC$5,AZ670,TRUE,_xll.ohTrigger(Trigger,Trigger6M))</f>
        <v>1.0115606544842016E-2</v>
      </c>
      <c r="BD670" s="257">
        <f>_xll.qlIndexFixing($BE$1,AZ670,TRUE,_xll.ohTrigger(Trigger,Trigger6M))</f>
        <v>9.6764419236574067E-3</v>
      </c>
    </row>
    <row r="671" spans="51:56" ht="11.25" customHeight="1" x14ac:dyDescent="0.25">
      <c r="AY671" s="106" t="s">
        <v>83</v>
      </c>
      <c r="AZ671" s="105">
        <f>_xll.qlInterestRateIndexFixingDate(Currency&amp;"ibor"&amp;Tenor,BA671,Trigger)</f>
        <v>44001</v>
      </c>
      <c r="BA671" s="105">
        <f>_xll.qlCalendarAdvance(Calendar,BA670,AY671,"f",,Trigger)</f>
        <v>44005</v>
      </c>
      <c r="BB671" s="105">
        <f>_xll.qlInterestRateIndexMaturity(Currency&amp;"ibor"&amp;Tenor,BA671,Trigger)</f>
        <v>44188</v>
      </c>
      <c r="BC671" s="257">
        <f>_xll.qlIndexFixing($AC$5,AZ671,TRUE,_xll.ohTrigger(Trigger,Trigger6M))</f>
        <v>1.0159888601369431E-2</v>
      </c>
      <c r="BD671" s="257">
        <f>_xll.qlIndexFixing($BE$1,AZ671,TRUE,_xll.ohTrigger(Trigger,Trigger6M))</f>
        <v>9.7231104439759932E-3</v>
      </c>
    </row>
    <row r="672" spans="51:56" ht="11.25" customHeight="1" x14ac:dyDescent="0.25">
      <c r="AY672" s="106" t="s">
        <v>83</v>
      </c>
      <c r="AZ672" s="105">
        <f>_xll.qlInterestRateIndexFixingDate(Currency&amp;"ibor"&amp;Tenor,BA672,Trigger)</f>
        <v>44008</v>
      </c>
      <c r="BA672" s="105">
        <f>_xll.qlCalendarAdvance(Calendar,BA671,AY672,"f",,Trigger)</f>
        <v>44012</v>
      </c>
      <c r="BB672" s="105">
        <f>_xll.qlInterestRateIndexMaturity(Currency&amp;"ibor"&amp;Tenor,BA672,Trigger)</f>
        <v>44196</v>
      </c>
      <c r="BC672" s="257">
        <f>_xll.qlIndexFixing($AC$5,AZ672,TRUE,_xll.ohTrigger(Trigger,Trigger6M))</f>
        <v>1.0207479222028148E-2</v>
      </c>
      <c r="BD672" s="257">
        <f>_xll.qlIndexFixing($BE$1,AZ672,TRUE,_xll.ohTrigger(Trigger,Trigger6M))</f>
        <v>9.7732728929901605E-3</v>
      </c>
    </row>
    <row r="673" spans="51:56" ht="11.25" customHeight="1" x14ac:dyDescent="0.25">
      <c r="AY673" s="106" t="s">
        <v>83</v>
      </c>
      <c r="AZ673" s="105">
        <f>_xll.qlInterestRateIndexFixingDate(Currency&amp;"ibor"&amp;Tenor,BA673,Trigger)</f>
        <v>44015</v>
      </c>
      <c r="BA673" s="105">
        <f>_xll.qlCalendarAdvance(Calendar,BA672,AY673,"f",,Trigger)</f>
        <v>44019</v>
      </c>
      <c r="BB673" s="105">
        <f>_xll.qlInterestRateIndexMaturity(Currency&amp;"ibor"&amp;Tenor,BA673,Trigger)</f>
        <v>44203</v>
      </c>
      <c r="BC673" s="257">
        <f>_xll.qlIndexFixing($AC$5,AZ673,TRUE,_xll.ohTrigger(Trigger,Trigger6M))</f>
        <v>1.0251764587898657E-2</v>
      </c>
      <c r="BD673" s="257">
        <f>_xll.qlIndexFixing($BE$1,AZ673,TRUE,_xll.ohTrigger(Trigger,Trigger6M))</f>
        <v>9.8199836739737666E-3</v>
      </c>
    </row>
    <row r="674" spans="51:56" ht="11.25" customHeight="1" x14ac:dyDescent="0.25">
      <c r="AY674" s="106" t="s">
        <v>83</v>
      </c>
      <c r="AZ674" s="105">
        <f>_xll.qlInterestRateIndexFixingDate(Currency&amp;"ibor"&amp;Tenor,BA674,Trigger)</f>
        <v>44022</v>
      </c>
      <c r="BA674" s="105">
        <f>_xll.qlCalendarAdvance(Calendar,BA673,AY674,"f",,Trigger)</f>
        <v>44026</v>
      </c>
      <c r="BB674" s="105">
        <f>_xll.qlInterestRateIndexMaturity(Currency&amp;"ibor"&amp;Tenor,BA674,Trigger)</f>
        <v>44210</v>
      </c>
      <c r="BC674" s="257">
        <f>_xll.qlIndexFixing($AC$5,AZ674,TRUE,_xll.ohTrigger(Trigger,Trigger6M))</f>
        <v>1.0296050950954544E-2</v>
      </c>
      <c r="BD674" s="257">
        <f>_xll.qlIndexFixing($BE$1,AZ674,TRUE,_xll.ohTrigger(Trigger,Trigger6M))</f>
        <v>9.8667137332102816E-3</v>
      </c>
    </row>
    <row r="675" spans="51:56" ht="11.25" customHeight="1" x14ac:dyDescent="0.25">
      <c r="AY675" s="106" t="s">
        <v>83</v>
      </c>
      <c r="AZ675" s="105">
        <f>_xll.qlInterestRateIndexFixingDate(Currency&amp;"ibor"&amp;Tenor,BA675,Trigger)</f>
        <v>44029</v>
      </c>
      <c r="BA675" s="105">
        <f>_xll.qlCalendarAdvance(Calendar,BA674,AY675,"f",,Trigger)</f>
        <v>44033</v>
      </c>
      <c r="BB675" s="105">
        <f>_xll.qlInterestRateIndexMaturity(Currency&amp;"ibor"&amp;Tenor,BA675,Trigger)</f>
        <v>44217</v>
      </c>
      <c r="BC675" s="257">
        <f>_xll.qlIndexFixing($AC$5,AZ675,TRUE,_xll.ohTrigger(Trigger,Trigger6M))</f>
        <v>1.0340338311217966E-2</v>
      </c>
      <c r="BD675" s="257">
        <f>_xll.qlIndexFixing($BE$1,AZ675,TRUE,_xll.ohTrigger(Trigger,Trigger6M))</f>
        <v>9.9134626966393535E-3</v>
      </c>
    </row>
    <row r="676" spans="51:56" ht="11.25" customHeight="1" x14ac:dyDescent="0.25">
      <c r="AY676" s="106" t="s">
        <v>83</v>
      </c>
      <c r="AZ676" s="105">
        <f>_xll.qlInterestRateIndexFixingDate(Currency&amp;"ibor"&amp;Tenor,BA676,Trigger)</f>
        <v>44036</v>
      </c>
      <c r="BA676" s="105">
        <f>_xll.qlCalendarAdvance(Calendar,BA675,AY676,"f",,Trigger)</f>
        <v>44040</v>
      </c>
      <c r="BB676" s="105">
        <f>_xll.qlInterestRateIndexMaturity(Currency&amp;"ibor"&amp;Tenor,BA676,Trigger)</f>
        <v>44224</v>
      </c>
      <c r="BC676" s="257">
        <f>_xll.qlIndexFixing($AC$5,AZ676,TRUE,_xll.ohTrigger(Trigger,Trigger6M))</f>
        <v>1.0384626668711944E-2</v>
      </c>
      <c r="BD676" s="257">
        <f>_xll.qlIndexFixing($BE$1,AZ676,TRUE,_xll.ohTrigger(Trigger,Trigger6M))</f>
        <v>9.9602301901654498E-3</v>
      </c>
    </row>
    <row r="677" spans="51:56" ht="11.25" customHeight="1" x14ac:dyDescent="0.25">
      <c r="AY677" s="106" t="s">
        <v>83</v>
      </c>
      <c r="AZ677" s="105">
        <f>_xll.qlInterestRateIndexFixingDate(Currency&amp;"ibor"&amp;Tenor,BA677,Trigger)</f>
        <v>44043</v>
      </c>
      <c r="BA677" s="105">
        <f>_xll.qlCalendarAdvance(Calendar,BA676,AY677,"f",,Trigger)</f>
        <v>44047</v>
      </c>
      <c r="BB677" s="105">
        <f>_xll.qlInterestRateIndexMaturity(Currency&amp;"ibor"&amp;Tenor,BA677,Trigger)</f>
        <v>44231</v>
      </c>
      <c r="BC677" s="257">
        <f>_xll.qlIndexFixing($AC$5,AZ677,TRUE,_xll.ohTrigger(Trigger,Trigger6M))</f>
        <v>1.0428916023458639E-2</v>
      </c>
      <c r="BD677" s="257">
        <f>_xll.qlIndexFixing($BE$1,AZ677,TRUE,_xll.ohTrigger(Trigger,Trigger6M))</f>
        <v>1.0007015839659144E-2</v>
      </c>
    </row>
    <row r="678" spans="51:56" ht="11.25" customHeight="1" x14ac:dyDescent="0.25">
      <c r="AY678" s="106" t="s">
        <v>83</v>
      </c>
      <c r="AZ678" s="105">
        <f>_xll.qlInterestRateIndexFixingDate(Currency&amp;"ibor"&amp;Tenor,BA678,Trigger)</f>
        <v>44050</v>
      </c>
      <c r="BA678" s="105">
        <f>_xll.qlCalendarAdvance(Calendar,BA677,AY678,"f",,Trigger)</f>
        <v>44054</v>
      </c>
      <c r="BB678" s="105">
        <f>_xll.qlInterestRateIndexMaturity(Currency&amp;"ibor"&amp;Tenor,BA678,Trigger)</f>
        <v>44238</v>
      </c>
      <c r="BC678" s="257">
        <f>_xll.qlIndexFixing($AC$5,AZ678,TRUE,_xll.ohTrigger(Trigger,Trigger6M))</f>
        <v>1.047320637548064E-2</v>
      </c>
      <c r="BD678" s="257">
        <f>_xll.qlIndexFixing($BE$1,AZ678,TRUE,_xll.ohTrigger(Trigger,Trigger6M))</f>
        <v>1.0053819270954086E-2</v>
      </c>
    </row>
    <row r="679" spans="51:56" ht="11.25" customHeight="1" x14ac:dyDescent="0.25">
      <c r="AY679" s="106" t="s">
        <v>83</v>
      </c>
      <c r="AZ679" s="105">
        <f>_xll.qlInterestRateIndexFixingDate(Currency&amp;"ibor"&amp;Tenor,BA679,Trigger)</f>
        <v>44057</v>
      </c>
      <c r="BA679" s="105">
        <f>_xll.qlCalendarAdvance(Calendar,BA678,AY679,"f",,Trigger)</f>
        <v>44061</v>
      </c>
      <c r="BB679" s="105">
        <f>_xll.qlInterestRateIndexMaturity(Currency&amp;"ibor"&amp;Tenor,BA679,Trigger)</f>
        <v>44245</v>
      </c>
      <c r="BC679" s="257">
        <f>_xll.qlIndexFixing($AC$5,AZ679,TRUE,_xll.ohTrigger(Trigger,Trigger6M))</f>
        <v>1.0517497724799669E-2</v>
      </c>
      <c r="BD679" s="257">
        <f>_xll.qlIndexFixing($BE$1,AZ679,TRUE,_xll.ohTrigger(Trigger,Trigger6M))</f>
        <v>1.0100640109849608E-2</v>
      </c>
    </row>
    <row r="680" spans="51:56" ht="11.25" customHeight="1" x14ac:dyDescent="0.25">
      <c r="AY680" s="106" t="s">
        <v>83</v>
      </c>
      <c r="AZ680" s="105">
        <f>_xll.qlInterestRateIndexFixingDate(Currency&amp;"ibor"&amp;Tenor,BA680,Trigger)</f>
        <v>44064</v>
      </c>
      <c r="BA680" s="105">
        <f>_xll.qlCalendarAdvance(Calendar,BA679,AY680,"f",,Trigger)</f>
        <v>44068</v>
      </c>
      <c r="BB680" s="105">
        <f>_xll.qlInterestRateIndexMaturity(Currency&amp;"ibor"&amp;Tenor,BA680,Trigger)</f>
        <v>44252</v>
      </c>
      <c r="BC680" s="257">
        <f>_xll.qlIndexFixing($AC$5,AZ680,TRUE,_xll.ohTrigger(Trigger,Trigger6M))</f>
        <v>1.056179007143962E-2</v>
      </c>
      <c r="BD680" s="257">
        <f>_xll.qlIndexFixing($BE$1,AZ680,TRUE,_xll.ohTrigger(Trigger,Trigger6M))</f>
        <v>1.0147477982110282E-2</v>
      </c>
    </row>
    <row r="681" spans="51:56" ht="11.25" customHeight="1" x14ac:dyDescent="0.25">
      <c r="AY681" s="106" t="s">
        <v>83</v>
      </c>
      <c r="AZ681" s="105">
        <f>_xll.qlInterestRateIndexFixingDate(Currency&amp;"ibor"&amp;Tenor,BA681,Trigger)</f>
        <v>44071</v>
      </c>
      <c r="BA681" s="105">
        <f>_xll.qlCalendarAdvance(Calendar,BA680,AY681,"f",,Trigger)</f>
        <v>44075</v>
      </c>
      <c r="BB681" s="105">
        <f>_xll.qlInterestRateIndexMaturity(Currency&amp;"ibor"&amp;Tenor,BA681,Trigger)</f>
        <v>44256</v>
      </c>
      <c r="BC681" s="257">
        <f>_xll.qlIndexFixing($AC$5,AZ681,TRUE,_xll.ohTrigger(Trigger,Trigger6M))</f>
        <v>1.0596124891035785E-2</v>
      </c>
      <c r="BD681" s="257">
        <f>_xll.qlIndexFixing($BE$1,AZ681,TRUE,_xll.ohTrigger(Trigger,Trigger6M))</f>
        <v>1.0183845270370542E-2</v>
      </c>
    </row>
    <row r="682" spans="51:56" ht="11.25" customHeight="1" x14ac:dyDescent="0.25">
      <c r="AY682" s="106" t="s">
        <v>83</v>
      </c>
      <c r="AZ682" s="105">
        <f>_xll.qlInterestRateIndexFixingDate(Currency&amp;"ibor"&amp;Tenor,BA682,Trigger)</f>
        <v>44078</v>
      </c>
      <c r="BA682" s="105">
        <f>_xll.qlCalendarAdvance(Calendar,BA681,AY682,"f",,Trigger)</f>
        <v>44082</v>
      </c>
      <c r="BB682" s="105">
        <f>_xll.qlInterestRateIndexMaturity(Currency&amp;"ibor"&amp;Tenor,BA682,Trigger)</f>
        <v>44263</v>
      </c>
      <c r="BC682" s="257">
        <f>_xll.qlIndexFixing($AC$5,AZ682,TRUE,_xll.ohTrigger(Trigger,Trigger6M))</f>
        <v>1.06404151098657E-2</v>
      </c>
      <c r="BD682" s="257">
        <f>_xll.qlIndexFixing($BE$1,AZ682,TRUE,_xll.ohTrigger(Trigger,Trigger6M))</f>
        <v>1.0230709001436479E-2</v>
      </c>
    </row>
    <row r="683" spans="51:56" ht="11.25" customHeight="1" x14ac:dyDescent="0.25">
      <c r="AY683" s="106" t="s">
        <v>83</v>
      </c>
      <c r="AZ683" s="105">
        <f>_xll.qlInterestRateIndexFixingDate(Currency&amp;"ibor"&amp;Tenor,BA683,Trigger)</f>
        <v>44085</v>
      </c>
      <c r="BA683" s="105">
        <f>_xll.qlCalendarAdvance(Calendar,BA682,AY683,"f",,Trigger)</f>
        <v>44089</v>
      </c>
      <c r="BB683" s="105">
        <f>_xll.qlInterestRateIndexMaturity(Currency&amp;"ibor"&amp;Tenor,BA683,Trigger)</f>
        <v>44270</v>
      </c>
      <c r="BC683" s="257">
        <f>_xll.qlIndexFixing($AC$5,AZ683,TRUE,_xll.ohTrigger(Trigger,Trigger6M))</f>
        <v>1.0684706309730096E-2</v>
      </c>
      <c r="BD683" s="257">
        <f>_xll.qlIndexFixing($BE$1,AZ683,TRUE,_xll.ohTrigger(Trigger,Trigger6M))</f>
        <v>1.0277588703608401E-2</v>
      </c>
    </row>
    <row r="684" spans="51:56" ht="11.25" customHeight="1" x14ac:dyDescent="0.25">
      <c r="AY684" s="106" t="s">
        <v>83</v>
      </c>
      <c r="AZ684" s="105">
        <f>_xll.qlInterestRateIndexFixingDate(Currency&amp;"ibor"&amp;Tenor,BA684,Trigger)</f>
        <v>44092</v>
      </c>
      <c r="BA684" s="105">
        <f>_xll.qlCalendarAdvance(Calendar,BA683,AY684,"f",,Trigger)</f>
        <v>44096</v>
      </c>
      <c r="BB684" s="105">
        <f>_xll.qlInterestRateIndexMaturity(Currency&amp;"ibor"&amp;Tenor,BA684,Trigger)</f>
        <v>44277</v>
      </c>
      <c r="BC684" s="257">
        <f>_xll.qlIndexFixing($AC$5,AZ684,TRUE,_xll.ohTrigger(Trigger,Trigger6M))</f>
        <v>1.0728998490649727E-2</v>
      </c>
      <c r="BD684" s="257">
        <f>_xll.qlIndexFixing($BE$1,AZ684,TRUE,_xll.ohTrigger(Trigger,Trigger6M))</f>
        <v>1.0324484002530292E-2</v>
      </c>
    </row>
    <row r="685" spans="51:56" ht="11.25" customHeight="1" x14ac:dyDescent="0.25">
      <c r="AY685" s="106" t="s">
        <v>83</v>
      </c>
      <c r="AZ685" s="105">
        <f>_xll.qlInterestRateIndexFixingDate(Currency&amp;"ibor"&amp;Tenor,BA685,Trigger)</f>
        <v>44099</v>
      </c>
      <c r="BA685" s="105">
        <f>_xll.qlCalendarAdvance(Calendar,BA684,AY685,"f",,Trigger)</f>
        <v>44103</v>
      </c>
      <c r="BB685" s="105">
        <f>_xll.qlInterestRateIndexMaturity(Currency&amp;"ibor"&amp;Tenor,BA685,Trigger)</f>
        <v>44284</v>
      </c>
      <c r="BC685" s="257">
        <f>_xll.qlIndexFixing($AC$5,AZ685,TRUE,_xll.ohTrigger(Trigger,Trigger6M))</f>
        <v>1.0773291652648004E-2</v>
      </c>
      <c r="BD685" s="257">
        <f>_xll.qlIndexFixing($BE$1,AZ685,TRUE,_xll.ohTrigger(Trigger,Trigger6M))</f>
        <v>1.0371394523811245E-2</v>
      </c>
    </row>
    <row r="686" spans="51:56" ht="11.25" customHeight="1" x14ac:dyDescent="0.25">
      <c r="AY686" s="106" t="s">
        <v>83</v>
      </c>
      <c r="AZ686" s="105">
        <f>_xll.qlInterestRateIndexFixingDate(Currency&amp;"ibor"&amp;Tenor,BA686,Trigger)</f>
        <v>44106</v>
      </c>
      <c r="BA686" s="105">
        <f>_xll.qlCalendarAdvance(Calendar,BA685,AY686,"f",,Trigger)</f>
        <v>44110</v>
      </c>
      <c r="BB686" s="105">
        <f>_xll.qlInterestRateIndexMaturity(Currency&amp;"ibor"&amp;Tenor,BA686,Trigger)</f>
        <v>44292</v>
      </c>
      <c r="BC686" s="257">
        <f>_xll.qlIndexFixing($AC$5,AZ686,TRUE,_xll.ohTrigger(Trigger,Trigger6M))</f>
        <v>1.0820912031249991E-2</v>
      </c>
      <c r="BD686" s="257">
        <f>_xll.qlIndexFixing($BE$1,AZ686,TRUE,_xll.ohTrigger(Trigger,Trigger6M))</f>
        <v>1.0421826970373152E-2</v>
      </c>
    </row>
    <row r="687" spans="51:56" ht="11.25" customHeight="1" x14ac:dyDescent="0.25">
      <c r="AY687" s="106" t="s">
        <v>83</v>
      </c>
      <c r="AZ687" s="105">
        <f>_xll.qlInterestRateIndexFixingDate(Currency&amp;"ibor"&amp;Tenor,BA687,Trigger)</f>
        <v>44113</v>
      </c>
      <c r="BA687" s="105">
        <f>_xll.qlCalendarAdvance(Calendar,BA686,AY687,"f",,Trigger)</f>
        <v>44117</v>
      </c>
      <c r="BB687" s="105">
        <f>_xll.qlInterestRateIndexMaturity(Currency&amp;"ibor"&amp;Tenor,BA687,Trigger)</f>
        <v>44299</v>
      </c>
      <c r="BC687" s="257">
        <f>_xll.qlIndexFixing($AC$5,AZ687,TRUE,_xll.ohTrigger(Trigger,Trigger6M))</f>
        <v>1.0865208556080147E-2</v>
      </c>
      <c r="BD687" s="257">
        <f>_xll.qlIndexFixing($BE$1,AZ687,TRUE,_xll.ohTrigger(Trigger,Trigger6M))</f>
        <v>1.0468769075162369E-2</v>
      </c>
    </row>
    <row r="688" spans="51:56" ht="11.25" customHeight="1" x14ac:dyDescent="0.25">
      <c r="AY688" s="106" t="s">
        <v>83</v>
      </c>
      <c r="AZ688" s="105">
        <f>_xll.qlInterestRateIndexFixingDate(Currency&amp;"ibor"&amp;Tenor,BA688,Trigger)</f>
        <v>44120</v>
      </c>
      <c r="BA688" s="105">
        <f>_xll.qlCalendarAdvance(Calendar,BA687,AY688,"f",,Trigger)</f>
        <v>44124</v>
      </c>
      <c r="BB688" s="105">
        <f>_xll.qlInterestRateIndexMaturity(Currency&amp;"ibor"&amp;Tenor,BA688,Trigger)</f>
        <v>44306</v>
      </c>
      <c r="BC688" s="257">
        <f>_xll.qlIndexFixing($AC$5,AZ688,TRUE,_xll.ohTrigger(Trigger,Trigger6M))</f>
        <v>1.0909506067504847E-2</v>
      </c>
      <c r="BD688" s="257">
        <f>_xll.qlIndexFixing($BE$1,AZ688,TRUE,_xll.ohTrigger(Trigger,Trigger6M))</f>
        <v>1.0515725258670875E-2</v>
      </c>
    </row>
    <row r="689" spans="51:56" ht="11.25" customHeight="1" x14ac:dyDescent="0.25">
      <c r="AY689" s="106" t="s">
        <v>83</v>
      </c>
      <c r="AZ689" s="105">
        <f>_xll.qlInterestRateIndexFixingDate(Currency&amp;"ibor"&amp;Tenor,BA689,Trigger)</f>
        <v>44127</v>
      </c>
      <c r="BA689" s="105">
        <f>_xll.qlCalendarAdvance(Calendar,BA688,AY689,"f",,Trigger)</f>
        <v>44131</v>
      </c>
      <c r="BB689" s="105">
        <f>_xll.qlInterestRateIndexMaturity(Currency&amp;"ibor"&amp;Tenor,BA689,Trigger)</f>
        <v>44313</v>
      </c>
      <c r="BC689" s="257">
        <f>_xll.qlIndexFixing($AC$5,AZ689,TRUE,_xll.ohTrigger(Trigger,Trigger6M))</f>
        <v>1.0953804565546487E-2</v>
      </c>
      <c r="BD689" s="257">
        <f>_xll.qlIndexFixing($BE$1,AZ689,TRUE,_xll.ohTrigger(Trigger,Trigger6M))</f>
        <v>1.0562695146360027E-2</v>
      </c>
    </row>
    <row r="690" spans="51:56" ht="11.25" customHeight="1" x14ac:dyDescent="0.25">
      <c r="AY690" s="106" t="s">
        <v>83</v>
      </c>
      <c r="AZ690" s="105">
        <f>_xll.qlInterestRateIndexFixingDate(Currency&amp;"ibor"&amp;Tenor,BA690,Trigger)</f>
        <v>44134</v>
      </c>
      <c r="BA690" s="105">
        <f>_xll.qlCalendarAdvance(Calendar,BA689,AY690,"f",,Trigger)</f>
        <v>44138</v>
      </c>
      <c r="BB690" s="105">
        <f>_xll.qlInterestRateIndexMaturity(Currency&amp;"ibor"&amp;Tenor,BA690,Trigger)</f>
        <v>44319</v>
      </c>
      <c r="BC690" s="257">
        <f>_xll.qlIndexFixing($AC$5,AZ690,TRUE,_xll.ohTrigger(Trigger,Trigger6M))</f>
        <v>1.0994772179563638E-2</v>
      </c>
      <c r="BD690" s="257">
        <f>_xll.qlIndexFixing($BE$1,AZ690,TRUE,_xll.ohTrigger(Trigger,Trigger6M))</f>
        <v>1.0606162359479823E-2</v>
      </c>
    </row>
    <row r="691" spans="51:56" ht="11.25" customHeight="1" x14ac:dyDescent="0.25">
      <c r="AY691" s="106" t="s">
        <v>83</v>
      </c>
      <c r="AZ691" s="105">
        <f>_xll.qlInterestRateIndexFixingDate(Currency&amp;"ibor"&amp;Tenor,BA691,Trigger)</f>
        <v>44141</v>
      </c>
      <c r="BA691" s="105">
        <f>_xll.qlCalendarAdvance(Calendar,BA690,AY691,"f",,Trigger)</f>
        <v>44145</v>
      </c>
      <c r="BB691" s="105">
        <f>_xll.qlInterestRateIndexMaturity(Currency&amp;"ibor"&amp;Tenor,BA691,Trigger)</f>
        <v>44326</v>
      </c>
      <c r="BC691" s="257">
        <f>_xll.qlIndexFixing($AC$5,AZ691,TRUE,_xll.ohTrigger(Trigger,Trigger6M))</f>
        <v>1.1039071228484246E-2</v>
      </c>
      <c r="BD691" s="257">
        <f>_xll.qlIndexFixing($BE$1,AZ691,TRUE,_xll.ohTrigger(Trigger,Trigger6M))</f>
        <v>1.0653156350752358E-2</v>
      </c>
    </row>
    <row r="692" spans="51:56" ht="11.25" customHeight="1" x14ac:dyDescent="0.25">
      <c r="AY692" s="106" t="s">
        <v>83</v>
      </c>
      <c r="AZ692" s="105">
        <f>_xll.qlInterestRateIndexFixingDate(Currency&amp;"ibor"&amp;Tenor,BA692,Trigger)</f>
        <v>44148</v>
      </c>
      <c r="BA692" s="105">
        <f>_xll.qlCalendarAdvance(Calendar,BA691,AY692,"f",,Trigger)</f>
        <v>44152</v>
      </c>
      <c r="BB692" s="105">
        <f>_xll.qlInterestRateIndexMaturity(Currency&amp;"ibor"&amp;Tenor,BA692,Trigger)</f>
        <v>44333</v>
      </c>
      <c r="BC692" s="257">
        <f>_xll.qlIndexFixing($AC$5,AZ692,TRUE,_xll.ohTrigger(Trigger,Trigger6M))</f>
        <v>1.1083371258634536E-2</v>
      </c>
      <c r="BD692" s="257">
        <f>_xll.qlIndexFixing($BE$1,AZ692,TRUE,_xll.ohTrigger(Trigger,Trigger6M))</f>
        <v>1.07001629426694E-2</v>
      </c>
    </row>
    <row r="693" spans="51:56" ht="11.25" customHeight="1" x14ac:dyDescent="0.25">
      <c r="AY693" s="106" t="s">
        <v>83</v>
      </c>
      <c r="AZ693" s="105">
        <f>_xll.qlInterestRateIndexFixingDate(Currency&amp;"ibor"&amp;Tenor,BA693,Trigger)</f>
        <v>44155</v>
      </c>
      <c r="BA693" s="105">
        <f>_xll.qlCalendarAdvance(Calendar,BA692,AY693,"f",,Trigger)</f>
        <v>44159</v>
      </c>
      <c r="BB693" s="105">
        <f>_xll.qlInterestRateIndexMaturity(Currency&amp;"ibor"&amp;Tenor,BA693,Trigger)</f>
        <v>44340</v>
      </c>
      <c r="BC693" s="257">
        <f>_xll.qlIndexFixing($AC$5,AZ693,TRUE,_xll.ohTrigger(Trigger,Trigger6M))</f>
        <v>1.112767227003615E-2</v>
      </c>
      <c r="BD693" s="257">
        <f>_xll.qlIndexFixing($BE$1,AZ693,TRUE,_xll.ohTrigger(Trigger,Trigger6M))</f>
        <v>1.0747181760560047E-2</v>
      </c>
    </row>
    <row r="694" spans="51:56" ht="11.25" customHeight="1" x14ac:dyDescent="0.25">
      <c r="AY694" s="106" t="s">
        <v>83</v>
      </c>
      <c r="AZ694" s="105">
        <f>_xll.qlInterestRateIndexFixingDate(Currency&amp;"ibor"&amp;Tenor,BA694,Trigger)</f>
        <v>44162</v>
      </c>
      <c r="BA694" s="105">
        <f>_xll.qlCalendarAdvance(Calendar,BA693,AY694,"f",,Trigger)</f>
        <v>44166</v>
      </c>
      <c r="BB694" s="105">
        <f>_xll.qlInterestRateIndexMaturity(Currency&amp;"ibor"&amp;Tenor,BA694,Trigger)</f>
        <v>44348</v>
      </c>
      <c r="BC694" s="257">
        <f>_xll.qlIndexFixing($AC$5,AZ694,TRUE,_xll.ohTrigger(Trigger,Trigger6M))</f>
        <v>1.1175311855775681E-2</v>
      </c>
      <c r="BD694" s="257">
        <f>_xll.qlIndexFixing($BE$1,AZ694,TRUE,_xll.ohTrigger(Trigger,Trigger6M))</f>
        <v>1.079773703619864E-2</v>
      </c>
    </row>
    <row r="695" spans="51:56" ht="11.25" customHeight="1" x14ac:dyDescent="0.25">
      <c r="AY695" s="106" t="s">
        <v>83</v>
      </c>
      <c r="AZ695" s="105">
        <f>_xll.qlInterestRateIndexFixingDate(Currency&amp;"ibor"&amp;Tenor,BA695,Trigger)</f>
        <v>44169</v>
      </c>
      <c r="BA695" s="105">
        <f>_xll.qlCalendarAdvance(Calendar,BA694,AY695,"f",,Trigger)</f>
        <v>44173</v>
      </c>
      <c r="BB695" s="105">
        <f>_xll.qlInterestRateIndexMaturity(Currency&amp;"ibor"&amp;Tenor,BA695,Trigger)</f>
        <v>44355</v>
      </c>
      <c r="BC695" s="257">
        <f>_xll.qlIndexFixing($AC$5,AZ695,TRUE,_xll.ohTrigger(Trigger,Trigger6M))</f>
        <v>1.121670451646636E-2</v>
      </c>
      <c r="BD695" s="257">
        <f>_xll.qlIndexFixing($BE$1,AZ695,TRUE,_xll.ohTrigger(Trigger,Trigger6M))</f>
        <v>1.0844780371030665E-2</v>
      </c>
    </row>
    <row r="696" spans="51:56" ht="11.25" customHeight="1" x14ac:dyDescent="0.25">
      <c r="AY696" s="106" t="s">
        <v>83</v>
      </c>
      <c r="AZ696" s="105">
        <f>_xll.qlInterestRateIndexFixingDate(Currency&amp;"ibor"&amp;Tenor,BA696,Trigger)</f>
        <v>44176</v>
      </c>
      <c r="BA696" s="105">
        <f>_xll.qlCalendarAdvance(Calendar,BA695,AY696,"f",,Trigger)</f>
        <v>44180</v>
      </c>
      <c r="BB696" s="105">
        <f>_xll.qlInterestRateIndexMaturity(Currency&amp;"ibor"&amp;Tenor,BA696,Trigger)</f>
        <v>44362</v>
      </c>
      <c r="BC696" s="257">
        <f>_xll.qlIndexFixing($AC$5,AZ696,TRUE,_xll.ohTrigger(Trigger,Trigger6M))</f>
        <v>1.1257592680237195E-2</v>
      </c>
      <c r="BD696" s="257">
        <f>_xll.qlIndexFixing($BE$1,AZ696,TRUE,_xll.ohTrigger(Trigger,Trigger6M))</f>
        <v>1.089182731631968E-2</v>
      </c>
    </row>
    <row r="697" spans="51:56" ht="11.25" customHeight="1" x14ac:dyDescent="0.25">
      <c r="AY697" s="106" t="s">
        <v>83</v>
      </c>
      <c r="AZ697" s="105">
        <f>_xll.qlInterestRateIndexFixingDate(Currency&amp;"ibor"&amp;Tenor,BA697,Trigger)</f>
        <v>44183</v>
      </c>
      <c r="BA697" s="105">
        <f>_xll.qlCalendarAdvance(Calendar,BA696,AY697,"f",,Trigger)</f>
        <v>44187</v>
      </c>
      <c r="BB697" s="105">
        <f>_xll.qlInterestRateIndexMaturity(Currency&amp;"ibor"&amp;Tenor,BA697,Trigger)</f>
        <v>44369</v>
      </c>
      <c r="BC697" s="257">
        <f>_xll.qlIndexFixing($AC$5,AZ697,TRUE,_xll.ohTrigger(Trigger,Trigger6M))</f>
        <v>1.1298460085620056E-2</v>
      </c>
      <c r="BD697" s="257">
        <f>_xll.qlIndexFixing($BE$1,AZ697,TRUE,_xll.ohTrigger(Trigger,Trigger6M))</f>
        <v>1.0938868697646218E-2</v>
      </c>
    </row>
    <row r="698" spans="51:56" ht="11.25" customHeight="1" x14ac:dyDescent="0.25">
      <c r="AY698" s="106" t="s">
        <v>83</v>
      </c>
      <c r="AZ698" s="105">
        <f>_xll.qlInterestRateIndexFixingDate(Currency&amp;"ibor"&amp;Tenor,BA698,Trigger)</f>
        <v>44189</v>
      </c>
      <c r="BA698" s="105">
        <f>_xll.qlCalendarAdvance(Calendar,BA697,AY698,"f",,Trigger)</f>
        <v>44194</v>
      </c>
      <c r="BB698" s="105">
        <f>_xll.qlInterestRateIndexMaturity(Currency&amp;"ibor"&amp;Tenor,BA698,Trigger)</f>
        <v>44376</v>
      </c>
      <c r="BC698" s="257">
        <f>_xll.qlIndexFixing($AC$5,AZ698,TRUE,_xll.ohTrigger(Trigger,Trigger6M))</f>
        <v>1.1339306731300826E-2</v>
      </c>
      <c r="BD698" s="257">
        <f>_xll.qlIndexFixing($BE$1,AZ698,TRUE,_xll.ohTrigger(Trigger,Trigger6M))</f>
        <v>1.0985895224981751E-2</v>
      </c>
    </row>
    <row r="699" spans="51:56" ht="11.25" customHeight="1" x14ac:dyDescent="0.25">
      <c r="AY699" s="106" t="s">
        <v>83</v>
      </c>
      <c r="AZ699" s="105">
        <f>_xll.qlInterestRateIndexFixingDate(Currency&amp;"ibor"&amp;Tenor,BA699,Trigger)</f>
        <v>44196</v>
      </c>
      <c r="BA699" s="105">
        <f>_xll.qlCalendarAdvance(Calendar,BA698,AY699,"f",,Trigger)</f>
        <v>44201</v>
      </c>
      <c r="BB699" s="105">
        <f>_xll.qlInterestRateIndexMaturity(Currency&amp;"ibor"&amp;Tenor,BA699,Trigger)</f>
        <v>44382</v>
      </c>
      <c r="BC699" s="257">
        <f>_xll.qlIndexFixing($AC$5,AZ699,TRUE,_xll.ohTrigger(Trigger,Trigger6M))</f>
        <v>1.1377197493409499E-2</v>
      </c>
      <c r="BD699" s="257">
        <f>_xll.qlIndexFixing($BE$1,AZ699,TRUE,_xll.ohTrigger(Trigger,Trigger6M))</f>
        <v>1.1029376198721377E-2</v>
      </c>
    </row>
    <row r="700" spans="51:56" ht="11.25" customHeight="1" x14ac:dyDescent="0.25">
      <c r="AY700" s="106" t="s">
        <v>83</v>
      </c>
      <c r="AZ700" s="105">
        <f>_xll.qlInterestRateIndexFixingDate(Currency&amp;"ibor"&amp;Tenor,BA700,Trigger)</f>
        <v>44204</v>
      </c>
      <c r="BA700" s="105">
        <f>_xll.qlCalendarAdvance(Calendar,BA699,AY700,"f",,Trigger)</f>
        <v>44208</v>
      </c>
      <c r="BB700" s="105">
        <f>_xll.qlInterestRateIndexMaturity(Currency&amp;"ibor"&amp;Tenor,BA700,Trigger)</f>
        <v>44389</v>
      </c>
      <c r="BC700" s="257">
        <f>_xll.qlIndexFixing($AC$5,AZ700,TRUE,_xll.ohTrigger(Trigger,Trigger6M))</f>
        <v>1.1417985016053719E-2</v>
      </c>
      <c r="BD700" s="257">
        <f>_xll.qlIndexFixing($BE$1,AZ700,TRUE,_xll.ohTrigger(Trigger,Trigger6M))</f>
        <v>1.107634879782146E-2</v>
      </c>
    </row>
    <row r="701" spans="51:56" ht="11.25" customHeight="1" x14ac:dyDescent="0.25">
      <c r="AY701" s="106" t="s">
        <v>83</v>
      </c>
      <c r="AZ701" s="105">
        <f>_xll.qlInterestRateIndexFixingDate(Currency&amp;"ibor"&amp;Tenor,BA701,Trigger)</f>
        <v>44211</v>
      </c>
      <c r="BA701" s="105">
        <f>_xll.qlCalendarAdvance(Calendar,BA700,AY701,"f",,Trigger)</f>
        <v>44215</v>
      </c>
      <c r="BB701" s="105">
        <f>_xll.qlInterestRateIndexMaturity(Currency&amp;"ibor"&amp;Tenor,BA701,Trigger)</f>
        <v>44396</v>
      </c>
      <c r="BC701" s="257">
        <f>_xll.qlIndexFixing($AC$5,AZ701,TRUE,_xll.ohTrigger(Trigger,Trigger6M))</f>
        <v>1.145875165114857E-2</v>
      </c>
      <c r="BD701" s="257">
        <f>_xll.qlIndexFixing($BE$1,AZ701,TRUE,_xll.ohTrigger(Trigger,Trigger6M))</f>
        <v>1.1123279071091629E-2</v>
      </c>
    </row>
    <row r="702" spans="51:56" ht="11.25" customHeight="1" x14ac:dyDescent="0.25">
      <c r="AY702" s="106" t="s">
        <v>83</v>
      </c>
      <c r="AZ702" s="105">
        <f>_xll.qlInterestRateIndexFixingDate(Currency&amp;"ibor"&amp;Tenor,BA702,Trigger)</f>
        <v>44218</v>
      </c>
      <c r="BA702" s="105">
        <f>_xll.qlCalendarAdvance(Calendar,BA701,AY702,"f",,Trigger)</f>
        <v>44222</v>
      </c>
      <c r="BB702" s="105">
        <f>_xll.qlInterestRateIndexMaturity(Currency&amp;"ibor"&amp;Tenor,BA702,Trigger)</f>
        <v>44403</v>
      </c>
      <c r="BC702" s="257">
        <f>_xll.qlIndexFixing($AC$5,AZ702,TRUE,_xll.ohTrigger(Trigger,Trigger6M))</f>
        <v>1.1499497397382836E-2</v>
      </c>
      <c r="BD702" s="257">
        <f>_xll.qlIndexFixing($BE$1,AZ702,TRUE,_xll.ohTrigger(Trigger,Trigger6M))</f>
        <v>1.1170157247356637E-2</v>
      </c>
    </row>
    <row r="703" spans="51:56" ht="11.25" customHeight="1" x14ac:dyDescent="0.25">
      <c r="AY703" s="106" t="s">
        <v>83</v>
      </c>
      <c r="AZ703" s="105">
        <f>_xll.qlInterestRateIndexFixingDate(Currency&amp;"ibor"&amp;Tenor,BA703,Trigger)</f>
        <v>44225</v>
      </c>
      <c r="BA703" s="105">
        <f>_xll.qlCalendarAdvance(Calendar,BA702,AY703,"f",,Trigger)</f>
        <v>44229</v>
      </c>
      <c r="BB703" s="105">
        <f>_xll.qlInterestRateIndexMaturity(Currency&amp;"ibor"&amp;Tenor,BA703,Trigger)</f>
        <v>44410</v>
      </c>
      <c r="BC703" s="257">
        <f>_xll.qlIndexFixing($AC$5,AZ703,TRUE,_xll.ohTrigger(Trigger,Trigger6M))</f>
        <v>1.1540222253446624E-2</v>
      </c>
      <c r="BD703" s="257">
        <f>_xll.qlIndexFixing($BE$1,AZ703,TRUE,_xll.ohTrigger(Trigger,Trigger6M))</f>
        <v>1.1216973443369995E-2</v>
      </c>
    </row>
    <row r="704" spans="51:56" ht="11.25" customHeight="1" x14ac:dyDescent="0.25">
      <c r="AY704" s="106" t="s">
        <v>83</v>
      </c>
      <c r="AZ704" s="105">
        <f>_xll.qlInterestRateIndexFixingDate(Currency&amp;"ibor"&amp;Tenor,BA704,Trigger)</f>
        <v>44232</v>
      </c>
      <c r="BA704" s="105">
        <f>_xll.qlCalendarAdvance(Calendar,BA703,AY704,"f",,Trigger)</f>
        <v>44236</v>
      </c>
      <c r="BB704" s="105">
        <f>_xll.qlInterestRateIndexMaturity(Currency&amp;"ibor"&amp;Tenor,BA704,Trigger)</f>
        <v>44417</v>
      </c>
      <c r="BC704" s="257">
        <f>_xll.qlIndexFixing($AC$5,AZ704,TRUE,_xll.ohTrigger(Trigger,Trigger6M))</f>
        <v>1.1580926218030042E-2</v>
      </c>
      <c r="BD704" s="257">
        <f>_xll.qlIndexFixing($BE$1,AZ704,TRUE,_xll.ohTrigger(Trigger,Trigger6M))</f>
        <v>1.1263717663806473E-2</v>
      </c>
    </row>
    <row r="705" spans="51:56" ht="11.25" customHeight="1" x14ac:dyDescent="0.25">
      <c r="AY705" s="106" t="s">
        <v>83</v>
      </c>
      <c r="AZ705" s="105">
        <f>_xll.qlInterestRateIndexFixingDate(Currency&amp;"ibor"&amp;Tenor,BA705,Trigger)</f>
        <v>44239</v>
      </c>
      <c r="BA705" s="105">
        <f>_xll.qlCalendarAdvance(Calendar,BA704,AY705,"f",,Trigger)</f>
        <v>44243</v>
      </c>
      <c r="BB705" s="105">
        <f>_xll.qlInterestRateIndexMaturity(Currency&amp;"ibor"&amp;Tenor,BA705,Trigger)</f>
        <v>44424</v>
      </c>
      <c r="BC705" s="257">
        <f>_xll.qlIndexFixing($AC$5,AZ705,TRUE,_xll.ohTrigger(Trigger,Trigger6M))</f>
        <v>1.1621609289824085E-2</v>
      </c>
      <c r="BD705" s="257">
        <f>_xll.qlIndexFixing($BE$1,AZ705,TRUE,_xll.ohTrigger(Trigger,Trigger6M))</f>
        <v>1.1310379801251056E-2</v>
      </c>
    </row>
    <row r="706" spans="51:56" ht="11.25" customHeight="1" x14ac:dyDescent="0.25">
      <c r="AY706" s="106" t="s">
        <v>83</v>
      </c>
      <c r="AZ706" s="105">
        <f>_xll.qlInterestRateIndexFixingDate(Currency&amp;"ibor"&amp;Tenor,BA706,Trigger)</f>
        <v>44246</v>
      </c>
      <c r="BA706" s="105">
        <f>_xll.qlCalendarAdvance(Calendar,BA705,AY706,"f",,Trigger)</f>
        <v>44250</v>
      </c>
      <c r="BB706" s="105">
        <f>_xll.qlInterestRateIndexMaturity(Currency&amp;"ibor"&amp;Tenor,BA706,Trigger)</f>
        <v>44431</v>
      </c>
      <c r="BC706" s="257">
        <f>_xll.qlIndexFixing($AC$5,AZ706,TRUE,_xll.ohTrigger(Trigger,Trigger6M))</f>
        <v>1.1662271467521065E-2</v>
      </c>
      <c r="BD706" s="257">
        <f>_xll.qlIndexFixing($BE$1,AZ706,TRUE,_xll.ohTrigger(Trigger,Trigger6M))</f>
        <v>1.1356949636191877E-2</v>
      </c>
    </row>
    <row r="707" spans="51:56" ht="11.25" customHeight="1" x14ac:dyDescent="0.25">
      <c r="AY707" s="106" t="s">
        <v>83</v>
      </c>
      <c r="AZ707" s="105">
        <f>_xll.qlInterestRateIndexFixingDate(Currency&amp;"ibor"&amp;Tenor,BA707,Trigger)</f>
        <v>44253</v>
      </c>
      <c r="BA707" s="105">
        <f>_xll.qlCalendarAdvance(Calendar,BA706,AY707,"f",,Trigger)</f>
        <v>44257</v>
      </c>
      <c r="BB707" s="105">
        <f>_xll.qlInterestRateIndexMaturity(Currency&amp;"ibor"&amp;Tenor,BA707,Trigger)</f>
        <v>44441</v>
      </c>
      <c r="BC707" s="257">
        <f>_xll.qlIndexFixing($AC$5,AZ707,TRUE,_xll.ohTrigger(Trigger,Trigger6M))</f>
        <v>1.1712159193527881E-2</v>
      </c>
      <c r="BD707" s="257">
        <f>_xll.qlIndexFixing($BE$1,AZ707,TRUE,_xll.ohTrigger(Trigger,Trigger6M))</f>
        <v>1.141379521152916E-2</v>
      </c>
    </row>
    <row r="708" spans="51:56" ht="11.25" customHeight="1" x14ac:dyDescent="0.25">
      <c r="AY708" s="106" t="s">
        <v>83</v>
      </c>
      <c r="AZ708" s="105">
        <f>_xll.qlInterestRateIndexFixingDate(Currency&amp;"ibor"&amp;Tenor,BA708,Trigger)</f>
        <v>44260</v>
      </c>
      <c r="BA708" s="105">
        <f>_xll.qlCalendarAdvance(Calendar,BA707,AY708,"f",,Trigger)</f>
        <v>44264</v>
      </c>
      <c r="BB708" s="105">
        <f>_xll.qlInterestRateIndexMaturity(Currency&amp;"ibor"&amp;Tenor,BA708,Trigger)</f>
        <v>44448</v>
      </c>
      <c r="BC708" s="257">
        <f>_xll.qlIndexFixing($AC$5,AZ708,TRUE,_xll.ohTrigger(Trigger,Trigger6M))</f>
        <v>1.1752834796414213E-2</v>
      </c>
      <c r="BD708" s="257">
        <f>_xll.qlIndexFixing($BE$1,AZ708,TRUE,_xll.ohTrigger(Trigger,Trigger6M))</f>
        <v>1.1460114336207118E-2</v>
      </c>
    </row>
    <row r="709" spans="51:56" ht="11.25" customHeight="1" x14ac:dyDescent="0.25">
      <c r="AY709" s="106" t="s">
        <v>83</v>
      </c>
      <c r="AZ709" s="105">
        <f>_xll.qlInterestRateIndexFixingDate(Currency&amp;"ibor"&amp;Tenor,BA709,Trigger)</f>
        <v>44267</v>
      </c>
      <c r="BA709" s="105">
        <f>_xll.qlCalendarAdvance(Calendar,BA708,AY709,"f",,Trigger)</f>
        <v>44271</v>
      </c>
      <c r="BB709" s="105">
        <f>_xll.qlInterestRateIndexMaturity(Currency&amp;"ibor"&amp;Tenor,BA709,Trigger)</f>
        <v>44455</v>
      </c>
      <c r="BC709" s="257">
        <f>_xll.qlIndexFixing($AC$5,AZ709,TRUE,_xll.ohTrigger(Trigger,Trigger6M))</f>
        <v>1.1793489869135152E-2</v>
      </c>
      <c r="BD709" s="257">
        <f>_xll.qlIndexFixing($BE$1,AZ709,TRUE,_xll.ohTrigger(Trigger,Trigger6M))</f>
        <v>1.1506307544679354E-2</v>
      </c>
    </row>
    <row r="710" spans="51:56" ht="11.25" customHeight="1" x14ac:dyDescent="0.25">
      <c r="AY710" s="106" t="s">
        <v>83</v>
      </c>
      <c r="AZ710" s="105">
        <f>_xll.qlInterestRateIndexFixingDate(Currency&amp;"ibor"&amp;Tenor,BA710,Trigger)</f>
        <v>44274</v>
      </c>
      <c r="BA710" s="105">
        <f>_xll.qlCalendarAdvance(Calendar,BA709,AY710,"f",,Trigger)</f>
        <v>44278</v>
      </c>
      <c r="BB710" s="105">
        <f>_xll.qlInterestRateIndexMaturity(Currency&amp;"ibor"&amp;Tenor,BA710,Trigger)</f>
        <v>44462</v>
      </c>
      <c r="BC710" s="257">
        <f>_xll.qlIndexFixing($AC$5,AZ710,TRUE,_xll.ohTrigger(Trigger,Trigger6M))</f>
        <v>1.183412441038348E-2</v>
      </c>
      <c r="BD710" s="257">
        <f>_xll.qlIndexFixing($BE$1,AZ710,TRUE,_xll.ohTrigger(Trigger,Trigger6M))</f>
        <v>1.1552364288401654E-2</v>
      </c>
    </row>
    <row r="711" spans="51:56" ht="11.25" customHeight="1" x14ac:dyDescent="0.25">
      <c r="AY711" s="106" t="s">
        <v>83</v>
      </c>
      <c r="AZ711" s="105">
        <f>_xll.qlInterestRateIndexFixingDate(Currency&amp;"ibor"&amp;Tenor,BA711,Trigger)</f>
        <v>44281</v>
      </c>
      <c r="BA711" s="105">
        <f>_xll.qlCalendarAdvance(Calendar,BA710,AY711,"f",,Trigger)</f>
        <v>44285</v>
      </c>
      <c r="BB711" s="105">
        <f>_xll.qlInterestRateIndexMaturity(Currency&amp;"ibor"&amp;Tenor,BA711,Trigger)</f>
        <v>44469</v>
      </c>
      <c r="BC711" s="257">
        <f>_xll.qlIndexFixing($AC$5,AZ711,TRUE,_xll.ohTrigger(Trigger,Trigger6M))</f>
        <v>1.1874738418852854E-2</v>
      </c>
      <c r="BD711" s="257">
        <f>_xll.qlIndexFixing($BE$1,AZ711,TRUE,_xll.ohTrigger(Trigger,Trigger6M))</f>
        <v>1.1598273908492418E-2</v>
      </c>
    </row>
    <row r="712" spans="51:56" ht="11.25" customHeight="1" x14ac:dyDescent="0.25">
      <c r="AY712" s="106" t="s">
        <v>83</v>
      </c>
      <c r="AZ712" s="105">
        <f>_xll.qlInterestRateIndexFixingDate(Currency&amp;"ibor"&amp;Tenor,BA712,Trigger)</f>
        <v>44286</v>
      </c>
      <c r="BA712" s="105">
        <f>_xll.qlCalendarAdvance(Calendar,BA711,AY712,"f",,Trigger)</f>
        <v>44292</v>
      </c>
      <c r="BB712" s="105">
        <f>_xll.qlInterestRateIndexMaturity(Currency&amp;"ibor"&amp;Tenor,BA712,Trigger)</f>
        <v>44475</v>
      </c>
      <c r="BC712" s="257">
        <f>_xll.qlIndexFixing($AC$5,AZ712,TRUE,_xll.ohTrigger(Trigger,Trigger6M))</f>
        <v>1.191215467955966E-2</v>
      </c>
      <c r="BD712" s="257">
        <f>_xll.qlIndexFixing($BE$1,AZ712,TRUE,_xll.ohTrigger(Trigger,Trigger6M))</f>
        <v>1.1640633200965662E-2</v>
      </c>
    </row>
    <row r="713" spans="51:56" ht="11.25" customHeight="1" x14ac:dyDescent="0.25">
      <c r="AY713" s="106" t="s">
        <v>83</v>
      </c>
      <c r="AZ713" s="105">
        <f>_xll.qlInterestRateIndexFixingDate(Currency&amp;"ibor"&amp;Tenor,BA713,Trigger)</f>
        <v>44295</v>
      </c>
      <c r="BA713" s="105">
        <f>_xll.qlCalendarAdvance(Calendar,BA712,AY713,"f",,Trigger)</f>
        <v>44299</v>
      </c>
      <c r="BB713" s="105">
        <f>_xll.qlInterestRateIndexMaturity(Currency&amp;"ibor"&amp;Tenor,BA713,Trigger)</f>
        <v>44482</v>
      </c>
      <c r="BC713" s="257">
        <f>_xll.qlIndexFixing($AC$5,AZ713,TRUE,_xll.ohTrigger(Trigger,Trigger6M))</f>
        <v>1.1952708790288457E-2</v>
      </c>
      <c r="BD713" s="257">
        <f>_xll.qlIndexFixing($BE$1,AZ713,TRUE,_xll.ohTrigger(Trigger,Trigger6M))</f>
        <v>1.1686231258953451E-2</v>
      </c>
    </row>
    <row r="714" spans="51:56" ht="11.25" customHeight="1" x14ac:dyDescent="0.25">
      <c r="AY714" s="106" t="s">
        <v>83</v>
      </c>
      <c r="AZ714" s="105">
        <f>_xll.qlInterestRateIndexFixingDate(Currency&amp;"ibor"&amp;Tenor,BA714,Trigger)</f>
        <v>44302</v>
      </c>
      <c r="BA714" s="105">
        <f>_xll.qlCalendarAdvance(Calendar,BA713,AY714,"f",,Trigger)</f>
        <v>44306</v>
      </c>
      <c r="BB714" s="105">
        <f>_xll.qlInterestRateIndexMaturity(Currency&amp;"ibor"&amp;Tenor,BA714,Trigger)</f>
        <v>44489</v>
      </c>
      <c r="BC714" s="257">
        <f>_xll.qlIndexFixing($AC$5,AZ714,TRUE,_xll.ohTrigger(Trigger,Trigger6M))</f>
        <v>1.1993242242989399E-2</v>
      </c>
      <c r="BD714" s="257">
        <f>_xll.qlIndexFixing($BE$1,AZ714,TRUE,_xll.ohTrigger(Trigger,Trigger6M))</f>
        <v>1.1731650106900334E-2</v>
      </c>
    </row>
    <row r="715" spans="51:56" ht="11.25" customHeight="1" x14ac:dyDescent="0.25">
      <c r="AY715" s="106" t="s">
        <v>83</v>
      </c>
      <c r="AZ715" s="105">
        <f>_xll.qlInterestRateIndexFixingDate(Currency&amp;"ibor"&amp;Tenor,BA715,Trigger)</f>
        <v>44309</v>
      </c>
      <c r="BA715" s="105">
        <f>_xll.qlCalendarAdvance(Calendar,BA714,AY715,"f",,Trigger)</f>
        <v>44313</v>
      </c>
      <c r="BB715" s="105">
        <f>_xll.qlInterestRateIndexMaturity(Currency&amp;"ibor"&amp;Tenor,BA715,Trigger)</f>
        <v>44496</v>
      </c>
      <c r="BC715" s="257">
        <f>_xll.qlIndexFixing($AC$5,AZ715,TRUE,_xll.ohTrigger(Trigger,Trigger6M))</f>
        <v>1.203375503635992E-2</v>
      </c>
      <c r="BD715" s="257">
        <f>_xll.qlIndexFixing($BE$1,AZ715,TRUE,_xll.ohTrigger(Trigger,Trigger6M))</f>
        <v>1.1776878602198164E-2</v>
      </c>
    </row>
    <row r="716" spans="51:56" ht="11.25" customHeight="1" x14ac:dyDescent="0.25">
      <c r="AY716" s="106" t="s">
        <v>83</v>
      </c>
      <c r="AZ716" s="105">
        <f>_xll.qlInterestRateIndexFixingDate(Currency&amp;"ibor"&amp;Tenor,BA716,Trigger)</f>
        <v>44316</v>
      </c>
      <c r="BA716" s="105">
        <f>_xll.qlCalendarAdvance(Calendar,BA715,AY716,"f",,Trigger)</f>
        <v>44320</v>
      </c>
      <c r="BB716" s="105">
        <f>_xll.qlInterestRateIndexMaturity(Currency&amp;"ibor"&amp;Tenor,BA716,Trigger)</f>
        <v>44504</v>
      </c>
      <c r="BC716" s="257">
        <f>_xll.qlIndexFixing($AC$5,AZ716,TRUE,_xll.ohTrigger(Trigger,Trigger6M))</f>
        <v>1.2077500423845406E-2</v>
      </c>
      <c r="BD716" s="257">
        <f>_xll.qlIndexFixing($BE$1,AZ716,TRUE,_xll.ohTrigger(Trigger,Trigger6M))</f>
        <v>1.1825234369592569E-2</v>
      </c>
    </row>
    <row r="717" spans="51:56" ht="11.25" customHeight="1" x14ac:dyDescent="0.25">
      <c r="AY717" s="106" t="s">
        <v>83</v>
      </c>
      <c r="AZ717" s="105">
        <f>_xll.qlInterestRateIndexFixingDate(Currency&amp;"ibor"&amp;Tenor,BA717,Trigger)</f>
        <v>44323</v>
      </c>
      <c r="BA717" s="105">
        <f>_xll.qlCalendarAdvance(Calendar,BA716,AY717,"f",,Trigger)</f>
        <v>44327</v>
      </c>
      <c r="BB717" s="105">
        <f>_xll.qlInterestRateIndexMaturity(Currency&amp;"ibor"&amp;Tenor,BA717,Trigger)</f>
        <v>44511</v>
      </c>
      <c r="BC717" s="257">
        <f>_xll.qlIndexFixing($AC$5,AZ717,TRUE,_xll.ohTrigger(Trigger,Trigger6M))</f>
        <v>1.2117991208247308E-2</v>
      </c>
      <c r="BD717" s="257">
        <f>_xll.qlIndexFixing($BE$1,AZ717,TRUE,_xll.ohTrigger(Trigger,Trigger6M))</f>
        <v>1.1870031232058157E-2</v>
      </c>
    </row>
    <row r="718" spans="51:56" ht="11.25" customHeight="1" x14ac:dyDescent="0.25">
      <c r="AY718" s="106" t="s">
        <v>83</v>
      </c>
      <c r="AZ718" s="105">
        <f>_xll.qlInterestRateIndexFixingDate(Currency&amp;"ibor"&amp;Tenor,BA718,Trigger)</f>
        <v>44330</v>
      </c>
      <c r="BA718" s="105">
        <f>_xll.qlCalendarAdvance(Calendar,BA717,AY718,"f",,Trigger)</f>
        <v>44334</v>
      </c>
      <c r="BB718" s="105">
        <f>_xll.qlInterestRateIndexMaturity(Currency&amp;"ibor"&amp;Tenor,BA718,Trigger)</f>
        <v>44518</v>
      </c>
      <c r="BC718" s="257">
        <f>_xll.qlIndexFixing($AC$5,AZ718,TRUE,_xll.ohTrigger(Trigger,Trigger6M))</f>
        <v>1.2158461450744512E-2</v>
      </c>
      <c r="BD718" s="257">
        <f>_xll.qlIndexFixing($BE$1,AZ718,TRUE,_xll.ohTrigger(Trigger,Trigger6M))</f>
        <v>1.1914603268990772E-2</v>
      </c>
    </row>
    <row r="719" spans="51:56" ht="11.25" customHeight="1" x14ac:dyDescent="0.25">
      <c r="AY719" s="106" t="s">
        <v>83</v>
      </c>
      <c r="AZ719" s="105">
        <f>_xll.qlInterestRateIndexFixingDate(Currency&amp;"ibor"&amp;Tenor,BA719,Trigger)</f>
        <v>44337</v>
      </c>
      <c r="BA719" s="105">
        <f>_xll.qlCalendarAdvance(Calendar,BA718,AY719,"f",,Trigger)</f>
        <v>44341</v>
      </c>
      <c r="BB719" s="105">
        <f>_xll.qlInterestRateIndexMaturity(Currency&amp;"ibor"&amp;Tenor,BA719,Trigger)</f>
        <v>44525</v>
      </c>
      <c r="BC719" s="257">
        <f>_xll.qlIndexFixing($AC$5,AZ719,TRUE,_xll.ohTrigger(Trigger,Trigger6M))</f>
        <v>1.2198911150036318E-2</v>
      </c>
      <c r="BD719" s="257">
        <f>_xll.qlIndexFixing($BE$1,AZ719,TRUE,_xll.ohTrigger(Trigger,Trigger6M))</f>
        <v>1.1958938938702809E-2</v>
      </c>
    </row>
    <row r="720" spans="51:56" ht="11.25" customHeight="1" x14ac:dyDescent="0.25">
      <c r="AY720" s="106" t="s">
        <v>83</v>
      </c>
      <c r="AZ720" s="105">
        <f>_xll.qlInterestRateIndexFixingDate(Currency&amp;"ibor"&amp;Tenor,BA720,Trigger)</f>
        <v>44344</v>
      </c>
      <c r="BA720" s="105">
        <f>_xll.qlCalendarAdvance(Calendar,BA719,AY720,"f",,Trigger)</f>
        <v>44348</v>
      </c>
      <c r="BB720" s="105">
        <f>_xll.qlInterestRateIndexMaturity(Currency&amp;"ibor"&amp;Tenor,BA720,Trigger)</f>
        <v>44531</v>
      </c>
      <c r="BC720" s="257">
        <f>_xll.qlIndexFixing($AC$5,AZ720,TRUE,_xll.ohTrigger(Trigger,Trigger6M))</f>
        <v>1.2236009067686971E-2</v>
      </c>
      <c r="BD720" s="257">
        <f>_xll.qlIndexFixing($BE$1,AZ720,TRUE,_xll.ohTrigger(Trigger,Trigger6M))</f>
        <v>1.1999768031267243E-2</v>
      </c>
    </row>
    <row r="721" spans="51:56" ht="11.25" customHeight="1" x14ac:dyDescent="0.25">
      <c r="AY721" s="106" t="s">
        <v>83</v>
      </c>
      <c r="AZ721" s="105">
        <f>_xll.qlInterestRateIndexFixingDate(Currency&amp;"ibor"&amp;Tenor,BA721,Trigger)</f>
        <v>44351</v>
      </c>
      <c r="BA721" s="105">
        <f>_xll.qlCalendarAdvance(Calendar,BA720,AY721,"f",,Trigger)</f>
        <v>44355</v>
      </c>
      <c r="BB721" s="105">
        <f>_xll.qlInterestRateIndexMaturity(Currency&amp;"ibor"&amp;Tenor,BA721,Trigger)</f>
        <v>44538</v>
      </c>
      <c r="BC721" s="257">
        <f>_xll.qlIndexFixing($AC$5,AZ721,TRUE,_xll.ohTrigger(Trigger,Trigger6M))</f>
        <v>1.2279295364861817E-2</v>
      </c>
      <c r="BD721" s="257">
        <f>_xll.qlIndexFixing($BE$1,AZ721,TRUE,_xll.ohTrigger(Trigger,Trigger6M))</f>
        <v>1.2043615109034324E-2</v>
      </c>
    </row>
    <row r="722" spans="51:56" ht="11.25" customHeight="1" x14ac:dyDescent="0.25">
      <c r="AY722" s="106" t="s">
        <v>83</v>
      </c>
      <c r="AZ722" s="105">
        <f>_xll.qlInterestRateIndexFixingDate(Currency&amp;"ibor"&amp;Tenor,BA722,Trigger)</f>
        <v>44358</v>
      </c>
      <c r="BA722" s="105">
        <f>_xll.qlCalendarAdvance(Calendar,BA721,AY722,"f",,Trigger)</f>
        <v>44362</v>
      </c>
      <c r="BB722" s="105">
        <f>_xll.qlInterestRateIndexMaturity(Currency&amp;"ibor"&amp;Tenor,BA722,Trigger)</f>
        <v>44545</v>
      </c>
      <c r="BC722" s="257">
        <f>_xll.qlIndexFixing($AC$5,AZ722,TRUE,_xll.ohTrigger(Trigger,Trigger6M))</f>
        <v>1.2323063998922286E-2</v>
      </c>
      <c r="BD722" s="257">
        <f>_xll.qlIndexFixing($BE$1,AZ722,TRUE,_xll.ohTrigger(Trigger,Trigger6M))</f>
        <v>1.2087198164193477E-2</v>
      </c>
    </row>
    <row r="723" spans="51:56" ht="11.25" customHeight="1" x14ac:dyDescent="0.25">
      <c r="AY723" s="106" t="s">
        <v>83</v>
      </c>
      <c r="AZ723" s="105">
        <f>_xll.qlInterestRateIndexFixingDate(Currency&amp;"ibor"&amp;Tenor,BA723,Trigger)</f>
        <v>44365</v>
      </c>
      <c r="BA723" s="105">
        <f>_xll.qlCalendarAdvance(Calendar,BA722,AY723,"f",,Trigger)</f>
        <v>44369</v>
      </c>
      <c r="BB723" s="105">
        <f>_xll.qlInterestRateIndexMaturity(Currency&amp;"ibor"&amp;Tenor,BA723,Trigger)</f>
        <v>44552</v>
      </c>
      <c r="BC723" s="257">
        <f>_xll.qlIndexFixing($AC$5,AZ723,TRUE,_xll.ohTrigger(Trigger,Trigger6M))</f>
        <v>1.2366833600752445E-2</v>
      </c>
      <c r="BD723" s="257">
        <f>_xll.qlIndexFixing($BE$1,AZ723,TRUE,_xll.ohTrigger(Trigger,Trigger6M))</f>
        <v>1.2130513923574986E-2</v>
      </c>
    </row>
    <row r="724" spans="51:56" ht="11.25" customHeight="1" x14ac:dyDescent="0.25">
      <c r="AY724" s="106" t="s">
        <v>83</v>
      </c>
      <c r="AZ724" s="105">
        <f>_xll.qlInterestRateIndexFixingDate(Currency&amp;"ibor"&amp;Tenor,BA724,Trigger)</f>
        <v>44372</v>
      </c>
      <c r="BA724" s="105">
        <f>_xll.qlCalendarAdvance(Calendar,BA723,AY724,"f",,Trigger)</f>
        <v>44376</v>
      </c>
      <c r="BB724" s="105">
        <f>_xll.qlInterestRateIndexMaturity(Currency&amp;"ibor"&amp;Tenor,BA724,Trigger)</f>
        <v>44559</v>
      </c>
      <c r="BC724" s="257">
        <f>_xll.qlIndexFixing($AC$5,AZ724,TRUE,_xll.ohTrigger(Trigger,Trigger6M))</f>
        <v>1.2410604170374134E-2</v>
      </c>
      <c r="BD724" s="257">
        <f>_xll.qlIndexFixing($BE$1,AZ724,TRUE,_xll.ohTrigger(Trigger,Trigger6M))</f>
        <v>1.2173559118013369E-2</v>
      </c>
    </row>
    <row r="725" spans="51:56" ht="11.25" customHeight="1" x14ac:dyDescent="0.25">
      <c r="AY725" s="106" t="s">
        <v>83</v>
      </c>
      <c r="AZ725" s="105">
        <f>_xll.qlInterestRateIndexFixingDate(Currency&amp;"ibor"&amp;Tenor,BA725,Trigger)</f>
        <v>44379</v>
      </c>
      <c r="BA725" s="105">
        <f>_xll.qlCalendarAdvance(Calendar,BA724,AY725,"f",,Trigger)</f>
        <v>44383</v>
      </c>
      <c r="BB725" s="105">
        <f>_xll.qlInterestRateIndexMaturity(Currency&amp;"ibor"&amp;Tenor,BA725,Trigger)</f>
        <v>44567</v>
      </c>
      <c r="BC725" s="257">
        <f>_xll.qlIndexFixing($AC$5,AZ725,TRUE,_xll.ohTrigger(Trigger,Trigger6M))</f>
        <v>1.2457717372947971E-2</v>
      </c>
      <c r="BD725" s="257">
        <f>_xll.qlIndexFixing($BE$1,AZ725,TRUE,_xll.ohTrigger(Trigger,Trigger6M))</f>
        <v>1.2219495124986933E-2</v>
      </c>
    </row>
    <row r="726" spans="51:56" ht="11.25" customHeight="1" x14ac:dyDescent="0.25">
      <c r="AY726" s="106" t="s">
        <v>83</v>
      </c>
      <c r="AZ726" s="105">
        <f>_xll.qlInterestRateIndexFixingDate(Currency&amp;"ibor"&amp;Tenor,BA726,Trigger)</f>
        <v>44386</v>
      </c>
      <c r="BA726" s="105">
        <f>_xll.qlCalendarAdvance(Calendar,BA725,AY726,"f",,Trigger)</f>
        <v>44390</v>
      </c>
      <c r="BB726" s="105">
        <f>_xll.qlInterestRateIndexMaturity(Currency&amp;"ibor"&amp;Tenor,BA726,Trigger)</f>
        <v>44574</v>
      </c>
      <c r="BC726" s="257">
        <f>_xll.qlIndexFixing($AC$5,AZ726,TRUE,_xll.ohTrigger(Trigger,Trigger6M))</f>
        <v>1.2501491459956625E-2</v>
      </c>
      <c r="BD726" s="257">
        <f>_xll.qlIndexFixing($BE$1,AZ726,TRUE,_xll.ohTrigger(Trigger,Trigger6M))</f>
        <v>1.2261969886178647E-2</v>
      </c>
    </row>
    <row r="727" spans="51:56" ht="11.25" customHeight="1" x14ac:dyDescent="0.25">
      <c r="AY727" s="106" t="s">
        <v>83</v>
      </c>
      <c r="AZ727" s="105">
        <f>_xll.qlInterestRateIndexFixingDate(Currency&amp;"ibor"&amp;Tenor,BA727,Trigger)</f>
        <v>44393</v>
      </c>
      <c r="BA727" s="105">
        <f>_xll.qlCalendarAdvance(Calendar,BA726,AY727,"f",,Trigger)</f>
        <v>44397</v>
      </c>
      <c r="BB727" s="105">
        <f>_xll.qlInterestRateIndexMaturity(Currency&amp;"ibor"&amp;Tenor,BA727,Trigger)</f>
        <v>44581</v>
      </c>
      <c r="BC727" s="257">
        <f>_xll.qlIndexFixing($AC$5,AZ727,TRUE,_xll.ohTrigger(Trigger,Trigger6M))</f>
        <v>1.2545266520145074E-2</v>
      </c>
      <c r="BD727" s="257">
        <f>_xll.qlIndexFixing($BE$1,AZ727,TRUE,_xll.ohTrigger(Trigger,Trigger6M))</f>
        <v>1.2304164035747292E-2</v>
      </c>
    </row>
    <row r="728" spans="51:56" ht="11.25" customHeight="1" x14ac:dyDescent="0.25">
      <c r="AY728" s="106" t="s">
        <v>83</v>
      </c>
      <c r="AZ728" s="105">
        <f>_xll.qlInterestRateIndexFixingDate(Currency&amp;"ibor"&amp;Tenor,BA728,Trigger)</f>
        <v>44400</v>
      </c>
      <c r="BA728" s="105">
        <f>_xll.qlCalendarAdvance(Calendar,BA727,AY728,"f",,Trigger)</f>
        <v>44404</v>
      </c>
      <c r="BB728" s="105">
        <f>_xll.qlInterestRateIndexMaturity(Currency&amp;"ibor"&amp;Tenor,BA728,Trigger)</f>
        <v>44588</v>
      </c>
      <c r="BC728" s="257">
        <f>_xll.qlIndexFixing($AC$5,AZ728,TRUE,_xll.ohTrigger(Trigger,Trigger6M))</f>
        <v>1.2589042553535044E-2</v>
      </c>
      <c r="BD728" s="257">
        <f>_xll.qlIndexFixing($BE$1,AZ728,TRUE,_xll.ohTrigger(Trigger,Trigger6M))</f>
        <v>1.234607430364342E-2</v>
      </c>
    </row>
    <row r="729" spans="51:56" ht="11.25" customHeight="1" x14ac:dyDescent="0.25">
      <c r="AY729" s="106" t="s">
        <v>83</v>
      </c>
      <c r="AZ729" s="105">
        <f>_xll.qlInterestRateIndexFixingDate(Currency&amp;"ibor"&amp;Tenor,BA729,Trigger)</f>
        <v>44407</v>
      </c>
      <c r="BA729" s="105">
        <f>_xll.qlCalendarAdvance(Calendar,BA728,AY729,"f",,Trigger)</f>
        <v>44411</v>
      </c>
      <c r="BB729" s="105">
        <f>_xll.qlInterestRateIndexMaturity(Currency&amp;"ibor"&amp;Tenor,BA729,Trigger)</f>
        <v>44595</v>
      </c>
      <c r="BC729" s="257">
        <f>_xll.qlIndexFixing($AC$5,AZ729,TRUE,_xll.ohTrigger(Trigger,Trigger6M))</f>
        <v>1.263281956014782E-2</v>
      </c>
      <c r="BD729" s="257">
        <f>_xll.qlIndexFixing($BE$1,AZ729,TRUE,_xll.ohTrigger(Trigger,Trigger6M))</f>
        <v>1.2387697419662488E-2</v>
      </c>
    </row>
    <row r="730" spans="51:56" ht="11.25" customHeight="1" x14ac:dyDescent="0.25">
      <c r="AY730" s="106" t="s">
        <v>83</v>
      </c>
      <c r="AZ730" s="105">
        <f>_xll.qlInterestRateIndexFixingDate(Currency&amp;"ibor"&amp;Tenor,BA730,Trigger)</f>
        <v>44414</v>
      </c>
      <c r="BA730" s="105">
        <f>_xll.qlCalendarAdvance(Calendar,BA729,AY730,"f",,Trigger)</f>
        <v>44418</v>
      </c>
      <c r="BB730" s="105">
        <f>_xll.qlInterestRateIndexMaturity(Currency&amp;"ibor"&amp;Tenor,BA730,Trigger)</f>
        <v>44602</v>
      </c>
      <c r="BC730" s="257">
        <f>_xll.qlIndexFixing($AC$5,AZ730,TRUE,_xll.ohTrigger(Trigger,Trigger6M))</f>
        <v>1.2676597540005125E-2</v>
      </c>
      <c r="BD730" s="257">
        <f>_xll.qlIndexFixing($BE$1,AZ730,TRUE,_xll.ohTrigger(Trigger,Trigger6M))</f>
        <v>1.2429030113450076E-2</v>
      </c>
    </row>
    <row r="731" spans="51:56" ht="11.25" customHeight="1" x14ac:dyDescent="0.25">
      <c r="AY731" s="106" t="s">
        <v>83</v>
      </c>
      <c r="AZ731" s="105">
        <f>_xll.qlInterestRateIndexFixingDate(Currency&amp;"ibor"&amp;Tenor,BA731,Trigger)</f>
        <v>44421</v>
      </c>
      <c r="BA731" s="105">
        <f>_xll.qlCalendarAdvance(Calendar,BA730,AY731,"f",,Trigger)</f>
        <v>44425</v>
      </c>
      <c r="BB731" s="105">
        <f>_xll.qlInterestRateIndexMaturity(Currency&amp;"ibor"&amp;Tenor,BA731,Trigger)</f>
        <v>44609</v>
      </c>
      <c r="BC731" s="257">
        <f>_xll.qlIndexFixing($AC$5,AZ731,TRUE,_xll.ohTrigger(Trigger,Trigger6M))</f>
        <v>1.2720376493128247E-2</v>
      </c>
      <c r="BD731" s="257">
        <f>_xll.qlIndexFixing($BE$1,AZ731,TRUE,_xll.ohTrigger(Trigger,Trigger6M))</f>
        <v>1.2470069114504488E-2</v>
      </c>
    </row>
    <row r="732" spans="51:56" ht="11.25" customHeight="1" x14ac:dyDescent="0.25">
      <c r="AY732" s="106" t="s">
        <v>83</v>
      </c>
      <c r="AZ732" s="105">
        <f>_xll.qlInterestRateIndexFixingDate(Currency&amp;"ibor"&amp;Tenor,BA732,Trigger)</f>
        <v>44428</v>
      </c>
      <c r="BA732" s="105">
        <f>_xll.qlCalendarAdvance(Calendar,BA731,AY732,"f",,Trigger)</f>
        <v>44432</v>
      </c>
      <c r="BB732" s="105">
        <f>_xll.qlInterestRateIndexMaturity(Currency&amp;"ibor"&amp;Tenor,BA732,Trigger)</f>
        <v>44616</v>
      </c>
      <c r="BC732" s="257">
        <f>_xll.qlIndexFixing($AC$5,AZ732,TRUE,_xll.ohTrigger(Trigger,Trigger6M))</f>
        <v>1.2764156419539773E-2</v>
      </c>
      <c r="BD732" s="257">
        <f>_xll.qlIndexFixing($BE$1,AZ732,TRUE,_xll.ohTrigger(Trigger,Trigger6M))</f>
        <v>1.2510811152185443E-2</v>
      </c>
    </row>
    <row r="733" spans="51:56" ht="11.25" customHeight="1" x14ac:dyDescent="0.25">
      <c r="AY733" s="106" t="s">
        <v>83</v>
      </c>
      <c r="AZ733" s="105">
        <f>_xll.qlInterestRateIndexFixingDate(Currency&amp;"ibor"&amp;Tenor,BA733,Trigger)</f>
        <v>44435</v>
      </c>
      <c r="BA733" s="105">
        <f>_xll.qlCalendarAdvance(Calendar,BA732,AY733,"f",,Trigger)</f>
        <v>44439</v>
      </c>
      <c r="BB733" s="105">
        <f>_xll.qlInterestRateIndexMaturity(Currency&amp;"ibor"&amp;Tenor,BA733,Trigger)</f>
        <v>44620</v>
      </c>
      <c r="BC733" s="257">
        <f>_xll.qlIndexFixing($AC$5,AZ733,TRUE,_xll.ohTrigger(Trigger,Trigger6M))</f>
        <v>1.2797874610857473E-2</v>
      </c>
      <c r="BD733" s="257">
        <f>_xll.qlIndexFixing($BE$1,AZ733,TRUE,_xll.ohTrigger(Trigger,Trigger6M))</f>
        <v>1.2542240913019751E-2</v>
      </c>
    </row>
    <row r="734" spans="51:56" ht="11.25" customHeight="1" x14ac:dyDescent="0.25">
      <c r="AY734" s="106" t="s">
        <v>83</v>
      </c>
      <c r="AZ734" s="105">
        <f>_xll.qlInterestRateIndexFixingDate(Currency&amp;"ibor"&amp;Tenor,BA734,Trigger)</f>
        <v>44442</v>
      </c>
      <c r="BA734" s="105">
        <f>_xll.qlCalendarAdvance(Calendar,BA733,AY734,"f",,Trigger)</f>
        <v>44446</v>
      </c>
      <c r="BB734" s="105">
        <f>_xll.qlInterestRateIndexMaturity(Currency&amp;"ibor"&amp;Tenor,BA734,Trigger)</f>
        <v>44627</v>
      </c>
      <c r="BC734" s="257">
        <f>_xll.qlIndexFixing($AC$5,AZ734,TRUE,_xll.ohTrigger(Trigger,Trigger6M))</f>
        <v>1.2841651613339295E-2</v>
      </c>
      <c r="BD734" s="257">
        <f>_xll.qlIndexFixing($BE$1,AZ734,TRUE,_xll.ohTrigger(Trigger,Trigger6M))</f>
        <v>1.2582443362146823E-2</v>
      </c>
    </row>
    <row r="735" spans="51:56" ht="11.25" customHeight="1" x14ac:dyDescent="0.25">
      <c r="AY735" s="106" t="s">
        <v>83</v>
      </c>
      <c r="AZ735" s="105">
        <f>_xll.qlInterestRateIndexFixingDate(Currency&amp;"ibor"&amp;Tenor,BA735,Trigger)</f>
        <v>44449</v>
      </c>
      <c r="BA735" s="105">
        <f>_xll.qlCalendarAdvance(Calendar,BA734,AY735,"f",,Trigger)</f>
        <v>44453</v>
      </c>
      <c r="BB735" s="105">
        <f>_xll.qlInterestRateIndexMaturity(Currency&amp;"ibor"&amp;Tenor,BA735,Trigger)</f>
        <v>44634</v>
      </c>
      <c r="BC735" s="257">
        <f>_xll.qlIndexFixing($AC$5,AZ735,TRUE,_xll.ohTrigger(Trigger,Trigger6M))</f>
        <v>1.2885429573197174E-2</v>
      </c>
      <c r="BD735" s="257">
        <f>_xll.qlIndexFixing($BE$1,AZ735,TRUE,_xll.ohTrigger(Trigger,Trigger6M))</f>
        <v>1.2622339754913531E-2</v>
      </c>
    </row>
    <row r="736" spans="51:56" ht="11.25" customHeight="1" x14ac:dyDescent="0.25">
      <c r="AY736" s="106" t="s">
        <v>83</v>
      </c>
      <c r="AZ736" s="105">
        <f>_xll.qlInterestRateIndexFixingDate(Currency&amp;"ibor"&amp;Tenor,BA736,Trigger)</f>
        <v>44456</v>
      </c>
      <c r="BA736" s="105">
        <f>_xll.qlCalendarAdvance(Calendar,BA735,AY736,"f",,Trigger)</f>
        <v>44460</v>
      </c>
      <c r="BB736" s="105">
        <f>_xll.qlInterestRateIndexMaturity(Currency&amp;"ibor"&amp;Tenor,BA736,Trigger)</f>
        <v>44641</v>
      </c>
      <c r="BC736" s="257">
        <f>_xll.qlIndexFixing($AC$5,AZ736,TRUE,_xll.ohTrigger(Trigger,Trigger6M))</f>
        <v>1.2929208490451866E-2</v>
      </c>
      <c r="BD736" s="257">
        <f>_xll.qlIndexFixing($BE$1,AZ736,TRUE,_xll.ohTrigger(Trigger,Trigger6M))</f>
        <v>1.2661926820838087E-2</v>
      </c>
    </row>
    <row r="737" spans="51:56" ht="11.25" customHeight="1" x14ac:dyDescent="0.25">
      <c r="AY737" s="106" t="s">
        <v>83</v>
      </c>
      <c r="AZ737" s="105">
        <f>_xll.qlInterestRateIndexFixingDate(Currency&amp;"ibor"&amp;Tenor,BA737,Trigger)</f>
        <v>44463</v>
      </c>
      <c r="BA737" s="105">
        <f>_xll.qlCalendarAdvance(Calendar,BA736,AY737,"f",,Trigger)</f>
        <v>44467</v>
      </c>
      <c r="BB737" s="105">
        <f>_xll.qlInterestRateIndexMaturity(Currency&amp;"ibor"&amp;Tenor,BA737,Trigger)</f>
        <v>44648</v>
      </c>
      <c r="BC737" s="257">
        <f>_xll.qlIndexFixing($AC$5,AZ737,TRUE,_xll.ohTrigger(Trigger,Trigger6M))</f>
        <v>1.2972988365125013E-2</v>
      </c>
      <c r="BD737" s="257">
        <f>_xll.qlIndexFixing($BE$1,AZ737,TRUE,_xll.ohTrigger(Trigger,Trigger6M))</f>
        <v>1.2701201289321671E-2</v>
      </c>
    </row>
    <row r="738" spans="51:56" ht="11.25" customHeight="1" x14ac:dyDescent="0.25">
      <c r="AY738" s="106" t="s">
        <v>83</v>
      </c>
      <c r="AZ738" s="105">
        <f>_xll.qlInterestRateIndexFixingDate(Currency&amp;"ibor"&amp;Tenor,BA738,Trigger)</f>
        <v>44470</v>
      </c>
      <c r="BA738" s="105">
        <f>_xll.qlCalendarAdvance(Calendar,BA737,AY738,"f",,Trigger)</f>
        <v>44474</v>
      </c>
      <c r="BB738" s="105">
        <f>_xll.qlInterestRateIndexMaturity(Currency&amp;"ibor"&amp;Tenor,BA738,Trigger)</f>
        <v>44656</v>
      </c>
      <c r="BC738" s="257">
        <f>_xll.qlIndexFixing($AC$5,AZ738,TRUE,_xll.ohTrigger(Trigger,Trigger6M))</f>
        <v>1.3020131368179897E-2</v>
      </c>
      <c r="BD738" s="257">
        <f>_xll.qlIndexFixing($BE$1,AZ738,TRUE,_xll.ohTrigger(Trigger,Trigger6M))</f>
        <v>1.274305670989216E-2</v>
      </c>
    </row>
    <row r="739" spans="51:56" ht="11.25" customHeight="1" x14ac:dyDescent="0.25">
      <c r="AY739" s="106" t="s">
        <v>83</v>
      </c>
      <c r="AZ739" s="105">
        <f>_xll.qlInterestRateIndexFixingDate(Currency&amp;"ibor"&amp;Tenor,BA739,Trigger)</f>
        <v>44477</v>
      </c>
      <c r="BA739" s="105">
        <f>_xll.qlCalendarAdvance(Calendar,BA738,AY739,"f",,Trigger)</f>
        <v>44481</v>
      </c>
      <c r="BB739" s="105">
        <f>_xll.qlInterestRateIndexMaturity(Currency&amp;"ibor"&amp;Tenor,BA739,Trigger)</f>
        <v>44663</v>
      </c>
      <c r="BC739" s="257">
        <f>_xll.qlIndexFixing($AC$5,AZ739,TRUE,_xll.ohTrigger(Trigger,Trigger6M))</f>
        <v>1.3063914807087294E-2</v>
      </c>
      <c r="BD739" s="257">
        <f>_xll.qlIndexFixing($BE$1,AZ739,TRUE,_xll.ohTrigger(Trigger,Trigger6M))</f>
        <v>1.2781673609232838E-2</v>
      </c>
    </row>
    <row r="740" spans="51:56" ht="11.25" customHeight="1" x14ac:dyDescent="0.25">
      <c r="AY740" s="106" t="s">
        <v>83</v>
      </c>
      <c r="AZ740" s="105">
        <f>_xll.qlInterestRateIndexFixingDate(Currency&amp;"ibor"&amp;Tenor,BA740,Trigger)</f>
        <v>44484</v>
      </c>
      <c r="BA740" s="105">
        <f>_xll.qlCalendarAdvance(Calendar,BA739,AY740,"f",,Trigger)</f>
        <v>44488</v>
      </c>
      <c r="BB740" s="105">
        <f>_xll.qlInterestRateIndexMaturity(Currency&amp;"ibor"&amp;Tenor,BA740,Trigger)</f>
        <v>44670</v>
      </c>
      <c r="BC740" s="257">
        <f>_xll.qlIndexFixing($AC$5,AZ740,TRUE,_xll.ohTrigger(Trigger,Trigger6M))</f>
        <v>1.3107699208801669E-2</v>
      </c>
      <c r="BD740" s="257">
        <f>_xll.qlIndexFixing($BE$1,AZ740,TRUE,_xll.ohTrigger(Trigger,Trigger6M))</f>
        <v>1.2819967857699585E-2</v>
      </c>
    </row>
    <row r="741" spans="51:56" ht="11.25" customHeight="1" x14ac:dyDescent="0.25">
      <c r="AY741" s="106" t="s">
        <v>83</v>
      </c>
      <c r="AZ741" s="105">
        <f>_xll.qlInterestRateIndexFixingDate(Currency&amp;"ibor"&amp;Tenor,BA741,Trigger)</f>
        <v>44491</v>
      </c>
      <c r="BA741" s="105">
        <f>_xll.qlCalendarAdvance(Calendar,BA740,AY741,"f",,Trigger)</f>
        <v>44495</v>
      </c>
      <c r="BB741" s="105">
        <f>_xll.qlInterestRateIndexMaturity(Currency&amp;"ibor"&amp;Tenor,BA741,Trigger)</f>
        <v>44677</v>
      </c>
      <c r="BC741" s="257">
        <f>_xll.qlIndexFixing($AC$5,AZ741,TRUE,_xll.ohTrigger(Trigger,Trigger6M))</f>
        <v>1.3151484573344101E-2</v>
      </c>
      <c r="BD741" s="257">
        <f>_xll.qlIndexFixing($BE$1,AZ741,TRUE,_xll.ohTrigger(Trigger,Trigger6M))</f>
        <v>1.2857936184062521E-2</v>
      </c>
    </row>
    <row r="742" spans="51:56" ht="11.25" customHeight="1" x14ac:dyDescent="0.25">
      <c r="AY742" s="106" t="s">
        <v>83</v>
      </c>
      <c r="AZ742" s="105">
        <f>_xll.qlInterestRateIndexFixingDate(Currency&amp;"ibor"&amp;Tenor,BA742,Trigger)</f>
        <v>44498</v>
      </c>
      <c r="BA742" s="105">
        <f>_xll.qlCalendarAdvance(Calendar,BA741,AY742,"f",,Trigger)</f>
        <v>44502</v>
      </c>
      <c r="BB742" s="105">
        <f>_xll.qlInterestRateIndexMaturity(Currency&amp;"ibor"&amp;Tenor,BA742,Trigger)</f>
        <v>44683</v>
      </c>
      <c r="BC742" s="257">
        <f>_xll.qlIndexFixing($AC$5,AZ742,TRUE,_xll.ohTrigger(Trigger,Trigger6M))</f>
        <v>1.3191902100493161E-2</v>
      </c>
      <c r="BD742" s="257">
        <f>_xll.qlIndexFixing($BE$1,AZ742,TRUE,_xll.ohTrigger(Trigger,Trigger6M))</f>
        <v>1.2892770191797217E-2</v>
      </c>
    </row>
    <row r="743" spans="51:56" ht="11.25" customHeight="1" x14ac:dyDescent="0.25">
      <c r="AY743" s="106" t="s">
        <v>83</v>
      </c>
      <c r="AZ743" s="105">
        <f>_xll.qlInterestRateIndexFixingDate(Currency&amp;"ibor"&amp;Tenor,BA743,Trigger)</f>
        <v>44505</v>
      </c>
      <c r="BA743" s="105">
        <f>_xll.qlCalendarAdvance(Calendar,BA742,AY743,"f",,Trigger)</f>
        <v>44509</v>
      </c>
      <c r="BB743" s="105">
        <f>_xll.qlInterestRateIndexMaturity(Currency&amp;"ibor"&amp;Tenor,BA743,Trigger)</f>
        <v>44690</v>
      </c>
      <c r="BC743" s="257">
        <f>_xll.qlIndexFixing($AC$5,AZ743,TRUE,_xll.ohTrigger(Trigger,Trigger6M))</f>
        <v>1.3235687720113808E-2</v>
      </c>
      <c r="BD743" s="257">
        <f>_xll.qlIndexFixing($BE$1,AZ743,TRUE,_xll.ohTrigger(Trigger,Trigger6M))</f>
        <v>1.2930100387288472E-2</v>
      </c>
    </row>
    <row r="744" spans="51:56" ht="11.25" customHeight="1" x14ac:dyDescent="0.25">
      <c r="AY744" s="106" t="s">
        <v>83</v>
      </c>
      <c r="AZ744" s="105">
        <f>_xll.qlInterestRateIndexFixingDate(Currency&amp;"ibor"&amp;Tenor,BA744,Trigger)</f>
        <v>44512</v>
      </c>
      <c r="BA744" s="105">
        <f>_xll.qlCalendarAdvance(Calendar,BA743,AY744,"f",,Trigger)</f>
        <v>44516</v>
      </c>
      <c r="BB744" s="105">
        <f>_xll.qlInterestRateIndexMaturity(Currency&amp;"ibor"&amp;Tenor,BA744,Trigger)</f>
        <v>44697</v>
      </c>
      <c r="BC744" s="257">
        <f>_xll.qlIndexFixing($AC$5,AZ744,TRUE,_xll.ohTrigger(Trigger,Trigger6M))</f>
        <v>1.3279474297299091E-2</v>
      </c>
      <c r="BD744" s="257">
        <f>_xll.qlIndexFixing($BE$1,AZ744,TRUE,_xll.ohTrigger(Trigger,Trigger6M))</f>
        <v>1.2967095088368692E-2</v>
      </c>
    </row>
    <row r="745" spans="51:56" ht="11.25" customHeight="1" x14ac:dyDescent="0.25">
      <c r="AY745" s="106" t="s">
        <v>83</v>
      </c>
      <c r="AZ745" s="105">
        <f>_xll.qlInterestRateIndexFixingDate(Currency&amp;"ibor"&amp;Tenor,BA745,Trigger)</f>
        <v>44519</v>
      </c>
      <c r="BA745" s="105">
        <f>_xll.qlCalendarAdvance(Calendar,BA744,AY745,"f",,Trigger)</f>
        <v>44523</v>
      </c>
      <c r="BB745" s="105">
        <f>_xll.qlInterestRateIndexMaturity(Currency&amp;"ibor"&amp;Tenor,BA745,Trigger)</f>
        <v>44704</v>
      </c>
      <c r="BC745" s="257">
        <f>_xll.qlIndexFixing($AC$5,AZ745,TRUE,_xll.ohTrigger(Trigger,Trigger6M))</f>
        <v>1.3323261832070207E-2</v>
      </c>
      <c r="BD745" s="257">
        <f>_xll.qlIndexFixing($BE$1,AZ745,TRUE,_xll.ohTrigger(Trigger,Trigger6M))</f>
        <v>1.3003751023706822E-2</v>
      </c>
    </row>
    <row r="746" spans="51:56" ht="11.25" customHeight="1" x14ac:dyDescent="0.25">
      <c r="AY746" s="106" t="s">
        <v>83</v>
      </c>
      <c r="AZ746" s="105">
        <f>_xll.qlInterestRateIndexFixingDate(Currency&amp;"ibor"&amp;Tenor,BA746,Trigger)</f>
        <v>44526</v>
      </c>
      <c r="BA746" s="105">
        <f>_xll.qlCalendarAdvance(Calendar,BA745,AY746,"f",,Trigger)</f>
        <v>44530</v>
      </c>
      <c r="BB746" s="105">
        <f>_xll.qlInterestRateIndexMaturity(Currency&amp;"ibor"&amp;Tenor,BA746,Trigger)</f>
        <v>44712</v>
      </c>
      <c r="BC746" s="257">
        <f>_xll.qlIndexFixing($AC$5,AZ746,TRUE,_xll.ohTrigger(Trigger,Trigger6M))</f>
        <v>1.3370425839222929E-2</v>
      </c>
      <c r="BD746" s="257">
        <f>_xll.qlIndexFixing($BE$1,AZ746,TRUE,_xll.ohTrigger(Trigger,Trigger6M))</f>
        <v>1.3042774485289121E-2</v>
      </c>
    </row>
    <row r="747" spans="51:56" ht="11.25" customHeight="1" x14ac:dyDescent="0.25">
      <c r="AY747" s="106" t="s">
        <v>83</v>
      </c>
      <c r="AZ747" s="105">
        <f>_xll.qlInterestRateIndexFixingDate(Currency&amp;"ibor"&amp;Tenor,BA747,Trigger)</f>
        <v>44533</v>
      </c>
      <c r="BA747" s="105">
        <f>_xll.qlCalendarAdvance(Calendar,BA746,AY747,"f",,Trigger)</f>
        <v>44537</v>
      </c>
      <c r="BB747" s="105">
        <f>_xll.qlInterestRateIndexMaturity(Currency&amp;"ibor"&amp;Tenor,BA747,Trigger)</f>
        <v>44719</v>
      </c>
      <c r="BC747" s="257">
        <f>_xll.qlIndexFixing($AC$5,AZ747,TRUE,_xll.ohTrigger(Trigger,Trigger6M))</f>
        <v>1.3403710116906829E-2</v>
      </c>
      <c r="BD747" s="257">
        <f>_xll.qlIndexFixing($BE$1,AZ747,TRUE,_xll.ohTrigger(Trigger,Trigger6M))</f>
        <v>1.3078719265907464E-2</v>
      </c>
    </row>
    <row r="748" spans="51:56" ht="11.25" customHeight="1" x14ac:dyDescent="0.25">
      <c r="AY748" s="106" t="s">
        <v>83</v>
      </c>
      <c r="AZ748" s="105">
        <f>_xll.qlInterestRateIndexFixingDate(Currency&amp;"ibor"&amp;Tenor,BA748,Trigger)</f>
        <v>44540</v>
      </c>
      <c r="BA748" s="105">
        <f>_xll.qlCalendarAdvance(Calendar,BA747,AY748,"f",,Trigger)</f>
        <v>44544</v>
      </c>
      <c r="BB748" s="105">
        <f>_xll.qlInterestRateIndexMaturity(Currency&amp;"ibor"&amp;Tenor,BA748,Trigger)</f>
        <v>44726</v>
      </c>
      <c r="BC748" s="257">
        <f>_xll.qlIndexFixing($AC$5,AZ748,TRUE,_xll.ohTrigger(Trigger,Trigger6M))</f>
        <v>1.3432723359582866E-2</v>
      </c>
      <c r="BD748" s="257">
        <f>_xll.qlIndexFixing($BE$1,AZ748,TRUE,_xll.ohTrigger(Trigger,Trigger6M))</f>
        <v>1.3114323376921632E-2</v>
      </c>
    </row>
    <row r="749" spans="51:56" ht="11.25" customHeight="1" x14ac:dyDescent="0.25">
      <c r="AY749" s="106" t="s">
        <v>83</v>
      </c>
      <c r="AZ749" s="105">
        <f>_xll.qlInterestRateIndexFixingDate(Currency&amp;"ibor"&amp;Tenor,BA749,Trigger)</f>
        <v>44547</v>
      </c>
      <c r="BA749" s="105">
        <f>_xll.qlCalendarAdvance(Calendar,BA748,AY749,"f",,Trigger)</f>
        <v>44551</v>
      </c>
      <c r="BB749" s="105">
        <f>_xll.qlInterestRateIndexMaturity(Currency&amp;"ibor"&amp;Tenor,BA749,Trigger)</f>
        <v>44733</v>
      </c>
      <c r="BC749" s="257">
        <f>_xll.qlIndexFixing($AC$5,AZ749,TRUE,_xll.ohTrigger(Trigger,Trigger6M))</f>
        <v>1.3461656767747595E-2</v>
      </c>
      <c r="BD749" s="257">
        <f>_xll.qlIndexFixing($BE$1,AZ749,TRUE,_xll.ohTrigger(Trigger,Trigger6M))</f>
        <v>1.3149594948064555E-2</v>
      </c>
    </row>
    <row r="750" spans="51:56" ht="11.25" customHeight="1" x14ac:dyDescent="0.25">
      <c r="AY750" s="106" t="s">
        <v>83</v>
      </c>
      <c r="AZ750" s="105">
        <f>_xll.qlInterestRateIndexFixingDate(Currency&amp;"ibor"&amp;Tenor,BA750,Trigger)</f>
        <v>44554</v>
      </c>
      <c r="BA750" s="105">
        <f>_xll.qlCalendarAdvance(Calendar,BA749,AY750,"f",,Trigger)</f>
        <v>44558</v>
      </c>
      <c r="BB750" s="105">
        <f>_xll.qlInterestRateIndexMaturity(Currency&amp;"ibor"&amp;Tenor,BA750,Trigger)</f>
        <v>44740</v>
      </c>
      <c r="BC750" s="257">
        <f>_xll.qlIndexFixing($AC$5,AZ750,TRUE,_xll.ohTrigger(Trigger,Trigger6M))</f>
        <v>1.349051033791062E-2</v>
      </c>
      <c r="BD750" s="257">
        <f>_xll.qlIndexFixing($BE$1,AZ750,TRUE,_xll.ohTrigger(Trigger,Trigger6M))</f>
        <v>1.3184542277372339E-2</v>
      </c>
    </row>
    <row r="751" spans="51:56" ht="11.25" customHeight="1" x14ac:dyDescent="0.25">
      <c r="AY751" s="106" t="s">
        <v>83</v>
      </c>
      <c r="AZ751" s="105">
        <f>_xll.qlInterestRateIndexFixingDate(Currency&amp;"ibor"&amp;Tenor,BA751,Trigger)</f>
        <v>44561</v>
      </c>
      <c r="BA751" s="105">
        <f>_xll.qlCalendarAdvance(Calendar,BA750,AY751,"f",,Trigger)</f>
        <v>44565</v>
      </c>
      <c r="BB751" s="105">
        <f>_xll.qlInterestRateIndexMaturity(Currency&amp;"ibor"&amp;Tenor,BA751,Trigger)</f>
        <v>44746</v>
      </c>
      <c r="BC751" s="257">
        <f>_xll.qlIndexFixing($AC$5,AZ751,TRUE,_xll.ohTrigger(Trigger,Trigger6M))</f>
        <v>1.3517677894779296E-2</v>
      </c>
      <c r="BD751" s="257">
        <f>_xll.qlIndexFixing($BE$1,AZ751,TRUE,_xll.ohTrigger(Trigger,Trigger6M))</f>
        <v>1.3216572447327289E-2</v>
      </c>
    </row>
    <row r="752" spans="51:56" ht="11.25" customHeight="1" x14ac:dyDescent="0.25">
      <c r="AY752" s="106" t="s">
        <v>83</v>
      </c>
      <c r="AZ752" s="105">
        <f>_xll.qlInterestRateIndexFixingDate(Currency&amp;"ibor"&amp;Tenor,BA752,Trigger)</f>
        <v>44568</v>
      </c>
      <c r="BA752" s="105">
        <f>_xll.qlCalendarAdvance(Calendar,BA751,AY752,"f",,Trigger)</f>
        <v>44572</v>
      </c>
      <c r="BB752" s="105">
        <f>_xll.qlInterestRateIndexMaturity(Currency&amp;"ibor"&amp;Tenor,BA752,Trigger)</f>
        <v>44753</v>
      </c>
      <c r="BC752" s="257">
        <f>_xll.qlIndexFixing($AC$5,AZ752,TRUE,_xll.ohTrigger(Trigger,Trigger6M))</f>
        <v>1.3546298787975952E-2</v>
      </c>
      <c r="BD752" s="257">
        <f>_xll.qlIndexFixing($BE$1,AZ752,TRUE,_xll.ohTrigger(Trigger,Trigger6M))</f>
        <v>1.3250914678459515E-2</v>
      </c>
    </row>
    <row r="753" spans="51:56" ht="11.25" customHeight="1" x14ac:dyDescent="0.25">
      <c r="AY753" s="106" t="s">
        <v>83</v>
      </c>
      <c r="AZ753" s="105">
        <f>_xll.qlInterestRateIndexFixingDate(Currency&amp;"ibor"&amp;Tenor,BA753,Trigger)</f>
        <v>44575</v>
      </c>
      <c r="BA753" s="105">
        <f>_xll.qlCalendarAdvance(Calendar,BA752,AY753,"f",,Trigger)</f>
        <v>44579</v>
      </c>
      <c r="BB753" s="105">
        <f>_xll.qlInterestRateIndexMaturity(Currency&amp;"ibor"&amp;Tenor,BA753,Trigger)</f>
        <v>44760</v>
      </c>
      <c r="BC753" s="257">
        <f>_xll.qlIndexFixing($AC$5,AZ753,TRUE,_xll.ohTrigger(Trigger,Trigger6M))</f>
        <v>1.3574839388065196E-2</v>
      </c>
      <c r="BD753" s="257">
        <f>_xll.qlIndexFixing($BE$1,AZ753,TRUE,_xll.ohTrigger(Trigger,Trigger6M))</f>
        <v>1.3284957194594611E-2</v>
      </c>
    </row>
    <row r="754" spans="51:56" ht="11.25" customHeight="1" x14ac:dyDescent="0.25">
      <c r="AY754" s="106" t="s">
        <v>83</v>
      </c>
      <c r="AZ754" s="105">
        <f>_xll.qlInterestRateIndexFixingDate(Currency&amp;"ibor"&amp;Tenor,BA754,Trigger)</f>
        <v>44582</v>
      </c>
      <c r="BA754" s="105">
        <f>_xll.qlCalendarAdvance(Calendar,BA753,AY754,"f",,Trigger)</f>
        <v>44586</v>
      </c>
      <c r="BB754" s="105">
        <f>_xll.qlInterestRateIndexMaturity(Currency&amp;"ibor"&amp;Tenor,BA754,Trigger)</f>
        <v>44767</v>
      </c>
      <c r="BC754" s="257">
        <f>_xll.qlIndexFixing($AC$5,AZ754,TRUE,_xll.ohTrigger(Trigger,Trigger6M))</f>
        <v>1.3603299691601829E-2</v>
      </c>
      <c r="BD754" s="257">
        <f>_xll.qlIndexFixing($BE$1,AZ754,TRUE,_xll.ohTrigger(Trigger,Trigger6M))</f>
        <v>1.331870884004438E-2</v>
      </c>
    </row>
    <row r="755" spans="51:56" ht="11.25" customHeight="1" x14ac:dyDescent="0.25">
      <c r="AY755" s="106" t="s">
        <v>83</v>
      </c>
      <c r="AZ755" s="105">
        <f>_xll.qlInterestRateIndexFixingDate(Currency&amp;"ibor"&amp;Tenor,BA755,Trigger)</f>
        <v>44589</v>
      </c>
      <c r="BA755" s="105">
        <f>_xll.qlCalendarAdvance(Calendar,BA754,AY755,"f",,Trigger)</f>
        <v>44593</v>
      </c>
      <c r="BB755" s="105">
        <f>_xll.qlInterestRateIndexMaturity(Currency&amp;"ibor"&amp;Tenor,BA755,Trigger)</f>
        <v>44774</v>
      </c>
      <c r="BC755" s="257">
        <f>_xll.qlIndexFixing($AC$5,AZ755,TRUE,_xll.ohTrigger(Trigger,Trigger6M))</f>
        <v>1.3631679695150367E-2</v>
      </c>
      <c r="BD755" s="257">
        <f>_xll.qlIndexFixing($BE$1,AZ755,TRUE,_xll.ohTrigger(Trigger,Trigger6M))</f>
        <v>1.3352178584220996E-2</v>
      </c>
    </row>
    <row r="756" spans="51:56" ht="11.25" customHeight="1" x14ac:dyDescent="0.25">
      <c r="AY756" s="106" t="s">
        <v>83</v>
      </c>
      <c r="AZ756" s="105">
        <f>_xll.qlInterestRateIndexFixingDate(Currency&amp;"ibor"&amp;Tenor,BA756,Trigger)</f>
        <v>44596</v>
      </c>
      <c r="BA756" s="105">
        <f>_xll.qlCalendarAdvance(Calendar,BA755,AY756,"f",,Trigger)</f>
        <v>44600</v>
      </c>
      <c r="BB756" s="105">
        <f>_xll.qlInterestRateIndexMaturity(Currency&amp;"ibor"&amp;Tenor,BA756,Trigger)</f>
        <v>44781</v>
      </c>
      <c r="BC756" s="257">
        <f>_xll.qlIndexFixing($AC$5,AZ756,TRUE,_xll.ohTrigger(Trigger,Trigger6M))</f>
        <v>1.3659979395285482E-2</v>
      </c>
      <c r="BD756" s="257">
        <f>_xll.qlIndexFixing($BE$1,AZ756,TRUE,_xll.ohTrigger(Trigger,Trigger6M))</f>
        <v>1.3385375521632586E-2</v>
      </c>
    </row>
    <row r="757" spans="51:56" ht="11.25" customHeight="1" x14ac:dyDescent="0.25">
      <c r="AY757" s="106" t="s">
        <v>83</v>
      </c>
      <c r="AZ757" s="105">
        <f>_xll.qlInterestRateIndexFixingDate(Currency&amp;"ibor"&amp;Tenor,BA757,Trigger)</f>
        <v>44603</v>
      </c>
      <c r="BA757" s="105">
        <f>_xll.qlCalendarAdvance(Calendar,BA756,AY757,"f",,Trigger)</f>
        <v>44607</v>
      </c>
      <c r="BB757" s="105">
        <f>_xll.qlInterestRateIndexMaturity(Currency&amp;"ibor"&amp;Tenor,BA757,Trigger)</f>
        <v>44788</v>
      </c>
      <c r="BC757" s="257">
        <f>_xll.qlIndexFixing($AC$5,AZ757,TRUE,_xll.ohTrigger(Trigger,Trigger6M))</f>
        <v>1.3688198788592008E-2</v>
      </c>
      <c r="BD757" s="257">
        <f>_xll.qlIndexFixing($BE$1,AZ757,TRUE,_xll.ohTrigger(Trigger,Trigger6M))</f>
        <v>1.3418308871884124E-2</v>
      </c>
    </row>
    <row r="758" spans="51:56" ht="11.25" customHeight="1" x14ac:dyDescent="0.25">
      <c r="AY758" s="106" t="s">
        <v>83</v>
      </c>
      <c r="AZ758" s="105">
        <f>_xll.qlInterestRateIndexFixingDate(Currency&amp;"ibor"&amp;Tenor,BA758,Trigger)</f>
        <v>44610</v>
      </c>
      <c r="BA758" s="105">
        <f>_xll.qlCalendarAdvance(Calendar,BA757,AY758,"f",,Trigger)</f>
        <v>44614</v>
      </c>
      <c r="BB758" s="105">
        <f>_xll.qlInterestRateIndexMaturity(Currency&amp;"ibor"&amp;Tenor,BA758,Trigger)</f>
        <v>44795</v>
      </c>
      <c r="BC758" s="257">
        <f>_xll.qlIndexFixing($AC$5,AZ758,TRUE,_xll.ohTrigger(Trigger,Trigger6M))</f>
        <v>1.3716337871662725E-2</v>
      </c>
      <c r="BD758" s="257">
        <f>_xll.qlIndexFixing($BE$1,AZ758,TRUE,_xll.ohTrigger(Trigger,Trigger6M))</f>
        <v>1.3450987979672998E-2</v>
      </c>
    </row>
    <row r="759" spans="51:56" ht="11.25" customHeight="1" x14ac:dyDescent="0.25">
      <c r="AY759" s="106" t="s">
        <v>83</v>
      </c>
      <c r="AZ759" s="105">
        <f>_xll.qlInterestRateIndexFixingDate(Currency&amp;"ibor"&amp;Tenor,BA759,Trigger)</f>
        <v>44617</v>
      </c>
      <c r="BA759" s="105">
        <f>_xll.qlCalendarAdvance(Calendar,BA758,AY759,"f",,Trigger)</f>
        <v>44621</v>
      </c>
      <c r="BB759" s="105">
        <f>_xll.qlInterestRateIndexMaturity(Currency&amp;"ibor"&amp;Tenor,BA759,Trigger)</f>
        <v>44805</v>
      </c>
      <c r="BC759" s="257">
        <f>_xll.qlIndexFixing($AC$5,AZ759,TRUE,_xll.ohTrigger(Trigger,Trigger6M))</f>
        <v>1.3751038621772653E-2</v>
      </c>
      <c r="BD759" s="257">
        <f>_xll.qlIndexFixing($BE$1,AZ759,TRUE,_xll.ohTrigger(Trigger,Trigger6M))</f>
        <v>1.3490877547693654E-2</v>
      </c>
    </row>
    <row r="760" spans="51:56" ht="11.25" customHeight="1" x14ac:dyDescent="0.25">
      <c r="AY760" s="106" t="s">
        <v>83</v>
      </c>
      <c r="AZ760" s="105">
        <f>_xll.qlInterestRateIndexFixingDate(Currency&amp;"ibor"&amp;Tenor,BA760,Trigger)</f>
        <v>44624</v>
      </c>
      <c r="BA760" s="105">
        <f>_xll.qlCalendarAdvance(Calendar,BA759,AY760,"f",,Trigger)</f>
        <v>44628</v>
      </c>
      <c r="BB760" s="105">
        <f>_xll.qlInterestRateIndexMaturity(Currency&amp;"ibor"&amp;Tenor,BA760,Trigger)</f>
        <v>44812</v>
      </c>
      <c r="BC760" s="257">
        <f>_xll.qlIndexFixing($AC$5,AZ760,TRUE,_xll.ohTrigger(Trigger,Trigger6M))</f>
        <v>1.3779244276057881E-2</v>
      </c>
      <c r="BD760" s="257">
        <f>_xll.qlIndexFixing($BE$1,AZ760,TRUE,_xll.ohTrigger(Trigger,Trigger6M))</f>
        <v>1.3523045418879547E-2</v>
      </c>
    </row>
    <row r="761" spans="51:56" ht="11.25" customHeight="1" x14ac:dyDescent="0.25">
      <c r="AY761" s="106" t="s">
        <v>83</v>
      </c>
      <c r="AZ761" s="105">
        <f>_xll.qlInterestRateIndexFixingDate(Currency&amp;"ibor"&amp;Tenor,BA761,Trigger)</f>
        <v>44631</v>
      </c>
      <c r="BA761" s="105">
        <f>_xll.qlCalendarAdvance(Calendar,BA760,AY761,"f",,Trigger)</f>
        <v>44635</v>
      </c>
      <c r="BB761" s="105">
        <f>_xll.qlInterestRateIndexMaturity(Currency&amp;"ibor"&amp;Tenor,BA761,Trigger)</f>
        <v>44819</v>
      </c>
      <c r="BC761" s="257">
        <f>_xll.qlIndexFixing($AC$5,AZ761,TRUE,_xll.ohTrigger(Trigger,Trigger6M))</f>
        <v>1.3807370929449021E-2</v>
      </c>
      <c r="BD761" s="257">
        <f>_xll.qlIndexFixing($BE$1,AZ761,TRUE,_xll.ohTrigger(Trigger,Trigger6M))</f>
        <v>1.3554989927900588E-2</v>
      </c>
    </row>
    <row r="762" spans="51:56" ht="11.25" customHeight="1" x14ac:dyDescent="0.25">
      <c r="AY762" s="106" t="s">
        <v>83</v>
      </c>
      <c r="AZ762" s="105">
        <f>_xll.qlInterestRateIndexFixingDate(Currency&amp;"ibor"&amp;Tenor,BA762,Trigger)</f>
        <v>44638</v>
      </c>
      <c r="BA762" s="105">
        <f>_xll.qlCalendarAdvance(Calendar,BA761,AY762,"f",,Trigger)</f>
        <v>44642</v>
      </c>
      <c r="BB762" s="105">
        <f>_xll.qlInterestRateIndexMaturity(Currency&amp;"ibor"&amp;Tenor,BA762,Trigger)</f>
        <v>44826</v>
      </c>
      <c r="BC762" s="257">
        <f>_xll.qlIndexFixing($AC$5,AZ762,TRUE,_xll.ohTrigger(Trigger,Trigger6M))</f>
        <v>1.3835418578551398E-2</v>
      </c>
      <c r="BD762" s="257">
        <f>_xll.qlIndexFixing($BE$1,AZ762,TRUE,_xll.ohTrigger(Trigger,Trigger6M))</f>
        <v>1.3586720759564953E-2</v>
      </c>
    </row>
    <row r="763" spans="51:56" ht="11.25" customHeight="1" x14ac:dyDescent="0.25">
      <c r="AY763" s="106" t="s">
        <v>83</v>
      </c>
      <c r="AZ763" s="105">
        <f>_xll.qlInterestRateIndexFixingDate(Currency&amp;"ibor"&amp;Tenor,BA763,Trigger)</f>
        <v>44645</v>
      </c>
      <c r="BA763" s="105">
        <f>_xll.qlCalendarAdvance(Calendar,BA762,AY763,"f",,Trigger)</f>
        <v>44649</v>
      </c>
      <c r="BB763" s="105">
        <f>_xll.qlInterestRateIndexMaturity(Currency&amp;"ibor"&amp;Tenor,BA763,Trigger)</f>
        <v>44833</v>
      </c>
      <c r="BC763" s="257">
        <f>_xll.qlIndexFixing($AC$5,AZ763,TRUE,_xll.ohTrigger(Trigger,Trigger6M))</f>
        <v>1.3863387219979461E-2</v>
      </c>
      <c r="BD763" s="257">
        <f>_xll.qlIndexFixing($BE$1,AZ763,TRUE,_xll.ohTrigger(Trigger,Trigger6M))</f>
        <v>1.3618247721756708E-2</v>
      </c>
    </row>
    <row r="764" spans="51:56" ht="11.25" customHeight="1" x14ac:dyDescent="0.25">
      <c r="AY764" s="106" t="s">
        <v>83</v>
      </c>
      <c r="AZ764" s="105">
        <f>_xll.qlInterestRateIndexFixingDate(Currency&amp;"ibor"&amp;Tenor,BA764,Trigger)</f>
        <v>44652</v>
      </c>
      <c r="BA764" s="105">
        <f>_xll.qlCalendarAdvance(Calendar,BA763,AY764,"f",,Trigger)</f>
        <v>44656</v>
      </c>
      <c r="BB764" s="105">
        <f>_xll.qlInterestRateIndexMaturity(Currency&amp;"ibor"&amp;Tenor,BA764,Trigger)</f>
        <v>44839</v>
      </c>
      <c r="BC764" s="257">
        <f>_xll.qlIndexFixing($AC$5,AZ764,TRUE,_xll.ohTrigger(Trigger,Trigger6M))</f>
        <v>1.388867249757716E-2</v>
      </c>
      <c r="BD764" s="257">
        <f>_xll.qlIndexFixing($BE$1,AZ764,TRUE,_xll.ohTrigger(Trigger,Trigger6M))</f>
        <v>1.3647141906732796E-2</v>
      </c>
    </row>
    <row r="765" spans="51:56" ht="11.25" customHeight="1" x14ac:dyDescent="0.25">
      <c r="AY765" s="106" t="s">
        <v>83</v>
      </c>
      <c r="AZ765" s="105">
        <f>_xll.qlInterestRateIndexFixingDate(Currency&amp;"ibor"&amp;Tenor,BA765,Trigger)</f>
        <v>44659</v>
      </c>
      <c r="BA765" s="105">
        <f>_xll.qlCalendarAdvance(Calendar,BA764,AY765,"f",,Trigger)</f>
        <v>44663</v>
      </c>
      <c r="BB765" s="105">
        <f>_xll.qlInterestRateIndexMaturity(Currency&amp;"ibor"&amp;Tenor,BA765,Trigger)</f>
        <v>44846</v>
      </c>
      <c r="BC765" s="257">
        <f>_xll.qlIndexFixing($AC$5,AZ765,TRUE,_xll.ohTrigger(Trigger,Trigger6M))</f>
        <v>1.3916406013647487E-2</v>
      </c>
      <c r="BD765" s="257">
        <f>_xll.qlIndexFixing($BE$1,AZ765,TRUE,_xll.ohTrigger(Trigger,Trigger6M))</f>
        <v>1.3678298503326421E-2</v>
      </c>
    </row>
    <row r="766" spans="51:56" ht="11.25" customHeight="1" x14ac:dyDescent="0.25">
      <c r="AY766" s="106" t="s">
        <v>83</v>
      </c>
      <c r="AZ766" s="105">
        <f>_xll.qlInterestRateIndexFixingDate(Currency&amp;"ibor"&amp;Tenor,BA766,Trigger)</f>
        <v>44664</v>
      </c>
      <c r="BA766" s="105">
        <f>_xll.qlCalendarAdvance(Calendar,BA765,AY766,"f",,Trigger)</f>
        <v>44670</v>
      </c>
      <c r="BB766" s="105">
        <f>_xll.qlInterestRateIndexMaturity(Currency&amp;"ibor"&amp;Tenor,BA766,Trigger)</f>
        <v>44853</v>
      </c>
      <c r="BC766" s="257">
        <f>_xll.qlIndexFixing($AC$5,AZ766,TRUE,_xll.ohTrigger(Trigger,Trigger6M))</f>
        <v>1.3944060076911948E-2</v>
      </c>
      <c r="BD766" s="257">
        <f>_xll.qlIndexFixing($BE$1,AZ766,TRUE,_xll.ohTrigger(Trigger,Trigger6M))</f>
        <v>1.3709280972439961E-2</v>
      </c>
    </row>
    <row r="767" spans="51:56" ht="11.25" customHeight="1" x14ac:dyDescent="0.25">
      <c r="AY767" s="106" t="s">
        <v>83</v>
      </c>
      <c r="AZ767" s="105">
        <f>_xll.qlInterestRateIndexFixingDate(Currency&amp;"ibor"&amp;Tenor,BA767,Trigger)</f>
        <v>44673</v>
      </c>
      <c r="BA767" s="105">
        <f>_xll.qlCalendarAdvance(Calendar,BA766,AY767,"f",,Trigger)</f>
        <v>44677</v>
      </c>
      <c r="BB767" s="105">
        <f>_xll.qlInterestRateIndexMaturity(Currency&amp;"ibor"&amp;Tenor,BA767,Trigger)</f>
        <v>44860</v>
      </c>
      <c r="BC767" s="257">
        <f>_xll.qlIndexFixing($AC$5,AZ767,TRUE,_xll.ohTrigger(Trigger,Trigger6M))</f>
        <v>1.3971634684032452E-2</v>
      </c>
      <c r="BD767" s="257">
        <f>_xll.qlIndexFixing($BE$1,AZ767,TRUE,_xll.ohTrigger(Trigger,Trigger6M))</f>
        <v>1.3740099670390311E-2</v>
      </c>
    </row>
    <row r="768" spans="51:56" ht="11.25" customHeight="1" x14ac:dyDescent="0.25">
      <c r="AY768" s="106" t="s">
        <v>83</v>
      </c>
      <c r="AZ768" s="105">
        <f>_xll.qlInterestRateIndexFixingDate(Currency&amp;"ibor"&amp;Tenor,BA768,Trigger)</f>
        <v>44680</v>
      </c>
      <c r="BA768" s="105">
        <f>_xll.qlCalendarAdvance(Calendar,BA767,AY768,"f",,Trigger)</f>
        <v>44684</v>
      </c>
      <c r="BB768" s="105">
        <f>_xll.qlInterestRateIndexMaturity(Currency&amp;"ibor"&amp;Tenor,BA768,Trigger)</f>
        <v>44868</v>
      </c>
      <c r="BC768" s="257">
        <f>_xll.qlIndexFixing($AC$5,AZ768,TRUE,_xll.ohTrigger(Trigger,Trigger6M))</f>
        <v>1.400204519418884E-2</v>
      </c>
      <c r="BD768" s="257">
        <f>_xll.qlIndexFixing($BE$1,AZ768,TRUE,_xll.ohTrigger(Trigger,Trigger6M))</f>
        <v>1.3773176381449367E-2</v>
      </c>
    </row>
    <row r="769" spans="51:56" ht="11.25" customHeight="1" x14ac:dyDescent="0.25">
      <c r="AY769" s="106" t="s">
        <v>83</v>
      </c>
      <c r="AZ769" s="105">
        <f>_xll.qlInterestRateIndexFixingDate(Currency&amp;"ibor"&amp;Tenor,BA769,Trigger)</f>
        <v>44687</v>
      </c>
      <c r="BA769" s="105">
        <f>_xll.qlCalendarAdvance(Calendar,BA768,AY769,"f",,Trigger)</f>
        <v>44691</v>
      </c>
      <c r="BB769" s="105">
        <f>_xll.qlInterestRateIndexMaturity(Currency&amp;"ibor"&amp;Tenor,BA769,Trigger)</f>
        <v>44875</v>
      </c>
      <c r="BC769" s="257">
        <f>_xll.qlIndexFixing($AC$5,AZ769,TRUE,_xll.ohTrigger(Trigger,Trigger6M))</f>
        <v>1.4029539719013098E-2</v>
      </c>
      <c r="BD769" s="257">
        <f>_xll.qlIndexFixing($BE$1,AZ769,TRUE,_xll.ohTrigger(Trigger,Trigger6M))</f>
        <v>1.3803692984299712E-2</v>
      </c>
    </row>
    <row r="770" spans="51:56" ht="11.25" customHeight="1" x14ac:dyDescent="0.25">
      <c r="AY770" s="106" t="s">
        <v>83</v>
      </c>
      <c r="AZ770" s="105">
        <f>_xll.qlInterestRateIndexFixingDate(Currency&amp;"ibor"&amp;Tenor,BA770,Trigger)</f>
        <v>44694</v>
      </c>
      <c r="BA770" s="105">
        <f>_xll.qlCalendarAdvance(Calendar,BA769,AY770,"f",,Trigger)</f>
        <v>44698</v>
      </c>
      <c r="BB770" s="105">
        <f>_xll.qlInterestRateIndexMaturity(Currency&amp;"ibor"&amp;Tenor,BA770,Trigger)</f>
        <v>44882</v>
      </c>
      <c r="BC770" s="257">
        <f>_xll.qlIndexFixing($AC$5,AZ770,TRUE,_xll.ohTrigger(Trigger,Trigger6M))</f>
        <v>1.4056955212732652E-2</v>
      </c>
      <c r="BD770" s="257">
        <f>_xll.qlIndexFixing($BE$1,AZ770,TRUE,_xll.ohTrigger(Trigger,Trigger6M))</f>
        <v>1.3834077818849006E-2</v>
      </c>
    </row>
    <row r="771" spans="51:56" ht="11.25" customHeight="1" x14ac:dyDescent="0.25">
      <c r="AY771" s="106" t="s">
        <v>83</v>
      </c>
      <c r="AZ771" s="105">
        <f>_xll.qlInterestRateIndexFixingDate(Currency&amp;"ibor"&amp;Tenor,BA771,Trigger)</f>
        <v>44701</v>
      </c>
      <c r="BA771" s="105">
        <f>_xll.qlCalendarAdvance(Calendar,BA770,AY771,"f",,Trigger)</f>
        <v>44705</v>
      </c>
      <c r="BB771" s="105">
        <f>_xll.qlInterestRateIndexMaturity(Currency&amp;"ibor"&amp;Tenor,BA771,Trigger)</f>
        <v>44889</v>
      </c>
      <c r="BC771" s="257">
        <f>_xll.qlIndexFixing($AC$5,AZ771,TRUE,_xll.ohTrigger(Trigger,Trigger6M))</f>
        <v>1.4084291672037978E-2</v>
      </c>
      <c r="BD771" s="257">
        <f>_xll.qlIndexFixing($BE$1,AZ771,TRUE,_xll.ohTrigger(Trigger,Trigger6M))</f>
        <v>1.3864341677559823E-2</v>
      </c>
    </row>
    <row r="772" spans="51:56" ht="11.25" customHeight="1" x14ac:dyDescent="0.25">
      <c r="AY772" s="106" t="s">
        <v>83</v>
      </c>
      <c r="AZ772" s="105">
        <f>_xll.qlInterestRateIndexFixingDate(Currency&amp;"ibor"&amp;Tenor,BA772,Trigger)</f>
        <v>44708</v>
      </c>
      <c r="BA772" s="105">
        <f>_xll.qlCalendarAdvance(Calendar,BA771,AY772,"f",,Trigger)</f>
        <v>44712</v>
      </c>
      <c r="BB772" s="105">
        <f>_xll.qlInterestRateIndexMaturity(Currency&amp;"ibor"&amp;Tenor,BA772,Trigger)</f>
        <v>44895</v>
      </c>
      <c r="BC772" s="257">
        <f>_xll.qlIndexFixing($AC$5,AZ772,TRUE,_xll.ohTrigger(Trigger,Trigger6M))</f>
        <v>1.4108315761316256E-2</v>
      </c>
      <c r="BD772" s="257">
        <f>_xll.qlIndexFixing($BE$1,AZ772,TRUE,_xll.ohTrigger(Trigger,Trigger6M))</f>
        <v>1.3892107725402199E-2</v>
      </c>
    </row>
    <row r="773" spans="51:56" ht="11.25" customHeight="1" x14ac:dyDescent="0.25">
      <c r="AY773" s="106" t="s">
        <v>83</v>
      </c>
      <c r="AZ773" s="105">
        <f>_xll.qlInterestRateIndexFixingDate(Currency&amp;"ibor"&amp;Tenor,BA773,Trigger)</f>
        <v>44715</v>
      </c>
      <c r="BA773" s="105">
        <f>_xll.qlCalendarAdvance(Calendar,BA772,AY773,"f",,Trigger)</f>
        <v>44719</v>
      </c>
      <c r="BB773" s="105">
        <f>_xll.qlInterestRateIndexMaturity(Currency&amp;"ibor"&amp;Tenor,BA773,Trigger)</f>
        <v>44902</v>
      </c>
      <c r="BC773" s="257">
        <f>_xll.qlIndexFixing($AC$5,AZ773,TRUE,_xll.ohTrigger(Trigger,Trigger6M))</f>
        <v>1.4145867258670505E-2</v>
      </c>
      <c r="BD773" s="257">
        <f>_xll.qlIndexFixing($BE$1,AZ773,TRUE,_xll.ohTrigger(Trigger,Trigger6M))</f>
        <v>1.392216752445866E-2</v>
      </c>
    </row>
    <row r="774" spans="51:56" ht="11.25" customHeight="1" x14ac:dyDescent="0.25">
      <c r="AY774" s="106" t="s">
        <v>83</v>
      </c>
      <c r="AZ774" s="105">
        <f>_xll.qlInterestRateIndexFixingDate(Currency&amp;"ibor"&amp;Tenor,BA774,Trigger)</f>
        <v>44722</v>
      </c>
      <c r="BA774" s="105">
        <f>_xll.qlCalendarAdvance(Calendar,BA773,AY774,"f",,Trigger)</f>
        <v>44726</v>
      </c>
      <c r="BB774" s="105">
        <f>_xll.qlInterestRateIndexMaturity(Currency&amp;"ibor"&amp;Tenor,BA774,Trigger)</f>
        <v>44909</v>
      </c>
      <c r="BC774" s="257">
        <f>_xll.qlIndexFixing($AC$5,AZ774,TRUE,_xll.ohTrigger(Trigger,Trigger6M))</f>
        <v>1.4187589633820899E-2</v>
      </c>
      <c r="BD774" s="257">
        <f>_xll.qlIndexFixing($BE$1,AZ774,TRUE,_xll.ohTrigger(Trigger,Trigger6M))</f>
        <v>1.3952131398804324E-2</v>
      </c>
    </row>
    <row r="775" spans="51:56" ht="11.25" customHeight="1" x14ac:dyDescent="0.25">
      <c r="AY775" s="106" t="s">
        <v>83</v>
      </c>
      <c r="AZ775" s="105">
        <f>_xll.qlInterestRateIndexFixingDate(Currency&amp;"ibor"&amp;Tenor,BA775,Trigger)</f>
        <v>44729</v>
      </c>
      <c r="BA775" s="105">
        <f>_xll.qlCalendarAdvance(Calendar,BA774,AY775,"f",,Trigger)</f>
        <v>44733</v>
      </c>
      <c r="BB775" s="105">
        <f>_xll.qlInterestRateIndexMaturity(Currency&amp;"ibor"&amp;Tenor,BA775,Trigger)</f>
        <v>44916</v>
      </c>
      <c r="BC775" s="257">
        <f>_xll.qlIndexFixing($AC$5,AZ775,TRUE,_xll.ohTrigger(Trigger,Trigger6M))</f>
        <v>1.4229312887538459E-2</v>
      </c>
      <c r="BD775" s="257">
        <f>_xll.qlIndexFixing($BE$1,AZ775,TRUE,_xll.ohTrigger(Trigger,Trigger6M))</f>
        <v>1.3981999350369884E-2</v>
      </c>
    </row>
    <row r="776" spans="51:56" ht="11.25" customHeight="1" x14ac:dyDescent="0.25">
      <c r="AY776" s="106" t="s">
        <v>83</v>
      </c>
      <c r="AZ776" s="105">
        <f>_xll.qlInterestRateIndexFixingDate(Currency&amp;"ibor"&amp;Tenor,BA776,Trigger)</f>
        <v>44736</v>
      </c>
      <c r="BA776" s="105">
        <f>_xll.qlCalendarAdvance(Calendar,BA775,AY776,"f",,Trigger)</f>
        <v>44740</v>
      </c>
      <c r="BB776" s="105">
        <f>_xll.qlInterestRateIndexMaturity(Currency&amp;"ibor"&amp;Tenor,BA776,Trigger)</f>
        <v>44923</v>
      </c>
      <c r="BC776" s="257">
        <f>_xll.qlIndexFixing($AC$5,AZ776,TRUE,_xll.ohTrigger(Trigger,Trigger6M))</f>
        <v>1.4271037019841528E-2</v>
      </c>
      <c r="BD776" s="257">
        <f>_xll.qlIndexFixing($BE$1,AZ776,TRUE,_xll.ohTrigger(Trigger,Trigger6M))</f>
        <v>1.4011771337446632E-2</v>
      </c>
    </row>
    <row r="777" spans="51:56" ht="11.25" customHeight="1" x14ac:dyDescent="0.25">
      <c r="AY777" s="106" t="s">
        <v>83</v>
      </c>
      <c r="AZ777" s="105">
        <f>_xll.qlInterestRateIndexFixingDate(Currency&amp;"ibor"&amp;Tenor,BA777,Trigger)</f>
        <v>44743</v>
      </c>
      <c r="BA777" s="105">
        <f>_xll.qlCalendarAdvance(Calendar,BA776,AY777,"f",,Trigger)</f>
        <v>44747</v>
      </c>
      <c r="BB777" s="105">
        <f>_xll.qlInterestRateIndexMaturity(Currency&amp;"ibor"&amp;Tenor,BA777,Trigger)</f>
        <v>44931</v>
      </c>
      <c r="BC777" s="257">
        <f>_xll.qlIndexFixing($AC$5,AZ777,TRUE,_xll.ohTrigger(Trigger,Trigger6M))</f>
        <v>1.4316026377645253E-2</v>
      </c>
      <c r="BD777" s="257">
        <f>_xll.qlIndexFixing($BE$1,AZ777,TRUE,_xll.ohTrigger(Trigger,Trigger6M))</f>
        <v>1.4043806515054172E-2</v>
      </c>
    </row>
    <row r="778" spans="51:56" ht="11.25" customHeight="1" x14ac:dyDescent="0.25">
      <c r="AY778" s="106" t="s">
        <v>83</v>
      </c>
      <c r="AZ778" s="105">
        <f>_xll.qlInterestRateIndexFixingDate(Currency&amp;"ibor"&amp;Tenor,BA778,Trigger)</f>
        <v>44750</v>
      </c>
      <c r="BA778" s="105">
        <f>_xll.qlCalendarAdvance(Calendar,BA777,AY778,"f",,Trigger)</f>
        <v>44754</v>
      </c>
      <c r="BB778" s="105">
        <f>_xll.qlInterestRateIndexMaturity(Currency&amp;"ibor"&amp;Tenor,BA778,Trigger)</f>
        <v>44938</v>
      </c>
      <c r="BC778" s="257">
        <f>_xll.qlIndexFixing($AC$5,AZ778,TRUE,_xll.ohTrigger(Trigger,Trigger6M))</f>
        <v>1.4357753985631575E-2</v>
      </c>
      <c r="BD778" s="257">
        <f>_xll.qlIndexFixing($BE$1,AZ778,TRUE,_xll.ohTrigger(Trigger,Trigger6M))</f>
        <v>1.4073380724578968E-2</v>
      </c>
    </row>
    <row r="779" spans="51:56" ht="11.25" customHeight="1" x14ac:dyDescent="0.25">
      <c r="AY779" s="106" t="s">
        <v>83</v>
      </c>
      <c r="AZ779" s="105">
        <f>_xll.qlInterestRateIndexFixingDate(Currency&amp;"ibor"&amp;Tenor,BA779,Trigger)</f>
        <v>44757</v>
      </c>
      <c r="BA779" s="105">
        <f>_xll.qlCalendarAdvance(Calendar,BA778,AY779,"f",,Trigger)</f>
        <v>44761</v>
      </c>
      <c r="BB779" s="105">
        <f>_xll.qlInterestRateIndexMaturity(Currency&amp;"ibor"&amp;Tenor,BA779,Trigger)</f>
        <v>44945</v>
      </c>
      <c r="BC779" s="257">
        <f>_xll.qlIndexFixing($AC$5,AZ779,TRUE,_xll.ohTrigger(Trigger,Trigger6M))</f>
        <v>1.439948247709597E-2</v>
      </c>
      <c r="BD779" s="257">
        <f>_xll.qlIndexFixing($BE$1,AZ779,TRUE,_xll.ohTrigger(Trigger,Trigger6M))</f>
        <v>1.4102858840246545E-2</v>
      </c>
    </row>
    <row r="780" spans="51:56" ht="11.25" customHeight="1" x14ac:dyDescent="0.25">
      <c r="AY780" s="106" t="s">
        <v>83</v>
      </c>
      <c r="AZ780" s="105">
        <f>_xll.qlInterestRateIndexFixingDate(Currency&amp;"ibor"&amp;Tenor,BA780,Trigger)</f>
        <v>44764</v>
      </c>
      <c r="BA780" s="105">
        <f>_xll.qlCalendarAdvance(Calendar,BA779,AY780,"f",,Trigger)</f>
        <v>44768</v>
      </c>
      <c r="BB780" s="105">
        <f>_xll.qlInterestRateIndexMaturity(Currency&amp;"ibor"&amp;Tenor,BA780,Trigger)</f>
        <v>44952</v>
      </c>
      <c r="BC780" s="257">
        <f>_xll.qlIndexFixing($AC$5,AZ780,TRUE,_xll.ohTrigger(Trigger,Trigger6M))</f>
        <v>1.4441211852058856E-2</v>
      </c>
      <c r="BD780" s="257">
        <f>_xll.qlIndexFixing($BE$1,AZ780,TRUE,_xll.ohTrigger(Trigger,Trigger6M))</f>
        <v>1.4132240820369816E-2</v>
      </c>
    </row>
    <row r="781" spans="51:56" ht="11.25" customHeight="1" x14ac:dyDescent="0.25">
      <c r="AY781" s="106" t="s">
        <v>83</v>
      </c>
      <c r="AZ781" s="105">
        <f>_xll.qlInterestRateIndexFixingDate(Currency&amp;"ibor"&amp;Tenor,BA781,Trigger)</f>
        <v>44771</v>
      </c>
      <c r="BA781" s="105">
        <f>_xll.qlCalendarAdvance(Calendar,BA780,AY781,"f",,Trigger)</f>
        <v>44775</v>
      </c>
      <c r="BB781" s="105">
        <f>_xll.qlInterestRateIndexMaturity(Currency&amp;"ibor"&amp;Tenor,BA781,Trigger)</f>
        <v>44959</v>
      </c>
      <c r="BC781" s="257">
        <f>_xll.qlIndexFixing($AC$5,AZ781,TRUE,_xll.ohTrigger(Trigger,Trigger6M))</f>
        <v>1.4482942110537612E-2</v>
      </c>
      <c r="BD781" s="257">
        <f>_xll.qlIndexFixing($BE$1,AZ781,TRUE,_xll.ohTrigger(Trigger,Trigger6M))</f>
        <v>1.4161526623274722E-2</v>
      </c>
    </row>
    <row r="782" spans="51:56" ht="11.25" customHeight="1" x14ac:dyDescent="0.25">
      <c r="AY782" s="106" t="s">
        <v>83</v>
      </c>
      <c r="AZ782" s="105">
        <f>_xll.qlInterestRateIndexFixingDate(Currency&amp;"ibor"&amp;Tenor,BA782,Trigger)</f>
        <v>44778</v>
      </c>
      <c r="BA782" s="105">
        <f>_xll.qlCalendarAdvance(Calendar,BA781,AY782,"f",,Trigger)</f>
        <v>44782</v>
      </c>
      <c r="BB782" s="105">
        <f>_xll.qlInterestRateIndexMaturity(Currency&amp;"ibor"&amp;Tenor,BA782,Trigger)</f>
        <v>44966</v>
      </c>
      <c r="BC782" s="257">
        <f>_xll.qlIndexFixing($AC$5,AZ782,TRUE,_xll.ohTrigger(Trigger,Trigger6M))</f>
        <v>1.4524673252550918E-2</v>
      </c>
      <c r="BD782" s="257">
        <f>_xll.qlIndexFixing($BE$1,AZ782,TRUE,_xll.ohTrigger(Trigger,Trigger6M))</f>
        <v>1.4190716207300242E-2</v>
      </c>
    </row>
    <row r="783" spans="51:56" ht="11.25" customHeight="1" x14ac:dyDescent="0.25">
      <c r="AY783" s="106" t="s">
        <v>83</v>
      </c>
      <c r="AZ783" s="105">
        <f>_xll.qlInterestRateIndexFixingDate(Currency&amp;"ibor"&amp;Tenor,BA783,Trigger)</f>
        <v>44785</v>
      </c>
      <c r="BA783" s="105">
        <f>_xll.qlCalendarAdvance(Calendar,BA782,AY783,"f",,Trigger)</f>
        <v>44789</v>
      </c>
      <c r="BB783" s="105">
        <f>_xll.qlInterestRateIndexMaturity(Currency&amp;"ibor"&amp;Tenor,BA783,Trigger)</f>
        <v>44973</v>
      </c>
      <c r="BC783" s="257">
        <f>_xll.qlIndexFixing($AC$5,AZ783,TRUE,_xll.ohTrigger(Trigger,Trigger6M))</f>
        <v>1.4566405278117889E-2</v>
      </c>
      <c r="BD783" s="257">
        <f>_xll.qlIndexFixing($BE$1,AZ783,TRUE,_xll.ohTrigger(Trigger,Trigger6M))</f>
        <v>1.4219809530795347E-2</v>
      </c>
    </row>
    <row r="784" spans="51:56" ht="11.25" customHeight="1" x14ac:dyDescent="0.25">
      <c r="AY784" s="106" t="s">
        <v>83</v>
      </c>
      <c r="AZ784" s="105">
        <f>_xll.qlInterestRateIndexFixingDate(Currency&amp;"ibor"&amp;Tenor,BA784,Trigger)</f>
        <v>44792</v>
      </c>
      <c r="BA784" s="105">
        <f>_xll.qlCalendarAdvance(Calendar,BA783,AY784,"f",,Trigger)</f>
        <v>44796</v>
      </c>
      <c r="BB784" s="105">
        <f>_xll.qlInterestRateIndexMaturity(Currency&amp;"ibor"&amp;Tenor,BA784,Trigger)</f>
        <v>44980</v>
      </c>
      <c r="BC784" s="257">
        <f>_xll.qlIndexFixing($AC$5,AZ784,TRUE,_xll.ohTrigger(Trigger,Trigger6M))</f>
        <v>1.4608138187257206E-2</v>
      </c>
      <c r="BD784" s="257">
        <f>_xll.qlIndexFixing($BE$1,AZ784,TRUE,_xll.ohTrigger(Trigger,Trigger6M))</f>
        <v>1.4248806552121603E-2</v>
      </c>
    </row>
    <row r="785" spans="51:56" ht="11.25" customHeight="1" x14ac:dyDescent="0.25">
      <c r="AY785" s="106" t="s">
        <v>83</v>
      </c>
      <c r="AZ785" s="105">
        <f>_xll.qlInterestRateIndexFixingDate(Currency&amp;"ibor"&amp;Tenor,BA785,Trigger)</f>
        <v>44799</v>
      </c>
      <c r="BA785" s="105">
        <f>_xll.qlCalendarAdvance(Calendar,BA784,AY785,"f",,Trigger)</f>
        <v>44803</v>
      </c>
      <c r="BB785" s="105">
        <f>_xll.qlInterestRateIndexMaturity(Currency&amp;"ibor"&amp;Tenor,BA785,Trigger)</f>
        <v>44985</v>
      </c>
      <c r="BC785" s="257">
        <f>_xll.qlIndexFixing($AC$5,AZ785,TRUE,_xll.ohTrigger(Trigger,Trigger6M))</f>
        <v>1.4643315774124354E-2</v>
      </c>
      <c r="BD785" s="257">
        <f>_xll.qlIndexFixing($BE$1,AZ785,TRUE,_xll.ohTrigger(Trigger,Trigger6M))</f>
        <v>1.4273080166285437E-2</v>
      </c>
    </row>
    <row r="786" spans="51:56" ht="11.25" customHeight="1" x14ac:dyDescent="0.25">
      <c r="AY786" s="106" t="s">
        <v>83</v>
      </c>
      <c r="AZ786" s="105">
        <f>_xll.qlInterestRateIndexFixingDate(Currency&amp;"ibor"&amp;Tenor,BA786,Trigger)</f>
        <v>44806</v>
      </c>
      <c r="BA786" s="105">
        <f>_xll.qlCalendarAdvance(Calendar,BA785,AY786,"f",,Trigger)</f>
        <v>44810</v>
      </c>
      <c r="BB786" s="105">
        <f>_xll.qlInterestRateIndexMaturity(Currency&amp;"ibor"&amp;Tenor,BA786,Trigger)</f>
        <v>44991</v>
      </c>
      <c r="BC786" s="257">
        <f>_xll.qlIndexFixing($AC$5,AZ786,TRUE,_xll.ohTrigger(Trigger,Trigger6M))</f>
        <v>1.4681767459493927E-2</v>
      </c>
      <c r="BD786" s="257">
        <f>_xll.qlIndexFixing($BE$1,AZ786,TRUE,_xll.ohTrigger(Trigger,Trigger6M))</f>
        <v>1.4299587466250353E-2</v>
      </c>
    </row>
    <row r="787" spans="51:56" ht="11.25" customHeight="1" x14ac:dyDescent="0.25">
      <c r="AY787" s="106" t="s">
        <v>83</v>
      </c>
      <c r="AZ787" s="105">
        <f>_xll.qlInterestRateIndexFixingDate(Currency&amp;"ibor"&amp;Tenor,BA787,Trigger)</f>
        <v>44813</v>
      </c>
      <c r="BA787" s="105">
        <f>_xll.qlCalendarAdvance(Calendar,BA786,AY787,"f",,Trigger)</f>
        <v>44817</v>
      </c>
      <c r="BB787" s="105">
        <f>_xll.qlInterestRateIndexMaturity(Currency&amp;"ibor"&amp;Tenor,BA787,Trigger)</f>
        <v>44998</v>
      </c>
      <c r="BC787" s="257">
        <f>_xll.qlIndexFixing($AC$5,AZ787,TRUE,_xll.ohTrigger(Trigger,Trigger6M))</f>
        <v>1.4723497735731794E-2</v>
      </c>
      <c r="BD787" s="257">
        <f>_xll.qlIndexFixing($BE$1,AZ787,TRUE,_xll.ohTrigger(Trigger,Trigger6M))</f>
        <v>1.4328312619544139E-2</v>
      </c>
    </row>
    <row r="788" spans="51:56" ht="11.25" customHeight="1" x14ac:dyDescent="0.25">
      <c r="AY788" s="106" t="s">
        <v>83</v>
      </c>
      <c r="AZ788" s="105">
        <f>_xll.qlInterestRateIndexFixingDate(Currency&amp;"ibor"&amp;Tenor,BA788,Trigger)</f>
        <v>44820</v>
      </c>
      <c r="BA788" s="105">
        <f>_xll.qlCalendarAdvance(Calendar,BA787,AY788,"f",,Trigger)</f>
        <v>44824</v>
      </c>
      <c r="BB788" s="105">
        <f>_xll.qlInterestRateIndexMaturity(Currency&amp;"ibor"&amp;Tenor,BA788,Trigger)</f>
        <v>45005</v>
      </c>
      <c r="BC788" s="257">
        <f>_xll.qlIndexFixing($AC$5,AZ788,TRUE,_xll.ohTrigger(Trigger,Trigger6M))</f>
        <v>1.4765228881098958E-2</v>
      </c>
      <c r="BD788" s="257">
        <f>_xll.qlIndexFixing($BE$1,AZ788,TRUE,_xll.ohTrigger(Trigger,Trigger6M))</f>
        <v>1.4356941317814511E-2</v>
      </c>
    </row>
    <row r="789" spans="51:56" ht="11.25" customHeight="1" x14ac:dyDescent="0.25">
      <c r="AY789" s="106" t="s">
        <v>83</v>
      </c>
      <c r="AZ789" s="105">
        <f>_xll.qlInterestRateIndexFixingDate(Currency&amp;"ibor"&amp;Tenor,BA789,Trigger)</f>
        <v>44827</v>
      </c>
      <c r="BA789" s="105">
        <f>_xll.qlCalendarAdvance(Calendar,BA788,AY789,"f",,Trigger)</f>
        <v>44831</v>
      </c>
      <c r="BB789" s="105">
        <f>_xll.qlInterestRateIndexMaturity(Currency&amp;"ibor"&amp;Tenor,BA789,Trigger)</f>
        <v>45012</v>
      </c>
      <c r="BC789" s="257">
        <f>_xll.qlIndexFixing($AC$5,AZ789,TRUE,_xll.ohTrigger(Trigger,Trigger6M))</f>
        <v>1.4806960895613969E-2</v>
      </c>
      <c r="BD789" s="257">
        <f>_xll.qlIndexFixing($BE$1,AZ789,TRUE,_xll.ohTrigger(Trigger,Trigger6M))</f>
        <v>1.4385473519553452E-2</v>
      </c>
    </row>
    <row r="790" spans="51:56" ht="11.25" customHeight="1" x14ac:dyDescent="0.25">
      <c r="AY790" s="106" t="s">
        <v>83</v>
      </c>
      <c r="AZ790" s="105">
        <f>_xll.qlInterestRateIndexFixingDate(Currency&amp;"ibor"&amp;Tenor,BA790,Trigger)</f>
        <v>44834</v>
      </c>
      <c r="BA790" s="105">
        <f>_xll.qlCalendarAdvance(Calendar,BA789,AY790,"f",,Trigger)</f>
        <v>44838</v>
      </c>
      <c r="BB790" s="105">
        <f>_xll.qlInterestRateIndexMaturity(Currency&amp;"ibor"&amp;Tenor,BA790,Trigger)</f>
        <v>45020</v>
      </c>
      <c r="BC790" s="257">
        <f>_xll.qlIndexFixing($AC$5,AZ790,TRUE,_xll.ohTrigger(Trigger,Trigger6M))</f>
        <v>1.4851980327661855E-2</v>
      </c>
      <c r="BD790" s="257">
        <f>_xll.qlIndexFixing($BE$1,AZ790,TRUE,_xll.ohTrigger(Trigger,Trigger6M))</f>
        <v>1.4416194616020419E-2</v>
      </c>
    </row>
    <row r="791" spans="51:56" ht="11.25" customHeight="1" x14ac:dyDescent="0.25">
      <c r="AY791" s="106" t="s">
        <v>83</v>
      </c>
      <c r="AZ791" s="105">
        <f>_xll.qlInterestRateIndexFixingDate(Currency&amp;"ibor"&amp;Tenor,BA791,Trigger)</f>
        <v>44841</v>
      </c>
      <c r="BA791" s="105">
        <f>_xll.qlCalendarAdvance(Calendar,BA790,AY791,"f",,Trigger)</f>
        <v>44845</v>
      </c>
      <c r="BB791" s="105">
        <f>_xll.qlInterestRateIndexMaturity(Currency&amp;"ibor"&amp;Tenor,BA791,Trigger)</f>
        <v>45027</v>
      </c>
      <c r="BC791" s="257">
        <f>_xll.qlIndexFixing($AC$5,AZ791,TRUE,_xll.ohTrigger(Trigger,Trigger6M))</f>
        <v>1.4893715860365954E-2</v>
      </c>
      <c r="BD791" s="257">
        <f>_xll.qlIndexFixing($BE$1,AZ791,TRUE,_xll.ohTrigger(Trigger,Trigger6M))</f>
        <v>1.444452791971837E-2</v>
      </c>
    </row>
    <row r="792" spans="51:56" ht="11.25" customHeight="1" x14ac:dyDescent="0.25">
      <c r="AY792" s="106" t="s">
        <v>83</v>
      </c>
      <c r="AZ792" s="105">
        <f>_xll.qlInterestRateIndexFixingDate(Currency&amp;"ibor"&amp;Tenor,BA792,Trigger)</f>
        <v>44848</v>
      </c>
      <c r="BA792" s="105">
        <f>_xll.qlCalendarAdvance(Calendar,BA791,AY792,"f",,Trigger)</f>
        <v>44852</v>
      </c>
      <c r="BB792" s="105">
        <f>_xll.qlInterestRateIndexMaturity(Currency&amp;"ibor"&amp;Tenor,BA792,Trigger)</f>
        <v>45034</v>
      </c>
      <c r="BC792" s="257">
        <f>_xll.qlIndexFixing($AC$5,AZ792,TRUE,_xll.ohTrigger(Trigger,Trigger6M))</f>
        <v>1.493545226711155E-2</v>
      </c>
      <c r="BD792" s="257">
        <f>_xll.qlIndexFixing($BE$1,AZ792,TRUE,_xll.ohTrigger(Trigger,Trigger6M))</f>
        <v>1.4472764597814734E-2</v>
      </c>
    </row>
    <row r="793" spans="51:56" ht="11.25" customHeight="1" x14ac:dyDescent="0.25">
      <c r="AY793" s="106" t="s">
        <v>83</v>
      </c>
      <c r="AZ793" s="105">
        <f>_xll.qlInterestRateIndexFixingDate(Currency&amp;"ibor"&amp;Tenor,BA793,Trigger)</f>
        <v>44855</v>
      </c>
      <c r="BA793" s="105">
        <f>_xll.qlCalendarAdvance(Calendar,BA792,AY793,"f",,Trigger)</f>
        <v>44859</v>
      </c>
      <c r="BB793" s="105">
        <f>_xll.qlInterestRateIndexMaturity(Currency&amp;"ibor"&amp;Tenor,BA793,Trigger)</f>
        <v>45041</v>
      </c>
      <c r="BC793" s="257">
        <f>_xll.qlIndexFixing($AC$5,AZ793,TRUE,_xll.ohTrigger(Trigger,Trigger6M))</f>
        <v>1.4977189547917092E-2</v>
      </c>
      <c r="BD793" s="257">
        <f>_xll.qlIndexFixing($BE$1,AZ793,TRUE,_xll.ohTrigger(Trigger,Trigger6M))</f>
        <v>1.4500904608827969E-2</v>
      </c>
    </row>
    <row r="794" spans="51:56" ht="11.25" customHeight="1" x14ac:dyDescent="0.25">
      <c r="AY794" s="106" t="s">
        <v>83</v>
      </c>
      <c r="AZ794" s="105">
        <f>_xll.qlInterestRateIndexFixingDate(Currency&amp;"ibor"&amp;Tenor,BA794,Trigger)</f>
        <v>44862</v>
      </c>
      <c r="BA794" s="105">
        <f>_xll.qlCalendarAdvance(Calendar,BA793,AY794,"f",,Trigger)</f>
        <v>44866</v>
      </c>
      <c r="BB794" s="105">
        <f>_xll.qlInterestRateIndexMaturity(Currency&amp;"ibor"&amp;Tenor,BA794,Trigger)</f>
        <v>45048</v>
      </c>
      <c r="BC794" s="257">
        <f>_xll.qlIndexFixing($AC$5,AZ794,TRUE,_xll.ohTrigger(Trigger,Trigger6M))</f>
        <v>1.5018927702801027E-2</v>
      </c>
      <c r="BD794" s="257">
        <f>_xll.qlIndexFixing($BE$1,AZ794,TRUE,_xll.ohTrigger(Trigger,Trigger6M))</f>
        <v>1.4528947911284876E-2</v>
      </c>
    </row>
    <row r="795" spans="51:56" ht="11.25" customHeight="1" x14ac:dyDescent="0.25">
      <c r="AY795" s="106" t="s">
        <v>83</v>
      </c>
      <c r="AZ795" s="105">
        <f>_xll.qlInterestRateIndexFixingDate(Currency&amp;"ibor"&amp;Tenor,BA795,Trigger)</f>
        <v>44869</v>
      </c>
      <c r="BA795" s="105">
        <f>_xll.qlCalendarAdvance(Calendar,BA794,AY795,"f",,Trigger)</f>
        <v>44873</v>
      </c>
      <c r="BB795" s="105">
        <f>_xll.qlInterestRateIndexMaturity(Currency&amp;"ibor"&amp;Tenor,BA795,Trigger)</f>
        <v>45054</v>
      </c>
      <c r="BC795" s="257">
        <f>_xll.qlIndexFixing($AC$5,AZ795,TRUE,_xll.ohTrigger(Trigger,Trigger6M))</f>
        <v>1.5057371235819302E-2</v>
      </c>
      <c r="BD795" s="257">
        <f>_xll.qlIndexFixing($BE$1,AZ795,TRUE,_xll.ohTrigger(Trigger,Trigger6M))</f>
        <v>1.4554637979894983E-2</v>
      </c>
    </row>
    <row r="796" spans="51:56" ht="11.25" customHeight="1" x14ac:dyDescent="0.25">
      <c r="AY796" s="106" t="s">
        <v>83</v>
      </c>
      <c r="AZ796" s="105">
        <f>_xll.qlInterestRateIndexFixingDate(Currency&amp;"ibor"&amp;Tenor,BA796,Trigger)</f>
        <v>44876</v>
      </c>
      <c r="BA796" s="105">
        <f>_xll.qlCalendarAdvance(Calendar,BA795,AY796,"f",,Trigger)</f>
        <v>44880</v>
      </c>
      <c r="BB796" s="105">
        <f>_xll.qlInterestRateIndexMaturity(Currency&amp;"ibor"&amp;Tenor,BA796,Trigger)</f>
        <v>45061</v>
      </c>
      <c r="BC796" s="257">
        <f>_xll.qlIndexFixing($AC$5,AZ796,TRUE,_xll.ohTrigger(Trigger,Trigger6M))</f>
        <v>1.5099109334875361E-2</v>
      </c>
      <c r="BD796" s="257">
        <f>_xll.qlIndexFixing($BE$1,AZ796,TRUE,_xll.ohTrigger(Trigger,Trigger6M))</f>
        <v>1.4582493544696947E-2</v>
      </c>
    </row>
    <row r="797" spans="51:56" ht="11.25" customHeight="1" x14ac:dyDescent="0.25">
      <c r="AY797" s="106" t="s">
        <v>83</v>
      </c>
      <c r="AZ797" s="105">
        <f>_xll.qlInterestRateIndexFixingDate(Currency&amp;"ibor"&amp;Tenor,BA797,Trigger)</f>
        <v>44883</v>
      </c>
      <c r="BA797" s="105">
        <f>_xll.qlCalendarAdvance(Calendar,BA796,AY797,"f",,Trigger)</f>
        <v>44887</v>
      </c>
      <c r="BB797" s="105">
        <f>_xll.qlInterestRateIndexMaturity(Currency&amp;"ibor"&amp;Tenor,BA797,Trigger)</f>
        <v>45068</v>
      </c>
      <c r="BC797" s="257">
        <f>_xll.qlIndexFixing($AC$5,AZ797,TRUE,_xll.ohTrigger(Trigger,Trigger6M))</f>
        <v>1.5140848303223682E-2</v>
      </c>
      <c r="BD797" s="257">
        <f>_xll.qlIndexFixing($BE$1,AZ797,TRUE,_xll.ohTrigger(Trigger,Trigger6M))</f>
        <v>1.4610252281332652E-2</v>
      </c>
    </row>
    <row r="798" spans="51:56" ht="11.25" customHeight="1" x14ac:dyDescent="0.25">
      <c r="AY798" s="106" t="s">
        <v>83</v>
      </c>
      <c r="AZ798" s="105">
        <f>_xll.qlInterestRateIndexFixingDate(Currency&amp;"ibor"&amp;Tenor,BA798,Trigger)</f>
        <v>44890</v>
      </c>
      <c r="BA798" s="105">
        <f>_xll.qlCalendarAdvance(Calendar,BA797,AY798,"f",,Trigger)</f>
        <v>44894</v>
      </c>
      <c r="BB798" s="105">
        <f>_xll.qlInterestRateIndexMaturity(Currency&amp;"ibor"&amp;Tenor,BA798,Trigger)</f>
        <v>45075</v>
      </c>
      <c r="BC798" s="257">
        <f>_xll.qlIndexFixing($AC$5,AZ798,TRUE,_xll.ohTrigger(Trigger,Trigger6M))</f>
        <v>1.5182588140882816E-2</v>
      </c>
      <c r="BD798" s="257">
        <f>_xll.qlIndexFixing($BE$1,AZ798,TRUE,_xll.ohTrigger(Trigger,Trigger6M))</f>
        <v>1.4637914148403172E-2</v>
      </c>
    </row>
    <row r="799" spans="51:56" ht="11.25" customHeight="1" x14ac:dyDescent="0.25">
      <c r="AY799" s="106" t="s">
        <v>83</v>
      </c>
      <c r="AZ799" s="105">
        <f>_xll.qlInterestRateIndexFixingDate(Currency&amp;"ibor"&amp;Tenor,BA799,Trigger)</f>
        <v>44897</v>
      </c>
      <c r="BA799" s="105">
        <f>_xll.qlCalendarAdvance(Calendar,BA798,AY799,"f",,Trigger)</f>
        <v>44901</v>
      </c>
      <c r="BB799" s="105">
        <f>_xll.qlInterestRateIndexMaturity(Currency&amp;"ibor"&amp;Tenor,BA799,Trigger)</f>
        <v>45083</v>
      </c>
      <c r="BC799" s="257">
        <f>_xll.qlIndexFixing($AC$5,AZ799,TRUE,_xll.ohTrigger(Trigger,Trigger6M))</f>
        <v>1.5209422744751814E-2</v>
      </c>
      <c r="BD799" s="257">
        <f>_xll.qlIndexFixing($BE$1,AZ799,TRUE,_xll.ohTrigger(Trigger,Trigger6M))</f>
        <v>1.4667712183427644E-2</v>
      </c>
    </row>
    <row r="800" spans="51:56" ht="11.25" customHeight="1" x14ac:dyDescent="0.25">
      <c r="AY800" s="106" t="s">
        <v>83</v>
      </c>
      <c r="AZ800" s="105">
        <f>_xll.qlInterestRateIndexFixingDate(Currency&amp;"ibor"&amp;Tenor,BA800,Trigger)</f>
        <v>44904</v>
      </c>
      <c r="BA800" s="105">
        <f>_xll.qlCalendarAdvance(Calendar,BA799,AY800,"f",,Trigger)</f>
        <v>44908</v>
      </c>
      <c r="BB800" s="105">
        <f>_xll.qlInterestRateIndexMaturity(Currency&amp;"ibor"&amp;Tenor,BA800,Trigger)</f>
        <v>45090</v>
      </c>
      <c r="BC800" s="257">
        <f>_xll.qlIndexFixing($AC$5,AZ800,TRUE,_xll.ohTrigger(Trigger,Trigger6M))</f>
        <v>1.5219180387061349E-2</v>
      </c>
      <c r="BD800" s="257">
        <f>_xll.qlIndexFixing($BE$1,AZ800,TRUE,_xll.ohTrigger(Trigger,Trigger6M))</f>
        <v>1.4695171166318192E-2</v>
      </c>
    </row>
    <row r="801" spans="51:56" ht="11.25" customHeight="1" x14ac:dyDescent="0.25">
      <c r="AY801" s="106" t="s">
        <v>83</v>
      </c>
      <c r="AZ801" s="105">
        <f>_xll.qlInterestRateIndexFixingDate(Currency&amp;"ibor"&amp;Tenor,BA801,Trigger)</f>
        <v>44911</v>
      </c>
      <c r="BA801" s="105">
        <f>_xll.qlCalendarAdvance(Calendar,BA800,AY801,"f",,Trigger)</f>
        <v>44915</v>
      </c>
      <c r="BB801" s="105">
        <f>_xll.qlInterestRateIndexMaturity(Currency&amp;"ibor"&amp;Tenor,BA801,Trigger)</f>
        <v>45097</v>
      </c>
      <c r="BC801" s="257">
        <f>_xll.qlIndexFixing($AC$5,AZ801,TRUE,_xll.ohTrigger(Trigger,Trigger6M))</f>
        <v>1.5228785818094332E-2</v>
      </c>
      <c r="BD801" s="257">
        <f>_xll.qlIndexFixing($BE$1,AZ801,TRUE,_xll.ohTrigger(Trigger,Trigger6M))</f>
        <v>1.4722524953890349E-2</v>
      </c>
    </row>
    <row r="802" spans="51:56" ht="11.25" customHeight="1" x14ac:dyDescent="0.25">
      <c r="AY802" s="106" t="s">
        <v>83</v>
      </c>
      <c r="AZ802" s="105">
        <f>_xll.qlInterestRateIndexFixingDate(Currency&amp;"ibor"&amp;Tenor,BA802,Trigger)</f>
        <v>44917</v>
      </c>
      <c r="BA802" s="105">
        <f>_xll.qlCalendarAdvance(Calendar,BA801,AY802,"f",,Trigger)</f>
        <v>44922</v>
      </c>
      <c r="BB802" s="105">
        <f>_xll.qlInterestRateIndexMaturity(Currency&amp;"ibor"&amp;Tenor,BA802,Trigger)</f>
        <v>45104</v>
      </c>
      <c r="BC802" s="257">
        <f>_xll.qlIndexFixing($AC$5,AZ802,TRUE,_xll.ohTrigger(Trigger,Trigger6M))</f>
        <v>1.5238239035650768E-2</v>
      </c>
      <c r="BD802" s="257">
        <f>_xll.qlIndexFixing($BE$1,AZ802,TRUE,_xll.ohTrigger(Trigger,Trigger6M))</f>
        <v>1.4749768227151398E-2</v>
      </c>
    </row>
    <row r="803" spans="51:56" ht="11.25" customHeight="1" x14ac:dyDescent="0.25">
      <c r="AY803" s="106" t="s">
        <v>83</v>
      </c>
      <c r="AZ803" s="105">
        <f>_xll.qlInterestRateIndexFixingDate(Currency&amp;"ibor"&amp;Tenor,BA803,Trigger)</f>
        <v>44925</v>
      </c>
      <c r="BA803" s="105">
        <f>_xll.qlCalendarAdvance(Calendar,BA802,AY803,"f",,Trigger)</f>
        <v>44929</v>
      </c>
      <c r="BB803" s="105">
        <f>_xll.qlInterestRateIndexMaturity(Currency&amp;"ibor"&amp;Tenor,BA803,Trigger)</f>
        <v>45110</v>
      </c>
      <c r="BC803" s="257">
        <f>_xll.qlIndexFixing($AC$5,AZ803,TRUE,_xll.ohTrigger(Trigger,Trigger6M))</f>
        <v>1.5248093350465156E-2</v>
      </c>
      <c r="BD803" s="257">
        <f>_xll.qlIndexFixing($BE$1,AZ803,TRUE,_xll.ohTrigger(Trigger,Trigger6M))</f>
        <v>1.4774692875773307E-2</v>
      </c>
    </row>
    <row r="804" spans="51:56" ht="11.25" customHeight="1" x14ac:dyDescent="0.25">
      <c r="AY804" s="106" t="s">
        <v>83</v>
      </c>
      <c r="AZ804" s="105">
        <f>_xll.qlInterestRateIndexFixingDate(Currency&amp;"ibor"&amp;Tenor,BA804,Trigger)</f>
        <v>44932</v>
      </c>
      <c r="BA804" s="105">
        <f>_xll.qlCalendarAdvance(Calendar,BA803,AY804,"f",,Trigger)</f>
        <v>44936</v>
      </c>
      <c r="BB804" s="105">
        <f>_xll.qlInterestRateIndexMaturity(Currency&amp;"ibor"&amp;Tenor,BA804,Trigger)</f>
        <v>45117</v>
      </c>
      <c r="BC804" s="257">
        <f>_xll.qlIndexFixing($AC$5,AZ804,TRUE,_xll.ohTrigger(Trigger,Trigger6M))</f>
        <v>1.5257083549294077E-2</v>
      </c>
      <c r="BD804" s="257">
        <f>_xll.qlIndexFixing($BE$1,AZ804,TRUE,_xll.ohTrigger(Trigger,Trigger6M))</f>
        <v>1.4801708240261528E-2</v>
      </c>
    </row>
    <row r="805" spans="51:56" ht="11.25" customHeight="1" x14ac:dyDescent="0.25">
      <c r="AY805" s="106" t="s">
        <v>83</v>
      </c>
      <c r="AZ805" s="105">
        <f>_xll.qlInterestRateIndexFixingDate(Currency&amp;"ibor"&amp;Tenor,BA805,Trigger)</f>
        <v>44939</v>
      </c>
      <c r="BA805" s="105">
        <f>_xll.qlCalendarAdvance(Calendar,BA804,AY805,"f",,Trigger)</f>
        <v>44943</v>
      </c>
      <c r="BB805" s="105">
        <f>_xll.qlInterestRateIndexMaturity(Currency&amp;"ibor"&amp;Tenor,BA805,Trigger)</f>
        <v>45124</v>
      </c>
      <c r="BC805" s="257">
        <f>_xll.qlIndexFixing($AC$5,AZ805,TRUE,_xll.ohTrigger(Trigger,Trigger6M))</f>
        <v>1.5265920691786332E-2</v>
      </c>
      <c r="BD805" s="257">
        <f>_xll.qlIndexFixing($BE$1,AZ805,TRUE,_xll.ohTrigger(Trigger,Trigger6M))</f>
        <v>1.4828597459494183E-2</v>
      </c>
    </row>
    <row r="806" spans="51:56" ht="11.25" customHeight="1" x14ac:dyDescent="0.25">
      <c r="AY806" s="106" t="s">
        <v>83</v>
      </c>
      <c r="AZ806" s="105">
        <f>_xll.qlInterestRateIndexFixingDate(Currency&amp;"ibor"&amp;Tenor,BA806,Trigger)</f>
        <v>44946</v>
      </c>
      <c r="BA806" s="105">
        <f>_xll.qlCalendarAdvance(Calendar,BA805,AY806,"f",,Trigger)</f>
        <v>44950</v>
      </c>
      <c r="BB806" s="105">
        <f>_xll.qlInterestRateIndexMaturity(Currency&amp;"ibor"&amp;Tenor,BA806,Trigger)</f>
        <v>45131</v>
      </c>
      <c r="BC806" s="257">
        <f>_xll.qlIndexFixing($AC$5,AZ806,TRUE,_xll.ohTrigger(Trigger,Trigger6M))</f>
        <v>1.5274604775917463E-2</v>
      </c>
      <c r="BD806" s="257">
        <f>_xll.qlIndexFixing($BE$1,AZ806,TRUE,_xll.ohTrigger(Trigger,Trigger6M))</f>
        <v>1.485535499219731E-2</v>
      </c>
    </row>
    <row r="807" spans="51:56" ht="11.25" customHeight="1" x14ac:dyDescent="0.25">
      <c r="AY807" s="106" t="s">
        <v>83</v>
      </c>
      <c r="AZ807" s="105">
        <f>_xll.qlInterestRateIndexFixingDate(Currency&amp;"ibor"&amp;Tenor,BA807,Trigger)</f>
        <v>44953</v>
      </c>
      <c r="BA807" s="105">
        <f>_xll.qlCalendarAdvance(Calendar,BA806,AY807,"f",,Trigger)</f>
        <v>44957</v>
      </c>
      <c r="BB807" s="105">
        <f>_xll.qlInterestRateIndexMaturity(Currency&amp;"ibor"&amp;Tenor,BA807,Trigger)</f>
        <v>45138</v>
      </c>
      <c r="BC807" s="257">
        <f>_xll.qlIndexFixing($AC$5,AZ807,TRUE,_xll.ohTrigger(Trigger,Trigger6M))</f>
        <v>1.5283135799697018E-2</v>
      </c>
      <c r="BD807" s="257">
        <f>_xll.qlIndexFixing($BE$1,AZ807,TRUE,_xll.ohTrigger(Trigger,Trigger6M))</f>
        <v>1.4881975246963355E-2</v>
      </c>
    </row>
    <row r="808" spans="51:56" ht="11.25" customHeight="1" x14ac:dyDescent="0.25">
      <c r="AY808" s="106" t="s">
        <v>83</v>
      </c>
      <c r="AZ808" s="105">
        <f>_xll.qlInterestRateIndexFixingDate(Currency&amp;"ibor"&amp;Tenor,BA808,Trigger)</f>
        <v>44960</v>
      </c>
      <c r="BA808" s="105">
        <f>_xll.qlCalendarAdvance(Calendar,BA807,AY808,"f",,Trigger)</f>
        <v>44964</v>
      </c>
      <c r="BB808" s="105">
        <f>_xll.qlInterestRateIndexMaturity(Currency&amp;"ibor"&amp;Tenor,BA808,Trigger)</f>
        <v>45145</v>
      </c>
      <c r="BC808" s="257">
        <f>_xll.qlIndexFixing($AC$5,AZ808,TRUE,_xll.ohTrigger(Trigger,Trigger6M))</f>
        <v>1.529151376117076E-2</v>
      </c>
      <c r="BD808" s="257">
        <f>_xll.qlIndexFixing($BE$1,AZ808,TRUE,_xll.ohTrigger(Trigger,Trigger6M))</f>
        <v>1.4908452582256015E-2</v>
      </c>
    </row>
    <row r="809" spans="51:56" ht="11.25" customHeight="1" x14ac:dyDescent="0.25">
      <c r="AY809" s="106" t="s">
        <v>83</v>
      </c>
      <c r="AZ809" s="105">
        <f>_xll.qlInterestRateIndexFixingDate(Currency&amp;"ibor"&amp;Tenor,BA809,Trigger)</f>
        <v>44967</v>
      </c>
      <c r="BA809" s="105">
        <f>_xll.qlCalendarAdvance(Calendar,BA808,AY809,"f",,Trigger)</f>
        <v>44971</v>
      </c>
      <c r="BB809" s="105">
        <f>_xll.qlInterestRateIndexMaturity(Currency&amp;"ibor"&amp;Tenor,BA809,Trigger)</f>
        <v>45152</v>
      </c>
      <c r="BC809" s="257">
        <f>_xll.qlIndexFixing($AC$5,AZ809,TRUE,_xll.ohTrigger(Trigger,Trigger6M))</f>
        <v>1.5299738658418899E-2</v>
      </c>
      <c r="BD809" s="257">
        <f>_xll.qlIndexFixing($BE$1,AZ809,TRUE,_xll.ohTrigger(Trigger,Trigger6M))</f>
        <v>1.4934781306408927E-2</v>
      </c>
    </row>
    <row r="810" spans="51:56" ht="11.25" customHeight="1" x14ac:dyDescent="0.25">
      <c r="AY810" s="106" t="s">
        <v>83</v>
      </c>
      <c r="AZ810" s="105">
        <f>_xll.qlInterestRateIndexFixingDate(Currency&amp;"ibor"&amp;Tenor,BA810,Trigger)</f>
        <v>44974</v>
      </c>
      <c r="BA810" s="105">
        <f>_xll.qlCalendarAdvance(Calendar,BA809,AY810,"f",,Trigger)</f>
        <v>44978</v>
      </c>
      <c r="BB810" s="105">
        <f>_xll.qlInterestRateIndexMaturity(Currency&amp;"ibor"&amp;Tenor,BA810,Trigger)</f>
        <v>45159</v>
      </c>
      <c r="BC810" s="257">
        <f>_xll.qlIndexFixing($AC$5,AZ810,TRUE,_xll.ohTrigger(Trigger,Trigger6M))</f>
        <v>1.5307810489556534E-2</v>
      </c>
      <c r="BD810" s="257">
        <f>_xll.qlIndexFixing($BE$1,AZ810,TRUE,_xll.ohTrigger(Trigger,Trigger6M))</f>
        <v>1.4960955677626545E-2</v>
      </c>
    </row>
    <row r="811" spans="51:56" ht="11.25" customHeight="1" x14ac:dyDescent="0.25">
      <c r="AY811" s="106" t="s">
        <v>83</v>
      </c>
      <c r="AZ811" s="105">
        <f>_xll.qlInterestRateIndexFixingDate(Currency&amp;"ibor"&amp;Tenor,BA811,Trigger)</f>
        <v>44981</v>
      </c>
      <c r="BA811" s="105">
        <f>_xll.qlCalendarAdvance(Calendar,BA810,AY811,"f",,Trigger)</f>
        <v>44985</v>
      </c>
      <c r="BB811" s="105">
        <f>_xll.qlInterestRateIndexMaturity(Currency&amp;"ibor"&amp;Tenor,BA811,Trigger)</f>
        <v>45169</v>
      </c>
      <c r="BC811" s="257">
        <f>_xll.qlIndexFixing($AC$5,AZ811,TRUE,_xll.ohTrigger(Trigger,Trigger6M))</f>
        <v>1.5318020274220962E-2</v>
      </c>
      <c r="BD811" s="257">
        <f>_xll.qlIndexFixing($BE$1,AZ811,TRUE,_xll.ohTrigger(Trigger,Trigger6M))</f>
        <v>1.4993302812747926E-2</v>
      </c>
    </row>
    <row r="812" spans="51:56" ht="11.25" customHeight="1" x14ac:dyDescent="0.25">
      <c r="AY812" s="106" t="s">
        <v>83</v>
      </c>
      <c r="AZ812" s="105">
        <f>_xll.qlInterestRateIndexFixingDate(Currency&amp;"ibor"&amp;Tenor,BA812,Trigger)</f>
        <v>44988</v>
      </c>
      <c r="BA812" s="105">
        <f>_xll.qlCalendarAdvance(Calendar,BA811,AY812,"f",,Trigger)</f>
        <v>44992</v>
      </c>
      <c r="BB812" s="105">
        <f>_xll.qlInterestRateIndexMaturity(Currency&amp;"ibor"&amp;Tenor,BA812,Trigger)</f>
        <v>45176</v>
      </c>
      <c r="BC812" s="257">
        <f>_xll.qlIndexFixing($AC$5,AZ812,TRUE,_xll.ohTrigger(Trigger,Trigger6M))</f>
        <v>1.5326276459139301E-2</v>
      </c>
      <c r="BD812" s="257">
        <f>_xll.qlIndexFixing($BE$1,AZ812,TRUE,_xll.ohTrigger(Trigger,Trigger6M))</f>
        <v>1.5019110078958491E-2</v>
      </c>
    </row>
    <row r="813" spans="51:56" ht="11.25" customHeight="1" x14ac:dyDescent="0.25">
      <c r="AY813" s="106" t="s">
        <v>83</v>
      </c>
      <c r="AZ813" s="105">
        <f>_xll.qlInterestRateIndexFixingDate(Currency&amp;"ibor"&amp;Tenor,BA813,Trigger)</f>
        <v>44995</v>
      </c>
      <c r="BA813" s="105">
        <f>_xll.qlCalendarAdvance(Calendar,BA812,AY813,"f",,Trigger)</f>
        <v>44999</v>
      </c>
      <c r="BB813" s="105">
        <f>_xll.qlInterestRateIndexMaturity(Currency&amp;"ibor"&amp;Tenor,BA813,Trigger)</f>
        <v>45183</v>
      </c>
      <c r="BC813" s="257">
        <f>_xll.qlIndexFixing($AC$5,AZ813,TRUE,_xll.ohTrigger(Trigger,Trigger6M))</f>
        <v>1.5334382053862979E-2</v>
      </c>
      <c r="BD813" s="257">
        <f>_xll.qlIndexFixing($BE$1,AZ813,TRUE,_xll.ohTrigger(Trigger,Trigger6M))</f>
        <v>1.5044744172452454E-2</v>
      </c>
    </row>
    <row r="814" spans="51:56" ht="11.25" customHeight="1" x14ac:dyDescent="0.25">
      <c r="AY814" s="106" t="s">
        <v>83</v>
      </c>
      <c r="AZ814" s="105">
        <f>_xll.qlInterestRateIndexFixingDate(Currency&amp;"ibor"&amp;Tenor,BA814,Trigger)</f>
        <v>45002</v>
      </c>
      <c r="BA814" s="105">
        <f>_xll.qlCalendarAdvance(Calendar,BA813,AY814,"f",,Trigger)</f>
        <v>45006</v>
      </c>
      <c r="BB814" s="105">
        <f>_xll.qlInterestRateIndexMaturity(Currency&amp;"ibor"&amp;Tenor,BA814,Trigger)</f>
        <v>45190</v>
      </c>
      <c r="BC814" s="257">
        <f>_xll.qlIndexFixing($AC$5,AZ814,TRUE,_xll.ohTrigger(Trigger,Trigger6M))</f>
        <v>1.5342337056533048E-2</v>
      </c>
      <c r="BD814" s="257">
        <f>_xll.qlIndexFixing($BE$1,AZ814,TRUE,_xll.ohTrigger(Trigger,Trigger6M))</f>
        <v>1.5070199225180724E-2</v>
      </c>
    </row>
    <row r="815" spans="51:56" ht="11.25" customHeight="1" x14ac:dyDescent="0.25">
      <c r="AY815" s="106" t="s">
        <v>83</v>
      </c>
      <c r="AZ815" s="105">
        <f>_xll.qlInterestRateIndexFixingDate(Currency&amp;"ibor"&amp;Tenor,BA815,Trigger)</f>
        <v>45009</v>
      </c>
      <c r="BA815" s="105">
        <f>_xll.qlCalendarAdvance(Calendar,BA814,AY815,"f",,Trigger)</f>
        <v>45013</v>
      </c>
      <c r="BB815" s="105">
        <f>_xll.qlInterestRateIndexMaturity(Currency&amp;"ibor"&amp;Tenor,BA815,Trigger)</f>
        <v>45197</v>
      </c>
      <c r="BC815" s="257">
        <f>_xll.qlIndexFixing($AC$5,AZ815,TRUE,_xll.ohTrigger(Trigger,Trigger6M))</f>
        <v>1.5350141465327486E-2</v>
      </c>
      <c r="BD815" s="257">
        <f>_xll.qlIndexFixing($BE$1,AZ815,TRUE,_xll.ohTrigger(Trigger,Trigger6M))</f>
        <v>1.5095469319779748E-2</v>
      </c>
    </row>
    <row r="816" spans="51:56" ht="11.25" customHeight="1" x14ac:dyDescent="0.25">
      <c r="AY816" s="106" t="s">
        <v>83</v>
      </c>
      <c r="AZ816" s="105">
        <f>_xll.qlInterestRateIndexFixingDate(Currency&amp;"ibor"&amp;Tenor,BA816,Trigger)</f>
        <v>45016</v>
      </c>
      <c r="BA816" s="105">
        <f>_xll.qlCalendarAdvance(Calendar,BA815,AY816,"f",,Trigger)</f>
        <v>45020</v>
      </c>
      <c r="BB816" s="105">
        <f>_xll.qlInterestRateIndexMaturity(Currency&amp;"ibor"&amp;Tenor,BA816,Trigger)</f>
        <v>45203</v>
      </c>
      <c r="BC816" s="257">
        <f>_xll.qlIndexFixing($AC$5,AZ816,TRUE,_xll.ohTrigger(Trigger,Trigger6M))</f>
        <v>1.5356190032851744E-2</v>
      </c>
      <c r="BD816" s="257">
        <f>_xll.qlIndexFixing($BE$1,AZ816,TRUE,_xll.ohTrigger(Trigger,Trigger6M))</f>
        <v>1.5118511368864425E-2</v>
      </c>
    </row>
    <row r="817" spans="51:56" ht="11.25" customHeight="1" x14ac:dyDescent="0.25">
      <c r="AY817" s="106" t="s">
        <v>83</v>
      </c>
      <c r="AZ817" s="105">
        <f>_xll.qlInterestRateIndexFixingDate(Currency&amp;"ibor"&amp;Tenor,BA817,Trigger)</f>
        <v>45021</v>
      </c>
      <c r="BA817" s="105">
        <f>_xll.qlCalendarAdvance(Calendar,BA816,AY817,"f",,Trigger)</f>
        <v>45027</v>
      </c>
      <c r="BB817" s="105">
        <f>_xll.qlInterestRateIndexMaturity(Currency&amp;"ibor"&amp;Tenor,BA817,Trigger)</f>
        <v>45210</v>
      </c>
      <c r="BC817" s="257">
        <f>_xll.qlIndexFixing($AC$5,AZ817,TRUE,_xll.ohTrigger(Trigger,Trigger6M))</f>
        <v>1.5363527430267081E-2</v>
      </c>
      <c r="BD817" s="257">
        <f>_xll.qlIndexFixing($BE$1,AZ817,TRUE,_xll.ohTrigger(Trigger,Trigger6M))</f>
        <v>1.5143409181152799E-2</v>
      </c>
    </row>
    <row r="818" spans="51:56" ht="11.25" customHeight="1" x14ac:dyDescent="0.25">
      <c r="AY818" s="106" t="s">
        <v>83</v>
      </c>
      <c r="AZ818" s="105">
        <f>_xll.qlInterestRateIndexFixingDate(Currency&amp;"ibor"&amp;Tenor,BA818,Trigger)</f>
        <v>45030</v>
      </c>
      <c r="BA818" s="105">
        <f>_xll.qlCalendarAdvance(Calendar,BA817,AY818,"f",,Trigger)</f>
        <v>45034</v>
      </c>
      <c r="BB818" s="105">
        <f>_xll.qlInterestRateIndexMaturity(Currency&amp;"ibor"&amp;Tenor,BA818,Trigger)</f>
        <v>45217</v>
      </c>
      <c r="BC818" s="257">
        <f>_xll.qlIndexFixing($AC$5,AZ818,TRUE,_xll.ohTrigger(Trigger,Trigger6M))</f>
        <v>1.5370713410612495E-2</v>
      </c>
      <c r="BD818" s="257">
        <f>_xll.qlIndexFixing($BE$1,AZ818,TRUE,_xll.ohTrigger(Trigger,Trigger6M))</f>
        <v>1.5168104289952643E-2</v>
      </c>
    </row>
    <row r="819" spans="51:56" ht="11.25" customHeight="1" x14ac:dyDescent="0.25">
      <c r="AY819" s="106" t="s">
        <v>83</v>
      </c>
      <c r="AZ819" s="105">
        <f>_xll.qlInterestRateIndexFixingDate(Currency&amp;"ibor"&amp;Tenor,BA819,Trigger)</f>
        <v>45037</v>
      </c>
      <c r="BA819" s="105">
        <f>_xll.qlCalendarAdvance(Calendar,BA818,AY819,"f",,Trigger)</f>
        <v>45041</v>
      </c>
      <c r="BB819" s="105">
        <f>_xll.qlInterestRateIndexMaturity(Currency&amp;"ibor"&amp;Tenor,BA819,Trigger)</f>
        <v>45224</v>
      </c>
      <c r="BC819" s="257">
        <f>_xll.qlIndexFixing($AC$5,AZ819,TRUE,_xll.ohTrigger(Trigger,Trigger6M))</f>
        <v>1.5377747972241656E-2</v>
      </c>
      <c r="BD819" s="257">
        <f>_xll.qlIndexFixing($BE$1,AZ819,TRUE,_xll.ohTrigger(Trigger,Trigger6M))</f>
        <v>1.5192590554859926E-2</v>
      </c>
    </row>
    <row r="820" spans="51:56" ht="11.25" customHeight="1" x14ac:dyDescent="0.25">
      <c r="AY820" s="106" t="s">
        <v>83</v>
      </c>
      <c r="AZ820" s="105">
        <f>_xll.qlInterestRateIndexFixingDate(Currency&amp;"ibor"&amp;Tenor,BA820,Trigger)</f>
        <v>45043</v>
      </c>
      <c r="BA820" s="105">
        <f>_xll.qlCalendarAdvance(Calendar,BA819,AY820,"f",,Trigger)</f>
        <v>45048</v>
      </c>
      <c r="BB820" s="105">
        <f>_xll.qlInterestRateIndexMaturity(Currency&amp;"ibor"&amp;Tenor,BA820,Trigger)</f>
        <v>45232</v>
      </c>
      <c r="BC820" s="257">
        <f>_xll.qlIndexFixing($AC$5,AZ820,TRUE,_xll.ohTrigger(Trigger,Trigger6M))</f>
        <v>1.5386904539776064E-2</v>
      </c>
      <c r="BD820" s="257">
        <f>_xll.qlIndexFixing($BE$1,AZ820,TRUE,_xll.ohTrigger(Trigger,Trigger6M))</f>
        <v>1.5218834861464919E-2</v>
      </c>
    </row>
    <row r="821" spans="51:56" ht="11.25" customHeight="1" x14ac:dyDescent="0.25">
      <c r="AY821" s="106" t="s">
        <v>83</v>
      </c>
      <c r="AZ821" s="105">
        <f>_xll.qlInterestRateIndexFixingDate(Currency&amp;"ibor"&amp;Tenor,BA821,Trigger)</f>
        <v>45051</v>
      </c>
      <c r="BA821" s="105">
        <f>_xll.qlCalendarAdvance(Calendar,BA820,AY821,"f",,Trigger)</f>
        <v>45055</v>
      </c>
      <c r="BB821" s="105">
        <f>_xll.qlInterestRateIndexMaturity(Currency&amp;"ibor"&amp;Tenor,BA821,Trigger)</f>
        <v>45239</v>
      </c>
      <c r="BC821" s="257">
        <f>_xll.qlIndexFixing($AC$5,AZ821,TRUE,_xll.ohTrigger(Trigger,Trigger6M))</f>
        <v>1.5393805348967534E-2</v>
      </c>
      <c r="BD821" s="257">
        <f>_xll.qlIndexFixing($BE$1,AZ821,TRUE,_xll.ohTrigger(Trigger,Trigger6M))</f>
        <v>1.5242868181407344E-2</v>
      </c>
    </row>
    <row r="822" spans="51:56" ht="11.25" customHeight="1" x14ac:dyDescent="0.25">
      <c r="AY822" s="106" t="s">
        <v>83</v>
      </c>
      <c r="AZ822" s="105">
        <f>_xll.qlInterestRateIndexFixingDate(Currency&amp;"ibor"&amp;Tenor,BA822,Trigger)</f>
        <v>45058</v>
      </c>
      <c r="BA822" s="105">
        <f>_xll.qlCalendarAdvance(Calendar,BA821,AY822,"f",,Trigger)</f>
        <v>45062</v>
      </c>
      <c r="BB822" s="105">
        <f>_xll.qlInterestRateIndexMaturity(Currency&amp;"ibor"&amp;Tenor,BA822,Trigger)</f>
        <v>45246</v>
      </c>
      <c r="BC822" s="257">
        <f>_xll.qlIndexFixing($AC$5,AZ822,TRUE,_xll.ohTrigger(Trigger,Trigger6M))</f>
        <v>1.540055555248933E-2</v>
      </c>
      <c r="BD822" s="257">
        <f>_xll.qlIndexFixing($BE$1,AZ822,TRUE,_xll.ohTrigger(Trigger,Trigger6M))</f>
        <v>1.5266673741115616E-2</v>
      </c>
    </row>
    <row r="823" spans="51:56" ht="11.25" customHeight="1" x14ac:dyDescent="0.25">
      <c r="AY823" s="106" t="s">
        <v>83</v>
      </c>
      <c r="AZ823" s="105">
        <f>_xll.qlInterestRateIndexFixingDate(Currency&amp;"ibor"&amp;Tenor,BA823,Trigger)</f>
        <v>45065</v>
      </c>
      <c r="BA823" s="105">
        <f>_xll.qlCalendarAdvance(Calendar,BA822,AY823,"f",,Trigger)</f>
        <v>45069</v>
      </c>
      <c r="BB823" s="105">
        <f>_xll.qlInterestRateIndexMaturity(Currency&amp;"ibor"&amp;Tenor,BA823,Trigger)</f>
        <v>45253</v>
      </c>
      <c r="BC823" s="257">
        <f>_xll.qlIndexFixing($AC$5,AZ823,TRUE,_xll.ohTrigger(Trigger,Trigger6M))</f>
        <v>1.5407155148794429E-2</v>
      </c>
      <c r="BD823" s="257">
        <f>_xll.qlIndexFixing($BE$1,AZ823,TRUE,_xll.ohTrigger(Trigger,Trigger6M))</f>
        <v>1.5290245228820804E-2</v>
      </c>
    </row>
    <row r="824" spans="51:56" ht="11.25" customHeight="1" x14ac:dyDescent="0.25">
      <c r="AY824" s="106" t="s">
        <v>83</v>
      </c>
      <c r="AZ824" s="105">
        <f>_xll.qlInterestRateIndexFixingDate(Currency&amp;"ibor"&amp;Tenor,BA824,Trigger)</f>
        <v>45072</v>
      </c>
      <c r="BA824" s="105">
        <f>_xll.qlCalendarAdvance(Calendar,BA823,AY824,"f",,Trigger)</f>
        <v>45076</v>
      </c>
      <c r="BB824" s="105">
        <f>_xll.qlInterestRateIndexMaturity(Currency&amp;"ibor"&amp;Tenor,BA824,Trigger)</f>
        <v>45260</v>
      </c>
      <c r="BC824" s="257">
        <f>_xll.qlIndexFixing($AC$5,AZ824,TRUE,_xll.ohTrigger(Trigger,Trigger6M))</f>
        <v>1.541360413637056E-2</v>
      </c>
      <c r="BD824" s="257">
        <f>_xll.qlIndexFixing($BE$1,AZ824,TRUE,_xll.ohTrigger(Trigger,Trigger6M))</f>
        <v>1.5313576283469049E-2</v>
      </c>
    </row>
    <row r="825" spans="51:56" ht="11.25" customHeight="1" x14ac:dyDescent="0.25">
      <c r="AY825" s="106" t="s">
        <v>83</v>
      </c>
      <c r="AZ825" s="105">
        <f>_xll.qlInterestRateIndexFixingDate(Currency&amp;"ibor"&amp;Tenor,BA825,Trigger)</f>
        <v>45079</v>
      </c>
      <c r="BA825" s="105">
        <f>_xll.qlCalendarAdvance(Calendar,BA824,AY825,"f",,Trigger)</f>
        <v>45083</v>
      </c>
      <c r="BB825" s="105">
        <f>_xll.qlInterestRateIndexMaturity(Currency&amp;"ibor"&amp;Tenor,BA825,Trigger)</f>
        <v>45266</v>
      </c>
      <c r="BC825" s="257">
        <f>_xll.qlIndexFixing($AC$5,AZ825,TRUE,_xll.ohTrigger(Trigger,Trigger6M))</f>
        <v>1.5434887457015524E-2</v>
      </c>
      <c r="BD825" s="257">
        <f>_xll.qlIndexFixing($BE$1,AZ825,TRUE,_xll.ohTrigger(Trigger,Trigger6M))</f>
        <v>1.5334772475489148E-2</v>
      </c>
    </row>
    <row r="826" spans="51:56" ht="11.25" customHeight="1" x14ac:dyDescent="0.25">
      <c r="AY826" s="106" t="s">
        <v>83</v>
      </c>
      <c r="AZ826" s="105">
        <f>_xll.qlInterestRateIndexFixingDate(Currency&amp;"ibor"&amp;Tenor,BA826,Trigger)</f>
        <v>45086</v>
      </c>
      <c r="BA826" s="105">
        <f>_xll.qlCalendarAdvance(Calendar,BA825,AY826,"f",,Trigger)</f>
        <v>45090</v>
      </c>
      <c r="BB826" s="105">
        <f>_xll.qlInterestRateIndexMaturity(Currency&amp;"ibor"&amp;Tenor,BA826,Trigger)</f>
        <v>45273</v>
      </c>
      <c r="BC826" s="257">
        <f>_xll.qlIndexFixing($AC$5,AZ826,TRUE,_xll.ohTrigger(Trigger,Trigger6M))</f>
        <v>1.5472677583480126E-2</v>
      </c>
      <c r="BD826" s="257">
        <f>_xll.qlIndexFixing($BE$1,AZ826,TRUE,_xll.ohTrigger(Trigger,Trigger6M))</f>
        <v>1.5357623920526134E-2</v>
      </c>
    </row>
    <row r="827" spans="51:56" ht="11.25" customHeight="1" x14ac:dyDescent="0.25">
      <c r="AY827" s="106" t="s">
        <v>83</v>
      </c>
      <c r="AZ827" s="105">
        <f>_xll.qlInterestRateIndexFixingDate(Currency&amp;"ibor"&amp;Tenor,BA827,Trigger)</f>
        <v>45093</v>
      </c>
      <c r="BA827" s="105">
        <f>_xll.qlCalendarAdvance(Calendar,BA826,AY827,"f",,Trigger)</f>
        <v>45097</v>
      </c>
      <c r="BB827" s="105">
        <f>_xll.qlInterestRateIndexMaturity(Currency&amp;"ibor"&amp;Tenor,BA827,Trigger)</f>
        <v>45280</v>
      </c>
      <c r="BC827" s="257">
        <f>_xll.qlIndexFixing($AC$5,AZ827,TRUE,_xll.ohTrigger(Trigger,Trigger6M))</f>
        <v>1.5510468430241118E-2</v>
      </c>
      <c r="BD827" s="257">
        <f>_xll.qlIndexFixing($BE$1,AZ827,TRUE,_xll.ohTrigger(Trigger,Trigger6M))</f>
        <v>1.5380223769432521E-2</v>
      </c>
    </row>
    <row r="828" spans="51:56" ht="11.25" customHeight="1" x14ac:dyDescent="0.25">
      <c r="AY828" s="106" t="s">
        <v>83</v>
      </c>
      <c r="AZ828" s="105">
        <f>_xll.qlInterestRateIndexFixingDate(Currency&amp;"ibor"&amp;Tenor,BA828,Trigger)</f>
        <v>45100</v>
      </c>
      <c r="BA828" s="105">
        <f>_xll.qlCalendarAdvance(Calendar,BA827,AY828,"f",,Trigger)</f>
        <v>45104</v>
      </c>
      <c r="BB828" s="105">
        <f>_xll.qlInterestRateIndexMaturity(Currency&amp;"ibor"&amp;Tenor,BA828,Trigger)</f>
        <v>45287</v>
      </c>
      <c r="BC828" s="257">
        <f>_xll.qlIndexFixing($AC$5,AZ828,TRUE,_xll.ohTrigger(Trigger,Trigger6M))</f>
        <v>1.5548259997311605E-2</v>
      </c>
      <c r="BD828" s="257">
        <f>_xll.qlIndexFixing($BE$1,AZ828,TRUE,_xll.ohTrigger(Trigger,Trigger6M))</f>
        <v>1.5402570686523091E-2</v>
      </c>
    </row>
    <row r="829" spans="51:56" ht="11.25" customHeight="1" x14ac:dyDescent="0.25">
      <c r="AY829" s="106" t="s">
        <v>83</v>
      </c>
      <c r="AZ829" s="105">
        <f>_xll.qlInterestRateIndexFixingDate(Currency&amp;"ibor"&amp;Tenor,BA829,Trigger)</f>
        <v>45107</v>
      </c>
      <c r="BA829" s="105">
        <f>_xll.qlCalendarAdvance(Calendar,BA828,AY829,"f",,Trigger)</f>
        <v>45111</v>
      </c>
      <c r="BB829" s="105">
        <f>_xll.qlInterestRateIndexMaturity(Currency&amp;"ibor"&amp;Tenor,BA829,Trigger)</f>
        <v>45295</v>
      </c>
      <c r="BC829" s="257">
        <f>_xll.qlIndexFixing($AC$5,AZ829,TRUE,_xll.ohTrigger(Trigger,Trigger6M))</f>
        <v>1.5589088390964219E-2</v>
      </c>
      <c r="BD829" s="257">
        <f>_xll.qlIndexFixing($BE$1,AZ829,TRUE,_xll.ohTrigger(Trigger,Trigger6M))</f>
        <v>1.5426481397477126E-2</v>
      </c>
    </row>
    <row r="830" spans="51:56" ht="11.25" customHeight="1" x14ac:dyDescent="0.25">
      <c r="AY830" s="106" t="s">
        <v>83</v>
      </c>
      <c r="AZ830" s="105">
        <f>_xll.qlInterestRateIndexFixingDate(Currency&amp;"ibor"&amp;Tenor,BA830,Trigger)</f>
        <v>45114</v>
      </c>
      <c r="BA830" s="105">
        <f>_xll.qlCalendarAdvance(Calendar,BA829,AY830,"f",,Trigger)</f>
        <v>45118</v>
      </c>
      <c r="BB830" s="105">
        <f>_xll.qlInterestRateIndexMaturity(Currency&amp;"ibor"&amp;Tenor,BA830,Trigger)</f>
        <v>45302</v>
      </c>
      <c r="BC830" s="257">
        <f>_xll.qlIndexFixing($AC$5,AZ830,TRUE,_xll.ohTrigger(Trigger,Trigger6M))</f>
        <v>1.562688308222086E-2</v>
      </c>
      <c r="BD830" s="257">
        <f>_xll.qlIndexFixing($BE$1,AZ830,TRUE,_xll.ohTrigger(Trigger,Trigger6M))</f>
        <v>1.5448300652479468E-2</v>
      </c>
    </row>
    <row r="831" spans="51:56" ht="11.25" customHeight="1" x14ac:dyDescent="0.25">
      <c r="AY831" s="106" t="s">
        <v>83</v>
      </c>
      <c r="AZ831" s="105">
        <f>_xll.qlInterestRateIndexFixingDate(Currency&amp;"ibor"&amp;Tenor,BA831,Trigger)</f>
        <v>45121</v>
      </c>
      <c r="BA831" s="105">
        <f>_xll.qlCalendarAdvance(Calendar,BA830,AY831,"f",,Trigger)</f>
        <v>45125</v>
      </c>
      <c r="BB831" s="105">
        <f>_xll.qlInterestRateIndexMaturity(Currency&amp;"ibor"&amp;Tenor,BA831,Trigger)</f>
        <v>45309</v>
      </c>
      <c r="BC831" s="257">
        <f>_xll.qlIndexFixing($AC$5,AZ831,TRUE,_xll.ohTrigger(Trigger,Trigger6M))</f>
        <v>1.5664678497796805E-2</v>
      </c>
      <c r="BD831" s="257">
        <f>_xll.qlIndexFixing($BE$1,AZ831,TRUE,_xll.ohTrigger(Trigger,Trigger6M))</f>
        <v>1.5469862863753332E-2</v>
      </c>
    </row>
    <row r="832" spans="51:56" ht="11.25" customHeight="1" x14ac:dyDescent="0.25">
      <c r="AY832" s="106" t="s">
        <v>83</v>
      </c>
      <c r="AZ832" s="105">
        <f>_xll.qlInterestRateIndexFixingDate(Currency&amp;"ibor"&amp;Tenor,BA832,Trigger)</f>
        <v>45128</v>
      </c>
      <c r="BA832" s="105">
        <f>_xll.qlCalendarAdvance(Calendar,BA831,AY832,"f",,Trigger)</f>
        <v>45132</v>
      </c>
      <c r="BB832" s="105">
        <f>_xll.qlInterestRateIndexMaturity(Currency&amp;"ibor"&amp;Tenor,BA832,Trigger)</f>
        <v>45316</v>
      </c>
      <c r="BC832" s="257">
        <f>_xll.qlIndexFixing($AC$5,AZ832,TRUE,_xll.ohTrigger(Trigger,Trigger6M))</f>
        <v>1.5702474637706385E-2</v>
      </c>
      <c r="BD832" s="257">
        <f>_xll.qlIndexFixing($BE$1,AZ832,TRUE,_xll.ohTrigger(Trigger,Trigger6M))</f>
        <v>1.5491166695670156E-2</v>
      </c>
    </row>
    <row r="833" spans="51:56" ht="11.25" customHeight="1" x14ac:dyDescent="0.25">
      <c r="AY833" s="106" t="s">
        <v>83</v>
      </c>
      <c r="AZ833" s="105">
        <f>_xll.qlInterestRateIndexFixingDate(Currency&amp;"ibor"&amp;Tenor,BA833,Trigger)</f>
        <v>45135</v>
      </c>
      <c r="BA833" s="105">
        <f>_xll.qlCalendarAdvance(Calendar,BA832,AY833,"f",,Trigger)</f>
        <v>45139</v>
      </c>
      <c r="BB833" s="105">
        <f>_xll.qlInterestRateIndexMaturity(Currency&amp;"ibor"&amp;Tenor,BA833,Trigger)</f>
        <v>45323</v>
      </c>
      <c r="BC833" s="257">
        <f>_xll.qlIndexFixing($AC$5,AZ833,TRUE,_xll.ohTrigger(Trigger,Trigger6M))</f>
        <v>1.5740271501963502E-2</v>
      </c>
      <c r="BD833" s="257">
        <f>_xll.qlIndexFixing($BE$1,AZ833,TRUE,_xll.ohTrigger(Trigger,Trigger6M))</f>
        <v>1.5512210812646123E-2</v>
      </c>
    </row>
    <row r="834" spans="51:56" ht="11.25" customHeight="1" x14ac:dyDescent="0.25">
      <c r="AY834" s="106" t="s">
        <v>83</v>
      </c>
      <c r="AZ834" s="105">
        <f>_xll.qlInterestRateIndexFixingDate(Currency&amp;"ibor"&amp;Tenor,BA834,Trigger)</f>
        <v>45142</v>
      </c>
      <c r="BA834" s="105">
        <f>_xll.qlCalendarAdvance(Calendar,BA833,AY834,"f",,Trigger)</f>
        <v>45146</v>
      </c>
      <c r="BB834" s="105">
        <f>_xll.qlInterestRateIndexMaturity(Currency&amp;"ibor"&amp;Tenor,BA834,Trigger)</f>
        <v>45330</v>
      </c>
      <c r="BC834" s="257">
        <f>_xll.qlIndexFixing($AC$5,AZ834,TRUE,_xll.ohTrigger(Trigger,Trigger6M))</f>
        <v>1.5778069090582061E-2</v>
      </c>
      <c r="BD834" s="257">
        <f>_xll.qlIndexFixing($BE$1,AZ834,TRUE,_xll.ohTrigger(Trigger,Trigger6M))</f>
        <v>1.5532993879143029E-2</v>
      </c>
    </row>
    <row r="835" spans="51:56" ht="11.25" customHeight="1" x14ac:dyDescent="0.25">
      <c r="AY835" s="106" t="s">
        <v>83</v>
      </c>
      <c r="AZ835" s="105">
        <f>_xll.qlInterestRateIndexFixingDate(Currency&amp;"ibor"&amp;Tenor,BA835,Trigger)</f>
        <v>45149</v>
      </c>
      <c r="BA835" s="105">
        <f>_xll.qlCalendarAdvance(Calendar,BA834,AY835,"f",,Trigger)</f>
        <v>45153</v>
      </c>
      <c r="BB835" s="105">
        <f>_xll.qlInterestRateIndexMaturity(Currency&amp;"ibor"&amp;Tenor,BA835,Trigger)</f>
        <v>45337</v>
      </c>
      <c r="BC835" s="257">
        <f>_xll.qlIndexFixing($AC$5,AZ835,TRUE,_xll.ohTrigger(Trigger,Trigger6M))</f>
        <v>1.5815867403575962E-2</v>
      </c>
      <c r="BD835" s="257">
        <f>_xll.qlIndexFixing($BE$1,AZ835,TRUE,_xll.ohTrigger(Trigger,Trigger6M))</f>
        <v>1.5553514559669161E-2</v>
      </c>
    </row>
    <row r="836" spans="51:56" ht="11.25" customHeight="1" x14ac:dyDescent="0.25">
      <c r="AY836" s="106" t="s">
        <v>83</v>
      </c>
      <c r="AZ836" s="105">
        <f>_xll.qlInterestRateIndexFixingDate(Currency&amp;"ibor"&amp;Tenor,BA836,Trigger)</f>
        <v>45156</v>
      </c>
      <c r="BA836" s="105">
        <f>_xll.qlCalendarAdvance(Calendar,BA835,AY836,"f",,Trigger)</f>
        <v>45160</v>
      </c>
      <c r="BB836" s="105">
        <f>_xll.qlInterestRateIndexMaturity(Currency&amp;"ibor"&amp;Tenor,BA836,Trigger)</f>
        <v>45344</v>
      </c>
      <c r="BC836" s="257">
        <f>_xll.qlIndexFixing($AC$5,AZ836,TRUE,_xll.ohTrigger(Trigger,Trigger6M))</f>
        <v>1.5853666440958671E-2</v>
      </c>
      <c r="BD836" s="257">
        <f>_xll.qlIndexFixing($BE$1,AZ836,TRUE,_xll.ohTrigger(Trigger,Trigger6M))</f>
        <v>1.5573771518784059E-2</v>
      </c>
    </row>
    <row r="837" spans="51:56" ht="11.25" customHeight="1" x14ac:dyDescent="0.25">
      <c r="AY837" s="106" t="s">
        <v>83</v>
      </c>
      <c r="AZ837" s="105">
        <f>_xll.qlInterestRateIndexFixingDate(Currency&amp;"ibor"&amp;Tenor,BA837,Trigger)</f>
        <v>45163</v>
      </c>
      <c r="BA837" s="105">
        <f>_xll.qlCalendarAdvance(Calendar,BA836,AY837,"f",,Trigger)</f>
        <v>45167</v>
      </c>
      <c r="BB837" s="105">
        <f>_xll.qlInterestRateIndexMaturity(Currency&amp;"ibor"&amp;Tenor,BA837,Trigger)</f>
        <v>45351</v>
      </c>
      <c r="BC837" s="257">
        <f>_xll.qlIndexFixing($AC$5,AZ837,TRUE,_xll.ohTrigger(Trigger,Trigger6M))</f>
        <v>1.5891466202744096E-2</v>
      </c>
      <c r="BD837" s="257">
        <f>_xll.qlIndexFixing($BE$1,AZ837,TRUE,_xll.ohTrigger(Trigger,Trigger6M))</f>
        <v>1.5593763421094628E-2</v>
      </c>
    </row>
    <row r="838" spans="51:56" ht="11.25" customHeight="1" x14ac:dyDescent="0.25">
      <c r="AY838" s="106" t="s">
        <v>83</v>
      </c>
      <c r="AZ838" s="105">
        <f>_xll.qlInterestRateIndexFixingDate(Currency&amp;"ibor"&amp;Tenor,BA838,Trigger)</f>
        <v>45170</v>
      </c>
      <c r="BA838" s="105">
        <f>_xll.qlCalendarAdvance(Calendar,BA837,AY838,"f",,Trigger)</f>
        <v>45174</v>
      </c>
      <c r="BB838" s="105">
        <f>_xll.qlInterestRateIndexMaturity(Currency&amp;"ibor"&amp;Tenor,BA838,Trigger)</f>
        <v>45356</v>
      </c>
      <c r="BC838" s="257">
        <f>_xll.qlIndexFixing($AC$5,AZ838,TRUE,_xll.ohTrigger(Trigger,Trigger6M))</f>
        <v>1.5923164139142285E-2</v>
      </c>
      <c r="BD838" s="257">
        <f>_xll.qlIndexFixing($BE$1,AZ838,TRUE,_xll.ohTrigger(Trigger,Trigger6M))</f>
        <v>1.5610178882840206E-2</v>
      </c>
    </row>
    <row r="839" spans="51:56" ht="11.25" customHeight="1" x14ac:dyDescent="0.25">
      <c r="AY839" s="106" t="s">
        <v>83</v>
      </c>
      <c r="AZ839" s="105">
        <f>_xll.qlInterestRateIndexFixingDate(Currency&amp;"ibor"&amp;Tenor,BA839,Trigger)</f>
        <v>45177</v>
      </c>
      <c r="BA839" s="105">
        <f>_xll.qlCalendarAdvance(Calendar,BA838,AY839,"f",,Trigger)</f>
        <v>45181</v>
      </c>
      <c r="BB839" s="105">
        <f>_xll.qlInterestRateIndexMaturity(Currency&amp;"ibor"&amp;Tenor,BA839,Trigger)</f>
        <v>45363</v>
      </c>
      <c r="BC839" s="257">
        <f>_xll.qlIndexFixing($AC$5,AZ839,TRUE,_xll.ohTrigger(Trigger,Trigger6M))</f>
        <v>1.59609619119199E-2</v>
      </c>
      <c r="BD839" s="257">
        <f>_xll.qlIndexFixing($BE$1,AZ839,TRUE,_xll.ohTrigger(Trigger,Trigger6M))</f>
        <v>1.5629674136748119E-2</v>
      </c>
    </row>
    <row r="840" spans="51:56" ht="11.25" customHeight="1" x14ac:dyDescent="0.25">
      <c r="AY840" s="106" t="s">
        <v>83</v>
      </c>
      <c r="AZ840" s="105">
        <f>_xll.qlInterestRateIndexFixingDate(Currency&amp;"ibor"&amp;Tenor,BA840,Trigger)</f>
        <v>45184</v>
      </c>
      <c r="BA840" s="105">
        <f>_xll.qlCalendarAdvance(Calendar,BA839,AY840,"f",,Trigger)</f>
        <v>45188</v>
      </c>
      <c r="BB840" s="105">
        <f>_xll.qlInterestRateIndexMaturity(Currency&amp;"ibor"&amp;Tenor,BA840,Trigger)</f>
        <v>45370</v>
      </c>
      <c r="BC840" s="257">
        <f>_xll.qlIndexFixing($AC$5,AZ840,TRUE,_xll.ohTrigger(Trigger,Trigger6M))</f>
        <v>1.5998760401202614E-2</v>
      </c>
      <c r="BD840" s="257">
        <f>_xll.qlIndexFixing($BE$1,AZ840,TRUE,_xll.ohTrigger(Trigger,Trigger6M))</f>
        <v>1.5648900539927537E-2</v>
      </c>
    </row>
    <row r="841" spans="51:56" ht="11.25" customHeight="1" x14ac:dyDescent="0.25">
      <c r="AY841" s="106" t="s">
        <v>83</v>
      </c>
      <c r="AZ841" s="105">
        <f>_xll.qlInterestRateIndexFixingDate(Currency&amp;"ibor"&amp;Tenor,BA841,Trigger)</f>
        <v>45191</v>
      </c>
      <c r="BA841" s="105">
        <f>_xll.qlCalendarAdvance(Calendar,BA840,AY841,"f",,Trigger)</f>
        <v>45195</v>
      </c>
      <c r="BB841" s="105">
        <f>_xll.qlInterestRateIndexMaturity(Currency&amp;"ibor"&amp;Tenor,BA841,Trigger)</f>
        <v>45377</v>
      </c>
      <c r="BC841" s="257">
        <f>_xll.qlIndexFixing($AC$5,AZ841,TRUE,_xll.ohTrigger(Trigger,Trigger6M))</f>
        <v>1.6036559607003599E-2</v>
      </c>
      <c r="BD841" s="257">
        <f>_xll.qlIndexFixing($BE$1,AZ841,TRUE,_xll.ohTrigger(Trigger,Trigger6M))</f>
        <v>1.5667856757401059E-2</v>
      </c>
    </row>
    <row r="842" spans="51:56" ht="11.25" customHeight="1" x14ac:dyDescent="0.25">
      <c r="AY842" s="106" t="s">
        <v>83</v>
      </c>
      <c r="AZ842" s="105">
        <f>_xll.qlInterestRateIndexFixingDate(Currency&amp;"ibor"&amp;Tenor,BA842,Trigger)</f>
        <v>45198</v>
      </c>
      <c r="BA842" s="105">
        <f>_xll.qlCalendarAdvance(Calendar,BA841,AY842,"f",,Trigger)</f>
        <v>45202</v>
      </c>
      <c r="BB842" s="105">
        <f>_xll.qlInterestRateIndexMaturity(Currency&amp;"ibor"&amp;Tenor,BA842,Trigger)</f>
        <v>45385</v>
      </c>
      <c r="BC842" s="257">
        <f>_xll.qlIndexFixing($AC$5,AZ842,TRUE,_xll.ohTrigger(Trigger,Trigger6M))</f>
        <v>1.607741757652344E-2</v>
      </c>
      <c r="BD842" s="257">
        <f>_xll.qlIndexFixing($BE$1,AZ842,TRUE,_xll.ohTrigger(Trigger,Trigger6M))</f>
        <v>1.5688121799431274E-2</v>
      </c>
    </row>
    <row r="843" spans="51:56" ht="11.25" customHeight="1" x14ac:dyDescent="0.25">
      <c r="AY843" s="106" t="s">
        <v>83</v>
      </c>
      <c r="AZ843" s="105">
        <f>_xll.qlInterestRateIndexFixingDate(Currency&amp;"ibor"&amp;Tenor,BA843,Trigger)</f>
        <v>45205</v>
      </c>
      <c r="BA843" s="105">
        <f>_xll.qlCalendarAdvance(Calendar,BA842,AY843,"f",,Trigger)</f>
        <v>45209</v>
      </c>
      <c r="BB843" s="105">
        <f>_xll.qlInterestRateIndexMaturity(Currency&amp;"ibor"&amp;Tenor,BA843,Trigger)</f>
        <v>45392</v>
      </c>
      <c r="BC843" s="257">
        <f>_xll.qlIndexFixing($AC$5,AZ843,TRUE,_xll.ohTrigger(Trigger,Trigger6M))</f>
        <v>1.611521994988924E-2</v>
      </c>
      <c r="BD843" s="257">
        <f>_xll.qlIndexFixing($BE$1,AZ843,TRUE,_xll.ohTrigger(Trigger,Trigger6M))</f>
        <v>1.5706514486115999E-2</v>
      </c>
    </row>
    <row r="844" spans="51:56" ht="11.25" customHeight="1" x14ac:dyDescent="0.25">
      <c r="AY844" s="106" t="s">
        <v>83</v>
      </c>
      <c r="AZ844" s="105">
        <f>_xll.qlInterestRateIndexFixingDate(Currency&amp;"ibor"&amp;Tenor,BA844,Trigger)</f>
        <v>45212</v>
      </c>
      <c r="BA844" s="105">
        <f>_xll.qlCalendarAdvance(Calendar,BA843,AY844,"f",,Trigger)</f>
        <v>45216</v>
      </c>
      <c r="BB844" s="105">
        <f>_xll.qlInterestRateIndexMaturity(Currency&amp;"ibor"&amp;Tenor,BA844,Trigger)</f>
        <v>45399</v>
      </c>
      <c r="BC844" s="257">
        <f>_xll.qlIndexFixing($AC$5,AZ844,TRUE,_xll.ohTrigger(Trigger,Trigger6M))</f>
        <v>1.6153023043784683E-2</v>
      </c>
      <c r="BD844" s="257">
        <f>_xll.qlIndexFixing($BE$1,AZ844,TRUE,_xll.ohTrigger(Trigger,Trigger6M))</f>
        <v>1.5724632876188634E-2</v>
      </c>
    </row>
    <row r="845" spans="51:56" ht="11.25" customHeight="1" x14ac:dyDescent="0.25">
      <c r="AY845" s="106" t="s">
        <v>83</v>
      </c>
      <c r="AZ845" s="105">
        <f>_xll.qlInterestRateIndexFixingDate(Currency&amp;"ibor"&amp;Tenor,BA845,Trigger)</f>
        <v>45219</v>
      </c>
      <c r="BA845" s="105">
        <f>_xll.qlCalendarAdvance(Calendar,BA844,AY845,"f",,Trigger)</f>
        <v>45223</v>
      </c>
      <c r="BB845" s="105">
        <f>_xll.qlInterestRateIndexMaturity(Currency&amp;"ibor"&amp;Tenor,BA845,Trigger)</f>
        <v>45406</v>
      </c>
      <c r="BC845" s="257">
        <f>_xll.qlIndexFixing($AC$5,AZ845,TRUE,_xll.ohTrigger(Trigger,Trigger6M))</f>
        <v>1.6190826858223754E-2</v>
      </c>
      <c r="BD845" s="257">
        <f>_xll.qlIndexFixing($BE$1,AZ845,TRUE,_xll.ohTrigger(Trigger,Trigger6M))</f>
        <v>1.5742475634824032E-2</v>
      </c>
    </row>
    <row r="846" spans="51:56" ht="11.25" customHeight="1" x14ac:dyDescent="0.25">
      <c r="AY846" s="106" t="s">
        <v>83</v>
      </c>
      <c r="AZ846" s="105">
        <f>_xll.qlInterestRateIndexFixingDate(Currency&amp;"ibor"&amp;Tenor,BA846,Trigger)</f>
        <v>45226</v>
      </c>
      <c r="BA846" s="105">
        <f>_xll.qlCalendarAdvance(Calendar,BA845,AY846,"f",,Trigger)</f>
        <v>45230</v>
      </c>
      <c r="BB846" s="105">
        <f>_xll.qlInterestRateIndexMaturity(Currency&amp;"ibor"&amp;Tenor,BA846,Trigger)</f>
        <v>45412</v>
      </c>
      <c r="BC846" s="257">
        <f>_xll.qlIndexFixing($AC$5,AZ846,TRUE,_xll.ohTrigger(Trigger,Trigger6M))</f>
        <v>1.6225566384262681E-2</v>
      </c>
      <c r="BD846" s="257">
        <f>_xll.qlIndexFixing($BE$1,AZ846,TRUE,_xll.ohTrigger(Trigger,Trigger6M))</f>
        <v>1.5758538339214749E-2</v>
      </c>
    </row>
    <row r="847" spans="51:56" ht="11.25" customHeight="1" x14ac:dyDescent="0.25">
      <c r="AY847" s="106" t="s">
        <v>83</v>
      </c>
      <c r="AZ847" s="105">
        <f>_xll.qlInterestRateIndexFixingDate(Currency&amp;"ibor"&amp;Tenor,BA847,Trigger)</f>
        <v>45233</v>
      </c>
      <c r="BA847" s="105">
        <f>_xll.qlCalendarAdvance(Calendar,BA846,AY847,"f",,Trigger)</f>
        <v>45237</v>
      </c>
      <c r="BB847" s="105">
        <f>_xll.qlInterestRateIndexMaturity(Currency&amp;"ibor"&amp;Tenor,BA847,Trigger)</f>
        <v>45419</v>
      </c>
      <c r="BC847" s="257">
        <f>_xll.qlIndexFixing($AC$5,AZ847,TRUE,_xll.ohTrigger(Trigger,Trigger6M))</f>
        <v>1.626336988946055E-2</v>
      </c>
      <c r="BD847" s="257">
        <f>_xll.qlIndexFixing($BE$1,AZ847,TRUE,_xll.ohTrigger(Trigger,Trigger6M))</f>
        <v>1.5775845411366427E-2</v>
      </c>
    </row>
    <row r="848" spans="51:56" ht="11.25" customHeight="1" x14ac:dyDescent="0.25">
      <c r="AY848" s="106" t="s">
        <v>83</v>
      </c>
      <c r="AZ848" s="105">
        <f>_xll.qlInterestRateIndexFixingDate(Currency&amp;"ibor"&amp;Tenor,BA848,Trigger)</f>
        <v>45240</v>
      </c>
      <c r="BA848" s="105">
        <f>_xll.qlCalendarAdvance(Calendar,BA847,AY848,"f",,Trigger)</f>
        <v>45244</v>
      </c>
      <c r="BB848" s="105">
        <f>_xll.qlInterestRateIndexMaturity(Currency&amp;"ibor"&amp;Tenor,BA848,Trigger)</f>
        <v>45426</v>
      </c>
      <c r="BC848" s="257">
        <f>_xll.qlIndexFixing($AC$5,AZ848,TRUE,_xll.ohTrigger(Trigger,Trigger6M))</f>
        <v>1.6301174111272E-2</v>
      </c>
      <c r="BD848" s="257">
        <f>_xll.qlIndexFixing($BE$1,AZ848,TRUE,_xll.ohTrigger(Trigger,Trigger6M))</f>
        <v>1.5792872954726787E-2</v>
      </c>
    </row>
    <row r="849" spans="51:56" ht="11.25" customHeight="1" x14ac:dyDescent="0.25">
      <c r="AY849" s="106" t="s">
        <v>83</v>
      </c>
      <c r="AZ849" s="105">
        <f>_xll.qlInterestRateIndexFixingDate(Currency&amp;"ibor"&amp;Tenor,BA849,Trigger)</f>
        <v>45247</v>
      </c>
      <c r="BA849" s="105">
        <f>_xll.qlCalendarAdvance(Calendar,BA848,AY849,"f",,Trigger)</f>
        <v>45251</v>
      </c>
      <c r="BB849" s="105">
        <f>_xll.qlInterestRateIndexMaturity(Currency&amp;"ibor"&amp;Tenor,BA849,Trigger)</f>
        <v>45433</v>
      </c>
      <c r="BC849" s="257">
        <f>_xll.qlIndexFixing($AC$5,AZ849,TRUE,_xll.ohTrigger(Trigger,Trigger6M))</f>
        <v>1.6338979049710649E-2</v>
      </c>
      <c r="BD849" s="257">
        <f>_xll.qlIndexFixing($BE$1,AZ849,TRUE,_xll.ohTrigger(Trigger,Trigger6M))</f>
        <v>1.5809619634842398E-2</v>
      </c>
    </row>
    <row r="850" spans="51:56" ht="11.25" customHeight="1" x14ac:dyDescent="0.25">
      <c r="AY850" s="106" t="s">
        <v>83</v>
      </c>
      <c r="AZ850" s="105">
        <f>_xll.qlInterestRateIndexFixingDate(Currency&amp;"ibor"&amp;Tenor,BA850,Trigger)</f>
        <v>45254</v>
      </c>
      <c r="BA850" s="105">
        <f>_xll.qlCalendarAdvance(Calendar,BA849,AY850,"f",,Trigger)</f>
        <v>45258</v>
      </c>
      <c r="BB850" s="105">
        <f>_xll.qlInterestRateIndexMaturity(Currency&amp;"ibor"&amp;Tenor,BA850,Trigger)</f>
        <v>45440</v>
      </c>
      <c r="BC850" s="257">
        <f>_xll.qlIndexFixing($AC$5,AZ850,TRUE,_xll.ohTrigger(Trigger,Trigger6M))</f>
        <v>1.6376784704790107E-2</v>
      </c>
      <c r="BD850" s="257">
        <f>_xll.qlIndexFixing($BE$1,AZ850,TRUE,_xll.ohTrigger(Trigger,Trigger6M))</f>
        <v>1.5826084117333179E-2</v>
      </c>
    </row>
    <row r="851" spans="51:56" ht="11.25" customHeight="1" x14ac:dyDescent="0.25">
      <c r="AY851" s="106" t="s">
        <v>83</v>
      </c>
      <c r="AZ851" s="105">
        <f>_xll.qlInterestRateIndexFixingDate(Currency&amp;"ibor"&amp;Tenor,BA851,Trigger)</f>
        <v>45261</v>
      </c>
      <c r="BA851" s="105">
        <f>_xll.qlCalendarAdvance(Calendar,BA850,AY851,"f",,Trigger)</f>
        <v>45265</v>
      </c>
      <c r="BB851" s="105">
        <f>_xll.qlInterestRateIndexMaturity(Currency&amp;"ibor"&amp;Tenor,BA851,Trigger)</f>
        <v>45448</v>
      </c>
      <c r="BC851" s="257">
        <f>_xll.qlIndexFixing($AC$5,AZ851,TRUE,_xll.ohTrigger(Trigger,Trigger6M))</f>
        <v>1.6406112935720443E-2</v>
      </c>
      <c r="BD851" s="257">
        <f>_xll.qlIndexFixing($BE$1,AZ851,TRUE,_xll.ohTrigger(Trigger,Trigger6M))</f>
        <v>1.5843669230692296E-2</v>
      </c>
    </row>
    <row r="852" spans="51:56" ht="11.25" customHeight="1" x14ac:dyDescent="0.25">
      <c r="AY852" s="106" t="s">
        <v>83</v>
      </c>
      <c r="AZ852" s="105">
        <f>_xll.qlInterestRateIndexFixingDate(Currency&amp;"ibor"&amp;Tenor,BA852,Trigger)</f>
        <v>45268</v>
      </c>
      <c r="BA852" s="105">
        <f>_xll.qlCalendarAdvance(Calendar,BA851,AY852,"f",,Trigger)</f>
        <v>45272</v>
      </c>
      <c r="BB852" s="105">
        <f>_xll.qlInterestRateIndexMaturity(Currency&amp;"ibor"&amp;Tenor,BA852,Trigger)</f>
        <v>45455</v>
      </c>
      <c r="BC852" s="257">
        <f>_xll.qlIndexFixing($AC$5,AZ852,TRUE,_xll.ohTrigger(Trigger,Trigger6M))</f>
        <v>1.640337910332151E-2</v>
      </c>
      <c r="BD852" s="257">
        <f>_xll.qlIndexFixing($BE$1,AZ852,TRUE,_xll.ohTrigger(Trigger,Trigger6M))</f>
        <v>1.5859549332605086E-2</v>
      </c>
    </row>
    <row r="853" spans="51:56" ht="11.25" customHeight="1" x14ac:dyDescent="0.25">
      <c r="AY853" s="106" t="s">
        <v>83</v>
      </c>
      <c r="AZ853" s="105">
        <f>_xll.qlInterestRateIndexFixingDate(Currency&amp;"ibor"&amp;Tenor,BA853,Trigger)</f>
        <v>45275</v>
      </c>
      <c r="BA853" s="105">
        <f>_xll.qlCalendarAdvance(Calendar,BA852,AY853,"f",,Trigger)</f>
        <v>45279</v>
      </c>
      <c r="BB853" s="105">
        <f>_xll.qlInterestRateIndexMaturity(Currency&amp;"ibor"&amp;Tenor,BA853,Trigger)</f>
        <v>45462</v>
      </c>
      <c r="BC853" s="257">
        <f>_xll.qlIndexFixing($AC$5,AZ853,TRUE,_xll.ohTrigger(Trigger,Trigger6M))</f>
        <v>1.6400473486559673E-2</v>
      </c>
      <c r="BD853" s="257">
        <f>_xll.qlIndexFixing($BE$1,AZ853,TRUE,_xll.ohTrigger(Trigger,Trigger6M))</f>
        <v>1.5875158342760747E-2</v>
      </c>
    </row>
    <row r="854" spans="51:56" ht="11.25" customHeight="1" x14ac:dyDescent="0.25">
      <c r="AY854" s="106" t="s">
        <v>83</v>
      </c>
      <c r="AZ854" s="105">
        <f>_xll.qlInterestRateIndexFixingDate(Currency&amp;"ibor"&amp;Tenor,BA854,Trigger)</f>
        <v>45281</v>
      </c>
      <c r="BA854" s="105">
        <f>_xll.qlCalendarAdvance(Calendar,BA853,AY854,"f",,Trigger)</f>
        <v>45287</v>
      </c>
      <c r="BB854" s="105">
        <f>_xll.qlInterestRateIndexMaturity(Currency&amp;"ibor"&amp;Tenor,BA854,Trigger)</f>
        <v>45470</v>
      </c>
      <c r="BC854" s="257">
        <f>_xll.qlIndexFixing($AC$5,AZ854,TRUE,_xll.ohTrigger(Trigger,Trigger6M))</f>
        <v>1.6396942434458904E-2</v>
      </c>
      <c r="BD854" s="257">
        <f>_xll.qlIndexFixing($BE$1,AZ854,TRUE,_xll.ohTrigger(Trigger,Trigger6M))</f>
        <v>1.58926788757799E-2</v>
      </c>
    </row>
    <row r="855" spans="51:56" ht="11.25" customHeight="1" x14ac:dyDescent="0.25">
      <c r="AY855" s="106" t="s">
        <v>83</v>
      </c>
      <c r="AZ855" s="105">
        <f>_xll.qlInterestRateIndexFixingDate(Currency&amp;"ibor"&amp;Tenor,BA855,Trigger)</f>
        <v>45289</v>
      </c>
      <c r="BA855" s="105">
        <f>_xll.qlCalendarAdvance(Calendar,BA854,AY855,"f",,Trigger)</f>
        <v>45294</v>
      </c>
      <c r="BB855" s="105">
        <f>_xll.qlInterestRateIndexMaturity(Currency&amp;"ibor"&amp;Tenor,BA855,Trigger)</f>
        <v>45476</v>
      </c>
      <c r="BC855" s="257">
        <f>_xll.qlIndexFixing($AC$5,AZ855,TRUE,_xll.ohTrigger(Trigger,Trigger6M))</f>
        <v>1.6395514984147062E-2</v>
      </c>
      <c r="BD855" s="257">
        <f>_xll.qlIndexFixing($BE$1,AZ855,TRUE,_xll.ohTrigger(Trigger,Trigger6M))</f>
        <v>1.5906407439788928E-2</v>
      </c>
    </row>
    <row r="856" spans="51:56" ht="11.25" customHeight="1" x14ac:dyDescent="0.25">
      <c r="AY856" s="106" t="s">
        <v>83</v>
      </c>
      <c r="AZ856" s="105">
        <f>_xll.qlInterestRateIndexFixingDate(Currency&amp;"ibor"&amp;Tenor,BA856,Trigger)</f>
        <v>45299</v>
      </c>
      <c r="BA856" s="105">
        <f>_xll.qlCalendarAdvance(Calendar,BA855,AY856,"f",,Trigger)</f>
        <v>45301</v>
      </c>
      <c r="BB856" s="105">
        <f>_xll.qlInterestRateIndexMaturity(Currency&amp;"ibor"&amp;Tenor,BA856,Trigger)</f>
        <v>45483</v>
      </c>
      <c r="BC856" s="257">
        <f>_xll.qlIndexFixing($AC$5,AZ856,TRUE,_xll.ohTrigger(Trigger,Trigger6M))</f>
        <v>1.6391867648552196E-2</v>
      </c>
      <c r="BD856" s="257">
        <f>_xll.qlIndexFixing($BE$1,AZ856,TRUE,_xll.ohTrigger(Trigger,Trigger6M))</f>
        <v>1.5921246953804327E-2</v>
      </c>
    </row>
    <row r="857" spans="51:56" ht="11.25" customHeight="1" x14ac:dyDescent="0.25">
      <c r="AY857" s="106" t="s">
        <v>83</v>
      </c>
      <c r="AZ857" s="105">
        <f>_xll.qlInterestRateIndexFixingDate(Currency&amp;"ibor"&amp;Tenor,BA857,Trigger)</f>
        <v>45306</v>
      </c>
      <c r="BA857" s="105">
        <f>_xll.qlCalendarAdvance(Calendar,BA856,AY857,"f",,Trigger)</f>
        <v>45308</v>
      </c>
      <c r="BB857" s="105">
        <f>_xll.qlInterestRateIndexMaturity(Currency&amp;"ibor"&amp;Tenor,BA857,Trigger)</f>
        <v>45490</v>
      </c>
      <c r="BC857" s="257">
        <f>_xll.qlIndexFixing($AC$5,AZ857,TRUE,_xll.ohTrigger(Trigger,Trigger6M))</f>
        <v>1.6388047596485437E-2</v>
      </c>
      <c r="BD857" s="257">
        <f>_xll.qlIndexFixing($BE$1,AZ857,TRUE,_xll.ohTrigger(Trigger,Trigger6M))</f>
        <v>1.5935858677658926E-2</v>
      </c>
    </row>
    <row r="858" spans="51:56" ht="11.25" customHeight="1" x14ac:dyDescent="0.25">
      <c r="AY858" s="106" t="s">
        <v>83</v>
      </c>
      <c r="AZ858" s="105">
        <f>_xll.qlInterestRateIndexFixingDate(Currency&amp;"ibor"&amp;Tenor,BA858,Trigger)</f>
        <v>45313</v>
      </c>
      <c r="BA858" s="105">
        <f>_xll.qlCalendarAdvance(Calendar,BA857,AY858,"f",,Trigger)</f>
        <v>45315</v>
      </c>
      <c r="BB858" s="105">
        <f>_xll.qlInterestRateIndexMaturity(Currency&amp;"ibor"&amp;Tenor,BA858,Trigger)</f>
        <v>45497</v>
      </c>
      <c r="BC858" s="257">
        <f>_xll.qlIndexFixing($AC$5,AZ858,TRUE,_xll.ohTrigger(Trigger,Trigger6M))</f>
        <v>1.6384054828939395E-2</v>
      </c>
      <c r="BD858" s="257">
        <f>_xll.qlIndexFixing($BE$1,AZ858,TRUE,_xll.ohTrigger(Trigger,Trigger6M))</f>
        <v>1.5950253689640464E-2</v>
      </c>
    </row>
    <row r="859" spans="51:56" ht="11.25" customHeight="1" x14ac:dyDescent="0.25">
      <c r="AY859" s="106" t="s">
        <v>83</v>
      </c>
      <c r="AZ859" s="105">
        <f>_xll.qlInterestRateIndexFixingDate(Currency&amp;"ibor"&amp;Tenor,BA859,Trigger)</f>
        <v>45320</v>
      </c>
      <c r="BA859" s="105">
        <f>_xll.qlCalendarAdvance(Calendar,BA858,AY859,"f",,Trigger)</f>
        <v>45322</v>
      </c>
      <c r="BB859" s="105">
        <f>_xll.qlInterestRateIndexMaturity(Currency&amp;"ibor"&amp;Tenor,BA859,Trigger)</f>
        <v>45504</v>
      </c>
      <c r="BC859" s="257">
        <f>_xll.qlIndexFixing($AC$5,AZ859,TRUE,_xll.ohTrigger(Trigger,Trigger6M))</f>
        <v>1.6379889346951924E-2</v>
      </c>
      <c r="BD859" s="257">
        <f>_xll.qlIndexFixing($BE$1,AZ859,TRUE,_xll.ohTrigger(Trigger,Trigger6M))</f>
        <v>1.5964443169123727E-2</v>
      </c>
    </row>
    <row r="860" spans="51:56" ht="11.25" customHeight="1" x14ac:dyDescent="0.25">
      <c r="AY860" s="106" t="s">
        <v>83</v>
      </c>
      <c r="AZ860" s="105">
        <f>_xll.qlInterestRateIndexFixingDate(Currency&amp;"ibor"&amp;Tenor,BA860,Trigger)</f>
        <v>45327</v>
      </c>
      <c r="BA860" s="105">
        <f>_xll.qlCalendarAdvance(Calendar,BA859,AY860,"f",,Trigger)</f>
        <v>45329</v>
      </c>
      <c r="BB860" s="105">
        <f>_xll.qlInterestRateIndexMaturity(Currency&amp;"ibor"&amp;Tenor,BA860,Trigger)</f>
        <v>45511</v>
      </c>
      <c r="BC860" s="257">
        <f>_xll.qlIndexFixing($AC$5,AZ860,TRUE,_xll.ohTrigger(Trigger,Trigger6M))</f>
        <v>1.6375551151605675E-2</v>
      </c>
      <c r="BD860" s="257">
        <f>_xll.qlIndexFixing($BE$1,AZ860,TRUE,_xll.ohTrigger(Trigger,Trigger6M))</f>
        <v>1.5978438396565726E-2</v>
      </c>
    </row>
    <row r="861" spans="51:56" ht="11.25" customHeight="1" x14ac:dyDescent="0.25">
      <c r="AY861" s="106" t="s">
        <v>83</v>
      </c>
      <c r="AZ861" s="105">
        <f>_xll.qlInterestRateIndexFixingDate(Currency&amp;"ibor"&amp;Tenor,BA861,Trigger)</f>
        <v>45334</v>
      </c>
      <c r="BA861" s="105">
        <f>_xll.qlCalendarAdvance(Calendar,BA860,AY861,"f",,Trigger)</f>
        <v>45336</v>
      </c>
      <c r="BB861" s="105">
        <f>_xll.qlInterestRateIndexMaturity(Currency&amp;"ibor"&amp;Tenor,BA861,Trigger)</f>
        <v>45518</v>
      </c>
      <c r="BC861" s="257">
        <f>_xll.qlIndexFixing($AC$5,AZ861,TRUE,_xll.ohTrigger(Trigger,Trigger6M))</f>
        <v>1.6371040244026774E-2</v>
      </c>
      <c r="BD861" s="257">
        <f>_xll.qlIndexFixing($BE$1,AZ861,TRUE,_xll.ohTrigger(Trigger,Trigger6M))</f>
        <v>1.5992250753495585E-2</v>
      </c>
    </row>
    <row r="862" spans="51:56" ht="11.25" customHeight="1" x14ac:dyDescent="0.25">
      <c r="AY862" s="106" t="s">
        <v>83</v>
      </c>
      <c r="AZ862" s="105">
        <f>_xll.qlInterestRateIndexFixingDate(Currency&amp;"ibor"&amp;Tenor,BA862,Trigger)</f>
        <v>45341</v>
      </c>
      <c r="BA862" s="105">
        <f>_xll.qlCalendarAdvance(Calendar,BA861,AY862,"f",,Trigger)</f>
        <v>45343</v>
      </c>
      <c r="BB862" s="105">
        <f>_xll.qlInterestRateIndexMaturity(Currency&amp;"ibor"&amp;Tenor,BA862,Trigger)</f>
        <v>45525</v>
      </c>
      <c r="BC862" s="257">
        <f>_xll.qlIndexFixing($AC$5,AZ862,TRUE,_xll.ohTrigger(Trigger,Trigger6M))</f>
        <v>1.6366356625387476E-2</v>
      </c>
      <c r="BD862" s="257">
        <f>_xll.qlIndexFixing($BE$1,AZ862,TRUE,_xll.ohTrigger(Trigger,Trigger6M))</f>
        <v>1.6005891722510154E-2</v>
      </c>
    </row>
    <row r="863" spans="51:56" ht="11.25" customHeight="1" x14ac:dyDescent="0.25">
      <c r="AY863" s="106" t="s">
        <v>83</v>
      </c>
      <c r="AZ863" s="105">
        <f>_xll.qlInterestRateIndexFixingDate(Currency&amp;"ibor"&amp;Tenor,BA863,Trigger)</f>
        <v>45348</v>
      </c>
      <c r="BA863" s="105">
        <f>_xll.qlCalendarAdvance(Calendar,BA862,AY863,"f",,Trigger)</f>
        <v>45350</v>
      </c>
      <c r="BB863" s="105">
        <f>_xll.qlInterestRateIndexMaturity(Currency&amp;"ibor"&amp;Tenor,BA863,Trigger)</f>
        <v>45532</v>
      </c>
      <c r="BC863" s="257">
        <f>_xll.qlIndexFixing($AC$5,AZ863,TRUE,_xll.ohTrigger(Trigger,Trigger6M))</f>
        <v>1.6361500296904832E-2</v>
      </c>
      <c r="BD863" s="257">
        <f>_xll.qlIndexFixing($BE$1,AZ863,TRUE,_xll.ohTrigger(Trigger,Trigger6M))</f>
        <v>1.6019372887263909E-2</v>
      </c>
    </row>
    <row r="864" spans="51:56" ht="11.25" customHeight="1" x14ac:dyDescent="0.25">
      <c r="AY864" s="106" t="s">
        <v>83</v>
      </c>
      <c r="AZ864" s="105">
        <f>_xll.qlInterestRateIndexFixingDate(Currency&amp;"ibor"&amp;Tenor,BA864,Trigger)</f>
        <v>45355</v>
      </c>
      <c r="BA864" s="105">
        <f>_xll.qlCalendarAdvance(Calendar,BA863,AY864,"f",,Trigger)</f>
        <v>45357</v>
      </c>
      <c r="BB864" s="105">
        <f>_xll.qlInterestRateIndexMaturity(Currency&amp;"ibor"&amp;Tenor,BA864,Trigger)</f>
        <v>45541</v>
      </c>
      <c r="BC864" s="257">
        <f>_xll.qlIndexFixing($AC$5,AZ864,TRUE,_xll.ohTrigger(Trigger,Trigger6M))</f>
        <v>1.6356508838701298E-2</v>
      </c>
      <c r="BD864" s="257">
        <f>_xll.qlIndexFixing($BE$1,AZ864,TRUE,_xll.ohTrigger(Trigger,Trigger6M))</f>
        <v>1.6035227912367764E-2</v>
      </c>
    </row>
    <row r="865" spans="51:56" ht="11.25" customHeight="1" x14ac:dyDescent="0.25">
      <c r="AY865" s="106" t="s">
        <v>83</v>
      </c>
      <c r="AZ865" s="105">
        <f>_xll.qlInterestRateIndexFixingDate(Currency&amp;"ibor"&amp;Tenor,BA865,Trigger)</f>
        <v>45362</v>
      </c>
      <c r="BA865" s="105">
        <f>_xll.qlCalendarAdvance(Calendar,BA864,AY865,"f",,Trigger)</f>
        <v>45364</v>
      </c>
      <c r="BB865" s="105">
        <f>_xll.qlInterestRateIndexMaturity(Currency&amp;"ibor"&amp;Tenor,BA865,Trigger)</f>
        <v>45548</v>
      </c>
      <c r="BC865" s="257">
        <f>_xll.qlIndexFixing($AC$5,AZ865,TRUE,_xll.ohTrigger(Trigger,Trigger6M))</f>
        <v>1.6351725321443782E-2</v>
      </c>
      <c r="BD865" s="257">
        <f>_xll.qlIndexFixing($BE$1,AZ865,TRUE,_xll.ohTrigger(Trigger,Trigger6M))</f>
        <v>1.6048418283844137E-2</v>
      </c>
    </row>
    <row r="866" spans="51:56" ht="11.25" customHeight="1" x14ac:dyDescent="0.25">
      <c r="AY866" s="106" t="s">
        <v>83</v>
      </c>
      <c r="AZ866" s="105">
        <f>_xll.qlInterestRateIndexFixingDate(Currency&amp;"ibor"&amp;Tenor,BA866,Trigger)</f>
        <v>45369</v>
      </c>
      <c r="BA866" s="105">
        <f>_xll.qlCalendarAdvance(Calendar,BA865,AY866,"f",,Trigger)</f>
        <v>45371</v>
      </c>
      <c r="BB866" s="105">
        <f>_xll.qlInterestRateIndexMaturity(Currency&amp;"ibor"&amp;Tenor,BA866,Trigger)</f>
        <v>45555</v>
      </c>
      <c r="BC866" s="257">
        <f>_xll.qlIndexFixing($AC$5,AZ866,TRUE,_xll.ohTrigger(Trigger,Trigger6M))</f>
        <v>1.6346770958216284E-2</v>
      </c>
      <c r="BD866" s="257">
        <f>_xll.qlIndexFixing($BE$1,AZ866,TRUE,_xll.ohTrigger(Trigger,Trigger6M))</f>
        <v>1.6061485813498144E-2</v>
      </c>
    </row>
    <row r="867" spans="51:56" ht="11.25" customHeight="1" x14ac:dyDescent="0.25">
      <c r="AY867" s="106" t="s">
        <v>83</v>
      </c>
      <c r="AZ867" s="105">
        <f>_xll.qlInterestRateIndexFixingDate(Currency&amp;"ibor"&amp;Tenor,BA867,Trigger)</f>
        <v>45376</v>
      </c>
      <c r="BA867" s="105">
        <f>_xll.qlCalendarAdvance(Calendar,BA866,AY867,"f",,Trigger)</f>
        <v>45378</v>
      </c>
      <c r="BB867" s="105">
        <f>_xll.qlInterestRateIndexMaturity(Currency&amp;"ibor"&amp;Tenor,BA867,Trigger)</f>
        <v>45562</v>
      </c>
      <c r="BC867" s="257">
        <f>_xll.qlIndexFixing($AC$5,AZ867,TRUE,_xll.ohTrigger(Trigger,Trigger6M))</f>
        <v>1.6341645750305604E-2</v>
      </c>
      <c r="BD867" s="257">
        <f>_xll.qlIndexFixing($BE$1,AZ867,TRUE,_xll.ohTrigger(Trigger,Trigger6M))</f>
        <v>1.60744423739392E-2</v>
      </c>
    </row>
    <row r="868" spans="51:56" ht="11.25" customHeight="1" x14ac:dyDescent="0.25">
      <c r="AY868" s="106" t="s">
        <v>83</v>
      </c>
      <c r="AZ868" s="105">
        <f>_xll.qlInterestRateIndexFixingDate(Currency&amp;"ibor"&amp;Tenor,BA868,Trigger)</f>
        <v>45379</v>
      </c>
      <c r="BA868" s="105">
        <f>_xll.qlCalendarAdvance(Calendar,BA867,AY868,"f",,Trigger)</f>
        <v>45385</v>
      </c>
      <c r="BB868" s="105">
        <f>_xll.qlInterestRateIndexMaturity(Currency&amp;"ibor"&amp;Tenor,BA868,Trigger)</f>
        <v>45568</v>
      </c>
      <c r="BC868" s="257">
        <f>_xll.qlIndexFixing($AC$5,AZ868,TRUE,_xll.ohTrigger(Trigger,Trigger6M))</f>
        <v>1.6335478528330259E-2</v>
      </c>
      <c r="BD868" s="257">
        <f>_xll.qlIndexFixing($BE$1,AZ868,TRUE,_xll.ohTrigger(Trigger,Trigger6M))</f>
        <v>1.608604696941288E-2</v>
      </c>
    </row>
    <row r="869" spans="51:56" ht="11.25" customHeight="1" x14ac:dyDescent="0.25">
      <c r="AY869" s="106" t="s">
        <v>83</v>
      </c>
      <c r="AZ869" s="105">
        <f>_xll.qlInterestRateIndexFixingDate(Currency&amp;"ibor"&amp;Tenor,BA869,Trigger)</f>
        <v>45390</v>
      </c>
      <c r="BA869" s="105">
        <f>_xll.qlCalendarAdvance(Calendar,BA868,AY869,"f",,Trigger)</f>
        <v>45392</v>
      </c>
      <c r="BB869" s="105">
        <f>_xll.qlInterestRateIndexMaturity(Currency&amp;"ibor"&amp;Tenor,BA869,Trigger)</f>
        <v>45575</v>
      </c>
      <c r="BC869" s="257">
        <f>_xll.qlIndexFixing($AC$5,AZ869,TRUE,_xll.ohTrigger(Trigger,Trigger6M))</f>
        <v>1.6329799956758387E-2</v>
      </c>
      <c r="BD869" s="257">
        <f>_xll.qlIndexFixing($BE$1,AZ869,TRUE,_xll.ohTrigger(Trigger,Trigger6M))</f>
        <v>1.6098817900520264E-2</v>
      </c>
    </row>
    <row r="870" spans="51:56" ht="11.25" customHeight="1" x14ac:dyDescent="0.25">
      <c r="AY870" s="106" t="s">
        <v>83</v>
      </c>
      <c r="AZ870" s="105">
        <f>_xll.qlInterestRateIndexFixingDate(Currency&amp;"ibor"&amp;Tenor,BA870,Trigger)</f>
        <v>45397</v>
      </c>
      <c r="BA870" s="105">
        <f>_xll.qlCalendarAdvance(Calendar,BA869,AY870,"f",,Trigger)</f>
        <v>45399</v>
      </c>
      <c r="BB870" s="105">
        <f>_xll.qlInterestRateIndexMaturity(Currency&amp;"ibor"&amp;Tenor,BA870,Trigger)</f>
        <v>45582</v>
      </c>
      <c r="BC870" s="257">
        <f>_xll.qlIndexFixing($AC$5,AZ870,TRUE,_xll.ohTrigger(Trigger,Trigger6M))</f>
        <v>1.632394961993968E-2</v>
      </c>
      <c r="BD870" s="257">
        <f>_xll.qlIndexFixing($BE$1,AZ870,TRUE,_xll.ohTrigger(Trigger,Trigger6M))</f>
        <v>1.6111513513637116E-2</v>
      </c>
    </row>
    <row r="871" spans="51:56" ht="11.25" customHeight="1" x14ac:dyDescent="0.25">
      <c r="AY871" s="106" t="s">
        <v>83</v>
      </c>
      <c r="AZ871" s="105">
        <f>_xll.qlInterestRateIndexFixingDate(Currency&amp;"ibor"&amp;Tenor,BA871,Trigger)</f>
        <v>45404</v>
      </c>
      <c r="BA871" s="105">
        <f>_xll.qlCalendarAdvance(Calendar,BA870,AY871,"f",,Trigger)</f>
        <v>45406</v>
      </c>
      <c r="BB871" s="105">
        <f>_xll.qlInterestRateIndexMaturity(Currency&amp;"ibor"&amp;Tenor,BA871,Trigger)</f>
        <v>45589</v>
      </c>
      <c r="BC871" s="257">
        <f>_xll.qlIndexFixing($AC$5,AZ871,TRUE,_xll.ohTrigger(Trigger,Trigger6M))</f>
        <v>1.6317927519394232E-2</v>
      </c>
      <c r="BD871" s="257">
        <f>_xll.qlIndexFixing($BE$1,AZ871,TRUE,_xll.ohTrigger(Trigger,Trigger6M))</f>
        <v>1.6124146140608708E-2</v>
      </c>
    </row>
    <row r="872" spans="51:56" ht="11.25" customHeight="1" x14ac:dyDescent="0.25">
      <c r="AY872" s="106" t="s">
        <v>83</v>
      </c>
      <c r="AZ872" s="105">
        <f>_xll.qlInterestRateIndexFixingDate(Currency&amp;"ibor"&amp;Tenor,BA872,Trigger)</f>
        <v>45411</v>
      </c>
      <c r="BA872" s="105">
        <f>_xll.qlCalendarAdvance(Calendar,BA871,AY872,"f",,Trigger)</f>
        <v>45414</v>
      </c>
      <c r="BB872" s="105">
        <f>_xll.qlInterestRateIndexMaturity(Currency&amp;"ibor"&amp;Tenor,BA872,Trigger)</f>
        <v>45600</v>
      </c>
      <c r="BC872" s="257">
        <f>_xll.qlIndexFixing($AC$5,AZ872,TRUE,_xll.ohTrigger(Trigger,Trigger6M))</f>
        <v>1.6316129711894934E-2</v>
      </c>
      <c r="BD872" s="257">
        <f>_xll.qlIndexFixing($BE$1,AZ872,TRUE,_xll.ohTrigger(Trigger,Trigger6M))</f>
        <v>1.6142288517869589E-2</v>
      </c>
    </row>
    <row r="873" spans="51:56" ht="11.25" customHeight="1" x14ac:dyDescent="0.25">
      <c r="AY873" s="106" t="s">
        <v>83</v>
      </c>
      <c r="AZ873" s="105">
        <f>_xll.qlInterestRateIndexFixingDate(Currency&amp;"ibor"&amp;Tenor,BA873,Trigger)</f>
        <v>45419</v>
      </c>
      <c r="BA873" s="105">
        <f>_xll.qlCalendarAdvance(Calendar,BA872,AY873,"f",,Trigger)</f>
        <v>45421</v>
      </c>
      <c r="BB873" s="105">
        <f>_xll.qlInterestRateIndexMaturity(Currency&amp;"ibor"&amp;Tenor,BA873,Trigger)</f>
        <v>45607</v>
      </c>
      <c r="BC873" s="257">
        <f>_xll.qlIndexFixing($AC$5,AZ873,TRUE,_xll.ohTrigger(Trigger,Trigger6M))</f>
        <v>1.6310379175204663E-2</v>
      </c>
      <c r="BD873" s="257">
        <f>_xll.qlIndexFixing($BE$1,AZ873,TRUE,_xll.ohTrigger(Trigger,Trigger6M))</f>
        <v>1.6154833206189972E-2</v>
      </c>
    </row>
    <row r="874" spans="51:56" ht="11.25" customHeight="1" x14ac:dyDescent="0.25">
      <c r="AY874" s="106" t="s">
        <v>83</v>
      </c>
      <c r="AZ874" s="105">
        <f>_xll.qlInterestRateIndexFixingDate(Currency&amp;"ibor"&amp;Tenor,BA874,Trigger)</f>
        <v>45426</v>
      </c>
      <c r="BA874" s="105">
        <f>_xll.qlCalendarAdvance(Calendar,BA873,AY874,"f",,Trigger)</f>
        <v>45428</v>
      </c>
      <c r="BB874" s="105">
        <f>_xll.qlInterestRateIndexMaturity(Currency&amp;"ibor"&amp;Tenor,BA874,Trigger)</f>
        <v>45614</v>
      </c>
      <c r="BC874" s="257">
        <f>_xll.qlIndexFixing($AC$5,AZ874,TRUE,_xll.ohTrigger(Trigger,Trigger6M))</f>
        <v>1.630445962350939E-2</v>
      </c>
      <c r="BD874" s="257">
        <f>_xll.qlIndexFixing($BE$1,AZ874,TRUE,_xll.ohTrigger(Trigger,Trigger6M))</f>
        <v>1.6167355261910904E-2</v>
      </c>
    </row>
    <row r="875" spans="51:56" ht="11.25" customHeight="1" x14ac:dyDescent="0.25">
      <c r="AY875" s="106" t="s">
        <v>83</v>
      </c>
      <c r="AZ875" s="105">
        <f>_xll.qlInterestRateIndexFixingDate(Currency&amp;"ibor"&amp;Tenor,BA875,Trigger)</f>
        <v>45433</v>
      </c>
      <c r="BA875" s="105">
        <f>_xll.qlCalendarAdvance(Calendar,BA874,AY875,"f",,Trigger)</f>
        <v>45435</v>
      </c>
      <c r="BB875" s="105">
        <f>_xll.qlInterestRateIndexMaturity(Currency&amp;"ibor"&amp;Tenor,BA875,Trigger)</f>
        <v>45621</v>
      </c>
      <c r="BC875" s="257">
        <f>_xll.qlIndexFixing($AC$5,AZ875,TRUE,_xll.ohTrigger(Trigger,Trigger6M))</f>
        <v>1.6298371058346379E-2</v>
      </c>
      <c r="BD875" s="257">
        <f>_xll.qlIndexFixing($BE$1,AZ875,TRUE,_xll.ohTrigger(Trigger,Trigger6M))</f>
        <v>1.6179867250065705E-2</v>
      </c>
    </row>
    <row r="876" spans="51:56" ht="11.25" customHeight="1" x14ac:dyDescent="0.25">
      <c r="AY876" s="106" t="s">
        <v>83</v>
      </c>
      <c r="AZ876" s="105">
        <f>_xll.qlInterestRateIndexFixingDate(Currency&amp;"ibor"&amp;Tenor,BA876,Trigger)</f>
        <v>45440</v>
      </c>
      <c r="BA876" s="105">
        <f>_xll.qlCalendarAdvance(Calendar,BA875,AY876,"f",,Trigger)</f>
        <v>45442</v>
      </c>
      <c r="BB876" s="105">
        <f>_xll.qlInterestRateIndexMaturity(Currency&amp;"ibor"&amp;Tenor,BA876,Trigger)</f>
        <v>45625</v>
      </c>
      <c r="BC876" s="257">
        <f>_xll.qlIndexFixing($AC$5,AZ876,TRUE,_xll.ohTrigger(Trigger,Trigger6M))</f>
        <v>1.6284243611358079E-2</v>
      </c>
      <c r="BD876" s="257">
        <f>_xll.qlIndexFixing($BE$1,AZ876,TRUE,_xll.ohTrigger(Trigger,Trigger6M))</f>
        <v>1.61885904977748E-2</v>
      </c>
    </row>
    <row r="877" spans="51:56" ht="11.25" customHeight="1" x14ac:dyDescent="0.25">
      <c r="AY877" s="106" t="s">
        <v>83</v>
      </c>
      <c r="AZ877" s="105">
        <f>_xll.qlInterestRateIndexFixingDate(Currency&amp;"ibor"&amp;Tenor,BA877,Trigger)</f>
        <v>45447</v>
      </c>
      <c r="BA877" s="105">
        <f>_xll.qlCalendarAdvance(Calendar,BA876,AY877,"f",,Trigger)</f>
        <v>45449</v>
      </c>
      <c r="BB877" s="105">
        <f>_xll.qlInterestRateIndexMaturity(Currency&amp;"ibor"&amp;Tenor,BA877,Trigger)</f>
        <v>45632</v>
      </c>
      <c r="BC877" s="257">
        <f>_xll.qlIndexFixing($AC$5,AZ877,TRUE,_xll.ohTrigger(Trigger,Trigger6M))</f>
        <v>1.6294498496101425E-2</v>
      </c>
      <c r="BD877" s="257">
        <f>_xll.qlIndexFixing($BE$1,AZ877,TRUE,_xll.ohTrigger(Trigger,Trigger6M))</f>
        <v>1.6201112584325422E-2</v>
      </c>
    </row>
    <row r="878" spans="51:56" ht="11.25" customHeight="1" x14ac:dyDescent="0.25">
      <c r="AY878" s="106" t="s">
        <v>83</v>
      </c>
      <c r="AZ878" s="105">
        <f>_xll.qlInterestRateIndexFixingDate(Currency&amp;"ibor"&amp;Tenor,BA878,Trigger)</f>
        <v>45454</v>
      </c>
      <c r="BA878" s="105">
        <f>_xll.qlCalendarAdvance(Calendar,BA877,AY878,"f",,Trigger)</f>
        <v>45456</v>
      </c>
      <c r="BB878" s="105">
        <f>_xll.qlInterestRateIndexMaturity(Currency&amp;"ibor"&amp;Tenor,BA878,Trigger)</f>
        <v>45639</v>
      </c>
      <c r="BC878" s="257">
        <f>_xll.qlIndexFixing($AC$5,AZ878,TRUE,_xll.ohTrigger(Trigger,Trigger6M))</f>
        <v>1.6327814134174418E-2</v>
      </c>
      <c r="BD878" s="257">
        <f>_xll.qlIndexFixing($BE$1,AZ878,TRUE,_xll.ohTrigger(Trigger,Trigger6M))</f>
        <v>1.621365726612805E-2</v>
      </c>
    </row>
    <row r="879" spans="51:56" ht="11.25" customHeight="1" x14ac:dyDescent="0.25">
      <c r="AY879" s="106" t="s">
        <v>83</v>
      </c>
      <c r="AZ879" s="105">
        <f>_xll.qlInterestRateIndexFixingDate(Currency&amp;"ibor"&amp;Tenor,BA879,Trigger)</f>
        <v>45461</v>
      </c>
      <c r="BA879" s="105">
        <f>_xll.qlCalendarAdvance(Calendar,BA878,AY879,"f",,Trigger)</f>
        <v>45463</v>
      </c>
      <c r="BB879" s="105">
        <f>_xll.qlInterestRateIndexMaturity(Currency&amp;"ibor"&amp;Tenor,BA879,Trigger)</f>
        <v>45646</v>
      </c>
      <c r="BC879" s="257">
        <f>_xll.qlIndexFixing($AC$5,AZ879,TRUE,_xll.ohTrigger(Trigger,Trigger6M))</f>
        <v>1.6361130331827334E-2</v>
      </c>
      <c r="BD879" s="257">
        <f>_xll.qlIndexFixing($BE$1,AZ879,TRUE,_xll.ohTrigger(Trigger,Trigger6M))</f>
        <v>1.6226226199983287E-2</v>
      </c>
    </row>
    <row r="880" spans="51:56" ht="11.25" customHeight="1" x14ac:dyDescent="0.25">
      <c r="AY880" s="106" t="s">
        <v>83</v>
      </c>
      <c r="AZ880" s="105">
        <f>_xll.qlInterestRateIndexFixingDate(Currency&amp;"ibor"&amp;Tenor,BA880,Trigger)</f>
        <v>45468</v>
      </c>
      <c r="BA880" s="105">
        <f>_xll.qlCalendarAdvance(Calendar,BA879,AY880,"f",,Trigger)</f>
        <v>45470</v>
      </c>
      <c r="BB880" s="105">
        <f>_xll.qlInterestRateIndexMaturity(Currency&amp;"ibor"&amp;Tenor,BA880,Trigger)</f>
        <v>45653</v>
      </c>
      <c r="BC880" s="257">
        <f>_xll.qlIndexFixing($AC$5,AZ880,TRUE,_xll.ohTrigger(Trigger,Trigger6M))</f>
        <v>1.6394447089069349E-2</v>
      </c>
      <c r="BD880" s="257">
        <f>_xll.qlIndexFixing($BE$1,AZ880,TRUE,_xll.ohTrigger(Trigger,Trigger6M))</f>
        <v>1.6238820677285222E-2</v>
      </c>
    </row>
    <row r="881" spans="51:56" ht="11.25" customHeight="1" x14ac:dyDescent="0.25">
      <c r="AY881" s="106" t="s">
        <v>83</v>
      </c>
      <c r="AZ881" s="105">
        <f>_xll.qlInterestRateIndexFixingDate(Currency&amp;"ibor"&amp;Tenor,BA881,Trigger)</f>
        <v>45475</v>
      </c>
      <c r="BA881" s="105">
        <f>_xll.qlCalendarAdvance(Calendar,BA880,AY881,"f",,Trigger)</f>
        <v>45477</v>
      </c>
      <c r="BB881" s="105">
        <f>_xll.qlInterestRateIndexMaturity(Currency&amp;"ibor"&amp;Tenor,BA881,Trigger)</f>
        <v>45663</v>
      </c>
      <c r="BC881" s="257">
        <f>_xll.qlIndexFixing($AC$5,AZ881,TRUE,_xll.ohTrigger(Trigger,Trigger6M))</f>
        <v>1.6436026275650859E-2</v>
      </c>
      <c r="BD881" s="257">
        <f>_xll.qlIndexFixing($BE$1,AZ881,TRUE,_xll.ohTrigger(Trigger,Trigger6M))</f>
        <v>1.6255274688476623E-2</v>
      </c>
    </row>
    <row r="882" spans="51:56" ht="11.25" customHeight="1" x14ac:dyDescent="0.25">
      <c r="AY882" s="106" t="s">
        <v>83</v>
      </c>
      <c r="AZ882" s="105">
        <f>_xll.qlInterestRateIndexFixingDate(Currency&amp;"ibor"&amp;Tenor,BA882,Trigger)</f>
        <v>45482</v>
      </c>
      <c r="BA882" s="105">
        <f>_xll.qlCalendarAdvance(Calendar,BA881,AY882,"f",,Trigger)</f>
        <v>45484</v>
      </c>
      <c r="BB882" s="105">
        <f>_xll.qlInterestRateIndexMaturity(Currency&amp;"ibor"&amp;Tenor,BA882,Trigger)</f>
        <v>45670</v>
      </c>
      <c r="BC882" s="257">
        <f>_xll.qlIndexFixing($AC$5,AZ882,TRUE,_xll.ohTrigger(Trigger,Trigger6M))</f>
        <v>1.6469348821111021E-2</v>
      </c>
      <c r="BD882" s="257">
        <f>_xll.qlIndexFixing($BE$1,AZ882,TRUE,_xll.ohTrigger(Trigger,Trigger6M))</f>
        <v>1.6267933245595698E-2</v>
      </c>
    </row>
    <row r="883" spans="51:56" ht="11.25" customHeight="1" x14ac:dyDescent="0.25">
      <c r="AY883" s="106" t="s">
        <v>83</v>
      </c>
      <c r="AZ883" s="105">
        <f>_xll.qlInterestRateIndexFixingDate(Currency&amp;"ibor"&amp;Tenor,BA883,Trigger)</f>
        <v>45489</v>
      </c>
      <c r="BA883" s="105">
        <f>_xll.qlCalendarAdvance(Calendar,BA882,AY883,"f",,Trigger)</f>
        <v>45491</v>
      </c>
      <c r="BB883" s="105">
        <f>_xll.qlInterestRateIndexMaturity(Currency&amp;"ibor"&amp;Tenor,BA883,Trigger)</f>
        <v>45677</v>
      </c>
      <c r="BC883" s="257">
        <f>_xll.qlIndexFixing($AC$5,AZ883,TRUE,_xll.ohTrigger(Trigger,Trigger6M))</f>
        <v>1.6502671935442585E-2</v>
      </c>
      <c r="BD883" s="257">
        <f>_xll.qlIndexFixing($BE$1,AZ883,TRUE,_xll.ohTrigger(Trigger,Trigger6M))</f>
        <v>1.6280621502658785E-2</v>
      </c>
    </row>
    <row r="884" spans="51:56" ht="11.25" customHeight="1" x14ac:dyDescent="0.25">
      <c r="AY884" s="106" t="s">
        <v>83</v>
      </c>
      <c r="AZ884" s="105">
        <f>_xll.qlInterestRateIndexFixingDate(Currency&amp;"ibor"&amp;Tenor,BA884,Trigger)</f>
        <v>45496</v>
      </c>
      <c r="BA884" s="105">
        <f>_xll.qlCalendarAdvance(Calendar,BA883,AY884,"f",,Trigger)</f>
        <v>45498</v>
      </c>
      <c r="BB884" s="105">
        <f>_xll.qlInterestRateIndexMaturity(Currency&amp;"ibor"&amp;Tenor,BA884,Trigger)</f>
        <v>45684</v>
      </c>
      <c r="BC884" s="257">
        <f>_xll.qlIndexFixing($AC$5,AZ884,TRUE,_xll.ohTrigger(Trigger,Trigger6M))</f>
        <v>1.6535995618655434E-2</v>
      </c>
      <c r="BD884" s="257">
        <f>_xll.qlIndexFixing($BE$1,AZ884,TRUE,_xll.ohTrigger(Trigger,Trigger6M))</f>
        <v>1.6293340751389166E-2</v>
      </c>
    </row>
    <row r="885" spans="51:56" ht="11.25" customHeight="1" x14ac:dyDescent="0.25">
      <c r="AY885" s="106" t="s">
        <v>83</v>
      </c>
      <c r="AZ885" s="105">
        <f>_xll.qlInterestRateIndexFixingDate(Currency&amp;"ibor"&amp;Tenor,BA885,Trigger)</f>
        <v>45503</v>
      </c>
      <c r="BA885" s="105">
        <f>_xll.qlCalendarAdvance(Calendar,BA884,AY885,"f",,Trigger)</f>
        <v>45505</v>
      </c>
      <c r="BB885" s="105">
        <f>_xll.qlInterestRateIndexMaturity(Currency&amp;"ibor"&amp;Tenor,BA885,Trigger)</f>
        <v>45691</v>
      </c>
      <c r="BC885" s="257">
        <f>_xll.qlIndexFixing($AC$5,AZ885,TRUE,_xll.ohTrigger(Trigger,Trigger6M))</f>
        <v>1.6569319870759883E-2</v>
      </c>
      <c r="BD885" s="257">
        <f>_xll.qlIndexFixing($BE$1,AZ885,TRUE,_xll.ohTrigger(Trigger,Trigger6M))</f>
        <v>1.6306092283545372E-2</v>
      </c>
    </row>
    <row r="886" spans="51:56" ht="11.25" customHeight="1" x14ac:dyDescent="0.25">
      <c r="AY886" s="106" t="s">
        <v>83</v>
      </c>
      <c r="AZ886" s="105">
        <f>_xll.qlInterestRateIndexFixingDate(Currency&amp;"ibor"&amp;Tenor,BA886,Trigger)</f>
        <v>45510</v>
      </c>
      <c r="BA886" s="105">
        <f>_xll.qlCalendarAdvance(Calendar,BA885,AY886,"f",,Trigger)</f>
        <v>45512</v>
      </c>
      <c r="BB886" s="105">
        <f>_xll.qlInterestRateIndexMaturity(Currency&amp;"ibor"&amp;Tenor,BA886,Trigger)</f>
        <v>45698</v>
      </c>
      <c r="BC886" s="257">
        <f>_xll.qlIndexFixing($AC$5,AZ886,TRUE,_xll.ohTrigger(Trigger,Trigger6M))</f>
        <v>1.6602644691764527E-2</v>
      </c>
      <c r="BD886" s="257">
        <f>_xll.qlIndexFixing($BE$1,AZ886,TRUE,_xll.ohTrigger(Trigger,Trigger6M))</f>
        <v>1.6318877390920316E-2</v>
      </c>
    </row>
    <row r="887" spans="51:56" ht="11.25" customHeight="1" x14ac:dyDescent="0.25">
      <c r="AY887" s="106" t="s">
        <v>83</v>
      </c>
      <c r="AZ887" s="105">
        <f>_xll.qlInterestRateIndexFixingDate(Currency&amp;"ibor"&amp;Tenor,BA887,Trigger)</f>
        <v>45517</v>
      </c>
      <c r="BA887" s="105">
        <f>_xll.qlCalendarAdvance(Calendar,BA886,AY887,"f",,Trigger)</f>
        <v>45519</v>
      </c>
      <c r="BB887" s="105">
        <f>_xll.qlInterestRateIndexMaturity(Currency&amp;"ibor"&amp;Tenor,BA887,Trigger)</f>
        <v>45705</v>
      </c>
      <c r="BC887" s="257">
        <f>_xll.qlIndexFixing($AC$5,AZ887,TRUE,_xll.ohTrigger(Trigger,Trigger6M))</f>
        <v>1.6635970081680544E-2</v>
      </c>
      <c r="BD887" s="257">
        <f>_xll.qlIndexFixing($BE$1,AZ887,TRUE,_xll.ohTrigger(Trigger,Trigger6M))</f>
        <v>1.6331697365344289E-2</v>
      </c>
    </row>
    <row r="888" spans="51:56" ht="11.25" customHeight="1" x14ac:dyDescent="0.25">
      <c r="AY888" s="106" t="s">
        <v>83</v>
      </c>
      <c r="AZ888" s="105">
        <f>_xll.qlInterestRateIndexFixingDate(Currency&amp;"ibor"&amp;Tenor,BA888,Trigger)</f>
        <v>45524</v>
      </c>
      <c r="BA888" s="105">
        <f>_xll.qlCalendarAdvance(Calendar,BA887,AY888,"f",,Trigger)</f>
        <v>45526</v>
      </c>
      <c r="BB888" s="105">
        <f>_xll.qlInterestRateIndexMaturity(Currency&amp;"ibor"&amp;Tenor,BA888,Trigger)</f>
        <v>45712</v>
      </c>
      <c r="BC888" s="257">
        <f>_xll.qlIndexFixing($AC$5,AZ888,TRUE,_xll.ohTrigger(Trigger,Trigger6M))</f>
        <v>1.6669296040516094E-2</v>
      </c>
      <c r="BD888" s="257">
        <f>_xll.qlIndexFixing($BE$1,AZ888,TRUE,_xll.ohTrigger(Trigger,Trigger6M))</f>
        <v>1.6344553498680685E-2</v>
      </c>
    </row>
    <row r="889" spans="51:56" ht="11.25" customHeight="1" x14ac:dyDescent="0.25">
      <c r="AY889" s="106" t="s">
        <v>83</v>
      </c>
      <c r="AZ889" s="105">
        <f>_xll.qlInterestRateIndexFixingDate(Currency&amp;"ibor"&amp;Tenor,BA889,Trigger)</f>
        <v>45531</v>
      </c>
      <c r="BA889" s="105">
        <f>_xll.qlCalendarAdvance(Calendar,BA888,AY889,"f",,Trigger)</f>
        <v>45533</v>
      </c>
      <c r="BB889" s="105">
        <f>_xll.qlInterestRateIndexMaturity(Currency&amp;"ibor"&amp;Tenor,BA889,Trigger)</f>
        <v>45716</v>
      </c>
      <c r="BC889" s="257">
        <f>_xll.qlIndexFixing($AC$5,AZ889,TRUE,_xll.ohTrigger(Trigger,Trigger6M))</f>
        <v>1.6694323087339372E-2</v>
      </c>
      <c r="BD889" s="257">
        <f>_xll.qlIndexFixing($BE$1,AZ889,TRUE,_xll.ohTrigger(Trigger,Trigger6M))</f>
        <v>1.6353533525284378E-2</v>
      </c>
    </row>
    <row r="890" spans="51:56" ht="11.25" customHeight="1" x14ac:dyDescent="0.25">
      <c r="AY890" s="106" t="s">
        <v>83</v>
      </c>
      <c r="AZ890" s="105">
        <f>_xll.qlInterestRateIndexFixingDate(Currency&amp;"ibor"&amp;Tenor,BA890,Trigger)</f>
        <v>45538</v>
      </c>
      <c r="BA890" s="105">
        <f>_xll.qlCalendarAdvance(Calendar,BA889,AY890,"f",,Trigger)</f>
        <v>45540</v>
      </c>
      <c r="BB890" s="105">
        <f>_xll.qlInterestRateIndexMaturity(Currency&amp;"ibor"&amp;Tenor,BA890,Trigger)</f>
        <v>45721</v>
      </c>
      <c r="BC890" s="257">
        <f>_xll.qlIndexFixing($AC$5,AZ890,TRUE,_xll.ohTrigger(Trigger,Trigger6M))</f>
        <v>1.6722110467156714E-2</v>
      </c>
      <c r="BD890" s="257">
        <f>_xll.qlIndexFixing($BE$1,AZ890,TRUE,_xll.ohTrigger(Trigger,Trigger6M))</f>
        <v>1.6363839965929446E-2</v>
      </c>
    </row>
    <row r="891" spans="51:56" ht="11.25" customHeight="1" x14ac:dyDescent="0.25">
      <c r="AY891" s="106" t="s">
        <v>83</v>
      </c>
      <c r="AZ891" s="105">
        <f>_xll.qlInterestRateIndexFixingDate(Currency&amp;"ibor"&amp;Tenor,BA891,Trigger)</f>
        <v>45545</v>
      </c>
      <c r="BA891" s="105">
        <f>_xll.qlCalendarAdvance(Calendar,BA890,AY891,"f",,Trigger)</f>
        <v>45547</v>
      </c>
      <c r="BB891" s="105">
        <f>_xll.qlInterestRateIndexMaturity(Currency&amp;"ibor"&amp;Tenor,BA891,Trigger)</f>
        <v>45728</v>
      </c>
      <c r="BC891" s="257">
        <f>_xll.qlIndexFixing($AC$5,AZ891,TRUE,_xll.ohTrigger(Trigger,Trigger6M))</f>
        <v>1.6755430214863278E-2</v>
      </c>
      <c r="BD891" s="257">
        <f>_xll.qlIndexFixing($BE$1,AZ891,TRUE,_xll.ohTrigger(Trigger,Trigger6M))</f>
        <v>1.637679293262161E-2</v>
      </c>
    </row>
    <row r="892" spans="51:56" ht="11.25" customHeight="1" x14ac:dyDescent="0.25">
      <c r="AY892" s="106" t="s">
        <v>83</v>
      </c>
      <c r="AZ892" s="105">
        <f>_xll.qlInterestRateIndexFixingDate(Currency&amp;"ibor"&amp;Tenor,BA892,Trigger)</f>
        <v>45552</v>
      </c>
      <c r="BA892" s="105">
        <f>_xll.qlCalendarAdvance(Calendar,BA891,AY892,"f",,Trigger)</f>
        <v>45554</v>
      </c>
      <c r="BB892" s="105">
        <f>_xll.qlInterestRateIndexMaturity(Currency&amp;"ibor"&amp;Tenor,BA892,Trigger)</f>
        <v>45735</v>
      </c>
      <c r="BC892" s="257">
        <f>_xll.qlIndexFixing($AC$5,AZ892,TRUE,_xll.ohTrigger(Trigger,Trigger6M))</f>
        <v>1.6788750516102312E-2</v>
      </c>
      <c r="BD892" s="257">
        <f>_xll.qlIndexFixing($BE$1,AZ892,TRUE,_xll.ohTrigger(Trigger,Trigger6M))</f>
        <v>1.638978675300945E-2</v>
      </c>
    </row>
    <row r="893" spans="51:56" ht="11.25" customHeight="1" x14ac:dyDescent="0.25">
      <c r="AY893" s="106" t="s">
        <v>83</v>
      </c>
      <c r="AZ893" s="105">
        <f>_xll.qlInterestRateIndexFixingDate(Currency&amp;"ibor"&amp;Tenor,BA893,Trigger)</f>
        <v>45559</v>
      </c>
      <c r="BA893" s="105">
        <f>_xll.qlCalendarAdvance(Calendar,BA892,AY893,"f",,Trigger)</f>
        <v>45561</v>
      </c>
      <c r="BB893" s="105">
        <f>_xll.qlInterestRateIndexMaturity(Currency&amp;"ibor"&amp;Tenor,BA893,Trigger)</f>
        <v>45742</v>
      </c>
      <c r="BC893" s="257">
        <f>_xll.qlIndexFixing($AC$5,AZ893,TRUE,_xll.ohTrigger(Trigger,Trigger6M))</f>
        <v>1.6822071370883967E-2</v>
      </c>
      <c r="BD893" s="257">
        <f>_xll.qlIndexFixing($BE$1,AZ893,TRUE,_xll.ohTrigger(Trigger,Trigger6M))</f>
        <v>1.6402822718812403E-2</v>
      </c>
    </row>
    <row r="894" spans="51:56" ht="11.25" customHeight="1" x14ac:dyDescent="0.25">
      <c r="AY894" s="106" t="s">
        <v>83</v>
      </c>
      <c r="AZ894" s="105">
        <f>_xll.qlInterestRateIndexFixingDate(Currency&amp;"ibor"&amp;Tenor,BA894,Trigger)</f>
        <v>45566</v>
      </c>
      <c r="BA894" s="105">
        <f>_xll.qlCalendarAdvance(Calendar,BA893,AY894,"f",,Trigger)</f>
        <v>45568</v>
      </c>
      <c r="BB894" s="105">
        <f>_xll.qlInterestRateIndexMaturity(Currency&amp;"ibor"&amp;Tenor,BA894,Trigger)</f>
        <v>45750</v>
      </c>
      <c r="BC894" s="257">
        <f>_xll.qlIndexFixing($AC$5,AZ894,TRUE,_xll.ohTrigger(Trigger,Trigger6M))</f>
        <v>1.6858166497399126E-2</v>
      </c>
      <c r="BD894" s="257">
        <f>_xll.qlIndexFixing($BE$1,AZ894,TRUE,_xll.ohTrigger(Trigger,Trigger6M))</f>
        <v>1.6417225173450067E-2</v>
      </c>
    </row>
    <row r="895" spans="51:56" ht="11.25" customHeight="1" x14ac:dyDescent="0.25">
      <c r="AY895" s="106" t="s">
        <v>83</v>
      </c>
      <c r="AZ895" s="105">
        <f>_xll.qlInterestRateIndexFixingDate(Currency&amp;"ibor"&amp;Tenor,BA895,Trigger)</f>
        <v>45573</v>
      </c>
      <c r="BA895" s="105">
        <f>_xll.qlCalendarAdvance(Calendar,BA894,AY895,"f",,Trigger)</f>
        <v>45575</v>
      </c>
      <c r="BB895" s="105">
        <f>_xll.qlInterestRateIndexMaturity(Currency&amp;"ibor"&amp;Tenor,BA895,Trigger)</f>
        <v>45757</v>
      </c>
      <c r="BC895" s="257">
        <f>_xll.qlIndexFixing($AC$5,AZ895,TRUE,_xll.ohTrigger(Trigger,Trigger6M))</f>
        <v>1.6891490054197052E-2</v>
      </c>
      <c r="BD895" s="257">
        <f>_xll.qlIndexFixing($BE$1,AZ895,TRUE,_xll.ohTrigger(Trigger,Trigger6M))</f>
        <v>1.6430353544763212E-2</v>
      </c>
    </row>
    <row r="896" spans="51:56" ht="11.25" customHeight="1" x14ac:dyDescent="0.25">
      <c r="AY896" s="106" t="s">
        <v>83</v>
      </c>
      <c r="AZ896" s="105">
        <f>_xll.qlInterestRateIndexFixingDate(Currency&amp;"ibor"&amp;Tenor,BA896,Trigger)</f>
        <v>45580</v>
      </c>
      <c r="BA896" s="105">
        <f>_xll.qlCalendarAdvance(Calendar,BA895,AY896,"f",,Trigger)</f>
        <v>45582</v>
      </c>
      <c r="BB896" s="105">
        <f>_xll.qlInterestRateIndexMaturity(Currency&amp;"ibor"&amp;Tenor,BA896,Trigger)</f>
        <v>45764</v>
      </c>
      <c r="BC896" s="257">
        <f>_xll.qlIndexFixing($AC$5,AZ896,TRUE,_xll.ohTrigger(Trigger,Trigger6M))</f>
        <v>1.6924814167649484E-2</v>
      </c>
      <c r="BD896" s="257">
        <f>_xll.qlIndexFixing($BE$1,AZ896,TRUE,_xll.ohTrigger(Trigger,Trigger6M))</f>
        <v>1.6443528031718207E-2</v>
      </c>
    </row>
    <row r="897" spans="51:56" ht="11.25" customHeight="1" x14ac:dyDescent="0.25">
      <c r="AY897" s="106" t="s">
        <v>83</v>
      </c>
      <c r="AZ897" s="105">
        <f>_xll.qlInterestRateIndexFixingDate(Currency&amp;"ibor"&amp;Tenor,BA897,Trigger)</f>
        <v>45587</v>
      </c>
      <c r="BA897" s="105">
        <f>_xll.qlCalendarAdvance(Calendar,BA896,AY897,"f",,Trigger)</f>
        <v>45589</v>
      </c>
      <c r="BB897" s="105">
        <f>_xll.qlInterestRateIndexMaturity(Currency&amp;"ibor"&amp;Tenor,BA897,Trigger)</f>
        <v>45771</v>
      </c>
      <c r="BC897" s="257">
        <f>_xll.qlIndexFixing($AC$5,AZ897,TRUE,_xll.ohTrigger(Trigger,Trigger6M))</f>
        <v>1.6958138837765639E-2</v>
      </c>
      <c r="BD897" s="257">
        <f>_xll.qlIndexFixing($BE$1,AZ897,TRUE,_xll.ohTrigger(Trigger,Trigger6M))</f>
        <v>1.6456749926247332E-2</v>
      </c>
    </row>
    <row r="898" spans="51:56" ht="11.25" customHeight="1" x14ac:dyDescent="0.25">
      <c r="AY898" s="106" t="s">
        <v>83</v>
      </c>
      <c r="AZ898" s="105">
        <f>_xll.qlInterestRateIndexFixingDate(Currency&amp;"ibor"&amp;Tenor,BA898,Trigger)</f>
        <v>45594</v>
      </c>
      <c r="BA898" s="105">
        <f>_xll.qlCalendarAdvance(Calendar,BA897,AY898,"f",,Trigger)</f>
        <v>45596</v>
      </c>
      <c r="BB898" s="105">
        <f>_xll.qlInterestRateIndexMaturity(Currency&amp;"ibor"&amp;Tenor,BA898,Trigger)</f>
        <v>45777</v>
      </c>
      <c r="BC898" s="257">
        <f>_xll.qlIndexFixing($AC$5,AZ898,TRUE,_xll.ohTrigger(Trigger,Trigger6M))</f>
        <v>1.6988683948244328E-2</v>
      </c>
      <c r="BD898" s="257">
        <f>_xll.qlIndexFixing($BE$1,AZ898,TRUE,_xll.ohTrigger(Trigger,Trigger6M))</f>
        <v>1.6468679941754199E-2</v>
      </c>
    </row>
    <row r="899" spans="51:56" ht="11.25" customHeight="1" x14ac:dyDescent="0.25">
      <c r="AY899" s="106" t="s">
        <v>83</v>
      </c>
      <c r="AZ899" s="105">
        <f>_xll.qlInterestRateIndexFixingDate(Currency&amp;"ibor"&amp;Tenor,BA899,Trigger)</f>
        <v>45601</v>
      </c>
      <c r="BA899" s="105">
        <f>_xll.qlCalendarAdvance(Calendar,BA898,AY899,"f",,Trigger)</f>
        <v>45603</v>
      </c>
      <c r="BB899" s="105">
        <f>_xll.qlInterestRateIndexMaturity(Currency&amp;"ibor"&amp;Tenor,BA899,Trigger)</f>
        <v>45784</v>
      </c>
      <c r="BC899" s="257">
        <f>_xll.qlIndexFixing($AC$5,AZ899,TRUE,_xll.ohTrigger(Trigger,Trigger6M))</f>
        <v>1.7022008124471206E-2</v>
      </c>
      <c r="BD899" s="257">
        <f>_xll.qlIndexFixing($BE$1,AZ899,TRUE,_xll.ohTrigger(Trigger,Trigger6M))</f>
        <v>1.6481995908185804E-2</v>
      </c>
    </row>
    <row r="900" spans="51:56" ht="11.25" customHeight="1" x14ac:dyDescent="0.25">
      <c r="AY900" s="106" t="s">
        <v>83</v>
      </c>
      <c r="AZ900" s="105">
        <f>_xll.qlInterestRateIndexFixingDate(Currency&amp;"ibor"&amp;Tenor,BA900,Trigger)</f>
        <v>45608</v>
      </c>
      <c r="BA900" s="105">
        <f>_xll.qlCalendarAdvance(Calendar,BA899,AY900,"f",,Trigger)</f>
        <v>45610</v>
      </c>
      <c r="BB900" s="105">
        <f>_xll.qlInterestRateIndexMaturity(Currency&amp;"ibor"&amp;Tenor,BA900,Trigger)</f>
        <v>45791</v>
      </c>
      <c r="BC900" s="257">
        <f>_xll.qlIndexFixing($AC$5,AZ900,TRUE,_xll.ohTrigger(Trigger,Trigger6M))</f>
        <v>1.7055332854304744E-2</v>
      </c>
      <c r="BD900" s="257">
        <f>_xll.qlIndexFixing($BE$1,AZ900,TRUE,_xll.ohTrigger(Trigger,Trigger6M))</f>
        <v>1.6495363063093627E-2</v>
      </c>
    </row>
    <row r="901" spans="51:56" ht="11.25" customHeight="1" x14ac:dyDescent="0.25">
      <c r="AY901" s="106" t="s">
        <v>83</v>
      </c>
      <c r="AZ901" s="105">
        <f>_xll.qlInterestRateIndexFixingDate(Currency&amp;"ibor"&amp;Tenor,BA901,Trigger)</f>
        <v>45615</v>
      </c>
      <c r="BA901" s="105">
        <f>_xll.qlCalendarAdvance(Calendar,BA900,AY901,"f",,Trigger)</f>
        <v>45617</v>
      </c>
      <c r="BB901" s="105">
        <f>_xll.qlInterestRateIndexMaturity(Currency&amp;"ibor"&amp;Tenor,BA901,Trigger)</f>
        <v>45798</v>
      </c>
      <c r="BC901" s="257">
        <f>_xll.qlIndexFixing($AC$5,AZ901,TRUE,_xll.ohTrigger(Trigger,Trigger6M))</f>
        <v>1.708865813775334E-2</v>
      </c>
      <c r="BD901" s="257">
        <f>_xll.qlIndexFixing($BE$1,AZ901,TRUE,_xll.ohTrigger(Trigger,Trigger6M))</f>
        <v>1.6508782698493006E-2</v>
      </c>
    </row>
    <row r="902" spans="51:56" ht="11.25" customHeight="1" x14ac:dyDescent="0.25">
      <c r="AY902" s="106" t="s">
        <v>83</v>
      </c>
      <c r="AZ902" s="105">
        <f>_xll.qlInterestRateIndexFixingDate(Currency&amp;"ibor"&amp;Tenor,BA902,Trigger)</f>
        <v>45622</v>
      </c>
      <c r="BA902" s="105">
        <f>_xll.qlCalendarAdvance(Calendar,BA901,AY902,"f",,Trigger)</f>
        <v>45624</v>
      </c>
      <c r="BB902" s="105">
        <f>_xll.qlInterestRateIndexMaturity(Currency&amp;"ibor"&amp;Tenor,BA902,Trigger)</f>
        <v>45805</v>
      </c>
      <c r="BC902" s="257">
        <f>_xll.qlIndexFixing($AC$5,AZ902,TRUE,_xll.ohTrigger(Trigger,Trigger6M))</f>
        <v>1.7121983974827146E-2</v>
      </c>
      <c r="BD902" s="257">
        <f>_xll.qlIndexFixing($BE$1,AZ902,TRUE,_xll.ohTrigger(Trigger,Trigger6M))</f>
        <v>1.6522256106439905E-2</v>
      </c>
    </row>
    <row r="903" spans="51:56" ht="11.25" customHeight="1" x14ac:dyDescent="0.25">
      <c r="AY903" s="106" t="s">
        <v>83</v>
      </c>
      <c r="AZ903" s="105">
        <f>_xll.qlInterestRateIndexFixingDate(Currency&amp;"ibor"&amp;Tenor,BA903,Trigger)</f>
        <v>45629</v>
      </c>
      <c r="BA903" s="105">
        <f>_xll.qlCalendarAdvance(Calendar,BA902,AY903,"f",,Trigger)</f>
        <v>45631</v>
      </c>
      <c r="BB903" s="105">
        <f>_xll.qlInterestRateIndexMaturity(Currency&amp;"ibor"&amp;Tenor,BA903,Trigger)</f>
        <v>45813</v>
      </c>
      <c r="BC903" s="257">
        <f>_xll.qlIndexFixing($AC$5,AZ903,TRUE,_xll.ohTrigger(Trigger,Trigger6M))</f>
        <v>1.7141479777701894E-2</v>
      </c>
      <c r="BD903" s="257">
        <f>_xll.qlIndexFixing($BE$1,AZ903,TRUE,_xll.ohTrigger(Trigger,Trigger6M))</f>
        <v>1.6537149101748246E-2</v>
      </c>
    </row>
    <row r="904" spans="51:56" ht="11.25" customHeight="1" x14ac:dyDescent="0.25">
      <c r="AY904" s="106" t="s">
        <v>83</v>
      </c>
      <c r="AZ904" s="105">
        <f>_xll.qlInterestRateIndexFixingDate(Currency&amp;"ibor"&amp;Tenor,BA904,Trigger)</f>
        <v>45636</v>
      </c>
      <c r="BA904" s="105">
        <f>_xll.qlCalendarAdvance(Calendar,BA903,AY904,"f",,Trigger)</f>
        <v>45638</v>
      </c>
      <c r="BB904" s="105">
        <f>_xll.qlInterestRateIndexMaturity(Currency&amp;"ibor"&amp;Tenor,BA904,Trigger)</f>
        <v>45820</v>
      </c>
      <c r="BC904" s="257">
        <f>_xll.qlIndexFixing($AC$5,AZ904,TRUE,_xll.ohTrigger(Trigger,Trigger6M))</f>
        <v>1.7135924877109639E-2</v>
      </c>
      <c r="BD904" s="257">
        <f>_xll.qlIndexFixing($BE$1,AZ904,TRUE,_xll.ohTrigger(Trigger,Trigger6M))</f>
        <v>1.6550735282981913E-2</v>
      </c>
    </row>
    <row r="905" spans="51:56" ht="11.25" customHeight="1" x14ac:dyDescent="0.25">
      <c r="AY905" s="106" t="s">
        <v>83</v>
      </c>
      <c r="AZ905" s="105">
        <f>_xll.qlInterestRateIndexFixingDate(Currency&amp;"ibor"&amp;Tenor,BA905,Trigger)</f>
        <v>45643</v>
      </c>
      <c r="BA905" s="105">
        <f>_xll.qlCalendarAdvance(Calendar,BA904,AY905,"f",,Trigger)</f>
        <v>45645</v>
      </c>
      <c r="BB905" s="105">
        <f>_xll.qlInterestRateIndexMaturity(Currency&amp;"ibor"&amp;Tenor,BA905,Trigger)</f>
        <v>45827</v>
      </c>
      <c r="BC905" s="257">
        <f>_xll.qlIndexFixing($AC$5,AZ905,TRUE,_xll.ohTrigger(Trigger,Trigger6M))</f>
        <v>1.7130221665601748E-2</v>
      </c>
      <c r="BD905" s="257">
        <f>_xll.qlIndexFixing($BE$1,AZ905,TRUE,_xll.ohTrigger(Trigger,Trigger6M))</f>
        <v>1.6564367861583721E-2</v>
      </c>
    </row>
    <row r="906" spans="51:56" ht="11.25" customHeight="1" x14ac:dyDescent="0.25">
      <c r="AY906" s="106" t="s">
        <v>83</v>
      </c>
      <c r="AZ906" s="105">
        <f>_xll.qlInterestRateIndexFixingDate(Currency&amp;"ibor"&amp;Tenor,BA906,Trigger)</f>
        <v>45649</v>
      </c>
      <c r="BA906" s="105">
        <f>_xll.qlCalendarAdvance(Calendar,BA905,AY906,"f",,Trigger)</f>
        <v>45653</v>
      </c>
      <c r="BB906" s="105">
        <f>_xll.qlInterestRateIndexMaturity(Currency&amp;"ibor"&amp;Tenor,BA906,Trigger)</f>
        <v>45835</v>
      </c>
      <c r="BC906" s="257">
        <f>_xll.qlIndexFixing($AC$5,AZ906,TRUE,_xll.ohTrigger(Trigger,Trigger6M))</f>
        <v>1.7123522106022995E-2</v>
      </c>
      <c r="BD906" s="257">
        <f>_xll.qlIndexFixing($BE$1,AZ906,TRUE,_xll.ohTrigger(Trigger,Trigger6M))</f>
        <v>1.6579996140224602E-2</v>
      </c>
    </row>
    <row r="907" spans="51:56" ht="11.25" customHeight="1" x14ac:dyDescent="0.25">
      <c r="AY907" s="106" t="s">
        <v>83</v>
      </c>
      <c r="AZ907" s="105">
        <f>_xll.qlInterestRateIndexFixingDate(Currency&amp;"ibor"&amp;Tenor,BA907,Trigger)</f>
        <v>45657</v>
      </c>
      <c r="BA907" s="105">
        <f>_xll.qlCalendarAdvance(Calendar,BA906,AY907,"f",,Trigger)</f>
        <v>45660</v>
      </c>
      <c r="BB907" s="105">
        <f>_xll.qlInterestRateIndexMaturity(Currency&amp;"ibor"&amp;Tenor,BA907,Trigger)</f>
        <v>45841</v>
      </c>
      <c r="BC907" s="257">
        <f>_xll.qlIndexFixing($AC$5,AZ907,TRUE,_xll.ohTrigger(Trigger,Trigger6M))</f>
        <v>1.7119388957133819E-2</v>
      </c>
      <c r="BD907" s="257">
        <f>_xll.qlIndexFixing($BE$1,AZ907,TRUE,_xll.ohTrigger(Trigger,Trigger6M))</f>
        <v>1.6592329996601735E-2</v>
      </c>
    </row>
    <row r="908" spans="51:56" ht="11.25" customHeight="1" x14ac:dyDescent="0.25">
      <c r="AY908" s="106" t="s">
        <v>83</v>
      </c>
      <c r="AZ908" s="105">
        <f>_xll.qlInterestRateIndexFixingDate(Currency&amp;"ibor"&amp;Tenor,BA908,Trigger)</f>
        <v>45665</v>
      </c>
      <c r="BA908" s="105">
        <f>_xll.qlCalendarAdvance(Calendar,BA907,AY908,"f",,Trigger)</f>
        <v>45667</v>
      </c>
      <c r="BB908" s="105">
        <f>_xll.qlInterestRateIndexMaturity(Currency&amp;"ibor"&amp;Tenor,BA908,Trigger)</f>
        <v>45848</v>
      </c>
      <c r="BC908" s="257">
        <f>_xll.qlIndexFixing($AC$5,AZ908,TRUE,_xll.ohTrigger(Trigger,Trigger6M))</f>
        <v>1.7113023019980047E-2</v>
      </c>
      <c r="BD908" s="257">
        <f>_xll.qlIndexFixing($BE$1,AZ908,TRUE,_xll.ohTrigger(Trigger,Trigger6M))</f>
        <v>1.6606064082518451E-2</v>
      </c>
    </row>
    <row r="909" spans="51:56" ht="11.25" customHeight="1" x14ac:dyDescent="0.25">
      <c r="AY909" s="106" t="s">
        <v>83</v>
      </c>
      <c r="AZ909" s="105">
        <f>_xll.qlInterestRateIndexFixingDate(Currency&amp;"ibor"&amp;Tenor,BA909,Trigger)</f>
        <v>45672</v>
      </c>
      <c r="BA909" s="105">
        <f>_xll.qlCalendarAdvance(Calendar,BA908,AY909,"f",,Trigger)</f>
        <v>45674</v>
      </c>
      <c r="BB909" s="105">
        <f>_xll.qlInterestRateIndexMaturity(Currency&amp;"ibor"&amp;Tenor,BA909,Trigger)</f>
        <v>45855</v>
      </c>
      <c r="BC909" s="257">
        <f>_xll.qlIndexFixing($AC$5,AZ909,TRUE,_xll.ohTrigger(Trigger,Trigger6M))</f>
        <v>1.7106507965962445E-2</v>
      </c>
      <c r="BD909" s="257">
        <f>_xll.qlIndexFixing($BE$1,AZ909,TRUE,_xll.ohTrigger(Trigger,Trigger6M))</f>
        <v>1.6619817167218266E-2</v>
      </c>
    </row>
    <row r="910" spans="51:56" ht="11.25" customHeight="1" x14ac:dyDescent="0.25">
      <c r="AY910" s="106" t="s">
        <v>83</v>
      </c>
      <c r="AZ910" s="105">
        <f>_xll.qlInterestRateIndexFixingDate(Currency&amp;"ibor"&amp;Tenor,BA910,Trigger)</f>
        <v>45679</v>
      </c>
      <c r="BA910" s="105">
        <f>_xll.qlCalendarAdvance(Calendar,BA909,AY910,"f",,Trigger)</f>
        <v>45681</v>
      </c>
      <c r="BB910" s="105">
        <f>_xll.qlInterestRateIndexMaturity(Currency&amp;"ibor"&amp;Tenor,BA910,Trigger)</f>
        <v>45862</v>
      </c>
      <c r="BC910" s="257">
        <f>_xll.qlIndexFixing($AC$5,AZ910,TRUE,_xll.ohTrigger(Trigger,Trigger6M))</f>
        <v>1.7099843796533558E-2</v>
      </c>
      <c r="BD910" s="257">
        <f>_xll.qlIndexFixing($BE$1,AZ910,TRUE,_xll.ohTrigger(Trigger,Trigger6M))</f>
        <v>1.6633582241703155E-2</v>
      </c>
    </row>
    <row r="911" spans="51:56" ht="11.25" customHeight="1" x14ac:dyDescent="0.25">
      <c r="AY911" s="106" t="s">
        <v>83</v>
      </c>
      <c r="AZ911" s="105">
        <f>_xll.qlInterestRateIndexFixingDate(Currency&amp;"ibor"&amp;Tenor,BA911,Trigger)</f>
        <v>45686</v>
      </c>
      <c r="BA911" s="105">
        <f>_xll.qlCalendarAdvance(Calendar,BA910,AY911,"f",,Trigger)</f>
        <v>45688</v>
      </c>
      <c r="BB911" s="105">
        <f>_xll.qlInterestRateIndexMaturity(Currency&amp;"ibor"&amp;Tenor,BA911,Trigger)</f>
        <v>45869</v>
      </c>
      <c r="BC911" s="257">
        <f>_xll.qlIndexFixing($AC$5,AZ911,TRUE,_xll.ohTrigger(Trigger,Trigger6M))</f>
        <v>1.7093030513180365E-2</v>
      </c>
      <c r="BD911" s="257">
        <f>_xll.qlIndexFixing($BE$1,AZ911,TRUE,_xll.ohTrigger(Trigger,Trigger6M))</f>
        <v>1.6647352235926477E-2</v>
      </c>
    </row>
    <row r="912" spans="51:56" ht="11.25" customHeight="1" x14ac:dyDescent="0.25">
      <c r="AY912" s="106" t="s">
        <v>83</v>
      </c>
      <c r="AZ912" s="105">
        <f>_xll.qlInterestRateIndexFixingDate(Currency&amp;"ibor"&amp;Tenor,BA912,Trigger)</f>
        <v>45693</v>
      </c>
      <c r="BA912" s="105">
        <f>_xll.qlCalendarAdvance(Calendar,BA911,AY912,"f",,Trigger)</f>
        <v>45695</v>
      </c>
      <c r="BB912" s="105">
        <f>_xll.qlInterestRateIndexMaturity(Currency&amp;"ibor"&amp;Tenor,BA912,Trigger)</f>
        <v>45876</v>
      </c>
      <c r="BC912" s="257">
        <f>_xll.qlIndexFixing($AC$5,AZ912,TRUE,_xll.ohTrigger(Trigger,Trigger6M))</f>
        <v>1.7086068117421655E-2</v>
      </c>
      <c r="BD912" s="257">
        <f>_xll.qlIndexFixing($BE$1,AZ912,TRUE,_xll.ohTrigger(Trigger,Trigger6M))</f>
        <v>1.6661120018788094E-2</v>
      </c>
    </row>
    <row r="913" spans="51:56" ht="11.25" customHeight="1" x14ac:dyDescent="0.25">
      <c r="AY913" s="106" t="s">
        <v>83</v>
      </c>
      <c r="AZ913" s="105">
        <f>_xll.qlInterestRateIndexFixingDate(Currency&amp;"ibor"&amp;Tenor,BA913,Trigger)</f>
        <v>45700</v>
      </c>
      <c r="BA913" s="105">
        <f>_xll.qlCalendarAdvance(Calendar,BA912,AY913,"f",,Trigger)</f>
        <v>45702</v>
      </c>
      <c r="BB913" s="105">
        <f>_xll.qlInterestRateIndexMaturity(Currency&amp;"ibor"&amp;Tenor,BA913,Trigger)</f>
        <v>45883</v>
      </c>
      <c r="BC913" s="257">
        <f>_xll.qlIndexFixing($AC$5,AZ913,TRUE,_xll.ohTrigger(Trigger,Trigger6M))</f>
        <v>1.7078956610810662E-2</v>
      </c>
      <c r="BD913" s="257">
        <f>_xll.qlIndexFixing($BE$1,AZ913,TRUE,_xll.ohTrigger(Trigger,Trigger6M))</f>
        <v>1.6674878398134398E-2</v>
      </c>
    </row>
    <row r="914" spans="51:56" ht="11.25" customHeight="1" x14ac:dyDescent="0.25">
      <c r="AY914" s="106" t="s">
        <v>83</v>
      </c>
      <c r="AZ914" s="105">
        <f>_xll.qlInterestRateIndexFixingDate(Currency&amp;"ibor"&amp;Tenor,BA914,Trigger)</f>
        <v>45707</v>
      </c>
      <c r="BA914" s="105">
        <f>_xll.qlCalendarAdvance(Calendar,BA913,AY914,"f",,Trigger)</f>
        <v>45709</v>
      </c>
      <c r="BB914" s="105">
        <f>_xll.qlInterestRateIndexMaturity(Currency&amp;"ibor"&amp;Tenor,BA914,Trigger)</f>
        <v>45890</v>
      </c>
      <c r="BC914" s="257">
        <f>_xll.qlIndexFixing($AC$5,AZ914,TRUE,_xll.ohTrigger(Trigger,Trigger6M))</f>
        <v>1.7071695994932853E-2</v>
      </c>
      <c r="BD914" s="257">
        <f>_xll.qlIndexFixing($BE$1,AZ914,TRUE,_xll.ohTrigger(Trigger,Trigger6M))</f>
        <v>1.6688620120757849E-2</v>
      </c>
    </row>
    <row r="915" spans="51:56" ht="11.25" customHeight="1" x14ac:dyDescent="0.25">
      <c r="AY915" s="106" t="s">
        <v>83</v>
      </c>
      <c r="AZ915" s="105">
        <f>_xll.qlInterestRateIndexFixingDate(Currency&amp;"ibor"&amp;Tenor,BA915,Trigger)</f>
        <v>45714</v>
      </c>
      <c r="BA915" s="105">
        <f>_xll.qlCalendarAdvance(Calendar,BA914,AY915,"f",,Trigger)</f>
        <v>45716</v>
      </c>
      <c r="BB915" s="105">
        <f>_xll.qlInterestRateIndexMaturity(Currency&amp;"ibor"&amp;Tenor,BA915,Trigger)</f>
        <v>45898</v>
      </c>
      <c r="BC915" s="257">
        <f>_xll.qlIndexFixing($AC$5,AZ915,TRUE,_xll.ohTrigger(Trigger,Trigger6M))</f>
        <v>1.706399403413756E-2</v>
      </c>
      <c r="BD915" s="257">
        <f>_xll.qlIndexFixing($BE$1,AZ915,TRUE,_xll.ohTrigger(Trigger,Trigger6M))</f>
        <v>1.6703694068683956E-2</v>
      </c>
    </row>
    <row r="916" spans="51:56" ht="11.25" customHeight="1" x14ac:dyDescent="0.25">
      <c r="AY916" s="106" t="s">
        <v>83</v>
      </c>
      <c r="AZ916" s="105">
        <f>_xll.qlInterestRateIndexFixingDate(Currency&amp;"ibor"&amp;Tenor,BA916,Trigger)</f>
        <v>45721</v>
      </c>
      <c r="BA916" s="105">
        <f>_xll.qlCalendarAdvance(Calendar,BA915,AY916,"f",,Trigger)</f>
        <v>45723</v>
      </c>
      <c r="BB916" s="105">
        <f>_xll.qlInterestRateIndexMaturity(Currency&amp;"ibor"&amp;Tenor,BA916,Trigger)</f>
        <v>45908</v>
      </c>
      <c r="BC916" s="257">
        <f>_xll.qlIndexFixing($AC$5,AZ916,TRUE,_xll.ohTrigger(Trigger,Trigger6M))</f>
        <v>1.7056539191096183E-2</v>
      </c>
      <c r="BD916" s="257">
        <f>_xll.qlIndexFixing($BE$1,AZ916,TRUE,_xll.ohTrigger(Trigger,Trigger6M))</f>
        <v>1.6721423451497002E-2</v>
      </c>
    </row>
    <row r="917" spans="51:56" ht="11.25" customHeight="1" x14ac:dyDescent="0.25">
      <c r="AY917" s="106" t="s">
        <v>83</v>
      </c>
      <c r="AZ917" s="105">
        <f>_xll.qlInterestRateIndexFixingDate(Currency&amp;"ibor"&amp;Tenor,BA917,Trigger)</f>
        <v>45728</v>
      </c>
      <c r="BA917" s="105">
        <f>_xll.qlCalendarAdvance(Calendar,BA916,AY917,"f",,Trigger)</f>
        <v>45730</v>
      </c>
      <c r="BB917" s="105">
        <f>_xll.qlInterestRateIndexMaturity(Currency&amp;"ibor"&amp;Tenor,BA917,Trigger)</f>
        <v>45915</v>
      </c>
      <c r="BC917" s="257">
        <f>_xll.qlIndexFixing($AC$5,AZ917,TRUE,_xll.ohTrigger(Trigger,Trigger6M))</f>
        <v>1.7049633780974415E-2</v>
      </c>
      <c r="BD917" s="257">
        <f>_xll.qlIndexFixing($BE$1,AZ917,TRUE,_xll.ohTrigger(Trigger,Trigger6M))</f>
        <v>1.6735047107796091E-2</v>
      </c>
    </row>
    <row r="918" spans="51:56" ht="11.25" customHeight="1" x14ac:dyDescent="0.25">
      <c r="AY918" s="106" t="s">
        <v>83</v>
      </c>
      <c r="AZ918" s="105">
        <f>_xll.qlInterestRateIndexFixingDate(Currency&amp;"ibor"&amp;Tenor,BA918,Trigger)</f>
        <v>45735</v>
      </c>
      <c r="BA918" s="105">
        <f>_xll.qlCalendarAdvance(Calendar,BA917,AY918,"f",,Trigger)</f>
        <v>45737</v>
      </c>
      <c r="BB918" s="105">
        <f>_xll.qlInterestRateIndexMaturity(Currency&amp;"ibor"&amp;Tenor,BA918,Trigger)</f>
        <v>45922</v>
      </c>
      <c r="BC918" s="257">
        <f>_xll.qlIndexFixing($AC$5,AZ918,TRUE,_xll.ohTrigger(Trigger,Trigger6M))</f>
        <v>1.7042582459919145E-2</v>
      </c>
      <c r="BD918" s="257">
        <f>_xll.qlIndexFixing($BE$1,AZ918,TRUE,_xll.ohTrigger(Trigger,Trigger6M))</f>
        <v>1.6748622519890441E-2</v>
      </c>
    </row>
    <row r="919" spans="51:56" ht="11.25" customHeight="1" x14ac:dyDescent="0.25">
      <c r="AY919" s="106" t="s">
        <v>83</v>
      </c>
      <c r="AZ919" s="105">
        <f>_xll.qlInterestRateIndexFixingDate(Currency&amp;"ibor"&amp;Tenor,BA919,Trigger)</f>
        <v>45742</v>
      </c>
      <c r="BA919" s="105">
        <f>_xll.qlCalendarAdvance(Calendar,BA918,AY919,"f",,Trigger)</f>
        <v>45744</v>
      </c>
      <c r="BB919" s="105">
        <f>_xll.qlInterestRateIndexMaturity(Currency&amp;"ibor"&amp;Tenor,BA919,Trigger)</f>
        <v>45929</v>
      </c>
      <c r="BC919" s="257">
        <f>_xll.qlIndexFixing($AC$5,AZ919,TRUE,_xll.ohTrigger(Trigger,Trigger6M))</f>
        <v>1.7035385229502743E-2</v>
      </c>
      <c r="BD919" s="257">
        <f>_xll.qlIndexFixing($BE$1,AZ919,TRUE,_xll.ohTrigger(Trigger,Trigger6M))</f>
        <v>1.6762142285126427E-2</v>
      </c>
    </row>
    <row r="920" spans="51:56" ht="11.25" customHeight="1" x14ac:dyDescent="0.25">
      <c r="AY920" s="106" t="s">
        <v>83</v>
      </c>
      <c r="AZ920" s="105">
        <f>_xll.qlInterestRateIndexFixingDate(Currency&amp;"ibor"&amp;Tenor,BA920,Trigger)</f>
        <v>45749</v>
      </c>
      <c r="BA920" s="105">
        <f>_xll.qlCalendarAdvance(Calendar,BA919,AY920,"f",,Trigger)</f>
        <v>45751</v>
      </c>
      <c r="BB920" s="105">
        <f>_xll.qlInterestRateIndexMaturity(Currency&amp;"ibor"&amp;Tenor,BA920,Trigger)</f>
        <v>45936</v>
      </c>
      <c r="BC920" s="257">
        <f>_xll.qlIndexFixing($AC$5,AZ920,TRUE,_xll.ohTrigger(Trigger,Trigger6M))</f>
        <v>1.7028042091331276E-2</v>
      </c>
      <c r="BD920" s="257">
        <f>_xll.qlIndexFixing($BE$1,AZ920,TRUE,_xll.ohTrigger(Trigger,Trigger6M))</f>
        <v>1.6775598941091086E-2</v>
      </c>
    </row>
    <row r="921" spans="51:56" ht="11.25" customHeight="1" x14ac:dyDescent="0.25">
      <c r="AY921" s="106" t="s">
        <v>83</v>
      </c>
      <c r="AZ921" s="105">
        <f>_xll.qlInterestRateIndexFixingDate(Currency&amp;"ibor"&amp;Tenor,BA921,Trigger)</f>
        <v>45756</v>
      </c>
      <c r="BA921" s="105">
        <f>_xll.qlCalendarAdvance(Calendar,BA920,AY921,"f",,Trigger)</f>
        <v>45758</v>
      </c>
      <c r="BB921" s="105">
        <f>_xll.qlInterestRateIndexMaturity(Currency&amp;"ibor"&amp;Tenor,BA921,Trigger)</f>
        <v>45943</v>
      </c>
      <c r="BC921" s="257">
        <f>_xll.qlIndexFixing($AC$5,AZ921,TRUE,_xll.ohTrigger(Trigger,Trigger6M))</f>
        <v>1.7020553047041916E-2</v>
      </c>
      <c r="BD921" s="257">
        <f>_xll.qlIndexFixing($BE$1,AZ921,TRUE,_xll.ohTrigger(Trigger,Trigger6M))</f>
        <v>1.6788984965617756E-2</v>
      </c>
    </row>
    <row r="922" spans="51:56" ht="11.25" customHeight="1" x14ac:dyDescent="0.25">
      <c r="AY922" s="106" t="s">
        <v>83</v>
      </c>
      <c r="AZ922" s="105">
        <f>_xll.qlInterestRateIndexFixingDate(Currency&amp;"ibor"&amp;Tenor,BA922,Trigger)</f>
        <v>45763</v>
      </c>
      <c r="BA922" s="105">
        <f>_xll.qlCalendarAdvance(Calendar,BA921,AY922,"f",,Trigger)</f>
        <v>45769</v>
      </c>
      <c r="BB922" s="105">
        <f>_xll.qlInterestRateIndexMaturity(Currency&amp;"ibor"&amp;Tenor,BA922,Trigger)</f>
        <v>45952</v>
      </c>
      <c r="BC922" s="257">
        <f>_xll.qlIndexFixing($AC$5,AZ922,TRUE,_xll.ohTrigger(Trigger,Trigger6M))</f>
        <v>1.7005890963325006E-2</v>
      </c>
      <c r="BD922" s="257">
        <f>_xll.qlIndexFixing($BE$1,AZ922,TRUE,_xll.ohTrigger(Trigger,Trigger6M))</f>
        <v>1.6807255765515391E-2</v>
      </c>
    </row>
    <row r="923" spans="51:56" ht="11.25" customHeight="1" x14ac:dyDescent="0.25">
      <c r="AY923" s="106" t="s">
        <v>83</v>
      </c>
      <c r="AZ923" s="105">
        <f>_xll.qlInterestRateIndexFixingDate(Currency&amp;"ibor"&amp;Tenor,BA923,Trigger)</f>
        <v>45772</v>
      </c>
      <c r="BA923" s="105">
        <f>_xll.qlCalendarAdvance(Calendar,BA922,AY923,"f",,Trigger)</f>
        <v>45776</v>
      </c>
      <c r="BB923" s="105">
        <f>_xll.qlInterestRateIndexMaturity(Currency&amp;"ibor"&amp;Tenor,BA923,Trigger)</f>
        <v>45959</v>
      </c>
      <c r="BC923" s="257">
        <f>_xll.qlIndexFixing($AC$5,AZ923,TRUE,_xll.ohTrigger(Trigger,Trigger6M))</f>
        <v>1.6997619462135665E-2</v>
      </c>
      <c r="BD923" s="257">
        <f>_xll.qlIndexFixing($BE$1,AZ923,TRUE,_xll.ohTrigger(Trigger,Trigger6M))</f>
        <v>1.6820442218118022E-2</v>
      </c>
    </row>
    <row r="924" spans="51:56" ht="11.25" customHeight="1" x14ac:dyDescent="0.25">
      <c r="AY924" s="106" t="s">
        <v>83</v>
      </c>
      <c r="AZ924" s="105">
        <f>_xll.qlInterestRateIndexFixingDate(Currency&amp;"ibor"&amp;Tenor,BA924,Trigger)</f>
        <v>45779</v>
      </c>
      <c r="BA924" s="105">
        <f>_xll.qlCalendarAdvance(Calendar,BA923,AY924,"f",,Trigger)</f>
        <v>45783</v>
      </c>
      <c r="BB924" s="105">
        <f>_xll.qlInterestRateIndexMaturity(Currency&amp;"ibor"&amp;Tenor,BA924,Trigger)</f>
        <v>45967</v>
      </c>
      <c r="BC924" s="257">
        <f>_xll.qlIndexFixing($AC$5,AZ924,TRUE,_xll.ohTrigger(Trigger,Trigger6M))</f>
        <v>1.6990903547038409E-2</v>
      </c>
      <c r="BD924" s="257">
        <f>_xll.qlIndexFixing($BE$1,AZ924,TRUE,_xll.ohTrigger(Trigger,Trigger6M))</f>
        <v>1.6834816029768461E-2</v>
      </c>
    </row>
    <row r="925" spans="51:56" ht="11.25" customHeight="1" x14ac:dyDescent="0.25">
      <c r="AY925" s="106" t="s">
        <v>83</v>
      </c>
      <c r="AZ925" s="105">
        <f>_xll.qlInterestRateIndexFixingDate(Currency&amp;"ibor"&amp;Tenor,BA925,Trigger)</f>
        <v>45786</v>
      </c>
      <c r="BA925" s="105">
        <f>_xll.qlCalendarAdvance(Calendar,BA924,AY925,"f",,Trigger)</f>
        <v>45790</v>
      </c>
      <c r="BB925" s="105">
        <f>_xll.qlInterestRateIndexMaturity(Currency&amp;"ibor"&amp;Tenor,BA925,Trigger)</f>
        <v>45974</v>
      </c>
      <c r="BC925" s="257">
        <f>_xll.qlIndexFixing($AC$5,AZ925,TRUE,_xll.ohTrigger(Trigger,Trigger6M))</f>
        <v>1.6982543416297253E-2</v>
      </c>
      <c r="BD925" s="257">
        <f>_xll.qlIndexFixing($BE$1,AZ925,TRUE,_xll.ohTrigger(Trigger,Trigger6M))</f>
        <v>1.6847790629170713E-2</v>
      </c>
    </row>
    <row r="926" spans="51:56" ht="11.25" customHeight="1" x14ac:dyDescent="0.25">
      <c r="AY926" s="106" t="s">
        <v>83</v>
      </c>
      <c r="AZ926" s="105">
        <f>_xll.qlInterestRateIndexFixingDate(Currency&amp;"ibor"&amp;Tenor,BA926,Trigger)</f>
        <v>45793</v>
      </c>
      <c r="BA926" s="105">
        <f>_xll.qlCalendarAdvance(Calendar,BA925,AY926,"f",,Trigger)</f>
        <v>45797</v>
      </c>
      <c r="BB926" s="105">
        <f>_xll.qlInterestRateIndexMaturity(Currency&amp;"ibor"&amp;Tenor,BA926,Trigger)</f>
        <v>45981</v>
      </c>
      <c r="BC926" s="257">
        <f>_xll.qlIndexFixing($AC$5,AZ926,TRUE,_xll.ohTrigger(Trigger,Trigger6M))</f>
        <v>1.6974036604601752E-2</v>
      </c>
      <c r="BD926" s="257">
        <f>_xll.qlIndexFixing($BE$1,AZ926,TRUE,_xll.ohTrigger(Trigger,Trigger6M))</f>
        <v>1.6860651738560793E-2</v>
      </c>
    </row>
    <row r="927" spans="51:56" ht="11.25" customHeight="1" x14ac:dyDescent="0.25">
      <c r="AY927" s="106" t="s">
        <v>83</v>
      </c>
      <c r="AZ927" s="105">
        <f>_xll.qlInterestRateIndexFixingDate(Currency&amp;"ibor"&amp;Tenor,BA927,Trigger)</f>
        <v>45800</v>
      </c>
      <c r="BA927" s="105">
        <f>_xll.qlCalendarAdvance(Calendar,BA926,AY927,"f",,Trigger)</f>
        <v>45804</v>
      </c>
      <c r="BB927" s="105">
        <f>_xll.qlInterestRateIndexMaturity(Currency&amp;"ibor"&amp;Tenor,BA927,Trigger)</f>
        <v>45988</v>
      </c>
      <c r="BC927" s="257">
        <f>_xll.qlIndexFixing($AC$5,AZ927,TRUE,_xll.ohTrigger(Trigger,Trigger6M))</f>
        <v>1.696538311384866E-2</v>
      </c>
      <c r="BD927" s="257">
        <f>_xll.qlIndexFixing($BE$1,AZ927,TRUE,_xll.ohTrigger(Trigger,Trigger6M))</f>
        <v>1.687339140204059E-2</v>
      </c>
    </row>
    <row r="928" spans="51:56" ht="11.25" customHeight="1" x14ac:dyDescent="0.25">
      <c r="AY928" s="106" t="s">
        <v>83</v>
      </c>
      <c r="AZ928" s="105">
        <f>_xll.qlInterestRateIndexFixingDate(Currency&amp;"ibor"&amp;Tenor,BA928,Trigger)</f>
        <v>45807</v>
      </c>
      <c r="BA928" s="105">
        <f>_xll.qlCalendarAdvance(Calendar,BA927,AY928,"f",,Trigger)</f>
        <v>45811</v>
      </c>
      <c r="BB928" s="105">
        <f>_xll.qlInterestRateIndexMaturity(Currency&amp;"ibor"&amp;Tenor,BA928,Trigger)</f>
        <v>45994</v>
      </c>
      <c r="BC928" s="257">
        <f>_xll.qlIndexFixing($AC$5,AZ928,TRUE,_xll.ohTrigger(Trigger,Trigger6M))</f>
        <v>1.695955585988828E-2</v>
      </c>
      <c r="BD928" s="257">
        <f>_xll.qlIndexFixing($BE$1,AZ928,TRUE,_xll.ohTrigger(Trigger,Trigger6M))</f>
        <v>1.6884753088039686E-2</v>
      </c>
    </row>
    <row r="929" spans="51:56" ht="11.25" customHeight="1" x14ac:dyDescent="0.25">
      <c r="AY929" s="106" t="s">
        <v>83</v>
      </c>
      <c r="AZ929" s="105">
        <f>_xll.qlInterestRateIndexFixingDate(Currency&amp;"ibor"&amp;Tenor,BA929,Trigger)</f>
        <v>45814</v>
      </c>
      <c r="BA929" s="105">
        <f>_xll.qlCalendarAdvance(Calendar,BA928,AY929,"f",,Trigger)</f>
        <v>45818</v>
      </c>
      <c r="BB929" s="105">
        <f>_xll.qlInterestRateIndexMaturity(Currency&amp;"ibor"&amp;Tenor,BA929,Trigger)</f>
        <v>46001</v>
      </c>
      <c r="BC929" s="257">
        <f>_xll.qlIndexFixing($AC$5,AZ929,TRUE,_xll.ohTrigger(Trigger,Trigger6M))</f>
        <v>1.6989026271447681E-2</v>
      </c>
      <c r="BD929" s="257">
        <f>_xll.qlIndexFixing($BE$1,AZ929,TRUE,_xll.ohTrigger(Trigger,Trigger6M))</f>
        <v>1.6897236954482135E-2</v>
      </c>
    </row>
    <row r="930" spans="51:56" ht="11.25" customHeight="1" x14ac:dyDescent="0.25">
      <c r="AY930" s="106" t="s">
        <v>83</v>
      </c>
      <c r="AZ930" s="105">
        <f>_xll.qlInterestRateIndexFixingDate(Currency&amp;"ibor"&amp;Tenor,BA930,Trigger)</f>
        <v>45821</v>
      </c>
      <c r="BA930" s="105">
        <f>_xll.qlCalendarAdvance(Calendar,BA929,AY930,"f",,Trigger)</f>
        <v>45825</v>
      </c>
      <c r="BB930" s="105">
        <f>_xll.qlInterestRateIndexMaturity(Currency&amp;"ibor"&amp;Tenor,BA930,Trigger)</f>
        <v>46008</v>
      </c>
      <c r="BC930" s="257">
        <f>_xll.qlIndexFixing($AC$5,AZ930,TRUE,_xll.ohTrigger(Trigger,Trigger6M))</f>
        <v>1.7018497120723831E-2</v>
      </c>
      <c r="BD930" s="257">
        <f>_xll.qlIndexFixing($BE$1,AZ930,TRUE,_xll.ohTrigger(Trigger,Trigger6M))</f>
        <v>1.6909584145834981E-2</v>
      </c>
    </row>
    <row r="931" spans="51:56" ht="11.25" customHeight="1" x14ac:dyDescent="0.25">
      <c r="AY931" s="106" t="s">
        <v>83</v>
      </c>
      <c r="AZ931" s="105">
        <f>_xll.qlInterestRateIndexFixingDate(Currency&amp;"ibor"&amp;Tenor,BA931,Trigger)</f>
        <v>45828</v>
      </c>
      <c r="BA931" s="105">
        <f>_xll.qlCalendarAdvance(Calendar,BA930,AY931,"f",,Trigger)</f>
        <v>45832</v>
      </c>
      <c r="BB931" s="105">
        <f>_xll.qlInterestRateIndexMaturity(Currency&amp;"ibor"&amp;Tenor,BA931,Trigger)</f>
        <v>46015</v>
      </c>
      <c r="BC931" s="257">
        <f>_xll.qlIndexFixing($AC$5,AZ931,TRUE,_xll.ohTrigger(Trigger,Trigger6M))</f>
        <v>1.7047968407722845E-2</v>
      </c>
      <c r="BD931" s="257">
        <f>_xll.qlIndexFixing($BE$1,AZ931,TRUE,_xll.ohTrigger(Trigger,Trigger6M))</f>
        <v>1.692179437696455E-2</v>
      </c>
    </row>
    <row r="932" spans="51:56" ht="11.25" customHeight="1" x14ac:dyDescent="0.25">
      <c r="AY932" s="106" t="s">
        <v>83</v>
      </c>
      <c r="AZ932" s="105">
        <f>_xll.qlInterestRateIndexFixingDate(Currency&amp;"ibor"&amp;Tenor,BA932,Trigger)</f>
        <v>45835</v>
      </c>
      <c r="BA932" s="105">
        <f>_xll.qlCalendarAdvance(Calendar,BA931,AY932,"f",,Trigger)</f>
        <v>45839</v>
      </c>
      <c r="BB932" s="105">
        <f>_xll.qlInterestRateIndexMaturity(Currency&amp;"ibor"&amp;Tenor,BA932,Trigger)</f>
        <v>46024</v>
      </c>
      <c r="BC932" s="257">
        <f>_xll.qlIndexFixing($AC$5,AZ932,TRUE,_xll.ohTrigger(Trigger,Trigger6M))</f>
        <v>1.708245861197864E-2</v>
      </c>
      <c r="BD932" s="257">
        <f>_xll.qlIndexFixing($BE$1,AZ932,TRUE,_xll.ohTrigger(Trigger,Trigger6M))</f>
        <v>1.6936289155996608E-2</v>
      </c>
    </row>
    <row r="933" spans="51:56" ht="11.25" customHeight="1" x14ac:dyDescent="0.25">
      <c r="AY933" s="106" t="s">
        <v>83</v>
      </c>
      <c r="AZ933" s="105">
        <f>_xll.qlInterestRateIndexFixingDate(Currency&amp;"ibor"&amp;Tenor,BA933,Trigger)</f>
        <v>45842</v>
      </c>
      <c r="BA933" s="105">
        <f>_xll.qlCalendarAdvance(Calendar,BA932,AY933,"f",,Trigger)</f>
        <v>45846</v>
      </c>
      <c r="BB933" s="105">
        <f>_xll.qlInterestRateIndexMaturity(Currency&amp;"ibor"&amp;Tenor,BA933,Trigger)</f>
        <v>46030</v>
      </c>
      <c r="BC933" s="257">
        <f>_xll.qlIndexFixing($AC$5,AZ933,TRUE,_xll.ohTrigger(Trigger,Trigger6M))</f>
        <v>1.7109422852458249E-2</v>
      </c>
      <c r="BD933" s="257">
        <f>_xll.qlIndexFixing($BE$1,AZ933,TRUE,_xll.ohTrigger(Trigger,Trigger6M))</f>
        <v>1.6947004780539548E-2</v>
      </c>
    </row>
    <row r="934" spans="51:56" ht="11.25" customHeight="1" x14ac:dyDescent="0.25">
      <c r="AY934" s="106" t="s">
        <v>83</v>
      </c>
      <c r="AZ934" s="105">
        <f>_xll.qlInterestRateIndexFixingDate(Currency&amp;"ibor"&amp;Tenor,BA934,Trigger)</f>
        <v>45849</v>
      </c>
      <c r="BA934" s="105">
        <f>_xll.qlCalendarAdvance(Calendar,BA933,AY934,"f",,Trigger)</f>
        <v>45853</v>
      </c>
      <c r="BB934" s="105">
        <f>_xll.qlInterestRateIndexMaturity(Currency&amp;"ibor"&amp;Tenor,BA934,Trigger)</f>
        <v>46037</v>
      </c>
      <c r="BC934" s="257">
        <f>_xll.qlIndexFixing($AC$5,AZ934,TRUE,_xll.ohTrigger(Trigger,Trigger6M))</f>
        <v>1.7138896879794415E-2</v>
      </c>
      <c r="BD934" s="257">
        <f>_xll.qlIndexFixing($BE$1,AZ934,TRUE,_xll.ohTrigger(Trigger,Trigger6M))</f>
        <v>1.6958793029816271E-2</v>
      </c>
    </row>
    <row r="935" spans="51:56" ht="11.25" customHeight="1" x14ac:dyDescent="0.25">
      <c r="AY935" s="106" t="s">
        <v>83</v>
      </c>
      <c r="AZ935" s="105">
        <f>_xll.qlInterestRateIndexFixingDate(Currency&amp;"ibor"&amp;Tenor,BA935,Trigger)</f>
        <v>45856</v>
      </c>
      <c r="BA935" s="105">
        <f>_xll.qlCalendarAdvance(Calendar,BA934,AY935,"f",,Trigger)</f>
        <v>45860</v>
      </c>
      <c r="BB935" s="105">
        <f>_xll.qlInterestRateIndexMaturity(Currency&amp;"ibor"&amp;Tenor,BA935,Trigger)</f>
        <v>46044</v>
      </c>
      <c r="BC935" s="257">
        <f>_xll.qlIndexFixing($AC$5,AZ935,TRUE,_xll.ohTrigger(Trigger,Trigger6M))</f>
        <v>1.7168371347292835E-2</v>
      </c>
      <c r="BD935" s="257">
        <f>_xll.qlIndexFixing($BE$1,AZ935,TRUE,_xll.ohTrigger(Trigger,Trigger6M))</f>
        <v>1.6970443152091851E-2</v>
      </c>
    </row>
    <row r="936" spans="51:56" ht="11.25" customHeight="1" x14ac:dyDescent="0.25">
      <c r="AY936" s="106" t="s">
        <v>83</v>
      </c>
      <c r="AZ936" s="105">
        <f>_xll.qlInterestRateIndexFixingDate(Currency&amp;"ibor"&amp;Tenor,BA936,Trigger)</f>
        <v>45863</v>
      </c>
      <c r="BA936" s="105">
        <f>_xll.qlCalendarAdvance(Calendar,BA935,AY936,"f",,Trigger)</f>
        <v>45867</v>
      </c>
      <c r="BB936" s="105">
        <f>_xll.qlInterestRateIndexMaturity(Currency&amp;"ibor"&amp;Tenor,BA936,Trigger)</f>
        <v>46051</v>
      </c>
      <c r="BC936" s="257">
        <f>_xll.qlIndexFixing($AC$5,AZ936,TRUE,_xll.ohTrigger(Trigger,Trigger6M))</f>
        <v>1.7197846254960458E-2</v>
      </c>
      <c r="BD936" s="257">
        <f>_xll.qlIndexFixing($BE$1,AZ936,TRUE,_xll.ohTrigger(Trigger,Trigger6M))</f>
        <v>1.698195486231735E-2</v>
      </c>
    </row>
    <row r="937" spans="51:56" ht="11.25" customHeight="1" x14ac:dyDescent="0.25">
      <c r="AY937" s="106" t="s">
        <v>83</v>
      </c>
      <c r="AZ937" s="105">
        <f>_xll.qlInterestRateIndexFixingDate(Currency&amp;"ibor"&amp;Tenor,BA937,Trigger)</f>
        <v>45870</v>
      </c>
      <c r="BA937" s="105">
        <f>_xll.qlCalendarAdvance(Calendar,BA936,AY937,"f",,Trigger)</f>
        <v>45874</v>
      </c>
      <c r="BB937" s="105">
        <f>_xll.qlInterestRateIndexMaturity(Currency&amp;"ibor"&amp;Tenor,BA937,Trigger)</f>
        <v>46058</v>
      </c>
      <c r="BC937" s="257">
        <f>_xll.qlIndexFixing($AC$5,AZ937,TRUE,_xll.ohTrigger(Trigger,Trigger6M))</f>
        <v>1.7227321602803807E-2</v>
      </c>
      <c r="BD937" s="257">
        <f>_xll.qlIndexFixing($BE$1,AZ937,TRUE,_xll.ohTrigger(Trigger,Trigger6M))</f>
        <v>1.6993327875464679E-2</v>
      </c>
    </row>
    <row r="938" spans="51:56" ht="11.25" customHeight="1" x14ac:dyDescent="0.25">
      <c r="AY938" s="106" t="s">
        <v>83</v>
      </c>
      <c r="AZ938" s="105">
        <f>_xll.qlInterestRateIndexFixingDate(Currency&amp;"ibor"&amp;Tenor,BA938,Trigger)</f>
        <v>45877</v>
      </c>
      <c r="BA938" s="105">
        <f>_xll.qlCalendarAdvance(Calendar,BA937,AY938,"f",,Trigger)</f>
        <v>45881</v>
      </c>
      <c r="BB938" s="105">
        <f>_xll.qlInterestRateIndexMaturity(Currency&amp;"ibor"&amp;Tenor,BA938,Trigger)</f>
        <v>46065</v>
      </c>
      <c r="BC938" s="257">
        <f>_xll.qlIndexFixing($AC$5,AZ938,TRUE,_xll.ohTrigger(Trigger,Trigger6M))</f>
        <v>1.725679739082939E-2</v>
      </c>
      <c r="BD938" s="257">
        <f>_xll.qlIndexFixing($BE$1,AZ938,TRUE,_xll.ohTrigger(Trigger,Trigger6M))</f>
        <v>1.7004561906529211E-2</v>
      </c>
    </row>
    <row r="939" spans="51:56" ht="11.25" customHeight="1" x14ac:dyDescent="0.25">
      <c r="AY939" s="106" t="s">
        <v>83</v>
      </c>
      <c r="AZ939" s="105">
        <f>_xll.qlInterestRateIndexFixingDate(Currency&amp;"ibor"&amp;Tenor,BA939,Trigger)</f>
        <v>45884</v>
      </c>
      <c r="BA939" s="105">
        <f>_xll.qlCalendarAdvance(Calendar,BA938,AY939,"f",,Trigger)</f>
        <v>45888</v>
      </c>
      <c r="BB939" s="105">
        <f>_xll.qlInterestRateIndexMaturity(Currency&amp;"ibor"&amp;Tenor,BA939,Trigger)</f>
        <v>46072</v>
      </c>
      <c r="BC939" s="257">
        <f>_xll.qlIndexFixing($AC$5,AZ939,TRUE,_xll.ohTrigger(Trigger,Trigger6M))</f>
        <v>1.7286273619043297E-2</v>
      </c>
      <c r="BD939" s="257">
        <f>_xll.qlIndexFixing($BE$1,AZ939,TRUE,_xll.ohTrigger(Trigger,Trigger6M))</f>
        <v>1.7015656670529775E-2</v>
      </c>
    </row>
    <row r="940" spans="51:56" ht="11.25" customHeight="1" x14ac:dyDescent="0.25">
      <c r="AY940" s="106" t="s">
        <v>83</v>
      </c>
      <c r="AZ940" s="105">
        <f>_xll.qlInterestRateIndexFixingDate(Currency&amp;"ibor"&amp;Tenor,BA940,Trigger)</f>
        <v>45891</v>
      </c>
      <c r="BA940" s="105">
        <f>_xll.qlCalendarAdvance(Calendar,BA939,AY940,"f",,Trigger)</f>
        <v>45895</v>
      </c>
      <c r="BB940" s="105">
        <f>_xll.qlInterestRateIndexMaturity(Currency&amp;"ibor"&amp;Tenor,BA940,Trigger)</f>
        <v>46079</v>
      </c>
      <c r="BC940" s="257">
        <f>_xll.qlIndexFixing($AC$5,AZ940,TRUE,_xll.ohTrigger(Trigger,Trigger6M))</f>
        <v>1.7315750287452476E-2</v>
      </c>
      <c r="BD940" s="257">
        <f>_xll.qlIndexFixing($BE$1,AZ940,TRUE,_xll.ohTrigger(Trigger,Trigger6M))</f>
        <v>1.7026611882506919E-2</v>
      </c>
    </row>
    <row r="941" spans="51:56" ht="11.25" customHeight="1" x14ac:dyDescent="0.25">
      <c r="AY941" s="106" t="s">
        <v>83</v>
      </c>
      <c r="AZ941" s="105">
        <f>_xll.qlInterestRateIndexFixingDate(Currency&amp;"ibor"&amp;Tenor,BA941,Trigger)</f>
        <v>45898</v>
      </c>
      <c r="BA941" s="105">
        <f>_xll.qlCalendarAdvance(Calendar,BA940,AY941,"f",,Trigger)</f>
        <v>45902</v>
      </c>
      <c r="BB941" s="105">
        <f>_xll.qlInterestRateIndexMaturity(Currency&amp;"ibor"&amp;Tenor,BA941,Trigger)</f>
        <v>46083</v>
      </c>
      <c r="BC941" s="257">
        <f>_xll.qlIndexFixing($AC$5,AZ941,TRUE,_xll.ohTrigger(Trigger,Trigger6M))</f>
        <v>1.7337661922129956E-2</v>
      </c>
      <c r="BD941" s="257">
        <f>_xll.qlIndexFixing($BE$1,AZ941,TRUE,_xll.ohTrigger(Trigger,Trigger6M))</f>
        <v>1.7034046317132703E-2</v>
      </c>
    </row>
    <row r="942" spans="51:56" ht="11.25" customHeight="1" x14ac:dyDescent="0.25">
      <c r="AY942" s="106" t="s">
        <v>83</v>
      </c>
      <c r="AZ942" s="105">
        <f>_xll.qlInterestRateIndexFixingDate(Currency&amp;"ibor"&amp;Tenor,BA942,Trigger)</f>
        <v>45905</v>
      </c>
      <c r="BA942" s="105">
        <f>_xll.qlCalendarAdvance(Calendar,BA941,AY942,"f",,Trigger)</f>
        <v>45909</v>
      </c>
      <c r="BB942" s="105">
        <f>_xll.qlInterestRateIndexMaturity(Currency&amp;"ibor"&amp;Tenor,BA942,Trigger)</f>
        <v>46090</v>
      </c>
      <c r="BC942" s="257">
        <f>_xll.qlIndexFixing($AC$5,AZ942,TRUE,_xll.ohTrigger(Trigger,Trigger6M))</f>
        <v>1.7367135132872656E-2</v>
      </c>
      <c r="BD942" s="257">
        <f>_xll.qlIndexFixing($BE$1,AZ942,TRUE,_xll.ohTrigger(Trigger,Trigger6M))</f>
        <v>1.7044750370678551E-2</v>
      </c>
    </row>
    <row r="943" spans="51:56" ht="11.25" customHeight="1" x14ac:dyDescent="0.25">
      <c r="AY943" s="106" t="s">
        <v>83</v>
      </c>
      <c r="AZ943" s="105">
        <f>_xll.qlInterestRateIndexFixingDate(Currency&amp;"ibor"&amp;Tenor,BA943,Trigger)</f>
        <v>45912</v>
      </c>
      <c r="BA943" s="105">
        <f>_xll.qlCalendarAdvance(Calendar,BA942,AY943,"f",,Trigger)</f>
        <v>45916</v>
      </c>
      <c r="BB943" s="105">
        <f>_xll.qlInterestRateIndexMaturity(Currency&amp;"ibor"&amp;Tenor,BA943,Trigger)</f>
        <v>46097</v>
      </c>
      <c r="BC943" s="257">
        <f>_xll.qlIndexFixing($AC$5,AZ943,TRUE,_xll.ohTrigger(Trigger,Trigger6M))</f>
        <v>1.7396608776589675E-2</v>
      </c>
      <c r="BD943" s="257">
        <f>_xll.qlIndexFixing($BE$1,AZ943,TRUE,_xll.ohTrigger(Trigger,Trigger6M))</f>
        <v>1.7055314097418756E-2</v>
      </c>
    </row>
    <row r="944" spans="51:56" ht="11.25" customHeight="1" x14ac:dyDescent="0.25">
      <c r="AY944" s="106" t="s">
        <v>83</v>
      </c>
      <c r="AZ944" s="105">
        <f>_xll.qlInterestRateIndexFixingDate(Currency&amp;"ibor"&amp;Tenor,BA944,Trigger)</f>
        <v>45919</v>
      </c>
      <c r="BA944" s="105">
        <f>_xll.qlCalendarAdvance(Calendar,BA943,AY944,"f",,Trigger)</f>
        <v>45923</v>
      </c>
      <c r="BB944" s="105">
        <f>_xll.qlInterestRateIndexMaturity(Currency&amp;"ibor"&amp;Tenor,BA944,Trigger)</f>
        <v>46104</v>
      </c>
      <c r="BC944" s="257">
        <f>_xll.qlIndexFixing($AC$5,AZ944,TRUE,_xll.ohTrigger(Trigger,Trigger6M))</f>
        <v>1.7426082853286312E-2</v>
      </c>
      <c r="BD944" s="257">
        <f>_xll.qlIndexFixing($BE$1,AZ944,TRUE,_xll.ohTrigger(Trigger,Trigger6M))</f>
        <v>1.7065737212560134E-2</v>
      </c>
    </row>
    <row r="945" spans="51:56" ht="11.25" customHeight="1" x14ac:dyDescent="0.25">
      <c r="AY945" s="106" t="s">
        <v>83</v>
      </c>
      <c r="AZ945" s="105">
        <f>_xll.qlInterestRateIndexFixingDate(Currency&amp;"ibor"&amp;Tenor,BA945,Trigger)</f>
        <v>45926</v>
      </c>
      <c r="BA945" s="105">
        <f>_xll.qlCalendarAdvance(Calendar,BA944,AY945,"f",,Trigger)</f>
        <v>45930</v>
      </c>
      <c r="BB945" s="105">
        <f>_xll.qlInterestRateIndexMaturity(Currency&amp;"ibor"&amp;Tenor,BA945,Trigger)</f>
        <v>46112</v>
      </c>
      <c r="BC945" s="257">
        <f>_xll.qlIndexFixing($AC$5,AZ945,TRUE,_xll.ohTrigger(Trigger,Trigger6M))</f>
        <v>1.7458084767055734E-2</v>
      </c>
      <c r="BD945" s="257">
        <f>_xll.qlIndexFixing($BE$1,AZ945,TRUE,_xll.ohTrigger(Trigger,Trigger6M))</f>
        <v>1.7077108746823506E-2</v>
      </c>
    </row>
    <row r="946" spans="51:56" ht="11.25" customHeight="1" x14ac:dyDescent="0.25">
      <c r="AY946" s="106" t="s">
        <v>83</v>
      </c>
      <c r="AZ946" s="105">
        <f>_xll.qlInterestRateIndexFixingDate(Currency&amp;"ibor"&amp;Tenor,BA946,Trigger)</f>
        <v>45933</v>
      </c>
      <c r="BA946" s="105">
        <f>_xll.qlCalendarAdvance(Calendar,BA945,AY946,"f",,Trigger)</f>
        <v>45937</v>
      </c>
      <c r="BB946" s="105">
        <f>_xll.qlInterestRateIndexMaturity(Currency&amp;"ibor"&amp;Tenor,BA946,Trigger)</f>
        <v>46119</v>
      </c>
      <c r="BC946" s="257">
        <f>_xll.qlIndexFixing($AC$5,AZ946,TRUE,_xll.ohTrigger(Trigger,Trigger6M))</f>
        <v>1.7487561164999756E-2</v>
      </c>
      <c r="BD946" s="257">
        <f>_xll.qlIndexFixing($BE$1,AZ946,TRUE,_xll.ohTrigger(Trigger,Trigger6M))</f>
        <v>1.7087240080442587E-2</v>
      </c>
    </row>
    <row r="947" spans="51:56" ht="11.25" customHeight="1" x14ac:dyDescent="0.25">
      <c r="AY947" s="106" t="s">
        <v>83</v>
      </c>
      <c r="AZ947" s="105">
        <f>_xll.qlInterestRateIndexFixingDate(Currency&amp;"ibor"&amp;Tenor,BA947,Trigger)</f>
        <v>45940</v>
      </c>
      <c r="BA947" s="105">
        <f>_xll.qlCalendarAdvance(Calendar,BA946,AY947,"f",,Trigger)</f>
        <v>45944</v>
      </c>
      <c r="BB947" s="105">
        <f>_xll.qlInterestRateIndexMaturity(Currency&amp;"ibor"&amp;Tenor,BA947,Trigger)</f>
        <v>46126</v>
      </c>
      <c r="BC947" s="257">
        <f>_xll.qlIndexFixing($AC$5,AZ947,TRUE,_xll.ohTrigger(Trigger,Trigger6M))</f>
        <v>1.7517037998356362E-2</v>
      </c>
      <c r="BD947" s="257">
        <f>_xll.qlIndexFixing($BE$1,AZ947,TRUE,_xll.ohTrigger(Trigger,Trigger6M))</f>
        <v>1.7097229921485765E-2</v>
      </c>
    </row>
    <row r="948" spans="51:56" ht="11.25" customHeight="1" x14ac:dyDescent="0.25">
      <c r="AY948" s="106" t="s">
        <v>83</v>
      </c>
      <c r="AZ948" s="105">
        <f>_xll.qlInterestRateIndexFixingDate(Currency&amp;"ibor"&amp;Tenor,BA948,Trigger)</f>
        <v>45947</v>
      </c>
      <c r="BA948" s="105">
        <f>_xll.qlCalendarAdvance(Calendar,BA947,AY948,"f",,Trigger)</f>
        <v>45951</v>
      </c>
      <c r="BB948" s="105">
        <f>_xll.qlInterestRateIndexMaturity(Currency&amp;"ibor"&amp;Tenor,BA948,Trigger)</f>
        <v>46133</v>
      </c>
      <c r="BC948" s="257">
        <f>_xll.qlIndexFixing($AC$5,AZ948,TRUE,_xll.ohTrigger(Trigger,Trigger6M))</f>
        <v>1.7546515267132582E-2</v>
      </c>
      <c r="BD948" s="257">
        <f>_xll.qlIndexFixing($BE$1,AZ948,TRUE,_xll.ohTrigger(Trigger,Trigger6M))</f>
        <v>1.7107077985234427E-2</v>
      </c>
    </row>
    <row r="949" spans="51:56" ht="11.25" customHeight="1" x14ac:dyDescent="0.25">
      <c r="AY949" s="106" t="s">
        <v>83</v>
      </c>
      <c r="AZ949" s="105">
        <f>_xll.qlInterestRateIndexFixingDate(Currency&amp;"ibor"&amp;Tenor,BA949,Trigger)</f>
        <v>45954</v>
      </c>
      <c r="BA949" s="105">
        <f>_xll.qlCalendarAdvance(Calendar,BA948,AY949,"f",,Trigger)</f>
        <v>45958</v>
      </c>
      <c r="BB949" s="105">
        <f>_xll.qlInterestRateIndexMaturity(Currency&amp;"ibor"&amp;Tenor,BA949,Trigger)</f>
        <v>46140</v>
      </c>
      <c r="BC949" s="257">
        <f>_xll.qlIndexFixing($AC$5,AZ949,TRUE,_xll.ohTrigger(Trigger,Trigger6M))</f>
        <v>1.7575992971334563E-2</v>
      </c>
      <c r="BD949" s="257">
        <f>_xll.qlIndexFixing($BE$1,AZ949,TRUE,_xll.ohTrigger(Trigger,Trigger6M))</f>
        <v>1.7116783986992345E-2</v>
      </c>
    </row>
    <row r="950" spans="51:56" ht="11.25" customHeight="1" x14ac:dyDescent="0.25">
      <c r="AY950" s="106" t="s">
        <v>83</v>
      </c>
      <c r="AZ950" s="105">
        <f>_xll.qlInterestRateIndexFixingDate(Currency&amp;"ibor"&amp;Tenor,BA950,Trigger)</f>
        <v>45961</v>
      </c>
      <c r="BA950" s="105">
        <f>_xll.qlCalendarAdvance(Calendar,BA949,AY950,"f",,Trigger)</f>
        <v>45965</v>
      </c>
      <c r="BB950" s="105">
        <f>_xll.qlInterestRateIndexMaturity(Currency&amp;"ibor"&amp;Tenor,BA950,Trigger)</f>
        <v>46146</v>
      </c>
      <c r="BC950" s="257">
        <f>_xll.qlIndexFixing($AC$5,AZ950,TRUE,_xll.ohTrigger(Trigger,Trigger6M))</f>
        <v>1.760293640640867E-2</v>
      </c>
      <c r="BD950" s="257">
        <f>_xll.qlIndexFixing($BE$1,AZ950,TRUE,_xll.ohTrigger(Trigger,Trigger6M))</f>
        <v>1.7125307114472153E-2</v>
      </c>
    </row>
    <row r="951" spans="51:56" ht="11.25" customHeight="1" x14ac:dyDescent="0.25">
      <c r="AY951" s="106" t="s">
        <v>83</v>
      </c>
      <c r="AZ951" s="105">
        <f>_xll.qlInterestRateIndexFixingDate(Currency&amp;"ibor"&amp;Tenor,BA951,Trigger)</f>
        <v>45968</v>
      </c>
      <c r="BA951" s="105">
        <f>_xll.qlCalendarAdvance(Calendar,BA950,AY951,"f",,Trigger)</f>
        <v>45972</v>
      </c>
      <c r="BB951" s="105">
        <f>_xll.qlInterestRateIndexMaturity(Currency&amp;"ibor"&amp;Tenor,BA951,Trigger)</f>
        <v>46153</v>
      </c>
      <c r="BC951" s="257">
        <f>_xll.qlIndexFixing($AC$5,AZ951,TRUE,_xll.ohTrigger(Trigger,Trigger6M))</f>
        <v>1.7632413514145035E-2</v>
      </c>
      <c r="BD951" s="257">
        <f>_xll.qlIndexFixing($BE$1,AZ951,TRUE,_xll.ohTrigger(Trigger,Trigger6M))</f>
        <v>1.713473797624809E-2</v>
      </c>
    </row>
    <row r="952" spans="51:56" ht="11.25" customHeight="1" x14ac:dyDescent="0.25">
      <c r="AY952" s="106" t="s">
        <v>83</v>
      </c>
      <c r="AZ952" s="105">
        <f>_xll.qlInterestRateIndexFixingDate(Currency&amp;"ibor"&amp;Tenor,BA952,Trigger)</f>
        <v>45975</v>
      </c>
      <c r="BA952" s="105">
        <f>_xll.qlCalendarAdvance(Calendar,BA951,AY952,"f",,Trigger)</f>
        <v>45979</v>
      </c>
      <c r="BB952" s="105">
        <f>_xll.qlInterestRateIndexMaturity(Currency&amp;"ibor"&amp;Tenor,BA952,Trigger)</f>
        <v>46160</v>
      </c>
      <c r="BC952" s="257">
        <f>_xll.qlIndexFixing($AC$5,AZ952,TRUE,_xll.ohTrigger(Trigger,Trigger6M))</f>
        <v>1.7661891054912691E-2</v>
      </c>
      <c r="BD952" s="257">
        <f>_xll.qlIndexFixing($BE$1,AZ952,TRUE,_xll.ohTrigger(Trigger,Trigger6M))</f>
        <v>1.714402594895461E-2</v>
      </c>
    </row>
    <row r="953" spans="51:56" ht="11.25" customHeight="1" x14ac:dyDescent="0.25">
      <c r="AY953" s="106" t="s">
        <v>83</v>
      </c>
      <c r="AZ953" s="105">
        <f>_xll.qlInterestRateIndexFixingDate(Currency&amp;"ibor"&amp;Tenor,BA953,Trigger)</f>
        <v>45982</v>
      </c>
      <c r="BA953" s="105">
        <f>_xll.qlCalendarAdvance(Calendar,BA952,AY953,"f",,Trigger)</f>
        <v>45986</v>
      </c>
      <c r="BB953" s="105">
        <f>_xll.qlInterestRateIndexMaturity(Currency&amp;"ibor"&amp;Tenor,BA953,Trigger)</f>
        <v>46167</v>
      </c>
      <c r="BC953" s="257">
        <f>_xll.qlIndexFixing($AC$5,AZ953,TRUE,_xll.ohTrigger(Trigger,Trigger6M))</f>
        <v>1.7691369028717822E-2</v>
      </c>
      <c r="BD953" s="257">
        <f>_xll.qlIndexFixing($BE$1,AZ953,TRUE,_xll.ohTrigger(Trigger,Trigger6M))</f>
        <v>1.7153170748018465E-2</v>
      </c>
    </row>
    <row r="954" spans="51:56" ht="11.25" customHeight="1" x14ac:dyDescent="0.25">
      <c r="AY954" s="106" t="s">
        <v>83</v>
      </c>
      <c r="AZ954" s="105">
        <f>_xll.qlInterestRateIndexFixingDate(Currency&amp;"ibor"&amp;Tenor,BA954,Trigger)</f>
        <v>45989</v>
      </c>
      <c r="BA954" s="105">
        <f>_xll.qlCalendarAdvance(Calendar,BA953,AY954,"f",,Trigger)</f>
        <v>45993</v>
      </c>
      <c r="BB954" s="105">
        <f>_xll.qlInterestRateIndexMaturity(Currency&amp;"ibor"&amp;Tenor,BA954,Trigger)</f>
        <v>46175</v>
      </c>
      <c r="BC954" s="257">
        <f>_xll.qlIndexFixing($AC$5,AZ954,TRUE,_xll.ohTrigger(Trigger,Trigger6M))</f>
        <v>1.7723388023959279E-2</v>
      </c>
      <c r="BD954" s="257">
        <f>_xll.qlIndexFixing($BE$1,AZ954,TRUE,_xll.ohTrigger(Trigger,Trigger6M))</f>
        <v>1.7163173103326535E-2</v>
      </c>
    </row>
    <row r="955" spans="51:56" ht="11.25" customHeight="1" x14ac:dyDescent="0.25">
      <c r="AY955" s="106" t="s">
        <v>83</v>
      </c>
      <c r="AZ955" s="105">
        <f>_xll.qlInterestRateIndexFixingDate(Currency&amp;"ibor"&amp;Tenor,BA955,Trigger)</f>
        <v>45996</v>
      </c>
      <c r="BA955" s="105">
        <f>_xll.qlCalendarAdvance(Calendar,BA954,AY955,"f",,Trigger)</f>
        <v>46000</v>
      </c>
      <c r="BB955" s="105">
        <f>_xll.qlInterestRateIndexMaturity(Currency&amp;"ibor"&amp;Tenor,BA955,Trigger)</f>
        <v>46182</v>
      </c>
      <c r="BC955" s="257">
        <f>_xll.qlIndexFixing($AC$5,AZ955,TRUE,_xll.ohTrigger(Trigger,Trigger6M))</f>
        <v>1.7710732367757148E-2</v>
      </c>
      <c r="BD955" s="257">
        <f>_xll.qlIndexFixing($BE$1,AZ955,TRUE,_xll.ohTrigger(Trigger,Trigger6M))</f>
        <v>1.7172020755939287E-2</v>
      </c>
    </row>
    <row r="956" spans="51:56" ht="11.25" customHeight="1" x14ac:dyDescent="0.25">
      <c r="AY956" s="106" t="s">
        <v>83</v>
      </c>
      <c r="AZ956" s="105">
        <f>_xll.qlInterestRateIndexFixingDate(Currency&amp;"ibor"&amp;Tenor,BA956,Trigger)</f>
        <v>46003</v>
      </c>
      <c r="BA956" s="105">
        <f>_xll.qlCalendarAdvance(Calendar,BA955,AY956,"f",,Trigger)</f>
        <v>46007</v>
      </c>
      <c r="BB956" s="105">
        <f>_xll.qlInterestRateIndexMaturity(Currency&amp;"ibor"&amp;Tenor,BA956,Trigger)</f>
        <v>46189</v>
      </c>
      <c r="BC956" s="257">
        <f>_xll.qlIndexFixing($AC$5,AZ956,TRUE,_xll.ohTrigger(Trigger,Trigger6M))</f>
        <v>1.7697930379886477E-2</v>
      </c>
      <c r="BD956" s="257">
        <f>_xll.qlIndexFixing($BE$1,AZ956,TRUE,_xll.ohTrigger(Trigger,Trigger6M))</f>
        <v>1.7180724354398377E-2</v>
      </c>
    </row>
    <row r="957" spans="51:56" ht="11.25" customHeight="1" x14ac:dyDescent="0.25">
      <c r="AY957" s="106" t="s">
        <v>83</v>
      </c>
      <c r="AZ957" s="105">
        <f>_xll.qlInterestRateIndexFixingDate(Currency&amp;"ibor"&amp;Tenor,BA957,Trigger)</f>
        <v>46010</v>
      </c>
      <c r="BA957" s="105">
        <f>_xll.qlCalendarAdvance(Calendar,BA956,AY957,"f",,Trigger)</f>
        <v>46014</v>
      </c>
      <c r="BB957" s="105">
        <f>_xll.qlInterestRateIndexMaturity(Currency&amp;"ibor"&amp;Tenor,BA957,Trigger)</f>
        <v>46196</v>
      </c>
      <c r="BC957" s="257">
        <f>_xll.qlIndexFixing($AC$5,AZ957,TRUE,_xll.ohTrigger(Trigger,Trigger6M))</f>
        <v>1.7684982063164791E-2</v>
      </c>
      <c r="BD957" s="257">
        <f>_xll.qlIndexFixing($BE$1,AZ957,TRUE,_xll.ohTrigger(Trigger,Trigger6M))</f>
        <v>1.7189283614213575E-2</v>
      </c>
    </row>
    <row r="958" spans="51:56" ht="11.25" customHeight="1" x14ac:dyDescent="0.25">
      <c r="AY958" s="106" t="s">
        <v>83</v>
      </c>
      <c r="AZ958" s="105">
        <f>_xll.qlInterestRateIndexFixingDate(Currency&amp;"ibor"&amp;Tenor,BA958,Trigger)</f>
        <v>46015</v>
      </c>
      <c r="BA958" s="105">
        <f>_xll.qlCalendarAdvance(Calendar,BA957,AY958,"f",,Trigger)</f>
        <v>46021</v>
      </c>
      <c r="BB958" s="105">
        <f>_xll.qlInterestRateIndexMaturity(Currency&amp;"ibor"&amp;Tenor,BA958,Trigger)</f>
        <v>46203</v>
      </c>
      <c r="BC958" s="257">
        <f>_xll.qlIndexFixing($AC$5,AZ958,TRUE,_xll.ohTrigger(Trigger,Trigger6M))</f>
        <v>1.7671887420440801E-2</v>
      </c>
      <c r="BD958" s="257">
        <f>_xll.qlIndexFixing($BE$1,AZ958,TRUE,_xll.ohTrigger(Trigger,Trigger6M))</f>
        <v>1.7197698250919238E-2</v>
      </c>
    </row>
    <row r="959" spans="51:56" ht="11.25" customHeight="1" x14ac:dyDescent="0.25">
      <c r="AY959" s="106" t="s">
        <v>83</v>
      </c>
      <c r="AZ959" s="105">
        <f>_xll.qlInterestRateIndexFixingDate(Currency&amp;"ibor"&amp;Tenor,BA959,Trigger)</f>
        <v>46024</v>
      </c>
      <c r="BA959" s="105">
        <f>_xll.qlCalendarAdvance(Calendar,BA958,AY959,"f",,Trigger)</f>
        <v>46028</v>
      </c>
      <c r="BB959" s="105">
        <f>_xll.qlInterestRateIndexMaturity(Currency&amp;"ibor"&amp;Tenor,BA959,Trigger)</f>
        <v>46209</v>
      </c>
      <c r="BC959" s="257">
        <f>_xll.qlIndexFixing($AC$5,AZ959,TRUE,_xll.ohTrigger(Trigger,Trigger6M))</f>
        <v>1.766108243333548E-2</v>
      </c>
      <c r="BD959" s="257">
        <f>_xll.qlIndexFixing($BE$1,AZ959,TRUE,_xll.ohTrigger(Trigger,Trigger6M))</f>
        <v>1.7205016963097841E-2</v>
      </c>
    </row>
    <row r="960" spans="51:56" ht="11.25" customHeight="1" x14ac:dyDescent="0.25">
      <c r="AY960" s="106" t="s">
        <v>83</v>
      </c>
      <c r="AZ960" s="105">
        <f>_xll.qlInterestRateIndexFixingDate(Currency&amp;"ibor"&amp;Tenor,BA960,Trigger)</f>
        <v>46031</v>
      </c>
      <c r="BA960" s="105">
        <f>_xll.qlCalendarAdvance(Calendar,BA959,AY960,"f",,Trigger)</f>
        <v>46035</v>
      </c>
      <c r="BB960" s="105">
        <f>_xll.qlInterestRateIndexMaturity(Currency&amp;"ibor"&amp;Tenor,BA960,Trigger)</f>
        <v>46216</v>
      </c>
      <c r="BC960" s="257">
        <f>_xll.qlIndexFixing($AC$5,AZ960,TRUE,_xll.ohTrigger(Trigger,Trigger6M))</f>
        <v>1.7647479993111566E-2</v>
      </c>
      <c r="BD960" s="257">
        <f>_xll.qlIndexFixing($BE$1,AZ960,TRUE,_xll.ohTrigger(Trigger,Trigger6M))</f>
        <v>1.7213151580804349E-2</v>
      </c>
    </row>
    <row r="961" spans="51:56" ht="11.25" customHeight="1" x14ac:dyDescent="0.25">
      <c r="AY961" s="106" t="s">
        <v>83</v>
      </c>
      <c r="AZ961" s="105">
        <f>_xll.qlInterestRateIndexFixingDate(Currency&amp;"ibor"&amp;Tenor,BA961,Trigger)</f>
        <v>46038</v>
      </c>
      <c r="BA961" s="105">
        <f>_xll.qlCalendarAdvance(Calendar,BA960,AY961,"f",,Trigger)</f>
        <v>46042</v>
      </c>
      <c r="BB961" s="105">
        <f>_xll.qlInterestRateIndexMaturity(Currency&amp;"ibor"&amp;Tenor,BA961,Trigger)</f>
        <v>46223</v>
      </c>
      <c r="BC961" s="257">
        <f>_xll.qlIndexFixing($AC$5,AZ961,TRUE,_xll.ohTrigger(Trigger,Trigger6M))</f>
        <v>1.7633730436151619E-2</v>
      </c>
      <c r="BD961" s="257">
        <f>_xll.qlIndexFixing($BE$1,AZ961,TRUE,_xll.ohTrigger(Trigger,Trigger6M))</f>
        <v>1.7221140749223762E-2</v>
      </c>
    </row>
    <row r="962" spans="51:56" ht="11.25" customHeight="1" x14ac:dyDescent="0.25">
      <c r="AY962" s="106" t="s">
        <v>83</v>
      </c>
      <c r="AZ962" s="105">
        <f>_xll.qlInterestRateIndexFixingDate(Currency&amp;"ibor"&amp;Tenor,BA962,Trigger)</f>
        <v>46045</v>
      </c>
      <c r="BA962" s="105">
        <f>_xll.qlCalendarAdvance(Calendar,BA961,AY962,"f",,Trigger)</f>
        <v>46049</v>
      </c>
      <c r="BB962" s="105">
        <f>_xll.qlInterestRateIndexMaturity(Currency&amp;"ibor"&amp;Tenor,BA962,Trigger)</f>
        <v>46230</v>
      </c>
      <c r="BC962" s="257">
        <f>_xll.qlIndexFixing($AC$5,AZ962,TRUE,_xll.ohTrigger(Trigger,Trigger6M))</f>
        <v>1.7619833765481728E-2</v>
      </c>
      <c r="BD962" s="257">
        <f>_xll.qlIndexFixing($BE$1,AZ962,TRUE,_xll.ohTrigger(Trigger,Trigger6M))</f>
        <v>1.7228984184019119E-2</v>
      </c>
    </row>
    <row r="963" spans="51:56" ht="11.25" customHeight="1" x14ac:dyDescent="0.25">
      <c r="AY963" s="106" t="s">
        <v>83</v>
      </c>
      <c r="AZ963" s="105">
        <f>_xll.qlInterestRateIndexFixingDate(Currency&amp;"ibor"&amp;Tenor,BA963,Trigger)</f>
        <v>46052</v>
      </c>
      <c r="BA963" s="105">
        <f>_xll.qlCalendarAdvance(Calendar,BA962,AY963,"f",,Trigger)</f>
        <v>46056</v>
      </c>
      <c r="BB963" s="105">
        <f>_xll.qlInterestRateIndexMaturity(Currency&amp;"ibor"&amp;Tenor,BA963,Trigger)</f>
        <v>46237</v>
      </c>
      <c r="BC963" s="257">
        <f>_xll.qlIndexFixing($AC$5,AZ963,TRUE,_xll.ohTrigger(Trigger,Trigger6M))</f>
        <v>1.7605789984158456E-2</v>
      </c>
      <c r="BD963" s="257">
        <f>_xll.qlIndexFixing($BE$1,AZ963,TRUE,_xll.ohTrigger(Trigger,Trigger6M))</f>
        <v>1.723668160088258E-2</v>
      </c>
    </row>
    <row r="964" spans="51:56" ht="11.25" customHeight="1" x14ac:dyDescent="0.25">
      <c r="AY964" s="106" t="s">
        <v>83</v>
      </c>
      <c r="AZ964" s="105">
        <f>_xll.qlInterestRateIndexFixingDate(Currency&amp;"ibor"&amp;Tenor,BA964,Trigger)</f>
        <v>46059</v>
      </c>
      <c r="BA964" s="105">
        <f>_xll.qlCalendarAdvance(Calendar,BA963,AY964,"f",,Trigger)</f>
        <v>46063</v>
      </c>
      <c r="BB964" s="105">
        <f>_xll.qlInterestRateIndexMaturity(Currency&amp;"ibor"&amp;Tenor,BA964,Trigger)</f>
        <v>46244</v>
      </c>
      <c r="BC964" s="257">
        <f>_xll.qlIndexFixing($AC$5,AZ964,TRUE,_xll.ohTrigger(Trigger,Trigger6M))</f>
        <v>1.7591599095273251E-2</v>
      </c>
      <c r="BD964" s="257">
        <f>_xll.qlIndexFixing($BE$1,AZ964,TRUE,_xll.ohTrigger(Trigger,Trigger6M))</f>
        <v>1.7244232715532829E-2</v>
      </c>
    </row>
    <row r="965" spans="51:56" ht="11.25" customHeight="1" x14ac:dyDescent="0.25">
      <c r="AY965" s="106" t="s">
        <v>83</v>
      </c>
      <c r="AZ965" s="105">
        <f>_xll.qlInterestRateIndexFixingDate(Currency&amp;"ibor"&amp;Tenor,BA965,Trigger)</f>
        <v>46066</v>
      </c>
      <c r="BA965" s="105">
        <f>_xll.qlCalendarAdvance(Calendar,BA964,AY965,"f",,Trigger)</f>
        <v>46070</v>
      </c>
      <c r="BB965" s="105">
        <f>_xll.qlInterestRateIndexMaturity(Currency&amp;"ibor"&amp;Tenor,BA965,Trigger)</f>
        <v>46251</v>
      </c>
      <c r="BC965" s="257">
        <f>_xll.qlIndexFixing($AC$5,AZ965,TRUE,_xll.ohTrigger(Trigger,Trigger6M))</f>
        <v>1.757726110194759E-2</v>
      </c>
      <c r="BD965" s="257">
        <f>_xll.qlIndexFixing($BE$1,AZ965,TRUE,_xll.ohTrigger(Trigger,Trigger6M))</f>
        <v>1.7251637243716793E-2</v>
      </c>
    </row>
    <row r="966" spans="51:56" ht="11.25" customHeight="1" x14ac:dyDescent="0.25">
      <c r="AY966" s="106" t="s">
        <v>83</v>
      </c>
      <c r="AZ966" s="105">
        <f>_xll.qlInterestRateIndexFixingDate(Currency&amp;"ibor"&amp;Tenor,BA966,Trigger)</f>
        <v>46073</v>
      </c>
      <c r="BA966" s="105">
        <f>_xll.qlCalendarAdvance(Calendar,BA965,AY966,"f",,Trigger)</f>
        <v>46077</v>
      </c>
      <c r="BB966" s="105">
        <f>_xll.qlInterestRateIndexMaturity(Currency&amp;"ibor"&amp;Tenor,BA966,Trigger)</f>
        <v>46258</v>
      </c>
      <c r="BC966" s="257">
        <f>_xll.qlIndexFixing($AC$5,AZ966,TRUE,_xll.ohTrigger(Trigger,Trigger6M))</f>
        <v>1.7562776007336967E-2</v>
      </c>
      <c r="BD966" s="257">
        <f>_xll.qlIndexFixing($BE$1,AZ966,TRUE,_xll.ohTrigger(Trigger,Trigger6M))</f>
        <v>1.7258894901208358E-2</v>
      </c>
    </row>
    <row r="967" spans="51:56" ht="11.25" customHeight="1" x14ac:dyDescent="0.25">
      <c r="AY967" s="106" t="s">
        <v>83</v>
      </c>
      <c r="AZ967" s="105">
        <f>_xll.qlInterestRateIndexFixingDate(Currency&amp;"ibor"&amp;Tenor,BA967,Trigger)</f>
        <v>46080</v>
      </c>
      <c r="BA967" s="105">
        <f>_xll.qlCalendarAdvance(Calendar,BA966,AY967,"f",,Trigger)</f>
        <v>46084</v>
      </c>
      <c r="BB967" s="105">
        <f>_xll.qlInterestRateIndexMaturity(Currency&amp;"ibor"&amp;Tenor,BA967,Trigger)</f>
        <v>46268</v>
      </c>
      <c r="BC967" s="257">
        <f>_xll.qlIndexFixing($AC$5,AZ967,TRUE,_xll.ohTrigger(Trigger,Trigger6M))</f>
        <v>1.754616272891071E-2</v>
      </c>
      <c r="BD967" s="257">
        <f>_xll.qlIndexFixing($BE$1,AZ967,TRUE,_xll.ohTrigger(Trigger,Trigger6M))</f>
        <v>1.7268611369061604E-2</v>
      </c>
    </row>
    <row r="968" spans="51:56" ht="11.25" customHeight="1" x14ac:dyDescent="0.25">
      <c r="AY968" s="106" t="s">
        <v>83</v>
      </c>
      <c r="AZ968" s="105">
        <f>_xll.qlInterestRateIndexFixingDate(Currency&amp;"ibor"&amp;Tenor,BA968,Trigger)</f>
        <v>46087</v>
      </c>
      <c r="BA968" s="105">
        <f>_xll.qlCalendarAdvance(Calendar,BA967,AY968,"f",,Trigger)</f>
        <v>46091</v>
      </c>
      <c r="BB968" s="105">
        <f>_xll.qlInterestRateIndexMaturity(Currency&amp;"ibor"&amp;Tenor,BA968,Trigger)</f>
        <v>46275</v>
      </c>
      <c r="BC968" s="257">
        <f>_xll.qlIndexFixing($AC$5,AZ968,TRUE,_xll.ohTrigger(Trigger,Trigger6M))</f>
        <v>1.7532040902459013E-2</v>
      </c>
      <c r="BD968" s="257">
        <f>_xll.qlIndexFixing($BE$1,AZ968,TRUE,_xll.ohTrigger(Trigger,Trigger6M))</f>
        <v>1.7275543531263697E-2</v>
      </c>
    </row>
    <row r="969" spans="51:56" ht="11.25" customHeight="1" x14ac:dyDescent="0.25">
      <c r="AY969" s="106" t="s">
        <v>83</v>
      </c>
      <c r="AZ969" s="105">
        <f>_xll.qlInterestRateIndexFixingDate(Currency&amp;"ibor"&amp;Tenor,BA969,Trigger)</f>
        <v>46094</v>
      </c>
      <c r="BA969" s="105">
        <f>_xll.qlCalendarAdvance(Calendar,BA968,AY969,"f",,Trigger)</f>
        <v>46098</v>
      </c>
      <c r="BB969" s="105">
        <f>_xll.qlInterestRateIndexMaturity(Currency&amp;"ibor"&amp;Tenor,BA969,Trigger)</f>
        <v>46282</v>
      </c>
      <c r="BC969" s="257">
        <f>_xll.qlIndexFixing($AC$5,AZ969,TRUE,_xll.ohTrigger(Trigger,Trigger6M))</f>
        <v>1.7517774355646405E-2</v>
      </c>
      <c r="BD969" s="257">
        <f>_xll.qlIndexFixing($BE$1,AZ969,TRUE,_xll.ohTrigger(Trigger,Trigger6M))</f>
        <v>1.7282327888597009E-2</v>
      </c>
    </row>
    <row r="970" spans="51:56" ht="11.25" customHeight="1" x14ac:dyDescent="0.25">
      <c r="AY970" s="106" t="s">
        <v>83</v>
      </c>
      <c r="AZ970" s="105">
        <f>_xll.qlInterestRateIndexFixingDate(Currency&amp;"ibor"&amp;Tenor,BA970,Trigger)</f>
        <v>46101</v>
      </c>
      <c r="BA970" s="105">
        <f>_xll.qlCalendarAdvance(Calendar,BA969,AY970,"f",,Trigger)</f>
        <v>46105</v>
      </c>
      <c r="BB970" s="105">
        <f>_xll.qlInterestRateIndexMaturity(Currency&amp;"ibor"&amp;Tenor,BA970,Trigger)</f>
        <v>46289</v>
      </c>
      <c r="BC970" s="257">
        <f>_xll.qlIndexFixing($AC$5,AZ970,TRUE,_xll.ohTrigger(Trigger,Trigger6M))</f>
        <v>1.7503363091611674E-2</v>
      </c>
      <c r="BD970" s="257">
        <f>_xll.qlIndexFixing($BE$1,AZ970,TRUE,_xll.ohTrigger(Trigger,Trigger6M))</f>
        <v>1.7288964156890161E-2</v>
      </c>
    </row>
    <row r="971" spans="51:56" ht="11.25" customHeight="1" x14ac:dyDescent="0.25">
      <c r="AY971" s="106" t="s">
        <v>83</v>
      </c>
      <c r="AZ971" s="105">
        <f>_xll.qlInterestRateIndexFixingDate(Currency&amp;"ibor"&amp;Tenor,BA971,Trigger)</f>
        <v>46108</v>
      </c>
      <c r="BA971" s="105">
        <f>_xll.qlCalendarAdvance(Calendar,BA970,AY971,"f",,Trigger)</f>
        <v>46112</v>
      </c>
      <c r="BB971" s="105">
        <f>_xll.qlInterestRateIndexMaturity(Currency&amp;"ibor"&amp;Tenor,BA971,Trigger)</f>
        <v>46295</v>
      </c>
      <c r="BC971" s="257">
        <f>_xll.qlIndexFixing($AC$5,AZ971,TRUE,_xll.ohTrigger(Trigger,Trigger6M))</f>
        <v>1.7488563870278088E-2</v>
      </c>
      <c r="BD971" s="257">
        <f>_xll.qlIndexFixing($BE$1,AZ971,TRUE,_xll.ohTrigger(Trigger,Trigger6M))</f>
        <v>1.7294625733033669E-2</v>
      </c>
    </row>
    <row r="972" spans="51:56" ht="11.25" customHeight="1" x14ac:dyDescent="0.25">
      <c r="AY972" s="106" t="s">
        <v>83</v>
      </c>
      <c r="AZ972" s="105">
        <f>_xll.qlInterestRateIndexFixingDate(Currency&amp;"ibor"&amp;Tenor,BA972,Trigger)</f>
        <v>46113</v>
      </c>
      <c r="BA972" s="105">
        <f>_xll.qlCalendarAdvance(Calendar,BA971,AY972,"f",,Trigger)</f>
        <v>46119</v>
      </c>
      <c r="BB972" s="105">
        <f>_xll.qlInterestRateIndexMaturity(Currency&amp;"ibor"&amp;Tenor,BA972,Trigger)</f>
        <v>46302</v>
      </c>
      <c r="BC972" s="257">
        <f>_xll.qlIndexFixing($AC$5,AZ972,TRUE,_xll.ohTrigger(Trigger,Trigger6M))</f>
        <v>1.7473643282545318E-2</v>
      </c>
      <c r="BD972" s="257">
        <f>_xll.qlIndexFixing($BE$1,AZ972,TRUE,_xll.ohTrigger(Trigger,Trigger6M))</f>
        <v>1.7300975383237334E-2</v>
      </c>
    </row>
    <row r="973" spans="51:56" ht="11.25" customHeight="1" x14ac:dyDescent="0.25">
      <c r="AY973" s="106" t="s">
        <v>83</v>
      </c>
      <c r="AZ973" s="105">
        <f>_xll.qlInterestRateIndexFixingDate(Currency&amp;"ibor"&amp;Tenor,BA973,Trigger)</f>
        <v>46122</v>
      </c>
      <c r="BA973" s="105">
        <f>_xll.qlCalendarAdvance(Calendar,BA972,AY973,"f",,Trigger)</f>
        <v>46126</v>
      </c>
      <c r="BB973" s="105">
        <f>_xll.qlInterestRateIndexMaturity(Currency&amp;"ibor"&amp;Tenor,BA973,Trigger)</f>
        <v>46309</v>
      </c>
      <c r="BC973" s="257">
        <f>_xll.qlIndexFixing($AC$5,AZ973,TRUE,_xll.ohTrigger(Trigger,Trigger6M))</f>
        <v>1.7458577205590135E-2</v>
      </c>
      <c r="BD973" s="257">
        <f>_xll.qlIndexFixing($BE$1,AZ973,TRUE,_xll.ohTrigger(Trigger,Trigger6M))</f>
        <v>1.7307176119369976E-2</v>
      </c>
    </row>
    <row r="974" spans="51:56" ht="11.25" customHeight="1" x14ac:dyDescent="0.25">
      <c r="AY974" s="106" t="s">
        <v>83</v>
      </c>
      <c r="AZ974" s="105">
        <f>_xll.qlInterestRateIndexFixingDate(Currency&amp;"ibor"&amp;Tenor,BA974,Trigger)</f>
        <v>46129</v>
      </c>
      <c r="BA974" s="105">
        <f>_xll.qlCalendarAdvance(Calendar,BA973,AY974,"f",,Trigger)</f>
        <v>46133</v>
      </c>
      <c r="BB974" s="105">
        <f>_xll.qlInterestRateIndexMaturity(Currency&amp;"ibor"&amp;Tenor,BA974,Trigger)</f>
        <v>46316</v>
      </c>
      <c r="BC974" s="257">
        <f>_xll.qlIndexFixing($AC$5,AZ974,TRUE,_xll.ohTrigger(Trigger,Trigger6M))</f>
        <v>1.7443365642727474E-2</v>
      </c>
      <c r="BD974" s="257">
        <f>_xll.qlIndexFixing($BE$1,AZ974,TRUE,_xll.ohTrigger(Trigger,Trigger6M))</f>
        <v>1.7313227657399129E-2</v>
      </c>
    </row>
    <row r="975" spans="51:56" ht="11.25" customHeight="1" x14ac:dyDescent="0.25">
      <c r="AY975" s="106" t="s">
        <v>83</v>
      </c>
      <c r="AZ975" s="105">
        <f>_xll.qlInterestRateIndexFixingDate(Currency&amp;"ibor"&amp;Tenor,BA975,Trigger)</f>
        <v>46136</v>
      </c>
      <c r="BA975" s="105">
        <f>_xll.qlCalendarAdvance(Calendar,BA974,AY975,"f",,Trigger)</f>
        <v>46140</v>
      </c>
      <c r="BB975" s="105">
        <f>_xll.qlInterestRateIndexMaturity(Currency&amp;"ibor"&amp;Tenor,BA975,Trigger)</f>
        <v>46323</v>
      </c>
      <c r="BC975" s="257">
        <f>_xll.qlIndexFixing($AC$5,AZ975,TRUE,_xll.ohTrigger(Trigger,Trigger6M))</f>
        <v>1.7428008597305044E-2</v>
      </c>
      <c r="BD975" s="257">
        <f>_xll.qlIndexFixing($BE$1,AZ975,TRUE,_xll.ohTrigger(Trigger,Trigger6M))</f>
        <v>1.7319129713322026E-2</v>
      </c>
    </row>
    <row r="976" spans="51:56" ht="11.25" customHeight="1" x14ac:dyDescent="0.25">
      <c r="AY976" s="106" t="s">
        <v>83</v>
      </c>
      <c r="AZ976" s="105">
        <f>_xll.qlInterestRateIndexFixingDate(Currency&amp;"ibor"&amp;Tenor,BA976,Trigger)</f>
        <v>46142</v>
      </c>
      <c r="BA976" s="105">
        <f>_xll.qlCalendarAdvance(Calendar,BA975,AY976,"f",,Trigger)</f>
        <v>46147</v>
      </c>
      <c r="BB976" s="105">
        <f>_xll.qlInterestRateIndexMaturity(Currency&amp;"ibor"&amp;Tenor,BA976,Trigger)</f>
        <v>46331</v>
      </c>
      <c r="BC976" s="257">
        <f>_xll.qlIndexFixing($AC$5,AZ976,TRUE,_xll.ohTrigger(Trigger,Trigger6M))</f>
        <v>1.7413856625544111E-2</v>
      </c>
      <c r="BD976" s="257">
        <f>_xll.qlIndexFixing($BE$1,AZ976,TRUE,_xll.ohTrigger(Trigger,Trigger6M))</f>
        <v>1.7325655986971812E-2</v>
      </c>
    </row>
    <row r="977" spans="51:56" ht="11.25" customHeight="1" x14ac:dyDescent="0.25">
      <c r="AY977" s="106" t="s">
        <v>83</v>
      </c>
      <c r="AZ977" s="105">
        <f>_xll.qlInterestRateIndexFixingDate(Currency&amp;"ibor"&amp;Tenor,BA977,Trigger)</f>
        <v>46150</v>
      </c>
      <c r="BA977" s="105">
        <f>_xll.qlCalendarAdvance(Calendar,BA976,AY977,"f",,Trigger)</f>
        <v>46154</v>
      </c>
      <c r="BB977" s="105">
        <f>_xll.qlInterestRateIndexMaturity(Currency&amp;"ibor"&amp;Tenor,BA977,Trigger)</f>
        <v>46338</v>
      </c>
      <c r="BC977" s="257">
        <f>_xll.qlIndexFixing($AC$5,AZ977,TRUE,_xll.ohTrigger(Trigger,Trigger6M))</f>
        <v>1.7398432431525144E-2</v>
      </c>
      <c r="BD977" s="257">
        <f>_xll.qlIndexFixing($BE$1,AZ977,TRUE,_xll.ohTrigger(Trigger,Trigger6M))</f>
        <v>1.733124767769878E-2</v>
      </c>
    </row>
    <row r="978" spans="51:56" ht="11.25" customHeight="1" x14ac:dyDescent="0.25">
      <c r="AY978" s="106" t="s">
        <v>83</v>
      </c>
      <c r="AZ978" s="105">
        <f>_xll.qlInterestRateIndexFixingDate(Currency&amp;"ibor"&amp;Tenor,BA978,Trigger)</f>
        <v>46157</v>
      </c>
      <c r="BA978" s="105">
        <f>_xll.qlCalendarAdvance(Calendar,BA977,AY978,"f",,Trigger)</f>
        <v>46161</v>
      </c>
      <c r="BB978" s="105">
        <f>_xll.qlInterestRateIndexMaturity(Currency&amp;"ibor"&amp;Tenor,BA978,Trigger)</f>
        <v>46345</v>
      </c>
      <c r="BC978" s="257">
        <f>_xll.qlIndexFixing($AC$5,AZ978,TRUE,_xll.ohTrigger(Trigger,Trigger6M))</f>
        <v>1.7382863546543489E-2</v>
      </c>
      <c r="BD978" s="257">
        <f>_xll.qlIndexFixing($BE$1,AZ978,TRUE,_xll.ohTrigger(Trigger,Trigger6M))</f>
        <v>1.7336689007097578E-2</v>
      </c>
    </row>
    <row r="979" spans="51:56" ht="11.25" customHeight="1" x14ac:dyDescent="0.25">
      <c r="AY979" s="106" t="s">
        <v>83</v>
      </c>
      <c r="AZ979" s="105">
        <f>_xll.qlInterestRateIndexFixingDate(Currency&amp;"ibor"&amp;Tenor,BA979,Trigger)</f>
        <v>46164</v>
      </c>
      <c r="BA979" s="105">
        <f>_xll.qlCalendarAdvance(Calendar,BA978,AY979,"f",,Trigger)</f>
        <v>46168</v>
      </c>
      <c r="BB979" s="105">
        <f>_xll.qlInterestRateIndexMaturity(Currency&amp;"ibor"&amp;Tenor,BA979,Trigger)</f>
        <v>46352</v>
      </c>
      <c r="BC979" s="257">
        <f>_xll.qlIndexFixing($AC$5,AZ979,TRUE,_xll.ohTrigger(Trigger,Trigger6M))</f>
        <v>1.7367149974023798E-2</v>
      </c>
      <c r="BD979" s="257">
        <f>_xll.qlIndexFixing($BE$1,AZ979,TRUE,_xll.ohTrigger(Trigger,Trigger6M))</f>
        <v>1.7341979691268779E-2</v>
      </c>
    </row>
    <row r="980" spans="51:56" ht="11.25" customHeight="1" x14ac:dyDescent="0.25">
      <c r="AY980" s="106" t="s">
        <v>83</v>
      </c>
      <c r="AZ980" s="105">
        <f>_xll.qlInterestRateIndexFixingDate(Currency&amp;"ibor"&amp;Tenor,BA980,Trigger)</f>
        <v>46171</v>
      </c>
      <c r="BA980" s="105">
        <f>_xll.qlCalendarAdvance(Calendar,BA979,AY980,"f",,Trigger)</f>
        <v>46175</v>
      </c>
      <c r="BB980" s="105">
        <f>_xll.qlInterestRateIndexMaturity(Currency&amp;"ibor"&amp;Tenor,BA980,Trigger)</f>
        <v>46358</v>
      </c>
      <c r="BC980" s="257">
        <f>_xll.qlIndexFixing($AC$5,AZ980,TRUE,_xll.ohTrigger(Trigger,Trigger6M))</f>
        <v>1.7349041251174081E-2</v>
      </c>
      <c r="BD980" s="257">
        <f>_xll.qlIndexFixing($BE$1,AZ980,TRUE,_xll.ohTrigger(Trigger,Trigger6M))</f>
        <v>1.7346387823390139E-2</v>
      </c>
    </row>
    <row r="981" spans="51:56" ht="11.25" customHeight="1" x14ac:dyDescent="0.25">
      <c r="AY981" s="106" t="s">
        <v>83</v>
      </c>
      <c r="AZ981" s="105">
        <f>_xll.qlInterestRateIndexFixingDate(Currency&amp;"ibor"&amp;Tenor,BA981,Trigger)</f>
        <v>46178</v>
      </c>
      <c r="BA981" s="105">
        <f>_xll.qlCalendarAdvance(Calendar,BA980,AY981,"f",,Trigger)</f>
        <v>46182</v>
      </c>
      <c r="BB981" s="105">
        <f>_xll.qlInterestRateIndexMaturity(Currency&amp;"ibor"&amp;Tenor,BA981,Trigger)</f>
        <v>46365</v>
      </c>
      <c r="BC981" s="257">
        <f>_xll.qlIndexFixing($AC$5,AZ981,TRUE,_xll.ohTrigger(Trigger,Trigger6M))</f>
        <v>1.7374711168605117E-2</v>
      </c>
      <c r="BD981" s="257">
        <f>_xll.qlIndexFixing($BE$1,AZ981,TRUE,_xll.ohTrigger(Trigger,Trigger6M))</f>
        <v>1.7351387024336681E-2</v>
      </c>
    </row>
    <row r="982" spans="51:56" ht="11.25" customHeight="1" x14ac:dyDescent="0.25">
      <c r="AY982" s="106" t="s">
        <v>83</v>
      </c>
      <c r="AZ982" s="105">
        <f>_xll.qlInterestRateIndexFixingDate(Currency&amp;"ibor"&amp;Tenor,BA982,Trigger)</f>
        <v>46185</v>
      </c>
      <c r="BA982" s="105">
        <f>_xll.qlCalendarAdvance(Calendar,BA981,AY982,"f",,Trigger)</f>
        <v>46189</v>
      </c>
      <c r="BB982" s="105">
        <f>_xll.qlInterestRateIndexMaturity(Currency&amp;"ibor"&amp;Tenor,BA982,Trigger)</f>
        <v>46372</v>
      </c>
      <c r="BC982" s="257">
        <f>_xll.qlIndexFixing($AC$5,AZ982,TRUE,_xll.ohTrigger(Trigger,Trigger6M))</f>
        <v>1.7400381418070883E-2</v>
      </c>
      <c r="BD982" s="257">
        <f>_xll.qlIndexFixing($BE$1,AZ982,TRUE,_xll.ohTrigger(Trigger,Trigger6M))</f>
        <v>1.7356234756020737E-2</v>
      </c>
    </row>
    <row r="983" spans="51:56" ht="11.25" customHeight="1" x14ac:dyDescent="0.25">
      <c r="AY983" s="106" t="s">
        <v>83</v>
      </c>
      <c r="AZ983" s="105">
        <f>_xll.qlInterestRateIndexFixingDate(Currency&amp;"ibor"&amp;Tenor,BA983,Trigger)</f>
        <v>46192</v>
      </c>
      <c r="BA983" s="105">
        <f>_xll.qlCalendarAdvance(Calendar,BA982,AY983,"f",,Trigger)</f>
        <v>46196</v>
      </c>
      <c r="BB983" s="105">
        <f>_xll.qlInterestRateIndexMaturity(Currency&amp;"ibor"&amp;Tenor,BA983,Trigger)</f>
        <v>46379</v>
      </c>
      <c r="BC983" s="257">
        <f>_xll.qlIndexFixing($AC$5,AZ983,TRUE,_xll.ohTrigger(Trigger,Trigger6M))</f>
        <v>1.742605199957618E-2</v>
      </c>
      <c r="BD983" s="257">
        <f>_xll.qlIndexFixing($BE$1,AZ983,TRUE,_xll.ohTrigger(Trigger,Trigger6M))</f>
        <v>1.7360930734688956E-2</v>
      </c>
    </row>
    <row r="984" spans="51:56" ht="11.25" customHeight="1" x14ac:dyDescent="0.25">
      <c r="AY984" s="106" t="s">
        <v>83</v>
      </c>
      <c r="AZ984" s="105">
        <f>_xll.qlInterestRateIndexFixingDate(Currency&amp;"ibor"&amp;Tenor,BA984,Trigger)</f>
        <v>46199</v>
      </c>
      <c r="BA984" s="105">
        <f>_xll.qlCalendarAdvance(Calendar,BA983,AY984,"f",,Trigger)</f>
        <v>46203</v>
      </c>
      <c r="BB984" s="105">
        <f>_xll.qlInterestRateIndexMaturity(Currency&amp;"ibor"&amp;Tenor,BA984,Trigger)</f>
        <v>46387</v>
      </c>
      <c r="BC984" s="257">
        <f>_xll.qlIndexFixing($AC$5,AZ984,TRUE,_xll.ohTrigger(Trigger,Trigger6M))</f>
        <v>1.7453978416120518E-2</v>
      </c>
      <c r="BD984" s="257">
        <f>_xll.qlIndexFixing($BE$1,AZ984,TRUE,_xll.ohTrigger(Trigger,Trigger6M))</f>
        <v>1.73661634995039E-2</v>
      </c>
    </row>
    <row r="985" spans="51:56" ht="11.25" customHeight="1" x14ac:dyDescent="0.25">
      <c r="AY985" s="106" t="s">
        <v>83</v>
      </c>
      <c r="AZ985" s="105">
        <f>_xll.qlInterestRateIndexFixingDate(Currency&amp;"ibor"&amp;Tenor,BA985,Trigger)</f>
        <v>46206</v>
      </c>
      <c r="BA985" s="105">
        <f>_xll.qlCalendarAdvance(Calendar,BA984,AY985,"f",,Trigger)</f>
        <v>46210</v>
      </c>
      <c r="BB985" s="105">
        <f>_xll.qlInterestRateIndexMaturity(Currency&amp;"ibor"&amp;Tenor,BA985,Trigger)</f>
        <v>46394</v>
      </c>
      <c r="BC985" s="257">
        <f>_xll.qlIndexFixing($AC$5,AZ985,TRUE,_xll.ohTrigger(Trigger,Trigger6M))</f>
        <v>1.7479650925481489E-2</v>
      </c>
      <c r="BD985" s="257">
        <f>_xll.qlIndexFixing($BE$1,AZ985,TRUE,_xll.ohTrigger(Trigger,Trigger6M))</f>
        <v>1.7370544352231003E-2</v>
      </c>
    </row>
    <row r="986" spans="51:56" ht="11.25" customHeight="1" x14ac:dyDescent="0.25">
      <c r="AY986" s="106" t="s">
        <v>83</v>
      </c>
      <c r="AZ986" s="105">
        <f>_xll.qlInterestRateIndexFixingDate(Currency&amp;"ibor"&amp;Tenor,BA986,Trigger)</f>
        <v>46213</v>
      </c>
      <c r="BA986" s="105">
        <f>_xll.qlCalendarAdvance(Calendar,BA985,AY986,"f",,Trigger)</f>
        <v>46217</v>
      </c>
      <c r="BB986" s="105">
        <f>_xll.qlInterestRateIndexMaturity(Currency&amp;"ibor"&amp;Tenor,BA986,Trigger)</f>
        <v>46401</v>
      </c>
      <c r="BC986" s="257">
        <f>_xll.qlIndexFixing($AC$5,AZ986,TRUE,_xll.ohTrigger(Trigger,Trigger6M))</f>
        <v>1.7505323768725819E-2</v>
      </c>
      <c r="BD986" s="257">
        <f>_xll.qlIndexFixing($BE$1,AZ986,TRUE,_xll.ohTrigger(Trigger,Trigger6M))</f>
        <v>1.7374772573337288E-2</v>
      </c>
    </row>
    <row r="987" spans="51:56" ht="11.25" customHeight="1" x14ac:dyDescent="0.25">
      <c r="AY987" s="106" t="s">
        <v>83</v>
      </c>
      <c r="AZ987" s="105">
        <f>_xll.qlInterestRateIndexFixingDate(Currency&amp;"ibor"&amp;Tenor,BA987,Trigger)</f>
        <v>46220</v>
      </c>
      <c r="BA987" s="105">
        <f>_xll.qlCalendarAdvance(Calendar,BA986,AY987,"f",,Trigger)</f>
        <v>46224</v>
      </c>
      <c r="BB987" s="105">
        <f>_xll.qlInterestRateIndexMaturity(Currency&amp;"ibor"&amp;Tenor,BA987,Trigger)</f>
        <v>46408</v>
      </c>
      <c r="BC987" s="257">
        <f>_xll.qlIndexFixing($AC$5,AZ987,TRUE,_xll.ohTrigger(Trigger,Trigger6M))</f>
        <v>1.7530996945857847E-2</v>
      </c>
      <c r="BD987" s="257">
        <f>_xll.qlIndexFixing($BE$1,AZ987,TRUE,_xll.ohTrigger(Trigger,Trigger6M))</f>
        <v>1.7378847879181814E-2</v>
      </c>
    </row>
    <row r="988" spans="51:56" ht="11.25" customHeight="1" x14ac:dyDescent="0.25">
      <c r="AY988" s="106" t="s">
        <v>83</v>
      </c>
      <c r="AZ988" s="105">
        <f>_xll.qlInterestRateIndexFixingDate(Currency&amp;"ibor"&amp;Tenor,BA988,Trigger)</f>
        <v>46227</v>
      </c>
      <c r="BA988" s="105">
        <f>_xll.qlCalendarAdvance(Calendar,BA987,AY988,"f",,Trigger)</f>
        <v>46231</v>
      </c>
      <c r="BB988" s="105">
        <f>_xll.qlInterestRateIndexMaturity(Currency&amp;"ibor"&amp;Tenor,BA988,Trigger)</f>
        <v>46415</v>
      </c>
      <c r="BC988" s="257">
        <f>_xll.qlIndexFixing($AC$5,AZ988,TRUE,_xll.ohTrigger(Trigger,Trigger6M))</f>
        <v>1.7556670456881918E-2</v>
      </c>
      <c r="BD988" s="257">
        <f>_xll.qlIndexFixing($BE$1,AZ988,TRUE,_xll.ohTrigger(Trigger,Trigger6M))</f>
        <v>1.738276998615753E-2</v>
      </c>
    </row>
    <row r="989" spans="51:56" ht="11.25" customHeight="1" x14ac:dyDescent="0.25">
      <c r="AY989" s="106" t="s">
        <v>83</v>
      </c>
      <c r="AZ989" s="105">
        <f>_xll.qlInterestRateIndexFixingDate(Currency&amp;"ibor"&amp;Tenor,BA989,Trigger)</f>
        <v>46234</v>
      </c>
      <c r="BA989" s="105">
        <f>_xll.qlCalendarAdvance(Calendar,BA988,AY989,"f",,Trigger)</f>
        <v>46238</v>
      </c>
      <c r="BB989" s="105">
        <f>_xll.qlInterestRateIndexMaturity(Currency&amp;"ibor"&amp;Tenor,BA989,Trigger)</f>
        <v>46422</v>
      </c>
      <c r="BC989" s="257">
        <f>_xll.qlIndexFixing($AC$5,AZ989,TRUE,_xll.ohTrigger(Trigger,Trigger6M))</f>
        <v>1.7582344301802815E-2</v>
      </c>
      <c r="BD989" s="257">
        <f>_xll.qlIndexFixing($BE$1,AZ989,TRUE,_xll.ohTrigger(Trigger,Trigger6M))</f>
        <v>1.7386538610691275E-2</v>
      </c>
    </row>
    <row r="990" spans="51:56" ht="11.25" customHeight="1" x14ac:dyDescent="0.25">
      <c r="AY990" s="106" t="s">
        <v>83</v>
      </c>
      <c r="AZ990" s="105">
        <f>_xll.qlInterestRateIndexFixingDate(Currency&amp;"ibor"&amp;Tenor,BA990,Trigger)</f>
        <v>46241</v>
      </c>
      <c r="BA990" s="105">
        <f>_xll.qlCalendarAdvance(Calendar,BA989,AY990,"f",,Trigger)</f>
        <v>46245</v>
      </c>
      <c r="BB990" s="105">
        <f>_xll.qlInterestRateIndexMaturity(Currency&amp;"ibor"&amp;Tenor,BA990,Trigger)</f>
        <v>46429</v>
      </c>
      <c r="BC990" s="257">
        <f>_xll.qlIndexFixing($AC$5,AZ990,TRUE,_xll.ohTrigger(Trigger,Trigger6M))</f>
        <v>1.7608018480624009E-2</v>
      </c>
      <c r="BD990" s="257">
        <f>_xll.qlIndexFixing($BE$1,AZ990,TRUE,_xll.ohTrigger(Trigger,Trigger6M))</f>
        <v>1.7390153469241158E-2</v>
      </c>
    </row>
    <row r="991" spans="51:56" ht="11.25" customHeight="1" x14ac:dyDescent="0.25">
      <c r="AY991" s="106" t="s">
        <v>83</v>
      </c>
      <c r="AZ991" s="105">
        <f>_xll.qlInterestRateIndexFixingDate(Currency&amp;"ibor"&amp;Tenor,BA991,Trigger)</f>
        <v>46248</v>
      </c>
      <c r="BA991" s="105">
        <f>_xll.qlCalendarAdvance(Calendar,BA990,AY991,"f",,Trigger)</f>
        <v>46252</v>
      </c>
      <c r="BB991" s="105">
        <f>_xll.qlInterestRateIndexMaturity(Currency&amp;"ibor"&amp;Tenor,BA991,Trigger)</f>
        <v>46436</v>
      </c>
      <c r="BC991" s="257">
        <f>_xll.qlIndexFixing($AC$5,AZ991,TRUE,_xll.ohTrigger(Trigger,Trigger6M))</f>
        <v>1.763369299335028E-2</v>
      </c>
      <c r="BD991" s="257">
        <f>_xll.qlIndexFixing($BE$1,AZ991,TRUE,_xll.ohTrigger(Trigger,Trigger6M))</f>
        <v>1.7393614278301793E-2</v>
      </c>
    </row>
    <row r="992" spans="51:56" ht="11.25" customHeight="1" x14ac:dyDescent="0.25">
      <c r="AY992" s="106" t="s">
        <v>83</v>
      </c>
      <c r="AZ992" s="105">
        <f>_xll.qlInterestRateIndexFixingDate(Currency&amp;"ibor"&amp;Tenor,BA992,Trigger)</f>
        <v>46255</v>
      </c>
      <c r="BA992" s="105">
        <f>_xll.qlCalendarAdvance(Calendar,BA991,AY992,"f",,Trigger)</f>
        <v>46259</v>
      </c>
      <c r="BB992" s="105">
        <f>_xll.qlInterestRateIndexMaturity(Currency&amp;"ibor"&amp;Tenor,BA992,Trigger)</f>
        <v>46443</v>
      </c>
      <c r="BC992" s="257">
        <f>_xll.qlIndexFixing($AC$5,AZ992,TRUE,_xll.ohTrigger(Trigger,Trigger6M))</f>
        <v>1.7659367839986409E-2</v>
      </c>
      <c r="BD992" s="257">
        <f>_xll.qlIndexFixing($BE$1,AZ992,TRUE,_xll.ohTrigger(Trigger,Trigger6M))</f>
        <v>1.7396920754399494E-2</v>
      </c>
    </row>
    <row r="993" spans="51:56" ht="11.25" customHeight="1" x14ac:dyDescent="0.25">
      <c r="AY993" s="106" t="s">
        <v>83</v>
      </c>
      <c r="AZ993" s="105">
        <f>_xll.qlInterestRateIndexFixingDate(Currency&amp;"ibor"&amp;Tenor,BA993,Trigger)</f>
        <v>46262</v>
      </c>
      <c r="BA993" s="105">
        <f>_xll.qlCalendarAdvance(Calendar,BA992,AY993,"f",,Trigger)</f>
        <v>46266</v>
      </c>
      <c r="BB993" s="105">
        <f>_xll.qlInterestRateIndexMaturity(Currency&amp;"ibor"&amp;Tenor,BA993,Trigger)</f>
        <v>46447</v>
      </c>
      <c r="BC993" s="257">
        <f>_xll.qlIndexFixing($AC$5,AZ993,TRUE,_xll.ohTrigger(Trigger,Trigger6M))</f>
        <v>1.767824277765008E-2</v>
      </c>
      <c r="BD993" s="257">
        <f>_xll.qlIndexFixing($BE$1,AZ993,TRUE,_xll.ohTrigger(Trigger,Trigger6M))</f>
        <v>1.7398296772663201E-2</v>
      </c>
    </row>
    <row r="994" spans="51:56" ht="11.25" customHeight="1" x14ac:dyDescent="0.25">
      <c r="AY994" s="106" t="s">
        <v>83</v>
      </c>
      <c r="AZ994" s="105">
        <f>_xll.qlInterestRateIndexFixingDate(Currency&amp;"ibor"&amp;Tenor,BA994,Trigger)</f>
        <v>46269</v>
      </c>
      <c r="BA994" s="105">
        <f>_xll.qlCalendarAdvance(Calendar,BA993,AY994,"f",,Trigger)</f>
        <v>46273</v>
      </c>
      <c r="BB994" s="105">
        <f>_xll.qlInterestRateIndexMaturity(Currency&amp;"ibor"&amp;Tenor,BA994,Trigger)</f>
        <v>46454</v>
      </c>
      <c r="BC994" s="257">
        <f>_xll.qlIndexFixing($AC$5,AZ994,TRUE,_xll.ohTrigger(Trigger,Trigger6M))</f>
        <v>1.7703914452356098E-2</v>
      </c>
      <c r="BD994" s="257">
        <f>_xll.qlIndexFixing($BE$1,AZ994,TRUE,_xll.ohTrigger(Trigger,Trigger6M))</f>
        <v>1.7401326775176404E-2</v>
      </c>
    </row>
    <row r="995" spans="51:56" ht="11.25" customHeight="1" x14ac:dyDescent="0.25">
      <c r="AY995" s="106" t="s">
        <v>83</v>
      </c>
      <c r="AZ995" s="105">
        <f>_xll.qlInterestRateIndexFixingDate(Currency&amp;"ibor"&amp;Tenor,BA995,Trigger)</f>
        <v>46276</v>
      </c>
      <c r="BA995" s="105">
        <f>_xll.qlCalendarAdvance(Calendar,BA994,AY995,"f",,Trigger)</f>
        <v>46280</v>
      </c>
      <c r="BB995" s="105">
        <f>_xll.qlInterestRateIndexMaturity(Currency&amp;"ibor"&amp;Tenor,BA995,Trigger)</f>
        <v>46461</v>
      </c>
      <c r="BC995" s="257">
        <f>_xll.qlIndexFixing($AC$5,AZ995,TRUE,_xll.ohTrigger(Trigger,Trigger6M))</f>
        <v>1.7729586455491112E-2</v>
      </c>
      <c r="BD995" s="257">
        <f>_xll.qlIndexFixing($BE$1,AZ995,TRUE,_xll.ohTrigger(Trigger,Trigger6M))</f>
        <v>1.7404201677547818E-2</v>
      </c>
    </row>
    <row r="996" spans="51:56" ht="11.25" customHeight="1" x14ac:dyDescent="0.25">
      <c r="AY996" s="106" t="s">
        <v>83</v>
      </c>
      <c r="AZ996" s="105">
        <f>_xll.qlInterestRateIndexFixingDate(Currency&amp;"ibor"&amp;Tenor,BA996,Trigger)</f>
        <v>46283</v>
      </c>
      <c r="BA996" s="105">
        <f>_xll.qlCalendarAdvance(Calendar,BA995,AY996,"f",,Trigger)</f>
        <v>46287</v>
      </c>
      <c r="BB996" s="105">
        <f>_xll.qlInterestRateIndexMaturity(Currency&amp;"ibor"&amp;Tenor,BA996,Trigger)</f>
        <v>46468</v>
      </c>
      <c r="BC996" s="257">
        <f>_xll.qlIndexFixing($AC$5,AZ996,TRUE,_xll.ohTrigger(Trigger,Trigger6M))</f>
        <v>1.7755258787059539E-2</v>
      </c>
      <c r="BD996" s="257">
        <f>_xll.qlIndexFixing($BE$1,AZ996,TRUE,_xll.ohTrigger(Trigger,Trigger6M))</f>
        <v>1.7406921196487582E-2</v>
      </c>
    </row>
    <row r="997" spans="51:56" ht="11.25" customHeight="1" x14ac:dyDescent="0.25">
      <c r="AY997" s="106" t="s">
        <v>83</v>
      </c>
      <c r="AZ997" s="105">
        <f>_xll.qlInterestRateIndexFixingDate(Currency&amp;"ibor"&amp;Tenor,BA997,Trigger)</f>
        <v>46290</v>
      </c>
      <c r="BA997" s="105">
        <f>_xll.qlCalendarAdvance(Calendar,BA996,AY997,"f",,Trigger)</f>
        <v>46294</v>
      </c>
      <c r="BB997" s="105">
        <f>_xll.qlInterestRateIndexMaturity(Currency&amp;"ibor"&amp;Tenor,BA997,Trigger)</f>
        <v>46476</v>
      </c>
      <c r="BC997" s="257">
        <f>_xll.qlIndexFixing($AC$5,AZ997,TRUE,_xll.ohTrigger(Trigger,Trigger6M))</f>
        <v>1.7783203128928605E-2</v>
      </c>
      <c r="BD997" s="257">
        <f>_xll.qlIndexFixing($BE$1,AZ997,TRUE,_xll.ohTrigger(Trigger,Trigger6M))</f>
        <v>1.741003382078107E-2</v>
      </c>
    </row>
    <row r="998" spans="51:56" ht="11.25" customHeight="1" x14ac:dyDescent="0.25">
      <c r="AY998" s="106" t="s">
        <v>83</v>
      </c>
      <c r="AZ998" s="105">
        <f>_xll.qlInterestRateIndexFixingDate(Currency&amp;"ibor"&amp;Tenor,BA998,Trigger)</f>
        <v>46297</v>
      </c>
      <c r="BA998" s="105">
        <f>_xll.qlCalendarAdvance(Calendar,BA997,AY998,"f",,Trigger)</f>
        <v>46301</v>
      </c>
      <c r="BB998" s="105">
        <f>_xll.qlInterestRateIndexMaturity(Currency&amp;"ibor"&amp;Tenor,BA998,Trigger)</f>
        <v>46483</v>
      </c>
      <c r="BC998" s="257">
        <f>_xll.qlIndexFixing($AC$5,AZ998,TRUE,_xll.ohTrigger(Trigger,Trigger6M))</f>
        <v>1.7808877404297607E-2</v>
      </c>
      <c r="BD998" s="257">
        <f>_xll.qlIndexFixing($BE$1,AZ998,TRUE,_xll.ohTrigger(Trigger,Trigger6M))</f>
        <v>1.7412430601123619E-2</v>
      </c>
    </row>
    <row r="999" spans="51:56" ht="11.25" customHeight="1" x14ac:dyDescent="0.25">
      <c r="AY999" s="106" t="s">
        <v>83</v>
      </c>
      <c r="AZ999" s="105">
        <f>_xll.qlInterestRateIndexFixingDate(Currency&amp;"ibor"&amp;Tenor,BA999,Trigger)</f>
        <v>46304</v>
      </c>
      <c r="BA999" s="105">
        <f>_xll.qlCalendarAdvance(Calendar,BA998,AY999,"f",,Trigger)</f>
        <v>46308</v>
      </c>
      <c r="BB999" s="105">
        <f>_xll.qlInterestRateIndexMaturity(Currency&amp;"ibor"&amp;Tenor,BA999,Trigger)</f>
        <v>46490</v>
      </c>
      <c r="BC999" s="257">
        <f>_xll.qlIndexFixing($AC$5,AZ999,TRUE,_xll.ohTrigger(Trigger,Trigger6M))</f>
        <v>1.7834552009943511E-2</v>
      </c>
      <c r="BD999" s="257">
        <f>_xll.qlIndexFixing($BE$1,AZ999,TRUE,_xll.ohTrigger(Trigger,Trigger6M))</f>
        <v>1.7414671120640348E-2</v>
      </c>
    </row>
    <row r="1000" spans="51:56" ht="11.25" customHeight="1" x14ac:dyDescent="0.25">
      <c r="AY1000" s="106" t="s">
        <v>83</v>
      </c>
      <c r="AZ1000" s="105">
        <f>_xll.qlInterestRateIndexFixingDate(Currency&amp;"ibor"&amp;Tenor,BA1000,Trigger)</f>
        <v>46311</v>
      </c>
      <c r="BA1000" s="105">
        <f>_xll.qlCalendarAdvance(Calendar,BA999,AY1000,"f",,Trigger)</f>
        <v>46315</v>
      </c>
      <c r="BB1000" s="105">
        <f>_xll.qlInterestRateIndexMaturity(Currency&amp;"ibor"&amp;Tenor,BA1000,Trigger)</f>
        <v>46497</v>
      </c>
      <c r="BC1000" s="257">
        <f>_xll.qlIndexFixing($AC$5,AZ1000,TRUE,_xll.ohTrigger(Trigger,Trigger6M))</f>
        <v>1.7860226945870271E-2</v>
      </c>
      <c r="BD1000" s="257">
        <f>_xll.qlIndexFixing($BE$1,AZ1000,TRUE,_xll.ohTrigger(Trigger,Trigger6M))</f>
        <v>1.7416755096166997E-2</v>
      </c>
    </row>
    <row r="1001" spans="51:56" ht="11.25" customHeight="1" x14ac:dyDescent="0.25">
      <c r="AY1001" s="106" t="s">
        <v>83</v>
      </c>
      <c r="AZ1001" s="105">
        <f>_xll.qlInterestRateIndexFixingDate(Currency&amp;"ibor"&amp;Tenor,BA1001,Trigger)</f>
        <v>46318</v>
      </c>
      <c r="BA1001" s="105">
        <f>_xll.qlCalendarAdvance(Calendar,BA1000,AY1001,"f",,Trigger)</f>
        <v>46322</v>
      </c>
      <c r="BB1001" s="105">
        <f>_xll.qlInterestRateIndexMaturity(Currency&amp;"ibor"&amp;Tenor,BA1001,Trigger)</f>
        <v>46504</v>
      </c>
      <c r="BC1001" s="257">
        <f>_xll.qlIndexFixing($AC$5,AZ1001,TRUE,_xll.ohTrigger(Trigger,Trigger6M))</f>
        <v>1.7885902212083162E-2</v>
      </c>
      <c r="BD1001" s="257">
        <f>_xll.qlIndexFixing($BE$1,AZ1001,TRUE,_xll.ohTrigger(Trigger,Trigger6M))</f>
        <v>1.7418682244574886E-2</v>
      </c>
    </row>
    <row r="1002" spans="51:56" ht="11.25" customHeight="1" x14ac:dyDescent="0.25">
      <c r="AY1002" s="106" t="s">
        <v>83</v>
      </c>
      <c r="AZ1002" s="105">
        <f>_xll.qlInterestRateIndexFixingDate(Currency&amp;"ibor"&amp;Tenor,BA1002,Trigger)</f>
        <v>46325</v>
      </c>
      <c r="BA1002" s="105">
        <f>_xll.qlCalendarAdvance(Calendar,BA1001,AY1002,"f",,Trigger)</f>
        <v>46329</v>
      </c>
      <c r="BB1002" s="105">
        <f>_xll.qlInterestRateIndexMaturity(Currency&amp;"ibor"&amp;Tenor,BA1002,Trigger)</f>
        <v>46510</v>
      </c>
      <c r="BC1002" s="257">
        <f>_xll.qlIndexFixing($AC$5,AZ1002,TRUE,_xll.ohTrigger(Trigger,Trigger6M))</f>
        <v>1.790929967380055E-2</v>
      </c>
      <c r="BD1002" s="257">
        <f>_xll.qlIndexFixing($BE$1,AZ1002,TRUE,_xll.ohTrigger(Trigger,Trigger6M))</f>
        <v>1.7419959398208062E-2</v>
      </c>
    </row>
    <row r="1003" spans="51:56" ht="11.25" customHeight="1" x14ac:dyDescent="0.25">
      <c r="AY1003" s="106" t="s">
        <v>83</v>
      </c>
      <c r="AZ1003" s="105">
        <f>_xll.qlInterestRateIndexFixingDate(Currency&amp;"ibor"&amp;Tenor,BA1003,Trigger)</f>
        <v>46332</v>
      </c>
      <c r="BA1003" s="105">
        <f>_xll.qlCalendarAdvance(Calendar,BA1002,AY1003,"f",,Trigger)</f>
        <v>46336</v>
      </c>
      <c r="BB1003" s="105">
        <f>_xll.qlInterestRateIndexMaturity(Currency&amp;"ibor"&amp;Tenor,BA1003,Trigger)</f>
        <v>46517</v>
      </c>
      <c r="BC1003" s="257">
        <f>_xll.qlIndexFixing($AC$5,AZ1003,TRUE,_xll.ohTrigger(Trigger,Trigger6M))</f>
        <v>1.7934974304518136E-2</v>
      </c>
      <c r="BD1003" s="257">
        <f>_xll.qlIndexFixing($BE$1,AZ1003,TRUE,_xll.ohTrigger(Trigger,Trigger6M))</f>
        <v>1.7421583303938393E-2</v>
      </c>
    </row>
    <row r="1004" spans="51:56" ht="11.25" customHeight="1" x14ac:dyDescent="0.25">
      <c r="AY1004" s="106" t="s">
        <v>83</v>
      </c>
      <c r="AZ1004" s="105">
        <f>_xll.qlInterestRateIndexFixingDate(Currency&amp;"ibor"&amp;Tenor,BA1004,Trigger)</f>
        <v>46339</v>
      </c>
      <c r="BA1004" s="105">
        <f>_xll.qlCalendarAdvance(Calendar,BA1003,AY1004,"f",,Trigger)</f>
        <v>46343</v>
      </c>
      <c r="BB1004" s="105">
        <f>_xll.qlInterestRateIndexMaturity(Currency&amp;"ibor"&amp;Tenor,BA1004,Trigger)</f>
        <v>46524</v>
      </c>
      <c r="BC1004" s="257">
        <f>_xll.qlIndexFixing($AC$5,AZ1004,TRUE,_xll.ohTrigger(Trigger,Trigger6M))</f>
        <v>1.7960649263703141E-2</v>
      </c>
      <c r="BD1004" s="257">
        <f>_xll.qlIndexFixing($BE$1,AZ1004,TRUE,_xll.ohTrigger(Trigger,Trigger6M))</f>
        <v>1.7423049561181306E-2</v>
      </c>
    </row>
    <row r="1005" spans="51:56" ht="11.25" customHeight="1" x14ac:dyDescent="0.25">
      <c r="AY1005" s="106" t="s">
        <v>83</v>
      </c>
      <c r="AZ1005" s="105">
        <f>_xll.qlInterestRateIndexFixingDate(Currency&amp;"ibor"&amp;Tenor,BA1005,Trigger)</f>
        <v>46346</v>
      </c>
      <c r="BA1005" s="105">
        <f>_xll.qlCalendarAdvance(Calendar,BA1004,AY1005,"f",,Trigger)</f>
        <v>46350</v>
      </c>
      <c r="BB1005" s="105">
        <f>_xll.qlInterestRateIndexMaturity(Currency&amp;"ibor"&amp;Tenor,BA1005,Trigger)</f>
        <v>46531</v>
      </c>
      <c r="BC1005" s="257">
        <f>_xll.qlIndexFixing($AC$5,AZ1005,TRUE,_xll.ohTrigger(Trigger,Trigger6M))</f>
        <v>1.7986324551358655E-2</v>
      </c>
      <c r="BD1005" s="257">
        <f>_xll.qlIndexFixing($BE$1,AZ1005,TRUE,_xll.ohTrigger(Trigger,Trigger6M))</f>
        <v>1.7424357886963605E-2</v>
      </c>
    </row>
    <row r="1006" spans="51:56" ht="11.25" customHeight="1" x14ac:dyDescent="0.25">
      <c r="AY1006" s="106" t="s">
        <v>83</v>
      </c>
      <c r="AZ1006" s="105">
        <f>_xll.qlInterestRateIndexFixingDate(Currency&amp;"ibor"&amp;Tenor,BA1006,Trigger)</f>
        <v>46353</v>
      </c>
      <c r="BA1006" s="105">
        <f>_xll.qlCalendarAdvance(Calendar,BA1005,AY1006,"f",,Trigger)</f>
        <v>46357</v>
      </c>
      <c r="BB1006" s="105">
        <f>_xll.qlInterestRateIndexMaturity(Currency&amp;"ibor"&amp;Tenor,BA1006,Trigger)</f>
        <v>46539</v>
      </c>
      <c r="BC1006" s="257">
        <f>_xll.qlIndexFixing($AC$5,AZ1006,TRUE,_xll.ohTrigger(Trigger,Trigger6M))</f>
        <v>1.8014283497575691E-2</v>
      </c>
      <c r="BD1006" s="257">
        <f>_xll.qlIndexFixing($BE$1,AZ1006,TRUE,_xll.ohTrigger(Trigger,Trigger6M))</f>
        <v>1.7425955672850817E-2</v>
      </c>
    </row>
    <row r="1007" spans="51:56" ht="11.25" customHeight="1" x14ac:dyDescent="0.25">
      <c r="AY1007" s="106" t="s">
        <v>83</v>
      </c>
      <c r="AZ1007" s="105">
        <f>_xll.qlInterestRateIndexFixingDate(Currency&amp;"ibor"&amp;Tenor,BA1007,Trigger)</f>
        <v>46360</v>
      </c>
      <c r="BA1007" s="105">
        <f>_xll.qlCalendarAdvance(Calendar,BA1006,AY1007,"f",,Trigger)</f>
        <v>46364</v>
      </c>
      <c r="BB1007" s="105">
        <f>_xll.qlInterestRateIndexMaturity(Currency&amp;"ibor"&amp;Tenor,BA1007,Trigger)</f>
        <v>46546</v>
      </c>
      <c r="BC1007" s="257">
        <f>_xll.qlIndexFixing($AC$5,AZ1007,TRUE,_xll.ohTrigger(Trigger,Trigger6M))</f>
        <v>1.7998890282646601E-2</v>
      </c>
      <c r="BD1007" s="257">
        <f>_xll.qlIndexFixing($BE$1,AZ1007,TRUE,_xll.ohTrigger(Trigger,Trigger6M))</f>
        <v>1.7426936355660502E-2</v>
      </c>
    </row>
    <row r="1008" spans="51:56" ht="11.25" customHeight="1" x14ac:dyDescent="0.25">
      <c r="AY1008" s="106" t="s">
        <v>83</v>
      </c>
      <c r="AZ1008" s="105">
        <f>_xll.qlInterestRateIndexFixingDate(Currency&amp;"ibor"&amp;Tenor,BA1008,Trigger)</f>
        <v>46367</v>
      </c>
      <c r="BA1008" s="105">
        <f>_xll.qlCalendarAdvance(Calendar,BA1007,AY1008,"f",,Trigger)</f>
        <v>46371</v>
      </c>
      <c r="BB1008" s="105">
        <f>_xll.qlInterestRateIndexMaturity(Currency&amp;"ibor"&amp;Tenor,BA1008,Trigger)</f>
        <v>46553</v>
      </c>
      <c r="BC1008" s="257">
        <f>_xll.qlIndexFixing($AC$5,AZ1008,TRUE,_xll.ohTrigger(Trigger,Trigger6M))</f>
        <v>1.797651045303731E-2</v>
      </c>
      <c r="BD1008" s="257">
        <f>_xll.qlIndexFixing($BE$1,AZ1008,TRUE,_xll.ohTrigger(Trigger,Trigger6M))</f>
        <v>1.7427761839484655E-2</v>
      </c>
    </row>
    <row r="1009" spans="51:56" ht="11.25" customHeight="1" x14ac:dyDescent="0.25">
      <c r="AY1009" s="106" t="s">
        <v>83</v>
      </c>
      <c r="AZ1009" s="105">
        <f>_xll.qlInterestRateIndexFixingDate(Currency&amp;"ibor"&amp;Tenor,BA1009,Trigger)</f>
        <v>46374</v>
      </c>
      <c r="BA1009" s="105">
        <f>_xll.qlCalendarAdvance(Calendar,BA1008,AY1009,"f",,Trigger)</f>
        <v>46378</v>
      </c>
      <c r="BB1009" s="105">
        <f>_xll.qlInterestRateIndexMaturity(Currency&amp;"ibor"&amp;Tenor,BA1009,Trigger)</f>
        <v>46560</v>
      </c>
      <c r="BC1009" s="257">
        <f>_xll.qlIndexFixing($AC$5,AZ1009,TRUE,_xll.ohTrigger(Trigger,Trigger6M))</f>
        <v>1.7953978177886996E-2</v>
      </c>
      <c r="BD1009" s="257">
        <f>_xll.qlIndexFixing($BE$1,AZ1009,TRUE,_xll.ohTrigger(Trigger,Trigger6M))</f>
        <v>1.7428436069869584E-2</v>
      </c>
    </row>
    <row r="1010" spans="51:56" ht="11.25" customHeight="1" x14ac:dyDescent="0.25">
      <c r="AY1010" s="106" t="s">
        <v>83</v>
      </c>
      <c r="AZ1010" s="105">
        <f>_xll.qlInterestRateIndexFixingDate(Currency&amp;"ibor"&amp;Tenor,BA1010,Trigger)</f>
        <v>46380</v>
      </c>
      <c r="BA1010" s="105">
        <f>_xll.qlCalendarAdvance(Calendar,BA1009,AY1010,"f",,Trigger)</f>
        <v>46385</v>
      </c>
      <c r="BB1010" s="105">
        <f>_xll.qlInterestRateIndexMaturity(Currency&amp;"ibor"&amp;Tenor,BA1010,Trigger)</f>
        <v>46567</v>
      </c>
      <c r="BC1010" s="257">
        <f>_xll.qlIndexFixing($AC$5,AZ1010,TRUE,_xll.ohTrigger(Trigger,Trigger6M))</f>
        <v>1.7931293462362073E-2</v>
      </c>
      <c r="BD1010" s="257">
        <f>_xll.qlIndexFixing($BE$1,AZ1010,TRUE,_xll.ohTrigger(Trigger,Trigger6M))</f>
        <v>1.7428963021236081E-2</v>
      </c>
    </row>
    <row r="1011" spans="51:56" ht="11.25" customHeight="1" x14ac:dyDescent="0.25">
      <c r="AY1011" s="106" t="s">
        <v>83</v>
      </c>
      <c r="AZ1011" s="105">
        <f>_xll.qlInterestRateIndexFixingDate(Currency&amp;"ibor"&amp;Tenor,BA1011,Trigger)</f>
        <v>46387</v>
      </c>
      <c r="BA1011" s="105">
        <f>_xll.qlCalendarAdvance(Calendar,BA1010,AY1011,"f",,Trigger)</f>
        <v>46392</v>
      </c>
      <c r="BB1011" s="105">
        <f>_xll.qlInterestRateIndexMaturity(Currency&amp;"ibor"&amp;Tenor,BA1011,Trigger)</f>
        <v>46573</v>
      </c>
      <c r="BC1011" s="257">
        <f>_xll.qlIndexFixing($AC$5,AZ1011,TRUE,_xll.ohTrigger(Trigger,Trigger6M))</f>
        <v>1.7911862197844117E-2</v>
      </c>
      <c r="BD1011" s="257">
        <f>_xll.qlIndexFixing($BE$1,AZ1011,TRUE,_xll.ohTrigger(Trigger,Trigger6M))</f>
        <v>1.7428949631816234E-2</v>
      </c>
    </row>
    <row r="1012" spans="51:56" ht="11.25" customHeight="1" x14ac:dyDescent="0.25">
      <c r="AY1012" s="106" t="s">
        <v>83</v>
      </c>
      <c r="AZ1012" s="105">
        <f>_xll.qlInterestRateIndexFixingDate(Currency&amp;"ibor"&amp;Tenor,BA1012,Trigger)</f>
        <v>46395</v>
      </c>
      <c r="BA1012" s="105">
        <f>_xll.qlCalendarAdvance(Calendar,BA1011,AY1012,"f",,Trigger)</f>
        <v>46399</v>
      </c>
      <c r="BB1012" s="105">
        <f>_xll.qlInterestRateIndexMaturity(Currency&amp;"ibor"&amp;Tenor,BA1012,Trigger)</f>
        <v>46580</v>
      </c>
      <c r="BC1012" s="257">
        <f>_xll.qlIndexFixing($AC$5,AZ1012,TRUE,_xll.ohTrigger(Trigger,Trigger6M))</f>
        <v>1.7888626789440164E-2</v>
      </c>
      <c r="BD1012" s="257">
        <f>_xll.qlIndexFixing($BE$1,AZ1012,TRUE,_xll.ohTrigger(Trigger,Trigger6M))</f>
        <v>1.7429202663297085E-2</v>
      </c>
    </row>
    <row r="1013" spans="51:56" ht="11.25" customHeight="1" x14ac:dyDescent="0.25">
      <c r="AY1013" s="106" t="s">
        <v>83</v>
      </c>
      <c r="AZ1013" s="105">
        <f>_xll.qlInterestRateIndexFixingDate(Currency&amp;"ibor"&amp;Tenor,BA1013,Trigger)</f>
        <v>46402</v>
      </c>
      <c r="BA1013" s="105">
        <f>_xll.qlCalendarAdvance(Calendar,BA1012,AY1013,"f",,Trigger)</f>
        <v>46406</v>
      </c>
      <c r="BB1013" s="105">
        <f>_xll.qlInterestRateIndexMaturity(Currency&amp;"ibor"&amp;Tenor,BA1013,Trigger)</f>
        <v>46587</v>
      </c>
      <c r="BC1013" s="257">
        <f>_xll.qlIndexFixing($AC$5,AZ1013,TRUE,_xll.ohTrigger(Trigger,Trigger6M))</f>
        <v>1.7865238124335624E-2</v>
      </c>
      <c r="BD1013" s="257">
        <f>_xll.qlIndexFixing($BE$1,AZ1013,TRUE,_xll.ohTrigger(Trigger,Trigger6M))</f>
        <v>1.7429320040256067E-2</v>
      </c>
    </row>
    <row r="1014" spans="51:56" ht="11.25" customHeight="1" x14ac:dyDescent="0.25">
      <c r="AY1014" s="106" t="s">
        <v>83</v>
      </c>
      <c r="AZ1014" s="105">
        <f>_xll.qlInterestRateIndexFixingDate(Currency&amp;"ibor"&amp;Tenor,BA1014,Trigger)</f>
        <v>46409</v>
      </c>
      <c r="BA1014" s="105">
        <f>_xll.qlCalendarAdvance(Calendar,BA1013,AY1014,"f",,Trigger)</f>
        <v>46413</v>
      </c>
      <c r="BB1014" s="105">
        <f>_xll.qlInterestRateIndexMaturity(Currency&amp;"ibor"&amp;Tenor,BA1014,Trigger)</f>
        <v>46594</v>
      </c>
      <c r="BC1014" s="257">
        <f>_xll.qlIndexFixing($AC$5,AZ1014,TRUE,_xll.ohTrigger(Trigger,Trigger6M))</f>
        <v>1.7841696207895483E-2</v>
      </c>
      <c r="BD1014" s="257">
        <f>_xll.qlIndexFixing($BE$1,AZ1014,TRUE,_xll.ohTrigger(Trigger,Trigger6M))</f>
        <v>1.7429305864483026E-2</v>
      </c>
    </row>
    <row r="1015" spans="51:56" ht="11.25" customHeight="1" x14ac:dyDescent="0.25">
      <c r="AY1015" s="106" t="s">
        <v>83</v>
      </c>
      <c r="AZ1015" s="105">
        <f>_xll.qlInterestRateIndexFixingDate(Currency&amp;"ibor"&amp;Tenor,BA1015,Trigger)</f>
        <v>46416</v>
      </c>
      <c r="BA1015" s="105">
        <f>_xll.qlCalendarAdvance(Calendar,BA1014,AY1015,"f",,Trigger)</f>
        <v>46420</v>
      </c>
      <c r="BB1015" s="105">
        <f>_xll.qlInterestRateIndexMaturity(Currency&amp;"ibor"&amp;Tenor,BA1015,Trigger)</f>
        <v>46601</v>
      </c>
      <c r="BC1015" s="257">
        <f>_xll.qlIndexFixing($AC$5,AZ1015,TRUE,_xll.ohTrigger(Trigger,Trigger6M))</f>
        <v>1.7818001045519623E-2</v>
      </c>
      <c r="BD1015" s="257">
        <f>_xll.qlIndexFixing($BE$1,AZ1015,TRUE,_xll.ohTrigger(Trigger,Trigger6M))</f>
        <v>1.7429164264731432E-2</v>
      </c>
    </row>
    <row r="1016" spans="51:56" ht="11.25" customHeight="1" x14ac:dyDescent="0.25">
      <c r="AY1016" s="106" t="s">
        <v>83</v>
      </c>
      <c r="AZ1016" s="105">
        <f>_xll.qlInterestRateIndexFixingDate(Currency&amp;"ibor"&amp;Tenor,BA1016,Trigger)</f>
        <v>46423</v>
      </c>
      <c r="BA1016" s="105">
        <f>_xll.qlCalendarAdvance(Calendar,BA1015,AY1016,"f",,Trigger)</f>
        <v>46427</v>
      </c>
      <c r="BB1016" s="105">
        <f>_xll.qlInterestRateIndexMaturity(Currency&amp;"ibor"&amp;Tenor,BA1016,Trigger)</f>
        <v>46608</v>
      </c>
      <c r="BC1016" s="257">
        <f>_xll.qlIndexFixing($AC$5,AZ1016,TRUE,_xll.ohTrigger(Trigger,Trigger6M))</f>
        <v>1.779415264264237E-2</v>
      </c>
      <c r="BD1016" s="257">
        <f>_xll.qlIndexFixing($BE$1,AZ1016,TRUE,_xll.ohTrigger(Trigger,Trigger6M))</f>
        <v>1.742889939671927E-2</v>
      </c>
    </row>
    <row r="1017" spans="51:56" ht="11.25" customHeight="1" x14ac:dyDescent="0.25">
      <c r="AY1017" s="106" t="s">
        <v>83</v>
      </c>
      <c r="AZ1017" s="105">
        <f>_xll.qlInterestRateIndexFixingDate(Currency&amp;"ibor"&amp;Tenor,BA1017,Trigger)</f>
        <v>46430</v>
      </c>
      <c r="BA1017" s="105">
        <f>_xll.qlCalendarAdvance(Calendar,BA1016,AY1017,"f",,Trigger)</f>
        <v>46434</v>
      </c>
      <c r="BB1017" s="105">
        <f>_xll.qlInterestRateIndexMaturity(Currency&amp;"ibor"&amp;Tenor,BA1017,Trigger)</f>
        <v>46615</v>
      </c>
      <c r="BC1017" s="257">
        <f>_xll.qlIndexFixing($AC$5,AZ1017,TRUE,_xll.ohTrigger(Trigger,Trigger6M))</f>
        <v>1.7770151004734707E-2</v>
      </c>
      <c r="BD1017" s="257">
        <f>_xll.qlIndexFixing($BE$1,AZ1017,TRUE,_xll.ohTrigger(Trigger,Trigger6M))</f>
        <v>1.7428515443125046E-2</v>
      </c>
    </row>
    <row r="1018" spans="51:56" ht="11.25" customHeight="1" x14ac:dyDescent="0.25">
      <c r="AY1018" s="106" t="s">
        <v>83</v>
      </c>
      <c r="AZ1018" s="105">
        <f>_xll.qlInterestRateIndexFixingDate(Currency&amp;"ibor"&amp;Tenor,BA1018,Trigger)</f>
        <v>46437</v>
      </c>
      <c r="BA1018" s="105">
        <f>_xll.qlCalendarAdvance(Calendar,BA1017,AY1018,"f",,Trigger)</f>
        <v>46441</v>
      </c>
      <c r="BB1018" s="105">
        <f>_xll.qlInterestRateIndexMaturity(Currency&amp;"ibor"&amp;Tenor,BA1018,Trigger)</f>
        <v>46622</v>
      </c>
      <c r="BC1018" s="257">
        <f>_xll.qlIndexFixing($AC$5,AZ1018,TRUE,_xll.ohTrigger(Trigger,Trigger6M))</f>
        <v>1.7745996137300737E-2</v>
      </c>
      <c r="BD1018" s="257">
        <f>_xll.qlIndexFixing($BE$1,AZ1018,TRUE,_xll.ohTrigger(Trigger,Trigger6M))</f>
        <v>1.7428016613586929E-2</v>
      </c>
    </row>
    <row r="1019" spans="51:56" ht="11.25" customHeight="1" x14ac:dyDescent="0.25">
      <c r="AY1019" s="106" t="s">
        <v>83</v>
      </c>
      <c r="AZ1019" s="105">
        <f>_xll.qlInterestRateIndexFixingDate(Currency&amp;"ibor"&amp;Tenor,BA1019,Trigger)</f>
        <v>46444</v>
      </c>
      <c r="BA1019" s="105">
        <f>_xll.qlCalendarAdvance(Calendar,BA1018,AY1019,"f",,Trigger)</f>
        <v>46448</v>
      </c>
      <c r="BB1019" s="105">
        <f>_xll.qlInterestRateIndexMaturity(Currency&amp;"ibor"&amp;Tenor,BA1019,Trigger)</f>
        <v>46632</v>
      </c>
      <c r="BC1019" s="257">
        <f>_xll.qlIndexFixing($AC$5,AZ1019,TRUE,_xll.ohTrigger(Trigger,Trigger6M))</f>
        <v>1.77175505569451E-2</v>
      </c>
      <c r="BD1019" s="257">
        <f>_xll.qlIndexFixing($BE$1,AZ1019,TRUE,_xll.ohTrigger(Trigger,Trigger6M))</f>
        <v>1.7428425673309267E-2</v>
      </c>
    </row>
    <row r="1020" spans="51:56" ht="11.25" customHeight="1" x14ac:dyDescent="0.25">
      <c r="AY1020" s="106" t="s">
        <v>83</v>
      </c>
      <c r="AZ1020" s="105">
        <f>_xll.qlInterestRateIndexFixingDate(Currency&amp;"ibor"&amp;Tenor,BA1020,Trigger)</f>
        <v>46451</v>
      </c>
      <c r="BA1020" s="105">
        <f>_xll.qlCalendarAdvance(Calendar,BA1019,AY1020,"f",,Trigger)</f>
        <v>46455</v>
      </c>
      <c r="BB1020" s="105">
        <f>_xll.qlInterestRateIndexMaturity(Currency&amp;"ibor"&amp;Tenor,BA1020,Trigger)</f>
        <v>46639</v>
      </c>
      <c r="BC1020" s="257">
        <f>_xll.qlIndexFixing($AC$5,AZ1020,TRUE,_xll.ohTrigger(Trigger,Trigger6M))</f>
        <v>1.7693838494809988E-2</v>
      </c>
      <c r="BD1020" s="257">
        <f>_xll.qlIndexFixing($BE$1,AZ1020,TRUE,_xll.ohTrigger(Trigger,Trigger6M))</f>
        <v>1.7427693395001713E-2</v>
      </c>
    </row>
    <row r="1021" spans="51:56" ht="11.25" customHeight="1" x14ac:dyDescent="0.25">
      <c r="AY1021" s="106" t="s">
        <v>83</v>
      </c>
      <c r="AZ1021" s="105">
        <f>_xll.qlInterestRateIndexFixingDate(Currency&amp;"ibor"&amp;Tenor,BA1021,Trigger)</f>
        <v>46458</v>
      </c>
      <c r="BA1021" s="105">
        <f>_xll.qlCalendarAdvance(Calendar,BA1020,AY1021,"f",,Trigger)</f>
        <v>46462</v>
      </c>
      <c r="BB1021" s="105">
        <f>_xll.qlInterestRateIndexMaturity(Currency&amp;"ibor"&amp;Tenor,BA1021,Trigger)</f>
        <v>46646</v>
      </c>
      <c r="BC1021" s="257">
        <f>_xll.qlIndexFixing($AC$5,AZ1021,TRUE,_xll.ohTrigger(Trigger,Trigger6M))</f>
        <v>1.7669975687545889E-2</v>
      </c>
      <c r="BD1021" s="257">
        <f>_xll.qlIndexFixing($BE$1,AZ1021,TRUE,_xll.ohTrigger(Trigger,Trigger6M))</f>
        <v>1.7426859907960154E-2</v>
      </c>
    </row>
    <row r="1022" spans="51:56" ht="11.25" customHeight="1" x14ac:dyDescent="0.25">
      <c r="AY1022" s="106" t="s">
        <v>83</v>
      </c>
      <c r="AZ1022" s="105">
        <f>_xll.qlInterestRateIndexFixingDate(Currency&amp;"ibor"&amp;Tenor,BA1022,Trigger)</f>
        <v>46465</v>
      </c>
      <c r="BA1022" s="105">
        <f>_xll.qlCalendarAdvance(Calendar,BA1021,AY1022,"f",,Trigger)</f>
        <v>46469</v>
      </c>
      <c r="BB1022" s="105">
        <f>_xll.qlInterestRateIndexMaturity(Currency&amp;"ibor"&amp;Tenor,BA1022,Trigger)</f>
        <v>46653</v>
      </c>
      <c r="BC1022" s="257">
        <f>_xll.qlIndexFixing($AC$5,AZ1022,TRUE,_xll.ohTrigger(Trigger,Trigger6M))</f>
        <v>1.7645962140625384E-2</v>
      </c>
      <c r="BD1022" s="257">
        <f>_xll.qlIndexFixing($BE$1,AZ1022,TRUE,_xll.ohTrigger(Trigger,Trigger6M))</f>
        <v>1.7425929466606191E-2</v>
      </c>
    </row>
    <row r="1023" spans="51:56" ht="11.25" customHeight="1" x14ac:dyDescent="0.25">
      <c r="AY1023" s="106" t="s">
        <v>83</v>
      </c>
      <c r="AZ1023" s="105">
        <f>_xll.qlInterestRateIndexFixingDate(Currency&amp;"ibor"&amp;Tenor,BA1023,Trigger)</f>
        <v>46470</v>
      </c>
      <c r="BA1023" s="105">
        <f>_xll.qlCalendarAdvance(Calendar,BA1022,AY1023,"f",,Trigger)</f>
        <v>46476</v>
      </c>
      <c r="BB1023" s="105">
        <f>_xll.qlInterestRateIndexMaturity(Currency&amp;"ibor"&amp;Tenor,BA1023,Trigger)</f>
        <v>46660</v>
      </c>
      <c r="BC1023" s="257">
        <f>_xll.qlIndexFixing($AC$5,AZ1023,TRUE,_xll.ohTrigger(Trigger,Trigger6M))</f>
        <v>1.7621797859557538E-2</v>
      </c>
      <c r="BD1023" s="257">
        <f>_xll.qlIndexFixing($BE$1,AZ1023,TRUE,_xll.ohTrigger(Trigger,Trigger6M))</f>
        <v>1.7424906351871952E-2</v>
      </c>
    </row>
    <row r="1024" spans="51:56" ht="11.25" customHeight="1" x14ac:dyDescent="0.25">
      <c r="AY1024" s="106" t="s">
        <v>83</v>
      </c>
      <c r="AZ1024" s="105">
        <f>_xll.qlInterestRateIndexFixingDate(Currency&amp;"ibor"&amp;Tenor,BA1024,Trigger)</f>
        <v>46479</v>
      </c>
      <c r="BA1024" s="105">
        <f>_xll.qlCalendarAdvance(Calendar,BA1023,AY1024,"f",,Trigger)</f>
        <v>46483</v>
      </c>
      <c r="BB1024" s="105">
        <f>_xll.qlInterestRateIndexMaturity(Currency&amp;"ibor"&amp;Tenor,BA1024,Trigger)</f>
        <v>46666</v>
      </c>
      <c r="BC1024" s="257">
        <f>_xll.qlIndexFixing($AC$5,AZ1024,TRUE,_xll.ohTrigger(Trigger,Trigger6M))</f>
        <v>1.7597582116445409E-2</v>
      </c>
      <c r="BD1024" s="257">
        <f>_xll.qlIndexFixing($BE$1,AZ1024,TRUE,_xll.ohTrigger(Trigger,Trigger6M))</f>
        <v>1.7423480388499089E-2</v>
      </c>
    </row>
    <row r="1025" spans="51:56" ht="11.25" customHeight="1" x14ac:dyDescent="0.25">
      <c r="AY1025" s="106" t="s">
        <v>83</v>
      </c>
      <c r="AZ1025" s="105">
        <f>_xll.qlInterestRateIndexFixingDate(Currency&amp;"ibor"&amp;Tenor,BA1025,Trigger)</f>
        <v>46486</v>
      </c>
      <c r="BA1025" s="105">
        <f>_xll.qlCalendarAdvance(Calendar,BA1024,AY1025,"f",,Trigger)</f>
        <v>46490</v>
      </c>
      <c r="BB1025" s="105">
        <f>_xll.qlInterestRateIndexMaturity(Currency&amp;"ibor"&amp;Tenor,BA1025,Trigger)</f>
        <v>46673</v>
      </c>
      <c r="BC1025" s="257">
        <f>_xll.qlIndexFixing($AC$5,AZ1025,TRUE,_xll.ohTrigger(Trigger,Trigger6M))</f>
        <v>1.7572865285528125E-2</v>
      </c>
      <c r="BD1025" s="257">
        <f>_xll.qlIndexFixing($BE$1,AZ1025,TRUE,_xll.ohTrigger(Trigger,Trigger6M))</f>
        <v>1.7422289094656936E-2</v>
      </c>
    </row>
    <row r="1026" spans="51:56" ht="11.25" customHeight="1" x14ac:dyDescent="0.25">
      <c r="AY1026" s="106" t="s">
        <v>83</v>
      </c>
      <c r="AZ1026" s="105">
        <f>_xll.qlInterestRateIndexFixingDate(Currency&amp;"ibor"&amp;Tenor,BA1026,Trigger)</f>
        <v>46493</v>
      </c>
      <c r="BA1026" s="105">
        <f>_xll.qlCalendarAdvance(Calendar,BA1025,AY1026,"f",,Trigger)</f>
        <v>46497</v>
      </c>
      <c r="BB1026" s="105">
        <f>_xll.qlInterestRateIndexMaturity(Currency&amp;"ibor"&amp;Tenor,BA1026,Trigger)</f>
        <v>46680</v>
      </c>
      <c r="BC1026" s="257">
        <f>_xll.qlIndexFixing($AC$5,AZ1026,TRUE,_xll.ohTrigger(Trigger,Trigger6M))</f>
        <v>1.754799692389937E-2</v>
      </c>
      <c r="BD1026" s="257">
        <f>_xll.qlIndexFixing($BE$1,AZ1026,TRUE,_xll.ohTrigger(Trigger,Trigger6M))</f>
        <v>1.7421017945306785E-2</v>
      </c>
    </row>
    <row r="1027" spans="51:56" ht="11.25" customHeight="1" x14ac:dyDescent="0.25">
      <c r="AY1027" s="106" t="s">
        <v>83</v>
      </c>
      <c r="AZ1027" s="105">
        <f>_xll.qlInterestRateIndexFixingDate(Currency&amp;"ibor"&amp;Tenor,BA1027,Trigger)</f>
        <v>46500</v>
      </c>
      <c r="BA1027" s="105">
        <f>_xll.qlCalendarAdvance(Calendar,BA1026,AY1027,"f",,Trigger)</f>
        <v>46504</v>
      </c>
      <c r="BB1027" s="105">
        <f>_xll.qlInterestRateIndexMaturity(Currency&amp;"ibor"&amp;Tenor,BA1027,Trigger)</f>
        <v>46687</v>
      </c>
      <c r="BC1027" s="257">
        <f>_xll.qlIndexFixing($AC$5,AZ1027,TRUE,_xll.ohTrigger(Trigger,Trigger6M))</f>
        <v>1.7522977037262549E-2</v>
      </c>
      <c r="BD1027" s="257">
        <f>_xll.qlIndexFixing($BE$1,AZ1027,TRUE,_xll.ohTrigger(Trigger,Trigger6M))</f>
        <v>1.7419671348899945E-2</v>
      </c>
    </row>
    <row r="1028" spans="51:56" ht="11.25" customHeight="1" x14ac:dyDescent="0.25">
      <c r="AY1028" s="106" t="s">
        <v>83</v>
      </c>
      <c r="AZ1028" s="105">
        <f>_xll.qlInterestRateIndexFixingDate(Currency&amp;"ibor"&amp;Tenor,BA1028,Trigger)</f>
        <v>46507</v>
      </c>
      <c r="BA1028" s="105">
        <f>_xll.qlCalendarAdvance(Calendar,BA1027,AY1028,"f",,Trigger)</f>
        <v>46511</v>
      </c>
      <c r="BB1028" s="105">
        <f>_xll.qlInterestRateIndexMaturity(Currency&amp;"ibor"&amp;Tenor,BA1028,Trigger)</f>
        <v>46695</v>
      </c>
      <c r="BC1028" s="257">
        <f>_xll.qlIndexFixing($AC$5,AZ1028,TRUE,_xll.ohTrigger(Trigger,Trigger6M))</f>
        <v>1.7498715637179946E-2</v>
      </c>
      <c r="BD1028" s="257">
        <f>_xll.qlIndexFixing($BE$1,AZ1028,TRUE,_xll.ohTrigger(Trigger,Trigger6M))</f>
        <v>1.7418552365636528E-2</v>
      </c>
    </row>
    <row r="1029" spans="51:56" ht="11.25" customHeight="1" x14ac:dyDescent="0.25">
      <c r="AY1029" s="106" t="s">
        <v>83</v>
      </c>
      <c r="AZ1029" s="105">
        <f>_xll.qlInterestRateIndexFixingDate(Currency&amp;"ibor"&amp;Tenor,BA1029,Trigger)</f>
        <v>46514</v>
      </c>
      <c r="BA1029" s="105">
        <f>_xll.qlCalendarAdvance(Calendar,BA1028,AY1029,"f",,Trigger)</f>
        <v>46518</v>
      </c>
      <c r="BB1029" s="105">
        <f>_xll.qlInterestRateIndexMaturity(Currency&amp;"ibor"&amp;Tenor,BA1029,Trigger)</f>
        <v>46702</v>
      </c>
      <c r="BC1029" s="257">
        <f>_xll.qlIndexFixing($AC$5,AZ1029,TRUE,_xll.ohTrigger(Trigger,Trigger6M))</f>
        <v>1.7473647068817925E-2</v>
      </c>
      <c r="BD1029" s="257">
        <f>_xll.qlIndexFixing($BE$1,AZ1029,TRUE,_xll.ohTrigger(Trigger,Trigger6M))</f>
        <v>1.7417064594555848E-2</v>
      </c>
    </row>
    <row r="1030" spans="51:56" ht="11.25" customHeight="1" x14ac:dyDescent="0.25">
      <c r="AY1030" s="106" t="s">
        <v>83</v>
      </c>
      <c r="AZ1030" s="105">
        <f>_xll.qlInterestRateIndexFixingDate(Currency&amp;"ibor"&amp;Tenor,BA1030,Trigger)</f>
        <v>46521</v>
      </c>
      <c r="BA1030" s="105">
        <f>_xll.qlCalendarAdvance(Calendar,BA1029,AY1030,"f",,Trigger)</f>
        <v>46525</v>
      </c>
      <c r="BB1030" s="105">
        <f>_xll.qlInterestRateIndexMaturity(Currency&amp;"ibor"&amp;Tenor,BA1030,Trigger)</f>
        <v>46709</v>
      </c>
      <c r="BC1030" s="257">
        <f>_xll.qlIndexFixing($AC$5,AZ1030,TRUE,_xll.ohTrigger(Trigger,Trigger6M))</f>
        <v>1.7448427805827824E-2</v>
      </c>
      <c r="BD1030" s="257">
        <f>_xll.qlIndexFixing($BE$1,AZ1030,TRUE,_xll.ohTrigger(Trigger,Trigger6M))</f>
        <v>1.7415514858759199E-2</v>
      </c>
    </row>
    <row r="1031" spans="51:56" ht="11.25" customHeight="1" x14ac:dyDescent="0.25">
      <c r="AY1031" s="106" t="s">
        <v>83</v>
      </c>
      <c r="AZ1031" s="105">
        <f>_xll.qlInterestRateIndexFixingDate(Currency&amp;"ibor"&amp;Tenor,BA1031,Trigger)</f>
        <v>46528</v>
      </c>
      <c r="BA1031" s="105">
        <f>_xll.qlCalendarAdvance(Calendar,BA1030,AY1031,"f",,Trigger)</f>
        <v>46532</v>
      </c>
      <c r="BB1031" s="105">
        <f>_xll.qlInterestRateIndexMaturity(Currency&amp;"ibor"&amp;Tenor,BA1031,Trigger)</f>
        <v>46716</v>
      </c>
      <c r="BC1031" s="257">
        <f>_xll.qlIndexFixing($AC$5,AZ1031,TRUE,_xll.ohTrigger(Trigger,Trigger6M))</f>
        <v>1.7423057853994579E-2</v>
      </c>
      <c r="BD1031" s="257">
        <f>_xll.qlIndexFixing($BE$1,AZ1031,TRUE,_xll.ohTrigger(Trigger,Trigger6M))</f>
        <v>1.741390765119738E-2</v>
      </c>
    </row>
    <row r="1032" spans="51:56" ht="11.25" customHeight="1" x14ac:dyDescent="0.25">
      <c r="AY1032" s="106" t="s">
        <v>83</v>
      </c>
      <c r="AZ1032" s="105">
        <f>_xll.qlInterestRateIndexFixingDate(Currency&amp;"ibor"&amp;Tenor,BA1032,Trigger)</f>
        <v>46535</v>
      </c>
      <c r="BA1032" s="105">
        <f>_xll.qlCalendarAdvance(Calendar,BA1031,AY1032,"f",,Trigger)</f>
        <v>46539</v>
      </c>
      <c r="BB1032" s="105">
        <f>_xll.qlInterestRateIndexMaturity(Currency&amp;"ibor"&amp;Tenor,BA1032,Trigger)</f>
        <v>46722</v>
      </c>
      <c r="BC1032" s="257">
        <f>_xll.qlIndexFixing($AC$5,AZ1032,TRUE,_xll.ohTrigger(Trigger,Trigger6M))</f>
        <v>1.7395604931013203E-2</v>
      </c>
      <c r="BD1032" s="257">
        <f>_xll.qlIndexFixing($BE$1,AZ1032,TRUE,_xll.ohTrigger(Trigger,Trigger6M))</f>
        <v>1.7411962821864895E-2</v>
      </c>
    </row>
    <row r="1033" spans="51:56" ht="11.25" customHeight="1" x14ac:dyDescent="0.25">
      <c r="AY1033" s="106" t="s">
        <v>83</v>
      </c>
      <c r="AZ1033" s="105">
        <f>_xll.qlInterestRateIndexFixingDate(Currency&amp;"ibor"&amp;Tenor,BA1033,Trigger)</f>
        <v>46542</v>
      </c>
      <c r="BA1033" s="105">
        <f>_xll.qlCalendarAdvance(Calendar,BA1032,AY1033,"f",,Trigger)</f>
        <v>46546</v>
      </c>
      <c r="BB1033" s="105">
        <f>_xll.qlInterestRateIndexMaturity(Currency&amp;"ibor"&amp;Tenor,BA1033,Trigger)</f>
        <v>46729</v>
      </c>
      <c r="BC1033" s="257">
        <f>_xll.qlIndexFixing($AC$5,AZ1033,TRUE,_xll.ohTrigger(Trigger,Trigger6M))</f>
        <v>1.7410511127172134E-2</v>
      </c>
      <c r="BD1033" s="257">
        <f>_xll.qlIndexFixing($BE$1,AZ1033,TRUE,_xll.ohTrigger(Trigger,Trigger6M))</f>
        <v>1.741025717419065E-2</v>
      </c>
    </row>
    <row r="1034" spans="51:56" ht="11.25" customHeight="1" x14ac:dyDescent="0.25">
      <c r="AY1034" s="106" t="s">
        <v>83</v>
      </c>
      <c r="AZ1034" s="105">
        <f>_xll.qlInterestRateIndexFixingDate(Currency&amp;"ibor"&amp;Tenor,BA1034,Trigger)</f>
        <v>46549</v>
      </c>
      <c r="BA1034" s="105">
        <f>_xll.qlCalendarAdvance(Calendar,BA1033,AY1034,"f",,Trigger)</f>
        <v>46553</v>
      </c>
      <c r="BB1034" s="105">
        <f>_xll.qlInterestRateIndexMaturity(Currency&amp;"ibor"&amp;Tenor,BA1034,Trigger)</f>
        <v>46736</v>
      </c>
      <c r="BC1034" s="257">
        <f>_xll.qlIndexFixing($AC$5,AZ1034,TRUE,_xll.ohTrigger(Trigger,Trigger6M))</f>
        <v>1.7432212574977252E-2</v>
      </c>
      <c r="BD1034" s="257">
        <f>_xll.qlIndexFixing($BE$1,AZ1034,TRUE,_xll.ohTrigger(Trigger,Trigger6M))</f>
        <v>1.7408504095150028E-2</v>
      </c>
    </row>
    <row r="1035" spans="51:56" ht="11.25" customHeight="1" x14ac:dyDescent="0.25">
      <c r="AY1035" s="106" t="s">
        <v>83</v>
      </c>
      <c r="AZ1035" s="105">
        <f>_xll.qlInterestRateIndexFixingDate(Currency&amp;"ibor"&amp;Tenor,BA1035,Trigger)</f>
        <v>46556</v>
      </c>
      <c r="BA1035" s="105">
        <f>_xll.qlCalendarAdvance(Calendar,BA1034,AY1035,"f",,Trigger)</f>
        <v>46560</v>
      </c>
      <c r="BB1035" s="105">
        <f>_xll.qlInterestRateIndexMaturity(Currency&amp;"ibor"&amp;Tenor,BA1035,Trigger)</f>
        <v>46743</v>
      </c>
      <c r="BC1035" s="257">
        <f>_xll.qlIndexFixing($AC$5,AZ1035,TRUE,_xll.ohTrigger(Trigger,Trigger6M))</f>
        <v>1.7453914260082384E-2</v>
      </c>
      <c r="BD1035" s="257">
        <f>_xll.qlIndexFixing($BE$1,AZ1035,TRUE,_xll.ohTrigger(Trigger,Trigger6M))</f>
        <v>1.740670400088971E-2</v>
      </c>
    </row>
    <row r="1036" spans="51:56" ht="11.25" customHeight="1" x14ac:dyDescent="0.25">
      <c r="AY1036" s="106" t="s">
        <v>83</v>
      </c>
      <c r="AZ1036" s="105">
        <f>_xll.qlInterestRateIndexFixingDate(Currency&amp;"ibor"&amp;Tenor,BA1036,Trigger)</f>
        <v>46563</v>
      </c>
      <c r="BA1036" s="105">
        <f>_xll.qlCalendarAdvance(Calendar,BA1035,AY1036,"f",,Trigger)</f>
        <v>46567</v>
      </c>
      <c r="BB1036" s="105">
        <f>_xll.qlInterestRateIndexMaturity(Currency&amp;"ibor"&amp;Tenor,BA1036,Trigger)</f>
        <v>46750</v>
      </c>
      <c r="BC1036" s="257">
        <f>_xll.qlIndexFixing($AC$5,AZ1036,TRUE,_xll.ohTrigger(Trigger,Trigger6M))</f>
        <v>1.7475616182491899E-2</v>
      </c>
      <c r="BD1036" s="257">
        <f>_xll.qlIndexFixing($BE$1,AZ1036,TRUE,_xll.ohTrigger(Trigger,Trigger6M))</f>
        <v>1.740485730552958E-2</v>
      </c>
    </row>
    <row r="1037" spans="51:56" ht="11.25" customHeight="1" x14ac:dyDescent="0.25">
      <c r="AY1037" s="106" t="s">
        <v>83</v>
      </c>
      <c r="AZ1037" s="105">
        <f>_xll.qlInterestRateIndexFixingDate(Currency&amp;"ibor"&amp;Tenor,BA1037,Trigger)</f>
        <v>46570</v>
      </c>
      <c r="BA1037" s="105">
        <f>_xll.qlCalendarAdvance(Calendar,BA1036,AY1037,"f",,Trigger)</f>
        <v>46574</v>
      </c>
      <c r="BB1037" s="105">
        <f>_xll.qlInterestRateIndexMaturity(Currency&amp;"ibor"&amp;Tenor,BA1037,Trigger)</f>
        <v>46758</v>
      </c>
      <c r="BC1037" s="257">
        <f>_xll.qlIndexFixing($AC$5,AZ1037,TRUE,_xll.ohTrigger(Trigger,Trigger6M))</f>
        <v>1.7499292549169865E-2</v>
      </c>
      <c r="BD1037" s="257">
        <f>_xll.qlIndexFixing($BE$1,AZ1037,TRUE,_xll.ohTrigger(Trigger,Trigger6M))</f>
        <v>1.7403232592786665E-2</v>
      </c>
    </row>
    <row r="1038" spans="51:56" ht="11.25" customHeight="1" x14ac:dyDescent="0.25">
      <c r="AY1038" s="106" t="s">
        <v>83</v>
      </c>
      <c r="AZ1038" s="105">
        <f>_xll.qlInterestRateIndexFixingDate(Currency&amp;"ibor"&amp;Tenor,BA1038,Trigger)</f>
        <v>46577</v>
      </c>
      <c r="BA1038" s="105">
        <f>_xll.qlCalendarAdvance(Calendar,BA1037,AY1038,"f",,Trigger)</f>
        <v>46581</v>
      </c>
      <c r="BB1038" s="105">
        <f>_xll.qlInterestRateIndexMaturity(Currency&amp;"ibor"&amp;Tenor,BA1038,Trigger)</f>
        <v>46765</v>
      </c>
      <c r="BC1038" s="257">
        <f>_xll.qlIndexFixing($AC$5,AZ1038,TRUE,_xll.ohTrigger(Trigger,Trigger6M))</f>
        <v>1.7520996014063834E-2</v>
      </c>
      <c r="BD1038" s="257">
        <f>_xll.qlIndexFixing($BE$1,AZ1038,TRUE,_xll.ohTrigger(Trigger,Trigger6M))</f>
        <v>1.7401290719709979E-2</v>
      </c>
    </row>
    <row r="1039" spans="51:56" ht="11.25" customHeight="1" x14ac:dyDescent="0.25">
      <c r="AY1039" s="106" t="s">
        <v>83</v>
      </c>
      <c r="AZ1039" s="105">
        <f>_xll.qlInterestRateIndexFixingDate(Currency&amp;"ibor"&amp;Tenor,BA1039,Trigger)</f>
        <v>46584</v>
      </c>
      <c r="BA1039" s="105">
        <f>_xll.qlCalendarAdvance(Calendar,BA1038,AY1039,"f",,Trigger)</f>
        <v>46588</v>
      </c>
      <c r="BB1039" s="105">
        <f>_xll.qlInterestRateIndexMaturity(Currency&amp;"ibor"&amp;Tenor,BA1039,Trigger)</f>
        <v>46772</v>
      </c>
      <c r="BC1039" s="257">
        <f>_xll.qlIndexFixing($AC$5,AZ1039,TRUE,_xll.ohTrigger(Trigger,Trigger6M))</f>
        <v>1.7542699717577798E-2</v>
      </c>
      <c r="BD1039" s="257">
        <f>_xll.qlIndexFixing($BE$1,AZ1039,TRUE,_xll.ohTrigger(Trigger,Trigger6M))</f>
        <v>1.7399303515314594E-2</v>
      </c>
    </row>
    <row r="1040" spans="51:56" ht="11.25" customHeight="1" x14ac:dyDescent="0.25">
      <c r="AY1040" s="106" t="s">
        <v>83</v>
      </c>
      <c r="AZ1040" s="105">
        <f>_xll.qlInterestRateIndexFixingDate(Currency&amp;"ibor"&amp;Tenor,BA1040,Trigger)</f>
        <v>46591</v>
      </c>
      <c r="BA1040" s="105">
        <f>_xll.qlCalendarAdvance(Calendar,BA1039,AY1040,"f",,Trigger)</f>
        <v>46595</v>
      </c>
      <c r="BB1040" s="105">
        <f>_xll.qlInterestRateIndexMaturity(Currency&amp;"ibor"&amp;Tenor,BA1040,Trigger)</f>
        <v>46779</v>
      </c>
      <c r="BC1040" s="257">
        <f>_xll.qlIndexFixing($AC$5,AZ1040,TRUE,_xll.ohTrigger(Trigger,Trigger6M))</f>
        <v>1.7564403659714362E-2</v>
      </c>
      <c r="BD1040" s="257">
        <f>_xll.qlIndexFixing($BE$1,AZ1040,TRUE,_xll.ohTrigger(Trigger,Trigger6M))</f>
        <v>1.7397271393747488E-2</v>
      </c>
    </row>
    <row r="1041" spans="51:56" ht="11.25" customHeight="1" x14ac:dyDescent="0.25">
      <c r="AY1041" s="106" t="s">
        <v>83</v>
      </c>
      <c r="AZ1041" s="105">
        <f>_xll.qlInterestRateIndexFixingDate(Currency&amp;"ibor"&amp;Tenor,BA1041,Trigger)</f>
        <v>46598</v>
      </c>
      <c r="BA1041" s="105">
        <f>_xll.qlCalendarAdvance(Calendar,BA1040,AY1041,"f",,Trigger)</f>
        <v>46602</v>
      </c>
      <c r="BB1041" s="105">
        <f>_xll.qlInterestRateIndexMaturity(Currency&amp;"ibor"&amp;Tenor,BA1041,Trigger)</f>
        <v>46786</v>
      </c>
      <c r="BC1041" s="257">
        <f>_xll.qlIndexFixing($AC$5,AZ1041,TRUE,_xll.ohTrigger(Trigger,Trigger6M))</f>
        <v>1.7586107840475696E-2</v>
      </c>
      <c r="BD1041" s="257">
        <f>_xll.qlIndexFixing($BE$1,AZ1041,TRUE,_xll.ohTrigger(Trigger,Trigger6M))</f>
        <v>1.7395194769159548E-2</v>
      </c>
    </row>
    <row r="1042" spans="51:56" ht="11.25" customHeight="1" x14ac:dyDescent="0.25">
      <c r="AY1042" s="106" t="s">
        <v>83</v>
      </c>
      <c r="AZ1042" s="105">
        <f>_xll.qlInterestRateIndexFixingDate(Currency&amp;"ibor"&amp;Tenor,BA1042,Trigger)</f>
        <v>46605</v>
      </c>
      <c r="BA1042" s="105">
        <f>_xll.qlCalendarAdvance(Calendar,BA1041,AY1042,"f",,Trigger)</f>
        <v>46609</v>
      </c>
      <c r="BB1042" s="105">
        <f>_xll.qlInterestRateIndexMaturity(Currency&amp;"ibor"&amp;Tenor,BA1042,Trigger)</f>
        <v>46793</v>
      </c>
      <c r="BC1042" s="257">
        <f>_xll.qlIndexFixing($AC$5,AZ1042,TRUE,_xll.ohTrigger(Trigger,Trigger6M))</f>
        <v>1.7607812259864408E-2</v>
      </c>
      <c r="BD1042" s="257">
        <f>_xll.qlIndexFixing($BE$1,AZ1042,TRUE,_xll.ohTrigger(Trigger,Trigger6M))</f>
        <v>1.7393074055699054E-2</v>
      </c>
    </row>
    <row r="1043" spans="51:56" ht="11.25" customHeight="1" x14ac:dyDescent="0.25">
      <c r="AY1043" s="106" t="s">
        <v>83</v>
      </c>
      <c r="AZ1043" s="105">
        <f>_xll.qlInterestRateIndexFixingDate(Currency&amp;"ibor"&amp;Tenor,BA1043,Trigger)</f>
        <v>46612</v>
      </c>
      <c r="BA1043" s="105">
        <f>_xll.qlCalendarAdvance(Calendar,BA1042,AY1043,"f",,Trigger)</f>
        <v>46616</v>
      </c>
      <c r="BB1043" s="105">
        <f>_xll.qlInterestRateIndexMaturity(Currency&amp;"ibor"&amp;Tenor,BA1043,Trigger)</f>
        <v>46800</v>
      </c>
      <c r="BC1043" s="257">
        <f>_xll.qlIndexFixing($AC$5,AZ1043,TRUE,_xll.ohTrigger(Trigger,Trigger6M))</f>
        <v>1.7629516917883978E-2</v>
      </c>
      <c r="BD1043" s="257">
        <f>_xll.qlIndexFixing($BE$1,AZ1043,TRUE,_xll.ohTrigger(Trigger,Trigger6M))</f>
        <v>1.73909096675182E-2</v>
      </c>
    </row>
    <row r="1044" spans="51:56" ht="11.25" customHeight="1" x14ac:dyDescent="0.25">
      <c r="AY1044" s="106" t="s">
        <v>83</v>
      </c>
      <c r="AZ1044" s="105">
        <f>_xll.qlInterestRateIndexFixingDate(Currency&amp;"ibor"&amp;Tenor,BA1044,Trigger)</f>
        <v>46619</v>
      </c>
      <c r="BA1044" s="105">
        <f>_xll.qlCalendarAdvance(Calendar,BA1043,AY1044,"f",,Trigger)</f>
        <v>46623</v>
      </c>
      <c r="BB1044" s="105">
        <f>_xll.qlInterestRateIndexMaturity(Currency&amp;"ibor"&amp;Tenor,BA1044,Trigger)</f>
        <v>46807</v>
      </c>
      <c r="BC1044" s="257">
        <f>_xll.qlIndexFixing($AC$5,AZ1044,TRUE,_xll.ohTrigger(Trigger,Trigger6M))</f>
        <v>1.7651221814535704E-2</v>
      </c>
      <c r="BD1044" s="257">
        <f>_xll.qlIndexFixing($BE$1,AZ1044,TRUE,_xll.ohTrigger(Trigger,Trigger6M))</f>
        <v>1.7388702018770477E-2</v>
      </c>
    </row>
    <row r="1045" spans="51:56" ht="11.25" customHeight="1" x14ac:dyDescent="0.25">
      <c r="AY1045" s="106" t="s">
        <v>83</v>
      </c>
      <c r="AZ1045" s="105">
        <f>_xll.qlInterestRateIndexFixingDate(Currency&amp;"ibor"&amp;Tenor,BA1045,Trigger)</f>
        <v>46626</v>
      </c>
      <c r="BA1045" s="105">
        <f>_xll.qlCalendarAdvance(Calendar,BA1044,AY1045,"f",,Trigger)</f>
        <v>46630</v>
      </c>
      <c r="BB1045" s="105">
        <f>_xll.qlInterestRateIndexMaturity(Currency&amp;"ibor"&amp;Tenor,BA1045,Trigger)</f>
        <v>46812</v>
      </c>
      <c r="BC1045" s="257">
        <f>_xll.qlIndexFixing($AC$5,AZ1045,TRUE,_xll.ohTrigger(Trigger,Trigger6M))</f>
        <v>1.766896154351193E-2</v>
      </c>
      <c r="BD1045" s="257">
        <f>_xll.qlIndexFixing($BE$1,AZ1045,TRUE,_xll.ohTrigger(Trigger,Trigger6M))</f>
        <v>1.7385964859440155E-2</v>
      </c>
    </row>
    <row r="1046" spans="51:56" ht="11.25" customHeight="1" x14ac:dyDescent="0.25">
      <c r="AY1046" s="106" t="s">
        <v>83</v>
      </c>
      <c r="AZ1046" s="105">
        <f>_xll.qlInterestRateIndexFixingDate(Currency&amp;"ibor"&amp;Tenor,BA1046,Trigger)</f>
        <v>46633</v>
      </c>
      <c r="BA1046" s="105">
        <f>_xll.qlCalendarAdvance(Calendar,BA1045,AY1046,"f",,Trigger)</f>
        <v>46637</v>
      </c>
      <c r="BB1046" s="105">
        <f>_xll.qlInterestRateIndexMaturity(Currency&amp;"ibor"&amp;Tenor,BA1046,Trigger)</f>
        <v>46819</v>
      </c>
      <c r="BC1046" s="257">
        <f>_xll.qlIndexFixing($AC$5,AZ1046,TRUE,_xll.ohTrigger(Trigger,Trigger6M))</f>
        <v>1.7690664760997531E-2</v>
      </c>
      <c r="BD1046" s="257">
        <f>_xll.qlIndexFixing($BE$1,AZ1046,TRUE,_xll.ohTrigger(Trigger,Trigger6M))</f>
        <v>1.7383677930606595E-2</v>
      </c>
    </row>
    <row r="1047" spans="51:56" ht="11.25" customHeight="1" x14ac:dyDescent="0.25">
      <c r="AY1047" s="106" t="s">
        <v>83</v>
      </c>
      <c r="AZ1047" s="105">
        <f>_xll.qlInterestRateIndexFixingDate(Currency&amp;"ibor"&amp;Tenor,BA1047,Trigger)</f>
        <v>46640</v>
      </c>
      <c r="BA1047" s="105">
        <f>_xll.qlCalendarAdvance(Calendar,BA1046,AY1047,"f",,Trigger)</f>
        <v>46644</v>
      </c>
      <c r="BB1047" s="105">
        <f>_xll.qlInterestRateIndexMaturity(Currency&amp;"ibor"&amp;Tenor,BA1047,Trigger)</f>
        <v>46826</v>
      </c>
      <c r="BC1047" s="257">
        <f>_xll.qlIndexFixing($AC$5,AZ1047,TRUE,_xll.ohTrigger(Trigger,Trigger6M))</f>
        <v>1.7712368214505756E-2</v>
      </c>
      <c r="BD1047" s="257">
        <f>_xll.qlIndexFixing($BE$1,AZ1047,TRUE,_xll.ohTrigger(Trigger,Trigger6M))</f>
        <v>1.7381348928520023E-2</v>
      </c>
    </row>
    <row r="1048" spans="51:56" ht="11.25" customHeight="1" x14ac:dyDescent="0.25">
      <c r="AY1048" s="106" t="s">
        <v>83</v>
      </c>
      <c r="AZ1048" s="105">
        <f>_xll.qlInterestRateIndexFixingDate(Currency&amp;"ibor"&amp;Tenor,BA1048,Trigger)</f>
        <v>46647</v>
      </c>
      <c r="BA1048" s="105">
        <f>_xll.qlCalendarAdvance(Calendar,BA1047,AY1048,"f",,Trigger)</f>
        <v>46651</v>
      </c>
      <c r="BB1048" s="105">
        <f>_xll.qlInterestRateIndexMaturity(Currency&amp;"ibor"&amp;Tenor,BA1048,Trigger)</f>
        <v>46833</v>
      </c>
      <c r="BC1048" s="257">
        <f>_xll.qlIndexFixing($AC$5,AZ1048,TRUE,_xll.ohTrigger(Trigger,Trigger6M))</f>
        <v>1.7734071904040128E-2</v>
      </c>
      <c r="BD1048" s="257">
        <f>_xll.qlIndexFixing($BE$1,AZ1048,TRUE,_xll.ohTrigger(Trigger,Trigger6M))</f>
        <v>1.7378978267294894E-2</v>
      </c>
    </row>
    <row r="1049" spans="51:56" ht="11.25" customHeight="1" x14ac:dyDescent="0.25">
      <c r="AY1049" s="106" t="s">
        <v>83</v>
      </c>
      <c r="AZ1049" s="105">
        <f>_xll.qlInterestRateIndexFixingDate(Currency&amp;"ibor"&amp;Tenor,BA1049,Trigger)</f>
        <v>46654</v>
      </c>
      <c r="BA1049" s="105">
        <f>_xll.qlCalendarAdvance(Calendar,BA1048,AY1049,"f",,Trigger)</f>
        <v>46658</v>
      </c>
      <c r="BB1049" s="105">
        <f>_xll.qlInterestRateIndexMaturity(Currency&amp;"ibor"&amp;Tenor,BA1049,Trigger)</f>
        <v>46840</v>
      </c>
      <c r="BC1049" s="257">
        <f>_xll.qlIndexFixing($AC$5,AZ1049,TRUE,_xll.ohTrigger(Trigger,Trigger6M))</f>
        <v>1.775577582960328E-2</v>
      </c>
      <c r="BD1049" s="257">
        <f>_xll.qlIndexFixing($BE$1,AZ1049,TRUE,_xll.ohTrigger(Trigger,Trigger6M))</f>
        <v>1.7376566361046984E-2</v>
      </c>
    </row>
    <row r="1050" spans="51:56" ht="11.25" customHeight="1" x14ac:dyDescent="0.25">
      <c r="AY1050" s="106" t="s">
        <v>83</v>
      </c>
      <c r="AZ1050" s="105">
        <f>_xll.qlInterestRateIndexFixingDate(Currency&amp;"ibor"&amp;Tenor,BA1050,Trigger)</f>
        <v>46661</v>
      </c>
      <c r="BA1050" s="105">
        <f>_xll.qlCalendarAdvance(Calendar,BA1049,AY1050,"f",,Trigger)</f>
        <v>46665</v>
      </c>
      <c r="BB1050" s="105">
        <f>_xll.qlInterestRateIndexMaturity(Currency&amp;"ibor"&amp;Tenor,BA1050,Trigger)</f>
        <v>46848</v>
      </c>
      <c r="BC1050" s="257">
        <f>_xll.qlIndexFixing($AC$5,AZ1050,TRUE,_xll.ohTrigger(Trigger,Trigger6M))</f>
        <v>1.7779468014531237E-2</v>
      </c>
      <c r="BD1050" s="257">
        <f>_xll.qlIndexFixing($BE$1,AZ1050,TRUE,_xll.ohTrigger(Trigger,Trigger6M))</f>
        <v>1.7374342366034995E-2</v>
      </c>
    </row>
    <row r="1051" spans="51:56" ht="11.25" customHeight="1" x14ac:dyDescent="0.25">
      <c r="AY1051" s="106" t="s">
        <v>83</v>
      </c>
      <c r="AZ1051" s="105">
        <f>_xll.qlInterestRateIndexFixingDate(Currency&amp;"ibor"&amp;Tenor,BA1051,Trigger)</f>
        <v>46668</v>
      </c>
      <c r="BA1051" s="105">
        <f>_xll.qlCalendarAdvance(Calendar,BA1050,AY1051,"f",,Trigger)</f>
        <v>46672</v>
      </c>
      <c r="BB1051" s="105">
        <f>_xll.qlInterestRateIndexMaturity(Currency&amp;"ibor"&amp;Tenor,BA1051,Trigger)</f>
        <v>46855</v>
      </c>
      <c r="BC1051" s="257">
        <f>_xll.qlIndexFixing($AC$5,AZ1051,TRUE,_xll.ohTrigger(Trigger,Trigger6M))</f>
        <v>1.7801173496803102E-2</v>
      </c>
      <c r="BD1051" s="257">
        <f>_xll.qlIndexFixing($BE$1,AZ1051,TRUE,_xll.ohTrigger(Trigger,Trigger6M))</f>
        <v>1.737184634959971E-2</v>
      </c>
    </row>
    <row r="1052" spans="51:56" ht="11.25" customHeight="1" x14ac:dyDescent="0.25">
      <c r="AY1052" s="106" t="s">
        <v>83</v>
      </c>
      <c r="AZ1052" s="105">
        <f>_xll.qlInterestRateIndexFixingDate(Currency&amp;"ibor"&amp;Tenor,BA1052,Trigger)</f>
        <v>46675</v>
      </c>
      <c r="BA1052" s="105">
        <f>_xll.qlCalendarAdvance(Calendar,BA1051,AY1052,"f",,Trigger)</f>
        <v>46679</v>
      </c>
      <c r="BB1052" s="105">
        <f>_xll.qlInterestRateIndexMaturity(Currency&amp;"ibor"&amp;Tenor,BA1052,Trigger)</f>
        <v>46862</v>
      </c>
      <c r="BC1052" s="257">
        <f>_xll.qlIndexFixing($AC$5,AZ1052,TRUE,_xll.ohTrigger(Trigger,Trigger6M))</f>
        <v>1.7822879216419975E-2</v>
      </c>
      <c r="BD1052" s="257">
        <f>_xll.qlIndexFixing($BE$1,AZ1052,TRUE,_xll.ohTrigger(Trigger,Trigger6M))</f>
        <v>1.7369310358166683E-2</v>
      </c>
    </row>
    <row r="1053" spans="51:56" ht="11.25" customHeight="1" x14ac:dyDescent="0.25">
      <c r="AY1053" s="106" t="s">
        <v>83</v>
      </c>
      <c r="AZ1053" s="105">
        <f>_xll.qlInterestRateIndexFixingDate(Currency&amp;"ibor"&amp;Tenor,BA1053,Trigger)</f>
        <v>46682</v>
      </c>
      <c r="BA1053" s="105">
        <f>_xll.qlCalendarAdvance(Calendar,BA1052,AY1053,"f",,Trigger)</f>
        <v>46686</v>
      </c>
      <c r="BB1053" s="105">
        <f>_xll.qlInterestRateIndexMaturity(Currency&amp;"ibor"&amp;Tenor,BA1053,Trigger)</f>
        <v>46869</v>
      </c>
      <c r="BC1053" s="257">
        <f>_xll.qlIndexFixing($AC$5,AZ1053,TRUE,_xll.ohTrigger(Trigger,Trigger6M))</f>
        <v>1.7844585173384043E-2</v>
      </c>
      <c r="BD1053" s="257">
        <f>_xll.qlIndexFixing($BE$1,AZ1053,TRUE,_xll.ohTrigger(Trigger,Trigger6M))</f>
        <v>1.736673480587415E-2</v>
      </c>
    </row>
    <row r="1054" spans="51:56" ht="11.25" customHeight="1" x14ac:dyDescent="0.25">
      <c r="AY1054" s="106" t="s">
        <v>83</v>
      </c>
      <c r="AZ1054" s="105">
        <f>_xll.qlInterestRateIndexFixingDate(Currency&amp;"ibor"&amp;Tenor,BA1054,Trigger)</f>
        <v>46689</v>
      </c>
      <c r="BA1054" s="105">
        <f>_xll.qlCalendarAdvance(Calendar,BA1053,AY1054,"f",,Trigger)</f>
        <v>46693</v>
      </c>
      <c r="BB1054" s="105">
        <f>_xll.qlInterestRateIndexMaturity(Currency&amp;"ibor"&amp;Tenor,BA1054,Trigger)</f>
        <v>46875</v>
      </c>
      <c r="BC1054" s="257">
        <f>_xll.qlIndexFixing($AC$5,AZ1054,TRUE,_xll.ohTrigger(Trigger,Trigger6M))</f>
        <v>1.7864298997935044E-2</v>
      </c>
      <c r="BD1054" s="257">
        <f>_xll.qlIndexFixing($BE$1,AZ1054,TRUE,_xll.ohTrigger(Trigger,Trigger6M))</f>
        <v>1.7363902648534071E-2</v>
      </c>
    </row>
    <row r="1055" spans="51:56" ht="11.25" customHeight="1" x14ac:dyDescent="0.25">
      <c r="AY1055" s="106" t="s">
        <v>83</v>
      </c>
      <c r="AZ1055" s="105">
        <f>_xll.qlInterestRateIndexFixingDate(Currency&amp;"ibor"&amp;Tenor,BA1055,Trigger)</f>
        <v>46696</v>
      </c>
      <c r="BA1055" s="105">
        <f>_xll.qlCalendarAdvance(Calendar,BA1054,AY1055,"f",,Trigger)</f>
        <v>46700</v>
      </c>
      <c r="BB1055" s="105">
        <f>_xll.qlInterestRateIndexMaturity(Currency&amp;"ibor"&amp;Tenor,BA1055,Trigger)</f>
        <v>46882</v>
      </c>
      <c r="BC1055" s="257">
        <f>_xll.qlIndexFixing($AC$5,AZ1055,TRUE,_xll.ohTrigger(Trigger,Trigger6M))</f>
        <v>1.7886004339723132E-2</v>
      </c>
      <c r="BD1055" s="257">
        <f>_xll.qlIndexFixing($BE$1,AZ1055,TRUE,_xll.ohTrigger(Trigger,Trigger6M))</f>
        <v>1.7361251968595229E-2</v>
      </c>
    </row>
    <row r="1056" spans="51:56" ht="11.25" customHeight="1" x14ac:dyDescent="0.25">
      <c r="AY1056" s="106" t="s">
        <v>83</v>
      </c>
      <c r="AZ1056" s="105">
        <f>_xll.qlInterestRateIndexFixingDate(Currency&amp;"ibor"&amp;Tenor,BA1056,Trigger)</f>
        <v>46703</v>
      </c>
      <c r="BA1056" s="105">
        <f>_xll.qlCalendarAdvance(Calendar,BA1055,AY1056,"f",,Trigger)</f>
        <v>46707</v>
      </c>
      <c r="BB1056" s="105">
        <f>_xll.qlInterestRateIndexMaturity(Currency&amp;"ibor"&amp;Tenor,BA1056,Trigger)</f>
        <v>46889</v>
      </c>
      <c r="BC1056" s="257">
        <f>_xll.qlIndexFixing($AC$5,AZ1056,TRUE,_xll.ohTrigger(Trigger,Trigger6M))</f>
        <v>1.7907709917557132E-2</v>
      </c>
      <c r="BD1056" s="257">
        <f>_xll.qlIndexFixing($BE$1,AZ1056,TRUE,_xll.ohTrigger(Trigger,Trigger6M))</f>
        <v>1.7358562942451937E-2</v>
      </c>
    </row>
    <row r="1057" spans="51:56" ht="11.25" customHeight="1" x14ac:dyDescent="0.25">
      <c r="AY1057" s="106" t="s">
        <v>83</v>
      </c>
      <c r="AZ1057" s="105">
        <f>_xll.qlInterestRateIndexFixingDate(Currency&amp;"ibor"&amp;Tenor,BA1057,Trigger)</f>
        <v>46710</v>
      </c>
      <c r="BA1057" s="105">
        <f>_xll.qlCalendarAdvance(Calendar,BA1056,AY1057,"f",,Trigger)</f>
        <v>46714</v>
      </c>
      <c r="BB1057" s="105">
        <f>_xll.qlInterestRateIndexMaturity(Currency&amp;"ibor"&amp;Tenor,BA1057,Trigger)</f>
        <v>46896</v>
      </c>
      <c r="BC1057" s="257">
        <f>_xll.qlIndexFixing($AC$5,AZ1057,TRUE,_xll.ohTrigger(Trigger,Trigger6M))</f>
        <v>1.7929415731440114E-2</v>
      </c>
      <c r="BD1057" s="257">
        <f>_xll.qlIndexFixing($BE$1,AZ1057,TRUE,_xll.ohTrigger(Trigger,Trigger6M))</f>
        <v>1.7355835984221725E-2</v>
      </c>
    </row>
    <row r="1058" spans="51:56" ht="11.25" customHeight="1" x14ac:dyDescent="0.25">
      <c r="AY1058" s="106" t="s">
        <v>83</v>
      </c>
      <c r="AZ1058" s="105">
        <f>_xll.qlInterestRateIndexFixingDate(Currency&amp;"ibor"&amp;Tenor,BA1058,Trigger)</f>
        <v>46717</v>
      </c>
      <c r="BA1058" s="105">
        <f>_xll.qlCalendarAdvance(Calendar,BA1057,AY1058,"f",,Trigger)</f>
        <v>46721</v>
      </c>
      <c r="BB1058" s="105">
        <f>_xll.qlInterestRateIndexMaturity(Currency&amp;"ibor"&amp;Tenor,BA1058,Trigger)</f>
        <v>46904</v>
      </c>
      <c r="BC1058" s="257">
        <f>_xll.qlIndexFixing($AC$5,AZ1058,TRUE,_xll.ohTrigger(Trigger,Trigger6M))</f>
        <v>1.7953118518510076E-2</v>
      </c>
      <c r="BD1058" s="257">
        <f>_xll.qlIndexFixing($BE$1,AZ1058,TRUE,_xll.ohTrigger(Trigger,Trigger6M))</f>
        <v>1.7353278126350902E-2</v>
      </c>
    </row>
    <row r="1059" spans="51:56" ht="11.25" customHeight="1" x14ac:dyDescent="0.25">
      <c r="AY1059" s="106" t="s">
        <v>83</v>
      </c>
      <c r="AZ1059" s="105">
        <f>_xll.qlInterestRateIndexFixingDate(Currency&amp;"ibor"&amp;Tenor,BA1059,Trigger)</f>
        <v>46724</v>
      </c>
      <c r="BA1059" s="105">
        <f>_xll.qlCalendarAdvance(Calendar,BA1058,AY1059,"f",,Trigger)</f>
        <v>46728</v>
      </c>
      <c r="BB1059" s="105">
        <f>_xll.qlInterestRateIndexMaturity(Currency&amp;"ibor"&amp;Tenor,BA1059,Trigger)</f>
        <v>46911</v>
      </c>
      <c r="BC1059" s="257">
        <f>_xll.qlIndexFixing($AC$5,AZ1059,TRUE,_xll.ohTrigger(Trigger,Trigger6M))</f>
        <v>1.7942048054711949E-2</v>
      </c>
      <c r="BD1059" s="257">
        <f>_xll.qlIndexFixing($BE$1,AZ1059,TRUE,_xll.ohTrigger(Trigger,Trigger6M))</f>
        <v>1.7350473905801144E-2</v>
      </c>
    </row>
    <row r="1060" spans="51:56" ht="11.25" customHeight="1" x14ac:dyDescent="0.25">
      <c r="AY1060" s="106" t="s">
        <v>83</v>
      </c>
      <c r="AZ1060" s="105">
        <f>_xll.qlInterestRateIndexFixingDate(Currency&amp;"ibor"&amp;Tenor,BA1060,Trigger)</f>
        <v>46731</v>
      </c>
      <c r="BA1060" s="105">
        <f>_xll.qlCalendarAdvance(Calendar,BA1059,AY1060,"f",,Trigger)</f>
        <v>46735</v>
      </c>
      <c r="BB1060" s="105">
        <f>_xll.qlInterestRateIndexMaturity(Currency&amp;"ibor"&amp;Tenor,BA1060,Trigger)</f>
        <v>46918</v>
      </c>
      <c r="BC1060" s="257">
        <f>_xll.qlIndexFixing($AC$5,AZ1060,TRUE,_xll.ohTrigger(Trigger,Trigger6M))</f>
        <v>1.7917751006570202E-2</v>
      </c>
      <c r="BD1060" s="257">
        <f>_xll.qlIndexFixing($BE$1,AZ1060,TRUE,_xll.ohTrigger(Trigger,Trigger6M))</f>
        <v>1.7347633023359066E-2</v>
      </c>
    </row>
    <row r="1061" spans="51:56" ht="11.25" customHeight="1" x14ac:dyDescent="0.25">
      <c r="AY1061" s="106" t="s">
        <v>83</v>
      </c>
      <c r="AZ1061" s="105">
        <f>_xll.qlInterestRateIndexFixingDate(Currency&amp;"ibor"&amp;Tenor,BA1061,Trigger)</f>
        <v>46738</v>
      </c>
      <c r="BA1061" s="105">
        <f>_xll.qlCalendarAdvance(Calendar,BA1060,AY1061,"f",,Trigger)</f>
        <v>46742</v>
      </c>
      <c r="BB1061" s="105">
        <f>_xll.qlInterestRateIndexMaturity(Currency&amp;"ibor"&amp;Tenor,BA1061,Trigger)</f>
        <v>46925</v>
      </c>
      <c r="BC1061" s="257">
        <f>_xll.qlIndexFixing($AC$5,AZ1061,TRUE,_xll.ohTrigger(Trigger,Trigger6M))</f>
        <v>1.7893319235902861E-2</v>
      </c>
      <c r="BD1061" s="257">
        <f>_xll.qlIndexFixing($BE$1,AZ1061,TRUE,_xll.ohTrigger(Trigger,Trigger6M))</f>
        <v>1.7344755893160719E-2</v>
      </c>
    </row>
    <row r="1062" spans="51:56" ht="11.25" customHeight="1" x14ac:dyDescent="0.25">
      <c r="AY1062" s="106" t="s">
        <v>83</v>
      </c>
      <c r="AZ1062" s="105">
        <f>_xll.qlInterestRateIndexFixingDate(Currency&amp;"ibor"&amp;Tenor,BA1062,Trigger)</f>
        <v>46745</v>
      </c>
      <c r="BA1062" s="105">
        <f>_xll.qlCalendarAdvance(Calendar,BA1061,AY1062,"f",,Trigger)</f>
        <v>46749</v>
      </c>
      <c r="BB1062" s="105">
        <f>_xll.qlInterestRateIndexMaturity(Currency&amp;"ibor"&amp;Tenor,BA1062,Trigger)</f>
        <v>46932</v>
      </c>
      <c r="BC1062" s="257">
        <f>_xll.qlIndexFixing($AC$5,AZ1062,TRUE,_xll.ohTrigger(Trigger,Trigger6M))</f>
        <v>1.7868752747693478E-2</v>
      </c>
      <c r="BD1062" s="257">
        <f>_xll.qlIndexFixing($BE$1,AZ1062,TRUE,_xll.ohTrigger(Trigger,Trigger6M))</f>
        <v>1.7341842929343893E-2</v>
      </c>
    </row>
    <row r="1063" spans="51:56" ht="11.25" customHeight="1" x14ac:dyDescent="0.25">
      <c r="AY1063" s="106" t="s">
        <v>83</v>
      </c>
      <c r="AZ1063" s="105">
        <f>_xll.qlInterestRateIndexFixingDate(Currency&amp;"ibor"&amp;Tenor,BA1063,Trigger)</f>
        <v>46752</v>
      </c>
      <c r="BA1063" s="105">
        <f>_xll.qlCalendarAdvance(Calendar,BA1062,AY1063,"f",,Trigger)</f>
        <v>46756</v>
      </c>
      <c r="BB1063" s="105">
        <f>_xll.qlInterestRateIndexMaturity(Currency&amp;"ibor"&amp;Tenor,BA1063,Trigger)</f>
        <v>46938</v>
      </c>
      <c r="BC1063" s="257">
        <f>_xll.qlIndexFixing($AC$5,AZ1063,TRUE,_xll.ohTrigger(Trigger,Trigger6M))</f>
        <v>1.7847538778391393E-2</v>
      </c>
      <c r="BD1063" s="257">
        <f>_xll.qlIndexFixing($BE$1,AZ1063,TRUE,_xll.ohTrigger(Trigger,Trigger6M))</f>
        <v>1.7338700851566528E-2</v>
      </c>
    </row>
    <row r="1064" spans="51:56" ht="11.25" customHeight="1" x14ac:dyDescent="0.25">
      <c r="AY1064" s="106" t="s">
        <v>83</v>
      </c>
      <c r="AZ1064" s="105">
        <f>_xll.qlInterestRateIndexFixingDate(Currency&amp;"ibor"&amp;Tenor,BA1064,Trigger)</f>
        <v>46759</v>
      </c>
      <c r="BA1064" s="105">
        <f>_xll.qlCalendarAdvance(Calendar,BA1063,AY1064,"f",,Trigger)</f>
        <v>46763</v>
      </c>
      <c r="BB1064" s="105">
        <f>_xll.qlInterestRateIndexMaturity(Currency&amp;"ibor"&amp;Tenor,BA1064,Trigger)</f>
        <v>46945</v>
      </c>
      <c r="BC1064" s="257">
        <f>_xll.qlIndexFixing($AC$5,AZ1064,TRUE,_xll.ohTrigger(Trigger,Trigger6M))</f>
        <v>1.782246772807999E-2</v>
      </c>
      <c r="BD1064" s="257">
        <f>_xll.qlIndexFixing($BE$1,AZ1064,TRUE,_xll.ohTrigger(Trigger,Trigger6M))</f>
        <v>1.7335719963998537E-2</v>
      </c>
    </row>
    <row r="1065" spans="51:56" ht="11.25" customHeight="1" x14ac:dyDescent="0.25">
      <c r="AY1065" s="106" t="s">
        <v>83</v>
      </c>
      <c r="AZ1065" s="105">
        <f>_xll.qlInterestRateIndexFixingDate(Currency&amp;"ibor"&amp;Tenor,BA1065,Trigger)</f>
        <v>46766</v>
      </c>
      <c r="BA1065" s="105">
        <f>_xll.qlCalendarAdvance(Calendar,BA1064,AY1065,"f",,Trigger)</f>
        <v>46770</v>
      </c>
      <c r="BB1065" s="105">
        <f>_xll.qlInterestRateIndexMaturity(Currency&amp;"ibor"&amp;Tenor,BA1065,Trigger)</f>
        <v>46952</v>
      </c>
      <c r="BC1065" s="257">
        <f>_xll.qlIndexFixing($AC$5,AZ1065,TRUE,_xll.ohTrigger(Trigger,Trigger6M))</f>
        <v>1.7797261244145591E-2</v>
      </c>
      <c r="BD1065" s="257">
        <f>_xll.qlIndexFixing($BE$1,AZ1065,TRUE,_xll.ohTrigger(Trigger,Trigger6M))</f>
        <v>1.7332704457274653E-2</v>
      </c>
    </row>
    <row r="1066" spans="51:56" ht="11.25" customHeight="1" x14ac:dyDescent="0.25">
      <c r="AY1066" s="106" t="s">
        <v>83</v>
      </c>
      <c r="AZ1066" s="105">
        <f>_xll.qlInterestRateIndexFixingDate(Currency&amp;"ibor"&amp;Tenor,BA1066,Trigger)</f>
        <v>46773</v>
      </c>
      <c r="BA1066" s="105">
        <f>_xll.qlCalendarAdvance(Calendar,BA1065,AY1066,"f",,Trigger)</f>
        <v>46777</v>
      </c>
      <c r="BB1066" s="105">
        <f>_xll.qlInterestRateIndexMaturity(Currency&amp;"ibor"&amp;Tenor,BA1066,Trigger)</f>
        <v>46959</v>
      </c>
      <c r="BC1066" s="257">
        <f>_xll.qlIndexFixing($AC$5,AZ1066,TRUE,_xll.ohTrigger(Trigger,Trigger6M))</f>
        <v>1.7771919331727379E-2</v>
      </c>
      <c r="BD1066" s="257">
        <f>_xll.qlIndexFixing($BE$1,AZ1066,TRUE,_xll.ohTrigger(Trigger,Trigger6M))</f>
        <v>1.7329654745508013E-2</v>
      </c>
    </row>
    <row r="1067" spans="51:56" ht="11.25" customHeight="1" x14ac:dyDescent="0.25">
      <c r="AY1067" s="106" t="s">
        <v>83</v>
      </c>
      <c r="AZ1067" s="105">
        <f>_xll.qlInterestRateIndexFixingDate(Currency&amp;"ibor"&amp;Tenor,BA1067,Trigger)</f>
        <v>46780</v>
      </c>
      <c r="BA1067" s="105">
        <f>_xll.qlCalendarAdvance(Calendar,BA1066,AY1067,"f",,Trigger)</f>
        <v>46784</v>
      </c>
      <c r="BB1067" s="105">
        <f>_xll.qlInterestRateIndexMaturity(Currency&amp;"ibor"&amp;Tenor,BA1067,Trigger)</f>
        <v>46966</v>
      </c>
      <c r="BC1067" s="257">
        <f>_xll.qlIndexFixing($AC$5,AZ1067,TRUE,_xll.ohTrigger(Trigger,Trigger6M))</f>
        <v>1.7746441995992651E-2</v>
      </c>
      <c r="BD1067" s="257">
        <f>_xll.qlIndexFixing($BE$1,AZ1067,TRUE,_xll.ohTrigger(Trigger,Trigger6M))</f>
        <v>1.7326571242811759E-2</v>
      </c>
    </row>
    <row r="1068" spans="51:56" ht="11.25" customHeight="1" x14ac:dyDescent="0.25">
      <c r="AY1068" s="106" t="s">
        <v>83</v>
      </c>
      <c r="AZ1068" s="105">
        <f>_xll.qlInterestRateIndexFixingDate(Currency&amp;"ibor"&amp;Tenor,BA1068,Trigger)</f>
        <v>46787</v>
      </c>
      <c r="BA1068" s="105">
        <f>_xll.qlCalendarAdvance(Calendar,BA1067,AY1068,"f",,Trigger)</f>
        <v>46791</v>
      </c>
      <c r="BB1068" s="105">
        <f>_xll.qlInterestRateIndexMaturity(Currency&amp;"ibor"&amp;Tenor,BA1068,Trigger)</f>
        <v>46973</v>
      </c>
      <c r="BC1068" s="257">
        <f>_xll.qlIndexFixing($AC$5,AZ1068,TRUE,_xll.ohTrigger(Trigger,Trigger6M))</f>
        <v>1.772082924213593E-2</v>
      </c>
      <c r="BD1068" s="257">
        <f>_xll.qlIndexFixing($BE$1,AZ1068,TRUE,_xll.ohTrigger(Trigger,Trigger6M))</f>
        <v>1.7323454363298151E-2</v>
      </c>
    </row>
    <row r="1069" spans="51:56" ht="11.25" customHeight="1" x14ac:dyDescent="0.25">
      <c r="AY1069" s="106" t="s">
        <v>83</v>
      </c>
      <c r="AZ1069" s="105">
        <f>_xll.qlInterestRateIndexFixingDate(Currency&amp;"ibor"&amp;Tenor,BA1069,Trigger)</f>
        <v>46794</v>
      </c>
      <c r="BA1069" s="105">
        <f>_xll.qlCalendarAdvance(Calendar,BA1068,AY1069,"f",,Trigger)</f>
        <v>46798</v>
      </c>
      <c r="BB1069" s="105">
        <f>_xll.qlInterestRateIndexMaturity(Currency&amp;"ibor"&amp;Tenor,BA1069,Trigger)</f>
        <v>46980</v>
      </c>
      <c r="BC1069" s="257">
        <f>_xll.qlIndexFixing($AC$5,AZ1069,TRUE,_xll.ohTrigger(Trigger,Trigger6M))</f>
        <v>1.7695081075378975E-2</v>
      </c>
      <c r="BD1069" s="257">
        <f>_xll.qlIndexFixing($BE$1,AZ1069,TRUE,_xll.ohTrigger(Trigger,Trigger6M))</f>
        <v>1.7320304521079889E-2</v>
      </c>
    </row>
    <row r="1070" spans="51:56" ht="11.25" customHeight="1" x14ac:dyDescent="0.25">
      <c r="AY1070" s="106" t="s">
        <v>83</v>
      </c>
      <c r="AZ1070" s="105">
        <f>_xll.qlInterestRateIndexFixingDate(Currency&amp;"ibor"&amp;Tenor,BA1070,Trigger)</f>
        <v>46801</v>
      </c>
      <c r="BA1070" s="105">
        <f>_xll.qlCalendarAdvance(Calendar,BA1069,AY1070,"f",,Trigger)</f>
        <v>46805</v>
      </c>
      <c r="BB1070" s="105">
        <f>_xll.qlInterestRateIndexMaturity(Currency&amp;"ibor"&amp;Tenor,BA1070,Trigger)</f>
        <v>46987</v>
      </c>
      <c r="BC1070" s="257">
        <f>_xll.qlIndexFixing($AC$5,AZ1070,TRUE,_xll.ohTrigger(Trigger,Trigger6M))</f>
        <v>1.7669197500971217E-2</v>
      </c>
      <c r="BD1070" s="257">
        <f>_xll.qlIndexFixing($BE$1,AZ1070,TRUE,_xll.ohTrigger(Trigger,Trigger6M))</f>
        <v>1.73171221302666E-2</v>
      </c>
    </row>
    <row r="1071" spans="51:56" ht="11.25" customHeight="1" x14ac:dyDescent="0.25">
      <c r="AY1071" s="106" t="s">
        <v>83</v>
      </c>
      <c r="AZ1071" s="105">
        <f>_xll.qlInterestRateIndexFixingDate(Currency&amp;"ibor"&amp;Tenor,BA1071,Trigger)</f>
        <v>46808</v>
      </c>
      <c r="BA1071" s="105">
        <f>_xll.qlCalendarAdvance(Calendar,BA1070,AY1071,"f",,Trigger)</f>
        <v>46812</v>
      </c>
      <c r="BB1071" s="105">
        <f>_xll.qlInterestRateIndexMaturity(Currency&amp;"ibor"&amp;Tenor,BA1071,Trigger)</f>
        <v>46996</v>
      </c>
      <c r="BC1071" s="257">
        <f>_xll.qlIndexFixing($AC$5,AZ1071,TRUE,_xll.ohTrigger(Trigger,Trigger6M))</f>
        <v>1.7640043127794644E-2</v>
      </c>
      <c r="BD1071" s="257">
        <f>_xll.qlIndexFixing($BE$1,AZ1071,TRUE,_xll.ohTrigger(Trigger,Trigger6M))</f>
        <v>1.7314256336967416E-2</v>
      </c>
    </row>
    <row r="1072" spans="51:56" ht="11.25" customHeight="1" x14ac:dyDescent="0.25">
      <c r="AY1072" s="106" t="s">
        <v>83</v>
      </c>
      <c r="AZ1072" s="105">
        <f>_xll.qlInterestRateIndexFixingDate(Currency&amp;"ibor"&amp;Tenor,BA1072,Trigger)</f>
        <v>46815</v>
      </c>
      <c r="BA1072" s="105">
        <f>_xll.qlCalendarAdvance(Calendar,BA1071,AY1072,"f",,Trigger)</f>
        <v>46819</v>
      </c>
      <c r="BB1072" s="105">
        <f>_xll.qlInterestRateIndexMaturity(Currency&amp;"ibor"&amp;Tenor,BA1072,Trigger)</f>
        <v>47003</v>
      </c>
      <c r="BC1072" s="257">
        <f>_xll.qlIndexFixing($AC$5,AZ1072,TRUE,_xll.ohTrigger(Trigger,Trigger6M))</f>
        <v>1.7614368124148894E-2</v>
      </c>
      <c r="BD1072" s="257">
        <f>_xll.qlIndexFixing($BE$1,AZ1072,TRUE,_xll.ohTrigger(Trigger,Trigger6M))</f>
        <v>1.731100554003534E-2</v>
      </c>
    </row>
    <row r="1073" spans="51:56" ht="11.25" customHeight="1" x14ac:dyDescent="0.25">
      <c r="AY1073" s="106" t="s">
        <v>83</v>
      </c>
      <c r="AZ1073" s="105">
        <f>_xll.qlInterestRateIndexFixingDate(Currency&amp;"ibor"&amp;Tenor,BA1073,Trigger)</f>
        <v>46822</v>
      </c>
      <c r="BA1073" s="105">
        <f>_xll.qlCalendarAdvance(Calendar,BA1072,AY1073,"f",,Trigger)</f>
        <v>46826</v>
      </c>
      <c r="BB1073" s="105">
        <f>_xll.qlInterestRateIndexMaturity(Currency&amp;"ibor"&amp;Tenor,BA1073,Trigger)</f>
        <v>47010</v>
      </c>
      <c r="BC1073" s="257">
        <f>_xll.qlIndexFixing($AC$5,AZ1073,TRUE,_xll.ohTrigger(Trigger,Trigger6M))</f>
        <v>1.7588559182432073E-2</v>
      </c>
      <c r="BD1073" s="257">
        <f>_xll.qlIndexFixing($BE$1,AZ1073,TRUE,_xll.ohTrigger(Trigger,Trigger6M))</f>
        <v>1.7307723493058102E-2</v>
      </c>
    </row>
    <row r="1074" spans="51:56" ht="11.25" customHeight="1" x14ac:dyDescent="0.25">
      <c r="AY1074" s="106" t="s">
        <v>83</v>
      </c>
      <c r="AZ1074" s="105">
        <f>_xll.qlInterestRateIndexFixingDate(Currency&amp;"ibor"&amp;Tenor,BA1074,Trigger)</f>
        <v>46829</v>
      </c>
      <c r="BA1074" s="105">
        <f>_xll.qlCalendarAdvance(Calendar,BA1073,AY1074,"f",,Trigger)</f>
        <v>46833</v>
      </c>
      <c r="BB1074" s="105">
        <f>_xll.qlInterestRateIndexMaturity(Currency&amp;"ibor"&amp;Tenor,BA1074,Trigger)</f>
        <v>47017</v>
      </c>
      <c r="BC1074" s="257">
        <f>_xll.qlIndexFixing($AC$5,AZ1074,TRUE,_xll.ohTrigger(Trigger,Trigger6M))</f>
        <v>1.7562616307907803E-2</v>
      </c>
      <c r="BD1074" s="257">
        <f>_xll.qlIndexFixing($BE$1,AZ1074,TRUE,_xll.ohTrigger(Trigger,Trigger6M))</f>
        <v>1.7304410610182681E-2</v>
      </c>
    </row>
    <row r="1075" spans="51:56" ht="11.25" customHeight="1" x14ac:dyDescent="0.25">
      <c r="AY1075" s="106" t="s">
        <v>83</v>
      </c>
      <c r="AZ1075" s="105">
        <f>_xll.qlInterestRateIndexFixingDate(Currency&amp;"ibor"&amp;Tenor,BA1075,Trigger)</f>
        <v>46836</v>
      </c>
      <c r="BA1075" s="105">
        <f>_xll.qlCalendarAdvance(Calendar,BA1074,AY1075,"f",,Trigger)</f>
        <v>46840</v>
      </c>
      <c r="BB1075" s="105">
        <f>_xll.qlInterestRateIndexMaturity(Currency&amp;"ibor"&amp;Tenor,BA1075,Trigger)</f>
        <v>47024</v>
      </c>
      <c r="BC1075" s="257">
        <f>_xll.qlIndexFixing($AC$5,AZ1075,TRUE,_xll.ohTrigger(Trigger,Trigger6M))</f>
        <v>1.7536539505864021E-2</v>
      </c>
      <c r="BD1075" s="257">
        <f>_xll.qlIndexFixing($BE$1,AZ1075,TRUE,_xll.ohTrigger(Trigger,Trigger6M))</f>
        <v>1.7301067305554321E-2</v>
      </c>
    </row>
    <row r="1076" spans="51:56" ht="11.25" customHeight="1" x14ac:dyDescent="0.25">
      <c r="AY1076" s="106" t="s">
        <v>83</v>
      </c>
      <c r="AZ1076" s="105">
        <f>_xll.qlInterestRateIndexFixingDate(Currency&amp;"ibor"&amp;Tenor,BA1076,Trigger)</f>
        <v>46843</v>
      </c>
      <c r="BA1076" s="105">
        <f>_xll.qlCalendarAdvance(Calendar,BA1075,AY1076,"f",,Trigger)</f>
        <v>46847</v>
      </c>
      <c r="BB1076" s="105">
        <f>_xll.qlInterestRateIndexMaturity(Currency&amp;"ibor"&amp;Tenor,BA1076,Trigger)</f>
        <v>47030</v>
      </c>
      <c r="BC1076" s="257">
        <f>_xll.qlIndexFixing($AC$5,AZ1076,TRUE,_xll.ohTrigger(Trigger,Trigger6M))</f>
        <v>1.7510679425703966E-2</v>
      </c>
      <c r="BD1076" s="257">
        <f>_xll.qlIndexFixing($BE$1,AZ1076,TRUE,_xll.ohTrigger(Trigger,Trigger6M))</f>
        <v>1.7297530821087939E-2</v>
      </c>
    </row>
    <row r="1077" spans="51:56" ht="11.25" customHeight="1" x14ac:dyDescent="0.25">
      <c r="AY1077" s="106" t="s">
        <v>83</v>
      </c>
      <c r="AZ1077" s="105">
        <f>_xll.qlInterestRateIndexFixingDate(Currency&amp;"ibor"&amp;Tenor,BA1077,Trigger)</f>
        <v>46850</v>
      </c>
      <c r="BA1077" s="105">
        <f>_xll.qlCalendarAdvance(Calendar,BA1076,AY1077,"f",,Trigger)</f>
        <v>46854</v>
      </c>
      <c r="BB1077" s="105">
        <f>_xll.qlInterestRateIndexMaturity(Currency&amp;"ibor"&amp;Tenor,BA1077,Trigger)</f>
        <v>47037</v>
      </c>
      <c r="BC1077" s="257">
        <f>_xll.qlIndexFixing($AC$5,AZ1077,TRUE,_xll.ohTrigger(Trigger,Trigger6M))</f>
        <v>1.7484092790786745E-2</v>
      </c>
      <c r="BD1077" s="257">
        <f>_xll.qlIndexFixing($BE$1,AZ1077,TRUE,_xll.ohTrigger(Trigger,Trigger6M))</f>
        <v>1.7294130048937061E-2</v>
      </c>
    </row>
    <row r="1078" spans="51:56" ht="11.25" customHeight="1" x14ac:dyDescent="0.25">
      <c r="AY1078" s="106" t="s">
        <v>83</v>
      </c>
      <c r="AZ1078" s="105">
        <f>_xll.qlInterestRateIndexFixingDate(Currency&amp;"ibor"&amp;Tenor,BA1078,Trigger)</f>
        <v>46855</v>
      </c>
      <c r="BA1078" s="105">
        <f>_xll.qlCalendarAdvance(Calendar,BA1077,AY1078,"f",,Trigger)</f>
        <v>46861</v>
      </c>
      <c r="BB1078" s="105">
        <f>_xll.qlInterestRateIndexMaturity(Currency&amp;"ibor"&amp;Tenor,BA1078,Trigger)</f>
        <v>47044</v>
      </c>
      <c r="BC1078" s="257">
        <f>_xll.qlIndexFixing($AC$5,AZ1078,TRUE,_xll.ohTrigger(Trigger,Trigger6M))</f>
        <v>1.7457371521761075E-2</v>
      </c>
      <c r="BD1078" s="257">
        <f>_xll.qlIndexFixing($BE$1,AZ1078,TRUE,_xll.ohTrigger(Trigger,Trigger6M))</f>
        <v>1.7290700069246188E-2</v>
      </c>
    </row>
    <row r="1079" spans="51:56" ht="11.25" customHeight="1" x14ac:dyDescent="0.25">
      <c r="AY1079" s="106" t="s">
        <v>83</v>
      </c>
      <c r="AZ1079" s="105">
        <f>_xll.qlInterestRateIndexFixingDate(Currency&amp;"ibor"&amp;Tenor,BA1079,Trigger)</f>
        <v>46864</v>
      </c>
      <c r="BA1079" s="105">
        <f>_xll.qlCalendarAdvance(Calendar,BA1078,AY1079,"f",,Trigger)</f>
        <v>46868</v>
      </c>
      <c r="BB1079" s="105">
        <f>_xll.qlInterestRateIndexMaturity(Currency&amp;"ibor"&amp;Tenor,BA1079,Trigger)</f>
        <v>47051</v>
      </c>
      <c r="BC1079" s="257">
        <f>_xll.qlIndexFixing($AC$5,AZ1079,TRUE,_xll.ohTrigger(Trigger,Trigger6M))</f>
        <v>1.7430515624074393E-2</v>
      </c>
      <c r="BD1079" s="257">
        <f>_xll.qlIndexFixing($BE$1,AZ1079,TRUE,_xll.ohTrigger(Trigger,Trigger6M))</f>
        <v>1.7287241296135642E-2</v>
      </c>
    </row>
    <row r="1080" spans="51:56" ht="11.25" customHeight="1" x14ac:dyDescent="0.25">
      <c r="AY1080" s="106" t="s">
        <v>83</v>
      </c>
      <c r="AZ1080" s="105">
        <f>_xll.qlInterestRateIndexFixingDate(Currency&amp;"ibor"&amp;Tenor,BA1080,Trigger)</f>
        <v>46870</v>
      </c>
      <c r="BA1080" s="105">
        <f>_xll.qlCalendarAdvance(Calendar,BA1079,AY1080,"f",,Trigger)</f>
        <v>46875</v>
      </c>
      <c r="BB1080" s="105">
        <f>_xll.qlInterestRateIndexMaturity(Currency&amp;"ibor"&amp;Tenor,BA1080,Trigger)</f>
        <v>47059</v>
      </c>
      <c r="BC1080" s="257">
        <f>_xll.qlIndexFixing($AC$5,AZ1080,TRUE,_xll.ohTrigger(Trigger,Trigger6M))</f>
        <v>1.7404146769888076E-2</v>
      </c>
      <c r="BD1080" s="257">
        <f>_xll.qlIndexFixing($BE$1,AZ1080,TRUE,_xll.ohTrigger(Trigger,Trigger6M))</f>
        <v>1.7283908951134425E-2</v>
      </c>
    </row>
    <row r="1081" spans="51:56" ht="11.25" customHeight="1" x14ac:dyDescent="0.25">
      <c r="AY1081" s="106" t="s">
        <v>83</v>
      </c>
      <c r="AZ1081" s="105">
        <f>_xll.qlInterestRateIndexFixingDate(Currency&amp;"ibor"&amp;Tenor,BA1081,Trigger)</f>
        <v>46878</v>
      </c>
      <c r="BA1081" s="105">
        <f>_xll.qlCalendarAdvance(Calendar,BA1080,AY1081,"f",,Trigger)</f>
        <v>46882</v>
      </c>
      <c r="BB1081" s="105">
        <f>_xll.qlInterestRateIndexMaturity(Currency&amp;"ibor"&amp;Tenor,BA1081,Trigger)</f>
        <v>47066</v>
      </c>
      <c r="BC1081" s="257">
        <f>_xll.qlIndexFixing($AC$5,AZ1081,TRUE,_xll.ohTrigger(Trigger,Trigger6M))</f>
        <v>1.737726651532847E-2</v>
      </c>
      <c r="BD1081" s="257">
        <f>_xll.qlIndexFixing($BE$1,AZ1081,TRUE,_xll.ohTrigger(Trigger,Trigger6M))</f>
        <v>1.7280391812973275E-2</v>
      </c>
    </row>
    <row r="1082" spans="51:56" ht="11.25" customHeight="1" x14ac:dyDescent="0.25">
      <c r="AY1082" s="106" t="s">
        <v>83</v>
      </c>
      <c r="AZ1082" s="105">
        <f>_xll.qlInterestRateIndexFixingDate(Currency&amp;"ibor"&amp;Tenor,BA1082,Trigger)</f>
        <v>46885</v>
      </c>
      <c r="BA1082" s="105">
        <f>_xll.qlCalendarAdvance(Calendar,BA1081,AY1082,"f",,Trigger)</f>
        <v>46889</v>
      </c>
      <c r="BB1082" s="105">
        <f>_xll.qlInterestRateIndexMaturity(Currency&amp;"ibor"&amp;Tenor,BA1082,Trigger)</f>
        <v>47073</v>
      </c>
      <c r="BC1082" s="257">
        <f>_xll.qlIndexFixing($AC$5,AZ1082,TRUE,_xll.ohTrigger(Trigger,Trigger6M))</f>
        <v>1.7350252371036955E-2</v>
      </c>
      <c r="BD1082" s="257">
        <f>_xll.qlIndexFixing($BE$1,AZ1082,TRUE,_xll.ohTrigger(Trigger,Trigger6M))</f>
        <v>1.7276847152038068E-2</v>
      </c>
    </row>
    <row r="1083" spans="51:56" ht="11.25" customHeight="1" x14ac:dyDescent="0.25">
      <c r="AY1083" s="106" t="s">
        <v>83</v>
      </c>
      <c r="AZ1083" s="105">
        <f>_xll.qlInterestRateIndexFixingDate(Currency&amp;"ibor"&amp;Tenor,BA1083,Trigger)</f>
        <v>46892</v>
      </c>
      <c r="BA1083" s="105">
        <f>_xll.qlCalendarAdvance(Calendar,BA1082,AY1083,"f",,Trigger)</f>
        <v>46896</v>
      </c>
      <c r="BB1083" s="105">
        <f>_xll.qlInterestRateIndexMaturity(Currency&amp;"ibor"&amp;Tenor,BA1083,Trigger)</f>
        <v>47080</v>
      </c>
      <c r="BC1083" s="257">
        <f>_xll.qlIndexFixing($AC$5,AZ1083,TRUE,_xll.ohTrigger(Trigger,Trigger6M))</f>
        <v>1.7323104342520428E-2</v>
      </c>
      <c r="BD1083" s="257">
        <f>_xll.qlIndexFixing($BE$1,AZ1083,TRUE,_xll.ohTrigger(Trigger,Trigger6M))</f>
        <v>1.7273275382462747E-2</v>
      </c>
    </row>
    <row r="1084" spans="51:56" ht="11.25" customHeight="1" x14ac:dyDescent="0.25">
      <c r="AY1084" s="106" t="s">
        <v>83</v>
      </c>
      <c r="AZ1084" s="105">
        <f>_xll.qlInterestRateIndexFixingDate(Currency&amp;"ibor"&amp;Tenor,BA1084,Trigger)</f>
        <v>46899</v>
      </c>
      <c r="BA1084" s="105">
        <f>_xll.qlCalendarAdvance(Calendar,BA1083,AY1084,"f",,Trigger)</f>
        <v>46903</v>
      </c>
      <c r="BB1084" s="105">
        <f>_xll.qlInterestRateIndexMaturity(Currency&amp;"ibor"&amp;Tenor,BA1084,Trigger)</f>
        <v>47087</v>
      </c>
      <c r="BC1084" s="257">
        <f>_xll.qlIndexFixing($AC$5,AZ1084,TRUE,_xll.ohTrigger(Trigger,Trigger6M))</f>
        <v>1.729582243531403E-2</v>
      </c>
      <c r="BD1084" s="257">
        <f>_xll.qlIndexFixing($BE$1,AZ1084,TRUE,_xll.ohTrigger(Trigger,Trigger6M))</f>
        <v>1.7269676918377341E-2</v>
      </c>
    </row>
    <row r="1085" spans="51:56" ht="11.25" customHeight="1" x14ac:dyDescent="0.25">
      <c r="AY1085" s="106" t="s">
        <v>83</v>
      </c>
      <c r="AZ1085" s="105">
        <f>_xll.qlInterestRateIndexFixingDate(Currency&amp;"ibor"&amp;Tenor,BA1085,Trigger)</f>
        <v>46906</v>
      </c>
      <c r="BA1085" s="105">
        <f>_xll.qlCalendarAdvance(Calendar,BA1084,AY1085,"f",,Trigger)</f>
        <v>46910</v>
      </c>
      <c r="BB1085" s="105">
        <f>_xll.qlInterestRateIndexMaturity(Currency&amp;"ibor"&amp;Tenor,BA1085,Trigger)</f>
        <v>47093</v>
      </c>
      <c r="BC1085" s="257">
        <f>_xll.qlIndexFixing($AC$5,AZ1085,TRUE,_xll.ohTrigger(Trigger,Trigger6M))</f>
        <v>1.7292761145150232E-2</v>
      </c>
      <c r="BD1085" s="257">
        <f>_xll.qlIndexFixing($BE$1,AZ1085,TRUE,_xll.ohTrigger(Trigger,Trigger6M))</f>
        <v>1.7265907186120439E-2</v>
      </c>
    </row>
    <row r="1086" spans="51:56" ht="11.25" customHeight="1" x14ac:dyDescent="0.25">
      <c r="AY1086" s="106" t="s">
        <v>83</v>
      </c>
      <c r="AZ1086" s="105">
        <f>_xll.qlInterestRateIndexFixingDate(Currency&amp;"ibor"&amp;Tenor,BA1086,Trigger)</f>
        <v>46913</v>
      </c>
      <c r="BA1086" s="105">
        <f>_xll.qlCalendarAdvance(Calendar,BA1085,AY1086,"f",,Trigger)</f>
        <v>46917</v>
      </c>
      <c r="BB1086" s="105">
        <f>_xll.qlInterestRateIndexMaturity(Currency&amp;"ibor"&amp;Tenor,BA1086,Trigger)</f>
        <v>47100</v>
      </c>
      <c r="BC1086" s="257">
        <f>_xll.qlIndexFixing($AC$5,AZ1086,TRUE,_xll.ohTrigger(Trigger,Trigger6M))</f>
        <v>1.731093253184373E-2</v>
      </c>
      <c r="BD1086" s="257">
        <f>_xll.qlIndexFixing($BE$1,AZ1086,TRUE,_xll.ohTrigger(Trigger,Trigger6M))</f>
        <v>1.726225845426739E-2</v>
      </c>
    </row>
    <row r="1087" spans="51:56" ht="11.25" customHeight="1" x14ac:dyDescent="0.25">
      <c r="AY1087" s="106" t="s">
        <v>83</v>
      </c>
      <c r="AZ1087" s="105">
        <f>_xll.qlInterestRateIndexFixingDate(Currency&amp;"ibor"&amp;Tenor,BA1087,Trigger)</f>
        <v>46920</v>
      </c>
      <c r="BA1087" s="105">
        <f>_xll.qlCalendarAdvance(Calendar,BA1086,AY1087,"f",,Trigger)</f>
        <v>46924</v>
      </c>
      <c r="BB1087" s="105">
        <f>_xll.qlInterestRateIndexMaturity(Currency&amp;"ibor"&amp;Tenor,BA1087,Trigger)</f>
        <v>47107</v>
      </c>
      <c r="BC1087" s="257">
        <f>_xll.qlIndexFixing($AC$5,AZ1087,TRUE,_xll.ohTrigger(Trigger,Trigger6M))</f>
        <v>1.7329104084925662E-2</v>
      </c>
      <c r="BD1087" s="257">
        <f>_xll.qlIndexFixing($BE$1,AZ1087,TRUE,_xll.ohTrigger(Trigger,Trigger6M))</f>
        <v>1.7258584241886924E-2</v>
      </c>
    </row>
    <row r="1088" spans="51:56" ht="11.25" customHeight="1" x14ac:dyDescent="0.25">
      <c r="AY1088" s="106" t="s">
        <v>83</v>
      </c>
      <c r="AZ1088" s="105">
        <f>_xll.qlInterestRateIndexFixingDate(Currency&amp;"ibor"&amp;Tenor,BA1088,Trigger)</f>
        <v>46927</v>
      </c>
      <c r="BA1088" s="105">
        <f>_xll.qlCalendarAdvance(Calendar,BA1087,AY1088,"f",,Trigger)</f>
        <v>46931</v>
      </c>
      <c r="BB1088" s="105">
        <f>_xll.qlInterestRateIndexMaturity(Currency&amp;"ibor"&amp;Tenor,BA1088,Trigger)</f>
        <v>47114</v>
      </c>
      <c r="BC1088" s="257">
        <f>_xll.qlIndexFixing($AC$5,AZ1088,TRUE,_xll.ohTrigger(Trigger,Trigger6M))</f>
        <v>1.7347275804398207E-2</v>
      </c>
      <c r="BD1088" s="257">
        <f>_xll.qlIndexFixing($BE$1,AZ1088,TRUE,_xll.ohTrigger(Trigger,Trigger6M))</f>
        <v>1.7254884963080586E-2</v>
      </c>
    </row>
    <row r="1089" spans="51:56" ht="11.25" customHeight="1" x14ac:dyDescent="0.25">
      <c r="AY1089" s="106" t="s">
        <v>83</v>
      </c>
      <c r="AZ1089" s="105">
        <f>_xll.qlInterestRateIndexFixingDate(Currency&amp;"ibor"&amp;Tenor,BA1089,Trigger)</f>
        <v>46934</v>
      </c>
      <c r="BA1089" s="105">
        <f>_xll.qlCalendarAdvance(Calendar,BA1088,AY1089,"f",,Trigger)</f>
        <v>46938</v>
      </c>
      <c r="BB1089" s="105">
        <f>_xll.qlInterestRateIndexMaturity(Currency&amp;"ibor"&amp;Tenor,BA1089,Trigger)</f>
        <v>47122</v>
      </c>
      <c r="BC1089" s="257">
        <f>_xll.qlIndexFixing($AC$5,AZ1089,TRUE,_xll.ohTrigger(Trigger,Trigger6M))</f>
        <v>1.7367163362145714E-2</v>
      </c>
      <c r="BD1089" s="257">
        <f>_xll.qlIndexFixing($BE$1,AZ1089,TRUE,_xll.ohTrigger(Trigger,Trigger6M))</f>
        <v>1.72512986747617E-2</v>
      </c>
    </row>
    <row r="1090" spans="51:56" ht="11.25" customHeight="1" x14ac:dyDescent="0.25">
      <c r="AY1090" s="106" t="s">
        <v>83</v>
      </c>
      <c r="AZ1090" s="105">
        <f>_xll.qlInterestRateIndexFixingDate(Currency&amp;"ibor"&amp;Tenor,BA1090,Trigger)</f>
        <v>46941</v>
      </c>
      <c r="BA1090" s="105">
        <f>_xll.qlCalendarAdvance(Calendar,BA1089,AY1090,"f",,Trigger)</f>
        <v>46945</v>
      </c>
      <c r="BB1090" s="105">
        <f>_xll.qlInterestRateIndexMaturity(Currency&amp;"ibor"&amp;Tenor,BA1090,Trigger)</f>
        <v>47129</v>
      </c>
      <c r="BC1090" s="257">
        <f>_xll.qlIndexFixing($AC$5,AZ1090,TRUE,_xll.ohTrigger(Trigger,Trigger6M))</f>
        <v>1.7385336299554972E-2</v>
      </c>
      <c r="BD1090" s="257">
        <f>_xll.qlIndexFixing($BE$1,AZ1090,TRUE,_xll.ohTrigger(Trigger,Trigger6M))</f>
        <v>1.7247548740261822E-2</v>
      </c>
    </row>
    <row r="1091" spans="51:56" ht="11.25" customHeight="1" x14ac:dyDescent="0.25">
      <c r="AY1091" s="106" t="s">
        <v>83</v>
      </c>
      <c r="AZ1091" s="105">
        <f>_xll.qlInterestRateIndexFixingDate(Currency&amp;"ibor"&amp;Tenor,BA1091,Trigger)</f>
        <v>46948</v>
      </c>
      <c r="BA1091" s="105">
        <f>_xll.qlCalendarAdvance(Calendar,BA1090,AY1091,"f",,Trigger)</f>
        <v>46952</v>
      </c>
      <c r="BB1091" s="105">
        <f>_xll.qlInterestRateIndexMaturity(Currency&amp;"ibor"&amp;Tenor,BA1091,Trigger)</f>
        <v>47136</v>
      </c>
      <c r="BC1091" s="257">
        <f>_xll.qlIndexFixing($AC$5,AZ1091,TRUE,_xll.ohTrigger(Trigger,Trigger6M))</f>
        <v>1.7403509404276481E-2</v>
      </c>
      <c r="BD1091" s="257">
        <f>_xll.qlIndexFixing($BE$1,AZ1091,TRUE,_xll.ohTrigger(Trigger,Trigger6M))</f>
        <v>1.7243775010113888E-2</v>
      </c>
    </row>
    <row r="1092" spans="51:56" ht="11.25" customHeight="1" x14ac:dyDescent="0.25">
      <c r="AY1092" s="106" t="s">
        <v>83</v>
      </c>
      <c r="AZ1092" s="105">
        <f>_xll.qlInterestRateIndexFixingDate(Currency&amp;"ibor"&amp;Tenor,BA1092,Trigger)</f>
        <v>46955</v>
      </c>
      <c r="BA1092" s="105">
        <f>_xll.qlCalendarAdvance(Calendar,BA1091,AY1092,"f",,Trigger)</f>
        <v>46959</v>
      </c>
      <c r="BB1092" s="105">
        <f>_xll.qlInterestRateIndexMaturity(Currency&amp;"ibor"&amp;Tenor,BA1092,Trigger)</f>
        <v>47143</v>
      </c>
      <c r="BC1092" s="257">
        <f>_xll.qlIndexFixing($AC$5,AZ1092,TRUE,_xll.ohTrigger(Trigger,Trigger6M))</f>
        <v>1.7421682676311112E-2</v>
      </c>
      <c r="BD1092" s="257">
        <f>_xll.qlIndexFixing($BE$1,AZ1092,TRUE,_xll.ohTrigger(Trigger,Trigger6M))</f>
        <v>1.723997789843185E-2</v>
      </c>
    </row>
    <row r="1093" spans="51:56" ht="11.25" customHeight="1" x14ac:dyDescent="0.25">
      <c r="AY1093" s="106" t="s">
        <v>83</v>
      </c>
      <c r="AZ1093" s="105">
        <f>_xll.qlInterestRateIndexFixingDate(Currency&amp;"ibor"&amp;Tenor,BA1093,Trigger)</f>
        <v>46962</v>
      </c>
      <c r="BA1093" s="105">
        <f>_xll.qlCalendarAdvance(Calendar,BA1092,AY1093,"f",,Trigger)</f>
        <v>46966</v>
      </c>
      <c r="BB1093" s="105">
        <f>_xll.qlInterestRateIndexMaturity(Currency&amp;"ibor"&amp;Tenor,BA1093,Trigger)</f>
        <v>47150</v>
      </c>
      <c r="BC1093" s="257">
        <f>_xll.qlIndexFixing($AC$5,AZ1093,TRUE,_xll.ohTrigger(Trigger,Trigger6M))</f>
        <v>1.74398561156619E-2</v>
      </c>
      <c r="BD1093" s="257">
        <f>_xll.qlIndexFixing($BE$1,AZ1093,TRUE,_xll.ohTrigger(Trigger,Trigger6M))</f>
        <v>1.7236157819327937E-2</v>
      </c>
    </row>
    <row r="1094" spans="51:56" ht="11.25" customHeight="1" x14ac:dyDescent="0.25">
      <c r="AY1094" s="106" t="s">
        <v>83</v>
      </c>
      <c r="AZ1094" s="105">
        <f>_xll.qlInterestRateIndexFixingDate(Currency&amp;"ibor"&amp;Tenor,BA1094,Trigger)</f>
        <v>46969</v>
      </c>
      <c r="BA1094" s="105">
        <f>_xll.qlCalendarAdvance(Calendar,BA1093,AY1094,"f",,Trigger)</f>
        <v>46973</v>
      </c>
      <c r="BB1094" s="105">
        <f>_xll.qlInterestRateIndexMaturity(Currency&amp;"ibor"&amp;Tenor,BA1094,Trigger)</f>
        <v>47157</v>
      </c>
      <c r="BC1094" s="257">
        <f>_xll.qlIndexFixing($AC$5,AZ1094,TRUE,_xll.ohTrigger(Trigger,Trigger6M))</f>
        <v>1.7458029722328853E-2</v>
      </c>
      <c r="BD1094" s="257">
        <f>_xll.qlIndexFixing($BE$1,AZ1094,TRUE,_xll.ohTrigger(Trigger,Trigger6M))</f>
        <v>1.7232315186910891E-2</v>
      </c>
    </row>
    <row r="1095" spans="51:56" ht="11.25" customHeight="1" x14ac:dyDescent="0.25">
      <c r="AY1095" s="106" t="s">
        <v>83</v>
      </c>
      <c r="AZ1095" s="105">
        <f>_xll.qlInterestRateIndexFixingDate(Currency&amp;"ibor"&amp;Tenor,BA1095,Trigger)</f>
        <v>46976</v>
      </c>
      <c r="BA1095" s="105">
        <f>_xll.qlCalendarAdvance(Calendar,BA1094,AY1095,"f",,Trigger)</f>
        <v>46980</v>
      </c>
      <c r="BB1095" s="105">
        <f>_xll.qlInterestRateIndexMaturity(Currency&amp;"ibor"&amp;Tenor,BA1095,Trigger)</f>
        <v>47164</v>
      </c>
      <c r="BC1095" s="257">
        <f>_xll.qlIndexFixing($AC$5,AZ1095,TRUE,_xll.ohTrigger(Trigger,Trigger6M))</f>
        <v>1.7476203496314138E-2</v>
      </c>
      <c r="BD1095" s="257">
        <f>_xll.qlIndexFixing($BE$1,AZ1095,TRUE,_xll.ohTrigger(Trigger,Trigger6M))</f>
        <v>1.7228450415288594E-2</v>
      </c>
    </row>
    <row r="1096" spans="51:56" ht="11.25" customHeight="1" x14ac:dyDescent="0.25">
      <c r="AY1096" s="106" t="s">
        <v>83</v>
      </c>
      <c r="AZ1096" s="105">
        <f>_xll.qlInterestRateIndexFixingDate(Currency&amp;"ibor"&amp;Tenor,BA1096,Trigger)</f>
        <v>46983</v>
      </c>
      <c r="BA1096" s="105">
        <f>_xll.qlCalendarAdvance(Calendar,BA1095,AY1096,"f",,Trigger)</f>
        <v>46987</v>
      </c>
      <c r="BB1096" s="105">
        <f>_xll.qlInterestRateIndexMaturity(Currency&amp;"ibor"&amp;Tenor,BA1096,Trigger)</f>
        <v>47171</v>
      </c>
      <c r="BC1096" s="257">
        <f>_xll.qlIndexFixing($AC$5,AZ1096,TRUE,_xll.ohTrigger(Trigger,Trigger6M))</f>
        <v>1.7494377437619495E-2</v>
      </c>
      <c r="BD1096" s="257">
        <f>_xll.qlIndexFixing($BE$1,AZ1096,TRUE,_xll.ohTrigger(Trigger,Trigger6M))</f>
        <v>1.7224563918565451E-2</v>
      </c>
    </row>
    <row r="1097" spans="51:56" ht="11.25" customHeight="1" x14ac:dyDescent="0.25">
      <c r="AY1097" s="106" t="s">
        <v>83</v>
      </c>
      <c r="AZ1097" s="105">
        <f>_xll.qlInterestRateIndexFixingDate(Currency&amp;"ibor"&amp;Tenor,BA1097,Trigger)</f>
        <v>46990</v>
      </c>
      <c r="BA1097" s="105">
        <f>_xll.qlCalendarAdvance(Calendar,BA1096,AY1097,"f",,Trigger)</f>
        <v>46994</v>
      </c>
      <c r="BB1097" s="105">
        <f>_xll.qlInterestRateIndexMaturity(Currency&amp;"ibor"&amp;Tenor,BA1097,Trigger)</f>
        <v>47177</v>
      </c>
      <c r="BC1097" s="257">
        <f>_xll.qlIndexFixing($AC$5,AZ1097,TRUE,_xll.ohTrigger(Trigger,Trigger6M))</f>
        <v>1.7510828767459977E-2</v>
      </c>
      <c r="BD1097" s="257">
        <f>_xll.qlIndexFixing($BE$1,AZ1097,TRUE,_xll.ohTrigger(Trigger,Trigger6M))</f>
        <v>1.7220531790544003E-2</v>
      </c>
    </row>
    <row r="1098" spans="51:56" ht="11.25" customHeight="1" x14ac:dyDescent="0.25">
      <c r="AY1098" s="106" t="s">
        <v>83</v>
      </c>
      <c r="AZ1098" s="105">
        <f>_xll.qlInterestRateIndexFixingDate(Currency&amp;"ibor"&amp;Tenor,BA1098,Trigger)</f>
        <v>46997</v>
      </c>
      <c r="BA1098" s="105">
        <f>_xll.qlCalendarAdvance(Calendar,BA1097,AY1098,"f",,Trigger)</f>
        <v>47001</v>
      </c>
      <c r="BB1098" s="105">
        <f>_xll.qlInterestRateIndexMaturity(Currency&amp;"ibor"&amp;Tenor,BA1098,Trigger)</f>
        <v>47182</v>
      </c>
      <c r="BC1098" s="257">
        <f>_xll.qlIndexFixing($AC$5,AZ1098,TRUE,_xll.ohTrigger(Trigger,Trigger6M))</f>
        <v>1.7525555229729969E-2</v>
      </c>
      <c r="BD1098" s="257">
        <f>_xll.qlIndexFixing($BE$1,AZ1098,TRUE,_xll.ohTrigger(Trigger,Trigger6M))</f>
        <v>1.7216358648724308E-2</v>
      </c>
    </row>
    <row r="1099" spans="51:56" ht="11.25" customHeight="1" x14ac:dyDescent="0.25">
      <c r="AY1099" s="106" t="s">
        <v>83</v>
      </c>
      <c r="AZ1099" s="105">
        <f>_xll.qlInterestRateIndexFixingDate(Currency&amp;"ibor"&amp;Tenor,BA1099,Trigger)</f>
        <v>47004</v>
      </c>
      <c r="BA1099" s="105">
        <f>_xll.qlCalendarAdvance(Calendar,BA1098,AY1099,"f",,Trigger)</f>
        <v>47008</v>
      </c>
      <c r="BB1099" s="105">
        <f>_xll.qlInterestRateIndexMaturity(Currency&amp;"ibor"&amp;Tenor,BA1099,Trigger)</f>
        <v>47189</v>
      </c>
      <c r="BC1099" s="257">
        <f>_xll.qlIndexFixing($AC$5,AZ1099,TRUE,_xll.ohTrigger(Trigger,Trigger6M))</f>
        <v>1.7543726993298328E-2</v>
      </c>
      <c r="BD1099" s="257">
        <f>_xll.qlIndexFixing($BE$1,AZ1099,TRUE,_xll.ohTrigger(Trigger,Trigger6M))</f>
        <v>1.7212413993594473E-2</v>
      </c>
    </row>
    <row r="1100" spans="51:56" ht="11.25" customHeight="1" x14ac:dyDescent="0.25">
      <c r="AY1100" s="106" t="s">
        <v>83</v>
      </c>
      <c r="AZ1100" s="105">
        <f>_xll.qlInterestRateIndexFixingDate(Currency&amp;"ibor"&amp;Tenor,BA1100,Trigger)</f>
        <v>47011</v>
      </c>
      <c r="BA1100" s="105">
        <f>_xll.qlCalendarAdvance(Calendar,BA1099,AY1100,"f",,Trigger)</f>
        <v>47015</v>
      </c>
      <c r="BB1100" s="105">
        <f>_xll.qlInterestRateIndexMaturity(Currency&amp;"ibor"&amp;Tenor,BA1100,Trigger)</f>
        <v>47196</v>
      </c>
      <c r="BC1100" s="257">
        <f>_xll.qlIndexFixing($AC$5,AZ1100,TRUE,_xll.ohTrigger(Trigger,Trigger6M))</f>
        <v>1.7561898921440017E-2</v>
      </c>
      <c r="BD1100" s="257">
        <f>_xll.qlIndexFixing($BE$1,AZ1100,TRUE,_xll.ohTrigger(Trigger,Trigger6M))</f>
        <v>1.72084491837717E-2</v>
      </c>
    </row>
    <row r="1101" spans="51:56" ht="11.25" customHeight="1" x14ac:dyDescent="0.25">
      <c r="AY1101" s="106" t="s">
        <v>83</v>
      </c>
      <c r="AZ1101" s="105">
        <f>_xll.qlInterestRateIndexFixingDate(Currency&amp;"ibor"&amp;Tenor,BA1101,Trigger)</f>
        <v>47018</v>
      </c>
      <c r="BA1101" s="105">
        <f>_xll.qlCalendarAdvance(Calendar,BA1100,AY1101,"f",,Trigger)</f>
        <v>47022</v>
      </c>
      <c r="BB1101" s="105">
        <f>_xll.qlInterestRateIndexMaturity(Currency&amp;"ibor"&amp;Tenor,BA1101,Trigger)</f>
        <v>47203</v>
      </c>
      <c r="BC1101" s="257">
        <f>_xll.qlIndexFixing($AC$5,AZ1101,TRUE,_xll.ohTrigger(Trigger,Trigger6M))</f>
        <v>1.75800710141568E-2</v>
      </c>
      <c r="BD1101" s="257">
        <f>_xll.qlIndexFixing($BE$1,AZ1101,TRUE,_xll.ohTrigger(Trigger,Trigger6M))</f>
        <v>1.7204464633288549E-2</v>
      </c>
    </row>
    <row r="1102" spans="51:56" ht="11.25" customHeight="1" x14ac:dyDescent="0.25">
      <c r="AY1102" s="106" t="s">
        <v>83</v>
      </c>
      <c r="AZ1102" s="105">
        <f>_xll.qlInterestRateIndexFixingDate(Currency&amp;"ibor"&amp;Tenor,BA1102,Trigger)</f>
        <v>47025</v>
      </c>
      <c r="BA1102" s="105">
        <f>_xll.qlCalendarAdvance(Calendar,BA1101,AY1102,"f",,Trigger)</f>
        <v>47029</v>
      </c>
      <c r="BB1102" s="105">
        <f>_xll.qlInterestRateIndexMaturity(Currency&amp;"ibor"&amp;Tenor,BA1102,Trigger)</f>
        <v>47211</v>
      </c>
      <c r="BC1102" s="257">
        <f>_xll.qlIndexFixing($AC$5,AZ1102,TRUE,_xll.ohTrigger(Trigger,Trigger6M))</f>
        <v>1.7599970239574898E-2</v>
      </c>
      <c r="BD1102" s="257">
        <f>_xll.qlIndexFixing($BE$1,AZ1102,TRUE,_xll.ohTrigger(Trigger,Trigger6M))</f>
        <v>1.7200577929240533E-2</v>
      </c>
    </row>
    <row r="1103" spans="51:56" ht="11.25" customHeight="1" x14ac:dyDescent="0.25">
      <c r="AY1103" s="106" t="s">
        <v>83</v>
      </c>
      <c r="AZ1103" s="105">
        <f>_xll.qlInterestRateIndexFixingDate(Currency&amp;"ibor"&amp;Tenor,BA1103,Trigger)</f>
        <v>47032</v>
      </c>
      <c r="BA1103" s="105">
        <f>_xll.qlCalendarAdvance(Calendar,BA1102,AY1103,"f",,Trigger)</f>
        <v>47036</v>
      </c>
      <c r="BB1103" s="105">
        <f>_xll.qlInterestRateIndexMaturity(Currency&amp;"ibor"&amp;Tenor,BA1103,Trigger)</f>
        <v>47218</v>
      </c>
      <c r="BC1103" s="257">
        <f>_xll.qlIndexFixing($AC$5,AZ1103,TRUE,_xll.ohTrigger(Trigger,Trigger6M))</f>
        <v>1.761814355817785E-2</v>
      </c>
      <c r="BD1103" s="257">
        <f>_xll.qlIndexFixing($BE$1,AZ1103,TRUE,_xll.ohTrigger(Trigger,Trigger6M))</f>
        <v>1.7196553740819357E-2</v>
      </c>
    </row>
    <row r="1104" spans="51:56" ht="11.25" customHeight="1" x14ac:dyDescent="0.25">
      <c r="AY1104" s="106" t="s">
        <v>83</v>
      </c>
      <c r="AZ1104" s="105">
        <f>_xll.qlInterestRateIndexFixingDate(Currency&amp;"ibor"&amp;Tenor,BA1104,Trigger)</f>
        <v>47039</v>
      </c>
      <c r="BA1104" s="105">
        <f>_xll.qlCalendarAdvance(Calendar,BA1103,AY1104,"f",,Trigger)</f>
        <v>47043</v>
      </c>
      <c r="BB1104" s="105">
        <f>_xll.qlInterestRateIndexMaturity(Currency&amp;"ibor"&amp;Tenor,BA1104,Trigger)</f>
        <v>47225</v>
      </c>
      <c r="BC1104" s="257">
        <f>_xll.qlIndexFixing($AC$5,AZ1104,TRUE,_xll.ohTrigger(Trigger,Trigger6M))</f>
        <v>1.7636317042277434E-2</v>
      </c>
      <c r="BD1104" s="257">
        <f>_xll.qlIndexFixing($BE$1,AZ1104,TRUE,_xll.ohTrigger(Trigger,Trigger6M))</f>
        <v>1.7192511082552753E-2</v>
      </c>
    </row>
    <row r="1105" spans="51:56" ht="11.25" customHeight="1" x14ac:dyDescent="0.25">
      <c r="AY1105" s="106" t="s">
        <v>83</v>
      </c>
      <c r="AZ1105" s="105">
        <f>_xll.qlInterestRateIndexFixingDate(Currency&amp;"ibor"&amp;Tenor,BA1105,Trigger)</f>
        <v>47046</v>
      </c>
      <c r="BA1105" s="105">
        <f>_xll.qlCalendarAdvance(Calendar,BA1104,AY1105,"f",,Trigger)</f>
        <v>47050</v>
      </c>
      <c r="BB1105" s="105">
        <f>_xll.qlInterestRateIndexMaturity(Currency&amp;"ibor"&amp;Tenor,BA1105,Trigger)</f>
        <v>47232</v>
      </c>
      <c r="BC1105" s="257">
        <f>_xll.qlIndexFixing($AC$5,AZ1105,TRUE,_xll.ohTrigger(Trigger,Trigger6M))</f>
        <v>1.765449069187584E-2</v>
      </c>
      <c r="BD1105" s="257">
        <f>_xll.qlIndexFixing($BE$1,AZ1105,TRUE,_xll.ohTrigger(Trigger,Trigger6M))</f>
        <v>1.7188450368480504E-2</v>
      </c>
    </row>
    <row r="1106" spans="51:56" ht="11.25" customHeight="1" x14ac:dyDescent="0.25">
      <c r="AY1106" s="106" t="s">
        <v>83</v>
      </c>
      <c r="AZ1106" s="105">
        <f>_xll.qlInterestRateIndexFixingDate(Currency&amp;"ibor"&amp;Tenor,BA1106,Trigger)</f>
        <v>47053</v>
      </c>
      <c r="BA1106" s="105">
        <f>_xll.qlCalendarAdvance(Calendar,BA1105,AY1106,"f",,Trigger)</f>
        <v>47057</v>
      </c>
      <c r="BB1106" s="105">
        <f>_xll.qlInterestRateIndexMaturity(Currency&amp;"ibor"&amp;Tenor,BA1106,Trigger)</f>
        <v>47238</v>
      </c>
      <c r="BC1106" s="257">
        <f>_xll.qlIndexFixing($AC$5,AZ1106,TRUE,_xll.ohTrigger(Trigger,Trigger6M))</f>
        <v>1.767093394642056E-2</v>
      </c>
      <c r="BD1106" s="257">
        <f>_xll.qlIndexFixing($BE$1,AZ1106,TRUE,_xll.ohTrigger(Trigger,Trigger6M))</f>
        <v>1.7184260261852533E-2</v>
      </c>
    </row>
    <row r="1107" spans="51:56" ht="11.25" customHeight="1" x14ac:dyDescent="0.25">
      <c r="AY1107" s="106" t="s">
        <v>83</v>
      </c>
      <c r="AZ1107" s="105">
        <f>_xll.qlInterestRateIndexFixingDate(Currency&amp;"ibor"&amp;Tenor,BA1107,Trigger)</f>
        <v>47060</v>
      </c>
      <c r="BA1107" s="105">
        <f>_xll.qlCalendarAdvance(Calendar,BA1106,AY1107,"f",,Trigger)</f>
        <v>47064</v>
      </c>
      <c r="BB1107" s="105">
        <f>_xll.qlInterestRateIndexMaturity(Currency&amp;"ibor"&amp;Tenor,BA1107,Trigger)</f>
        <v>47245</v>
      </c>
      <c r="BC1107" s="257">
        <f>_xll.qlIndexFixing($AC$5,AZ1107,TRUE,_xll.ohTrigger(Trigger,Trigger6M))</f>
        <v>1.7689107026619265E-2</v>
      </c>
      <c r="BD1107" s="257">
        <f>_xll.qlIndexFixing($BE$1,AZ1107,TRUE,_xll.ohTrigger(Trigger,Trigger6M))</f>
        <v>1.7180165961901084E-2</v>
      </c>
    </row>
    <row r="1108" spans="51:56" ht="11.25" customHeight="1" x14ac:dyDescent="0.25">
      <c r="AY1108" s="106" t="s">
        <v>83</v>
      </c>
      <c r="AZ1108" s="105">
        <f>_xll.qlInterestRateIndexFixingDate(Currency&amp;"ibor"&amp;Tenor,BA1108,Trigger)</f>
        <v>47067</v>
      </c>
      <c r="BA1108" s="105">
        <f>_xll.qlCalendarAdvance(Calendar,BA1107,AY1108,"f",,Trigger)</f>
        <v>47071</v>
      </c>
      <c r="BB1108" s="105">
        <f>_xll.qlInterestRateIndexMaturity(Currency&amp;"ibor"&amp;Tenor,BA1108,Trigger)</f>
        <v>47252</v>
      </c>
      <c r="BC1108" s="257">
        <f>_xll.qlIndexFixing($AC$5,AZ1108,TRUE,_xll.ohTrigger(Trigger,Trigger6M))</f>
        <v>1.7707280271403659E-2</v>
      </c>
      <c r="BD1108" s="257">
        <f>_xll.qlIndexFixing($BE$1,AZ1108,TRUE,_xll.ohTrigger(Trigger,Trigger6M))</f>
        <v>1.7176054819428001E-2</v>
      </c>
    </row>
    <row r="1109" spans="51:56" ht="11.25" customHeight="1" x14ac:dyDescent="0.25">
      <c r="AY1109" s="106" t="s">
        <v>83</v>
      </c>
      <c r="AZ1109" s="105">
        <f>_xll.qlInterestRateIndexFixingDate(Currency&amp;"ibor"&amp;Tenor,BA1109,Trigger)</f>
        <v>47074</v>
      </c>
      <c r="BA1109" s="105">
        <f>_xll.qlCalendarAdvance(Calendar,BA1108,AY1109,"f",,Trigger)</f>
        <v>47078</v>
      </c>
      <c r="BB1109" s="105">
        <f>_xll.qlInterestRateIndexMaturity(Currency&amp;"ibor"&amp;Tenor,BA1109,Trigger)</f>
        <v>47259</v>
      </c>
      <c r="BC1109" s="257">
        <f>_xll.qlIndexFixing($AC$5,AZ1109,TRUE,_xll.ohTrigger(Trigger,Trigger6M))</f>
        <v>1.7725453680775074E-2</v>
      </c>
      <c r="BD1109" s="257">
        <f>_xll.qlIndexFixing($BE$1,AZ1109,TRUE,_xll.ohTrigger(Trigger,Trigger6M))</f>
        <v>1.7171927248441566E-2</v>
      </c>
    </row>
    <row r="1110" spans="51:56" ht="11.25" customHeight="1" x14ac:dyDescent="0.25">
      <c r="AY1110" s="106" t="s">
        <v>83</v>
      </c>
      <c r="AZ1110" s="105">
        <f>_xll.qlInterestRateIndexFixingDate(Currency&amp;"ibor"&amp;Tenor,BA1110,Trigger)</f>
        <v>47081</v>
      </c>
      <c r="BA1110" s="105">
        <f>_xll.qlCalendarAdvance(Calendar,BA1109,AY1110,"f",,Trigger)</f>
        <v>47085</v>
      </c>
      <c r="BB1110" s="105">
        <f>_xll.qlInterestRateIndexMaturity(Currency&amp;"ibor"&amp;Tenor,BA1110,Trigger)</f>
        <v>47266</v>
      </c>
      <c r="BC1110" s="257">
        <f>_xll.qlIndexFixing($AC$5,AZ1110,TRUE,_xll.ohTrigger(Trigger,Trigger6M))</f>
        <v>1.7743627254734828E-2</v>
      </c>
      <c r="BD1110" s="257">
        <f>_xll.qlIndexFixing($BE$1,AZ1110,TRUE,_xll.ohTrigger(Trigger,Trigger6M))</f>
        <v>1.7167783662946953E-2</v>
      </c>
    </row>
    <row r="1111" spans="51:56" ht="11.25" customHeight="1" x14ac:dyDescent="0.25">
      <c r="AY1111" s="106" t="s">
        <v>83</v>
      </c>
      <c r="AZ1111" s="105">
        <f>_xll.qlInterestRateIndexFixingDate(Currency&amp;"ibor"&amp;Tenor,BA1111,Trigger)</f>
        <v>47088</v>
      </c>
      <c r="BA1111" s="105">
        <f>_xll.qlCalendarAdvance(Calendar,BA1110,AY1111,"f",,Trigger)</f>
        <v>47092</v>
      </c>
      <c r="BB1111" s="105">
        <f>_xll.qlInterestRateIndexMaturity(Currency&amp;"ibor"&amp;Tenor,BA1111,Trigger)</f>
        <v>47274</v>
      </c>
      <c r="BC1111" s="257">
        <f>_xll.qlIndexFixing($AC$5,AZ1111,TRUE,_xll.ohTrigger(Trigger,Trigger6M))</f>
        <v>1.7758177497208729E-2</v>
      </c>
      <c r="BD1111" s="257">
        <f>_xll.qlIndexFixing($BE$1,AZ1111,TRUE,_xll.ohTrigger(Trigger,Trigger6M))</f>
        <v>1.7163730098013391E-2</v>
      </c>
    </row>
    <row r="1112" spans="51:56" ht="11.25" customHeight="1" x14ac:dyDescent="0.25">
      <c r="AY1112" s="106" t="s">
        <v>83</v>
      </c>
      <c r="AZ1112" s="105">
        <f>_xll.qlInterestRateIndexFixingDate(Currency&amp;"ibor"&amp;Tenor,BA1112,Trigger)</f>
        <v>47095</v>
      </c>
      <c r="BA1112" s="105">
        <f>_xll.qlCalendarAdvance(Calendar,BA1111,AY1112,"f",,Trigger)</f>
        <v>47099</v>
      </c>
      <c r="BB1112" s="105">
        <f>_xll.qlInterestRateIndexMaturity(Currency&amp;"ibor"&amp;Tenor,BA1112,Trigger)</f>
        <v>47281</v>
      </c>
      <c r="BC1112" s="257">
        <f>_xll.qlIndexFixing($AC$5,AZ1112,TRUE,_xll.ohTrigger(Trigger,Trigger6M))</f>
        <v>1.77387837458821E-2</v>
      </c>
      <c r="BD1112" s="257">
        <f>_xll.qlIndexFixing($BE$1,AZ1112,TRUE,_xll.ohTrigger(Trigger,Trigger6M))</f>
        <v>1.7159554586179956E-2</v>
      </c>
    </row>
    <row r="1113" spans="51:56" ht="11.25" customHeight="1" x14ac:dyDescent="0.25">
      <c r="AY1113" s="106" t="s">
        <v>83</v>
      </c>
      <c r="AZ1113" s="105">
        <f>_xll.qlInterestRateIndexFixingDate(Currency&amp;"ibor"&amp;Tenor,BA1113,Trigger)</f>
        <v>47102</v>
      </c>
      <c r="BA1113" s="105">
        <f>_xll.qlCalendarAdvance(Calendar,BA1112,AY1113,"f",,Trigger)</f>
        <v>47106</v>
      </c>
      <c r="BB1113" s="105">
        <f>_xll.qlInterestRateIndexMaturity(Currency&amp;"ibor"&amp;Tenor,BA1113,Trigger)</f>
        <v>47288</v>
      </c>
      <c r="BC1113" s="257">
        <f>_xll.qlIndexFixing($AC$5,AZ1113,TRUE,_xll.ohTrigger(Trigger,Trigger6M))</f>
        <v>1.7719287638837289E-2</v>
      </c>
      <c r="BD1113" s="257">
        <f>_xll.qlIndexFixing($BE$1,AZ1113,TRUE,_xll.ohTrigger(Trigger,Trigger6M))</f>
        <v>1.7155364330755117E-2</v>
      </c>
    </row>
    <row r="1114" spans="51:56" ht="11.25" customHeight="1" x14ac:dyDescent="0.25">
      <c r="AY1114" s="106" t="s">
        <v>83</v>
      </c>
      <c r="AZ1114" s="105">
        <f>_xll.qlInterestRateIndexFixingDate(Currency&amp;"ibor"&amp;Tenor,BA1114,Trigger)</f>
        <v>47108</v>
      </c>
      <c r="BA1114" s="105">
        <f>_xll.qlCalendarAdvance(Calendar,BA1113,AY1114,"f",,Trigger)</f>
        <v>47114</v>
      </c>
      <c r="BB1114" s="105">
        <f>_xll.qlInterestRateIndexMaturity(Currency&amp;"ibor"&amp;Tenor,BA1114,Trigger)</f>
        <v>47296</v>
      </c>
      <c r="BC1114" s="257">
        <f>_xll.qlIndexFixing($AC$5,AZ1114,TRUE,_xll.ohTrigger(Trigger,Trigger6M))</f>
        <v>1.769688104396239E-2</v>
      </c>
      <c r="BD1114" s="257">
        <f>_xll.qlIndexFixing($BE$1,AZ1114,TRUE,_xll.ohTrigger(Trigger,Trigger6M))</f>
        <v>1.7150557945130672E-2</v>
      </c>
    </row>
    <row r="1115" spans="51:56" ht="11.25" customHeight="1" x14ac:dyDescent="0.25">
      <c r="AY1115" s="106" t="s">
        <v>83</v>
      </c>
      <c r="AZ1115" s="105">
        <f>_xll.qlInterestRateIndexFixingDate(Currency&amp;"ibor"&amp;Tenor,BA1115,Trigger)</f>
        <v>47116</v>
      </c>
      <c r="BA1115" s="105">
        <f>_xll.qlCalendarAdvance(Calendar,BA1114,AY1115,"f",,Trigger)</f>
        <v>47121</v>
      </c>
      <c r="BB1115" s="105">
        <f>_xll.qlInterestRateIndexMaturity(Currency&amp;"ibor"&amp;Tenor,BA1115,Trigger)</f>
        <v>47302</v>
      </c>
      <c r="BC1115" s="257">
        <f>_xll.qlIndexFixing($AC$5,AZ1115,TRUE,_xll.ohTrigger(Trigger,Trigger6M))</f>
        <v>1.7679990427477806E-2</v>
      </c>
      <c r="BD1115" s="257">
        <f>_xll.qlIndexFixing($BE$1,AZ1115,TRUE,_xll.ohTrigger(Trigger,Trigger6M))</f>
        <v>1.7146236401057075E-2</v>
      </c>
    </row>
    <row r="1116" spans="51:56" ht="11.25" customHeight="1" x14ac:dyDescent="0.25">
      <c r="AY1116" s="106" t="s">
        <v>83</v>
      </c>
      <c r="AZ1116" s="105">
        <f>_xll.qlInterestRateIndexFixingDate(Currency&amp;"ibor"&amp;Tenor,BA1116,Trigger)</f>
        <v>47126</v>
      </c>
      <c r="BA1116" s="105">
        <f>_xll.qlCalendarAdvance(Calendar,BA1115,AY1116,"f",,Trigger)</f>
        <v>47128</v>
      </c>
      <c r="BB1116" s="105">
        <f>_xll.qlInterestRateIndexMaturity(Currency&amp;"ibor"&amp;Tenor,BA1116,Trigger)</f>
        <v>47309</v>
      </c>
      <c r="BC1116" s="257">
        <f>_xll.qlIndexFixing($AC$5,AZ1116,TRUE,_xll.ohTrigger(Trigger,Trigger6M))</f>
        <v>1.7659978428143243E-2</v>
      </c>
      <c r="BD1116" s="257">
        <f>_xll.qlIndexFixing($BE$1,AZ1116,TRUE,_xll.ohTrigger(Trigger,Trigger6M))</f>
        <v>1.7142003523315057E-2</v>
      </c>
    </row>
    <row r="1117" spans="51:56" ht="11.25" customHeight="1" x14ac:dyDescent="0.25">
      <c r="AY1117" s="106" t="s">
        <v>83</v>
      </c>
      <c r="AZ1117" s="105">
        <f>_xll.qlInterestRateIndexFixingDate(Currency&amp;"ibor"&amp;Tenor,BA1117,Trigger)</f>
        <v>47133</v>
      </c>
      <c r="BA1117" s="105">
        <f>_xll.qlCalendarAdvance(Calendar,BA1116,AY1117,"f",,Trigger)</f>
        <v>47135</v>
      </c>
      <c r="BB1117" s="105">
        <f>_xll.qlInterestRateIndexMaturity(Currency&amp;"ibor"&amp;Tenor,BA1117,Trigger)</f>
        <v>47316</v>
      </c>
      <c r="BC1117" s="257">
        <f>_xll.qlIndexFixing($AC$5,AZ1117,TRUE,_xll.ohTrigger(Trigger,Trigger6M))</f>
        <v>1.7639863526780566E-2</v>
      </c>
      <c r="BD1117" s="257">
        <f>_xll.qlIndexFixing($BE$1,AZ1117,TRUE,_xll.ohTrigger(Trigger,Trigger6M))</f>
        <v>1.7137757588156232E-2</v>
      </c>
    </row>
    <row r="1118" spans="51:56" ht="11.25" customHeight="1" x14ac:dyDescent="0.25">
      <c r="AY1118" s="106" t="s">
        <v>83</v>
      </c>
      <c r="AZ1118" s="105">
        <f>_xll.qlInterestRateIndexFixingDate(Currency&amp;"ibor"&amp;Tenor,BA1118,Trigger)</f>
        <v>47140</v>
      </c>
      <c r="BA1118" s="105">
        <f>_xll.qlCalendarAdvance(Calendar,BA1117,AY1118,"f",,Trigger)</f>
        <v>47142</v>
      </c>
      <c r="BB1118" s="105">
        <f>_xll.qlInterestRateIndexMaturity(Currency&amp;"ibor"&amp;Tenor,BA1118,Trigger)</f>
        <v>47323</v>
      </c>
      <c r="BC1118" s="257">
        <f>_xll.qlIndexFixing($AC$5,AZ1118,TRUE,_xll.ohTrigger(Trigger,Trigger6M))</f>
        <v>1.7619645726487849E-2</v>
      </c>
      <c r="BD1118" s="257">
        <f>_xll.qlIndexFixing($BE$1,AZ1118,TRUE,_xll.ohTrigger(Trigger,Trigger6M))</f>
        <v>1.7133499009559291E-2</v>
      </c>
    </row>
    <row r="1119" spans="51:56" ht="11.25" customHeight="1" x14ac:dyDescent="0.25">
      <c r="AY1119" s="106" t="s">
        <v>83</v>
      </c>
      <c r="AZ1119" s="105">
        <f>_xll.qlInterestRateIndexFixingDate(Currency&amp;"ibor"&amp;Tenor,BA1119,Trigger)</f>
        <v>47147</v>
      </c>
      <c r="BA1119" s="105">
        <f>_xll.qlCalendarAdvance(Calendar,BA1118,AY1119,"f",,Trigger)</f>
        <v>47149</v>
      </c>
      <c r="BB1119" s="105">
        <f>_xll.qlInterestRateIndexMaturity(Currency&amp;"ibor"&amp;Tenor,BA1119,Trigger)</f>
        <v>47330</v>
      </c>
      <c r="BC1119" s="257">
        <f>_xll.qlIndexFixing($AC$5,AZ1119,TRUE,_xll.ohTrigger(Trigger,Trigger6M))</f>
        <v>1.7599325030380392E-2</v>
      </c>
      <c r="BD1119" s="257">
        <f>_xll.qlIndexFixing($BE$1,AZ1119,TRUE,_xll.ohTrigger(Trigger,Trigger6M))</f>
        <v>1.712922820150203E-2</v>
      </c>
    </row>
    <row r="1120" spans="51:56" ht="11.25" customHeight="1" x14ac:dyDescent="0.25">
      <c r="AY1120" s="106" t="s">
        <v>83</v>
      </c>
      <c r="AZ1120" s="105">
        <f>_xll.qlInterestRateIndexFixingDate(Currency&amp;"ibor"&amp;Tenor,BA1120,Trigger)</f>
        <v>47154</v>
      </c>
      <c r="BA1120" s="105">
        <f>_xll.qlCalendarAdvance(Calendar,BA1119,AY1120,"f",,Trigger)</f>
        <v>47156</v>
      </c>
      <c r="BB1120" s="105">
        <f>_xll.qlInterestRateIndexMaturity(Currency&amp;"ibor"&amp;Tenor,BA1120,Trigger)</f>
        <v>47337</v>
      </c>
      <c r="BC1120" s="257">
        <f>_xll.qlIndexFixing($AC$5,AZ1120,TRUE,_xll.ohTrigger(Trigger,Trigger6M))</f>
        <v>1.7578901441587622E-2</v>
      </c>
      <c r="BD1120" s="257">
        <f>_xll.qlIndexFixing($BE$1,AZ1120,TRUE,_xll.ohTrigger(Trigger,Trigger6M))</f>
        <v>1.7124945577957396E-2</v>
      </c>
    </row>
    <row r="1121" spans="51:56" ht="11.25" customHeight="1" x14ac:dyDescent="0.25">
      <c r="AY1121" s="106" t="s">
        <v>83</v>
      </c>
      <c r="AZ1121" s="105">
        <f>_xll.qlInterestRateIndexFixingDate(Currency&amp;"ibor"&amp;Tenor,BA1121,Trigger)</f>
        <v>47161</v>
      </c>
      <c r="BA1121" s="105">
        <f>_xll.qlCalendarAdvance(Calendar,BA1120,AY1121,"f",,Trigger)</f>
        <v>47163</v>
      </c>
      <c r="BB1121" s="105">
        <f>_xll.qlInterestRateIndexMaturity(Currency&amp;"ibor"&amp;Tenor,BA1121,Trigger)</f>
        <v>47344</v>
      </c>
      <c r="BC1121" s="257">
        <f>_xll.qlIndexFixing($AC$5,AZ1121,TRUE,_xll.ohTrigger(Trigger,Trigger6M))</f>
        <v>1.7558374963256636E-2</v>
      </c>
      <c r="BD1121" s="257">
        <f>_xll.qlIndexFixing($BE$1,AZ1121,TRUE,_xll.ohTrigger(Trigger,Trigger6M))</f>
        <v>1.71206515528948E-2</v>
      </c>
    </row>
    <row r="1122" spans="51:56" ht="11.25" customHeight="1" x14ac:dyDescent="0.25">
      <c r="AY1122" s="106" t="s">
        <v>83</v>
      </c>
      <c r="AZ1122" s="105">
        <f>_xll.qlInterestRateIndexFixingDate(Currency&amp;"ibor"&amp;Tenor,BA1122,Trigger)</f>
        <v>47168</v>
      </c>
      <c r="BA1122" s="105">
        <f>_xll.qlCalendarAdvance(Calendar,BA1121,AY1122,"f",,Trigger)</f>
        <v>47170</v>
      </c>
      <c r="BB1122" s="105">
        <f>_xll.qlInterestRateIndexMaturity(Currency&amp;"ibor"&amp;Tenor,BA1122,Trigger)</f>
        <v>47351</v>
      </c>
      <c r="BC1122" s="257">
        <f>_xll.qlIndexFixing($AC$5,AZ1122,TRUE,_xll.ohTrigger(Trigger,Trigger6M))</f>
        <v>1.7537745598547781E-2</v>
      </c>
      <c r="BD1122" s="257">
        <f>_xll.qlIndexFixing($BE$1,AZ1122,TRUE,_xll.ohTrigger(Trigger,Trigger6M))</f>
        <v>1.7116346540281005E-2</v>
      </c>
    </row>
    <row r="1123" spans="51:56" ht="11.25" customHeight="1" x14ac:dyDescent="0.25">
      <c r="AY1123" s="106" t="s">
        <v>83</v>
      </c>
      <c r="AZ1123" s="105">
        <f>_xll.qlInterestRateIndexFixingDate(Currency&amp;"ibor"&amp;Tenor,BA1123,Trigger)</f>
        <v>47175</v>
      </c>
      <c r="BA1123" s="105">
        <f>_xll.qlCalendarAdvance(Calendar,BA1122,AY1123,"f",,Trigger)</f>
        <v>47177</v>
      </c>
      <c r="BB1123" s="105">
        <f>_xll.qlInterestRateIndexMaturity(Currency&amp;"ibor"&amp;Tenor,BA1123,Trigger)</f>
        <v>47361</v>
      </c>
      <c r="BC1123" s="257">
        <f>_xll.qlIndexFixing($AC$5,AZ1123,TRUE,_xll.ohTrigger(Trigger,Trigger6M))</f>
        <v>1.7513337664047945E-2</v>
      </c>
      <c r="BD1123" s="257">
        <f>_xll.qlIndexFixing($BE$1,AZ1123,TRUE,_xll.ohTrigger(Trigger,Trigger6M))</f>
        <v>1.7112311994520363E-2</v>
      </c>
    </row>
    <row r="1124" spans="51:56" ht="11.25" customHeight="1" x14ac:dyDescent="0.25">
      <c r="AY1124" s="106" t="s">
        <v>83</v>
      </c>
      <c r="AZ1124" s="105">
        <f>_xll.qlInterestRateIndexFixingDate(Currency&amp;"ibor"&amp;Tenor,BA1124,Trigger)</f>
        <v>47182</v>
      </c>
      <c r="BA1124" s="105">
        <f>_xll.qlCalendarAdvance(Calendar,BA1123,AY1124,"f",,Trigger)</f>
        <v>47184</v>
      </c>
      <c r="BB1124" s="105">
        <f>_xll.qlInterestRateIndexMaturity(Currency&amp;"ibor"&amp;Tenor,BA1124,Trigger)</f>
        <v>47368</v>
      </c>
      <c r="BC1124" s="257">
        <f>_xll.qlIndexFixing($AC$5,AZ1124,TRUE,_xll.ohTrigger(Trigger,Trigger6M))</f>
        <v>1.749309215811623E-2</v>
      </c>
      <c r="BD1124" s="257">
        <f>_xll.qlIndexFixing($BE$1,AZ1124,TRUE,_xll.ohTrigger(Trigger,Trigger6M))</f>
        <v>1.7107983896494303E-2</v>
      </c>
    </row>
    <row r="1125" spans="51:56" ht="11.25" customHeight="1" x14ac:dyDescent="0.25">
      <c r="AY1125" s="106" t="s">
        <v>83</v>
      </c>
      <c r="AZ1125" s="105">
        <f>_xll.qlInterestRateIndexFixingDate(Currency&amp;"ibor"&amp;Tenor,BA1125,Trigger)</f>
        <v>47189</v>
      </c>
      <c r="BA1125" s="105">
        <f>_xll.qlCalendarAdvance(Calendar,BA1124,AY1125,"f",,Trigger)</f>
        <v>47191</v>
      </c>
      <c r="BB1125" s="105">
        <f>_xll.qlInterestRateIndexMaturity(Currency&amp;"ibor"&amp;Tenor,BA1125,Trigger)</f>
        <v>47375</v>
      </c>
      <c r="BC1125" s="257">
        <f>_xll.qlIndexFixing($AC$5,AZ1125,TRUE,_xll.ohTrigger(Trigger,Trigger6M))</f>
        <v>1.7472745433026678E-2</v>
      </c>
      <c r="BD1125" s="257">
        <f>_xll.qlIndexFixing($BE$1,AZ1125,TRUE,_xll.ohTrigger(Trigger,Trigger6M))</f>
        <v>1.7103646140283552E-2</v>
      </c>
    </row>
    <row r="1126" spans="51:56" ht="11.25" customHeight="1" x14ac:dyDescent="0.25">
      <c r="AY1126" s="106" t="s">
        <v>83</v>
      </c>
      <c r="AZ1126" s="105">
        <f>_xll.qlInterestRateIndexFixingDate(Currency&amp;"ibor"&amp;Tenor,BA1126,Trigger)</f>
        <v>47196</v>
      </c>
      <c r="BA1126" s="105">
        <f>_xll.qlCalendarAdvance(Calendar,BA1125,AY1126,"f",,Trigger)</f>
        <v>47198</v>
      </c>
      <c r="BB1126" s="105">
        <f>_xll.qlInterestRateIndexMaturity(Currency&amp;"ibor"&amp;Tenor,BA1126,Trigger)</f>
        <v>47382</v>
      </c>
      <c r="BC1126" s="257">
        <f>_xll.qlIndexFixing($AC$5,AZ1126,TRUE,_xll.ohTrigger(Trigger,Trigger6M))</f>
        <v>1.7452297491914605E-2</v>
      </c>
      <c r="BD1126" s="257">
        <f>_xll.qlIndexFixing($BE$1,AZ1126,TRUE,_xll.ohTrigger(Trigger,Trigger6M))</f>
        <v>1.7099299139899552E-2</v>
      </c>
    </row>
    <row r="1127" spans="51:56" ht="11.25" customHeight="1" x14ac:dyDescent="0.25">
      <c r="AY1127" s="106" t="s">
        <v>83</v>
      </c>
      <c r="AZ1127" s="105">
        <f>_xll.qlInterestRateIndexFixingDate(Currency&amp;"ibor"&amp;Tenor,BA1127,Trigger)</f>
        <v>47203</v>
      </c>
      <c r="BA1127" s="105">
        <f>_xll.qlCalendarAdvance(Calendar,BA1126,AY1127,"f",,Trigger)</f>
        <v>47205</v>
      </c>
      <c r="BB1127" s="105">
        <f>_xll.qlInterestRateIndexMaturity(Currency&amp;"ibor"&amp;Tenor,BA1127,Trigger)</f>
        <v>47389</v>
      </c>
      <c r="BC1127" s="257">
        <f>_xll.qlIndexFixing($AC$5,AZ1127,TRUE,_xll.ohTrigger(Trigger,Trigger6M))</f>
        <v>1.7431748337929234E-2</v>
      </c>
      <c r="BD1127" s="257">
        <f>_xll.qlIndexFixing($BE$1,AZ1127,TRUE,_xll.ohTrigger(Trigger,Trigger6M))</f>
        <v>1.709494330935156E-2</v>
      </c>
    </row>
    <row r="1128" spans="51:56" ht="11.25" customHeight="1" x14ac:dyDescent="0.25">
      <c r="AY1128" s="106" t="s">
        <v>83</v>
      </c>
      <c r="AZ1128" s="105">
        <f>_xll.qlInterestRateIndexFixingDate(Currency&amp;"ibor"&amp;Tenor,BA1128,Trigger)</f>
        <v>47206</v>
      </c>
      <c r="BA1128" s="105">
        <f>_xll.qlCalendarAdvance(Calendar,BA1127,AY1128,"f",,Trigger)</f>
        <v>47212</v>
      </c>
      <c r="BB1128" s="105">
        <f>_xll.qlInterestRateIndexMaturity(Currency&amp;"ibor"&amp;Tenor,BA1128,Trigger)</f>
        <v>47395</v>
      </c>
      <c r="BC1128" s="257">
        <f>_xll.qlIndexFixing($AC$5,AZ1128,TRUE,_xll.ohTrigger(Trigger,Trigger6M))</f>
        <v>1.7411315740633895E-2</v>
      </c>
      <c r="BD1128" s="257">
        <f>_xll.qlIndexFixing($BE$1,AZ1128,TRUE,_xll.ohTrigger(Trigger,Trigger6M))</f>
        <v>1.7090489064323363E-2</v>
      </c>
    </row>
    <row r="1129" spans="51:56" ht="11.25" customHeight="1" x14ac:dyDescent="0.25">
      <c r="AY1129" s="106" t="s">
        <v>83</v>
      </c>
      <c r="AZ1129" s="105">
        <f>_xll.qlInterestRateIndexFixingDate(Currency&amp;"ibor"&amp;Tenor,BA1129,Trigger)</f>
        <v>47217</v>
      </c>
      <c r="BA1129" s="105">
        <f>_xll.qlCalendarAdvance(Calendar,BA1128,AY1129,"f",,Trigger)</f>
        <v>47219</v>
      </c>
      <c r="BB1129" s="105">
        <f>_xll.qlInterestRateIndexMaturity(Currency&amp;"ibor"&amp;Tenor,BA1129,Trigger)</f>
        <v>47402</v>
      </c>
      <c r="BC1129" s="257">
        <f>_xll.qlIndexFixing($AC$5,AZ1129,TRUE,_xll.ohTrigger(Trigger,Trigger6M))</f>
        <v>1.7390367037568761E-2</v>
      </c>
      <c r="BD1129" s="257">
        <f>_xll.qlIndexFixing($BE$1,AZ1129,TRUE,_xll.ohTrigger(Trigger,Trigger6M))</f>
        <v>1.7086117450741629E-2</v>
      </c>
    </row>
    <row r="1130" spans="51:56" ht="11.25" customHeight="1" x14ac:dyDescent="0.25">
      <c r="AY1130" s="106" t="s">
        <v>83</v>
      </c>
      <c r="AZ1130" s="105">
        <f>_xll.qlInterestRateIndexFixingDate(Currency&amp;"ibor"&amp;Tenor,BA1130,Trigger)</f>
        <v>47224</v>
      </c>
      <c r="BA1130" s="105">
        <f>_xll.qlCalendarAdvance(Calendar,BA1129,AY1130,"f",,Trigger)</f>
        <v>47226</v>
      </c>
      <c r="BB1130" s="105">
        <f>_xll.qlInterestRateIndexMaturity(Currency&amp;"ibor"&amp;Tenor,BA1130,Trigger)</f>
        <v>47409</v>
      </c>
      <c r="BC1130" s="257">
        <f>_xll.qlIndexFixing($AC$5,AZ1130,TRUE,_xll.ohTrigger(Trigger,Trigger6M))</f>
        <v>1.7369316584810803E-2</v>
      </c>
      <c r="BD1130" s="257">
        <f>_xll.qlIndexFixing($BE$1,AZ1130,TRUE,_xll.ohTrigger(Trigger,Trigger6M))</f>
        <v>1.70817382197367E-2</v>
      </c>
    </row>
    <row r="1131" spans="51:56" ht="11.25" customHeight="1" x14ac:dyDescent="0.25">
      <c r="AY1131" s="106" t="s">
        <v>83</v>
      </c>
      <c r="AZ1131" s="105">
        <f>_xll.qlInterestRateIndexFixingDate(Currency&amp;"ibor"&amp;Tenor,BA1131,Trigger)</f>
        <v>47231</v>
      </c>
      <c r="BA1131" s="105">
        <f>_xll.qlCalendarAdvance(Calendar,BA1130,AY1131,"f",,Trigger)</f>
        <v>47233</v>
      </c>
      <c r="BB1131" s="105">
        <f>_xll.qlInterestRateIndexMaturity(Currency&amp;"ibor"&amp;Tenor,BA1131,Trigger)</f>
        <v>47416</v>
      </c>
      <c r="BC1131" s="257">
        <f>_xll.qlIndexFixing($AC$5,AZ1131,TRUE,_xll.ohTrigger(Trigger,Trigger6M))</f>
        <v>1.7348164385601144E-2</v>
      </c>
      <c r="BD1131" s="257">
        <f>_xll.qlIndexFixing($BE$1,AZ1131,TRUE,_xll.ohTrigger(Trigger,Trigger6M))</f>
        <v>1.7077351785281695E-2</v>
      </c>
    </row>
    <row r="1132" spans="51:56" ht="11.25" customHeight="1" x14ac:dyDescent="0.25">
      <c r="AY1132" s="106" t="s">
        <v>83</v>
      </c>
      <c r="AZ1132" s="105">
        <f>_xll.qlInterestRateIndexFixingDate(Currency&amp;"ibor"&amp;Tenor,BA1132,Trigger)</f>
        <v>47235</v>
      </c>
      <c r="BA1132" s="105">
        <f>_xll.qlCalendarAdvance(Calendar,BA1131,AY1132,"f",,Trigger)</f>
        <v>47240</v>
      </c>
      <c r="BB1132" s="105">
        <f>_xll.qlInterestRateIndexMaturity(Currency&amp;"ibor"&amp;Tenor,BA1132,Trigger)</f>
        <v>47424</v>
      </c>
      <c r="BC1132" s="257">
        <f>_xll.qlIndexFixing($AC$5,AZ1132,TRUE,_xll.ohTrigger(Trigger,Trigger6M))</f>
        <v>1.7327484486234685E-2</v>
      </c>
      <c r="BD1132" s="257">
        <f>_xll.qlIndexFixing($BE$1,AZ1132,TRUE,_xll.ohTrigger(Trigger,Trigger6M))</f>
        <v>1.7073046194192636E-2</v>
      </c>
    </row>
    <row r="1133" spans="51:56" ht="11.25" customHeight="1" x14ac:dyDescent="0.25">
      <c r="AY1133" s="106" t="s">
        <v>83</v>
      </c>
      <c r="AZ1133" s="105">
        <f>_xll.qlInterestRateIndexFixingDate(Currency&amp;"ibor"&amp;Tenor,BA1133,Trigger)</f>
        <v>47245</v>
      </c>
      <c r="BA1133" s="105">
        <f>_xll.qlCalendarAdvance(Calendar,BA1132,AY1133,"f",,Trigger)</f>
        <v>47247</v>
      </c>
      <c r="BB1133" s="105">
        <f>_xll.qlInterestRateIndexMaturity(Currency&amp;"ibor"&amp;Tenor,BA1133,Trigger)</f>
        <v>47431</v>
      </c>
      <c r="BC1133" s="257">
        <f>_xll.qlIndexFixing($AC$5,AZ1133,TRUE,_xll.ohTrigger(Trigger,Trigger6M))</f>
        <v>1.730632812202634E-2</v>
      </c>
      <c r="BD1133" s="257">
        <f>_xll.qlIndexFixing($BE$1,AZ1133,TRUE,_xll.ohTrigger(Trigger,Trigger6M))</f>
        <v>1.7068646076636235E-2</v>
      </c>
    </row>
    <row r="1134" spans="51:56" ht="11.25" customHeight="1" x14ac:dyDescent="0.25">
      <c r="AY1134" s="106" t="s">
        <v>83</v>
      </c>
      <c r="AZ1134" s="105">
        <f>_xll.qlInterestRateIndexFixingDate(Currency&amp;"ibor"&amp;Tenor,BA1134,Trigger)</f>
        <v>47252</v>
      </c>
      <c r="BA1134" s="105">
        <f>_xll.qlCalendarAdvance(Calendar,BA1133,AY1134,"f",,Trigger)</f>
        <v>47254</v>
      </c>
      <c r="BB1134" s="105">
        <f>_xll.qlInterestRateIndexMaturity(Currency&amp;"ibor"&amp;Tenor,BA1134,Trigger)</f>
        <v>47438</v>
      </c>
      <c r="BC1134" s="257">
        <f>_xll.qlIndexFixing($AC$5,AZ1134,TRUE,_xll.ohTrigger(Trigger,Trigger6M))</f>
        <v>1.7285070567428881E-2</v>
      </c>
      <c r="BD1134" s="257">
        <f>_xll.qlIndexFixing($BE$1,AZ1134,TRUE,_xll.ohTrigger(Trigger,Trigger6M))</f>
        <v>1.7064240026875541E-2</v>
      </c>
    </row>
    <row r="1135" spans="51:56" ht="11.25" customHeight="1" x14ac:dyDescent="0.25">
      <c r="AY1135" s="106" t="s">
        <v>83</v>
      </c>
      <c r="AZ1135" s="105">
        <f>_xll.qlInterestRateIndexFixingDate(Currency&amp;"ibor"&amp;Tenor,BA1135,Trigger)</f>
        <v>47259</v>
      </c>
      <c r="BA1135" s="105">
        <f>_xll.qlCalendarAdvance(Calendar,BA1134,AY1135,"f",,Trigger)</f>
        <v>47261</v>
      </c>
      <c r="BB1135" s="105">
        <f>_xll.qlInterestRateIndexMaturity(Currency&amp;"ibor"&amp;Tenor,BA1135,Trigger)</f>
        <v>47445</v>
      </c>
      <c r="BC1135" s="257">
        <f>_xll.qlIndexFixing($AC$5,AZ1135,TRUE,_xll.ohTrigger(Trigger,Trigger6M))</f>
        <v>1.7263711825716652E-2</v>
      </c>
      <c r="BD1135" s="257">
        <f>_xll.qlIndexFixing($BE$1,AZ1135,TRUE,_xll.ohTrigger(Trigger,Trigger6M))</f>
        <v>1.7059828458888975E-2</v>
      </c>
    </row>
    <row r="1136" spans="51:56" ht="11.25" customHeight="1" x14ac:dyDescent="0.25">
      <c r="AY1136" s="106" t="s">
        <v>83</v>
      </c>
      <c r="AZ1136" s="105">
        <f>_xll.qlInterestRateIndexFixingDate(Currency&amp;"ibor"&amp;Tenor,BA1136,Trigger)</f>
        <v>47266</v>
      </c>
      <c r="BA1136" s="105">
        <f>_xll.qlCalendarAdvance(Calendar,BA1135,AY1136,"f",,Trigger)</f>
        <v>47268</v>
      </c>
      <c r="BB1136" s="105">
        <f>_xll.qlInterestRateIndexMaturity(Currency&amp;"ibor"&amp;Tenor,BA1136,Trigger)</f>
        <v>47452</v>
      </c>
      <c r="BC1136" s="257">
        <f>_xll.qlIndexFixing($AC$5,AZ1136,TRUE,_xll.ohTrigger(Trigger,Trigger6M))</f>
        <v>1.7242251900179188E-2</v>
      </c>
      <c r="BD1136" s="257">
        <f>_xll.qlIndexFixing($BE$1,AZ1136,TRUE,_xll.ohTrigger(Trigger,Trigger6M))</f>
        <v>1.7055411786653641E-2</v>
      </c>
    </row>
    <row r="1137" spans="51:56" ht="11.25" customHeight="1" x14ac:dyDescent="0.25">
      <c r="AY1137" s="106" t="s">
        <v>83</v>
      </c>
      <c r="AZ1137" s="105">
        <f>_xll.qlInterestRateIndexFixingDate(Currency&amp;"ibor"&amp;Tenor,BA1137,Trigger)</f>
        <v>47273</v>
      </c>
      <c r="BA1137" s="105">
        <f>_xll.qlCalendarAdvance(Calendar,BA1136,AY1137,"f",,Trigger)</f>
        <v>47275</v>
      </c>
      <c r="BB1137" s="105">
        <f>_xll.qlInterestRateIndexMaturity(Currency&amp;"ibor"&amp;Tenor,BA1137,Trigger)</f>
        <v>47458</v>
      </c>
      <c r="BC1137" s="257">
        <f>_xll.qlIndexFixing($AC$5,AZ1137,TRUE,_xll.ohTrigger(Trigger,Trigger6M))</f>
        <v>1.7229772992034598E-2</v>
      </c>
      <c r="BD1137" s="257">
        <f>_xll.qlIndexFixing($BE$1,AZ1137,TRUE,_xll.ohTrigger(Trigger,Trigger6M))</f>
        <v>1.7050905088255255E-2</v>
      </c>
    </row>
    <row r="1138" spans="51:56" ht="11.25" customHeight="1" x14ac:dyDescent="0.25">
      <c r="AY1138" s="106" t="s">
        <v>83</v>
      </c>
      <c r="AZ1138" s="105">
        <f>_xll.qlInterestRateIndexFixingDate(Currency&amp;"ibor"&amp;Tenor,BA1138,Trigger)</f>
        <v>47280</v>
      </c>
      <c r="BA1138" s="105">
        <f>_xll.qlCalendarAdvance(Calendar,BA1137,AY1138,"f",,Trigger)</f>
        <v>47282</v>
      </c>
      <c r="BB1138" s="105">
        <f>_xll.qlInterestRateIndexMaturity(Currency&amp;"ibor"&amp;Tenor,BA1138,Trigger)</f>
        <v>47465</v>
      </c>
      <c r="BC1138" s="257">
        <f>_xll.qlIndexFixing($AC$5,AZ1138,TRUE,_xll.ohTrigger(Trigger,Trigger6M))</f>
        <v>1.7245278158346571E-2</v>
      </c>
      <c r="BD1138" s="257">
        <f>_xll.qlIndexFixing($BE$1,AZ1138,TRUE,_xll.ohTrigger(Trigger,Trigger6M))</f>
        <v>1.704647982064629E-2</v>
      </c>
    </row>
    <row r="1139" spans="51:56" ht="11.25" customHeight="1" x14ac:dyDescent="0.25">
      <c r="AY1139" s="106" t="s">
        <v>83</v>
      </c>
      <c r="AZ1139" s="105">
        <f>_xll.qlInterestRateIndexFixingDate(Currency&amp;"ibor"&amp;Tenor,BA1139,Trigger)</f>
        <v>47287</v>
      </c>
      <c r="BA1139" s="105">
        <f>_xll.qlCalendarAdvance(Calendar,BA1138,AY1139,"f",,Trigger)</f>
        <v>47289</v>
      </c>
      <c r="BB1139" s="105">
        <f>_xll.qlInterestRateIndexMaturity(Currency&amp;"ibor"&amp;Tenor,BA1139,Trigger)</f>
        <v>47472</v>
      </c>
      <c r="BC1139" s="257">
        <f>_xll.qlIndexFixing($AC$5,AZ1139,TRUE,_xll.ohTrigger(Trigger,Trigger6M))</f>
        <v>1.726078344580579E-2</v>
      </c>
      <c r="BD1139" s="257">
        <f>_xll.qlIndexFixing($BE$1,AZ1139,TRUE,_xll.ohTrigger(Trigger,Trigger6M))</f>
        <v>1.7042050661255127E-2</v>
      </c>
    </row>
    <row r="1140" spans="51:56" ht="11.25" customHeight="1" x14ac:dyDescent="0.25">
      <c r="AY1140" s="106" t="s">
        <v>83</v>
      </c>
      <c r="AZ1140" s="105">
        <f>_xll.qlInterestRateIndexFixingDate(Currency&amp;"ibor"&amp;Tenor,BA1140,Trigger)</f>
        <v>47294</v>
      </c>
      <c r="BA1140" s="105">
        <f>_xll.qlCalendarAdvance(Calendar,BA1139,AY1140,"f",,Trigger)</f>
        <v>47296</v>
      </c>
      <c r="BB1140" s="105">
        <f>_xll.qlInterestRateIndexMaturity(Currency&amp;"ibor"&amp;Tenor,BA1140,Trigger)</f>
        <v>47479</v>
      </c>
      <c r="BC1140" s="257">
        <f>_xll.qlIndexFixing($AC$5,AZ1140,TRUE,_xll.ohTrigger(Trigger,Trigger6M))</f>
        <v>1.7276288854413561E-2</v>
      </c>
      <c r="BD1140" s="257">
        <f>_xll.qlIndexFixing($BE$1,AZ1140,TRUE,_xll.ohTrigger(Trigger,Trigger6M))</f>
        <v>1.7037618024024308E-2</v>
      </c>
    </row>
    <row r="1141" spans="51:56" ht="11.25" customHeight="1" x14ac:dyDescent="0.25">
      <c r="AY1141" s="106" t="s">
        <v>83</v>
      </c>
      <c r="AZ1141" s="105">
        <f>_xll.qlInterestRateIndexFixingDate(Currency&amp;"ibor"&amp;Tenor,BA1141,Trigger)</f>
        <v>47301</v>
      </c>
      <c r="BA1141" s="105">
        <f>_xll.qlCalendarAdvance(Calendar,BA1140,AY1141,"f",,Trigger)</f>
        <v>47303</v>
      </c>
      <c r="BB1141" s="105">
        <f>_xll.qlInterestRateIndexMaturity(Currency&amp;"ibor"&amp;Tenor,BA1141,Trigger)</f>
        <v>47487</v>
      </c>
      <c r="BC1141" s="257">
        <f>_xll.qlIndexFixing($AC$5,AZ1141,TRUE,_xll.ohTrigger(Trigger,Trigger6M))</f>
        <v>1.7293316061075443E-2</v>
      </c>
      <c r="BD1141" s="257">
        <f>_xll.qlIndexFixing($BE$1,AZ1141,TRUE,_xll.ohTrigger(Trigger,Trigger6M))</f>
        <v>1.7033266350642142E-2</v>
      </c>
    </row>
    <row r="1142" spans="51:56" ht="11.25" customHeight="1" x14ac:dyDescent="0.25">
      <c r="AY1142" s="106" t="s">
        <v>83</v>
      </c>
      <c r="AZ1142" s="105">
        <f>_xll.qlInterestRateIndexFixingDate(Currency&amp;"ibor"&amp;Tenor,BA1142,Trigger)</f>
        <v>47308</v>
      </c>
      <c r="BA1142" s="105">
        <f>_xll.qlCalendarAdvance(Calendar,BA1141,AY1142,"f",,Trigger)</f>
        <v>47310</v>
      </c>
      <c r="BB1142" s="105">
        <f>_xll.qlInterestRateIndexMaturity(Currency&amp;"ibor"&amp;Tenor,BA1142,Trigger)</f>
        <v>47494</v>
      </c>
      <c r="BC1142" s="257">
        <f>_xll.qlIndexFixing($AC$5,AZ1142,TRUE,_xll.ohTrigger(Trigger,Trigger6M))</f>
        <v>1.7308822462558288E-2</v>
      </c>
      <c r="BD1142" s="257">
        <f>_xll.qlIndexFixing($BE$1,AZ1142,TRUE,_xll.ohTrigger(Trigger,Trigger6M))</f>
        <v>1.7028827746202929E-2</v>
      </c>
    </row>
    <row r="1143" spans="51:56" ht="11.25" customHeight="1" x14ac:dyDescent="0.25">
      <c r="AY1143" s="106" t="s">
        <v>83</v>
      </c>
      <c r="AZ1143" s="105">
        <f>_xll.qlInterestRateIndexFixingDate(Currency&amp;"ibor"&amp;Tenor,BA1143,Trigger)</f>
        <v>47315</v>
      </c>
      <c r="BA1143" s="105">
        <f>_xll.qlCalendarAdvance(Calendar,BA1142,AY1143,"f",,Trigger)</f>
        <v>47317</v>
      </c>
      <c r="BB1143" s="105">
        <f>_xll.qlInterestRateIndexMaturity(Currency&amp;"ibor"&amp;Tenor,BA1143,Trigger)</f>
        <v>47501</v>
      </c>
      <c r="BC1143" s="257">
        <f>_xll.qlIndexFixing($AC$5,AZ1143,TRUE,_xll.ohTrigger(Trigger,Trigger6M))</f>
        <v>1.7324328985860209E-2</v>
      </c>
      <c r="BD1143" s="257">
        <f>_xll.qlIndexFixing($BE$1,AZ1143,TRUE,_xll.ohTrigger(Trigger,Trigger6M))</f>
        <v>1.7024386935243534E-2</v>
      </c>
    </row>
    <row r="1144" spans="51:56" ht="11.25" customHeight="1" x14ac:dyDescent="0.25">
      <c r="AY1144" s="106" t="s">
        <v>83</v>
      </c>
      <c r="AZ1144" s="105">
        <f>_xll.qlInterestRateIndexFixingDate(Currency&amp;"ibor"&amp;Tenor,BA1144,Trigger)</f>
        <v>47322</v>
      </c>
      <c r="BA1144" s="105">
        <f>_xll.qlCalendarAdvance(Calendar,BA1143,AY1144,"f",,Trigger)</f>
        <v>47324</v>
      </c>
      <c r="BB1144" s="105">
        <f>_xll.qlInterestRateIndexMaturity(Currency&amp;"ibor"&amp;Tenor,BA1144,Trigger)</f>
        <v>47508</v>
      </c>
      <c r="BC1144" s="257">
        <f>_xll.qlIndexFixing($AC$5,AZ1144,TRUE,_xll.ohTrigger(Trigger,Trigger6M))</f>
        <v>1.7339835630981643E-2</v>
      </c>
      <c r="BD1144" s="257">
        <f>_xll.qlIndexFixing($BE$1,AZ1144,TRUE,_xll.ohTrigger(Trigger,Trigger6M))</f>
        <v>1.7019944331711091E-2</v>
      </c>
    </row>
    <row r="1145" spans="51:56" ht="11.25" customHeight="1" x14ac:dyDescent="0.25">
      <c r="AY1145" s="106" t="s">
        <v>83</v>
      </c>
      <c r="AZ1145" s="105">
        <f>_xll.qlInterestRateIndexFixingDate(Currency&amp;"ibor"&amp;Tenor,BA1145,Trigger)</f>
        <v>47329</v>
      </c>
      <c r="BA1145" s="105">
        <f>_xll.qlCalendarAdvance(Calendar,BA1144,AY1145,"f",,Trigger)</f>
        <v>47331</v>
      </c>
      <c r="BB1145" s="105">
        <f>_xll.qlInterestRateIndexMaturity(Currency&amp;"ibor"&amp;Tenor,BA1145,Trigger)</f>
        <v>47515</v>
      </c>
      <c r="BC1145" s="257">
        <f>_xll.qlIndexFixing($AC$5,AZ1145,TRUE,_xll.ohTrigger(Trigger,Trigger6M))</f>
        <v>1.7355342397924758E-2</v>
      </c>
      <c r="BD1145" s="257">
        <f>_xll.qlIndexFixing($BE$1,AZ1145,TRUE,_xll.ohTrigger(Trigger,Trigger6M))</f>
        <v>1.7015500349548397E-2</v>
      </c>
    </row>
    <row r="1146" spans="51:56" ht="11.25" customHeight="1" x14ac:dyDescent="0.25">
      <c r="AY1146" s="106" t="s">
        <v>83</v>
      </c>
      <c r="AZ1146" s="105">
        <f>_xll.qlInterestRateIndexFixingDate(Currency&amp;"ibor"&amp;Tenor,BA1146,Trigger)</f>
        <v>47336</v>
      </c>
      <c r="BA1146" s="105">
        <f>_xll.qlCalendarAdvance(Calendar,BA1145,AY1146,"f",,Trigger)</f>
        <v>47338</v>
      </c>
      <c r="BB1146" s="105">
        <f>_xll.qlInterestRateIndexMaturity(Currency&amp;"ibor"&amp;Tenor,BA1146,Trigger)</f>
        <v>47522</v>
      </c>
      <c r="BC1146" s="257">
        <f>_xll.qlIndexFixing($AC$5,AZ1146,TRUE,_xll.ohTrigger(Trigger,Trigger6M))</f>
        <v>1.7370849286689558E-2</v>
      </c>
      <c r="BD1146" s="257">
        <f>_xll.qlIndexFixing($BE$1,AZ1146,TRUE,_xll.ohTrigger(Trigger,Trigger6M))</f>
        <v>1.7011055402694764E-2</v>
      </c>
    </row>
    <row r="1147" spans="51:56" ht="11.25" customHeight="1" x14ac:dyDescent="0.25">
      <c r="AY1147" s="106" t="s">
        <v>83</v>
      </c>
      <c r="AZ1147" s="105">
        <f>_xll.qlInterestRateIndexFixingDate(Currency&amp;"ibor"&amp;Tenor,BA1147,Trigger)</f>
        <v>47343</v>
      </c>
      <c r="BA1147" s="105">
        <f>_xll.qlCalendarAdvance(Calendar,BA1146,AY1147,"f",,Trigger)</f>
        <v>47345</v>
      </c>
      <c r="BB1147" s="105">
        <f>_xll.qlInterestRateIndexMaturity(Currency&amp;"ibor"&amp;Tenor,BA1147,Trigger)</f>
        <v>47529</v>
      </c>
      <c r="BC1147" s="257">
        <f>_xll.qlIndexFixing($AC$5,AZ1147,TRUE,_xll.ohTrigger(Trigger,Trigger6M))</f>
        <v>1.7386356297277344E-2</v>
      </c>
      <c r="BD1147" s="257">
        <f>_xll.qlIndexFixing($BE$1,AZ1147,TRUE,_xll.ohTrigger(Trigger,Trigger6M))</f>
        <v>1.7006609905084302E-2</v>
      </c>
    </row>
    <row r="1148" spans="51:56" ht="11.25" customHeight="1" x14ac:dyDescent="0.25">
      <c r="AY1148" s="106" t="s">
        <v>83</v>
      </c>
      <c r="AZ1148" s="105">
        <f>_xll.qlInterestRateIndexFixingDate(Currency&amp;"ibor"&amp;Tenor,BA1148,Trigger)</f>
        <v>47350</v>
      </c>
      <c r="BA1148" s="105">
        <f>_xll.qlCalendarAdvance(Calendar,BA1147,AY1148,"f",,Trigger)</f>
        <v>47352</v>
      </c>
      <c r="BB1148" s="105">
        <f>_xll.qlInterestRateIndexMaturity(Currency&amp;"ibor"&amp;Tenor,BA1148,Trigger)</f>
        <v>47536</v>
      </c>
      <c r="BC1148" s="257">
        <f>_xll.qlIndexFixing($AC$5,AZ1148,TRUE,_xll.ohTrigger(Trigger,Trigger6M))</f>
        <v>1.7401863429688986E-2</v>
      </c>
      <c r="BD1148" s="257">
        <f>_xll.qlIndexFixing($BE$1,AZ1148,TRUE,_xll.ohTrigger(Trigger,Trigger6M))</f>
        <v>1.7002164270650242E-2</v>
      </c>
    </row>
    <row r="1149" spans="51:56" ht="11.25" customHeight="1" x14ac:dyDescent="0.25">
      <c r="AY1149" s="106" t="s">
        <v>83</v>
      </c>
      <c r="AZ1149" s="105">
        <f>_xll.qlInterestRateIndexFixingDate(Currency&amp;"ibor"&amp;Tenor,BA1149,Trigger)</f>
        <v>47357</v>
      </c>
      <c r="BA1149" s="105">
        <f>_xll.qlCalendarAdvance(Calendar,BA1148,AY1149,"f",,Trigger)</f>
        <v>47359</v>
      </c>
      <c r="BB1149" s="105">
        <f>_xll.qlInterestRateIndexMaturity(Currency&amp;"ibor"&amp;Tenor,BA1149,Trigger)</f>
        <v>47542</v>
      </c>
      <c r="BC1149" s="257">
        <f>_xll.qlIndexFixing($AC$5,AZ1149,TRUE,_xll.ohTrigger(Trigger,Trigger6M))</f>
        <v>1.7415842983717483E-2</v>
      </c>
      <c r="BD1149" s="257">
        <f>_xll.qlIndexFixing($BE$1,AZ1149,TRUE,_xll.ohTrigger(Trigger,Trigger6M))</f>
        <v>1.6997636084758506E-2</v>
      </c>
    </row>
    <row r="1150" spans="51:56" ht="11.25" customHeight="1" x14ac:dyDescent="0.25">
      <c r="AY1150" s="106" t="s">
        <v>83</v>
      </c>
      <c r="AZ1150" s="105">
        <f>_xll.qlInterestRateIndexFixingDate(Currency&amp;"ibor"&amp;Tenor,BA1150,Trigger)</f>
        <v>47364</v>
      </c>
      <c r="BA1150" s="105">
        <f>_xll.qlCalendarAdvance(Calendar,BA1149,AY1150,"f",,Trigger)</f>
        <v>47366</v>
      </c>
      <c r="BB1150" s="105">
        <f>_xll.qlInterestRateIndexMaturity(Currency&amp;"ibor"&amp;Tenor,BA1150,Trigger)</f>
        <v>47547</v>
      </c>
      <c r="BC1150" s="257">
        <f>_xll.qlIndexFixing($AC$5,AZ1150,TRUE,_xll.ohTrigger(Trigger,Trigger6M))</f>
        <v>1.7428293054412521E-2</v>
      </c>
      <c r="BD1150" s="257">
        <f>_xll.qlIndexFixing($BE$1,AZ1150,TRUE,_xll.ohTrigger(Trigger,Trigger6M))</f>
        <v>1.6993025836339357E-2</v>
      </c>
    </row>
    <row r="1151" spans="51:56" ht="11.25" customHeight="1" x14ac:dyDescent="0.25">
      <c r="AY1151" s="106" t="s">
        <v>83</v>
      </c>
      <c r="AZ1151" s="105">
        <f>_xll.qlInterestRateIndexFixingDate(Currency&amp;"ibor"&amp;Tenor,BA1151,Trigger)</f>
        <v>47371</v>
      </c>
      <c r="BA1151" s="105">
        <f>_xll.qlCalendarAdvance(Calendar,BA1150,AY1151,"f",,Trigger)</f>
        <v>47373</v>
      </c>
      <c r="BB1151" s="105">
        <f>_xll.qlInterestRateIndexMaturity(Currency&amp;"ibor"&amp;Tenor,BA1151,Trigger)</f>
        <v>47554</v>
      </c>
      <c r="BC1151" s="257">
        <f>_xll.qlIndexFixing($AC$5,AZ1151,TRUE,_xll.ohTrigger(Trigger,Trigger6M))</f>
        <v>1.7443798282935515E-2</v>
      </c>
      <c r="BD1151" s="257">
        <f>_xll.qlIndexFixing($BE$1,AZ1151,TRUE,_xll.ohTrigger(Trigger,Trigger6M))</f>
        <v>1.6988582244491728E-2</v>
      </c>
    </row>
    <row r="1152" spans="51:56" ht="11.25" customHeight="1" x14ac:dyDescent="0.25">
      <c r="AY1152" s="106" t="s">
        <v>83</v>
      </c>
      <c r="AZ1152" s="105">
        <f>_xll.qlInterestRateIndexFixingDate(Currency&amp;"ibor"&amp;Tenor,BA1152,Trigger)</f>
        <v>47378</v>
      </c>
      <c r="BA1152" s="105">
        <f>_xll.qlCalendarAdvance(Calendar,BA1151,AY1152,"f",,Trigger)</f>
        <v>47380</v>
      </c>
      <c r="BB1152" s="105">
        <f>_xll.qlInterestRateIndexMaturity(Currency&amp;"ibor"&amp;Tenor,BA1152,Trigger)</f>
        <v>47561</v>
      </c>
      <c r="BC1152" s="257">
        <f>_xll.qlIndexFixing($AC$5,AZ1152,TRUE,_xll.ohTrigger(Trigger,Trigger6M))</f>
        <v>1.7459303631283101E-2</v>
      </c>
      <c r="BD1152" s="257">
        <f>_xll.qlIndexFixing($BE$1,AZ1152,TRUE,_xll.ohTrigger(Trigger,Trigger6M))</f>
        <v>1.6984140082450205E-2</v>
      </c>
    </row>
    <row r="1153" spans="51:56" ht="11.25" customHeight="1" x14ac:dyDescent="0.25">
      <c r="AY1153" s="106" t="s">
        <v>83</v>
      </c>
      <c r="AZ1153" s="105">
        <f>_xll.qlInterestRateIndexFixingDate(Currency&amp;"ibor"&amp;Tenor,BA1153,Trigger)</f>
        <v>47385</v>
      </c>
      <c r="BA1153" s="105">
        <f>_xll.qlCalendarAdvance(Calendar,BA1152,AY1153,"f",,Trigger)</f>
        <v>47387</v>
      </c>
      <c r="BB1153" s="105">
        <f>_xll.qlInterestRateIndexMaturity(Currency&amp;"ibor"&amp;Tenor,BA1153,Trigger)</f>
        <v>47568</v>
      </c>
      <c r="BC1153" s="257">
        <f>_xll.qlIndexFixing($AC$5,AZ1153,TRUE,_xll.ohTrigger(Trigger,Trigger6M))</f>
        <v>1.7474809099455278E-2</v>
      </c>
      <c r="BD1153" s="257">
        <f>_xll.qlIndexFixing($BE$1,AZ1153,TRUE,_xll.ohTrigger(Trigger,Trigger6M))</f>
        <v>1.6979699764069819E-2</v>
      </c>
    </row>
    <row r="1154" spans="51:56" ht="11.25" customHeight="1" x14ac:dyDescent="0.25">
      <c r="AY1154" s="106" t="s">
        <v>83</v>
      </c>
      <c r="AZ1154" s="105">
        <f>_xll.qlInterestRateIndexFixingDate(Currency&amp;"ibor"&amp;Tenor,BA1154,Trigger)</f>
        <v>47392</v>
      </c>
      <c r="BA1154" s="105">
        <f>_xll.qlCalendarAdvance(Calendar,BA1153,AY1154,"f",,Trigger)</f>
        <v>47394</v>
      </c>
      <c r="BB1154" s="105">
        <f>_xll.qlInterestRateIndexMaturity(Currency&amp;"ibor"&amp;Tenor,BA1154,Trigger)</f>
        <v>47576</v>
      </c>
      <c r="BC1154" s="257">
        <f>_xll.qlIndexFixing($AC$5,AZ1154,TRUE,_xll.ohTrigger(Trigger,Trigger6M))</f>
        <v>1.7491845931018671E-2</v>
      </c>
      <c r="BD1154" s="257">
        <f>_xll.qlIndexFixing($BE$1,AZ1154,TRUE,_xll.ohTrigger(Trigger,Trigger6M))</f>
        <v>1.6975344706032049E-2</v>
      </c>
    </row>
    <row r="1155" spans="51:56" ht="11.25" customHeight="1" x14ac:dyDescent="0.25">
      <c r="AY1155" s="106" t="s">
        <v>83</v>
      </c>
      <c r="AZ1155" s="105">
        <f>_xll.qlInterestRateIndexFixingDate(Currency&amp;"ibor"&amp;Tenor,BA1155,Trigger)</f>
        <v>47399</v>
      </c>
      <c r="BA1155" s="105">
        <f>_xll.qlCalendarAdvance(Calendar,BA1154,AY1155,"f",,Trigger)</f>
        <v>47401</v>
      </c>
      <c r="BB1155" s="105">
        <f>_xll.qlInterestRateIndexMaturity(Currency&amp;"ibor"&amp;Tenor,BA1155,Trigger)</f>
        <v>47583</v>
      </c>
      <c r="BC1155" s="257">
        <f>_xll.qlIndexFixing($AC$5,AZ1155,TRUE,_xll.ohTrigger(Trigger,Trigger6M))</f>
        <v>1.75073523978387E-2</v>
      </c>
      <c r="BD1155" s="257">
        <f>_xll.qlIndexFixing($BE$1,AZ1155,TRUE,_xll.ohTrigger(Trigger,Trigger6M))</f>
        <v>1.6970909442705771E-2</v>
      </c>
    </row>
    <row r="1156" spans="51:56" ht="11.25" customHeight="1" x14ac:dyDescent="0.25">
      <c r="AY1156" s="106" t="s">
        <v>83</v>
      </c>
      <c r="AZ1156" s="105">
        <f>_xll.qlInterestRateIndexFixingDate(Currency&amp;"ibor"&amp;Tenor,BA1156,Trigger)</f>
        <v>47406</v>
      </c>
      <c r="BA1156" s="105">
        <f>_xll.qlCalendarAdvance(Calendar,BA1155,AY1156,"f",,Trigger)</f>
        <v>47408</v>
      </c>
      <c r="BB1156" s="105">
        <f>_xll.qlInterestRateIndexMaturity(Currency&amp;"ibor"&amp;Tenor,BA1156,Trigger)</f>
        <v>47590</v>
      </c>
      <c r="BC1156" s="257">
        <f>_xll.qlIndexFixing($AC$5,AZ1156,TRUE,_xll.ohTrigger(Trigger,Trigger6M))</f>
        <v>1.7522858985153995E-2</v>
      </c>
      <c r="BD1156" s="257">
        <f>_xll.qlIndexFixing($BE$1,AZ1156,TRUE,_xll.ohTrigger(Trigger,Trigger6M))</f>
        <v>1.6966477294346236E-2</v>
      </c>
    </row>
    <row r="1157" spans="51:56" ht="11.25" customHeight="1" x14ac:dyDescent="0.25">
      <c r="AY1157" s="106" t="s">
        <v>83</v>
      </c>
      <c r="AZ1157" s="105">
        <f>_xll.qlInterestRateIndexFixingDate(Currency&amp;"ibor"&amp;Tenor,BA1157,Trigger)</f>
        <v>47413</v>
      </c>
      <c r="BA1157" s="105">
        <f>_xll.qlCalendarAdvance(Calendar,BA1156,AY1157,"f",,Trigger)</f>
        <v>47415</v>
      </c>
      <c r="BB1157" s="105">
        <f>_xll.qlInterestRateIndexMaturity(Currency&amp;"ibor"&amp;Tenor,BA1157,Trigger)</f>
        <v>47597</v>
      </c>
      <c r="BC1157" s="257">
        <f>_xll.qlIndexFixing($AC$5,AZ1157,TRUE,_xll.ohTrigger(Trigger,Trigger6M))</f>
        <v>1.7538365692966306E-2</v>
      </c>
      <c r="BD1157" s="257">
        <f>_xll.qlIndexFixing($BE$1,AZ1157,TRUE,_xll.ohTrigger(Trigger,Trigger6M))</f>
        <v>1.6962048674813605E-2</v>
      </c>
    </row>
    <row r="1158" spans="51:56" ht="11.25" customHeight="1" x14ac:dyDescent="0.25">
      <c r="AY1158" s="106" t="s">
        <v>83</v>
      </c>
      <c r="AZ1158" s="105">
        <f>_xll.qlInterestRateIndexFixingDate(Currency&amp;"ibor"&amp;Tenor,BA1158,Trigger)</f>
        <v>47420</v>
      </c>
      <c r="BA1158" s="105">
        <f>_xll.qlCalendarAdvance(Calendar,BA1157,AY1158,"f",,Trigger)</f>
        <v>47422</v>
      </c>
      <c r="BB1158" s="105">
        <f>_xll.qlInterestRateIndexMaturity(Currency&amp;"ibor"&amp;Tenor,BA1158,Trigger)</f>
        <v>47603</v>
      </c>
      <c r="BC1158" s="257">
        <f>_xll.qlIndexFixing($AC$5,AZ1158,TRUE,_xll.ohTrigger(Trigger,Trigger6M))</f>
        <v>1.7552338237720389E-2</v>
      </c>
      <c r="BD1158" s="257">
        <f>_xll.qlIndexFixing($BE$1,AZ1158,TRUE,_xll.ohTrigger(Trigger,Trigger6M))</f>
        <v>1.6957540311780348E-2</v>
      </c>
    </row>
    <row r="1159" spans="51:56" ht="11.25" customHeight="1" x14ac:dyDescent="0.25">
      <c r="AY1159" s="106" t="s">
        <v>83</v>
      </c>
      <c r="AZ1159" s="105">
        <f>_xll.qlInterestRateIndexFixingDate(Currency&amp;"ibor"&amp;Tenor,BA1159,Trigger)</f>
        <v>47427</v>
      </c>
      <c r="BA1159" s="105">
        <f>_xll.qlCalendarAdvance(Calendar,BA1158,AY1159,"f",,Trigger)</f>
        <v>47429</v>
      </c>
      <c r="BB1159" s="105">
        <f>_xll.qlInterestRateIndexMaturity(Currency&amp;"ibor"&amp;Tenor,BA1159,Trigger)</f>
        <v>47610</v>
      </c>
      <c r="BC1159" s="257">
        <f>_xll.qlIndexFixing($AC$5,AZ1159,TRUE,_xll.ohTrigger(Trigger,Trigger6M))</f>
        <v>1.7567844424860878E-2</v>
      </c>
      <c r="BD1159" s="257">
        <f>_xll.qlIndexFixing($BE$1,AZ1159,TRUE,_xll.ohTrigger(Trigger,Trigger6M))</f>
        <v>1.6953119746132009E-2</v>
      </c>
    </row>
    <row r="1160" spans="51:56" ht="11.25" customHeight="1" x14ac:dyDescent="0.25">
      <c r="AY1160" s="106" t="s">
        <v>83</v>
      </c>
      <c r="AZ1160" s="105">
        <f>_xll.qlInterestRateIndexFixingDate(Currency&amp;"ibor"&amp;Tenor,BA1160,Trigger)</f>
        <v>47434</v>
      </c>
      <c r="BA1160" s="105">
        <f>_xll.qlCalendarAdvance(Calendar,BA1159,AY1160,"f",,Trigger)</f>
        <v>47436</v>
      </c>
      <c r="BB1160" s="105">
        <f>_xll.qlInterestRateIndexMaturity(Currency&amp;"ibor"&amp;Tenor,BA1160,Trigger)</f>
        <v>47617</v>
      </c>
      <c r="BC1160" s="257">
        <f>_xll.qlIndexFixing($AC$5,AZ1160,TRUE,_xll.ohTrigger(Trigger,Trigger6M))</f>
        <v>1.7583350731833026E-2</v>
      </c>
      <c r="BD1160" s="257">
        <f>_xll.qlIndexFixing($BE$1,AZ1160,TRUE,_xll.ohTrigger(Trigger,Trigger6M))</f>
        <v>1.6948703921032839E-2</v>
      </c>
    </row>
    <row r="1161" spans="51:56" ht="11.25" customHeight="1" x14ac:dyDescent="0.25">
      <c r="AY1161" s="106" t="s">
        <v>83</v>
      </c>
      <c r="AZ1161" s="105">
        <f>_xll.qlInterestRateIndexFixingDate(Currency&amp;"ibor"&amp;Tenor,BA1161,Trigger)</f>
        <v>47441</v>
      </c>
      <c r="BA1161" s="105">
        <f>_xll.qlCalendarAdvance(Calendar,BA1160,AY1161,"f",,Trigger)</f>
        <v>47443</v>
      </c>
      <c r="BB1161" s="105">
        <f>_xll.qlInterestRateIndexMaturity(Currency&amp;"ibor"&amp;Tenor,BA1161,Trigger)</f>
        <v>47624</v>
      </c>
      <c r="BC1161" s="257">
        <f>_xll.qlIndexFixing($AC$5,AZ1161,TRUE,_xll.ohTrigger(Trigger,Trigger6M))</f>
        <v>1.7598857158636832E-2</v>
      </c>
      <c r="BD1161" s="257">
        <f>_xll.qlIndexFixing($BE$1,AZ1161,TRUE,_xll.ohTrigger(Trigger,Trigger6M))</f>
        <v>1.6944293250308273E-2</v>
      </c>
    </row>
    <row r="1162" spans="51:56" ht="11.25" customHeight="1" x14ac:dyDescent="0.25">
      <c r="AY1162" s="106" t="s">
        <v>83</v>
      </c>
      <c r="AZ1162" s="105">
        <f>_xll.qlInterestRateIndexFixingDate(Currency&amp;"ibor"&amp;Tenor,BA1162,Trigger)</f>
        <v>47448</v>
      </c>
      <c r="BA1162" s="105">
        <f>_xll.qlCalendarAdvance(Calendar,BA1161,AY1162,"f",,Trigger)</f>
        <v>47450</v>
      </c>
      <c r="BB1162" s="105">
        <f>_xll.qlInterestRateIndexMaturity(Currency&amp;"ibor"&amp;Tenor,BA1162,Trigger)</f>
        <v>47631</v>
      </c>
      <c r="BC1162" s="257">
        <f>_xll.qlIndexFixing($AC$5,AZ1162,TRUE,_xll.ohTrigger(Trigger,Trigger6M))</f>
        <v>1.7614363705274066E-2</v>
      </c>
      <c r="BD1162" s="257">
        <f>_xll.qlIndexFixing($BE$1,AZ1162,TRUE,_xll.ohTrigger(Trigger,Trigger6M))</f>
        <v>1.6939888147781988E-2</v>
      </c>
    </row>
    <row r="1163" spans="51:56" ht="11.25" customHeight="1" x14ac:dyDescent="0.25">
      <c r="AY1163" s="106" t="s">
        <v>83</v>
      </c>
      <c r="AZ1163" s="105">
        <f>_xll.qlInterestRateIndexFixingDate(Currency&amp;"ibor"&amp;Tenor,BA1163,Trigger)</f>
        <v>47455</v>
      </c>
      <c r="BA1163" s="105">
        <f>_xll.qlCalendarAdvance(Calendar,BA1162,AY1163,"f",,Trigger)</f>
        <v>47457</v>
      </c>
      <c r="BB1163" s="105">
        <f>_xll.qlInterestRateIndexMaturity(Currency&amp;"ibor"&amp;Tenor,BA1163,Trigger)</f>
        <v>47639</v>
      </c>
      <c r="BC1163" s="257">
        <f>_xll.qlIndexFixing($AC$5,AZ1163,TRUE,_xll.ohTrigger(Trigger,Trigger6M))</f>
        <v>1.7620122625855501E-2</v>
      </c>
      <c r="BD1163" s="257">
        <f>_xll.qlIndexFixing($BE$1,AZ1163,TRUE,_xll.ohTrigger(Trigger,Trigger6M))</f>
        <v>1.6935574231109939E-2</v>
      </c>
    </row>
    <row r="1164" spans="51:56" ht="11.25" customHeight="1" x14ac:dyDescent="0.25">
      <c r="AY1164" s="106" t="s">
        <v>83</v>
      </c>
      <c r="AZ1164" s="105">
        <f>_xll.qlInterestRateIndexFixingDate(Currency&amp;"ibor"&amp;Tenor,BA1164,Trigger)</f>
        <v>47462</v>
      </c>
      <c r="BA1164" s="105">
        <f>_xll.qlCalendarAdvance(Calendar,BA1163,AY1164,"f",,Trigger)</f>
        <v>47464</v>
      </c>
      <c r="BB1164" s="105">
        <f>_xll.qlInterestRateIndexMaturity(Currency&amp;"ibor"&amp;Tenor,BA1164,Trigger)</f>
        <v>47646</v>
      </c>
      <c r="BC1164" s="257">
        <f>_xll.qlIndexFixing($AC$5,AZ1164,TRUE,_xll.ohTrigger(Trigger,Trigger6M))</f>
        <v>1.7596065028428788E-2</v>
      </c>
      <c r="BD1164" s="257">
        <f>_xll.qlIndexFixing($BE$1,AZ1164,TRUE,_xll.ohTrigger(Trigger,Trigger6M))</f>
        <v>1.6931181218686215E-2</v>
      </c>
    </row>
    <row r="1165" spans="51:56" ht="11.25" customHeight="1" x14ac:dyDescent="0.25">
      <c r="AY1165" s="106" t="s">
        <v>83</v>
      </c>
      <c r="AZ1165" s="105">
        <f>_xll.qlInterestRateIndexFixingDate(Currency&amp;"ibor"&amp;Tenor,BA1165,Trigger)</f>
        <v>47469</v>
      </c>
      <c r="BA1165" s="105">
        <f>_xll.qlCalendarAdvance(Calendar,BA1164,AY1165,"f",,Trigger)</f>
        <v>47471</v>
      </c>
      <c r="BB1165" s="105">
        <f>_xll.qlInterestRateIndexMaturity(Currency&amp;"ibor"&amp;Tenor,BA1165,Trigger)</f>
        <v>47653</v>
      </c>
      <c r="BC1165" s="257">
        <f>_xll.qlIndexFixing($AC$5,AZ1165,TRUE,_xll.ohTrigger(Trigger,Trigger6M))</f>
        <v>1.7571906920531798E-2</v>
      </c>
      <c r="BD1165" s="257">
        <f>_xll.qlIndexFixing($BE$1,AZ1165,TRUE,_xll.ohTrigger(Trigger,Trigger6M))</f>
        <v>1.6926792536419388E-2</v>
      </c>
    </row>
    <row r="1166" spans="51:56" ht="11.25" customHeight="1" x14ac:dyDescent="0.25">
      <c r="AY1166" s="106" t="s">
        <v>83</v>
      </c>
      <c r="AZ1166" s="105">
        <f>_xll.qlInterestRateIndexFixingDate(Currency&amp;"ibor"&amp;Tenor,BA1166,Trigger)</f>
        <v>47473</v>
      </c>
      <c r="BA1166" s="105">
        <f>_xll.qlCalendarAdvance(Calendar,BA1165,AY1166,"f",,Trigger)</f>
        <v>47479</v>
      </c>
      <c r="BB1166" s="105">
        <f>_xll.qlInterestRateIndexMaturity(Currency&amp;"ibor"&amp;Tenor,BA1166,Trigger)</f>
        <v>47661</v>
      </c>
      <c r="BC1166" s="257">
        <f>_xll.qlIndexFixing($AC$5,AZ1166,TRUE,_xll.ohTrigger(Trigger,Trigger6M))</f>
        <v>1.7544174585010609E-2</v>
      </c>
      <c r="BD1166" s="257">
        <f>_xll.qlIndexFixing($BE$1,AZ1166,TRUE,_xll.ohTrigger(Trigger,Trigger6M))</f>
        <v>1.6921780214732014E-2</v>
      </c>
    </row>
    <row r="1167" spans="51:56" ht="11.25" customHeight="1" x14ac:dyDescent="0.25">
      <c r="AY1167" s="106" t="s">
        <v>83</v>
      </c>
      <c r="AZ1167" s="105">
        <f>_xll.qlInterestRateIndexFixingDate(Currency&amp;"ibor"&amp;Tenor,BA1167,Trigger)</f>
        <v>47483</v>
      </c>
      <c r="BA1167" s="105">
        <f>_xll.qlCalendarAdvance(Calendar,BA1166,AY1167,"f",,Trigger)</f>
        <v>47486</v>
      </c>
      <c r="BB1167" s="105">
        <f>_xll.qlInterestRateIndexMaturity(Currency&amp;"ibor"&amp;Tenor,BA1167,Trigger)</f>
        <v>47667</v>
      </c>
      <c r="BC1167" s="257">
        <f>_xll.qlIndexFixing($AC$5,AZ1167,TRUE,_xll.ohTrigger(Trigger,Trigger6M))</f>
        <v>1.7523031562071471E-2</v>
      </c>
      <c r="BD1167" s="257">
        <f>_xll.qlIndexFixing($BE$1,AZ1167,TRUE,_xll.ohTrigger(Trigger,Trigger6M))</f>
        <v>1.6917311058740815E-2</v>
      </c>
    </row>
    <row r="1168" spans="51:56" ht="11.25" customHeight="1" x14ac:dyDescent="0.25">
      <c r="AY1168" s="106" t="s">
        <v>83</v>
      </c>
      <c r="AZ1168" s="105">
        <f>_xll.qlInterestRateIndexFixingDate(Currency&amp;"ibor"&amp;Tenor,BA1168,Trigger)</f>
        <v>47491</v>
      </c>
      <c r="BA1168" s="105">
        <f>_xll.qlCalendarAdvance(Calendar,BA1167,AY1168,"f",,Trigger)</f>
        <v>47493</v>
      </c>
      <c r="BB1168" s="105">
        <f>_xll.qlInterestRateIndexMaturity(Currency&amp;"ibor"&amp;Tenor,BA1168,Trigger)</f>
        <v>47674</v>
      </c>
      <c r="BC1168" s="257">
        <f>_xll.qlIndexFixing($AC$5,AZ1168,TRUE,_xll.ohTrigger(Trigger,Trigger6M))</f>
        <v>1.7498352331666338E-2</v>
      </c>
      <c r="BD1168" s="257">
        <f>_xll.qlIndexFixing($BE$1,AZ1168,TRUE,_xll.ohTrigger(Trigger,Trigger6M))</f>
        <v>1.6912926581387704E-2</v>
      </c>
    </row>
    <row r="1169" spans="51:56" ht="11.25" customHeight="1" x14ac:dyDescent="0.25">
      <c r="AY1169" s="106" t="s">
        <v>83</v>
      </c>
      <c r="AZ1169" s="105">
        <f>_xll.qlInterestRateIndexFixingDate(Currency&amp;"ibor"&amp;Tenor,BA1169,Trigger)</f>
        <v>47498</v>
      </c>
      <c r="BA1169" s="105">
        <f>_xll.qlCalendarAdvance(Calendar,BA1168,AY1169,"f",,Trigger)</f>
        <v>47500</v>
      </c>
      <c r="BB1169" s="105">
        <f>_xll.qlInterestRateIndexMaturity(Currency&amp;"ibor"&amp;Tenor,BA1169,Trigger)</f>
        <v>47681</v>
      </c>
      <c r="BC1169" s="257">
        <f>_xll.qlIndexFixing($AC$5,AZ1169,TRUE,_xll.ohTrigger(Trigger,Trigger6M))</f>
        <v>1.7473572057287574E-2</v>
      </c>
      <c r="BD1169" s="257">
        <f>_xll.qlIndexFixing($BE$1,AZ1169,TRUE,_xll.ohTrigger(Trigger,Trigger6M))</f>
        <v>1.6908540152144005E-2</v>
      </c>
    </row>
    <row r="1170" spans="51:56" ht="11.25" customHeight="1" x14ac:dyDescent="0.25">
      <c r="AY1170" s="106" t="s">
        <v>83</v>
      </c>
      <c r="AZ1170" s="105">
        <f>_xll.qlInterestRateIndexFixingDate(Currency&amp;"ibor"&amp;Tenor,BA1170,Trigger)</f>
        <v>47505</v>
      </c>
      <c r="BA1170" s="105">
        <f>_xll.qlCalendarAdvance(Calendar,BA1169,AY1170,"f",,Trigger)</f>
        <v>47507</v>
      </c>
      <c r="BB1170" s="105">
        <f>_xll.qlInterestRateIndexMaturity(Currency&amp;"ibor"&amp;Tenor,BA1170,Trigger)</f>
        <v>47688</v>
      </c>
      <c r="BC1170" s="257">
        <f>_xll.qlIndexFixing($AC$5,AZ1170,TRUE,_xll.ohTrigger(Trigger,Trigger6M))</f>
        <v>1.7448690742685107E-2</v>
      </c>
      <c r="BD1170" s="257">
        <f>_xll.qlIndexFixing($BE$1,AZ1170,TRUE,_xll.ohTrigger(Trigger,Trigger6M))</f>
        <v>1.6904150171694568E-2</v>
      </c>
    </row>
    <row r="1171" spans="51:56" ht="11.25" customHeight="1" x14ac:dyDescent="0.25">
      <c r="AY1171" s="106" t="s">
        <v>83</v>
      </c>
      <c r="AZ1171" s="105">
        <f>_xll.qlInterestRateIndexFixingDate(Currency&amp;"ibor"&amp;Tenor,BA1171,Trigger)</f>
        <v>47512</v>
      </c>
      <c r="BA1171" s="105">
        <f>_xll.qlCalendarAdvance(Calendar,BA1170,AY1171,"f",,Trigger)</f>
        <v>47514</v>
      </c>
      <c r="BB1171" s="105">
        <f>_xll.qlInterestRateIndexMaturity(Currency&amp;"ibor"&amp;Tenor,BA1171,Trigger)</f>
        <v>47695</v>
      </c>
      <c r="BC1171" s="257">
        <f>_xll.qlIndexFixing($AC$5,AZ1171,TRUE,_xll.ohTrigger(Trigger,Trigger6M))</f>
        <v>1.7423708391626092E-2</v>
      </c>
      <c r="BD1171" s="257">
        <f>_xll.qlIndexFixing($BE$1,AZ1171,TRUE,_xll.ohTrigger(Trigger,Trigger6M))</f>
        <v>1.6899755030748573E-2</v>
      </c>
    </row>
    <row r="1172" spans="51:56" ht="11.25" customHeight="1" x14ac:dyDescent="0.25">
      <c r="AY1172" s="106" t="s">
        <v>83</v>
      </c>
      <c r="AZ1172" s="105">
        <f>_xll.qlInterestRateIndexFixingDate(Currency&amp;"ibor"&amp;Tenor,BA1172,Trigger)</f>
        <v>47519</v>
      </c>
      <c r="BA1172" s="105">
        <f>_xll.qlCalendarAdvance(Calendar,BA1171,AY1172,"f",,Trigger)</f>
        <v>47521</v>
      </c>
      <c r="BB1172" s="105">
        <f>_xll.qlInterestRateIndexMaturity(Currency&amp;"ibor"&amp;Tenor,BA1172,Trigger)</f>
        <v>47702</v>
      </c>
      <c r="BC1172" s="257">
        <f>_xll.qlIndexFixing($AC$5,AZ1172,TRUE,_xll.ohTrigger(Trigger,Trigger6M))</f>
        <v>1.739862500789181E-2</v>
      </c>
      <c r="BD1172" s="257">
        <f>_xll.qlIndexFixing($BE$1,AZ1172,TRUE,_xll.ohTrigger(Trigger,Trigger6M))</f>
        <v>1.6895353110037759E-2</v>
      </c>
    </row>
    <row r="1173" spans="51:56" ht="11.25" customHeight="1" x14ac:dyDescent="0.25">
      <c r="AY1173" s="106" t="s">
        <v>83</v>
      </c>
      <c r="AZ1173" s="105">
        <f>_xll.qlInterestRateIndexFixingDate(Currency&amp;"ibor"&amp;Tenor,BA1173,Trigger)</f>
        <v>47526</v>
      </c>
      <c r="BA1173" s="105">
        <f>_xll.qlCalendarAdvance(Calendar,BA1172,AY1173,"f",,Trigger)</f>
        <v>47528</v>
      </c>
      <c r="BB1173" s="105">
        <f>_xll.qlInterestRateIndexMaturity(Currency&amp;"ibor"&amp;Tenor,BA1173,Trigger)</f>
        <v>47709</v>
      </c>
      <c r="BC1173" s="257">
        <f>_xll.qlIndexFixing($AC$5,AZ1173,TRUE,_xll.ohTrigger(Trigger,Trigger6M))</f>
        <v>1.7373440595279892E-2</v>
      </c>
      <c r="BD1173" s="257">
        <f>_xll.qlIndexFixing($BE$1,AZ1173,TRUE,_xll.ohTrigger(Trigger,Trigger6M))</f>
        <v>1.6890942780316442E-2</v>
      </c>
    </row>
    <row r="1174" spans="51:56" ht="11.25" customHeight="1" x14ac:dyDescent="0.25">
      <c r="AY1174" s="106" t="s">
        <v>83</v>
      </c>
      <c r="AZ1174" s="105">
        <f>_xll.qlInterestRateIndexFixingDate(Currency&amp;"ibor"&amp;Tenor,BA1174,Trigger)</f>
        <v>47533</v>
      </c>
      <c r="BA1174" s="105">
        <f>_xll.qlCalendarAdvance(Calendar,BA1173,AY1174,"f",,Trigger)</f>
        <v>47535</v>
      </c>
      <c r="BB1174" s="105">
        <f>_xll.qlInterestRateIndexMaturity(Currency&amp;"ibor"&amp;Tenor,BA1174,Trigger)</f>
        <v>47716</v>
      </c>
      <c r="BC1174" s="257">
        <f>_xll.qlIndexFixing($AC$5,AZ1174,TRUE,_xll.ohTrigger(Trigger,Trigger6M))</f>
        <v>1.7348155157602532E-2</v>
      </c>
      <c r="BD1174" s="257">
        <f>_xll.qlIndexFixing($BE$1,AZ1174,TRUE,_xll.ohTrigger(Trigger,Trigger6M))</f>
        <v>1.6886522402363709E-2</v>
      </c>
    </row>
    <row r="1175" spans="51:56" ht="11.25" customHeight="1" x14ac:dyDescent="0.25">
      <c r="AY1175" s="106" t="s">
        <v>83</v>
      </c>
      <c r="AZ1175" s="105">
        <f>_xll.qlInterestRateIndexFixingDate(Currency&amp;"ibor"&amp;Tenor,BA1175,Trigger)</f>
        <v>47540</v>
      </c>
      <c r="BA1175" s="105">
        <f>_xll.qlCalendarAdvance(Calendar,BA1174,AY1175,"f",,Trigger)</f>
        <v>47542</v>
      </c>
      <c r="BB1175" s="105">
        <f>_xll.qlInterestRateIndexMaturity(Currency&amp;"ibor"&amp;Tenor,BA1175,Trigger)</f>
        <v>47725</v>
      </c>
      <c r="BC1175" s="257">
        <f>_xll.qlIndexFixing($AC$5,AZ1175,TRUE,_xll.ohTrigger(Trigger,Trigger6M))</f>
        <v>1.7319654240388616E-2</v>
      </c>
      <c r="BD1175" s="257">
        <f>_xll.qlIndexFixing($BE$1,AZ1175,TRUE,_xll.ohTrigger(Trigger,Trigger6M))</f>
        <v>1.6882237539187186E-2</v>
      </c>
    </row>
    <row r="1176" spans="51:56" ht="11.25" customHeight="1" x14ac:dyDescent="0.25">
      <c r="AY1176" s="106" t="s">
        <v>83</v>
      </c>
      <c r="AZ1176" s="105">
        <f>_xll.qlInterestRateIndexFixingDate(Currency&amp;"ibor"&amp;Tenor,BA1176,Trigger)</f>
        <v>47547</v>
      </c>
      <c r="BA1176" s="105">
        <f>_xll.qlCalendarAdvance(Calendar,BA1175,AY1176,"f",,Trigger)</f>
        <v>47549</v>
      </c>
      <c r="BB1176" s="105">
        <f>_xll.qlInterestRateIndexMaturity(Currency&amp;"ibor"&amp;Tenor,BA1176,Trigger)</f>
        <v>47735</v>
      </c>
      <c r="BC1176" s="257">
        <f>_xll.qlIndexFixing($AC$5,AZ1176,TRUE,_xll.ohTrigger(Trigger,Trigger6M))</f>
        <v>1.7290752875721533E-2</v>
      </c>
      <c r="BD1176" s="257">
        <f>_xll.qlIndexFixing($BE$1,AZ1176,TRUE,_xll.ohTrigger(Trigger,Trigger6M))</f>
        <v>1.6878000924222016E-2</v>
      </c>
    </row>
    <row r="1177" spans="51:56" ht="11.25" customHeight="1" x14ac:dyDescent="0.25">
      <c r="AY1177" s="106" t="s">
        <v>83</v>
      </c>
      <c r="AZ1177" s="105">
        <f>_xll.qlInterestRateIndexFixingDate(Currency&amp;"ibor"&amp;Tenor,BA1177,Trigger)</f>
        <v>47554</v>
      </c>
      <c r="BA1177" s="105">
        <f>_xll.qlCalendarAdvance(Calendar,BA1176,AY1177,"f",,Trigger)</f>
        <v>47556</v>
      </c>
      <c r="BB1177" s="105">
        <f>_xll.qlInterestRateIndexMaturity(Currency&amp;"ibor"&amp;Tenor,BA1177,Trigger)</f>
        <v>47742</v>
      </c>
      <c r="BC1177" s="257">
        <f>_xll.qlIndexFixing($AC$5,AZ1177,TRUE,_xll.ohTrigger(Trigger,Trigger6M))</f>
        <v>1.7266192817651245E-2</v>
      </c>
      <c r="BD1177" s="257">
        <f>_xll.qlIndexFixing($BE$1,AZ1177,TRUE,_xll.ohTrigger(Trigger,Trigger6M))</f>
        <v>1.6873529593423066E-2</v>
      </c>
    </row>
    <row r="1178" spans="51:56" ht="11.25" customHeight="1" x14ac:dyDescent="0.25">
      <c r="AY1178" s="106" t="s">
        <v>83</v>
      </c>
      <c r="AZ1178" s="105">
        <f>_xll.qlInterestRateIndexFixingDate(Currency&amp;"ibor"&amp;Tenor,BA1178,Trigger)</f>
        <v>47561</v>
      </c>
      <c r="BA1178" s="105">
        <f>_xll.qlCalendarAdvance(Calendar,BA1177,AY1178,"f",,Trigger)</f>
        <v>47563</v>
      </c>
      <c r="BB1178" s="105">
        <f>_xll.qlInterestRateIndexMaturity(Currency&amp;"ibor"&amp;Tenor,BA1178,Trigger)</f>
        <v>47749</v>
      </c>
      <c r="BC1178" s="257">
        <f>_xll.qlIndexFixing($AC$5,AZ1178,TRUE,_xll.ohTrigger(Trigger,Trigger6M))</f>
        <v>1.7241534433339183E-2</v>
      </c>
      <c r="BD1178" s="257">
        <f>_xll.qlIndexFixing($BE$1,AZ1178,TRUE,_xll.ohTrigger(Trigger,Trigger6M))</f>
        <v>1.6869041019372987E-2</v>
      </c>
    </row>
    <row r="1179" spans="51:56" ht="11.25" customHeight="1" x14ac:dyDescent="0.25">
      <c r="AY1179" s="106" t="s">
        <v>83</v>
      </c>
      <c r="AZ1179" s="105">
        <f>_xll.qlInterestRateIndexFixingDate(Currency&amp;"ibor"&amp;Tenor,BA1179,Trigger)</f>
        <v>47568</v>
      </c>
      <c r="BA1179" s="105">
        <f>_xll.qlCalendarAdvance(Calendar,BA1178,AY1179,"f",,Trigger)</f>
        <v>47570</v>
      </c>
      <c r="BB1179" s="105">
        <f>_xll.qlInterestRateIndexMaturity(Currency&amp;"ibor"&amp;Tenor,BA1179,Trigger)</f>
        <v>47756</v>
      </c>
      <c r="BC1179" s="257">
        <f>_xll.qlIndexFixing($AC$5,AZ1179,TRUE,_xll.ohTrigger(Trigger,Trigger6M))</f>
        <v>1.7216777726516991E-2</v>
      </c>
      <c r="BD1179" s="257">
        <f>_xll.qlIndexFixing($BE$1,AZ1179,TRUE,_xll.ohTrigger(Trigger,Trigger6M))</f>
        <v>1.6864533562186135E-2</v>
      </c>
    </row>
    <row r="1180" spans="51:56" ht="11.25" customHeight="1" x14ac:dyDescent="0.25">
      <c r="AY1180" s="106" t="s">
        <v>83</v>
      </c>
      <c r="AZ1180" s="105">
        <f>_xll.qlInterestRateIndexFixingDate(Currency&amp;"ibor"&amp;Tenor,BA1180,Trigger)</f>
        <v>47575</v>
      </c>
      <c r="BA1180" s="105">
        <f>_xll.qlCalendarAdvance(Calendar,BA1179,AY1180,"f",,Trigger)</f>
        <v>47577</v>
      </c>
      <c r="BB1180" s="105">
        <f>_xll.qlInterestRateIndexMaturity(Currency&amp;"ibor"&amp;Tenor,BA1180,Trigger)</f>
        <v>47760</v>
      </c>
      <c r="BC1180" s="257">
        <f>_xll.qlIndexFixing($AC$5,AZ1180,TRUE,_xll.ohTrigger(Trigger,Trigger6M))</f>
        <v>1.7193302702867373E-2</v>
      </c>
      <c r="BD1180" s="257">
        <f>_xll.qlIndexFixing($BE$1,AZ1180,TRUE,_xll.ohTrigger(Trigger,Trigger6M))</f>
        <v>1.685982064853481E-2</v>
      </c>
    </row>
    <row r="1181" spans="51:56" ht="11.25" customHeight="1" x14ac:dyDescent="0.25">
      <c r="AY1181" s="106" t="s">
        <v>83</v>
      </c>
      <c r="AZ1181" s="105">
        <f>_xll.qlInterestRateIndexFixingDate(Currency&amp;"ibor"&amp;Tenor,BA1181,Trigger)</f>
        <v>47582</v>
      </c>
      <c r="BA1181" s="105">
        <f>_xll.qlCalendarAdvance(Calendar,BA1180,AY1181,"f",,Trigger)</f>
        <v>47584</v>
      </c>
      <c r="BB1181" s="105">
        <f>_xll.qlInterestRateIndexMaturity(Currency&amp;"ibor"&amp;Tenor,BA1181,Trigger)</f>
        <v>47767</v>
      </c>
      <c r="BC1181" s="257">
        <f>_xll.qlIndexFixing($AC$5,AZ1181,TRUE,_xll.ohTrigger(Trigger,Trigger6M))</f>
        <v>1.7167732658416167E-2</v>
      </c>
      <c r="BD1181" s="257">
        <f>_xll.qlIndexFixing($BE$1,AZ1181,TRUE,_xll.ohTrigger(Trigger,Trigger6M))</f>
        <v>1.685527811327233E-2</v>
      </c>
    </row>
    <row r="1182" spans="51:56" ht="11.25" customHeight="1" x14ac:dyDescent="0.25">
      <c r="AY1182" s="106" t="s">
        <v>83</v>
      </c>
      <c r="AZ1182" s="105">
        <f>_xll.qlInterestRateIndexFixingDate(Currency&amp;"ibor"&amp;Tenor,BA1182,Trigger)</f>
        <v>47589</v>
      </c>
      <c r="BA1182" s="105">
        <f>_xll.qlCalendarAdvance(Calendar,BA1181,AY1182,"f",,Trigger)</f>
        <v>47591</v>
      </c>
      <c r="BB1182" s="105">
        <f>_xll.qlInterestRateIndexMaturity(Currency&amp;"ibor"&amp;Tenor,BA1182,Trigger)</f>
        <v>47774</v>
      </c>
      <c r="BC1182" s="257">
        <f>_xll.qlIndexFixing($AC$5,AZ1182,TRUE,_xll.ohTrigger(Trigger,Trigger6M))</f>
        <v>1.7142062710645684E-2</v>
      </c>
      <c r="BD1182" s="257">
        <f>_xll.qlIndexFixing($BE$1,AZ1182,TRUE,_xll.ohTrigger(Trigger,Trigger6M))</f>
        <v>1.6850711918374291E-2</v>
      </c>
    </row>
    <row r="1183" spans="51:56" ht="11.25" customHeight="1" x14ac:dyDescent="0.25">
      <c r="AY1183" s="106" t="s">
        <v>83</v>
      </c>
      <c r="AZ1183" s="105">
        <f>_xll.qlInterestRateIndexFixingDate(Currency&amp;"ibor"&amp;Tenor,BA1183,Trigger)</f>
        <v>47596</v>
      </c>
      <c r="BA1183" s="105">
        <f>_xll.qlCalendarAdvance(Calendar,BA1182,AY1183,"f",,Trigger)</f>
        <v>47598</v>
      </c>
      <c r="BB1183" s="105">
        <f>_xll.qlInterestRateIndexMaturity(Currency&amp;"ibor"&amp;Tenor,BA1183,Trigger)</f>
        <v>47781</v>
      </c>
      <c r="BC1183" s="257">
        <f>_xll.qlIndexFixing($AC$5,AZ1183,TRUE,_xll.ohTrigger(Trigger,Trigger6M))</f>
        <v>1.7116292863441337E-2</v>
      </c>
      <c r="BD1183" s="257">
        <f>_xll.qlIndexFixing($BE$1,AZ1183,TRUE,_xll.ohTrigger(Trigger,Trigger6M))</f>
        <v>1.6846120355282587E-2</v>
      </c>
    </row>
    <row r="1184" spans="51:56" ht="11.25" customHeight="1" x14ac:dyDescent="0.25">
      <c r="AY1184" s="106" t="s">
        <v>83</v>
      </c>
      <c r="AZ1184" s="105">
        <f>_xll.qlInterestRateIndexFixingDate(Currency&amp;"ibor"&amp;Tenor,BA1184,Trigger)</f>
        <v>47602</v>
      </c>
      <c r="BA1184" s="105">
        <f>_xll.qlCalendarAdvance(Calendar,BA1183,AY1184,"f",,Trigger)</f>
        <v>47605</v>
      </c>
      <c r="BB1184" s="105">
        <f>_xll.qlInterestRateIndexMaturity(Currency&amp;"ibor"&amp;Tenor,BA1184,Trigger)</f>
        <v>47791</v>
      </c>
      <c r="BC1184" s="257">
        <f>_xll.qlIndexFixing($AC$5,AZ1184,TRUE,_xll.ohTrigger(Trigger,Trigger6M))</f>
        <v>1.7091519486448669E-2</v>
      </c>
      <c r="BD1184" s="257">
        <f>_xll.qlIndexFixing($BE$1,AZ1184,TRUE,_xll.ohTrigger(Trigger,Trigger6M))</f>
        <v>1.6841654953621069E-2</v>
      </c>
    </row>
    <row r="1185" spans="51:56" ht="11.25" customHeight="1" x14ac:dyDescent="0.25">
      <c r="AY1185" s="106" t="s">
        <v>83</v>
      </c>
      <c r="AZ1185" s="105">
        <f>_xll.qlInterestRateIndexFixingDate(Currency&amp;"ibor"&amp;Tenor,BA1185,Trigger)</f>
        <v>47610</v>
      </c>
      <c r="BA1185" s="105">
        <f>_xll.qlCalendarAdvance(Calendar,BA1184,AY1185,"f",,Trigger)</f>
        <v>47612</v>
      </c>
      <c r="BB1185" s="105">
        <f>_xll.qlInterestRateIndexMaturity(Currency&amp;"ibor"&amp;Tenor,BA1185,Trigger)</f>
        <v>47798</v>
      </c>
      <c r="BC1185" s="257">
        <f>_xll.qlIndexFixing($AC$5,AZ1185,TRUE,_xll.ohTrigger(Trigger,Trigger6M))</f>
        <v>1.7066172923787464E-2</v>
      </c>
      <c r="BD1185" s="257">
        <f>_xll.qlIndexFixing($BE$1,AZ1185,TRUE,_xll.ohTrigger(Trigger,Trigger6M))</f>
        <v>1.6836999216353961E-2</v>
      </c>
    </row>
    <row r="1186" spans="51:56" ht="11.25" customHeight="1" x14ac:dyDescent="0.25">
      <c r="AY1186" s="106" t="s">
        <v>83</v>
      </c>
      <c r="AZ1186" s="105">
        <f>_xll.qlInterestRateIndexFixingDate(Currency&amp;"ibor"&amp;Tenor,BA1186,Trigger)</f>
        <v>47617</v>
      </c>
      <c r="BA1186" s="105">
        <f>_xll.qlCalendarAdvance(Calendar,BA1185,AY1186,"f",,Trigger)</f>
        <v>47619</v>
      </c>
      <c r="BB1186" s="105">
        <f>_xll.qlInterestRateIndexMaturity(Currency&amp;"ibor"&amp;Tenor,BA1186,Trigger)</f>
        <v>47805</v>
      </c>
      <c r="BC1186" s="257">
        <f>_xll.qlIndexFixing($AC$5,AZ1186,TRUE,_xll.ohTrigger(Trigger,Trigger6M))</f>
        <v>1.7040728065161343E-2</v>
      </c>
      <c r="BD1186" s="257">
        <f>_xll.qlIndexFixing($BE$1,AZ1186,TRUE,_xll.ohTrigger(Trigger,Trigger6M))</f>
        <v>1.6832312844924976E-2</v>
      </c>
    </row>
    <row r="1187" spans="51:56" ht="11.25" customHeight="1" x14ac:dyDescent="0.25">
      <c r="AY1187" s="106" t="s">
        <v>83</v>
      </c>
      <c r="AZ1187" s="105">
        <f>_xll.qlInterestRateIndexFixingDate(Currency&amp;"ibor"&amp;Tenor,BA1187,Trigger)</f>
        <v>47624</v>
      </c>
      <c r="BA1187" s="105">
        <f>_xll.qlCalendarAdvance(Calendar,BA1186,AY1187,"f",,Trigger)</f>
        <v>47626</v>
      </c>
      <c r="BB1187" s="105">
        <f>_xll.qlInterestRateIndexMaturity(Currency&amp;"ibor"&amp;Tenor,BA1187,Trigger)</f>
        <v>47812</v>
      </c>
      <c r="BC1187" s="257">
        <f>_xll.qlIndexFixing($AC$5,AZ1187,TRUE,_xll.ohTrigger(Trigger,Trigger6M))</f>
        <v>1.7015184914421416E-2</v>
      </c>
      <c r="BD1187" s="257">
        <f>_xll.qlIndexFixing($BE$1,AZ1187,TRUE,_xll.ohTrigger(Trigger,Trigger6M))</f>
        <v>1.6827594121787585E-2</v>
      </c>
    </row>
    <row r="1188" spans="51:56" ht="11.25" customHeight="1" x14ac:dyDescent="0.25">
      <c r="AY1188" s="106" t="s">
        <v>83</v>
      </c>
      <c r="AZ1188" s="105">
        <f>_xll.qlInterestRateIndexFixingDate(Currency&amp;"ibor"&amp;Tenor,BA1188,Trigger)</f>
        <v>47631</v>
      </c>
      <c r="BA1188" s="105">
        <f>_xll.qlCalendarAdvance(Calendar,BA1187,AY1188,"f",,Trigger)</f>
        <v>47633</v>
      </c>
      <c r="BB1188" s="105">
        <f>_xll.qlInterestRateIndexMaturity(Currency&amp;"ibor"&amp;Tenor,BA1188,Trigger)</f>
        <v>47816</v>
      </c>
      <c r="BC1188" s="257">
        <f>_xll.qlIndexFixing($AC$5,AZ1188,TRUE,_xll.ohTrigger(Trigger,Trigger6M))</f>
        <v>1.698594527295965E-2</v>
      </c>
      <c r="BD1188" s="257">
        <f>_xll.qlIndexFixing($BE$1,AZ1188,TRUE,_xll.ohTrigger(Trigger,Trigger6M))</f>
        <v>1.6822721526838367E-2</v>
      </c>
    </row>
    <row r="1189" spans="51:56" ht="11.25" customHeight="1" x14ac:dyDescent="0.25">
      <c r="AY1189" s="106" t="s">
        <v>83</v>
      </c>
      <c r="AZ1189" s="105">
        <f>_xll.qlInterestRateIndexFixingDate(Currency&amp;"ibor"&amp;Tenor,BA1189,Trigger)</f>
        <v>47638</v>
      </c>
      <c r="BA1189" s="105">
        <f>_xll.qlCalendarAdvance(Calendar,BA1188,AY1189,"f",,Trigger)</f>
        <v>47640</v>
      </c>
      <c r="BB1189" s="105">
        <f>_xll.qlInterestRateIndexMaturity(Currency&amp;"ibor"&amp;Tenor,BA1189,Trigger)</f>
        <v>47823</v>
      </c>
      <c r="BC1189" s="257">
        <f>_xll.qlIndexFixing($AC$5,AZ1189,TRUE,_xll.ohTrigger(Trigger,Trigger6M))</f>
        <v>1.6976410676698282E-2</v>
      </c>
      <c r="BD1189" s="257">
        <f>_xll.qlIndexFixing($BE$1,AZ1189,TRUE,_xll.ohTrigger(Trigger,Trigger6M))</f>
        <v>1.6817941347817229E-2</v>
      </c>
    </row>
    <row r="1190" spans="51:56" ht="11.25" customHeight="1" x14ac:dyDescent="0.25">
      <c r="AY1190" s="106" t="s">
        <v>83</v>
      </c>
      <c r="AZ1190" s="105">
        <f>_xll.qlInterestRateIndexFixingDate(Currency&amp;"ibor"&amp;Tenor,BA1190,Trigger)</f>
        <v>47645</v>
      </c>
      <c r="BA1190" s="105">
        <f>_xll.qlCalendarAdvance(Calendar,BA1189,AY1190,"f",,Trigger)</f>
        <v>47647</v>
      </c>
      <c r="BB1190" s="105">
        <f>_xll.qlInterestRateIndexMaturity(Currency&amp;"ibor"&amp;Tenor,BA1190,Trigger)</f>
        <v>47830</v>
      </c>
      <c r="BC1190" s="257">
        <f>_xll.qlIndexFixing($AC$5,AZ1190,TRUE,_xll.ohTrigger(Trigger,Trigger6M))</f>
        <v>1.6989293691642524E-2</v>
      </c>
      <c r="BD1190" s="257">
        <f>_xll.qlIndexFixing($BE$1,AZ1190,TRUE,_xll.ohTrigger(Trigger,Trigger6M))</f>
        <v>1.6813124455213973E-2</v>
      </c>
    </row>
    <row r="1191" spans="51:56" ht="11.25" customHeight="1" x14ac:dyDescent="0.25">
      <c r="AY1191" s="106" t="s">
        <v>83</v>
      </c>
      <c r="AZ1191" s="105">
        <f>_xll.qlInterestRateIndexFixingDate(Currency&amp;"ibor"&amp;Tenor,BA1191,Trigger)</f>
        <v>47652</v>
      </c>
      <c r="BA1191" s="105">
        <f>_xll.qlCalendarAdvance(Calendar,BA1190,AY1191,"f",,Trigger)</f>
        <v>47654</v>
      </c>
      <c r="BB1191" s="105">
        <f>_xll.qlInterestRateIndexMaturity(Currency&amp;"ibor"&amp;Tenor,BA1191,Trigger)</f>
        <v>47837</v>
      </c>
      <c r="BC1191" s="257">
        <f>_xll.qlIndexFixing($AC$5,AZ1191,TRUE,_xll.ohTrigger(Trigger,Trigger6M))</f>
        <v>1.7002176790234389E-2</v>
      </c>
      <c r="BD1191" s="257">
        <f>_xll.qlIndexFixing($BE$1,AZ1191,TRUE,_xll.ohTrigger(Trigger,Trigger6M))</f>
        <v>1.6808270944712492E-2</v>
      </c>
    </row>
    <row r="1192" spans="51:56" ht="11.25" customHeight="1" x14ac:dyDescent="0.25">
      <c r="AY1192" s="106" t="s">
        <v>83</v>
      </c>
      <c r="AZ1192" s="105">
        <f>_xll.qlInterestRateIndexFixingDate(Currency&amp;"ibor"&amp;Tenor,BA1192,Trigger)</f>
        <v>47659</v>
      </c>
      <c r="BA1192" s="105">
        <f>_xll.qlCalendarAdvance(Calendar,BA1191,AY1192,"f",,Trigger)</f>
        <v>47661</v>
      </c>
      <c r="BB1192" s="105">
        <f>_xll.qlInterestRateIndexMaturity(Currency&amp;"ibor"&amp;Tenor,BA1192,Trigger)</f>
        <v>47844</v>
      </c>
      <c r="BC1192" s="257">
        <f>_xll.qlIndexFixing($AC$5,AZ1192,TRUE,_xll.ohTrigger(Trigger,Trigger6M))</f>
        <v>1.7015059972474753E-2</v>
      </c>
      <c r="BD1192" s="257">
        <f>_xll.qlIndexFixing($BE$1,AZ1192,TRUE,_xll.ohTrigger(Trigger,Trigger6M))</f>
        <v>1.6803380972099869E-2</v>
      </c>
    </row>
    <row r="1193" spans="51:56" ht="11.25" customHeight="1" x14ac:dyDescent="0.25">
      <c r="AY1193" s="106" t="s">
        <v>83</v>
      </c>
      <c r="AZ1193" s="105">
        <f>_xll.qlInterestRateIndexFixingDate(Currency&amp;"ibor"&amp;Tenor,BA1193,Trigger)</f>
        <v>47666</v>
      </c>
      <c r="BA1193" s="105">
        <f>_xll.qlCalendarAdvance(Calendar,BA1192,AY1193,"f",,Trigger)</f>
        <v>47668</v>
      </c>
      <c r="BB1193" s="105">
        <f>_xll.qlInterestRateIndexMaturity(Currency&amp;"ibor"&amp;Tenor,BA1193,Trigger)</f>
        <v>47854</v>
      </c>
      <c r="BC1193" s="257">
        <f>_xll.qlIndexFixing($AC$5,AZ1193,TRUE,_xll.ohTrigger(Trigger,Trigger6M))</f>
        <v>1.703190905372538E-2</v>
      </c>
      <c r="BD1193" s="257">
        <f>_xll.qlIndexFixing($BE$1,AZ1193,TRUE,_xll.ohTrigger(Trigger,Trigger6M))</f>
        <v>1.6798532696823444E-2</v>
      </c>
    </row>
    <row r="1194" spans="51:56" ht="11.25" customHeight="1" x14ac:dyDescent="0.25">
      <c r="AY1194" s="106" t="s">
        <v>83</v>
      </c>
      <c r="AZ1194" s="105">
        <f>_xll.qlInterestRateIndexFixingDate(Currency&amp;"ibor"&amp;Tenor,BA1194,Trigger)</f>
        <v>47673</v>
      </c>
      <c r="BA1194" s="105">
        <f>_xll.qlCalendarAdvance(Calendar,BA1193,AY1194,"f",,Trigger)</f>
        <v>47675</v>
      </c>
      <c r="BB1194" s="105">
        <f>_xll.qlInterestRateIndexMaturity(Currency&amp;"ibor"&amp;Tenor,BA1194,Trigger)</f>
        <v>47861</v>
      </c>
      <c r="BC1194" s="257">
        <f>_xll.qlIndexFixing($AC$5,AZ1194,TRUE,_xll.ohTrigger(Trigger,Trigger6M))</f>
        <v>1.7044794242572464E-2</v>
      </c>
      <c r="BD1194" s="257">
        <f>_xll.qlIndexFixing($BE$1,AZ1194,TRUE,_xll.ohTrigger(Trigger,Trigger6M))</f>
        <v>1.6793561994871035E-2</v>
      </c>
    </row>
    <row r="1195" spans="51:56" ht="11.25" customHeight="1" x14ac:dyDescent="0.25">
      <c r="AY1195" s="106" t="s">
        <v>83</v>
      </c>
      <c r="AZ1195" s="105">
        <f>_xll.qlInterestRateIndexFixingDate(Currency&amp;"ibor"&amp;Tenor,BA1195,Trigger)</f>
        <v>47680</v>
      </c>
      <c r="BA1195" s="105">
        <f>_xll.qlCalendarAdvance(Calendar,BA1194,AY1195,"f",,Trigger)</f>
        <v>47682</v>
      </c>
      <c r="BB1195" s="105">
        <f>_xll.qlInterestRateIndexMaturity(Currency&amp;"ibor"&amp;Tenor,BA1195,Trigger)</f>
        <v>47868</v>
      </c>
      <c r="BC1195" s="257">
        <f>_xll.qlIndexFixing($AC$5,AZ1195,TRUE,_xll.ohTrigger(Trigger,Trigger6M))</f>
        <v>1.7057679516453032E-2</v>
      </c>
      <c r="BD1195" s="257">
        <f>_xll.qlIndexFixing($BE$1,AZ1195,TRUE,_xll.ohTrigger(Trigger,Trigger6M))</f>
        <v>1.6788555326750516E-2</v>
      </c>
    </row>
    <row r="1196" spans="51:56" ht="11.25" customHeight="1" x14ac:dyDescent="0.25">
      <c r="AY1196" s="106" t="s">
        <v>83</v>
      </c>
      <c r="AZ1196" s="105">
        <f>_xll.qlInterestRateIndexFixingDate(Currency&amp;"ibor"&amp;Tenor,BA1196,Trigger)</f>
        <v>47687</v>
      </c>
      <c r="BA1196" s="105">
        <f>_xll.qlCalendarAdvance(Calendar,BA1195,AY1196,"f",,Trigger)</f>
        <v>47689</v>
      </c>
      <c r="BB1196" s="105">
        <f>_xll.qlInterestRateIndexMaturity(Currency&amp;"ibor"&amp;Tenor,BA1196,Trigger)</f>
        <v>47875</v>
      </c>
      <c r="BC1196" s="257">
        <f>_xll.qlIndexFixing($AC$5,AZ1196,TRUE,_xll.ohTrigger(Trigger,Trigger6M))</f>
        <v>1.7070564875366227E-2</v>
      </c>
      <c r="BD1196" s="257">
        <f>_xll.qlIndexFixing($BE$1,AZ1196,TRUE,_xll.ohTrigger(Trigger,Trigger6M))</f>
        <v>1.6783512848276602E-2</v>
      </c>
    </row>
    <row r="1197" spans="51:56" ht="11.25" customHeight="1" x14ac:dyDescent="0.25">
      <c r="AY1197" s="106" t="s">
        <v>83</v>
      </c>
      <c r="AZ1197" s="105">
        <f>_xll.qlInterestRateIndexFixingDate(Currency&amp;"ibor"&amp;Tenor,BA1197,Trigger)</f>
        <v>47694</v>
      </c>
      <c r="BA1197" s="105">
        <f>_xll.qlCalendarAdvance(Calendar,BA1196,AY1197,"f",,Trigger)</f>
        <v>47696</v>
      </c>
      <c r="BB1197" s="105">
        <f>_xll.qlInterestRateIndexMaturity(Currency&amp;"ibor"&amp;Tenor,BA1197,Trigger)</f>
        <v>47882</v>
      </c>
      <c r="BC1197" s="257">
        <f>_xll.qlIndexFixing($AC$5,AZ1197,TRUE,_xll.ohTrigger(Trigger,Trigger6M))</f>
        <v>1.7083450319314197E-2</v>
      </c>
      <c r="BD1197" s="257">
        <f>_xll.qlIndexFixing($BE$1,AZ1197,TRUE,_xll.ohTrigger(Trigger,Trigger6M))</f>
        <v>1.6778434715265307E-2</v>
      </c>
    </row>
    <row r="1198" spans="51:56" ht="11.25" customHeight="1" x14ac:dyDescent="0.25">
      <c r="AY1198" s="106" t="s">
        <v>83</v>
      </c>
      <c r="AZ1198" s="105">
        <f>_xll.qlInterestRateIndexFixingDate(Currency&amp;"ibor"&amp;Tenor,BA1198,Trigger)</f>
        <v>47701</v>
      </c>
      <c r="BA1198" s="105">
        <f>_xll.qlCalendarAdvance(Calendar,BA1197,AY1198,"f",,Trigger)</f>
        <v>47703</v>
      </c>
      <c r="BB1198" s="105">
        <f>_xll.qlInterestRateIndexMaturity(Currency&amp;"ibor"&amp;Tenor,BA1198,Trigger)</f>
        <v>47889</v>
      </c>
      <c r="BC1198" s="257">
        <f>_xll.qlIndexFixing($AC$5,AZ1198,TRUE,_xll.ohTrigger(Trigger,Trigger6M))</f>
        <v>1.7096335848296514E-2</v>
      </c>
      <c r="BD1198" s="257">
        <f>_xll.qlIndexFixing($BE$1,AZ1198,TRUE,_xll.ohTrigger(Trigger,Trigger6M))</f>
        <v>1.6773321083532626E-2</v>
      </c>
    </row>
    <row r="1199" spans="51:56" ht="11.25" customHeight="1" x14ac:dyDescent="0.25">
      <c r="AY1199" s="106" t="s">
        <v>83</v>
      </c>
      <c r="AZ1199" s="105">
        <f>_xll.qlInterestRateIndexFixingDate(Currency&amp;"ibor"&amp;Tenor,BA1199,Trigger)</f>
        <v>47708</v>
      </c>
      <c r="BA1199" s="105">
        <f>_xll.qlCalendarAdvance(Calendar,BA1198,AY1199,"f",,Trigger)</f>
        <v>47710</v>
      </c>
      <c r="BB1199" s="105">
        <f>_xll.qlInterestRateIndexMaturity(Currency&amp;"ibor"&amp;Tenor,BA1199,Trigger)</f>
        <v>47896</v>
      </c>
      <c r="BC1199" s="257">
        <f>_xll.qlIndexFixing($AC$5,AZ1199,TRUE,_xll.ohTrigger(Trigger,Trigger6M))</f>
        <v>1.7109221462313601E-2</v>
      </c>
      <c r="BD1199" s="257">
        <f>_xll.qlIndexFixing($BE$1,AZ1199,TRUE,_xll.ohTrigger(Trigger,Trigger6M))</f>
        <v>1.6768172108894999E-2</v>
      </c>
    </row>
    <row r="1200" spans="51:56" ht="11.25" customHeight="1" x14ac:dyDescent="0.25">
      <c r="AY1200" s="106" t="s">
        <v>83</v>
      </c>
      <c r="AZ1200" s="105">
        <f>_xll.qlInterestRateIndexFixingDate(Currency&amp;"ibor"&amp;Tenor,BA1200,Trigger)</f>
        <v>47715</v>
      </c>
      <c r="BA1200" s="105">
        <f>_xll.qlCalendarAdvance(Calendar,BA1199,AY1200,"f",,Trigger)</f>
        <v>47717</v>
      </c>
      <c r="BB1200" s="105">
        <f>_xll.qlInterestRateIndexMaturity(Currency&amp;"ibor"&amp;Tenor,BA1200,Trigger)</f>
        <v>47903</v>
      </c>
      <c r="BC1200" s="257">
        <f>_xll.qlIndexFixing($AC$5,AZ1200,TRUE,_xll.ohTrigger(Trigger,Trigger6M))</f>
        <v>1.7122107161366758E-2</v>
      </c>
      <c r="BD1200" s="257">
        <f>_xll.qlIndexFixing($BE$1,AZ1200,TRUE,_xll.ohTrigger(Trigger,Trigger6M))</f>
        <v>1.6762987947168861E-2</v>
      </c>
    </row>
    <row r="1201" spans="51:56" ht="11.25" customHeight="1" x14ac:dyDescent="0.25">
      <c r="AY1201" s="106" t="s">
        <v>83</v>
      </c>
      <c r="AZ1201" s="105">
        <f>_xll.qlInterestRateIndexFixingDate(Currency&amp;"ibor"&amp;Tenor,BA1201,Trigger)</f>
        <v>47722</v>
      </c>
      <c r="BA1201" s="105">
        <f>_xll.qlCalendarAdvance(Calendar,BA1200,AY1201,"f",,Trigger)</f>
        <v>47724</v>
      </c>
      <c r="BB1201" s="105">
        <f>_xll.qlInterestRateIndexMaturity(Currency&amp;"ibor"&amp;Tenor,BA1201,Trigger)</f>
        <v>47907</v>
      </c>
      <c r="BC1201" s="257">
        <f>_xll.qlIndexFixing($AC$5,AZ1201,TRUE,_xll.ohTrigger(Trigger,Trigger6M))</f>
        <v>1.7131012376875039E-2</v>
      </c>
      <c r="BD1201" s="257">
        <f>_xll.qlIndexFixing($BE$1,AZ1201,TRUE,_xll.ohTrigger(Trigger,Trigger6M))</f>
        <v>1.6757756128724183E-2</v>
      </c>
    </row>
    <row r="1202" spans="51:56" ht="11.25" customHeight="1" x14ac:dyDescent="0.25">
      <c r="AY1202" s="106" t="s">
        <v>83</v>
      </c>
      <c r="AZ1202" s="105">
        <f>_xll.qlInterestRateIndexFixingDate(Currency&amp;"ibor"&amp;Tenor,BA1202,Trigger)</f>
        <v>47729</v>
      </c>
      <c r="BA1202" s="105">
        <f>_xll.qlCalendarAdvance(Calendar,BA1201,AY1202,"f",,Trigger)</f>
        <v>47731</v>
      </c>
      <c r="BB1202" s="105">
        <f>_xll.qlInterestRateIndexMaturity(Currency&amp;"ibor"&amp;Tenor,BA1202,Trigger)</f>
        <v>47912</v>
      </c>
      <c r="BC1202" s="257">
        <f>_xll.qlIndexFixing($AC$5,AZ1202,TRUE,_xll.ohTrigger(Trigger,Trigger6M))</f>
        <v>1.714124195254706E-2</v>
      </c>
      <c r="BD1202" s="257">
        <f>_xll.qlIndexFixing($BE$1,AZ1202,TRUE,_xll.ohTrigger(Trigger,Trigger6M))</f>
        <v>1.6752505782062162E-2</v>
      </c>
    </row>
    <row r="1203" spans="51:56" ht="11.25" customHeight="1" x14ac:dyDescent="0.25">
      <c r="AY1203" s="106" t="s">
        <v>83</v>
      </c>
      <c r="AZ1203" s="105">
        <f>_xll.qlInterestRateIndexFixingDate(Currency&amp;"ibor"&amp;Tenor,BA1203,Trigger)</f>
        <v>47736</v>
      </c>
      <c r="BA1203" s="105">
        <f>_xll.qlCalendarAdvance(Calendar,BA1202,AY1203,"f",,Trigger)</f>
        <v>47738</v>
      </c>
      <c r="BB1203" s="105">
        <f>_xll.qlInterestRateIndexMaturity(Currency&amp;"ibor"&amp;Tenor,BA1203,Trigger)</f>
        <v>47919</v>
      </c>
      <c r="BC1203" s="257">
        <f>_xll.qlIndexFixing($AC$5,AZ1203,TRUE,_xll.ohTrigger(Trigger,Trigger6M))</f>
        <v>1.7154124820915616E-2</v>
      </c>
      <c r="BD1203" s="257">
        <f>_xll.qlIndexFixing($BE$1,AZ1203,TRUE,_xll.ohTrigger(Trigger,Trigger6M))</f>
        <v>1.6747230355378385E-2</v>
      </c>
    </row>
    <row r="1204" spans="51:56" ht="11.25" customHeight="1" x14ac:dyDescent="0.25">
      <c r="AY1204" s="106" t="s">
        <v>83</v>
      </c>
      <c r="AZ1204" s="105">
        <f>_xll.qlInterestRateIndexFixingDate(Currency&amp;"ibor"&amp;Tenor,BA1204,Trigger)</f>
        <v>47743</v>
      </c>
      <c r="BA1204" s="105">
        <f>_xll.qlCalendarAdvance(Calendar,BA1203,AY1204,"f",,Trigger)</f>
        <v>47745</v>
      </c>
      <c r="BB1204" s="105">
        <f>_xll.qlInterestRateIndexMaturity(Currency&amp;"ibor"&amp;Tenor,BA1204,Trigger)</f>
        <v>47926</v>
      </c>
      <c r="BC1204" s="257">
        <f>_xll.qlIndexFixing($AC$5,AZ1204,TRUE,_xll.ohTrigger(Trigger,Trigger6M))</f>
        <v>1.7167007772015783E-2</v>
      </c>
      <c r="BD1204" s="257">
        <f>_xll.qlIndexFixing($BE$1,AZ1204,TRUE,_xll.ohTrigger(Trigger,Trigger6M))</f>
        <v>1.6741920316858994E-2</v>
      </c>
    </row>
    <row r="1205" spans="51:56" ht="11.25" customHeight="1" x14ac:dyDescent="0.25">
      <c r="AY1205" s="106" t="s">
        <v>83</v>
      </c>
      <c r="AZ1205" s="105">
        <f>_xll.qlInterestRateIndexFixingDate(Currency&amp;"ibor"&amp;Tenor,BA1205,Trigger)</f>
        <v>47750</v>
      </c>
      <c r="BA1205" s="105">
        <f>_xll.qlCalendarAdvance(Calendar,BA1204,AY1205,"f",,Trigger)</f>
        <v>47752</v>
      </c>
      <c r="BB1205" s="105">
        <f>_xll.qlInterestRateIndexMaturity(Currency&amp;"ibor"&amp;Tenor,BA1205,Trigger)</f>
        <v>47933</v>
      </c>
      <c r="BC1205" s="257">
        <f>_xll.qlIndexFixing($AC$5,AZ1205,TRUE,_xll.ohTrigger(Trigger,Trigger6M))</f>
        <v>1.7179890805849328E-2</v>
      </c>
      <c r="BD1205" s="257">
        <f>_xll.qlIndexFixing($BE$1,AZ1205,TRUE,_xll.ohTrigger(Trigger,Trigger6M))</f>
        <v>1.673657582227818E-2</v>
      </c>
    </row>
    <row r="1206" spans="51:56" ht="11.25" customHeight="1" x14ac:dyDescent="0.25">
      <c r="AY1206" s="106" t="s">
        <v>83</v>
      </c>
      <c r="AZ1206" s="105">
        <f>_xll.qlInterestRateIndexFixingDate(Currency&amp;"ibor"&amp;Tenor,BA1206,Trigger)</f>
        <v>47757</v>
      </c>
      <c r="BA1206" s="105">
        <f>_xll.qlCalendarAdvance(Calendar,BA1205,AY1206,"f",,Trigger)</f>
        <v>47759</v>
      </c>
      <c r="BB1206" s="105">
        <f>_xll.qlInterestRateIndexMaturity(Currency&amp;"ibor"&amp;Tenor,BA1206,Trigger)</f>
        <v>47941</v>
      </c>
      <c r="BC1206" s="257">
        <f>_xll.qlIndexFixing($AC$5,AZ1206,TRUE,_xll.ohTrigger(Trigger,Trigger6M))</f>
        <v>1.719410356431679E-2</v>
      </c>
      <c r="BD1206" s="257">
        <f>_xll.qlIndexFixing($BE$1,AZ1206,TRUE,_xll.ohTrigger(Trigger,Trigger6M))</f>
        <v>1.6731188676618519E-2</v>
      </c>
    </row>
    <row r="1207" spans="51:56" ht="11.25" customHeight="1" x14ac:dyDescent="0.25">
      <c r="AY1207" s="106" t="s">
        <v>83</v>
      </c>
      <c r="AZ1207" s="105">
        <f>_xll.qlInterestRateIndexFixingDate(Currency&amp;"ibor"&amp;Tenor,BA1207,Trigger)</f>
        <v>47764</v>
      </c>
      <c r="BA1207" s="105">
        <f>_xll.qlCalendarAdvance(Calendar,BA1206,AY1207,"f",,Trigger)</f>
        <v>47766</v>
      </c>
      <c r="BB1207" s="105">
        <f>_xll.qlInterestRateIndexMaturity(Currency&amp;"ibor"&amp;Tenor,BA1207,Trigger)</f>
        <v>47948</v>
      </c>
      <c r="BC1207" s="257">
        <f>_xll.qlIndexFixing($AC$5,AZ1207,TRUE,_xll.ohTrigger(Trigger,Trigger6M))</f>
        <v>1.7206987382430702E-2</v>
      </c>
      <c r="BD1207" s="257">
        <f>_xll.qlIndexFixing($BE$1,AZ1207,TRUE,_xll.ohTrigger(Trigger,Trigger6M))</f>
        <v>1.6725773101742062E-2</v>
      </c>
    </row>
    <row r="1208" spans="51:56" ht="11.25" customHeight="1" x14ac:dyDescent="0.25">
      <c r="AY1208" s="106" t="s">
        <v>83</v>
      </c>
      <c r="AZ1208" s="105">
        <f>_xll.qlInterestRateIndexFixingDate(Currency&amp;"ibor"&amp;Tenor,BA1208,Trigger)</f>
        <v>47771</v>
      </c>
      <c r="BA1208" s="105">
        <f>_xll.qlCalendarAdvance(Calendar,BA1207,AY1208,"f",,Trigger)</f>
        <v>47773</v>
      </c>
      <c r="BB1208" s="105">
        <f>_xll.qlInterestRateIndexMaturity(Currency&amp;"ibor"&amp;Tenor,BA1208,Trigger)</f>
        <v>47955</v>
      </c>
      <c r="BC1208" s="257">
        <f>_xll.qlIndexFixing($AC$5,AZ1208,TRUE,_xll.ohTrigger(Trigger,Trigger6M))</f>
        <v>1.7219871283739602E-2</v>
      </c>
      <c r="BD1208" s="257">
        <f>_xll.qlIndexFixing($BE$1,AZ1208,TRUE,_xll.ohTrigger(Trigger,Trigger6M))</f>
        <v>1.6720323547761679E-2</v>
      </c>
    </row>
    <row r="1209" spans="51:56" ht="11.25" customHeight="1" x14ac:dyDescent="0.25">
      <c r="AY1209" s="106" t="s">
        <v>83</v>
      </c>
      <c r="AZ1209" s="105">
        <f>_xll.qlInterestRateIndexFixingDate(Currency&amp;"ibor"&amp;Tenor,BA1209,Trigger)</f>
        <v>47778</v>
      </c>
      <c r="BA1209" s="105">
        <f>_xll.qlCalendarAdvance(Calendar,BA1208,AY1209,"f",,Trigger)</f>
        <v>47780</v>
      </c>
      <c r="BB1209" s="105">
        <f>_xll.qlInterestRateIndexMaturity(Currency&amp;"ibor"&amp;Tenor,BA1209,Trigger)</f>
        <v>47962</v>
      </c>
      <c r="BC1209" s="257">
        <f>_xll.qlIndexFixing($AC$5,AZ1209,TRUE,_xll.ohTrigger(Trigger,Trigger6M))</f>
        <v>1.7232755268244811E-2</v>
      </c>
      <c r="BD1209" s="257">
        <f>_xll.qlIndexFixing($BE$1,AZ1209,TRUE,_xll.ohTrigger(Trigger,Trigger6M))</f>
        <v>1.6714840170462205E-2</v>
      </c>
    </row>
    <row r="1210" spans="51:56" ht="11.25" customHeight="1" x14ac:dyDescent="0.25">
      <c r="AY1210" s="106" t="s">
        <v>83</v>
      </c>
      <c r="AZ1210" s="105">
        <f>_xll.qlInterestRateIndexFixingDate(Currency&amp;"ibor"&amp;Tenor,BA1210,Trigger)</f>
        <v>47785</v>
      </c>
      <c r="BA1210" s="105">
        <f>_xll.qlCalendarAdvance(Calendar,BA1209,AY1210,"f",,Trigger)</f>
        <v>47787</v>
      </c>
      <c r="BB1210" s="105">
        <f>_xll.qlInterestRateIndexMaturity(Currency&amp;"ibor"&amp;Tenor,BA1210,Trigger)</f>
        <v>47968</v>
      </c>
      <c r="BC1210" s="257">
        <f>_xll.qlIndexFixing($AC$5,AZ1210,TRUE,_xll.ohTrigger(Trigger,Trigger6M))</f>
        <v>1.7244307216024348E-2</v>
      </c>
      <c r="BD1210" s="257">
        <f>_xll.qlIndexFixing($BE$1,AZ1210,TRUE,_xll.ohTrigger(Trigger,Trigger6M))</f>
        <v>1.6709341960537843E-2</v>
      </c>
    </row>
    <row r="1211" spans="51:56" ht="11.25" customHeight="1" x14ac:dyDescent="0.25">
      <c r="AY1211" s="106" t="s">
        <v>83</v>
      </c>
      <c r="AZ1211" s="105">
        <f>_xll.qlInterestRateIndexFixingDate(Currency&amp;"ibor"&amp;Tenor,BA1211,Trigger)</f>
        <v>47792</v>
      </c>
      <c r="BA1211" s="105">
        <f>_xll.qlCalendarAdvance(Calendar,BA1210,AY1211,"f",,Trigger)</f>
        <v>47794</v>
      </c>
      <c r="BB1211" s="105">
        <f>_xll.qlInterestRateIndexMaturity(Currency&amp;"ibor"&amp;Tenor,BA1211,Trigger)</f>
        <v>47975</v>
      </c>
      <c r="BC1211" s="257">
        <f>_xll.qlIndexFixing($AC$5,AZ1211,TRUE,_xll.ohTrigger(Trigger,Trigger6M))</f>
        <v>1.7257190746264348E-2</v>
      </c>
      <c r="BD1211" s="257">
        <f>_xll.qlIndexFixing($BE$1,AZ1211,TRUE,_xll.ohTrigger(Trigger,Trigger6M))</f>
        <v>1.6703794000843538E-2</v>
      </c>
    </row>
    <row r="1212" spans="51:56" ht="11.25" customHeight="1" x14ac:dyDescent="0.25">
      <c r="AY1212" s="106" t="s">
        <v>83</v>
      </c>
      <c r="AZ1212" s="105">
        <f>_xll.qlInterestRateIndexFixingDate(Currency&amp;"ibor"&amp;Tenor,BA1212,Trigger)</f>
        <v>47799</v>
      </c>
      <c r="BA1212" s="105">
        <f>_xll.qlCalendarAdvance(Calendar,BA1211,AY1212,"f",,Trigger)</f>
        <v>47801</v>
      </c>
      <c r="BB1212" s="105">
        <f>_xll.qlInterestRateIndexMaturity(Currency&amp;"ibor"&amp;Tenor,BA1212,Trigger)</f>
        <v>47982</v>
      </c>
      <c r="BC1212" s="257">
        <f>_xll.qlIndexFixing($AC$5,AZ1212,TRUE,_xll.ohTrigger(Trigger,Trigger6M))</f>
        <v>1.7270074359241695E-2</v>
      </c>
      <c r="BD1212" s="257">
        <f>_xll.qlIndexFixing($BE$1,AZ1212,TRUE,_xll.ohTrigger(Trigger,Trigger6M))</f>
        <v>1.6698212675506609E-2</v>
      </c>
    </row>
    <row r="1213" spans="51:56" ht="11.25" customHeight="1" x14ac:dyDescent="0.25">
      <c r="AY1213" s="106" t="s">
        <v>83</v>
      </c>
      <c r="AZ1213" s="105">
        <f>_xll.qlInterestRateIndexFixingDate(Currency&amp;"ibor"&amp;Tenor,BA1213,Trigger)</f>
        <v>47806</v>
      </c>
      <c r="BA1213" s="105">
        <f>_xll.qlCalendarAdvance(Calendar,BA1212,AY1213,"f",,Trigger)</f>
        <v>47808</v>
      </c>
      <c r="BB1213" s="105">
        <f>_xll.qlInterestRateIndexMaturity(Currency&amp;"ibor"&amp;Tenor,BA1213,Trigger)</f>
        <v>47989</v>
      </c>
      <c r="BC1213" s="257">
        <f>_xll.qlIndexFixing($AC$5,AZ1213,TRUE,_xll.ohTrigger(Trigger,Trigger6M))</f>
        <v>1.7282958054955073E-2</v>
      </c>
      <c r="BD1213" s="257">
        <f>_xll.qlIndexFixing($BE$1,AZ1213,TRUE,_xll.ohTrigger(Trigger,Trigger6M))</f>
        <v>1.6692598140302561E-2</v>
      </c>
    </row>
    <row r="1214" spans="51:56" ht="11.25" customHeight="1" x14ac:dyDescent="0.25">
      <c r="AY1214" s="106" t="s">
        <v>83</v>
      </c>
      <c r="AZ1214" s="105">
        <f>_xll.qlInterestRateIndexFixingDate(Currency&amp;"ibor"&amp;Tenor,BA1214,Trigger)</f>
        <v>47813</v>
      </c>
      <c r="BA1214" s="105">
        <f>_xll.qlCalendarAdvance(Calendar,BA1213,AY1214,"f",,Trigger)</f>
        <v>47815</v>
      </c>
      <c r="BB1214" s="105">
        <f>_xll.qlInterestRateIndexMaturity(Currency&amp;"ibor"&amp;Tenor,BA1214,Trigger)</f>
        <v>47996</v>
      </c>
      <c r="BC1214" s="257">
        <f>_xll.qlIndexFixing($AC$5,AZ1214,TRUE,_xll.ohTrigger(Trigger,Trigger6M))</f>
        <v>1.7295841833406687E-2</v>
      </c>
      <c r="BD1214" s="257">
        <f>_xll.qlIndexFixing($BE$1,AZ1214,TRUE,_xll.ohTrigger(Trigger,Trigger6M))</f>
        <v>1.6686950551004685E-2</v>
      </c>
    </row>
    <row r="1215" spans="51:56" ht="11.25" customHeight="1" x14ac:dyDescent="0.25">
      <c r="AY1215" s="106" t="s">
        <v>83</v>
      </c>
      <c r="AZ1215" s="105">
        <f>_xll.qlInterestRateIndexFixingDate(Currency&amp;"ibor"&amp;Tenor,BA1215,Trigger)</f>
        <v>47820</v>
      </c>
      <c r="BA1215" s="105">
        <f>_xll.qlCalendarAdvance(Calendar,BA1214,AY1215,"f",,Trigger)</f>
        <v>47822</v>
      </c>
      <c r="BB1215" s="105">
        <f>_xll.qlInterestRateIndexMaturity(Currency&amp;"ibor"&amp;Tenor,BA1215,Trigger)</f>
        <v>48004</v>
      </c>
      <c r="BC1215" s="257">
        <f>_xll.qlIndexFixing($AC$5,AZ1215,TRUE,_xll.ohTrigger(Trigger,Trigger6M))</f>
        <v>1.729481468084311E-2</v>
      </c>
      <c r="BD1215" s="257">
        <f>_xll.qlIndexFixing($BE$1,AZ1215,TRUE,_xll.ohTrigger(Trigger,Trigger6M))</f>
        <v>1.6681238340782181E-2</v>
      </c>
    </row>
    <row r="1216" spans="51:56" ht="11.25" customHeight="1" x14ac:dyDescent="0.25">
      <c r="AY1216" s="106" t="s">
        <v>83</v>
      </c>
      <c r="AZ1216" s="105">
        <f>_xll.qlInterestRateIndexFixingDate(Currency&amp;"ibor"&amp;Tenor,BA1216,Trigger)</f>
        <v>47827</v>
      </c>
      <c r="BA1216" s="105">
        <f>_xll.qlCalendarAdvance(Calendar,BA1215,AY1216,"f",,Trigger)</f>
        <v>47829</v>
      </c>
      <c r="BB1216" s="105">
        <f>_xll.qlInterestRateIndexMaturity(Currency&amp;"ibor"&amp;Tenor,BA1216,Trigger)</f>
        <v>48011</v>
      </c>
      <c r="BC1216" s="257">
        <f>_xll.qlIndexFixing($AC$5,AZ1216,TRUE,_xll.ohTrigger(Trigger,Trigger6M))</f>
        <v>1.7272064009026328E-2</v>
      </c>
      <c r="BD1216" s="257">
        <f>_xll.qlIndexFixing($BE$1,AZ1216,TRUE,_xll.ohTrigger(Trigger,Trigger6M))</f>
        <v>1.6675522562162981E-2</v>
      </c>
    </row>
    <row r="1217" spans="51:56" ht="11.25" customHeight="1" x14ac:dyDescent="0.25">
      <c r="AY1217" s="106" t="s">
        <v>83</v>
      </c>
      <c r="AZ1217" s="105">
        <f>_xll.qlInterestRateIndexFixingDate(Currency&amp;"ibor"&amp;Tenor,BA1217,Trigger)</f>
        <v>47834</v>
      </c>
      <c r="BA1217" s="105">
        <f>_xll.qlCalendarAdvance(Calendar,BA1216,AY1217,"f",,Trigger)</f>
        <v>47836</v>
      </c>
      <c r="BB1217" s="105">
        <f>_xll.qlInterestRateIndexMaturity(Currency&amp;"ibor"&amp;Tenor,BA1217,Trigger)</f>
        <v>48018</v>
      </c>
      <c r="BC1217" s="257">
        <f>_xll.qlIndexFixing($AC$5,AZ1217,TRUE,_xll.ohTrigger(Trigger,Trigger6M))</f>
        <v>1.7249228477724834E-2</v>
      </c>
      <c r="BD1217" s="257">
        <f>_xll.qlIndexFixing($BE$1,AZ1217,TRUE,_xll.ohTrigger(Trigger,Trigger6M))</f>
        <v>1.6669774206486684E-2</v>
      </c>
    </row>
    <row r="1218" spans="51:56" ht="11.25" customHeight="1" x14ac:dyDescent="0.25">
      <c r="AY1218" s="106" t="s">
        <v>83</v>
      </c>
      <c r="AZ1218" s="105">
        <f>_xll.qlInterestRateIndexFixingDate(Currency&amp;"ibor"&amp;Tenor,BA1218,Trigger)</f>
        <v>47840</v>
      </c>
      <c r="BA1218" s="105">
        <f>_xll.qlCalendarAdvance(Calendar,BA1217,AY1218,"f",,Trigger)</f>
        <v>47844</v>
      </c>
      <c r="BB1218" s="105">
        <f>_xll.qlInterestRateIndexMaturity(Currency&amp;"ibor"&amp;Tenor,BA1218,Trigger)</f>
        <v>48026</v>
      </c>
      <c r="BC1218" s="257">
        <f>_xll.qlIndexFixing($AC$5,AZ1218,TRUE,_xll.ohTrigger(Trigger,Trigger6M))</f>
        <v>1.722302682183724E-2</v>
      </c>
      <c r="BD1218" s="257">
        <f>_xll.qlIndexFixing($BE$1,AZ1218,TRUE,_xll.ohTrigger(Trigger,Trigger6M))</f>
        <v>1.6663164966704409E-2</v>
      </c>
    </row>
    <row r="1219" spans="51:56" ht="11.25" customHeight="1" x14ac:dyDescent="0.25">
      <c r="AY1219" s="106" t="s">
        <v>83</v>
      </c>
      <c r="AZ1219" s="105">
        <f>_xll.qlInterestRateIndexFixingDate(Currency&amp;"ibor"&amp;Tenor,BA1219,Trigger)</f>
        <v>47848</v>
      </c>
      <c r="BA1219" s="105">
        <f>_xll.qlCalendarAdvance(Calendar,BA1218,AY1219,"f",,Trigger)</f>
        <v>47851</v>
      </c>
      <c r="BB1219" s="105">
        <f>_xll.qlInterestRateIndexMaturity(Currency&amp;"ibor"&amp;Tenor,BA1219,Trigger)</f>
        <v>48032</v>
      </c>
      <c r="BC1219" s="257">
        <f>_xll.qlIndexFixing($AC$5,AZ1219,TRUE,_xll.ohTrigger(Trigger,Trigger6M))</f>
        <v>1.7202938732980781E-2</v>
      </c>
      <c r="BD1219" s="257">
        <f>_xll.qlIndexFixing($BE$1,AZ1219,TRUE,_xll.ohTrigger(Trigger,Trigger6M))</f>
        <v>1.6657389544829624E-2</v>
      </c>
    </row>
    <row r="1220" spans="51:56" ht="11.25" customHeight="1" x14ac:dyDescent="0.25">
      <c r="AY1220" s="106" t="s">
        <v>83</v>
      </c>
      <c r="AZ1220" s="105">
        <f>_xll.qlInterestRateIndexFixingDate(Currency&amp;"ibor"&amp;Tenor,BA1220,Trigger)</f>
        <v>47856</v>
      </c>
      <c r="BA1220" s="105">
        <f>_xll.qlCalendarAdvance(Calendar,BA1219,AY1220,"f",,Trigger)</f>
        <v>47858</v>
      </c>
      <c r="BB1220" s="105">
        <f>_xll.qlInterestRateIndexMaturity(Currency&amp;"ibor"&amp;Tenor,BA1220,Trigger)</f>
        <v>48039</v>
      </c>
      <c r="BC1220" s="257">
        <f>_xll.qlIndexFixing($AC$5,AZ1220,TRUE,_xll.ohTrigger(Trigger,Trigger6M))</f>
        <v>1.7179650998158276E-2</v>
      </c>
      <c r="BD1220" s="257">
        <f>_xll.qlIndexFixing($BE$1,AZ1220,TRUE,_xll.ohTrigger(Trigger,Trigger6M))</f>
        <v>1.6651542326441914E-2</v>
      </c>
    </row>
    <row r="1221" spans="51:56" ht="11.25" customHeight="1" x14ac:dyDescent="0.25">
      <c r="AY1221" s="106" t="s">
        <v>83</v>
      </c>
      <c r="AZ1221" s="105">
        <f>_xll.qlInterestRateIndexFixingDate(Currency&amp;"ibor"&amp;Tenor,BA1221,Trigger)</f>
        <v>47863</v>
      </c>
      <c r="BA1221" s="105">
        <f>_xll.qlCalendarAdvance(Calendar,BA1220,AY1221,"f",,Trigger)</f>
        <v>47865</v>
      </c>
      <c r="BB1221" s="105">
        <f>_xll.qlInterestRateIndexMaturity(Currency&amp;"ibor"&amp;Tenor,BA1221,Trigger)</f>
        <v>48046</v>
      </c>
      <c r="BC1221" s="257">
        <f>_xll.qlIndexFixing($AC$5,AZ1221,TRUE,_xll.ohTrigger(Trigger,Trigger6M))</f>
        <v>1.7156277952535132E-2</v>
      </c>
      <c r="BD1221" s="257">
        <f>_xll.qlIndexFixing($BE$1,AZ1221,TRUE,_xll.ohTrigger(Trigger,Trigger6M))</f>
        <v>1.6645663166628348E-2</v>
      </c>
    </row>
    <row r="1222" spans="51:56" ht="11.25" customHeight="1" x14ac:dyDescent="0.25">
      <c r="AY1222" s="106" t="s">
        <v>83</v>
      </c>
      <c r="AZ1222" s="105">
        <f>_xll.qlInterestRateIndexFixingDate(Currency&amp;"ibor"&amp;Tenor,BA1222,Trigger)</f>
        <v>47870</v>
      </c>
      <c r="BA1222" s="105">
        <f>_xll.qlCalendarAdvance(Calendar,BA1221,AY1222,"f",,Trigger)</f>
        <v>47872</v>
      </c>
      <c r="BB1222" s="105">
        <f>_xll.qlInterestRateIndexMaturity(Currency&amp;"ibor"&amp;Tenor,BA1222,Trigger)</f>
        <v>48053</v>
      </c>
      <c r="BC1222" s="257">
        <f>_xll.qlIndexFixing($AC$5,AZ1222,TRUE,_xll.ohTrigger(Trigger,Trigger6M))</f>
        <v>1.7132819599099021E-2</v>
      </c>
      <c r="BD1222" s="257">
        <f>_xll.qlIndexFixing($BE$1,AZ1222,TRUE,_xll.ohTrigger(Trigger,Trigger6M))</f>
        <v>1.6639752221161333E-2</v>
      </c>
    </row>
    <row r="1223" spans="51:56" ht="11.25" customHeight="1" x14ac:dyDescent="0.25">
      <c r="AY1223" s="106" t="s">
        <v>83</v>
      </c>
      <c r="AZ1223" s="105">
        <f>_xll.qlInterestRateIndexFixingDate(Currency&amp;"ibor"&amp;Tenor,BA1223,Trigger)</f>
        <v>47877</v>
      </c>
      <c r="BA1223" s="105">
        <f>_xll.qlCalendarAdvance(Calendar,BA1222,AY1223,"f",,Trigger)</f>
        <v>47879</v>
      </c>
      <c r="BB1223" s="105">
        <f>_xll.qlInterestRateIndexMaturity(Currency&amp;"ibor"&amp;Tenor,BA1223,Trigger)</f>
        <v>48060</v>
      </c>
      <c r="BC1223" s="257">
        <f>_xll.qlIndexFixing($AC$5,AZ1223,TRUE,_xll.ohTrigger(Trigger,Trigger6M))</f>
        <v>1.7109275940849093E-2</v>
      </c>
      <c r="BD1223" s="257">
        <f>_xll.qlIndexFixing($BE$1,AZ1223,TRUE,_xll.ohTrigger(Trigger,Trigger6M))</f>
        <v>1.6633809645812844E-2</v>
      </c>
    </row>
    <row r="1224" spans="51:56" ht="11.25" customHeight="1" x14ac:dyDescent="0.25">
      <c r="AY1224" s="106" t="s">
        <v>83</v>
      </c>
      <c r="AZ1224" s="105">
        <f>_xll.qlInterestRateIndexFixingDate(Currency&amp;"ibor"&amp;Tenor,BA1224,Trigger)</f>
        <v>47884</v>
      </c>
      <c r="BA1224" s="105">
        <f>_xll.qlCalendarAdvance(Calendar,BA1223,AY1224,"f",,Trigger)</f>
        <v>47886</v>
      </c>
      <c r="BB1224" s="105">
        <f>_xll.qlInterestRateIndexMaturity(Currency&amp;"ibor"&amp;Tenor,BA1224,Trigger)</f>
        <v>48067</v>
      </c>
      <c r="BC1224" s="257">
        <f>_xll.qlIndexFixing($AC$5,AZ1224,TRUE,_xll.ohTrigger(Trigger,Trigger6M))</f>
        <v>1.7085646980795531E-2</v>
      </c>
      <c r="BD1224" s="257">
        <f>_xll.qlIndexFixing($BE$1,AZ1224,TRUE,_xll.ohTrigger(Trigger,Trigger6M))</f>
        <v>1.6627835596355285E-2</v>
      </c>
    </row>
    <row r="1225" spans="51:56" ht="11.25" customHeight="1" x14ac:dyDescent="0.25">
      <c r="AY1225" s="106" t="s">
        <v>83</v>
      </c>
      <c r="AZ1225" s="105">
        <f>_xll.qlInterestRateIndexFixingDate(Currency&amp;"ibor"&amp;Tenor,BA1225,Trigger)</f>
        <v>47891</v>
      </c>
      <c r="BA1225" s="105">
        <f>_xll.qlCalendarAdvance(Calendar,BA1224,AY1225,"f",,Trigger)</f>
        <v>47893</v>
      </c>
      <c r="BB1225" s="105">
        <f>_xll.qlInterestRateIndexMaturity(Currency&amp;"ibor"&amp;Tenor,BA1225,Trigger)</f>
        <v>48074</v>
      </c>
      <c r="BC1225" s="257">
        <f>_xll.qlIndexFixing($AC$5,AZ1225,TRUE,_xll.ohTrigger(Trigger,Trigger6M))</f>
        <v>1.7061932721958242E-2</v>
      </c>
      <c r="BD1225" s="257">
        <f>_xll.qlIndexFixing($BE$1,AZ1225,TRUE,_xll.ohTrigger(Trigger,Trigger6M))</f>
        <v>1.6621830228560636E-2</v>
      </c>
    </row>
    <row r="1226" spans="51:56" ht="11.25" customHeight="1" x14ac:dyDescent="0.25">
      <c r="AY1226" s="106" t="s">
        <v>83</v>
      </c>
      <c r="AZ1226" s="105">
        <f>_xll.qlInterestRateIndexFixingDate(Currency&amp;"ibor"&amp;Tenor,BA1226,Trigger)</f>
        <v>47898</v>
      </c>
      <c r="BA1226" s="105">
        <f>_xll.qlCalendarAdvance(Calendar,BA1225,AY1226,"f",,Trigger)</f>
        <v>47900</v>
      </c>
      <c r="BB1226" s="105">
        <f>_xll.qlInterestRateIndexMaturity(Currency&amp;"ibor"&amp;Tenor,BA1226,Trigger)</f>
        <v>48081</v>
      </c>
      <c r="BC1226" s="257">
        <f>_xll.qlIndexFixing($AC$5,AZ1226,TRUE,_xll.ohTrigger(Trigger,Trigger6M))</f>
        <v>1.7038133167370378E-2</v>
      </c>
      <c r="BD1226" s="257">
        <f>_xll.qlIndexFixing($BE$1,AZ1226,TRUE,_xll.ohTrigger(Trigger,Trigger6M))</f>
        <v>1.6615793698198211E-2</v>
      </c>
    </row>
    <row r="1227" spans="51:56" ht="11.25" customHeight="1" x14ac:dyDescent="0.25">
      <c r="AY1227" s="106" t="s">
        <v>83</v>
      </c>
      <c r="AZ1227" s="105">
        <f>_xll.qlInterestRateIndexFixingDate(Currency&amp;"ibor"&amp;Tenor,BA1227,Trigger)</f>
        <v>47905</v>
      </c>
      <c r="BA1227" s="105">
        <f>_xll.qlCalendarAdvance(Calendar,BA1226,AY1227,"f",,Trigger)</f>
        <v>47907</v>
      </c>
      <c r="BB1227" s="105">
        <f>_xll.qlInterestRateIndexMaturity(Currency&amp;"ibor"&amp;Tenor,BA1227,Trigger)</f>
        <v>48089</v>
      </c>
      <c r="BC1227" s="257">
        <f>_xll.qlIndexFixing($AC$5,AZ1227,TRUE,_xll.ohTrigger(Trigger,Trigger6M))</f>
        <v>1.7012816192565925E-2</v>
      </c>
      <c r="BD1227" s="257">
        <f>_xll.qlIndexFixing($BE$1,AZ1227,TRUE,_xll.ohTrigger(Trigger,Trigger6M))</f>
        <v>1.6609664152102136E-2</v>
      </c>
    </row>
    <row r="1228" spans="51:56" ht="11.25" customHeight="1" x14ac:dyDescent="0.25">
      <c r="AY1228" s="106" t="s">
        <v>83</v>
      </c>
      <c r="AZ1228" s="105">
        <f>_xll.qlInterestRateIndexFixingDate(Currency&amp;"ibor"&amp;Tenor,BA1228,Trigger)</f>
        <v>47912</v>
      </c>
      <c r="BA1228" s="105">
        <f>_xll.qlCalendarAdvance(Calendar,BA1227,AY1228,"f",,Trigger)</f>
        <v>47914</v>
      </c>
      <c r="BB1228" s="105">
        <f>_xll.qlInterestRateIndexMaturity(Currency&amp;"ibor"&amp;Tenor,BA1228,Trigger)</f>
        <v>48099</v>
      </c>
      <c r="BC1228" s="257">
        <f>_xll.qlIndexFixing($AC$5,AZ1228,TRUE,_xll.ohTrigger(Trigger,Trigger6M))</f>
        <v>1.6985461753875525E-2</v>
      </c>
      <c r="BD1228" s="257">
        <f>_xll.qlIndexFixing($BE$1,AZ1228,TRUE,_xll.ohTrigger(Trigger,Trigger6M))</f>
        <v>1.6603368630619286E-2</v>
      </c>
    </row>
    <row r="1229" spans="51:56" ht="11.25" customHeight="1" x14ac:dyDescent="0.25">
      <c r="AY1229" s="106" t="s">
        <v>83</v>
      </c>
      <c r="AZ1229" s="105">
        <f>_xll.qlInterestRateIndexFixingDate(Currency&amp;"ibor"&amp;Tenor,BA1229,Trigger)</f>
        <v>47919</v>
      </c>
      <c r="BA1229" s="105">
        <f>_xll.qlCalendarAdvance(Calendar,BA1228,AY1229,"f",,Trigger)</f>
        <v>47921</v>
      </c>
      <c r="BB1229" s="105">
        <f>_xll.qlInterestRateIndexMaturity(Currency&amp;"ibor"&amp;Tenor,BA1229,Trigger)</f>
        <v>48106</v>
      </c>
      <c r="BC1229" s="257">
        <f>_xll.qlIndexFixing($AC$5,AZ1229,TRUE,_xll.ohTrigger(Trigger,Trigger6M))</f>
        <v>1.6962152824314125E-2</v>
      </c>
      <c r="BD1229" s="257">
        <f>_xll.qlIndexFixing($BE$1,AZ1229,TRUE,_xll.ohTrigger(Trigger,Trigger6M))</f>
        <v>1.6597229872025509E-2</v>
      </c>
    </row>
    <row r="1230" spans="51:56" ht="11.25" customHeight="1" x14ac:dyDescent="0.25">
      <c r="AY1230" s="106" t="s">
        <v>83</v>
      </c>
      <c r="AZ1230" s="105">
        <f>_xll.qlInterestRateIndexFixingDate(Currency&amp;"ibor"&amp;Tenor,BA1230,Trigger)</f>
        <v>47926</v>
      </c>
      <c r="BA1230" s="105">
        <f>_xll.qlCalendarAdvance(Calendar,BA1229,AY1230,"f",,Trigger)</f>
        <v>47928</v>
      </c>
      <c r="BB1230" s="105">
        <f>_xll.qlInterestRateIndexMaturity(Currency&amp;"ibor"&amp;Tenor,BA1230,Trigger)</f>
        <v>48113</v>
      </c>
      <c r="BC1230" s="257">
        <f>_xll.qlIndexFixing($AC$5,AZ1230,TRUE,_xll.ohTrigger(Trigger,Trigger6M))</f>
        <v>1.6938760434265336E-2</v>
      </c>
      <c r="BD1230" s="257">
        <f>_xll.qlIndexFixing($BE$1,AZ1230,TRUE,_xll.ohTrigger(Trigger,Trigger6M))</f>
        <v>1.6591060613267174E-2</v>
      </c>
    </row>
    <row r="1231" spans="51:56" ht="11.25" customHeight="1" x14ac:dyDescent="0.25">
      <c r="AY1231" s="106" t="s">
        <v>83</v>
      </c>
      <c r="AZ1231" s="105">
        <f>_xll.qlInterestRateIndexFixingDate(Currency&amp;"ibor"&amp;Tenor,BA1231,Trigger)</f>
        <v>47933</v>
      </c>
      <c r="BA1231" s="105">
        <f>_xll.qlCalendarAdvance(Calendar,BA1230,AY1231,"f",,Trigger)</f>
        <v>47935</v>
      </c>
      <c r="BB1231" s="105">
        <f>_xll.qlInterestRateIndexMaturity(Currency&amp;"ibor"&amp;Tenor,BA1231,Trigger)</f>
        <v>48120</v>
      </c>
      <c r="BC1231" s="257">
        <f>_xll.qlIndexFixing($AC$5,AZ1231,TRUE,_xll.ohTrigger(Trigger,Trigger6M))</f>
        <v>1.691528458671834E-2</v>
      </c>
      <c r="BD1231" s="257">
        <f>_xll.qlIndexFixing($BE$1,AZ1231,TRUE,_xll.ohTrigger(Trigger,Trigger6M))</f>
        <v>1.6584861010147438E-2</v>
      </c>
    </row>
    <row r="1232" spans="51:56" ht="11.25" customHeight="1" x14ac:dyDescent="0.25">
      <c r="AY1232" s="106" t="s">
        <v>83</v>
      </c>
      <c r="AZ1232" s="105">
        <f>_xll.qlInterestRateIndexFixingDate(Currency&amp;"ibor"&amp;Tenor,BA1232,Trigger)</f>
        <v>47940</v>
      </c>
      <c r="BA1232" s="105">
        <f>_xll.qlCalendarAdvance(Calendar,BA1231,AY1232,"f",,Trigger)</f>
        <v>47942</v>
      </c>
      <c r="BB1232" s="105">
        <f>_xll.qlInterestRateIndexMaturity(Currency&amp;"ibor"&amp;Tenor,BA1232,Trigger)</f>
        <v>48127</v>
      </c>
      <c r="BC1232" s="257">
        <f>_xll.qlIndexFixing($AC$5,AZ1232,TRUE,_xll.ohTrigger(Trigger,Trigger6M))</f>
        <v>1.6891725284675269E-2</v>
      </c>
      <c r="BD1232" s="257">
        <f>_xll.qlIndexFixing($BE$1,AZ1232,TRUE,_xll.ohTrigger(Trigger,Trigger6M))</f>
        <v>1.6578631218468587E-2</v>
      </c>
    </row>
    <row r="1233" spans="51:56" ht="11.25" customHeight="1" x14ac:dyDescent="0.25">
      <c r="AY1233" s="106" t="s">
        <v>83</v>
      </c>
      <c r="AZ1233" s="105">
        <f>_xll.qlInterestRateIndexFixingDate(Currency&amp;"ibor"&amp;Tenor,BA1233,Trigger)</f>
        <v>47947</v>
      </c>
      <c r="BA1233" s="105">
        <f>_xll.qlCalendarAdvance(Calendar,BA1232,AY1233,"f",,Trigger)</f>
        <v>47953</v>
      </c>
      <c r="BB1233" s="105">
        <f>_xll.qlInterestRateIndexMaturity(Currency&amp;"ibor"&amp;Tenor,BA1233,Trigger)</f>
        <v>48136</v>
      </c>
      <c r="BC1233" s="257">
        <f>_xll.qlIndexFixing($AC$5,AZ1233,TRUE,_xll.ohTrigger(Trigger,Trigger6M))</f>
        <v>1.6854823362884165E-2</v>
      </c>
      <c r="BD1233" s="257">
        <f>_xll.qlIndexFixing($BE$1,AZ1233,TRUE,_xll.ohTrigger(Trigger,Trigger6M))</f>
        <v>1.6568937652614142E-2</v>
      </c>
    </row>
    <row r="1234" spans="51:56" ht="11.25" customHeight="1" x14ac:dyDescent="0.25">
      <c r="AY1234" s="106" t="s">
        <v>83</v>
      </c>
      <c r="AZ1234" s="105">
        <f>_xll.qlInterestRateIndexFixingDate(Currency&amp;"ibor"&amp;Tenor,BA1234,Trigger)</f>
        <v>47956</v>
      </c>
      <c r="BA1234" s="105">
        <f>_xll.qlCalendarAdvance(Calendar,BA1233,AY1234,"f",,Trigger)</f>
        <v>47960</v>
      </c>
      <c r="BB1234" s="105">
        <f>_xll.qlInterestRateIndexMaturity(Currency&amp;"ibor"&amp;Tenor,BA1234,Trigger)</f>
        <v>48143</v>
      </c>
      <c r="BC1234" s="257">
        <f>_xll.qlIndexFixing($AC$5,AZ1234,TRUE,_xll.ohTrigger(Trigger,Trigger6M))</f>
        <v>1.6830675276796478E-2</v>
      </c>
      <c r="BD1234" s="257">
        <f>_xll.qlIndexFixing($BE$1,AZ1234,TRUE,_xll.ohTrigger(Trigger,Trigger6M))</f>
        <v>1.6562635674703261E-2</v>
      </c>
    </row>
    <row r="1235" spans="51:56" ht="11.25" customHeight="1" x14ac:dyDescent="0.25">
      <c r="AY1235" s="106" t="s">
        <v>83</v>
      </c>
      <c r="AZ1235" s="105">
        <f>_xll.qlInterestRateIndexFixingDate(Currency&amp;"ibor"&amp;Tenor,BA1235,Trigger)</f>
        <v>47963</v>
      </c>
      <c r="BA1235" s="105">
        <f>_xll.qlCalendarAdvance(Calendar,BA1234,AY1235,"f",,Trigger)</f>
        <v>47967</v>
      </c>
      <c r="BB1235" s="105">
        <f>_xll.qlInterestRateIndexMaturity(Currency&amp;"ibor"&amp;Tenor,BA1235,Trigger)</f>
        <v>48150</v>
      </c>
      <c r="BC1235" s="257">
        <f>_xll.qlIndexFixing($AC$5,AZ1235,TRUE,_xll.ohTrigger(Trigger,Trigger6M))</f>
        <v>1.6806442845725331E-2</v>
      </c>
      <c r="BD1235" s="257">
        <f>_xll.qlIndexFixing($BE$1,AZ1235,TRUE,_xll.ohTrigger(Trigger,Trigger6M))</f>
        <v>1.6556304044907932E-2</v>
      </c>
    </row>
    <row r="1236" spans="51:56" ht="11.25" customHeight="1" x14ac:dyDescent="0.25">
      <c r="AY1236" s="106" t="s">
        <v>83</v>
      </c>
      <c r="AZ1236" s="105">
        <f>_xll.qlInterestRateIndexFixingDate(Currency&amp;"ibor"&amp;Tenor,BA1236,Trigger)</f>
        <v>47970</v>
      </c>
      <c r="BA1236" s="105">
        <f>_xll.qlCalendarAdvance(Calendar,BA1235,AY1236,"f",,Trigger)</f>
        <v>47974</v>
      </c>
      <c r="BB1236" s="105">
        <f>_xll.qlInterestRateIndexMaturity(Currency&amp;"ibor"&amp;Tenor,BA1236,Trigger)</f>
        <v>48158</v>
      </c>
      <c r="BC1236" s="257">
        <f>_xll.qlIndexFixing($AC$5,AZ1236,TRUE,_xll.ohTrigger(Trigger,Trigger6M))</f>
        <v>1.6782540508756081E-2</v>
      </c>
      <c r="BD1236" s="257">
        <f>_xll.qlIndexFixing($BE$1,AZ1236,TRUE,_xll.ohTrigger(Trigger,Trigger6M))</f>
        <v>1.6549857608709317E-2</v>
      </c>
    </row>
    <row r="1237" spans="51:56" ht="11.25" customHeight="1" x14ac:dyDescent="0.25">
      <c r="AY1237" s="106" t="s">
        <v>83</v>
      </c>
      <c r="AZ1237" s="105">
        <f>_xll.qlInterestRateIndexFixingDate(Currency&amp;"ibor"&amp;Tenor,BA1237,Trigger)</f>
        <v>47977</v>
      </c>
      <c r="BA1237" s="105">
        <f>_xll.qlCalendarAdvance(Calendar,BA1236,AY1237,"f",,Trigger)</f>
        <v>47981</v>
      </c>
      <c r="BB1237" s="105">
        <f>_xll.qlInterestRateIndexMaturity(Currency&amp;"ibor"&amp;Tenor,BA1237,Trigger)</f>
        <v>48165</v>
      </c>
      <c r="BC1237" s="257">
        <f>_xll.qlIndexFixing($AC$5,AZ1237,TRUE,_xll.ohTrigger(Trigger,Trigger6M))</f>
        <v>1.6758328870779406E-2</v>
      </c>
      <c r="BD1237" s="257">
        <f>_xll.qlIndexFixing($BE$1,AZ1237,TRUE,_xll.ohTrigger(Trigger,Trigger6M))</f>
        <v>1.6543464808683885E-2</v>
      </c>
    </row>
    <row r="1238" spans="51:56" ht="11.25" customHeight="1" x14ac:dyDescent="0.25">
      <c r="AY1238" s="106" t="s">
        <v>83</v>
      </c>
      <c r="AZ1238" s="105">
        <f>_xll.qlInterestRateIndexFixingDate(Currency&amp;"ibor"&amp;Tenor,BA1238,Trigger)</f>
        <v>47984</v>
      </c>
      <c r="BA1238" s="105">
        <f>_xll.qlCalendarAdvance(Calendar,BA1237,AY1238,"f",,Trigger)</f>
        <v>47988</v>
      </c>
      <c r="BB1238" s="105">
        <f>_xll.qlInterestRateIndexMaturity(Currency&amp;"ibor"&amp;Tenor,BA1238,Trigger)</f>
        <v>48172</v>
      </c>
      <c r="BC1238" s="257">
        <f>_xll.qlIndexFixing($AC$5,AZ1238,TRUE,_xll.ohTrigger(Trigger,Trigger6M))</f>
        <v>1.6734033350164938E-2</v>
      </c>
      <c r="BD1238" s="257">
        <f>_xll.qlIndexFixing($BE$1,AZ1238,TRUE,_xll.ohTrigger(Trigger,Trigger6M))</f>
        <v>1.6537042834025309E-2</v>
      </c>
    </row>
    <row r="1239" spans="51:56" ht="11.25" customHeight="1" x14ac:dyDescent="0.25">
      <c r="AY1239" s="106" t="s">
        <v>83</v>
      </c>
      <c r="AZ1239" s="105">
        <f>_xll.qlInterestRateIndexFixingDate(Currency&amp;"ibor"&amp;Tenor,BA1239,Trigger)</f>
        <v>47991</v>
      </c>
      <c r="BA1239" s="105">
        <f>_xll.qlCalendarAdvance(Calendar,BA1238,AY1239,"f",,Trigger)</f>
        <v>47995</v>
      </c>
      <c r="BB1239" s="105">
        <f>_xll.qlInterestRateIndexMaturity(Currency&amp;"ibor"&amp;Tenor,BA1239,Trigger)</f>
        <v>48179</v>
      </c>
      <c r="BC1239" s="257">
        <f>_xll.qlIndexFixing($AC$5,AZ1239,TRUE,_xll.ohTrigger(Trigger,Trigger6M))</f>
        <v>1.6709653950019759E-2</v>
      </c>
      <c r="BD1239" s="257">
        <f>_xll.qlIndexFixing($BE$1,AZ1239,TRUE,_xll.ohTrigger(Trigger,Trigger6M))</f>
        <v>1.6530591840522881E-2</v>
      </c>
    </row>
    <row r="1240" spans="51:56" ht="11.25" customHeight="1" x14ac:dyDescent="0.25">
      <c r="AY1240" s="106" t="s">
        <v>83</v>
      </c>
      <c r="AZ1240" s="105">
        <f>_xll.qlInterestRateIndexFixingDate(Currency&amp;"ibor"&amp;Tenor,BA1240,Trigger)</f>
        <v>47998</v>
      </c>
      <c r="BA1240" s="105">
        <f>_xll.qlCalendarAdvance(Calendar,BA1239,AY1240,"f",,Trigger)</f>
        <v>48002</v>
      </c>
      <c r="BB1240" s="105">
        <f>_xll.qlInterestRateIndexMaturity(Currency&amp;"ibor"&amp;Tenor,BA1240,Trigger)</f>
        <v>48185</v>
      </c>
      <c r="BC1240" s="257">
        <f>_xll.qlIndexFixing($AC$5,AZ1240,TRUE,_xll.ohTrigger(Trigger,Trigger6M))</f>
        <v>1.6689066878906061E-2</v>
      </c>
      <c r="BD1240" s="257">
        <f>_xll.qlIndexFixing($BE$1,AZ1240,TRUE,_xll.ohTrigger(Trigger,Trigger6M))</f>
        <v>1.6524206570038034E-2</v>
      </c>
    </row>
    <row r="1241" spans="51:56" ht="11.25" customHeight="1" x14ac:dyDescent="0.25">
      <c r="AY1241" s="106" t="s">
        <v>83</v>
      </c>
      <c r="AZ1241" s="105">
        <f>_xll.qlInterestRateIndexFixingDate(Currency&amp;"ibor"&amp;Tenor,BA1241,Trigger)</f>
        <v>48005</v>
      </c>
      <c r="BA1241" s="105">
        <f>_xll.qlCalendarAdvance(Calendar,BA1240,AY1241,"f",,Trigger)</f>
        <v>48009</v>
      </c>
      <c r="BB1241" s="105">
        <f>_xll.qlInterestRateIndexMaturity(Currency&amp;"ibor"&amp;Tenor,BA1241,Trigger)</f>
        <v>48192</v>
      </c>
      <c r="BC1241" s="257">
        <f>_xll.qlIndexFixing($AC$5,AZ1241,TRUE,_xll.ohTrigger(Trigger,Trigger6M))</f>
        <v>1.6699735443575132E-2</v>
      </c>
      <c r="BD1241" s="257">
        <f>_xll.qlIndexFixing($BE$1,AZ1241,TRUE,_xll.ohTrigger(Trigger,Trigger6M))</f>
        <v>1.651770030034978E-2</v>
      </c>
    </row>
    <row r="1242" spans="51:56" ht="11.25" customHeight="1" x14ac:dyDescent="0.25">
      <c r="AY1242" s="106" t="s">
        <v>83</v>
      </c>
      <c r="AZ1242" s="105">
        <f>_xll.qlInterestRateIndexFixingDate(Currency&amp;"ibor"&amp;Tenor,BA1242,Trigger)</f>
        <v>48012</v>
      </c>
      <c r="BA1242" s="105">
        <f>_xll.qlCalendarAdvance(Calendar,BA1241,AY1242,"f",,Trigger)</f>
        <v>48016</v>
      </c>
      <c r="BB1242" s="105">
        <f>_xll.qlInterestRateIndexMaturity(Currency&amp;"ibor"&amp;Tenor,BA1242,Trigger)</f>
        <v>48199</v>
      </c>
      <c r="BC1242" s="257">
        <f>_xll.qlIndexFixing($AC$5,AZ1242,TRUE,_xll.ohTrigger(Trigger,Trigger6M))</f>
        <v>1.671040406561514E-2</v>
      </c>
      <c r="BD1242" s="257">
        <f>_xll.qlIndexFixing($BE$1,AZ1242,TRUE,_xll.ohTrigger(Trigger,Trigger6M))</f>
        <v>1.6511165469242063E-2</v>
      </c>
    </row>
    <row r="1243" spans="51:56" ht="11.25" customHeight="1" x14ac:dyDescent="0.25">
      <c r="AY1243" s="106" t="s">
        <v>83</v>
      </c>
      <c r="AZ1243" s="105">
        <f>_xll.qlInterestRateIndexFixingDate(Currency&amp;"ibor"&amp;Tenor,BA1243,Trigger)</f>
        <v>48019</v>
      </c>
      <c r="BA1243" s="105">
        <f>_xll.qlCalendarAdvance(Calendar,BA1242,AY1243,"f",,Trigger)</f>
        <v>48023</v>
      </c>
      <c r="BB1243" s="105">
        <f>_xll.qlInterestRateIndexMaturity(Currency&amp;"ibor"&amp;Tenor,BA1243,Trigger)</f>
        <v>48206</v>
      </c>
      <c r="BC1243" s="257">
        <f>_xll.qlIndexFixing($AC$5,AZ1243,TRUE,_xll.ohTrigger(Trigger,Trigger6M))</f>
        <v>1.672107274502652E-2</v>
      </c>
      <c r="BD1243" s="257">
        <f>_xll.qlIndexFixing($BE$1,AZ1243,TRUE,_xll.ohTrigger(Trigger,Trigger6M))</f>
        <v>1.6504602232491918E-2</v>
      </c>
    </row>
    <row r="1244" spans="51:56" ht="11.25" customHeight="1" x14ac:dyDescent="0.25">
      <c r="AY1244" s="106" t="s">
        <v>83</v>
      </c>
      <c r="AZ1244" s="105">
        <f>_xll.qlInterestRateIndexFixingDate(Currency&amp;"ibor"&amp;Tenor,BA1244,Trigger)</f>
        <v>48026</v>
      </c>
      <c r="BA1244" s="105">
        <f>_xll.qlCalendarAdvance(Calendar,BA1243,AY1244,"f",,Trigger)</f>
        <v>48030</v>
      </c>
      <c r="BB1244" s="105">
        <f>_xll.qlInterestRateIndexMaturity(Currency&amp;"ibor"&amp;Tenor,BA1244,Trigger)</f>
        <v>48215</v>
      </c>
      <c r="BC1244" s="257">
        <f>_xll.qlIndexFixing($AC$5,AZ1244,TRUE,_xll.ohTrigger(Trigger,Trigger6M))</f>
        <v>1.6734041203557915E-2</v>
      </c>
      <c r="BD1244" s="257">
        <f>_xll.qlIndexFixing($BE$1,AZ1244,TRUE,_xll.ohTrigger(Trigger,Trigger6M))</f>
        <v>1.6497803123440704E-2</v>
      </c>
    </row>
    <row r="1245" spans="51:56" ht="11.25" customHeight="1" x14ac:dyDescent="0.25">
      <c r="AY1245" s="106" t="s">
        <v>83</v>
      </c>
      <c r="AZ1245" s="105">
        <f>_xll.qlInterestRateIndexFixingDate(Currency&amp;"ibor"&amp;Tenor,BA1245,Trigger)</f>
        <v>48033</v>
      </c>
      <c r="BA1245" s="105">
        <f>_xll.qlCalendarAdvance(Calendar,BA1244,AY1245,"f",,Trigger)</f>
        <v>48037</v>
      </c>
      <c r="BB1245" s="105">
        <f>_xll.qlInterestRateIndexMaturity(Currency&amp;"ibor"&amp;Tenor,BA1245,Trigger)</f>
        <v>48221</v>
      </c>
      <c r="BC1245" s="257">
        <f>_xll.qlIndexFixing($AC$5,AZ1245,TRUE,_xll.ohTrigger(Trigger,Trigger6M))</f>
        <v>1.6743560593479204E-2</v>
      </c>
      <c r="BD1245" s="257">
        <f>_xll.qlIndexFixing($BE$1,AZ1245,TRUE,_xll.ohTrigger(Trigger,Trigger6M))</f>
        <v>1.6491285207892399E-2</v>
      </c>
    </row>
    <row r="1246" spans="51:56" ht="11.25" customHeight="1" x14ac:dyDescent="0.25">
      <c r="AY1246" s="106" t="s">
        <v>83</v>
      </c>
      <c r="AZ1246" s="105">
        <f>_xll.qlInterestRateIndexFixingDate(Currency&amp;"ibor"&amp;Tenor,BA1246,Trigger)</f>
        <v>48040</v>
      </c>
      <c r="BA1246" s="105">
        <f>_xll.qlCalendarAdvance(Calendar,BA1245,AY1246,"f",,Trigger)</f>
        <v>48044</v>
      </c>
      <c r="BB1246" s="105">
        <f>_xll.qlInterestRateIndexMaturity(Currency&amp;"ibor"&amp;Tenor,BA1246,Trigger)</f>
        <v>48228</v>
      </c>
      <c r="BC1246" s="257">
        <f>_xll.qlIndexFixing($AC$5,AZ1246,TRUE,_xll.ohTrigger(Trigger,Trigger6M))</f>
        <v>1.6754229943368004E-2</v>
      </c>
      <c r="BD1246" s="257">
        <f>_xll.qlIndexFixing($BE$1,AZ1246,TRUE,_xll.ohTrigger(Trigger,Trigger6M))</f>
        <v>1.6484635444518107E-2</v>
      </c>
    </row>
    <row r="1247" spans="51:56" ht="11.25" customHeight="1" x14ac:dyDescent="0.25">
      <c r="AY1247" s="106" t="s">
        <v>83</v>
      </c>
      <c r="AZ1247" s="105">
        <f>_xll.qlInterestRateIndexFixingDate(Currency&amp;"ibor"&amp;Tenor,BA1247,Trigger)</f>
        <v>48047</v>
      </c>
      <c r="BA1247" s="105">
        <f>_xll.qlCalendarAdvance(Calendar,BA1246,AY1247,"f",,Trigger)</f>
        <v>48051</v>
      </c>
      <c r="BB1247" s="105">
        <f>_xll.qlInterestRateIndexMaturity(Currency&amp;"ibor"&amp;Tenor,BA1247,Trigger)</f>
        <v>48235</v>
      </c>
      <c r="BC1247" s="257">
        <f>_xll.qlIndexFixing($AC$5,AZ1247,TRUE,_xll.ohTrigger(Trigger,Trigger6M))</f>
        <v>1.6764899350945873E-2</v>
      </c>
      <c r="BD1247" s="257">
        <f>_xll.qlIndexFixing($BE$1,AZ1247,TRUE,_xll.ohTrigger(Trigger,Trigger6M))</f>
        <v>1.6477957908586083E-2</v>
      </c>
    </row>
    <row r="1248" spans="51:56" ht="11.25" customHeight="1" x14ac:dyDescent="0.25">
      <c r="AY1248" s="106" t="s">
        <v>83</v>
      </c>
      <c r="AZ1248" s="105">
        <f>_xll.qlInterestRateIndexFixingDate(Currency&amp;"ibor"&amp;Tenor,BA1248,Trigger)</f>
        <v>48054</v>
      </c>
      <c r="BA1248" s="105">
        <f>_xll.qlCalendarAdvance(Calendar,BA1247,AY1248,"f",,Trigger)</f>
        <v>48058</v>
      </c>
      <c r="BB1248" s="105">
        <f>_xll.qlInterestRateIndexMaturity(Currency&amp;"ibor"&amp;Tenor,BA1248,Trigger)</f>
        <v>48242</v>
      </c>
      <c r="BC1248" s="257">
        <f>_xll.qlIndexFixing($AC$5,AZ1248,TRUE,_xll.ohTrigger(Trigger,Trigger6M))</f>
        <v>1.6775568816212814E-2</v>
      </c>
      <c r="BD1248" s="257">
        <f>_xll.qlIndexFixing($BE$1,AZ1248,TRUE,_xll.ohTrigger(Trigger,Trigger6M))</f>
        <v>1.6471252755876933E-2</v>
      </c>
    </row>
    <row r="1249" spans="51:56" ht="11.25" customHeight="1" x14ac:dyDescent="0.25">
      <c r="AY1249" s="106" t="s">
        <v>83</v>
      </c>
      <c r="AZ1249" s="105">
        <f>_xll.qlInterestRateIndexFixingDate(Currency&amp;"ibor"&amp;Tenor,BA1249,Trigger)</f>
        <v>48061</v>
      </c>
      <c r="BA1249" s="105">
        <f>_xll.qlCalendarAdvance(Calendar,BA1248,AY1249,"f",,Trigger)</f>
        <v>48065</v>
      </c>
      <c r="BB1249" s="105">
        <f>_xll.qlInterestRateIndexMaturity(Currency&amp;"ibor"&amp;Tenor,BA1249,Trigger)</f>
        <v>48249</v>
      </c>
      <c r="BC1249" s="257">
        <f>_xll.qlIndexFixing($AC$5,AZ1249,TRUE,_xll.ohTrigger(Trigger,Trigger6M))</f>
        <v>1.678623833916839E-2</v>
      </c>
      <c r="BD1249" s="257">
        <f>_xll.qlIndexFixing($BE$1,AZ1249,TRUE,_xll.ohTrigger(Trigger,Trigger6M))</f>
        <v>1.6464520142172565E-2</v>
      </c>
    </row>
    <row r="1250" spans="51:56" ht="11.25" customHeight="1" x14ac:dyDescent="0.25">
      <c r="AY1250" s="106" t="s">
        <v>83</v>
      </c>
      <c r="AZ1250" s="105">
        <f>_xll.qlInterestRateIndexFixingDate(Currency&amp;"ibor"&amp;Tenor,BA1250,Trigger)</f>
        <v>48068</v>
      </c>
      <c r="BA1250" s="105">
        <f>_xll.qlCalendarAdvance(Calendar,BA1249,AY1250,"f",,Trigger)</f>
        <v>48072</v>
      </c>
      <c r="BB1250" s="105">
        <f>_xll.qlInterestRateIndexMaturity(Currency&amp;"ibor"&amp;Tenor,BA1250,Trigger)</f>
        <v>48256</v>
      </c>
      <c r="BC1250" s="257">
        <f>_xll.qlIndexFixing($AC$5,AZ1250,TRUE,_xll.ohTrigger(Trigger,Trigger6M))</f>
        <v>1.6796907919814339E-2</v>
      </c>
      <c r="BD1250" s="257">
        <f>_xll.qlIndexFixing($BE$1,AZ1250,TRUE,_xll.ohTrigger(Trigger,Trigger6M))</f>
        <v>1.6457760223252287E-2</v>
      </c>
    </row>
    <row r="1251" spans="51:56" ht="11.25" customHeight="1" x14ac:dyDescent="0.25">
      <c r="AY1251" s="106" t="s">
        <v>83</v>
      </c>
      <c r="AZ1251" s="105">
        <f>_xll.qlInterestRateIndexFixingDate(Currency&amp;"ibor"&amp;Tenor,BA1251,Trigger)</f>
        <v>48075</v>
      </c>
      <c r="BA1251" s="105">
        <f>_xll.qlCalendarAdvance(Calendar,BA1250,AY1251,"f",,Trigger)</f>
        <v>48079</v>
      </c>
      <c r="BB1251" s="105">
        <f>_xll.qlInterestRateIndexMaturity(Currency&amp;"ibor"&amp;Tenor,BA1251,Trigger)</f>
        <v>48263</v>
      </c>
      <c r="BC1251" s="257">
        <f>_xll.qlIndexFixing($AC$5,AZ1251,TRUE,_xll.ohTrigger(Trigger,Trigger6M))</f>
        <v>1.6807577558149798E-2</v>
      </c>
      <c r="BD1251" s="257">
        <f>_xll.qlIndexFixing($BE$1,AZ1251,TRUE,_xll.ohTrigger(Trigger,Trigger6M))</f>
        <v>1.6450973154895392E-2</v>
      </c>
    </row>
    <row r="1252" spans="51:56" ht="11.25" customHeight="1" x14ac:dyDescent="0.25">
      <c r="AY1252" s="106" t="s">
        <v>83</v>
      </c>
      <c r="AZ1252" s="105">
        <f>_xll.qlInterestRateIndexFixingDate(Currency&amp;"ibor"&amp;Tenor,BA1252,Trigger)</f>
        <v>48082</v>
      </c>
      <c r="BA1252" s="105">
        <f>_xll.qlCalendarAdvance(Calendar,BA1251,AY1252,"f",,Trigger)</f>
        <v>48086</v>
      </c>
      <c r="BB1252" s="105">
        <f>_xll.qlInterestRateIndexMaturity(Currency&amp;"ibor"&amp;Tenor,BA1252,Trigger)</f>
        <v>48270</v>
      </c>
      <c r="BC1252" s="257">
        <f>_xll.qlIndexFixing($AC$5,AZ1252,TRUE,_xll.ohTrigger(Trigger,Trigger6M))</f>
        <v>1.6818247254175193E-2</v>
      </c>
      <c r="BD1252" s="257">
        <f>_xll.qlIndexFixing($BE$1,AZ1252,TRUE,_xll.ohTrigger(Trigger,Trigger6M))</f>
        <v>1.6444159092878583E-2</v>
      </c>
    </row>
    <row r="1253" spans="51:56" ht="11.25" customHeight="1" x14ac:dyDescent="0.25">
      <c r="AY1253" s="106" t="s">
        <v>83</v>
      </c>
      <c r="AZ1253" s="105">
        <f>_xll.qlInterestRateIndexFixingDate(Currency&amp;"ibor"&amp;Tenor,BA1253,Trigger)</f>
        <v>48089</v>
      </c>
      <c r="BA1253" s="105">
        <f>_xll.qlCalendarAdvance(Calendar,BA1252,AY1253,"f",,Trigger)</f>
        <v>48093</v>
      </c>
      <c r="BB1253" s="105">
        <f>_xll.qlInterestRateIndexMaturity(Currency&amp;"ibor"&amp;Tenor,BA1253,Trigger)</f>
        <v>48275</v>
      </c>
      <c r="BC1253" s="257">
        <f>_xll.qlIndexFixing($AC$5,AZ1253,TRUE,_xll.ohTrigger(Trigger,Trigger6M))</f>
        <v>1.682660846477026E-2</v>
      </c>
      <c r="BD1253" s="257">
        <f>_xll.qlIndexFixing($BE$1,AZ1253,TRUE,_xll.ohTrigger(Trigger,Trigger6M))</f>
        <v>1.6437565248604347E-2</v>
      </c>
    </row>
    <row r="1254" spans="51:56" ht="11.25" customHeight="1" x14ac:dyDescent="0.25">
      <c r="AY1254" s="106" t="s">
        <v>83</v>
      </c>
      <c r="AZ1254" s="105">
        <f>_xll.qlInterestRateIndexFixingDate(Currency&amp;"ibor"&amp;Tenor,BA1254,Trigger)</f>
        <v>48096</v>
      </c>
      <c r="BA1254" s="105">
        <f>_xll.qlCalendarAdvance(Calendar,BA1253,AY1254,"f",,Trigger)</f>
        <v>48100</v>
      </c>
      <c r="BB1254" s="105">
        <f>_xll.qlInterestRateIndexMaturity(Currency&amp;"ibor"&amp;Tenor,BA1254,Trigger)</f>
        <v>48282</v>
      </c>
      <c r="BC1254" s="257">
        <f>_xll.qlIndexFixing($AC$5,AZ1254,TRUE,_xll.ohTrigger(Trigger,Trigger6M))</f>
        <v>1.68372772744609E-2</v>
      </c>
      <c r="BD1254" s="257">
        <f>_xll.qlIndexFixing($BE$1,AZ1254,TRUE,_xll.ohTrigger(Trigger,Trigger6M))</f>
        <v>1.6430701996004257E-2</v>
      </c>
    </row>
    <row r="1255" spans="51:56" ht="11.25" customHeight="1" x14ac:dyDescent="0.25">
      <c r="AY1255" s="106" t="s">
        <v>83</v>
      </c>
      <c r="AZ1255" s="105">
        <f>_xll.qlInterestRateIndexFixingDate(Currency&amp;"ibor"&amp;Tenor,BA1255,Trigger)</f>
        <v>48103</v>
      </c>
      <c r="BA1255" s="105">
        <f>_xll.qlCalendarAdvance(Calendar,BA1254,AY1255,"f",,Trigger)</f>
        <v>48107</v>
      </c>
      <c r="BB1255" s="105">
        <f>_xll.qlInterestRateIndexMaturity(Currency&amp;"ibor"&amp;Tenor,BA1255,Trigger)</f>
        <v>48289</v>
      </c>
      <c r="BC1255" s="257">
        <f>_xll.qlIndexFixing($AC$5,AZ1255,TRUE,_xll.ohTrigger(Trigger,Trigger6M))</f>
        <v>1.6847946141210952E-2</v>
      </c>
      <c r="BD1255" s="257">
        <f>_xll.qlIndexFixing($BE$1,AZ1255,TRUE,_xll.ohTrigger(Trigger,Trigger6M))</f>
        <v>1.6423812196971865E-2</v>
      </c>
    </row>
    <row r="1256" spans="51:56" ht="11.25" customHeight="1" x14ac:dyDescent="0.25">
      <c r="AY1256" s="106" t="s">
        <v>83</v>
      </c>
      <c r="AZ1256" s="105">
        <f>_xll.qlInterestRateIndexFixingDate(Currency&amp;"ibor"&amp;Tenor,BA1256,Trigger)</f>
        <v>48110</v>
      </c>
      <c r="BA1256" s="105">
        <f>_xll.qlCalendarAdvance(Calendar,BA1255,AY1256,"f",,Trigger)</f>
        <v>48114</v>
      </c>
      <c r="BB1256" s="105">
        <f>_xll.qlInterestRateIndexMaturity(Currency&amp;"ibor"&amp;Tenor,BA1256,Trigger)</f>
        <v>48296</v>
      </c>
      <c r="BC1256" s="257">
        <f>_xll.qlIndexFixing($AC$5,AZ1256,TRUE,_xll.ohTrigger(Trigger,Trigger6M))</f>
        <v>1.6858615065019976E-2</v>
      </c>
      <c r="BD1256" s="257">
        <f>_xll.qlIndexFixing($BE$1,AZ1256,TRUE,_xll.ohTrigger(Trigger,Trigger6M))</f>
        <v>1.6416896007263454E-2</v>
      </c>
    </row>
    <row r="1257" spans="51:56" ht="11.25" customHeight="1" x14ac:dyDescent="0.25">
      <c r="AY1257" s="106" t="s">
        <v>83</v>
      </c>
      <c r="AZ1257" s="105">
        <f>_xll.qlInterestRateIndexFixingDate(Currency&amp;"ibor"&amp;Tenor,BA1257,Trigger)</f>
        <v>48117</v>
      </c>
      <c r="BA1257" s="105">
        <f>_xll.qlCalendarAdvance(Calendar,BA1256,AY1257,"f",,Trigger)</f>
        <v>48121</v>
      </c>
      <c r="BB1257" s="105">
        <f>_xll.qlInterestRateIndexMaturity(Currency&amp;"ibor"&amp;Tenor,BA1257,Trigger)</f>
        <v>48304</v>
      </c>
      <c r="BC1257" s="257">
        <f>_xll.qlIndexFixing($AC$5,AZ1257,TRUE,_xll.ohTrigger(Trigger,Trigger6M))</f>
        <v>1.6870440280934932E-2</v>
      </c>
      <c r="BD1257" s="257">
        <f>_xll.qlIndexFixing($BE$1,AZ1257,TRUE,_xll.ohTrigger(Trigger,Trigger6M))</f>
        <v>1.6409821558860175E-2</v>
      </c>
    </row>
    <row r="1258" spans="51:56" ht="11.25" customHeight="1" x14ac:dyDescent="0.25">
      <c r="AY1258" s="106" t="s">
        <v>83</v>
      </c>
      <c r="AZ1258" s="105">
        <f>_xll.qlInterestRateIndexFixingDate(Currency&amp;"ibor"&amp;Tenor,BA1258,Trigger)</f>
        <v>48124</v>
      </c>
      <c r="BA1258" s="105">
        <f>_xll.qlCalendarAdvance(Calendar,BA1257,AY1258,"f",,Trigger)</f>
        <v>48128</v>
      </c>
      <c r="BB1258" s="105">
        <f>_xll.qlInterestRateIndexMaturity(Currency&amp;"ibor"&amp;Tenor,BA1258,Trigger)</f>
        <v>48311</v>
      </c>
      <c r="BC1258" s="257">
        <f>_xll.qlIndexFixing($AC$5,AZ1258,TRUE,_xll.ohTrigger(Trigger,Trigger6M))</f>
        <v>1.6881109820951451E-2</v>
      </c>
      <c r="BD1258" s="257">
        <f>_xll.qlIndexFixing($BE$1,AZ1258,TRUE,_xll.ohTrigger(Trigger,Trigger6M))</f>
        <v>1.6402850930164716E-2</v>
      </c>
    </row>
    <row r="1259" spans="51:56" ht="11.25" customHeight="1" x14ac:dyDescent="0.25">
      <c r="AY1259" s="106" t="s">
        <v>83</v>
      </c>
      <c r="AZ1259" s="105">
        <f>_xll.qlInterestRateIndexFixingDate(Currency&amp;"ibor"&amp;Tenor,BA1259,Trigger)</f>
        <v>48131</v>
      </c>
      <c r="BA1259" s="105">
        <f>_xll.qlCalendarAdvance(Calendar,BA1258,AY1259,"f",,Trigger)</f>
        <v>48135</v>
      </c>
      <c r="BB1259" s="105">
        <f>_xll.qlInterestRateIndexMaturity(Currency&amp;"ibor"&amp;Tenor,BA1259,Trigger)</f>
        <v>48318</v>
      </c>
      <c r="BC1259" s="257">
        <f>_xll.qlIndexFixing($AC$5,AZ1259,TRUE,_xll.ohTrigger(Trigger,Trigger6M))</f>
        <v>1.6891779418344154E-2</v>
      </c>
      <c r="BD1259" s="257">
        <f>_xll.qlIndexFixing($BE$1,AZ1259,TRUE,_xll.ohTrigger(Trigger,Trigger6M))</f>
        <v>1.6395854388139633E-2</v>
      </c>
    </row>
    <row r="1260" spans="51:56" ht="11.25" customHeight="1" x14ac:dyDescent="0.25">
      <c r="AY1260" s="106" t="s">
        <v>83</v>
      </c>
      <c r="AZ1260" s="105">
        <f>_xll.qlInterestRateIndexFixingDate(Currency&amp;"ibor"&amp;Tenor,BA1260,Trigger)</f>
        <v>48138</v>
      </c>
      <c r="BA1260" s="105">
        <f>_xll.qlCalendarAdvance(Calendar,BA1259,AY1260,"f",,Trigger)</f>
        <v>48142</v>
      </c>
      <c r="BB1260" s="105">
        <f>_xll.qlInterestRateIndexMaturity(Currency&amp;"ibor"&amp;Tenor,BA1260,Trigger)</f>
        <v>48325</v>
      </c>
      <c r="BC1260" s="257">
        <f>_xll.qlIndexFixing($AC$5,AZ1260,TRUE,_xll.ohTrigger(Trigger,Trigger6M))</f>
        <v>1.6902449073113036E-2</v>
      </c>
      <c r="BD1260" s="257">
        <f>_xll.qlIndexFixing($BE$1,AZ1260,TRUE,_xll.ohTrigger(Trigger,Trigger6M))</f>
        <v>1.6388832088545795E-2</v>
      </c>
    </row>
    <row r="1261" spans="51:56" ht="11.25" customHeight="1" x14ac:dyDescent="0.25">
      <c r="AY1261" s="106" t="s">
        <v>83</v>
      </c>
      <c r="AZ1261" s="105">
        <f>_xll.qlInterestRateIndexFixingDate(Currency&amp;"ibor"&amp;Tenor,BA1261,Trigger)</f>
        <v>48145</v>
      </c>
      <c r="BA1261" s="105">
        <f>_xll.qlCalendarAdvance(Calendar,BA1260,AY1261,"f",,Trigger)</f>
        <v>48149</v>
      </c>
      <c r="BB1261" s="105">
        <f>_xll.qlInterestRateIndexMaturity(Currency&amp;"ibor"&amp;Tenor,BA1261,Trigger)</f>
        <v>48332</v>
      </c>
      <c r="BC1261" s="257">
        <f>_xll.qlIndexFixing($AC$5,AZ1261,TRUE,_xll.ohTrigger(Trigger,Trigger6M))</f>
        <v>1.6913118785258974E-2</v>
      </c>
      <c r="BD1261" s="257">
        <f>_xll.qlIndexFixing($BE$1,AZ1261,TRUE,_xll.ohTrigger(Trigger,Trigger6M))</f>
        <v>1.6381784187142319E-2</v>
      </c>
    </row>
    <row r="1262" spans="51:56" ht="11.25" customHeight="1" x14ac:dyDescent="0.25">
      <c r="AY1262" s="106" t="s">
        <v>83</v>
      </c>
      <c r="AZ1262" s="105">
        <f>_xll.qlInterestRateIndexFixingDate(Currency&amp;"ibor"&amp;Tenor,BA1262,Trigger)</f>
        <v>48152</v>
      </c>
      <c r="BA1262" s="105">
        <f>_xll.qlCalendarAdvance(Calendar,BA1261,AY1262,"f",,Trigger)</f>
        <v>48156</v>
      </c>
      <c r="BB1262" s="105">
        <f>_xll.qlInterestRateIndexMaturity(Currency&amp;"ibor"&amp;Tenor,BA1262,Trigger)</f>
        <v>48338</v>
      </c>
      <c r="BC1262" s="257">
        <f>_xll.qlIndexFixing($AC$5,AZ1262,TRUE,_xll.ohTrigger(Trigger,Trigger6M))</f>
        <v>1.6922629806130567E-2</v>
      </c>
      <c r="BD1262" s="257">
        <f>_xll.qlIndexFixing($BE$1,AZ1262,TRUE,_xll.ohTrigger(Trigger,Trigger6M))</f>
        <v>1.6374853387049648E-2</v>
      </c>
    </row>
    <row r="1263" spans="51:56" ht="11.25" customHeight="1" x14ac:dyDescent="0.25">
      <c r="AY1263" s="106" t="s">
        <v>83</v>
      </c>
      <c r="AZ1263" s="105">
        <f>_xll.qlInterestRateIndexFixingDate(Currency&amp;"ibor"&amp;Tenor,BA1263,Trigger)</f>
        <v>48159</v>
      </c>
      <c r="BA1263" s="105">
        <f>_xll.qlCalendarAdvance(Calendar,BA1262,AY1263,"f",,Trigger)</f>
        <v>48163</v>
      </c>
      <c r="BB1263" s="105">
        <f>_xll.qlInterestRateIndexMaturity(Currency&amp;"ibor"&amp;Tenor,BA1263,Trigger)</f>
        <v>48345</v>
      </c>
      <c r="BC1263" s="257">
        <f>_xll.qlIndexFixing($AC$5,AZ1263,TRUE,_xll.ohTrigger(Trigger,Trigger6M))</f>
        <v>1.6933299129360747E-2</v>
      </c>
      <c r="BD1263" s="257">
        <f>_xll.qlIndexFixing($BE$1,AZ1263,TRUE,_xll.ohTrigger(Trigger,Trigger6M))</f>
        <v>1.6367756823699061E-2</v>
      </c>
    </row>
    <row r="1264" spans="51:56" ht="11.25" customHeight="1" x14ac:dyDescent="0.25">
      <c r="AY1264" s="106" t="s">
        <v>83</v>
      </c>
      <c r="AZ1264" s="105">
        <f>_xll.qlInterestRateIndexFixingDate(Currency&amp;"ibor"&amp;Tenor,BA1264,Trigger)</f>
        <v>48166</v>
      </c>
      <c r="BA1264" s="105">
        <f>_xll.qlCalendarAdvance(Calendar,BA1263,AY1264,"f",,Trigger)</f>
        <v>48170</v>
      </c>
      <c r="BB1264" s="105">
        <f>_xll.qlInterestRateIndexMaturity(Currency&amp;"ibor"&amp;Tenor,BA1264,Trigger)</f>
        <v>48352</v>
      </c>
      <c r="BC1264" s="257">
        <f>_xll.qlIndexFixing($AC$5,AZ1264,TRUE,_xll.ohTrigger(Trigger,Trigger6M))</f>
        <v>1.6943968509652973E-2</v>
      </c>
      <c r="BD1264" s="257">
        <f>_xll.qlIndexFixing($BE$1,AZ1264,TRUE,_xll.ohTrigger(Trigger,Trigger6M))</f>
        <v>1.6360635115683659E-2</v>
      </c>
    </row>
    <row r="1265" spans="51:56" ht="11.25" customHeight="1" x14ac:dyDescent="0.25">
      <c r="AY1265" s="106" t="s">
        <v>83</v>
      </c>
      <c r="AZ1265" s="105">
        <f>_xll.qlInterestRateIndexFixingDate(Currency&amp;"ibor"&amp;Tenor,BA1265,Trigger)</f>
        <v>48173</v>
      </c>
      <c r="BA1265" s="105">
        <f>_xll.qlCalendarAdvance(Calendar,BA1264,AY1265,"f",,Trigger)</f>
        <v>48177</v>
      </c>
      <c r="BB1265" s="105">
        <f>_xll.qlInterestRateIndexMaturity(Currency&amp;"ibor"&amp;Tenor,BA1265,Trigger)</f>
        <v>48359</v>
      </c>
      <c r="BC1265" s="257">
        <f>_xll.qlIndexFixing($AC$5,AZ1265,TRUE,_xll.ohTrigger(Trigger,Trigger6M))</f>
        <v>1.6954637947007248E-2</v>
      </c>
      <c r="BD1265" s="257">
        <f>_xll.qlIndexFixing($BE$1,AZ1265,TRUE,_xll.ohTrigger(Trigger,Trigger6M))</f>
        <v>1.6353488418749194E-2</v>
      </c>
    </row>
    <row r="1266" spans="51:56" ht="11.25" customHeight="1" x14ac:dyDescent="0.25">
      <c r="AY1266" s="106" t="s">
        <v>83</v>
      </c>
      <c r="AZ1266" s="105">
        <f>_xll.qlInterestRateIndexFixingDate(Currency&amp;"ibor"&amp;Tenor,BA1266,Trigger)</f>
        <v>48180</v>
      </c>
      <c r="BA1266" s="105">
        <f>_xll.qlCalendarAdvance(Calendar,BA1265,AY1266,"f",,Trigger)</f>
        <v>48184</v>
      </c>
      <c r="BB1266" s="105">
        <f>_xll.qlInterestRateIndexMaturity(Currency&amp;"ibor"&amp;Tenor,BA1266,Trigger)</f>
        <v>48367</v>
      </c>
      <c r="BC1266" s="257">
        <f>_xll.qlIndexFixing($AC$5,AZ1266,TRUE,_xll.ohTrigger(Trigger,Trigger6M))</f>
        <v>1.6966468206651018E-2</v>
      </c>
      <c r="BD1266" s="257">
        <f>_xll.qlIndexFixing($BE$1,AZ1266,TRUE,_xll.ohTrigger(Trigger,Trigger6M))</f>
        <v>1.6346166104471069E-2</v>
      </c>
    </row>
    <row r="1267" spans="51:56" ht="11.25" customHeight="1" x14ac:dyDescent="0.25">
      <c r="AY1267" s="106" t="s">
        <v>83</v>
      </c>
      <c r="AZ1267" s="105">
        <f>_xll.qlInterestRateIndexFixingDate(Currency&amp;"ibor"&amp;Tenor,BA1267,Trigger)</f>
        <v>48187</v>
      </c>
      <c r="BA1267" s="105">
        <f>_xll.qlCalendarAdvance(Calendar,BA1266,AY1267,"f",,Trigger)</f>
        <v>48191</v>
      </c>
      <c r="BB1267" s="105">
        <f>_xll.qlInterestRateIndexMaturity(Currency&amp;"ibor"&amp;Tenor,BA1267,Trigger)</f>
        <v>48374</v>
      </c>
      <c r="BC1267" s="257">
        <f>_xll.qlIndexFixing($AC$5,AZ1267,TRUE,_xll.ohTrigger(Trigger,Trigger6M))</f>
        <v>1.6944501038142316E-2</v>
      </c>
      <c r="BD1267" s="257">
        <f>_xll.qlIndexFixing($BE$1,AZ1267,TRUE,_xll.ohTrigger(Trigger,Trigger6M))</f>
        <v>1.6338967863085821E-2</v>
      </c>
    </row>
    <row r="1268" spans="51:56" ht="11.25" customHeight="1" x14ac:dyDescent="0.25">
      <c r="AY1268" s="106" t="s">
        <v>83</v>
      </c>
      <c r="AZ1268" s="105">
        <f>_xll.qlInterestRateIndexFixingDate(Currency&amp;"ibor"&amp;Tenor,BA1268,Trigger)</f>
        <v>48194</v>
      </c>
      <c r="BA1268" s="105">
        <f>_xll.qlCalendarAdvance(Calendar,BA1267,AY1268,"f",,Trigger)</f>
        <v>48198</v>
      </c>
      <c r="BB1268" s="105">
        <f>_xll.qlInterestRateIndexMaturity(Currency&amp;"ibor"&amp;Tenor,BA1268,Trigger)</f>
        <v>48381</v>
      </c>
      <c r="BC1268" s="257">
        <f>_xll.qlIndexFixing($AC$5,AZ1268,TRUE,_xll.ohTrigger(Trigger,Trigger6M))</f>
        <v>1.6922460666071063E-2</v>
      </c>
      <c r="BD1268" s="257">
        <f>_xll.qlIndexFixing($BE$1,AZ1268,TRUE,_xll.ohTrigger(Trigger,Trigger6M))</f>
        <v>1.6331745110170718E-2</v>
      </c>
    </row>
    <row r="1269" spans="51:56" ht="11.25" customHeight="1" x14ac:dyDescent="0.25">
      <c r="AY1269" s="106" t="s">
        <v>83</v>
      </c>
      <c r="AZ1269" s="105">
        <f>_xll.qlInterestRateIndexFixingDate(Currency&amp;"ibor"&amp;Tenor,BA1269,Trigger)</f>
        <v>48201</v>
      </c>
      <c r="BA1269" s="105">
        <f>_xll.qlCalendarAdvance(Calendar,BA1268,AY1269,"f",,Trigger)</f>
        <v>48205</v>
      </c>
      <c r="BB1269" s="105">
        <f>_xll.qlInterestRateIndexMaturity(Currency&amp;"ibor"&amp;Tenor,BA1269,Trigger)</f>
        <v>48388</v>
      </c>
      <c r="BC1269" s="257">
        <f>_xll.qlIndexFixing($AC$5,AZ1269,TRUE,_xll.ohTrigger(Trigger,Trigger6M))</f>
        <v>1.6900347092881636E-2</v>
      </c>
      <c r="BD1269" s="257">
        <f>_xll.qlIndexFixing($BE$1,AZ1269,TRUE,_xll.ohTrigger(Trigger,Trigger6M))</f>
        <v>1.6324498001475271E-2</v>
      </c>
    </row>
    <row r="1270" spans="51:56" ht="11.25" customHeight="1" x14ac:dyDescent="0.25">
      <c r="AY1270" s="106" t="s">
        <v>83</v>
      </c>
      <c r="AZ1270" s="105">
        <f>_xll.qlInterestRateIndexFixingDate(Currency&amp;"ibor"&amp;Tenor,BA1270,Trigger)</f>
        <v>48206</v>
      </c>
      <c r="BA1270" s="105">
        <f>_xll.qlCalendarAdvance(Calendar,BA1269,AY1270,"f",,Trigger)</f>
        <v>48212</v>
      </c>
      <c r="BB1270" s="105">
        <f>_xll.qlInterestRateIndexMaturity(Currency&amp;"ibor"&amp;Tenor,BA1270,Trigger)</f>
        <v>48395</v>
      </c>
      <c r="BC1270" s="257">
        <f>_xll.qlIndexFixing($AC$5,AZ1270,TRUE,_xll.ohTrigger(Trigger,Trigger6M))</f>
        <v>1.6878160321027152E-2</v>
      </c>
      <c r="BD1270" s="257">
        <f>_xll.qlIndexFixing($BE$1,AZ1270,TRUE,_xll.ohTrigger(Trigger,Trigger6M))</f>
        <v>1.6317226692746371E-2</v>
      </c>
    </row>
    <row r="1271" spans="51:56" ht="11.25" customHeight="1" x14ac:dyDescent="0.25">
      <c r="AY1271" s="106" t="s">
        <v>83</v>
      </c>
      <c r="AZ1271" s="105">
        <f>_xll.qlInterestRateIndexFixingDate(Currency&amp;"ibor"&amp;Tenor,BA1271,Trigger)</f>
        <v>48215</v>
      </c>
      <c r="BA1271" s="105">
        <f>_xll.qlCalendarAdvance(Calendar,BA1270,AY1271,"f",,Trigger)</f>
        <v>48219</v>
      </c>
      <c r="BB1271" s="105">
        <f>_xll.qlInterestRateIndexMaturity(Currency&amp;"ibor"&amp;Tenor,BA1271,Trigger)</f>
        <v>48401</v>
      </c>
      <c r="BC1271" s="257">
        <f>_xll.qlIndexFixing($AC$5,AZ1271,TRUE,_xll.ohTrigger(Trigger,Trigger6M))</f>
        <v>1.6858578560852815E-2</v>
      </c>
      <c r="BD1271" s="257">
        <f>_xll.qlIndexFixing($BE$1,AZ1271,TRUE,_xll.ohTrigger(Trigger,Trigger6M))</f>
        <v>1.6310092191448314E-2</v>
      </c>
    </row>
    <row r="1272" spans="51:56" ht="11.25" customHeight="1" x14ac:dyDescent="0.25">
      <c r="AY1272" s="106" t="s">
        <v>83</v>
      </c>
      <c r="AZ1272" s="105">
        <f>_xll.qlInterestRateIndexFixingDate(Currency&amp;"ibor"&amp;Tenor,BA1272,Trigger)</f>
        <v>48222</v>
      </c>
      <c r="BA1272" s="105">
        <f>_xll.qlCalendarAdvance(Calendar,BA1271,AY1272,"f",,Trigger)</f>
        <v>48226</v>
      </c>
      <c r="BB1272" s="105">
        <f>_xll.qlInterestRateIndexMaturity(Currency&amp;"ibor"&amp;Tenor,BA1272,Trigger)</f>
        <v>48408</v>
      </c>
      <c r="BC1272" s="257">
        <f>_xll.qlIndexFixing($AC$5,AZ1272,TRUE,_xll.ohTrigger(Trigger,Trigger6M))</f>
        <v>1.6836075630869675E-2</v>
      </c>
      <c r="BD1272" s="257">
        <f>_xll.qlIndexFixing($BE$1,AZ1272,TRUE,_xll.ohTrigger(Trigger,Trigger6M))</f>
        <v>1.6302774932854106E-2</v>
      </c>
    </row>
    <row r="1273" spans="51:56" ht="11.25" customHeight="1" x14ac:dyDescent="0.25">
      <c r="AY1273" s="106" t="s">
        <v>83</v>
      </c>
      <c r="AZ1273" s="105">
        <f>_xll.qlInterestRateIndexFixingDate(Currency&amp;"ibor"&amp;Tenor,BA1273,Trigger)</f>
        <v>48229</v>
      </c>
      <c r="BA1273" s="105">
        <f>_xll.qlCalendarAdvance(Calendar,BA1272,AY1273,"f",,Trigger)</f>
        <v>48233</v>
      </c>
      <c r="BB1273" s="105">
        <f>_xll.qlInterestRateIndexMaturity(Currency&amp;"ibor"&amp;Tenor,BA1273,Trigger)</f>
        <v>48415</v>
      </c>
      <c r="BC1273" s="257">
        <f>_xll.qlIndexFixing($AC$5,AZ1273,TRUE,_xll.ohTrigger(Trigger,Trigger6M))</f>
        <v>1.6813499111883953E-2</v>
      </c>
      <c r="BD1273" s="257">
        <f>_xll.qlIndexFixing($BE$1,AZ1273,TRUE,_xll.ohTrigger(Trigger,Trigger6M))</f>
        <v>1.6295433931260685E-2</v>
      </c>
    </row>
    <row r="1274" spans="51:56" ht="11.25" customHeight="1" x14ac:dyDescent="0.25">
      <c r="AY1274" s="106" t="s">
        <v>83</v>
      </c>
      <c r="AZ1274" s="105">
        <f>_xll.qlInterestRateIndexFixingDate(Currency&amp;"ibor"&amp;Tenor,BA1274,Trigger)</f>
        <v>48236</v>
      </c>
      <c r="BA1274" s="105">
        <f>_xll.qlCalendarAdvance(Calendar,BA1273,AY1274,"f",,Trigger)</f>
        <v>48240</v>
      </c>
      <c r="BB1274" s="105">
        <f>_xll.qlInterestRateIndexMaturity(Currency&amp;"ibor"&amp;Tenor,BA1274,Trigger)</f>
        <v>48422</v>
      </c>
      <c r="BC1274" s="257">
        <f>_xll.qlIndexFixing($AC$5,AZ1274,TRUE,_xll.ohTrigger(Trigger,Trigger6M))</f>
        <v>1.6790849006400453E-2</v>
      </c>
      <c r="BD1274" s="257">
        <f>_xll.qlIndexFixing($BE$1,AZ1274,TRUE,_xll.ohTrigger(Trigger,Trigger6M))</f>
        <v>1.6288069342401058E-2</v>
      </c>
    </row>
    <row r="1275" spans="51:56" ht="11.25" customHeight="1" x14ac:dyDescent="0.25">
      <c r="AY1275" s="106" t="s">
        <v>83</v>
      </c>
      <c r="AZ1275" s="105">
        <f>_xll.qlInterestRateIndexFixingDate(Currency&amp;"ibor"&amp;Tenor,BA1275,Trigger)</f>
        <v>48243</v>
      </c>
      <c r="BA1275" s="105">
        <f>_xll.qlCalendarAdvance(Calendar,BA1274,AY1275,"f",,Trigger)</f>
        <v>48247</v>
      </c>
      <c r="BB1275" s="105">
        <f>_xll.qlInterestRateIndexMaturity(Currency&amp;"ibor"&amp;Tenor,BA1275,Trigger)</f>
        <v>48429</v>
      </c>
      <c r="BC1275" s="257">
        <f>_xll.qlIndexFixing($AC$5,AZ1275,TRUE,_xll.ohTrigger(Trigger,Trigger6M))</f>
        <v>1.6768125316930577E-2</v>
      </c>
      <c r="BD1275" s="257">
        <f>_xll.qlIndexFixing($BE$1,AZ1275,TRUE,_xll.ohTrigger(Trigger,Trigger6M))</f>
        <v>1.6280681322006916E-2</v>
      </c>
    </row>
    <row r="1276" spans="51:56" ht="11.25" customHeight="1" x14ac:dyDescent="0.25">
      <c r="AY1276" s="106" t="s">
        <v>83</v>
      </c>
      <c r="AZ1276" s="105">
        <f>_xll.qlInterestRateIndexFixingDate(Currency&amp;"ibor"&amp;Tenor,BA1276,Trigger)</f>
        <v>48250</v>
      </c>
      <c r="BA1276" s="105">
        <f>_xll.qlCalendarAdvance(Calendar,BA1275,AY1276,"f",,Trigger)</f>
        <v>48254</v>
      </c>
      <c r="BB1276" s="105">
        <f>_xll.qlInterestRateIndexMaturity(Currency&amp;"ibor"&amp;Tenor,BA1276,Trigger)</f>
        <v>48436</v>
      </c>
      <c r="BC1276" s="257">
        <f>_xll.qlIndexFixing($AC$5,AZ1276,TRUE,_xll.ohTrigger(Trigger,Trigger6M))</f>
        <v>1.6745328045995388E-2</v>
      </c>
      <c r="BD1276" s="257">
        <f>_xll.qlIndexFixing($BE$1,AZ1276,TRUE,_xll.ohTrigger(Trigger,Trigger6M))</f>
        <v>1.627327002580951E-2</v>
      </c>
    </row>
    <row r="1277" spans="51:56" ht="11.25" customHeight="1" x14ac:dyDescent="0.25">
      <c r="AY1277" s="106" t="s">
        <v>83</v>
      </c>
      <c r="AZ1277" s="105">
        <f>_xll.qlInterestRateIndexFixingDate(Currency&amp;"ibor"&amp;Tenor,BA1277,Trigger)</f>
        <v>48257</v>
      </c>
      <c r="BA1277" s="105">
        <f>_xll.qlCalendarAdvance(Calendar,BA1276,AY1277,"f",,Trigger)</f>
        <v>48261</v>
      </c>
      <c r="BB1277" s="105">
        <f>_xll.qlInterestRateIndexMaturity(Currency&amp;"ibor"&amp;Tenor,BA1277,Trigger)</f>
        <v>48443</v>
      </c>
      <c r="BC1277" s="257">
        <f>_xll.qlIndexFixing($AC$5,AZ1277,TRUE,_xll.ohTrigger(Trigger,Trigger6M))</f>
        <v>1.6722457196124287E-2</v>
      </c>
      <c r="BD1277" s="257">
        <f>_xll.qlIndexFixing($BE$1,AZ1277,TRUE,_xll.ohTrigger(Trigger,Trigger6M))</f>
        <v>1.6265835609537017E-2</v>
      </c>
    </row>
    <row r="1278" spans="51:56" ht="11.25" customHeight="1" x14ac:dyDescent="0.25">
      <c r="AY1278" s="106" t="s">
        <v>83</v>
      </c>
      <c r="AZ1278" s="105">
        <f>_xll.qlInterestRateIndexFixingDate(Currency&amp;"ibor"&amp;Tenor,BA1278,Trigger)</f>
        <v>48264</v>
      </c>
      <c r="BA1278" s="105">
        <f>_xll.qlCalendarAdvance(Calendar,BA1277,AY1278,"f",,Trigger)</f>
        <v>48268</v>
      </c>
      <c r="BB1278" s="105">
        <f>_xll.qlInterestRateIndexMaturity(Currency&amp;"ibor"&amp;Tenor,BA1278,Trigger)</f>
        <v>48450</v>
      </c>
      <c r="BC1278" s="257">
        <f>_xll.qlIndexFixing($AC$5,AZ1278,TRUE,_xll.ohTrigger(Trigger,Trigger6M))</f>
        <v>1.6699512769852386E-2</v>
      </c>
      <c r="BD1278" s="257">
        <f>_xll.qlIndexFixing($BE$1,AZ1278,TRUE,_xll.ohTrigger(Trigger,Trigger6M))</f>
        <v>1.625837822891894E-2</v>
      </c>
    </row>
    <row r="1279" spans="51:56" ht="11.25" customHeight="1" x14ac:dyDescent="0.25">
      <c r="AY1279" s="106" t="s">
        <v>83</v>
      </c>
      <c r="AZ1279" s="105">
        <f>_xll.qlInterestRateIndexFixingDate(Currency&amp;"ibor"&amp;Tenor,BA1279,Trigger)</f>
        <v>48271</v>
      </c>
      <c r="BA1279" s="105">
        <f>_xll.qlCalendarAdvance(Calendar,BA1278,AY1279,"f",,Trigger)</f>
        <v>48275</v>
      </c>
      <c r="BB1279" s="105">
        <f>_xll.qlInterestRateIndexMaturity(Currency&amp;"ibor"&amp;Tenor,BA1279,Trigger)</f>
        <v>48459</v>
      </c>
      <c r="BC1279" s="257">
        <f>_xll.qlIndexFixing($AC$5,AZ1279,TRUE,_xll.ohTrigger(Trigger,Trigger6M))</f>
        <v>1.6673901981379826E-2</v>
      </c>
      <c r="BD1279" s="257">
        <f>_xll.qlIndexFixing($BE$1,AZ1279,TRUE,_xll.ohTrigger(Trigger,Trigger6M))</f>
        <v>1.6250544996080894E-2</v>
      </c>
    </row>
    <row r="1280" spans="51:56" ht="11.25" customHeight="1" x14ac:dyDescent="0.25">
      <c r="AY1280" s="106" t="s">
        <v>83</v>
      </c>
      <c r="AZ1280" s="105">
        <f>_xll.qlInterestRateIndexFixingDate(Currency&amp;"ibor"&amp;Tenor,BA1280,Trigger)</f>
        <v>48278</v>
      </c>
      <c r="BA1280" s="105">
        <f>_xll.qlCalendarAdvance(Calendar,BA1279,AY1280,"f",,Trigger)</f>
        <v>48282</v>
      </c>
      <c r="BB1280" s="105">
        <f>_xll.qlInterestRateIndexMaturity(Currency&amp;"ibor"&amp;Tenor,BA1280,Trigger)</f>
        <v>48466</v>
      </c>
      <c r="BC1280" s="257">
        <f>_xll.qlIndexFixing($AC$5,AZ1280,TRUE,_xll.ohTrigger(Trigger,Trigger6M))</f>
        <v>1.6651154433487969E-2</v>
      </c>
      <c r="BD1280" s="257">
        <f>_xll.qlIndexFixing($BE$1,AZ1280,TRUE,_xll.ohTrigger(Trigger,Trigger6M))</f>
        <v>1.6243038352632317E-2</v>
      </c>
    </row>
    <row r="1281" spans="51:56" ht="11.25" customHeight="1" x14ac:dyDescent="0.25">
      <c r="AY1281" s="106" t="s">
        <v>83</v>
      </c>
      <c r="AZ1281" s="105">
        <f>_xll.qlInterestRateIndexFixingDate(Currency&amp;"ibor"&amp;Tenor,BA1281,Trigger)</f>
        <v>48285</v>
      </c>
      <c r="BA1281" s="105">
        <f>_xll.qlCalendarAdvance(Calendar,BA1280,AY1281,"f",,Trigger)</f>
        <v>48289</v>
      </c>
      <c r="BB1281" s="105">
        <f>_xll.qlInterestRateIndexMaturity(Currency&amp;"ibor"&amp;Tenor,BA1281,Trigger)</f>
        <v>48473</v>
      </c>
      <c r="BC1281" s="257">
        <f>_xll.qlIndexFixing($AC$5,AZ1281,TRUE,_xll.ohTrigger(Trigger,Trigger6M))</f>
        <v>1.6628334107721954E-2</v>
      </c>
      <c r="BD1281" s="257">
        <f>_xll.qlIndexFixing($BE$1,AZ1281,TRUE,_xll.ohTrigger(Trigger,Trigger6M))</f>
        <v>1.6235509232548399E-2</v>
      </c>
    </row>
    <row r="1282" spans="51:56" ht="11.25" customHeight="1" x14ac:dyDescent="0.25">
      <c r="AY1282" s="106" t="s">
        <v>83</v>
      </c>
      <c r="AZ1282" s="105">
        <f>_xll.qlInterestRateIndexFixingDate(Currency&amp;"ibor"&amp;Tenor,BA1282,Trigger)</f>
        <v>48292</v>
      </c>
      <c r="BA1282" s="105">
        <f>_xll.qlCalendarAdvance(Calendar,BA1281,AY1282,"f",,Trigger)</f>
        <v>48296</v>
      </c>
      <c r="BB1282" s="105">
        <f>_xll.qlInterestRateIndexMaturity(Currency&amp;"ibor"&amp;Tenor,BA1282,Trigger)</f>
        <v>48480</v>
      </c>
      <c r="BC1282" s="257">
        <f>_xll.qlIndexFixing($AC$5,AZ1282,TRUE,_xll.ohTrigger(Trigger,Trigger6M))</f>
        <v>1.6605441006612362E-2</v>
      </c>
      <c r="BD1282" s="257">
        <f>_xll.qlIndexFixing($BE$1,AZ1282,TRUE,_xll.ohTrigger(Trigger,Trigger6M))</f>
        <v>1.622795779156631E-2</v>
      </c>
    </row>
    <row r="1283" spans="51:56" ht="11.25" customHeight="1" x14ac:dyDescent="0.25">
      <c r="AY1283" s="106" t="s">
        <v>83</v>
      </c>
      <c r="AZ1283" s="105">
        <f>_xll.qlInterestRateIndexFixingDate(Currency&amp;"ibor"&amp;Tenor,BA1283,Trigger)</f>
        <v>48297</v>
      </c>
      <c r="BA1283" s="105">
        <f>_xll.qlCalendarAdvance(Calendar,BA1282,AY1283,"f",,Trigger)</f>
        <v>48303</v>
      </c>
      <c r="BB1283" s="105">
        <f>_xll.qlInterestRateIndexMaturity(Currency&amp;"ibor"&amp;Tenor,BA1283,Trigger)</f>
        <v>48487</v>
      </c>
      <c r="BC1283" s="257">
        <f>_xll.qlIndexFixing($AC$5,AZ1283,TRUE,_xll.ohTrigger(Trigger,Trigger6M))</f>
        <v>1.6582475132698896E-2</v>
      </c>
      <c r="BD1283" s="257">
        <f>_xll.qlIndexFixing($BE$1,AZ1283,TRUE,_xll.ohTrigger(Trigger,Trigger6M))</f>
        <v>1.6220384185422345E-2</v>
      </c>
    </row>
    <row r="1284" spans="51:56" ht="11.25" customHeight="1" x14ac:dyDescent="0.25">
      <c r="AY1284" s="106" t="s">
        <v>83</v>
      </c>
      <c r="AZ1284" s="105">
        <f>_xll.qlInterestRateIndexFixingDate(Currency&amp;"ibor"&amp;Tenor,BA1284,Trigger)</f>
        <v>48306</v>
      </c>
      <c r="BA1284" s="105">
        <f>_xll.qlCalendarAdvance(Calendar,BA1283,AY1284,"f",,Trigger)</f>
        <v>48310</v>
      </c>
      <c r="BB1284" s="105">
        <f>_xll.qlInterestRateIndexMaturity(Currency&amp;"ibor"&amp;Tenor,BA1284,Trigger)</f>
        <v>48493</v>
      </c>
      <c r="BC1284" s="257">
        <f>_xll.qlIndexFixing($AC$5,AZ1284,TRUE,_xll.ohTrigger(Trigger,Trigger6M))</f>
        <v>1.6559861048203121E-2</v>
      </c>
      <c r="BD1284" s="257">
        <f>_xll.qlIndexFixing($BE$1,AZ1284,TRUE,_xll.ohTrigger(Trigger,Trigger6M))</f>
        <v>1.6212974582323042E-2</v>
      </c>
    </row>
    <row r="1285" spans="51:56" ht="11.25" customHeight="1" x14ac:dyDescent="0.25">
      <c r="AY1285" s="106" t="s">
        <v>83</v>
      </c>
      <c r="AZ1285" s="105">
        <f>_xll.qlInterestRateIndexFixingDate(Currency&amp;"ibor"&amp;Tenor,BA1285,Trigger)</f>
        <v>48313</v>
      </c>
      <c r="BA1285" s="105">
        <f>_xll.qlCalendarAdvance(Calendar,BA1284,AY1285,"f",,Trigger)</f>
        <v>48317</v>
      </c>
      <c r="BB1285" s="105">
        <f>_xll.qlInterestRateIndexMaturity(Currency&amp;"ibor"&amp;Tenor,BA1285,Trigger)</f>
        <v>48500</v>
      </c>
      <c r="BC1285" s="257">
        <f>_xll.qlIndexFixing($AC$5,AZ1285,TRUE,_xll.ohTrigger(Trigger,Trigger6M))</f>
        <v>1.653657659624139E-2</v>
      </c>
      <c r="BD1285" s="257">
        <f>_xll.qlIndexFixing($BE$1,AZ1285,TRUE,_xll.ohTrigger(Trigger,Trigger6M))</f>
        <v>1.6205358961825102E-2</v>
      </c>
    </row>
    <row r="1286" spans="51:56" ht="11.25" customHeight="1" x14ac:dyDescent="0.25">
      <c r="AY1286" s="106" t="s">
        <v>83</v>
      </c>
      <c r="AZ1286" s="105">
        <f>_xll.qlInterestRateIndexFixingDate(Currency&amp;"ibor"&amp;Tenor,BA1286,Trigger)</f>
        <v>48320</v>
      </c>
      <c r="BA1286" s="105">
        <f>_xll.qlCalendarAdvance(Calendar,BA1285,AY1286,"f",,Trigger)</f>
        <v>48324</v>
      </c>
      <c r="BB1286" s="105">
        <f>_xll.qlInterestRateIndexMaturity(Currency&amp;"ibor"&amp;Tenor,BA1286,Trigger)</f>
        <v>48507</v>
      </c>
      <c r="BC1286" s="257">
        <f>_xll.qlIndexFixing($AC$5,AZ1286,TRUE,_xll.ohTrigger(Trigger,Trigger6M))</f>
        <v>1.651321898596441E-2</v>
      </c>
      <c r="BD1286" s="257">
        <f>_xll.qlIndexFixing($BE$1,AZ1286,TRUE,_xll.ohTrigger(Trigger,Trigger6M))</f>
        <v>1.6197721633054388E-2</v>
      </c>
    </row>
    <row r="1287" spans="51:56" ht="11.25" customHeight="1" x14ac:dyDescent="0.25">
      <c r="AY1287" s="106" t="s">
        <v>83</v>
      </c>
      <c r="AZ1287" s="105">
        <f>_xll.qlInterestRateIndexFixingDate(Currency&amp;"ibor"&amp;Tenor,BA1287,Trigger)</f>
        <v>48327</v>
      </c>
      <c r="BA1287" s="105">
        <f>_xll.qlCalendarAdvance(Calendar,BA1286,AY1287,"f",,Trigger)</f>
        <v>48331</v>
      </c>
      <c r="BB1287" s="105">
        <f>_xll.qlInterestRateIndexMaturity(Currency&amp;"ibor"&amp;Tenor,BA1287,Trigger)</f>
        <v>48514</v>
      </c>
      <c r="BC1287" s="257">
        <f>_xll.qlIndexFixing($AC$5,AZ1287,TRUE,_xll.ohTrigger(Trigger,Trigger6M))</f>
        <v>1.6489788219962019E-2</v>
      </c>
      <c r="BD1287" s="257">
        <f>_xll.qlIndexFixing($BE$1,AZ1287,TRUE,_xll.ohTrigger(Trigger,Trigger6M))</f>
        <v>1.6190062751732889E-2</v>
      </c>
    </row>
    <row r="1288" spans="51:56" ht="11.25" customHeight="1" x14ac:dyDescent="0.25">
      <c r="AY1288" s="106" t="s">
        <v>83</v>
      </c>
      <c r="AZ1288" s="105">
        <f>_xll.qlInterestRateIndexFixingDate(Currency&amp;"ibor"&amp;Tenor,BA1288,Trigger)</f>
        <v>48334</v>
      </c>
      <c r="BA1288" s="105">
        <f>_xll.qlCalendarAdvance(Calendar,BA1287,AY1288,"f",,Trigger)</f>
        <v>48338</v>
      </c>
      <c r="BB1288" s="105">
        <f>_xll.qlInterestRateIndexMaturity(Currency&amp;"ibor"&amp;Tenor,BA1288,Trigger)</f>
        <v>48522</v>
      </c>
      <c r="BC1288" s="257">
        <f>_xll.qlIndexFixing($AC$5,AZ1288,TRUE,_xll.ohTrigger(Trigger,Trigger6M))</f>
        <v>1.6466554260509379E-2</v>
      </c>
      <c r="BD1288" s="257">
        <f>_xll.qlIndexFixing($BE$1,AZ1288,TRUE,_xll.ohTrigger(Trigger,Trigger6M))</f>
        <v>1.6182189127941178E-2</v>
      </c>
    </row>
    <row r="1289" spans="51:56" ht="11.25" customHeight="1" x14ac:dyDescent="0.25">
      <c r="AY1289" s="106" t="s">
        <v>83</v>
      </c>
      <c r="AZ1289" s="105">
        <f>_xll.qlInterestRateIndexFixingDate(Currency&amp;"ibor"&amp;Tenor,BA1289,Trigger)</f>
        <v>48341</v>
      </c>
      <c r="BA1289" s="105">
        <f>_xll.qlCalendarAdvance(Calendar,BA1288,AY1289,"f",,Trigger)</f>
        <v>48345</v>
      </c>
      <c r="BB1289" s="105">
        <f>_xll.qlInterestRateIndexMaturity(Currency&amp;"ibor"&amp;Tenor,BA1289,Trigger)</f>
        <v>48529</v>
      </c>
      <c r="BC1289" s="257">
        <f>_xll.qlIndexFixing($AC$5,AZ1289,TRUE,_xll.ohTrigger(Trigger,Trigger6M))</f>
        <v>1.6443151803547072E-2</v>
      </c>
      <c r="BD1289" s="257">
        <f>_xll.qlIndexFixing($BE$1,AZ1289,TRUE,_xll.ohTrigger(Trigger,Trigger6M))</f>
        <v>1.6174485801200338E-2</v>
      </c>
    </row>
    <row r="1290" spans="51:56" ht="11.25" customHeight="1" x14ac:dyDescent="0.25">
      <c r="AY1290" s="106" t="s">
        <v>83</v>
      </c>
      <c r="AZ1290" s="105">
        <f>_xll.qlInterestRateIndexFixingDate(Currency&amp;"ibor"&amp;Tenor,BA1290,Trigger)</f>
        <v>48348</v>
      </c>
      <c r="BA1290" s="105">
        <f>_xll.qlCalendarAdvance(Calendar,BA1289,AY1290,"f",,Trigger)</f>
        <v>48352</v>
      </c>
      <c r="BB1290" s="105">
        <f>_xll.qlInterestRateIndexMaturity(Currency&amp;"ibor"&amp;Tenor,BA1290,Trigger)</f>
        <v>48536</v>
      </c>
      <c r="BC1290" s="257">
        <f>_xll.qlIndexFixing($AC$5,AZ1290,TRUE,_xll.ohTrigger(Trigger,Trigger6M))</f>
        <v>1.6419676591780411E-2</v>
      </c>
      <c r="BD1290" s="257">
        <f>_xll.qlIndexFixing($BE$1,AZ1290,TRUE,_xll.ohTrigger(Trigger,Trigger6M))</f>
        <v>1.6166761399405621E-2</v>
      </c>
    </row>
    <row r="1291" spans="51:56" ht="11.25" customHeight="1" x14ac:dyDescent="0.25">
      <c r="AY1291" s="106" t="s">
        <v>83</v>
      </c>
      <c r="AZ1291" s="105">
        <f>_xll.qlInterestRateIndexFixingDate(Currency&amp;"ibor"&amp;Tenor,BA1291,Trigger)</f>
        <v>48355</v>
      </c>
      <c r="BA1291" s="105">
        <f>_xll.qlCalendarAdvance(Calendar,BA1290,AY1291,"f",,Trigger)</f>
        <v>48359</v>
      </c>
      <c r="BB1291" s="105">
        <f>_xll.qlInterestRateIndexMaturity(Currency&amp;"ibor"&amp;Tenor,BA1291,Trigger)</f>
        <v>48543</v>
      </c>
      <c r="BC1291" s="257">
        <f>_xll.qlIndexFixing($AC$5,AZ1291,TRUE,_xll.ohTrigger(Trigger,Trigger6M))</f>
        <v>1.6396128627813832E-2</v>
      </c>
      <c r="BD1291" s="257">
        <f>_xll.qlIndexFixing($BE$1,AZ1291,TRUE,_xll.ohTrigger(Trigger,Trigger6M))</f>
        <v>1.6159016078280724E-2</v>
      </c>
    </row>
    <row r="1292" spans="51:56" ht="11.25" customHeight="1" x14ac:dyDescent="0.25">
      <c r="AY1292" s="106" t="s">
        <v>83</v>
      </c>
      <c r="AZ1292" s="105">
        <f>_xll.qlInterestRateIndexFixingDate(Currency&amp;"ibor"&amp;Tenor,BA1292,Trigger)</f>
        <v>48362</v>
      </c>
      <c r="BA1292" s="105">
        <f>_xll.qlCalendarAdvance(Calendar,BA1291,AY1292,"f",,Trigger)</f>
        <v>48366</v>
      </c>
      <c r="BB1292" s="105">
        <f>_xll.qlInterestRateIndexMaturity(Currency&amp;"ibor"&amp;Tenor,BA1292,Trigger)</f>
        <v>48549</v>
      </c>
      <c r="BC1292" s="257">
        <f>_xll.qlIndexFixing($AC$5,AZ1292,TRUE,_xll.ohTrigger(Trigger,Trigger6M))</f>
        <v>1.6371537145314363E-2</v>
      </c>
      <c r="BD1292" s="257">
        <f>_xll.qlIndexFixing($BE$1,AZ1292,TRUE,_xll.ohTrigger(Trigger,Trigger6M))</f>
        <v>1.6151450506992317E-2</v>
      </c>
    </row>
    <row r="1293" spans="51:56" ht="11.25" customHeight="1" x14ac:dyDescent="0.25">
      <c r="AY1293" s="106" t="s">
        <v>83</v>
      </c>
      <c r="AZ1293" s="105">
        <f>_xll.qlInterestRateIndexFixingDate(Currency&amp;"ibor"&amp;Tenor,BA1293,Trigger)</f>
        <v>48369</v>
      </c>
      <c r="BA1293" s="105">
        <f>_xll.qlCalendarAdvance(Calendar,BA1292,AY1293,"f",,Trigger)</f>
        <v>48373</v>
      </c>
      <c r="BB1293" s="105">
        <f>_xll.qlInterestRateIndexMaturity(Currency&amp;"ibor"&amp;Tenor,BA1293,Trigger)</f>
        <v>48556</v>
      </c>
      <c r="BC1293" s="257">
        <f>_xll.qlIndexFixing($AC$5,AZ1293,TRUE,_xll.ohTrigger(Trigger,Trigger6M))</f>
        <v>1.6375629320884134E-2</v>
      </c>
      <c r="BD1293" s="257">
        <f>_xll.qlIndexFixing($BE$1,AZ1293,TRUE,_xll.ohTrigger(Trigger,Trigger6M))</f>
        <v>1.6143665580420082E-2</v>
      </c>
    </row>
    <row r="1294" spans="51:56" ht="11.25" customHeight="1" x14ac:dyDescent="0.25">
      <c r="AY1294" s="106" t="s">
        <v>83</v>
      </c>
      <c r="AZ1294" s="105">
        <f>_xll.qlInterestRateIndexFixingDate(Currency&amp;"ibor"&amp;Tenor,BA1294,Trigger)</f>
        <v>48376</v>
      </c>
      <c r="BA1294" s="105">
        <f>_xll.qlCalendarAdvance(Calendar,BA1293,AY1294,"f",,Trigger)</f>
        <v>48380</v>
      </c>
      <c r="BB1294" s="105">
        <f>_xll.qlInterestRateIndexMaturity(Currency&amp;"ibor"&amp;Tenor,BA1294,Trigger)</f>
        <v>48563</v>
      </c>
      <c r="BC1294" s="257">
        <f>_xll.qlIndexFixing($AC$5,AZ1294,TRUE,_xll.ohTrigger(Trigger,Trigger6M))</f>
        <v>1.6384376611568705E-2</v>
      </c>
      <c r="BD1294" s="257">
        <f>_xll.qlIndexFixing($BE$1,AZ1294,TRUE,_xll.ohTrigger(Trigger,Trigger6M))</f>
        <v>1.6135860191299027E-2</v>
      </c>
    </row>
    <row r="1295" spans="51:56" ht="11.25" customHeight="1" x14ac:dyDescent="0.25">
      <c r="AY1295" s="106" t="s">
        <v>83</v>
      </c>
      <c r="AZ1295" s="105">
        <f>_xll.qlInterestRateIndexFixingDate(Currency&amp;"ibor"&amp;Tenor,BA1295,Trigger)</f>
        <v>48383</v>
      </c>
      <c r="BA1295" s="105">
        <f>_xll.qlCalendarAdvance(Calendar,BA1294,AY1295,"f",,Trigger)</f>
        <v>48387</v>
      </c>
      <c r="BB1295" s="105">
        <f>_xll.qlInterestRateIndexMaturity(Currency&amp;"ibor"&amp;Tenor,BA1295,Trigger)</f>
        <v>48570</v>
      </c>
      <c r="BC1295" s="257">
        <f>_xll.qlIndexFixing($AC$5,AZ1295,TRUE,_xll.ohTrigger(Trigger,Trigger6M))</f>
        <v>1.639312394082745E-2</v>
      </c>
      <c r="BD1295" s="257">
        <f>_xll.qlIndexFixing($BE$1,AZ1295,TRUE,_xll.ohTrigger(Trigger,Trigger6M))</f>
        <v>1.612803449533674E-2</v>
      </c>
    </row>
    <row r="1296" spans="51:56" ht="11.25" customHeight="1" x14ac:dyDescent="0.25">
      <c r="AY1296" s="106" t="s">
        <v>83</v>
      </c>
      <c r="AZ1296" s="105">
        <f>_xll.qlInterestRateIndexFixingDate(Currency&amp;"ibor"&amp;Tenor,BA1296,Trigger)</f>
        <v>48390</v>
      </c>
      <c r="BA1296" s="105">
        <f>_xll.qlCalendarAdvance(Calendar,BA1295,AY1296,"f",,Trigger)</f>
        <v>48394</v>
      </c>
      <c r="BB1296" s="105">
        <f>_xll.qlInterestRateIndexMaturity(Currency&amp;"ibor"&amp;Tenor,BA1296,Trigger)</f>
        <v>48577</v>
      </c>
      <c r="BC1296" s="257">
        <f>_xll.qlIndexFixing($AC$5,AZ1296,TRUE,_xll.ohTrigger(Trigger,Trigger6M))</f>
        <v>1.64018713086608E-2</v>
      </c>
      <c r="BD1296" s="257">
        <f>_xll.qlIndexFixing($BE$1,AZ1296,TRUE,_xll.ohTrigger(Trigger,Trigger6M))</f>
        <v>1.6120188648238176E-2</v>
      </c>
    </row>
    <row r="1297" spans="51:56" ht="11.25" customHeight="1" x14ac:dyDescent="0.25">
      <c r="AY1297" s="106" t="s">
        <v>83</v>
      </c>
      <c r="AZ1297" s="105">
        <f>_xll.qlInterestRateIndexFixingDate(Currency&amp;"ibor"&amp;Tenor,BA1297,Trigger)</f>
        <v>48397</v>
      </c>
      <c r="BA1297" s="105">
        <f>_xll.qlCalendarAdvance(Calendar,BA1296,AY1297,"f",,Trigger)</f>
        <v>48401</v>
      </c>
      <c r="BB1297" s="105">
        <f>_xll.qlInterestRateIndexMaturity(Currency&amp;"ibor"&amp;Tenor,BA1297,Trigger)</f>
        <v>48585</v>
      </c>
      <c r="BC1297" s="257">
        <f>_xll.qlIndexFixing($AC$5,AZ1297,TRUE,_xll.ohTrigger(Trigger,Trigger6M))</f>
        <v>1.6411616568984266E-2</v>
      </c>
      <c r="BD1297" s="257">
        <f>_xll.qlIndexFixing($BE$1,AZ1297,TRUE,_xll.ohTrigger(Trigger,Trigger6M))</f>
        <v>1.6112113565835105E-2</v>
      </c>
    </row>
    <row r="1298" spans="51:56" ht="11.25" customHeight="1" x14ac:dyDescent="0.25">
      <c r="AY1298" s="106" t="s">
        <v>83</v>
      </c>
      <c r="AZ1298" s="105">
        <f>_xll.qlInterestRateIndexFixingDate(Currency&amp;"ibor"&amp;Tenor,BA1298,Trigger)</f>
        <v>48404</v>
      </c>
      <c r="BA1298" s="105">
        <f>_xll.qlCalendarAdvance(Calendar,BA1297,AY1298,"f",,Trigger)</f>
        <v>48408</v>
      </c>
      <c r="BB1298" s="105">
        <f>_xll.qlInterestRateIndexMaturity(Currency&amp;"ibor"&amp;Tenor,BA1298,Trigger)</f>
        <v>48592</v>
      </c>
      <c r="BC1298" s="257">
        <f>_xll.qlIndexFixing($AC$5,AZ1298,TRUE,_xll.ohTrigger(Trigger,Trigger6M))</f>
        <v>1.6420364413950065E-2</v>
      </c>
      <c r="BD1298" s="257">
        <f>_xll.qlIndexFixing($BE$1,AZ1298,TRUE,_xll.ohTrigger(Trigger,Trigger6M))</f>
        <v>1.6104226169482101E-2</v>
      </c>
    </row>
    <row r="1299" spans="51:56" ht="11.25" customHeight="1" x14ac:dyDescent="0.25">
      <c r="AY1299" s="106" t="s">
        <v>83</v>
      </c>
      <c r="AZ1299" s="105">
        <f>_xll.qlInterestRateIndexFixingDate(Currency&amp;"ibor"&amp;Tenor,BA1299,Trigger)</f>
        <v>48411</v>
      </c>
      <c r="BA1299" s="105">
        <f>_xll.qlCalendarAdvance(Calendar,BA1298,AY1299,"f",,Trigger)</f>
        <v>48415</v>
      </c>
      <c r="BB1299" s="105">
        <f>_xll.qlInterestRateIndexMaturity(Currency&amp;"ibor"&amp;Tenor,BA1299,Trigger)</f>
        <v>48599</v>
      </c>
      <c r="BC1299" s="257">
        <f>_xll.qlIndexFixing($AC$5,AZ1299,TRUE,_xll.ohTrigger(Trigger,Trigger6M))</f>
        <v>1.6429112297702664E-2</v>
      </c>
      <c r="BD1299" s="257">
        <f>_xll.qlIndexFixing($BE$1,AZ1299,TRUE,_xll.ohTrigger(Trigger,Trigger6M))</f>
        <v>1.6096319099515494E-2</v>
      </c>
    </row>
    <row r="1300" spans="51:56" ht="11.25" customHeight="1" x14ac:dyDescent="0.25">
      <c r="AY1300" s="106" t="s">
        <v>83</v>
      </c>
      <c r="AZ1300" s="105">
        <f>_xll.qlInterestRateIndexFixingDate(Currency&amp;"ibor"&amp;Tenor,BA1300,Trigger)</f>
        <v>48418</v>
      </c>
      <c r="BA1300" s="105">
        <f>_xll.qlCalendarAdvance(Calendar,BA1299,AY1300,"f",,Trigger)</f>
        <v>48422</v>
      </c>
      <c r="BB1300" s="105">
        <f>_xll.qlInterestRateIndexMaturity(Currency&amp;"ibor"&amp;Tenor,BA1300,Trigger)</f>
        <v>48606</v>
      </c>
      <c r="BC1300" s="257">
        <f>_xll.qlIndexFixing($AC$5,AZ1300,TRUE,_xll.ohTrigger(Trigger,Trigger6M))</f>
        <v>1.6437860220243364E-2</v>
      </c>
      <c r="BD1300" s="257">
        <f>_xll.qlIndexFixing($BE$1,AZ1300,TRUE,_xll.ohTrigger(Trigger,Trigger6M))</f>
        <v>1.6088392511642027E-2</v>
      </c>
    </row>
    <row r="1301" spans="51:56" ht="11.25" customHeight="1" x14ac:dyDescent="0.25">
      <c r="AY1301" s="106" t="s">
        <v>83</v>
      </c>
      <c r="AZ1301" s="105">
        <f>_xll.qlInterestRateIndexFixingDate(Currency&amp;"ibor"&amp;Tenor,BA1301,Trigger)</f>
        <v>48425</v>
      </c>
      <c r="BA1301" s="105">
        <f>_xll.qlCalendarAdvance(Calendar,BA1300,AY1301,"f",,Trigger)</f>
        <v>48429</v>
      </c>
      <c r="BB1301" s="105">
        <f>_xll.qlInterestRateIndexMaturity(Currency&amp;"ibor"&amp;Tenor,BA1301,Trigger)</f>
        <v>48613</v>
      </c>
      <c r="BC1301" s="257">
        <f>_xll.qlIndexFixing($AC$5,AZ1301,TRUE,_xll.ohTrigger(Trigger,Trigger6M))</f>
        <v>1.6446608181571298E-2</v>
      </c>
      <c r="BD1301" s="257">
        <f>_xll.qlIndexFixing($BE$1,AZ1301,TRUE,_xll.ohTrigger(Trigger,Trigger6M))</f>
        <v>1.6080446561565851E-2</v>
      </c>
    </row>
    <row r="1302" spans="51:56" ht="11.25" customHeight="1" x14ac:dyDescent="0.25">
      <c r="AY1302" s="106" t="s">
        <v>83</v>
      </c>
      <c r="AZ1302" s="105">
        <f>_xll.qlInterestRateIndexFixingDate(Currency&amp;"ibor"&amp;Tenor,BA1302,Trigger)</f>
        <v>48432</v>
      </c>
      <c r="BA1302" s="105">
        <f>_xll.qlCalendarAdvance(Calendar,BA1301,AY1302,"f",,Trigger)</f>
        <v>48436</v>
      </c>
      <c r="BB1302" s="105">
        <f>_xll.qlInterestRateIndexMaturity(Currency&amp;"ibor"&amp;Tenor,BA1302,Trigger)</f>
        <v>48620</v>
      </c>
      <c r="BC1302" s="257">
        <f>_xll.qlIndexFixing($AC$5,AZ1302,TRUE,_xll.ohTrigger(Trigger,Trigger6M))</f>
        <v>1.6455356181687336E-2</v>
      </c>
      <c r="BD1302" s="257">
        <f>_xll.qlIndexFixing($BE$1,AZ1302,TRUE,_xll.ohTrigger(Trigger,Trigger6M))</f>
        <v>1.6072481404989371E-2</v>
      </c>
    </row>
    <row r="1303" spans="51:56" ht="11.25" customHeight="1" x14ac:dyDescent="0.25">
      <c r="AY1303" s="106" t="s">
        <v>83</v>
      </c>
      <c r="AZ1303" s="105">
        <f>_xll.qlInterestRateIndexFixingDate(Currency&amp;"ibor"&amp;Tenor,BA1303,Trigger)</f>
        <v>48439</v>
      </c>
      <c r="BA1303" s="105">
        <f>_xll.qlCalendarAdvance(Calendar,BA1302,AY1303,"f",,Trigger)</f>
        <v>48443</v>
      </c>
      <c r="BB1303" s="105">
        <f>_xll.qlInterestRateIndexMaturity(Currency&amp;"ibor"&amp;Tenor,BA1303,Trigger)</f>
        <v>48627</v>
      </c>
      <c r="BC1303" s="257">
        <f>_xll.qlIndexFixing($AC$5,AZ1303,TRUE,_xll.ohTrigger(Trigger,Trigger6M))</f>
        <v>1.6464104220591476E-2</v>
      </c>
      <c r="BD1303" s="257">
        <f>_xll.qlIndexFixing($BE$1,AZ1303,TRUE,_xll.ohTrigger(Trigger,Trigger6M))</f>
        <v>1.6064497197612822E-2</v>
      </c>
    </row>
    <row r="1304" spans="51:56" ht="11.25" customHeight="1" x14ac:dyDescent="0.25">
      <c r="AY1304" s="106" t="s">
        <v>83</v>
      </c>
      <c r="AZ1304" s="105">
        <f>_xll.qlInterestRateIndexFixingDate(Currency&amp;"ibor"&amp;Tenor,BA1304,Trigger)</f>
        <v>48446</v>
      </c>
      <c r="BA1304" s="105">
        <f>_xll.qlCalendarAdvance(Calendar,BA1303,AY1304,"f",,Trigger)</f>
        <v>48450</v>
      </c>
      <c r="BB1304" s="105">
        <f>_xll.qlInterestRateIndexMaturity(Currency&amp;"ibor"&amp;Tenor,BA1304,Trigger)</f>
        <v>48634</v>
      </c>
      <c r="BC1304" s="257">
        <f>_xll.qlIndexFixing($AC$5,AZ1304,TRUE,_xll.ohTrigger(Trigger,Trigger6M))</f>
        <v>1.6472852298283287E-2</v>
      </c>
      <c r="BD1304" s="257">
        <f>_xll.qlIndexFixing($BE$1,AZ1304,TRUE,_xll.ohTrigger(Trigger,Trigger6M))</f>
        <v>1.605649409513427E-2</v>
      </c>
    </row>
    <row r="1305" spans="51:56" ht="11.25" customHeight="1" x14ac:dyDescent="0.25">
      <c r="AY1305" s="106" t="s">
        <v>83</v>
      </c>
      <c r="AZ1305" s="105">
        <f>_xll.qlInterestRateIndexFixingDate(Currency&amp;"ibor"&amp;Tenor,BA1305,Trigger)</f>
        <v>48453</v>
      </c>
      <c r="BA1305" s="105">
        <f>_xll.qlCalendarAdvance(Calendar,BA1304,AY1305,"f",,Trigger)</f>
        <v>48457</v>
      </c>
      <c r="BB1305" s="105">
        <f>_xll.qlInterestRateIndexMaturity(Currency&amp;"ibor"&amp;Tenor,BA1305,Trigger)</f>
        <v>48638</v>
      </c>
      <c r="BC1305" s="257">
        <f>_xll.qlIndexFixing($AC$5,AZ1305,TRUE,_xll.ohTrigger(Trigger,Trigger6M))</f>
        <v>1.6478597441372204E-2</v>
      </c>
      <c r="BD1305" s="257">
        <f>_xll.qlIndexFixing($BE$1,AZ1305,TRUE,_xll.ohTrigger(Trigger,Trigger6M))</f>
        <v>1.6049139753146729E-2</v>
      </c>
    </row>
    <row r="1306" spans="51:56" ht="11.25" customHeight="1" x14ac:dyDescent="0.25">
      <c r="AY1306" s="106" t="s">
        <v>83</v>
      </c>
      <c r="AZ1306" s="105">
        <f>_xll.qlInterestRateIndexFixingDate(Currency&amp;"ibor"&amp;Tenor,BA1306,Trigger)</f>
        <v>48460</v>
      </c>
      <c r="BA1306" s="105">
        <f>_xll.qlCalendarAdvance(Calendar,BA1305,AY1306,"f",,Trigger)</f>
        <v>48464</v>
      </c>
      <c r="BB1306" s="105">
        <f>_xll.qlInterestRateIndexMaturity(Currency&amp;"ibor"&amp;Tenor,BA1306,Trigger)</f>
        <v>48645</v>
      </c>
      <c r="BC1306" s="257">
        <f>_xll.qlIndexFixing($AC$5,AZ1306,TRUE,_xll.ohTrigger(Trigger,Trigger6M))</f>
        <v>1.6487344391734011E-2</v>
      </c>
      <c r="BD1306" s="257">
        <f>_xll.qlIndexFixing($BE$1,AZ1306,TRUE,_xll.ohTrigger(Trigger,Trigger6M))</f>
        <v>1.6041104222027557E-2</v>
      </c>
    </row>
    <row r="1307" spans="51:56" ht="11.25" customHeight="1" x14ac:dyDescent="0.25">
      <c r="AY1307" s="106" t="s">
        <v>83</v>
      </c>
      <c r="AZ1307" s="105">
        <f>_xll.qlInterestRateIndexFixingDate(Currency&amp;"ibor"&amp;Tenor,BA1307,Trigger)</f>
        <v>48467</v>
      </c>
      <c r="BA1307" s="105">
        <f>_xll.qlCalendarAdvance(Calendar,BA1306,AY1307,"f",,Trigger)</f>
        <v>48471</v>
      </c>
      <c r="BB1307" s="105">
        <f>_xll.qlInterestRateIndexMaturity(Currency&amp;"ibor"&amp;Tenor,BA1307,Trigger)</f>
        <v>48652</v>
      </c>
      <c r="BC1307" s="257">
        <f>_xll.qlIndexFixing($AC$5,AZ1307,TRUE,_xll.ohTrigger(Trigger,Trigger6M))</f>
        <v>1.6496091380246953E-2</v>
      </c>
      <c r="BD1307" s="257">
        <f>_xll.qlIndexFixing($BE$1,AZ1307,TRUE,_xll.ohTrigger(Trigger,Trigger6M))</f>
        <v>1.6033050231452538E-2</v>
      </c>
    </row>
    <row r="1308" spans="51:56" ht="11.25" customHeight="1" x14ac:dyDescent="0.25">
      <c r="AY1308" s="106" t="s">
        <v>83</v>
      </c>
      <c r="AZ1308" s="105">
        <f>_xll.qlInterestRateIndexFixingDate(Currency&amp;"ibor"&amp;Tenor,BA1308,Trigger)</f>
        <v>48474</v>
      </c>
      <c r="BA1308" s="105">
        <f>_xll.qlCalendarAdvance(Calendar,BA1307,AY1308,"f",,Trigger)</f>
        <v>48478</v>
      </c>
      <c r="BB1308" s="105">
        <f>_xll.qlInterestRateIndexMaturity(Currency&amp;"ibor"&amp;Tenor,BA1308,Trigger)</f>
        <v>48659</v>
      </c>
      <c r="BC1308" s="257">
        <f>_xll.qlIndexFixing($AC$5,AZ1308,TRUE,_xll.ohTrigger(Trigger,Trigger6M))</f>
        <v>1.650483840691104E-2</v>
      </c>
      <c r="BD1308" s="257">
        <f>_xll.qlIndexFixing($BE$1,AZ1308,TRUE,_xll.ohTrigger(Trigger,Trigger6M))</f>
        <v>1.6024977937087216E-2</v>
      </c>
    </row>
    <row r="1309" spans="51:56" ht="11.25" customHeight="1" x14ac:dyDescent="0.25">
      <c r="AY1309" s="106" t="s">
        <v>83</v>
      </c>
      <c r="AZ1309" s="105">
        <f>_xll.qlInterestRateIndexFixingDate(Currency&amp;"ibor"&amp;Tenor,BA1309,Trigger)</f>
        <v>48481</v>
      </c>
      <c r="BA1309" s="105">
        <f>_xll.qlCalendarAdvance(Calendar,BA1308,AY1309,"f",,Trigger)</f>
        <v>48485</v>
      </c>
      <c r="BB1309" s="105">
        <f>_xll.qlInterestRateIndexMaturity(Currency&amp;"ibor"&amp;Tenor,BA1309,Trigger)</f>
        <v>48666</v>
      </c>
      <c r="BC1309" s="257">
        <f>_xll.qlIndexFixing($AC$5,AZ1309,TRUE,_xll.ohTrigger(Trigger,Trigger6M))</f>
        <v>1.6513585471726263E-2</v>
      </c>
      <c r="BD1309" s="257">
        <f>_xll.qlIndexFixing($BE$1,AZ1309,TRUE,_xll.ohTrigger(Trigger,Trigger6M))</f>
        <v>1.6016887494596684E-2</v>
      </c>
    </row>
    <row r="1310" spans="51:56" ht="11.25" customHeight="1" x14ac:dyDescent="0.25">
      <c r="AY1310" s="106" t="s">
        <v>83</v>
      </c>
      <c r="AZ1310" s="105">
        <f>_xll.qlInterestRateIndexFixingDate(Currency&amp;"ibor"&amp;Tenor,BA1310,Trigger)</f>
        <v>48488</v>
      </c>
      <c r="BA1310" s="105">
        <f>_xll.qlCalendarAdvance(Calendar,BA1309,AY1310,"f",,Trigger)</f>
        <v>48492</v>
      </c>
      <c r="BB1310" s="105">
        <f>_xll.qlInterestRateIndexMaturity(Currency&amp;"ibor"&amp;Tenor,BA1310,Trigger)</f>
        <v>48674</v>
      </c>
      <c r="BC1310" s="257">
        <f>_xll.qlIndexFixing($AC$5,AZ1310,TRUE,_xll.ohTrigger(Trigger,Trigger6M))</f>
        <v>1.6523335507281283E-2</v>
      </c>
      <c r="BD1310" s="257">
        <f>_xll.qlIndexFixing($BE$1,AZ1310,TRUE,_xll.ohTrigger(Trigger,Trigger6M))</f>
        <v>1.6008548662880727E-2</v>
      </c>
    </row>
    <row r="1311" spans="51:56" ht="11.25" customHeight="1" x14ac:dyDescent="0.25">
      <c r="AY1311" s="106" t="s">
        <v>83</v>
      </c>
      <c r="AZ1311" s="105">
        <f>_xll.qlInterestRateIndexFixingDate(Currency&amp;"ibor"&amp;Tenor,BA1311,Trigger)</f>
        <v>48495</v>
      </c>
      <c r="BA1311" s="105">
        <f>_xll.qlCalendarAdvance(Calendar,BA1310,AY1311,"f",,Trigger)</f>
        <v>48499</v>
      </c>
      <c r="BB1311" s="105">
        <f>_xll.qlInterestRateIndexMaturity(Currency&amp;"ibor"&amp;Tenor,BA1311,Trigger)</f>
        <v>48681</v>
      </c>
      <c r="BC1311" s="257">
        <f>_xll.qlIndexFixing($AC$5,AZ1311,TRUE,_xll.ohTrigger(Trigger,Trigger6M))</f>
        <v>1.6532083051049744E-2</v>
      </c>
      <c r="BD1311" s="257">
        <f>_xll.qlIndexFixing($BE$1,AZ1311,TRUE,_xll.ohTrigger(Trigger,Trigger6M))</f>
        <v>1.6000420811149732E-2</v>
      </c>
    </row>
    <row r="1312" spans="51:56" ht="11.25" customHeight="1" x14ac:dyDescent="0.25">
      <c r="AY1312" s="106" t="s">
        <v>83</v>
      </c>
      <c r="AZ1312" s="105">
        <f>_xll.qlInterestRateIndexFixingDate(Currency&amp;"ibor"&amp;Tenor,BA1312,Trigger)</f>
        <v>48502</v>
      </c>
      <c r="BA1312" s="105">
        <f>_xll.qlCalendarAdvance(Calendar,BA1311,AY1312,"f",,Trigger)</f>
        <v>48506</v>
      </c>
      <c r="BB1312" s="105">
        <f>_xll.qlInterestRateIndexMaturity(Currency&amp;"ibor"&amp;Tenor,BA1312,Trigger)</f>
        <v>48688</v>
      </c>
      <c r="BC1312" s="257">
        <f>_xll.qlIndexFixing($AC$5,AZ1312,TRUE,_xll.ohTrigger(Trigger,Trigger6M))</f>
        <v>1.6540830633182679E-2</v>
      </c>
      <c r="BD1312" s="257">
        <f>_xll.qlIndexFixing($BE$1,AZ1312,TRUE,_xll.ohTrigger(Trigger,Trigger6M))</f>
        <v>1.5992275288793774E-2</v>
      </c>
    </row>
    <row r="1313" spans="51:56" ht="11.25" customHeight="1" x14ac:dyDescent="0.25">
      <c r="AY1313" s="106" t="s">
        <v>83</v>
      </c>
      <c r="AZ1313" s="105">
        <f>_xll.qlInterestRateIndexFixingDate(Currency&amp;"ibor"&amp;Tenor,BA1313,Trigger)</f>
        <v>48509</v>
      </c>
      <c r="BA1313" s="105">
        <f>_xll.qlCalendarAdvance(Calendar,BA1312,AY1313,"f",,Trigger)</f>
        <v>48513</v>
      </c>
      <c r="BB1313" s="105">
        <f>_xll.qlInterestRateIndexMaturity(Currency&amp;"ibor"&amp;Tenor,BA1313,Trigger)</f>
        <v>48695</v>
      </c>
      <c r="BC1313" s="257">
        <f>_xll.qlIndexFixing($AC$5,AZ1313,TRUE,_xll.ohTrigger(Trigger,Trigger6M))</f>
        <v>1.6549578253680093E-2</v>
      </c>
      <c r="BD1313" s="257">
        <f>_xll.qlIndexFixing($BE$1,AZ1313,TRUE,_xll.ohTrigger(Trigger,Trigger6M))</f>
        <v>1.5984112251475585E-2</v>
      </c>
    </row>
    <row r="1314" spans="51:56" ht="11.25" customHeight="1" x14ac:dyDescent="0.25">
      <c r="AY1314" s="106" t="s">
        <v>83</v>
      </c>
      <c r="AZ1314" s="105">
        <f>_xll.qlInterestRateIndexFixingDate(Currency&amp;"ibor"&amp;Tenor,BA1314,Trigger)</f>
        <v>48516</v>
      </c>
      <c r="BA1314" s="105">
        <f>_xll.qlCalendarAdvance(Calendar,BA1313,AY1314,"f",,Trigger)</f>
        <v>48520</v>
      </c>
      <c r="BB1314" s="105">
        <f>_xll.qlInterestRateIndexMaturity(Currency&amp;"ibor"&amp;Tenor,BA1314,Trigger)</f>
        <v>48701</v>
      </c>
      <c r="BC1314" s="257">
        <f>_xll.qlIndexFixing($AC$5,AZ1314,TRUE,_xll.ohTrigger(Trigger,Trigger6M))</f>
        <v>1.655732136808008E-2</v>
      </c>
      <c r="BD1314" s="257">
        <f>_xll.qlIndexFixing($BE$1,AZ1314,TRUE,_xll.ohTrigger(Trigger,Trigger6M))</f>
        <v>1.5976168508380708E-2</v>
      </c>
    </row>
    <row r="1315" spans="51:56" ht="11.25" customHeight="1" x14ac:dyDescent="0.25">
      <c r="AY1315" s="106" t="s">
        <v>83</v>
      </c>
      <c r="AZ1315" s="105">
        <f>_xll.qlInterestRateIndexFixingDate(Currency&amp;"ibor"&amp;Tenor,BA1315,Trigger)</f>
        <v>48523</v>
      </c>
      <c r="BA1315" s="105">
        <f>_xll.qlCalendarAdvance(Calendar,BA1314,AY1315,"f",,Trigger)</f>
        <v>48527</v>
      </c>
      <c r="BB1315" s="105">
        <f>_xll.qlInterestRateIndexMaturity(Currency&amp;"ibor"&amp;Tenor,BA1315,Trigger)</f>
        <v>48708</v>
      </c>
      <c r="BC1315" s="257">
        <f>_xll.qlIndexFixing($AC$5,AZ1315,TRUE,_xll.ohTrigger(Trigger,Trigger6M))</f>
        <v>1.6566068661807445E-2</v>
      </c>
      <c r="BD1315" s="257">
        <f>_xll.qlIndexFixing($BE$1,AZ1315,TRUE,_xll.ohTrigger(Trigger,Trigger6M))</f>
        <v>1.5967972445980007E-2</v>
      </c>
    </row>
    <row r="1316" spans="51:56" ht="11.25" customHeight="1" x14ac:dyDescent="0.25">
      <c r="AY1316" s="106" t="s">
        <v>83</v>
      </c>
      <c r="AZ1316" s="105">
        <f>_xll.qlInterestRateIndexFixingDate(Currency&amp;"ibor"&amp;Tenor,BA1316,Trigger)</f>
        <v>48530</v>
      </c>
      <c r="BA1316" s="105">
        <f>_xll.qlCalendarAdvance(Calendar,BA1315,AY1316,"f",,Trigger)</f>
        <v>48534</v>
      </c>
      <c r="BB1316" s="105">
        <f>_xll.qlInterestRateIndexMaturity(Currency&amp;"ibor"&amp;Tenor,BA1316,Trigger)</f>
        <v>48715</v>
      </c>
      <c r="BC1316" s="257">
        <f>_xll.qlIndexFixing($AC$5,AZ1316,TRUE,_xll.ohTrigger(Trigger,Trigger6M))</f>
        <v>1.657481599368683E-2</v>
      </c>
      <c r="BD1316" s="257">
        <f>_xll.qlIndexFixing($BE$1,AZ1316,TRUE,_xll.ohTrigger(Trigger,Trigger6M))</f>
        <v>1.5959759325048364E-2</v>
      </c>
    </row>
    <row r="1317" spans="51:56" ht="11.25" customHeight="1" x14ac:dyDescent="0.25">
      <c r="AY1317" s="106" t="s">
        <v>83</v>
      </c>
      <c r="AZ1317" s="105">
        <f>_xll.qlInterestRateIndexFixingDate(Currency&amp;"ibor"&amp;Tenor,BA1317,Trigger)</f>
        <v>48537</v>
      </c>
      <c r="BA1317" s="105">
        <f>_xll.qlCalendarAdvance(Calendar,BA1316,AY1317,"f",,Trigger)</f>
        <v>48541</v>
      </c>
      <c r="BB1317" s="105">
        <f>_xll.qlInterestRateIndexMaturity(Currency&amp;"ibor"&amp;Tenor,BA1317,Trigger)</f>
        <v>48722</v>
      </c>
      <c r="BC1317" s="257">
        <f>_xll.qlIndexFixing($AC$5,AZ1317,TRUE,_xll.ohTrigger(Trigger,Trigger6M))</f>
        <v>1.658356336371912E-2</v>
      </c>
      <c r="BD1317" s="257">
        <f>_xll.qlIndexFixing($BE$1,AZ1317,TRUE,_xll.ohTrigger(Trigger,Trigger6M))</f>
        <v>1.5951529301234533E-2</v>
      </c>
    </row>
    <row r="1318" spans="51:56" ht="11.25" customHeight="1" x14ac:dyDescent="0.25">
      <c r="AY1318" s="106" t="s">
        <v>83</v>
      </c>
      <c r="AZ1318" s="105">
        <f>_xll.qlInterestRateIndexFixingDate(Currency&amp;"ibor"&amp;Tenor,BA1318,Trigger)</f>
        <v>48544</v>
      </c>
      <c r="BA1318" s="105">
        <f>_xll.qlCalendarAdvance(Calendar,BA1317,AY1318,"f",,Trigger)</f>
        <v>48548</v>
      </c>
      <c r="BB1318" s="105">
        <f>_xll.qlInterestRateIndexMaturity(Currency&amp;"ibor"&amp;Tenor,BA1318,Trigger)</f>
        <v>48730</v>
      </c>
      <c r="BC1318" s="257">
        <f>_xll.qlIndexFixing($AC$5,AZ1318,TRUE,_xll.ohTrigger(Trigger,Trigger6M))</f>
        <v>1.6593316931642212E-2</v>
      </c>
      <c r="BD1318" s="257">
        <f>_xll.qlIndexFixing($BE$1,AZ1318,TRUE,_xll.ohTrigger(Trigger,Trigger6M))</f>
        <v>1.5943039788574948E-2</v>
      </c>
    </row>
    <row r="1319" spans="51:56" ht="11.25" customHeight="1" x14ac:dyDescent="0.25">
      <c r="AY1319" s="106" t="s">
        <v>83</v>
      </c>
      <c r="AZ1319" s="105">
        <f>_xll.qlInterestRateIndexFixingDate(Currency&amp;"ibor"&amp;Tenor,BA1319,Trigger)</f>
        <v>48551</v>
      </c>
      <c r="BA1319" s="105">
        <f>_xll.qlCalendarAdvance(Calendar,BA1318,AY1319,"f",,Trigger)</f>
        <v>48555</v>
      </c>
      <c r="BB1319" s="105">
        <f>_xll.qlInterestRateIndexMaturity(Currency&amp;"ibor"&amp;Tenor,BA1319,Trigger)</f>
        <v>48737</v>
      </c>
      <c r="BC1319" s="257">
        <f>_xll.qlIndexFixing($AC$5,AZ1319,TRUE,_xll.ohTrigger(Trigger,Trigger6M))</f>
        <v>1.6579262685765678E-2</v>
      </c>
      <c r="BD1319" s="257">
        <f>_xll.qlIndexFixing($BE$1,AZ1319,TRUE,_xll.ohTrigger(Trigger,Trigger6M))</f>
        <v>1.5934774930323976E-2</v>
      </c>
    </row>
    <row r="1320" spans="51:56" ht="11.25" customHeight="1" x14ac:dyDescent="0.25">
      <c r="AY1320" s="106" t="s">
        <v>83</v>
      </c>
      <c r="AZ1320" s="105">
        <f>_xll.qlInterestRateIndexFixingDate(Currency&amp;"ibor"&amp;Tenor,BA1320,Trigger)</f>
        <v>48558</v>
      </c>
      <c r="BA1320" s="105">
        <f>_xll.qlCalendarAdvance(Calendar,BA1319,AY1320,"f",,Trigger)</f>
        <v>48562</v>
      </c>
      <c r="BB1320" s="105">
        <f>_xll.qlInterestRateIndexMaturity(Currency&amp;"ibor"&amp;Tenor,BA1320,Trigger)</f>
        <v>48744</v>
      </c>
      <c r="BC1320" s="257">
        <f>_xll.qlIndexFixing($AC$5,AZ1320,TRUE,_xll.ohTrigger(Trigger,Trigger6M))</f>
        <v>1.6556029655804261E-2</v>
      </c>
      <c r="BD1320" s="257">
        <f>_xll.qlIndexFixing($BE$1,AZ1320,TRUE,_xll.ohTrigger(Trigger,Trigger6M))</f>
        <v>1.5926493646702494E-2</v>
      </c>
    </row>
    <row r="1321" spans="51:56" ht="11.25" customHeight="1" x14ac:dyDescent="0.25">
      <c r="AY1321" s="106" t="s">
        <v>83</v>
      </c>
      <c r="AZ1321" s="105">
        <f>_xll.qlInterestRateIndexFixingDate(Currency&amp;"ibor"&amp;Tenor,BA1321,Trigger)</f>
        <v>48565</v>
      </c>
      <c r="BA1321" s="105">
        <f>_xll.qlCalendarAdvance(Calendar,BA1320,AY1321,"f",,Trigger)</f>
        <v>48569</v>
      </c>
      <c r="BB1321" s="105">
        <f>_xll.qlInterestRateIndexMaturity(Currency&amp;"ibor"&amp;Tenor,BA1321,Trigger)</f>
        <v>48751</v>
      </c>
      <c r="BC1321" s="257">
        <f>_xll.qlIndexFixing($AC$5,AZ1321,TRUE,_xll.ohTrigger(Trigger,Trigger6M))</f>
        <v>1.6532729018556482E-2</v>
      </c>
      <c r="BD1321" s="257">
        <f>_xll.qlIndexFixing($BE$1,AZ1321,TRUE,_xll.ohTrigger(Trigger,Trigger6M))</f>
        <v>1.5918196093358296E-2</v>
      </c>
    </row>
    <row r="1322" spans="51:56" ht="11.25" customHeight="1" x14ac:dyDescent="0.25">
      <c r="AY1322" s="106" t="s">
        <v>83</v>
      </c>
      <c r="AZ1322" s="105">
        <f>_xll.qlInterestRateIndexFixingDate(Currency&amp;"ibor"&amp;Tenor,BA1322,Trigger)</f>
        <v>48572</v>
      </c>
      <c r="BA1322" s="105">
        <f>_xll.qlCalendarAdvance(Calendar,BA1321,AY1322,"f",,Trigger)</f>
        <v>48576</v>
      </c>
      <c r="BB1322" s="105">
        <f>_xll.qlInterestRateIndexMaturity(Currency&amp;"ibor"&amp;Tenor,BA1322,Trigger)</f>
        <v>48758</v>
      </c>
      <c r="BC1322" s="257">
        <f>_xll.qlIndexFixing($AC$5,AZ1322,TRUE,_xll.ohTrigger(Trigger,Trigger6M))</f>
        <v>1.6509360776397582E-2</v>
      </c>
      <c r="BD1322" s="257">
        <f>_xll.qlIndexFixing($BE$1,AZ1322,TRUE,_xll.ohTrigger(Trigger,Trigger6M))</f>
        <v>1.5909882425937872E-2</v>
      </c>
    </row>
    <row r="1323" spans="51:56" ht="11.25" customHeight="1" x14ac:dyDescent="0.25">
      <c r="AY1323" s="106" t="s">
        <v>83</v>
      </c>
      <c r="AZ1323" s="105">
        <f>_xll.qlInterestRateIndexFixingDate(Currency&amp;"ibor"&amp;Tenor,BA1323,Trigger)</f>
        <v>48579</v>
      </c>
      <c r="BA1323" s="105">
        <f>_xll.qlCalendarAdvance(Calendar,BA1322,AY1323,"f",,Trigger)</f>
        <v>48583</v>
      </c>
      <c r="BB1323" s="105">
        <f>_xll.qlInterestRateIndexMaturity(Currency&amp;"ibor"&amp;Tenor,BA1323,Trigger)</f>
        <v>48764</v>
      </c>
      <c r="BC1323" s="257">
        <f>_xll.qlIndexFixing($AC$5,AZ1323,TRUE,_xll.ohTrigger(Trigger,Trigger6M))</f>
        <v>1.6488715759160257E-2</v>
      </c>
      <c r="BD1323" s="257">
        <f>_xll.qlIndexFixing($BE$1,AZ1323,TRUE,_xll.ohTrigger(Trigger,Trigger6M))</f>
        <v>1.5901802913838713E-2</v>
      </c>
    </row>
    <row r="1324" spans="51:56" ht="11.25" customHeight="1" x14ac:dyDescent="0.25">
      <c r="AY1324" s="106" t="s">
        <v>83</v>
      </c>
      <c r="AZ1324" s="105">
        <f>_xll.qlInterestRateIndexFixingDate(Currency&amp;"ibor"&amp;Tenor,BA1324,Trigger)</f>
        <v>48586</v>
      </c>
      <c r="BA1324" s="105">
        <f>_xll.qlCalendarAdvance(Calendar,BA1323,AY1324,"f",,Trigger)</f>
        <v>48590</v>
      </c>
      <c r="BB1324" s="105">
        <f>_xll.qlInterestRateIndexMaturity(Currency&amp;"ibor"&amp;Tenor,BA1324,Trigger)</f>
        <v>48771</v>
      </c>
      <c r="BC1324" s="257">
        <f>_xll.qlIndexFixing($AC$5,AZ1324,TRUE,_xll.ohTrigger(Trigger,Trigger6M))</f>
        <v>1.6465044925866791E-2</v>
      </c>
      <c r="BD1324" s="257">
        <f>_xll.qlIndexFixing($BE$1,AZ1324,TRUE,_xll.ohTrigger(Trigger,Trigger6M))</f>
        <v>1.589345892781284E-2</v>
      </c>
    </row>
    <row r="1325" spans="51:56" ht="11.25" customHeight="1" x14ac:dyDescent="0.25">
      <c r="AY1325" s="106" t="s">
        <v>83</v>
      </c>
      <c r="AZ1325" s="105">
        <f>_xll.qlInterestRateIndexFixingDate(Currency&amp;"ibor"&amp;Tenor,BA1325,Trigger)</f>
        <v>48593</v>
      </c>
      <c r="BA1325" s="105">
        <f>_xll.qlCalendarAdvance(Calendar,BA1324,AY1325,"f",,Trigger)</f>
        <v>48597</v>
      </c>
      <c r="BB1325" s="105">
        <f>_xll.qlInterestRateIndexMaturity(Currency&amp;"ibor"&amp;Tenor,BA1325,Trigger)</f>
        <v>48778</v>
      </c>
      <c r="BC1325" s="257">
        <f>_xll.qlIndexFixing($AC$5,AZ1325,TRUE,_xll.ohTrigger(Trigger,Trigger6M))</f>
        <v>1.6441306125267289E-2</v>
      </c>
      <c r="BD1325" s="257">
        <f>_xll.qlIndexFixing($BE$1,AZ1325,TRUE,_xll.ohTrigger(Trigger,Trigger6M))</f>
        <v>1.5885099284011338E-2</v>
      </c>
    </row>
    <row r="1326" spans="51:56" ht="11.25" customHeight="1" x14ac:dyDescent="0.25">
      <c r="AY1326" s="106" t="s">
        <v>83</v>
      </c>
      <c r="AZ1326" s="105">
        <f>_xll.qlInterestRateIndexFixingDate(Currency&amp;"ibor"&amp;Tenor,BA1326,Trigger)</f>
        <v>48600</v>
      </c>
      <c r="BA1326" s="105">
        <f>_xll.qlCalendarAdvance(Calendar,BA1325,AY1326,"f",,Trigger)</f>
        <v>48604</v>
      </c>
      <c r="BB1326" s="105">
        <f>_xll.qlInterestRateIndexMaturity(Currency&amp;"ibor"&amp;Tenor,BA1326,Trigger)</f>
        <v>48785</v>
      </c>
      <c r="BC1326" s="257">
        <f>_xll.qlIndexFixing($AC$5,AZ1326,TRUE,_xll.ohTrigger(Trigger,Trigger6M))</f>
        <v>1.6417499359782352E-2</v>
      </c>
      <c r="BD1326" s="257">
        <f>_xll.qlIndexFixing($BE$1,AZ1326,TRUE,_xll.ohTrigger(Trigger,Trigger6M))</f>
        <v>1.5876724138062646E-2</v>
      </c>
    </row>
    <row r="1327" spans="51:56" ht="11.25" customHeight="1" x14ac:dyDescent="0.25">
      <c r="AY1327" s="106" t="s">
        <v>83</v>
      </c>
      <c r="AZ1327" s="105">
        <f>_xll.qlInterestRateIndexFixingDate(Currency&amp;"ibor"&amp;Tenor,BA1327,Trigger)</f>
        <v>48607</v>
      </c>
      <c r="BA1327" s="105">
        <f>_xll.qlCalendarAdvance(Calendar,BA1326,AY1327,"f",,Trigger)</f>
        <v>48611</v>
      </c>
      <c r="BB1327" s="105">
        <f>_xll.qlInterestRateIndexMaturity(Currency&amp;"ibor"&amp;Tenor,BA1327,Trigger)</f>
        <v>48792</v>
      </c>
      <c r="BC1327" s="257">
        <f>_xll.qlIndexFixing($AC$5,AZ1327,TRUE,_xll.ohTrigger(Trigger,Trigger6M))</f>
        <v>1.6393624631839656E-2</v>
      </c>
      <c r="BD1327" s="257">
        <f>_xll.qlIndexFixing($BE$1,AZ1327,TRUE,_xll.ohTrigger(Trigger,Trigger6M))</f>
        <v>1.5868333645593438E-2</v>
      </c>
    </row>
    <row r="1328" spans="51:56" ht="11.25" customHeight="1" x14ac:dyDescent="0.25">
      <c r="AY1328" s="106" t="s">
        <v>83</v>
      </c>
      <c r="AZ1328" s="105">
        <f>_xll.qlInterestRateIndexFixingDate(Currency&amp;"ibor"&amp;Tenor,BA1328,Trigger)</f>
        <v>48614</v>
      </c>
      <c r="BA1328" s="105">
        <f>_xll.qlCalendarAdvance(Calendar,BA1327,AY1328,"f",,Trigger)</f>
        <v>48618</v>
      </c>
      <c r="BB1328" s="105">
        <f>_xll.qlInterestRateIndexMaturity(Currency&amp;"ibor"&amp;Tenor,BA1328,Trigger)</f>
        <v>48799</v>
      </c>
      <c r="BC1328" s="257">
        <f>_xll.qlIndexFixing($AC$5,AZ1328,TRUE,_xll.ohTrigger(Trigger,Trigger6M))</f>
        <v>1.6369681943871728E-2</v>
      </c>
      <c r="BD1328" s="257">
        <f>_xll.qlIndexFixing($BE$1,AZ1328,TRUE,_xll.ohTrigger(Trigger,Trigger6M))</f>
        <v>1.5859927962227287E-2</v>
      </c>
    </row>
    <row r="1329" spans="51:56" ht="11.25" customHeight="1" x14ac:dyDescent="0.25">
      <c r="AY1329" s="106" t="s">
        <v>83</v>
      </c>
      <c r="AZ1329" s="105">
        <f>_xll.qlInterestRateIndexFixingDate(Currency&amp;"ibor"&amp;Tenor,BA1329,Trigger)</f>
        <v>48621</v>
      </c>
      <c r="BA1329" s="105">
        <f>_xll.qlCalendarAdvance(Calendar,BA1328,AY1329,"f",,Trigger)</f>
        <v>48625</v>
      </c>
      <c r="BB1329" s="105">
        <f>_xll.qlInterestRateIndexMaturity(Currency&amp;"ibor"&amp;Tenor,BA1329,Trigger)</f>
        <v>48806</v>
      </c>
      <c r="BC1329" s="257">
        <f>_xll.qlIndexFixing($AC$5,AZ1329,TRUE,_xll.ohTrigger(Trigger,Trigger6M))</f>
        <v>1.6345671298320815E-2</v>
      </c>
      <c r="BD1329" s="257">
        <f>_xll.qlIndexFixing($BE$1,AZ1329,TRUE,_xll.ohTrigger(Trigger,Trigger6M))</f>
        <v>1.5851507243586898E-2</v>
      </c>
    </row>
    <row r="1330" spans="51:56" ht="11.25" customHeight="1" x14ac:dyDescent="0.25">
      <c r="AY1330" s="106" t="s">
        <v>83</v>
      </c>
      <c r="AZ1330" s="105">
        <f>_xll.qlInterestRateIndexFixingDate(Currency&amp;"ibor"&amp;Tenor,BA1330,Trigger)</f>
        <v>48628</v>
      </c>
      <c r="BA1330" s="105">
        <f>_xll.qlCalendarAdvance(Calendar,BA1329,AY1330,"f",,Trigger)</f>
        <v>48632</v>
      </c>
      <c r="BB1330" s="105">
        <f>_xll.qlInterestRateIndexMaturity(Currency&amp;"ibor"&amp;Tenor,BA1330,Trigger)</f>
        <v>48813</v>
      </c>
      <c r="BC1330" s="257">
        <f>_xll.qlIndexFixing($AC$5,AZ1330,TRUE,_xll.ohTrigger(Trigger,Trigger6M))</f>
        <v>1.6321592697635341E-2</v>
      </c>
      <c r="BD1330" s="257">
        <f>_xll.qlIndexFixing($BE$1,AZ1330,TRUE,_xll.ohTrigger(Trigger,Trigger6M))</f>
        <v>1.5843071645290991E-2</v>
      </c>
    </row>
    <row r="1331" spans="51:56" ht="11.25" customHeight="1" x14ac:dyDescent="0.25">
      <c r="AY1331" s="106" t="s">
        <v>83</v>
      </c>
      <c r="AZ1331" s="105">
        <f>_xll.qlInterestRateIndexFixingDate(Currency&amp;"ibor"&amp;Tenor,BA1331,Trigger)</f>
        <v>48635</v>
      </c>
      <c r="BA1331" s="105">
        <f>_xll.qlCalendarAdvance(Calendar,BA1330,AY1331,"f",,Trigger)</f>
        <v>48639</v>
      </c>
      <c r="BB1331" s="105">
        <f>_xll.qlInterestRateIndexMaturity(Currency&amp;"ibor"&amp;Tenor,BA1331,Trigger)</f>
        <v>48823</v>
      </c>
      <c r="BC1331" s="257">
        <f>_xll.qlIndexFixing($AC$5,AZ1331,TRUE,_xll.ohTrigger(Trigger,Trigger6M))</f>
        <v>1.6293196841201001E-2</v>
      </c>
      <c r="BD1331" s="257">
        <f>_xll.qlIndexFixing($BE$1,AZ1331,TRUE,_xll.ohTrigger(Trigger,Trigger6M))</f>
        <v>1.5833836846031724E-2</v>
      </c>
    </row>
    <row r="1332" spans="51:56" ht="11.25" customHeight="1" x14ac:dyDescent="0.25">
      <c r="AY1332" s="106" t="s">
        <v>83</v>
      </c>
      <c r="AZ1332" s="105">
        <f>_xll.qlInterestRateIndexFixingDate(Currency&amp;"ibor"&amp;Tenor,BA1332,Trigger)</f>
        <v>48642</v>
      </c>
      <c r="BA1332" s="105">
        <f>_xll.qlCalendarAdvance(Calendar,BA1331,AY1332,"f",,Trigger)</f>
        <v>48646</v>
      </c>
      <c r="BB1332" s="105">
        <f>_xll.qlInterestRateIndexMaturity(Currency&amp;"ibor"&amp;Tenor,BA1332,Trigger)</f>
        <v>48830</v>
      </c>
      <c r="BC1332" s="257">
        <f>_xll.qlIndexFixing($AC$5,AZ1332,TRUE,_xll.ohTrigger(Trigger,Trigger6M))</f>
        <v>1.6269487826109812E-2</v>
      </c>
      <c r="BD1332" s="257">
        <f>_xll.qlIndexFixing($BE$1,AZ1332,TRUE,_xll.ohTrigger(Trigger,Trigger6M))</f>
        <v>1.5825367885893765E-2</v>
      </c>
    </row>
    <row r="1333" spans="51:56" ht="11.25" customHeight="1" x14ac:dyDescent="0.25">
      <c r="AY1333" s="106" t="s">
        <v>83</v>
      </c>
      <c r="AZ1333" s="105">
        <f>_xll.qlInterestRateIndexFixingDate(Currency&amp;"ibor"&amp;Tenor,BA1333,Trigger)</f>
        <v>48649</v>
      </c>
      <c r="BA1333" s="105">
        <f>_xll.qlCalendarAdvance(Calendar,BA1332,AY1333,"f",,Trigger)</f>
        <v>48653</v>
      </c>
      <c r="BB1333" s="105">
        <f>_xll.qlInterestRateIndexMaturity(Currency&amp;"ibor"&amp;Tenor,BA1333,Trigger)</f>
        <v>48837</v>
      </c>
      <c r="BC1333" s="257">
        <f>_xll.qlIndexFixing($AC$5,AZ1333,TRUE,_xll.ohTrigger(Trigger,Trigger6M))</f>
        <v>1.6245711959501689E-2</v>
      </c>
      <c r="BD1333" s="257">
        <f>_xll.qlIndexFixing($BE$1,AZ1333,TRUE,_xll.ohTrigger(Trigger,Trigger6M))</f>
        <v>1.5816884544994879E-2</v>
      </c>
    </row>
    <row r="1334" spans="51:56" ht="11.25" customHeight="1" x14ac:dyDescent="0.25">
      <c r="AY1334" s="106" t="s">
        <v>83</v>
      </c>
      <c r="AZ1334" s="105">
        <f>_xll.qlInterestRateIndexFixingDate(Currency&amp;"ibor"&amp;Tenor,BA1334,Trigger)</f>
        <v>48656</v>
      </c>
      <c r="BA1334" s="105">
        <f>_xll.qlCalendarAdvance(Calendar,BA1333,AY1334,"f",,Trigger)</f>
        <v>48660</v>
      </c>
      <c r="BB1334" s="105">
        <f>_xll.qlInterestRateIndexMaturity(Currency&amp;"ibor"&amp;Tenor,BA1334,Trigger)</f>
        <v>48844</v>
      </c>
      <c r="BC1334" s="257">
        <f>_xll.qlIndexFixing($AC$5,AZ1334,TRUE,_xll.ohTrigger(Trigger,Trigger6M))</f>
        <v>1.6221869243800788E-2</v>
      </c>
      <c r="BD1334" s="257">
        <f>_xll.qlIndexFixing($BE$1,AZ1334,TRUE,_xll.ohTrigger(Trigger,Trigger6M))</f>
        <v>1.5808386978968393E-2</v>
      </c>
    </row>
    <row r="1335" spans="51:56" ht="11.25" customHeight="1" x14ac:dyDescent="0.25">
      <c r="AY1335" s="106" t="s">
        <v>83</v>
      </c>
      <c r="AZ1335" s="105">
        <f>_xll.qlInterestRateIndexFixingDate(Currency&amp;"ibor"&amp;Tenor,BA1335,Trigger)</f>
        <v>48663</v>
      </c>
      <c r="BA1335" s="105">
        <f>_xll.qlCalendarAdvance(Calendar,BA1334,AY1335,"f",,Trigger)</f>
        <v>48667</v>
      </c>
      <c r="BB1335" s="105">
        <f>_xll.qlInterestRateIndexMaturity(Currency&amp;"ibor"&amp;Tenor,BA1335,Trigger)</f>
        <v>48851</v>
      </c>
      <c r="BC1335" s="257">
        <f>_xll.qlIndexFixing($AC$5,AZ1335,TRUE,_xll.ohTrigger(Trigger,Trigger6M))</f>
        <v>1.6197959681436898E-2</v>
      </c>
      <c r="BD1335" s="257">
        <f>_xll.qlIndexFixing($BE$1,AZ1335,TRUE,_xll.ohTrigger(Trigger,Trigger6M))</f>
        <v>1.57998753434433E-2</v>
      </c>
    </row>
    <row r="1336" spans="51:56" ht="11.25" customHeight="1" x14ac:dyDescent="0.25">
      <c r="AY1336" s="106" t="s">
        <v>83</v>
      </c>
      <c r="AZ1336" s="105">
        <f>_xll.qlInterestRateIndexFixingDate(Currency&amp;"ibor"&amp;Tenor,BA1336,Trigger)</f>
        <v>48670</v>
      </c>
      <c r="BA1336" s="105">
        <f>_xll.qlCalendarAdvance(Calendar,BA1335,AY1336,"f",,Trigger)</f>
        <v>48674</v>
      </c>
      <c r="BB1336" s="105">
        <f>_xll.qlInterestRateIndexMaturity(Currency&amp;"ibor"&amp;Tenor,BA1336,Trigger)</f>
        <v>48857</v>
      </c>
      <c r="BC1336" s="257">
        <f>_xll.qlIndexFixing($AC$5,AZ1336,TRUE,_xll.ohTrigger(Trigger,Trigger6M))</f>
        <v>1.6174538002945819E-2</v>
      </c>
      <c r="BD1336" s="257">
        <f>_xll.qlIndexFixing($BE$1,AZ1336,TRUE,_xll.ohTrigger(Trigger,Trigger6M))</f>
        <v>1.579161809215459E-2</v>
      </c>
    </row>
    <row r="1337" spans="51:56" ht="11.25" customHeight="1" x14ac:dyDescent="0.25">
      <c r="AY1337" s="106" t="s">
        <v>83</v>
      </c>
      <c r="AZ1337" s="105">
        <f>_xll.qlInterestRateIndexFixingDate(Currency&amp;"ibor"&amp;Tenor,BA1337,Trigger)</f>
        <v>48677</v>
      </c>
      <c r="BA1337" s="105">
        <f>_xll.qlCalendarAdvance(Calendar,BA1336,AY1337,"f",,Trigger)</f>
        <v>48681</v>
      </c>
      <c r="BB1337" s="105">
        <f>_xll.qlInterestRateIndexMaturity(Currency&amp;"ibor"&amp;Tenor,BA1337,Trigger)</f>
        <v>48864</v>
      </c>
      <c r="BC1337" s="257">
        <f>_xll.qlIndexFixing($AC$5,AZ1337,TRUE,_xll.ohTrigger(Trigger,Trigger6M))</f>
        <v>1.6150326289718728E-2</v>
      </c>
      <c r="BD1337" s="257">
        <f>_xll.qlIndexFixing($BE$1,AZ1337,TRUE,_xll.ohTrigger(Trigger,Trigger6M))</f>
        <v>1.5783080086496922E-2</v>
      </c>
    </row>
    <row r="1338" spans="51:56" ht="11.25" customHeight="1" x14ac:dyDescent="0.25">
      <c r="AY1338" s="106" t="s">
        <v>83</v>
      </c>
      <c r="AZ1338" s="105">
        <f>_xll.qlInterestRateIndexFixingDate(Currency&amp;"ibor"&amp;Tenor,BA1338,Trigger)</f>
        <v>48682</v>
      </c>
      <c r="BA1338" s="105">
        <f>_xll.qlCalendarAdvance(Calendar,BA1337,AY1338,"f",,Trigger)</f>
        <v>48688</v>
      </c>
      <c r="BB1338" s="105">
        <f>_xll.qlInterestRateIndexMaturity(Currency&amp;"ibor"&amp;Tenor,BA1338,Trigger)</f>
        <v>48871</v>
      </c>
      <c r="BC1338" s="257">
        <f>_xll.qlIndexFixing($AC$5,AZ1338,TRUE,_xll.ohTrigger(Trigger,Trigger6M))</f>
        <v>1.6126047375829549E-2</v>
      </c>
      <c r="BD1338" s="257">
        <f>_xll.qlIndexFixing($BE$1,AZ1338,TRUE,_xll.ohTrigger(Trigger,Trigger6M))</f>
        <v>1.5774528467498418E-2</v>
      </c>
    </row>
    <row r="1339" spans="51:56" ht="11.25" customHeight="1" x14ac:dyDescent="0.25">
      <c r="AY1339" s="106" t="s">
        <v>83</v>
      </c>
      <c r="AZ1339" s="105">
        <f>_xll.qlInterestRateIndexFixingDate(Currency&amp;"ibor"&amp;Tenor,BA1339,Trigger)</f>
        <v>48691</v>
      </c>
      <c r="BA1339" s="105">
        <f>_xll.qlCalendarAdvance(Calendar,BA1338,AY1339,"f",,Trigger)</f>
        <v>48695</v>
      </c>
      <c r="BB1339" s="105">
        <f>_xll.qlInterestRateIndexMaturity(Currency&amp;"ibor"&amp;Tenor,BA1339,Trigger)</f>
        <v>48878</v>
      </c>
      <c r="BC1339" s="257">
        <f>_xll.qlIndexFixing($AC$5,AZ1339,TRUE,_xll.ohTrigger(Trigger,Trigger6M))</f>
        <v>1.6101701263752811E-2</v>
      </c>
      <c r="BD1339" s="257">
        <f>_xll.qlIndexFixing($BE$1,AZ1339,TRUE,_xll.ohTrigger(Trigger,Trigger6M))</f>
        <v>1.5765963390772301E-2</v>
      </c>
    </row>
    <row r="1340" spans="51:56" ht="11.25" customHeight="1" x14ac:dyDescent="0.25">
      <c r="AY1340" s="106" t="s">
        <v>83</v>
      </c>
      <c r="AZ1340" s="105">
        <f>_xll.qlInterestRateIndexFixingDate(Currency&amp;"ibor"&amp;Tenor,BA1340,Trigger)</f>
        <v>48698</v>
      </c>
      <c r="BA1340" s="105">
        <f>_xll.qlCalendarAdvance(Calendar,BA1339,AY1340,"f",,Trigger)</f>
        <v>48702</v>
      </c>
      <c r="BB1340" s="105">
        <f>_xll.qlInterestRateIndexMaturity(Currency&amp;"ibor"&amp;Tenor,BA1340,Trigger)</f>
        <v>48886</v>
      </c>
      <c r="BC1340" s="257">
        <f>_xll.qlIndexFixing($AC$5,AZ1340,TRUE,_xll.ohTrigger(Trigger,Trigger6M))</f>
        <v>1.6077409255238966E-2</v>
      </c>
      <c r="BD1340" s="257">
        <f>_xll.qlIndexFixing($BE$1,AZ1340,TRUE,_xll.ohTrigger(Trigger,Trigger6M))</f>
        <v>1.575711157027419E-2</v>
      </c>
    </row>
    <row r="1341" spans="51:56" ht="11.25" customHeight="1" x14ac:dyDescent="0.25">
      <c r="AY1341" s="106" t="s">
        <v>83</v>
      </c>
      <c r="AZ1341" s="105">
        <f>_xll.qlInterestRateIndexFixingDate(Currency&amp;"ibor"&amp;Tenor,BA1341,Trigger)</f>
        <v>48705</v>
      </c>
      <c r="BA1341" s="105">
        <f>_xll.qlCalendarAdvance(Calendar,BA1340,AY1341,"f",,Trigger)</f>
        <v>48709</v>
      </c>
      <c r="BB1341" s="105">
        <f>_xll.qlInterestRateIndexMaturity(Currency&amp;"ibor"&amp;Tenor,BA1341,Trigger)</f>
        <v>48893</v>
      </c>
      <c r="BC1341" s="257">
        <f>_xll.qlIndexFixing($AC$5,AZ1341,TRUE,_xll.ohTrigger(Trigger,Trigger6M))</f>
        <v>1.6053098664328618E-2</v>
      </c>
      <c r="BD1341" s="257">
        <f>_xll.qlIndexFixing($BE$1,AZ1341,TRUE,_xll.ohTrigger(Trigger,Trigger6M))</f>
        <v>1.5748518785879732E-2</v>
      </c>
    </row>
    <row r="1342" spans="51:56" ht="11.25" customHeight="1" x14ac:dyDescent="0.25">
      <c r="AY1342" s="106" t="s">
        <v>83</v>
      </c>
      <c r="AZ1342" s="105">
        <f>_xll.qlInterestRateIndexFixingDate(Currency&amp;"ibor"&amp;Tenor,BA1342,Trigger)</f>
        <v>48712</v>
      </c>
      <c r="BA1342" s="105">
        <f>_xll.qlCalendarAdvance(Calendar,BA1341,AY1342,"f",,Trigger)</f>
        <v>48716</v>
      </c>
      <c r="BB1342" s="105">
        <f>_xll.qlInterestRateIndexMaturity(Currency&amp;"ibor"&amp;Tenor,BA1342,Trigger)</f>
        <v>48900</v>
      </c>
      <c r="BC1342" s="257">
        <f>_xll.qlIndexFixing($AC$5,AZ1342,TRUE,_xll.ohTrigger(Trigger,Trigger6M))</f>
        <v>1.6028721243961087E-2</v>
      </c>
      <c r="BD1342" s="257">
        <f>_xll.qlIndexFixing($BE$1,AZ1342,TRUE,_xll.ohTrigger(Trigger,Trigger6M))</f>
        <v>1.5739913021337013E-2</v>
      </c>
    </row>
    <row r="1343" spans="51:56" ht="11.25" customHeight="1" x14ac:dyDescent="0.25">
      <c r="AY1343" s="106" t="s">
        <v>83</v>
      </c>
      <c r="AZ1343" s="105">
        <f>_xll.qlInterestRateIndexFixingDate(Currency&amp;"ibor"&amp;Tenor,BA1343,Trigger)</f>
        <v>48719</v>
      </c>
      <c r="BA1343" s="105">
        <f>_xll.qlCalendarAdvance(Calendar,BA1342,AY1343,"f",,Trigger)</f>
        <v>48723</v>
      </c>
      <c r="BB1343" s="105">
        <f>_xll.qlInterestRateIndexMaturity(Currency&amp;"ibor"&amp;Tenor,BA1343,Trigger)</f>
        <v>48907</v>
      </c>
      <c r="BC1343" s="257">
        <f>_xll.qlIndexFixing($AC$5,AZ1343,TRUE,_xll.ohTrigger(Trigger,Trigger6M))</f>
        <v>1.6004276996621769E-2</v>
      </c>
      <c r="BD1343" s="257">
        <f>_xll.qlIndexFixing($BE$1,AZ1343,TRUE,_xll.ohTrigger(Trigger,Trigger6M))</f>
        <v>1.5731294432257646E-2</v>
      </c>
    </row>
    <row r="1344" spans="51:56" ht="11.25" customHeight="1" x14ac:dyDescent="0.25">
      <c r="AY1344" s="106" t="s">
        <v>83</v>
      </c>
      <c r="AZ1344" s="105">
        <f>_xll.qlInterestRateIndexFixingDate(Currency&amp;"ibor"&amp;Tenor,BA1344,Trigger)</f>
        <v>48726</v>
      </c>
      <c r="BA1344" s="105">
        <f>_xll.qlCalendarAdvance(Calendar,BA1343,AY1344,"f",,Trigger)</f>
        <v>48730</v>
      </c>
      <c r="BB1344" s="105">
        <f>_xll.qlInterestRateIndexMaturity(Currency&amp;"ibor"&amp;Tenor,BA1344,Trigger)</f>
        <v>48913</v>
      </c>
      <c r="BC1344" s="257">
        <f>_xll.qlIndexFixing($AC$5,AZ1344,TRUE,_xll.ohTrigger(Trigger,Trigger6M))</f>
        <v>1.5978962817667225E-2</v>
      </c>
      <c r="BD1344" s="257">
        <f>_xll.qlIndexFixing($BE$1,AZ1344,TRUE,_xll.ohTrigger(Trigger,Trigger6M))</f>
        <v>1.5722941587537648E-2</v>
      </c>
    </row>
    <row r="1345" spans="51:56" ht="11.25" customHeight="1" x14ac:dyDescent="0.25">
      <c r="AY1345" s="106" t="s">
        <v>83</v>
      </c>
      <c r="AZ1345" s="105">
        <f>_xll.qlInterestRateIndexFixingDate(Currency&amp;"ibor"&amp;Tenor,BA1345,Trigger)</f>
        <v>48733</v>
      </c>
      <c r="BA1345" s="105">
        <f>_xll.qlCalendarAdvance(Calendar,BA1344,AY1345,"f",,Trigger)</f>
        <v>48737</v>
      </c>
      <c r="BB1345" s="105">
        <f>_xll.qlInterestRateIndexMaturity(Currency&amp;"ibor"&amp;Tenor,BA1345,Trigger)</f>
        <v>48920</v>
      </c>
      <c r="BC1345" s="257">
        <f>_xll.qlIndexFixing($AC$5,AZ1345,TRUE,_xll.ohTrigger(Trigger,Trigger6M))</f>
        <v>1.5976884953964921E-2</v>
      </c>
      <c r="BD1345" s="257">
        <f>_xll.qlIndexFixing($BE$1,AZ1345,TRUE,_xll.ohTrigger(Trigger,Trigger6M))</f>
        <v>1.571429903219828E-2</v>
      </c>
    </row>
    <row r="1346" spans="51:56" ht="11.25" customHeight="1" x14ac:dyDescent="0.25">
      <c r="AY1346" s="106" t="s">
        <v>83</v>
      </c>
      <c r="AZ1346" s="105">
        <f>_xll.qlInterestRateIndexFixingDate(Currency&amp;"ibor"&amp;Tenor,BA1346,Trigger)</f>
        <v>48740</v>
      </c>
      <c r="BA1346" s="105">
        <f>_xll.qlCalendarAdvance(Calendar,BA1345,AY1346,"f",,Trigger)</f>
        <v>48744</v>
      </c>
      <c r="BB1346" s="105">
        <f>_xll.qlInterestRateIndexMaturity(Currency&amp;"ibor"&amp;Tenor,BA1346,Trigger)</f>
        <v>48927</v>
      </c>
      <c r="BC1346" s="257">
        <f>_xll.qlIndexFixing($AC$5,AZ1346,TRUE,_xll.ohTrigger(Trigger,Trigger6M))</f>
        <v>1.5983866067936416E-2</v>
      </c>
      <c r="BD1346" s="257">
        <f>_xll.qlIndexFixing($BE$1,AZ1346,TRUE,_xll.ohTrigger(Trigger,Trigger6M))</f>
        <v>1.5705644108359684E-2</v>
      </c>
    </row>
    <row r="1347" spans="51:56" ht="11.25" customHeight="1" x14ac:dyDescent="0.25">
      <c r="AY1347" s="106" t="s">
        <v>83</v>
      </c>
      <c r="AZ1347" s="105">
        <f>_xll.qlInterestRateIndexFixingDate(Currency&amp;"ibor"&amp;Tenor,BA1347,Trigger)</f>
        <v>48747</v>
      </c>
      <c r="BA1347" s="105">
        <f>_xll.qlCalendarAdvance(Calendar,BA1346,AY1347,"f",,Trigger)</f>
        <v>48751</v>
      </c>
      <c r="BB1347" s="105">
        <f>_xll.qlInterestRateIndexMaturity(Currency&amp;"ibor"&amp;Tenor,BA1347,Trigger)</f>
        <v>48934</v>
      </c>
      <c r="BC1347" s="257">
        <f>_xll.qlIndexFixing($AC$5,AZ1347,TRUE,_xll.ohTrigger(Trigger,Trigger6M))</f>
        <v>1.5990847206482355E-2</v>
      </c>
      <c r="BD1347" s="257">
        <f>_xll.qlIndexFixing($BE$1,AZ1347,TRUE,_xll.ohTrigger(Trigger,Trigger6M))</f>
        <v>1.5696976971615428E-2</v>
      </c>
    </row>
    <row r="1348" spans="51:56" ht="11.25" customHeight="1" x14ac:dyDescent="0.25">
      <c r="AY1348" s="106" t="s">
        <v>83</v>
      </c>
      <c r="AZ1348" s="105">
        <f>_xll.qlInterestRateIndexFixingDate(Currency&amp;"ibor"&amp;Tenor,BA1348,Trigger)</f>
        <v>48754</v>
      </c>
      <c r="BA1348" s="105">
        <f>_xll.qlCalendarAdvance(Calendar,BA1347,AY1348,"f",,Trigger)</f>
        <v>48758</v>
      </c>
      <c r="BB1348" s="105">
        <f>_xll.qlInterestRateIndexMaturity(Currency&amp;"ibor"&amp;Tenor,BA1348,Trigger)</f>
        <v>48941</v>
      </c>
      <c r="BC1348" s="257">
        <f>_xll.qlIndexFixing($AC$5,AZ1348,TRUE,_xll.ohTrigger(Trigger,Trigger6M))</f>
        <v>1.5997828369602729E-2</v>
      </c>
      <c r="BD1348" s="257">
        <f>_xll.qlIndexFixing($BE$1,AZ1348,TRUE,_xll.ohTrigger(Trigger,Trigger6M))</f>
        <v>1.5688297777556898E-2</v>
      </c>
    </row>
    <row r="1349" spans="51:56" ht="11.25" customHeight="1" x14ac:dyDescent="0.25">
      <c r="AY1349" s="106" t="s">
        <v>83</v>
      </c>
      <c r="AZ1349" s="105">
        <f>_xll.qlInterestRateIndexFixingDate(Currency&amp;"ibor"&amp;Tenor,BA1349,Trigger)</f>
        <v>48761</v>
      </c>
      <c r="BA1349" s="105">
        <f>_xll.qlCalendarAdvance(Calendar,BA1348,AY1349,"f",,Trigger)</f>
        <v>48765</v>
      </c>
      <c r="BB1349" s="105">
        <f>_xll.qlInterestRateIndexMaturity(Currency&amp;"ibor"&amp;Tenor,BA1349,Trigger)</f>
        <v>48949</v>
      </c>
      <c r="BC1349" s="257">
        <f>_xll.qlIndexFixing($AC$5,AZ1349,TRUE,_xll.ohTrigger(Trigger,Trigger6M))</f>
        <v>1.6005663050254509E-2</v>
      </c>
      <c r="BD1349" s="257">
        <f>_xll.qlIndexFixing($BE$1,AZ1349,TRUE,_xll.ohTrigger(Trigger,Trigger6M))</f>
        <v>1.5679322296439622E-2</v>
      </c>
    </row>
    <row r="1350" spans="51:56" ht="11.25" customHeight="1" x14ac:dyDescent="0.25">
      <c r="AY1350" s="106" t="s">
        <v>83</v>
      </c>
      <c r="AZ1350" s="105">
        <f>_xll.qlInterestRateIndexFixingDate(Currency&amp;"ibor"&amp;Tenor,BA1350,Trigger)</f>
        <v>48768</v>
      </c>
      <c r="BA1350" s="105">
        <f>_xll.qlCalendarAdvance(Calendar,BA1349,AY1350,"f",,Trigger)</f>
        <v>48772</v>
      </c>
      <c r="BB1350" s="105">
        <f>_xll.qlInterestRateIndexMaturity(Currency&amp;"ibor"&amp;Tenor,BA1350,Trigger)</f>
        <v>48956</v>
      </c>
      <c r="BC1350" s="257">
        <f>_xll.qlIndexFixing($AC$5,AZ1350,TRUE,_xll.ohTrigger(Trigger,Trigger6M))</f>
        <v>1.6012644573476655E-2</v>
      </c>
      <c r="BD1350" s="257">
        <f>_xll.qlIndexFixing($BE$1,AZ1350,TRUE,_xll.ohTrigger(Trigger,Trigger6M))</f>
        <v>1.5670618292516796E-2</v>
      </c>
    </row>
    <row r="1351" spans="51:56" ht="11.25" customHeight="1" x14ac:dyDescent="0.25">
      <c r="AY1351" s="106" t="s">
        <v>83</v>
      </c>
      <c r="AZ1351" s="105">
        <f>_xll.qlInterestRateIndexFixingDate(Currency&amp;"ibor"&amp;Tenor,BA1351,Trigger)</f>
        <v>48775</v>
      </c>
      <c r="BA1351" s="105">
        <f>_xll.qlCalendarAdvance(Calendar,BA1350,AY1351,"f",,Trigger)</f>
        <v>48779</v>
      </c>
      <c r="BB1351" s="105">
        <f>_xll.qlInterestRateIndexMaturity(Currency&amp;"ibor"&amp;Tenor,BA1351,Trigger)</f>
        <v>48963</v>
      </c>
      <c r="BC1351" s="257">
        <f>_xll.qlIndexFixing($AC$5,AZ1351,TRUE,_xll.ohTrigger(Trigger,Trigger6M))</f>
        <v>1.6019626121409905E-2</v>
      </c>
      <c r="BD1351" s="257">
        <f>_xll.qlIndexFixing($BE$1,AZ1351,TRUE,_xll.ohTrigger(Trigger,Trigger6M))</f>
        <v>1.566190270885897E-2</v>
      </c>
    </row>
    <row r="1352" spans="51:56" ht="11.25" customHeight="1" x14ac:dyDescent="0.25">
      <c r="AY1352" s="106" t="s">
        <v>83</v>
      </c>
      <c r="AZ1352" s="105">
        <f>_xll.qlInterestRateIndexFixingDate(Currency&amp;"ibor"&amp;Tenor,BA1352,Trigger)</f>
        <v>48782</v>
      </c>
      <c r="BA1352" s="105">
        <f>_xll.qlCalendarAdvance(Calendar,BA1351,AY1352,"f",,Trigger)</f>
        <v>48786</v>
      </c>
      <c r="BB1352" s="105">
        <f>_xll.qlInterestRateIndexMaturity(Currency&amp;"ibor"&amp;Tenor,BA1352,Trigger)</f>
        <v>48970</v>
      </c>
      <c r="BC1352" s="257">
        <f>_xll.qlIndexFixing($AC$5,AZ1352,TRUE,_xll.ohTrigger(Trigger,Trigger6M))</f>
        <v>1.6026607694052952E-2</v>
      </c>
      <c r="BD1352" s="257">
        <f>_xll.qlIndexFixing($BE$1,AZ1352,TRUE,_xll.ohTrigger(Trigger,Trigger6M))</f>
        <v>1.5653175701056472E-2</v>
      </c>
    </row>
    <row r="1353" spans="51:56" ht="11.25" customHeight="1" x14ac:dyDescent="0.25">
      <c r="AY1353" s="106" t="s">
        <v>83</v>
      </c>
      <c r="AZ1353" s="105">
        <f>_xll.qlInterestRateIndexFixingDate(Currency&amp;"ibor"&amp;Tenor,BA1353,Trigger)</f>
        <v>48789</v>
      </c>
      <c r="BA1353" s="105">
        <f>_xll.qlCalendarAdvance(Calendar,BA1352,AY1353,"f",,Trigger)</f>
        <v>48793</v>
      </c>
      <c r="BB1353" s="105">
        <f>_xll.qlInterestRateIndexMaturity(Currency&amp;"ibor"&amp;Tenor,BA1353,Trigger)</f>
        <v>48977</v>
      </c>
      <c r="BC1353" s="257">
        <f>_xll.qlIndexFixing($AC$5,AZ1353,TRUE,_xll.ohTrigger(Trigger,Trigger6M))</f>
        <v>1.603358929140667E-2</v>
      </c>
      <c r="BD1353" s="257">
        <f>_xll.qlIndexFixing($BE$1,AZ1353,TRUE,_xll.ohTrigger(Trigger,Trigger6M))</f>
        <v>1.564443742469528E-2</v>
      </c>
    </row>
    <row r="1354" spans="51:56" ht="11.25" customHeight="1" x14ac:dyDescent="0.25">
      <c r="AY1354" s="106" t="s">
        <v>83</v>
      </c>
      <c r="AZ1354" s="105">
        <f>_xll.qlInterestRateIndexFixingDate(Currency&amp;"ibor"&amp;Tenor,BA1354,Trigger)</f>
        <v>48796</v>
      </c>
      <c r="BA1354" s="105">
        <f>_xll.qlCalendarAdvance(Calendar,BA1353,AY1354,"f",,Trigger)</f>
        <v>48800</v>
      </c>
      <c r="BB1354" s="105">
        <f>_xll.qlInterestRateIndexMaturity(Currency&amp;"ibor"&amp;Tenor,BA1354,Trigger)</f>
        <v>48984</v>
      </c>
      <c r="BC1354" s="257">
        <f>_xll.qlIndexFixing($AC$5,AZ1354,TRUE,_xll.ohTrigger(Trigger,Trigger6M))</f>
        <v>1.6040570913471056E-2</v>
      </c>
      <c r="BD1354" s="257">
        <f>_xll.qlIndexFixing($BE$1,AZ1354,TRUE,_xll.ohTrigger(Trigger,Trigger6M))</f>
        <v>1.5635688035358763E-2</v>
      </c>
    </row>
    <row r="1355" spans="51:56" ht="11.25" customHeight="1" x14ac:dyDescent="0.25">
      <c r="AY1355" s="106" t="s">
        <v>83</v>
      </c>
      <c r="AZ1355" s="105">
        <f>_xll.qlInterestRateIndexFixingDate(Currency&amp;"ibor"&amp;Tenor,BA1355,Trigger)</f>
        <v>48803</v>
      </c>
      <c r="BA1355" s="105">
        <f>_xll.qlCalendarAdvance(Calendar,BA1354,AY1355,"f",,Trigger)</f>
        <v>48807</v>
      </c>
      <c r="BB1355" s="105">
        <f>_xll.qlInterestRateIndexMaturity(Currency&amp;"ibor"&amp;Tenor,BA1355,Trigger)</f>
        <v>48991</v>
      </c>
      <c r="BC1355" s="257">
        <f>_xll.qlIndexFixing($AC$5,AZ1355,TRUE,_xll.ohTrigger(Trigger,Trigger6M))</f>
        <v>1.604755256024611E-2</v>
      </c>
      <c r="BD1355" s="257">
        <f>_xll.qlIndexFixing($BE$1,AZ1355,TRUE,_xll.ohTrigger(Trigger,Trigger6M))</f>
        <v>1.5626927688628993E-2</v>
      </c>
    </row>
    <row r="1356" spans="51:56" ht="11.25" customHeight="1" x14ac:dyDescent="0.25">
      <c r="AY1356" s="106" t="s">
        <v>83</v>
      </c>
      <c r="AZ1356" s="105">
        <f>_xll.qlInterestRateIndexFixingDate(Currency&amp;"ibor"&amp;Tenor,BA1356,Trigger)</f>
        <v>48810</v>
      </c>
      <c r="BA1356" s="105">
        <f>_xll.qlCalendarAdvance(Calendar,BA1355,AY1356,"f",,Trigger)</f>
        <v>48814</v>
      </c>
      <c r="BB1356" s="105">
        <f>_xll.qlInterestRateIndexMaturity(Currency&amp;"ibor"&amp;Tenor,BA1356,Trigger)</f>
        <v>48998</v>
      </c>
      <c r="BC1356" s="257">
        <f>_xll.qlIndexFixing($AC$5,AZ1356,TRUE,_xll.ohTrigger(Trigger,Trigger6M))</f>
        <v>1.6054534231731397E-2</v>
      </c>
      <c r="BD1356" s="257">
        <f>_xll.qlIndexFixing($BE$1,AZ1356,TRUE,_xll.ohTrigger(Trigger,Trigger6M))</f>
        <v>1.5618156540084565E-2</v>
      </c>
    </row>
    <row r="1357" spans="51:56" ht="11.25" customHeight="1" x14ac:dyDescent="0.25">
      <c r="AY1357" s="106" t="s">
        <v>83</v>
      </c>
      <c r="AZ1357" s="105">
        <f>_xll.qlInterestRateIndexFixingDate(Currency&amp;"ibor"&amp;Tenor,BA1357,Trigger)</f>
        <v>48817</v>
      </c>
      <c r="BA1357" s="105">
        <f>_xll.qlCalendarAdvance(Calendar,BA1356,AY1357,"f",,Trigger)</f>
        <v>48821</v>
      </c>
      <c r="BB1357" s="105">
        <f>_xll.qlInterestRateIndexMaturity(Currency&amp;"ibor"&amp;Tenor,BA1357,Trigger)</f>
        <v>49003</v>
      </c>
      <c r="BC1357" s="257">
        <f>_xll.qlIndexFixing($AC$5,AZ1357,TRUE,_xll.ohTrigger(Trigger,Trigger6M))</f>
        <v>1.6059804014220636E-2</v>
      </c>
      <c r="BD1357" s="257">
        <f>_xll.qlIndexFixing($BE$1,AZ1357,TRUE,_xll.ohTrigger(Trigger,Trigger6M))</f>
        <v>1.5609961391920866E-2</v>
      </c>
    </row>
    <row r="1358" spans="51:56" ht="11.25" customHeight="1" x14ac:dyDescent="0.25">
      <c r="AY1358" s="106" t="s">
        <v>83</v>
      </c>
      <c r="AZ1358" s="105">
        <f>_xll.qlInterestRateIndexFixingDate(Currency&amp;"ibor"&amp;Tenor,BA1358,Trigger)</f>
        <v>48824</v>
      </c>
      <c r="BA1358" s="105">
        <f>_xll.qlCalendarAdvance(Calendar,BA1357,AY1358,"f",,Trigger)</f>
        <v>48828</v>
      </c>
      <c r="BB1358" s="105">
        <f>_xll.qlInterestRateIndexMaturity(Currency&amp;"ibor"&amp;Tenor,BA1358,Trigger)</f>
        <v>49009</v>
      </c>
      <c r="BC1358" s="257">
        <f>_xll.qlIndexFixing($AC$5,AZ1358,TRUE,_xll.ohTrigger(Trigger,Trigger6M))</f>
        <v>1.6065928924805399E-2</v>
      </c>
      <c r="BD1358" s="257">
        <f>_xll.qlIndexFixing($BE$1,AZ1358,TRUE,_xll.ohTrigger(Trigger,Trigger6M))</f>
        <v>1.5601465494390773E-2</v>
      </c>
    </row>
    <row r="1359" spans="51:56" ht="11.25" customHeight="1" x14ac:dyDescent="0.25">
      <c r="AY1359" s="106" t="s">
        <v>83</v>
      </c>
      <c r="AZ1359" s="105">
        <f>_xll.qlInterestRateIndexFixingDate(Currency&amp;"ibor"&amp;Tenor,BA1359,Trigger)</f>
        <v>48831</v>
      </c>
      <c r="BA1359" s="105">
        <f>_xll.qlCalendarAdvance(Calendar,BA1358,AY1359,"f",,Trigger)</f>
        <v>48835</v>
      </c>
      <c r="BB1359" s="105">
        <f>_xll.qlInterestRateIndexMaturity(Currency&amp;"ibor"&amp;Tenor,BA1359,Trigger)</f>
        <v>49016</v>
      </c>
      <c r="BC1359" s="257">
        <f>_xll.qlIndexFixing($AC$5,AZ1359,TRUE,_xll.ohTrigger(Trigger,Trigger6M))</f>
        <v>1.6072909734009464E-2</v>
      </c>
      <c r="BD1359" s="257">
        <f>_xll.qlIndexFixing($BE$1,AZ1359,TRUE,_xll.ohTrigger(Trigger,Trigger6M))</f>
        <v>1.5592666069969837E-2</v>
      </c>
    </row>
    <row r="1360" spans="51:56" ht="11.25" customHeight="1" x14ac:dyDescent="0.25">
      <c r="AY1360" s="106" t="s">
        <v>83</v>
      </c>
      <c r="AZ1360" s="105">
        <f>_xll.qlInterestRateIndexFixingDate(Currency&amp;"ibor"&amp;Tenor,BA1360,Trigger)</f>
        <v>48838</v>
      </c>
      <c r="BA1360" s="105">
        <f>_xll.qlCalendarAdvance(Calendar,BA1359,AY1360,"f",,Trigger)</f>
        <v>48842</v>
      </c>
      <c r="BB1360" s="105">
        <f>_xll.qlInterestRateIndexMaturity(Currency&amp;"ibor"&amp;Tenor,BA1360,Trigger)</f>
        <v>49023</v>
      </c>
      <c r="BC1360" s="257">
        <f>_xll.qlIndexFixing($AC$5,AZ1360,TRUE,_xll.ohTrigger(Trigger,Trigger6M))</f>
        <v>1.6079890567518507E-2</v>
      </c>
      <c r="BD1360" s="257">
        <f>_xll.qlIndexFixing($BE$1,AZ1360,TRUE,_xll.ohTrigger(Trigger,Trigger6M))</f>
        <v>1.5583856433369068E-2</v>
      </c>
    </row>
    <row r="1361" spans="51:56" ht="11.25" customHeight="1" x14ac:dyDescent="0.25">
      <c r="AY1361" s="106" t="s">
        <v>83</v>
      </c>
      <c r="AZ1361" s="105">
        <f>_xll.qlInterestRateIndexFixingDate(Currency&amp;"ibor"&amp;Tenor,BA1361,Trigger)</f>
        <v>48845</v>
      </c>
      <c r="BA1361" s="105">
        <f>_xll.qlCalendarAdvance(Calendar,BA1360,AY1361,"f",,Trigger)</f>
        <v>48849</v>
      </c>
      <c r="BB1361" s="105">
        <f>_xll.qlInterestRateIndexMaturity(Currency&amp;"ibor"&amp;Tenor,BA1361,Trigger)</f>
        <v>49030</v>
      </c>
      <c r="BC1361" s="257">
        <f>_xll.qlIndexFixing($AC$5,AZ1361,TRUE,_xll.ohTrigger(Trigger,Trigger6M))</f>
        <v>1.6086871425332085E-2</v>
      </c>
      <c r="BD1361" s="257">
        <f>_xll.qlIndexFixing($BE$1,AZ1361,TRUE,_xll.ohTrigger(Trigger,Trigger6M))</f>
        <v>1.5575036740132556E-2</v>
      </c>
    </row>
    <row r="1362" spans="51:56" ht="11.25" customHeight="1" x14ac:dyDescent="0.25">
      <c r="AY1362" s="106" t="s">
        <v>83</v>
      </c>
      <c r="AZ1362" s="105">
        <f>_xll.qlInterestRateIndexFixingDate(Currency&amp;"ibor"&amp;Tenor,BA1362,Trigger)</f>
        <v>48852</v>
      </c>
      <c r="BA1362" s="105">
        <f>_xll.qlCalendarAdvance(Calendar,BA1361,AY1362,"f",,Trigger)</f>
        <v>48856</v>
      </c>
      <c r="BB1362" s="105">
        <f>_xll.qlInterestRateIndexMaturity(Currency&amp;"ibor"&amp;Tenor,BA1362,Trigger)</f>
        <v>49038</v>
      </c>
      <c r="BC1362" s="257">
        <f>_xll.qlIndexFixing($AC$5,AZ1362,TRUE,_xll.ohTrigger(Trigger,Trigger6M))</f>
        <v>1.6094709742967183E-2</v>
      </c>
      <c r="BD1362" s="257">
        <f>_xll.qlIndexFixing($BE$1,AZ1362,TRUE,_xll.ohTrigger(Trigger,Trigger6M))</f>
        <v>1.5565908709156808E-2</v>
      </c>
    </row>
    <row r="1363" spans="51:56" ht="11.25" customHeight="1" x14ac:dyDescent="0.25">
      <c r="AY1363" s="106" t="s">
        <v>83</v>
      </c>
      <c r="AZ1363" s="105">
        <f>_xll.qlInterestRateIndexFixingDate(Currency&amp;"ibor"&amp;Tenor,BA1363,Trigger)</f>
        <v>48859</v>
      </c>
      <c r="BA1363" s="105">
        <f>_xll.qlCalendarAdvance(Calendar,BA1362,AY1363,"f",,Trigger)</f>
        <v>48863</v>
      </c>
      <c r="BB1363" s="105">
        <f>_xll.qlInterestRateIndexMaturity(Currency&amp;"ibor"&amp;Tenor,BA1363,Trigger)</f>
        <v>49045</v>
      </c>
      <c r="BC1363" s="257">
        <f>_xll.qlIndexFixing($AC$5,AZ1363,TRUE,_xll.ohTrigger(Trigger,Trigger6M))</f>
        <v>1.6101690962037712E-2</v>
      </c>
      <c r="BD1363" s="257">
        <f>_xll.qlIndexFixing($BE$1,AZ1363,TRUE,_xll.ohTrigger(Trigger,Trigger6M))</f>
        <v>1.5557068346461299E-2</v>
      </c>
    </row>
    <row r="1364" spans="51:56" ht="11.25" customHeight="1" x14ac:dyDescent="0.25">
      <c r="AY1364" s="106" t="s">
        <v>83</v>
      </c>
      <c r="AZ1364" s="105">
        <f>_xll.qlInterestRateIndexFixingDate(Currency&amp;"ibor"&amp;Tenor,BA1364,Trigger)</f>
        <v>48866</v>
      </c>
      <c r="BA1364" s="105">
        <f>_xll.qlCalendarAdvance(Calendar,BA1363,AY1364,"f",,Trigger)</f>
        <v>48870</v>
      </c>
      <c r="BB1364" s="105">
        <f>_xll.qlInterestRateIndexMaturity(Currency&amp;"ibor"&amp;Tenor,BA1364,Trigger)</f>
        <v>49052</v>
      </c>
      <c r="BC1364" s="257">
        <f>_xll.qlIndexFixing($AC$5,AZ1364,TRUE,_xll.ohTrigger(Trigger,Trigger6M))</f>
        <v>1.6108672205548905E-2</v>
      </c>
      <c r="BD1364" s="257">
        <f>_xll.qlIndexFixing($BE$1,AZ1364,TRUE,_xll.ohTrigger(Trigger,Trigger6M))</f>
        <v>1.554821840465905E-2</v>
      </c>
    </row>
    <row r="1365" spans="51:56" ht="11.25" customHeight="1" x14ac:dyDescent="0.25">
      <c r="AY1365" s="106" t="s">
        <v>83</v>
      </c>
      <c r="AZ1365" s="105">
        <f>_xll.qlInterestRateIndexFixingDate(Currency&amp;"ibor"&amp;Tenor,BA1365,Trigger)</f>
        <v>48873</v>
      </c>
      <c r="BA1365" s="105">
        <f>_xll.qlCalendarAdvance(Calendar,BA1364,AY1365,"f",,Trigger)</f>
        <v>48877</v>
      </c>
      <c r="BB1365" s="105">
        <f>_xll.qlInterestRateIndexMaturity(Currency&amp;"ibor"&amp;Tenor,BA1365,Trigger)</f>
        <v>49059</v>
      </c>
      <c r="BC1365" s="257">
        <f>_xll.qlIndexFixing($AC$5,AZ1365,TRUE,_xll.ohTrigger(Trigger,Trigger6M))</f>
        <v>1.611565347350077E-2</v>
      </c>
      <c r="BD1365" s="257">
        <f>_xll.qlIndexFixing($BE$1,AZ1365,TRUE,_xll.ohTrigger(Trigger,Trigger6M))</f>
        <v>1.5539359039290698E-2</v>
      </c>
    </row>
    <row r="1366" spans="51:56" ht="11.25" customHeight="1" x14ac:dyDescent="0.25">
      <c r="AY1366" s="106" t="s">
        <v>83</v>
      </c>
      <c r="AZ1366" s="105">
        <f>_xll.qlInterestRateIndexFixingDate(Currency&amp;"ibor"&amp;Tenor,BA1366,Trigger)</f>
        <v>48880</v>
      </c>
      <c r="BA1366" s="105">
        <f>_xll.qlCalendarAdvance(Calendar,BA1365,AY1366,"f",,Trigger)</f>
        <v>48884</v>
      </c>
      <c r="BB1366" s="105">
        <f>_xll.qlInterestRateIndexMaturity(Currency&amp;"ibor"&amp;Tenor,BA1366,Trigger)</f>
        <v>49066</v>
      </c>
      <c r="BC1366" s="257">
        <f>_xll.qlIndexFixing($AC$5,AZ1366,TRUE,_xll.ohTrigger(Trigger,Trigger6M))</f>
        <v>1.6122634765892867E-2</v>
      </c>
      <c r="BD1366" s="257">
        <f>_xll.qlIndexFixing($BE$1,AZ1366,TRUE,_xll.ohTrigger(Trigger,Trigger6M))</f>
        <v>1.5530490405894682E-2</v>
      </c>
    </row>
    <row r="1367" spans="51:56" ht="11.25" customHeight="1" x14ac:dyDescent="0.25">
      <c r="AY1367" s="106" t="s">
        <v>83</v>
      </c>
      <c r="AZ1367" s="105">
        <f>_xll.qlInterestRateIndexFixingDate(Currency&amp;"ibor"&amp;Tenor,BA1367,Trigger)</f>
        <v>48887</v>
      </c>
      <c r="BA1367" s="105">
        <f>_xll.qlCalendarAdvance(Calendar,BA1366,AY1367,"f",,Trigger)</f>
        <v>48891</v>
      </c>
      <c r="BB1367" s="105">
        <f>_xll.qlInterestRateIndexMaturity(Currency&amp;"ibor"&amp;Tenor,BA1367,Trigger)</f>
        <v>49072</v>
      </c>
      <c r="BC1367" s="257">
        <f>_xll.qlIndexFixing($AC$5,AZ1367,TRUE,_xll.ohTrigger(Trigger,Trigger6M))</f>
        <v>1.6128757082624713E-2</v>
      </c>
      <c r="BD1367" s="257">
        <f>_xll.qlIndexFixing($BE$1,AZ1367,TRUE,_xll.ohTrigger(Trigger,Trigger6M))</f>
        <v>1.5521916101499974E-2</v>
      </c>
    </row>
    <row r="1368" spans="51:56" ht="11.25" customHeight="1" x14ac:dyDescent="0.25">
      <c r="AY1368" s="106" t="s">
        <v>83</v>
      </c>
      <c r="AZ1368" s="105">
        <f>_xll.qlInterestRateIndexFixingDate(Currency&amp;"ibor"&amp;Tenor,BA1368,Trigger)</f>
        <v>48894</v>
      </c>
      <c r="BA1368" s="105">
        <f>_xll.qlCalendarAdvance(Calendar,BA1367,AY1368,"f",,Trigger)</f>
        <v>48898</v>
      </c>
      <c r="BB1368" s="105">
        <f>_xll.qlInterestRateIndexMaturity(Currency&amp;"ibor"&amp;Tenor,BA1368,Trigger)</f>
        <v>49079</v>
      </c>
      <c r="BC1368" s="257">
        <f>_xll.qlIndexFixing($AC$5,AZ1368,TRUE,_xll.ohTrigger(Trigger,Trigger6M))</f>
        <v>1.6135738110575785E-2</v>
      </c>
      <c r="BD1368" s="257">
        <f>_xll.qlIndexFixing($BE$1,AZ1368,TRUE,_xll.ohTrigger(Trigger,Trigger6M))</f>
        <v>1.5513030366826832E-2</v>
      </c>
    </row>
    <row r="1369" spans="51:56" ht="11.25" customHeight="1" x14ac:dyDescent="0.25">
      <c r="AY1369" s="106" t="s">
        <v>83</v>
      </c>
      <c r="AZ1369" s="105">
        <f>_xll.qlInterestRateIndexFixingDate(Currency&amp;"ibor"&amp;Tenor,BA1369,Trigger)</f>
        <v>48901</v>
      </c>
      <c r="BA1369" s="105">
        <f>_xll.qlCalendarAdvance(Calendar,BA1368,AY1369,"f",,Trigger)</f>
        <v>48905</v>
      </c>
      <c r="BB1369" s="105">
        <f>_xll.qlInterestRateIndexMaturity(Currency&amp;"ibor"&amp;Tenor,BA1369,Trigger)</f>
        <v>49086</v>
      </c>
      <c r="BC1369" s="257">
        <f>_xll.qlIndexFixing($AC$5,AZ1369,TRUE,_xll.ohTrigger(Trigger,Trigger6M))</f>
        <v>1.6142719162832719E-2</v>
      </c>
      <c r="BD1369" s="257">
        <f>_xll.qlIndexFixing($BE$1,AZ1369,TRUE,_xll.ohTrigger(Trigger,Trigger6M))</f>
        <v>1.550413581977568E-2</v>
      </c>
    </row>
    <row r="1370" spans="51:56" ht="11.25" customHeight="1" x14ac:dyDescent="0.25">
      <c r="AY1370" s="106" t="s">
        <v>83</v>
      </c>
      <c r="AZ1370" s="105">
        <f>_xll.qlInterestRateIndexFixingDate(Currency&amp;"ibor"&amp;Tenor,BA1370,Trigger)</f>
        <v>48908</v>
      </c>
      <c r="BA1370" s="105">
        <f>_xll.qlCalendarAdvance(Calendar,BA1369,AY1370,"f",,Trigger)</f>
        <v>48912</v>
      </c>
      <c r="BB1370" s="105">
        <f>_xll.qlInterestRateIndexMaturity(Currency&amp;"ibor"&amp;Tenor,BA1370,Trigger)</f>
        <v>49093</v>
      </c>
      <c r="BC1370" s="257">
        <f>_xll.qlIndexFixing($AC$5,AZ1370,TRUE,_xll.ohTrigger(Trigger,Trigger6M))</f>
        <v>1.6149700239395073E-2</v>
      </c>
      <c r="BD1370" s="257">
        <f>_xll.qlIndexFixing($BE$1,AZ1370,TRUE,_xll.ohTrigger(Trigger,Trigger6M))</f>
        <v>1.5495232615867199E-2</v>
      </c>
    </row>
    <row r="1371" spans="51:56" ht="11.25" customHeight="1" x14ac:dyDescent="0.25">
      <c r="AY1371" s="106" t="s">
        <v>83</v>
      </c>
      <c r="AZ1371" s="105">
        <f>_xll.qlInterestRateIndexFixingDate(Currency&amp;"ibor"&amp;Tenor,BA1371,Trigger)</f>
        <v>48915</v>
      </c>
      <c r="BA1371" s="105">
        <f>_xll.qlCalendarAdvance(Calendar,BA1370,AY1371,"f",,Trigger)</f>
        <v>48919</v>
      </c>
      <c r="BB1371" s="105">
        <f>_xll.qlInterestRateIndexMaturity(Currency&amp;"ibor"&amp;Tenor,BA1371,Trigger)</f>
        <v>49101</v>
      </c>
      <c r="BC1371" s="257">
        <f>_xll.qlIndexFixing($AC$5,AZ1371,TRUE,_xll.ohTrigger(Trigger,Trigger6M))</f>
        <v>1.613959444234904E-2</v>
      </c>
      <c r="BD1371" s="257">
        <f>_xll.qlIndexFixing($BE$1,AZ1371,TRUE,_xll.ohTrigger(Trigger,Trigger6M))</f>
        <v>1.5486013662146495E-2</v>
      </c>
    </row>
    <row r="1372" spans="51:56" ht="11.25" customHeight="1" x14ac:dyDescent="0.25">
      <c r="AY1372" s="106" t="s">
        <v>83</v>
      </c>
      <c r="AZ1372" s="105">
        <f>_xll.qlInterestRateIndexFixingDate(Currency&amp;"ibor"&amp;Tenor,BA1372,Trigger)</f>
        <v>48922</v>
      </c>
      <c r="BA1372" s="105">
        <f>_xll.qlCalendarAdvance(Calendar,BA1371,AY1372,"f",,Trigger)</f>
        <v>48926</v>
      </c>
      <c r="BB1372" s="105">
        <f>_xll.qlInterestRateIndexMaturity(Currency&amp;"ibor"&amp;Tenor,BA1372,Trigger)</f>
        <v>49108</v>
      </c>
      <c r="BC1372" s="257">
        <f>_xll.qlIndexFixing($AC$5,AZ1372,TRUE,_xll.ohTrigger(Trigger,Trigger6M))</f>
        <v>1.6115118857833871E-2</v>
      </c>
      <c r="BD1372" s="257">
        <f>_xll.qlIndexFixing($BE$1,AZ1372,TRUE,_xll.ohTrigger(Trigger,Trigger6M))</f>
        <v>1.5477092686735801E-2</v>
      </c>
    </row>
    <row r="1373" spans="51:56" ht="11.25" customHeight="1" x14ac:dyDescent="0.25">
      <c r="AY1373" s="106" t="s">
        <v>83</v>
      </c>
      <c r="AZ1373" s="105">
        <f>_xll.qlInterestRateIndexFixingDate(Currency&amp;"ibor"&amp;Tenor,BA1373,Trigger)</f>
        <v>48929</v>
      </c>
      <c r="BA1373" s="105">
        <f>_xll.qlCalendarAdvance(Calendar,BA1372,AY1373,"f",,Trigger)</f>
        <v>48933</v>
      </c>
      <c r="BB1373" s="105">
        <f>_xll.qlInterestRateIndexMaturity(Currency&amp;"ibor"&amp;Tenor,BA1373,Trigger)</f>
        <v>49115</v>
      </c>
      <c r="BC1373" s="257">
        <f>_xll.qlIndexFixing($AC$5,AZ1373,TRUE,_xll.ohTrigger(Trigger,Trigger6M))</f>
        <v>1.6090580290411459E-2</v>
      </c>
      <c r="BD1373" s="257">
        <f>_xll.qlIndexFixing($BE$1,AZ1373,TRUE,_xll.ohTrigger(Trigger,Trigger6M))</f>
        <v>1.5468163531990094E-2</v>
      </c>
    </row>
    <row r="1374" spans="51:56" ht="11.25" customHeight="1" x14ac:dyDescent="0.25">
      <c r="AY1374" s="106" t="s">
        <v>83</v>
      </c>
      <c r="AZ1374" s="105">
        <f>_xll.qlInterestRateIndexFixingDate(Currency&amp;"ibor"&amp;Tenor,BA1374,Trigger)</f>
        <v>48935</v>
      </c>
      <c r="BA1374" s="105">
        <f>_xll.qlCalendarAdvance(Calendar,BA1373,AY1374,"f",,Trigger)</f>
        <v>48940</v>
      </c>
      <c r="BB1374" s="105">
        <f>_xll.qlInterestRateIndexMaturity(Currency&amp;"ibor"&amp;Tenor,BA1374,Trigger)</f>
        <v>49122</v>
      </c>
      <c r="BC1374" s="257">
        <f>_xll.qlIndexFixing($AC$5,AZ1374,TRUE,_xll.ohTrigger(Trigger,Trigger6M))</f>
        <v>1.6065978742413566E-2</v>
      </c>
      <c r="BD1374" s="257">
        <f>_xll.qlIndexFixing($BE$1,AZ1374,TRUE,_xll.ohTrigger(Trigger,Trigger6M))</f>
        <v>1.5459226353427174E-2</v>
      </c>
    </row>
    <row r="1375" spans="51:56" ht="11.25" customHeight="1" x14ac:dyDescent="0.25">
      <c r="AY1375" s="106" t="s">
        <v>83</v>
      </c>
      <c r="AZ1375" s="105">
        <f>_xll.qlInterestRateIndexFixingDate(Currency&amp;"ibor"&amp;Tenor,BA1375,Trigger)</f>
        <v>48943</v>
      </c>
      <c r="BA1375" s="105">
        <f>_xll.qlCalendarAdvance(Calendar,BA1374,AY1375,"f",,Trigger)</f>
        <v>48947</v>
      </c>
      <c r="BB1375" s="105">
        <f>_xll.qlInterestRateIndexMaturity(Currency&amp;"ibor"&amp;Tenor,BA1375,Trigger)</f>
        <v>49128</v>
      </c>
      <c r="BC1375" s="257">
        <f>_xll.qlIndexFixing($AC$5,AZ1375,TRUE,_xll.ohTrigger(Trigger,Trigger6M))</f>
        <v>1.6044212248265698E-2</v>
      </c>
      <c r="BD1375" s="257">
        <f>_xll.qlIndexFixing($BE$1,AZ1375,TRUE,_xll.ohTrigger(Trigger,Trigger6M))</f>
        <v>1.5450592186497821E-2</v>
      </c>
    </row>
    <row r="1376" spans="51:56" ht="11.25" customHeight="1" x14ac:dyDescent="0.25">
      <c r="AY1376" s="106" t="s">
        <v>83</v>
      </c>
      <c r="AZ1376" s="105">
        <f>_xll.qlInterestRateIndexFixingDate(Currency&amp;"ibor"&amp;Tenor,BA1376,Trigger)</f>
        <v>48950</v>
      </c>
      <c r="BA1376" s="105">
        <f>_xll.qlCalendarAdvance(Calendar,BA1375,AY1376,"f",,Trigger)</f>
        <v>48954</v>
      </c>
      <c r="BB1376" s="105">
        <f>_xll.qlInterestRateIndexMaturity(Currency&amp;"ibor"&amp;Tenor,BA1376,Trigger)</f>
        <v>49135</v>
      </c>
      <c r="BC1376" s="257">
        <f>_xll.qlIndexFixing($AC$5,AZ1376,TRUE,_xll.ohTrigger(Trigger,Trigger6M))</f>
        <v>1.6019319715832148E-2</v>
      </c>
      <c r="BD1376" s="257">
        <f>_xll.qlIndexFixing($BE$1,AZ1376,TRUE,_xll.ohTrigger(Trigger,Trigger6M))</f>
        <v>1.5441640307226815E-2</v>
      </c>
    </row>
    <row r="1377" spans="51:56" ht="11.25" customHeight="1" x14ac:dyDescent="0.25">
      <c r="AY1377" s="106" t="s">
        <v>83</v>
      </c>
      <c r="AZ1377" s="105">
        <f>_xll.qlInterestRateIndexFixingDate(Currency&amp;"ibor"&amp;Tenor,BA1377,Trigger)</f>
        <v>48957</v>
      </c>
      <c r="BA1377" s="105">
        <f>_xll.qlCalendarAdvance(Calendar,BA1376,AY1377,"f",,Trigger)</f>
        <v>48961</v>
      </c>
      <c r="BB1377" s="105">
        <f>_xll.qlInterestRateIndexMaturity(Currency&amp;"ibor"&amp;Tenor,BA1377,Trigger)</f>
        <v>49142</v>
      </c>
      <c r="BC1377" s="257">
        <f>_xll.qlIndexFixing($AC$5,AZ1377,TRUE,_xll.ohTrigger(Trigger,Trigger6M))</f>
        <v>1.5994363865377715E-2</v>
      </c>
      <c r="BD1377" s="257">
        <f>_xll.qlIndexFixing($BE$1,AZ1377,TRUE,_xll.ohTrigger(Trigger,Trigger6M))</f>
        <v>1.543268085966727E-2</v>
      </c>
    </row>
    <row r="1378" spans="51:56" ht="11.25" customHeight="1" x14ac:dyDescent="0.25">
      <c r="AY1378" s="106" t="s">
        <v>83</v>
      </c>
      <c r="AZ1378" s="105">
        <f>_xll.qlInterestRateIndexFixingDate(Currency&amp;"ibor"&amp;Tenor,BA1378,Trigger)</f>
        <v>48964</v>
      </c>
      <c r="BA1378" s="105">
        <f>_xll.qlCalendarAdvance(Calendar,BA1377,AY1378,"f",,Trigger)</f>
        <v>48968</v>
      </c>
      <c r="BB1378" s="105">
        <f>_xll.qlInterestRateIndexMaturity(Currency&amp;"ibor"&amp;Tenor,BA1378,Trigger)</f>
        <v>49149</v>
      </c>
      <c r="BC1378" s="257">
        <f>_xll.qlIndexFixing($AC$5,AZ1378,TRUE,_xll.ohTrigger(Trigger,Trigger6M))</f>
        <v>1.5969344699274426E-2</v>
      </c>
      <c r="BD1378" s="257">
        <f>_xll.qlIndexFixing($BE$1,AZ1378,TRUE,_xll.ohTrigger(Trigger,Trigger6M))</f>
        <v>1.5423713999318227E-2</v>
      </c>
    </row>
    <row r="1379" spans="51:56" ht="11.25" customHeight="1" x14ac:dyDescent="0.25">
      <c r="AY1379" s="106" t="s">
        <v>83</v>
      </c>
      <c r="AZ1379" s="105">
        <f>_xll.qlInterestRateIndexFixingDate(Currency&amp;"ibor"&amp;Tenor,BA1379,Trigger)</f>
        <v>48971</v>
      </c>
      <c r="BA1379" s="105">
        <f>_xll.qlCalendarAdvance(Calendar,BA1378,AY1379,"f",,Trigger)</f>
        <v>48975</v>
      </c>
      <c r="BB1379" s="105">
        <f>_xll.qlInterestRateIndexMaturity(Currency&amp;"ibor"&amp;Tenor,BA1379,Trigger)</f>
        <v>49156</v>
      </c>
      <c r="BC1379" s="257">
        <f>_xll.qlIndexFixing($AC$5,AZ1379,TRUE,_xll.ohTrigger(Trigger,Trigger6M))</f>
        <v>1.5944262219899606E-2</v>
      </c>
      <c r="BD1379" s="257">
        <f>_xll.qlIndexFixing($BE$1,AZ1379,TRUE,_xll.ohTrigger(Trigger,Trigger6M))</f>
        <v>1.5414739881675635E-2</v>
      </c>
    </row>
    <row r="1380" spans="51:56" ht="11.25" customHeight="1" x14ac:dyDescent="0.25">
      <c r="AY1380" s="106" t="s">
        <v>83</v>
      </c>
      <c r="AZ1380" s="105">
        <f>_xll.qlInterestRateIndexFixingDate(Currency&amp;"ibor"&amp;Tenor,BA1380,Trigger)</f>
        <v>48978</v>
      </c>
      <c r="BA1380" s="105">
        <f>_xll.qlCalendarAdvance(Calendar,BA1379,AY1380,"f",,Trigger)</f>
        <v>48982</v>
      </c>
      <c r="BB1380" s="105">
        <f>_xll.qlInterestRateIndexMaturity(Currency&amp;"ibor"&amp;Tenor,BA1380,Trigger)</f>
        <v>49163</v>
      </c>
      <c r="BC1380" s="257">
        <f>_xll.qlIndexFixing($AC$5,AZ1380,TRUE,_xll.ohTrigger(Trigger,Trigger6M))</f>
        <v>1.591911642963853E-2</v>
      </c>
      <c r="BD1380" s="257">
        <f>_xll.qlIndexFixing($BE$1,AZ1380,TRUE,_xll.ohTrigger(Trigger,Trigger6M))</f>
        <v>1.5405758662234115E-2</v>
      </c>
    </row>
    <row r="1381" spans="51:56" ht="11.25" customHeight="1" x14ac:dyDescent="0.25">
      <c r="AY1381" s="106" t="s">
        <v>83</v>
      </c>
      <c r="AZ1381" s="105">
        <f>_xll.qlInterestRateIndexFixingDate(Currency&amp;"ibor"&amp;Tenor,BA1381,Trigger)</f>
        <v>48985</v>
      </c>
      <c r="BA1381" s="105">
        <f>_xll.qlCalendarAdvance(Calendar,BA1380,AY1381,"f",,Trigger)</f>
        <v>48989</v>
      </c>
      <c r="BB1381" s="105">
        <f>_xll.qlInterestRateIndexMaturity(Currency&amp;"ibor"&amp;Tenor,BA1381,Trigger)</f>
        <v>49170</v>
      </c>
      <c r="BC1381" s="257">
        <f>_xll.qlIndexFixing($AC$5,AZ1381,TRUE,_xll.ohTrigger(Trigger,Trigger6M))</f>
        <v>1.5893907330880443E-2</v>
      </c>
      <c r="BD1381" s="257">
        <f>_xll.qlIndexFixing($BE$1,AZ1381,TRUE,_xll.ohTrigger(Trigger,Trigger6M))</f>
        <v>1.5396770496483431E-2</v>
      </c>
    </row>
    <row r="1382" spans="51:56" ht="11.25" customHeight="1" x14ac:dyDescent="0.25">
      <c r="AY1382" s="106" t="s">
        <v>83</v>
      </c>
      <c r="AZ1382" s="105">
        <f>_xll.qlInterestRateIndexFixingDate(Currency&amp;"ibor"&amp;Tenor,BA1382,Trigger)</f>
        <v>48992</v>
      </c>
      <c r="BA1382" s="105">
        <f>_xll.qlCalendarAdvance(Calendar,BA1381,AY1382,"f",,Trigger)</f>
        <v>48996</v>
      </c>
      <c r="BB1382" s="105">
        <f>_xll.qlInterestRateIndexMaturity(Currency&amp;"ibor"&amp;Tenor,BA1382,Trigger)</f>
        <v>49177</v>
      </c>
      <c r="BC1382" s="257">
        <f>_xll.qlIndexFixing($AC$5,AZ1382,TRUE,_xll.ohTrigger(Trigger,Trigger6M))</f>
        <v>1.5868634926021224E-2</v>
      </c>
      <c r="BD1382" s="257">
        <f>_xll.qlIndexFixing($BE$1,AZ1382,TRUE,_xll.ohTrigger(Trigger,Trigger6M))</f>
        <v>1.5387775539912907E-2</v>
      </c>
    </row>
    <row r="1383" spans="51:56" ht="11.25" customHeight="1" x14ac:dyDescent="0.25">
      <c r="AY1383" s="106" t="s">
        <v>83</v>
      </c>
      <c r="AZ1383" s="105">
        <f>_xll.qlInterestRateIndexFixingDate(Currency&amp;"ibor"&amp;Tenor,BA1383,Trigger)</f>
        <v>48999</v>
      </c>
      <c r="BA1383" s="105">
        <f>_xll.qlCalendarAdvance(Calendar,BA1382,AY1383,"f",,Trigger)</f>
        <v>49003</v>
      </c>
      <c r="BB1383" s="105">
        <f>_xll.qlInterestRateIndexMaturity(Currency&amp;"ibor"&amp;Tenor,BA1383,Trigger)</f>
        <v>49187</v>
      </c>
      <c r="BC1383" s="257">
        <f>_xll.qlIndexFixing($AC$5,AZ1383,TRUE,_xll.ohTrigger(Trigger,Trigger6M))</f>
        <v>1.5838669220905457E-2</v>
      </c>
      <c r="BD1383" s="257">
        <f>_xll.qlIndexFixing($BE$1,AZ1383,TRUE,_xll.ohTrigger(Trigger,Trigger6M))</f>
        <v>1.5377820856100816E-2</v>
      </c>
    </row>
    <row r="1384" spans="51:56" ht="11.25" customHeight="1" x14ac:dyDescent="0.25">
      <c r="AY1384" s="106" t="s">
        <v>83</v>
      </c>
      <c r="AZ1384" s="105">
        <f>_xll.qlInterestRateIndexFixingDate(Currency&amp;"ibor"&amp;Tenor,BA1384,Trigger)</f>
        <v>49006</v>
      </c>
      <c r="BA1384" s="105">
        <f>_xll.qlCalendarAdvance(Calendar,BA1383,AY1384,"f",,Trigger)</f>
        <v>49010</v>
      </c>
      <c r="BB1384" s="105">
        <f>_xll.qlInterestRateIndexMaturity(Currency&amp;"ibor"&amp;Tenor,BA1384,Trigger)</f>
        <v>49194</v>
      </c>
      <c r="BC1384" s="257">
        <f>_xll.qlIndexFixing($AC$5,AZ1384,TRUE,_xll.ohTrigger(Trigger,Trigger6M))</f>
        <v>1.581376810405305E-2</v>
      </c>
      <c r="BD1384" s="257">
        <f>_xll.qlIndexFixing($BE$1,AZ1384,TRUE,_xll.ohTrigger(Trigger,Trigger6M))</f>
        <v>1.5368810410997297E-2</v>
      </c>
    </row>
    <row r="1385" spans="51:56" ht="11.25" customHeight="1" x14ac:dyDescent="0.25">
      <c r="AY1385" s="106" t="s">
        <v>83</v>
      </c>
      <c r="AZ1385" s="105">
        <f>_xll.qlInterestRateIndexFixingDate(Currency&amp;"ibor"&amp;Tenor,BA1385,Trigger)</f>
        <v>49013</v>
      </c>
      <c r="BA1385" s="105">
        <f>_xll.qlCalendarAdvance(Calendar,BA1384,AY1385,"f",,Trigger)</f>
        <v>49017</v>
      </c>
      <c r="BB1385" s="105">
        <f>_xll.qlInterestRateIndexMaturity(Currency&amp;"ibor"&amp;Tenor,BA1385,Trigger)</f>
        <v>49201</v>
      </c>
      <c r="BC1385" s="257">
        <f>_xll.qlIndexFixing($AC$5,AZ1385,TRUE,_xll.ohTrigger(Trigger,Trigger6M))</f>
        <v>1.5788804710154949E-2</v>
      </c>
      <c r="BD1385" s="257">
        <f>_xll.qlIndexFixing($BE$1,AZ1385,TRUE,_xll.ohTrigger(Trigger,Trigger6M))</f>
        <v>1.5359793674706206E-2</v>
      </c>
    </row>
    <row r="1386" spans="51:56" ht="11.25" customHeight="1" x14ac:dyDescent="0.25">
      <c r="AY1386" s="106" t="s">
        <v>83</v>
      </c>
      <c r="AZ1386" s="105">
        <f>_xll.qlInterestRateIndexFixingDate(Currency&amp;"ibor"&amp;Tenor,BA1386,Trigger)</f>
        <v>49020</v>
      </c>
      <c r="BA1386" s="105">
        <f>_xll.qlCalendarAdvance(Calendar,BA1385,AY1386,"f",,Trigger)</f>
        <v>49024</v>
      </c>
      <c r="BB1386" s="105">
        <f>_xll.qlInterestRateIndexMaturity(Currency&amp;"ibor"&amp;Tenor,BA1386,Trigger)</f>
        <v>49208</v>
      </c>
      <c r="BC1386" s="257">
        <f>_xll.qlIndexFixing($AC$5,AZ1386,TRUE,_xll.ohTrigger(Trigger,Trigger6M))</f>
        <v>1.5763779041584037E-2</v>
      </c>
      <c r="BD1386" s="257">
        <f>_xll.qlIndexFixing($BE$1,AZ1386,TRUE,_xll.ohTrigger(Trigger,Trigger6M))</f>
        <v>1.5350770802726203E-2</v>
      </c>
    </row>
    <row r="1387" spans="51:56" ht="11.25" customHeight="1" x14ac:dyDescent="0.25">
      <c r="AY1387" s="106" t="s">
        <v>83</v>
      </c>
      <c r="AZ1387" s="105">
        <f>_xll.qlInterestRateIndexFixingDate(Currency&amp;"ibor"&amp;Tenor,BA1387,Trigger)</f>
        <v>49027</v>
      </c>
      <c r="BA1387" s="105">
        <f>_xll.qlCalendarAdvance(Calendar,BA1386,AY1387,"f",,Trigger)</f>
        <v>49031</v>
      </c>
      <c r="BB1387" s="105">
        <f>_xll.qlInterestRateIndexMaturity(Currency&amp;"ibor"&amp;Tenor,BA1387,Trigger)</f>
        <v>49215</v>
      </c>
      <c r="BC1387" s="257">
        <f>_xll.qlIndexFixing($AC$5,AZ1387,TRUE,_xll.ohTrigger(Trigger,Trigger6M))</f>
        <v>1.5738691100719283E-2</v>
      </c>
      <c r="BD1387" s="257">
        <f>_xll.qlIndexFixing($BE$1,AZ1387,TRUE,_xll.ohTrigger(Trigger,Trigger6M))</f>
        <v>1.5341741950552032E-2</v>
      </c>
    </row>
    <row r="1388" spans="51:56" ht="11.25" customHeight="1" x14ac:dyDescent="0.25">
      <c r="AY1388" s="106" t="s">
        <v>83</v>
      </c>
      <c r="AZ1388" s="105">
        <f>_xll.qlInterestRateIndexFixingDate(Currency&amp;"ibor"&amp;Tenor,BA1388,Trigger)</f>
        <v>49034</v>
      </c>
      <c r="BA1388" s="105">
        <f>_xll.qlCalendarAdvance(Calendar,BA1387,AY1388,"f",,Trigger)</f>
        <v>49038</v>
      </c>
      <c r="BB1388" s="105">
        <f>_xll.qlInterestRateIndexMaturity(Currency&amp;"ibor"&amp;Tenor,BA1388,Trigger)</f>
        <v>49221</v>
      </c>
      <c r="BC1388" s="257">
        <f>_xll.qlIndexFixing($AC$5,AZ1388,TRUE,_xll.ohTrigger(Trigger,Trigger6M))</f>
        <v>1.5714235411283844E-2</v>
      </c>
      <c r="BD1388" s="257">
        <f>_xll.qlIndexFixing($BE$1,AZ1388,TRUE,_xll.ohTrigger(Trigger,Trigger6M))</f>
        <v>1.5333028893414362E-2</v>
      </c>
    </row>
    <row r="1389" spans="51:56" ht="11.25" customHeight="1" x14ac:dyDescent="0.25">
      <c r="AY1389" s="106" t="s">
        <v>83</v>
      </c>
      <c r="AZ1389" s="105">
        <f>_xll.qlInterestRateIndexFixingDate(Currency&amp;"ibor"&amp;Tenor,BA1389,Trigger)</f>
        <v>49039</v>
      </c>
      <c r="BA1389" s="105">
        <f>_xll.qlCalendarAdvance(Calendar,BA1388,AY1389,"f",,Trigger)</f>
        <v>49045</v>
      </c>
      <c r="BB1389" s="105">
        <f>_xll.qlInterestRateIndexMaturity(Currency&amp;"ibor"&amp;Tenor,BA1389,Trigger)</f>
        <v>49228</v>
      </c>
      <c r="BC1389" s="257">
        <f>_xll.qlIndexFixing($AC$5,AZ1389,TRUE,_xll.ohTrigger(Trigger,Trigger6M))</f>
        <v>1.5688857095788409E-2</v>
      </c>
      <c r="BD1389" s="257">
        <f>_xll.qlIndexFixing($BE$1,AZ1389,TRUE,_xll.ohTrigger(Trigger,Trigger6M))</f>
        <v>1.5323989282021822E-2</v>
      </c>
    </row>
    <row r="1390" spans="51:56" ht="11.25" customHeight="1" x14ac:dyDescent="0.25">
      <c r="AY1390" s="106" t="s">
        <v>83</v>
      </c>
      <c r="AZ1390" s="105">
        <f>_xll.qlInterestRateIndexFixingDate(Currency&amp;"ibor"&amp;Tenor,BA1390,Trigger)</f>
        <v>49048</v>
      </c>
      <c r="BA1390" s="105">
        <f>_xll.qlCalendarAdvance(Calendar,BA1389,AY1390,"f",,Trigger)</f>
        <v>49052</v>
      </c>
      <c r="BB1390" s="105">
        <f>_xll.qlInterestRateIndexMaturity(Currency&amp;"ibor"&amp;Tenor,BA1390,Trigger)</f>
        <v>49235</v>
      </c>
      <c r="BC1390" s="257">
        <f>_xll.qlIndexFixing($AC$5,AZ1390,TRUE,_xll.ohTrigger(Trigger,Trigger6M))</f>
        <v>1.5663416178359285E-2</v>
      </c>
      <c r="BD1390" s="257">
        <f>_xll.qlIndexFixing($BE$1,AZ1390,TRUE,_xll.ohTrigger(Trigger,Trigger6M))</f>
        <v>1.5314944145808026E-2</v>
      </c>
    </row>
    <row r="1391" spans="51:56" ht="11.25" customHeight="1" x14ac:dyDescent="0.25">
      <c r="AY1391" s="106" t="s">
        <v>83</v>
      </c>
      <c r="AZ1391" s="105">
        <f>_xll.qlInterestRateIndexFixingDate(Currency&amp;"ibor"&amp;Tenor,BA1391,Trigger)</f>
        <v>49055</v>
      </c>
      <c r="BA1391" s="105">
        <f>_xll.qlCalendarAdvance(Calendar,BA1390,AY1391,"f",,Trigger)</f>
        <v>49059</v>
      </c>
      <c r="BB1391" s="105">
        <f>_xll.qlInterestRateIndexMaturity(Currency&amp;"ibor"&amp;Tenor,BA1391,Trigger)</f>
        <v>49242</v>
      </c>
      <c r="BC1391" s="257">
        <f>_xll.qlIndexFixing($AC$5,AZ1391,TRUE,_xll.ohTrigger(Trigger,Trigger6M))</f>
        <v>1.5637912661415079E-2</v>
      </c>
      <c r="BD1391" s="257">
        <f>_xll.qlIndexFixing($BE$1,AZ1391,TRUE,_xll.ohTrigger(Trigger,Trigger6M))</f>
        <v>1.5305893640249044E-2</v>
      </c>
    </row>
    <row r="1392" spans="51:56" ht="11.25" customHeight="1" x14ac:dyDescent="0.25">
      <c r="AY1392" s="106" t="s">
        <v>83</v>
      </c>
      <c r="AZ1392" s="105">
        <f>_xll.qlInterestRateIndexFixingDate(Currency&amp;"ibor"&amp;Tenor,BA1392,Trigger)</f>
        <v>49061</v>
      </c>
      <c r="BA1392" s="105">
        <f>_xll.qlCalendarAdvance(Calendar,BA1391,AY1392,"f",,Trigger)</f>
        <v>49066</v>
      </c>
      <c r="BB1392" s="105">
        <f>_xll.qlInterestRateIndexMaturity(Currency&amp;"ibor"&amp;Tenor,BA1392,Trigger)</f>
        <v>49250</v>
      </c>
      <c r="BC1392" s="257">
        <f>_xll.qlIndexFixing($AC$5,AZ1392,TRUE,_xll.ohTrigger(Trigger,Trigger6M))</f>
        <v>1.561231739564312E-2</v>
      </c>
      <c r="BD1392" s="257">
        <f>_xll.qlIndexFixing($BE$1,AZ1392,TRUE,_xll.ohTrigger(Trigger,Trigger6M))</f>
        <v>1.5296513428908478E-2</v>
      </c>
    </row>
    <row r="1393" spans="51:56" ht="11.25" customHeight="1" x14ac:dyDescent="0.25">
      <c r="AY1393" s="106" t="s">
        <v>83</v>
      </c>
      <c r="AZ1393" s="105">
        <f>_xll.qlInterestRateIndexFixingDate(Currency&amp;"ibor"&amp;Tenor,BA1393,Trigger)</f>
        <v>49069</v>
      </c>
      <c r="BA1393" s="105">
        <f>_xll.qlCalendarAdvance(Calendar,BA1392,AY1393,"f",,Trigger)</f>
        <v>49073</v>
      </c>
      <c r="BB1393" s="105">
        <f>_xll.qlInterestRateIndexMaturity(Currency&amp;"ibor"&amp;Tenor,BA1393,Trigger)</f>
        <v>49257</v>
      </c>
      <c r="BC1393" s="257">
        <f>_xll.qlIndexFixing($AC$5,AZ1393,TRUE,_xll.ohTrigger(Trigger,Trigger6M))</f>
        <v>1.5586855871292479E-2</v>
      </c>
      <c r="BD1393" s="257">
        <f>_xll.qlIndexFixing($BE$1,AZ1393,TRUE,_xll.ohTrigger(Trigger,Trigger6M))</f>
        <v>1.5287451960813039E-2</v>
      </c>
    </row>
    <row r="1394" spans="51:56" ht="11.25" customHeight="1" x14ac:dyDescent="0.25">
      <c r="AY1394" s="106" t="s">
        <v>83</v>
      </c>
      <c r="AZ1394" s="105">
        <f>_xll.qlInterestRateIndexFixingDate(Currency&amp;"ibor"&amp;Tenor,BA1394,Trigger)</f>
        <v>49076</v>
      </c>
      <c r="BA1394" s="105">
        <f>_xll.qlCalendarAdvance(Calendar,BA1393,AY1394,"f",,Trigger)</f>
        <v>49080</v>
      </c>
      <c r="BB1394" s="105">
        <f>_xll.qlInterestRateIndexMaturity(Currency&amp;"ibor"&amp;Tenor,BA1394,Trigger)</f>
        <v>49264</v>
      </c>
      <c r="BC1394" s="257">
        <f>_xll.qlIndexFixing($AC$5,AZ1394,TRUE,_xll.ohTrigger(Trigger,Trigger6M))</f>
        <v>1.5561332091462373E-2</v>
      </c>
      <c r="BD1394" s="257">
        <f>_xll.qlIndexFixing($BE$1,AZ1394,TRUE,_xll.ohTrigger(Trigger,Trigger6M))</f>
        <v>1.527838560091151E-2</v>
      </c>
    </row>
    <row r="1395" spans="51:56" ht="11.25" customHeight="1" x14ac:dyDescent="0.25">
      <c r="AY1395" s="106" t="s">
        <v>83</v>
      </c>
      <c r="AZ1395" s="105">
        <f>_xll.qlInterestRateIndexFixingDate(Currency&amp;"ibor"&amp;Tenor,BA1395,Trigger)</f>
        <v>49083</v>
      </c>
      <c r="BA1395" s="105">
        <f>_xll.qlCalendarAdvance(Calendar,BA1394,AY1395,"f",,Trigger)</f>
        <v>49087</v>
      </c>
      <c r="BB1395" s="105">
        <f>_xll.qlInterestRateIndexMaturity(Currency&amp;"ibor"&amp;Tenor,BA1395,Trigger)</f>
        <v>49271</v>
      </c>
      <c r="BC1395" s="257">
        <f>_xll.qlIndexFixing($AC$5,AZ1395,TRUE,_xll.ohTrigger(Trigger,Trigger6M))</f>
        <v>1.5535746058578685E-2</v>
      </c>
      <c r="BD1395" s="257">
        <f>_xll.qlIndexFixing($BE$1,AZ1395,TRUE,_xll.ohTrigger(Trigger,Trigger6M))</f>
        <v>1.5269314504676917E-2</v>
      </c>
    </row>
    <row r="1396" spans="51:56" ht="11.25" customHeight="1" x14ac:dyDescent="0.25">
      <c r="AY1396" s="106" t="s">
        <v>83</v>
      </c>
      <c r="AZ1396" s="105">
        <f>_xll.qlInterestRateIndexFixingDate(Currency&amp;"ibor"&amp;Tenor,BA1396,Trigger)</f>
        <v>49090</v>
      </c>
      <c r="BA1396" s="105">
        <f>_xll.qlCalendarAdvance(Calendar,BA1395,AY1396,"f",,Trigger)</f>
        <v>49094</v>
      </c>
      <c r="BB1396" s="105">
        <f>_xll.qlInterestRateIndexMaturity(Currency&amp;"ibor"&amp;Tenor,BA1396,Trigger)</f>
        <v>49278</v>
      </c>
      <c r="BC1396" s="257">
        <f>_xll.qlIndexFixing($AC$5,AZ1396,TRUE,_xll.ohTrigger(Trigger,Trigger6M))</f>
        <v>1.5510097775072947E-2</v>
      </c>
      <c r="BD1396" s="257">
        <f>_xll.qlIndexFixing($BE$1,AZ1396,TRUE,_xll.ohTrigger(Trigger,Trigger6M))</f>
        <v>1.5260238827578375E-2</v>
      </c>
    </row>
    <row r="1397" spans="51:56" ht="11.25" customHeight="1" x14ac:dyDescent="0.25">
      <c r="AY1397" s="106" t="s">
        <v>83</v>
      </c>
      <c r="AZ1397" s="105">
        <f>_xll.qlInterestRateIndexFixingDate(Currency&amp;"ibor"&amp;Tenor,BA1397,Trigger)</f>
        <v>49097</v>
      </c>
      <c r="BA1397" s="105">
        <f>_xll.qlCalendarAdvance(Calendar,BA1396,AY1397,"f",,Trigger)</f>
        <v>49101</v>
      </c>
      <c r="BB1397" s="105">
        <f>_xll.qlInterestRateIndexMaturity(Currency&amp;"ibor"&amp;Tenor,BA1397,Trigger)</f>
        <v>49284</v>
      </c>
      <c r="BC1397" s="257">
        <f>_xll.qlIndexFixing($AC$5,AZ1397,TRUE,_xll.ohTrigger(Trigger,Trigger6M))</f>
        <v>1.550142107601226E-2</v>
      </c>
      <c r="BD1397" s="257">
        <f>_xll.qlIndexFixing($BE$1,AZ1397,TRUE,_xll.ohTrigger(Trigger,Trigger6M))</f>
        <v>1.5251486557027407E-2</v>
      </c>
    </row>
    <row r="1398" spans="51:56" ht="11.25" customHeight="1" x14ac:dyDescent="0.25">
      <c r="AY1398" s="106" t="s">
        <v>83</v>
      </c>
      <c r="AZ1398" s="105">
        <f>_xll.qlInterestRateIndexFixingDate(Currency&amp;"ibor"&amp;Tenor,BA1398,Trigger)</f>
        <v>49104</v>
      </c>
      <c r="BA1398" s="105">
        <f>_xll.qlCalendarAdvance(Calendar,BA1397,AY1398,"f",,Trigger)</f>
        <v>49108</v>
      </c>
      <c r="BB1398" s="105">
        <f>_xll.qlInterestRateIndexMaturity(Currency&amp;"ibor"&amp;Tenor,BA1398,Trigger)</f>
        <v>49291</v>
      </c>
      <c r="BC1398" s="257">
        <f>_xll.qlIndexFixing($AC$5,AZ1398,TRUE,_xll.ohTrigger(Trigger,Trigger6M))</f>
        <v>1.5506755560948228E-2</v>
      </c>
      <c r="BD1398" s="257">
        <f>_xll.qlIndexFixing($BE$1,AZ1398,TRUE,_xll.ohTrigger(Trigger,Trigger6M))</f>
        <v>1.5242402819181993E-2</v>
      </c>
    </row>
    <row r="1399" spans="51:56" ht="11.25" customHeight="1" x14ac:dyDescent="0.25">
      <c r="AY1399" s="106" t="s">
        <v>83</v>
      </c>
      <c r="AZ1399" s="105">
        <f>_xll.qlInterestRateIndexFixingDate(Currency&amp;"ibor"&amp;Tenor,BA1399,Trigger)</f>
        <v>49111</v>
      </c>
      <c r="BA1399" s="105">
        <f>_xll.qlCalendarAdvance(Calendar,BA1398,AY1399,"f",,Trigger)</f>
        <v>49115</v>
      </c>
      <c r="BB1399" s="105">
        <f>_xll.qlInterestRateIndexMaturity(Currency&amp;"ibor"&amp;Tenor,BA1399,Trigger)</f>
        <v>49298</v>
      </c>
      <c r="BC1399" s="257">
        <f>_xll.qlIndexFixing($AC$5,AZ1399,TRUE,_xll.ohTrigger(Trigger,Trigger6M))</f>
        <v>1.5512090060236867E-2</v>
      </c>
      <c r="BD1399" s="257">
        <f>_xll.qlIndexFixing($BE$1,AZ1399,TRUE,_xll.ohTrigger(Trigger,Trigger6M))</f>
        <v>1.523331495570909E-2</v>
      </c>
    </row>
    <row r="1400" spans="51:56" ht="11.25" customHeight="1" x14ac:dyDescent="0.25">
      <c r="AY1400" s="106" t="s">
        <v>83</v>
      </c>
      <c r="AZ1400" s="105">
        <f>_xll.qlInterestRateIndexFixingDate(Currency&amp;"ibor"&amp;Tenor,BA1400,Trigger)</f>
        <v>49118</v>
      </c>
      <c r="BA1400" s="105">
        <f>_xll.qlCalendarAdvance(Calendar,BA1399,AY1400,"f",,Trigger)</f>
        <v>49122</v>
      </c>
      <c r="BB1400" s="105">
        <f>_xll.qlInterestRateIndexMaturity(Currency&amp;"ibor"&amp;Tenor,BA1400,Trigger)</f>
        <v>49305</v>
      </c>
      <c r="BC1400" s="257">
        <f>_xll.qlIndexFixing($AC$5,AZ1400,TRUE,_xll.ohTrigger(Trigger,Trigger6M))</f>
        <v>1.5517424573877305E-2</v>
      </c>
      <c r="BD1400" s="257">
        <f>_xll.qlIndexFixing($BE$1,AZ1400,TRUE,_xll.ohTrigger(Trigger,Trigger6M))</f>
        <v>1.5224223122058992E-2</v>
      </c>
    </row>
    <row r="1401" spans="51:56" ht="11.25" customHeight="1" x14ac:dyDescent="0.25">
      <c r="AY1401" s="106" t="s">
        <v>83</v>
      </c>
      <c r="AZ1401" s="105">
        <f>_xll.qlInterestRateIndexFixingDate(Currency&amp;"ibor"&amp;Tenor,BA1401,Trigger)</f>
        <v>49125</v>
      </c>
      <c r="BA1401" s="105">
        <f>_xll.qlCalendarAdvance(Calendar,BA1400,AY1401,"f",,Trigger)</f>
        <v>49129</v>
      </c>
      <c r="BB1401" s="105">
        <f>_xll.qlInterestRateIndexMaturity(Currency&amp;"ibor"&amp;Tenor,BA1401,Trigger)</f>
        <v>49313</v>
      </c>
      <c r="BC1401" s="257">
        <f>_xll.qlIndexFixing($AC$5,AZ1401,TRUE,_xll.ohTrigger(Trigger,Trigger6M))</f>
        <v>1.5523473945678011E-2</v>
      </c>
      <c r="BD1401" s="257">
        <f>_xll.qlIndexFixing($BE$1,AZ1401,TRUE,_xll.ohTrigger(Trigger,Trigger6M))</f>
        <v>1.5214797170386913E-2</v>
      </c>
    </row>
    <row r="1402" spans="51:56" ht="11.25" customHeight="1" x14ac:dyDescent="0.25">
      <c r="AY1402" s="106" t="s">
        <v>83</v>
      </c>
      <c r="AZ1402" s="105">
        <f>_xll.qlInterestRateIndexFixingDate(Currency&amp;"ibor"&amp;Tenor,BA1402,Trigger)</f>
        <v>49132</v>
      </c>
      <c r="BA1402" s="105">
        <f>_xll.qlCalendarAdvance(Calendar,BA1401,AY1402,"f",,Trigger)</f>
        <v>49136</v>
      </c>
      <c r="BB1402" s="105">
        <f>_xll.qlInterestRateIndexMaturity(Currency&amp;"ibor"&amp;Tenor,BA1402,Trigger)</f>
        <v>49320</v>
      </c>
      <c r="BC1402" s="257">
        <f>_xll.qlIndexFixing($AC$5,AZ1402,TRUE,_xll.ohTrigger(Trigger,Trigger6M))</f>
        <v>1.5528808718214344E-2</v>
      </c>
      <c r="BD1402" s="257">
        <f>_xll.qlIndexFixing($BE$1,AZ1402,TRUE,_xll.ohTrigger(Trigger,Trigger6M))</f>
        <v>1.5205697272817958E-2</v>
      </c>
    </row>
    <row r="1403" spans="51:56" ht="11.25" customHeight="1" x14ac:dyDescent="0.25">
      <c r="AY1403" s="106" t="s">
        <v>83</v>
      </c>
      <c r="AZ1403" s="105">
        <f>_xll.qlInterestRateIndexFixingDate(Currency&amp;"ibor"&amp;Tenor,BA1403,Trigger)</f>
        <v>49139</v>
      </c>
      <c r="BA1403" s="105">
        <f>_xll.qlCalendarAdvance(Calendar,BA1402,AY1403,"f",,Trigger)</f>
        <v>49143</v>
      </c>
      <c r="BB1403" s="105">
        <f>_xll.qlInterestRateIndexMaturity(Currency&amp;"ibor"&amp;Tenor,BA1403,Trigger)</f>
        <v>49327</v>
      </c>
      <c r="BC1403" s="257">
        <f>_xll.qlIndexFixing($AC$5,AZ1403,TRUE,_xll.ohTrigger(Trigger,Trigger6M))</f>
        <v>1.5534143505183047E-2</v>
      </c>
      <c r="BD1403" s="257">
        <f>_xll.qlIndexFixing($BE$1,AZ1403,TRUE,_xll.ohTrigger(Trigger,Trigger6M))</f>
        <v>1.5196593882595881E-2</v>
      </c>
    </row>
    <row r="1404" spans="51:56" ht="11.25" customHeight="1" x14ac:dyDescent="0.25">
      <c r="AY1404" s="106" t="s">
        <v>83</v>
      </c>
      <c r="AZ1404" s="105">
        <f>_xll.qlInterestRateIndexFixingDate(Currency&amp;"ibor"&amp;Tenor,BA1404,Trigger)</f>
        <v>49146</v>
      </c>
      <c r="BA1404" s="105">
        <f>_xll.qlCalendarAdvance(Calendar,BA1403,AY1404,"f",,Trigger)</f>
        <v>49150</v>
      </c>
      <c r="BB1404" s="105">
        <f>_xll.qlInterestRateIndexMaturity(Currency&amp;"ibor"&amp;Tenor,BA1404,Trigger)</f>
        <v>49334</v>
      </c>
      <c r="BC1404" s="257">
        <f>_xll.qlIndexFixing($AC$5,AZ1404,TRUE,_xll.ohTrigger(Trigger,Trigger6M))</f>
        <v>1.5539478306583249E-2</v>
      </c>
      <c r="BD1404" s="257">
        <f>_xll.qlIndexFixing($BE$1,AZ1404,TRUE,_xll.ohTrigger(Trigger,Trigger6M))</f>
        <v>1.5187487155168074E-2</v>
      </c>
    </row>
    <row r="1405" spans="51:56" ht="11.25" customHeight="1" x14ac:dyDescent="0.25">
      <c r="AY1405" s="106" t="s">
        <v>83</v>
      </c>
      <c r="AZ1405" s="105">
        <f>_xll.qlInterestRateIndexFixingDate(Currency&amp;"ibor"&amp;Tenor,BA1405,Trigger)</f>
        <v>49153</v>
      </c>
      <c r="BA1405" s="105">
        <f>_xll.qlCalendarAdvance(Calendar,BA1404,AY1405,"f",,Trigger)</f>
        <v>49157</v>
      </c>
      <c r="BB1405" s="105">
        <f>_xll.qlInterestRateIndexMaturity(Currency&amp;"ibor"&amp;Tenor,BA1405,Trigger)</f>
        <v>49341</v>
      </c>
      <c r="BC1405" s="257">
        <f>_xll.qlIndexFixing($AC$5,AZ1405,TRUE,_xll.ohTrigger(Trigger,Trigger6M))</f>
        <v>1.5544813122414949E-2</v>
      </c>
      <c r="BD1405" s="257">
        <f>_xll.qlIndexFixing($BE$1,AZ1405,TRUE,_xll.ohTrigger(Trigger,Trigger6M))</f>
        <v>1.5178377245978023E-2</v>
      </c>
    </row>
    <row r="1406" spans="51:56" ht="11.25" customHeight="1" x14ac:dyDescent="0.25">
      <c r="AY1406" s="106" t="s">
        <v>83</v>
      </c>
      <c r="AZ1406" s="105">
        <f>_xll.qlInterestRateIndexFixingDate(Currency&amp;"ibor"&amp;Tenor,BA1406,Trigger)</f>
        <v>49160</v>
      </c>
      <c r="BA1406" s="105">
        <f>_xll.qlCalendarAdvance(Calendar,BA1405,AY1406,"f",,Trigger)</f>
        <v>49164</v>
      </c>
      <c r="BB1406" s="105">
        <f>_xll.qlInterestRateIndexMaturity(Currency&amp;"ibor"&amp;Tenor,BA1406,Trigger)</f>
        <v>49348</v>
      </c>
      <c r="BC1406" s="257">
        <f>_xll.qlIndexFixing($AC$5,AZ1406,TRUE,_xll.ohTrigger(Trigger,Trigger6M))</f>
        <v>1.5550147952678584E-2</v>
      </c>
      <c r="BD1406" s="257">
        <f>_xll.qlIndexFixing($BE$1,AZ1406,TRUE,_xll.ohTrigger(Trigger,Trigger6M))</f>
        <v>1.5169264310468342E-2</v>
      </c>
    </row>
    <row r="1407" spans="51:56" ht="11.25" customHeight="1" x14ac:dyDescent="0.25">
      <c r="AY1407" s="106" t="s">
        <v>83</v>
      </c>
      <c r="AZ1407" s="105">
        <f>_xll.qlInterestRateIndexFixingDate(Currency&amp;"ibor"&amp;Tenor,BA1407,Trigger)</f>
        <v>49167</v>
      </c>
      <c r="BA1407" s="105">
        <f>_xll.qlCalendarAdvance(Calendar,BA1406,AY1407,"f",,Trigger)</f>
        <v>49171</v>
      </c>
      <c r="BB1407" s="105">
        <f>_xll.qlInterestRateIndexMaturity(Currency&amp;"ibor"&amp;Tenor,BA1407,Trigger)</f>
        <v>49355</v>
      </c>
      <c r="BC1407" s="257">
        <f>_xll.qlIndexFixing($AC$5,AZ1407,TRUE,_xll.ohTrigger(Trigger,Trigger6M))</f>
        <v>1.5555482797374154E-2</v>
      </c>
      <c r="BD1407" s="257">
        <f>_xll.qlIndexFixing($BE$1,AZ1407,TRUE,_xll.ohTrigger(Trigger,Trigger6M))</f>
        <v>1.5160148504076433E-2</v>
      </c>
    </row>
    <row r="1408" spans="51:56" ht="11.25" customHeight="1" x14ac:dyDescent="0.25">
      <c r="AY1408" s="106" t="s">
        <v>83</v>
      </c>
      <c r="AZ1408" s="105">
        <f>_xll.qlInterestRateIndexFixingDate(Currency&amp;"ibor"&amp;Tenor,BA1408,Trigger)</f>
        <v>49174</v>
      </c>
      <c r="BA1408" s="105">
        <f>_xll.qlCalendarAdvance(Calendar,BA1407,AY1408,"f",,Trigger)</f>
        <v>49178</v>
      </c>
      <c r="BB1408" s="105">
        <f>_xll.qlInterestRateIndexMaturity(Currency&amp;"ibor"&amp;Tenor,BA1408,Trigger)</f>
        <v>49362</v>
      </c>
      <c r="BC1408" s="257">
        <f>_xll.qlIndexFixing($AC$5,AZ1408,TRUE,_xll.ohTrigger(Trigger,Trigger6M))</f>
        <v>1.5560817656501221E-2</v>
      </c>
      <c r="BD1408" s="257">
        <f>_xll.qlIndexFixing($BE$1,AZ1408,TRUE,_xll.ohTrigger(Trigger,Trigger6M))</f>
        <v>1.515102998223883E-2</v>
      </c>
    </row>
    <row r="1409" spans="51:56" ht="11.25" customHeight="1" x14ac:dyDescent="0.25">
      <c r="AY1409" s="106" t="s">
        <v>83</v>
      </c>
      <c r="AZ1409" s="105">
        <f>_xll.qlInterestRateIndexFixingDate(Currency&amp;"ibor"&amp;Tenor,BA1409,Trigger)</f>
        <v>49181</v>
      </c>
      <c r="BA1409" s="105">
        <f>_xll.qlCalendarAdvance(Calendar,BA1408,AY1409,"f",,Trigger)</f>
        <v>49185</v>
      </c>
      <c r="BB1409" s="105">
        <f>_xll.qlInterestRateIndexMaturity(Currency&amp;"ibor"&amp;Tenor,BA1409,Trigger)</f>
        <v>49368</v>
      </c>
      <c r="BC1409" s="257">
        <f>_xll.qlIndexFixing($AC$5,AZ1409,TRUE,_xll.ohTrigger(Trigger,Trigger6M))</f>
        <v>1.5565435842510179E-2</v>
      </c>
      <c r="BD1409" s="257">
        <f>_xll.qlIndexFixing($BE$1,AZ1409,TRUE,_xll.ohTrigger(Trigger,Trigger6M))</f>
        <v>1.5142243609458554E-2</v>
      </c>
    </row>
    <row r="1410" spans="51:56" ht="11.25" customHeight="1" x14ac:dyDescent="0.25">
      <c r="AY1410" s="106" t="s">
        <v>83</v>
      </c>
      <c r="AZ1410" s="105">
        <f>_xll.qlInterestRateIndexFixingDate(Currency&amp;"ibor"&amp;Tenor,BA1410,Trigger)</f>
        <v>49188</v>
      </c>
      <c r="BA1410" s="105">
        <f>_xll.qlCalendarAdvance(Calendar,BA1409,AY1410,"f",,Trigger)</f>
        <v>49192</v>
      </c>
      <c r="BB1410" s="105">
        <f>_xll.qlInterestRateIndexMaturity(Currency&amp;"ibor"&amp;Tenor,BA1410,Trigger)</f>
        <v>49373</v>
      </c>
      <c r="BC1410" s="257">
        <f>_xll.qlIndexFixing($AC$5,AZ1410,TRUE,_xll.ohTrigger(Trigger,Trigger6M))</f>
        <v>1.5569336790601844E-2</v>
      </c>
      <c r="BD1410" s="257">
        <f>_xll.qlIndexFixing($BE$1,AZ1410,TRUE,_xll.ohTrigger(Trigger,Trigger6M))</f>
        <v>1.5133790878863853E-2</v>
      </c>
    </row>
    <row r="1411" spans="51:56" ht="11.25" customHeight="1" x14ac:dyDescent="0.25">
      <c r="AY1411" s="106" t="s">
        <v>83</v>
      </c>
      <c r="AZ1411" s="105">
        <f>_xll.qlInterestRateIndexFixingDate(Currency&amp;"ibor"&amp;Tenor,BA1411,Trigger)</f>
        <v>49195</v>
      </c>
      <c r="BA1411" s="105">
        <f>_xll.qlCalendarAdvance(Calendar,BA1410,AY1411,"f",,Trigger)</f>
        <v>49199</v>
      </c>
      <c r="BB1411" s="105">
        <f>_xll.qlInterestRateIndexMaturity(Currency&amp;"ibor"&amp;Tenor,BA1411,Trigger)</f>
        <v>49380</v>
      </c>
      <c r="BC1411" s="257">
        <f>_xll.qlIndexFixing($AC$5,AZ1411,TRUE,_xll.ohTrigger(Trigger,Trigger6M))</f>
        <v>1.5574671000380702E-2</v>
      </c>
      <c r="BD1411" s="257">
        <f>_xll.qlIndexFixing($BE$1,AZ1411,TRUE,_xll.ohTrigger(Trigger,Trigger6M))</f>
        <v>1.5124666613529852E-2</v>
      </c>
    </row>
    <row r="1412" spans="51:56" ht="11.25" customHeight="1" x14ac:dyDescent="0.25">
      <c r="AY1412" s="106" t="s">
        <v>83</v>
      </c>
      <c r="AZ1412" s="105">
        <f>_xll.qlInterestRateIndexFixingDate(Currency&amp;"ibor"&amp;Tenor,BA1412,Trigger)</f>
        <v>49202</v>
      </c>
      <c r="BA1412" s="105">
        <f>_xll.qlCalendarAdvance(Calendar,BA1411,AY1412,"f",,Trigger)</f>
        <v>49206</v>
      </c>
      <c r="BB1412" s="105">
        <f>_xll.qlInterestRateIndexMaturity(Currency&amp;"ibor"&amp;Tenor,BA1412,Trigger)</f>
        <v>49387</v>
      </c>
      <c r="BC1412" s="257">
        <f>_xll.qlIndexFixing($AC$5,AZ1412,TRUE,_xll.ohTrigger(Trigger,Trigger6M))</f>
        <v>1.5580005224353729E-2</v>
      </c>
      <c r="BD1412" s="257">
        <f>_xll.qlIndexFixing($BE$1,AZ1412,TRUE,_xll.ohTrigger(Trigger,Trigger6M))</f>
        <v>1.5115540220739188E-2</v>
      </c>
    </row>
    <row r="1413" spans="51:56" ht="11.25" customHeight="1" x14ac:dyDescent="0.25">
      <c r="AY1413" s="106" t="s">
        <v>83</v>
      </c>
      <c r="AZ1413" s="105">
        <f>_xll.qlInterestRateIndexFixingDate(Currency&amp;"ibor"&amp;Tenor,BA1413,Trigger)</f>
        <v>49209</v>
      </c>
      <c r="BA1413" s="105">
        <f>_xll.qlCalendarAdvance(Calendar,BA1412,AY1413,"f",,Trigger)</f>
        <v>49213</v>
      </c>
      <c r="BB1413" s="105">
        <f>_xll.qlInterestRateIndexMaturity(Currency&amp;"ibor"&amp;Tenor,BA1413,Trigger)</f>
        <v>49395</v>
      </c>
      <c r="BC1413" s="257">
        <f>_xll.qlIndexFixing($AC$5,AZ1413,TRUE,_xll.ohTrigger(Trigger,Trigger6M))</f>
        <v>1.5586056988600784E-2</v>
      </c>
      <c r="BD1413" s="257">
        <f>_xll.qlIndexFixing($BE$1,AZ1413,TRUE,_xll.ohTrigger(Trigger,Trigger6M))</f>
        <v>1.5106075315597075E-2</v>
      </c>
    </row>
    <row r="1414" spans="51:56" ht="11.25" customHeight="1" x14ac:dyDescent="0.25">
      <c r="AY1414" s="106" t="s">
        <v>83</v>
      </c>
      <c r="AZ1414" s="105">
        <f>_xll.qlInterestRateIndexFixingDate(Currency&amp;"ibor"&amp;Tenor,BA1414,Trigger)</f>
        <v>49216</v>
      </c>
      <c r="BA1414" s="105">
        <f>_xll.qlCalendarAdvance(Calendar,BA1413,AY1414,"f",,Trigger)</f>
        <v>49220</v>
      </c>
      <c r="BB1414" s="105">
        <f>_xll.qlInterestRateIndexMaturity(Currency&amp;"ibor"&amp;Tenor,BA1414,Trigger)</f>
        <v>49402</v>
      </c>
      <c r="BC1414" s="257">
        <f>_xll.qlIndexFixing($AC$5,AZ1414,TRUE,_xll.ohTrigger(Trigger,Trigger6M))</f>
        <v>1.5591391472061459E-2</v>
      </c>
      <c r="BD1414" s="257">
        <f>_xll.qlIndexFixing($BE$1,AZ1414,TRUE,_xll.ohTrigger(Trigger,Trigger6M))</f>
        <v>1.5096944676688387E-2</v>
      </c>
    </row>
    <row r="1415" spans="51:56" ht="11.25" customHeight="1" x14ac:dyDescent="0.25">
      <c r="AY1415" s="106" t="s">
        <v>83</v>
      </c>
      <c r="AZ1415" s="105">
        <f>_xll.qlInterestRateIndexFixingDate(Currency&amp;"ibor"&amp;Tenor,BA1415,Trigger)</f>
        <v>49223</v>
      </c>
      <c r="BA1415" s="105">
        <f>_xll.qlCalendarAdvance(Calendar,BA1414,AY1415,"f",,Trigger)</f>
        <v>49227</v>
      </c>
      <c r="BB1415" s="105">
        <f>_xll.qlInterestRateIndexMaturity(Currency&amp;"ibor"&amp;Tenor,BA1415,Trigger)</f>
        <v>49409</v>
      </c>
      <c r="BC1415" s="257">
        <f>_xll.qlIndexFixing($AC$5,AZ1415,TRUE,_xll.ohTrigger(Trigger,Trigger6M))</f>
        <v>1.5596725969795992E-2</v>
      </c>
      <c r="BD1415" s="257">
        <f>_xll.qlIndexFixing($BE$1,AZ1415,TRUE,_xll.ohTrigger(Trigger,Trigger6M))</f>
        <v>1.5087812387780444E-2</v>
      </c>
    </row>
    <row r="1416" spans="51:56" ht="11.25" customHeight="1" x14ac:dyDescent="0.25">
      <c r="AY1416" s="106" t="s">
        <v>83</v>
      </c>
      <c r="AZ1416" s="105">
        <f>_xll.qlInterestRateIndexFixingDate(Currency&amp;"ibor"&amp;Tenor,BA1416,Trigger)</f>
        <v>49230</v>
      </c>
      <c r="BA1416" s="105">
        <f>_xll.qlCalendarAdvance(Calendar,BA1415,AY1416,"f",,Trigger)</f>
        <v>49234</v>
      </c>
      <c r="BB1416" s="105">
        <f>_xll.qlInterestRateIndexMaturity(Currency&amp;"ibor"&amp;Tenor,BA1416,Trigger)</f>
        <v>49416</v>
      </c>
      <c r="BC1416" s="257">
        <f>_xll.qlIndexFixing($AC$5,AZ1416,TRUE,_xll.ohTrigger(Trigger,Trigger6M))</f>
        <v>1.5602060481804382E-2</v>
      </c>
      <c r="BD1416" s="257">
        <f>_xll.qlIndexFixing($BE$1,AZ1416,TRUE,_xll.ohTrigger(Trigger,Trigger6M))</f>
        <v>1.5078678604273768E-2</v>
      </c>
    </row>
    <row r="1417" spans="51:56" ht="11.25" customHeight="1" x14ac:dyDescent="0.25">
      <c r="AY1417" s="106" t="s">
        <v>83</v>
      </c>
      <c r="AZ1417" s="105">
        <f>_xll.qlInterestRateIndexFixingDate(Currency&amp;"ibor"&amp;Tenor,BA1417,Trigger)</f>
        <v>49237</v>
      </c>
      <c r="BA1417" s="105">
        <f>_xll.qlCalendarAdvance(Calendar,BA1416,AY1417,"f",,Trigger)</f>
        <v>49241</v>
      </c>
      <c r="BB1417" s="105">
        <f>_xll.qlInterestRateIndexMaturity(Currency&amp;"ibor"&amp;Tenor,BA1417,Trigger)</f>
        <v>49423</v>
      </c>
      <c r="BC1417" s="257">
        <f>_xll.qlIndexFixing($AC$5,AZ1417,TRUE,_xll.ohTrigger(Trigger,Trigger6M))</f>
        <v>1.5607395008086628E-2</v>
      </c>
      <c r="BD1417" s="257">
        <f>_xll.qlIndexFixing($BE$1,AZ1417,TRUE,_xll.ohTrigger(Trigger,Trigger6M))</f>
        <v>1.5069543481565816E-2</v>
      </c>
    </row>
    <row r="1418" spans="51:56" ht="11.25" customHeight="1" x14ac:dyDescent="0.25">
      <c r="AY1418" s="106" t="s">
        <v>83</v>
      </c>
      <c r="AZ1418" s="105">
        <f>_xll.qlInterestRateIndexFixingDate(Currency&amp;"ibor"&amp;Tenor,BA1418,Trigger)</f>
        <v>49244</v>
      </c>
      <c r="BA1418" s="105">
        <f>_xll.qlCalendarAdvance(Calendar,BA1417,AY1418,"f",,Trigger)</f>
        <v>49248</v>
      </c>
      <c r="BB1418" s="105">
        <f>_xll.qlInterestRateIndexMaturity(Currency&amp;"ibor"&amp;Tenor,BA1418,Trigger)</f>
        <v>49429</v>
      </c>
      <c r="BC1418" s="257">
        <f>_xll.qlIndexFixing($AC$5,AZ1418,TRUE,_xll.ohTrigger(Trigger,Trigger6M))</f>
        <v>1.5612010866288028E-2</v>
      </c>
      <c r="BD1418" s="257">
        <f>_xll.qlIndexFixing($BE$1,AZ1418,TRUE,_xll.ohTrigger(Trigger,Trigger6M))</f>
        <v>1.5060745889721922E-2</v>
      </c>
    </row>
    <row r="1419" spans="51:56" ht="11.25" customHeight="1" x14ac:dyDescent="0.25">
      <c r="AY1419" s="106" t="s">
        <v>83</v>
      </c>
      <c r="AZ1419" s="105">
        <f>_xll.qlInterestRateIndexFixingDate(Currency&amp;"ibor"&amp;Tenor,BA1419,Trigger)</f>
        <v>49251</v>
      </c>
      <c r="BA1419" s="105">
        <f>_xll.qlCalendarAdvance(Calendar,BA1418,AY1419,"f",,Trigger)</f>
        <v>49255</v>
      </c>
      <c r="BB1419" s="105">
        <f>_xll.qlInterestRateIndexMaturity(Currency&amp;"ibor"&amp;Tenor,BA1419,Trigger)</f>
        <v>49436</v>
      </c>
      <c r="BC1419" s="257">
        <f>_xll.qlIndexFixing($AC$5,AZ1419,TRUE,_xll.ohTrigger(Trigger,Trigger6M))</f>
        <v>1.5617345189625991E-2</v>
      </c>
      <c r="BD1419" s="257">
        <f>_xll.qlIndexFixing($BE$1,AZ1419,TRUE,_xll.ohTrigger(Trigger,Trigger6M))</f>
        <v>1.5051608955834421E-2</v>
      </c>
    </row>
    <row r="1420" spans="51:56" ht="11.25" customHeight="1" x14ac:dyDescent="0.25">
      <c r="AY1420" s="106" t="s">
        <v>83</v>
      </c>
      <c r="AZ1420" s="105">
        <f>_xll.qlInterestRateIndexFixingDate(Currency&amp;"ibor"&amp;Tenor,BA1420,Trigger)</f>
        <v>49258</v>
      </c>
      <c r="BA1420" s="105">
        <f>_xll.qlCalendarAdvance(Calendar,BA1419,AY1420,"f",,Trigger)</f>
        <v>49262</v>
      </c>
      <c r="BB1420" s="105">
        <f>_xll.qlInterestRateIndexMaturity(Currency&amp;"ibor"&amp;Tenor,BA1420,Trigger)</f>
        <v>49443</v>
      </c>
      <c r="BC1420" s="257">
        <f>_xll.qlIndexFixing($AC$5,AZ1420,TRUE,_xll.ohTrigger(Trigger,Trigger6M))</f>
        <v>1.562267952715901E-2</v>
      </c>
      <c r="BD1420" s="257">
        <f>_xll.qlIndexFixing($BE$1,AZ1420,TRUE,_xll.ohTrigger(Trigger,Trigger6M))</f>
        <v>1.5042471137627123E-2</v>
      </c>
    </row>
    <row r="1421" spans="51:56" ht="11.25" customHeight="1" x14ac:dyDescent="0.25">
      <c r="AY1421" s="106" t="s">
        <v>83</v>
      </c>
      <c r="AZ1421" s="105">
        <f>_xll.qlInterestRateIndexFixingDate(Currency&amp;"ibor"&amp;Tenor,BA1421,Trigger)</f>
        <v>49265</v>
      </c>
      <c r="BA1421" s="105">
        <f>_xll.qlCalendarAdvance(Calendar,BA1420,AY1421,"f",,Trigger)</f>
        <v>49269</v>
      </c>
      <c r="BB1421" s="105">
        <f>_xll.qlInterestRateIndexMaturity(Currency&amp;"ibor"&amp;Tenor,BA1421,Trigger)</f>
        <v>49450</v>
      </c>
      <c r="BC1421" s="257">
        <f>_xll.qlIndexFixing($AC$5,AZ1421,TRUE,_xll.ohTrigger(Trigger,Trigger6M))</f>
        <v>1.5628013878887521E-2</v>
      </c>
      <c r="BD1421" s="257">
        <f>_xll.qlIndexFixing($BE$1,AZ1421,TRUE,_xll.ohTrigger(Trigger,Trigger6M))</f>
        <v>1.5033332590480264E-2</v>
      </c>
    </row>
    <row r="1422" spans="51:56" ht="11.25" customHeight="1" x14ac:dyDescent="0.25">
      <c r="AY1422" s="106" t="s">
        <v>83</v>
      </c>
      <c r="AZ1422" s="105">
        <f>_xll.qlInterestRateIndexFixingDate(Currency&amp;"ibor"&amp;Tenor,BA1422,Trigger)</f>
        <v>49272</v>
      </c>
      <c r="BA1422" s="105">
        <f>_xll.qlCalendarAdvance(Calendar,BA1421,AY1422,"f",,Trigger)</f>
        <v>49276</v>
      </c>
      <c r="BB1422" s="105">
        <f>_xll.qlInterestRateIndexMaturity(Currency&amp;"ibor"&amp;Tenor,BA1422,Trigger)</f>
        <v>49457</v>
      </c>
      <c r="BC1422" s="257">
        <f>_xll.qlIndexFixing($AC$5,AZ1422,TRUE,_xll.ohTrigger(Trigger,Trigger6M))</f>
        <v>1.563334824481153E-2</v>
      </c>
      <c r="BD1422" s="257">
        <f>_xll.qlIndexFixing($BE$1,AZ1422,TRUE,_xll.ohTrigger(Trigger,Trigger6M))</f>
        <v>1.5024193469769666E-2</v>
      </c>
    </row>
    <row r="1423" spans="51:56" ht="11.25" customHeight="1" x14ac:dyDescent="0.25">
      <c r="AY1423" s="106" t="s">
        <v>83</v>
      </c>
      <c r="AZ1423" s="105">
        <f>_xll.qlInterestRateIndexFixingDate(Currency&amp;"ibor"&amp;Tenor,BA1423,Trigger)</f>
        <v>49279</v>
      </c>
      <c r="BA1423" s="105">
        <f>_xll.qlCalendarAdvance(Calendar,BA1422,AY1423,"f",,Trigger)</f>
        <v>49283</v>
      </c>
      <c r="BB1423" s="105">
        <f>_xll.qlInterestRateIndexMaturity(Currency&amp;"ibor"&amp;Tenor,BA1423,Trigger)</f>
        <v>49465</v>
      </c>
      <c r="BC1423" s="257">
        <f>_xll.qlIndexFixing($AC$5,AZ1423,TRUE,_xll.ohTrigger(Trigger,Trigger6M))</f>
        <v>1.5635437183253626E-2</v>
      </c>
      <c r="BD1423" s="257">
        <f>_xll.qlIndexFixing($BE$1,AZ1423,TRUE,_xll.ohTrigger(Trigger,Trigger6M))</f>
        <v>1.5014713324183953E-2</v>
      </c>
    </row>
    <row r="1424" spans="51:56" ht="11.25" customHeight="1" x14ac:dyDescent="0.25">
      <c r="AY1424" s="106" t="s">
        <v>83</v>
      </c>
      <c r="AZ1424" s="105">
        <f>_xll.qlInterestRateIndexFixingDate(Currency&amp;"ibor"&amp;Tenor,BA1424,Trigger)</f>
        <v>49286</v>
      </c>
      <c r="BA1424" s="105">
        <f>_xll.qlCalendarAdvance(Calendar,BA1423,AY1424,"f",,Trigger)</f>
        <v>49290</v>
      </c>
      <c r="BB1424" s="105">
        <f>_xll.qlInterestRateIndexMaturity(Currency&amp;"ibor"&amp;Tenor,BA1424,Trigger)</f>
        <v>49472</v>
      </c>
      <c r="BC1424" s="257">
        <f>_xll.qlIndexFixing($AC$5,AZ1424,TRUE,_xll.ohTrigger(Trigger,Trigger6M))</f>
        <v>1.5612984601088708E-2</v>
      </c>
      <c r="BD1424" s="257">
        <f>_xll.qlIndexFixing($BE$1,AZ1424,TRUE,_xll.ohTrigger(Trigger,Trigger6M))</f>
        <v>1.500557329063899E-2</v>
      </c>
    </row>
    <row r="1425" spans="51:56" ht="11.25" customHeight="1" x14ac:dyDescent="0.25">
      <c r="AY1425" s="106" t="s">
        <v>83</v>
      </c>
      <c r="AZ1425" s="105">
        <f>_xll.qlInterestRateIndexFixingDate(Currency&amp;"ibor"&amp;Tenor,BA1425,Trigger)</f>
        <v>49293</v>
      </c>
      <c r="BA1425" s="105">
        <f>_xll.qlCalendarAdvance(Calendar,BA1424,AY1425,"f",,Trigger)</f>
        <v>49297</v>
      </c>
      <c r="BB1425" s="105">
        <f>_xll.qlInterestRateIndexMaturity(Currency&amp;"ibor"&amp;Tenor,BA1425,Trigger)</f>
        <v>49479</v>
      </c>
      <c r="BC1425" s="257">
        <f>_xll.qlIndexFixing($AC$5,AZ1425,TRUE,_xll.ohTrigger(Trigger,Trigger6M))</f>
        <v>1.5590479127840189E-2</v>
      </c>
      <c r="BD1425" s="257">
        <f>_xll.qlIndexFixing($BE$1,AZ1425,TRUE,_xll.ohTrigger(Trigger,Trigger6M))</f>
        <v>1.499643368037302E-2</v>
      </c>
    </row>
    <row r="1426" spans="51:56" ht="11.25" customHeight="1" x14ac:dyDescent="0.25">
      <c r="AY1426" s="106" t="s">
        <v>83</v>
      </c>
      <c r="AZ1426" s="105">
        <f>_xll.qlInterestRateIndexFixingDate(Currency&amp;"ibor"&amp;Tenor,BA1426,Trigger)</f>
        <v>49299</v>
      </c>
      <c r="BA1426" s="105">
        <f>_xll.qlCalendarAdvance(Calendar,BA1425,AY1426,"f",,Trigger)</f>
        <v>49305</v>
      </c>
      <c r="BB1426" s="105">
        <f>_xll.qlInterestRateIndexMaturity(Currency&amp;"ibor"&amp;Tenor,BA1426,Trigger)</f>
        <v>49487</v>
      </c>
      <c r="BC1426" s="257">
        <f>_xll.qlIndexFixing($AC$5,AZ1426,TRUE,_xll.ohTrigger(Trigger,Trigger6M))</f>
        <v>1.5564693824699598E-2</v>
      </c>
      <c r="BD1426" s="257">
        <f>_xll.qlIndexFixing($BE$1,AZ1426,TRUE,_xll.ohTrigger(Trigger,Trigger6M))</f>
        <v>1.4985989714409753E-2</v>
      </c>
    </row>
    <row r="1427" spans="51:56" ht="11.25" customHeight="1" x14ac:dyDescent="0.25">
      <c r="AY1427" s="106" t="s">
        <v>83</v>
      </c>
      <c r="AZ1427" s="105">
        <f>_xll.qlInterestRateIndexFixingDate(Currency&amp;"ibor"&amp;Tenor,BA1427,Trigger)</f>
        <v>49307</v>
      </c>
      <c r="BA1427" s="105">
        <f>_xll.qlCalendarAdvance(Calendar,BA1426,AY1427,"f",,Trigger)</f>
        <v>49312</v>
      </c>
      <c r="BB1427" s="105">
        <f>_xll.qlInterestRateIndexMaturity(Currency&amp;"ibor"&amp;Tenor,BA1427,Trigger)</f>
        <v>49493</v>
      </c>
      <c r="BC1427" s="257">
        <f>_xll.qlIndexFixing($AC$5,AZ1427,TRUE,_xll.ohTrigger(Trigger,Trigger6M))</f>
        <v>1.5544718074106173E-2</v>
      </c>
      <c r="BD1427" s="257">
        <f>_xll.qlIndexFixing($BE$1,AZ1427,TRUE,_xll.ohTrigger(Trigger,Trigger6M))</f>
        <v>1.4977194484543592E-2</v>
      </c>
    </row>
    <row r="1428" spans="51:56" ht="11.25" customHeight="1" x14ac:dyDescent="0.25">
      <c r="AY1428" s="106" t="s">
        <v>83</v>
      </c>
      <c r="AZ1428" s="105">
        <f>_xll.qlInterestRateIndexFixingDate(Currency&amp;"ibor"&amp;Tenor,BA1428,Trigger)</f>
        <v>49317</v>
      </c>
      <c r="BA1428" s="105">
        <f>_xll.qlCalendarAdvance(Calendar,BA1427,AY1428,"f",,Trigger)</f>
        <v>49319</v>
      </c>
      <c r="BB1428" s="105">
        <f>_xll.qlInterestRateIndexMaturity(Currency&amp;"ibor"&amp;Tenor,BA1428,Trigger)</f>
        <v>49500</v>
      </c>
      <c r="BC1428" s="257">
        <f>_xll.qlIndexFixing($AC$5,AZ1428,TRUE,_xll.ohTrigger(Trigger,Trigger6M))</f>
        <v>1.5521900235279371E-2</v>
      </c>
      <c r="BD1428" s="257">
        <f>_xll.qlIndexFixing($BE$1,AZ1428,TRUE,_xll.ohTrigger(Trigger,Trigger6M))</f>
        <v>1.4968060210649866E-2</v>
      </c>
    </row>
    <row r="1429" spans="51:56" ht="11.25" customHeight="1" x14ac:dyDescent="0.25">
      <c r="AY1429" s="106" t="s">
        <v>83</v>
      </c>
      <c r="AZ1429" s="105">
        <f>_xll.qlInterestRateIndexFixingDate(Currency&amp;"ibor"&amp;Tenor,BA1429,Trigger)</f>
        <v>49324</v>
      </c>
      <c r="BA1429" s="105">
        <f>_xll.qlCalendarAdvance(Calendar,BA1428,AY1429,"f",,Trigger)</f>
        <v>49326</v>
      </c>
      <c r="BB1429" s="105">
        <f>_xll.qlInterestRateIndexMaturity(Currency&amp;"ibor"&amp;Tenor,BA1429,Trigger)</f>
        <v>49507</v>
      </c>
      <c r="BC1429" s="257">
        <f>_xll.qlIndexFixing($AC$5,AZ1429,TRUE,_xll.ohTrigger(Trigger,Trigger6M))</f>
        <v>1.5499029223372485E-2</v>
      </c>
      <c r="BD1429" s="257">
        <f>_xll.qlIndexFixing($BE$1,AZ1429,TRUE,_xll.ohTrigger(Trigger,Trigger6M))</f>
        <v>1.4958928840459934E-2</v>
      </c>
    </row>
    <row r="1430" spans="51:56" ht="11.25" customHeight="1" x14ac:dyDescent="0.25">
      <c r="AY1430" s="106" t="s">
        <v>83</v>
      </c>
      <c r="AZ1430" s="105">
        <f>_xll.qlInterestRateIndexFixingDate(Currency&amp;"ibor"&amp;Tenor,BA1430,Trigger)</f>
        <v>49331</v>
      </c>
      <c r="BA1430" s="105">
        <f>_xll.qlCalendarAdvance(Calendar,BA1429,AY1430,"f",,Trigger)</f>
        <v>49333</v>
      </c>
      <c r="BB1430" s="105">
        <f>_xll.qlInterestRateIndexMaturity(Currency&amp;"ibor"&amp;Tenor,BA1430,Trigger)</f>
        <v>49514</v>
      </c>
      <c r="BC1430" s="257">
        <f>_xll.qlIndexFixing($AC$5,AZ1430,TRUE,_xll.ohTrigger(Trigger,Trigger6M))</f>
        <v>1.5476105040210797E-2</v>
      </c>
      <c r="BD1430" s="257">
        <f>_xll.qlIndexFixing($BE$1,AZ1430,TRUE,_xll.ohTrigger(Trigger,Trigger6M))</f>
        <v>1.4949800994989526E-2</v>
      </c>
    </row>
    <row r="1431" spans="51:56" ht="11.25" customHeight="1" x14ac:dyDescent="0.25">
      <c r="AY1431" s="106" t="s">
        <v>83</v>
      </c>
      <c r="AZ1431" s="105">
        <f>_xll.qlInterestRateIndexFixingDate(Currency&amp;"ibor"&amp;Tenor,BA1431,Trigger)</f>
        <v>49338</v>
      </c>
      <c r="BA1431" s="105">
        <f>_xll.qlCalendarAdvance(Calendar,BA1430,AY1431,"f",,Trigger)</f>
        <v>49340</v>
      </c>
      <c r="BB1431" s="105">
        <f>_xll.qlInterestRateIndexMaturity(Currency&amp;"ibor"&amp;Tenor,BA1431,Trigger)</f>
        <v>49521</v>
      </c>
      <c r="BC1431" s="257">
        <f>_xll.qlIndexFixing($AC$5,AZ1431,TRUE,_xll.ohTrigger(Trigger,Trigger6M))</f>
        <v>1.5453127687626212E-2</v>
      </c>
      <c r="BD1431" s="257">
        <f>_xll.qlIndexFixing($BE$1,AZ1431,TRUE,_xll.ohTrigger(Trigger,Trigger6M))</f>
        <v>1.4940677296987784E-2</v>
      </c>
    </row>
    <row r="1432" spans="51:56" ht="11.25" customHeight="1" x14ac:dyDescent="0.25">
      <c r="AY1432" s="106" t="s">
        <v>83</v>
      </c>
      <c r="AZ1432" s="105">
        <f>_xll.qlInterestRateIndexFixingDate(Currency&amp;"ibor"&amp;Tenor,BA1432,Trigger)</f>
        <v>49345</v>
      </c>
      <c r="BA1432" s="105">
        <f>_xll.qlCalendarAdvance(Calendar,BA1431,AY1432,"f",,Trigger)</f>
        <v>49347</v>
      </c>
      <c r="BB1432" s="105">
        <f>_xll.qlInterestRateIndexMaturity(Currency&amp;"ibor"&amp;Tenor,BA1432,Trigger)</f>
        <v>49528</v>
      </c>
      <c r="BC1432" s="257">
        <f>_xll.qlIndexFixing($AC$5,AZ1432,TRUE,_xll.ohTrigger(Trigger,Trigger6M))</f>
        <v>1.5430097167451959E-2</v>
      </c>
      <c r="BD1432" s="257">
        <f>_xll.qlIndexFixing($BE$1,AZ1432,TRUE,_xll.ohTrigger(Trigger,Trigger6M))</f>
        <v>1.4931558370941692E-2</v>
      </c>
    </row>
    <row r="1433" spans="51:56" ht="11.25" customHeight="1" x14ac:dyDescent="0.25">
      <c r="AY1433" s="106" t="s">
        <v>83</v>
      </c>
      <c r="AZ1433" s="105">
        <f>_xll.qlInterestRateIndexFixingDate(Currency&amp;"ibor"&amp;Tenor,BA1433,Trigger)</f>
        <v>49352</v>
      </c>
      <c r="BA1433" s="105">
        <f>_xll.qlCalendarAdvance(Calendar,BA1432,AY1433,"f",,Trigger)</f>
        <v>49354</v>
      </c>
      <c r="BB1433" s="105">
        <f>_xll.qlInterestRateIndexMaturity(Currency&amp;"ibor"&amp;Tenor,BA1433,Trigger)</f>
        <v>49535</v>
      </c>
      <c r="BC1433" s="257">
        <f>_xll.qlIndexFixing($AC$5,AZ1433,TRUE,_xll.ohTrigger(Trigger,Trigger6M))</f>
        <v>1.5407013481527449E-2</v>
      </c>
      <c r="BD1433" s="257">
        <f>_xll.qlIndexFixing($BE$1,AZ1433,TRUE,_xll.ohTrigger(Trigger,Trigger6M))</f>
        <v>1.4922444843072532E-2</v>
      </c>
    </row>
    <row r="1434" spans="51:56" ht="11.25" customHeight="1" x14ac:dyDescent="0.25">
      <c r="AY1434" s="106" t="s">
        <v>83</v>
      </c>
      <c r="AZ1434" s="105">
        <f>_xll.qlInterestRateIndexFixingDate(Currency&amp;"ibor"&amp;Tenor,BA1434,Trigger)</f>
        <v>49359</v>
      </c>
      <c r="BA1434" s="105">
        <f>_xll.qlCalendarAdvance(Calendar,BA1433,AY1434,"f",,Trigger)</f>
        <v>49361</v>
      </c>
      <c r="BB1434" s="105">
        <f>_xll.qlInterestRateIndexMaturity(Currency&amp;"ibor"&amp;Tenor,BA1434,Trigger)</f>
        <v>49542</v>
      </c>
      <c r="BC1434" s="257">
        <f>_xll.qlIndexFixing($AC$5,AZ1434,TRUE,_xll.ohTrigger(Trigger,Trigger6M))</f>
        <v>1.5383876631694748E-2</v>
      </c>
      <c r="BD1434" s="257">
        <f>_xll.qlIndexFixing($BE$1,AZ1434,TRUE,_xll.ohTrigger(Trigger,Trigger6M))</f>
        <v>1.4913337341335892E-2</v>
      </c>
    </row>
    <row r="1435" spans="51:56" ht="11.25" customHeight="1" x14ac:dyDescent="0.25">
      <c r="AY1435" s="106" t="s">
        <v>83</v>
      </c>
      <c r="AZ1435" s="105">
        <f>_xll.qlInterestRateIndexFixingDate(Currency&amp;"ibor"&amp;Tenor,BA1435,Trigger)</f>
        <v>49366</v>
      </c>
      <c r="BA1435" s="105">
        <f>_xll.qlCalendarAdvance(Calendar,BA1434,AY1435,"f",,Trigger)</f>
        <v>49368</v>
      </c>
      <c r="BB1435" s="105">
        <f>_xll.qlInterestRateIndexMaturity(Currency&amp;"ibor"&amp;Tenor,BA1435,Trigger)</f>
        <v>49552</v>
      </c>
      <c r="BC1435" s="257">
        <f>_xll.qlIndexFixing($AC$5,AZ1435,TRUE,_xll.ohTrigger(Trigger,Trigger6M))</f>
        <v>1.5356356567978712E-2</v>
      </c>
      <c r="BD1435" s="257">
        <f>_xll.qlIndexFixing($BE$1,AZ1435,TRUE,_xll.ohTrigger(Trigger,Trigger6M))</f>
        <v>1.4903217024806846E-2</v>
      </c>
    </row>
    <row r="1436" spans="51:56" ht="11.25" customHeight="1" x14ac:dyDescent="0.25">
      <c r="AY1436" s="106" t="s">
        <v>83</v>
      </c>
      <c r="AZ1436" s="105">
        <f>_xll.qlInterestRateIndexFixingDate(Currency&amp;"ibor"&amp;Tenor,BA1436,Trigger)</f>
        <v>49373</v>
      </c>
      <c r="BA1436" s="105">
        <f>_xll.qlCalendarAdvance(Calendar,BA1435,AY1436,"f",,Trigger)</f>
        <v>49375</v>
      </c>
      <c r="BB1436" s="105">
        <f>_xll.qlInterestRateIndexMaturity(Currency&amp;"ibor"&amp;Tenor,BA1436,Trigger)</f>
        <v>49559</v>
      </c>
      <c r="BC1436" s="257">
        <f>_xll.qlIndexFixing($AC$5,AZ1436,TRUE,_xll.ohTrigger(Trigger,Trigger6M))</f>
        <v>1.5333553950614398E-2</v>
      </c>
      <c r="BD1436" s="257">
        <f>_xll.qlIndexFixing($BE$1,AZ1436,TRUE,_xll.ohTrigger(Trigger,Trigger6M))</f>
        <v>1.4894124782072049E-2</v>
      </c>
    </row>
    <row r="1437" spans="51:56" ht="11.25" customHeight="1" x14ac:dyDescent="0.25">
      <c r="AY1437" s="106" t="s">
        <v>83</v>
      </c>
      <c r="AZ1437" s="105">
        <f>_xll.qlInterestRateIndexFixingDate(Currency&amp;"ibor"&amp;Tenor,BA1437,Trigger)</f>
        <v>49380</v>
      </c>
      <c r="BA1437" s="105">
        <f>_xll.qlCalendarAdvance(Calendar,BA1436,AY1437,"f",,Trigger)</f>
        <v>49382</v>
      </c>
      <c r="BB1437" s="105">
        <f>_xll.qlInterestRateIndexMaturity(Currency&amp;"ibor"&amp;Tenor,BA1437,Trigger)</f>
        <v>49566</v>
      </c>
      <c r="BC1437" s="257">
        <f>_xll.qlIndexFixing($AC$5,AZ1437,TRUE,_xll.ohTrigger(Trigger,Trigger6M))</f>
        <v>1.5310699033585484E-2</v>
      </c>
      <c r="BD1437" s="257">
        <f>_xll.qlIndexFixing($BE$1,AZ1437,TRUE,_xll.ohTrigger(Trigger,Trigger6M))</f>
        <v>1.4885040596556928E-2</v>
      </c>
    </row>
    <row r="1438" spans="51:56" ht="11.25" customHeight="1" x14ac:dyDescent="0.25">
      <c r="AY1438" s="106" t="s">
        <v>83</v>
      </c>
      <c r="AZ1438" s="105">
        <f>_xll.qlInterestRateIndexFixingDate(Currency&amp;"ibor"&amp;Tenor,BA1438,Trigger)</f>
        <v>49387</v>
      </c>
      <c r="BA1438" s="105">
        <f>_xll.qlCalendarAdvance(Calendar,BA1437,AY1438,"f",,Trigger)</f>
        <v>49389</v>
      </c>
      <c r="BB1438" s="105">
        <f>_xll.qlInterestRateIndexMaturity(Currency&amp;"ibor"&amp;Tenor,BA1438,Trigger)</f>
        <v>49573</v>
      </c>
      <c r="BC1438" s="257">
        <f>_xll.qlIndexFixing($AC$5,AZ1438,TRUE,_xll.ohTrigger(Trigger,Trigger6M))</f>
        <v>1.5287791818717032E-2</v>
      </c>
      <c r="BD1438" s="257">
        <f>_xll.qlIndexFixing($BE$1,AZ1438,TRUE,_xll.ohTrigger(Trigger,Trigger6M))</f>
        <v>1.4875965096148787E-2</v>
      </c>
    </row>
    <row r="1439" spans="51:56" ht="11.25" customHeight="1" x14ac:dyDescent="0.25">
      <c r="AY1439" s="106" t="s">
        <v>83</v>
      </c>
      <c r="AZ1439" s="105">
        <f>_xll.qlInterestRateIndexFixingDate(Currency&amp;"ibor"&amp;Tenor,BA1439,Trigger)</f>
        <v>49390</v>
      </c>
      <c r="BA1439" s="105">
        <f>_xll.qlCalendarAdvance(Calendar,BA1438,AY1439,"f",,Trigger)</f>
        <v>49396</v>
      </c>
      <c r="BB1439" s="105">
        <f>_xll.qlInterestRateIndexMaturity(Currency&amp;"ibor"&amp;Tenor,BA1439,Trigger)</f>
        <v>49580</v>
      </c>
      <c r="BC1439" s="257">
        <f>_xll.qlIndexFixing($AC$5,AZ1439,TRUE,_xll.ohTrigger(Trigger,Trigger6M))</f>
        <v>1.5264832307837581E-2</v>
      </c>
      <c r="BD1439" s="257">
        <f>_xll.qlIndexFixing($BE$1,AZ1439,TRUE,_xll.ohTrigger(Trigger,Trigger6M))</f>
        <v>1.4866898910441829E-2</v>
      </c>
    </row>
    <row r="1440" spans="51:56" ht="11.25" customHeight="1" x14ac:dyDescent="0.25">
      <c r="AY1440" s="106" t="s">
        <v>83</v>
      </c>
      <c r="AZ1440" s="105">
        <f>_xll.qlInterestRateIndexFixingDate(Currency&amp;"ibor"&amp;Tenor,BA1440,Trigger)</f>
        <v>49401</v>
      </c>
      <c r="BA1440" s="105">
        <f>_xll.qlCalendarAdvance(Calendar,BA1439,AY1440,"f",,Trigger)</f>
        <v>49403</v>
      </c>
      <c r="BB1440" s="105">
        <f>_xll.qlInterestRateIndexMaturity(Currency&amp;"ibor"&amp;Tenor,BA1440,Trigger)</f>
        <v>49586</v>
      </c>
      <c r="BC1440" s="257">
        <f>_xll.qlIndexFixing($AC$5,AZ1440,TRUE,_xll.ohTrigger(Trigger,Trigger6M))</f>
        <v>1.5242512488842013E-2</v>
      </c>
      <c r="BD1440" s="257">
        <f>_xll.qlIndexFixing($BE$1,AZ1440,TRUE,_xll.ohTrigger(Trigger,Trigger6M))</f>
        <v>1.4858179809127731E-2</v>
      </c>
    </row>
    <row r="1441" spans="51:56" ht="11.25" customHeight="1" x14ac:dyDescent="0.25">
      <c r="AY1441" s="106" t="s">
        <v>83</v>
      </c>
      <c r="AZ1441" s="105">
        <f>_xll.qlInterestRateIndexFixingDate(Currency&amp;"ibor"&amp;Tenor,BA1441,Trigger)</f>
        <v>49408</v>
      </c>
      <c r="BA1441" s="105">
        <f>_xll.qlCalendarAdvance(Calendar,BA1440,AY1441,"f",,Trigger)</f>
        <v>49410</v>
      </c>
      <c r="BB1441" s="105">
        <f>_xll.qlInterestRateIndexMaturity(Currency&amp;"ibor"&amp;Tenor,BA1441,Trigger)</f>
        <v>49593</v>
      </c>
      <c r="BC1441" s="257">
        <f>_xll.qlIndexFixing($AC$5,AZ1441,TRUE,_xll.ohTrigger(Trigger,Trigger6M))</f>
        <v>1.5219301727685874E-2</v>
      </c>
      <c r="BD1441" s="257">
        <f>_xll.qlIndexFixing($BE$1,AZ1441,TRUE,_xll.ohTrigger(Trigger,Trigger6M))</f>
        <v>1.4849133502878064E-2</v>
      </c>
    </row>
    <row r="1442" spans="51:56" ht="11.25" customHeight="1" x14ac:dyDescent="0.25">
      <c r="AY1442" s="106" t="s">
        <v>83</v>
      </c>
      <c r="AZ1442" s="105">
        <f>_xll.qlInterestRateIndexFixingDate(Currency&amp;"ibor"&amp;Tenor,BA1442,Trigger)</f>
        <v>49415</v>
      </c>
      <c r="BA1442" s="105">
        <f>_xll.qlCalendarAdvance(Calendar,BA1441,AY1442,"f",,Trigger)</f>
        <v>49417</v>
      </c>
      <c r="BB1442" s="105">
        <f>_xll.qlInterestRateIndexMaturity(Currency&amp;"ibor"&amp;Tenor,BA1442,Trigger)</f>
        <v>49600</v>
      </c>
      <c r="BC1442" s="257">
        <f>_xll.qlIndexFixing($AC$5,AZ1442,TRUE,_xll.ohTrigger(Trigger,Trigger6M))</f>
        <v>1.519603839298684E-2</v>
      </c>
      <c r="BD1442" s="257">
        <f>_xll.qlIndexFixing($BE$1,AZ1442,TRUE,_xll.ohTrigger(Trigger,Trigger6M))</f>
        <v>1.484009837673398E-2</v>
      </c>
    </row>
    <row r="1443" spans="51:56" ht="11.25" customHeight="1" x14ac:dyDescent="0.25">
      <c r="AY1443" s="106" t="s">
        <v>83</v>
      </c>
      <c r="AZ1443" s="105">
        <f>_xll.qlInterestRateIndexFixingDate(Currency&amp;"ibor"&amp;Tenor,BA1443,Trigger)</f>
        <v>49422</v>
      </c>
      <c r="BA1443" s="105">
        <f>_xll.qlCalendarAdvance(Calendar,BA1442,AY1443,"f",,Trigger)</f>
        <v>49424</v>
      </c>
      <c r="BB1443" s="105">
        <f>_xll.qlInterestRateIndexMaturity(Currency&amp;"ibor"&amp;Tenor,BA1443,Trigger)</f>
        <v>49607</v>
      </c>
      <c r="BC1443" s="257">
        <f>_xll.qlIndexFixing($AC$5,AZ1443,TRUE,_xll.ohTrigger(Trigger,Trigger6M))</f>
        <v>1.5172722486602222E-2</v>
      </c>
      <c r="BD1443" s="257">
        <f>_xll.qlIndexFixing($BE$1,AZ1443,TRUE,_xll.ohTrigger(Trigger,Trigger6M))</f>
        <v>1.4831075069475003E-2</v>
      </c>
    </row>
    <row r="1444" spans="51:56" ht="11.25" customHeight="1" x14ac:dyDescent="0.25">
      <c r="AY1444" s="106" t="s">
        <v>83</v>
      </c>
      <c r="AZ1444" s="105">
        <f>_xll.qlInterestRateIndexFixingDate(Currency&amp;"ibor"&amp;Tenor,BA1444,Trigger)</f>
        <v>49426</v>
      </c>
      <c r="BA1444" s="105">
        <f>_xll.qlCalendarAdvance(Calendar,BA1443,AY1444,"f",,Trigger)</f>
        <v>49431</v>
      </c>
      <c r="BB1444" s="105">
        <f>_xll.qlInterestRateIndexMaturity(Currency&amp;"ibor"&amp;Tenor,BA1444,Trigger)</f>
        <v>49615</v>
      </c>
      <c r="BC1444" s="257">
        <f>_xll.qlIndexFixing($AC$5,AZ1444,TRUE,_xll.ohTrigger(Trigger,Trigger6M))</f>
        <v>1.5149250377575632E-2</v>
      </c>
      <c r="BD1444" s="257">
        <f>_xll.qlIndexFixing($BE$1,AZ1444,TRUE,_xll.ohTrigger(Trigger,Trigger6M))</f>
        <v>1.4821729857699383E-2</v>
      </c>
    </row>
    <row r="1445" spans="51:56" ht="11.25" customHeight="1" x14ac:dyDescent="0.25">
      <c r="AY1445" s="106" t="s">
        <v>83</v>
      </c>
      <c r="AZ1445" s="105">
        <f>_xll.qlInterestRateIndexFixingDate(Currency&amp;"ibor"&amp;Tenor,BA1445,Trigger)</f>
        <v>49436</v>
      </c>
      <c r="BA1445" s="105">
        <f>_xll.qlCalendarAdvance(Calendar,BA1444,AY1445,"f",,Trigger)</f>
        <v>49438</v>
      </c>
      <c r="BB1445" s="105">
        <f>_xll.qlInterestRateIndexMaturity(Currency&amp;"ibor"&amp;Tenor,BA1445,Trigger)</f>
        <v>49622</v>
      </c>
      <c r="BC1445" s="257">
        <f>_xll.qlIndexFixing($AC$5,AZ1445,TRUE,_xll.ohTrigger(Trigger,Trigger6M))</f>
        <v>1.5125977129268839E-2</v>
      </c>
      <c r="BD1445" s="257">
        <f>_xll.qlIndexFixing($BE$1,AZ1445,TRUE,_xll.ohTrigger(Trigger,Trigger6M))</f>
        <v>1.4812732877262201E-2</v>
      </c>
    </row>
    <row r="1446" spans="51:56" ht="11.25" customHeight="1" x14ac:dyDescent="0.25">
      <c r="AY1446" s="106" t="s">
        <v>83</v>
      </c>
      <c r="AZ1446" s="105">
        <f>_xll.qlInterestRateIndexFixingDate(Currency&amp;"ibor"&amp;Tenor,BA1446,Trigger)</f>
        <v>49443</v>
      </c>
      <c r="BA1446" s="105">
        <f>_xll.qlCalendarAdvance(Calendar,BA1445,AY1446,"f",,Trigger)</f>
        <v>49445</v>
      </c>
      <c r="BB1446" s="105">
        <f>_xll.qlInterestRateIndexMaturity(Currency&amp;"ibor"&amp;Tenor,BA1446,Trigger)</f>
        <v>49629</v>
      </c>
      <c r="BC1446" s="257">
        <f>_xll.qlIndexFixing($AC$5,AZ1446,TRUE,_xll.ohTrigger(Trigger,Trigger6M))</f>
        <v>1.5102651597869408E-2</v>
      </c>
      <c r="BD1446" s="257">
        <f>_xll.qlIndexFixing($BE$1,AZ1446,TRUE,_xll.ohTrigger(Trigger,Trigger6M))</f>
        <v>1.4803749666478265E-2</v>
      </c>
    </row>
    <row r="1447" spans="51:56" ht="11.25" customHeight="1" x14ac:dyDescent="0.25">
      <c r="AY1447" s="106" t="s">
        <v>83</v>
      </c>
      <c r="AZ1447" s="105">
        <f>_xll.qlInterestRateIndexFixingDate(Currency&amp;"ibor"&amp;Tenor,BA1447,Trigger)</f>
        <v>49450</v>
      </c>
      <c r="BA1447" s="105">
        <f>_xll.qlCalendarAdvance(Calendar,BA1446,AY1447,"f",,Trigger)</f>
        <v>49452</v>
      </c>
      <c r="BB1447" s="105">
        <f>_xll.qlInterestRateIndexMaturity(Currency&amp;"ibor"&amp;Tenor,BA1447,Trigger)</f>
        <v>49636</v>
      </c>
      <c r="BC1447" s="257">
        <f>_xll.qlIndexFixing($AC$5,AZ1447,TRUE,_xll.ohTrigger(Trigger,Trigger6M))</f>
        <v>1.5079273785239327E-2</v>
      </c>
      <c r="BD1447" s="257">
        <f>_xll.qlIndexFixing($BE$1,AZ1447,TRUE,_xll.ohTrigger(Trigger,Trigger6M))</f>
        <v>1.4794780868597372E-2</v>
      </c>
    </row>
    <row r="1448" spans="51:56" ht="11.25" customHeight="1" x14ac:dyDescent="0.25">
      <c r="AY1448" s="106" t="s">
        <v>83</v>
      </c>
      <c r="AZ1448" s="105">
        <f>_xll.qlInterestRateIndexFixingDate(Currency&amp;"ibor"&amp;Tenor,BA1448,Trigger)</f>
        <v>49457</v>
      </c>
      <c r="BA1448" s="105">
        <f>_xll.qlCalendarAdvance(Calendar,BA1447,AY1448,"f",,Trigger)</f>
        <v>49459</v>
      </c>
      <c r="BB1448" s="105">
        <f>_xll.qlInterestRateIndexMaturity(Currency&amp;"ibor"&amp;Tenor,BA1448,Trigger)</f>
        <v>49643</v>
      </c>
      <c r="BC1448" s="257">
        <f>_xll.qlIndexFixing($AC$5,AZ1448,TRUE,_xll.ohTrigger(Trigger,Trigger6M))</f>
        <v>1.5055843693244498E-2</v>
      </c>
      <c r="BD1448" s="257">
        <f>_xll.qlIndexFixing($BE$1,AZ1448,TRUE,_xll.ohTrigger(Trigger,Trigger6M))</f>
        <v>1.4785827128575351E-2</v>
      </c>
    </row>
    <row r="1449" spans="51:56" ht="11.25" customHeight="1" x14ac:dyDescent="0.25">
      <c r="AY1449" s="106" t="s">
        <v>83</v>
      </c>
      <c r="AZ1449" s="105">
        <f>_xll.qlInterestRateIndexFixingDate(Currency&amp;"ibor"&amp;Tenor,BA1449,Trigger)</f>
        <v>49464</v>
      </c>
      <c r="BA1449" s="105">
        <f>_xll.qlCalendarAdvance(Calendar,BA1448,AY1449,"f",,Trigger)</f>
        <v>49466</v>
      </c>
      <c r="BB1449" s="105">
        <f>_xll.qlInterestRateIndexMaturity(Currency&amp;"ibor"&amp;Tenor,BA1449,Trigger)</f>
        <v>49649</v>
      </c>
      <c r="BC1449" s="257">
        <f>_xll.qlIndexFixing($AC$5,AZ1449,TRUE,_xll.ohTrigger(Trigger,Trigger6M))</f>
        <v>1.5039609400168076E-2</v>
      </c>
      <c r="BD1449" s="257">
        <f>_xll.qlIndexFixing($BE$1,AZ1449,TRUE,_xll.ohTrigger(Trigger,Trigger6M))</f>
        <v>1.4777219408668418E-2</v>
      </c>
    </row>
    <row r="1450" spans="51:56" ht="11.25" customHeight="1" x14ac:dyDescent="0.25">
      <c r="AY1450" s="106" t="s">
        <v>83</v>
      </c>
      <c r="AZ1450" s="105">
        <f>_xll.qlInterestRateIndexFixingDate(Currency&amp;"ibor"&amp;Tenor,BA1450,Trigger)</f>
        <v>49471</v>
      </c>
      <c r="BA1450" s="105">
        <f>_xll.qlCalendarAdvance(Calendar,BA1449,AY1450,"f",,Trigger)</f>
        <v>49473</v>
      </c>
      <c r="BB1450" s="105">
        <f>_xll.qlInterestRateIndexMaturity(Currency&amp;"ibor"&amp;Tenor,BA1450,Trigger)</f>
        <v>49656</v>
      </c>
      <c r="BC1450" s="257">
        <f>_xll.qlIndexFixing($AC$5,AZ1450,TRUE,_xll.ohTrigger(Trigger,Trigger6M))</f>
        <v>1.5043561221363166E-2</v>
      </c>
      <c r="BD1450" s="257">
        <f>_xll.qlIndexFixing($BE$1,AZ1450,TRUE,_xll.ohTrigger(Trigger,Trigger6M))</f>
        <v>1.4768296705456065E-2</v>
      </c>
    </row>
    <row r="1451" spans="51:56" ht="11.25" customHeight="1" x14ac:dyDescent="0.25">
      <c r="AY1451" s="106" t="s">
        <v>83</v>
      </c>
      <c r="AZ1451" s="105">
        <f>_xll.qlInterestRateIndexFixingDate(Currency&amp;"ibor"&amp;Tenor,BA1451,Trigger)</f>
        <v>49478</v>
      </c>
      <c r="BA1451" s="105">
        <f>_xll.qlCalendarAdvance(Calendar,BA1450,AY1451,"f",,Trigger)</f>
        <v>49480</v>
      </c>
      <c r="BB1451" s="105">
        <f>_xll.qlInterestRateIndexMaturity(Currency&amp;"ibor"&amp;Tenor,BA1451,Trigger)</f>
        <v>49663</v>
      </c>
      <c r="BC1451" s="257">
        <f>_xll.qlIndexFixing($AC$5,AZ1451,TRUE,_xll.ohTrigger(Trigger,Trigger6M))</f>
        <v>1.5047513050436107E-2</v>
      </c>
      <c r="BD1451" s="257">
        <f>_xll.qlIndexFixing($BE$1,AZ1451,TRUE,_xll.ohTrigger(Trigger,Trigger6M))</f>
        <v>1.4759390411918203E-2</v>
      </c>
    </row>
    <row r="1452" spans="51:56" ht="11.25" customHeight="1" x14ac:dyDescent="0.25">
      <c r="AY1452" s="106" t="s">
        <v>83</v>
      </c>
      <c r="AZ1452" s="105">
        <f>_xll.qlInterestRateIndexFixingDate(Currency&amp;"ibor"&amp;Tenor,BA1452,Trigger)</f>
        <v>49485</v>
      </c>
      <c r="BA1452" s="105">
        <f>_xll.qlCalendarAdvance(Calendar,BA1451,AY1452,"f",,Trigger)</f>
        <v>49487</v>
      </c>
      <c r="BB1452" s="105">
        <f>_xll.qlInterestRateIndexMaturity(Currency&amp;"ibor"&amp;Tenor,BA1452,Trigger)</f>
        <v>49670</v>
      </c>
      <c r="BC1452" s="257">
        <f>_xll.qlIndexFixing($AC$5,AZ1452,TRUE,_xll.ohTrigger(Trigger,Trigger6M))</f>
        <v>1.5051464887387773E-2</v>
      </c>
      <c r="BD1452" s="257">
        <f>_xll.qlIndexFixing($BE$1,AZ1452,TRUE,_xll.ohTrigger(Trigger,Trigger6M))</f>
        <v>1.4750500728356689E-2</v>
      </c>
    </row>
    <row r="1453" spans="51:56" ht="11.25" customHeight="1" x14ac:dyDescent="0.25">
      <c r="AY1453" s="106" t="s">
        <v>83</v>
      </c>
      <c r="AZ1453" s="105">
        <f>_xll.qlInterestRateIndexFixingDate(Currency&amp;"ibor"&amp;Tenor,BA1453,Trigger)</f>
        <v>49492</v>
      </c>
      <c r="BA1453" s="105">
        <f>_xll.qlCalendarAdvance(Calendar,BA1452,AY1453,"f",,Trigger)</f>
        <v>49494</v>
      </c>
      <c r="BB1453" s="105">
        <f>_xll.qlInterestRateIndexMaturity(Currency&amp;"ibor"&amp;Tenor,BA1453,Trigger)</f>
        <v>49678</v>
      </c>
      <c r="BC1453" s="257">
        <f>_xll.qlIndexFixing($AC$5,AZ1453,TRUE,_xll.ohTrigger(Trigger,Trigger6M))</f>
        <v>1.5056013036522159E-2</v>
      </c>
      <c r="BD1453" s="257">
        <f>_xll.qlIndexFixing($BE$1,AZ1453,TRUE,_xll.ohTrigger(Trigger,Trigger6M))</f>
        <v>1.4741301082192801E-2</v>
      </c>
    </row>
    <row r="1454" spans="51:56" ht="11.25" customHeight="1" x14ac:dyDescent="0.25">
      <c r="AY1454" s="106" t="s">
        <v>83</v>
      </c>
      <c r="AZ1454" s="105">
        <f>_xll.qlInterestRateIndexFixingDate(Currency&amp;"ibor"&amp;Tenor,BA1454,Trigger)</f>
        <v>49499</v>
      </c>
      <c r="BA1454" s="105">
        <f>_xll.qlCalendarAdvance(Calendar,BA1453,AY1454,"f",,Trigger)</f>
        <v>49501</v>
      </c>
      <c r="BB1454" s="105">
        <f>_xll.qlInterestRateIndexMaturity(Currency&amp;"ibor"&amp;Tenor,BA1454,Trigger)</f>
        <v>49685</v>
      </c>
      <c r="BC1454" s="257">
        <f>_xll.qlIndexFixing($AC$5,AZ1454,TRUE,_xll.ohTrigger(Trigger,Trigger6M))</f>
        <v>1.5059965054460714E-2</v>
      </c>
      <c r="BD1454" s="257">
        <f>_xll.qlIndexFixing($BE$1,AZ1454,TRUE,_xll.ohTrigger(Trigger,Trigger6M))</f>
        <v>1.4732446143617371E-2</v>
      </c>
    </row>
    <row r="1455" spans="51:56" ht="11.25" customHeight="1" x14ac:dyDescent="0.25">
      <c r="AY1455" s="106" t="s">
        <v>83</v>
      </c>
      <c r="AZ1455" s="105">
        <f>_xll.qlInterestRateIndexFixingDate(Currency&amp;"ibor"&amp;Tenor,BA1455,Trigger)</f>
        <v>49506</v>
      </c>
      <c r="BA1455" s="105">
        <f>_xll.qlCalendarAdvance(Calendar,BA1454,AY1455,"f",,Trigger)</f>
        <v>49508</v>
      </c>
      <c r="BB1455" s="105">
        <f>_xll.qlInterestRateIndexMaturity(Currency&amp;"ibor"&amp;Tenor,BA1455,Trigger)</f>
        <v>49692</v>
      </c>
      <c r="BC1455" s="257">
        <f>_xll.qlIndexFixing($AC$5,AZ1455,TRUE,_xll.ohTrigger(Trigger,Trigger6M))</f>
        <v>1.5063917080321626E-2</v>
      </c>
      <c r="BD1455" s="257">
        <f>_xll.qlIndexFixing($BE$1,AZ1455,TRUE,_xll.ohTrigger(Trigger,Trigger6M))</f>
        <v>1.4723608431129019E-2</v>
      </c>
    </row>
    <row r="1456" spans="51:56" ht="11.25" customHeight="1" x14ac:dyDescent="0.25">
      <c r="AY1456" s="106" t="s">
        <v>83</v>
      </c>
      <c r="AZ1456" s="105">
        <f>_xll.qlInterestRateIndexFixingDate(Currency&amp;"ibor"&amp;Tenor,BA1456,Trigger)</f>
        <v>49513</v>
      </c>
      <c r="BA1456" s="105">
        <f>_xll.qlCalendarAdvance(Calendar,BA1455,AY1456,"f",,Trigger)</f>
        <v>49515</v>
      </c>
      <c r="BB1456" s="105">
        <f>_xll.qlInterestRateIndexMaturity(Currency&amp;"ibor"&amp;Tenor,BA1456,Trigger)</f>
        <v>49699</v>
      </c>
      <c r="BC1456" s="257">
        <f>_xll.qlIndexFixing($AC$5,AZ1456,TRUE,_xll.ohTrigger(Trigger,Trigger6M))</f>
        <v>1.5067869114103594E-2</v>
      </c>
      <c r="BD1456" s="257">
        <f>_xll.qlIndexFixing($BE$1,AZ1456,TRUE,_xll.ohTrigger(Trigger,Trigger6M))</f>
        <v>1.4714788145023179E-2</v>
      </c>
    </row>
    <row r="1457" spans="51:56" ht="11.25" customHeight="1" x14ac:dyDescent="0.25">
      <c r="AY1457" s="106" t="s">
        <v>83</v>
      </c>
      <c r="AZ1457" s="105">
        <f>_xll.qlInterestRateIndexFixingDate(Currency&amp;"ibor"&amp;Tenor,BA1457,Trigger)</f>
        <v>49520</v>
      </c>
      <c r="BA1457" s="105">
        <f>_xll.qlCalendarAdvance(Calendar,BA1456,AY1457,"f",,Trigger)</f>
        <v>49522</v>
      </c>
      <c r="BB1457" s="105">
        <f>_xll.qlInterestRateIndexMaturity(Currency&amp;"ibor"&amp;Tenor,BA1457,Trigger)</f>
        <v>49706</v>
      </c>
      <c r="BC1457" s="257">
        <f>_xll.qlIndexFixing($AC$5,AZ1457,TRUE,_xll.ohTrigger(Trigger,Trigger6M))</f>
        <v>1.5071821155807921E-2</v>
      </c>
      <c r="BD1457" s="257">
        <f>_xll.qlIndexFixing($BE$1,AZ1457,TRUE,_xll.ohTrigger(Trigger,Trigger6M))</f>
        <v>1.4705985485591806E-2</v>
      </c>
    </row>
    <row r="1458" spans="51:56" ht="11.25" customHeight="1" x14ac:dyDescent="0.25">
      <c r="AY1458" s="106" t="s">
        <v>83</v>
      </c>
      <c r="AZ1458" s="105">
        <f>_xll.qlInterestRateIndexFixingDate(Currency&amp;"ibor"&amp;Tenor,BA1458,Trigger)</f>
        <v>49527</v>
      </c>
      <c r="BA1458" s="105">
        <f>_xll.qlCalendarAdvance(Calendar,BA1457,AY1458,"f",,Trigger)</f>
        <v>49529</v>
      </c>
      <c r="BB1458" s="105">
        <f>_xll.qlInterestRateIndexMaturity(Currency&amp;"ibor"&amp;Tenor,BA1458,Trigger)</f>
        <v>49713</v>
      </c>
      <c r="BC1458" s="257">
        <f>_xll.qlIndexFixing($AC$5,AZ1458,TRUE,_xll.ohTrigger(Trigger,Trigger6M))</f>
        <v>1.507577320543417E-2</v>
      </c>
      <c r="BD1458" s="257">
        <f>_xll.qlIndexFixing($BE$1,AZ1458,TRUE,_xll.ohTrigger(Trigger,Trigger6M))</f>
        <v>1.4697200653125554E-2</v>
      </c>
    </row>
    <row r="1459" spans="51:56" ht="11.25" customHeight="1" x14ac:dyDescent="0.25">
      <c r="AY1459" s="106" t="s">
        <v>83</v>
      </c>
      <c r="AZ1459" s="105">
        <f>_xll.qlInterestRateIndexFixingDate(Currency&amp;"ibor"&amp;Tenor,BA1459,Trigger)</f>
        <v>49534</v>
      </c>
      <c r="BA1459" s="105">
        <f>_xll.qlCalendarAdvance(Calendar,BA1458,AY1459,"f",,Trigger)</f>
        <v>49536</v>
      </c>
      <c r="BB1459" s="105">
        <f>_xll.qlInterestRateIndexMaturity(Currency&amp;"ibor"&amp;Tenor,BA1459,Trigger)</f>
        <v>49720</v>
      </c>
      <c r="BC1459" s="257">
        <f>_xll.qlIndexFixing($AC$5,AZ1459,TRUE,_xll.ohTrigger(Trigger,Trigger6M))</f>
        <v>1.5079725262981911E-2</v>
      </c>
      <c r="BD1459" s="257">
        <f>_xll.qlIndexFixing($BE$1,AZ1459,TRUE,_xll.ohTrigger(Trigger,Trigger6M))</f>
        <v>1.46884338479103E-2</v>
      </c>
    </row>
    <row r="1460" spans="51:56" ht="11.25" customHeight="1" x14ac:dyDescent="0.25">
      <c r="AY1460" s="106" t="s">
        <v>83</v>
      </c>
      <c r="AZ1460" s="105">
        <f>_xll.qlInterestRateIndexFixingDate(Currency&amp;"ibor"&amp;Tenor,BA1460,Trigger)</f>
        <v>49541</v>
      </c>
      <c r="BA1460" s="105">
        <f>_xll.qlCalendarAdvance(Calendar,BA1459,AY1460,"f",,Trigger)</f>
        <v>49543</v>
      </c>
      <c r="BB1460" s="105">
        <f>_xll.qlInterestRateIndexMaturity(Currency&amp;"ibor"&amp;Tenor,BA1460,Trigger)</f>
        <v>49727</v>
      </c>
      <c r="BC1460" s="257">
        <f>_xll.qlIndexFixing($AC$5,AZ1460,TRUE,_xll.ohTrigger(Trigger,Trigger6M))</f>
        <v>1.5083677328451575E-2</v>
      </c>
      <c r="BD1460" s="257">
        <f>_xll.qlIndexFixing($BE$1,AZ1460,TRUE,_xll.ohTrigger(Trigger,Trigger6M))</f>
        <v>1.4679685270229309E-2</v>
      </c>
    </row>
    <row r="1461" spans="51:56" ht="11.25" customHeight="1" x14ac:dyDescent="0.25">
      <c r="AY1461" s="106" t="s">
        <v>83</v>
      </c>
      <c r="AZ1461" s="105">
        <f>_xll.qlInterestRateIndexFixingDate(Currency&amp;"ibor"&amp;Tenor,BA1461,Trigger)</f>
        <v>49548</v>
      </c>
      <c r="BA1461" s="105">
        <f>_xll.qlCalendarAdvance(Calendar,BA1460,AY1461,"f",,Trigger)</f>
        <v>49550</v>
      </c>
      <c r="BB1461" s="105">
        <f>_xll.qlInterestRateIndexMaturity(Currency&amp;"ibor"&amp;Tenor,BA1461,Trigger)</f>
        <v>49734</v>
      </c>
      <c r="BC1461" s="257">
        <f>_xll.qlIndexFixing($AC$5,AZ1461,TRUE,_xll.ohTrigger(Trigger,Trigger6M))</f>
        <v>1.5087629401843163E-2</v>
      </c>
      <c r="BD1461" s="257">
        <f>_xll.qlIndexFixing($BE$1,AZ1461,TRUE,_xll.ohTrigger(Trigger,Trigger6M))</f>
        <v>1.4670955120363679E-2</v>
      </c>
    </row>
    <row r="1462" spans="51:56" ht="11.25" customHeight="1" x14ac:dyDescent="0.25">
      <c r="AY1462" s="106" t="s">
        <v>83</v>
      </c>
      <c r="AZ1462" s="105">
        <f>_xll.qlInterestRateIndexFixingDate(Currency&amp;"ibor"&amp;Tenor,BA1462,Trigger)</f>
        <v>49555</v>
      </c>
      <c r="BA1462" s="105">
        <f>_xll.qlCalendarAdvance(Calendar,BA1461,AY1462,"f",,Trigger)</f>
        <v>49557</v>
      </c>
      <c r="BB1462" s="105">
        <f>_xll.qlInterestRateIndexMaturity(Currency&amp;"ibor"&amp;Tenor,BA1462,Trigger)</f>
        <v>49739</v>
      </c>
      <c r="BC1462" s="257">
        <f>_xll.qlIndexFixing($AC$5,AZ1462,TRUE,_xll.ohTrigger(Trigger,Trigger6M))</f>
        <v>1.5090385929681347E-2</v>
      </c>
      <c r="BD1462" s="257">
        <f>_xll.qlIndexFixing($BE$1,AZ1462,TRUE,_xll.ohTrigger(Trigger,Trigger6M))</f>
        <v>1.466287950747636E-2</v>
      </c>
    </row>
    <row r="1463" spans="51:56" ht="11.25" customHeight="1" x14ac:dyDescent="0.25">
      <c r="AY1463" s="106" t="s">
        <v>83</v>
      </c>
      <c r="AZ1463" s="105">
        <f>_xll.qlInterestRateIndexFixingDate(Currency&amp;"ibor"&amp;Tenor,BA1463,Trigger)</f>
        <v>49562</v>
      </c>
      <c r="BA1463" s="105">
        <f>_xll.qlCalendarAdvance(Calendar,BA1462,AY1463,"f",,Trigger)</f>
        <v>49564</v>
      </c>
      <c r="BB1463" s="105">
        <f>_xll.qlInterestRateIndexMaturity(Currency&amp;"ibor"&amp;Tenor,BA1463,Trigger)</f>
        <v>49746</v>
      </c>
      <c r="BC1463" s="257">
        <f>_xll.qlIndexFixing($AC$5,AZ1463,TRUE,_xll.ohTrigger(Trigger,Trigger6M))</f>
        <v>1.5094337687687889E-2</v>
      </c>
      <c r="BD1463" s="257">
        <f>_xll.qlIndexFixing($BE$1,AZ1463,TRUE,_xll.ohTrigger(Trigger,Trigger6M))</f>
        <v>1.4654184692769016E-2</v>
      </c>
    </row>
    <row r="1464" spans="51:56" ht="11.25" customHeight="1" x14ac:dyDescent="0.25">
      <c r="AY1464" s="106" t="s">
        <v>83</v>
      </c>
      <c r="AZ1464" s="105">
        <f>_xll.qlInterestRateIndexFixingDate(Currency&amp;"ibor"&amp;Tenor,BA1464,Trigger)</f>
        <v>49569</v>
      </c>
      <c r="BA1464" s="105">
        <f>_xll.qlCalendarAdvance(Calendar,BA1463,AY1464,"f",,Trigger)</f>
        <v>49571</v>
      </c>
      <c r="BB1464" s="105">
        <f>_xll.qlInterestRateIndexMaturity(Currency&amp;"ibor"&amp;Tenor,BA1464,Trigger)</f>
        <v>49753</v>
      </c>
      <c r="BC1464" s="257">
        <f>_xll.qlIndexFixing($AC$5,AZ1464,TRUE,_xll.ohTrigger(Trigger,Trigger6M))</f>
        <v>1.5098289453529919E-2</v>
      </c>
      <c r="BD1464" s="257">
        <f>_xll.qlIndexFixing($BE$1,AZ1464,TRUE,_xll.ohTrigger(Trigger,Trigger6M))</f>
        <v>1.464550887613424E-2</v>
      </c>
    </row>
    <row r="1465" spans="51:56" ht="11.25" customHeight="1" x14ac:dyDescent="0.25">
      <c r="AY1465" s="106" t="s">
        <v>83</v>
      </c>
      <c r="AZ1465" s="105">
        <f>_xll.qlInterestRateIndexFixingDate(Currency&amp;"ibor"&amp;Tenor,BA1465,Trigger)</f>
        <v>49576</v>
      </c>
      <c r="BA1465" s="105">
        <f>_xll.qlCalendarAdvance(Calendar,BA1464,AY1465,"f",,Trigger)</f>
        <v>49578</v>
      </c>
      <c r="BB1465" s="105">
        <f>_xll.qlInterestRateIndexMaturity(Currency&amp;"ibor"&amp;Tenor,BA1465,Trigger)</f>
        <v>49760</v>
      </c>
      <c r="BC1465" s="257">
        <f>_xll.qlIndexFixing($AC$5,AZ1465,TRUE,_xll.ohTrigger(Trigger,Trigger6M))</f>
        <v>1.5102241227207002E-2</v>
      </c>
      <c r="BD1465" s="257">
        <f>_xll.qlIndexFixing($BE$1,AZ1465,TRUE,_xll.ohTrigger(Trigger,Trigger6M))</f>
        <v>1.4636852257825468E-2</v>
      </c>
    </row>
    <row r="1466" spans="51:56" ht="11.25" customHeight="1" x14ac:dyDescent="0.25">
      <c r="AY1466" s="106" t="s">
        <v>83</v>
      </c>
      <c r="AZ1466" s="105">
        <f>_xll.qlInterestRateIndexFixingDate(Currency&amp;"ibor"&amp;Tenor,BA1466,Trigger)</f>
        <v>49583</v>
      </c>
      <c r="BA1466" s="105">
        <f>_xll.qlCalendarAdvance(Calendar,BA1465,AY1466,"f",,Trigger)</f>
        <v>49585</v>
      </c>
      <c r="BB1466" s="105">
        <f>_xll.qlInterestRateIndexMaturity(Currency&amp;"ibor"&amp;Tenor,BA1466,Trigger)</f>
        <v>49768</v>
      </c>
      <c r="BC1466" s="257">
        <f>_xll.qlIndexFixing($AC$5,AZ1466,TRUE,_xll.ohTrigger(Trigger,Trigger6M))</f>
        <v>1.5106791431946641E-2</v>
      </c>
      <c r="BD1466" s="257">
        <f>_xll.qlIndexFixing($BE$1,AZ1466,TRUE,_xll.ohTrigger(Trigger,Trigger6M))</f>
        <v>1.4627901367533317E-2</v>
      </c>
    </row>
    <row r="1467" spans="51:56" ht="11.25" customHeight="1" x14ac:dyDescent="0.25">
      <c r="AY1467" s="106" t="s">
        <v>83</v>
      </c>
      <c r="AZ1467" s="105">
        <f>_xll.qlInterestRateIndexFixingDate(Currency&amp;"ibor"&amp;Tenor,BA1467,Trigger)</f>
        <v>49590</v>
      </c>
      <c r="BA1467" s="105">
        <f>_xll.qlCalendarAdvance(Calendar,BA1466,AY1467,"f",,Trigger)</f>
        <v>49592</v>
      </c>
      <c r="BB1467" s="105">
        <f>_xll.qlInterestRateIndexMaturity(Currency&amp;"ibor"&amp;Tenor,BA1467,Trigger)</f>
        <v>49775</v>
      </c>
      <c r="BC1467" s="257">
        <f>_xll.qlIndexFixing($AC$5,AZ1467,TRUE,_xll.ohTrigger(Trigger,Trigger6M))</f>
        <v>1.5110743387075687E-2</v>
      </c>
      <c r="BD1467" s="257">
        <f>_xll.qlIndexFixing($BE$1,AZ1467,TRUE,_xll.ohTrigger(Trigger,Trigger6M))</f>
        <v>1.4619284867704923E-2</v>
      </c>
    </row>
    <row r="1468" spans="51:56" ht="11.25" customHeight="1" x14ac:dyDescent="0.25">
      <c r="AY1468" s="106" t="s">
        <v>83</v>
      </c>
      <c r="AZ1468" s="105">
        <f>_xll.qlInterestRateIndexFixingDate(Currency&amp;"ibor"&amp;Tenor,BA1468,Trigger)</f>
        <v>49597</v>
      </c>
      <c r="BA1468" s="105">
        <f>_xll.qlCalendarAdvance(Calendar,BA1467,AY1468,"f",,Trigger)</f>
        <v>49599</v>
      </c>
      <c r="BB1468" s="105">
        <f>_xll.qlInterestRateIndexMaturity(Currency&amp;"ibor"&amp;Tenor,BA1468,Trigger)</f>
        <v>49782</v>
      </c>
      <c r="BC1468" s="257">
        <f>_xll.qlIndexFixing($AC$5,AZ1468,TRUE,_xll.ohTrigger(Trigger,Trigger6M))</f>
        <v>1.5114695350083021E-2</v>
      </c>
      <c r="BD1468" s="257">
        <f>_xll.qlIndexFixing($BE$1,AZ1468,TRUE,_xll.ohTrigger(Trigger,Trigger6M))</f>
        <v>1.4610688182260105E-2</v>
      </c>
    </row>
    <row r="1469" spans="51:56" ht="11.25" customHeight="1" x14ac:dyDescent="0.25">
      <c r="AY1469" s="106" t="s">
        <v>83</v>
      </c>
      <c r="AZ1469" s="105">
        <f>_xll.qlInterestRateIndexFixingDate(Currency&amp;"ibor"&amp;Tenor,BA1469,Trigger)</f>
        <v>49604</v>
      </c>
      <c r="BA1469" s="105">
        <f>_xll.qlCalendarAdvance(Calendar,BA1468,AY1469,"f",,Trigger)</f>
        <v>49606</v>
      </c>
      <c r="BB1469" s="105">
        <f>_xll.qlInterestRateIndexMaturity(Currency&amp;"ibor"&amp;Tenor,BA1469,Trigger)</f>
        <v>49789</v>
      </c>
      <c r="BC1469" s="257">
        <f>_xll.qlIndexFixing($AC$5,AZ1469,TRUE,_xll.ohTrigger(Trigger,Trigger6M))</f>
        <v>1.511864732096908E-2</v>
      </c>
      <c r="BD1469" s="257">
        <f>_xll.qlIndexFixing($BE$1,AZ1469,TRUE,_xll.ohTrigger(Trigger,Trigger6M))</f>
        <v>1.4602111511449609E-2</v>
      </c>
    </row>
    <row r="1470" spans="51:56" ht="11.25" customHeight="1" x14ac:dyDescent="0.25">
      <c r="AY1470" s="106" t="s">
        <v>83</v>
      </c>
      <c r="AZ1470" s="105">
        <f>_xll.qlInterestRateIndexFixingDate(Currency&amp;"ibor"&amp;Tenor,BA1470,Trigger)</f>
        <v>49611</v>
      </c>
      <c r="BA1470" s="105">
        <f>_xll.qlCalendarAdvance(Calendar,BA1469,AY1470,"f",,Trigger)</f>
        <v>49613</v>
      </c>
      <c r="BB1470" s="105">
        <f>_xll.qlInterestRateIndexMaturity(Currency&amp;"ibor"&amp;Tenor,BA1470,Trigger)</f>
        <v>49795</v>
      </c>
      <c r="BC1470" s="257">
        <f>_xll.qlIndexFixing($AC$5,AZ1470,TRUE,_xll.ohTrigger(Trigger,Trigger6M))</f>
        <v>1.5122000213121257E-2</v>
      </c>
      <c r="BD1470" s="257">
        <f>_xll.qlIndexFixing($BE$1,AZ1470,TRUE,_xll.ohTrigger(Trigger,Trigger6M))</f>
        <v>1.459386414991342E-2</v>
      </c>
    </row>
    <row r="1471" spans="51:56" ht="11.25" customHeight="1" x14ac:dyDescent="0.25">
      <c r="AY1471" s="106" t="s">
        <v>83</v>
      </c>
      <c r="AZ1471" s="105">
        <f>_xll.qlInterestRateIndexFixingDate(Currency&amp;"ibor"&amp;Tenor,BA1471,Trigger)</f>
        <v>49618</v>
      </c>
      <c r="BA1471" s="105">
        <f>_xll.qlCalendarAdvance(Calendar,BA1470,AY1471,"f",,Trigger)</f>
        <v>49620</v>
      </c>
      <c r="BB1471" s="105">
        <f>_xll.qlInterestRateIndexMaturity(Currency&amp;"ibor"&amp;Tenor,BA1471,Trigger)</f>
        <v>49802</v>
      </c>
      <c r="BC1471" s="257">
        <f>_xll.qlIndexFixing($AC$5,AZ1471,TRUE,_xll.ohTrigger(Trigger,Trigger6M))</f>
        <v>1.5125952033809965E-2</v>
      </c>
      <c r="BD1471" s="257">
        <f>_xll.qlIndexFixing($BE$1,AZ1471,TRUE,_xll.ohTrigger(Trigger,Trigger6M))</f>
        <v>1.4585326926762145E-2</v>
      </c>
    </row>
    <row r="1472" spans="51:56" ht="11.25" customHeight="1" x14ac:dyDescent="0.25">
      <c r="AY1472" s="106" t="s">
        <v>83</v>
      </c>
      <c r="AZ1472" s="105">
        <f>_xll.qlInterestRateIndexFixingDate(Currency&amp;"ibor"&amp;Tenor,BA1472,Trigger)</f>
        <v>49625</v>
      </c>
      <c r="BA1472" s="105">
        <f>_xll.qlCalendarAdvance(Calendar,BA1471,AY1472,"f",,Trigger)</f>
        <v>49627</v>
      </c>
      <c r="BB1472" s="105">
        <f>_xll.qlInterestRateIndexMaturity(Currency&amp;"ibor"&amp;Tenor,BA1472,Trigger)</f>
        <v>49809</v>
      </c>
      <c r="BC1472" s="257">
        <f>_xll.qlIndexFixing($AC$5,AZ1472,TRUE,_xll.ohTrigger(Trigger,Trigger6M))</f>
        <v>1.5129903862334163E-2</v>
      </c>
      <c r="BD1472" s="257">
        <f>_xll.qlIndexFixing($BE$1,AZ1472,TRUE,_xll.ohTrigger(Trigger,Trigger6M))</f>
        <v>1.457681030364332E-2</v>
      </c>
    </row>
    <row r="1473" spans="51:56" ht="11.25" customHeight="1" x14ac:dyDescent="0.25">
      <c r="AY1473" s="106" t="s">
        <v>83</v>
      </c>
      <c r="AZ1473" s="105">
        <f>_xll.qlInterestRateIndexFixingDate(Currency&amp;"ibor"&amp;Tenor,BA1473,Trigger)</f>
        <v>49632</v>
      </c>
      <c r="BA1473" s="105">
        <f>_xll.qlCalendarAdvance(Calendar,BA1472,AY1473,"f",,Trigger)</f>
        <v>49634</v>
      </c>
      <c r="BB1473" s="105">
        <f>_xll.qlInterestRateIndexMaturity(Currency&amp;"ibor"&amp;Tenor,BA1473,Trigger)</f>
        <v>49816</v>
      </c>
      <c r="BC1473" s="257">
        <f>_xll.qlIndexFixing($AC$5,AZ1473,TRUE,_xll.ohTrigger(Trigger,Trigger6M))</f>
        <v>1.5133855698693412E-2</v>
      </c>
      <c r="BD1473" s="257">
        <f>_xll.qlIndexFixing($BE$1,AZ1473,TRUE,_xll.ohTrigger(Trigger,Trigger6M))</f>
        <v>1.4568314480788862E-2</v>
      </c>
    </row>
    <row r="1474" spans="51:56" ht="11.25" customHeight="1" x14ac:dyDescent="0.25">
      <c r="AY1474" s="106" t="s">
        <v>83</v>
      </c>
      <c r="AZ1474" s="105">
        <f>_xll.qlInterestRateIndexFixingDate(Currency&amp;"ibor"&amp;Tenor,BA1474,Trigger)</f>
        <v>49639</v>
      </c>
      <c r="BA1474" s="105">
        <f>_xll.qlCalendarAdvance(Calendar,BA1473,AY1474,"f",,Trigger)</f>
        <v>49641</v>
      </c>
      <c r="BB1474" s="105">
        <f>_xll.qlInterestRateIndexMaturity(Currency&amp;"ibor"&amp;Tenor,BA1474,Trigger)</f>
        <v>49823</v>
      </c>
      <c r="BC1474" s="257">
        <f>_xll.qlIndexFixing($AC$5,AZ1474,TRUE,_xll.ohTrigger(Trigger,Trigger6M))</f>
        <v>1.5137807542887714E-2</v>
      </c>
      <c r="BD1474" s="257">
        <f>_xll.qlIndexFixing($BE$1,AZ1474,TRUE,_xll.ohTrigger(Trigger,Trigger6M))</f>
        <v>1.4559839658428497E-2</v>
      </c>
    </row>
    <row r="1475" spans="51:56" ht="11.25" customHeight="1" x14ac:dyDescent="0.25">
      <c r="AY1475" s="106" t="s">
        <v>83</v>
      </c>
      <c r="AZ1475" s="105">
        <f>_xll.qlInterestRateIndexFixingDate(Currency&amp;"ibor"&amp;Tenor,BA1475,Trigger)</f>
        <v>49646</v>
      </c>
      <c r="BA1475" s="105">
        <f>_xll.qlCalendarAdvance(Calendar,BA1474,AY1475,"f",,Trigger)</f>
        <v>49648</v>
      </c>
      <c r="BB1475" s="105">
        <f>_xll.qlInterestRateIndexMaturity(Currency&amp;"ibor"&amp;Tenor,BA1475,Trigger)</f>
        <v>49831</v>
      </c>
      <c r="BC1475" s="257">
        <f>_xll.qlIndexFixing($AC$5,AZ1475,TRUE,_xll.ohTrigger(Trigger,Trigger6M))</f>
        <v>1.5132019899377189E-2</v>
      </c>
      <c r="BD1475" s="257">
        <f>_xll.qlIndexFixing($BE$1,AZ1475,TRUE,_xll.ohTrigger(Trigger,Trigger6M))</f>
        <v>1.455108300753457E-2</v>
      </c>
    </row>
    <row r="1476" spans="51:56" ht="11.25" customHeight="1" x14ac:dyDescent="0.25">
      <c r="AY1476" s="106" t="s">
        <v>83</v>
      </c>
      <c r="AZ1476" s="105">
        <f>_xll.qlInterestRateIndexFixingDate(Currency&amp;"ibor"&amp;Tenor,BA1476,Trigger)</f>
        <v>49653</v>
      </c>
      <c r="BA1476" s="105">
        <f>_xll.qlCalendarAdvance(Calendar,BA1475,AY1476,"f",,Trigger)</f>
        <v>49655</v>
      </c>
      <c r="BB1476" s="105">
        <f>_xll.qlInterestRateIndexMaturity(Currency&amp;"ibor"&amp;Tenor,BA1476,Trigger)</f>
        <v>49838</v>
      </c>
      <c r="BC1476" s="257">
        <f>_xll.qlIndexFixing($AC$5,AZ1476,TRUE,_xll.ohTrigger(Trigger,Trigger6M))</f>
        <v>1.5111815349986691E-2</v>
      </c>
      <c r="BD1476" s="257">
        <f>_xll.qlIndexFixing($BE$1,AZ1476,TRUE,_xll.ohTrigger(Trigger,Trigger6M))</f>
        <v>1.4542652045922222E-2</v>
      </c>
    </row>
    <row r="1477" spans="51:56" ht="11.25" customHeight="1" x14ac:dyDescent="0.25">
      <c r="AY1477" s="106" t="s">
        <v>83</v>
      </c>
      <c r="AZ1477" s="105">
        <f>_xll.qlInterestRateIndexFixingDate(Currency&amp;"ibor"&amp;Tenor,BA1477,Trigger)</f>
        <v>49660</v>
      </c>
      <c r="BA1477" s="105">
        <f>_xll.qlCalendarAdvance(Calendar,BA1476,AY1477,"f",,Trigger)</f>
        <v>49662</v>
      </c>
      <c r="BB1477" s="105">
        <f>_xll.qlInterestRateIndexMaturity(Currency&amp;"ibor"&amp;Tenor,BA1477,Trigger)</f>
        <v>49845</v>
      </c>
      <c r="BC1477" s="257">
        <f>_xll.qlIndexFixing($AC$5,AZ1477,TRUE,_xll.ohTrigger(Trigger,Trigger6M))</f>
        <v>1.5091567017678794E-2</v>
      </c>
      <c r="BD1477" s="257">
        <f>_xll.qlIndexFixing($BE$1,AZ1477,TRUE,_xll.ohTrigger(Trigger,Trigger6M))</f>
        <v>1.453424270084314E-2</v>
      </c>
    </row>
    <row r="1478" spans="51:56" ht="11.25" customHeight="1" x14ac:dyDescent="0.25">
      <c r="AY1478" s="106" t="s">
        <v>83</v>
      </c>
      <c r="AZ1478" s="105">
        <f>_xll.qlInterestRateIndexFixingDate(Currency&amp;"ibor"&amp;Tenor,BA1478,Trigger)</f>
        <v>49664</v>
      </c>
      <c r="BA1478" s="105">
        <f>_xll.qlCalendarAdvance(Calendar,BA1477,AY1478,"f",,Trigger)</f>
        <v>49670</v>
      </c>
      <c r="BB1478" s="105">
        <f>_xll.qlInterestRateIndexMaturity(Currency&amp;"ibor"&amp;Tenor,BA1478,Trigger)</f>
        <v>49853</v>
      </c>
      <c r="BC1478" s="257">
        <f>_xll.qlIndexFixing($AC$5,AZ1478,TRUE,_xll.ohTrigger(Trigger,Trigger6M))</f>
        <v>1.5068372456461534E-2</v>
      </c>
      <c r="BD1478" s="257">
        <f>_xll.qlIndexFixing($BE$1,AZ1478,TRUE,_xll.ohTrigger(Trigger,Trigger6M))</f>
        <v>1.452465874682367E-2</v>
      </c>
    </row>
    <row r="1479" spans="51:56" ht="11.25" customHeight="1" x14ac:dyDescent="0.25">
      <c r="AY1479" s="106" t="s">
        <v>83</v>
      </c>
      <c r="AZ1479" s="105">
        <f>_xll.qlInterestRateIndexFixingDate(Currency&amp;"ibor"&amp;Tenor,BA1479,Trigger)</f>
        <v>49674</v>
      </c>
      <c r="BA1479" s="105">
        <f>_xll.qlCalendarAdvance(Calendar,BA1478,AY1479,"f",,Trigger)</f>
        <v>49677</v>
      </c>
      <c r="BB1479" s="105">
        <f>_xll.qlInterestRateIndexMaturity(Currency&amp;"ibor"&amp;Tenor,BA1479,Trigger)</f>
        <v>49859</v>
      </c>
      <c r="BC1479" s="257">
        <f>_xll.qlIndexFixing($AC$5,AZ1479,TRUE,_xll.ohTrigger(Trigger,Trigger6M))</f>
        <v>1.5050318323016731E-2</v>
      </c>
      <c r="BD1479" s="257">
        <f>_xll.qlIndexFixing($BE$1,AZ1479,TRUE,_xll.ohTrigger(Trigger,Trigger6M))</f>
        <v>1.451659411009538E-2</v>
      </c>
    </row>
    <row r="1480" spans="51:56" ht="11.25" customHeight="1" x14ac:dyDescent="0.25">
      <c r="AY1480" s="106" t="s">
        <v>83</v>
      </c>
      <c r="AZ1480" s="105">
        <f>_xll.qlInterestRateIndexFixingDate(Currency&amp;"ibor"&amp;Tenor,BA1480,Trigger)</f>
        <v>49682</v>
      </c>
      <c r="BA1480" s="105">
        <f>_xll.qlCalendarAdvance(Calendar,BA1479,AY1480,"f",,Trigger)</f>
        <v>49684</v>
      </c>
      <c r="BB1480" s="105">
        <f>_xll.qlInterestRateIndexMaturity(Currency&amp;"ibor"&amp;Tenor,BA1480,Trigger)</f>
        <v>49866</v>
      </c>
      <c r="BC1480" s="257">
        <f>_xll.qlIndexFixing($AC$5,AZ1480,TRUE,_xll.ohTrigger(Trigger,Trigger6M))</f>
        <v>1.5029805818138767E-2</v>
      </c>
      <c r="BD1480" s="257">
        <f>_xll.qlIndexFixing($BE$1,AZ1480,TRUE,_xll.ohTrigger(Trigger,Trigger6M))</f>
        <v>1.450825268339832E-2</v>
      </c>
    </row>
    <row r="1481" spans="51:56" ht="11.25" customHeight="1" x14ac:dyDescent="0.25">
      <c r="AY1481" s="106" t="s">
        <v>83</v>
      </c>
      <c r="AZ1481" s="105">
        <f>_xll.qlInterestRateIndexFixingDate(Currency&amp;"ibor"&amp;Tenor,BA1481,Trigger)</f>
        <v>49689</v>
      </c>
      <c r="BA1481" s="105">
        <f>_xll.qlCalendarAdvance(Calendar,BA1480,AY1481,"f",,Trigger)</f>
        <v>49691</v>
      </c>
      <c r="BB1481" s="105">
        <f>_xll.qlInterestRateIndexMaturity(Currency&amp;"ibor"&amp;Tenor,BA1481,Trigger)</f>
        <v>49873</v>
      </c>
      <c r="BC1481" s="257">
        <f>_xll.qlIndexFixing($AC$5,AZ1481,TRUE,_xll.ohTrigger(Trigger,Trigger6M))</f>
        <v>1.5009249297495704E-2</v>
      </c>
      <c r="BD1481" s="257">
        <f>_xll.qlIndexFixing($BE$1,AZ1481,TRUE,_xll.ohTrigger(Trigger,Trigger6M))</f>
        <v>1.449993368732653E-2</v>
      </c>
    </row>
    <row r="1482" spans="51:56" ht="11.25" customHeight="1" x14ac:dyDescent="0.25">
      <c r="AY1482" s="106" t="s">
        <v>83</v>
      </c>
      <c r="AZ1482" s="105">
        <f>_xll.qlInterestRateIndexFixingDate(Currency&amp;"ibor"&amp;Tenor,BA1482,Trigger)</f>
        <v>49696</v>
      </c>
      <c r="BA1482" s="105">
        <f>_xll.qlCalendarAdvance(Calendar,BA1481,AY1482,"f",,Trigger)</f>
        <v>49698</v>
      </c>
      <c r="BB1482" s="105">
        <f>_xll.qlInterestRateIndexMaturity(Currency&amp;"ibor"&amp;Tenor,BA1482,Trigger)</f>
        <v>49880</v>
      </c>
      <c r="BC1482" s="257">
        <f>_xll.qlIndexFixing($AC$5,AZ1482,TRUE,_xll.ohTrigger(Trigger,Trigger6M))</f>
        <v>1.498864876245524E-2</v>
      </c>
      <c r="BD1482" s="257">
        <f>_xll.qlIndexFixing($BE$1,AZ1482,TRUE,_xll.ohTrigger(Trigger,Trigger6M))</f>
        <v>1.4491637322089967E-2</v>
      </c>
    </row>
    <row r="1483" spans="51:56" ht="11.25" customHeight="1" x14ac:dyDescent="0.25">
      <c r="AY1483" s="106" t="s">
        <v>83</v>
      </c>
      <c r="AZ1483" s="105">
        <f>_xll.qlInterestRateIndexFixingDate(Currency&amp;"ibor"&amp;Tenor,BA1483,Trigger)</f>
        <v>49703</v>
      </c>
      <c r="BA1483" s="105">
        <f>_xll.qlCalendarAdvance(Calendar,BA1482,AY1483,"f",,Trigger)</f>
        <v>49705</v>
      </c>
      <c r="BB1483" s="105">
        <f>_xll.qlInterestRateIndexMaturity(Currency&amp;"ibor"&amp;Tenor,BA1483,Trigger)</f>
        <v>49887</v>
      </c>
      <c r="BC1483" s="257">
        <f>_xll.qlIndexFixing($AC$5,AZ1483,TRUE,_xll.ohTrigger(Trigger,Trigger6M))</f>
        <v>1.496800421438507E-2</v>
      </c>
      <c r="BD1483" s="257">
        <f>_xll.qlIndexFixing($BE$1,AZ1483,TRUE,_xll.ohTrigger(Trigger,Trigger6M))</f>
        <v>1.4483363787891564E-2</v>
      </c>
    </row>
    <row r="1484" spans="51:56" ht="11.25" customHeight="1" x14ac:dyDescent="0.25">
      <c r="AY1484" s="106" t="s">
        <v>83</v>
      </c>
      <c r="AZ1484" s="105">
        <f>_xll.qlInterestRateIndexFixingDate(Currency&amp;"ibor"&amp;Tenor,BA1484,Trigger)</f>
        <v>49710</v>
      </c>
      <c r="BA1484" s="105">
        <f>_xll.qlCalendarAdvance(Calendar,BA1483,AY1484,"f",,Trigger)</f>
        <v>49712</v>
      </c>
      <c r="BB1484" s="105">
        <f>_xll.qlInterestRateIndexMaturity(Currency&amp;"ibor"&amp;Tenor,BA1484,Trigger)</f>
        <v>49894</v>
      </c>
      <c r="BC1484" s="257">
        <f>_xll.qlIndexFixing($AC$5,AZ1484,TRUE,_xll.ohTrigger(Trigger,Trigger6M))</f>
        <v>1.4947315654658604E-2</v>
      </c>
      <c r="BD1484" s="257">
        <f>_xll.qlIndexFixing($BE$1,AZ1484,TRUE,_xll.ohTrigger(Trigger,Trigger6M))</f>
        <v>1.447511328493469E-2</v>
      </c>
    </row>
    <row r="1485" spans="51:56" ht="11.25" customHeight="1" x14ac:dyDescent="0.25">
      <c r="AY1485" s="106" t="s">
        <v>83</v>
      </c>
      <c r="AZ1485" s="105">
        <f>_xll.qlInterestRateIndexFixingDate(Currency&amp;"ibor"&amp;Tenor,BA1485,Trigger)</f>
        <v>49717</v>
      </c>
      <c r="BA1485" s="105">
        <f>_xll.qlCalendarAdvance(Calendar,BA1484,AY1485,"f",,Trigger)</f>
        <v>49719</v>
      </c>
      <c r="BB1485" s="105">
        <f>_xll.qlInterestRateIndexMaturity(Currency&amp;"ibor"&amp;Tenor,BA1485,Trigger)</f>
        <v>49901</v>
      </c>
      <c r="BC1485" s="257">
        <f>_xll.qlIndexFixing($AC$5,AZ1485,TRUE,_xll.ohTrigger(Trigger,Trigger6M))</f>
        <v>1.4926583084650126E-2</v>
      </c>
      <c r="BD1485" s="257">
        <f>_xll.qlIndexFixing($BE$1,AZ1485,TRUE,_xll.ohTrigger(Trigger,Trigger6M))</f>
        <v>1.446688601342052E-2</v>
      </c>
    </row>
    <row r="1486" spans="51:56" ht="11.25" customHeight="1" x14ac:dyDescent="0.25">
      <c r="AY1486" s="106" t="s">
        <v>83</v>
      </c>
      <c r="AZ1486" s="105">
        <f>_xll.qlInterestRateIndexFixingDate(Currency&amp;"ibor"&amp;Tenor,BA1486,Trigger)</f>
        <v>49724</v>
      </c>
      <c r="BA1486" s="105">
        <f>_xll.qlCalendarAdvance(Calendar,BA1485,AY1486,"f",,Trigger)</f>
        <v>49726</v>
      </c>
      <c r="BB1486" s="105">
        <f>_xll.qlInterestRateIndexMaturity(Currency&amp;"ibor"&amp;Tenor,BA1486,Trigger)</f>
        <v>49908</v>
      </c>
      <c r="BC1486" s="257">
        <f>_xll.qlIndexFixing($AC$5,AZ1486,TRUE,_xll.ohTrigger(Trigger,Trigger6M))</f>
        <v>1.4905806505736996E-2</v>
      </c>
      <c r="BD1486" s="257">
        <f>_xll.qlIndexFixing($BE$1,AZ1486,TRUE,_xll.ohTrigger(Trigger,Trigger6M))</f>
        <v>1.4458682173545396E-2</v>
      </c>
    </row>
    <row r="1487" spans="51:56" ht="11.25" customHeight="1" x14ac:dyDescent="0.25">
      <c r="AY1487" s="106" t="s">
        <v>83</v>
      </c>
      <c r="AZ1487" s="105">
        <f>_xll.qlInterestRateIndexFixingDate(Currency&amp;"ibor"&amp;Tenor,BA1487,Trigger)</f>
        <v>49731</v>
      </c>
      <c r="BA1487" s="105">
        <f>_xll.qlCalendarAdvance(Calendar,BA1486,AY1487,"f",,Trigger)</f>
        <v>49733</v>
      </c>
      <c r="BB1487" s="105">
        <f>_xll.qlInterestRateIndexMaturity(Currency&amp;"ibor"&amp;Tenor,BA1487,Trigger)</f>
        <v>49915</v>
      </c>
      <c r="BC1487" s="257">
        <f>_xll.qlIndexFixing($AC$5,AZ1487,TRUE,_xll.ohTrigger(Trigger,Trigger6M))</f>
        <v>1.4884985919301843E-2</v>
      </c>
      <c r="BD1487" s="257">
        <f>_xll.qlIndexFixing($BE$1,AZ1487,TRUE,_xll.ohTrigger(Trigger,Trigger6M))</f>
        <v>1.4450501965504783E-2</v>
      </c>
    </row>
    <row r="1488" spans="51:56" ht="11.25" customHeight="1" x14ac:dyDescent="0.25">
      <c r="AY1488" s="106" t="s">
        <v>83</v>
      </c>
      <c r="AZ1488" s="105">
        <f>_xll.qlInterestRateIndexFixingDate(Currency&amp;"ibor"&amp;Tenor,BA1488,Trigger)</f>
        <v>49738</v>
      </c>
      <c r="BA1488" s="105">
        <f>_xll.qlCalendarAdvance(Calendar,BA1487,AY1488,"f",,Trigger)</f>
        <v>49740</v>
      </c>
      <c r="BB1488" s="105">
        <f>_xll.qlInterestRateIndexMaturity(Currency&amp;"ibor"&amp;Tenor,BA1488,Trigger)</f>
        <v>49926</v>
      </c>
      <c r="BC1488" s="257">
        <f>_xll.qlIndexFixing($AC$5,AZ1488,TRUE,_xll.ohTrigger(Trigger,Trigger6M))</f>
        <v>1.4859665982303538E-2</v>
      </c>
      <c r="BD1488" s="257">
        <f>_xll.qlIndexFixing($BE$1,AZ1488,TRUE,_xll.ohTrigger(Trigger,Trigger6M))</f>
        <v>1.4441205382626193E-2</v>
      </c>
    </row>
    <row r="1489" spans="51:56" ht="11.25" customHeight="1" x14ac:dyDescent="0.25">
      <c r="AY1489" s="106" t="s">
        <v>83</v>
      </c>
      <c r="AZ1489" s="105">
        <f>_xll.qlInterestRateIndexFixingDate(Currency&amp;"ibor"&amp;Tenor,BA1489,Trigger)</f>
        <v>49745</v>
      </c>
      <c r="BA1489" s="105">
        <f>_xll.qlCalendarAdvance(Calendar,BA1488,AY1489,"f",,Trigger)</f>
        <v>49747</v>
      </c>
      <c r="BB1489" s="105">
        <f>_xll.qlInterestRateIndexMaturity(Currency&amp;"ibor"&amp;Tenor,BA1489,Trigger)</f>
        <v>49933</v>
      </c>
      <c r="BC1489" s="257">
        <f>_xll.qlIndexFixing($AC$5,AZ1489,TRUE,_xll.ohTrigger(Trigger,Trigger6M))</f>
        <v>1.4839263981452648E-2</v>
      </c>
      <c r="BD1489" s="257">
        <f>_xll.qlIndexFixing($BE$1,AZ1489,TRUE,_xll.ohTrigger(Trigger,Trigger6M))</f>
        <v>1.4433078894118266E-2</v>
      </c>
    </row>
    <row r="1490" spans="51:56" ht="11.25" customHeight="1" x14ac:dyDescent="0.25">
      <c r="AY1490" s="106" t="s">
        <v>83</v>
      </c>
      <c r="AZ1490" s="105">
        <f>_xll.qlInterestRateIndexFixingDate(Currency&amp;"ibor"&amp;Tenor,BA1490,Trigger)</f>
        <v>49752</v>
      </c>
      <c r="BA1490" s="105">
        <f>_xll.qlCalendarAdvance(Calendar,BA1489,AY1490,"f",,Trigger)</f>
        <v>49754</v>
      </c>
      <c r="BB1490" s="105">
        <f>_xll.qlInterestRateIndexMaturity(Currency&amp;"ibor"&amp;Tenor,BA1490,Trigger)</f>
        <v>49940</v>
      </c>
      <c r="BC1490" s="257">
        <f>_xll.qlIndexFixing($AC$5,AZ1490,TRUE,_xll.ohTrigger(Trigger,Trigger6M))</f>
        <v>1.4818818915322675E-2</v>
      </c>
      <c r="BD1490" s="257">
        <f>_xll.qlIndexFixing($BE$1,AZ1490,TRUE,_xll.ohTrigger(Trigger,Trigger6M))</f>
        <v>1.4424976699817415E-2</v>
      </c>
    </row>
    <row r="1491" spans="51:56" ht="11.25" customHeight="1" x14ac:dyDescent="0.25">
      <c r="AY1491" s="106" t="s">
        <v>83</v>
      </c>
      <c r="AZ1491" s="105">
        <f>_xll.qlInterestRateIndexFixingDate(Currency&amp;"ibor"&amp;Tenor,BA1491,Trigger)</f>
        <v>49759</v>
      </c>
      <c r="BA1491" s="105">
        <f>_xll.qlCalendarAdvance(Calendar,BA1490,AY1491,"f",,Trigger)</f>
        <v>49761</v>
      </c>
      <c r="BB1491" s="105">
        <f>_xll.qlInterestRateIndexMaturity(Currency&amp;"ibor"&amp;Tenor,BA1491,Trigger)</f>
        <v>49947</v>
      </c>
      <c r="BC1491" s="257">
        <f>_xll.qlIndexFixing($AC$5,AZ1491,TRUE,_xll.ohTrigger(Trigger,Trigger6M))</f>
        <v>1.4798330785272529E-2</v>
      </c>
      <c r="BD1491" s="257">
        <f>_xll.qlIndexFixing($BE$1,AZ1491,TRUE,_xll.ohTrigger(Trigger,Trigger6M))</f>
        <v>1.4416898999933812E-2</v>
      </c>
    </row>
    <row r="1492" spans="51:56" ht="11.25" customHeight="1" x14ac:dyDescent="0.25">
      <c r="AY1492" s="106" t="s">
        <v>83</v>
      </c>
      <c r="AZ1492" s="105">
        <f>_xll.qlInterestRateIndexFixingDate(Currency&amp;"ibor"&amp;Tenor,BA1492,Trigger)</f>
        <v>49766</v>
      </c>
      <c r="BA1492" s="105">
        <f>_xll.qlCalendarAdvance(Calendar,BA1491,AY1492,"f",,Trigger)</f>
        <v>49768</v>
      </c>
      <c r="BB1492" s="105">
        <f>_xll.qlInterestRateIndexMaturity(Currency&amp;"ibor"&amp;Tenor,BA1492,Trigger)</f>
        <v>49951</v>
      </c>
      <c r="BC1492" s="257">
        <f>_xll.qlIndexFixing($AC$5,AZ1492,TRUE,_xll.ohTrigger(Trigger,Trigger6M))</f>
        <v>1.4779599016581102E-2</v>
      </c>
      <c r="BD1492" s="257">
        <f>_xll.qlIndexFixing($BE$1,AZ1492,TRUE,_xll.ohTrigger(Trigger,Trigger6M))</f>
        <v>1.4409683095123089E-2</v>
      </c>
    </row>
    <row r="1493" spans="51:56" ht="11.25" customHeight="1" x14ac:dyDescent="0.25">
      <c r="AY1493" s="106" t="s">
        <v>83</v>
      </c>
      <c r="AZ1493" s="105">
        <f>_xll.qlInterestRateIndexFixingDate(Currency&amp;"ibor"&amp;Tenor,BA1493,Trigger)</f>
        <v>49773</v>
      </c>
      <c r="BA1493" s="105">
        <f>_xll.qlCalendarAdvance(Calendar,BA1492,AY1493,"f",,Trigger)</f>
        <v>49775</v>
      </c>
      <c r="BB1493" s="105">
        <f>_xll.qlInterestRateIndexMaturity(Currency&amp;"ibor"&amp;Tenor,BA1493,Trigger)</f>
        <v>49958</v>
      </c>
      <c r="BC1493" s="257">
        <f>_xll.qlIndexFixing($AC$5,AZ1493,TRUE,_xll.ohTrigger(Trigger,Trigger6M))</f>
        <v>1.4758644091143407E-2</v>
      </c>
      <c r="BD1493" s="257">
        <f>_xll.qlIndexFixing($BE$1,AZ1493,TRUE,_xll.ohTrigger(Trigger,Trigger6M))</f>
        <v>1.4401650405429794E-2</v>
      </c>
    </row>
    <row r="1494" spans="51:56" ht="11.25" customHeight="1" x14ac:dyDescent="0.25">
      <c r="AY1494" s="106" t="s">
        <v>83</v>
      </c>
      <c r="AZ1494" s="105">
        <f>_xll.qlInterestRateIndexFixingDate(Currency&amp;"ibor"&amp;Tenor,BA1494,Trigger)</f>
        <v>49780</v>
      </c>
      <c r="BA1494" s="105">
        <f>_xll.qlCalendarAdvance(Calendar,BA1493,AY1494,"f",,Trigger)</f>
        <v>49782</v>
      </c>
      <c r="BB1494" s="105">
        <f>_xll.qlInterestRateIndexMaturity(Currency&amp;"ibor"&amp;Tenor,BA1494,Trigger)</f>
        <v>49965</v>
      </c>
      <c r="BC1494" s="257">
        <f>_xll.qlIndexFixing($AC$5,AZ1494,TRUE,_xll.ohTrigger(Trigger,Trigger6M))</f>
        <v>1.4737645406261555E-2</v>
      </c>
      <c r="BD1494" s="257">
        <f>_xll.qlIndexFixing($BE$1,AZ1494,TRUE,_xll.ohTrigger(Trigger,Trigger6M))</f>
        <v>1.4393642764343184E-2</v>
      </c>
    </row>
    <row r="1495" spans="51:56" ht="11.25" customHeight="1" x14ac:dyDescent="0.25">
      <c r="AY1495" s="106" t="s">
        <v>83</v>
      </c>
      <c r="AZ1495" s="105">
        <f>_xll.qlInterestRateIndexFixingDate(Currency&amp;"ibor"&amp;Tenor,BA1495,Trigger)</f>
        <v>49787</v>
      </c>
      <c r="BA1495" s="105">
        <f>_xll.qlCalendarAdvance(Calendar,BA1494,AY1495,"f",,Trigger)</f>
        <v>49789</v>
      </c>
      <c r="BB1495" s="105">
        <f>_xll.qlInterestRateIndexMaturity(Currency&amp;"ibor"&amp;Tenor,BA1495,Trigger)</f>
        <v>49972</v>
      </c>
      <c r="BC1495" s="257">
        <f>_xll.qlIndexFixing($AC$5,AZ1495,TRUE,_xll.ohTrigger(Trigger,Trigger6M))</f>
        <v>1.4716602963331589E-2</v>
      </c>
      <c r="BD1495" s="257">
        <f>_xll.qlIndexFixing($BE$1,AZ1495,TRUE,_xll.ohTrigger(Trigger,Trigger6M))</f>
        <v>1.4385660372045864E-2</v>
      </c>
    </row>
    <row r="1496" spans="51:56" ht="11.25" customHeight="1" x14ac:dyDescent="0.25">
      <c r="AY1496" s="106" t="s">
        <v>83</v>
      </c>
      <c r="AZ1496" s="105">
        <f>_xll.qlInterestRateIndexFixingDate(Currency&amp;"ibor"&amp;Tenor,BA1496,Trigger)</f>
        <v>49794</v>
      </c>
      <c r="BA1496" s="105">
        <f>_xll.qlCalendarAdvance(Calendar,BA1495,AY1496,"f",,Trigger)</f>
        <v>49797</v>
      </c>
      <c r="BB1496" s="105">
        <f>_xll.qlInterestRateIndexMaturity(Currency&amp;"ibor"&amp;Tenor,BA1496,Trigger)</f>
        <v>49982</v>
      </c>
      <c r="BC1496" s="257">
        <f>_xll.qlIndexFixing($AC$5,AZ1496,TRUE,_xll.ohTrigger(Trigger,Trigger6M))</f>
        <v>1.4692349517420178E-2</v>
      </c>
      <c r="BD1496" s="257">
        <f>_xll.qlIndexFixing($BE$1,AZ1496,TRUE,_xll.ohTrigger(Trigger,Trigger6M))</f>
        <v>1.4376023446835638E-2</v>
      </c>
    </row>
    <row r="1497" spans="51:56" ht="11.25" customHeight="1" x14ac:dyDescent="0.25">
      <c r="AY1497" s="106" t="s">
        <v>83</v>
      </c>
      <c r="AZ1497" s="105">
        <f>_xll.qlInterestRateIndexFixingDate(Currency&amp;"ibor"&amp;Tenor,BA1497,Trigger)</f>
        <v>49802</v>
      </c>
      <c r="BA1497" s="105">
        <f>_xll.qlCalendarAdvance(Calendar,BA1496,AY1497,"f",,Trigger)</f>
        <v>49804</v>
      </c>
      <c r="BB1497" s="105">
        <f>_xll.qlInterestRateIndexMaturity(Currency&amp;"ibor"&amp;Tenor,BA1497,Trigger)</f>
        <v>49989</v>
      </c>
      <c r="BC1497" s="257">
        <f>_xll.qlIndexFixing($AC$5,AZ1497,TRUE,_xll.ohTrigger(Trigger,Trigger6M))</f>
        <v>1.4671470406278758E-2</v>
      </c>
      <c r="BD1497" s="257">
        <f>_xll.qlIndexFixing($BE$1,AZ1497,TRUE,_xll.ohTrigger(Trigger,Trigger6M))</f>
        <v>1.4368099012782685E-2</v>
      </c>
    </row>
    <row r="1498" spans="51:56" ht="11.25" customHeight="1" x14ac:dyDescent="0.25">
      <c r="AY1498" s="106" t="s">
        <v>83</v>
      </c>
      <c r="AZ1498" s="105">
        <f>_xll.qlInterestRateIndexFixingDate(Currency&amp;"ibor"&amp;Tenor,BA1498,Trigger)</f>
        <v>49809</v>
      </c>
      <c r="BA1498" s="105">
        <f>_xll.qlCalendarAdvance(Calendar,BA1497,AY1498,"f",,Trigger)</f>
        <v>49811</v>
      </c>
      <c r="BB1498" s="105">
        <f>_xll.qlInterestRateIndexMaturity(Currency&amp;"ibor"&amp;Tenor,BA1498,Trigger)</f>
        <v>49996</v>
      </c>
      <c r="BC1498" s="257">
        <f>_xll.qlIndexFixing($AC$5,AZ1498,TRUE,_xll.ohTrigger(Trigger,Trigger6M))</f>
        <v>1.4650548010356174E-2</v>
      </c>
      <c r="BD1498" s="257">
        <f>_xll.qlIndexFixing($BE$1,AZ1498,TRUE,_xll.ohTrigger(Trigger,Trigger6M))</f>
        <v>1.4360200487649714E-2</v>
      </c>
    </row>
    <row r="1499" spans="51:56" ht="11.25" customHeight="1" x14ac:dyDescent="0.25">
      <c r="AY1499" s="106" t="s">
        <v>83</v>
      </c>
      <c r="AZ1499" s="105">
        <f>_xll.qlInterestRateIndexFixingDate(Currency&amp;"ibor"&amp;Tenor,BA1499,Trigger)</f>
        <v>49816</v>
      </c>
      <c r="BA1499" s="105">
        <f>_xll.qlCalendarAdvance(Calendar,BA1498,AY1499,"f",,Trigger)</f>
        <v>49818</v>
      </c>
      <c r="BB1499" s="105">
        <f>_xll.qlInterestRateIndexMaturity(Currency&amp;"ibor"&amp;Tenor,BA1499,Trigger)</f>
        <v>50003</v>
      </c>
      <c r="BC1499" s="257">
        <f>_xll.qlIndexFixing($AC$5,AZ1499,TRUE,_xll.ohTrigger(Trigger,Trigger6M))</f>
        <v>1.4629582331042449E-2</v>
      </c>
      <c r="BD1499" s="257">
        <f>_xll.qlIndexFixing($BE$1,AZ1499,TRUE,_xll.ohTrigger(Trigger,Trigger6M))</f>
        <v>1.4352328071621677E-2</v>
      </c>
    </row>
    <row r="1500" spans="51:56" ht="11.25" customHeight="1" x14ac:dyDescent="0.25">
      <c r="AY1500" s="106" t="s">
        <v>83</v>
      </c>
      <c r="AZ1500" s="105">
        <f>_xll.qlInterestRateIndexFixingDate(Currency&amp;"ibor"&amp;Tenor,BA1500,Trigger)</f>
        <v>49823</v>
      </c>
      <c r="BA1500" s="105">
        <f>_xll.qlCalendarAdvance(Calendar,BA1499,AY1500,"f",,Trigger)</f>
        <v>49825</v>
      </c>
      <c r="BB1500" s="105">
        <f>_xll.qlInterestRateIndexMaturity(Currency&amp;"ibor"&amp;Tenor,BA1500,Trigger)</f>
        <v>50007</v>
      </c>
      <c r="BC1500" s="257">
        <f>_xll.qlIndexFixing($AC$5,AZ1500,TRUE,_xll.ohTrigger(Trigger,Trigger6M))</f>
        <v>1.4607254574171179E-2</v>
      </c>
      <c r="BD1500" s="257">
        <f>_xll.qlIndexFixing($BE$1,AZ1500,TRUE,_xll.ohTrigger(Trigger,Trigger6M))</f>
        <v>1.4345280884495715E-2</v>
      </c>
    </row>
    <row r="1501" spans="51:56" ht="11.25" customHeight="1" x14ac:dyDescent="0.25">
      <c r="AY1501" s="106" t="s">
        <v>83</v>
      </c>
      <c r="AZ1501" s="105">
        <f>_xll.qlInterestRateIndexFixingDate(Currency&amp;"ibor"&amp;Tenor,BA1501,Trigger)</f>
        <v>49830</v>
      </c>
      <c r="BA1501" s="105">
        <f>_xll.qlCalendarAdvance(Calendar,BA1500,AY1501,"f",,Trigger)</f>
        <v>49832</v>
      </c>
      <c r="BB1501" s="105">
        <f>_xll.qlInterestRateIndexMaturity(Currency&amp;"ibor"&amp;Tenor,BA1501,Trigger)</f>
        <v>50017</v>
      </c>
      <c r="BC1501" s="257">
        <f>_xll.qlIndexFixing($AC$5,AZ1501,TRUE,_xll.ohTrigger(Trigger,Trigger6M))</f>
        <v>1.4601157113031711E-2</v>
      </c>
      <c r="BD1501" s="257">
        <f>_xll.qlIndexFixing($BE$1,AZ1501,TRUE,_xll.ohTrigger(Trigger,Trigger6M))</f>
        <v>1.4336662367610258E-2</v>
      </c>
    </row>
    <row r="1502" spans="51:56" ht="11.25" customHeight="1" x14ac:dyDescent="0.25">
      <c r="AY1502" s="106" t="s">
        <v>83</v>
      </c>
      <c r="AZ1502" s="105">
        <f>_xll.qlInterestRateIndexFixingDate(Currency&amp;"ibor"&amp;Tenor,BA1502,Trigger)</f>
        <v>49837</v>
      </c>
      <c r="BA1502" s="105">
        <f>_xll.qlCalendarAdvance(Calendar,BA1501,AY1502,"f",,Trigger)</f>
        <v>49839</v>
      </c>
      <c r="BB1502" s="105">
        <f>_xll.qlInterestRateIndexMaturity(Currency&amp;"ibor"&amp;Tenor,BA1502,Trigger)</f>
        <v>50024</v>
      </c>
      <c r="BC1502" s="257">
        <f>_xll.qlIndexFixing($AC$5,AZ1502,TRUE,_xll.ohTrigger(Trigger,Trigger6M))</f>
        <v>1.4603958574116012E-2</v>
      </c>
      <c r="BD1502" s="257">
        <f>_xll.qlIndexFixing($BE$1,AZ1502,TRUE,_xll.ohTrigger(Trigger,Trigger6M))</f>
        <v>1.432886947998727E-2</v>
      </c>
    </row>
    <row r="1503" spans="51:56" ht="11.25" customHeight="1" x14ac:dyDescent="0.25">
      <c r="AY1503" s="106" t="s">
        <v>83</v>
      </c>
      <c r="AZ1503" s="105">
        <f>_xll.qlInterestRateIndexFixingDate(Currency&amp;"ibor"&amp;Tenor,BA1503,Trigger)</f>
        <v>49844</v>
      </c>
      <c r="BA1503" s="105">
        <f>_xll.qlCalendarAdvance(Calendar,BA1502,AY1503,"f",,Trigger)</f>
        <v>49846</v>
      </c>
      <c r="BB1503" s="105">
        <f>_xll.qlInterestRateIndexMaturity(Currency&amp;"ibor"&amp;Tenor,BA1503,Trigger)</f>
        <v>50031</v>
      </c>
      <c r="BC1503" s="257">
        <f>_xll.qlIndexFixing($AC$5,AZ1503,TRUE,_xll.ohTrigger(Trigger,Trigger6M))</f>
        <v>1.4606760039202733E-2</v>
      </c>
      <c r="BD1503" s="257">
        <f>_xll.qlIndexFixing($BE$1,AZ1503,TRUE,_xll.ohTrigger(Trigger,Trigger6M))</f>
        <v>1.4321103502188706E-2</v>
      </c>
    </row>
    <row r="1504" spans="51:56" ht="11.25" customHeight="1" x14ac:dyDescent="0.25">
      <c r="AY1504" s="106" t="s">
        <v>83</v>
      </c>
      <c r="AZ1504" s="105">
        <f>_xll.qlInterestRateIndexFixingDate(Currency&amp;"ibor"&amp;Tenor,BA1504,Trigger)</f>
        <v>49851</v>
      </c>
      <c r="BA1504" s="105">
        <f>_xll.qlCalendarAdvance(Calendar,BA1503,AY1504,"f",,Trigger)</f>
        <v>49853</v>
      </c>
      <c r="BB1504" s="105">
        <f>_xll.qlInterestRateIndexMaturity(Currency&amp;"ibor"&amp;Tenor,BA1504,Trigger)</f>
        <v>50038</v>
      </c>
      <c r="BC1504" s="257">
        <f>_xll.qlIndexFixing($AC$5,AZ1504,TRUE,_xll.ohTrigger(Trigger,Trigger6M))</f>
        <v>1.4609561508292306E-2</v>
      </c>
      <c r="BD1504" s="257">
        <f>_xll.qlIndexFixing($BE$1,AZ1504,TRUE,_xll.ohTrigger(Trigger,Trigger6M))</f>
        <v>1.4313364634389574E-2</v>
      </c>
    </row>
    <row r="1505" spans="51:56" ht="11.25" customHeight="1" x14ac:dyDescent="0.25">
      <c r="AY1505" s="106" t="s">
        <v>83</v>
      </c>
      <c r="AZ1505" s="105">
        <f>_xll.qlInterestRateIndexFixingDate(Currency&amp;"ibor"&amp;Tenor,BA1505,Trigger)</f>
        <v>49858</v>
      </c>
      <c r="BA1505" s="105">
        <f>_xll.qlCalendarAdvance(Calendar,BA1504,AY1505,"f",,Trigger)</f>
        <v>49860</v>
      </c>
      <c r="BB1505" s="105">
        <f>_xll.qlInterestRateIndexMaturity(Currency&amp;"ibor"&amp;Tenor,BA1505,Trigger)</f>
        <v>50045</v>
      </c>
      <c r="BC1505" s="257">
        <f>_xll.qlIndexFixing($AC$5,AZ1505,TRUE,_xll.ohTrigger(Trigger,Trigger6M))</f>
        <v>1.4612362981385164E-2</v>
      </c>
      <c r="BD1505" s="257">
        <f>_xll.qlIndexFixing($BE$1,AZ1505,TRUE,_xll.ohTrigger(Trigger,Trigger6M))</f>
        <v>1.4305653076761866E-2</v>
      </c>
    </row>
    <row r="1506" spans="51:56" ht="11.25" customHeight="1" x14ac:dyDescent="0.25">
      <c r="AY1506" s="106" t="s">
        <v>83</v>
      </c>
      <c r="AZ1506" s="105">
        <f>_xll.qlInterestRateIndexFixingDate(Currency&amp;"ibor"&amp;Tenor,BA1506,Trigger)</f>
        <v>49865</v>
      </c>
      <c r="BA1506" s="105">
        <f>_xll.qlCalendarAdvance(Calendar,BA1505,AY1506,"f",,Trigger)</f>
        <v>49867</v>
      </c>
      <c r="BB1506" s="105">
        <f>_xll.qlInterestRateIndexMaturity(Currency&amp;"ibor"&amp;Tenor,BA1506,Trigger)</f>
        <v>50052</v>
      </c>
      <c r="BC1506" s="257">
        <f>_xll.qlIndexFixing($AC$5,AZ1506,TRUE,_xll.ohTrigger(Trigger,Trigger6M))</f>
        <v>1.4615164458481739E-2</v>
      </c>
      <c r="BD1506" s="257">
        <f>_xll.qlIndexFixing($BE$1,AZ1506,TRUE,_xll.ohTrigger(Trigger,Trigger6M))</f>
        <v>1.4297969029477135E-2</v>
      </c>
    </row>
    <row r="1507" spans="51:56" ht="11.25" customHeight="1" x14ac:dyDescent="0.25">
      <c r="AY1507" s="106" t="s">
        <v>83</v>
      </c>
      <c r="AZ1507" s="105">
        <f>_xll.qlInterestRateIndexFixingDate(Currency&amp;"ibor"&amp;Tenor,BA1507,Trigger)</f>
        <v>49872</v>
      </c>
      <c r="BA1507" s="105">
        <f>_xll.qlCalendarAdvance(Calendar,BA1506,AY1507,"f",,Trigger)</f>
        <v>49874</v>
      </c>
      <c r="BB1507" s="105">
        <f>_xll.qlInterestRateIndexMaturity(Currency&amp;"ibor"&amp;Tenor,BA1507,Trigger)</f>
        <v>50059</v>
      </c>
      <c r="BC1507" s="257">
        <f>_xll.qlIndexFixing($AC$5,AZ1507,TRUE,_xll.ohTrigger(Trigger,Trigger6M))</f>
        <v>1.4617965939580731E-2</v>
      </c>
      <c r="BD1507" s="257">
        <f>_xll.qlIndexFixing($BE$1,AZ1507,TRUE,_xll.ohTrigger(Trigger,Trigger6M))</f>
        <v>1.4290312692702613E-2</v>
      </c>
    </row>
    <row r="1508" spans="51:56" ht="11.25" customHeight="1" x14ac:dyDescent="0.25">
      <c r="AY1508" s="106" t="s">
        <v>83</v>
      </c>
      <c r="AZ1508" s="105">
        <f>_xll.qlInterestRateIndexFixingDate(Currency&amp;"ibor"&amp;Tenor,BA1508,Trigger)</f>
        <v>49879</v>
      </c>
      <c r="BA1508" s="105">
        <f>_xll.qlCalendarAdvance(Calendar,BA1507,AY1508,"f",,Trigger)</f>
        <v>49881</v>
      </c>
      <c r="BB1508" s="105">
        <f>_xll.qlInterestRateIndexMaturity(Currency&amp;"ibor"&amp;Tenor,BA1508,Trigger)</f>
        <v>50066</v>
      </c>
      <c r="BC1508" s="257">
        <f>_xll.qlIndexFixing($AC$5,AZ1508,TRUE,_xll.ohTrigger(Trigger,Trigger6M))</f>
        <v>1.4620767424683009E-2</v>
      </c>
      <c r="BD1508" s="257">
        <f>_xll.qlIndexFixing($BE$1,AZ1508,TRUE,_xll.ohTrigger(Trigger,Trigger6M))</f>
        <v>1.4282684266606401E-2</v>
      </c>
    </row>
    <row r="1509" spans="51:56" ht="11.25" customHeight="1" x14ac:dyDescent="0.25">
      <c r="AY1509" s="106" t="s">
        <v>83</v>
      </c>
      <c r="AZ1509" s="105">
        <f>_xll.qlInterestRateIndexFixingDate(Currency&amp;"ibor"&amp;Tenor,BA1509,Trigger)</f>
        <v>49886</v>
      </c>
      <c r="BA1509" s="105">
        <f>_xll.qlCalendarAdvance(Calendar,BA1508,AY1509,"f",,Trigger)</f>
        <v>49888</v>
      </c>
      <c r="BB1509" s="105">
        <f>_xll.qlInterestRateIndexMaturity(Currency&amp;"ibor"&amp;Tenor,BA1509,Trigger)</f>
        <v>50073</v>
      </c>
      <c r="BC1509" s="257">
        <f>_xll.qlIndexFixing($AC$5,AZ1509,TRUE,_xll.ohTrigger(Trigger,Trigger6M))</f>
        <v>1.4623568913788139E-2</v>
      </c>
      <c r="BD1509" s="257">
        <f>_xll.qlIndexFixing($BE$1,AZ1509,TRUE,_xll.ohTrigger(Trigger,Trigger6M))</f>
        <v>1.4275083951352276E-2</v>
      </c>
    </row>
    <row r="1510" spans="51:56" ht="11.25" customHeight="1" x14ac:dyDescent="0.25">
      <c r="AY1510" s="106" t="s">
        <v>83</v>
      </c>
      <c r="AZ1510" s="105">
        <f>_xll.qlInterestRateIndexFixingDate(Currency&amp;"ibor"&amp;Tenor,BA1510,Trigger)</f>
        <v>49893</v>
      </c>
      <c r="BA1510" s="105">
        <f>_xll.qlCalendarAdvance(Calendar,BA1509,AY1510,"f",,Trigger)</f>
        <v>49895</v>
      </c>
      <c r="BB1510" s="105">
        <f>_xll.qlInterestRateIndexMaturity(Currency&amp;"ibor"&amp;Tenor,BA1510,Trigger)</f>
        <v>50080</v>
      </c>
      <c r="BC1510" s="257">
        <f>_xll.qlIndexFixing($AC$5,AZ1510,TRUE,_xll.ohTrigger(Trigger,Trigger6M))</f>
        <v>1.4626370406896986E-2</v>
      </c>
      <c r="BD1510" s="257">
        <f>_xll.qlIndexFixing($BE$1,AZ1510,TRUE,_xll.ohTrigger(Trigger,Trigger6M))</f>
        <v>1.4267511947102718E-2</v>
      </c>
    </row>
    <row r="1511" spans="51:56" ht="11.25" customHeight="1" x14ac:dyDescent="0.25">
      <c r="AY1511" s="106" t="s">
        <v>83</v>
      </c>
      <c r="AZ1511" s="105">
        <f>_xll.qlInterestRateIndexFixingDate(Currency&amp;"ibor"&amp;Tenor,BA1511,Trigger)</f>
        <v>49900</v>
      </c>
      <c r="BA1511" s="105">
        <f>_xll.qlCalendarAdvance(Calendar,BA1510,AY1511,"f",,Trigger)</f>
        <v>49902</v>
      </c>
      <c r="BB1511" s="105">
        <f>_xll.qlInterestRateIndexMaturity(Currency&amp;"ibor"&amp;Tenor,BA1511,Trigger)</f>
        <v>50087</v>
      </c>
      <c r="BC1511" s="257">
        <f>_xll.qlIndexFixing($AC$5,AZ1511,TRUE,_xll.ohTrigger(Trigger,Trigger6M))</f>
        <v>1.4629171904008252E-2</v>
      </c>
      <c r="BD1511" s="257">
        <f>_xll.qlIndexFixing($BE$1,AZ1511,TRUE,_xll.ohTrigger(Trigger,Trigger6M))</f>
        <v>1.4259968454019344E-2</v>
      </c>
    </row>
    <row r="1512" spans="51:56" ht="11.25" customHeight="1" x14ac:dyDescent="0.25">
      <c r="AY1512" s="106" t="s">
        <v>83</v>
      </c>
      <c r="AZ1512" s="105">
        <f>_xll.qlInterestRateIndexFixingDate(Currency&amp;"ibor"&amp;Tenor,BA1512,Trigger)</f>
        <v>49907</v>
      </c>
      <c r="BA1512" s="105">
        <f>_xll.qlCalendarAdvance(Calendar,BA1511,AY1512,"f",,Trigger)</f>
        <v>49909</v>
      </c>
      <c r="BB1512" s="105">
        <f>_xll.qlInterestRateIndexMaturity(Currency&amp;"ibor"&amp;Tenor,BA1512,Trigger)</f>
        <v>50094</v>
      </c>
      <c r="BC1512" s="257">
        <f>_xll.qlIndexFixing($AC$5,AZ1512,TRUE,_xll.ohTrigger(Trigger,Trigger6M))</f>
        <v>1.4631973405123235E-2</v>
      </c>
      <c r="BD1512" s="257">
        <f>_xll.qlIndexFixing($BE$1,AZ1512,TRUE,_xll.ohTrigger(Trigger,Trigger6M))</f>
        <v>1.4252453672260749E-2</v>
      </c>
    </row>
    <row r="1513" spans="51:56" ht="11.25" customHeight="1" x14ac:dyDescent="0.25">
      <c r="AY1513" s="106" t="s">
        <v>83</v>
      </c>
      <c r="AZ1513" s="105">
        <f>_xll.qlInterestRateIndexFixingDate(Currency&amp;"ibor"&amp;Tenor,BA1513,Trigger)</f>
        <v>49914</v>
      </c>
      <c r="BA1513" s="105">
        <f>_xll.qlCalendarAdvance(Calendar,BA1512,AY1513,"f",,Trigger)</f>
        <v>49916</v>
      </c>
      <c r="BB1513" s="105">
        <f>_xll.qlInterestRateIndexMaturity(Currency&amp;"ibor"&amp;Tenor,BA1513,Trigger)</f>
        <v>50098</v>
      </c>
      <c r="BC1513" s="257">
        <f>_xll.qlIndexFixing($AC$5,AZ1513,TRUE,_xll.ohTrigger(Trigger,Trigger6M))</f>
        <v>1.4633284522506862E-2</v>
      </c>
      <c r="BD1513" s="257">
        <f>_xll.qlIndexFixing($BE$1,AZ1513,TRUE,_xll.ohTrigger(Trigger,Trigger6M))</f>
        <v>1.4245698691325512E-2</v>
      </c>
    </row>
    <row r="1514" spans="51:56" ht="11.25" customHeight="1" x14ac:dyDescent="0.25">
      <c r="AY1514" s="106" t="s">
        <v>83</v>
      </c>
      <c r="AZ1514" s="105">
        <f>_xll.qlInterestRateIndexFixingDate(Currency&amp;"ibor"&amp;Tenor,BA1514,Trigger)</f>
        <v>49921</v>
      </c>
      <c r="BA1514" s="105">
        <f>_xll.qlCalendarAdvance(Calendar,BA1513,AY1514,"f",,Trigger)</f>
        <v>49923</v>
      </c>
      <c r="BB1514" s="105">
        <f>_xll.qlInterestRateIndexMaturity(Currency&amp;"ibor"&amp;Tenor,BA1514,Trigger)</f>
        <v>50104</v>
      </c>
      <c r="BC1514" s="257">
        <f>_xll.qlIndexFixing($AC$5,AZ1514,TRUE,_xll.ohTrigger(Trigger,Trigger6M))</f>
        <v>1.4635588829230158E-2</v>
      </c>
      <c r="BD1514" s="257">
        <f>_xll.qlIndexFixing($BE$1,AZ1514,TRUE,_xll.ohTrigger(Trigger,Trigger6M))</f>
        <v>1.4238478497317322E-2</v>
      </c>
    </row>
    <row r="1515" spans="51:56" ht="11.25" customHeight="1" x14ac:dyDescent="0.25">
      <c r="AY1515" s="106" t="s">
        <v>83</v>
      </c>
      <c r="AZ1515" s="105">
        <f>_xll.qlInterestRateIndexFixingDate(Currency&amp;"ibor"&amp;Tenor,BA1515,Trigger)</f>
        <v>49928</v>
      </c>
      <c r="BA1515" s="105">
        <f>_xll.qlCalendarAdvance(Calendar,BA1514,AY1515,"f",,Trigger)</f>
        <v>49930</v>
      </c>
      <c r="BB1515" s="105">
        <f>_xll.qlInterestRateIndexMaturity(Currency&amp;"ibor"&amp;Tenor,BA1515,Trigger)</f>
        <v>50111</v>
      </c>
      <c r="BC1515" s="257">
        <f>_xll.qlIndexFixing($AC$5,AZ1515,TRUE,_xll.ohTrigger(Trigger,Trigger6M))</f>
        <v>1.4638389887296755E-2</v>
      </c>
      <c r="BD1515" s="257">
        <f>_xll.qlIndexFixing($BE$1,AZ1515,TRUE,_xll.ohTrigger(Trigger,Trigger6M))</f>
        <v>1.4231043577642925E-2</v>
      </c>
    </row>
    <row r="1516" spans="51:56" ht="11.25" customHeight="1" x14ac:dyDescent="0.25">
      <c r="AY1516" s="106" t="s">
        <v>83</v>
      </c>
      <c r="AZ1516" s="105">
        <f>_xll.qlInterestRateIndexFixingDate(Currency&amp;"ibor"&amp;Tenor,BA1516,Trigger)</f>
        <v>49935</v>
      </c>
      <c r="BA1516" s="105">
        <f>_xll.qlCalendarAdvance(Calendar,BA1515,AY1516,"f",,Trigger)</f>
        <v>49937</v>
      </c>
      <c r="BB1516" s="105">
        <f>_xll.qlInterestRateIndexMaturity(Currency&amp;"ibor"&amp;Tenor,BA1516,Trigger)</f>
        <v>50118</v>
      </c>
      <c r="BC1516" s="257">
        <f>_xll.qlIndexFixing($AC$5,AZ1516,TRUE,_xll.ohTrigger(Trigger,Trigger6M))</f>
        <v>1.4641190949279336E-2</v>
      </c>
      <c r="BD1516" s="257">
        <f>_xll.qlIndexFixing($BE$1,AZ1516,TRUE,_xll.ohTrigger(Trigger,Trigger6M))</f>
        <v>1.4223638107479647E-2</v>
      </c>
    </row>
    <row r="1517" spans="51:56" ht="11.25" customHeight="1" x14ac:dyDescent="0.25">
      <c r="AY1517" s="106" t="s">
        <v>83</v>
      </c>
      <c r="AZ1517" s="105">
        <f>_xll.qlInterestRateIndexFixingDate(Currency&amp;"ibor"&amp;Tenor,BA1517,Trigger)</f>
        <v>49942</v>
      </c>
      <c r="BA1517" s="105">
        <f>_xll.qlCalendarAdvance(Calendar,BA1516,AY1517,"f",,Trigger)</f>
        <v>49944</v>
      </c>
      <c r="BB1517" s="105">
        <f>_xll.qlInterestRateIndexMaturity(Currency&amp;"ibor"&amp;Tenor,BA1517,Trigger)</f>
        <v>50125</v>
      </c>
      <c r="BC1517" s="257">
        <f>_xll.qlIndexFixing($AC$5,AZ1517,TRUE,_xll.ohTrigger(Trigger,Trigger6M))</f>
        <v>1.464399201517746E-2</v>
      </c>
      <c r="BD1517" s="257">
        <f>_xll.qlIndexFixing($BE$1,AZ1517,TRUE,_xll.ohTrigger(Trigger,Trigger6M))</f>
        <v>1.4216262286952925E-2</v>
      </c>
    </row>
    <row r="1518" spans="51:56" ht="11.25" customHeight="1" x14ac:dyDescent="0.25">
      <c r="AY1518" s="106" t="s">
        <v>83</v>
      </c>
      <c r="AZ1518" s="105">
        <f>_xll.qlInterestRateIndexFixingDate(Currency&amp;"ibor"&amp;Tenor,BA1518,Trigger)</f>
        <v>49949</v>
      </c>
      <c r="BA1518" s="105">
        <f>_xll.qlCalendarAdvance(Calendar,BA1517,AY1518,"f",,Trigger)</f>
        <v>49951</v>
      </c>
      <c r="BB1518" s="105">
        <f>_xll.qlInterestRateIndexMaturity(Currency&amp;"ibor"&amp;Tenor,BA1518,Trigger)</f>
        <v>50137</v>
      </c>
      <c r="BC1518" s="257">
        <f>_xll.qlIndexFixing($AC$5,AZ1518,TRUE,_xll.ohTrigger(Trigger,Trigger6M))</f>
        <v>1.4649279909304893E-2</v>
      </c>
      <c r="BD1518" s="257">
        <f>_xll.qlIndexFixing($BE$1,AZ1518,TRUE,_xll.ohTrigger(Trigger,Trigger6M))</f>
        <v>1.4207745282662739E-2</v>
      </c>
    </row>
    <row r="1519" spans="51:56" ht="11.25" customHeight="1" x14ac:dyDescent="0.25">
      <c r="AY1519" s="106" t="s">
        <v>83</v>
      </c>
      <c r="AZ1519" s="105">
        <f>_xll.qlInterestRateIndexFixingDate(Currency&amp;"ibor"&amp;Tenor,BA1519,Trigger)</f>
        <v>49956</v>
      </c>
      <c r="BA1519" s="105">
        <f>_xll.qlCalendarAdvance(Calendar,BA1518,AY1519,"f",,Trigger)</f>
        <v>49958</v>
      </c>
      <c r="BB1519" s="105">
        <f>_xll.qlInterestRateIndexMaturity(Currency&amp;"ibor"&amp;Tenor,BA1519,Trigger)</f>
        <v>50140</v>
      </c>
      <c r="BC1519" s="257">
        <f>_xll.qlIndexFixing($AC$5,AZ1519,TRUE,_xll.ohTrigger(Trigger,Trigger6M))</f>
        <v>1.4650091588862216E-2</v>
      </c>
      <c r="BD1519" s="257">
        <f>_xll.qlIndexFixing($BE$1,AZ1519,TRUE,_xll.ohTrigger(Trigger,Trigger6M))</f>
        <v>1.4201367756149573E-2</v>
      </c>
    </row>
    <row r="1520" spans="51:56" ht="11.25" customHeight="1" x14ac:dyDescent="0.25">
      <c r="AY1520" s="106" t="s">
        <v>83</v>
      </c>
      <c r="AZ1520" s="105">
        <f>_xll.qlInterestRateIndexFixingDate(Currency&amp;"ibor"&amp;Tenor,BA1520,Trigger)</f>
        <v>49963</v>
      </c>
      <c r="BA1520" s="105">
        <f>_xll.qlCalendarAdvance(Calendar,BA1519,AY1520,"f",,Trigger)</f>
        <v>49965</v>
      </c>
      <c r="BB1520" s="105">
        <f>_xll.qlInterestRateIndexMaturity(Currency&amp;"ibor"&amp;Tenor,BA1520,Trigger)</f>
        <v>50147</v>
      </c>
      <c r="BC1520" s="257">
        <f>_xll.qlIndexFixing($AC$5,AZ1520,TRUE,_xll.ohTrigger(Trigger,Trigger6M))</f>
        <v>1.4652892780370418E-2</v>
      </c>
      <c r="BD1520" s="257">
        <f>_xll.qlIndexFixing($BE$1,AZ1520,TRUE,_xll.ohTrigger(Trigger,Trigger6M))</f>
        <v>1.4194084029263327E-2</v>
      </c>
    </row>
    <row r="1521" spans="51:56" ht="11.25" customHeight="1" x14ac:dyDescent="0.25">
      <c r="AY1521" s="106" t="s">
        <v>83</v>
      </c>
      <c r="AZ1521" s="105">
        <f>_xll.qlInterestRateIndexFixingDate(Currency&amp;"ibor"&amp;Tenor,BA1521,Trigger)</f>
        <v>49970</v>
      </c>
      <c r="BA1521" s="105">
        <f>_xll.qlCalendarAdvance(Calendar,BA1520,AY1521,"f",,Trigger)</f>
        <v>49972</v>
      </c>
      <c r="BB1521" s="105">
        <f>_xll.qlInterestRateIndexMaturity(Currency&amp;"ibor"&amp;Tenor,BA1521,Trigger)</f>
        <v>50154</v>
      </c>
      <c r="BC1521" s="257">
        <f>_xll.qlIndexFixing($AC$5,AZ1521,TRUE,_xll.ohTrigger(Trigger,Trigger6M))</f>
        <v>1.4655693975816128E-2</v>
      </c>
      <c r="BD1521" s="257">
        <f>_xll.qlIndexFixing($BE$1,AZ1521,TRUE,_xll.ohTrigger(Trigger,Trigger6M))</f>
        <v>1.4186830768140179E-2</v>
      </c>
    </row>
    <row r="1522" spans="51:56" ht="11.25" customHeight="1" x14ac:dyDescent="0.25">
      <c r="AY1522" s="106" t="s">
        <v>83</v>
      </c>
      <c r="AZ1522" s="105">
        <f>_xll.qlInterestRateIndexFixingDate(Currency&amp;"ibor"&amp;Tenor,BA1522,Trigger)</f>
        <v>49977</v>
      </c>
      <c r="BA1522" s="105">
        <f>_xll.qlCalendarAdvance(Calendar,BA1521,AY1522,"f",,Trigger)</f>
        <v>49979</v>
      </c>
      <c r="BB1522" s="105">
        <f>_xll.qlInterestRateIndexMaturity(Currency&amp;"ibor"&amp;Tenor,BA1522,Trigger)</f>
        <v>50160</v>
      </c>
      <c r="BC1522" s="257">
        <f>_xll.qlIndexFixing($AC$5,AZ1522,TRUE,_xll.ohTrigger(Trigger,Trigger6M))</f>
        <v>1.4657997403408712E-2</v>
      </c>
      <c r="BD1522" s="257">
        <f>_xll.qlIndexFixing($BE$1,AZ1522,TRUE,_xll.ohTrigger(Trigger,Trigger6M))</f>
        <v>1.4179834933186145E-2</v>
      </c>
    </row>
    <row r="1523" spans="51:56" ht="11.25" customHeight="1" x14ac:dyDescent="0.25">
      <c r="AY1523" s="106" t="s">
        <v>83</v>
      </c>
      <c r="AZ1523" s="105">
        <f>_xll.qlInterestRateIndexFixingDate(Currency&amp;"ibor"&amp;Tenor,BA1523,Trigger)</f>
        <v>49984</v>
      </c>
      <c r="BA1523" s="105">
        <f>_xll.qlCalendarAdvance(Calendar,BA1522,AY1523,"f",,Trigger)</f>
        <v>49986</v>
      </c>
      <c r="BB1523" s="105">
        <f>_xll.qlInterestRateIndexMaturity(Currency&amp;"ibor"&amp;Tenor,BA1523,Trigger)</f>
        <v>50167</v>
      </c>
      <c r="BC1523" s="257">
        <f>_xll.qlIndexFixing($AC$5,AZ1523,TRUE,_xll.ohTrigger(Trigger,Trigger6M))</f>
        <v>1.4660798492802737E-2</v>
      </c>
      <c r="BD1523" s="257">
        <f>_xll.qlIndexFixing($BE$1,AZ1523,TRUE,_xll.ohTrigger(Trigger,Trigger6M))</f>
        <v>1.4172641213046349E-2</v>
      </c>
    </row>
    <row r="1524" spans="51:56" ht="11.25" customHeight="1" x14ac:dyDescent="0.25">
      <c r="AY1524" s="106" t="s">
        <v>83</v>
      </c>
      <c r="AZ1524" s="105">
        <f>_xll.qlInterestRateIndexFixingDate(Currency&amp;"ibor"&amp;Tenor,BA1524,Trigger)</f>
        <v>49991</v>
      </c>
      <c r="BA1524" s="105">
        <f>_xll.qlCalendarAdvance(Calendar,BA1523,AY1524,"f",,Trigger)</f>
        <v>49993</v>
      </c>
      <c r="BB1524" s="105">
        <f>_xll.qlInterestRateIndexMaturity(Currency&amp;"ibor"&amp;Tenor,BA1524,Trigger)</f>
        <v>50174</v>
      </c>
      <c r="BC1524" s="257">
        <f>_xll.qlIndexFixing($AC$5,AZ1524,TRUE,_xll.ohTrigger(Trigger,Trigger6M))</f>
        <v>1.4663599586112745E-2</v>
      </c>
      <c r="BD1524" s="257">
        <f>_xll.qlIndexFixing($BE$1,AZ1524,TRUE,_xll.ohTrigger(Trigger,Trigger6M))</f>
        <v>1.4165478543384543E-2</v>
      </c>
    </row>
    <row r="1525" spans="51:56" ht="11.25" customHeight="1" x14ac:dyDescent="0.25">
      <c r="AY1525" s="106" t="s">
        <v>83</v>
      </c>
      <c r="AZ1525" s="105">
        <f>_xll.qlInterestRateIndexFixingDate(Currency&amp;"ibor"&amp;Tenor,BA1525,Trigger)</f>
        <v>49998</v>
      </c>
      <c r="BA1525" s="105">
        <f>_xll.qlCalendarAdvance(Calendar,BA1524,AY1525,"f",,Trigger)</f>
        <v>50000</v>
      </c>
      <c r="BB1525" s="105">
        <f>_xll.qlInterestRateIndexMaturity(Currency&amp;"ibor"&amp;Tenor,BA1525,Trigger)</f>
        <v>50181</v>
      </c>
      <c r="BC1525" s="257">
        <f>_xll.qlIndexFixing($AC$5,AZ1525,TRUE,_xll.ohTrigger(Trigger,Trigger6M))</f>
        <v>1.4666400683339178E-2</v>
      </c>
      <c r="BD1525" s="257">
        <f>_xll.qlIndexFixing($BE$1,AZ1525,TRUE,_xll.ohTrigger(Trigger,Trigger6M))</f>
        <v>1.4158347124314685E-2</v>
      </c>
    </row>
    <row r="1526" spans="51:56" ht="11.25" customHeight="1" x14ac:dyDescent="0.25">
      <c r="AY1526" s="106" t="s">
        <v>83</v>
      </c>
      <c r="AZ1526" s="105">
        <f>_xll.qlInterestRateIndexFixingDate(Currency&amp;"ibor"&amp;Tenor,BA1526,Trigger)</f>
        <v>50005</v>
      </c>
      <c r="BA1526" s="105">
        <f>_xll.qlCalendarAdvance(Calendar,BA1525,AY1526,"f",,Trigger)</f>
        <v>50007</v>
      </c>
      <c r="BB1526" s="105">
        <f>_xll.qlInterestRateIndexMaturity(Currency&amp;"ibor"&amp;Tenor,BA1526,Trigger)</f>
        <v>50189</v>
      </c>
      <c r="BC1526" s="257">
        <f>_xll.qlIndexFixing($AC$5,AZ1526,TRUE,_xll.ohTrigger(Trigger,Trigger6M))</f>
        <v>1.4669700012111719E-2</v>
      </c>
      <c r="BD1526" s="257">
        <f>_xll.qlIndexFixing($BE$1,AZ1526,TRUE,_xll.ohTrigger(Trigger,Trigger6M))</f>
        <v>1.4151028453276196E-2</v>
      </c>
    </row>
    <row r="1527" spans="51:56" ht="11.25" customHeight="1" x14ac:dyDescent="0.25">
      <c r="AY1527" s="106" t="s">
        <v>83</v>
      </c>
      <c r="AZ1527" s="105">
        <f>_xll.qlInterestRateIndexFixingDate(Currency&amp;"ibor"&amp;Tenor,BA1527,Trigger)</f>
        <v>50012</v>
      </c>
      <c r="BA1527" s="105">
        <f>_xll.qlCalendarAdvance(Calendar,BA1526,AY1527,"f",,Trigger)</f>
        <v>50014</v>
      </c>
      <c r="BB1527" s="105">
        <f>_xll.qlInterestRateIndexMaturity(Currency&amp;"ibor"&amp;Tenor,BA1527,Trigger)</f>
        <v>50196</v>
      </c>
      <c r="BC1527" s="257">
        <f>_xll.qlIndexFixing($AC$5,AZ1527,TRUE,_xll.ohTrigger(Trigger,Trigger6M))</f>
        <v>1.466516689793055E-2</v>
      </c>
      <c r="BD1527" s="257">
        <f>_xll.qlIndexFixing($BE$1,AZ1527,TRUE,_xll.ohTrigger(Trigger,Trigger6M))</f>
        <v>1.4143962189293896E-2</v>
      </c>
    </row>
    <row r="1528" spans="51:56" ht="11.25" customHeight="1" x14ac:dyDescent="0.25">
      <c r="AY1528" s="106" t="s">
        <v>83</v>
      </c>
      <c r="AZ1528" s="105">
        <f>_xll.qlInterestRateIndexFixingDate(Currency&amp;"ibor"&amp;Tenor,BA1528,Trigger)</f>
        <v>50019</v>
      </c>
      <c r="BA1528" s="105">
        <f>_xll.qlCalendarAdvance(Calendar,BA1527,AY1528,"f",,Trigger)</f>
        <v>50021</v>
      </c>
      <c r="BB1528" s="105">
        <f>_xll.qlInterestRateIndexMaturity(Currency&amp;"ibor"&amp;Tenor,BA1528,Trigger)</f>
        <v>50203</v>
      </c>
      <c r="BC1528" s="257">
        <f>_xll.qlIndexFixing($AC$5,AZ1528,TRUE,_xll.ohTrigger(Trigger,Trigger6M))</f>
        <v>1.4650833470047713E-2</v>
      </c>
      <c r="BD1528" s="257">
        <f>_xll.qlIndexFixing($BE$1,AZ1528,TRUE,_xll.ohTrigger(Trigger,Trigger6M))</f>
        <v>1.4136927791916337E-2</v>
      </c>
    </row>
    <row r="1529" spans="51:56" ht="11.25" customHeight="1" x14ac:dyDescent="0.25">
      <c r="AY1529" s="106" t="s">
        <v>83</v>
      </c>
      <c r="AZ1529" s="105">
        <f>_xll.qlInterestRateIndexFixingDate(Currency&amp;"ibor"&amp;Tenor,BA1529,Trigger)</f>
        <v>50026</v>
      </c>
      <c r="BA1529" s="105">
        <f>_xll.qlCalendarAdvance(Calendar,BA1528,AY1529,"f",,Trigger)</f>
        <v>50028</v>
      </c>
      <c r="BB1529" s="105">
        <f>_xll.qlInterestRateIndexMaturity(Currency&amp;"ibor"&amp;Tenor,BA1529,Trigger)</f>
        <v>50210</v>
      </c>
      <c r="BC1529" s="257">
        <f>_xll.qlIndexFixing($AC$5,AZ1529,TRUE,_xll.ohTrigger(Trigger,Trigger6M))</f>
        <v>1.4636470357333578E-2</v>
      </c>
      <c r="BD1529" s="257">
        <f>_xll.qlIndexFixing($BE$1,AZ1529,TRUE,_xll.ohTrigger(Trigger,Trigger6M))</f>
        <v>1.4129925461255971E-2</v>
      </c>
    </row>
    <row r="1530" spans="51:56" ht="11.25" customHeight="1" x14ac:dyDescent="0.25">
      <c r="AY1530" s="106" t="s">
        <v>83</v>
      </c>
      <c r="AZ1530" s="105">
        <f>_xll.qlInterestRateIndexFixingDate(Currency&amp;"ibor"&amp;Tenor,BA1530,Trigger)</f>
        <v>50032</v>
      </c>
      <c r="BA1530" s="105">
        <f>_xll.qlCalendarAdvance(Calendar,BA1529,AY1530,"f",,Trigger)</f>
        <v>50038</v>
      </c>
      <c r="BB1530" s="105">
        <f>_xll.qlInterestRateIndexMaturity(Currency&amp;"ibor"&amp;Tenor,BA1530,Trigger)</f>
        <v>50220</v>
      </c>
      <c r="BC1530" s="257">
        <f>_xll.qlIndexFixing($AC$5,AZ1530,TRUE,_xll.ohTrigger(Trigger,Trigger6M))</f>
        <v>1.4615900132068024E-2</v>
      </c>
      <c r="BD1530" s="257">
        <f>_xll.qlIndexFixing($BE$1,AZ1530,TRUE,_xll.ohTrigger(Trigger,Trigger6M))</f>
        <v>1.4119978154408297E-2</v>
      </c>
    </row>
    <row r="1531" spans="51:56" ht="11.25" customHeight="1" x14ac:dyDescent="0.25">
      <c r="AY1531" s="106" t="s">
        <v>83</v>
      </c>
      <c r="AZ1531" s="105">
        <f>_xll.qlInterestRateIndexFixingDate(Currency&amp;"ibor"&amp;Tenor,BA1531,Trigger)</f>
        <v>50040</v>
      </c>
      <c r="BA1531" s="105">
        <f>_xll.qlCalendarAdvance(Calendar,BA1530,AY1531,"f",,Trigger)</f>
        <v>50045</v>
      </c>
      <c r="BB1531" s="105">
        <f>_xll.qlInterestRateIndexMaturity(Currency&amp;"ibor"&amp;Tenor,BA1531,Trigger)</f>
        <v>50227</v>
      </c>
      <c r="BC1531" s="257">
        <f>_xll.qlIndexFixing($AC$5,AZ1531,TRUE,_xll.ohTrigger(Trigger,Trigger6M))</f>
        <v>1.4601464930304436E-2</v>
      </c>
      <c r="BD1531" s="257">
        <f>_xll.qlIndexFixing($BE$1,AZ1531,TRUE,_xll.ohTrigger(Trigger,Trigger6M))</f>
        <v>1.4113054533187338E-2</v>
      </c>
    </row>
    <row r="1532" spans="51:56" ht="11.25" customHeight="1" x14ac:dyDescent="0.25">
      <c r="AY1532" s="106" t="s">
        <v>83</v>
      </c>
      <c r="AZ1532" s="105">
        <f>_xll.qlInterestRateIndexFixingDate(Currency&amp;"ibor"&amp;Tenor,BA1532,Trigger)</f>
        <v>50048</v>
      </c>
      <c r="BA1532" s="105">
        <f>_xll.qlCalendarAdvance(Calendar,BA1531,AY1532,"f",,Trigger)</f>
        <v>50052</v>
      </c>
      <c r="BB1532" s="105">
        <f>_xll.qlInterestRateIndexMaturity(Currency&amp;"ibor"&amp;Tenor,BA1532,Trigger)</f>
        <v>50234</v>
      </c>
      <c r="BC1532" s="257">
        <f>_xll.qlIndexFixing($AC$5,AZ1532,TRUE,_xll.ohTrigger(Trigger,Trigger6M))</f>
        <v>1.4587000045921407E-2</v>
      </c>
      <c r="BD1532" s="257">
        <f>_xll.qlIndexFixing($BE$1,AZ1532,TRUE,_xll.ohTrigger(Trigger,Trigger6M))</f>
        <v>1.4106163664782661E-2</v>
      </c>
    </row>
    <row r="1533" spans="51:56" ht="11.25" customHeight="1" x14ac:dyDescent="0.25">
      <c r="AY1533" s="106" t="s">
        <v>83</v>
      </c>
      <c r="AZ1533" s="105">
        <f>_xll.qlInterestRateIndexFixingDate(Currency&amp;"ibor"&amp;Tenor,BA1533,Trigger)</f>
        <v>50055</v>
      </c>
      <c r="BA1533" s="105">
        <f>_xll.qlCalendarAdvance(Calendar,BA1532,AY1533,"f",,Trigger)</f>
        <v>50059</v>
      </c>
      <c r="BB1533" s="105">
        <f>_xll.qlInterestRateIndexMaturity(Currency&amp;"ibor"&amp;Tenor,BA1533,Trigger)</f>
        <v>50241</v>
      </c>
      <c r="BC1533" s="257">
        <f>_xll.qlIndexFixing($AC$5,AZ1533,TRUE,_xll.ohTrigger(Trigger,Trigger6M))</f>
        <v>1.4572505479567212E-2</v>
      </c>
      <c r="BD1533" s="257">
        <f>_xll.qlIndexFixing($BE$1,AZ1533,TRUE,_xll.ohTrigger(Trigger,Trigger6M))</f>
        <v>1.4099305749303646E-2</v>
      </c>
    </row>
    <row r="1534" spans="51:56" ht="11.25" customHeight="1" x14ac:dyDescent="0.25">
      <c r="AY1534" s="106" t="s">
        <v>83</v>
      </c>
      <c r="AZ1534" s="105">
        <f>_xll.qlInterestRateIndexFixingDate(Currency&amp;"ibor"&amp;Tenor,BA1534,Trigger)</f>
        <v>50062</v>
      </c>
      <c r="BA1534" s="105">
        <f>_xll.qlCalendarAdvance(Calendar,BA1533,AY1534,"f",,Trigger)</f>
        <v>50066</v>
      </c>
      <c r="BB1534" s="105">
        <f>_xll.qlInterestRateIndexMaturity(Currency&amp;"ibor"&amp;Tenor,BA1534,Trigger)</f>
        <v>50248</v>
      </c>
      <c r="BC1534" s="257">
        <f>_xll.qlIndexFixing($AC$5,AZ1534,TRUE,_xll.ohTrigger(Trigger,Trigger6M))</f>
        <v>1.4557981231891002E-2</v>
      </c>
      <c r="BD1534" s="257">
        <f>_xll.qlIndexFixing($BE$1,AZ1534,TRUE,_xll.ohTrigger(Trigger,Trigger6M))</f>
        <v>1.409248098685748E-2</v>
      </c>
    </row>
    <row r="1535" spans="51:56" ht="11.25" customHeight="1" x14ac:dyDescent="0.25">
      <c r="AY1535" s="106" t="s">
        <v>83</v>
      </c>
      <c r="AZ1535" s="105">
        <f>_xll.qlInterestRateIndexFixingDate(Currency&amp;"ibor"&amp;Tenor,BA1535,Trigger)</f>
        <v>50069</v>
      </c>
      <c r="BA1535" s="105">
        <f>_xll.qlCalendarAdvance(Calendar,BA1534,AY1535,"f",,Trigger)</f>
        <v>50073</v>
      </c>
      <c r="BB1535" s="105">
        <f>_xll.qlInterestRateIndexMaturity(Currency&amp;"ibor"&amp;Tenor,BA1535,Trigger)</f>
        <v>50255</v>
      </c>
      <c r="BC1535" s="257">
        <f>_xll.qlIndexFixing($AC$5,AZ1535,TRUE,_xll.ohTrigger(Trigger,Trigger6M))</f>
        <v>1.4543427303543684E-2</v>
      </c>
      <c r="BD1535" s="257">
        <f>_xll.qlIndexFixing($BE$1,AZ1535,TRUE,_xll.ohTrigger(Trigger,Trigger6M))</f>
        <v>1.4085689577552222E-2</v>
      </c>
    </row>
    <row r="1536" spans="51:56" ht="11.25" customHeight="1" x14ac:dyDescent="0.25">
      <c r="AY1536" s="106" t="s">
        <v>83</v>
      </c>
      <c r="AZ1536" s="105">
        <f>_xll.qlInterestRateIndexFixingDate(Currency&amp;"ibor"&amp;Tenor,BA1536,Trigger)</f>
        <v>50076</v>
      </c>
      <c r="BA1536" s="105">
        <f>_xll.qlCalendarAdvance(Calendar,BA1535,AY1536,"f",,Trigger)</f>
        <v>50080</v>
      </c>
      <c r="BB1536" s="105">
        <f>_xll.qlInterestRateIndexMaturity(Currency&amp;"ibor"&amp;Tenor,BA1536,Trigger)</f>
        <v>50262</v>
      </c>
      <c r="BC1536" s="257">
        <f>_xll.qlIndexFixing($AC$5,AZ1536,TRUE,_xll.ohTrigger(Trigger,Trigger6M))</f>
        <v>1.4528843695177044E-2</v>
      </c>
      <c r="BD1536" s="257">
        <f>_xll.qlIndexFixing($BE$1,AZ1536,TRUE,_xll.ohTrigger(Trigger,Trigger6M))</f>
        <v>1.4078931721494615E-2</v>
      </c>
    </row>
    <row r="1537" spans="51:56" ht="11.25" customHeight="1" x14ac:dyDescent="0.25">
      <c r="AY1537" s="106" t="s">
        <v>83</v>
      </c>
      <c r="AZ1537" s="105">
        <f>_xll.qlInterestRateIndexFixingDate(Currency&amp;"ibor"&amp;Tenor,BA1537,Trigger)</f>
        <v>50083</v>
      </c>
      <c r="BA1537" s="105">
        <f>_xll.qlCalendarAdvance(Calendar,BA1536,AY1537,"f",,Trigger)</f>
        <v>50087</v>
      </c>
      <c r="BB1537" s="105">
        <f>_xll.qlInterestRateIndexMaturity(Currency&amp;"ibor"&amp;Tenor,BA1537,Trigger)</f>
        <v>50269</v>
      </c>
      <c r="BC1537" s="257">
        <f>_xll.qlIndexFixing($AC$5,AZ1537,TRUE,_xll.ohTrigger(Trigger,Trigger6M))</f>
        <v>1.4514230407443748E-2</v>
      </c>
      <c r="BD1537" s="257">
        <f>_xll.qlIndexFixing($BE$1,AZ1537,TRUE,_xll.ohTrigger(Trigger,Trigger6M))</f>
        <v>1.4072207618787014E-2</v>
      </c>
    </row>
    <row r="1538" spans="51:56" ht="11.25" customHeight="1" x14ac:dyDescent="0.25">
      <c r="AY1538" s="106" t="s">
        <v>83</v>
      </c>
      <c r="AZ1538" s="105">
        <f>_xll.qlInterestRateIndexFixingDate(Currency&amp;"ibor"&amp;Tenor,BA1538,Trigger)</f>
        <v>50090</v>
      </c>
      <c r="BA1538" s="105">
        <f>_xll.qlCalendarAdvance(Calendar,BA1537,AY1538,"f",,Trigger)</f>
        <v>50094</v>
      </c>
      <c r="BB1538" s="105">
        <f>_xll.qlInterestRateIndexMaturity(Currency&amp;"ibor"&amp;Tenor,BA1538,Trigger)</f>
        <v>50276</v>
      </c>
      <c r="BC1538" s="257">
        <f>_xll.qlIndexFixing($AC$5,AZ1538,TRUE,_xll.ohTrigger(Trigger,Trigger6M))</f>
        <v>1.4499587440999096E-2</v>
      </c>
      <c r="BD1538" s="257">
        <f>_xll.qlIndexFixing($BE$1,AZ1538,TRUE,_xll.ohTrigger(Trigger,Trigger6M))</f>
        <v>1.4065517469535285E-2</v>
      </c>
    </row>
    <row r="1539" spans="51:56" ht="11.25" customHeight="1" x14ac:dyDescent="0.25">
      <c r="AY1539" s="106" t="s">
        <v>83</v>
      </c>
      <c r="AZ1539" s="105">
        <f>_xll.qlInterestRateIndexFixingDate(Currency&amp;"ibor"&amp;Tenor,BA1539,Trigger)</f>
        <v>50097</v>
      </c>
      <c r="BA1539" s="105">
        <f>_xll.qlCalendarAdvance(Calendar,BA1538,AY1539,"f",,Trigger)</f>
        <v>50101</v>
      </c>
      <c r="BB1539" s="105">
        <f>_xll.qlInterestRateIndexMaturity(Currency&amp;"ibor"&amp;Tenor,BA1539,Trigger)</f>
        <v>50285</v>
      </c>
      <c r="BC1539" s="257">
        <f>_xll.qlIndexFixing($AC$5,AZ1539,TRUE,_xll.ohTrigger(Trigger,Trigger6M))</f>
        <v>1.4483369864524627E-2</v>
      </c>
      <c r="BD1539" s="257">
        <f>_xll.qlIndexFixing($BE$1,AZ1539,TRUE,_xll.ohTrigger(Trigger,Trigger6M))</f>
        <v>1.4058482482598011E-2</v>
      </c>
    </row>
    <row r="1540" spans="51:56" ht="11.25" customHeight="1" x14ac:dyDescent="0.25">
      <c r="AY1540" s="106" t="s">
        <v>83</v>
      </c>
      <c r="AZ1540" s="105">
        <f>_xll.qlInterestRateIndexFixingDate(Currency&amp;"ibor"&amp;Tenor,BA1540,Trigger)</f>
        <v>50104</v>
      </c>
      <c r="BA1540" s="105">
        <f>_xll.qlCalendarAdvance(Calendar,BA1539,AY1540,"f",,Trigger)</f>
        <v>50108</v>
      </c>
      <c r="BB1540" s="105">
        <f>_xll.qlInterestRateIndexMaturity(Currency&amp;"ibor"&amp;Tenor,BA1540,Trigger)</f>
        <v>50292</v>
      </c>
      <c r="BC1540" s="257">
        <f>_xll.qlIndexFixing($AC$5,AZ1540,TRUE,_xll.ohTrigger(Trigger,Trigger6M))</f>
        <v>1.4468848229198661E-2</v>
      </c>
      <c r="BD1540" s="257">
        <f>_xll.qlIndexFixing($BE$1,AZ1540,TRUE,_xll.ohTrigger(Trigger,Trigger6M))</f>
        <v>1.4051865374435731E-2</v>
      </c>
    </row>
    <row r="1541" spans="51:56" ht="11.25" customHeight="1" x14ac:dyDescent="0.25">
      <c r="AY1541" s="106" t="s">
        <v>83</v>
      </c>
      <c r="AZ1541" s="105">
        <f>_xll.qlInterestRateIndexFixingDate(Currency&amp;"ibor"&amp;Tenor,BA1541,Trigger)</f>
        <v>50111</v>
      </c>
      <c r="BA1541" s="105">
        <f>_xll.qlCalendarAdvance(Calendar,BA1540,AY1541,"f",,Trigger)</f>
        <v>50115</v>
      </c>
      <c r="BB1541" s="105">
        <f>_xll.qlInterestRateIndexMaturity(Currency&amp;"ibor"&amp;Tenor,BA1541,Trigger)</f>
        <v>50299</v>
      </c>
      <c r="BC1541" s="257">
        <f>_xll.qlIndexFixing($AC$5,AZ1541,TRUE,_xll.ohTrigger(Trigger,Trigger6M))</f>
        <v>1.4454297237057892E-2</v>
      </c>
      <c r="BD1541" s="257">
        <f>_xll.qlIndexFixing($BE$1,AZ1541,TRUE,_xll.ohTrigger(Trigger,Trigger6M))</f>
        <v>1.4045282851549833E-2</v>
      </c>
    </row>
    <row r="1542" spans="51:56" ht="11.25" customHeight="1" x14ac:dyDescent="0.25">
      <c r="AY1542" s="106" t="s">
        <v>83</v>
      </c>
      <c r="AZ1542" s="105">
        <f>_xll.qlInterestRateIndexFixingDate(Currency&amp;"ibor"&amp;Tenor,BA1542,Trigger)</f>
        <v>50118</v>
      </c>
      <c r="BA1542" s="105">
        <f>_xll.qlCalendarAdvance(Calendar,BA1541,AY1542,"f",,Trigger)</f>
        <v>50122</v>
      </c>
      <c r="BB1542" s="105">
        <f>_xll.qlInterestRateIndexMaturity(Currency&amp;"ibor"&amp;Tenor,BA1542,Trigger)</f>
        <v>50306</v>
      </c>
      <c r="BC1542" s="257">
        <f>_xll.qlIndexFixing($AC$5,AZ1542,TRUE,_xll.ohTrigger(Trigger,Trigger6M))</f>
        <v>1.4439716888755273E-2</v>
      </c>
      <c r="BD1542" s="257">
        <f>_xll.qlIndexFixing($BE$1,AZ1542,TRUE,_xll.ohTrigger(Trigger,Trigger6M))</f>
        <v>1.4038735114053288E-2</v>
      </c>
    </row>
    <row r="1543" spans="51:56" ht="11.25" customHeight="1" x14ac:dyDescent="0.25">
      <c r="AY1543" s="106" t="s">
        <v>83</v>
      </c>
      <c r="AZ1543" s="105">
        <f>_xll.qlInterestRateIndexFixingDate(Currency&amp;"ibor"&amp;Tenor,BA1543,Trigger)</f>
        <v>50125</v>
      </c>
      <c r="BA1543" s="105">
        <f>_xll.qlCalendarAdvance(Calendar,BA1542,AY1543,"f",,Trigger)</f>
        <v>50129</v>
      </c>
      <c r="BB1543" s="105">
        <f>_xll.qlInterestRateIndexMaturity(Currency&amp;"ibor"&amp;Tenor,BA1543,Trigger)</f>
        <v>50313</v>
      </c>
      <c r="BC1543" s="257">
        <f>_xll.qlIndexFixing($AC$5,AZ1543,TRUE,_xll.ohTrigger(Trigger,Trigger6M))</f>
        <v>1.4425107184943324E-2</v>
      </c>
      <c r="BD1543" s="257">
        <f>_xll.qlIndexFixing($BE$1,AZ1543,TRUE,_xll.ohTrigger(Trigger,Trigger6M))</f>
        <v>1.4032222362056021E-2</v>
      </c>
    </row>
    <row r="1544" spans="51:56" ht="11.25" customHeight="1" x14ac:dyDescent="0.25">
      <c r="AY1544" s="106" t="s">
        <v>83</v>
      </c>
      <c r="AZ1544" s="105">
        <f>_xll.qlInterestRateIndexFixingDate(Currency&amp;"ibor"&amp;Tenor,BA1544,Trigger)</f>
        <v>50131</v>
      </c>
      <c r="BA1544" s="105">
        <f>_xll.qlCalendarAdvance(Calendar,BA1543,AY1544,"f",,Trigger)</f>
        <v>50137</v>
      </c>
      <c r="BB1544" s="105">
        <f>_xll.qlInterestRateIndexMaturity(Currency&amp;"ibor"&amp;Tenor,BA1544,Trigger)</f>
        <v>50320</v>
      </c>
      <c r="BC1544" s="257">
        <f>_xll.qlIndexFixing($AC$5,AZ1544,TRUE,_xll.ohTrigger(Trigger,Trigger6M))</f>
        <v>1.4408676559265586E-2</v>
      </c>
      <c r="BD1544" s="257">
        <f>_xll.qlIndexFixing($BE$1,AZ1544,TRUE,_xll.ohTrigger(Trigger,Trigger6M))</f>
        <v>1.4024999871279129E-2</v>
      </c>
    </row>
    <row r="1545" spans="51:56" ht="11.25" customHeight="1" x14ac:dyDescent="0.25">
      <c r="AY1545" s="106" t="s">
        <v>83</v>
      </c>
      <c r="AZ1545" s="105">
        <f>_xll.qlInterestRateIndexFixingDate(Currency&amp;"ibor"&amp;Tenor,BA1545,Trigger)</f>
        <v>50140</v>
      </c>
      <c r="BA1545" s="105">
        <f>_xll.qlCalendarAdvance(Calendar,BA1544,AY1545,"f",,Trigger)</f>
        <v>50144</v>
      </c>
      <c r="BB1545" s="105">
        <f>_xll.qlInterestRateIndexMaturity(Currency&amp;"ibor"&amp;Tenor,BA1545,Trigger)</f>
        <v>50327</v>
      </c>
      <c r="BC1545" s="257">
        <f>_xll.qlIndexFixing($AC$5,AZ1545,TRUE,_xll.ohTrigger(Trigger,Trigger6M))</f>
        <v>1.4393913284840118E-2</v>
      </c>
      <c r="BD1545" s="257">
        <f>_xll.qlIndexFixing($BE$1,AZ1545,TRUE,_xll.ohTrigger(Trigger,Trigger6M))</f>
        <v>1.4018560413228624E-2</v>
      </c>
    </row>
    <row r="1546" spans="51:56" ht="11.25" customHeight="1" x14ac:dyDescent="0.25">
      <c r="AY1546" s="106" t="s">
        <v>83</v>
      </c>
      <c r="AZ1546" s="105">
        <f>_xll.qlInterestRateIndexFixingDate(Currency&amp;"ibor"&amp;Tenor,BA1546,Trigger)</f>
        <v>50147</v>
      </c>
      <c r="BA1546" s="105">
        <f>_xll.qlCalendarAdvance(Calendar,BA1545,AY1546,"f",,Trigger)</f>
        <v>50151</v>
      </c>
      <c r="BB1546" s="105">
        <f>_xll.qlInterestRateIndexMaturity(Currency&amp;"ibor"&amp;Tenor,BA1546,Trigger)</f>
        <v>50334</v>
      </c>
      <c r="BC1546" s="257">
        <f>_xll.qlIndexFixing($AC$5,AZ1546,TRUE,_xll.ohTrigger(Trigger,Trigger6M))</f>
        <v>1.4379120497898065E-2</v>
      </c>
      <c r="BD1546" s="257">
        <f>_xll.qlIndexFixing($BE$1,AZ1546,TRUE,_xll.ohTrigger(Trigger,Trigger6M))</f>
        <v>1.4012156553805553E-2</v>
      </c>
    </row>
    <row r="1547" spans="51:56" ht="11.25" customHeight="1" x14ac:dyDescent="0.25">
      <c r="AY1547" s="106" t="s">
        <v>83</v>
      </c>
      <c r="AZ1547" s="105">
        <f>_xll.qlInterestRateIndexFixingDate(Currency&amp;"ibor"&amp;Tenor,BA1547,Trigger)</f>
        <v>50154</v>
      </c>
      <c r="BA1547" s="105">
        <f>_xll.qlCalendarAdvance(Calendar,BA1546,AY1547,"f",,Trigger)</f>
        <v>50158</v>
      </c>
      <c r="BB1547" s="105">
        <f>_xll.qlInterestRateIndexMaturity(Currency&amp;"ibor"&amp;Tenor,BA1547,Trigger)</f>
        <v>50341</v>
      </c>
      <c r="BC1547" s="257">
        <f>_xll.qlIndexFixing($AC$5,AZ1547,TRUE,_xll.ohTrigger(Trigger,Trigger6M))</f>
        <v>1.4364298199102067E-2</v>
      </c>
      <c r="BD1547" s="257">
        <f>_xll.qlIndexFixing($BE$1,AZ1547,TRUE,_xll.ohTrigger(Trigger,Trigger6M))</f>
        <v>1.4005788493111709E-2</v>
      </c>
    </row>
    <row r="1548" spans="51:56" ht="11.25" customHeight="1" x14ac:dyDescent="0.25">
      <c r="AY1548" s="106" t="s">
        <v>83</v>
      </c>
      <c r="AZ1548" s="105">
        <f>_xll.qlInterestRateIndexFixingDate(Currency&amp;"ibor"&amp;Tenor,BA1548,Trigger)</f>
        <v>50160</v>
      </c>
      <c r="BA1548" s="105">
        <f>_xll.qlCalendarAdvance(Calendar,BA1547,AY1548,"f",,Trigger)</f>
        <v>50165</v>
      </c>
      <c r="BB1548" s="105">
        <f>_xll.qlInterestRateIndexMaturity(Currency&amp;"ibor"&amp;Tenor,BA1548,Trigger)</f>
        <v>50349</v>
      </c>
      <c r="BC1548" s="257">
        <f>_xll.qlIndexFixing($AC$5,AZ1548,TRUE,_xll.ohTrigger(Trigger,Trigger6M))</f>
        <v>1.4349507892769991E-2</v>
      </c>
      <c r="BD1548" s="257">
        <f>_xll.qlIndexFixing($BE$1,AZ1548,TRUE,_xll.ohTrigger(Trigger,Trigger6M))</f>
        <v>1.3999288363021141E-2</v>
      </c>
    </row>
    <row r="1549" spans="51:56" ht="11.25" customHeight="1" x14ac:dyDescent="0.25">
      <c r="AY1549" s="106" t="s">
        <v>83</v>
      </c>
      <c r="AZ1549" s="105">
        <f>_xll.qlInterestRateIndexFixingDate(Currency&amp;"ibor"&amp;Tenor,BA1549,Trigger)</f>
        <v>50168</v>
      </c>
      <c r="BA1549" s="105">
        <f>_xll.qlCalendarAdvance(Calendar,BA1548,AY1549,"f",,Trigger)</f>
        <v>50172</v>
      </c>
      <c r="BB1549" s="105">
        <f>_xll.qlInterestRateIndexMaturity(Currency&amp;"ibor"&amp;Tenor,BA1549,Trigger)</f>
        <v>50356</v>
      </c>
      <c r="BC1549" s="257">
        <f>_xll.qlIndexFixing($AC$5,AZ1549,TRUE,_xll.ohTrigger(Trigger,Trigger6M))</f>
        <v>1.4334717876663383E-2</v>
      </c>
      <c r="BD1549" s="257">
        <f>_xll.qlIndexFixing($BE$1,AZ1549,TRUE,_xll.ohTrigger(Trigger,Trigger6M))</f>
        <v>1.3992994912102043E-2</v>
      </c>
    </row>
    <row r="1550" spans="51:56" ht="11.25" customHeight="1" x14ac:dyDescent="0.25">
      <c r="AY1550" s="106" t="s">
        <v>83</v>
      </c>
      <c r="AZ1550" s="105">
        <f>_xll.qlInterestRateIndexFixingDate(Currency&amp;"ibor"&amp;Tenor,BA1550,Trigger)</f>
        <v>50175</v>
      </c>
      <c r="BA1550" s="105">
        <f>_xll.qlCalendarAdvance(Calendar,BA1549,AY1550,"f",,Trigger)</f>
        <v>50179</v>
      </c>
      <c r="BB1550" s="105">
        <f>_xll.qlInterestRateIndexMaturity(Currency&amp;"ibor"&amp;Tenor,BA1550,Trigger)</f>
        <v>50363</v>
      </c>
      <c r="BC1550" s="257">
        <f>_xll.qlIndexFixing($AC$5,AZ1550,TRUE,_xll.ohTrigger(Trigger,Trigger6M))</f>
        <v>1.4319898509750207E-2</v>
      </c>
      <c r="BD1550" s="257">
        <f>_xll.qlIndexFixing($BE$1,AZ1550,TRUE,_xll.ohTrigger(Trigger,Trigger6M))</f>
        <v>1.3986737876026693E-2</v>
      </c>
    </row>
    <row r="1551" spans="51:56" ht="11.25" customHeight="1" x14ac:dyDescent="0.25">
      <c r="AY1551" s="106" t="s">
        <v>83</v>
      </c>
      <c r="AZ1551" s="105">
        <f>_xll.qlInterestRateIndexFixingDate(Currency&amp;"ibor"&amp;Tenor,BA1551,Trigger)</f>
        <v>50182</v>
      </c>
      <c r="BA1551" s="105">
        <f>_xll.qlCalendarAdvance(Calendar,BA1550,AY1551,"f",,Trigger)</f>
        <v>50186</v>
      </c>
      <c r="BB1551" s="105">
        <f>_xll.qlInterestRateIndexMaturity(Currency&amp;"ibor"&amp;Tenor,BA1551,Trigger)</f>
        <v>50370</v>
      </c>
      <c r="BC1551" s="257">
        <f>_xll.qlIndexFixing($AC$5,AZ1551,TRUE,_xll.ohTrigger(Trigger,Trigger6M))</f>
        <v>1.4305049792694716E-2</v>
      </c>
      <c r="BD1551" s="257">
        <f>_xll.qlIndexFixing($BE$1,AZ1551,TRUE,_xll.ohTrigger(Trigger,Trigger6M))</f>
        <v>1.3980517454900676E-2</v>
      </c>
    </row>
    <row r="1552" spans="51:56" ht="11.25" customHeight="1" x14ac:dyDescent="0.25">
      <c r="AY1552" s="106" t="s">
        <v>83</v>
      </c>
      <c r="AZ1552" s="105">
        <f>_xll.qlInterestRateIndexFixingDate(Currency&amp;"ibor"&amp;Tenor,BA1552,Trigger)</f>
        <v>50189</v>
      </c>
      <c r="BA1552" s="105">
        <f>_xll.qlCalendarAdvance(Calendar,BA1551,AY1552,"f",,Trigger)</f>
        <v>50193</v>
      </c>
      <c r="BB1552" s="105">
        <f>_xll.qlInterestRateIndexMaturity(Currency&amp;"ibor"&amp;Tenor,BA1552,Trigger)</f>
        <v>50376</v>
      </c>
      <c r="BC1552" s="257">
        <f>_xll.qlIndexFixing($AC$5,AZ1552,TRUE,_xll.ohTrigger(Trigger,Trigger6M))</f>
        <v>1.4289744050600958E-2</v>
      </c>
      <c r="BD1552" s="257">
        <f>_xll.qlIndexFixing($BE$1,AZ1552,TRUE,_xll.ohTrigger(Trigger,Trigger6M))</f>
        <v>1.3974492174121809E-2</v>
      </c>
    </row>
    <row r="1553" spans="51:56" ht="11.25" customHeight="1" x14ac:dyDescent="0.25">
      <c r="AY1553" s="106" t="s">
        <v>83</v>
      </c>
      <c r="AZ1553" s="105">
        <f>_xll.qlInterestRateIndexFixingDate(Currency&amp;"ibor"&amp;Tenor,BA1553,Trigger)</f>
        <v>50196</v>
      </c>
      <c r="BA1553" s="105">
        <f>_xll.qlCalendarAdvance(Calendar,BA1552,AY1553,"f",,Trigger)</f>
        <v>50200</v>
      </c>
      <c r="BB1553" s="105">
        <f>_xll.qlInterestRateIndexMaturity(Currency&amp;"ibor"&amp;Tenor,BA1553,Trigger)</f>
        <v>50383</v>
      </c>
      <c r="BC1553" s="257">
        <f>_xll.qlIndexFixing($AC$5,AZ1553,TRUE,_xll.ohTrigger(Trigger,Trigger6M))</f>
        <v>1.4291770463032474E-2</v>
      </c>
      <c r="BD1553" s="257">
        <f>_xll.qlIndexFixing($BE$1,AZ1553,TRUE,_xll.ohTrigger(Trigger,Trigger6M))</f>
        <v>1.3968343107917829E-2</v>
      </c>
    </row>
    <row r="1554" spans="51:56" ht="11.25" customHeight="1" x14ac:dyDescent="0.25">
      <c r="AY1554" s="106" t="s">
        <v>83</v>
      </c>
      <c r="AZ1554" s="105">
        <f>_xll.qlInterestRateIndexFixingDate(Currency&amp;"ibor"&amp;Tenor,BA1554,Trigger)</f>
        <v>50203</v>
      </c>
      <c r="BA1554" s="105">
        <f>_xll.qlCalendarAdvance(Calendar,BA1553,AY1554,"f",,Trigger)</f>
        <v>50207</v>
      </c>
      <c r="BB1554" s="105">
        <f>_xll.qlInterestRateIndexMaturity(Currency&amp;"ibor"&amp;Tenor,BA1554,Trigger)</f>
        <v>50390</v>
      </c>
      <c r="BC1554" s="257">
        <f>_xll.qlIndexFixing($AC$5,AZ1554,TRUE,_xll.ohTrigger(Trigger,Trigger6M))</f>
        <v>1.4293796877537523E-2</v>
      </c>
      <c r="BD1554" s="257">
        <f>_xll.qlIndexFixing($BE$1,AZ1554,TRUE,_xll.ohTrigger(Trigger,Trigger6M))</f>
        <v>1.3962231241143834E-2</v>
      </c>
    </row>
    <row r="1555" spans="51:56" ht="11.25" customHeight="1" x14ac:dyDescent="0.25">
      <c r="AY1555" s="106" t="s">
        <v>83</v>
      </c>
      <c r="AZ1555" s="105">
        <f>_xll.qlInterestRateIndexFixingDate(Currency&amp;"ibor"&amp;Tenor,BA1555,Trigger)</f>
        <v>50210</v>
      </c>
      <c r="BA1555" s="105">
        <f>_xll.qlCalendarAdvance(Calendar,BA1554,AY1555,"f",,Trigger)</f>
        <v>50214</v>
      </c>
      <c r="BB1555" s="105">
        <f>_xll.qlInterestRateIndexMaturity(Currency&amp;"ibor"&amp;Tenor,BA1555,Trigger)</f>
        <v>50397</v>
      </c>
      <c r="BC1555" s="257">
        <f>_xll.qlIndexFixing($AC$5,AZ1555,TRUE,_xll.ohTrigger(Trigger,Trigger6M))</f>
        <v>1.4295823294114357E-2</v>
      </c>
      <c r="BD1555" s="257">
        <f>_xll.qlIndexFixing($BE$1,AZ1555,TRUE,_xll.ohTrigger(Trigger,Trigger6M))</f>
        <v>1.3956156773896812E-2</v>
      </c>
    </row>
    <row r="1556" spans="51:56" ht="11.25" customHeight="1" x14ac:dyDescent="0.25">
      <c r="AY1556" s="106" t="s">
        <v>83</v>
      </c>
      <c r="AZ1556" s="105">
        <f>_xll.qlInterestRateIndexFixingDate(Currency&amp;"ibor"&amp;Tenor,BA1556,Trigger)</f>
        <v>50217</v>
      </c>
      <c r="BA1556" s="105">
        <f>_xll.qlCalendarAdvance(Calendar,BA1555,AY1556,"f",,Trigger)</f>
        <v>50221</v>
      </c>
      <c r="BB1556" s="105">
        <f>_xll.qlInterestRateIndexMaturity(Currency&amp;"ibor"&amp;Tenor,BA1556,Trigger)</f>
        <v>50405</v>
      </c>
      <c r="BC1556" s="257">
        <f>_xll.qlIndexFixing($AC$5,AZ1556,TRUE,_xll.ohTrigger(Trigger,Trigger6M))</f>
        <v>1.4298277709597377E-2</v>
      </c>
      <c r="BD1556" s="257">
        <f>_xll.qlIndexFixing($BE$1,AZ1556,TRUE,_xll.ohTrigger(Trigger,Trigger6M))</f>
        <v>1.3949971577186056E-2</v>
      </c>
    </row>
    <row r="1557" spans="51:56" ht="11.25" customHeight="1" x14ac:dyDescent="0.25">
      <c r="AY1557" s="106" t="s">
        <v>83</v>
      </c>
      <c r="AZ1557" s="105">
        <f>_xll.qlInterestRateIndexFixingDate(Currency&amp;"ibor"&amp;Tenor,BA1557,Trigger)</f>
        <v>50224</v>
      </c>
      <c r="BA1557" s="105">
        <f>_xll.qlCalendarAdvance(Calendar,BA1556,AY1557,"f",,Trigger)</f>
        <v>50228</v>
      </c>
      <c r="BB1557" s="105">
        <f>_xll.qlInterestRateIndexMaturity(Currency&amp;"ibor"&amp;Tenor,BA1557,Trigger)</f>
        <v>50412</v>
      </c>
      <c r="BC1557" s="257">
        <f>_xll.qlIndexFixing($AC$5,AZ1557,TRUE,_xll.ohTrigger(Trigger,Trigger6M))</f>
        <v>1.4300304210666503E-2</v>
      </c>
      <c r="BD1557" s="257">
        <f>_xll.qlIndexFixing($BE$1,AZ1557,TRUE,_xll.ohTrigger(Trigger,Trigger6M))</f>
        <v>1.394397504795376E-2</v>
      </c>
    </row>
    <row r="1558" spans="51:56" ht="11.25" customHeight="1" x14ac:dyDescent="0.25">
      <c r="AY1558" s="106" t="s">
        <v>83</v>
      </c>
      <c r="AZ1558" s="105">
        <f>_xll.qlInterestRateIndexFixingDate(Currency&amp;"ibor"&amp;Tenor,BA1558,Trigger)</f>
        <v>50231</v>
      </c>
      <c r="BA1558" s="105">
        <f>_xll.qlCalendarAdvance(Calendar,BA1557,AY1558,"f",,Trigger)</f>
        <v>50235</v>
      </c>
      <c r="BB1558" s="105">
        <f>_xll.qlInterestRateIndexMaturity(Currency&amp;"ibor"&amp;Tenor,BA1558,Trigger)</f>
        <v>50419</v>
      </c>
      <c r="BC1558" s="257">
        <f>_xll.qlIndexFixing($AC$5,AZ1558,TRUE,_xll.ohTrigger(Trigger,Trigger6M))</f>
        <v>1.4302330713817877E-2</v>
      </c>
      <c r="BD1558" s="257">
        <f>_xll.qlIndexFixing($BE$1,AZ1558,TRUE,_xll.ohTrigger(Trigger,Trigger6M))</f>
        <v>1.3938016534398592E-2</v>
      </c>
    </row>
    <row r="1559" spans="51:56" ht="11.25" customHeight="1" x14ac:dyDescent="0.25">
      <c r="AY1559" s="106" t="s">
        <v>83</v>
      </c>
      <c r="AZ1559" s="105">
        <f>_xll.qlInterestRateIndexFixingDate(Currency&amp;"ibor"&amp;Tenor,BA1559,Trigger)</f>
        <v>50238</v>
      </c>
      <c r="BA1559" s="105">
        <f>_xll.qlCalendarAdvance(Calendar,BA1558,AY1559,"f",,Trigger)</f>
        <v>50242</v>
      </c>
      <c r="BB1559" s="105">
        <f>_xll.qlInterestRateIndexMaturity(Currency&amp;"ibor"&amp;Tenor,BA1559,Trigger)</f>
        <v>50426</v>
      </c>
      <c r="BC1559" s="257">
        <f>_xll.qlIndexFixing($AC$5,AZ1559,TRUE,_xll.ohTrigger(Trigger,Trigger6M))</f>
        <v>1.4304357219054103E-2</v>
      </c>
      <c r="BD1559" s="257">
        <f>_xll.qlIndexFixing($BE$1,AZ1559,TRUE,_xll.ohTrigger(Trigger,Trigger6M))</f>
        <v>1.3932096236624397E-2</v>
      </c>
    </row>
    <row r="1560" spans="51:56" ht="11.25" customHeight="1" x14ac:dyDescent="0.25">
      <c r="AY1560" s="106" t="s">
        <v>83</v>
      </c>
      <c r="AZ1560" s="105">
        <f>_xll.qlInterestRateIndexFixingDate(Currency&amp;"ibor"&amp;Tenor,BA1560,Trigger)</f>
        <v>50245</v>
      </c>
      <c r="BA1560" s="105">
        <f>_xll.qlCalendarAdvance(Calendar,BA1559,AY1560,"f",,Trigger)</f>
        <v>50249</v>
      </c>
      <c r="BB1560" s="105">
        <f>_xll.qlInterestRateIndexMaturity(Currency&amp;"ibor"&amp;Tenor,BA1560,Trigger)</f>
        <v>50433</v>
      </c>
      <c r="BC1560" s="257">
        <f>_xll.qlIndexFixing($AC$5,AZ1560,TRUE,_xll.ohTrigger(Trigger,Trigger6M))</f>
        <v>1.4306383726373448E-2</v>
      </c>
      <c r="BD1560" s="257">
        <f>_xll.qlIndexFixing($BE$1,AZ1560,TRUE,_xll.ohTrigger(Trigger,Trigger6M))</f>
        <v>1.3926214354732852E-2</v>
      </c>
    </row>
    <row r="1561" spans="51:56" ht="11.25" customHeight="1" x14ac:dyDescent="0.25">
      <c r="AY1561" s="106" t="s">
        <v>83</v>
      </c>
      <c r="AZ1561" s="105">
        <f>_xll.qlInterestRateIndexFixingDate(Currency&amp;"ibor"&amp;Tenor,BA1561,Trigger)</f>
        <v>50252</v>
      </c>
      <c r="BA1561" s="105">
        <f>_xll.qlCalendarAdvance(Calendar,BA1560,AY1561,"f",,Trigger)</f>
        <v>50256</v>
      </c>
      <c r="BB1561" s="105">
        <f>_xll.qlInterestRateIndexMaturity(Currency&amp;"ibor"&amp;Tenor,BA1561,Trigger)</f>
        <v>50440</v>
      </c>
      <c r="BC1561" s="257">
        <f>_xll.qlIndexFixing($AC$5,AZ1561,TRUE,_xll.ohTrigger(Trigger,Trigger6M))</f>
        <v>1.4308410235777646E-2</v>
      </c>
      <c r="BD1561" s="257">
        <f>_xll.qlIndexFixing($BE$1,AZ1561,TRUE,_xll.ohTrigger(Trigger,Trigger6M))</f>
        <v>1.3920371088826499E-2</v>
      </c>
    </row>
    <row r="1562" spans="51:56" ht="11.25" customHeight="1" x14ac:dyDescent="0.25">
      <c r="AY1562" s="106" t="s">
        <v>83</v>
      </c>
      <c r="AZ1562" s="105">
        <f>_xll.qlInterestRateIndexFixingDate(Currency&amp;"ibor"&amp;Tenor,BA1562,Trigger)</f>
        <v>50259</v>
      </c>
      <c r="BA1562" s="105">
        <f>_xll.qlCalendarAdvance(Calendar,BA1561,AY1562,"f",,Trigger)</f>
        <v>50263</v>
      </c>
      <c r="BB1562" s="105">
        <f>_xll.qlInterestRateIndexMaturity(Currency&amp;"ibor"&amp;Tenor,BA1562,Trigger)</f>
        <v>50447</v>
      </c>
      <c r="BC1562" s="257">
        <f>_xll.qlIndexFixing($AC$5,AZ1562,TRUE,_xll.ohTrigger(Trigger,Trigger6M))</f>
        <v>1.4310436747264526E-2</v>
      </c>
      <c r="BD1562" s="257">
        <f>_xll.qlIndexFixing($BE$1,AZ1562,TRUE,_xll.ohTrigger(Trigger,Trigger6M))</f>
        <v>1.3914566639008316E-2</v>
      </c>
    </row>
    <row r="1563" spans="51:56" ht="11.25" customHeight="1" x14ac:dyDescent="0.25">
      <c r="AY1563" s="106" t="s">
        <v>83</v>
      </c>
      <c r="AZ1563" s="105">
        <f>_xll.qlInterestRateIndexFixingDate(Currency&amp;"ibor"&amp;Tenor,BA1563,Trigger)</f>
        <v>50266</v>
      </c>
      <c r="BA1563" s="105">
        <f>_xll.qlCalendarAdvance(Calendar,BA1562,AY1563,"f",,Trigger)</f>
        <v>50270</v>
      </c>
      <c r="BB1563" s="105">
        <f>_xll.qlInterestRateIndexMaturity(Currency&amp;"ibor"&amp;Tenor,BA1563,Trigger)</f>
        <v>50454</v>
      </c>
      <c r="BC1563" s="257">
        <f>_xll.qlIndexFixing($AC$5,AZ1563,TRUE,_xll.ohTrigger(Trigger,Trigger6M))</f>
        <v>1.4312463260835824E-2</v>
      </c>
      <c r="BD1563" s="257">
        <f>_xll.qlIndexFixing($BE$1,AZ1563,TRUE,_xll.ohTrigger(Trigger,Trigger6M))</f>
        <v>1.3908801205379977E-2</v>
      </c>
    </row>
    <row r="1564" spans="51:56" ht="11.25" customHeight="1" x14ac:dyDescent="0.25">
      <c r="AY1564" s="106" t="s">
        <v>83</v>
      </c>
      <c r="AZ1564" s="105">
        <f>_xll.qlInterestRateIndexFixingDate(Currency&amp;"ibor"&amp;Tenor,BA1564,Trigger)</f>
        <v>50273</v>
      </c>
      <c r="BA1564" s="105">
        <f>_xll.qlCalendarAdvance(Calendar,BA1563,AY1564,"f",,Trigger)</f>
        <v>50277</v>
      </c>
      <c r="BB1564" s="105">
        <f>_xll.qlInterestRateIndexMaturity(Currency&amp;"ibor"&amp;Tenor,BA1564,Trigger)</f>
        <v>50461</v>
      </c>
      <c r="BC1564" s="257">
        <f>_xll.qlIndexFixing($AC$5,AZ1564,TRUE,_xll.ohTrigger(Trigger,Trigger6M))</f>
        <v>1.431448977649024E-2</v>
      </c>
      <c r="BD1564" s="257">
        <f>_xll.qlIndexFixing($BE$1,AZ1564,TRUE,_xll.ohTrigger(Trigger,Trigger6M))</f>
        <v>1.3903074988043591E-2</v>
      </c>
    </row>
    <row r="1565" spans="51:56" ht="11.25" customHeight="1" x14ac:dyDescent="0.25">
      <c r="AY1565" s="106" t="s">
        <v>83</v>
      </c>
      <c r="AZ1565" s="105">
        <f>_xll.qlInterestRateIndexFixingDate(Currency&amp;"ibor"&amp;Tenor,BA1565,Trigger)</f>
        <v>50280</v>
      </c>
      <c r="BA1565" s="105">
        <f>_xll.qlCalendarAdvance(Calendar,BA1564,AY1565,"f",,Trigger)</f>
        <v>50284</v>
      </c>
      <c r="BB1565" s="105">
        <f>_xll.qlInterestRateIndexMaturity(Currency&amp;"ibor"&amp;Tenor,BA1565,Trigger)</f>
        <v>50465</v>
      </c>
      <c r="BC1565" s="257">
        <f>_xll.qlIndexFixing($AC$5,AZ1565,TRUE,_xll.ohTrigger(Trigger,Trigger6M))</f>
        <v>1.431523019008837E-2</v>
      </c>
      <c r="BD1565" s="257">
        <f>_xll.qlIndexFixing($BE$1,AZ1565,TRUE,_xll.ohTrigger(Trigger,Trigger6M))</f>
        <v>1.3897763680790933E-2</v>
      </c>
    </row>
    <row r="1566" spans="51:56" ht="11.25" customHeight="1" x14ac:dyDescent="0.25">
      <c r="AY1566" s="106" t="s">
        <v>83</v>
      </c>
      <c r="AZ1566" s="105">
        <f>_xll.qlInterestRateIndexFixingDate(Currency&amp;"ibor"&amp;Tenor,BA1566,Trigger)</f>
        <v>50287</v>
      </c>
      <c r="BA1566" s="105">
        <f>_xll.qlCalendarAdvance(Calendar,BA1565,AY1566,"f",,Trigger)</f>
        <v>50291</v>
      </c>
      <c r="BB1566" s="105">
        <f>_xll.qlInterestRateIndexMaturity(Currency&amp;"ibor"&amp;Tenor,BA1566,Trigger)</f>
        <v>50472</v>
      </c>
      <c r="BC1566" s="257">
        <f>_xll.qlIndexFixing($AC$5,AZ1566,TRUE,_xll.ohTrigger(Trigger,Trigger6M))</f>
        <v>1.4317256468576574E-2</v>
      </c>
      <c r="BD1566" s="257">
        <f>_xll.qlIndexFixing($BE$1,AZ1566,TRUE,_xll.ohTrigger(Trigger,Trigger6M))</f>
        <v>1.3892108456304664E-2</v>
      </c>
    </row>
    <row r="1567" spans="51:56" ht="11.25" customHeight="1" x14ac:dyDescent="0.25">
      <c r="AY1567" s="106" t="s">
        <v>83</v>
      </c>
      <c r="AZ1567" s="105">
        <f>_xll.qlInterestRateIndexFixingDate(Currency&amp;"ibor"&amp;Tenor,BA1567,Trigger)</f>
        <v>50294</v>
      </c>
      <c r="BA1567" s="105">
        <f>_xll.qlCalendarAdvance(Calendar,BA1566,AY1567,"f",,Trigger)</f>
        <v>50298</v>
      </c>
      <c r="BB1567" s="105">
        <f>_xll.qlInterestRateIndexMaturity(Currency&amp;"ibor"&amp;Tenor,BA1567,Trigger)</f>
        <v>50479</v>
      </c>
      <c r="BC1567" s="257">
        <f>_xll.qlIndexFixing($AC$5,AZ1567,TRUE,_xll.ohTrigger(Trigger,Trigger6M))</f>
        <v>1.4319282749114409E-2</v>
      </c>
      <c r="BD1567" s="257">
        <f>_xll.qlIndexFixing($BE$1,AZ1567,TRUE,_xll.ohTrigger(Trigger,Trigger6M))</f>
        <v>1.3886493000688139E-2</v>
      </c>
    </row>
    <row r="1568" spans="51:56" ht="11.25" customHeight="1" x14ac:dyDescent="0.25">
      <c r="AY1568" s="106" t="s">
        <v>83</v>
      </c>
      <c r="AZ1568" s="105">
        <f>_xll.qlInterestRateIndexFixingDate(Currency&amp;"ibor"&amp;Tenor,BA1568,Trigger)</f>
        <v>50301</v>
      </c>
      <c r="BA1568" s="105">
        <f>_xll.qlCalendarAdvance(Calendar,BA1567,AY1568,"f",,Trigger)</f>
        <v>50305</v>
      </c>
      <c r="BB1568" s="105">
        <f>_xll.qlInterestRateIndexMaturity(Currency&amp;"ibor"&amp;Tenor,BA1568,Trigger)</f>
        <v>50486</v>
      </c>
      <c r="BC1568" s="257">
        <f>_xll.qlIndexFixing($AC$5,AZ1568,TRUE,_xll.ohTrigger(Trigger,Trigger6M))</f>
        <v>1.4321309031701875E-2</v>
      </c>
      <c r="BD1568" s="257">
        <f>_xll.qlIndexFixing($BE$1,AZ1568,TRUE,_xll.ohTrigger(Trigger,Trigger6M))</f>
        <v>1.3880917514024401E-2</v>
      </c>
    </row>
    <row r="1569" spans="51:56" ht="11.25" customHeight="1" x14ac:dyDescent="0.25">
      <c r="AY1569" s="106" t="s">
        <v>83</v>
      </c>
      <c r="AZ1569" s="105">
        <f>_xll.qlInterestRateIndexFixingDate(Currency&amp;"ibor"&amp;Tenor,BA1569,Trigger)</f>
        <v>50308</v>
      </c>
      <c r="BA1569" s="105">
        <f>_xll.qlCalendarAdvance(Calendar,BA1568,AY1569,"f",,Trigger)</f>
        <v>50312</v>
      </c>
      <c r="BB1569" s="105">
        <f>_xll.qlInterestRateIndexMaturity(Currency&amp;"ibor"&amp;Tenor,BA1569,Trigger)</f>
        <v>50493</v>
      </c>
      <c r="BC1569" s="257">
        <f>_xll.qlIndexFixing($AC$5,AZ1569,TRUE,_xll.ohTrigger(Trigger,Trigger6M))</f>
        <v>1.4323335316338528E-2</v>
      </c>
      <c r="BD1569" s="257">
        <f>_xll.qlIndexFixing($BE$1,AZ1569,TRUE,_xll.ohTrigger(Trigger,Trigger6M))</f>
        <v>1.3875382196400471E-2</v>
      </c>
    </row>
    <row r="1570" spans="51:56" ht="11.25" customHeight="1" x14ac:dyDescent="0.25">
      <c r="AY1570" s="106" t="s">
        <v>83</v>
      </c>
      <c r="AZ1570" s="105">
        <f>_xll.qlInterestRateIndexFixingDate(Currency&amp;"ibor"&amp;Tenor,BA1570,Trigger)</f>
        <v>50315</v>
      </c>
      <c r="BA1570" s="105">
        <f>_xll.qlCalendarAdvance(Calendar,BA1569,AY1570,"f",,Trigger)</f>
        <v>50319</v>
      </c>
      <c r="BB1570" s="105">
        <f>_xll.qlInterestRateIndexMaturity(Currency&amp;"ibor"&amp;Tenor,BA1570,Trigger)</f>
        <v>50501</v>
      </c>
      <c r="BC1570" s="257">
        <f>_xll.qlIndexFixing($AC$5,AZ1570,TRUE,_xll.ohTrigger(Trigger,Trigger6M))</f>
        <v>1.4325790687732836E-2</v>
      </c>
      <c r="BD1570" s="257">
        <f>_xll.qlIndexFixing($BE$1,AZ1570,TRUE,_xll.ohTrigger(Trigger,Trigger6M))</f>
        <v>1.3869775379803616E-2</v>
      </c>
    </row>
    <row r="1571" spans="51:56" ht="11.25" customHeight="1" x14ac:dyDescent="0.25">
      <c r="AY1571" s="106" t="s">
        <v>83</v>
      </c>
      <c r="AZ1571" s="105">
        <f>_xll.qlInterestRateIndexFixingDate(Currency&amp;"ibor"&amp;Tenor,BA1571,Trigger)</f>
        <v>50322</v>
      </c>
      <c r="BA1571" s="105">
        <f>_xll.qlCalendarAdvance(Calendar,BA1570,AY1571,"f",,Trigger)</f>
        <v>50326</v>
      </c>
      <c r="BB1571" s="105">
        <f>_xll.qlInterestRateIndexMaturity(Currency&amp;"ibor"&amp;Tenor,BA1571,Trigger)</f>
        <v>50508</v>
      </c>
      <c r="BC1571" s="257">
        <f>_xll.qlIndexFixing($AC$5,AZ1571,TRUE,_xll.ohTrigger(Trigger,Trigger6M))</f>
        <v>1.4327817056966124E-2</v>
      </c>
      <c r="BD1571" s="257">
        <f>_xll.qlIndexFixing($BE$1,AZ1571,TRUE,_xll.ohTrigger(Trigger,Trigger6M))</f>
        <v>1.3864323758541503E-2</v>
      </c>
    </row>
    <row r="1572" spans="51:56" ht="11.25" customHeight="1" x14ac:dyDescent="0.25">
      <c r="AY1572" s="106" t="s">
        <v>83</v>
      </c>
      <c r="AZ1572" s="105">
        <f>_xll.qlInterestRateIndexFixingDate(Currency&amp;"ibor"&amp;Tenor,BA1572,Trigger)</f>
        <v>50329</v>
      </c>
      <c r="BA1572" s="105">
        <f>_xll.qlCalendarAdvance(Calendar,BA1571,AY1572,"f",,Trigger)</f>
        <v>50333</v>
      </c>
      <c r="BB1572" s="105">
        <f>_xll.qlInterestRateIndexMaturity(Currency&amp;"ibor"&amp;Tenor,BA1572,Trigger)</f>
        <v>50515</v>
      </c>
      <c r="BC1572" s="257">
        <f>_xll.qlIndexFixing($AC$5,AZ1572,TRUE,_xll.ohTrigger(Trigger,Trigger6M))</f>
        <v>1.4329843428259744E-2</v>
      </c>
      <c r="BD1572" s="257">
        <f>_xll.qlIndexFixing($BE$1,AZ1572,TRUE,_xll.ohTrigger(Trigger,Trigger6M))</f>
        <v>1.3858912922513922E-2</v>
      </c>
    </row>
    <row r="1573" spans="51:56" ht="11.25" customHeight="1" x14ac:dyDescent="0.25">
      <c r="AY1573" s="106" t="s">
        <v>83</v>
      </c>
      <c r="AZ1573" s="105">
        <f>_xll.qlInterestRateIndexFixingDate(Currency&amp;"ibor"&amp;Tenor,BA1573,Trigger)</f>
        <v>50336</v>
      </c>
      <c r="BA1573" s="105">
        <f>_xll.qlCalendarAdvance(Calendar,BA1572,AY1573,"f",,Trigger)</f>
        <v>50340</v>
      </c>
      <c r="BB1573" s="105">
        <f>_xll.qlInterestRateIndexMaturity(Currency&amp;"ibor"&amp;Tenor,BA1573,Trigger)</f>
        <v>50522</v>
      </c>
      <c r="BC1573" s="257">
        <f>_xll.qlIndexFixing($AC$5,AZ1573,TRUE,_xll.ohTrigger(Trigger,Trigger6M))</f>
        <v>1.4331869801614572E-2</v>
      </c>
      <c r="BD1573" s="257">
        <f>_xll.qlIndexFixing($BE$1,AZ1573,TRUE,_xll.ohTrigger(Trigger,Trigger6M))</f>
        <v>1.3853543071811802E-2</v>
      </c>
    </row>
    <row r="1574" spans="51:56" ht="11.25" customHeight="1" x14ac:dyDescent="0.25">
      <c r="AY1574" s="106" t="s">
        <v>83</v>
      </c>
      <c r="AZ1574" s="105">
        <f>_xll.qlInterestRateIndexFixingDate(Currency&amp;"ibor"&amp;Tenor,BA1574,Trigger)</f>
        <v>50343</v>
      </c>
      <c r="BA1574" s="105">
        <f>_xll.qlCalendarAdvance(Calendar,BA1573,AY1574,"f",,Trigger)</f>
        <v>50347</v>
      </c>
      <c r="BB1574" s="105">
        <f>_xll.qlInterestRateIndexMaturity(Currency&amp;"ibor"&amp;Tenor,BA1574,Trigger)</f>
        <v>50528</v>
      </c>
      <c r="BC1574" s="257">
        <f>_xll.qlIndexFixing($AC$5,AZ1574,TRUE,_xll.ohTrigger(Trigger,Trigger6M))</f>
        <v>1.4333466770266713E-2</v>
      </c>
      <c r="BD1574" s="257">
        <f>_xll.qlIndexFixing($BE$1,AZ1574,TRUE,_xll.ohTrigger(Trigger,Trigger6M))</f>
        <v>1.3848315146855132E-2</v>
      </c>
    </row>
    <row r="1575" spans="51:56" ht="11.25" customHeight="1" x14ac:dyDescent="0.25">
      <c r="AY1575" s="106" t="s">
        <v>83</v>
      </c>
      <c r="AZ1575" s="105">
        <f>_xll.qlInterestRateIndexFixingDate(Currency&amp;"ibor"&amp;Tenor,BA1575,Trigger)</f>
        <v>50350</v>
      </c>
      <c r="BA1575" s="105">
        <f>_xll.qlCalendarAdvance(Calendar,BA1574,AY1575,"f",,Trigger)</f>
        <v>50354</v>
      </c>
      <c r="BB1575" s="105">
        <f>_xll.qlInterestRateIndexMaturity(Currency&amp;"ibor"&amp;Tenor,BA1575,Trigger)</f>
        <v>50535</v>
      </c>
      <c r="BC1575" s="257">
        <f>_xll.qlIndexFixing($AC$5,AZ1575,TRUE,_xll.ohTrigger(Trigger,Trigger6M))</f>
        <v>1.4335493067200713E-2</v>
      </c>
      <c r="BD1575" s="257">
        <f>_xll.qlIndexFixing($BE$1,AZ1575,TRUE,_xll.ohTrigger(Trigger,Trigger6M))</f>
        <v>1.3843025045263434E-2</v>
      </c>
    </row>
    <row r="1576" spans="51:56" ht="11.25" customHeight="1" x14ac:dyDescent="0.25">
      <c r="AY1576" s="106" t="s">
        <v>83</v>
      </c>
      <c r="AZ1576" s="105">
        <f>_xll.qlInterestRateIndexFixingDate(Currency&amp;"ibor"&amp;Tenor,BA1576,Trigger)</f>
        <v>50357</v>
      </c>
      <c r="BA1576" s="105">
        <f>_xll.qlCalendarAdvance(Calendar,BA1575,AY1576,"f",,Trigger)</f>
        <v>50361</v>
      </c>
      <c r="BB1576" s="105">
        <f>_xll.qlInterestRateIndexMaturity(Currency&amp;"ibor"&amp;Tenor,BA1576,Trigger)</f>
        <v>50542</v>
      </c>
      <c r="BC1576" s="257">
        <f>_xll.qlIndexFixing($AC$5,AZ1576,TRUE,_xll.ohTrigger(Trigger,Trigger6M))</f>
        <v>1.4337519366184345E-2</v>
      </c>
      <c r="BD1576" s="257">
        <f>_xll.qlIndexFixing($BE$1,AZ1576,TRUE,_xll.ohTrigger(Trigger,Trigger6M))</f>
        <v>1.3837776513313166E-2</v>
      </c>
    </row>
    <row r="1577" spans="51:56" ht="11.25" customHeight="1" x14ac:dyDescent="0.25">
      <c r="AY1577" s="106" t="s">
        <v>83</v>
      </c>
      <c r="AZ1577" s="105">
        <f>_xll.qlInterestRateIndexFixingDate(Currency&amp;"ibor"&amp;Tenor,BA1577,Trigger)</f>
        <v>50364</v>
      </c>
      <c r="BA1577" s="105">
        <f>_xll.qlCalendarAdvance(Calendar,BA1576,AY1577,"f",,Trigger)</f>
        <v>50368</v>
      </c>
      <c r="BB1577" s="105">
        <f>_xll.qlInterestRateIndexMaturity(Currency&amp;"ibor"&amp;Tenor,BA1577,Trigger)</f>
        <v>50549</v>
      </c>
      <c r="BC1577" s="257">
        <f>_xll.qlIndexFixing($AC$5,AZ1577,TRUE,_xll.ohTrigger(Trigger,Trigger6M))</f>
        <v>1.4339545667218049E-2</v>
      </c>
      <c r="BD1577" s="257">
        <f>_xll.qlIndexFixing($BE$1,AZ1577,TRUE,_xll.ohTrigger(Trigger,Trigger6M))</f>
        <v>1.3832569751093112E-2</v>
      </c>
    </row>
    <row r="1578" spans="51:56" ht="11.25" customHeight="1" x14ac:dyDescent="0.25">
      <c r="AY1578" s="106" t="s">
        <v>83</v>
      </c>
      <c r="AZ1578" s="105">
        <f>_xll.qlInterestRateIndexFixingDate(Currency&amp;"ibor"&amp;Tenor,BA1578,Trigger)</f>
        <v>50371</v>
      </c>
      <c r="BA1578" s="105">
        <f>_xll.qlCalendarAdvance(Calendar,BA1577,AY1578,"f",,Trigger)</f>
        <v>50375</v>
      </c>
      <c r="BB1578" s="105">
        <f>_xll.qlInterestRateIndexMaturity(Currency&amp;"ibor"&amp;Tenor,BA1578,Trigger)</f>
        <v>50557</v>
      </c>
      <c r="BC1578" s="257">
        <f>_xll.qlIndexFixing($AC$5,AZ1578,TRUE,_xll.ohTrigger(Trigger,Trigger6M))</f>
        <v>1.4342001699303759E-2</v>
      </c>
      <c r="BD1578" s="257">
        <f>_xll.qlIndexFixing($BE$1,AZ1578,TRUE,_xll.ohTrigger(Trigger,Trigger6M))</f>
        <v>1.3827315601428171E-2</v>
      </c>
    </row>
    <row r="1579" spans="51:56" ht="11.25" customHeight="1" x14ac:dyDescent="0.25">
      <c r="AY1579" s="106" t="s">
        <v>83</v>
      </c>
      <c r="AZ1579" s="105">
        <f>_xll.qlInterestRateIndexFixingDate(Currency&amp;"ibor"&amp;Tenor,BA1579,Trigger)</f>
        <v>50378</v>
      </c>
      <c r="BA1579" s="105">
        <f>_xll.qlCalendarAdvance(Calendar,BA1578,AY1579,"f",,Trigger)</f>
        <v>50382</v>
      </c>
      <c r="BB1579" s="105">
        <f>_xll.qlInterestRateIndexMaturity(Currency&amp;"ibor"&amp;Tenor,BA1579,Trigger)</f>
        <v>50564</v>
      </c>
      <c r="BC1579" s="257">
        <f>_xll.qlIndexFixing($AC$5,AZ1579,TRUE,_xll.ohTrigger(Trigger,Trigger6M))</f>
        <v>1.4333753257205182E-2</v>
      </c>
      <c r="BD1579" s="257">
        <f>_xll.qlIndexFixing($BE$1,AZ1579,TRUE,_xll.ohTrigger(Trigger,Trigger6M))</f>
        <v>1.382219586463322E-2</v>
      </c>
    </row>
    <row r="1580" spans="51:56" ht="11.25" customHeight="1" x14ac:dyDescent="0.25">
      <c r="AY1580" s="106" t="s">
        <v>83</v>
      </c>
      <c r="AZ1580" s="105">
        <f>_xll.qlInterestRateIndexFixingDate(Currency&amp;"ibor"&amp;Tenor,BA1580,Trigger)</f>
        <v>50385</v>
      </c>
      <c r="BA1580" s="105">
        <f>_xll.qlCalendarAdvance(Calendar,BA1579,AY1580,"f",,Trigger)</f>
        <v>50389</v>
      </c>
      <c r="BB1580" s="105">
        <f>_xll.qlInterestRateIndexMaturity(Currency&amp;"ibor"&amp;Tenor,BA1580,Trigger)</f>
        <v>50571</v>
      </c>
      <c r="BC1580" s="257">
        <f>_xll.qlIndexFixing($AC$5,AZ1580,TRUE,_xll.ohTrigger(Trigger,Trigger6M))</f>
        <v>1.4323773862823559E-2</v>
      </c>
      <c r="BD1580" s="257">
        <f>_xll.qlIndexFixing($BE$1,AZ1580,TRUE,_xll.ohTrigger(Trigger,Trigger6M))</f>
        <v>1.3817118513819147E-2</v>
      </c>
    </row>
    <row r="1581" spans="51:56" ht="11.25" customHeight="1" x14ac:dyDescent="0.25">
      <c r="AY1581" s="106" t="s">
        <v>83</v>
      </c>
      <c r="AZ1581" s="105">
        <f>_xll.qlInterestRateIndexFixingDate(Currency&amp;"ibor"&amp;Tenor,BA1581,Trigger)</f>
        <v>50392</v>
      </c>
      <c r="BA1581" s="105">
        <f>_xll.qlCalendarAdvance(Calendar,BA1580,AY1581,"f",,Trigger)</f>
        <v>50396</v>
      </c>
      <c r="BB1581" s="105">
        <f>_xll.qlInterestRateIndexMaturity(Currency&amp;"ibor"&amp;Tenor,BA1581,Trigger)</f>
        <v>50578</v>
      </c>
      <c r="BC1581" s="257">
        <f>_xll.qlIndexFixing($AC$5,AZ1581,TRUE,_xll.ohTrigger(Trigger,Trigger6M))</f>
        <v>1.4313774565975448E-2</v>
      </c>
      <c r="BD1581" s="257">
        <f>_xll.qlIndexFixing($BE$1,AZ1581,TRUE,_xll.ohTrigger(Trigger,Trigger6M))</f>
        <v>1.3812083749082596E-2</v>
      </c>
    </row>
    <row r="1582" spans="51:56" ht="11.25" customHeight="1" x14ac:dyDescent="0.25">
      <c r="AY1582" s="106" t="s">
        <v>83</v>
      </c>
      <c r="AZ1582" s="105">
        <f>_xll.qlInterestRateIndexFixingDate(Currency&amp;"ibor"&amp;Tenor,BA1582,Trigger)</f>
        <v>50398</v>
      </c>
      <c r="BA1582" s="105">
        <f>_xll.qlCalendarAdvance(Calendar,BA1581,AY1582,"f",,Trigger)</f>
        <v>50403</v>
      </c>
      <c r="BB1582" s="105">
        <f>_xll.qlInterestRateIndexMaturity(Currency&amp;"ibor"&amp;Tenor,BA1582,Trigger)</f>
        <v>50585</v>
      </c>
      <c r="BC1582" s="257">
        <f>_xll.qlIndexFixing($AC$5,AZ1582,TRUE,_xll.ohTrigger(Trigger,Trigger6M))</f>
        <v>1.4303755366961268E-2</v>
      </c>
      <c r="BD1582" s="257">
        <f>_xll.qlIndexFixing($BE$1,AZ1582,TRUE,_xll.ohTrigger(Trigger,Trigger6M))</f>
        <v>1.3807091770518892E-2</v>
      </c>
    </row>
    <row r="1583" spans="51:56" ht="11.25" customHeight="1" x14ac:dyDescent="0.25">
      <c r="AY1583" s="106" t="s">
        <v>83</v>
      </c>
      <c r="AZ1583" s="105">
        <f>_xll.qlInterestRateIndexFixingDate(Currency&amp;"ibor"&amp;Tenor,BA1583,Trigger)</f>
        <v>50405</v>
      </c>
      <c r="BA1583" s="105">
        <f>_xll.qlCalendarAdvance(Calendar,BA1582,AY1583,"f",,Trigger)</f>
        <v>50410</v>
      </c>
      <c r="BB1583" s="105">
        <f>_xll.qlInterestRateIndexMaturity(Currency&amp;"ibor"&amp;Tenor,BA1583,Trigger)</f>
        <v>50591</v>
      </c>
      <c r="BC1583" s="257">
        <f>_xll.qlIndexFixing($AC$5,AZ1583,TRUE,_xll.ohTrigger(Trigger,Trigger6M))</f>
        <v>1.429470003662426E-2</v>
      </c>
      <c r="BD1583" s="257">
        <f>_xll.qlIndexFixing($BE$1,AZ1583,TRUE,_xll.ohTrigger(Trigger,Trigger6M))</f>
        <v>1.3802217547072251E-2</v>
      </c>
    </row>
    <row r="1584" spans="51:56" ht="11.25" customHeight="1" x14ac:dyDescent="0.25">
      <c r="AY1584" s="106" t="s">
        <v>83</v>
      </c>
      <c r="AZ1584" s="105">
        <f>_xll.qlInterestRateIndexFixingDate(Currency&amp;"ibor"&amp;Tenor,BA1584,Trigger)</f>
        <v>50413</v>
      </c>
      <c r="BA1584" s="105">
        <f>_xll.qlCalendarAdvance(Calendar,BA1583,AY1584,"f",,Trigger)</f>
        <v>50417</v>
      </c>
      <c r="BB1584" s="105">
        <f>_xll.qlInterestRateIndexMaturity(Currency&amp;"ibor"&amp;Tenor,BA1584,Trigger)</f>
        <v>50598</v>
      </c>
      <c r="BC1584" s="257">
        <f>_xll.qlIndexFixing($AC$5,AZ1584,TRUE,_xll.ohTrigger(Trigger,Trigger6M))</f>
        <v>1.4284577524540027E-2</v>
      </c>
      <c r="BD1584" s="257">
        <f>_xll.qlIndexFixing($BE$1,AZ1584,TRUE,_xll.ohTrigger(Trigger,Trigger6M))</f>
        <v>1.3797308775462506E-2</v>
      </c>
    </row>
    <row r="1585" spans="51:56" ht="11.25" customHeight="1" x14ac:dyDescent="0.25">
      <c r="AY1585" s="106" t="s">
        <v>83</v>
      </c>
      <c r="AZ1585" s="105">
        <f>_xll.qlInterestRateIndexFixingDate(Currency&amp;"ibor"&amp;Tenor,BA1585,Trigger)</f>
        <v>50420</v>
      </c>
      <c r="BA1585" s="105">
        <f>_xll.qlCalendarAdvance(Calendar,BA1584,AY1585,"f",,Trigger)</f>
        <v>50424</v>
      </c>
      <c r="BB1585" s="105">
        <f>_xll.qlInterestRateIndexMaturity(Currency&amp;"ibor"&amp;Tenor,BA1585,Trigger)</f>
        <v>50605</v>
      </c>
      <c r="BC1585" s="257">
        <f>_xll.qlIndexFixing($AC$5,AZ1585,TRUE,_xll.ohTrigger(Trigger,Trigger6M))</f>
        <v>1.427443500210529E-2</v>
      </c>
      <c r="BD1585" s="257">
        <f>_xll.qlIndexFixing($BE$1,AZ1585,TRUE,_xll.ohTrigger(Trigger,Trigger6M))</f>
        <v>1.3792443374306953E-2</v>
      </c>
    </row>
    <row r="1586" spans="51:56" ht="11.25" customHeight="1" x14ac:dyDescent="0.25">
      <c r="AY1586" s="106" t="s">
        <v>83</v>
      </c>
      <c r="AZ1586" s="105">
        <f>_xll.qlInterestRateIndexFixingDate(Currency&amp;"ibor"&amp;Tenor,BA1586,Trigger)</f>
        <v>50427</v>
      </c>
      <c r="BA1586" s="105">
        <f>_xll.qlCalendarAdvance(Calendar,BA1585,AY1586,"f",,Trigger)</f>
        <v>50431</v>
      </c>
      <c r="BB1586" s="105">
        <f>_xll.qlInterestRateIndexMaturity(Currency&amp;"ibor"&amp;Tenor,BA1586,Trigger)</f>
        <v>50612</v>
      </c>
      <c r="BC1586" s="257">
        <f>_xll.qlIndexFixing($AC$5,AZ1586,TRUE,_xll.ohTrigger(Trigger,Trigger6M))</f>
        <v>1.4264272469624336E-2</v>
      </c>
      <c r="BD1586" s="257">
        <f>_xll.qlIndexFixing($BE$1,AZ1586,TRUE,_xll.ohTrigger(Trigger,Trigger6M))</f>
        <v>1.3787621543697906E-2</v>
      </c>
    </row>
    <row r="1587" spans="51:56" ht="11.25" customHeight="1" x14ac:dyDescent="0.25">
      <c r="AY1587" s="106" t="s">
        <v>83</v>
      </c>
      <c r="AZ1587" s="105">
        <f>_xll.qlInterestRateIndexFixingDate(Currency&amp;"ibor"&amp;Tenor,BA1587,Trigger)</f>
        <v>50434</v>
      </c>
      <c r="BA1587" s="105">
        <f>_xll.qlCalendarAdvance(Calendar,BA1586,AY1587,"f",,Trigger)</f>
        <v>50438</v>
      </c>
      <c r="BB1587" s="105">
        <f>_xll.qlInterestRateIndexMaturity(Currency&amp;"ibor"&amp;Tenor,BA1587,Trigger)</f>
        <v>50619</v>
      </c>
      <c r="BC1587" s="257">
        <f>_xll.qlIndexFixing($AC$5,AZ1587,TRUE,_xll.ohTrigger(Trigger,Trigger6M))</f>
        <v>1.4254089927401894E-2</v>
      </c>
      <c r="BD1587" s="257">
        <f>_xll.qlIndexFixing($BE$1,AZ1587,TRUE,_xll.ohTrigger(Trigger,Trigger6M))</f>
        <v>1.3782843483731662E-2</v>
      </c>
    </row>
    <row r="1588" spans="51:56" ht="11.25" customHeight="1" x14ac:dyDescent="0.25">
      <c r="AY1588" s="106" t="s">
        <v>83</v>
      </c>
      <c r="AZ1588" s="105">
        <f>_xll.qlInterestRateIndexFixingDate(Currency&amp;"ibor"&amp;Tenor,BA1588,Trigger)</f>
        <v>50441</v>
      </c>
      <c r="BA1588" s="105">
        <f>_xll.qlCalendarAdvance(Calendar,BA1587,AY1588,"f",,Trigger)</f>
        <v>50445</v>
      </c>
      <c r="BB1588" s="105">
        <f>_xll.qlInterestRateIndexMaturity(Currency&amp;"ibor"&amp;Tenor,BA1588,Trigger)</f>
        <v>50626</v>
      </c>
      <c r="BC1588" s="257">
        <f>_xll.qlIndexFixing($AC$5,AZ1588,TRUE,_xll.ohTrigger(Trigger,Trigger6M))</f>
        <v>1.4243887375743575E-2</v>
      </c>
      <c r="BD1588" s="257">
        <f>_xll.qlIndexFixing($BE$1,AZ1588,TRUE,_xll.ohTrigger(Trigger,Trigger6M))</f>
        <v>1.3778109394502303E-2</v>
      </c>
    </row>
    <row r="1589" spans="51:56" ht="11.25" customHeight="1" x14ac:dyDescent="0.25">
      <c r="AY1589" s="106" t="s">
        <v>83</v>
      </c>
      <c r="AZ1589" s="105">
        <f>_xll.qlInterestRateIndexFixingDate(Currency&amp;"ibor"&amp;Tenor,BA1589,Trigger)</f>
        <v>50448</v>
      </c>
      <c r="BA1589" s="105">
        <f>_xll.qlCalendarAdvance(Calendar,BA1588,AY1589,"f",,Trigger)</f>
        <v>50452</v>
      </c>
      <c r="BB1589" s="105">
        <f>_xll.qlInterestRateIndexMaturity(Currency&amp;"ibor"&amp;Tenor,BA1589,Trigger)</f>
        <v>50633</v>
      </c>
      <c r="BC1589" s="257">
        <f>_xll.qlIndexFixing($AC$5,AZ1589,TRUE,_xll.ohTrigger(Trigger,Trigger6M))</f>
        <v>1.4233664814955877E-2</v>
      </c>
      <c r="BD1589" s="257">
        <f>_xll.qlIndexFixing($BE$1,AZ1589,TRUE,_xll.ohTrigger(Trigger,Trigger6M))</f>
        <v>1.3773419476108771E-2</v>
      </c>
    </row>
    <row r="1590" spans="51:56" ht="11.25" customHeight="1" x14ac:dyDescent="0.25">
      <c r="AY1590" s="106" t="s">
        <v>83</v>
      </c>
      <c r="AZ1590" s="105">
        <f>_xll.qlInterestRateIndexFixingDate(Currency&amp;"ibor"&amp;Tenor,BA1590,Trigger)</f>
        <v>50455</v>
      </c>
      <c r="BA1590" s="105">
        <f>_xll.qlCalendarAdvance(Calendar,BA1589,AY1590,"f",,Trigger)</f>
        <v>50459</v>
      </c>
      <c r="BB1590" s="105">
        <f>_xll.qlInterestRateIndexMaturity(Currency&amp;"ibor"&amp;Tenor,BA1590,Trigger)</f>
        <v>50640</v>
      </c>
      <c r="BC1590" s="257">
        <f>_xll.qlIndexFixing($AC$5,AZ1590,TRUE,_xll.ohTrigger(Trigger,Trigger6M))</f>
        <v>1.4223422245345733E-2</v>
      </c>
      <c r="BD1590" s="257">
        <f>_xll.qlIndexFixing($BE$1,AZ1590,TRUE,_xll.ohTrigger(Trigger,Trigger6M))</f>
        <v>1.3768773928647362E-2</v>
      </c>
    </row>
    <row r="1591" spans="51:56" ht="11.25" customHeight="1" x14ac:dyDescent="0.25">
      <c r="AY1591" s="106" t="s">
        <v>83</v>
      </c>
      <c r="AZ1591" s="105">
        <f>_xll.qlInterestRateIndexFixingDate(Currency&amp;"ibor"&amp;Tenor,BA1591,Trigger)</f>
        <v>50462</v>
      </c>
      <c r="BA1591" s="105">
        <f>_xll.qlCalendarAdvance(Calendar,BA1590,AY1591,"f",,Trigger)</f>
        <v>50466</v>
      </c>
      <c r="BB1591" s="105">
        <f>_xll.qlInterestRateIndexMaturity(Currency&amp;"ibor"&amp;Tenor,BA1591,Trigger)</f>
        <v>50650</v>
      </c>
      <c r="BC1591" s="257">
        <f>_xll.qlIndexFixing($AC$5,AZ1591,TRUE,_xll.ohTrigger(Trigger,Trigger6M))</f>
        <v>1.4211769648499342E-2</v>
      </c>
      <c r="BD1591" s="257">
        <f>_xll.qlIndexFixing($BE$1,AZ1591,TRUE,_xll.ohTrigger(Trigger,Trigger6M))</f>
        <v>1.3764022057658188E-2</v>
      </c>
    </row>
    <row r="1592" spans="51:56" ht="11.25" customHeight="1" x14ac:dyDescent="0.25">
      <c r="AY1592" s="106" t="s">
        <v>83</v>
      </c>
      <c r="AZ1592" s="105">
        <f>_xll.qlInterestRateIndexFixingDate(Currency&amp;"ibor"&amp;Tenor,BA1592,Trigger)</f>
        <v>50469</v>
      </c>
      <c r="BA1592" s="105">
        <f>_xll.qlCalendarAdvance(Calendar,BA1591,AY1592,"f",,Trigger)</f>
        <v>50473</v>
      </c>
      <c r="BB1592" s="105">
        <f>_xll.qlInterestRateIndexMaturity(Currency&amp;"ibor"&amp;Tenor,BA1592,Trigger)</f>
        <v>50657</v>
      </c>
      <c r="BC1592" s="257">
        <f>_xll.qlIndexFixing($AC$5,AZ1592,TRUE,_xll.ohTrigger(Trigger,Trigger6M))</f>
        <v>1.4201678111473753E-2</v>
      </c>
      <c r="BD1592" s="257">
        <f>_xll.qlIndexFixing($BE$1,AZ1592,TRUE,_xll.ohTrigger(Trigger,Trigger6M))</f>
        <v>1.3759475139124325E-2</v>
      </c>
    </row>
    <row r="1593" spans="51:56" ht="11.25" customHeight="1" x14ac:dyDescent="0.25">
      <c r="AY1593" s="106" t="s">
        <v>83</v>
      </c>
      <c r="AZ1593" s="105">
        <f>_xll.qlInterestRateIndexFixingDate(Currency&amp;"ibor"&amp;Tenor,BA1593,Trigger)</f>
        <v>50476</v>
      </c>
      <c r="BA1593" s="105">
        <f>_xll.qlCalendarAdvance(Calendar,BA1592,AY1593,"f",,Trigger)</f>
        <v>50480</v>
      </c>
      <c r="BB1593" s="105">
        <f>_xll.qlInterestRateIndexMaturity(Currency&amp;"ibor"&amp;Tenor,BA1593,Trigger)</f>
        <v>50664</v>
      </c>
      <c r="BC1593" s="257">
        <f>_xll.qlIndexFixing($AC$5,AZ1593,TRUE,_xll.ohTrigger(Trigger,Trigger6M))</f>
        <v>1.4191566890212616E-2</v>
      </c>
      <c r="BD1593" s="257">
        <f>_xll.qlIndexFixing($BE$1,AZ1593,TRUE,_xll.ohTrigger(Trigger,Trigger6M))</f>
        <v>1.3754973240015175E-2</v>
      </c>
    </row>
    <row r="1594" spans="51:56" ht="11.25" customHeight="1" x14ac:dyDescent="0.25">
      <c r="AY1594" s="106" t="s">
        <v>83</v>
      </c>
      <c r="AZ1594" s="105">
        <f>_xll.qlInterestRateIndexFixingDate(Currency&amp;"ibor"&amp;Tenor,BA1594,Trigger)</f>
        <v>50483</v>
      </c>
      <c r="BA1594" s="105">
        <f>_xll.qlCalendarAdvance(Calendar,BA1593,AY1594,"f",,Trigger)</f>
        <v>50487</v>
      </c>
      <c r="BB1594" s="105">
        <f>_xll.qlInterestRateIndexMaturity(Currency&amp;"ibor"&amp;Tenor,BA1594,Trigger)</f>
        <v>50671</v>
      </c>
      <c r="BC1594" s="257">
        <f>_xll.qlIndexFixing($AC$5,AZ1594,TRUE,_xll.ohTrigger(Trigger,Trigger6M))</f>
        <v>1.4181435985018736E-2</v>
      </c>
      <c r="BD1594" s="257">
        <f>_xll.qlIndexFixing($BE$1,AZ1594,TRUE,_xll.ohTrigger(Trigger,Trigger6M))</f>
        <v>1.3750516560450654E-2</v>
      </c>
    </row>
    <row r="1595" spans="51:56" ht="11.25" customHeight="1" x14ac:dyDescent="0.25">
      <c r="AY1595" s="106" t="s">
        <v>83</v>
      </c>
      <c r="AZ1595" s="105">
        <f>_xll.qlInterestRateIndexFixingDate(Currency&amp;"ibor"&amp;Tenor,BA1595,Trigger)</f>
        <v>50490</v>
      </c>
      <c r="BA1595" s="105">
        <f>_xll.qlCalendarAdvance(Calendar,BA1594,AY1595,"f",,Trigger)</f>
        <v>50494</v>
      </c>
      <c r="BB1595" s="105">
        <f>_xll.qlInterestRateIndexMaturity(Currency&amp;"ibor"&amp;Tenor,BA1595,Trigger)</f>
        <v>50678</v>
      </c>
      <c r="BC1595" s="257">
        <f>_xll.qlIndexFixing($AC$5,AZ1595,TRUE,_xll.ohTrigger(Trigger,Trigger6M))</f>
        <v>1.4171285396196649E-2</v>
      </c>
      <c r="BD1595" s="257">
        <f>_xll.qlIndexFixing($BE$1,AZ1595,TRUE,_xll.ohTrigger(Trigger,Trigger6M))</f>
        <v>1.3746105300554159E-2</v>
      </c>
    </row>
    <row r="1596" spans="51:56" ht="11.25" customHeight="1" x14ac:dyDescent="0.25">
      <c r="AY1596" s="106" t="s">
        <v>83</v>
      </c>
      <c r="AZ1596" s="105">
        <f>_xll.qlInterestRateIndexFixingDate(Currency&amp;"ibor"&amp;Tenor,BA1596,Trigger)</f>
        <v>50497</v>
      </c>
      <c r="BA1596" s="105">
        <f>_xll.qlCalendarAdvance(Calendar,BA1595,AY1596,"f",,Trigger)</f>
        <v>50501</v>
      </c>
      <c r="BB1596" s="105">
        <f>_xll.qlInterestRateIndexMaturity(Currency&amp;"ibor"&amp;Tenor,BA1596,Trigger)</f>
        <v>50684</v>
      </c>
      <c r="BC1596" s="257">
        <f>_xll.qlIndexFixing($AC$5,AZ1596,TRUE,_xll.ohTrigger(Trigger,Trigger6M))</f>
        <v>1.4161253209139597E-2</v>
      </c>
      <c r="BD1596" s="257">
        <f>_xll.qlIndexFixing($BE$1,AZ1596,TRUE,_xll.ohTrigger(Trigger,Trigger6M))</f>
        <v>1.3741774015462956E-2</v>
      </c>
    </row>
    <row r="1597" spans="51:56" ht="11.25" customHeight="1" x14ac:dyDescent="0.25">
      <c r="AY1597" s="106" t="s">
        <v>83</v>
      </c>
      <c r="AZ1597" s="105">
        <f>_xll.qlInterestRateIndexFixingDate(Currency&amp;"ibor"&amp;Tenor,BA1597,Trigger)</f>
        <v>50504</v>
      </c>
      <c r="BA1597" s="105">
        <f>_xll.qlCalendarAdvance(Calendar,BA1596,AY1597,"f",,Trigger)</f>
        <v>50508</v>
      </c>
      <c r="BB1597" s="105">
        <f>_xll.qlInterestRateIndexMaturity(Currency&amp;"ibor"&amp;Tenor,BA1597,Trigger)</f>
        <v>50691</v>
      </c>
      <c r="BC1597" s="257">
        <f>_xll.qlIndexFixing($AC$5,AZ1597,TRUE,_xll.ohTrigger(Trigger,Trigger6M))</f>
        <v>1.4150999732719766E-2</v>
      </c>
      <c r="BD1597" s="257">
        <f>_xll.qlIndexFixing($BE$1,AZ1597,TRUE,_xll.ohTrigger(Trigger,Trigger6M))</f>
        <v>1.3737451017685063E-2</v>
      </c>
    </row>
    <row r="1598" spans="51:56" ht="11.25" customHeight="1" x14ac:dyDescent="0.25">
      <c r="AY1598" s="106" t="s">
        <v>83</v>
      </c>
      <c r="AZ1598" s="105">
        <f>_xll.qlInterestRateIndexFixingDate(Currency&amp;"ibor"&amp;Tenor,BA1598,Trigger)</f>
        <v>50511</v>
      </c>
      <c r="BA1598" s="105">
        <f>_xll.qlCalendarAdvance(Calendar,BA1597,AY1598,"f",,Trigger)</f>
        <v>50515</v>
      </c>
      <c r="BB1598" s="105">
        <f>_xll.qlInterestRateIndexMaturity(Currency&amp;"ibor"&amp;Tenor,BA1598,Trigger)</f>
        <v>50698</v>
      </c>
      <c r="BC1598" s="257">
        <f>_xll.qlIndexFixing($AC$5,AZ1598,TRUE,_xll.ohTrigger(Trigger,Trigger6M))</f>
        <v>1.4140726466888732E-2</v>
      </c>
      <c r="BD1598" s="257">
        <f>_xll.qlIndexFixing($BE$1,AZ1598,TRUE,_xll.ohTrigger(Trigger,Trigger6M))</f>
        <v>1.3733174023852305E-2</v>
      </c>
    </row>
    <row r="1599" spans="51:56" ht="11.25" customHeight="1" x14ac:dyDescent="0.25">
      <c r="AY1599" s="106" t="s">
        <v>83</v>
      </c>
      <c r="AZ1599" s="105">
        <f>_xll.qlInterestRateIndexFixingDate(Currency&amp;"ibor"&amp;Tenor,BA1599,Trigger)</f>
        <v>50516</v>
      </c>
      <c r="BA1599" s="105">
        <f>_xll.qlCalendarAdvance(Calendar,BA1598,AY1599,"f",,Trigger)</f>
        <v>50522</v>
      </c>
      <c r="BB1599" s="105">
        <f>_xll.qlInterestRateIndexMaturity(Currency&amp;"ibor"&amp;Tenor,BA1599,Trigger)</f>
        <v>50705</v>
      </c>
      <c r="BC1599" s="257">
        <f>_xll.qlIndexFixing($AC$5,AZ1599,TRUE,_xll.ohTrigger(Trigger,Trigger6M))</f>
        <v>1.4130433411954444E-2</v>
      </c>
      <c r="BD1599" s="257">
        <f>_xll.qlIndexFixing($BE$1,AZ1599,TRUE,_xll.ohTrigger(Trigger,Trigger6M))</f>
        <v>1.3728943234085694E-2</v>
      </c>
    </row>
    <row r="1600" spans="51:56" ht="11.25" customHeight="1" x14ac:dyDescent="0.25">
      <c r="AY1600" s="106" t="s">
        <v>83</v>
      </c>
      <c r="AZ1600" s="105">
        <f>_xll.qlInterestRateIndexFixingDate(Currency&amp;"ibor"&amp;Tenor,BA1600,Trigger)</f>
        <v>50525</v>
      </c>
      <c r="BA1600" s="105">
        <f>_xll.qlCalendarAdvance(Calendar,BA1599,AY1600,"f",,Trigger)</f>
        <v>50529</v>
      </c>
      <c r="BB1600" s="105">
        <f>_xll.qlInterestRateIndexMaturity(Currency&amp;"ibor"&amp;Tenor,BA1600,Trigger)</f>
        <v>50713</v>
      </c>
      <c r="BC1600" s="257">
        <f>_xll.qlIndexFixing($AC$5,AZ1600,TRUE,_xll.ohTrigger(Trigger,Trigger6M))</f>
        <v>1.4120237208346761E-2</v>
      </c>
      <c r="BD1600" s="257">
        <f>_xll.qlIndexFixing($BE$1,AZ1600,TRUE,_xll.ohTrigger(Trigger,Trigger6M))</f>
        <v>1.3724737300430499E-2</v>
      </c>
    </row>
    <row r="1601" spans="51:56" ht="11.25" customHeight="1" x14ac:dyDescent="0.25">
      <c r="AY1601" s="106" t="s">
        <v>83</v>
      </c>
      <c r="AZ1601" s="105">
        <f>_xll.qlInterestRateIndexFixingDate(Currency&amp;"ibor"&amp;Tenor,BA1601,Trigger)</f>
        <v>50532</v>
      </c>
      <c r="BA1601" s="105">
        <f>_xll.qlCalendarAdvance(Calendar,BA1600,AY1601,"f",,Trigger)</f>
        <v>50536</v>
      </c>
      <c r="BB1601" s="105">
        <f>_xll.qlInterestRateIndexMaturity(Currency&amp;"ibor"&amp;Tenor,BA1601,Trigger)</f>
        <v>50720</v>
      </c>
      <c r="BC1601" s="257">
        <f>_xll.qlIndexFixing($AC$5,AZ1601,TRUE,_xll.ohTrigger(Trigger,Trigger6M))</f>
        <v>1.4109968524174218E-2</v>
      </c>
      <c r="BD1601" s="257">
        <f>_xll.qlIndexFixing($BE$1,AZ1601,TRUE,_xll.ohTrigger(Trigger,Trigger6M))</f>
        <v>1.372060276117041E-2</v>
      </c>
    </row>
    <row r="1602" spans="51:56" ht="11.25" customHeight="1" x14ac:dyDescent="0.25">
      <c r="AY1602" s="106" t="s">
        <v>83</v>
      </c>
      <c r="AZ1602" s="105">
        <f>_xll.qlInterestRateIndexFixingDate(Currency&amp;"ibor"&amp;Tenor,BA1602,Trigger)</f>
        <v>50539</v>
      </c>
      <c r="BA1602" s="105">
        <f>_xll.qlCalendarAdvance(Calendar,BA1601,AY1602,"f",,Trigger)</f>
        <v>50543</v>
      </c>
      <c r="BB1602" s="105">
        <f>_xll.qlInterestRateIndexMaturity(Currency&amp;"ibor"&amp;Tenor,BA1602,Trigger)</f>
        <v>50727</v>
      </c>
      <c r="BC1602" s="257">
        <f>_xll.qlIndexFixing($AC$5,AZ1602,TRUE,_xll.ohTrigger(Trigger,Trigger6M))</f>
        <v>1.4099680158518278E-2</v>
      </c>
      <c r="BD1602" s="257">
        <f>_xll.qlIndexFixing($BE$1,AZ1602,TRUE,_xll.ohTrigger(Trigger,Trigger6M))</f>
        <v>1.3716515042470359E-2</v>
      </c>
    </row>
    <row r="1603" spans="51:56" ht="11.25" customHeight="1" x14ac:dyDescent="0.25">
      <c r="AY1603" s="106" t="s">
        <v>83</v>
      </c>
      <c r="AZ1603" s="105">
        <f>_xll.qlInterestRateIndexFixingDate(Currency&amp;"ibor"&amp;Tenor,BA1603,Trigger)</f>
        <v>50546</v>
      </c>
      <c r="BA1603" s="105">
        <f>_xll.qlCalendarAdvance(Calendar,BA1602,AY1603,"f",,Trigger)</f>
        <v>50550</v>
      </c>
      <c r="BB1603" s="105">
        <f>_xll.qlInterestRateIndexMaturity(Currency&amp;"ibor"&amp;Tenor,BA1603,Trigger)</f>
        <v>50734</v>
      </c>
      <c r="BC1603" s="257">
        <f>_xll.qlIndexFixing($AC$5,AZ1603,TRUE,_xll.ohTrigger(Trigger,Trigger6M))</f>
        <v>1.4089372111688255E-2</v>
      </c>
      <c r="BD1603" s="257">
        <f>_xll.qlIndexFixing($BE$1,AZ1603,TRUE,_xll.ohTrigger(Trigger,Trigger6M))</f>
        <v>1.3712474344462863E-2</v>
      </c>
    </row>
    <row r="1604" spans="51:56" ht="11.25" customHeight="1" x14ac:dyDescent="0.25">
      <c r="AY1604" s="106" t="s">
        <v>83</v>
      </c>
      <c r="AZ1604" s="105">
        <f>_xll.qlInterestRateIndexFixingDate(Currency&amp;"ibor"&amp;Tenor,BA1604,Trigger)</f>
        <v>50553</v>
      </c>
      <c r="BA1604" s="105">
        <f>_xll.qlCalendarAdvance(Calendar,BA1603,AY1604,"f",,Trigger)</f>
        <v>50557</v>
      </c>
      <c r="BB1604" s="105">
        <f>_xll.qlInterestRateIndexMaturity(Currency&amp;"ibor"&amp;Tenor,BA1604,Trigger)</f>
        <v>50740</v>
      </c>
      <c r="BC1604" s="257">
        <f>_xll.qlIndexFixing($AC$5,AZ1604,TRUE,_xll.ohTrigger(Trigger,Trigger6M))</f>
        <v>1.4078671311573207E-2</v>
      </c>
      <c r="BD1604" s="257">
        <f>_xll.qlIndexFixing($BE$1,AZ1604,TRUE,_xll.ohTrigger(Trigger,Trigger6M))</f>
        <v>1.3708489350607395E-2</v>
      </c>
    </row>
    <row r="1605" spans="51:56" ht="11.25" customHeight="1" x14ac:dyDescent="0.25">
      <c r="AY1605" s="106" t="s">
        <v>83</v>
      </c>
      <c r="AZ1605" s="105">
        <f>_xll.qlInterestRateIndexFixingDate(Currency&amp;"ibor"&amp;Tenor,BA1605,Trigger)</f>
        <v>50560</v>
      </c>
      <c r="BA1605" s="105">
        <f>_xll.qlCalendarAdvance(Calendar,BA1604,AY1605,"f",,Trigger)</f>
        <v>50564</v>
      </c>
      <c r="BB1605" s="105">
        <f>_xll.qlInterestRateIndexMaturity(Currency&amp;"ibor"&amp;Tenor,BA1605,Trigger)</f>
        <v>50747</v>
      </c>
      <c r="BC1605" s="257">
        <f>_xll.qlIndexFixing($AC$5,AZ1605,TRUE,_xll.ohTrigger(Trigger,Trigger6M))</f>
        <v>1.4078477244504345E-2</v>
      </c>
      <c r="BD1605" s="257">
        <f>_xll.qlIndexFixing($BE$1,AZ1605,TRUE,_xll.ohTrigger(Trigger,Trigger6M))</f>
        <v>1.3704539987875901E-2</v>
      </c>
    </row>
    <row r="1606" spans="51:56" ht="11.25" customHeight="1" x14ac:dyDescent="0.25">
      <c r="AY1606" s="106" t="s">
        <v>83</v>
      </c>
      <c r="AZ1606" s="105">
        <f>_xll.qlInterestRateIndexFixingDate(Currency&amp;"ibor"&amp;Tenor,BA1606,Trigger)</f>
        <v>50567</v>
      </c>
      <c r="BA1606" s="105">
        <f>_xll.qlCalendarAdvance(Calendar,BA1605,AY1606,"f",,Trigger)</f>
        <v>50571</v>
      </c>
      <c r="BB1606" s="105">
        <f>_xll.qlInterestRateIndexMaturity(Currency&amp;"ibor"&amp;Tenor,BA1606,Trigger)</f>
        <v>50754</v>
      </c>
      <c r="BC1606" s="257">
        <f>_xll.qlIndexFixing($AC$5,AZ1606,TRUE,_xll.ohTrigger(Trigger,Trigger6M))</f>
        <v>1.4079984717797206E-2</v>
      </c>
      <c r="BD1606" s="257">
        <f>_xll.qlIndexFixing($BE$1,AZ1606,TRUE,_xll.ohTrigger(Trigger,Trigger6M))</f>
        <v>1.3700638230105693E-2</v>
      </c>
    </row>
    <row r="1607" spans="51:56" ht="11.25" customHeight="1" x14ac:dyDescent="0.25">
      <c r="AY1607" s="106" t="s">
        <v>83</v>
      </c>
      <c r="AZ1607" s="105">
        <f>_xll.qlInterestRateIndexFixingDate(Currency&amp;"ibor"&amp;Tenor,BA1607,Trigger)</f>
        <v>50574</v>
      </c>
      <c r="BA1607" s="105">
        <f>_xll.qlCalendarAdvance(Calendar,BA1606,AY1607,"f",,Trigger)</f>
        <v>50578</v>
      </c>
      <c r="BB1607" s="105">
        <f>_xll.qlInterestRateIndexMaturity(Currency&amp;"ibor"&amp;Tenor,BA1607,Trigger)</f>
        <v>50761</v>
      </c>
      <c r="BC1607" s="257">
        <f>_xll.qlIndexFixing($AC$5,AZ1607,TRUE,_xll.ohTrigger(Trigger,Trigger6M))</f>
        <v>1.4081492192237128E-2</v>
      </c>
      <c r="BD1607" s="257">
        <f>_xll.qlIndexFixing($BE$1,AZ1607,TRUE,_xll.ohTrigger(Trigger,Trigger6M))</f>
        <v>1.3696784277430448E-2</v>
      </c>
    </row>
    <row r="1608" spans="51:56" ht="11.25" customHeight="1" x14ac:dyDescent="0.25">
      <c r="AY1608" s="106" t="s">
        <v>83</v>
      </c>
      <c r="AZ1608" s="105">
        <f>_xll.qlInterestRateIndexFixingDate(Currency&amp;"ibor"&amp;Tenor,BA1608,Trigger)</f>
        <v>50581</v>
      </c>
      <c r="BA1608" s="105">
        <f>_xll.qlCalendarAdvance(Calendar,BA1607,AY1608,"f",,Trigger)</f>
        <v>50585</v>
      </c>
      <c r="BB1608" s="105">
        <f>_xll.qlInterestRateIndexMaturity(Currency&amp;"ibor"&amp;Tenor,BA1608,Trigger)</f>
        <v>50768</v>
      </c>
      <c r="BC1608" s="257">
        <f>_xll.qlIndexFixing($AC$5,AZ1608,TRUE,_xll.ohTrigger(Trigger,Trigger6M))</f>
        <v>1.4082999667824109E-2</v>
      </c>
      <c r="BD1608" s="257">
        <f>_xll.qlIndexFixing($BE$1,AZ1608,TRUE,_xll.ohTrigger(Trigger,Trigger6M))</f>
        <v>1.3692978329987344E-2</v>
      </c>
    </row>
    <row r="1609" spans="51:56" ht="11.25" customHeight="1" x14ac:dyDescent="0.25">
      <c r="AY1609" s="106" t="s">
        <v>83</v>
      </c>
      <c r="AZ1609" s="105">
        <f>_xll.qlInterestRateIndexFixingDate(Currency&amp;"ibor"&amp;Tenor,BA1609,Trigger)</f>
        <v>50588</v>
      </c>
      <c r="BA1609" s="105">
        <f>_xll.qlCalendarAdvance(Calendar,BA1608,AY1609,"f",,Trigger)</f>
        <v>50592</v>
      </c>
      <c r="BB1609" s="105">
        <f>_xll.qlInterestRateIndexMaturity(Currency&amp;"ibor"&amp;Tenor,BA1609,Trigger)</f>
        <v>50776</v>
      </c>
      <c r="BC1609" s="257">
        <f>_xll.qlIndexFixing($AC$5,AZ1609,TRUE,_xll.ohTrigger(Trigger,Trigger6M))</f>
        <v>1.4084889692620596E-2</v>
      </c>
      <c r="BD1609" s="257">
        <f>_xll.qlIndexFixing($BE$1,AZ1609,TRUE,_xll.ohTrigger(Trigger,Trigger6M))</f>
        <v>1.3689228798691553E-2</v>
      </c>
    </row>
    <row r="1610" spans="51:56" ht="11.25" customHeight="1" x14ac:dyDescent="0.25">
      <c r="AY1610" s="106" t="s">
        <v>83</v>
      </c>
      <c r="AZ1610" s="105">
        <f>_xll.qlInterestRateIndexFixingDate(Currency&amp;"ibor"&amp;Tenor,BA1610,Trigger)</f>
        <v>50595</v>
      </c>
      <c r="BA1610" s="105">
        <f>_xll.qlCalendarAdvance(Calendar,BA1609,AY1610,"f",,Trigger)</f>
        <v>50599</v>
      </c>
      <c r="BB1610" s="105">
        <f>_xll.qlInterestRateIndexMaturity(Currency&amp;"ibor"&amp;Tenor,BA1610,Trigger)</f>
        <v>50783</v>
      </c>
      <c r="BC1610" s="257">
        <f>_xll.qlIndexFixing($AC$5,AZ1610,TRUE,_xll.ohTrigger(Trigger,Trigger6M))</f>
        <v>1.4086397229355608E-2</v>
      </c>
      <c r="BD1610" s="257">
        <f>_xll.qlIndexFixing($BE$1,AZ1610,TRUE,_xll.ohTrigger(Trigger,Trigger6M))</f>
        <v>1.368552284943278E-2</v>
      </c>
    </row>
    <row r="1611" spans="51:56" ht="11.25" customHeight="1" x14ac:dyDescent="0.25">
      <c r="AY1611" s="106" t="s">
        <v>83</v>
      </c>
      <c r="AZ1611" s="105">
        <f>_xll.qlInterestRateIndexFixingDate(Currency&amp;"ibor"&amp;Tenor,BA1611,Trigger)</f>
        <v>50602</v>
      </c>
      <c r="BA1611" s="105">
        <f>_xll.qlCalendarAdvance(Calendar,BA1610,AY1611,"f",,Trigger)</f>
        <v>50606</v>
      </c>
      <c r="BB1611" s="105">
        <f>_xll.qlInterestRateIndexMaturity(Currency&amp;"ibor"&amp;Tenor,BA1611,Trigger)</f>
        <v>50790</v>
      </c>
      <c r="BC1611" s="257">
        <f>_xll.qlIndexFixing($AC$5,AZ1611,TRUE,_xll.ohTrigger(Trigger,Trigger6M))</f>
        <v>1.4087904767244478E-2</v>
      </c>
      <c r="BD1611" s="257">
        <f>_xll.qlIndexFixing($BE$1,AZ1611,TRUE,_xll.ohTrigger(Trigger,Trigger6M))</f>
        <v>1.3681865522003612E-2</v>
      </c>
    </row>
    <row r="1612" spans="51:56" ht="11.25" customHeight="1" x14ac:dyDescent="0.25">
      <c r="AY1612" s="106" t="s">
        <v>83</v>
      </c>
      <c r="AZ1612" s="105">
        <f>_xll.qlInterestRateIndexFixingDate(Currency&amp;"ibor"&amp;Tenor,BA1612,Trigger)</f>
        <v>50609</v>
      </c>
      <c r="BA1612" s="105">
        <f>_xll.qlCalendarAdvance(Calendar,BA1611,AY1612,"f",,Trigger)</f>
        <v>50613</v>
      </c>
      <c r="BB1612" s="105">
        <f>_xll.qlInterestRateIndexMaturity(Currency&amp;"ibor"&amp;Tenor,BA1612,Trigger)</f>
        <v>50797</v>
      </c>
      <c r="BC1612" s="257">
        <f>_xll.qlIndexFixing($AC$5,AZ1612,TRUE,_xll.ohTrigger(Trigger,Trigger6M))</f>
        <v>1.4089412306286339E-2</v>
      </c>
      <c r="BD1612" s="257">
        <f>_xll.qlIndexFixing($BE$1,AZ1612,TRUE,_xll.ohTrigger(Trigger,Trigger6M))</f>
        <v>1.367825701655438E-2</v>
      </c>
    </row>
    <row r="1613" spans="51:56" ht="11.25" customHeight="1" x14ac:dyDescent="0.25">
      <c r="AY1613" s="106" t="s">
        <v>83</v>
      </c>
      <c r="AZ1613" s="105">
        <f>_xll.qlInterestRateIndexFixingDate(Currency&amp;"ibor"&amp;Tenor,BA1613,Trigger)</f>
        <v>50616</v>
      </c>
      <c r="BA1613" s="105">
        <f>_xll.qlCalendarAdvance(Calendar,BA1612,AY1613,"f",,Trigger)</f>
        <v>50620</v>
      </c>
      <c r="BB1613" s="105">
        <f>_xll.qlInterestRateIndexMaturity(Currency&amp;"ibor"&amp;Tenor,BA1613,Trigger)</f>
        <v>50804</v>
      </c>
      <c r="BC1613" s="257">
        <f>_xll.qlIndexFixing($AC$5,AZ1613,TRUE,_xll.ohTrigger(Trigger,Trigger6M))</f>
        <v>1.4090919846481191E-2</v>
      </c>
      <c r="BD1613" s="257">
        <f>_xll.qlIndexFixing($BE$1,AZ1613,TRUE,_xll.ohTrigger(Trigger,Trigger6M))</f>
        <v>1.3674697533238458E-2</v>
      </c>
    </row>
    <row r="1614" spans="51:56" ht="11.25" customHeight="1" x14ac:dyDescent="0.25">
      <c r="AY1614" s="106" t="s">
        <v>83</v>
      </c>
      <c r="AZ1614" s="105">
        <f>_xll.qlInterestRateIndexFixingDate(Currency&amp;"ibor"&amp;Tenor,BA1614,Trigger)</f>
        <v>50623</v>
      </c>
      <c r="BA1614" s="105">
        <f>_xll.qlCalendarAdvance(Calendar,BA1613,AY1614,"f",,Trigger)</f>
        <v>50627</v>
      </c>
      <c r="BB1614" s="105">
        <f>_xll.qlInterestRateIndexMaturity(Currency&amp;"ibor"&amp;Tenor,BA1614,Trigger)</f>
        <v>50811</v>
      </c>
      <c r="BC1614" s="257">
        <f>_xll.qlIndexFixing($AC$5,AZ1614,TRUE,_xll.ohTrigger(Trigger,Trigger6M))</f>
        <v>1.4092427387829469E-2</v>
      </c>
      <c r="BD1614" s="257">
        <f>_xll.qlIndexFixing($BE$1,AZ1614,TRUE,_xll.ohTrigger(Trigger,Trigger6M))</f>
        <v>1.3671187272210955E-2</v>
      </c>
    </row>
    <row r="1615" spans="51:56" ht="11.25" customHeight="1" x14ac:dyDescent="0.25">
      <c r="AY1615" s="106" t="s">
        <v>83</v>
      </c>
      <c r="AZ1615" s="105">
        <f>_xll.qlInterestRateIndexFixingDate(Currency&amp;"ibor"&amp;Tenor,BA1615,Trigger)</f>
        <v>50630</v>
      </c>
      <c r="BA1615" s="105">
        <f>_xll.qlCalendarAdvance(Calendar,BA1614,AY1615,"f",,Trigger)</f>
        <v>50634</v>
      </c>
      <c r="BB1615" s="105">
        <f>_xll.qlInterestRateIndexMaturity(Currency&amp;"ibor"&amp;Tenor,BA1615,Trigger)</f>
        <v>50818</v>
      </c>
      <c r="BC1615" s="257">
        <f>_xll.qlIndexFixing($AC$5,AZ1615,TRUE,_xll.ohTrigger(Trigger,Trigger6M))</f>
        <v>1.4093934930331172E-2</v>
      </c>
      <c r="BD1615" s="257">
        <f>_xll.qlIndexFixing($BE$1,AZ1615,TRUE,_xll.ohTrigger(Trigger,Trigger6M))</f>
        <v>1.3667726433630022E-2</v>
      </c>
    </row>
    <row r="1616" spans="51:56" ht="11.25" customHeight="1" x14ac:dyDescent="0.25">
      <c r="AY1616" s="106" t="s">
        <v>83</v>
      </c>
      <c r="AZ1616" s="105">
        <f>_xll.qlInterestRateIndexFixingDate(Currency&amp;"ibor"&amp;Tenor,BA1616,Trigger)</f>
        <v>50637</v>
      </c>
      <c r="BA1616" s="105">
        <f>_xll.qlCalendarAdvance(Calendar,BA1615,AY1616,"f",,Trigger)</f>
        <v>50641</v>
      </c>
      <c r="BB1616" s="105">
        <f>_xll.qlInterestRateIndexMaturity(Currency&amp;"ibor"&amp;Tenor,BA1616,Trigger)</f>
        <v>50825</v>
      </c>
      <c r="BC1616" s="257">
        <f>_xll.qlIndexFixing($AC$5,AZ1616,TRUE,_xll.ohTrigger(Trigger,Trigger6M))</f>
        <v>1.40954424739863E-2</v>
      </c>
      <c r="BD1616" s="257">
        <f>_xll.qlIndexFixing($BE$1,AZ1616,TRUE,_xll.ohTrigger(Trigger,Trigger6M))</f>
        <v>1.3664315217654681E-2</v>
      </c>
    </row>
    <row r="1617" spans="51:56" ht="11.25" customHeight="1" x14ac:dyDescent="0.25">
      <c r="AY1617" s="106" t="s">
        <v>83</v>
      </c>
      <c r="AZ1617" s="105">
        <f>_xll.qlInterestRateIndexFixingDate(Currency&amp;"ibor"&amp;Tenor,BA1617,Trigger)</f>
        <v>50644</v>
      </c>
      <c r="BA1617" s="105">
        <f>_xll.qlCalendarAdvance(Calendar,BA1616,AY1617,"f",,Trigger)</f>
        <v>50648</v>
      </c>
      <c r="BB1617" s="105">
        <f>_xll.qlInterestRateIndexMaturity(Currency&amp;"ibor"&amp;Tenor,BA1617,Trigger)</f>
        <v>50829</v>
      </c>
      <c r="BC1617" s="257">
        <f>_xll.qlIndexFixing($AC$5,AZ1617,TRUE,_xll.ohTrigger(Trigger,Trigger6M))</f>
        <v>1.4095801008291258E-2</v>
      </c>
      <c r="BD1617" s="257">
        <f>_xll.qlIndexFixing($BE$1,AZ1617,TRUE,_xll.ohTrigger(Trigger,Trigger6M))</f>
        <v>1.3660847553094109E-2</v>
      </c>
    </row>
    <row r="1618" spans="51:56" ht="11.25" customHeight="1" x14ac:dyDescent="0.25">
      <c r="AY1618" s="106" t="s">
        <v>83</v>
      </c>
      <c r="AZ1618" s="105">
        <f>_xll.qlInterestRateIndexFixingDate(Currency&amp;"ibor"&amp;Tenor,BA1618,Trigger)</f>
        <v>50651</v>
      </c>
      <c r="BA1618" s="105">
        <f>_xll.qlCalendarAdvance(Calendar,BA1617,AY1618,"f",,Trigger)</f>
        <v>50655</v>
      </c>
      <c r="BB1618" s="105">
        <f>_xll.qlInterestRateIndexMaturity(Currency&amp;"ibor"&amp;Tenor,BA1618,Trigger)</f>
        <v>50836</v>
      </c>
      <c r="BC1618" s="257">
        <f>_xll.qlIndexFixing($AC$5,AZ1618,TRUE,_xll.ohTrigger(Trigger,Trigger6M))</f>
        <v>1.4097308377547415E-2</v>
      </c>
      <c r="BD1618" s="257">
        <f>_xll.qlIndexFixing($BE$1,AZ1618,TRUE,_xll.ohTrigger(Trigger,Trigger6M))</f>
        <v>1.3657525637083775E-2</v>
      </c>
    </row>
    <row r="1619" spans="51:56" ht="11.25" customHeight="1" x14ac:dyDescent="0.25">
      <c r="AY1619" s="106" t="s">
        <v>83</v>
      </c>
      <c r="AZ1619" s="105">
        <f>_xll.qlInterestRateIndexFixingDate(Currency&amp;"ibor"&amp;Tenor,BA1619,Trigger)</f>
        <v>50658</v>
      </c>
      <c r="BA1619" s="105">
        <f>_xll.qlCalendarAdvance(Calendar,BA1618,AY1619,"f",,Trigger)</f>
        <v>50662</v>
      </c>
      <c r="BB1619" s="105">
        <f>_xll.qlInterestRateIndexMaturity(Currency&amp;"ibor"&amp;Tenor,BA1619,Trigger)</f>
        <v>50843</v>
      </c>
      <c r="BC1619" s="257">
        <f>_xll.qlIndexFixing($AC$5,AZ1619,TRUE,_xll.ohTrigger(Trigger,Trigger6M))</f>
        <v>1.409881574793769E-2</v>
      </c>
      <c r="BD1619" s="257">
        <f>_xll.qlIndexFixing($BE$1,AZ1619,TRUE,_xll.ohTrigger(Trigger,Trigger6M))</f>
        <v>1.3654253895498054E-2</v>
      </c>
    </row>
    <row r="1620" spans="51:56" ht="11.25" customHeight="1" x14ac:dyDescent="0.25">
      <c r="AY1620" s="106" t="s">
        <v>83</v>
      </c>
      <c r="AZ1620" s="105">
        <f>_xll.qlInterestRateIndexFixingDate(Currency&amp;"ibor"&amp;Tenor,BA1620,Trigger)</f>
        <v>50665</v>
      </c>
      <c r="BA1620" s="105">
        <f>_xll.qlCalendarAdvance(Calendar,BA1619,AY1620,"f",,Trigger)</f>
        <v>50669</v>
      </c>
      <c r="BB1620" s="105">
        <f>_xll.qlInterestRateIndexMaturity(Currency&amp;"ibor"&amp;Tenor,BA1620,Trigger)</f>
        <v>50850</v>
      </c>
      <c r="BC1620" s="257">
        <f>_xll.qlIndexFixing($AC$5,AZ1620,TRUE,_xll.ohTrigger(Trigger,Trigger6M))</f>
        <v>1.4100323119462528E-2</v>
      </c>
      <c r="BD1620" s="257">
        <f>_xll.qlIndexFixing($BE$1,AZ1620,TRUE,_xll.ohTrigger(Trigger,Trigger6M))</f>
        <v>1.3651032528487565E-2</v>
      </c>
    </row>
    <row r="1621" spans="51:56" ht="11.25" customHeight="1" x14ac:dyDescent="0.25">
      <c r="AY1621" s="106" t="s">
        <v>83</v>
      </c>
      <c r="AZ1621" s="105">
        <f>_xll.qlInterestRateIndexFixingDate(Currency&amp;"ibor"&amp;Tenor,BA1621,Trigger)</f>
        <v>50672</v>
      </c>
      <c r="BA1621" s="105">
        <f>_xll.qlCalendarAdvance(Calendar,BA1620,AY1621,"f",,Trigger)</f>
        <v>50676</v>
      </c>
      <c r="BB1621" s="105">
        <f>_xll.qlInterestRateIndexMaturity(Currency&amp;"ibor"&amp;Tenor,BA1621,Trigger)</f>
        <v>50857</v>
      </c>
      <c r="BC1621" s="257">
        <f>_xll.qlIndexFixing($AC$5,AZ1621,TRUE,_xll.ohTrigger(Trigger,Trigger6M))</f>
        <v>1.4101830492121485E-2</v>
      </c>
      <c r="BD1621" s="257">
        <f>_xll.qlIndexFixing($BE$1,AZ1621,TRUE,_xll.ohTrigger(Trigger,Trigger6M))</f>
        <v>1.3647861736205127E-2</v>
      </c>
    </row>
    <row r="1622" spans="51:56" ht="11.25" customHeight="1" x14ac:dyDescent="0.25">
      <c r="AY1622" s="106" t="s">
        <v>83</v>
      </c>
      <c r="AZ1622" s="105">
        <f>_xll.qlInterestRateIndexFixingDate(Currency&amp;"ibor"&amp;Tenor,BA1622,Trigger)</f>
        <v>50679</v>
      </c>
      <c r="BA1622" s="105">
        <f>_xll.qlCalendarAdvance(Calendar,BA1621,AY1622,"f",,Trigger)</f>
        <v>50683</v>
      </c>
      <c r="BB1622" s="105">
        <f>_xll.qlInterestRateIndexMaturity(Currency&amp;"ibor"&amp;Tenor,BA1622,Trigger)</f>
        <v>50865</v>
      </c>
      <c r="BC1622" s="257">
        <f>_xll.qlIndexFixing($AC$5,AZ1622,TRUE,_xll.ohTrigger(Trigger,Trigger6M))</f>
        <v>1.4103721148398347E-2</v>
      </c>
      <c r="BD1622" s="257">
        <f>_xll.qlIndexFixing($BE$1,AZ1622,TRUE,_xll.ohTrigger(Trigger,Trigger6M))</f>
        <v>1.3644794534327471E-2</v>
      </c>
    </row>
    <row r="1623" spans="51:56" ht="11.25" customHeight="1" x14ac:dyDescent="0.25">
      <c r="AY1623" s="106" t="s">
        <v>83</v>
      </c>
      <c r="AZ1623" s="105">
        <f>_xll.qlInterestRateIndexFixingDate(Currency&amp;"ibor"&amp;Tenor,BA1623,Trigger)</f>
        <v>50686</v>
      </c>
      <c r="BA1623" s="105">
        <f>_xll.qlCalendarAdvance(Calendar,BA1622,AY1623,"f",,Trigger)</f>
        <v>50690</v>
      </c>
      <c r="BB1623" s="105">
        <f>_xll.qlInterestRateIndexMaturity(Currency&amp;"ibor"&amp;Tenor,BA1623,Trigger)</f>
        <v>50872</v>
      </c>
      <c r="BC1623" s="257">
        <f>_xll.qlIndexFixing($AC$5,AZ1623,TRUE,_xll.ohTrigger(Trigger,Trigger6M))</f>
        <v>1.4105228582256525E-2</v>
      </c>
      <c r="BD1623" s="257">
        <f>_xll.qlIndexFixing($BE$1,AZ1623,TRUE,_xll.ohTrigger(Trigger,Trigger6M))</f>
        <v>1.3641729086762672E-2</v>
      </c>
    </row>
    <row r="1624" spans="51:56" ht="11.25" customHeight="1" x14ac:dyDescent="0.25">
      <c r="AY1624" s="106" t="s">
        <v>83</v>
      </c>
      <c r="AZ1624" s="105">
        <f>_xll.qlInterestRateIndexFixingDate(Currency&amp;"ibor"&amp;Tenor,BA1624,Trigger)</f>
        <v>50693</v>
      </c>
      <c r="BA1624" s="105">
        <f>_xll.qlCalendarAdvance(Calendar,BA1623,AY1624,"f",,Trigger)</f>
        <v>50697</v>
      </c>
      <c r="BB1624" s="105">
        <f>_xll.qlInterestRateIndexMaturity(Currency&amp;"ibor"&amp;Tenor,BA1624,Trigger)</f>
        <v>50879</v>
      </c>
      <c r="BC1624" s="257">
        <f>_xll.qlIndexFixing($AC$5,AZ1624,TRUE,_xll.ohTrigger(Trigger,Trigger6M))</f>
        <v>1.4106736017255329E-2</v>
      </c>
      <c r="BD1624" s="257">
        <f>_xll.qlIndexFixing($BE$1,AZ1624,TRUE,_xll.ohTrigger(Trigger,Trigger6M))</f>
        <v>1.3638714830657737E-2</v>
      </c>
    </row>
    <row r="1625" spans="51:56" ht="11.25" customHeight="1" x14ac:dyDescent="0.25">
      <c r="AY1625" s="106" t="s">
        <v>83</v>
      </c>
      <c r="AZ1625" s="105">
        <f>_xll.qlInterestRateIndexFixingDate(Currency&amp;"ibor"&amp;Tenor,BA1625,Trigger)</f>
        <v>50700</v>
      </c>
      <c r="BA1625" s="105">
        <f>_xll.qlCalendarAdvance(Calendar,BA1624,AY1625,"f",,Trigger)</f>
        <v>50704</v>
      </c>
      <c r="BB1625" s="105">
        <f>_xll.qlInterestRateIndexMaturity(Currency&amp;"ibor"&amp;Tenor,BA1625,Trigger)</f>
        <v>50886</v>
      </c>
      <c r="BC1625" s="257">
        <f>_xll.qlIndexFixing($AC$5,AZ1625,TRUE,_xll.ohTrigger(Trigger,Trigger6M))</f>
        <v>1.410824345339476E-2</v>
      </c>
      <c r="BD1625" s="257">
        <f>_xll.qlIndexFixing($BE$1,AZ1625,TRUE,_xll.ohTrigger(Trigger,Trigger6M))</f>
        <v>1.3635751966180018E-2</v>
      </c>
    </row>
    <row r="1626" spans="51:56" ht="11.25" customHeight="1" x14ac:dyDescent="0.25">
      <c r="AY1626" s="106" t="s">
        <v>83</v>
      </c>
      <c r="AZ1626" s="105">
        <f>_xll.qlInterestRateIndexFixingDate(Currency&amp;"ibor"&amp;Tenor,BA1626,Trigger)</f>
        <v>50707</v>
      </c>
      <c r="BA1626" s="105">
        <f>_xll.qlCalendarAdvance(Calendar,BA1625,AY1626,"f",,Trigger)</f>
        <v>50711</v>
      </c>
      <c r="BB1626" s="105">
        <f>_xll.qlInterestRateIndexMaturity(Currency&amp;"ibor"&amp;Tenor,BA1626,Trigger)</f>
        <v>50892</v>
      </c>
      <c r="BC1626" s="257">
        <f>_xll.qlIndexFixing($AC$5,AZ1626,TRUE,_xll.ohTrigger(Trigger,Trigger6M))</f>
        <v>1.4109367372432501E-2</v>
      </c>
      <c r="BD1626" s="257">
        <f>_xll.qlIndexFixing($BE$1,AZ1626,TRUE,_xll.ohTrigger(Trigger,Trigger6M))</f>
        <v>1.3632773401248431E-2</v>
      </c>
    </row>
    <row r="1627" spans="51:56" ht="11.25" customHeight="1" x14ac:dyDescent="0.25">
      <c r="AY1627" s="106" t="s">
        <v>83</v>
      </c>
      <c r="AZ1627" s="105">
        <f>_xll.qlInterestRateIndexFixingDate(Currency&amp;"ibor"&amp;Tenor,BA1627,Trigger)</f>
        <v>50714</v>
      </c>
      <c r="BA1627" s="105">
        <f>_xll.qlCalendarAdvance(Calendar,BA1626,AY1627,"f",,Trigger)</f>
        <v>50718</v>
      </c>
      <c r="BB1627" s="105">
        <f>_xll.qlInterestRateIndexMaturity(Currency&amp;"ibor"&amp;Tenor,BA1627,Trigger)</f>
        <v>50899</v>
      </c>
      <c r="BC1627" s="257">
        <f>_xll.qlIndexFixing($AC$5,AZ1627,TRUE,_xll.ohTrigger(Trigger,Trigger6M))</f>
        <v>1.4110874751897947E-2</v>
      </c>
      <c r="BD1627" s="257">
        <f>_xll.qlIndexFixing($BE$1,AZ1627,TRUE,_xll.ohTrigger(Trigger,Trigger6M))</f>
        <v>1.3629910260691524E-2</v>
      </c>
    </row>
    <row r="1628" spans="51:56" ht="11.25" customHeight="1" x14ac:dyDescent="0.25">
      <c r="AY1628" s="106" t="s">
        <v>83</v>
      </c>
      <c r="AZ1628" s="105">
        <f>_xll.qlInterestRateIndexFixingDate(Currency&amp;"ibor"&amp;Tenor,BA1628,Trigger)</f>
        <v>50721</v>
      </c>
      <c r="BA1628" s="105">
        <f>_xll.qlCalendarAdvance(Calendar,BA1627,AY1628,"f",,Trigger)</f>
        <v>50725</v>
      </c>
      <c r="BB1628" s="105">
        <f>_xll.qlInterestRateIndexMaturity(Currency&amp;"ibor"&amp;Tenor,BA1628,Trigger)</f>
        <v>50906</v>
      </c>
      <c r="BC1628" s="257">
        <f>_xll.qlIndexFixing($AC$5,AZ1628,TRUE,_xll.ohTrigger(Trigger,Trigger6M))</f>
        <v>1.4112382132497516E-2</v>
      </c>
      <c r="BD1628" s="257">
        <f>_xll.qlIndexFixing($BE$1,AZ1628,TRUE,_xll.ohTrigger(Trigger,Trigger6M))</f>
        <v>1.3627099096007504E-2</v>
      </c>
    </row>
    <row r="1629" spans="51:56" ht="11.25" customHeight="1" x14ac:dyDescent="0.25">
      <c r="AY1629" s="106" t="s">
        <v>83</v>
      </c>
      <c r="AZ1629" s="105">
        <f>_xll.qlInterestRateIndexFixingDate(Currency&amp;"ibor"&amp;Tenor,BA1629,Trigger)</f>
        <v>50728</v>
      </c>
      <c r="BA1629" s="105">
        <f>_xll.qlCalendarAdvance(Calendar,BA1628,AY1629,"f",,Trigger)</f>
        <v>50732</v>
      </c>
      <c r="BB1629" s="105">
        <f>_xll.qlInterestRateIndexMaturity(Currency&amp;"ibor"&amp;Tenor,BA1629,Trigger)</f>
        <v>50913</v>
      </c>
      <c r="BC1629" s="257">
        <f>_xll.qlIndexFixing($AC$5,AZ1629,TRUE,_xll.ohTrigger(Trigger,Trigger6M))</f>
        <v>1.4113889514232087E-2</v>
      </c>
      <c r="BD1629" s="257">
        <f>_xll.qlIndexFixing($BE$1,AZ1629,TRUE,_xll.ohTrigger(Trigger,Trigger6M))</f>
        <v>1.3624340107371277E-2</v>
      </c>
    </row>
    <row r="1630" spans="51:56" ht="11.25" customHeight="1" x14ac:dyDescent="0.25">
      <c r="AY1630" s="106" t="s">
        <v>83</v>
      </c>
      <c r="AZ1630" s="105">
        <f>_xll.qlInterestRateIndexFixingDate(Currency&amp;"ibor"&amp;Tenor,BA1630,Trigger)</f>
        <v>50735</v>
      </c>
      <c r="BA1630" s="105">
        <f>_xll.qlCalendarAdvance(Calendar,BA1629,AY1630,"f",,Trigger)</f>
        <v>50739</v>
      </c>
      <c r="BB1630" s="105">
        <f>_xll.qlInterestRateIndexMaturity(Currency&amp;"ibor"&amp;Tenor,BA1630,Trigger)</f>
        <v>50921</v>
      </c>
      <c r="BC1630" s="257">
        <f>_xll.qlIndexFixing($AC$5,AZ1630,TRUE,_xll.ohTrigger(Trigger,Trigger6M))</f>
        <v>1.4115780651201743E-2</v>
      </c>
      <c r="BD1630" s="257">
        <f>_xll.qlIndexFixing($BE$1,AZ1630,TRUE,_xll.ohTrigger(Trigger,Trigger6M))</f>
        <v>1.3621715524360615E-2</v>
      </c>
    </row>
    <row r="1631" spans="51:56" ht="11.25" customHeight="1" x14ac:dyDescent="0.25">
      <c r="AY1631" s="106" t="s">
        <v>83</v>
      </c>
      <c r="AZ1631" s="105">
        <f>_xll.qlInterestRateIndexFixingDate(Currency&amp;"ibor"&amp;Tenor,BA1631,Trigger)</f>
        <v>50742</v>
      </c>
      <c r="BA1631" s="105">
        <f>_xll.qlCalendarAdvance(Calendar,BA1630,AY1631,"f",,Trigger)</f>
        <v>50746</v>
      </c>
      <c r="BB1631" s="105">
        <f>_xll.qlInterestRateIndexMaturity(Currency&amp;"ibor"&amp;Tenor,BA1631,Trigger)</f>
        <v>50928</v>
      </c>
      <c r="BC1631" s="257">
        <f>_xll.qlIndexFixing($AC$5,AZ1631,TRUE,_xll.ohTrigger(Trigger,Trigger6M))</f>
        <v>1.4112047915792184E-2</v>
      </c>
      <c r="BD1631" s="257">
        <f>_xll.qlIndexFixing($BE$1,AZ1631,TRUE,_xll.ohTrigger(Trigger,Trigger6M))</f>
        <v>1.3619065213379387E-2</v>
      </c>
    </row>
    <row r="1632" spans="51:56" ht="11.25" customHeight="1" x14ac:dyDescent="0.25">
      <c r="AY1632" s="106" t="s">
        <v>83</v>
      </c>
      <c r="AZ1632" s="105">
        <f>_xll.qlInterestRateIndexFixingDate(Currency&amp;"ibor"&amp;Tenor,BA1632,Trigger)</f>
        <v>50749</v>
      </c>
      <c r="BA1632" s="105">
        <f>_xll.qlCalendarAdvance(Calendar,BA1631,AY1632,"f",,Trigger)</f>
        <v>50753</v>
      </c>
      <c r="BB1632" s="105">
        <f>_xll.qlInterestRateIndexMaturity(Currency&amp;"ibor"&amp;Tenor,BA1632,Trigger)</f>
        <v>50935</v>
      </c>
      <c r="BC1632" s="257">
        <f>_xll.qlIndexFixing($AC$5,AZ1632,TRUE,_xll.ohTrigger(Trigger,Trigger6M))</f>
        <v>1.4106209091370865E-2</v>
      </c>
      <c r="BD1632" s="257">
        <f>_xll.qlIndexFixing($BE$1,AZ1632,TRUE,_xll.ohTrigger(Trigger,Trigger6M))</f>
        <v>1.3616467695296564E-2</v>
      </c>
    </row>
    <row r="1633" spans="51:56" ht="11.25" customHeight="1" x14ac:dyDescent="0.25">
      <c r="AY1633" s="106" t="s">
        <v>83</v>
      </c>
      <c r="AZ1633" s="105">
        <f>_xll.qlInterestRateIndexFixingDate(Currency&amp;"ibor"&amp;Tenor,BA1633,Trigger)</f>
        <v>50756</v>
      </c>
      <c r="BA1633" s="105">
        <f>_xll.qlCalendarAdvance(Calendar,BA1632,AY1633,"f",,Trigger)</f>
        <v>50760</v>
      </c>
      <c r="BB1633" s="105">
        <f>_xll.qlInterestRateIndexMaturity(Currency&amp;"ibor"&amp;Tenor,BA1633,Trigger)</f>
        <v>50942</v>
      </c>
      <c r="BC1633" s="257">
        <f>_xll.qlIndexFixing($AC$5,AZ1633,TRUE,_xll.ohTrigger(Trigger,Trigger6M))</f>
        <v>1.4100358579588138E-2</v>
      </c>
      <c r="BD1633" s="257">
        <f>_xll.qlIndexFixing($BE$1,AZ1633,TRUE,_xll.ohTrigger(Trigger,Trigger6M))</f>
        <v>1.3613923170304975E-2</v>
      </c>
    </row>
    <row r="1634" spans="51:56" ht="11.25" customHeight="1" x14ac:dyDescent="0.25">
      <c r="AY1634" s="106" t="s">
        <v>83</v>
      </c>
      <c r="AZ1634" s="105">
        <f>_xll.qlInterestRateIndexFixingDate(Currency&amp;"ibor"&amp;Tenor,BA1634,Trigger)</f>
        <v>50763</v>
      </c>
      <c r="BA1634" s="105">
        <f>_xll.qlCalendarAdvance(Calendar,BA1633,AY1634,"f",,Trigger)</f>
        <v>50767</v>
      </c>
      <c r="BB1634" s="105">
        <f>_xll.qlInterestRateIndexMaturity(Currency&amp;"ibor"&amp;Tenor,BA1634,Trigger)</f>
        <v>50949</v>
      </c>
      <c r="BC1634" s="257">
        <f>_xll.qlIndexFixing($AC$5,AZ1634,TRUE,_xll.ohTrigger(Trigger,Trigger6M))</f>
        <v>1.4094496380548096E-2</v>
      </c>
      <c r="BD1634" s="257">
        <f>_xll.qlIndexFixing($BE$1,AZ1634,TRUE,_xll.ohTrigger(Trigger,Trigger6M))</f>
        <v>1.3611431838601841E-2</v>
      </c>
    </row>
    <row r="1635" spans="51:56" ht="11.25" customHeight="1" x14ac:dyDescent="0.25">
      <c r="AY1635" s="106" t="s">
        <v>83</v>
      </c>
      <c r="AZ1635" s="105">
        <f>_xll.qlInterestRateIndexFixingDate(Currency&amp;"ibor"&amp;Tenor,BA1635,Trigger)</f>
        <v>50770</v>
      </c>
      <c r="BA1635" s="105">
        <f>_xll.qlCalendarAdvance(Calendar,BA1634,AY1635,"f",,Trigger)</f>
        <v>50774</v>
      </c>
      <c r="BB1635" s="105">
        <f>_xll.qlInterestRateIndexMaturity(Currency&amp;"ibor"&amp;Tenor,BA1635,Trigger)</f>
        <v>50955</v>
      </c>
      <c r="BC1635" s="257">
        <f>_xll.qlIndexFixing($AC$5,AZ1635,TRUE,_xll.ohTrigger(Trigger,Trigger6M))</f>
        <v>1.4089109100194872E-2</v>
      </c>
      <c r="BD1635" s="257">
        <f>_xll.qlIndexFixing($BE$1,AZ1635,TRUE,_xll.ohTrigger(Trigger,Trigger6M))</f>
        <v>1.3608893082710344E-2</v>
      </c>
    </row>
    <row r="1636" spans="51:56" ht="11.25" customHeight="1" x14ac:dyDescent="0.25">
      <c r="AY1636" s="106" t="s">
        <v>83</v>
      </c>
      <c r="AZ1636" s="105">
        <f>_xll.qlInterestRateIndexFixingDate(Currency&amp;"ibor"&amp;Tenor,BA1636,Trigger)</f>
        <v>50777</v>
      </c>
      <c r="BA1636" s="105">
        <f>_xll.qlCalendarAdvance(Calendar,BA1635,AY1636,"f",,Trigger)</f>
        <v>50781</v>
      </c>
      <c r="BB1636" s="105">
        <f>_xll.qlInterestRateIndexMaturity(Currency&amp;"ibor"&amp;Tenor,BA1636,Trigger)</f>
        <v>50962</v>
      </c>
      <c r="BC1636" s="257">
        <f>_xll.qlIndexFixing($AC$5,AZ1636,TRUE,_xll.ohTrigger(Trigger,Trigger6M))</f>
        <v>1.4083184591773783E-2</v>
      </c>
      <c r="BD1636" s="257">
        <f>_xll.qlIndexFixing($BE$1,AZ1636,TRUE,_xll.ohTrigger(Trigger,Trigger6M))</f>
        <v>1.3606504931553295E-2</v>
      </c>
    </row>
    <row r="1637" spans="51:56" ht="11.25" customHeight="1" x14ac:dyDescent="0.25">
      <c r="AY1637" s="106" t="s">
        <v>83</v>
      </c>
      <c r="AZ1637" s="105">
        <f>_xll.qlInterestRateIndexFixingDate(Currency&amp;"ibor"&amp;Tenor,BA1637,Trigger)</f>
        <v>50784</v>
      </c>
      <c r="BA1637" s="105">
        <f>_xll.qlCalendarAdvance(Calendar,BA1636,AY1637,"f",,Trigger)</f>
        <v>50788</v>
      </c>
      <c r="BB1637" s="105">
        <f>_xll.qlInterestRateIndexMaturity(Currency&amp;"ibor"&amp;Tenor,BA1637,Trigger)</f>
        <v>50969</v>
      </c>
      <c r="BC1637" s="257">
        <f>_xll.qlIndexFixing($AC$5,AZ1637,TRUE,_xll.ohTrigger(Trigger,Trigger6M))</f>
        <v>1.407724833233044E-2</v>
      </c>
      <c r="BD1637" s="257">
        <f>_xll.qlIndexFixing($BE$1,AZ1637,TRUE,_xll.ohTrigger(Trigger,Trigger6M))</f>
        <v>1.3604170557952355E-2</v>
      </c>
    </row>
    <row r="1638" spans="51:56" ht="11.25" customHeight="1" x14ac:dyDescent="0.25">
      <c r="AY1638" s="106" t="s">
        <v>83</v>
      </c>
      <c r="AZ1638" s="105">
        <f>_xll.qlInterestRateIndexFixingDate(Currency&amp;"ibor"&amp;Tenor,BA1638,Trigger)</f>
        <v>50791</v>
      </c>
      <c r="BA1638" s="105">
        <f>_xll.qlCalendarAdvance(Calendar,BA1637,AY1638,"f",,Trigger)</f>
        <v>50795</v>
      </c>
      <c r="BB1638" s="105">
        <f>_xll.qlInterestRateIndexMaturity(Currency&amp;"ibor"&amp;Tenor,BA1638,Trigger)</f>
        <v>50976</v>
      </c>
      <c r="BC1638" s="257">
        <f>_xll.qlIndexFixing($AC$5,AZ1638,TRUE,_xll.ohTrigger(Trigger,Trigger6M))</f>
        <v>1.4071300321968625E-2</v>
      </c>
      <c r="BD1638" s="257">
        <f>_xll.qlIndexFixing($BE$1,AZ1638,TRUE,_xll.ohTrigger(Trigger,Trigger6M))</f>
        <v>1.3601890162111576E-2</v>
      </c>
    </row>
    <row r="1639" spans="51:56" ht="11.25" customHeight="1" x14ac:dyDescent="0.25">
      <c r="AY1639" s="106" t="s">
        <v>83</v>
      </c>
      <c r="AZ1639" s="105">
        <f>_xll.qlInterestRateIndexFixingDate(Currency&amp;"ibor"&amp;Tenor,BA1639,Trigger)</f>
        <v>50798</v>
      </c>
      <c r="BA1639" s="105">
        <f>_xll.qlCalendarAdvance(Calendar,BA1638,AY1639,"f",,Trigger)</f>
        <v>50802</v>
      </c>
      <c r="BB1639" s="105">
        <f>_xll.qlInterestRateIndexMaturity(Currency&amp;"ibor"&amp;Tenor,BA1639,Trigger)</f>
        <v>50983</v>
      </c>
      <c r="BC1639" s="257">
        <f>_xll.qlIndexFixing($AC$5,AZ1639,TRUE,_xll.ohTrigger(Trigger,Trigger6M))</f>
        <v>1.4065340560793893E-2</v>
      </c>
      <c r="BD1639" s="257">
        <f>_xll.qlIndexFixing($BE$1,AZ1639,TRUE,_xll.ohTrigger(Trigger,Trigger6M))</f>
        <v>1.3599663944236338E-2</v>
      </c>
    </row>
    <row r="1640" spans="51:56" ht="11.25" customHeight="1" x14ac:dyDescent="0.25">
      <c r="AY1640" s="106" t="s">
        <v>83</v>
      </c>
      <c r="AZ1640" s="105">
        <f>_xll.qlInterestRateIndexFixingDate(Currency&amp;"ibor"&amp;Tenor,BA1640,Trigger)</f>
        <v>50805</v>
      </c>
      <c r="BA1640" s="105">
        <f>_xll.qlCalendarAdvance(Calendar,BA1639,AY1640,"f",,Trigger)</f>
        <v>50809</v>
      </c>
      <c r="BB1640" s="105">
        <f>_xll.qlInterestRateIndexMaturity(Currency&amp;"ibor"&amp;Tenor,BA1640,Trigger)</f>
        <v>50990</v>
      </c>
      <c r="BC1640" s="257">
        <f>_xll.qlIndexFixing($AC$5,AZ1640,TRUE,_xll.ohTrigger(Trigger,Trigger6M))</f>
        <v>1.4059369048910024E-2</v>
      </c>
      <c r="BD1640" s="257">
        <f>_xll.qlIndexFixing($BE$1,AZ1640,TRUE,_xll.ohTrigger(Trigger,Trigger6M))</f>
        <v>1.3597492104537316E-2</v>
      </c>
    </row>
    <row r="1641" spans="51:56" ht="11.25" customHeight="1" x14ac:dyDescent="0.25">
      <c r="AY1641" s="106" t="s">
        <v>83</v>
      </c>
      <c r="AZ1641" s="105">
        <f>_xll.qlInterestRateIndexFixingDate(Currency&amp;"ibor"&amp;Tenor,BA1641,Trigger)</f>
        <v>50812</v>
      </c>
      <c r="BA1641" s="105">
        <f>_xll.qlCalendarAdvance(Calendar,BA1640,AY1641,"f",,Trigger)</f>
        <v>50816</v>
      </c>
      <c r="BB1641" s="105">
        <f>_xll.qlInterestRateIndexMaturity(Currency&amp;"ibor"&amp;Tenor,BA1641,Trigger)</f>
        <v>50997</v>
      </c>
      <c r="BC1641" s="257">
        <f>_xll.qlIndexFixing($AC$5,AZ1641,TRUE,_xll.ohTrigger(Trigger,Trigger6M))</f>
        <v>1.4053385786423013E-2</v>
      </c>
      <c r="BD1641" s="257">
        <f>_xll.qlIndexFixing($BE$1,AZ1641,TRUE,_xll.ohTrigger(Trigger,Trigger6M))</f>
        <v>1.3595374843230043E-2</v>
      </c>
    </row>
    <row r="1642" spans="51:56" ht="11.25" customHeight="1" x14ac:dyDescent="0.25">
      <c r="AY1642" s="106" t="s">
        <v>83</v>
      </c>
      <c r="AZ1642" s="105">
        <f>_xll.qlInterestRateIndexFixingDate(Currency&amp;"ibor"&amp;Tenor,BA1642,Trigger)</f>
        <v>50819</v>
      </c>
      <c r="BA1642" s="105">
        <f>_xll.qlCalendarAdvance(Calendar,BA1641,AY1642,"f",,Trigger)</f>
        <v>50823</v>
      </c>
      <c r="BB1642" s="105">
        <f>_xll.qlInterestRateIndexMaturity(Currency&amp;"ibor"&amp;Tenor,BA1642,Trigger)</f>
        <v>51004</v>
      </c>
      <c r="BC1642" s="257">
        <f>_xll.qlIndexFixing($AC$5,AZ1642,TRUE,_xll.ohTrigger(Trigger,Trigger6M))</f>
        <v>1.404739077343797E-2</v>
      </c>
      <c r="BD1642" s="257">
        <f>_xll.qlIndexFixing($BE$1,AZ1642,TRUE,_xll.ohTrigger(Trigger,Trigger6M))</f>
        <v>1.3593312360529616E-2</v>
      </c>
    </row>
    <row r="1643" spans="51:56" ht="11.25" customHeight="1" x14ac:dyDescent="0.25">
      <c r="AY1643" s="106" t="s">
        <v>83</v>
      </c>
      <c r="AZ1643" s="105">
        <f>_xll.qlInterestRateIndexFixingDate(Currency&amp;"ibor"&amp;Tenor,BA1643,Trigger)</f>
        <v>50826</v>
      </c>
      <c r="BA1643" s="105">
        <f>_xll.qlCalendarAdvance(Calendar,BA1642,AY1643,"f",,Trigger)</f>
        <v>50830</v>
      </c>
      <c r="BB1643" s="105">
        <f>_xll.qlInterestRateIndexMaturity(Currency&amp;"ibor"&amp;Tenor,BA1643,Trigger)</f>
        <v>51014</v>
      </c>
      <c r="BC1643" s="257">
        <f>_xll.qlIndexFixing($AC$5,AZ1643,TRUE,_xll.ohTrigger(Trigger,Trigger6M))</f>
        <v>1.4040881300571791E-2</v>
      </c>
      <c r="BD1643" s="257">
        <f>_xll.qlIndexFixing($BE$1,AZ1643,TRUE,_xll.ohTrigger(Trigger,Trigger6M))</f>
        <v>1.3591701187229147E-2</v>
      </c>
    </row>
    <row r="1644" spans="51:56" ht="11.25" customHeight="1" x14ac:dyDescent="0.25">
      <c r="AY1644" s="106" t="s">
        <v>83</v>
      </c>
      <c r="AZ1644" s="105">
        <f>_xll.qlInterestRateIndexFixingDate(Currency&amp;"ibor"&amp;Tenor,BA1644,Trigger)</f>
        <v>50833</v>
      </c>
      <c r="BA1644" s="105">
        <f>_xll.qlCalendarAdvance(Calendar,BA1643,AY1644,"f",,Trigger)</f>
        <v>50837</v>
      </c>
      <c r="BB1644" s="105">
        <f>_xll.qlInterestRateIndexMaturity(Currency&amp;"ibor"&amp;Tenor,BA1644,Trigger)</f>
        <v>51021</v>
      </c>
      <c r="BC1644" s="257">
        <f>_xll.qlIndexFixing($AC$5,AZ1644,TRUE,_xll.ohTrigger(Trigger,Trigger6M))</f>
        <v>1.4034979845332521E-2</v>
      </c>
      <c r="BD1644" s="257">
        <f>_xll.qlIndexFixing($BE$1,AZ1644,TRUE,_xll.ohTrigger(Trigger,Trigger6M))</f>
        <v>1.3589760680080266E-2</v>
      </c>
    </row>
    <row r="1645" spans="51:56" ht="11.25" customHeight="1" x14ac:dyDescent="0.25">
      <c r="AY1645" s="106" t="s">
        <v>83</v>
      </c>
      <c r="AZ1645" s="105">
        <f>_xll.qlInterestRateIndexFixingDate(Currency&amp;"ibor"&amp;Tenor,BA1645,Trigger)</f>
        <v>50840</v>
      </c>
      <c r="BA1645" s="105">
        <f>_xll.qlCalendarAdvance(Calendar,BA1644,AY1645,"f",,Trigger)</f>
        <v>50844</v>
      </c>
      <c r="BB1645" s="105">
        <f>_xll.qlInterestRateIndexMaturity(Currency&amp;"ibor"&amp;Tenor,BA1645,Trigger)</f>
        <v>51028</v>
      </c>
      <c r="BC1645" s="257">
        <f>_xll.qlIndexFixing($AC$5,AZ1645,TRUE,_xll.ohTrigger(Trigger,Trigger6M))</f>
        <v>1.4029066830034253E-2</v>
      </c>
      <c r="BD1645" s="257">
        <f>_xll.qlIndexFixing($BE$1,AZ1645,TRUE,_xll.ohTrigger(Trigger,Trigger6M))</f>
        <v>1.3587875601406238E-2</v>
      </c>
    </row>
    <row r="1646" spans="51:56" ht="11.25" customHeight="1" x14ac:dyDescent="0.25">
      <c r="AY1646" s="106" t="s">
        <v>83</v>
      </c>
      <c r="AZ1646" s="105">
        <f>_xll.qlInterestRateIndexFixingDate(Currency&amp;"ibor"&amp;Tenor,BA1646,Trigger)</f>
        <v>50847</v>
      </c>
      <c r="BA1646" s="105">
        <f>_xll.qlCalendarAdvance(Calendar,BA1645,AY1646,"f",,Trigger)</f>
        <v>50851</v>
      </c>
      <c r="BB1646" s="105">
        <f>_xll.qlInterestRateIndexMaturity(Currency&amp;"ibor"&amp;Tenor,BA1646,Trigger)</f>
        <v>51035</v>
      </c>
      <c r="BC1646" s="257">
        <f>_xll.qlIndexFixing($AC$5,AZ1646,TRUE,_xll.ohTrigger(Trigger,Trigger6M))</f>
        <v>1.4023142254780819E-2</v>
      </c>
      <c r="BD1646" s="257">
        <f>_xll.qlIndexFixing($BE$1,AZ1646,TRUE,_xll.ohTrigger(Trigger,Trigger6M))</f>
        <v>1.3586046151460791E-2</v>
      </c>
    </row>
    <row r="1647" spans="51:56" ht="11.25" customHeight="1" x14ac:dyDescent="0.25">
      <c r="AY1647" s="106" t="s">
        <v>83</v>
      </c>
      <c r="AZ1647" s="105">
        <f>_xll.qlInterestRateIndexFixingDate(Currency&amp;"ibor"&amp;Tenor,BA1647,Trigger)</f>
        <v>50854</v>
      </c>
      <c r="BA1647" s="105">
        <f>_xll.qlCalendarAdvance(Calendar,BA1646,AY1647,"f",,Trigger)</f>
        <v>50858</v>
      </c>
      <c r="BB1647" s="105">
        <f>_xll.qlInterestRateIndexMaturity(Currency&amp;"ibor"&amp;Tenor,BA1647,Trigger)</f>
        <v>51042</v>
      </c>
      <c r="BC1647" s="257">
        <f>_xll.qlIndexFixing($AC$5,AZ1647,TRUE,_xll.ohTrigger(Trigger,Trigger6M))</f>
        <v>1.4017206119676917E-2</v>
      </c>
      <c r="BD1647" s="257">
        <f>_xll.qlIndexFixing($BE$1,AZ1647,TRUE,_xll.ohTrigger(Trigger,Trigger6M))</f>
        <v>1.3584272530501125E-2</v>
      </c>
    </row>
    <row r="1648" spans="51:56" ht="11.25" customHeight="1" x14ac:dyDescent="0.25">
      <c r="AY1648" s="106" t="s">
        <v>83</v>
      </c>
      <c r="AZ1648" s="105">
        <f>_xll.qlInterestRateIndexFixingDate(Currency&amp;"ibor"&amp;Tenor,BA1648,Trigger)</f>
        <v>50861</v>
      </c>
      <c r="BA1648" s="105">
        <f>_xll.qlCalendarAdvance(Calendar,BA1647,AY1648,"f",,Trigger)</f>
        <v>50865</v>
      </c>
      <c r="BB1648" s="105">
        <f>_xll.qlInterestRateIndexMaturity(Currency&amp;"ibor"&amp;Tenor,BA1648,Trigger)</f>
        <v>51048</v>
      </c>
      <c r="BC1648" s="257">
        <f>_xll.qlIndexFixing($AC$5,AZ1648,TRUE,_xll.ohTrigger(Trigger,Trigger6M))</f>
        <v>1.4011226671083036E-2</v>
      </c>
      <c r="BD1648" s="257">
        <f>_xll.qlIndexFixing($BE$1,AZ1648,TRUE,_xll.ohTrigger(Trigger,Trigger6M))</f>
        <v>1.3582402578562143E-2</v>
      </c>
    </row>
    <row r="1649" spans="51:56" ht="11.25" customHeight="1" x14ac:dyDescent="0.25">
      <c r="AY1649" s="106" t="s">
        <v>83</v>
      </c>
      <c r="AZ1649" s="105">
        <f>_xll.qlInterestRateIndexFixingDate(Currency&amp;"ibor"&amp;Tenor,BA1649,Trigger)</f>
        <v>50866</v>
      </c>
      <c r="BA1649" s="105">
        <f>_xll.qlCalendarAdvance(Calendar,BA1648,AY1649,"f",,Trigger)</f>
        <v>50872</v>
      </c>
      <c r="BB1649" s="105">
        <f>_xll.qlInterestRateIndexMaturity(Currency&amp;"ibor"&amp;Tenor,BA1649,Trigger)</f>
        <v>51055</v>
      </c>
      <c r="BC1649" s="257">
        <f>_xll.qlIndexFixing($AC$5,AZ1649,TRUE,_xll.ohTrigger(Trigger,Trigger6M))</f>
        <v>1.4005228509663681E-2</v>
      </c>
      <c r="BD1649" s="257">
        <f>_xll.qlIndexFixing($BE$1,AZ1649,TRUE,_xll.ohTrigger(Trigger,Trigger6M))</f>
        <v>1.3580737193411702E-2</v>
      </c>
    </row>
    <row r="1650" spans="51:56" ht="11.25" customHeight="1" x14ac:dyDescent="0.25">
      <c r="AY1650" s="106" t="s">
        <v>83</v>
      </c>
      <c r="AZ1650" s="105">
        <f>_xll.qlInterestRateIndexFixingDate(Currency&amp;"ibor"&amp;Tenor,BA1650,Trigger)</f>
        <v>50875</v>
      </c>
      <c r="BA1650" s="105">
        <f>_xll.qlCalendarAdvance(Calendar,BA1649,AY1650,"f",,Trigger)</f>
        <v>50879</v>
      </c>
      <c r="BB1650" s="105">
        <f>_xll.qlInterestRateIndexMaturity(Currency&amp;"ibor"&amp;Tenor,BA1650,Trigger)</f>
        <v>51062</v>
      </c>
      <c r="BC1650" s="257">
        <f>_xll.qlIndexFixing($AC$5,AZ1650,TRUE,_xll.ohTrigger(Trigger,Trigger6M))</f>
        <v>1.3999218726030317E-2</v>
      </c>
      <c r="BD1650" s="257">
        <f>_xll.qlIndexFixing($BE$1,AZ1650,TRUE,_xll.ohTrigger(Trigger,Trigger6M))</f>
        <v>1.3579128221608261E-2</v>
      </c>
    </row>
    <row r="1651" spans="51:56" ht="11.25" customHeight="1" x14ac:dyDescent="0.25">
      <c r="AY1651" s="106" t="s">
        <v>83</v>
      </c>
      <c r="AZ1651" s="105">
        <f>_xll.qlInterestRateIndexFixingDate(Currency&amp;"ibor"&amp;Tenor,BA1651,Trigger)</f>
        <v>50882</v>
      </c>
      <c r="BA1651" s="105">
        <f>_xll.qlCalendarAdvance(Calendar,BA1650,AY1651,"f",,Trigger)</f>
        <v>50886</v>
      </c>
      <c r="BB1651" s="105">
        <f>_xll.qlInterestRateIndexMaturity(Currency&amp;"ibor"&amp;Tenor,BA1651,Trigger)</f>
        <v>51069</v>
      </c>
      <c r="BC1651" s="257">
        <f>_xll.qlIndexFixing($AC$5,AZ1651,TRUE,_xll.ohTrigger(Trigger,Trigger6M))</f>
        <v>1.3993197320288647E-2</v>
      </c>
      <c r="BD1651" s="257">
        <f>_xll.qlIndexFixing($BE$1,AZ1651,TRUE,_xll.ohTrigger(Trigger,Trigger6M))</f>
        <v>1.3577575863420037E-2</v>
      </c>
    </row>
    <row r="1652" spans="51:56" ht="11.25" customHeight="1" x14ac:dyDescent="0.25">
      <c r="AY1652" s="106" t="s">
        <v>83</v>
      </c>
      <c r="AZ1652" s="105">
        <f>_xll.qlInterestRateIndexFixingDate(Currency&amp;"ibor"&amp;Tenor,BA1652,Trigger)</f>
        <v>50889</v>
      </c>
      <c r="BA1652" s="105">
        <f>_xll.qlCalendarAdvance(Calendar,BA1651,AY1652,"f",,Trigger)</f>
        <v>50893</v>
      </c>
      <c r="BB1652" s="105">
        <f>_xll.qlInterestRateIndexMaturity(Currency&amp;"ibor"&amp;Tenor,BA1652,Trigger)</f>
        <v>51077</v>
      </c>
      <c r="BC1652" s="257">
        <f>_xll.qlIndexFixing($AC$5,AZ1652,TRUE,_xll.ohTrigger(Trigger,Trigger6M))</f>
        <v>1.3987352050060931E-2</v>
      </c>
      <c r="BD1652" s="257">
        <f>_xll.qlIndexFixing($BE$1,AZ1652,TRUE,_xll.ohTrigger(Trigger,Trigger6M))</f>
        <v>1.3576248869770081E-2</v>
      </c>
    </row>
    <row r="1653" spans="51:56" ht="11.25" customHeight="1" x14ac:dyDescent="0.25">
      <c r="AY1653" s="106" t="s">
        <v>83</v>
      </c>
      <c r="AZ1653" s="105">
        <f>_xll.qlInterestRateIndexFixingDate(Currency&amp;"ibor"&amp;Tenor,BA1653,Trigger)</f>
        <v>50896</v>
      </c>
      <c r="BA1653" s="105">
        <f>_xll.qlCalendarAdvance(Calendar,BA1652,AY1653,"f",,Trigger)</f>
        <v>50900</v>
      </c>
      <c r="BB1653" s="105">
        <f>_xll.qlInterestRateIndexMaturity(Currency&amp;"ibor"&amp;Tenor,BA1653,Trigger)</f>
        <v>51084</v>
      </c>
      <c r="BC1653" s="257">
        <f>_xll.qlIndexFixing($AC$5,AZ1653,TRUE,_xll.ohTrigger(Trigger,Trigger6M))</f>
        <v>1.3981346558055502E-2</v>
      </c>
      <c r="BD1653" s="257">
        <f>_xll.qlIndexFixing($BE$1,AZ1653,TRUE,_xll.ohTrigger(Trigger,Trigger6M))</f>
        <v>1.3574814428352695E-2</v>
      </c>
    </row>
    <row r="1654" spans="51:56" ht="11.25" customHeight="1" x14ac:dyDescent="0.25">
      <c r="AY1654" s="106" t="s">
        <v>83</v>
      </c>
      <c r="AZ1654" s="105">
        <f>_xll.qlInterestRateIndexFixingDate(Currency&amp;"ibor"&amp;Tenor,BA1654,Trigger)</f>
        <v>50903</v>
      </c>
      <c r="BA1654" s="105">
        <f>_xll.qlCalendarAdvance(Calendar,BA1653,AY1654,"f",,Trigger)</f>
        <v>50907</v>
      </c>
      <c r="BB1654" s="105">
        <f>_xll.qlInterestRateIndexMaturity(Currency&amp;"ibor"&amp;Tenor,BA1654,Trigger)</f>
        <v>51091</v>
      </c>
      <c r="BC1654" s="257">
        <f>_xll.qlIndexFixing($AC$5,AZ1654,TRUE,_xll.ohTrigger(Trigger,Trigger6M))</f>
        <v>1.3975329506935539E-2</v>
      </c>
      <c r="BD1654" s="257">
        <f>_xll.qlIndexFixing($BE$1,AZ1654,TRUE,_xll.ohTrigger(Trigger,Trigger6M))</f>
        <v>1.3573437217836631E-2</v>
      </c>
    </row>
    <row r="1655" spans="51:56" ht="11.25" customHeight="1" x14ac:dyDescent="0.25">
      <c r="AY1655" s="106" t="s">
        <v>83</v>
      </c>
      <c r="AZ1655" s="105">
        <f>_xll.qlInterestRateIndexFixingDate(Currency&amp;"ibor"&amp;Tenor,BA1655,Trigger)</f>
        <v>50910</v>
      </c>
      <c r="BA1655" s="105">
        <f>_xll.qlCalendarAdvance(Calendar,BA1654,AY1655,"f",,Trigger)</f>
        <v>50914</v>
      </c>
      <c r="BB1655" s="105">
        <f>_xll.qlInterestRateIndexMaturity(Currency&amp;"ibor"&amp;Tenor,BA1655,Trigger)</f>
        <v>51098</v>
      </c>
      <c r="BC1655" s="257">
        <f>_xll.qlIndexFixing($AC$5,AZ1655,TRUE,_xll.ohTrigger(Trigger,Trigger6M))</f>
        <v>1.3969300896807041E-2</v>
      </c>
      <c r="BD1655" s="257">
        <f>_xll.qlIndexFixing($BE$1,AZ1655,TRUE,_xll.ohTrigger(Trigger,Trigger6M))</f>
        <v>1.3572117438512544E-2</v>
      </c>
    </row>
    <row r="1656" spans="51:56" ht="11.25" customHeight="1" x14ac:dyDescent="0.25">
      <c r="AY1656" s="106" t="s">
        <v>83</v>
      </c>
      <c r="AZ1656" s="105">
        <f>_xll.qlInterestRateIndexFixingDate(Currency&amp;"ibor"&amp;Tenor,BA1656,Trigger)</f>
        <v>50917</v>
      </c>
      <c r="BA1656" s="105">
        <f>_xll.qlCalendarAdvance(Calendar,BA1655,AY1656,"f",,Trigger)</f>
        <v>50921</v>
      </c>
      <c r="BB1656" s="105">
        <f>_xll.qlInterestRateIndexMaturity(Currency&amp;"ibor"&amp;Tenor,BA1656,Trigger)</f>
        <v>51104</v>
      </c>
      <c r="BC1656" s="257">
        <f>_xll.qlIndexFixing($AC$5,AZ1656,TRUE,_xll.ohTrigger(Trigger,Trigger6M))</f>
        <v>1.396291596367606E-2</v>
      </c>
      <c r="BD1656" s="257">
        <f>_xll.qlIndexFixing($BE$1,AZ1656,TRUE,_xll.ohTrigger(Trigger,Trigger6M))</f>
        <v>1.3570670286311426E-2</v>
      </c>
    </row>
    <row r="1657" spans="51:56" ht="11.25" customHeight="1" x14ac:dyDescent="0.25">
      <c r="AY1657" s="106" t="s">
        <v>83</v>
      </c>
      <c r="AZ1657" s="105">
        <f>_xll.qlInterestRateIndexFixingDate(Currency&amp;"ibor"&amp;Tenor,BA1657,Trigger)</f>
        <v>50924</v>
      </c>
      <c r="BA1657" s="105">
        <f>_xll.qlCalendarAdvance(Calendar,BA1656,AY1657,"f",,Trigger)</f>
        <v>50928</v>
      </c>
      <c r="BB1657" s="105">
        <f>_xll.qlInterestRateIndexMaturity(Currency&amp;"ibor"&amp;Tenor,BA1657,Trigger)</f>
        <v>51111</v>
      </c>
      <c r="BC1657" s="257">
        <f>_xll.qlIndexFixing($AC$5,AZ1657,TRUE,_xll.ohTrigger(Trigger,Trigger6M))</f>
        <v>1.396203616559992E-2</v>
      </c>
      <c r="BD1657" s="257">
        <f>_xll.qlIndexFixing($BE$1,AZ1657,TRUE,_xll.ohTrigger(Trigger,Trigger6M))</f>
        <v>1.3569461815643193E-2</v>
      </c>
    </row>
    <row r="1658" spans="51:56" ht="11.25" customHeight="1" x14ac:dyDescent="0.25">
      <c r="AY1658" s="106" t="s">
        <v>83</v>
      </c>
      <c r="AZ1658" s="105">
        <f>_xll.qlInterestRateIndexFixingDate(Currency&amp;"ibor"&amp;Tenor,BA1658,Trigger)</f>
        <v>50931</v>
      </c>
      <c r="BA1658" s="105">
        <f>_xll.qlCalendarAdvance(Calendar,BA1657,AY1658,"f",,Trigger)</f>
        <v>50935</v>
      </c>
      <c r="BB1658" s="105">
        <f>_xll.qlInterestRateIndexMaturity(Currency&amp;"ibor"&amp;Tenor,BA1658,Trigger)</f>
        <v>51118</v>
      </c>
      <c r="BC1658" s="257">
        <f>_xll.qlIndexFixing($AC$5,AZ1658,TRUE,_xll.ohTrigger(Trigger,Trigger6M))</f>
        <v>1.3963239243178899E-2</v>
      </c>
      <c r="BD1658" s="257">
        <f>_xll.qlIndexFixing($BE$1,AZ1658,TRUE,_xll.ohTrigger(Trigger,Trigger6M))</f>
        <v>1.3568311360575588E-2</v>
      </c>
    </row>
    <row r="1659" spans="51:56" ht="11.25" customHeight="1" x14ac:dyDescent="0.25">
      <c r="AY1659" s="106" t="s">
        <v>83</v>
      </c>
      <c r="AZ1659" s="105">
        <f>_xll.qlInterestRateIndexFixingDate(Currency&amp;"ibor"&amp;Tenor,BA1659,Trigger)</f>
        <v>50938</v>
      </c>
      <c r="BA1659" s="105">
        <f>_xll.qlCalendarAdvance(Calendar,BA1658,AY1659,"f",,Trigger)</f>
        <v>50942</v>
      </c>
      <c r="BB1659" s="105">
        <f>_xll.qlInterestRateIndexMaturity(Currency&amp;"ibor"&amp;Tenor,BA1659,Trigger)</f>
        <v>51125</v>
      </c>
      <c r="BC1659" s="257">
        <f>_xll.qlIndexFixing($AC$5,AZ1659,TRUE,_xll.ohTrigger(Trigger,Trigger6M))</f>
        <v>1.3964442321488661E-2</v>
      </c>
      <c r="BD1659" s="257">
        <f>_xll.qlIndexFixing($BE$1,AZ1659,TRUE,_xll.ohTrigger(Trigger,Trigger6M))</f>
        <v>1.3567219121409591E-2</v>
      </c>
    </row>
    <row r="1660" spans="51:56" ht="11.25" customHeight="1" x14ac:dyDescent="0.25">
      <c r="AY1660" s="106" t="s">
        <v>83</v>
      </c>
      <c r="AZ1660" s="105">
        <f>_xll.qlInterestRateIndexFixingDate(Currency&amp;"ibor"&amp;Tenor,BA1660,Trigger)</f>
        <v>50945</v>
      </c>
      <c r="BA1660" s="105">
        <f>_xll.qlCalendarAdvance(Calendar,BA1659,AY1660,"f",,Trigger)</f>
        <v>50949</v>
      </c>
      <c r="BB1660" s="105">
        <f>_xll.qlInterestRateIndexMaturity(Currency&amp;"ibor"&amp;Tenor,BA1660,Trigger)</f>
        <v>51132</v>
      </c>
      <c r="BC1660" s="257">
        <f>_xll.qlIndexFixing($AC$5,AZ1660,TRUE,_xll.ohTrigger(Trigger,Trigger6M))</f>
        <v>1.3965645400529204E-2</v>
      </c>
      <c r="BD1660" s="257">
        <f>_xll.qlIndexFixing($BE$1,AZ1660,TRUE,_xll.ohTrigger(Trigger,Trigger6M))</f>
        <v>1.3566185298453605E-2</v>
      </c>
    </row>
    <row r="1661" spans="51:56" ht="11.25" customHeight="1" x14ac:dyDescent="0.25">
      <c r="AY1661" s="106" t="s">
        <v>83</v>
      </c>
      <c r="AZ1661" s="105">
        <f>_xll.qlInterestRateIndexFixingDate(Currency&amp;"ibor"&amp;Tenor,BA1661,Trigger)</f>
        <v>50952</v>
      </c>
      <c r="BA1661" s="105">
        <f>_xll.qlCalendarAdvance(Calendar,BA1660,AY1661,"f",,Trigger)</f>
        <v>50956</v>
      </c>
      <c r="BB1661" s="105">
        <f>_xll.qlInterestRateIndexMaturity(Currency&amp;"ibor"&amp;Tenor,BA1661,Trigger)</f>
        <v>51140</v>
      </c>
      <c r="BC1661" s="257">
        <f>_xll.qlIndexFixing($AC$5,AZ1661,TRUE,_xll.ohTrigger(Trigger,Trigger6M))</f>
        <v>1.3967204716999049E-2</v>
      </c>
      <c r="BD1661" s="257">
        <f>_xll.qlIndexFixing($BE$1,AZ1661,TRUE,_xll.ohTrigger(Trigger,Trigger6M))</f>
        <v>1.3565416034463906E-2</v>
      </c>
    </row>
    <row r="1662" spans="51:56" ht="11.25" customHeight="1" x14ac:dyDescent="0.25">
      <c r="AY1662" s="106" t="s">
        <v>83</v>
      </c>
      <c r="AZ1662" s="105">
        <f>_xll.qlInterestRateIndexFixingDate(Currency&amp;"ibor"&amp;Tenor,BA1662,Trigger)</f>
        <v>50959</v>
      </c>
      <c r="BA1662" s="105">
        <f>_xll.qlCalendarAdvance(Calendar,BA1661,AY1662,"f",,Trigger)</f>
        <v>50963</v>
      </c>
      <c r="BB1662" s="105">
        <f>_xll.qlInterestRateIndexMaturity(Currency&amp;"ibor"&amp;Tenor,BA1662,Trigger)</f>
        <v>51147</v>
      </c>
      <c r="BC1662" s="257">
        <f>_xll.qlIndexFixing($AC$5,AZ1662,TRUE,_xll.ohTrigger(Trigger,Trigger6M))</f>
        <v>1.3968407844066588E-2</v>
      </c>
      <c r="BD1662" s="257">
        <f>_xll.qlIndexFixing($BE$1,AZ1662,TRUE,_xll.ohTrigger(Trigger,Trigger6M))</f>
        <v>1.3564503882012942E-2</v>
      </c>
    </row>
    <row r="1663" spans="51:56" ht="11.25" customHeight="1" x14ac:dyDescent="0.25">
      <c r="AY1663" s="106" t="s">
        <v>83</v>
      </c>
      <c r="AZ1663" s="105">
        <f>_xll.qlInterestRateIndexFixingDate(Currency&amp;"ibor"&amp;Tenor,BA1663,Trigger)</f>
        <v>50966</v>
      </c>
      <c r="BA1663" s="105">
        <f>_xll.qlCalendarAdvance(Calendar,BA1662,AY1663,"f",,Trigger)</f>
        <v>50970</v>
      </c>
      <c r="BB1663" s="105">
        <f>_xll.qlInterestRateIndexMaturity(Currency&amp;"ibor"&amp;Tenor,BA1663,Trigger)</f>
        <v>51154</v>
      </c>
      <c r="BC1663" s="257">
        <f>_xll.qlIndexFixing($AC$5,AZ1663,TRUE,_xll.ohTrigger(Trigger,Trigger6M))</f>
        <v>1.3969610971868321E-2</v>
      </c>
      <c r="BD1663" s="257">
        <f>_xll.qlIndexFixing($BE$1,AZ1663,TRUE,_xll.ohTrigger(Trigger,Trigger6M))</f>
        <v>1.3563650763246877E-2</v>
      </c>
    </row>
    <row r="1664" spans="51:56" ht="11.25" customHeight="1" x14ac:dyDescent="0.25">
      <c r="AY1664" s="106" t="s">
        <v>83</v>
      </c>
      <c r="AZ1664" s="105">
        <f>_xll.qlInterestRateIndexFixingDate(Currency&amp;"ibor"&amp;Tenor,BA1664,Trigger)</f>
        <v>50973</v>
      </c>
      <c r="BA1664" s="105">
        <f>_xll.qlCalendarAdvance(Calendar,BA1663,AY1664,"f",,Trigger)</f>
        <v>50977</v>
      </c>
      <c r="BB1664" s="105">
        <f>_xll.qlInterestRateIndexMaturity(Currency&amp;"ibor"&amp;Tenor,BA1664,Trigger)</f>
        <v>51161</v>
      </c>
      <c r="BC1664" s="257">
        <f>_xll.qlIndexFixing($AC$5,AZ1664,TRUE,_xll.ohTrigger(Trigger,Trigger6M))</f>
        <v>1.3970814100405118E-2</v>
      </c>
      <c r="BD1664" s="257">
        <f>_xll.qlIndexFixing($BE$1,AZ1664,TRUE,_xll.ohTrigger(Trigger,Trigger6M))</f>
        <v>1.3562856878498937E-2</v>
      </c>
    </row>
    <row r="1665" spans="51:56" ht="11.25" customHeight="1" x14ac:dyDescent="0.25">
      <c r="AY1665" s="106" t="s">
        <v>83</v>
      </c>
      <c r="AZ1665" s="105">
        <f>_xll.qlInterestRateIndexFixingDate(Currency&amp;"ibor"&amp;Tenor,BA1665,Trigger)</f>
        <v>50980</v>
      </c>
      <c r="BA1665" s="105">
        <f>_xll.qlCalendarAdvance(Calendar,BA1664,AY1665,"f",,Trigger)</f>
        <v>50984</v>
      </c>
      <c r="BB1665" s="105">
        <f>_xll.qlInterestRateIndexMaturity(Currency&amp;"ibor"&amp;Tenor,BA1665,Trigger)</f>
        <v>51168</v>
      </c>
      <c r="BC1665" s="257">
        <f>_xll.qlIndexFixing($AC$5,AZ1665,TRUE,_xll.ohTrigger(Trigger,Trigger6M))</f>
        <v>1.3972017229676545E-2</v>
      </c>
      <c r="BD1665" s="257">
        <f>_xll.qlIndexFixing($BE$1,AZ1665,TRUE,_xll.ohTrigger(Trigger,Trigger6M))</f>
        <v>1.3562122428107563E-2</v>
      </c>
    </row>
    <row r="1666" spans="51:56" ht="11.25" customHeight="1" x14ac:dyDescent="0.25">
      <c r="AY1666" s="106" t="s">
        <v>83</v>
      </c>
      <c r="AZ1666" s="105">
        <f>_xll.qlInterestRateIndexFixingDate(Currency&amp;"ibor"&amp;Tenor,BA1666,Trigger)</f>
        <v>50987</v>
      </c>
      <c r="BA1666" s="105">
        <f>_xll.qlCalendarAdvance(Calendar,BA1665,AY1666,"f",,Trigger)</f>
        <v>50991</v>
      </c>
      <c r="BB1666" s="105">
        <f>_xll.qlInterestRateIndexMaturity(Currency&amp;"ibor"&amp;Tenor,BA1666,Trigger)</f>
        <v>51175</v>
      </c>
      <c r="BC1666" s="257">
        <f>_xll.qlIndexFixing($AC$5,AZ1666,TRUE,_xll.ohTrigger(Trigger,Trigger6M))</f>
        <v>1.3973220359682603E-2</v>
      </c>
      <c r="BD1666" s="257">
        <f>_xll.qlIndexFixing($BE$1,AZ1666,TRUE,_xll.ohTrigger(Trigger,Trigger6M))</f>
        <v>1.356144761241641E-2</v>
      </c>
    </row>
    <row r="1667" spans="51:56" ht="11.25" customHeight="1" x14ac:dyDescent="0.25">
      <c r="AY1667" s="106" t="s">
        <v>83</v>
      </c>
      <c r="AZ1667" s="105">
        <f>_xll.qlInterestRateIndexFixingDate(Currency&amp;"ibor"&amp;Tenor,BA1667,Trigger)</f>
        <v>50994</v>
      </c>
      <c r="BA1667" s="105">
        <f>_xll.qlCalendarAdvance(Calendar,BA1666,AY1667,"f",,Trigger)</f>
        <v>50998</v>
      </c>
      <c r="BB1667" s="105">
        <f>_xll.qlInterestRateIndexMaturity(Currency&amp;"ibor"&amp;Tenor,BA1667,Trigger)</f>
        <v>51182</v>
      </c>
      <c r="BC1667" s="257">
        <f>_xll.qlIndexFixing($AC$5,AZ1667,TRUE,_xll.ohTrigger(Trigger,Trigger6M))</f>
        <v>1.3974423490422855E-2</v>
      </c>
      <c r="BD1667" s="257">
        <f>_xll.qlIndexFixing($BE$1,AZ1667,TRUE,_xll.ohTrigger(Trigger,Trigger6M))</f>
        <v>1.3560832631773913E-2</v>
      </c>
    </row>
    <row r="1668" spans="51:56" ht="11.25" customHeight="1" x14ac:dyDescent="0.25">
      <c r="AY1668" s="106" t="s">
        <v>83</v>
      </c>
      <c r="AZ1668" s="105">
        <f>_xll.qlInterestRateIndexFixingDate(Currency&amp;"ibor"&amp;Tenor,BA1668,Trigger)</f>
        <v>51001</v>
      </c>
      <c r="BA1668" s="105">
        <f>_xll.qlCalendarAdvance(Calendar,BA1667,AY1668,"f",,Trigger)</f>
        <v>51005</v>
      </c>
      <c r="BB1668" s="105">
        <f>_xll.qlInterestRateIndexMaturity(Currency&amp;"ibor"&amp;Tenor,BA1668,Trigger)</f>
        <v>51189</v>
      </c>
      <c r="BC1668" s="257">
        <f>_xll.qlIndexFixing($AC$5,AZ1668,TRUE,_xll.ohTrigger(Trigger,Trigger6M))</f>
        <v>1.3975626621898172E-2</v>
      </c>
      <c r="BD1668" s="257">
        <f>_xll.qlIndexFixing($BE$1,AZ1668,TRUE,_xll.ohTrigger(Trigger,Trigger6M))</f>
        <v>1.3560277686533282E-2</v>
      </c>
    </row>
    <row r="1669" spans="51:56" ht="11.25" customHeight="1" x14ac:dyDescent="0.25">
      <c r="AY1669" s="106" t="s">
        <v>83</v>
      </c>
      <c r="AZ1669" s="105">
        <f>_xll.qlInterestRateIndexFixingDate(Currency&amp;"ibor"&amp;Tenor,BA1669,Trigger)</f>
        <v>51008</v>
      </c>
      <c r="BA1669" s="105">
        <f>_xll.qlCalendarAdvance(Calendar,BA1668,AY1669,"f",,Trigger)</f>
        <v>51012</v>
      </c>
      <c r="BB1669" s="105">
        <f>_xll.qlInterestRateIndexMaturity(Currency&amp;"ibor"&amp;Tenor,BA1669,Trigger)</f>
        <v>51195</v>
      </c>
      <c r="BC1669" s="257">
        <f>_xll.qlIndexFixing($AC$5,AZ1669,TRUE,_xll.ohTrigger(Trigger,Trigger6M))</f>
        <v>1.3976473144766598E-2</v>
      </c>
      <c r="BD1669" s="257">
        <f>_xll.qlIndexFixing($BE$1,AZ1669,TRUE,_xll.ohTrigger(Trigger,Trigger6M))</f>
        <v>1.355954267420754E-2</v>
      </c>
    </row>
    <row r="1670" spans="51:56" ht="11.25" customHeight="1" x14ac:dyDescent="0.25">
      <c r="AY1670" s="106" t="s">
        <v>83</v>
      </c>
      <c r="AZ1670" s="105">
        <f>_xll.qlInterestRateIndexFixingDate(Currency&amp;"ibor"&amp;Tenor,BA1670,Trigger)</f>
        <v>51015</v>
      </c>
      <c r="BA1670" s="105">
        <f>_xll.qlCalendarAdvance(Calendar,BA1669,AY1670,"f",,Trigger)</f>
        <v>51019</v>
      </c>
      <c r="BB1670" s="105">
        <f>_xll.qlInterestRateIndexMaturity(Currency&amp;"ibor"&amp;Tenor,BA1670,Trigger)</f>
        <v>51201</v>
      </c>
      <c r="BC1670" s="257">
        <f>_xll.qlIndexFixing($AC$5,AZ1670,TRUE,_xll.ohTrigger(Trigger,Trigger6M))</f>
        <v>1.3977319588813422E-2</v>
      </c>
      <c r="BD1670" s="257">
        <f>_xll.qlIndexFixing($BE$1,AZ1670,TRUE,_xll.ohTrigger(Trigger,Trigger6M))</f>
        <v>1.3558859785733023E-2</v>
      </c>
    </row>
    <row r="1671" spans="51:56" ht="11.25" customHeight="1" x14ac:dyDescent="0.25">
      <c r="AY1671" s="106" t="s">
        <v>83</v>
      </c>
      <c r="AZ1671" s="105">
        <f>_xll.qlInterestRateIndexFixingDate(Currency&amp;"ibor"&amp;Tenor,BA1671,Trigger)</f>
        <v>51022</v>
      </c>
      <c r="BA1671" s="105">
        <f>_xll.qlCalendarAdvance(Calendar,BA1670,AY1671,"f",,Trigger)</f>
        <v>51026</v>
      </c>
      <c r="BB1671" s="105">
        <f>_xll.qlInterestRateIndexMaturity(Currency&amp;"ibor"&amp;Tenor,BA1671,Trigger)</f>
        <v>51208</v>
      </c>
      <c r="BC1671" s="257">
        <f>_xll.qlIndexFixing($AC$5,AZ1671,TRUE,_xll.ohTrigger(Trigger,Trigger6M))</f>
        <v>1.3978522629289891E-2</v>
      </c>
      <c r="BD1671" s="257">
        <f>_xll.qlIndexFixing($BE$1,AZ1671,TRUE,_xll.ohTrigger(Trigger,Trigger6M))</f>
        <v>1.3558477378220335E-2</v>
      </c>
    </row>
    <row r="1672" spans="51:56" ht="11.25" customHeight="1" x14ac:dyDescent="0.25">
      <c r="AY1672" s="106" t="s">
        <v>83</v>
      </c>
      <c r="AZ1672" s="105">
        <f>_xll.qlInterestRateIndexFixingDate(Currency&amp;"ibor"&amp;Tenor,BA1672,Trigger)</f>
        <v>51029</v>
      </c>
      <c r="BA1672" s="105">
        <f>_xll.qlCalendarAdvance(Calendar,BA1671,AY1672,"f",,Trigger)</f>
        <v>51033</v>
      </c>
      <c r="BB1672" s="105">
        <f>_xll.qlInterestRateIndexMaturity(Currency&amp;"ibor"&amp;Tenor,BA1672,Trigger)</f>
        <v>51215</v>
      </c>
      <c r="BC1672" s="257">
        <f>_xll.qlIndexFixing($AC$5,AZ1672,TRUE,_xll.ohTrigger(Trigger,Trigger6M))</f>
        <v>1.3979725670492812E-2</v>
      </c>
      <c r="BD1672" s="257">
        <f>_xll.qlIndexFixing($BE$1,AZ1672,TRUE,_xll.ohTrigger(Trigger,Trigger6M))</f>
        <v>1.3558155774384904E-2</v>
      </c>
    </row>
    <row r="1673" spans="51:56" ht="11.25" customHeight="1" x14ac:dyDescent="0.25">
      <c r="AY1673" s="106" t="s">
        <v>83</v>
      </c>
      <c r="AZ1673" s="105">
        <f>_xll.qlInterestRateIndexFixingDate(Currency&amp;"ibor"&amp;Tenor,BA1673,Trigger)</f>
        <v>51036</v>
      </c>
      <c r="BA1673" s="105">
        <f>_xll.qlCalendarAdvance(Calendar,BA1672,AY1673,"f",,Trigger)</f>
        <v>51040</v>
      </c>
      <c r="BB1673" s="105">
        <f>_xll.qlInterestRateIndexMaturity(Currency&amp;"ibor"&amp;Tenor,BA1673,Trigger)</f>
        <v>51222</v>
      </c>
      <c r="BC1673" s="257">
        <f>_xll.qlIndexFixing($AC$5,AZ1673,TRUE,_xll.ohTrigger(Trigger,Trigger6M))</f>
        <v>1.3980928712423065E-2</v>
      </c>
      <c r="BD1673" s="257">
        <f>_xll.qlIndexFixing($BE$1,AZ1673,TRUE,_xll.ohTrigger(Trigger,Trigger6M))</f>
        <v>1.3557895174593049E-2</v>
      </c>
    </row>
    <row r="1674" spans="51:56" ht="11.25" customHeight="1" x14ac:dyDescent="0.25">
      <c r="AY1674" s="106" t="s">
        <v>83</v>
      </c>
      <c r="AZ1674" s="105">
        <f>_xll.qlInterestRateIndexFixingDate(Currency&amp;"ibor"&amp;Tenor,BA1674,Trigger)</f>
        <v>51043</v>
      </c>
      <c r="BA1674" s="105">
        <f>_xll.qlCalendarAdvance(Calendar,BA1673,AY1674,"f",,Trigger)</f>
        <v>51047</v>
      </c>
      <c r="BB1674" s="105">
        <f>_xll.qlInterestRateIndexMaturity(Currency&amp;"ibor"&amp;Tenor,BA1674,Trigger)</f>
        <v>51230</v>
      </c>
      <c r="BC1674" s="257">
        <f>_xll.qlIndexFixing($AC$5,AZ1674,TRUE,_xll.ohTrigger(Trigger,Trigger6M))</f>
        <v>1.398248858380223E-2</v>
      </c>
      <c r="BD1674" s="257">
        <f>_xll.qlIndexFixing($BE$1,AZ1674,TRUE,_xll.ohTrigger(Trigger,Trigger6M))</f>
        <v>1.3557957662273815E-2</v>
      </c>
    </row>
    <row r="1675" spans="51:56" ht="11.25" customHeight="1" x14ac:dyDescent="0.25">
      <c r="AY1675" s="106" t="s">
        <v>83</v>
      </c>
      <c r="AZ1675" s="105">
        <f>_xll.qlInterestRateIndexFixingDate(Currency&amp;"ibor"&amp;Tenor,BA1675,Trigger)</f>
        <v>51050</v>
      </c>
      <c r="BA1675" s="105">
        <f>_xll.qlCalendarAdvance(Calendar,BA1674,AY1675,"f",,Trigger)</f>
        <v>51054</v>
      </c>
      <c r="BB1675" s="105">
        <f>_xll.qlInterestRateIndexMaturity(Currency&amp;"ibor"&amp;Tenor,BA1675,Trigger)</f>
        <v>51237</v>
      </c>
      <c r="BC1675" s="257">
        <f>_xll.qlIndexFixing($AC$5,AZ1675,TRUE,_xll.ohTrigger(Trigger,Trigger6M))</f>
        <v>1.3983691673801002E-2</v>
      </c>
      <c r="BD1675" s="257">
        <f>_xll.qlIndexFixing($BE$1,AZ1675,TRUE,_xll.ohTrigger(Trigger,Trigger6M))</f>
        <v>1.3557824122593081E-2</v>
      </c>
    </row>
    <row r="1676" spans="51:56" ht="11.25" customHeight="1" x14ac:dyDescent="0.25">
      <c r="AY1676" s="106" t="s">
        <v>83</v>
      </c>
      <c r="AZ1676" s="105">
        <f>_xll.qlInterestRateIndexFixingDate(Currency&amp;"ibor"&amp;Tenor,BA1676,Trigger)</f>
        <v>51057</v>
      </c>
      <c r="BA1676" s="105">
        <f>_xll.qlCalendarAdvance(Calendar,BA1675,AY1676,"f",,Trigger)</f>
        <v>51061</v>
      </c>
      <c r="BB1676" s="105">
        <f>_xll.qlInterestRateIndexMaturity(Currency&amp;"ibor"&amp;Tenor,BA1676,Trigger)</f>
        <v>51244</v>
      </c>
      <c r="BC1676" s="257">
        <f>_xll.qlIndexFixing($AC$5,AZ1676,TRUE,_xll.ohTrigger(Trigger,Trigger6M))</f>
        <v>1.3984894764530119E-2</v>
      </c>
      <c r="BD1676" s="257">
        <f>_xll.qlIndexFixing($BE$1,AZ1676,TRUE,_xll.ohTrigger(Trigger,Trigger6M))</f>
        <v>1.3557752204710284E-2</v>
      </c>
    </row>
    <row r="1677" spans="51:56" ht="11.25" customHeight="1" x14ac:dyDescent="0.25">
      <c r="AY1677" s="106" t="s">
        <v>83</v>
      </c>
      <c r="AZ1677" s="105">
        <f>_xll.qlInterestRateIndexFixingDate(Currency&amp;"ibor"&amp;Tenor,BA1677,Trigger)</f>
        <v>51064</v>
      </c>
      <c r="BA1677" s="105">
        <f>_xll.qlCalendarAdvance(Calendar,BA1676,AY1677,"f",,Trigger)</f>
        <v>51068</v>
      </c>
      <c r="BB1677" s="105">
        <f>_xll.qlInterestRateIndexMaturity(Currency&amp;"ibor"&amp;Tenor,BA1677,Trigger)</f>
        <v>51251</v>
      </c>
      <c r="BC1677" s="257">
        <f>_xll.qlIndexFixing($AC$5,AZ1677,TRUE,_xll.ohTrigger(Trigger,Trigger6M))</f>
        <v>1.3986097855990892E-2</v>
      </c>
      <c r="BD1677" s="257">
        <f>_xll.qlIndexFixing($BE$1,AZ1677,TRUE,_xll.ohTrigger(Trigger,Trigger6M))</f>
        <v>1.3557742109020318E-2</v>
      </c>
    </row>
    <row r="1678" spans="51:56" ht="11.25" customHeight="1" x14ac:dyDescent="0.25">
      <c r="AY1678" s="106" t="s">
        <v>83</v>
      </c>
      <c r="AZ1678" s="105">
        <f>_xll.qlInterestRateIndexFixingDate(Currency&amp;"ibor"&amp;Tenor,BA1678,Trigger)</f>
        <v>51071</v>
      </c>
      <c r="BA1678" s="105">
        <f>_xll.qlCalendarAdvance(Calendar,BA1677,AY1678,"f",,Trigger)</f>
        <v>51075</v>
      </c>
      <c r="BB1678" s="105">
        <f>_xll.qlInterestRateIndexMaturity(Currency&amp;"ibor"&amp;Tenor,BA1678,Trigger)</f>
        <v>51258</v>
      </c>
      <c r="BC1678" s="257">
        <f>_xll.qlIndexFixing($AC$5,AZ1678,TRUE,_xll.ohTrigger(Trigger,Trigger6M))</f>
        <v>1.3987300948181135E-2</v>
      </c>
      <c r="BD1678" s="257">
        <f>_xll.qlIndexFixing($BE$1,AZ1678,TRUE,_xll.ohTrigger(Trigger,Trigger6M))</f>
        <v>1.3557794035924624E-2</v>
      </c>
    </row>
    <row r="1679" spans="51:56" ht="11.25" customHeight="1" x14ac:dyDescent="0.25">
      <c r="AY1679" s="106" t="s">
        <v>83</v>
      </c>
      <c r="AZ1679" s="105">
        <f>_xll.qlInterestRateIndexFixingDate(Currency&amp;"ibor"&amp;Tenor,BA1679,Trigger)</f>
        <v>51078</v>
      </c>
      <c r="BA1679" s="105">
        <f>_xll.qlCalendarAdvance(Calendar,BA1678,AY1679,"f",,Trigger)</f>
        <v>51082</v>
      </c>
      <c r="BB1679" s="105">
        <f>_xll.qlInterestRateIndexMaturity(Currency&amp;"ibor"&amp;Tenor,BA1679,Trigger)</f>
        <v>51264</v>
      </c>
      <c r="BC1679" s="257">
        <f>_xll.qlIndexFixing($AC$5,AZ1679,TRUE,_xll.ohTrigger(Trigger,Trigger6M))</f>
        <v>1.3988146979259184E-2</v>
      </c>
      <c r="BD1679" s="257">
        <f>_xll.qlIndexFixing($BE$1,AZ1679,TRUE,_xll.ohTrigger(Trigger,Trigger6M))</f>
        <v>1.3557623881885189E-2</v>
      </c>
    </row>
    <row r="1680" spans="51:56" ht="11.25" customHeight="1" x14ac:dyDescent="0.25">
      <c r="AY1680" s="106" t="s">
        <v>83</v>
      </c>
      <c r="AZ1680" s="105">
        <f>_xll.qlInterestRateIndexFixingDate(Currency&amp;"ibor"&amp;Tenor,BA1680,Trigger)</f>
        <v>51085</v>
      </c>
      <c r="BA1680" s="105">
        <f>_xll.qlCalendarAdvance(Calendar,BA1679,AY1680,"f",,Trigger)</f>
        <v>51089</v>
      </c>
      <c r="BB1680" s="105">
        <f>_xll.qlInterestRateIndexMaturity(Currency&amp;"ibor"&amp;Tenor,BA1680,Trigger)</f>
        <v>51271</v>
      </c>
      <c r="BC1680" s="257">
        <f>_xll.qlIndexFixing($AC$5,AZ1680,TRUE,_xll.ohTrigger(Trigger,Trigger6M))</f>
        <v>1.3989350026274598E-2</v>
      </c>
      <c r="BD1680" s="257">
        <f>_xll.qlIndexFixing($BE$1,AZ1680,TRUE,_xll.ohTrigger(Trigger,Trigger6M))</f>
        <v>1.3557795921083901E-2</v>
      </c>
    </row>
    <row r="1681" spans="51:56" ht="11.25" customHeight="1" x14ac:dyDescent="0.25">
      <c r="AY1681" s="106" t="s">
        <v>83</v>
      </c>
      <c r="AZ1681" s="105">
        <f>_xll.qlInterestRateIndexFixingDate(Currency&amp;"ibor"&amp;Tenor,BA1681,Trigger)</f>
        <v>51092</v>
      </c>
      <c r="BA1681" s="105">
        <f>_xll.qlCalendarAdvance(Calendar,BA1680,AY1681,"f",,Trigger)</f>
        <v>51096</v>
      </c>
      <c r="BB1681" s="105">
        <f>_xll.qlInterestRateIndexMaturity(Currency&amp;"ibor"&amp;Tenor,BA1681,Trigger)</f>
        <v>51278</v>
      </c>
      <c r="BC1681" s="257">
        <f>_xll.qlIndexFixing($AC$5,AZ1681,TRUE,_xll.ohTrigger(Trigger,Trigger6M))</f>
        <v>1.3990553074016903E-2</v>
      </c>
      <c r="BD1681" s="257">
        <f>_xll.qlIndexFixing($BE$1,AZ1681,TRUE,_xll.ohTrigger(Trigger,Trigger6M))</f>
        <v>1.3558030567447778E-2</v>
      </c>
    </row>
    <row r="1682" spans="51:56" ht="11.25" customHeight="1" x14ac:dyDescent="0.25">
      <c r="AY1682" s="106" t="s">
        <v>83</v>
      </c>
      <c r="AZ1682" s="105">
        <f>_xll.qlInterestRateIndexFixingDate(Currency&amp;"ibor"&amp;Tenor,BA1682,Trigger)</f>
        <v>51099</v>
      </c>
      <c r="BA1682" s="105">
        <f>_xll.qlCalendarAdvance(Calendar,BA1681,AY1682,"f",,Trigger)</f>
        <v>51103</v>
      </c>
      <c r="BB1682" s="105">
        <f>_xll.qlInterestRateIndexMaturity(Currency&amp;"ibor"&amp;Tenor,BA1682,Trigger)</f>
        <v>51285</v>
      </c>
      <c r="BC1682" s="257">
        <f>_xll.qlIndexFixing($AC$5,AZ1682,TRUE,_xll.ohTrigger(Trigger,Trigger6M))</f>
        <v>1.399175612248566E-2</v>
      </c>
      <c r="BD1682" s="257">
        <f>_xll.qlIndexFixing($BE$1,AZ1682,TRUE,_xll.ohTrigger(Trigger,Trigger6M))</f>
        <v>1.3558328021394965E-2</v>
      </c>
    </row>
    <row r="1683" spans="51:56" ht="11.25" customHeight="1" x14ac:dyDescent="0.25">
      <c r="AY1683" s="106" t="s">
        <v>83</v>
      </c>
      <c r="AZ1683" s="105">
        <f>_xll.qlInterestRateIndexFixingDate(Currency&amp;"ibor"&amp;Tenor,BA1683,Trigger)</f>
        <v>51106</v>
      </c>
      <c r="BA1683" s="105">
        <f>_xll.qlCalendarAdvance(Calendar,BA1682,AY1683,"f",,Trigger)</f>
        <v>51110</v>
      </c>
      <c r="BB1683" s="105">
        <f>_xll.qlInterestRateIndexMaturity(Currency&amp;"ibor"&amp;Tenor,BA1683,Trigger)</f>
        <v>51293</v>
      </c>
      <c r="BC1683" s="257">
        <f>_xll.qlIndexFixing($AC$5,AZ1683,TRUE,_xll.ohTrigger(Trigger,Trigger6M))</f>
        <v>1.3992568977593614E-2</v>
      </c>
      <c r="BD1683" s="257">
        <f>_xll.qlIndexFixing($BE$1,AZ1683,TRUE,_xll.ohTrigger(Trigger,Trigger6M))</f>
        <v>1.3558991014235628E-2</v>
      </c>
    </row>
    <row r="1684" spans="51:56" ht="11.25" customHeight="1" x14ac:dyDescent="0.25">
      <c r="AY1684" s="106" t="s">
        <v>83</v>
      </c>
      <c r="AZ1684" s="105">
        <f>_xll.qlInterestRateIndexFixingDate(Currency&amp;"ibor"&amp;Tenor,BA1684,Trigger)</f>
        <v>51113</v>
      </c>
      <c r="BA1684" s="105">
        <f>_xll.qlCalendarAdvance(Calendar,BA1683,AY1684,"f",,Trigger)</f>
        <v>51117</v>
      </c>
      <c r="BB1684" s="105">
        <f>_xll.qlInterestRateIndexMaturity(Currency&amp;"ibor"&amp;Tenor,BA1684,Trigger)</f>
        <v>51300</v>
      </c>
      <c r="BC1684" s="257">
        <f>_xll.qlIndexFixing($AC$5,AZ1684,TRUE,_xll.ohTrigger(Trigger,Trigger6M))</f>
        <v>1.3991153449621182E-2</v>
      </c>
      <c r="BD1684" s="257">
        <f>_xll.qlIndexFixing($BE$1,AZ1684,TRUE,_xll.ohTrigger(Trigger,Trigger6M))</f>
        <v>1.3559418422666461E-2</v>
      </c>
    </row>
    <row r="1685" spans="51:56" ht="11.25" customHeight="1" x14ac:dyDescent="0.25">
      <c r="AY1685" s="106" t="s">
        <v>83</v>
      </c>
      <c r="AZ1685" s="105">
        <f>_xll.qlInterestRateIndexFixingDate(Currency&amp;"ibor"&amp;Tenor,BA1685,Trigger)</f>
        <v>51120</v>
      </c>
      <c r="BA1685" s="105">
        <f>_xll.qlCalendarAdvance(Calendar,BA1684,AY1685,"f",,Trigger)</f>
        <v>51124</v>
      </c>
      <c r="BB1685" s="105">
        <f>_xll.qlInterestRateIndexMaturity(Currency&amp;"ibor"&amp;Tenor,BA1685,Trigger)</f>
        <v>51307</v>
      </c>
      <c r="BC1685" s="257">
        <f>_xll.qlIndexFixing($AC$5,AZ1685,TRUE,_xll.ohTrigger(Trigger,Trigger6M))</f>
        <v>1.3989733915590313E-2</v>
      </c>
      <c r="BD1685" s="257">
        <f>_xll.qlIndexFixing($BE$1,AZ1685,TRUE,_xll.ohTrigger(Trigger,Trigger6M))</f>
        <v>1.3559906086592315E-2</v>
      </c>
    </row>
    <row r="1686" spans="51:56" ht="11.25" customHeight="1" x14ac:dyDescent="0.25">
      <c r="AY1686" s="106" t="s">
        <v>83</v>
      </c>
      <c r="AZ1686" s="105">
        <f>_xll.qlInterestRateIndexFixingDate(Currency&amp;"ibor"&amp;Tenor,BA1686,Trigger)</f>
        <v>51126</v>
      </c>
      <c r="BA1686" s="105">
        <f>_xll.qlCalendarAdvance(Calendar,BA1685,AY1686,"f",,Trigger)</f>
        <v>51131</v>
      </c>
      <c r="BB1686" s="105">
        <f>_xll.qlInterestRateIndexMaturity(Currency&amp;"ibor"&amp;Tenor,BA1686,Trigger)</f>
        <v>51314</v>
      </c>
      <c r="BC1686" s="257">
        <f>_xll.qlIndexFixing($AC$5,AZ1686,TRUE,_xll.ohTrigger(Trigger,Trigger6M))</f>
        <v>1.3988310375507997E-2</v>
      </c>
      <c r="BD1686" s="257">
        <f>_xll.qlIndexFixing($BE$1,AZ1686,TRUE,_xll.ohTrigger(Trigger,Trigger6M))</f>
        <v>1.3560451732715572E-2</v>
      </c>
    </row>
    <row r="1687" spans="51:56" ht="11.25" customHeight="1" x14ac:dyDescent="0.25">
      <c r="AY1687" s="106" t="s">
        <v>83</v>
      </c>
      <c r="AZ1687" s="105">
        <f>_xll.qlInterestRateIndexFixingDate(Currency&amp;"ibor"&amp;Tenor,BA1687,Trigger)</f>
        <v>51134</v>
      </c>
      <c r="BA1687" s="105">
        <f>_xll.qlCalendarAdvance(Calendar,BA1686,AY1687,"f",,Trigger)</f>
        <v>51138</v>
      </c>
      <c r="BB1687" s="105">
        <f>_xll.qlInterestRateIndexMaturity(Currency&amp;"ibor"&amp;Tenor,BA1687,Trigger)</f>
        <v>51320</v>
      </c>
      <c r="BC1687" s="257">
        <f>_xll.qlIndexFixing($AC$5,AZ1687,TRUE,_xll.ohTrigger(Trigger,Trigger6M))</f>
        <v>1.3986842144172172E-2</v>
      </c>
      <c r="BD1687" s="257">
        <f>_xll.qlIndexFixing($BE$1,AZ1687,TRUE,_xll.ohTrigger(Trigger,Trigger6M))</f>
        <v>1.3560735011394369E-2</v>
      </c>
    </row>
    <row r="1688" spans="51:56" ht="11.25" customHeight="1" x14ac:dyDescent="0.25">
      <c r="AY1688" s="106" t="s">
        <v>83</v>
      </c>
      <c r="AZ1688" s="105">
        <f>_xll.qlInterestRateIndexFixingDate(Currency&amp;"ibor"&amp;Tenor,BA1688,Trigger)</f>
        <v>51141</v>
      </c>
      <c r="BA1688" s="105">
        <f>_xll.qlCalendarAdvance(Calendar,BA1687,AY1688,"f",,Trigger)</f>
        <v>51145</v>
      </c>
      <c r="BB1688" s="105">
        <f>_xll.qlInterestRateIndexMaturity(Currency&amp;"ibor"&amp;Tenor,BA1688,Trigger)</f>
        <v>51327</v>
      </c>
      <c r="BC1688" s="257">
        <f>_xll.qlIndexFixing($AC$5,AZ1688,TRUE,_xll.ohTrigger(Trigger,Trigger6M))</f>
        <v>1.398539674732732E-2</v>
      </c>
      <c r="BD1688" s="257">
        <f>_xll.qlIndexFixing($BE$1,AZ1688,TRUE,_xll.ohTrigger(Trigger,Trigger6M))</f>
        <v>1.3561386627178556E-2</v>
      </c>
    </row>
    <row r="1689" spans="51:56" ht="11.25" customHeight="1" x14ac:dyDescent="0.25">
      <c r="AY1689" s="106" t="s">
        <v>83</v>
      </c>
      <c r="AZ1689" s="105">
        <f>_xll.qlInterestRateIndexFixingDate(Currency&amp;"ibor"&amp;Tenor,BA1689,Trigger)</f>
        <v>51148</v>
      </c>
      <c r="BA1689" s="105">
        <f>_xll.qlCalendarAdvance(Calendar,BA1688,AY1689,"f",,Trigger)</f>
        <v>51152</v>
      </c>
      <c r="BB1689" s="105">
        <f>_xll.qlInterestRateIndexMaturity(Currency&amp;"ibor"&amp;Tenor,BA1689,Trigger)</f>
        <v>51334</v>
      </c>
      <c r="BC1689" s="257">
        <f>_xll.qlIndexFixing($AC$5,AZ1689,TRUE,_xll.ohTrigger(Trigger,Trigger6M))</f>
        <v>1.398394732261081E-2</v>
      </c>
      <c r="BD1689" s="257">
        <f>_xll.qlIndexFixing($BE$1,AZ1689,TRUE,_xll.ohTrigger(Trigger,Trigger6M))</f>
        <v>1.3562089630797391E-2</v>
      </c>
    </row>
    <row r="1690" spans="51:56" ht="11.25" customHeight="1" x14ac:dyDescent="0.25">
      <c r="AY1690" s="106" t="s">
        <v>83</v>
      </c>
      <c r="AZ1690" s="105">
        <f>_xll.qlInterestRateIndexFixingDate(Currency&amp;"ibor"&amp;Tenor,BA1690,Trigger)</f>
        <v>51155</v>
      </c>
      <c r="BA1690" s="105">
        <f>_xll.qlCalendarAdvance(Calendar,BA1689,AY1690,"f",,Trigger)</f>
        <v>51159</v>
      </c>
      <c r="BB1690" s="105">
        <f>_xll.qlInterestRateIndexMaturity(Currency&amp;"ibor"&amp;Tenor,BA1690,Trigger)</f>
        <v>51341</v>
      </c>
      <c r="BC1690" s="257">
        <f>_xll.qlIndexFixing($AC$5,AZ1690,TRUE,_xll.ohTrigger(Trigger,Trigger6M))</f>
        <v>1.3982493870031858E-2</v>
      </c>
      <c r="BD1690" s="257">
        <f>_xll.qlIndexFixing($BE$1,AZ1690,TRUE,_xll.ohTrigger(Trigger,Trigger6M))</f>
        <v>1.3562841706206374E-2</v>
      </c>
    </row>
    <row r="1691" spans="51:56" ht="11.25" customHeight="1" x14ac:dyDescent="0.25">
      <c r="AY1691" s="106" t="s">
        <v>83</v>
      </c>
      <c r="AZ1691" s="105">
        <f>_xll.qlInterestRateIndexFixingDate(Currency&amp;"ibor"&amp;Tenor,BA1691,Trigger)</f>
        <v>51162</v>
      </c>
      <c r="BA1691" s="105">
        <f>_xll.qlCalendarAdvance(Calendar,BA1690,AY1691,"f",,Trigger)</f>
        <v>51166</v>
      </c>
      <c r="BB1691" s="105">
        <f>_xll.qlInterestRateIndexMaturity(Currency&amp;"ibor"&amp;Tenor,BA1691,Trigger)</f>
        <v>51348</v>
      </c>
      <c r="BC1691" s="257">
        <f>_xll.qlIndexFixing($AC$5,AZ1691,TRUE,_xll.ohTrigger(Trigger,Trigger6M))</f>
        <v>1.3981036389599251E-2</v>
      </c>
      <c r="BD1691" s="257">
        <f>_xll.qlIndexFixing($BE$1,AZ1691,TRUE,_xll.ohTrigger(Trigger,Trigger6M))</f>
        <v>1.3563640529779377E-2</v>
      </c>
    </row>
    <row r="1692" spans="51:56" ht="11.25" customHeight="1" x14ac:dyDescent="0.25">
      <c r="AY1692" s="106" t="s">
        <v>83</v>
      </c>
      <c r="AZ1692" s="105">
        <f>_xll.qlInterestRateIndexFixingDate(Currency&amp;"ibor"&amp;Tenor,BA1692,Trigger)</f>
        <v>51169</v>
      </c>
      <c r="BA1692" s="105">
        <f>_xll.qlCalendarAdvance(Calendar,BA1691,AY1692,"f",,Trigger)</f>
        <v>51173</v>
      </c>
      <c r="BB1692" s="105">
        <f>_xll.qlInterestRateIndexMaturity(Currency&amp;"ibor"&amp;Tenor,BA1692,Trigger)</f>
        <v>51355</v>
      </c>
      <c r="BC1692" s="257">
        <f>_xll.qlIndexFixing($AC$5,AZ1692,TRUE,_xll.ohTrigger(Trigger,Trigger6M))</f>
        <v>1.3979574881321774E-2</v>
      </c>
      <c r="BD1692" s="257">
        <f>_xll.qlIndexFixing($BE$1,AZ1692,TRUE,_xll.ohTrigger(Trigger,Trigger6M))</f>
        <v>1.3564483770302938E-2</v>
      </c>
    </row>
    <row r="1693" spans="51:56" ht="11.25" customHeight="1" x14ac:dyDescent="0.25">
      <c r="AY1693" s="106" t="s">
        <v>83</v>
      </c>
      <c r="AZ1693" s="105">
        <f>_xll.qlInterestRateIndexFixingDate(Currency&amp;"ibor"&amp;Tenor,BA1693,Trigger)</f>
        <v>51176</v>
      </c>
      <c r="BA1693" s="105">
        <f>_xll.qlCalendarAdvance(Calendar,BA1692,AY1693,"f",,Trigger)</f>
        <v>51180</v>
      </c>
      <c r="BB1693" s="105">
        <f>_xll.qlInterestRateIndexMaturity(Currency&amp;"ibor"&amp;Tenor,BA1693,Trigger)</f>
        <v>51362</v>
      </c>
      <c r="BC1693" s="257">
        <f>_xll.qlIndexFixing($AC$5,AZ1693,TRUE,_xll.ohTrigger(Trigger,Trigger6M))</f>
        <v>1.397810934520821E-2</v>
      </c>
      <c r="BD1693" s="257">
        <f>_xll.qlIndexFixing($BE$1,AZ1693,TRUE,_xll.ohTrigger(Trigger,Trigger6M))</f>
        <v>1.3565369088983282E-2</v>
      </c>
    </row>
    <row r="1694" spans="51:56" ht="11.25" customHeight="1" x14ac:dyDescent="0.25">
      <c r="AY1694" s="106" t="s">
        <v>83</v>
      </c>
      <c r="AZ1694" s="105">
        <f>_xll.qlInterestRateIndexFixingDate(Currency&amp;"ibor"&amp;Tenor,BA1694,Trigger)</f>
        <v>51183</v>
      </c>
      <c r="BA1694" s="105">
        <f>_xll.qlCalendarAdvance(Calendar,BA1693,AY1694,"f",,Trigger)</f>
        <v>51187</v>
      </c>
      <c r="BB1694" s="105">
        <f>_xll.qlInterestRateIndexMaturity(Currency&amp;"ibor"&amp;Tenor,BA1694,Trigger)</f>
        <v>51369</v>
      </c>
      <c r="BC1694" s="257">
        <f>_xll.qlIndexFixing($AC$5,AZ1694,TRUE,_xll.ohTrigger(Trigger,Trigger6M))</f>
        <v>1.3976639781268221E-2</v>
      </c>
      <c r="BD1694" s="257">
        <f>_xll.qlIndexFixing($BE$1,AZ1694,TRUE,_xll.ohTrigger(Trigger,Trigger6M))</f>
        <v>1.3566294139441494E-2</v>
      </c>
    </row>
    <row r="1695" spans="51:56" ht="11.25" customHeight="1" x14ac:dyDescent="0.25">
      <c r="AY1695" s="106" t="s">
        <v>83</v>
      </c>
      <c r="AZ1695" s="105">
        <f>_xll.qlInterestRateIndexFixingDate(Currency&amp;"ibor"&amp;Tenor,BA1695,Trigger)</f>
        <v>51190</v>
      </c>
      <c r="BA1695" s="105">
        <f>_xll.qlCalendarAdvance(Calendar,BA1694,AY1695,"f",,Trigger)</f>
        <v>51194</v>
      </c>
      <c r="BB1695" s="105">
        <f>_xll.qlInterestRateIndexMaturity(Currency&amp;"ibor"&amp;Tenor,BA1695,Trigger)</f>
        <v>51376</v>
      </c>
      <c r="BC1695" s="257">
        <f>_xll.qlIndexFixing($AC$5,AZ1695,TRUE,_xll.ohTrigger(Trigger,Trigger6M))</f>
        <v>1.3975166189509714E-2</v>
      </c>
      <c r="BD1695" s="257">
        <f>_xll.qlIndexFixing($BE$1,AZ1695,TRUE,_xll.ohTrigger(Trigger,Trigger6M))</f>
        <v>1.3567256567712198E-2</v>
      </c>
    </row>
    <row r="1696" spans="51:56" ht="11.25" customHeight="1" x14ac:dyDescent="0.25">
      <c r="AY1696" s="106" t="s">
        <v>83</v>
      </c>
      <c r="AZ1696" s="105">
        <f>_xll.qlInterestRateIndexFixingDate(Currency&amp;"ibor"&amp;Tenor,BA1696,Trigger)</f>
        <v>51197</v>
      </c>
      <c r="BA1696" s="105">
        <f>_xll.qlCalendarAdvance(Calendar,BA1695,AY1696,"f",,Trigger)</f>
        <v>51201</v>
      </c>
      <c r="BB1696" s="105">
        <f>_xll.qlInterestRateIndexMaturity(Currency&amp;"ibor"&amp;Tenor,BA1696,Trigger)</f>
        <v>51385</v>
      </c>
      <c r="BC1696" s="257">
        <f>_xll.qlIndexFixing($AC$5,AZ1696,TRUE,_xll.ohTrigger(Trigger,Trigger6M))</f>
        <v>1.3974022705237815E-2</v>
      </c>
      <c r="BD1696" s="257">
        <f>_xll.qlIndexFixing($BE$1,AZ1696,TRUE,_xll.ohTrigger(Trigger,Trigger6M))</f>
        <v>1.3568929458552526E-2</v>
      </c>
    </row>
    <row r="1697" spans="51:56" ht="11.25" customHeight="1" x14ac:dyDescent="0.25">
      <c r="AY1697" s="106" t="s">
        <v>83</v>
      </c>
      <c r="AZ1697" s="105">
        <f>_xll.qlInterestRateIndexFixingDate(Currency&amp;"ibor"&amp;Tenor,BA1697,Trigger)</f>
        <v>51204</v>
      </c>
      <c r="BA1697" s="105">
        <f>_xll.qlCalendarAdvance(Calendar,BA1696,AY1697,"f",,Trigger)</f>
        <v>51208</v>
      </c>
      <c r="BB1697" s="105">
        <f>_xll.qlInterestRateIndexMaturity(Currency&amp;"ibor"&amp;Tenor,BA1697,Trigger)</f>
        <v>51392</v>
      </c>
      <c r="BC1697" s="257">
        <f>_xll.qlIndexFixing($AC$5,AZ1697,TRUE,_xll.ohTrigger(Trigger,Trigger6M))</f>
        <v>1.3972568988320536E-2</v>
      </c>
      <c r="BD1697" s="257">
        <f>_xll.qlIndexFixing($BE$1,AZ1697,TRUE,_xll.ohTrigger(Trigger,Trigger6M))</f>
        <v>1.3569961868068664E-2</v>
      </c>
    </row>
    <row r="1698" spans="51:56" ht="11.25" customHeight="1" x14ac:dyDescent="0.25">
      <c r="AY1698" s="106" t="s">
        <v>83</v>
      </c>
      <c r="AZ1698" s="105">
        <f>_xll.qlInterestRateIndexFixingDate(Currency&amp;"ibor"&amp;Tenor,BA1698,Trigger)</f>
        <v>51211</v>
      </c>
      <c r="BA1698" s="105">
        <f>_xll.qlCalendarAdvance(Calendar,BA1697,AY1698,"f",,Trigger)</f>
        <v>51215</v>
      </c>
      <c r="BB1698" s="105">
        <f>_xll.qlInterestRateIndexMaturity(Currency&amp;"ibor"&amp;Tenor,BA1698,Trigger)</f>
        <v>51399</v>
      </c>
      <c r="BC1698" s="257">
        <f>_xll.qlIndexFixing($AC$5,AZ1698,TRUE,_xll.ohTrigger(Trigger,Trigger6M))</f>
        <v>1.3971111287066051E-2</v>
      </c>
      <c r="BD1698" s="257">
        <f>_xll.qlIndexFixing($BE$1,AZ1698,TRUE,_xll.ohTrigger(Trigger,Trigger6M))</f>
        <v>1.3571024237697453E-2</v>
      </c>
    </row>
    <row r="1699" spans="51:56" ht="11.25" customHeight="1" x14ac:dyDescent="0.25">
      <c r="AY1699" s="106" t="s">
        <v>83</v>
      </c>
      <c r="AZ1699" s="105">
        <f>_xll.qlInterestRateIndexFixingDate(Currency&amp;"ibor"&amp;Tenor,BA1699,Trigger)</f>
        <v>51218</v>
      </c>
      <c r="BA1699" s="105">
        <f>_xll.qlCalendarAdvance(Calendar,BA1698,AY1699,"f",,Trigger)</f>
        <v>51222</v>
      </c>
      <c r="BB1699" s="105">
        <f>_xll.qlInterestRateIndexMaturity(Currency&amp;"ibor"&amp;Tenor,BA1699,Trigger)</f>
        <v>51406</v>
      </c>
      <c r="BC1699" s="257">
        <f>_xll.qlIndexFixing($AC$5,AZ1699,TRUE,_xll.ohTrigger(Trigger,Trigger6M))</f>
        <v>1.3969649601484349E-2</v>
      </c>
      <c r="BD1699" s="257">
        <f>_xll.qlIndexFixing($BE$1,AZ1699,TRUE,_xll.ohTrigger(Trigger,Trigger6M))</f>
        <v>1.3572114208904657E-2</v>
      </c>
    </row>
    <row r="1700" spans="51:56" ht="11.25" customHeight="1" x14ac:dyDescent="0.25">
      <c r="AY1700" s="106" t="s">
        <v>83</v>
      </c>
      <c r="AZ1700" s="105">
        <f>_xll.qlInterestRateIndexFixingDate(Currency&amp;"ibor"&amp;Tenor,BA1700,Trigger)</f>
        <v>51223</v>
      </c>
      <c r="BA1700" s="105">
        <f>_xll.qlCalendarAdvance(Calendar,BA1699,AY1700,"f",,Trigger)</f>
        <v>51229</v>
      </c>
      <c r="BB1700" s="105">
        <f>_xll.qlInterestRateIndexMaturity(Currency&amp;"ibor"&amp;Tenor,BA1700,Trigger)</f>
        <v>51412</v>
      </c>
      <c r="BC1700" s="257">
        <f>_xll.qlIndexFixing($AC$5,AZ1700,TRUE,_xll.ohTrigger(Trigger,Trigger6M))</f>
        <v>1.3967960183954253E-2</v>
      </c>
      <c r="BD1700" s="257">
        <f>_xll.qlIndexFixing($BE$1,AZ1700,TRUE,_xll.ohTrigger(Trigger,Trigger6M))</f>
        <v>1.357288791607038E-2</v>
      </c>
    </row>
    <row r="1701" spans="51:56" ht="11.25" customHeight="1" x14ac:dyDescent="0.25">
      <c r="AY1701" s="106" t="s">
        <v>83</v>
      </c>
      <c r="AZ1701" s="105">
        <f>_xll.qlInterestRateIndexFixingDate(Currency&amp;"ibor"&amp;Tenor,BA1701,Trigger)</f>
        <v>51232</v>
      </c>
      <c r="BA1701" s="105">
        <f>_xll.qlCalendarAdvance(Calendar,BA1700,AY1701,"f",,Trigger)</f>
        <v>51236</v>
      </c>
      <c r="BB1701" s="105">
        <f>_xll.qlInterestRateIndexMaturity(Currency&amp;"ibor"&amp;Tenor,BA1701,Trigger)</f>
        <v>51419</v>
      </c>
      <c r="BC1701" s="257">
        <f>_xll.qlIndexFixing($AC$5,AZ1701,TRUE,_xll.ohTrigger(Trigger,Trigger6M))</f>
        <v>1.3966476554166923E-2</v>
      </c>
      <c r="BD1701" s="257">
        <f>_xll.qlIndexFixing($BE$1,AZ1701,TRUE,_xll.ohTrigger(Trigger,Trigger6M))</f>
        <v>1.3574025371493782E-2</v>
      </c>
    </row>
    <row r="1702" spans="51:56" ht="11.25" customHeight="1" x14ac:dyDescent="0.25">
      <c r="AY1702" s="106" t="s">
        <v>83</v>
      </c>
      <c r="AZ1702" s="105">
        <f>_xll.qlInterestRateIndexFixingDate(Currency&amp;"ibor"&amp;Tenor,BA1702,Trigger)</f>
        <v>51239</v>
      </c>
      <c r="BA1702" s="105">
        <f>_xll.qlCalendarAdvance(Calendar,BA1701,AY1702,"f",,Trigger)</f>
        <v>51243</v>
      </c>
      <c r="BB1702" s="105">
        <f>_xll.qlInterestRateIndexMaturity(Currency&amp;"ibor"&amp;Tenor,BA1702,Trigger)</f>
        <v>51426</v>
      </c>
      <c r="BC1702" s="257">
        <f>_xll.qlIndexFixing($AC$5,AZ1702,TRUE,_xll.ohTrigger(Trigger,Trigger6M))</f>
        <v>1.3964988918470108E-2</v>
      </c>
      <c r="BD1702" s="257">
        <f>_xll.qlIndexFixing($BE$1,AZ1702,TRUE,_xll.ohTrigger(Trigger,Trigger6M))</f>
        <v>1.3575183410646877E-2</v>
      </c>
    </row>
    <row r="1703" spans="51:56" ht="11.25" customHeight="1" x14ac:dyDescent="0.25">
      <c r="AY1703" s="106" t="s">
        <v>83</v>
      </c>
      <c r="AZ1703" s="105">
        <f>_xll.qlInterestRateIndexFixingDate(Currency&amp;"ibor"&amp;Tenor,BA1703,Trigger)</f>
        <v>51246</v>
      </c>
      <c r="BA1703" s="105">
        <f>_xll.qlCalendarAdvance(Calendar,BA1702,AY1703,"f",,Trigger)</f>
        <v>51250</v>
      </c>
      <c r="BB1703" s="105">
        <f>_xll.qlInterestRateIndexMaturity(Currency&amp;"ibor"&amp;Tenor,BA1703,Trigger)</f>
        <v>51433</v>
      </c>
      <c r="BC1703" s="257">
        <f>_xll.qlIndexFixing($AC$5,AZ1703,TRUE,_xll.ohTrigger(Trigger,Trigger6M))</f>
        <v>1.3963497276872983E-2</v>
      </c>
      <c r="BD1703" s="257">
        <f>_xll.qlIndexFixing($BE$1,AZ1703,TRUE,_xll.ohTrigger(Trigger,Trigger6M))</f>
        <v>1.3576359631991025E-2</v>
      </c>
    </row>
    <row r="1704" spans="51:56" ht="11.25" customHeight="1" x14ac:dyDescent="0.25">
      <c r="AY1704" s="106" t="s">
        <v>83</v>
      </c>
      <c r="AZ1704" s="105">
        <f>_xll.qlInterestRateIndexFixingDate(Currency&amp;"ibor"&amp;Tenor,BA1704,Trigger)</f>
        <v>51253</v>
      </c>
      <c r="BA1704" s="105">
        <f>_xll.qlCalendarAdvance(Calendar,BA1703,AY1704,"f",,Trigger)</f>
        <v>51258</v>
      </c>
      <c r="BB1704" s="105">
        <f>_xll.qlInterestRateIndexMaturity(Currency&amp;"ibor"&amp;Tenor,BA1704,Trigger)</f>
        <v>51442</v>
      </c>
      <c r="BC1704" s="257">
        <f>_xll.qlIndexFixing($AC$5,AZ1704,TRUE,_xll.ohTrigger(Trigger,Trigger6M))</f>
        <v>1.3962069425570435E-2</v>
      </c>
      <c r="BD1704" s="257">
        <f>_xll.qlIndexFixing($BE$1,AZ1704,TRUE,_xll.ohTrigger(Trigger,Trigger6M))</f>
        <v>1.3578066489884067E-2</v>
      </c>
    </row>
    <row r="1705" spans="51:56" ht="11.25" customHeight="1" x14ac:dyDescent="0.25">
      <c r="AY1705" s="106" t="s">
        <v>83</v>
      </c>
      <c r="AZ1705" s="105">
        <f>_xll.qlInterestRateIndexFixingDate(Currency&amp;"ibor"&amp;Tenor,BA1705,Trigger)</f>
        <v>51263</v>
      </c>
      <c r="BA1705" s="105">
        <f>_xll.qlCalendarAdvance(Calendar,BA1704,AY1705,"f",,Trigger)</f>
        <v>51265</v>
      </c>
      <c r="BB1705" s="105">
        <f>_xll.qlInterestRateIndexMaturity(Currency&amp;"ibor"&amp;Tenor,BA1705,Trigger)</f>
        <v>51449</v>
      </c>
      <c r="BC1705" s="257">
        <f>_xll.qlIndexFixing($AC$5,AZ1705,TRUE,_xll.ohTrigger(Trigger,Trigger6M))</f>
        <v>1.3960583265028848E-2</v>
      </c>
      <c r="BD1705" s="257">
        <f>_xll.qlIndexFixing($BE$1,AZ1705,TRUE,_xll.ohTrigger(Trigger,Trigger6M))</f>
        <v>1.3579273823353787E-2</v>
      </c>
    </row>
    <row r="1706" spans="51:56" ht="11.25" customHeight="1" x14ac:dyDescent="0.25">
      <c r="AY1706" s="106" t="s">
        <v>83</v>
      </c>
      <c r="AZ1706" s="105">
        <f>_xll.qlInterestRateIndexFixingDate(Currency&amp;"ibor"&amp;Tenor,BA1706,Trigger)</f>
        <v>51270</v>
      </c>
      <c r="BA1706" s="105">
        <f>_xll.qlCalendarAdvance(Calendar,BA1705,AY1706,"f",,Trigger)</f>
        <v>51272</v>
      </c>
      <c r="BB1706" s="105">
        <f>_xll.qlInterestRateIndexMaturity(Currency&amp;"ibor"&amp;Tenor,BA1706,Trigger)</f>
        <v>51456</v>
      </c>
      <c r="BC1706" s="257">
        <f>_xll.qlIndexFixing($AC$5,AZ1706,TRUE,_xll.ohTrigger(Trigger,Trigger6M))</f>
        <v>1.3959093120223472E-2</v>
      </c>
      <c r="BD1706" s="257">
        <f>_xll.qlIndexFixing($BE$1,AZ1706,TRUE,_xll.ohTrigger(Trigger,Trigger6M))</f>
        <v>1.358049169344769E-2</v>
      </c>
    </row>
    <row r="1707" spans="51:56" ht="11.25" customHeight="1" x14ac:dyDescent="0.25">
      <c r="AY1707" s="106" t="s">
        <v>83</v>
      </c>
      <c r="AZ1707" s="105">
        <f>_xll.qlInterestRateIndexFixingDate(Currency&amp;"ibor"&amp;Tenor,BA1707,Trigger)</f>
        <v>51277</v>
      </c>
      <c r="BA1707" s="105">
        <f>_xll.qlCalendarAdvance(Calendar,BA1706,AY1707,"f",,Trigger)</f>
        <v>51279</v>
      </c>
      <c r="BB1707" s="105">
        <f>_xll.qlInterestRateIndexMaturity(Currency&amp;"ibor"&amp;Tenor,BA1707,Trigger)</f>
        <v>51463</v>
      </c>
      <c r="BC1707" s="257">
        <f>_xll.qlIndexFixing($AC$5,AZ1707,TRUE,_xll.ohTrigger(Trigger,Trigger6M))</f>
        <v>1.3957598991163431E-2</v>
      </c>
      <c r="BD1707" s="257">
        <f>_xll.qlIndexFixing($BE$1,AZ1707,TRUE,_xll.ohTrigger(Trigger,Trigger6M))</f>
        <v>1.3581717680510429E-2</v>
      </c>
    </row>
    <row r="1708" spans="51:56" ht="11.25" customHeight="1" x14ac:dyDescent="0.25">
      <c r="AY1708" s="106" t="s">
        <v>83</v>
      </c>
      <c r="AZ1708" s="105">
        <f>_xll.qlInterestRateIndexFixingDate(Currency&amp;"ibor"&amp;Tenor,BA1708,Trigger)</f>
        <v>51284</v>
      </c>
      <c r="BA1708" s="105">
        <f>_xll.qlCalendarAdvance(Calendar,BA1707,AY1708,"f",,Trigger)</f>
        <v>51286</v>
      </c>
      <c r="BB1708" s="105">
        <f>_xll.qlInterestRateIndexMaturity(Currency&amp;"ibor"&amp;Tenor,BA1708,Trigger)</f>
        <v>51470</v>
      </c>
      <c r="BC1708" s="257">
        <f>_xll.qlIndexFixing($AC$5,AZ1708,TRUE,_xll.ohTrigger(Trigger,Trigger6M))</f>
        <v>1.3956100877857414E-2</v>
      </c>
      <c r="BD1708" s="257">
        <f>_xll.qlIndexFixing($BE$1,AZ1708,TRUE,_xll.ohTrigger(Trigger,Trigger6M))</f>
        <v>1.3582949357378318E-2</v>
      </c>
    </row>
    <row r="1709" spans="51:56" ht="11.25" customHeight="1" x14ac:dyDescent="0.25">
      <c r="AY1709" s="106" t="s">
        <v>83</v>
      </c>
      <c r="AZ1709" s="105">
        <f>_xll.qlInterestRateIndexFixingDate(Currency&amp;"ibor"&amp;Tenor,BA1709,Trigger)</f>
        <v>51291</v>
      </c>
      <c r="BA1709" s="105">
        <f>_xll.qlCalendarAdvance(Calendar,BA1708,AY1709,"f",,Trigger)</f>
        <v>51293</v>
      </c>
      <c r="BB1709" s="105">
        <f>_xll.qlInterestRateIndexMaturity(Currency&amp;"ibor"&amp;Tenor,BA1709,Trigger)</f>
        <v>51476</v>
      </c>
      <c r="BC1709" s="257">
        <f>_xll.qlIndexFixing($AC$5,AZ1709,TRUE,_xll.ohTrigger(Trigger,Trigger6M))</f>
        <v>1.395499387966956E-2</v>
      </c>
      <c r="BD1709" s="257">
        <f>_xll.qlIndexFixing($BE$1,AZ1709,TRUE,_xll.ohTrigger(Trigger,Trigger6M))</f>
        <v>1.3583839862056985E-2</v>
      </c>
    </row>
    <row r="1710" spans="51:56" ht="11.25" customHeight="1" x14ac:dyDescent="0.25">
      <c r="AY1710" s="106" t="s">
        <v>83</v>
      </c>
      <c r="AZ1710" s="105">
        <f>_xll.qlInterestRateIndexFixingDate(Currency&amp;"ibor"&amp;Tenor,BA1710,Trigger)</f>
        <v>51298</v>
      </c>
      <c r="BA1710" s="105">
        <f>_xll.qlCalendarAdvance(Calendar,BA1709,AY1710,"f",,Trigger)</f>
        <v>51300</v>
      </c>
      <c r="BB1710" s="105">
        <f>_xll.qlInterestRateIndexMaturity(Currency&amp;"ibor"&amp;Tenor,BA1710,Trigger)</f>
        <v>51483</v>
      </c>
      <c r="BC1710" s="257">
        <f>_xll.qlIndexFixing($AC$5,AZ1710,TRUE,_xll.ohTrigger(Trigger,Trigger6M))</f>
        <v>1.3956092198479885E-2</v>
      </c>
      <c r="BD1710" s="257">
        <f>_xll.qlIndexFixing($BE$1,AZ1710,TRUE,_xll.ohTrigger(Trigger,Trigger6M))</f>
        <v>1.3585076309471386E-2</v>
      </c>
    </row>
    <row r="1711" spans="51:56" ht="11.25" customHeight="1" x14ac:dyDescent="0.25">
      <c r="AY1711" s="106" t="s">
        <v>83</v>
      </c>
      <c r="AZ1711" s="105">
        <f>_xll.qlInterestRateIndexFixingDate(Currency&amp;"ibor"&amp;Tenor,BA1711,Trigger)</f>
        <v>51305</v>
      </c>
      <c r="BA1711" s="105">
        <f>_xll.qlCalendarAdvance(Calendar,BA1710,AY1711,"f",,Trigger)</f>
        <v>51307</v>
      </c>
      <c r="BB1711" s="105">
        <f>_xll.qlInterestRateIndexMaturity(Currency&amp;"ibor"&amp;Tenor,BA1711,Trigger)</f>
        <v>51490</v>
      </c>
      <c r="BC1711" s="257">
        <f>_xll.qlIndexFixing($AC$5,AZ1711,TRUE,_xll.ohTrigger(Trigger,Trigger6M))</f>
        <v>1.3957190517899124E-2</v>
      </c>
      <c r="BD1711" s="257">
        <f>_xll.qlIndexFixing($BE$1,AZ1711,TRUE,_xll.ohTrigger(Trigger,Trigger6M))</f>
        <v>1.3586314272870936E-2</v>
      </c>
    </row>
    <row r="1712" spans="51:56" ht="11.25" customHeight="1" x14ac:dyDescent="0.25">
      <c r="AY1712" s="106" t="s">
        <v>83</v>
      </c>
      <c r="AZ1712" s="105">
        <f>_xll.qlInterestRateIndexFixingDate(Currency&amp;"ibor"&amp;Tenor,BA1712,Trigger)</f>
        <v>51312</v>
      </c>
      <c r="BA1712" s="105">
        <f>_xll.qlCalendarAdvance(Calendar,BA1711,AY1712,"f",,Trigger)</f>
        <v>51314</v>
      </c>
      <c r="BB1712" s="105">
        <f>_xll.qlInterestRateIndexMaturity(Currency&amp;"ibor"&amp;Tenor,BA1712,Trigger)</f>
        <v>51497</v>
      </c>
      <c r="BC1712" s="257">
        <f>_xll.qlIndexFixing($AC$5,AZ1712,TRUE,_xll.ohTrigger(Trigger,Trigger6M))</f>
        <v>1.3958288837927709E-2</v>
      </c>
      <c r="BD1712" s="257">
        <f>_xll.qlIndexFixing($BE$1,AZ1712,TRUE,_xll.ohTrigger(Trigger,Trigger6M))</f>
        <v>1.3587553755492832E-2</v>
      </c>
    </row>
    <row r="1713" spans="51:56" ht="11.25" customHeight="1" x14ac:dyDescent="0.25">
      <c r="AY1713" s="106" t="s">
        <v>83</v>
      </c>
      <c r="AZ1713" s="105">
        <f>_xll.qlInterestRateIndexFixingDate(Currency&amp;"ibor"&amp;Tenor,BA1713,Trigger)</f>
        <v>51319</v>
      </c>
      <c r="BA1713" s="105">
        <f>_xll.qlCalendarAdvance(Calendar,BA1712,AY1713,"f",,Trigger)</f>
        <v>51321</v>
      </c>
      <c r="BB1713" s="105">
        <f>_xll.qlInterestRateIndexMaturity(Currency&amp;"ibor"&amp;Tenor,BA1713,Trigger)</f>
        <v>51505</v>
      </c>
      <c r="BC1713" s="257">
        <f>_xll.qlIndexFixing($AC$5,AZ1713,TRUE,_xll.ohTrigger(Trigger,Trigger6M))</f>
        <v>1.3959735623791648E-2</v>
      </c>
      <c r="BD1713" s="257">
        <f>_xll.qlIndexFixing($BE$1,AZ1713,TRUE,_xll.ohTrigger(Trigger,Trigger6M))</f>
        <v>1.358913982192755E-2</v>
      </c>
    </row>
    <row r="1714" spans="51:56" ht="11.25" customHeight="1" x14ac:dyDescent="0.25">
      <c r="AY1714" s="106" t="s">
        <v>83</v>
      </c>
      <c r="AZ1714" s="105">
        <f>_xll.qlInterestRateIndexFixingDate(Currency&amp;"ibor"&amp;Tenor,BA1714,Trigger)</f>
        <v>51326</v>
      </c>
      <c r="BA1714" s="105">
        <f>_xll.qlCalendarAdvance(Calendar,BA1713,AY1714,"f",,Trigger)</f>
        <v>51328</v>
      </c>
      <c r="BB1714" s="105">
        <f>_xll.qlInterestRateIndexMaturity(Currency&amp;"ibor"&amp;Tenor,BA1714,Trigger)</f>
        <v>51512</v>
      </c>
      <c r="BC1714" s="257">
        <f>_xll.qlIndexFixing($AC$5,AZ1714,TRUE,_xll.ohTrigger(Trigger,Trigger6M))</f>
        <v>1.3960833987521615E-2</v>
      </c>
      <c r="BD1714" s="257">
        <f>_xll.qlIndexFixing($BE$1,AZ1714,TRUE,_xll.ohTrigger(Trigger,Trigger6M))</f>
        <v>1.3590382509570339E-2</v>
      </c>
    </row>
    <row r="1715" spans="51:56" ht="11.25" customHeight="1" x14ac:dyDescent="0.25">
      <c r="AY1715" s="106" t="s">
        <v>83</v>
      </c>
      <c r="AZ1715" s="105">
        <f>_xll.qlInterestRateIndexFixingDate(Currency&amp;"ibor"&amp;Tenor,BA1715,Trigger)</f>
        <v>51333</v>
      </c>
      <c r="BA1715" s="105">
        <f>_xll.qlCalendarAdvance(Calendar,BA1714,AY1715,"f",,Trigger)</f>
        <v>51335</v>
      </c>
      <c r="BB1715" s="105">
        <f>_xll.qlInterestRateIndexMaturity(Currency&amp;"ibor"&amp;Tenor,BA1715,Trigger)</f>
        <v>51519</v>
      </c>
      <c r="BC1715" s="257">
        <f>_xll.qlIndexFixing($AC$5,AZ1715,TRUE,_xll.ohTrigger(Trigger,Trigger6M))</f>
        <v>1.396193235186457E-2</v>
      </c>
      <c r="BD1715" s="257">
        <f>_xll.qlIndexFixing($BE$1,AZ1715,TRUE,_xll.ohTrigger(Trigger,Trigger6M))</f>
        <v>1.3591626726444216E-2</v>
      </c>
    </row>
    <row r="1716" spans="51:56" ht="11.25" customHeight="1" x14ac:dyDescent="0.25">
      <c r="AY1716" s="106" t="s">
        <v>83</v>
      </c>
      <c r="AZ1716" s="105">
        <f>_xll.qlInterestRateIndexFixingDate(Currency&amp;"ibor"&amp;Tenor,BA1716,Trigger)</f>
        <v>51340</v>
      </c>
      <c r="BA1716" s="105">
        <f>_xll.qlCalendarAdvance(Calendar,BA1715,AY1716,"f",,Trigger)</f>
        <v>51342</v>
      </c>
      <c r="BB1716" s="105">
        <f>_xll.qlInterestRateIndexMaturity(Currency&amp;"ibor"&amp;Tenor,BA1716,Trigger)</f>
        <v>51526</v>
      </c>
      <c r="BC1716" s="257">
        <f>_xll.qlIndexFixing($AC$5,AZ1716,TRUE,_xll.ohTrigger(Trigger,Trigger6M))</f>
        <v>1.3963030716819645E-2</v>
      </c>
      <c r="BD1716" s="257">
        <f>_xll.qlIndexFixing($BE$1,AZ1716,TRUE,_xll.ohTrigger(Trigger,Trigger6M))</f>
        <v>1.3592872475787028E-2</v>
      </c>
    </row>
    <row r="1717" spans="51:56" ht="11.25" customHeight="1" x14ac:dyDescent="0.25">
      <c r="AY1717" s="106" t="s">
        <v>83</v>
      </c>
      <c r="AZ1717" s="105">
        <f>_xll.qlInterestRateIndexFixingDate(Currency&amp;"ibor"&amp;Tenor,BA1717,Trigger)</f>
        <v>51347</v>
      </c>
      <c r="BA1717" s="105">
        <f>_xll.qlCalendarAdvance(Calendar,BA1716,AY1717,"f",,Trigger)</f>
        <v>51349</v>
      </c>
      <c r="BB1717" s="105">
        <f>_xll.qlInterestRateIndexMaturity(Currency&amp;"ibor"&amp;Tenor,BA1717,Trigger)</f>
        <v>51533</v>
      </c>
      <c r="BC1717" s="257">
        <f>_xll.qlIndexFixing($AC$5,AZ1717,TRUE,_xll.ohTrigger(Trigger,Trigger6M))</f>
        <v>1.3964129082386839E-2</v>
      </c>
      <c r="BD1717" s="257">
        <f>_xll.qlIndexFixing($BE$1,AZ1717,TRUE,_xll.ohTrigger(Trigger,Trigger6M))</f>
        <v>1.3594119760837924E-2</v>
      </c>
    </row>
    <row r="1718" spans="51:56" ht="11.25" customHeight="1" x14ac:dyDescent="0.25">
      <c r="AY1718" s="106" t="s">
        <v>83</v>
      </c>
      <c r="AZ1718" s="105">
        <f>_xll.qlInterestRateIndexFixingDate(Currency&amp;"ibor"&amp;Tenor,BA1718,Trigger)</f>
        <v>51354</v>
      </c>
      <c r="BA1718" s="105">
        <f>_xll.qlCalendarAdvance(Calendar,BA1717,AY1718,"f",,Trigger)</f>
        <v>51356</v>
      </c>
      <c r="BB1718" s="105">
        <f>_xll.qlInterestRateIndexMaturity(Currency&amp;"ibor"&amp;Tenor,BA1718,Trigger)</f>
        <v>51540</v>
      </c>
      <c r="BC1718" s="257">
        <f>_xll.qlIndexFixing($AC$5,AZ1718,TRUE,_xll.ohTrigger(Trigger,Trigger6M))</f>
        <v>1.3965227448565718E-2</v>
      </c>
      <c r="BD1718" s="257">
        <f>_xll.qlIndexFixing($BE$1,AZ1718,TRUE,_xll.ohTrigger(Trigger,Trigger6M))</f>
        <v>1.359536858483518E-2</v>
      </c>
    </row>
    <row r="1719" spans="51:56" ht="11.25" customHeight="1" x14ac:dyDescent="0.25">
      <c r="AY1719" s="106" t="s">
        <v>83</v>
      </c>
      <c r="AZ1719" s="105">
        <f>_xll.qlInterestRateIndexFixingDate(Currency&amp;"ibor"&amp;Tenor,BA1719,Trigger)</f>
        <v>51361</v>
      </c>
      <c r="BA1719" s="105">
        <f>_xll.qlCalendarAdvance(Calendar,BA1718,AY1719,"f",,Trigger)</f>
        <v>51363</v>
      </c>
      <c r="BB1719" s="105">
        <f>_xll.qlInterestRateIndexMaturity(Currency&amp;"ibor"&amp;Tenor,BA1719,Trigger)</f>
        <v>51547</v>
      </c>
      <c r="BC1719" s="257">
        <f>_xll.qlIndexFixing($AC$5,AZ1719,TRUE,_xll.ohTrigger(Trigger,Trigger6M))</f>
        <v>1.396632581535715E-2</v>
      </c>
      <c r="BD1719" s="257">
        <f>_xll.qlIndexFixing($BE$1,AZ1719,TRUE,_xll.ohTrigger(Trigger,Trigger6M))</f>
        <v>1.3596618951017513E-2</v>
      </c>
    </row>
    <row r="1720" spans="51:56" ht="11.25" customHeight="1" x14ac:dyDescent="0.25">
      <c r="AY1720" s="106" t="s">
        <v>83</v>
      </c>
      <c r="AZ1720" s="105">
        <f>_xll.qlInterestRateIndexFixingDate(Currency&amp;"ibor"&amp;Tenor,BA1720,Trigger)</f>
        <v>51368</v>
      </c>
      <c r="BA1720" s="105">
        <f>_xll.qlCalendarAdvance(Calendar,BA1719,AY1720,"f",,Trigger)</f>
        <v>51370</v>
      </c>
      <c r="BB1720" s="105">
        <f>_xll.qlInterestRateIndexMaturity(Currency&amp;"ibor"&amp;Tenor,BA1720,Trigger)</f>
        <v>51554</v>
      </c>
      <c r="BC1720" s="257">
        <f>_xll.qlIndexFixing($AC$5,AZ1720,TRUE,_xll.ohTrigger(Trigger,Trigger6M))</f>
        <v>1.3967424182761135E-2</v>
      </c>
      <c r="BD1720" s="257">
        <f>_xll.qlIndexFixing($BE$1,AZ1720,TRUE,_xll.ohTrigger(Trigger,Trigger6M))</f>
        <v>1.3597870862622329E-2</v>
      </c>
    </row>
    <row r="1721" spans="51:56" ht="11.25" customHeight="1" x14ac:dyDescent="0.25">
      <c r="AY1721" s="106" t="s">
        <v>83</v>
      </c>
      <c r="AZ1721" s="105">
        <f>_xll.qlInterestRateIndexFixingDate(Currency&amp;"ibor"&amp;Tenor,BA1721,Trigger)</f>
        <v>51375</v>
      </c>
      <c r="BA1721" s="105">
        <f>_xll.qlCalendarAdvance(Calendar,BA1720,AY1721,"f",,Trigger)</f>
        <v>51377</v>
      </c>
      <c r="BB1721" s="105">
        <f>_xll.qlInterestRateIndexMaturity(Currency&amp;"ibor"&amp;Tenor,BA1721,Trigger)</f>
        <v>51560</v>
      </c>
      <c r="BC1721" s="257">
        <f>_xll.qlIndexFixing($AC$5,AZ1721,TRUE,_xll.ohTrigger(Trigger,Trigger6M))</f>
        <v>1.3968173745580778E-2</v>
      </c>
      <c r="BD1721" s="257">
        <f>_xll.qlIndexFixing($BE$1,AZ1721,TRUE,_xll.ohTrigger(Trigger,Trigger6M))</f>
        <v>1.3598777998443869E-2</v>
      </c>
    </row>
    <row r="1722" spans="51:56" ht="11.25" customHeight="1" x14ac:dyDescent="0.25">
      <c r="AY1722" s="106" t="s">
        <v>83</v>
      </c>
      <c r="AZ1722" s="105">
        <f>_xll.qlInterestRateIndexFixingDate(Currency&amp;"ibor"&amp;Tenor,BA1722,Trigger)</f>
        <v>51382</v>
      </c>
      <c r="BA1722" s="105">
        <f>_xll.qlCalendarAdvance(Calendar,BA1721,AY1722,"f",,Trigger)</f>
        <v>51384</v>
      </c>
      <c r="BB1722" s="105">
        <f>_xll.qlInterestRateIndexMaturity(Currency&amp;"ibor"&amp;Tenor,BA1722,Trigger)</f>
        <v>51565</v>
      </c>
      <c r="BC1722" s="257">
        <f>_xll.qlIndexFixing($AC$5,AZ1722,TRUE,_xll.ohTrigger(Trigger,Trigger6M))</f>
        <v>1.3968574415415335E-2</v>
      </c>
      <c r="BD1722" s="257">
        <f>_xll.qlIndexFixing($BE$1,AZ1722,TRUE,_xll.ohTrigger(Trigger,Trigger6M))</f>
        <v>1.3599339955925683E-2</v>
      </c>
    </row>
    <row r="1723" spans="51:56" ht="11.25" customHeight="1" x14ac:dyDescent="0.25">
      <c r="AY1723" s="106" t="s">
        <v>83</v>
      </c>
      <c r="AZ1723" s="105">
        <f>_xll.qlInterestRateIndexFixingDate(Currency&amp;"ibor"&amp;Tenor,BA1723,Trigger)</f>
        <v>51389</v>
      </c>
      <c r="BA1723" s="105">
        <f>_xll.qlCalendarAdvance(Calendar,BA1722,AY1723,"f",,Trigger)</f>
        <v>51391</v>
      </c>
      <c r="BB1723" s="105">
        <f>_xll.qlInterestRateIndexMaturity(Currency&amp;"ibor"&amp;Tenor,BA1723,Trigger)</f>
        <v>51572</v>
      </c>
      <c r="BC1723" s="257">
        <f>_xll.qlIndexFixing($AC$5,AZ1723,TRUE,_xll.ohTrigger(Trigger,Trigger6M))</f>
        <v>1.3969672657118438E-2</v>
      </c>
      <c r="BD1723" s="257">
        <f>_xll.qlIndexFixing($BE$1,AZ1723,TRUE,_xll.ohTrigger(Trigger,Trigger6M))</f>
        <v>1.3600596044822225E-2</v>
      </c>
    </row>
    <row r="1724" spans="51:56" ht="11.25" customHeight="1" x14ac:dyDescent="0.25">
      <c r="AY1724" s="106" t="s">
        <v>83</v>
      </c>
      <c r="AZ1724" s="105">
        <f>_xll.qlInterestRateIndexFixingDate(Currency&amp;"ibor"&amp;Tenor,BA1724,Trigger)</f>
        <v>51396</v>
      </c>
      <c r="BA1724" s="105">
        <f>_xll.qlCalendarAdvance(Calendar,BA1723,AY1724,"f",,Trigger)</f>
        <v>51398</v>
      </c>
      <c r="BB1724" s="105">
        <f>_xll.qlInterestRateIndexMaturity(Currency&amp;"ibor"&amp;Tenor,BA1724,Trigger)</f>
        <v>51579</v>
      </c>
      <c r="BC1724" s="257">
        <f>_xll.qlIndexFixing($AC$5,AZ1724,TRUE,_xll.ohTrigger(Trigger,Trigger6M))</f>
        <v>1.3970770899423935E-2</v>
      </c>
      <c r="BD1724" s="257">
        <f>_xll.qlIndexFixing($BE$1,AZ1724,TRUE,_xll.ohTrigger(Trigger,Trigger6M))</f>
        <v>1.3601853691212348E-2</v>
      </c>
    </row>
    <row r="1725" spans="51:56" ht="11.25" customHeight="1" x14ac:dyDescent="0.25">
      <c r="AY1725" s="106" t="s">
        <v>83</v>
      </c>
      <c r="AZ1725" s="105">
        <f>_xll.qlInterestRateIndexFixingDate(Currency&amp;"ibor"&amp;Tenor,BA1725,Trigger)</f>
        <v>51403</v>
      </c>
      <c r="BA1725" s="105">
        <f>_xll.qlCalendarAdvance(Calendar,BA1724,AY1725,"f",,Trigger)</f>
        <v>51405</v>
      </c>
      <c r="BB1725" s="105">
        <f>_xll.qlInterestRateIndexMaturity(Currency&amp;"ibor"&amp;Tenor,BA1725,Trigger)</f>
        <v>51586</v>
      </c>
      <c r="BC1725" s="257">
        <f>_xll.qlIndexFixing($AC$5,AZ1725,TRUE,_xll.ohTrigger(Trigger,Trigger6M))</f>
        <v>1.3971869142331379E-2</v>
      </c>
      <c r="BD1725" s="257">
        <f>_xll.qlIndexFixing($BE$1,AZ1725,TRUE,_xll.ohTrigger(Trigger,Trigger6M))</f>
        <v>1.360311289833545E-2</v>
      </c>
    </row>
    <row r="1726" spans="51:56" ht="11.25" customHeight="1" x14ac:dyDescent="0.25">
      <c r="AY1726" s="106" t="s">
        <v>83</v>
      </c>
      <c r="AZ1726" s="105">
        <f>_xll.qlInterestRateIndexFixingDate(Currency&amp;"ibor"&amp;Tenor,BA1726,Trigger)</f>
        <v>51410</v>
      </c>
      <c r="BA1726" s="105">
        <f>_xll.qlCalendarAdvance(Calendar,BA1725,AY1726,"f",,Trigger)</f>
        <v>51412</v>
      </c>
      <c r="BB1726" s="105">
        <f>_xll.qlInterestRateIndexMaturity(Currency&amp;"ibor"&amp;Tenor,BA1726,Trigger)</f>
        <v>51594</v>
      </c>
      <c r="BC1726" s="257">
        <f>_xll.qlIndexFixing($AC$5,AZ1726,TRUE,_xll.ohTrigger(Trigger,Trigger6M))</f>
        <v>1.3973316377522173E-2</v>
      </c>
      <c r="BD1726" s="257">
        <f>_xll.qlIndexFixing($BE$1,AZ1726,TRUE,_xll.ohTrigger(Trigger,Trigger6M))</f>
        <v>1.3604720744711999E-2</v>
      </c>
    </row>
    <row r="1727" spans="51:56" ht="11.25" customHeight="1" x14ac:dyDescent="0.25">
      <c r="AY1727" s="106" t="s">
        <v>83</v>
      </c>
      <c r="AZ1727" s="105">
        <f>_xll.qlInterestRateIndexFixingDate(Currency&amp;"ibor"&amp;Tenor,BA1727,Trigger)</f>
        <v>51417</v>
      </c>
      <c r="BA1727" s="105">
        <f>_xll.qlCalendarAdvance(Calendar,BA1726,AY1727,"f",,Trigger)</f>
        <v>51419</v>
      </c>
      <c r="BB1727" s="105">
        <f>_xll.qlInterestRateIndexMaturity(Currency&amp;"ibor"&amp;Tenor,BA1727,Trigger)</f>
        <v>51601</v>
      </c>
      <c r="BC1727" s="257">
        <f>_xll.qlIndexFixing($AC$5,AZ1727,TRUE,_xll.ohTrigger(Trigger,Trigger6M))</f>
        <v>1.3974414664157876E-2</v>
      </c>
      <c r="BD1727" s="257">
        <f>_xll.qlIndexFixing($BE$1,AZ1727,TRUE,_xll.ohTrigger(Trigger,Trigger6M))</f>
        <v>1.3605983243630155E-2</v>
      </c>
    </row>
    <row r="1728" spans="51:56" ht="11.25" customHeight="1" x14ac:dyDescent="0.25">
      <c r="AY1728" s="106" t="s">
        <v>83</v>
      </c>
      <c r="AZ1728" s="105">
        <f>_xll.qlInterestRateIndexFixingDate(Currency&amp;"ibor"&amp;Tenor,BA1728,Trigger)</f>
        <v>51424</v>
      </c>
      <c r="BA1728" s="105">
        <f>_xll.qlCalendarAdvance(Calendar,BA1727,AY1728,"f",,Trigger)</f>
        <v>51426</v>
      </c>
      <c r="BB1728" s="105">
        <f>_xll.qlInterestRateIndexMaturity(Currency&amp;"ibor"&amp;Tenor,BA1728,Trigger)</f>
        <v>51608</v>
      </c>
      <c r="BC1728" s="257">
        <f>_xll.qlIndexFixing($AC$5,AZ1728,TRUE,_xll.ohTrigger(Trigger,Trigger6M))</f>
        <v>1.3975512951399247E-2</v>
      </c>
      <c r="BD1728" s="257">
        <f>_xll.qlIndexFixing($BE$1,AZ1728,TRUE,_xll.ohTrigger(Trigger,Trigger6M))</f>
        <v>1.3607247313289651E-2</v>
      </c>
    </row>
    <row r="1729" spans="51:56" ht="11.25" customHeight="1" x14ac:dyDescent="0.25">
      <c r="AY1729" s="106" t="s">
        <v>83</v>
      </c>
      <c r="AZ1729" s="105">
        <f>_xll.qlInterestRateIndexFixingDate(Currency&amp;"ibor"&amp;Tenor,BA1729,Trigger)</f>
        <v>51431</v>
      </c>
      <c r="BA1729" s="105">
        <f>_xll.qlCalendarAdvance(Calendar,BA1728,AY1729,"f",,Trigger)</f>
        <v>51433</v>
      </c>
      <c r="BB1729" s="105">
        <f>_xll.qlInterestRateIndexMaturity(Currency&amp;"ibor"&amp;Tenor,BA1729,Trigger)</f>
        <v>51615</v>
      </c>
      <c r="BC1729" s="257">
        <f>_xll.qlIndexFixing($AC$5,AZ1729,TRUE,_xll.ohTrigger(Trigger,Trigger6M))</f>
        <v>1.3976611239245849E-2</v>
      </c>
      <c r="BD1729" s="257">
        <f>_xll.qlIndexFixing($BE$1,AZ1729,TRUE,_xll.ohTrigger(Trigger,Trigger6M))</f>
        <v>1.3608512956930531E-2</v>
      </c>
    </row>
    <row r="1730" spans="51:56" ht="11.25" customHeight="1" x14ac:dyDescent="0.25">
      <c r="AY1730" s="106" t="s">
        <v>83</v>
      </c>
      <c r="AZ1730" s="105">
        <f>_xll.qlInterestRateIndexFixingDate(Currency&amp;"ibor"&amp;Tenor,BA1730,Trigger)</f>
        <v>51438</v>
      </c>
      <c r="BA1730" s="105">
        <f>_xll.qlCalendarAdvance(Calendar,BA1729,AY1730,"f",,Trigger)</f>
        <v>51440</v>
      </c>
      <c r="BB1730" s="105">
        <f>_xll.qlInterestRateIndexMaturity(Currency&amp;"ibor"&amp;Tenor,BA1730,Trigger)</f>
        <v>51621</v>
      </c>
      <c r="BC1730" s="257">
        <f>_xll.qlIndexFixing($AC$5,AZ1730,TRUE,_xll.ohTrigger(Trigger,Trigger6M))</f>
        <v>1.3977360365902259E-2</v>
      </c>
      <c r="BD1730" s="257">
        <f>_xll.qlIndexFixing($BE$1,AZ1730,TRUE,_xll.ohTrigger(Trigger,Trigger6M))</f>
        <v>1.3609432458275108E-2</v>
      </c>
    </row>
    <row r="1731" spans="51:56" ht="11.25" customHeight="1" x14ac:dyDescent="0.25">
      <c r="AY1731" s="106" t="s">
        <v>83</v>
      </c>
      <c r="AZ1731" s="105">
        <f>_xll.qlInterestRateIndexFixingDate(Currency&amp;"ibor"&amp;Tenor,BA1731,Trigger)</f>
        <v>51445</v>
      </c>
      <c r="BA1731" s="105">
        <f>_xll.qlCalendarAdvance(Calendar,BA1730,AY1731,"f",,Trigger)</f>
        <v>51447</v>
      </c>
      <c r="BB1731" s="105">
        <f>_xll.qlInterestRateIndexMaturity(Currency&amp;"ibor"&amp;Tenor,BA1731,Trigger)</f>
        <v>51628</v>
      </c>
      <c r="BC1731" s="257">
        <f>_xll.qlIndexFixing($AC$5,AZ1731,TRUE,_xll.ohTrigger(Trigger,Trigger6M))</f>
        <v>1.3978458612422725E-2</v>
      </c>
      <c r="BD1731" s="257">
        <f>_xll.qlIndexFixing($BE$1,AZ1731,TRUE,_xll.ohTrigger(Trigger,Trigger6M))</f>
        <v>1.3610701097795616E-2</v>
      </c>
    </row>
    <row r="1732" spans="51:56" ht="11.25" customHeight="1" x14ac:dyDescent="0.25">
      <c r="AY1732" s="106" t="s">
        <v>83</v>
      </c>
      <c r="AZ1732" s="105">
        <f>_xll.qlInterestRateIndexFixingDate(Currency&amp;"ibor"&amp;Tenor,BA1732,Trigger)</f>
        <v>51452</v>
      </c>
      <c r="BA1732" s="105">
        <f>_xll.qlCalendarAdvance(Calendar,BA1731,AY1732,"f",,Trigger)</f>
        <v>51454</v>
      </c>
      <c r="BB1732" s="105">
        <f>_xll.qlInterestRateIndexMaturity(Currency&amp;"ibor"&amp;Tenor,BA1732,Trigger)</f>
        <v>51635</v>
      </c>
      <c r="BC1732" s="257">
        <f>_xll.qlIndexFixing($AC$5,AZ1732,TRUE,_xll.ohTrigger(Trigger,Trigger6M))</f>
        <v>1.3979556859545583E-2</v>
      </c>
      <c r="BD1732" s="257">
        <f>_xll.qlIndexFixing($BE$1,AZ1732,TRUE,_xll.ohTrigger(Trigger,Trigger6M))</f>
        <v>1.3611971320716053E-2</v>
      </c>
    </row>
    <row r="1733" spans="51:56" ht="11.25" customHeight="1" x14ac:dyDescent="0.25">
      <c r="AY1733" s="106" t="s">
        <v>83</v>
      </c>
      <c r="AZ1733" s="105">
        <f>_xll.qlInterestRateIndexFixingDate(Currency&amp;"ibor"&amp;Tenor,BA1733,Trigger)</f>
        <v>51459</v>
      </c>
      <c r="BA1733" s="105">
        <f>_xll.qlCalendarAdvance(Calendar,BA1732,AY1733,"f",,Trigger)</f>
        <v>51461</v>
      </c>
      <c r="BB1733" s="105">
        <f>_xll.qlInterestRateIndexMaturity(Currency&amp;"ibor"&amp;Tenor,BA1733,Trigger)</f>
        <v>51642</v>
      </c>
      <c r="BC1733" s="257">
        <f>_xll.qlIndexFixing($AC$5,AZ1733,TRUE,_xll.ohTrigger(Trigger,Trigger6M))</f>
        <v>1.3980655107270831E-2</v>
      </c>
      <c r="BD1733" s="257">
        <f>_xll.qlIndexFixing($BE$1,AZ1733,TRUE,_xll.ohTrigger(Trigger,Trigger6M))</f>
        <v>1.3613243130274495E-2</v>
      </c>
    </row>
    <row r="1734" spans="51:56" ht="11.25" customHeight="1" x14ac:dyDescent="0.25">
      <c r="AY1734" s="106" t="s">
        <v>83</v>
      </c>
      <c r="AZ1734" s="105">
        <f>_xll.qlInterestRateIndexFixingDate(Currency&amp;"ibor"&amp;Tenor,BA1734,Trigger)</f>
        <v>51466</v>
      </c>
      <c r="BA1734" s="105">
        <f>_xll.qlCalendarAdvance(Calendar,BA1733,AY1734,"f",,Trigger)</f>
        <v>51468</v>
      </c>
      <c r="BB1734" s="105">
        <f>_xll.qlInterestRateIndexMaturity(Currency&amp;"ibor"&amp;Tenor,BA1734,Trigger)</f>
        <v>51649</v>
      </c>
      <c r="BC1734" s="257">
        <f>_xll.qlIndexFixing($AC$5,AZ1734,TRUE,_xll.ohTrigger(Trigger,Trigger6M))</f>
        <v>1.3981753355598028E-2</v>
      </c>
      <c r="BD1734" s="257">
        <f>_xll.qlIndexFixing($BE$1,AZ1734,TRUE,_xll.ohTrigger(Trigger,Trigger6M))</f>
        <v>1.3614516529709011E-2</v>
      </c>
    </row>
    <row r="1735" spans="51:56" ht="11.25" customHeight="1" x14ac:dyDescent="0.25">
      <c r="AY1735" s="106" t="s">
        <v>83</v>
      </c>
      <c r="AZ1735" s="105">
        <f>_xll.qlInterestRateIndexFixingDate(Currency&amp;"ibor"&amp;Tenor,BA1735,Trigger)</f>
        <v>51473</v>
      </c>
      <c r="BA1735" s="105">
        <f>_xll.qlCalendarAdvance(Calendar,BA1734,AY1735,"f",,Trigger)</f>
        <v>51475</v>
      </c>
      <c r="BB1735" s="105">
        <f>_xll.qlInterestRateIndexMaturity(Currency&amp;"ibor"&amp;Tenor,BA1735,Trigger)</f>
        <v>51657</v>
      </c>
      <c r="BC1735" s="257">
        <f>_xll.qlIndexFixing($AC$5,AZ1735,TRUE,_xll.ohTrigger(Trigger,Trigger6M))</f>
        <v>1.3982756335317406E-2</v>
      </c>
      <c r="BD1735" s="257">
        <f>_xll.qlIndexFixing($BE$1,AZ1735,TRUE,_xll.ohTrigger(Trigger,Trigger6M))</f>
        <v>1.3616140053705783E-2</v>
      </c>
    </row>
    <row r="1736" spans="51:56" ht="11.25" customHeight="1" x14ac:dyDescent="0.25">
      <c r="AY1736" s="106" t="s">
        <v>83</v>
      </c>
      <c r="AZ1736" s="105">
        <f>_xll.qlInterestRateIndexFixingDate(Currency&amp;"ibor"&amp;Tenor,BA1736,Trigger)</f>
        <v>51480</v>
      </c>
      <c r="BA1736" s="105">
        <f>_xll.qlCalendarAdvance(Calendar,BA1735,AY1736,"f",,Trigger)</f>
        <v>51482</v>
      </c>
      <c r="BB1736" s="105">
        <f>_xll.qlInterestRateIndexMaturity(Currency&amp;"ibor"&amp;Tenor,BA1736,Trigger)</f>
        <v>51664</v>
      </c>
      <c r="BC1736" s="257">
        <f>_xll.qlIndexFixing($AC$5,AZ1736,TRUE,_xll.ohTrigger(Trigger,Trigger6M))</f>
        <v>1.3982296900318351E-2</v>
      </c>
      <c r="BD1736" s="257">
        <f>_xll.qlIndexFixing($BE$1,AZ1736,TRUE,_xll.ohTrigger(Trigger,Trigger6M))</f>
        <v>1.3617416805882292E-2</v>
      </c>
    </row>
    <row r="1737" spans="51:56" ht="11.25" customHeight="1" x14ac:dyDescent="0.25">
      <c r="AY1737" s="106" t="s">
        <v>83</v>
      </c>
      <c r="AZ1737" s="105">
        <f>_xll.qlInterestRateIndexFixingDate(Currency&amp;"ibor"&amp;Tenor,BA1737,Trigger)</f>
        <v>51487</v>
      </c>
      <c r="BA1737" s="105">
        <f>_xll.qlCalendarAdvance(Calendar,BA1736,AY1737,"f",,Trigger)</f>
        <v>51489</v>
      </c>
      <c r="BB1737" s="105">
        <f>_xll.qlInterestRateIndexMaturity(Currency&amp;"ibor"&amp;Tenor,BA1737,Trigger)</f>
        <v>51671</v>
      </c>
      <c r="BC1737" s="257">
        <f>_xll.qlIndexFixing($AC$5,AZ1737,TRUE,_xll.ohTrigger(Trigger,Trigger6M))</f>
        <v>1.3981835172965735E-2</v>
      </c>
      <c r="BD1737" s="257">
        <f>_xll.qlIndexFixing($BE$1,AZ1737,TRUE,_xll.ohTrigger(Trigger,Trigger6M))</f>
        <v>1.3618695157945618E-2</v>
      </c>
    </row>
    <row r="1738" spans="51:56" ht="11.25" customHeight="1" x14ac:dyDescent="0.25">
      <c r="AY1738" s="106" t="s">
        <v>83</v>
      </c>
      <c r="AZ1738" s="105">
        <f>_xll.qlInterestRateIndexFixingDate(Currency&amp;"ibor"&amp;Tenor,BA1738,Trigger)</f>
        <v>51491</v>
      </c>
      <c r="BA1738" s="105">
        <f>_xll.qlCalendarAdvance(Calendar,BA1737,AY1738,"f",,Trigger)</f>
        <v>51497</v>
      </c>
      <c r="BB1738" s="105">
        <f>_xll.qlInterestRateIndexMaturity(Currency&amp;"ibor"&amp;Tenor,BA1738,Trigger)</f>
        <v>51679</v>
      </c>
      <c r="BC1738" s="257">
        <f>_xll.qlIndexFixing($AC$5,AZ1738,TRUE,_xll.ohTrigger(Trigger,Trigger6M))</f>
        <v>1.3981304677602054E-2</v>
      </c>
      <c r="BD1738" s="257">
        <f>_xll.qlIndexFixing($BE$1,AZ1738,TRUE,_xll.ohTrigger(Trigger,Trigger6M))</f>
        <v>1.3620158094932994E-2</v>
      </c>
    </row>
    <row r="1739" spans="51:56" ht="11.25" customHeight="1" x14ac:dyDescent="0.25">
      <c r="AY1739" s="106" t="s">
        <v>83</v>
      </c>
      <c r="AZ1739" s="105">
        <f>_xll.qlInterestRateIndexFixingDate(Currency&amp;"ibor"&amp;Tenor,BA1739,Trigger)</f>
        <v>51501</v>
      </c>
      <c r="BA1739" s="105">
        <f>_xll.qlCalendarAdvance(Calendar,BA1738,AY1739,"f",,Trigger)</f>
        <v>51504</v>
      </c>
      <c r="BB1739" s="105">
        <f>_xll.qlInterestRateIndexMaturity(Currency&amp;"ibor"&amp;Tenor,BA1739,Trigger)</f>
        <v>51685</v>
      </c>
      <c r="BC1739" s="257">
        <f>_xll.qlIndexFixing($AC$5,AZ1739,TRUE,_xll.ohTrigger(Trigger,Trigger6M))</f>
        <v>1.3980675492199493E-2</v>
      </c>
      <c r="BD1739" s="257">
        <f>_xll.qlIndexFixing($BE$1,AZ1739,TRUE,_xll.ohTrigger(Trigger,Trigger6M))</f>
        <v>1.3621090676435681E-2</v>
      </c>
    </row>
    <row r="1740" spans="51:56" ht="11.25" customHeight="1" x14ac:dyDescent="0.25">
      <c r="AY1740" s="106" t="s">
        <v>83</v>
      </c>
      <c r="AZ1740" s="105">
        <f>_xll.qlInterestRateIndexFixingDate(Currency&amp;"ibor"&amp;Tenor,BA1740,Trigger)</f>
        <v>51509</v>
      </c>
      <c r="BA1740" s="105">
        <f>_xll.qlCalendarAdvance(Calendar,BA1739,AY1740,"f",,Trigger)</f>
        <v>51511</v>
      </c>
      <c r="BB1740" s="105">
        <f>_xll.qlInterestRateIndexMaturity(Currency&amp;"ibor"&amp;Tenor,BA1740,Trigger)</f>
        <v>51692</v>
      </c>
      <c r="BC1740" s="257">
        <f>_xll.qlIndexFixing($AC$5,AZ1740,TRUE,_xll.ohTrigger(Trigger,Trigger6M))</f>
        <v>1.3980198249380528E-2</v>
      </c>
      <c r="BD1740" s="257">
        <f>_xll.qlIndexFixing($BE$1,AZ1740,TRUE,_xll.ohTrigger(Trigger,Trigger6M))</f>
        <v>1.3622373913297424E-2</v>
      </c>
    </row>
    <row r="1741" spans="51:56" ht="11.25" customHeight="1" x14ac:dyDescent="0.25">
      <c r="AY1741" s="106" t="s">
        <v>83</v>
      </c>
      <c r="AZ1741" s="105">
        <f>_xll.qlInterestRateIndexFixingDate(Currency&amp;"ibor"&amp;Tenor,BA1741,Trigger)</f>
        <v>51516</v>
      </c>
      <c r="BA1741" s="105">
        <f>_xll.qlCalendarAdvance(Calendar,BA1740,AY1741,"f",,Trigger)</f>
        <v>51518</v>
      </c>
      <c r="BB1741" s="105">
        <f>_xll.qlInterestRateIndexMaturity(Currency&amp;"ibor"&amp;Tenor,BA1741,Trigger)</f>
        <v>51699</v>
      </c>
      <c r="BC1741" s="257">
        <f>_xll.qlIndexFixing($AC$5,AZ1741,TRUE,_xll.ohTrigger(Trigger,Trigger6M))</f>
        <v>1.3979718701642434E-2</v>
      </c>
      <c r="BD1741" s="257">
        <f>_xll.qlIndexFixing($BE$1,AZ1741,TRUE,_xll.ohTrigger(Trigger,Trigger6M))</f>
        <v>1.3623658763167238E-2</v>
      </c>
    </row>
    <row r="1742" spans="51:56" ht="11.25" customHeight="1" x14ac:dyDescent="0.25">
      <c r="AY1742" s="106" t="s">
        <v>83</v>
      </c>
      <c r="AZ1742" s="105">
        <f>_xll.qlInterestRateIndexFixingDate(Currency&amp;"ibor"&amp;Tenor,BA1742,Trigger)</f>
        <v>51523</v>
      </c>
      <c r="BA1742" s="105">
        <f>_xll.qlCalendarAdvance(Calendar,BA1741,AY1742,"f",,Trigger)</f>
        <v>51525</v>
      </c>
      <c r="BB1742" s="105">
        <f>_xll.qlInterestRateIndexMaturity(Currency&amp;"ibor"&amp;Tenor,BA1742,Trigger)</f>
        <v>51706</v>
      </c>
      <c r="BC1742" s="257">
        <f>_xll.qlIndexFixing($AC$5,AZ1742,TRUE,_xll.ohTrigger(Trigger,Trigger6M))</f>
        <v>1.3979236848986536E-2</v>
      </c>
      <c r="BD1742" s="257">
        <f>_xll.qlIndexFixing($BE$1,AZ1742,TRUE,_xll.ohTrigger(Trigger,Trigger6M))</f>
        <v>1.3624945229282752E-2</v>
      </c>
    </row>
    <row r="1743" spans="51:56" ht="11.25" customHeight="1" x14ac:dyDescent="0.25">
      <c r="AY1743" s="106" t="s">
        <v>83</v>
      </c>
      <c r="AZ1743" s="105">
        <f>_xll.qlInterestRateIndexFixingDate(Currency&amp;"ibor"&amp;Tenor,BA1743,Trigger)</f>
        <v>51530</v>
      </c>
      <c r="BA1743" s="105">
        <f>_xll.qlCalendarAdvance(Calendar,BA1742,AY1743,"f",,Trigger)</f>
        <v>51532</v>
      </c>
      <c r="BB1743" s="105">
        <f>_xll.qlInterestRateIndexMaturity(Currency&amp;"ibor"&amp;Tenor,BA1743,Trigger)</f>
        <v>51713</v>
      </c>
      <c r="BC1743" s="257">
        <f>_xll.qlIndexFixing($AC$5,AZ1743,TRUE,_xll.ohTrigger(Trigger,Trigger6M))</f>
        <v>1.3978752691414159E-2</v>
      </c>
      <c r="BD1743" s="257">
        <f>_xll.qlIndexFixing($BE$1,AZ1743,TRUE,_xll.ohTrigger(Trigger,Trigger6M))</f>
        <v>1.3626233314882039E-2</v>
      </c>
    </row>
    <row r="1744" spans="51:56" ht="11.25" customHeight="1" x14ac:dyDescent="0.25">
      <c r="AY1744" s="106" t="s">
        <v>83</v>
      </c>
      <c r="AZ1744" s="105">
        <f>_xll.qlInterestRateIndexFixingDate(Currency&amp;"ibor"&amp;Tenor,BA1744,Trigger)</f>
        <v>51537</v>
      </c>
      <c r="BA1744" s="105">
        <f>_xll.qlCalendarAdvance(Calendar,BA1743,AY1744,"f",,Trigger)</f>
        <v>51539</v>
      </c>
      <c r="BB1744" s="105">
        <f>_xll.qlInterestRateIndexMaturity(Currency&amp;"ibor"&amp;Tenor,BA1744,Trigger)</f>
        <v>51720</v>
      </c>
      <c r="BC1744" s="257">
        <f>_xll.qlIndexFixing($AC$5,AZ1744,TRUE,_xll.ohTrigger(Trigger,Trigger6M))</f>
        <v>1.3978266228927954E-2</v>
      </c>
      <c r="BD1744" s="257">
        <f>_xll.qlIndexFixing($BE$1,AZ1744,TRUE,_xll.ohTrigger(Trigger,Trigger6M))</f>
        <v>1.362752302320273E-2</v>
      </c>
    </row>
    <row r="1745" spans="51:56" ht="11.25" customHeight="1" x14ac:dyDescent="0.25">
      <c r="AY1745" s="106" t="s">
        <v>83</v>
      </c>
      <c r="AZ1745" s="105">
        <f>_xll.qlInterestRateIndexFixingDate(Currency&amp;"ibor"&amp;Tenor,BA1745,Trigger)</f>
        <v>51544</v>
      </c>
      <c r="BA1745" s="105">
        <f>_xll.qlCalendarAdvance(Calendar,BA1744,AY1745,"f",,Trigger)</f>
        <v>51546</v>
      </c>
      <c r="BB1745" s="105">
        <f>_xll.qlInterestRateIndexMaturity(Currency&amp;"ibor"&amp;Tenor,BA1745,Trigger)</f>
        <v>51727</v>
      </c>
      <c r="BC1745" s="257">
        <f>_xll.qlIndexFixing($AC$5,AZ1745,TRUE,_xll.ohTrigger(Trigger,Trigger6M))</f>
        <v>1.3977777461528363E-2</v>
      </c>
      <c r="BD1745" s="257">
        <f>_xll.qlIndexFixing($BE$1,AZ1745,TRUE,_xll.ohTrigger(Trigger,Trigger6M))</f>
        <v>1.3628814357484668E-2</v>
      </c>
    </row>
    <row r="1746" spans="51:56" ht="11.25" customHeight="1" x14ac:dyDescent="0.25">
      <c r="AY1746" s="106" t="s">
        <v>83</v>
      </c>
      <c r="AZ1746" s="105">
        <f>_xll.qlInterestRateIndexFixingDate(Currency&amp;"ibor"&amp;Tenor,BA1746,Trigger)</f>
        <v>51551</v>
      </c>
      <c r="BA1746" s="105">
        <f>_xll.qlCalendarAdvance(Calendar,BA1745,AY1746,"f",,Trigger)</f>
        <v>51553</v>
      </c>
      <c r="BB1746" s="105">
        <f>_xll.qlInterestRateIndexMaturity(Currency&amp;"ibor"&amp;Tenor,BA1746,Trigger)</f>
        <v>51734</v>
      </c>
      <c r="BC1746" s="257">
        <f>_xll.qlIndexFixing($AC$5,AZ1746,TRUE,_xll.ohTrigger(Trigger,Trigger6M))</f>
        <v>1.3977286389217592E-2</v>
      </c>
      <c r="BD1746" s="257">
        <f>_xll.qlIndexFixing($BE$1,AZ1746,TRUE,_xll.ohTrigger(Trigger,Trigger6M))</f>
        <v>1.3630107320965479E-2</v>
      </c>
    </row>
    <row r="1747" spans="51:56" ht="11.25" customHeight="1" x14ac:dyDescent="0.25">
      <c r="AY1747" s="106" t="s">
        <v>83</v>
      </c>
      <c r="AZ1747" s="105">
        <f>_xll.qlInterestRateIndexFixingDate(Currency&amp;"ibor"&amp;Tenor,BA1747,Trigger)</f>
        <v>51558</v>
      </c>
      <c r="BA1747" s="105">
        <f>_xll.qlCalendarAdvance(Calendar,BA1746,AY1747,"f",,Trigger)</f>
        <v>51560</v>
      </c>
      <c r="BB1747" s="105">
        <f>_xll.qlInterestRateIndexMaturity(Currency&amp;"ibor"&amp;Tenor,BA1747,Trigger)</f>
        <v>51743</v>
      </c>
      <c r="BC1747" s="257">
        <f>_xll.qlIndexFixing($AC$5,AZ1747,TRUE,_xll.ohTrigger(Trigger,Trigger6M))</f>
        <v>1.3977253048954605E-2</v>
      </c>
      <c r="BD1747" s="257">
        <f>_xll.qlIndexFixing($BE$1,AZ1747,TRUE,_xll.ohTrigger(Trigger,Trigger6M))</f>
        <v>1.3632103009910291E-2</v>
      </c>
    </row>
    <row r="1748" spans="51:56" ht="11.25" customHeight="1" x14ac:dyDescent="0.25">
      <c r="AY1748" s="106" t="s">
        <v>83</v>
      </c>
      <c r="AZ1748" s="105">
        <f>_xll.qlInterestRateIndexFixingDate(Currency&amp;"ibor"&amp;Tenor,BA1748,Trigger)</f>
        <v>51565</v>
      </c>
      <c r="BA1748" s="105">
        <f>_xll.qlCalendarAdvance(Calendar,BA1747,AY1748,"f",,Trigger)</f>
        <v>51567</v>
      </c>
      <c r="BB1748" s="105">
        <f>_xll.qlInterestRateIndexMaturity(Currency&amp;"ibor"&amp;Tenor,BA1748,Trigger)</f>
        <v>51753</v>
      </c>
      <c r="BC1748" s="257">
        <f>_xll.qlIndexFixing($AC$5,AZ1748,TRUE,_xll.ohTrigger(Trigger,Trigger6M))</f>
        <v>1.3977497873326793E-2</v>
      </c>
      <c r="BD1748" s="257">
        <f>_xll.qlIndexFixing($BE$1,AZ1748,TRUE,_xll.ohTrigger(Trigger,Trigger6M))</f>
        <v>1.3634451901631027E-2</v>
      </c>
    </row>
    <row r="1749" spans="51:56" ht="11.25" customHeight="1" x14ac:dyDescent="0.25">
      <c r="AY1749" s="106" t="s">
        <v>83</v>
      </c>
      <c r="AZ1749" s="105">
        <f>_xll.qlInterestRateIndexFixingDate(Currency&amp;"ibor"&amp;Tenor,BA1749,Trigger)</f>
        <v>51572</v>
      </c>
      <c r="BA1749" s="105">
        <f>_xll.qlCalendarAdvance(Calendar,BA1748,AY1749,"f",,Trigger)</f>
        <v>51574</v>
      </c>
      <c r="BB1749" s="105">
        <f>_xll.qlInterestRateIndexMaturity(Currency&amp;"ibor"&amp;Tenor,BA1749,Trigger)</f>
        <v>51760</v>
      </c>
      <c r="BC1749" s="257">
        <f>_xll.qlIndexFixing($AC$5,AZ1749,TRUE,_xll.ohTrigger(Trigger,Trigger6M))</f>
        <v>1.3977041105265139E-2</v>
      </c>
      <c r="BD1749" s="257">
        <f>_xll.qlIndexFixing($BE$1,AZ1749,TRUE,_xll.ohTrigger(Trigger,Trigger6M))</f>
        <v>1.3635750608359852E-2</v>
      </c>
    </row>
    <row r="1750" spans="51:56" ht="11.25" customHeight="1" x14ac:dyDescent="0.25">
      <c r="AY1750" s="106" t="s">
        <v>83</v>
      </c>
      <c r="AZ1750" s="105">
        <f>_xll.qlInterestRateIndexFixingDate(Currency&amp;"ibor"&amp;Tenor,BA1750,Trigger)</f>
        <v>51579</v>
      </c>
      <c r="BA1750" s="105">
        <f>_xll.qlCalendarAdvance(Calendar,BA1749,AY1750,"f",,Trigger)</f>
        <v>51581</v>
      </c>
      <c r="BB1750" s="105">
        <f>_xll.qlInterestRateIndexMaturity(Currency&amp;"ibor"&amp;Tenor,BA1750,Trigger)</f>
        <v>51767</v>
      </c>
      <c r="BC1750" s="257">
        <f>_xll.qlIndexFixing($AC$5,AZ1750,TRUE,_xll.ohTrigger(Trigger,Trigger6M))</f>
        <v>1.3976582093812636E-2</v>
      </c>
      <c r="BD1750" s="257">
        <f>_xll.qlIndexFixing($BE$1,AZ1750,TRUE,_xll.ohTrigger(Trigger,Trigger6M))</f>
        <v>1.363705095873132E-2</v>
      </c>
    </row>
    <row r="1751" spans="51:56" ht="11.25" customHeight="1" x14ac:dyDescent="0.25">
      <c r="AY1751" s="106" t="s">
        <v>83</v>
      </c>
      <c r="AZ1751" s="105">
        <f>_xll.qlInterestRateIndexFixingDate(Currency&amp;"ibor"&amp;Tenor,BA1751,Trigger)</f>
        <v>51586</v>
      </c>
      <c r="BA1751" s="105">
        <f>_xll.qlCalendarAdvance(Calendar,BA1750,AY1751,"f",,Trigger)</f>
        <v>51588</v>
      </c>
      <c r="BB1751" s="105">
        <f>_xll.qlInterestRateIndexMaturity(Currency&amp;"ibor"&amp;Tenor,BA1751,Trigger)</f>
        <v>51774</v>
      </c>
      <c r="BC1751" s="257">
        <f>_xll.qlIndexFixing($AC$5,AZ1751,TRUE,_xll.ohTrigger(Trigger,Trigger6M))</f>
        <v>1.3976120838969713E-2</v>
      </c>
      <c r="BD1751" s="257">
        <f>_xll.qlIndexFixing($BE$1,AZ1751,TRUE,_xll.ohTrigger(Trigger,Trigger6M))</f>
        <v>1.3638352955984557E-2</v>
      </c>
    </row>
    <row r="1752" spans="51:56" ht="11.25" customHeight="1" x14ac:dyDescent="0.25">
      <c r="AY1752" s="106" t="s">
        <v>83</v>
      </c>
      <c r="AZ1752" s="105">
        <f>_xll.qlInterestRateIndexFixingDate(Currency&amp;"ibor"&amp;Tenor,BA1752,Trigger)</f>
        <v>51593</v>
      </c>
      <c r="BA1752" s="105">
        <f>_xll.qlCalendarAdvance(Calendar,BA1751,AY1752,"f",,Trigger)</f>
        <v>51595</v>
      </c>
      <c r="BB1752" s="105">
        <f>_xll.qlInterestRateIndexMaturity(Currency&amp;"ibor"&amp;Tenor,BA1752,Trigger)</f>
        <v>51778</v>
      </c>
      <c r="BC1752" s="257">
        <f>_xll.qlIndexFixing($AC$5,AZ1752,TRUE,_xll.ohTrigger(Trigger,Trigger6M))</f>
        <v>1.39748354971303E-2</v>
      </c>
      <c r="BD1752" s="257">
        <f>_xll.qlIndexFixing($BE$1,AZ1752,TRUE,_xll.ohTrigger(Trigger,Trigger6M))</f>
        <v>1.3638602264328434E-2</v>
      </c>
    </row>
    <row r="1753" spans="51:56" ht="11.25" customHeight="1" x14ac:dyDescent="0.25">
      <c r="AY1753" s="106" t="s">
        <v>83</v>
      </c>
      <c r="AZ1753" s="105">
        <f>_xll.qlInterestRateIndexFixingDate(Currency&amp;"ibor"&amp;Tenor,BA1753,Trigger)</f>
        <v>51600</v>
      </c>
      <c r="BA1753" s="105">
        <f>_xll.qlCalendarAdvance(Calendar,BA1752,AY1753,"f",,Trigger)</f>
        <v>51602</v>
      </c>
      <c r="BB1753" s="105">
        <f>_xll.qlInterestRateIndexMaturity(Currency&amp;"ibor"&amp;Tenor,BA1753,Trigger)</f>
        <v>51785</v>
      </c>
      <c r="BC1753" s="257">
        <f>_xll.qlIndexFixing($AC$5,AZ1753,TRUE,_xll.ohTrigger(Trigger,Trigger6M))</f>
        <v>1.3974345147086016E-2</v>
      </c>
      <c r="BD1753" s="257">
        <f>_xll.qlIndexFixing($BE$1,AZ1753,TRUE,_xll.ohTrigger(Trigger,Trigger6M))</f>
        <v>1.3639907059651587E-2</v>
      </c>
    </row>
    <row r="1754" spans="51:56" ht="11.25" customHeight="1" x14ac:dyDescent="0.25">
      <c r="AY1754" s="106" t="s">
        <v>83</v>
      </c>
      <c r="AZ1754" s="105">
        <f>_xll.qlInterestRateIndexFixingDate(Currency&amp;"ibor"&amp;Tenor,BA1754,Trigger)</f>
        <v>51607</v>
      </c>
      <c r="BA1754" s="105">
        <f>_xll.qlCalendarAdvance(Calendar,BA1753,AY1754,"f",,Trigger)</f>
        <v>51609</v>
      </c>
      <c r="BB1754" s="105">
        <f>_xll.qlInterestRateIndexMaturity(Currency&amp;"ibor"&amp;Tenor,BA1754,Trigger)</f>
        <v>51792</v>
      </c>
      <c r="BC1754" s="257">
        <f>_xll.qlIndexFixing($AC$5,AZ1754,TRUE,_xll.ohTrigger(Trigger,Trigger6M))</f>
        <v>1.3973852517152231E-2</v>
      </c>
      <c r="BD1754" s="257">
        <f>_xll.qlIndexFixing($BE$1,AZ1754,TRUE,_xll.ohTrigger(Trigger,Trigger6M))</f>
        <v>1.3641213510678948E-2</v>
      </c>
    </row>
    <row r="1755" spans="51:56" ht="11.25" customHeight="1" x14ac:dyDescent="0.25">
      <c r="AY1755" s="106" t="s">
        <v>83</v>
      </c>
      <c r="AZ1755" s="105">
        <f>_xll.qlInterestRateIndexFixingDate(Currency&amp;"ibor"&amp;Tenor,BA1755,Trigger)</f>
        <v>51614</v>
      </c>
      <c r="BA1755" s="105">
        <f>_xll.qlCalendarAdvance(Calendar,BA1754,AY1755,"f",,Trigger)</f>
        <v>51616</v>
      </c>
      <c r="BB1755" s="105">
        <f>_xll.qlInterestRateIndexMaturity(Currency&amp;"ibor"&amp;Tenor,BA1755,Trigger)</f>
        <v>51799</v>
      </c>
      <c r="BC1755" s="257">
        <f>_xll.qlIndexFixing($AC$5,AZ1755,TRUE,_xll.ohTrigger(Trigger,Trigger6M))</f>
        <v>1.3973357607331127E-2</v>
      </c>
      <c r="BD1755" s="257">
        <f>_xll.qlIndexFixing($BE$1,AZ1755,TRUE,_xll.ohTrigger(Trigger,Trigger6M))</f>
        <v>1.3642521620648145E-2</v>
      </c>
    </row>
    <row r="1756" spans="51:56" ht="11.25" customHeight="1" x14ac:dyDescent="0.25">
      <c r="AY1756" s="106" t="s">
        <v>83</v>
      </c>
      <c r="AZ1756" s="105">
        <f>_xll.qlInterestRateIndexFixingDate(Currency&amp;"ibor"&amp;Tenor,BA1756,Trigger)</f>
        <v>51620</v>
      </c>
      <c r="BA1756" s="105">
        <f>_xll.qlCalendarAdvance(Calendar,BA1755,AY1756,"f",,Trigger)</f>
        <v>51623</v>
      </c>
      <c r="BB1756" s="105">
        <f>_xll.qlInterestRateIndexMaturity(Currency&amp;"ibor"&amp;Tenor,BA1756,Trigger)</f>
        <v>51809</v>
      </c>
      <c r="BC1756" s="257">
        <f>_xll.qlIndexFixing($AC$5,AZ1756,TRUE,_xll.ohTrigger(Trigger,Trigger6M))</f>
        <v>1.3973780913958112E-2</v>
      </c>
      <c r="BD1756" s="257">
        <f>_xll.qlIndexFixing($BE$1,AZ1756,TRUE,_xll.ohTrigger(Trigger,Trigger6M))</f>
        <v>1.3644887758852418E-2</v>
      </c>
    </row>
    <row r="1757" spans="51:56" ht="11.25" customHeight="1" x14ac:dyDescent="0.25">
      <c r="AY1757" s="106" t="s">
        <v>83</v>
      </c>
      <c r="AZ1757" s="105">
        <f>_xll.qlInterestRateIndexFixingDate(Currency&amp;"ibor"&amp;Tenor,BA1757,Trigger)</f>
        <v>51628</v>
      </c>
      <c r="BA1757" s="105">
        <f>_xll.qlCalendarAdvance(Calendar,BA1756,AY1757,"f",,Trigger)</f>
        <v>51630</v>
      </c>
      <c r="BB1757" s="105">
        <f>_xll.qlInterestRateIndexMaturity(Currency&amp;"ibor"&amp;Tenor,BA1757,Trigger)</f>
        <v>51816</v>
      </c>
      <c r="BC1757" s="257">
        <f>_xll.qlIndexFixing($AC$5,AZ1757,TRUE,_xll.ohTrigger(Trigger,Trigger6M))</f>
        <v>1.3973306198807052E-2</v>
      </c>
      <c r="BD1757" s="257">
        <f>_xll.qlIndexFixing($BE$1,AZ1757,TRUE,_xll.ohTrigger(Trigger,Trigger6M))</f>
        <v>1.3646199705421436E-2</v>
      </c>
    </row>
    <row r="1758" spans="51:56" ht="11.25" customHeight="1" x14ac:dyDescent="0.25">
      <c r="AY1758" s="106" t="s">
        <v>83</v>
      </c>
      <c r="AZ1758" s="105">
        <f>_xll.qlInterestRateIndexFixingDate(Currency&amp;"ibor"&amp;Tenor,BA1758,Trigger)</f>
        <v>51635</v>
      </c>
      <c r="BA1758" s="105">
        <f>_xll.qlCalendarAdvance(Calendar,BA1757,AY1758,"f",,Trigger)</f>
        <v>51637</v>
      </c>
      <c r="BB1758" s="105">
        <f>_xll.qlInterestRateIndexMaturity(Currency&amp;"ibor"&amp;Tenor,BA1758,Trigger)</f>
        <v>51823</v>
      </c>
      <c r="BC1758" s="257">
        <f>_xll.qlIndexFixing($AC$5,AZ1758,TRUE,_xll.ohTrigger(Trigger,Trigger6M))</f>
        <v>1.3972829240278036E-2</v>
      </c>
      <c r="BD1758" s="257">
        <f>_xll.qlIndexFixing($BE$1,AZ1758,TRUE,_xll.ohTrigger(Trigger,Trigger6M))</f>
        <v>1.3647513321546558E-2</v>
      </c>
    </row>
    <row r="1759" spans="51:56" ht="11.25" customHeight="1" x14ac:dyDescent="0.25">
      <c r="AY1759" s="106" t="s">
        <v>83</v>
      </c>
      <c r="AZ1759" s="105">
        <f>_xll.qlInterestRateIndexFixingDate(Currency&amp;"ibor"&amp;Tenor,BA1759,Trigger)</f>
        <v>51642</v>
      </c>
      <c r="BA1759" s="105">
        <f>_xll.qlCalendarAdvance(Calendar,BA1758,AY1759,"f",,Trigger)</f>
        <v>51644</v>
      </c>
      <c r="BB1759" s="105">
        <f>_xll.qlInterestRateIndexMaturity(Currency&amp;"ibor"&amp;Tenor,BA1759,Trigger)</f>
        <v>51830</v>
      </c>
      <c r="BC1759" s="257">
        <f>_xll.qlIndexFixing($AC$5,AZ1759,TRUE,_xll.ohTrigger(Trigger,Trigger6M))</f>
        <v>1.3972350038371493E-2</v>
      </c>
      <c r="BD1759" s="257">
        <f>_xll.qlIndexFixing($BE$1,AZ1759,TRUE,_xll.ohTrigger(Trigger,Trigger6M))</f>
        <v>1.3648828610466488E-2</v>
      </c>
    </row>
    <row r="1760" spans="51:56" ht="11.25" customHeight="1" x14ac:dyDescent="0.25">
      <c r="AY1760" s="106" t="s">
        <v>83</v>
      </c>
      <c r="AZ1760" s="105">
        <f>_xll.qlInterestRateIndexFixingDate(Currency&amp;"ibor"&amp;Tenor,BA1760,Trigger)</f>
        <v>51649</v>
      </c>
      <c r="BA1760" s="105">
        <f>_xll.qlCalendarAdvance(Calendar,BA1759,AY1760,"f",,Trigger)</f>
        <v>51651</v>
      </c>
      <c r="BB1760" s="105">
        <f>_xll.qlInterestRateIndexMaturity(Currency&amp;"ibor"&amp;Tenor,BA1760,Trigger)</f>
        <v>51834</v>
      </c>
      <c r="BC1760" s="257">
        <f>_xll.qlIndexFixing($AC$5,AZ1760,TRUE,_xll.ohTrigger(Trigger,Trigger6M))</f>
        <v>1.3970848859971767E-2</v>
      </c>
      <c r="BD1760" s="257">
        <f>_xll.qlIndexFixing($BE$1,AZ1760,TRUE,_xll.ohTrigger(Trigger,Trigger6M))</f>
        <v>1.3649087167993283E-2</v>
      </c>
    </row>
    <row r="1761" spans="51:56" ht="11.25" customHeight="1" x14ac:dyDescent="0.25">
      <c r="AY1761" s="106" t="s">
        <v>83</v>
      </c>
      <c r="AZ1761" s="105">
        <f>_xll.qlInterestRateIndexFixingDate(Currency&amp;"ibor"&amp;Tenor,BA1761,Trigger)</f>
        <v>51656</v>
      </c>
      <c r="BA1761" s="105">
        <f>_xll.qlCalendarAdvance(Calendar,BA1760,AY1761,"f",,Trigger)</f>
        <v>51658</v>
      </c>
      <c r="BB1761" s="105">
        <f>_xll.qlInterestRateIndexMaturity(Currency&amp;"ibor"&amp;Tenor,BA1761,Trigger)</f>
        <v>51841</v>
      </c>
      <c r="BC1761" s="257">
        <f>_xll.qlIndexFixing($AC$5,AZ1761,TRUE,_xll.ohTrigger(Trigger,Trigger6M))</f>
        <v>1.397100368308828E-2</v>
      </c>
      <c r="BD1761" s="257">
        <f>_xll.qlIndexFixing($BE$1,AZ1761,TRUE,_xll.ohTrigger(Trigger,Trigger6M))</f>
        <v>1.3650405299633843E-2</v>
      </c>
    </row>
    <row r="1762" spans="51:56" ht="11.25" customHeight="1" x14ac:dyDescent="0.25">
      <c r="AY1762" s="106" t="s">
        <v>83</v>
      </c>
      <c r="AZ1762" s="105">
        <f>_xll.qlInterestRateIndexFixingDate(Currency&amp;"ibor"&amp;Tenor,BA1762,Trigger)</f>
        <v>51663</v>
      </c>
      <c r="BA1762" s="105">
        <f>_xll.qlCalendarAdvance(Calendar,BA1761,AY1762,"f",,Trigger)</f>
        <v>51665</v>
      </c>
      <c r="BB1762" s="105">
        <f>_xll.qlInterestRateIndexMaturity(Currency&amp;"ibor"&amp;Tenor,BA1762,Trigger)</f>
        <v>51848</v>
      </c>
      <c r="BC1762" s="257">
        <f>_xll.qlIndexFixing($AC$5,AZ1762,TRUE,_xll.ohTrigger(Trigger,Trigger6M))</f>
        <v>1.3972042404835582E-2</v>
      </c>
      <c r="BD1762" s="257">
        <f>_xll.qlIndexFixing($BE$1,AZ1762,TRUE,_xll.ohTrigger(Trigger,Trigger6M))</f>
        <v>1.3651725112887939E-2</v>
      </c>
    </row>
    <row r="1763" spans="51:56" ht="11.25" customHeight="1" x14ac:dyDescent="0.25">
      <c r="AY1763" s="106" t="s">
        <v>83</v>
      </c>
      <c r="AZ1763" s="105">
        <f>_xll.qlInterestRateIndexFixingDate(Currency&amp;"ibor"&amp;Tenor,BA1763,Trigger)</f>
        <v>51670</v>
      </c>
      <c r="BA1763" s="105">
        <f>_xll.qlCalendarAdvance(Calendar,BA1762,AY1763,"f",,Trigger)</f>
        <v>51672</v>
      </c>
      <c r="BB1763" s="105">
        <f>_xll.qlInterestRateIndexMaturity(Currency&amp;"ibor"&amp;Tenor,BA1763,Trigger)</f>
        <v>51855</v>
      </c>
      <c r="BC1763" s="257">
        <f>_xll.qlIndexFixing($AC$5,AZ1763,TRUE,_xll.ohTrigger(Trigger,Trigger6M))</f>
        <v>1.3973081127128461E-2</v>
      </c>
      <c r="BD1763" s="257">
        <f>_xll.qlIndexFixing($BE$1,AZ1763,TRUE,_xll.ohTrigger(Trigger,Trigger6M))</f>
        <v>1.3653046610996257E-2</v>
      </c>
    </row>
    <row r="1764" spans="51:56" ht="11.25" customHeight="1" x14ac:dyDescent="0.25">
      <c r="AY1764" s="106" t="s">
        <v>83</v>
      </c>
      <c r="AZ1764" s="105">
        <f>_xll.qlInterestRateIndexFixingDate(Currency&amp;"ibor"&amp;Tenor,BA1764,Trigger)</f>
        <v>51677</v>
      </c>
      <c r="BA1764" s="105">
        <f>_xll.qlCalendarAdvance(Calendar,BA1763,AY1764,"f",,Trigger)</f>
        <v>51679</v>
      </c>
      <c r="BB1764" s="105">
        <f>_xll.qlInterestRateIndexMaturity(Currency&amp;"ibor"&amp;Tenor,BA1764,Trigger)</f>
        <v>51862</v>
      </c>
      <c r="BC1764" s="257">
        <f>_xll.qlIndexFixing($AC$5,AZ1764,TRUE,_xll.ohTrigger(Trigger,Trigger6M))</f>
        <v>1.3974119849965166E-2</v>
      </c>
      <c r="BD1764" s="257">
        <f>_xll.qlIndexFixing($BE$1,AZ1764,TRUE,_xll.ohTrigger(Trigger,Trigger6M))</f>
        <v>1.3654369797196428E-2</v>
      </c>
    </row>
    <row r="1765" spans="51:56" ht="11.25" customHeight="1" x14ac:dyDescent="0.25">
      <c r="AY1765" s="106" t="s">
        <v>83</v>
      </c>
      <c r="AZ1765" s="105">
        <f>_xll.qlInterestRateIndexFixingDate(Currency&amp;"ibor"&amp;Tenor,BA1765,Trigger)</f>
        <v>51684</v>
      </c>
      <c r="BA1765" s="105">
        <f>_xll.qlCalendarAdvance(Calendar,BA1764,AY1765,"f",,Trigger)</f>
        <v>51686</v>
      </c>
      <c r="BB1765" s="105">
        <f>_xll.qlInterestRateIndexMaturity(Currency&amp;"ibor"&amp;Tenor,BA1765,Trigger)</f>
        <v>51872</v>
      </c>
      <c r="BC1765" s="257">
        <f>_xll.qlIndexFixing($AC$5,AZ1765,TRUE,_xll.ohTrigger(Trigger,Trigger6M))</f>
        <v>1.3976193065122084E-2</v>
      </c>
      <c r="BD1765" s="257">
        <f>_xll.qlIndexFixing($BE$1,AZ1765,TRUE,_xll.ohTrigger(Trigger,Trigger6M))</f>
        <v>1.3656755654101325E-2</v>
      </c>
    </row>
    <row r="1766" spans="51:56" ht="11.25" customHeight="1" x14ac:dyDescent="0.25">
      <c r="AY1766" s="106" t="s">
        <v>83</v>
      </c>
      <c r="AZ1766" s="105">
        <f>_xll.qlInterestRateIndexFixingDate(Currency&amp;"ibor"&amp;Tenor,BA1766,Trigger)</f>
        <v>51691</v>
      </c>
      <c r="BA1766" s="105">
        <f>_xll.qlCalendarAdvance(Calendar,BA1765,AY1766,"f",,Trigger)</f>
        <v>51693</v>
      </c>
      <c r="BB1766" s="105">
        <f>_xll.qlInterestRateIndexMaturity(Currency&amp;"ibor"&amp;Tenor,BA1766,Trigger)</f>
        <v>51879</v>
      </c>
      <c r="BC1766" s="257">
        <f>_xll.qlIndexFixing($AC$5,AZ1766,TRUE,_xll.ohTrigger(Trigger,Trigger6M))</f>
        <v>1.3977231909719955E-2</v>
      </c>
      <c r="BD1766" s="257">
        <f>_xll.qlIndexFixing($BE$1,AZ1766,TRUE,_xll.ohTrigger(Trigger,Trigger6M))</f>
        <v>1.3658082743292551E-2</v>
      </c>
    </row>
    <row r="1767" spans="51:56" ht="11.25" customHeight="1" x14ac:dyDescent="0.25">
      <c r="AY1767" s="106" t="s">
        <v>83</v>
      </c>
      <c r="AZ1767" s="105">
        <f>_xll.qlInterestRateIndexFixingDate(Currency&amp;"ibor"&amp;Tenor,BA1767,Trigger)</f>
        <v>51698</v>
      </c>
      <c r="BA1767" s="105">
        <f>_xll.qlCalendarAdvance(Calendar,BA1766,AY1767,"f",,Trigger)</f>
        <v>51700</v>
      </c>
      <c r="BB1767" s="105">
        <f>_xll.qlInterestRateIndexMaturity(Currency&amp;"ibor"&amp;Tenor,BA1767,Trigger)</f>
        <v>51886</v>
      </c>
      <c r="BC1767" s="257">
        <f>_xll.qlIndexFixing($AC$5,AZ1767,TRUE,_xll.ohTrigger(Trigger,Trigger6M))</f>
        <v>1.3978270754872223E-2</v>
      </c>
      <c r="BD1767" s="257">
        <f>_xll.qlIndexFixing($BE$1,AZ1767,TRUE,_xll.ohTrigger(Trigger,Trigger6M))</f>
        <v>1.3659411531194198E-2</v>
      </c>
    </row>
    <row r="1768" spans="51:56" ht="11.25" customHeight="1" x14ac:dyDescent="0.25">
      <c r="AY1768" s="106" t="s">
        <v>83</v>
      </c>
      <c r="AZ1768" s="105">
        <f>_xll.qlInterestRateIndexFixingDate(Currency&amp;"ibor"&amp;Tenor,BA1768,Trigger)</f>
        <v>51705</v>
      </c>
      <c r="BA1768" s="105">
        <f>_xll.qlCalendarAdvance(Calendar,BA1767,AY1768,"f",,Trigger)</f>
        <v>51707</v>
      </c>
      <c r="BB1768" s="105">
        <f>_xll.qlInterestRateIndexMaturity(Currency&amp;"ibor"&amp;Tenor,BA1768,Trigger)</f>
        <v>51893</v>
      </c>
      <c r="BC1768" s="257">
        <f>_xll.qlIndexFixing($AC$5,AZ1768,TRUE,_xll.ohTrigger(Trigger,Trigger6M))</f>
        <v>1.3979309600577167E-2</v>
      </c>
      <c r="BD1768" s="257">
        <f>_xll.qlIndexFixing($BE$1,AZ1768,TRUE,_xll.ohTrigger(Trigger,Trigger6M))</f>
        <v>1.3660742021046253E-2</v>
      </c>
    </row>
    <row r="1769" spans="51:56" ht="11.25" customHeight="1" x14ac:dyDescent="0.25">
      <c r="AY1769" s="106" t="s">
        <v>83</v>
      </c>
      <c r="AZ1769" s="105">
        <f>_xll.qlInterestRateIndexFixingDate(Currency&amp;"ibor"&amp;Tenor,BA1769,Trigger)</f>
        <v>51712</v>
      </c>
      <c r="BA1769" s="105">
        <f>_xll.qlCalendarAdvance(Calendar,BA1768,AY1769,"f",,Trigger)</f>
        <v>51714</v>
      </c>
      <c r="BB1769" s="105">
        <f>_xll.qlInterestRateIndexMaturity(Currency&amp;"ibor"&amp;Tenor,BA1769,Trigger)</f>
        <v>51900</v>
      </c>
      <c r="BC1769" s="257">
        <f>_xll.qlIndexFixing($AC$5,AZ1769,TRUE,_xll.ohTrigger(Trigger,Trigger6M))</f>
        <v>1.3980348446835645E-2</v>
      </c>
      <c r="BD1769" s="257">
        <f>_xll.qlIndexFixing($BE$1,AZ1769,TRUE,_xll.ohTrigger(Trigger,Trigger6M))</f>
        <v>1.3662074216086556E-2</v>
      </c>
    </row>
    <row r="1770" spans="51:56" ht="11.25" customHeight="1" x14ac:dyDescent="0.25">
      <c r="AY1770" s="106" t="s">
        <v>83</v>
      </c>
      <c r="AZ1770" s="105">
        <f>_xll.qlInterestRateIndexFixingDate(Currency&amp;"ibor"&amp;Tenor,BA1770,Trigger)</f>
        <v>51719</v>
      </c>
      <c r="BA1770" s="105">
        <f>_xll.qlCalendarAdvance(Calendar,BA1769,AY1770,"f",,Trigger)</f>
        <v>51721</v>
      </c>
      <c r="BB1770" s="105">
        <f>_xll.qlInterestRateIndexMaturity(Currency&amp;"ibor"&amp;Tenor,BA1770,Trigger)</f>
        <v>51907</v>
      </c>
      <c r="BC1770" s="257">
        <f>_xll.qlIndexFixing($AC$5,AZ1770,TRUE,_xll.ohTrigger(Trigger,Trigger6M))</f>
        <v>1.398138729364809E-2</v>
      </c>
      <c r="BD1770" s="257">
        <f>_xll.qlIndexFixing($BE$1,AZ1770,TRUE,_xll.ohTrigger(Trigger,Trigger6M))</f>
        <v>1.3663408119555527E-2</v>
      </c>
    </row>
    <row r="1771" spans="51:56" ht="11.25" customHeight="1" x14ac:dyDescent="0.25">
      <c r="AY1771" s="106" t="s">
        <v>83</v>
      </c>
      <c r="AZ1771" s="105">
        <f>_xll.qlInterestRateIndexFixingDate(Currency&amp;"ibor"&amp;Tenor,BA1771,Trigger)</f>
        <v>51726</v>
      </c>
      <c r="BA1771" s="105">
        <f>_xll.qlCalendarAdvance(Calendar,BA1770,AY1771,"f",,Trigger)</f>
        <v>51728</v>
      </c>
      <c r="BB1771" s="105">
        <f>_xll.qlInterestRateIndexMaturity(Currency&amp;"ibor"&amp;Tenor,BA1771,Trigger)</f>
        <v>51914</v>
      </c>
      <c r="BC1771" s="257">
        <f>_xll.qlIndexFixing($AC$5,AZ1771,TRUE,_xll.ohTrigger(Trigger,Trigger6M))</f>
        <v>1.39824261410145E-2</v>
      </c>
      <c r="BD1771" s="257">
        <f>_xll.qlIndexFixing($BE$1,AZ1771,TRUE,_xll.ohTrigger(Trigger,Trigger6M))</f>
        <v>1.3664743734692725E-2</v>
      </c>
    </row>
    <row r="1772" spans="51:56" ht="11.25" customHeight="1" x14ac:dyDescent="0.25">
      <c r="AY1772" s="106" t="s">
        <v>83</v>
      </c>
      <c r="AZ1772" s="105">
        <f>_xll.qlInterestRateIndexFixingDate(Currency&amp;"ibor"&amp;Tenor,BA1772,Trigger)</f>
        <v>51733</v>
      </c>
      <c r="BA1772" s="105">
        <f>_xll.qlCalendarAdvance(Calendar,BA1771,AY1772,"f",,Trigger)</f>
        <v>51735</v>
      </c>
      <c r="BB1772" s="105">
        <f>_xll.qlInterestRateIndexMaturity(Currency&amp;"ibor"&amp;Tenor,BA1772,Trigger)</f>
        <v>51921</v>
      </c>
      <c r="BC1772" s="257">
        <f>_xll.qlIndexFixing($AC$5,AZ1772,TRUE,_xll.ohTrigger(Trigger,Trigger6M))</f>
        <v>1.3983464988934016E-2</v>
      </c>
      <c r="BD1772" s="257">
        <f>_xll.qlIndexFixing($BE$1,AZ1772,TRUE,_xll.ohTrigger(Trigger,Trigger6M))</f>
        <v>1.3666081064737708E-2</v>
      </c>
    </row>
    <row r="1773" spans="51:56" ht="11.25" customHeight="1" x14ac:dyDescent="0.25">
      <c r="AY1773" s="106" t="s">
        <v>83</v>
      </c>
      <c r="AZ1773" s="105">
        <f>_xll.qlInterestRateIndexFixingDate(Currency&amp;"ibor"&amp;Tenor,BA1773,Trigger)</f>
        <v>51740</v>
      </c>
      <c r="BA1773" s="105">
        <f>_xll.qlCalendarAdvance(Calendar,BA1772,AY1773,"f",,Trigger)</f>
        <v>51742</v>
      </c>
      <c r="BB1773" s="105">
        <f>_xll.qlInterestRateIndexMaturity(Currency&amp;"ibor"&amp;Tenor,BA1773,Trigger)</f>
        <v>51925</v>
      </c>
      <c r="BC1773" s="257">
        <f>_xll.qlIndexFixing($AC$5,AZ1773,TRUE,_xll.ohTrigger(Trigger,Trigger6M))</f>
        <v>1.3983468380004872E-2</v>
      </c>
      <c r="BD1773" s="257">
        <f>_xll.qlIndexFixing($BE$1,AZ1773,TRUE,_xll.ohTrigger(Trigger,Trigger6M))</f>
        <v>1.3666354971576807E-2</v>
      </c>
    </row>
    <row r="1774" spans="51:56" ht="11.25" customHeight="1" x14ac:dyDescent="0.25">
      <c r="AY1774" s="106" t="s">
        <v>83</v>
      </c>
      <c r="AZ1774" s="105">
        <f>_xll.qlInterestRateIndexFixingDate(Currency&amp;"ibor"&amp;Tenor,BA1774,Trigger)</f>
        <v>51747</v>
      </c>
      <c r="BA1774" s="105">
        <f>_xll.qlCalendarAdvance(Calendar,BA1773,AY1774,"f",,Trigger)</f>
        <v>51749</v>
      </c>
      <c r="BB1774" s="105">
        <f>_xll.qlInterestRateIndexMaturity(Currency&amp;"ibor"&amp;Tenor,BA1774,Trigger)</f>
        <v>51930</v>
      </c>
      <c r="BC1774" s="257">
        <f>_xll.qlIndexFixing($AC$5,AZ1774,TRUE,_xll.ohTrigger(Trigger,Trigger6M))</f>
        <v>1.3983816786576377E-2</v>
      </c>
      <c r="BD1774" s="257">
        <f>_xll.qlIndexFixing($BE$1,AZ1774,TRUE,_xll.ohTrigger(Trigger,Trigger6M))</f>
        <v>1.3666984901524681E-2</v>
      </c>
    </row>
    <row r="1775" spans="51:56" ht="11.25" customHeight="1" x14ac:dyDescent="0.25">
      <c r="AY1775" s="106" t="s">
        <v>83</v>
      </c>
      <c r="AZ1775" s="105">
        <f>_xll.qlInterestRateIndexFixingDate(Currency&amp;"ibor"&amp;Tenor,BA1775,Trigger)</f>
        <v>51754</v>
      </c>
      <c r="BA1775" s="105">
        <f>_xll.qlCalendarAdvance(Calendar,BA1774,AY1775,"f",,Trigger)</f>
        <v>51756</v>
      </c>
      <c r="BB1775" s="105">
        <f>_xll.qlInterestRateIndexMaturity(Currency&amp;"ibor"&amp;Tenor,BA1775,Trigger)</f>
        <v>51937</v>
      </c>
      <c r="BC1775" s="257">
        <f>_xll.qlIndexFixing($AC$5,AZ1775,TRUE,_xll.ohTrigger(Trigger,Trigger6M))</f>
        <v>1.398485543491189E-2</v>
      </c>
      <c r="BD1775" s="257">
        <f>_xll.qlIndexFixing($BE$1,AZ1775,TRUE,_xll.ohTrigger(Trigger,Trigger6M))</f>
        <v>1.3668326520537252E-2</v>
      </c>
    </row>
    <row r="1776" spans="51:56" ht="11.25" customHeight="1" x14ac:dyDescent="0.25">
      <c r="AY1776" s="106" t="s">
        <v>83</v>
      </c>
      <c r="AZ1776" s="105">
        <f>_xll.qlInterestRateIndexFixingDate(Currency&amp;"ibor"&amp;Tenor,BA1776,Trigger)</f>
        <v>51761</v>
      </c>
      <c r="BA1776" s="105">
        <f>_xll.qlCalendarAdvance(Calendar,BA1775,AY1776,"f",,Trigger)</f>
        <v>51763</v>
      </c>
      <c r="BB1776" s="105">
        <f>_xll.qlInterestRateIndexMaturity(Currency&amp;"ibor"&amp;Tenor,BA1776,Trigger)</f>
        <v>51944</v>
      </c>
      <c r="BC1776" s="257">
        <f>_xll.qlIndexFixing($AC$5,AZ1776,TRUE,_xll.ohTrigger(Trigger,Trigger6M))</f>
        <v>1.3985894083786202E-2</v>
      </c>
      <c r="BD1776" s="257">
        <f>_xll.qlIndexFixing($BE$1,AZ1776,TRUE,_xll.ohTrigger(Trigger,Trigger6M))</f>
        <v>1.3669669865906339E-2</v>
      </c>
    </row>
    <row r="1777" spans="51:56" ht="11.25" customHeight="1" x14ac:dyDescent="0.25">
      <c r="AY1777" s="106" t="s">
        <v>83</v>
      </c>
      <c r="AZ1777" s="105">
        <f>_xll.qlInterestRateIndexFixingDate(Currency&amp;"ibor"&amp;Tenor,BA1777,Trigger)</f>
        <v>51768</v>
      </c>
      <c r="BA1777" s="105">
        <f>_xll.qlCalendarAdvance(Calendar,BA1776,AY1777,"f",,Trigger)</f>
        <v>51770</v>
      </c>
      <c r="BB1777" s="105">
        <f>_xll.qlInterestRateIndexMaturity(Currency&amp;"ibor"&amp;Tenor,BA1777,Trigger)</f>
        <v>51951</v>
      </c>
      <c r="BC1777" s="257">
        <f>_xll.qlIndexFixing($AC$5,AZ1777,TRUE,_xll.ohTrigger(Trigger,Trigger6M))</f>
        <v>1.3986932733198867E-2</v>
      </c>
      <c r="BD1777" s="257">
        <f>_xll.qlIndexFixing($BE$1,AZ1777,TRUE,_xll.ohTrigger(Trigger,Trigger6M))</f>
        <v>1.367101494087178E-2</v>
      </c>
    </row>
    <row r="1778" spans="51:56" ht="11.25" customHeight="1" x14ac:dyDescent="0.25">
      <c r="AY1778" s="106" t="s">
        <v>83</v>
      </c>
      <c r="AZ1778" s="105">
        <f>_xll.qlInterestRateIndexFixingDate(Currency&amp;"ibor"&amp;Tenor,BA1778,Trigger)</f>
        <v>51775</v>
      </c>
      <c r="BA1778" s="105">
        <f>_xll.qlCalendarAdvance(Calendar,BA1777,AY1778,"f",,Trigger)</f>
        <v>51777</v>
      </c>
      <c r="BB1778" s="105">
        <f>_xll.qlInterestRateIndexMaturity(Currency&amp;"ibor"&amp;Tenor,BA1778,Trigger)</f>
        <v>51959</v>
      </c>
      <c r="BC1778" s="257">
        <f>_xll.qlIndexFixing($AC$5,AZ1778,TRUE,_xll.ohTrigger(Trigger,Trigger6M))</f>
        <v>1.3988316698632684E-2</v>
      </c>
      <c r="BD1778" s="257">
        <f>_xll.qlIndexFixing($BE$1,AZ1778,TRUE,_xll.ohTrigger(Trigger,Trigger6M))</f>
        <v>1.3672717595177816E-2</v>
      </c>
    </row>
    <row r="1779" spans="51:56" ht="11.25" customHeight="1" x14ac:dyDescent="0.25">
      <c r="AY1779" s="106" t="s">
        <v>83</v>
      </c>
      <c r="AZ1779" s="105">
        <f>_xll.qlInterestRateIndexFixingDate(Currency&amp;"ibor"&amp;Tenor,BA1779,Trigger)</f>
        <v>51782</v>
      </c>
      <c r="BA1779" s="105">
        <f>_xll.qlCalendarAdvance(Calendar,BA1778,AY1779,"f",,Trigger)</f>
        <v>51784</v>
      </c>
      <c r="BB1779" s="105">
        <f>_xll.qlInterestRateIndexMaturity(Currency&amp;"ibor"&amp;Tenor,BA1779,Trigger)</f>
        <v>51966</v>
      </c>
      <c r="BC1779" s="257">
        <f>_xll.qlIndexFixing($AC$5,AZ1779,TRUE,_xll.ohTrigger(Trigger,Trigger6M))</f>
        <v>1.3989355389379284E-2</v>
      </c>
      <c r="BD1779" s="257">
        <f>_xll.qlIndexFixing($BE$1,AZ1779,TRUE,_xll.ohTrigger(Trigger,Trigger6M))</f>
        <v>1.3674066315227745E-2</v>
      </c>
    </row>
    <row r="1780" spans="51:56" ht="11.25" customHeight="1" x14ac:dyDescent="0.25">
      <c r="AY1780" s="106" t="s">
        <v>83</v>
      </c>
      <c r="AZ1780" s="105">
        <f>_xll.qlInterestRateIndexFixingDate(Currency&amp;"ibor"&amp;Tenor,BA1780,Trigger)</f>
        <v>51789</v>
      </c>
      <c r="BA1780" s="105">
        <f>_xll.qlCalendarAdvance(Calendar,BA1779,AY1780,"f",,Trigger)</f>
        <v>51791</v>
      </c>
      <c r="BB1780" s="105">
        <f>_xll.qlInterestRateIndexMaturity(Currency&amp;"ibor"&amp;Tenor,BA1780,Trigger)</f>
        <v>51973</v>
      </c>
      <c r="BC1780" s="257">
        <f>_xll.qlIndexFixing($AC$5,AZ1780,TRUE,_xll.ohTrigger(Trigger,Trigger6M))</f>
        <v>1.3990394080667868E-2</v>
      </c>
      <c r="BD1780" s="257">
        <f>_xll.qlIndexFixing($BE$1,AZ1780,TRUE,_xll.ohTrigger(Trigger,Trigger6M))</f>
        <v>1.3675416774892719E-2</v>
      </c>
    </row>
    <row r="1781" spans="51:56" ht="11.25" customHeight="1" x14ac:dyDescent="0.25">
      <c r="AY1781" s="106" t="s">
        <v>83</v>
      </c>
      <c r="AZ1781" s="105">
        <f>_xll.qlInterestRateIndexFixingDate(Currency&amp;"ibor"&amp;Tenor,BA1781,Trigger)</f>
        <v>51796</v>
      </c>
      <c r="BA1781" s="105">
        <f>_xll.qlCalendarAdvance(Calendar,BA1780,AY1781,"f",,Trigger)</f>
        <v>51798</v>
      </c>
      <c r="BB1781" s="105">
        <f>_xll.qlInterestRateIndexMaturity(Currency&amp;"ibor"&amp;Tenor,BA1781,Trigger)</f>
        <v>51980</v>
      </c>
      <c r="BC1781" s="257">
        <f>_xll.qlIndexFixing($AC$5,AZ1781,TRUE,_xll.ohTrigger(Trigger,Trigger6M))</f>
        <v>1.3991432772497996E-2</v>
      </c>
      <c r="BD1781" s="257">
        <f>_xll.qlIndexFixing($BE$1,AZ1781,TRUE,_xll.ohTrigger(Trigger,Trigger6M))</f>
        <v>1.3676768977410589E-2</v>
      </c>
    </row>
    <row r="1782" spans="51:56" ht="11.25" customHeight="1" x14ac:dyDescent="0.25">
      <c r="AY1782" s="106" t="s">
        <v>83</v>
      </c>
      <c r="AZ1782" s="105">
        <f>_xll.qlInterestRateIndexFixingDate(Currency&amp;"ibor"&amp;Tenor,BA1782,Trigger)</f>
        <v>51803</v>
      </c>
      <c r="BA1782" s="105">
        <f>_xll.qlCalendarAdvance(Calendar,BA1781,AY1782,"f",,Trigger)</f>
        <v>51805</v>
      </c>
      <c r="BB1782" s="105">
        <f>_xll.qlInterestRateIndexMaturity(Currency&amp;"ibor"&amp;Tenor,BA1782,Trigger)</f>
        <v>51986</v>
      </c>
      <c r="BC1782" s="257">
        <f>_xll.qlIndexFixing($AC$5,AZ1782,TRUE,_xll.ohTrigger(Trigger,Trigger6M))</f>
        <v>1.3992125988342357E-2</v>
      </c>
      <c r="BD1782" s="257">
        <f>_xll.qlIndexFixing($BE$1,AZ1782,TRUE,_xll.ohTrigger(Trigger,Trigger6M))</f>
        <v>1.3677766372990121E-2</v>
      </c>
    </row>
    <row r="1783" spans="51:56" ht="11.25" customHeight="1" x14ac:dyDescent="0.25">
      <c r="AY1783" s="106" t="s">
        <v>83</v>
      </c>
      <c r="AZ1783" s="105">
        <f>_xll.qlInterestRateIndexFixingDate(Currency&amp;"ibor"&amp;Tenor,BA1783,Trigger)</f>
        <v>51810</v>
      </c>
      <c r="BA1783" s="105">
        <f>_xll.qlCalendarAdvance(Calendar,BA1782,AY1783,"f",,Trigger)</f>
        <v>51812</v>
      </c>
      <c r="BB1783" s="105">
        <f>_xll.qlInterestRateIndexMaturity(Currency&amp;"ibor"&amp;Tenor,BA1783,Trigger)</f>
        <v>51993</v>
      </c>
      <c r="BC1783" s="257">
        <f>_xll.qlIndexFixing($AC$5,AZ1783,TRUE,_xll.ohTrigger(Trigger,Trigger6M))</f>
        <v>1.3993164640986469E-2</v>
      </c>
      <c r="BD1783" s="257">
        <f>_xll.qlIndexFixing($BE$1,AZ1783,TRUE,_xll.ohTrigger(Trigger,Trigger6M))</f>
        <v>1.3679121893543825E-2</v>
      </c>
    </row>
    <row r="1784" spans="51:56" ht="11.25" customHeight="1" x14ac:dyDescent="0.25">
      <c r="AY1784" s="106" t="s">
        <v>83</v>
      </c>
      <c r="AZ1784" s="105">
        <f>_xll.qlInterestRateIndexFixingDate(Currency&amp;"ibor"&amp;Tenor,BA1784,Trigger)</f>
        <v>51817</v>
      </c>
      <c r="BA1784" s="105">
        <f>_xll.qlCalendarAdvance(Calendar,BA1783,AY1784,"f",,Trigger)</f>
        <v>51819</v>
      </c>
      <c r="BB1784" s="105">
        <f>_xll.qlInterestRateIndexMaturity(Currency&amp;"ibor"&amp;Tenor,BA1784,Trigger)</f>
        <v>52000</v>
      </c>
      <c r="BC1784" s="257">
        <f>_xll.qlIndexFixing($AC$5,AZ1784,TRUE,_xll.ohTrigger(Trigger,Trigger6M))</f>
        <v>1.3994203294169819E-2</v>
      </c>
      <c r="BD1784" s="257">
        <f>_xll.qlIndexFixing($BE$1,AZ1784,TRUE,_xll.ohTrigger(Trigger,Trigger6M))</f>
        <v>1.3680479166366133E-2</v>
      </c>
    </row>
    <row r="1785" spans="51:56" ht="11.25" customHeight="1" x14ac:dyDescent="0.25">
      <c r="AY1785" s="106" t="s">
        <v>83</v>
      </c>
      <c r="AZ1785" s="105">
        <f>_xll.qlInterestRateIndexFixingDate(Currency&amp;"ibor"&amp;Tenor,BA1785,Trigger)</f>
        <v>51824</v>
      </c>
      <c r="BA1785" s="105">
        <f>_xll.qlCalendarAdvance(Calendar,BA1784,AY1785,"f",,Trigger)</f>
        <v>51826</v>
      </c>
      <c r="BB1785" s="105">
        <f>_xll.qlInterestRateIndexMaturity(Currency&amp;"ibor"&amp;Tenor,BA1785,Trigger)</f>
        <v>52007</v>
      </c>
      <c r="BC1785" s="257">
        <f>_xll.qlIndexFixing($AC$5,AZ1785,TRUE,_xll.ohTrigger(Trigger,Trigger6M))</f>
        <v>1.3995241947891524E-2</v>
      </c>
      <c r="BD1785" s="257">
        <f>_xll.qlIndexFixing($BE$1,AZ1785,TRUE,_xll.ohTrigger(Trigger,Trigger6M))</f>
        <v>1.3681838194694682E-2</v>
      </c>
    </row>
    <row r="1786" spans="51:56" ht="11.25" customHeight="1" x14ac:dyDescent="0.25">
      <c r="AY1786" s="106" t="s">
        <v>83</v>
      </c>
      <c r="AZ1786" s="105">
        <f>_xll.qlInterestRateIndexFixingDate(Currency&amp;"ibor"&amp;Tenor,BA1786,Trigger)</f>
        <v>51831</v>
      </c>
      <c r="BA1786" s="105">
        <f>_xll.qlCalendarAdvance(Calendar,BA1785,AY1786,"f",,Trigger)</f>
        <v>51833</v>
      </c>
      <c r="BB1786" s="105">
        <f>_xll.qlInterestRateIndexMaturity(Currency&amp;"ibor"&amp;Tenor,BA1786,Trigger)</f>
        <v>52014</v>
      </c>
      <c r="BC1786" s="257">
        <f>_xll.qlIndexFixing($AC$5,AZ1786,TRUE,_xll.ohTrigger(Trigger,Trigger6M))</f>
        <v>1.3996280602151582E-2</v>
      </c>
      <c r="BD1786" s="257">
        <f>_xll.qlIndexFixing($BE$1,AZ1786,TRUE,_xll.ohTrigger(Trigger,Trigger6M))</f>
        <v>1.3683198981768422E-2</v>
      </c>
    </row>
    <row r="1787" spans="51:56" ht="11.25" customHeight="1" x14ac:dyDescent="0.25">
      <c r="AY1787" s="106" t="s">
        <v>83</v>
      </c>
      <c r="AZ1787" s="105">
        <f>_xll.qlInterestRateIndexFixingDate(Currency&amp;"ibor"&amp;Tenor,BA1787,Trigger)</f>
        <v>51838</v>
      </c>
      <c r="BA1787" s="105">
        <f>_xll.qlCalendarAdvance(Calendar,BA1786,AY1787,"f",,Trigger)</f>
        <v>51840</v>
      </c>
      <c r="BB1787" s="105">
        <f>_xll.qlInterestRateIndexMaturity(Currency&amp;"ibor"&amp;Tenor,BA1787,Trigger)</f>
        <v>52022</v>
      </c>
      <c r="BC1787" s="257">
        <f>_xll.qlIndexFixing($AC$5,AZ1787,TRUE,_xll.ohTrigger(Trigger,Trigger6M))</f>
        <v>1.3997599354720874E-2</v>
      </c>
      <c r="BD1787" s="257">
        <f>_xll.qlIndexFixing($BE$1,AZ1787,TRUE,_xll.ohTrigger(Trigger,Trigger6M))</f>
        <v>1.3684918973823715E-2</v>
      </c>
    </row>
    <row r="1788" spans="51:56" ht="11.25" customHeight="1" x14ac:dyDescent="0.25">
      <c r="AY1788" s="106" t="s">
        <v>83</v>
      </c>
      <c r="AZ1788" s="105">
        <f>_xll.qlInterestRateIndexFixingDate(Currency&amp;"ibor"&amp;Tenor,BA1788,Trigger)</f>
        <v>51845</v>
      </c>
      <c r="BA1788" s="105">
        <f>_xll.qlCalendarAdvance(Calendar,BA1787,AY1788,"f",,Trigger)</f>
        <v>51847</v>
      </c>
      <c r="BB1788" s="105">
        <f>_xll.qlInterestRateIndexMaturity(Currency&amp;"ibor"&amp;Tenor,BA1788,Trigger)</f>
        <v>52029</v>
      </c>
      <c r="BC1788" s="257">
        <f>_xll.qlIndexFixing($AC$5,AZ1788,TRUE,_xll.ohTrigger(Trigger,Trigger6M))</f>
        <v>1.3998484874876538E-2</v>
      </c>
      <c r="BD1788" s="257">
        <f>_xll.qlIndexFixing($BE$1,AZ1788,TRUE,_xll.ohTrigger(Trigger,Trigger6M))</f>
        <v>1.3686283467008091E-2</v>
      </c>
    </row>
    <row r="1789" spans="51:56" ht="11.25" customHeight="1" x14ac:dyDescent="0.25">
      <c r="AY1789" s="106" t="s">
        <v>83</v>
      </c>
      <c r="AZ1789" s="105">
        <f>_xll.qlInterestRateIndexFixingDate(Currency&amp;"ibor"&amp;Tenor,BA1789,Trigger)</f>
        <v>51852</v>
      </c>
      <c r="BA1789" s="105">
        <f>_xll.qlCalendarAdvance(Calendar,BA1788,AY1789,"f",,Trigger)</f>
        <v>51854</v>
      </c>
      <c r="BB1789" s="105">
        <f>_xll.qlInterestRateIndexMaturity(Currency&amp;"ibor"&amp;Tenor,BA1789,Trigger)</f>
        <v>52036</v>
      </c>
      <c r="BC1789" s="257">
        <f>_xll.qlIndexFixing($AC$5,AZ1789,TRUE,_xll.ohTrigger(Trigger,Trigger6M))</f>
        <v>1.3999370178353657E-2</v>
      </c>
      <c r="BD1789" s="257">
        <f>_xll.qlIndexFixing($BE$1,AZ1789,TRUE,_xll.ohTrigger(Trigger,Trigger6M))</f>
        <v>1.3687649728957382E-2</v>
      </c>
    </row>
    <row r="1790" spans="51:56" ht="11.25" customHeight="1" x14ac:dyDescent="0.25">
      <c r="AY1790" s="106" t="s">
        <v>83</v>
      </c>
      <c r="AZ1790" s="105">
        <f>_xll.qlInterestRateIndexFixingDate(Currency&amp;"ibor"&amp;Tenor,BA1790,Trigger)</f>
        <v>51858</v>
      </c>
      <c r="BA1790" s="105">
        <f>_xll.qlCalendarAdvance(Calendar,BA1789,AY1790,"f",,Trigger)</f>
        <v>51862</v>
      </c>
      <c r="BB1790" s="105">
        <f>_xll.qlInterestRateIndexMaturity(Currency&amp;"ibor"&amp;Tenor,BA1790,Trigger)</f>
        <v>52044</v>
      </c>
      <c r="BC1790" s="257">
        <f>_xll.qlIndexFixing($AC$5,AZ1790,TRUE,_xll.ohTrigger(Trigger,Trigger6M))</f>
        <v>1.4000381688434628E-2</v>
      </c>
      <c r="BD1790" s="257">
        <f>_xll.qlIndexFixing($BE$1,AZ1790,TRUE,_xll.ohTrigger(Trigger,Trigger6M))</f>
        <v>1.3689213341176863E-2</v>
      </c>
    </row>
    <row r="1791" spans="51:56" ht="11.25" customHeight="1" x14ac:dyDescent="0.25">
      <c r="AY1791" s="106" t="s">
        <v>83</v>
      </c>
      <c r="AZ1791" s="105">
        <f>_xll.qlInterestRateIndexFixingDate(Currency&amp;"ibor"&amp;Tenor,BA1791,Trigger)</f>
        <v>51866</v>
      </c>
      <c r="BA1791" s="105">
        <f>_xll.qlCalendarAdvance(Calendar,BA1790,AY1791,"f",,Trigger)</f>
        <v>51869</v>
      </c>
      <c r="BB1791" s="105">
        <f>_xll.qlInterestRateIndexMaturity(Currency&amp;"ibor"&amp;Tenor,BA1791,Trigger)</f>
        <v>52050</v>
      </c>
      <c r="BC1791" s="257">
        <f>_xll.qlIndexFixing($AC$5,AZ1791,TRUE,_xll.ohTrigger(Trigger,Trigger6M))</f>
        <v>1.4000938947665553E-2</v>
      </c>
      <c r="BD1791" s="257">
        <f>_xll.qlIndexFixing($BE$1,AZ1791,TRUE,_xll.ohTrigger(Trigger,Trigger6M))</f>
        <v>1.3690225218104157E-2</v>
      </c>
    </row>
    <row r="1792" spans="51:56" ht="11.25" customHeight="1" x14ac:dyDescent="0.25">
      <c r="AY1792" s="106" t="s">
        <v>83</v>
      </c>
      <c r="AZ1792" s="105">
        <f>_xll.qlInterestRateIndexFixingDate(Currency&amp;"ibor"&amp;Tenor,BA1792,Trigger)</f>
        <v>51874</v>
      </c>
      <c r="BA1792" s="105">
        <f>_xll.qlCalendarAdvance(Calendar,BA1791,AY1792,"f",,Trigger)</f>
        <v>51876</v>
      </c>
      <c r="BB1792" s="105">
        <f>_xll.qlInterestRateIndexMaturity(Currency&amp;"ibor"&amp;Tenor,BA1792,Trigger)</f>
        <v>52057</v>
      </c>
      <c r="BC1792" s="257">
        <f>_xll.qlIndexFixing($AC$5,AZ1792,TRUE,_xll.ohTrigger(Trigger,Trigger6M))</f>
        <v>1.4001822715812394E-2</v>
      </c>
      <c r="BD1792" s="257">
        <f>_xll.qlIndexFixing($BE$1,AZ1792,TRUE,_xll.ohTrigger(Trigger,Trigger6M))</f>
        <v>1.3691596879958311E-2</v>
      </c>
    </row>
    <row r="1793" spans="51:56" ht="11.25" customHeight="1" x14ac:dyDescent="0.25">
      <c r="AY1793" s="106" t="s">
        <v>83</v>
      </c>
      <c r="AZ1793" s="105">
        <f>_xll.qlInterestRateIndexFixingDate(Currency&amp;"ibor"&amp;Tenor,BA1793,Trigger)</f>
        <v>51881</v>
      </c>
      <c r="BA1793" s="105">
        <f>_xll.qlCalendarAdvance(Calendar,BA1792,AY1793,"f",,Trigger)</f>
        <v>51883</v>
      </c>
      <c r="BB1793" s="105">
        <f>_xll.qlInterestRateIndexMaturity(Currency&amp;"ibor"&amp;Tenor,BA1793,Trigger)</f>
        <v>52064</v>
      </c>
      <c r="BC1793" s="257">
        <f>_xll.qlIndexFixing($AC$5,AZ1793,TRUE,_xll.ohTrigger(Trigger,Trigger6M))</f>
        <v>1.400270626608534E-2</v>
      </c>
      <c r="BD1793" s="257">
        <f>_xll.qlIndexFixing($BE$1,AZ1793,TRUE,_xll.ohTrigger(Trigger,Trigger6M))</f>
        <v>1.3692970323693628E-2</v>
      </c>
    </row>
    <row r="1794" spans="51:56" ht="11.25" customHeight="1" x14ac:dyDescent="0.25">
      <c r="AY1794" s="106" t="s">
        <v>83</v>
      </c>
      <c r="AZ1794" s="105">
        <f>_xll.qlInterestRateIndexFixingDate(Currency&amp;"ibor"&amp;Tenor,BA1794,Trigger)</f>
        <v>51888</v>
      </c>
      <c r="BA1794" s="105">
        <f>_xll.qlCalendarAdvance(Calendar,BA1793,AY1794,"f",,Trigger)</f>
        <v>51890</v>
      </c>
      <c r="BB1794" s="105">
        <f>_xll.qlInterestRateIndexMaturity(Currency&amp;"ibor"&amp;Tenor,BA1794,Trigger)</f>
        <v>52071</v>
      </c>
      <c r="BC1794" s="257">
        <f>_xll.qlIndexFixing($AC$5,AZ1794,TRUE,_xll.ohTrigger(Trigger,Trigger6M))</f>
        <v>1.4003589598483947E-2</v>
      </c>
      <c r="BD1794" s="257">
        <f>_xll.qlIndexFixing($BE$1,AZ1794,TRUE,_xll.ohTrigger(Trigger,Trigger6M))</f>
        <v>1.3694345552548179E-2</v>
      </c>
    </row>
    <row r="1795" spans="51:56" ht="11.25" customHeight="1" x14ac:dyDescent="0.25">
      <c r="AY1795" s="106" t="s">
        <v>83</v>
      </c>
      <c r="AZ1795" s="105">
        <f>_xll.qlInterestRateIndexFixingDate(Currency&amp;"ibor"&amp;Tenor,BA1795,Trigger)</f>
        <v>51895</v>
      </c>
      <c r="BA1795" s="105">
        <f>_xll.qlCalendarAdvance(Calendar,BA1794,AY1795,"f",,Trigger)</f>
        <v>51897</v>
      </c>
      <c r="BB1795" s="105">
        <f>_xll.qlInterestRateIndexMaturity(Currency&amp;"ibor"&amp;Tenor,BA1795,Trigger)</f>
        <v>52078</v>
      </c>
      <c r="BC1795" s="257">
        <f>_xll.qlIndexFixing($AC$5,AZ1795,TRUE,_xll.ohTrigger(Trigger,Trigger6M))</f>
        <v>1.4004472713009102E-2</v>
      </c>
      <c r="BD1795" s="257">
        <f>_xll.qlIndexFixing($BE$1,AZ1795,TRUE,_xll.ohTrigger(Trigger,Trigger6M))</f>
        <v>1.3695722569762245E-2</v>
      </c>
    </row>
    <row r="1796" spans="51:56" ht="11.25" customHeight="1" x14ac:dyDescent="0.25">
      <c r="AY1796" s="106" t="s">
        <v>83</v>
      </c>
      <c r="AZ1796" s="105">
        <f>_xll.qlInterestRateIndexFixingDate(Currency&amp;"ibor"&amp;Tenor,BA1796,Trigger)</f>
        <v>51902</v>
      </c>
      <c r="BA1796" s="105">
        <f>_xll.qlCalendarAdvance(Calendar,BA1795,AY1796,"f",,Trigger)</f>
        <v>51904</v>
      </c>
      <c r="BB1796" s="105">
        <f>_xll.qlInterestRateIndexMaturity(Currency&amp;"ibor"&amp;Tenor,BA1796,Trigger)</f>
        <v>52085</v>
      </c>
      <c r="BC1796" s="257">
        <f>_xll.qlIndexFixing($AC$5,AZ1796,TRUE,_xll.ohTrigger(Trigger,Trigger6M))</f>
        <v>1.4005355609659476E-2</v>
      </c>
      <c r="BD1796" s="257">
        <f>_xll.qlIndexFixing($BE$1,AZ1796,TRUE,_xll.ohTrigger(Trigger,Trigger6M))</f>
        <v>1.3697101378573901E-2</v>
      </c>
    </row>
    <row r="1797" spans="51:56" ht="11.25" customHeight="1" x14ac:dyDescent="0.25">
      <c r="AY1797" s="106" t="s">
        <v>83</v>
      </c>
      <c r="AZ1797" s="105">
        <f>_xll.qlInterestRateIndexFixingDate(Currency&amp;"ibor"&amp;Tenor,BA1797,Trigger)</f>
        <v>51909</v>
      </c>
      <c r="BA1797" s="105">
        <f>_xll.qlCalendarAdvance(Calendar,BA1796,AY1797,"f",,Trigger)</f>
        <v>51911</v>
      </c>
      <c r="BB1797" s="105">
        <f>_xll.qlInterestRateIndexMaturity(Currency&amp;"ibor"&amp;Tenor,BA1797,Trigger)</f>
        <v>52092</v>
      </c>
      <c r="BC1797" s="257">
        <f>_xll.qlIndexFixing($AC$5,AZ1797,TRUE,_xll.ohTrigger(Trigger,Trigger6M))</f>
        <v>1.4006238288435514E-2</v>
      </c>
      <c r="BD1797" s="257">
        <f>_xll.qlIndexFixing($BE$1,AZ1797,TRUE,_xll.ohTrigger(Trigger,Trigger6M))</f>
        <v>1.3698481982222984E-2</v>
      </c>
    </row>
    <row r="1798" spans="51:56" ht="11.25" customHeight="1" x14ac:dyDescent="0.25">
      <c r="AY1798" s="106" t="s">
        <v>83</v>
      </c>
      <c r="AZ1798" s="105">
        <f>_xll.qlInterestRateIndexFixingDate(Currency&amp;"ibor"&amp;Tenor,BA1798,Trigger)</f>
        <v>51916</v>
      </c>
      <c r="BA1798" s="105">
        <f>_xll.qlCalendarAdvance(Calendar,BA1797,AY1798,"f",,Trigger)</f>
        <v>51918</v>
      </c>
      <c r="BB1798" s="105">
        <f>_xll.qlInterestRateIndexMaturity(Currency&amp;"ibor"&amp;Tenor,BA1798,Trigger)</f>
        <v>52099</v>
      </c>
      <c r="BC1798" s="257">
        <f>_xll.qlIndexFixing($AC$5,AZ1798,TRUE,_xll.ohTrigger(Trigger,Trigger6M))</f>
        <v>1.400712074933633E-2</v>
      </c>
      <c r="BD1798" s="257">
        <f>_xll.qlIndexFixing($BE$1,AZ1798,TRUE,_xll.ohTrigger(Trigger,Trigger6M))</f>
        <v>1.3699864383948893E-2</v>
      </c>
    </row>
    <row r="1799" spans="51:56" ht="11.25" customHeight="1" x14ac:dyDescent="0.25">
      <c r="AY1799" s="106" t="s">
        <v>83</v>
      </c>
      <c r="AZ1799" s="105">
        <f>_xll.qlInterestRateIndexFixingDate(Currency&amp;"ibor"&amp;Tenor,BA1799,Trigger)</f>
        <v>51923</v>
      </c>
      <c r="BA1799" s="105">
        <f>_xll.qlCalendarAdvance(Calendar,BA1798,AY1799,"f",,Trigger)</f>
        <v>51925</v>
      </c>
      <c r="BB1799" s="105">
        <f>_xll.qlInterestRateIndexMaturity(Currency&amp;"ibor"&amp;Tenor,BA1799,Trigger)</f>
        <v>52107</v>
      </c>
      <c r="BC1799" s="257">
        <f>_xll.qlIndexFixing($AC$5,AZ1799,TRUE,_xll.ohTrigger(Trigger,Trigger6M))</f>
        <v>1.4008337440428524E-2</v>
      </c>
      <c r="BD1799" s="257">
        <f>_xll.qlIndexFixing($BE$1,AZ1799,TRUE,_xll.ohTrigger(Trigger,Trigger6M))</f>
        <v>1.3701608222942224E-2</v>
      </c>
    </row>
    <row r="1800" spans="51:56" ht="11.25" customHeight="1" x14ac:dyDescent="0.25">
      <c r="AY1800" s="106" t="s">
        <v>83</v>
      </c>
      <c r="AZ1800" s="105">
        <f>_xll.qlInterestRateIndexFixingDate(Currency&amp;"ibor"&amp;Tenor,BA1800,Trigger)</f>
        <v>51930</v>
      </c>
      <c r="BA1800" s="105">
        <f>_xll.qlCalendarAdvance(Calendar,BA1799,AY1800,"f",,Trigger)</f>
        <v>51932</v>
      </c>
      <c r="BB1800" s="105">
        <f>_xll.qlInterestRateIndexMaturity(Currency&amp;"ibor"&amp;Tenor,BA1800,Trigger)</f>
        <v>52117</v>
      </c>
      <c r="BC1800" s="257">
        <f>_xll.qlIndexFixing($AC$5,AZ1800,TRUE,_xll.ohTrigger(Trigger,Trigger6M))</f>
        <v>1.4010227012466412E-2</v>
      </c>
      <c r="BD1800" s="257">
        <f>_xll.qlIndexFixing($BE$1,AZ1800,TRUE,_xll.ohTrigger(Trigger,Trigger6M))</f>
        <v>1.3704074028312207E-2</v>
      </c>
    </row>
    <row r="1801" spans="51:56" ht="11.25" customHeight="1" x14ac:dyDescent="0.25">
      <c r="AY1801" s="106" t="s">
        <v>83</v>
      </c>
      <c r="AZ1801" s="105">
        <f>_xll.qlInterestRateIndexFixingDate(Currency&amp;"ibor"&amp;Tenor,BA1801,Trigger)</f>
        <v>51937</v>
      </c>
      <c r="BA1801" s="105">
        <f>_xll.qlCalendarAdvance(Calendar,BA1800,AY1801,"f",,Trigger)</f>
        <v>51939</v>
      </c>
      <c r="BB1801" s="105">
        <f>_xll.qlInterestRateIndexMaturity(Currency&amp;"ibor"&amp;Tenor,BA1801,Trigger)</f>
        <v>52124</v>
      </c>
      <c r="BC1801" s="257">
        <f>_xll.qlIndexFixing($AC$5,AZ1801,TRUE,_xll.ohTrigger(Trigger,Trigger6M))</f>
        <v>1.4011112226566487E-2</v>
      </c>
      <c r="BD1801" s="257">
        <f>_xll.qlIndexFixing($BE$1,AZ1801,TRUE,_xll.ohTrigger(Trigger,Trigger6M))</f>
        <v>1.3705462575521096E-2</v>
      </c>
    </row>
    <row r="1802" spans="51:56" ht="11.25" customHeight="1" x14ac:dyDescent="0.25">
      <c r="AY1802" s="106" t="s">
        <v>83</v>
      </c>
      <c r="AZ1802" s="105">
        <f>_xll.qlInterestRateIndexFixingDate(Currency&amp;"ibor"&amp;Tenor,BA1802,Trigger)</f>
        <v>51944</v>
      </c>
      <c r="BA1802" s="105">
        <f>_xll.qlCalendarAdvance(Calendar,BA1801,AY1802,"f",,Trigger)</f>
        <v>51946</v>
      </c>
      <c r="BB1802" s="105">
        <f>_xll.qlInterestRateIndexMaturity(Currency&amp;"ibor"&amp;Tenor,BA1802,Trigger)</f>
        <v>52131</v>
      </c>
      <c r="BC1802" s="257">
        <f>_xll.qlIndexFixing($AC$5,AZ1802,TRUE,_xll.ohTrigger(Trigger,Trigger6M))</f>
        <v>1.4011997227488764E-2</v>
      </c>
      <c r="BD1802" s="257">
        <f>_xll.qlIndexFixing($BE$1,AZ1802,TRUE,_xll.ohTrigger(Trigger,Trigger6M))</f>
        <v>1.370685293498498E-2</v>
      </c>
    </row>
    <row r="1803" spans="51:56" ht="11.25" customHeight="1" x14ac:dyDescent="0.25">
      <c r="AY1803" s="106" t="s">
        <v>83</v>
      </c>
      <c r="AZ1803" s="105">
        <f>_xll.qlInterestRateIndexFixingDate(Currency&amp;"ibor"&amp;Tenor,BA1803,Trigger)</f>
        <v>51951</v>
      </c>
      <c r="BA1803" s="105">
        <f>_xll.qlCalendarAdvance(Calendar,BA1802,AY1803,"f",,Trigger)</f>
        <v>51953</v>
      </c>
      <c r="BB1803" s="105">
        <f>_xll.qlInterestRateIndexMaturity(Currency&amp;"ibor"&amp;Tenor,BA1803,Trigger)</f>
        <v>52138</v>
      </c>
      <c r="BC1803" s="257">
        <f>_xll.qlIndexFixing($AC$5,AZ1803,TRUE,_xll.ohTrigger(Trigger,Trigger6M))</f>
        <v>1.4012882015231511E-2</v>
      </c>
      <c r="BD1803" s="257">
        <f>_xll.qlIndexFixing($BE$1,AZ1803,TRUE,_xll.ohTrigger(Trigger,Trigger6M))</f>
        <v>1.3708245109942349E-2</v>
      </c>
    </row>
    <row r="1804" spans="51:56" ht="11.25" customHeight="1" x14ac:dyDescent="0.25">
      <c r="AY1804" s="106" t="s">
        <v>83</v>
      </c>
      <c r="AZ1804" s="105">
        <f>_xll.qlInterestRateIndexFixingDate(Currency&amp;"ibor"&amp;Tenor,BA1804,Trigger)</f>
        <v>51958</v>
      </c>
      <c r="BA1804" s="105">
        <f>_xll.qlCalendarAdvance(Calendar,BA1803,AY1804,"f",,Trigger)</f>
        <v>51964</v>
      </c>
      <c r="BB1804" s="105">
        <f>_xll.qlInterestRateIndexMaturity(Currency&amp;"ibor"&amp;Tenor,BA1804,Trigger)</f>
        <v>52147</v>
      </c>
      <c r="BC1804" s="257">
        <f>_xll.qlIndexFixing($AC$5,AZ1804,TRUE,_xll.ohTrigger(Trigger,Trigger6M))</f>
        <v>1.4013592995046916E-2</v>
      </c>
      <c r="BD1804" s="257">
        <f>_xll.qlIndexFixing($BE$1,AZ1804,TRUE,_xll.ohTrigger(Trigger,Trigger6M))</f>
        <v>1.3709715041197291E-2</v>
      </c>
    </row>
    <row r="1805" spans="51:56" ht="11.25" customHeight="1" x14ac:dyDescent="0.25">
      <c r="AY1805" s="106" t="s">
        <v>83</v>
      </c>
      <c r="AZ1805" s="105">
        <f>_xll.qlInterestRateIndexFixingDate(Currency&amp;"ibor"&amp;Tenor,BA1805,Trigger)</f>
        <v>51967</v>
      </c>
      <c r="BA1805" s="105">
        <f>_xll.qlCalendarAdvance(Calendar,BA1804,AY1805,"f",,Trigger)</f>
        <v>51971</v>
      </c>
      <c r="BB1805" s="105">
        <f>_xll.qlInterestRateIndexMaturity(Currency&amp;"ibor"&amp;Tenor,BA1805,Trigger)</f>
        <v>52154</v>
      </c>
      <c r="BC1805" s="257">
        <f>_xll.qlIndexFixing($AC$5,AZ1805,TRUE,_xll.ohTrigger(Trigger,Trigger6M))</f>
        <v>1.4014475538317729E-2</v>
      </c>
      <c r="BD1805" s="257">
        <f>_xll.qlIndexFixing($BE$1,AZ1805,TRUE,_xll.ohTrigger(Trigger,Trigger6M))</f>
        <v>1.3711111530669985E-2</v>
      </c>
    </row>
    <row r="1806" spans="51:56" ht="11.25" customHeight="1" x14ac:dyDescent="0.25">
      <c r="AY1806" s="106" t="s">
        <v>83</v>
      </c>
      <c r="AZ1806" s="105">
        <f>_xll.qlInterestRateIndexFixingDate(Currency&amp;"ibor"&amp;Tenor,BA1806,Trigger)</f>
        <v>51974</v>
      </c>
      <c r="BA1806" s="105">
        <f>_xll.qlCalendarAdvance(Calendar,BA1805,AY1806,"f",,Trigger)</f>
        <v>51978</v>
      </c>
      <c r="BB1806" s="105">
        <f>_xll.qlInterestRateIndexMaturity(Currency&amp;"ibor"&amp;Tenor,BA1806,Trigger)</f>
        <v>52161</v>
      </c>
      <c r="BC1806" s="257">
        <f>_xll.qlIndexFixing($AC$5,AZ1806,TRUE,_xll.ohTrigger(Trigger,Trigger6M))</f>
        <v>1.4015357866085737E-2</v>
      </c>
      <c r="BD1806" s="257">
        <f>_xll.qlIndexFixing($BE$1,AZ1806,TRUE,_xll.ohTrigger(Trigger,Trigger6M))</f>
        <v>1.3712509846594676E-2</v>
      </c>
    </row>
    <row r="1807" spans="51:56" ht="11.25" customHeight="1" x14ac:dyDescent="0.25">
      <c r="AY1807" s="106" t="s">
        <v>83</v>
      </c>
      <c r="AZ1807" s="105">
        <f>_xll.qlInterestRateIndexFixingDate(Currency&amp;"ibor"&amp;Tenor,BA1807,Trigger)</f>
        <v>51981</v>
      </c>
      <c r="BA1807" s="105">
        <f>_xll.qlCalendarAdvance(Calendar,BA1806,AY1807,"f",,Trigger)</f>
        <v>51985</v>
      </c>
      <c r="BB1807" s="105">
        <f>_xll.qlInterestRateIndexMaturity(Currency&amp;"ibor"&amp;Tenor,BA1807,Trigger)</f>
        <v>52168</v>
      </c>
      <c r="BC1807" s="257">
        <f>_xll.qlIndexFixing($AC$5,AZ1807,TRUE,_xll.ohTrigger(Trigger,Trigger6M))</f>
        <v>1.4016239978350062E-2</v>
      </c>
      <c r="BD1807" s="257">
        <f>_xll.qlIndexFixing($BE$1,AZ1807,TRUE,_xll.ohTrigger(Trigger,Trigger6M))</f>
        <v>1.3713909992211172E-2</v>
      </c>
    </row>
    <row r="1808" spans="51:56" ht="11.25" customHeight="1" x14ac:dyDescent="0.25">
      <c r="AY1808" s="106" t="s">
        <v>83</v>
      </c>
      <c r="AZ1808" s="105">
        <f>_xll.qlInterestRateIndexFixingDate(Currency&amp;"ibor"&amp;Tenor,BA1808,Trigger)</f>
        <v>51988</v>
      </c>
      <c r="BA1808" s="105">
        <f>_xll.qlCalendarAdvance(Calendar,BA1807,AY1808,"f",,Trigger)</f>
        <v>51992</v>
      </c>
      <c r="BB1808" s="105">
        <f>_xll.qlInterestRateIndexMaturity(Currency&amp;"ibor"&amp;Tenor,BA1808,Trigger)</f>
        <v>52176</v>
      </c>
      <c r="BC1808" s="257">
        <f>_xll.qlIndexFixing($AC$5,AZ1808,TRUE,_xll.ohTrigger(Trigger,Trigger6M))</f>
        <v>1.4017464736323709E-2</v>
      </c>
      <c r="BD1808" s="257">
        <f>_xll.qlIndexFixing($BE$1,AZ1808,TRUE,_xll.ohTrigger(Trigger,Trigger6M))</f>
        <v>1.3715673420741528E-2</v>
      </c>
    </row>
    <row r="1809" spans="51:56" ht="11.25" customHeight="1" x14ac:dyDescent="0.25">
      <c r="AY1809" s="106" t="s">
        <v>83</v>
      </c>
      <c r="AZ1809" s="105">
        <f>_xll.qlInterestRateIndexFixingDate(Currency&amp;"ibor"&amp;Tenor,BA1809,Trigger)</f>
        <v>51995</v>
      </c>
      <c r="BA1809" s="105">
        <f>_xll.qlCalendarAdvance(Calendar,BA1808,AY1809,"f",,Trigger)</f>
        <v>51999</v>
      </c>
      <c r="BB1809" s="105">
        <f>_xll.qlInterestRateIndexMaturity(Currency&amp;"ibor"&amp;Tenor,BA1809,Trigger)</f>
        <v>52183</v>
      </c>
      <c r="BC1809" s="257">
        <f>_xll.qlIndexFixing($AC$5,AZ1809,TRUE,_xll.ohTrigger(Trigger,Trigger6M))</f>
        <v>1.4018347274791667E-2</v>
      </c>
      <c r="BD1809" s="257">
        <f>_xll.qlIndexFixing($BE$1,AZ1809,TRUE,_xll.ohTrigger(Trigger,Trigger6M))</f>
        <v>1.3717077421056233E-2</v>
      </c>
    </row>
    <row r="1810" spans="51:56" ht="11.25" customHeight="1" x14ac:dyDescent="0.25">
      <c r="AY1810" s="106" t="s">
        <v>83</v>
      </c>
      <c r="AZ1810" s="105">
        <f>_xll.qlInterestRateIndexFixingDate(Currency&amp;"ibor"&amp;Tenor,BA1810,Trigger)</f>
        <v>52002</v>
      </c>
      <c r="BA1810" s="105">
        <f>_xll.qlCalendarAdvance(Calendar,BA1809,AY1810,"f",,Trigger)</f>
        <v>52006</v>
      </c>
      <c r="BB1810" s="105">
        <f>_xll.qlInterestRateIndexMaturity(Currency&amp;"ibor"&amp;Tenor,BA1810,Trigger)</f>
        <v>52190</v>
      </c>
      <c r="BC1810" s="257">
        <f>_xll.qlIndexFixing($AC$5,AZ1810,TRUE,_xll.ohTrigger(Trigger,Trigger6M))</f>
        <v>1.4019229598922815E-2</v>
      </c>
      <c r="BD1810" s="257">
        <f>_xll.qlIndexFixing($BE$1,AZ1810,TRUE,_xll.ohTrigger(Trigger,Trigger6M))</f>
        <v>1.3718483261088011E-2</v>
      </c>
    </row>
    <row r="1811" spans="51:56" ht="11.25" customHeight="1" x14ac:dyDescent="0.25">
      <c r="AY1811" s="106" t="s">
        <v>83</v>
      </c>
      <c r="AZ1811" s="105">
        <f>_xll.qlInterestRateIndexFixingDate(Currency&amp;"ibor"&amp;Tenor,BA1811,Trigger)</f>
        <v>52009</v>
      </c>
      <c r="BA1811" s="105">
        <f>_xll.qlCalendarAdvance(Calendar,BA1810,AY1811,"f",,Trigger)</f>
        <v>52013</v>
      </c>
      <c r="BB1811" s="105">
        <f>_xll.qlInterestRateIndexMaturity(Currency&amp;"ibor"&amp;Tenor,BA1811,Trigger)</f>
        <v>52197</v>
      </c>
      <c r="BC1811" s="257">
        <f>_xll.qlIndexFixing($AC$5,AZ1811,TRUE,_xll.ohTrigger(Trigger,Trigger6M))</f>
        <v>1.402011170871759E-2</v>
      </c>
      <c r="BD1811" s="257">
        <f>_xll.qlIndexFixing($BE$1,AZ1811,TRUE,_xll.ohTrigger(Trigger,Trigger6M))</f>
        <v>1.3719890944076446E-2</v>
      </c>
    </row>
    <row r="1812" spans="51:56" ht="11.25" customHeight="1" x14ac:dyDescent="0.25">
      <c r="AY1812" s="106" t="s">
        <v>83</v>
      </c>
      <c r="AZ1812" s="105">
        <f>_xll.qlInterestRateIndexFixingDate(Currency&amp;"ibor"&amp;Tenor,BA1812,Trigger)</f>
        <v>52016</v>
      </c>
      <c r="BA1812" s="105">
        <f>_xll.qlCalendarAdvance(Calendar,BA1811,AY1812,"f",,Trigger)</f>
        <v>52020</v>
      </c>
      <c r="BB1812" s="105">
        <f>_xll.qlInterestRateIndexMaturity(Currency&amp;"ibor"&amp;Tenor,BA1812,Trigger)</f>
        <v>52203</v>
      </c>
      <c r="BC1812" s="257">
        <f>_xll.qlIndexFixing($AC$5,AZ1812,TRUE,_xll.ohTrigger(Trigger,Trigger6M))</f>
        <v>1.4020669044389015E-2</v>
      </c>
      <c r="BD1812" s="257">
        <f>_xll.qlIndexFixing($BE$1,AZ1812,TRUE,_xll.ohTrigger(Trigger,Trigger6M))</f>
        <v>1.3720938279056362E-2</v>
      </c>
    </row>
    <row r="1813" spans="51:56" ht="11.25" customHeight="1" x14ac:dyDescent="0.25">
      <c r="AY1813" s="106" t="s">
        <v>83</v>
      </c>
      <c r="AZ1813" s="105">
        <f>_xll.qlInterestRateIndexFixingDate(Currency&amp;"ibor"&amp;Tenor,BA1813,Trigger)</f>
        <v>52023</v>
      </c>
      <c r="BA1813" s="105">
        <f>_xll.qlCalendarAdvance(Calendar,BA1812,AY1813,"f",,Trigger)</f>
        <v>52027</v>
      </c>
      <c r="BB1813" s="105">
        <f>_xll.qlInterestRateIndexMaturity(Currency&amp;"ibor"&amp;Tenor,BA1813,Trigger)</f>
        <v>52210</v>
      </c>
      <c r="BC1813" s="257">
        <f>_xll.qlIndexFixing($AC$5,AZ1813,TRUE,_xll.ohTrigger(Trigger,Trigger6M))</f>
        <v>1.4021702148015704E-2</v>
      </c>
      <c r="BD1813" s="257">
        <f>_xll.qlIndexFixing($BE$1,AZ1813,TRUE,_xll.ohTrigger(Trigger,Trigger6M))</f>
        <v>1.3722349470855407E-2</v>
      </c>
    </row>
    <row r="1814" spans="51:56" ht="11.25" customHeight="1" x14ac:dyDescent="0.25">
      <c r="AY1814" s="106" t="s">
        <v>83</v>
      </c>
      <c r="AZ1814" s="105">
        <f>_xll.qlInterestRateIndexFixingDate(Currency&amp;"ibor"&amp;Tenor,BA1814,Trigger)</f>
        <v>52030</v>
      </c>
      <c r="BA1814" s="105">
        <f>_xll.qlCalendarAdvance(Calendar,BA1813,AY1814,"f",,Trigger)</f>
        <v>52034</v>
      </c>
      <c r="BB1814" s="105">
        <f>_xll.qlInterestRateIndexMaturity(Currency&amp;"ibor"&amp;Tenor,BA1814,Trigger)</f>
        <v>52217</v>
      </c>
      <c r="BC1814" s="257">
        <f>_xll.qlIndexFixing($AC$5,AZ1814,TRUE,_xll.ohTrigger(Trigger,Trigger6M))</f>
        <v>1.4022735252181418E-2</v>
      </c>
      <c r="BD1814" s="257">
        <f>_xll.qlIndexFixing($BE$1,AZ1814,TRUE,_xll.ohTrigger(Trigger,Trigger6M))</f>
        <v>1.3723762515022766E-2</v>
      </c>
    </row>
    <row r="1815" spans="51:56" ht="11.25" customHeight="1" x14ac:dyDescent="0.25">
      <c r="AY1815" s="106" t="s">
        <v>83</v>
      </c>
      <c r="AZ1815" s="105">
        <f>_xll.qlInterestRateIndexFixingDate(Currency&amp;"ibor"&amp;Tenor,BA1815,Trigger)</f>
        <v>52037</v>
      </c>
      <c r="BA1815" s="105">
        <f>_xll.qlCalendarAdvance(Calendar,BA1814,AY1815,"f",,Trigger)</f>
        <v>52041</v>
      </c>
      <c r="BB1815" s="105">
        <f>_xll.qlInterestRateIndexMaturity(Currency&amp;"ibor"&amp;Tenor,BA1815,Trigger)</f>
        <v>52224</v>
      </c>
      <c r="BC1815" s="257">
        <f>_xll.qlIndexFixing($AC$5,AZ1815,TRUE,_xll.ohTrigger(Trigger,Trigger6M))</f>
        <v>1.4023768356885714E-2</v>
      </c>
      <c r="BD1815" s="257">
        <f>_xll.qlIndexFixing($BE$1,AZ1815,TRUE,_xll.ohTrigger(Trigger,Trigger6M))</f>
        <v>1.3725177414798251E-2</v>
      </c>
    </row>
    <row r="1816" spans="51:56" ht="11.25" customHeight="1" x14ac:dyDescent="0.25">
      <c r="AY1816" s="106" t="s">
        <v>83</v>
      </c>
      <c r="AZ1816" s="105">
        <f>_xll.qlInterestRateIndexFixingDate(Currency&amp;"ibor"&amp;Tenor,BA1816,Trigger)</f>
        <v>52044</v>
      </c>
      <c r="BA1816" s="105">
        <f>_xll.qlCalendarAdvance(Calendar,BA1815,AY1816,"f",,Trigger)</f>
        <v>52048</v>
      </c>
      <c r="BB1816" s="105">
        <f>_xll.qlInterestRateIndexMaturity(Currency&amp;"ibor"&amp;Tenor,BA1816,Trigger)</f>
        <v>52233</v>
      </c>
      <c r="BC1816" s="257">
        <f>_xll.qlIndexFixing($AC$5,AZ1816,TRUE,_xll.ohTrigger(Trigger,Trigger6M))</f>
        <v>1.402549415555389E-2</v>
      </c>
      <c r="BD1816" s="257">
        <f>_xll.qlIndexFixing($BE$1,AZ1816,TRUE,_xll.ohTrigger(Trigger,Trigger6M))</f>
        <v>1.3727320087276233E-2</v>
      </c>
    </row>
    <row r="1817" spans="51:56" ht="11.25" customHeight="1" x14ac:dyDescent="0.25">
      <c r="AY1817" s="106" t="s">
        <v>83</v>
      </c>
      <c r="AZ1817" s="105">
        <f>_xll.qlInterestRateIndexFixingDate(Currency&amp;"ibor"&amp;Tenor,BA1817,Trigger)</f>
        <v>52051</v>
      </c>
      <c r="BA1817" s="105">
        <f>_xll.qlCalendarAdvance(Calendar,BA1816,AY1817,"f",,Trigger)</f>
        <v>52055</v>
      </c>
      <c r="BB1817" s="105">
        <f>_xll.qlInterestRateIndexMaturity(Currency&amp;"ibor"&amp;Tenor,BA1817,Trigger)</f>
        <v>52239</v>
      </c>
      <c r="BC1817" s="257">
        <f>_xll.qlIndexFixing($AC$5,AZ1817,TRUE,_xll.ohTrigger(Trigger,Trigger6M))</f>
        <v>1.4026180948372786E-2</v>
      </c>
      <c r="BD1817" s="257">
        <f>_xll.qlIndexFixing($BE$1,AZ1817,TRUE,_xll.ohTrigger(Trigger,Trigger6M))</f>
        <v>1.372837592552781E-2</v>
      </c>
    </row>
    <row r="1818" spans="51:56" ht="11.25" customHeight="1" x14ac:dyDescent="0.25">
      <c r="AY1818" s="106" t="s">
        <v>83</v>
      </c>
      <c r="AZ1818" s="105">
        <f>_xll.qlInterestRateIndexFixingDate(Currency&amp;"ibor"&amp;Tenor,BA1818,Trigger)</f>
        <v>52058</v>
      </c>
      <c r="BA1818" s="105">
        <f>_xll.qlCalendarAdvance(Calendar,BA1817,AY1818,"f",,Trigger)</f>
        <v>52062</v>
      </c>
      <c r="BB1818" s="105">
        <f>_xll.qlInterestRateIndexMaturity(Currency&amp;"ibor"&amp;Tenor,BA1818,Trigger)</f>
        <v>52246</v>
      </c>
      <c r="BC1818" s="257">
        <f>_xll.qlIndexFixing($AC$5,AZ1818,TRUE,_xll.ohTrigger(Trigger,Trigger6M))</f>
        <v>1.4027214094841598E-2</v>
      </c>
      <c r="BD1818" s="257">
        <f>_xll.qlIndexFixing($BE$1,AZ1818,TRUE,_xll.ohTrigger(Trigger,Trigger6M))</f>
        <v>1.3729796599928104E-2</v>
      </c>
    </row>
    <row r="1819" spans="51:56" ht="11.25" customHeight="1" x14ac:dyDescent="0.25">
      <c r="AY1819" s="106" t="s">
        <v>83</v>
      </c>
      <c r="AZ1819" s="105">
        <f>_xll.qlInterestRateIndexFixingDate(Currency&amp;"ibor"&amp;Tenor,BA1819,Trigger)</f>
        <v>52065</v>
      </c>
      <c r="BA1819" s="105">
        <f>_xll.qlCalendarAdvance(Calendar,BA1818,AY1819,"f",,Trigger)</f>
        <v>52069</v>
      </c>
      <c r="BB1819" s="105">
        <f>_xll.qlInterestRateIndexMaturity(Currency&amp;"ibor"&amp;Tenor,BA1819,Trigger)</f>
        <v>52253</v>
      </c>
      <c r="BC1819" s="257">
        <f>_xll.qlIndexFixing($AC$5,AZ1819,TRUE,_xll.ohTrigger(Trigger,Trigger6M))</f>
        <v>1.4028247241851715E-2</v>
      </c>
      <c r="BD1819" s="257">
        <f>_xll.qlIndexFixing($BE$1,AZ1819,TRUE,_xll.ohTrigger(Trigger,Trigger6M))</f>
        <v>1.3731219143202586E-2</v>
      </c>
    </row>
    <row r="1820" spans="51:56" ht="11.25" customHeight="1" x14ac:dyDescent="0.25">
      <c r="AY1820" s="106" t="s">
        <v>83</v>
      </c>
      <c r="AZ1820" s="105">
        <f>_xll.qlInterestRateIndexFixingDate(Currency&amp;"ibor"&amp;Tenor,BA1820,Trigger)</f>
        <v>52072</v>
      </c>
      <c r="BA1820" s="105">
        <f>_xll.qlCalendarAdvance(Calendar,BA1819,AY1820,"f",,Trigger)</f>
        <v>52076</v>
      </c>
      <c r="BB1820" s="105">
        <f>_xll.qlInterestRateIndexMaturity(Currency&amp;"ibor"&amp;Tenor,BA1820,Trigger)</f>
        <v>52260</v>
      </c>
      <c r="BC1820" s="257">
        <f>_xll.qlIndexFixing($AC$5,AZ1820,TRUE,_xll.ohTrigger(Trigger,Trigger6M))</f>
        <v>1.4029280389404441E-2</v>
      </c>
      <c r="BD1820" s="257">
        <f>_xll.qlIndexFixing($BE$1,AZ1820,TRUE,_xll.ohTrigger(Trigger,Trigger6M))</f>
        <v>1.3732643558592572E-2</v>
      </c>
    </row>
    <row r="1821" spans="51:56" ht="11.25" customHeight="1" x14ac:dyDescent="0.25">
      <c r="AY1821" s="106" t="s">
        <v>83</v>
      </c>
      <c r="AZ1821" s="105">
        <f>_xll.qlInterestRateIndexFixingDate(Currency&amp;"ibor"&amp;Tenor,BA1821,Trigger)</f>
        <v>52079</v>
      </c>
      <c r="BA1821" s="105">
        <f>_xll.qlCalendarAdvance(Calendar,BA1820,AY1821,"f",,Trigger)</f>
        <v>52083</v>
      </c>
      <c r="BB1821" s="105">
        <f>_xll.qlInterestRateIndexMaturity(Currency&amp;"ibor"&amp;Tenor,BA1821,Trigger)</f>
        <v>52267</v>
      </c>
      <c r="BC1821" s="257">
        <f>_xll.qlIndexFixing($AC$5,AZ1821,TRUE,_xll.ohTrigger(Trigger,Trigger6M))</f>
        <v>1.403031353749804E-2</v>
      </c>
      <c r="BD1821" s="257">
        <f>_xll.qlIndexFixing($BE$1,AZ1821,TRUE,_xll.ohTrigger(Trigger,Trigger6M))</f>
        <v>1.3734069849337649E-2</v>
      </c>
    </row>
    <row r="1822" spans="51:56" ht="11.25" customHeight="1" x14ac:dyDescent="0.25">
      <c r="AY1822" s="106" t="s">
        <v>83</v>
      </c>
      <c r="AZ1822" s="105">
        <f>_xll.qlInterestRateIndexFixingDate(Currency&amp;"ibor"&amp;Tenor,BA1822,Trigger)</f>
        <v>52086</v>
      </c>
      <c r="BA1822" s="105">
        <f>_xll.qlCalendarAdvance(Calendar,BA1821,AY1822,"f",,Trigger)</f>
        <v>52090</v>
      </c>
      <c r="BB1822" s="105">
        <f>_xll.qlInterestRateIndexMaturity(Currency&amp;"ibor"&amp;Tenor,BA1822,Trigger)</f>
        <v>52274</v>
      </c>
      <c r="BC1822" s="257">
        <f>_xll.qlIndexFixing($AC$5,AZ1822,TRUE,_xll.ohTrigger(Trigger,Trigger6M))</f>
        <v>1.4031346686132944E-2</v>
      </c>
      <c r="BD1822" s="257">
        <f>_xll.qlIndexFixing($BE$1,AZ1822,TRUE,_xll.ohTrigger(Trigger,Trigger6M))</f>
        <v>1.3735498018676526E-2</v>
      </c>
    </row>
    <row r="1823" spans="51:56" ht="11.25" customHeight="1" x14ac:dyDescent="0.25">
      <c r="AY1823" s="106" t="s">
        <v>83</v>
      </c>
      <c r="AZ1823" s="105">
        <f>_xll.qlInterestRateIndexFixingDate(Currency&amp;"ibor"&amp;Tenor,BA1823,Trigger)</f>
        <v>52093</v>
      </c>
      <c r="BA1823" s="105">
        <f>_xll.qlCalendarAdvance(Calendar,BA1822,AY1823,"f",,Trigger)</f>
        <v>52097</v>
      </c>
      <c r="BB1823" s="105">
        <f>_xll.qlInterestRateIndexMaturity(Currency&amp;"ibor"&amp;Tenor,BA1823,Trigger)</f>
        <v>52281</v>
      </c>
      <c r="BC1823" s="257">
        <f>_xll.qlIndexFixing($AC$5,AZ1823,TRUE,_xll.ohTrigger(Trigger,Trigger6M))</f>
        <v>1.4032379835310457E-2</v>
      </c>
      <c r="BD1823" s="257">
        <f>_xll.qlIndexFixing($BE$1,AZ1823,TRUE,_xll.ohTrigger(Trigger,Trigger6M))</f>
        <v>1.3736928069850092E-2</v>
      </c>
    </row>
    <row r="1824" spans="51:56" ht="11.25" customHeight="1" x14ac:dyDescent="0.25">
      <c r="AY1824" s="106" t="s">
        <v>83</v>
      </c>
      <c r="AZ1824" s="105">
        <f>_xll.qlInterestRateIndexFixingDate(Currency&amp;"ibor"&amp;Tenor,BA1824,Trigger)</f>
        <v>52100</v>
      </c>
      <c r="BA1824" s="105">
        <f>_xll.qlCalendarAdvance(Calendar,BA1823,AY1824,"f",,Trigger)</f>
        <v>52104</v>
      </c>
      <c r="BB1824" s="105">
        <f>_xll.qlInterestRateIndexMaturity(Currency&amp;"ibor"&amp;Tenor,BA1824,Trigger)</f>
        <v>52288</v>
      </c>
      <c r="BC1824" s="257">
        <f>_xll.qlIndexFixing($AC$5,AZ1824,TRUE,_xll.ohTrigger(Trigger,Trigger6M))</f>
        <v>1.4033412985028844E-2</v>
      </c>
      <c r="BD1824" s="257">
        <f>_xll.qlIndexFixing($BE$1,AZ1824,TRUE,_xll.ohTrigger(Trigger,Trigger6M))</f>
        <v>1.3738360006098363E-2</v>
      </c>
    </row>
    <row r="1825" spans="51:56" ht="11.25" customHeight="1" x14ac:dyDescent="0.25">
      <c r="AY1825" s="106" t="s">
        <v>83</v>
      </c>
      <c r="AZ1825" s="105">
        <f>_xll.qlInterestRateIndexFixingDate(Currency&amp;"ibor"&amp;Tenor,BA1825,Trigger)</f>
        <v>52107</v>
      </c>
      <c r="BA1825" s="105">
        <f>_xll.qlCalendarAdvance(Calendar,BA1824,AY1825,"f",,Trigger)</f>
        <v>52111</v>
      </c>
      <c r="BB1825" s="105">
        <f>_xll.qlInterestRateIndexMaturity(Currency&amp;"ibor"&amp;Tenor,BA1825,Trigger)</f>
        <v>52292</v>
      </c>
      <c r="BC1825" s="257">
        <f>_xll.qlIndexFixing($AC$5,AZ1825,TRUE,_xll.ohTrigger(Trigger,Trigger6M))</f>
        <v>1.403340606850356E-2</v>
      </c>
      <c r="BD1825" s="257">
        <f>_xll.qlIndexFixing($BE$1,AZ1825,TRUE,_xll.ohTrigger(Trigger,Trigger6M))</f>
        <v>1.3738699972361629E-2</v>
      </c>
    </row>
    <row r="1826" spans="51:56" ht="11.25" customHeight="1" x14ac:dyDescent="0.25">
      <c r="AY1826" s="106" t="s">
        <v>83</v>
      </c>
      <c r="AZ1826" s="105">
        <f>_xll.qlInterestRateIndexFixingDate(Currency&amp;"ibor"&amp;Tenor,BA1826,Trigger)</f>
        <v>52114</v>
      </c>
      <c r="BA1826" s="105">
        <f>_xll.qlCalendarAdvance(Calendar,BA1825,AY1826,"f",,Trigger)</f>
        <v>52118</v>
      </c>
      <c r="BB1826" s="105">
        <f>_xll.qlInterestRateIndexMaturity(Currency&amp;"ibor"&amp;Tenor,BA1826,Trigger)</f>
        <v>52299</v>
      </c>
      <c r="BC1826" s="257">
        <f>_xll.qlIndexFixing($AC$5,AZ1826,TRUE,_xll.ohTrigger(Trigger,Trigger6M))</f>
        <v>1.4034439098794262E-2</v>
      </c>
      <c r="BD1826" s="257">
        <f>_xll.qlIndexFixing($BE$1,AZ1826,TRUE,_xll.ohTrigger(Trigger,Trigger6M))</f>
        <v>1.3740135116097191E-2</v>
      </c>
    </row>
    <row r="1827" spans="51:56" ht="11.25" customHeight="1" x14ac:dyDescent="0.25">
      <c r="AY1827" s="106" t="s">
        <v>83</v>
      </c>
      <c r="AZ1827" s="105">
        <f>_xll.qlInterestRateIndexFixingDate(Currency&amp;"ibor"&amp;Tenor,BA1827,Trigger)</f>
        <v>52121</v>
      </c>
      <c r="BA1827" s="105">
        <f>_xll.qlCalendarAdvance(Calendar,BA1826,AY1827,"f",,Trigger)</f>
        <v>52125</v>
      </c>
      <c r="BB1827" s="105">
        <f>_xll.qlInterestRateIndexMaturity(Currency&amp;"ibor"&amp;Tenor,BA1827,Trigger)</f>
        <v>52306</v>
      </c>
      <c r="BC1827" s="257">
        <f>_xll.qlIndexFixing($AC$5,AZ1827,TRUE,_xll.ohTrigger(Trigger,Trigger6M))</f>
        <v>1.4035472129618018E-2</v>
      </c>
      <c r="BD1827" s="257">
        <f>_xll.qlIndexFixing($BE$1,AZ1827,TRUE,_xll.ohTrigger(Trigger,Trigger6M))</f>
        <v>1.3741572153699035E-2</v>
      </c>
    </row>
    <row r="1828" spans="51:56" ht="11.25" customHeight="1" x14ac:dyDescent="0.25">
      <c r="AY1828" s="106" t="s">
        <v>83</v>
      </c>
      <c r="AZ1828" s="105">
        <f>_xll.qlInterestRateIndexFixingDate(Currency&amp;"ibor"&amp;Tenor,BA1828,Trigger)</f>
        <v>52128</v>
      </c>
      <c r="BA1828" s="105">
        <f>_xll.qlCalendarAdvance(Calendar,BA1827,AY1828,"f",,Trigger)</f>
        <v>52132</v>
      </c>
      <c r="BB1828" s="105">
        <f>_xll.qlInterestRateIndexMaturity(Currency&amp;"ibor"&amp;Tenor,BA1828,Trigger)</f>
        <v>52313</v>
      </c>
      <c r="BC1828" s="257">
        <f>_xll.qlIndexFixing($AC$5,AZ1828,TRUE,_xll.ohTrigger(Trigger,Trigger6M))</f>
        <v>1.4036505160974386E-2</v>
      </c>
      <c r="BD1828" s="257">
        <f>_xll.qlIndexFixing($BE$1,AZ1828,TRUE,_xll.ohTrigger(Trigger,Trigger6M))</f>
        <v>1.3743011088406996E-2</v>
      </c>
    </row>
    <row r="1829" spans="51:56" ht="11.25" customHeight="1" x14ac:dyDescent="0.25">
      <c r="AY1829" s="106" t="s">
        <v>83</v>
      </c>
      <c r="AZ1829" s="105">
        <f>_xll.qlInterestRateIndexFixingDate(Currency&amp;"ibor"&amp;Tenor,BA1829,Trigger)</f>
        <v>52135</v>
      </c>
      <c r="BA1829" s="105">
        <f>_xll.qlCalendarAdvance(Calendar,BA1828,AY1829,"f",,Trigger)</f>
        <v>52139</v>
      </c>
      <c r="BB1829" s="105">
        <f>_xll.qlInterestRateIndexMaturity(Currency&amp;"ibor"&amp;Tenor,BA1829,Trigger)</f>
        <v>52321</v>
      </c>
      <c r="BC1829" s="257">
        <f>_xll.qlIndexFixing($AC$5,AZ1829,TRUE,_xll.ohTrigger(Trigger,Trigger6M))</f>
        <v>1.4037885029677266E-2</v>
      </c>
      <c r="BD1829" s="257">
        <f>_xll.qlIndexFixing($BE$1,AZ1829,TRUE,_xll.ohTrigger(Trigger,Trigger6M))</f>
        <v>1.3744817280303339E-2</v>
      </c>
    </row>
    <row r="1830" spans="51:56" ht="11.25" customHeight="1" x14ac:dyDescent="0.25">
      <c r="AY1830" s="106" t="s">
        <v>83</v>
      </c>
      <c r="AZ1830" s="105">
        <f>_xll.qlInterestRateIndexFixingDate(Currency&amp;"ibor"&amp;Tenor,BA1830,Trigger)</f>
        <v>52142</v>
      </c>
      <c r="BA1830" s="105">
        <f>_xll.qlCalendarAdvance(Calendar,BA1829,AY1830,"f",,Trigger)</f>
        <v>52146</v>
      </c>
      <c r="BB1830" s="105">
        <f>_xll.qlInterestRateIndexMaturity(Currency&amp;"ibor"&amp;Tenor,BA1830,Trigger)</f>
        <v>52328</v>
      </c>
      <c r="BC1830" s="257">
        <f>_xll.qlIndexFixing($AC$5,AZ1830,TRUE,_xll.ohTrigger(Trigger,Trigger6M))</f>
        <v>1.4038918102279674E-2</v>
      </c>
      <c r="BD1830" s="257">
        <f>_xll.qlIndexFixing($BE$1,AZ1830,TRUE,_xll.ohTrigger(Trigger,Trigger6M))</f>
        <v>1.3746260210938097E-2</v>
      </c>
    </row>
    <row r="1831" spans="51:56" ht="11.25" customHeight="1" x14ac:dyDescent="0.25">
      <c r="AY1831" s="106" t="s">
        <v>83</v>
      </c>
      <c r="AZ1831" s="105">
        <f>_xll.qlInterestRateIndexFixingDate(Currency&amp;"ibor"&amp;Tenor,BA1831,Trigger)</f>
        <v>52149</v>
      </c>
      <c r="BA1831" s="105">
        <f>_xll.qlCalendarAdvance(Calendar,BA1830,AY1831,"f",,Trigger)</f>
        <v>52153</v>
      </c>
      <c r="BB1831" s="105">
        <f>_xll.qlInterestRateIndexMaturity(Currency&amp;"ibor"&amp;Tenor,BA1831,Trigger)</f>
        <v>52335</v>
      </c>
      <c r="BC1831" s="257">
        <f>_xll.qlIndexFixing($AC$5,AZ1831,TRUE,_xll.ohTrigger(Trigger,Trigger6M))</f>
        <v>1.4039951175417478E-2</v>
      </c>
      <c r="BD1831" s="257">
        <f>_xll.qlIndexFixing($BE$1,AZ1831,TRUE,_xll.ohTrigger(Trigger,Trigger6M))</f>
        <v>1.3747705048707962E-2</v>
      </c>
    </row>
    <row r="1832" spans="51:56" ht="11.25" customHeight="1" x14ac:dyDescent="0.25">
      <c r="AY1832" s="106" t="s">
        <v>83</v>
      </c>
      <c r="AZ1832" s="105">
        <f>_xll.qlInterestRateIndexFixingDate(Currency&amp;"ibor"&amp;Tenor,BA1832,Trigger)</f>
        <v>52156</v>
      </c>
      <c r="BA1832" s="105">
        <f>_xll.qlCalendarAdvance(Calendar,BA1831,AY1832,"f",,Trigger)</f>
        <v>52160</v>
      </c>
      <c r="BB1832" s="105">
        <f>_xll.qlInterestRateIndexMaturity(Currency&amp;"ibor"&amp;Tenor,BA1832,Trigger)</f>
        <v>52342</v>
      </c>
      <c r="BC1832" s="257">
        <f>_xll.qlIndexFixing($AC$5,AZ1832,TRUE,_xll.ohTrigger(Trigger,Trigger6M))</f>
        <v>1.4040984249091117E-2</v>
      </c>
      <c r="BD1832" s="257">
        <f>_xll.qlIndexFixing($BE$1,AZ1832,TRUE,_xll.ohTrigger(Trigger,Trigger6M))</f>
        <v>1.3749151796851225E-2</v>
      </c>
    </row>
    <row r="1833" spans="51:56" ht="11.25" customHeight="1" x14ac:dyDescent="0.25">
      <c r="AY1833" s="106" t="s">
        <v>83</v>
      </c>
      <c r="AZ1833" s="105">
        <f>_xll.qlInterestRateIndexFixingDate(Currency&amp;"ibor"&amp;Tenor,BA1833,Trigger)</f>
        <v>52163</v>
      </c>
      <c r="BA1833" s="105">
        <f>_xll.qlCalendarAdvance(Calendar,BA1832,AY1833,"f",,Trigger)</f>
        <v>52167</v>
      </c>
      <c r="BB1833" s="105">
        <f>_xll.qlInterestRateIndexMaturity(Currency&amp;"ibor"&amp;Tenor,BA1833,Trigger)</f>
        <v>52349</v>
      </c>
      <c r="BC1833" s="257">
        <f>_xll.qlIndexFixing($AC$5,AZ1833,TRUE,_xll.ohTrigger(Trigger,Trigger6M))</f>
        <v>1.404201732330103E-2</v>
      </c>
      <c r="BD1833" s="257">
        <f>_xll.qlIndexFixing($BE$1,AZ1833,TRUE,_xll.ohTrigger(Trigger,Trigger6M))</f>
        <v>1.3750600458608811E-2</v>
      </c>
    </row>
    <row r="1834" spans="51:56" ht="11.25" customHeight="1" x14ac:dyDescent="0.25">
      <c r="AY1834" s="106" t="s">
        <v>83</v>
      </c>
      <c r="AZ1834" s="105">
        <f>_xll.qlInterestRateIndexFixingDate(Currency&amp;"ibor"&amp;Tenor,BA1834,Trigger)</f>
        <v>52170</v>
      </c>
      <c r="BA1834" s="105">
        <f>_xll.qlCalendarAdvance(Calendar,BA1833,AY1834,"f",,Trigger)</f>
        <v>52174</v>
      </c>
      <c r="BB1834" s="105">
        <f>_xll.qlInterestRateIndexMaturity(Currency&amp;"ibor"&amp;Tenor,BA1834,Trigger)</f>
        <v>52355</v>
      </c>
      <c r="BC1834" s="257">
        <f>_xll.qlIndexFixing($AC$5,AZ1834,TRUE,_xll.ohTrigger(Trigger,Trigger6M))</f>
        <v>1.4042703360302319E-2</v>
      </c>
      <c r="BD1834" s="257">
        <f>_xll.qlIndexFixing($BE$1,AZ1834,TRUE,_xll.ohTrigger(Trigger,Trigger6M))</f>
        <v>1.3751684717300126E-2</v>
      </c>
    </row>
    <row r="1835" spans="51:56" ht="11.25" customHeight="1" x14ac:dyDescent="0.25">
      <c r="AY1835" s="106" t="s">
        <v>83</v>
      </c>
      <c r="AZ1835" s="105">
        <f>_xll.qlInterestRateIndexFixingDate(Currency&amp;"ibor"&amp;Tenor,BA1835,Trigger)</f>
        <v>52177</v>
      </c>
      <c r="BA1835" s="105">
        <f>_xll.qlCalendarAdvance(Calendar,BA1834,AY1835,"f",,Trigger)</f>
        <v>52181</v>
      </c>
      <c r="BB1835" s="105">
        <f>_xll.qlInterestRateIndexMaturity(Currency&amp;"ibor"&amp;Tenor,BA1835,Trigger)</f>
        <v>52362</v>
      </c>
      <c r="BC1835" s="257">
        <f>_xll.qlIndexFixing($AC$5,AZ1835,TRUE,_xll.ohTrigger(Trigger,Trigger6M))</f>
        <v>1.4043736395388742E-2</v>
      </c>
      <c r="BD1835" s="257">
        <f>_xll.qlIndexFixing($BE$1,AZ1835,TRUE,_xll.ohTrigger(Trigger,Trigger6M))</f>
        <v>1.3753137022459352E-2</v>
      </c>
    </row>
    <row r="1836" spans="51:56" ht="11.25" customHeight="1" x14ac:dyDescent="0.25">
      <c r="AY1836" s="106" t="s">
        <v>83</v>
      </c>
      <c r="AZ1836" s="105">
        <f>_xll.qlInterestRateIndexFixingDate(Currency&amp;"ibor"&amp;Tenor,BA1836,Trigger)</f>
        <v>52184</v>
      </c>
      <c r="BA1836" s="105">
        <f>_xll.qlCalendarAdvance(Calendar,BA1835,AY1836,"f",,Trigger)</f>
        <v>52188</v>
      </c>
      <c r="BB1836" s="105">
        <f>_xll.qlInterestRateIndexMaturity(Currency&amp;"ibor"&amp;Tenor,BA1836,Trigger)</f>
        <v>52369</v>
      </c>
      <c r="BC1836" s="257">
        <f>_xll.qlIndexFixing($AC$5,AZ1836,TRUE,_xll.ohTrigger(Trigger,Trigger6M))</f>
        <v>1.4044769431006894E-2</v>
      </c>
      <c r="BD1836" s="257">
        <f>_xll.qlIndexFixing($BE$1,AZ1836,TRUE,_xll.ohTrigger(Trigger,Trigger6M))</f>
        <v>1.3754591250641206E-2</v>
      </c>
    </row>
    <row r="1837" spans="51:56" ht="11.25" customHeight="1" x14ac:dyDescent="0.25">
      <c r="AY1837" s="106" t="s">
        <v>83</v>
      </c>
      <c r="AZ1837" s="105">
        <f>_xll.qlInterestRateIndexFixingDate(Currency&amp;"ibor"&amp;Tenor,BA1837,Trigger)</f>
        <v>52191</v>
      </c>
      <c r="BA1837" s="105">
        <f>_xll.qlCalendarAdvance(Calendar,BA1836,AY1837,"f",,Trigger)</f>
        <v>52195</v>
      </c>
      <c r="BB1837" s="105">
        <f>_xll.qlInterestRateIndexMaturity(Currency&amp;"ibor"&amp;Tenor,BA1837,Trigger)</f>
        <v>52376</v>
      </c>
      <c r="BC1837" s="257">
        <f>_xll.qlIndexFixing($AC$5,AZ1837,TRUE,_xll.ohTrigger(Trigger,Trigger6M))</f>
        <v>1.4045802467158542E-2</v>
      </c>
      <c r="BD1837" s="257">
        <f>_xll.qlIndexFixing($BE$1,AZ1837,TRUE,_xll.ohTrigger(Trigger,Trigger6M))</f>
        <v>1.3756047405085521E-2</v>
      </c>
    </row>
    <row r="1838" spans="51:56" ht="11.25" customHeight="1" x14ac:dyDescent="0.25">
      <c r="AY1838" s="106" t="s">
        <v>83</v>
      </c>
      <c r="AZ1838" s="105">
        <f>_xll.qlInterestRateIndexFixingDate(Currency&amp;"ibor"&amp;Tenor,BA1838,Trigger)</f>
        <v>52198</v>
      </c>
      <c r="BA1838" s="105">
        <f>_xll.qlCalendarAdvance(Calendar,BA1837,AY1838,"f",,Trigger)</f>
        <v>52202</v>
      </c>
      <c r="BB1838" s="105">
        <f>_xll.qlInterestRateIndexMaturity(Currency&amp;"ibor"&amp;Tenor,BA1838,Trigger)</f>
        <v>52384</v>
      </c>
      <c r="BC1838" s="257">
        <f>_xll.qlIndexFixing($AC$5,AZ1838,TRUE,_xll.ohTrigger(Trigger,Trigger6M))</f>
        <v>1.404718270238549E-2</v>
      </c>
      <c r="BD1838" s="257">
        <f>_xll.qlIndexFixing($BE$1,AZ1838,TRUE,_xll.ohTrigger(Trigger,Trigger6M))</f>
        <v>1.3757872584999987E-2</v>
      </c>
    </row>
    <row r="1839" spans="51:56" ht="11.25" customHeight="1" x14ac:dyDescent="0.25">
      <c r="AY1839" s="106" t="s">
        <v>83</v>
      </c>
      <c r="AZ1839" s="105">
        <f>_xll.qlInterestRateIndexFixingDate(Currency&amp;"ibor"&amp;Tenor,BA1839,Trigger)</f>
        <v>52205</v>
      </c>
      <c r="BA1839" s="105">
        <f>_xll.qlCalendarAdvance(Calendar,BA1838,AY1839,"f",,Trigger)</f>
        <v>52209</v>
      </c>
      <c r="BB1839" s="105">
        <f>_xll.qlInterestRateIndexMaturity(Currency&amp;"ibor"&amp;Tenor,BA1839,Trigger)</f>
        <v>52391</v>
      </c>
      <c r="BC1839" s="257">
        <f>_xll.qlIndexFixing($AC$5,AZ1839,TRUE,_xll.ohTrigger(Trigger,Trigger6M))</f>
        <v>1.4049338120649582E-2</v>
      </c>
      <c r="BD1839" s="257">
        <f>_xll.qlIndexFixing($BE$1,AZ1839,TRUE,_xll.ohTrigger(Trigger,Trigger6M))</f>
        <v>1.3759332796477435E-2</v>
      </c>
    </row>
    <row r="1840" spans="51:56" ht="11.25" customHeight="1" x14ac:dyDescent="0.25">
      <c r="AY1840" s="106" t="s">
        <v>83</v>
      </c>
      <c r="AZ1840" s="105">
        <f>_xll.qlInterestRateIndexFixingDate(Currency&amp;"ibor"&amp;Tenor,BA1840,Trigger)</f>
        <v>52212</v>
      </c>
      <c r="BA1840" s="105">
        <f>_xll.qlCalendarAdvance(Calendar,BA1839,AY1840,"f",,Trigger)</f>
        <v>52216</v>
      </c>
      <c r="BB1840" s="105">
        <f>_xll.qlInterestRateIndexMaturity(Currency&amp;"ibor"&amp;Tenor,BA1840,Trigger)</f>
        <v>52398</v>
      </c>
      <c r="BC1840" s="257">
        <f>_xll.qlIndexFixing($AC$5,AZ1840,TRUE,_xll.ohTrigger(Trigger,Trigger6M))</f>
        <v>1.4051495075997979E-2</v>
      </c>
      <c r="BD1840" s="257">
        <f>_xll.qlIndexFixing($BE$1,AZ1840,TRUE,_xll.ohTrigger(Trigger,Trigger6M))</f>
        <v>1.3760794944246889E-2</v>
      </c>
    </row>
    <row r="1841" spans="51:56" ht="11.25" customHeight="1" x14ac:dyDescent="0.25">
      <c r="AY1841" s="106" t="s">
        <v>83</v>
      </c>
      <c r="AZ1841" s="105">
        <f>_xll.qlInterestRateIndexFixingDate(Currency&amp;"ibor"&amp;Tenor,BA1841,Trigger)</f>
        <v>52219</v>
      </c>
      <c r="BA1841" s="105">
        <f>_xll.qlCalendarAdvance(Calendar,BA1840,AY1841,"f",,Trigger)</f>
        <v>52223</v>
      </c>
      <c r="BB1841" s="105">
        <f>_xll.qlInterestRateIndexMaturity(Currency&amp;"ibor"&amp;Tenor,BA1841,Trigger)</f>
        <v>52405</v>
      </c>
      <c r="BC1841" s="257">
        <f>_xll.qlIndexFixing($AC$5,AZ1841,TRUE,_xll.ohTrigger(Trigger,Trigger6M))</f>
        <v>1.4053653568436393E-2</v>
      </c>
      <c r="BD1841" s="257">
        <f>_xll.qlIndexFixing($BE$1,AZ1841,TRUE,_xll.ohTrigger(Trigger,Trigger6M))</f>
        <v>1.3762259031548832E-2</v>
      </c>
    </row>
    <row r="1842" spans="51:56" ht="11.25" customHeight="1" x14ac:dyDescent="0.25">
      <c r="AY1842" s="106" t="s">
        <v>83</v>
      </c>
      <c r="AZ1842" s="105">
        <f>_xll.qlInterestRateIndexFixingDate(Currency&amp;"ibor"&amp;Tenor,BA1842,Trigger)</f>
        <v>52224</v>
      </c>
      <c r="BA1842" s="105">
        <f>_xll.qlCalendarAdvance(Calendar,BA1841,AY1842,"f",,Trigger)</f>
        <v>52230</v>
      </c>
      <c r="BB1842" s="105">
        <f>_xll.qlInterestRateIndexMaturity(Currency&amp;"ibor"&amp;Tenor,BA1842,Trigger)</f>
        <v>52412</v>
      </c>
      <c r="BC1842" s="257">
        <f>_xll.qlIndexFixing($AC$5,AZ1842,TRUE,_xll.ohTrigger(Trigger,Trigger6M))</f>
        <v>1.4055813597968335E-2</v>
      </c>
      <c r="BD1842" s="257">
        <f>_xll.qlIndexFixing($BE$1,AZ1842,TRUE,_xll.ohTrigger(Trigger,Trigger6M))</f>
        <v>1.3763725061622873E-2</v>
      </c>
    </row>
    <row r="1843" spans="51:56" ht="11.25" customHeight="1" x14ac:dyDescent="0.25">
      <c r="AY1843" s="106" t="s">
        <v>83</v>
      </c>
      <c r="AZ1843" s="105">
        <f>_xll.qlInterestRateIndexFixingDate(Currency&amp;"ibor"&amp;Tenor,BA1843,Trigger)</f>
        <v>52233</v>
      </c>
      <c r="BA1843" s="105">
        <f>_xll.qlCalendarAdvance(Calendar,BA1842,AY1843,"f",,Trigger)</f>
        <v>52237</v>
      </c>
      <c r="BB1843" s="105">
        <f>_xll.qlInterestRateIndexMaturity(Currency&amp;"ibor"&amp;Tenor,BA1843,Trigger)</f>
        <v>52418</v>
      </c>
      <c r="BC1843" s="257">
        <f>_xll.qlIndexFixing($AC$5,AZ1843,TRUE,_xll.ohTrigger(Trigger,Trigger6M))</f>
        <v>1.4057496442504173E-2</v>
      </c>
      <c r="BD1843" s="257">
        <f>_xll.qlIndexFixing($BE$1,AZ1843,TRUE,_xll.ohTrigger(Trigger,Trigger6M))</f>
        <v>1.3764824964686669E-2</v>
      </c>
    </row>
    <row r="1844" spans="51:56" ht="11.25" customHeight="1" x14ac:dyDescent="0.25">
      <c r="AY1844" s="106" t="s">
        <v>83</v>
      </c>
      <c r="AZ1844" s="105">
        <f>_xll.qlInterestRateIndexFixingDate(Currency&amp;"ibor"&amp;Tenor,BA1844,Trigger)</f>
        <v>52240</v>
      </c>
      <c r="BA1844" s="105">
        <f>_xll.qlCalendarAdvance(Calendar,BA1843,AY1844,"f",,Trigger)</f>
        <v>52244</v>
      </c>
      <c r="BB1844" s="105">
        <f>_xll.qlInterestRateIndexMaturity(Currency&amp;"ibor"&amp;Tenor,BA1844,Trigger)</f>
        <v>52425</v>
      </c>
      <c r="BC1844" s="257">
        <f>_xll.qlIndexFixing($AC$5,AZ1844,TRUE,_xll.ohTrigger(Trigger,Trigger6M))</f>
        <v>1.405966548435638E-2</v>
      </c>
      <c r="BD1844" s="257">
        <f>_xll.qlIndexFixing($BE$1,AZ1844,TRUE,_xll.ohTrigger(Trigger,Trigger6M))</f>
        <v>1.3766294693679763E-2</v>
      </c>
    </row>
    <row r="1845" spans="51:56" ht="11.25" customHeight="1" x14ac:dyDescent="0.25">
      <c r="AY1845" s="106" t="s">
        <v>83</v>
      </c>
      <c r="AZ1845" s="105">
        <f>_xll.qlInterestRateIndexFixingDate(Currency&amp;"ibor"&amp;Tenor,BA1845,Trigger)</f>
        <v>52247</v>
      </c>
      <c r="BA1845" s="105">
        <f>_xll.qlCalendarAdvance(Calendar,BA1844,AY1845,"f",,Trigger)</f>
        <v>52251</v>
      </c>
      <c r="BB1845" s="105">
        <f>_xll.qlInterestRateIndexMaturity(Currency&amp;"ibor"&amp;Tenor,BA1845,Trigger)</f>
        <v>52432</v>
      </c>
      <c r="BC1845" s="257">
        <f>_xll.qlIndexFixing($AC$5,AZ1845,TRUE,_xll.ohTrigger(Trigger,Trigger6M))</f>
        <v>1.4061836071736932E-2</v>
      </c>
      <c r="BD1845" s="257">
        <f>_xll.qlIndexFixing($BE$1,AZ1845,TRUE,_xll.ohTrigger(Trigger,Trigger6M))</f>
        <v>1.3767766374853154E-2</v>
      </c>
    </row>
    <row r="1846" spans="51:56" ht="11.25" customHeight="1" x14ac:dyDescent="0.25">
      <c r="AY1846" s="106" t="s">
        <v>83</v>
      </c>
      <c r="AZ1846" s="105">
        <f>_xll.qlInterestRateIndexFixingDate(Currency&amp;"ibor"&amp;Tenor,BA1846,Trigger)</f>
        <v>52254</v>
      </c>
      <c r="BA1846" s="105">
        <f>_xll.qlCalendarAdvance(Calendar,BA1845,AY1846,"f",,Trigger)</f>
        <v>52258</v>
      </c>
      <c r="BB1846" s="105">
        <f>_xll.qlInterestRateIndexMaturity(Currency&amp;"ibor"&amp;Tenor,BA1846,Trigger)</f>
        <v>52439</v>
      </c>
      <c r="BC1846" s="257">
        <f>_xll.qlIndexFixing($AC$5,AZ1846,TRUE,_xll.ohTrigger(Trigger,Trigger6M))</f>
        <v>1.406400820465113E-2</v>
      </c>
      <c r="BD1846" s="257">
        <f>_xll.qlIndexFixing($BE$1,AZ1846,TRUE,_xll.ohTrigger(Trigger,Trigger6M))</f>
        <v>1.3769240011446238E-2</v>
      </c>
    </row>
    <row r="1847" spans="51:56" ht="11.25" customHeight="1" x14ac:dyDescent="0.25">
      <c r="AY1847" s="106" t="s">
        <v>83</v>
      </c>
      <c r="AZ1847" s="105">
        <f>_xll.qlInterestRateIndexFixingDate(Currency&amp;"ibor"&amp;Tenor,BA1847,Trigger)</f>
        <v>52261</v>
      </c>
      <c r="BA1847" s="105">
        <f>_xll.qlCalendarAdvance(Calendar,BA1846,AY1847,"f",,Trigger)</f>
        <v>52265</v>
      </c>
      <c r="BB1847" s="105">
        <f>_xll.qlInterestRateIndexMaturity(Currency&amp;"ibor"&amp;Tenor,BA1847,Trigger)</f>
        <v>52446</v>
      </c>
      <c r="BC1847" s="257">
        <f>_xll.qlIndexFixing($AC$5,AZ1847,TRUE,_xll.ohTrigger(Trigger,Trigger6M))</f>
        <v>1.4066181883103834E-2</v>
      </c>
      <c r="BD1847" s="257">
        <f>_xll.qlIndexFixing($BE$1,AZ1847,TRUE,_xll.ohTrigger(Trigger,Trigger6M))</f>
        <v>1.3770715606699296E-2</v>
      </c>
    </row>
    <row r="1848" spans="51:56" ht="11.25" customHeight="1" x14ac:dyDescent="0.25">
      <c r="AY1848" s="106" t="s">
        <v>83</v>
      </c>
      <c r="AZ1848" s="105">
        <f>_xll.qlInterestRateIndexFixingDate(Currency&amp;"ibor"&amp;Tenor,BA1848,Trigger)</f>
        <v>52268</v>
      </c>
      <c r="BA1848" s="105">
        <f>_xll.qlCalendarAdvance(Calendar,BA1847,AY1848,"f",,Trigger)</f>
        <v>52272</v>
      </c>
      <c r="BB1848" s="105">
        <f>_xll.qlInterestRateIndexMaturity(Currency&amp;"ibor"&amp;Tenor,BA1848,Trigger)</f>
        <v>52453</v>
      </c>
      <c r="BC1848" s="257">
        <f>_xll.qlIndexFixing($AC$5,AZ1848,TRUE,_xll.ohTrigger(Trigger,Trigger6M))</f>
        <v>1.4068357107100339E-2</v>
      </c>
      <c r="BD1848" s="257">
        <f>_xll.qlIndexFixing($BE$1,AZ1848,TRUE,_xll.ohTrigger(Trigger,Trigger6M))</f>
        <v>1.3772193163851726E-2</v>
      </c>
    </row>
    <row r="1849" spans="51:56" ht="11.25" customHeight="1" x14ac:dyDescent="0.25">
      <c r="AY1849" s="106" t="s">
        <v>83</v>
      </c>
      <c r="AZ1849" s="105">
        <f>_xll.qlInterestRateIndexFixingDate(Currency&amp;"ibor"&amp;Tenor,BA1849,Trigger)</f>
        <v>52275</v>
      </c>
      <c r="BA1849" s="105">
        <f>_xll.qlCalendarAdvance(Calendar,BA1848,AY1849,"f",,Trigger)</f>
        <v>52279</v>
      </c>
      <c r="BB1849" s="105">
        <f>_xll.qlInterestRateIndexMaturity(Currency&amp;"ibor"&amp;Tenor,BA1849,Trigger)</f>
        <v>52460</v>
      </c>
      <c r="BC1849" s="257">
        <f>_xll.qlIndexFixing($AC$5,AZ1849,TRUE,_xll.ohTrigger(Trigger,Trigger6M))</f>
        <v>1.4070533876645506E-2</v>
      </c>
      <c r="BD1849" s="257">
        <f>_xll.qlIndexFixing($BE$1,AZ1849,TRUE,_xll.ohTrigger(Trigger,Trigger6M))</f>
        <v>1.3773672686144251E-2</v>
      </c>
    </row>
    <row r="1850" spans="51:56" ht="11.25" customHeight="1" x14ac:dyDescent="0.25">
      <c r="AY1850" s="106" t="s">
        <v>83</v>
      </c>
      <c r="AZ1850" s="105">
        <f>_xll.qlInterestRateIndexFixingDate(Currency&amp;"ibor"&amp;Tenor,BA1850,Trigger)</f>
        <v>52282</v>
      </c>
      <c r="BA1850" s="105">
        <f>_xll.qlCalendarAdvance(Calendar,BA1849,AY1850,"f",,Trigger)</f>
        <v>52286</v>
      </c>
      <c r="BB1850" s="105">
        <f>_xll.qlInterestRateIndexMaturity(Currency&amp;"ibor"&amp;Tenor,BA1850,Trigger)</f>
        <v>52467</v>
      </c>
      <c r="BC1850" s="257">
        <f>_xll.qlIndexFixing($AC$5,AZ1850,TRUE,_xll.ohTrigger(Trigger,Trigger6M))</f>
        <v>1.4072712191744193E-2</v>
      </c>
      <c r="BD1850" s="257">
        <f>_xll.qlIndexFixing($BE$1,AZ1850,TRUE,_xll.ohTrigger(Trigger,Trigger6M))</f>
        <v>1.3775154176815829E-2</v>
      </c>
    </row>
    <row r="1851" spans="51:56" ht="11.25" customHeight="1" x14ac:dyDescent="0.25">
      <c r="AY1851" s="106" t="s">
        <v>83</v>
      </c>
      <c r="AZ1851" s="105">
        <f>_xll.qlInterestRateIndexFixingDate(Currency&amp;"ibor"&amp;Tenor,BA1851,Trigger)</f>
        <v>52289</v>
      </c>
      <c r="BA1851" s="105">
        <f>_xll.qlCalendarAdvance(Calendar,BA1850,AY1851,"f",,Trigger)</f>
        <v>52293</v>
      </c>
      <c r="BB1851" s="105">
        <f>_xll.qlInterestRateIndexMaturity(Currency&amp;"ibor"&amp;Tenor,BA1851,Trigger)</f>
        <v>52477</v>
      </c>
      <c r="BC1851" s="257">
        <f>_xll.qlIndexFixing($AC$5,AZ1851,TRUE,_xll.ohTrigger(Trigger,Trigger6M))</f>
        <v>1.4076182451042842E-2</v>
      </c>
      <c r="BD1851" s="257">
        <f>_xll.qlIndexFixing($BE$1,AZ1851,TRUE,_xll.ohTrigger(Trigger,Trigger6M))</f>
        <v>1.3777746681897024E-2</v>
      </c>
    </row>
    <row r="1852" spans="51:56" ht="11.25" customHeight="1" x14ac:dyDescent="0.25">
      <c r="AY1852" s="106" t="s">
        <v>83</v>
      </c>
      <c r="AZ1852" s="105">
        <f>_xll.qlInterestRateIndexFixingDate(Currency&amp;"ibor"&amp;Tenor,BA1852,Trigger)</f>
        <v>52296</v>
      </c>
      <c r="BA1852" s="105">
        <f>_xll.qlCalendarAdvance(Calendar,BA1851,AY1852,"f",,Trigger)</f>
        <v>52300</v>
      </c>
      <c r="BB1852" s="105">
        <f>_xll.qlInterestRateIndexMaturity(Currency&amp;"ibor"&amp;Tenor,BA1852,Trigger)</f>
        <v>52484</v>
      </c>
      <c r="BC1852" s="257">
        <f>_xll.qlIndexFixing($AC$5,AZ1852,TRUE,_xll.ohTrigger(Trigger,Trigger6M))</f>
        <v>1.4078346038064123E-2</v>
      </c>
      <c r="BD1852" s="257">
        <f>_xll.qlIndexFixing($BE$1,AZ1852,TRUE,_xll.ohTrigger(Trigger,Trigger6M))</f>
        <v>1.3779232715685655E-2</v>
      </c>
    </row>
    <row r="1853" spans="51:56" ht="11.25" customHeight="1" x14ac:dyDescent="0.25">
      <c r="AY1853" s="106" t="s">
        <v>83</v>
      </c>
      <c r="AZ1853" s="105">
        <f>_xll.qlInterestRateIndexFixingDate(Currency&amp;"ibor"&amp;Tenor,BA1853,Trigger)</f>
        <v>52303</v>
      </c>
      <c r="BA1853" s="105">
        <f>_xll.qlCalendarAdvance(Calendar,BA1852,AY1853,"f",,Trigger)</f>
        <v>52307</v>
      </c>
      <c r="BB1853" s="105">
        <f>_xll.qlInterestRateIndexMaturity(Currency&amp;"ibor"&amp;Tenor,BA1853,Trigger)</f>
        <v>52491</v>
      </c>
      <c r="BC1853" s="257">
        <f>_xll.qlIndexFixing($AC$5,AZ1853,TRUE,_xll.ohTrigger(Trigger,Trigger6M))</f>
        <v>1.4080511145670367E-2</v>
      </c>
      <c r="BD1853" s="257">
        <f>_xll.qlIndexFixing($BE$1,AZ1853,TRUE,_xll.ohTrigger(Trigger,Trigger6M))</f>
        <v>1.3780720728512958E-2</v>
      </c>
    </row>
    <row r="1854" spans="51:56" ht="11.25" customHeight="1" x14ac:dyDescent="0.25">
      <c r="AY1854" s="106" t="s">
        <v>83</v>
      </c>
      <c r="AZ1854" s="105">
        <f>_xll.qlInterestRateIndexFixingDate(Currency&amp;"ibor"&amp;Tenor,BA1854,Trigger)</f>
        <v>52310</v>
      </c>
      <c r="BA1854" s="105">
        <f>_xll.qlCalendarAdvance(Calendar,BA1853,AY1854,"f",,Trigger)</f>
        <v>52314</v>
      </c>
      <c r="BB1854" s="105">
        <f>_xll.qlInterestRateIndexMaturity(Currency&amp;"ibor"&amp;Tenor,BA1854,Trigger)</f>
        <v>52498</v>
      </c>
      <c r="BC1854" s="257">
        <f>_xll.qlIndexFixing($AC$5,AZ1854,TRUE,_xll.ohTrigger(Trigger,Trigger6M))</f>
        <v>1.4082677773867654E-2</v>
      </c>
      <c r="BD1854" s="257">
        <f>_xll.qlIndexFixing($BE$1,AZ1854,TRUE,_xll.ohTrigger(Trigger,Trigger6M))</f>
        <v>1.3782210723618082E-2</v>
      </c>
    </row>
    <row r="1855" spans="51:56" ht="11.25" customHeight="1" x14ac:dyDescent="0.25">
      <c r="AY1855" s="106" t="s">
        <v>83</v>
      </c>
      <c r="AZ1855" s="105">
        <f>_xll.qlInterestRateIndexFixingDate(Currency&amp;"ibor"&amp;Tenor,BA1855,Trigger)</f>
        <v>52315</v>
      </c>
      <c r="BA1855" s="105">
        <f>_xll.qlCalendarAdvance(Calendar,BA1854,AY1855,"f",,Trigger)</f>
        <v>52321</v>
      </c>
      <c r="BB1855" s="105">
        <f>_xll.qlInterestRateIndexMaturity(Currency&amp;"ibor"&amp;Tenor,BA1855,Trigger)</f>
        <v>52504</v>
      </c>
      <c r="BC1855" s="257">
        <f>_xll.qlIndexFixing($AC$5,AZ1855,TRUE,_xll.ohTrigger(Trigger,Trigger6M))</f>
        <v>1.4084440180464865E-2</v>
      </c>
      <c r="BD1855" s="257">
        <f>_xll.qlIndexFixing($BE$1,AZ1855,TRUE,_xll.ohTrigger(Trigger,Trigger6M))</f>
        <v>1.3783332197362878E-2</v>
      </c>
    </row>
    <row r="1856" spans="51:56" ht="11.25" customHeight="1" x14ac:dyDescent="0.25">
      <c r="AY1856" s="106" t="s">
        <v>83</v>
      </c>
      <c r="AZ1856" s="105">
        <f>_xll.qlInterestRateIndexFixingDate(Currency&amp;"ibor"&amp;Tenor,BA1856,Trigger)</f>
        <v>52324</v>
      </c>
      <c r="BA1856" s="105">
        <f>_xll.qlCalendarAdvance(Calendar,BA1855,AY1856,"f",,Trigger)</f>
        <v>52328</v>
      </c>
      <c r="BB1856" s="105">
        <f>_xll.qlInterestRateIndexMaturity(Currency&amp;"ibor"&amp;Tenor,BA1856,Trigger)</f>
        <v>52511</v>
      </c>
      <c r="BC1856" s="257">
        <f>_xll.qlIndexFixing($AC$5,AZ1856,TRUE,_xll.ohTrigger(Trigger,Trigger6M))</f>
        <v>1.4086615757161584E-2</v>
      </c>
      <c r="BD1856" s="257">
        <f>_xll.qlIndexFixing($BE$1,AZ1856,TRUE,_xll.ohTrigger(Trigger,Trigger6M))</f>
        <v>1.3784825966576555E-2</v>
      </c>
    </row>
    <row r="1857" spans="51:56" ht="11.25" customHeight="1" x14ac:dyDescent="0.25">
      <c r="AY1857" s="106" t="s">
        <v>83</v>
      </c>
      <c r="AZ1857" s="105">
        <f>_xll.qlInterestRateIndexFixingDate(Currency&amp;"ibor"&amp;Tenor,BA1857,Trigger)</f>
        <v>52331</v>
      </c>
      <c r="BA1857" s="105">
        <f>_xll.qlCalendarAdvance(Calendar,BA1856,AY1857,"f",,Trigger)</f>
        <v>52335</v>
      </c>
      <c r="BB1857" s="105">
        <f>_xll.qlInterestRateIndexMaturity(Currency&amp;"ibor"&amp;Tenor,BA1857,Trigger)</f>
        <v>52518</v>
      </c>
      <c r="BC1857" s="257">
        <f>_xll.qlIndexFixing($AC$5,AZ1857,TRUE,_xll.ohTrigger(Trigger,Trigger6M))</f>
        <v>1.4088792862700055E-2</v>
      </c>
      <c r="BD1857" s="257">
        <f>_xll.qlIndexFixing($BE$1,AZ1857,TRUE,_xll.ohTrigger(Trigger,Trigger6M))</f>
        <v>1.3786321727476175E-2</v>
      </c>
    </row>
    <row r="1858" spans="51:56" ht="11.25" customHeight="1" x14ac:dyDescent="0.25">
      <c r="AY1858" s="106" t="s">
        <v>83</v>
      </c>
      <c r="AZ1858" s="105">
        <f>_xll.qlInterestRateIndexFixingDate(Currency&amp;"ibor"&amp;Tenor,BA1858,Trigger)</f>
        <v>52338</v>
      </c>
      <c r="BA1858" s="105">
        <f>_xll.qlCalendarAdvance(Calendar,BA1857,AY1858,"f",,Trigger)</f>
        <v>52342</v>
      </c>
      <c r="BB1858" s="105">
        <f>_xll.qlInterestRateIndexMaturity(Currency&amp;"ibor"&amp;Tenor,BA1858,Trigger)</f>
        <v>52525</v>
      </c>
      <c r="BC1858" s="257">
        <f>_xll.qlIndexFixing($AC$5,AZ1858,TRUE,_xll.ohTrigger(Trigger,Trigger6M))</f>
        <v>1.4090971497086831E-2</v>
      </c>
      <c r="BD1858" s="257">
        <f>_xll.qlIndexFixing($BE$1,AZ1858,TRUE,_xll.ohTrigger(Trigger,Trigger6M))</f>
        <v>1.3787819483301987E-2</v>
      </c>
    </row>
    <row r="1859" spans="51:56" ht="11.25" customHeight="1" x14ac:dyDescent="0.25">
      <c r="AY1859" s="106" t="s">
        <v>83</v>
      </c>
      <c r="AZ1859" s="105">
        <f>_xll.qlInterestRateIndexFixingDate(Currency&amp;"ibor"&amp;Tenor,BA1859,Trigger)</f>
        <v>52345</v>
      </c>
      <c r="BA1859" s="105">
        <f>_xll.qlCalendarAdvance(Calendar,BA1858,AY1859,"f",,Trigger)</f>
        <v>52349</v>
      </c>
      <c r="BB1859" s="105">
        <f>_xll.qlInterestRateIndexMaturity(Currency&amp;"ibor"&amp;Tenor,BA1859,Trigger)</f>
        <v>52532</v>
      </c>
      <c r="BC1859" s="257">
        <f>_xll.qlIndexFixing($AC$5,AZ1859,TRUE,_xll.ohTrigger(Trigger,Trigger6M))</f>
        <v>1.4093151660324968E-2</v>
      </c>
      <c r="BD1859" s="257">
        <f>_xll.qlIndexFixing($BE$1,AZ1859,TRUE,_xll.ohTrigger(Trigger,Trigger6M))</f>
        <v>1.3789319237294239E-2</v>
      </c>
    </row>
    <row r="1860" spans="51:56" ht="11.25" customHeight="1" x14ac:dyDescent="0.25">
      <c r="AY1860" s="106" t="s">
        <v>83</v>
      </c>
      <c r="AZ1860" s="105">
        <f>_xll.qlInterestRateIndexFixingDate(Currency&amp;"ibor"&amp;Tenor,BA1860,Trigger)</f>
        <v>52351</v>
      </c>
      <c r="BA1860" s="105">
        <f>_xll.qlCalendarAdvance(Calendar,BA1859,AY1860,"f",,Trigger)</f>
        <v>52356</v>
      </c>
      <c r="BB1860" s="105">
        <f>_xll.qlInterestRateIndexMaturity(Currency&amp;"ibor"&amp;Tenor,BA1860,Trigger)</f>
        <v>52540</v>
      </c>
      <c r="BC1860" s="257">
        <f>_xll.qlIndexFixing($AC$5,AZ1860,TRUE,_xll.ohTrigger(Trigger,Trigger6M))</f>
        <v>1.4095709475733968E-2</v>
      </c>
      <c r="BD1860" s="257">
        <f>_xll.qlIndexFixing($BE$1,AZ1860,TRUE,_xll.ohTrigger(Trigger,Trigger6M))</f>
        <v>1.3791192503552667E-2</v>
      </c>
    </row>
    <row r="1861" spans="51:56" ht="11.25" customHeight="1" x14ac:dyDescent="0.25">
      <c r="AY1861" s="106" t="s">
        <v>83</v>
      </c>
      <c r="AZ1861" s="105">
        <f>_xll.qlInterestRateIndexFixingDate(Currency&amp;"ibor"&amp;Tenor,BA1861,Trigger)</f>
        <v>52359</v>
      </c>
      <c r="BA1861" s="105">
        <f>_xll.qlCalendarAdvance(Calendar,BA1860,AY1861,"f",,Trigger)</f>
        <v>52363</v>
      </c>
      <c r="BB1861" s="105">
        <f>_xll.qlInterestRateIndexMaturity(Currency&amp;"ibor"&amp;Tenor,BA1861,Trigger)</f>
        <v>52547</v>
      </c>
      <c r="BC1861" s="257">
        <f>_xll.qlIndexFixing($AC$5,AZ1861,TRUE,_xll.ohTrigger(Trigger,Trigger6M))</f>
        <v>1.4097886748206282E-2</v>
      </c>
      <c r="BD1861" s="257">
        <f>_xll.qlIndexFixing($BE$1,AZ1861,TRUE,_xll.ohTrigger(Trigger,Trigger6M))</f>
        <v>1.3792696465337343E-2</v>
      </c>
    </row>
    <row r="1862" spans="51:56" ht="11.25" customHeight="1" x14ac:dyDescent="0.25">
      <c r="AY1862" s="106" t="s">
        <v>83</v>
      </c>
      <c r="AZ1862" s="105">
        <f>_xll.qlInterestRateIndexFixingDate(Currency&amp;"ibor"&amp;Tenor,BA1862,Trigger)</f>
        <v>52366</v>
      </c>
      <c r="BA1862" s="105">
        <f>_xll.qlCalendarAdvance(Calendar,BA1861,AY1862,"f",,Trigger)</f>
        <v>52370</v>
      </c>
      <c r="BB1862" s="105">
        <f>_xll.qlInterestRateIndexMaturity(Currency&amp;"ibor"&amp;Tenor,BA1862,Trigger)</f>
        <v>52554</v>
      </c>
      <c r="BC1862" s="257">
        <f>_xll.qlIndexFixing($AC$5,AZ1862,TRUE,_xll.ohTrigger(Trigger,Trigger6M))</f>
        <v>1.4100065541308741E-2</v>
      </c>
      <c r="BD1862" s="257">
        <f>_xll.qlIndexFixing($BE$1,AZ1862,TRUE,_xll.ohTrigger(Trigger,Trigger6M))</f>
        <v>1.3794202435322147E-2</v>
      </c>
    </row>
    <row r="1863" spans="51:56" ht="11.25" customHeight="1" x14ac:dyDescent="0.25">
      <c r="AY1863" s="106" t="s">
        <v>83</v>
      </c>
      <c r="AZ1863" s="105">
        <f>_xll.qlInterestRateIndexFixingDate(Currency&amp;"ibor"&amp;Tenor,BA1863,Trigger)</f>
        <v>52373</v>
      </c>
      <c r="BA1863" s="105">
        <f>_xll.qlCalendarAdvance(Calendar,BA1862,AY1863,"f",,Trigger)</f>
        <v>52377</v>
      </c>
      <c r="BB1863" s="105">
        <f>_xll.qlInterestRateIndexMaturity(Currency&amp;"ibor"&amp;Tenor,BA1863,Trigger)</f>
        <v>52561</v>
      </c>
      <c r="BC1863" s="257">
        <f>_xll.qlIndexFixing($AC$5,AZ1863,TRUE,_xll.ohTrigger(Trigger,Trigger6M))</f>
        <v>1.4102245855047858E-2</v>
      </c>
      <c r="BD1863" s="257">
        <f>_xll.qlIndexFixing($BE$1,AZ1863,TRUE,_xll.ohTrigger(Trigger,Trigger6M))</f>
        <v>1.37957104167497E-2</v>
      </c>
    </row>
    <row r="1864" spans="51:56" ht="11.25" customHeight="1" x14ac:dyDescent="0.25">
      <c r="AY1864" s="106" t="s">
        <v>83</v>
      </c>
      <c r="AZ1864" s="105">
        <f>_xll.qlInterestRateIndexFixingDate(Currency&amp;"ibor"&amp;Tenor,BA1864,Trigger)</f>
        <v>52380</v>
      </c>
      <c r="BA1864" s="105">
        <f>_xll.qlCalendarAdvance(Calendar,BA1863,AY1864,"f",,Trigger)</f>
        <v>52384</v>
      </c>
      <c r="BB1864" s="105">
        <f>_xll.qlInterestRateIndexMaturity(Currency&amp;"ibor"&amp;Tenor,BA1864,Trigger)</f>
        <v>52567</v>
      </c>
      <c r="BC1864" s="257">
        <f>_xll.qlIndexFixing($AC$5,AZ1864,TRUE,_xll.ohTrigger(Trigger,Trigger6M))</f>
        <v>1.4104075409481349E-2</v>
      </c>
      <c r="BD1864" s="257">
        <f>_xll.qlIndexFixing($BE$1,AZ1864,TRUE,_xll.ohTrigger(Trigger,Trigger6M))</f>
        <v>1.379684809315998E-2</v>
      </c>
    </row>
    <row r="1865" spans="51:56" ht="11.25" customHeight="1" x14ac:dyDescent="0.25">
      <c r="AY1865" s="106" t="s">
        <v>83</v>
      </c>
      <c r="AZ1865" s="105">
        <f>_xll.qlInterestRateIndexFixingDate(Currency&amp;"ibor"&amp;Tenor,BA1865,Trigger)</f>
        <v>52387</v>
      </c>
      <c r="BA1865" s="105">
        <f>_xll.qlCalendarAdvance(Calendar,BA1864,AY1865,"f",,Trigger)</f>
        <v>52391</v>
      </c>
      <c r="BB1865" s="105">
        <f>_xll.qlInterestRateIndexMaturity(Currency&amp;"ibor"&amp;Tenor,BA1865,Trigger)</f>
        <v>52574</v>
      </c>
      <c r="BC1865" s="257">
        <f>_xll.qlIndexFixing($AC$5,AZ1865,TRUE,_xll.ohTrigger(Trigger,Trigger6M))</f>
        <v>1.4105148462784829E-2</v>
      </c>
      <c r="BD1865" s="257">
        <f>_xll.qlIndexFixing($BE$1,AZ1865,TRUE,_xll.ohTrigger(Trigger,Trigger6M))</f>
        <v>1.3798359904196995E-2</v>
      </c>
    </row>
    <row r="1866" spans="51:56" ht="11.25" customHeight="1" x14ac:dyDescent="0.25">
      <c r="AY1866" s="106" t="s">
        <v>83</v>
      </c>
      <c r="AZ1866" s="105">
        <f>_xll.qlInterestRateIndexFixingDate(Currency&amp;"ibor"&amp;Tenor,BA1866,Trigger)</f>
        <v>52394</v>
      </c>
      <c r="BA1866" s="105">
        <f>_xll.qlCalendarAdvance(Calendar,BA1865,AY1866,"f",,Trigger)</f>
        <v>52398</v>
      </c>
      <c r="BB1866" s="105">
        <f>_xll.qlInterestRateIndexMaturity(Currency&amp;"ibor"&amp;Tenor,BA1866,Trigger)</f>
        <v>52581</v>
      </c>
      <c r="BC1866" s="257">
        <f>_xll.qlIndexFixing($AC$5,AZ1866,TRUE,_xll.ohTrigger(Trigger,Trigger6M))</f>
        <v>1.4106221516668392E-2</v>
      </c>
      <c r="BD1866" s="257">
        <f>_xll.qlIndexFixing($BE$1,AZ1866,TRUE,_xll.ohTrigger(Trigger,Trigger6M))</f>
        <v>1.3799873736082196E-2</v>
      </c>
    </row>
    <row r="1867" spans="51:56" ht="11.25" customHeight="1" x14ac:dyDescent="0.25">
      <c r="AY1867" s="106" t="s">
        <v>83</v>
      </c>
      <c r="AZ1867" s="105">
        <f>_xll.qlInterestRateIndexFixingDate(Currency&amp;"ibor"&amp;Tenor,BA1867,Trigger)</f>
        <v>52401</v>
      </c>
      <c r="BA1867" s="105">
        <f>_xll.qlCalendarAdvance(Calendar,BA1866,AY1867,"f",,Trigger)</f>
        <v>52405</v>
      </c>
      <c r="BB1867" s="105">
        <f>_xll.qlInterestRateIndexMaturity(Currency&amp;"ibor"&amp;Tenor,BA1867,Trigger)</f>
        <v>52588</v>
      </c>
      <c r="BC1867" s="257">
        <f>_xll.qlIndexFixing($AC$5,AZ1867,TRUE,_xll.ohTrigger(Trigger,Trigger6M))</f>
        <v>1.4107294571133348E-2</v>
      </c>
      <c r="BD1867" s="257">
        <f>_xll.qlIndexFixing($BE$1,AZ1867,TRUE,_xll.ohTrigger(Trigger,Trigger6M))</f>
        <v>1.3801389592057584E-2</v>
      </c>
    </row>
    <row r="1868" spans="51:56" ht="11.25" customHeight="1" x14ac:dyDescent="0.25">
      <c r="AY1868" s="106" t="s">
        <v>83</v>
      </c>
      <c r="AZ1868" s="105">
        <f>_xll.qlInterestRateIndexFixingDate(Currency&amp;"ibor"&amp;Tenor,BA1868,Trigger)</f>
        <v>52408</v>
      </c>
      <c r="BA1868" s="105">
        <f>_xll.qlCalendarAdvance(Calendar,BA1867,AY1868,"f",,Trigger)</f>
        <v>52412</v>
      </c>
      <c r="BB1868" s="105">
        <f>_xll.qlInterestRateIndexMaturity(Currency&amp;"ibor"&amp;Tenor,BA1868,Trigger)</f>
        <v>52596</v>
      </c>
      <c r="BC1868" s="257">
        <f>_xll.qlIndexFixing($AC$5,AZ1868,TRUE,_xll.ohTrigger(Trigger,Trigger6M))</f>
        <v>1.4108720073881508E-2</v>
      </c>
      <c r="BD1868" s="257">
        <f>_xll.qlIndexFixing($BE$1,AZ1868,TRUE,_xll.ohTrigger(Trigger,Trigger6M))</f>
        <v>1.3803280608938899E-2</v>
      </c>
    </row>
    <row r="1869" spans="51:56" ht="11.25" customHeight="1" x14ac:dyDescent="0.25">
      <c r="AY1869" s="106" t="s">
        <v>83</v>
      </c>
      <c r="AZ1869" s="105">
        <f>_xll.qlInterestRateIndexFixingDate(Currency&amp;"ibor"&amp;Tenor,BA1869,Trigger)</f>
        <v>52415</v>
      </c>
      <c r="BA1869" s="105">
        <f>_xll.qlCalendarAdvance(Calendar,BA1868,AY1869,"f",,Trigger)</f>
        <v>52419</v>
      </c>
      <c r="BB1869" s="105">
        <f>_xll.qlInterestRateIndexMaturity(Currency&amp;"ibor"&amp;Tenor,BA1869,Trigger)</f>
        <v>52603</v>
      </c>
      <c r="BC1869" s="257">
        <f>_xll.qlIndexFixing($AC$5,AZ1869,TRUE,_xll.ohTrigger(Trigger,Trigger6M))</f>
        <v>1.4109793171455786E-2</v>
      </c>
      <c r="BD1869" s="257">
        <f>_xll.qlIndexFixing($BE$1,AZ1869,TRUE,_xll.ohTrigger(Trigger,Trigger6M))</f>
        <v>1.3804800727070269E-2</v>
      </c>
    </row>
    <row r="1870" spans="51:56" ht="11.25" customHeight="1" x14ac:dyDescent="0.25">
      <c r="AY1870" s="106" t="s">
        <v>83</v>
      </c>
      <c r="AZ1870" s="105">
        <f>_xll.qlInterestRateIndexFixingDate(Currency&amp;"ibor"&amp;Tenor,BA1870,Trigger)</f>
        <v>52422</v>
      </c>
      <c r="BA1870" s="105">
        <f>_xll.qlCalendarAdvance(Calendar,BA1869,AY1870,"f",,Trigger)</f>
        <v>52426</v>
      </c>
      <c r="BB1870" s="105">
        <f>_xll.qlInterestRateIndexMaturity(Currency&amp;"ibor"&amp;Tenor,BA1870,Trigger)</f>
        <v>52610</v>
      </c>
      <c r="BC1870" s="257">
        <f>_xll.qlIndexFixing($AC$5,AZ1870,TRUE,_xll.ohTrigger(Trigger,Trigger6M))</f>
        <v>1.4110866269614379E-2</v>
      </c>
      <c r="BD1870" s="257">
        <f>_xll.qlIndexFixing($BE$1,AZ1870,TRUE,_xll.ohTrigger(Trigger,Trigger6M))</f>
        <v>1.3806322879327985E-2</v>
      </c>
    </row>
    <row r="1871" spans="51:56" ht="11.25" customHeight="1" x14ac:dyDescent="0.25">
      <c r="AY1871" s="106" t="s">
        <v>83</v>
      </c>
      <c r="AZ1871" s="105">
        <f>_xll.qlInterestRateIndexFixingDate(Currency&amp;"ibor"&amp;Tenor,BA1871,Trigger)</f>
        <v>52429</v>
      </c>
      <c r="BA1871" s="105">
        <f>_xll.qlCalendarAdvance(Calendar,BA1870,AY1871,"f",,Trigger)</f>
        <v>52433</v>
      </c>
      <c r="BB1871" s="105">
        <f>_xll.qlInterestRateIndexMaturity(Currency&amp;"ibor"&amp;Tenor,BA1871,Trigger)</f>
        <v>52617</v>
      </c>
      <c r="BC1871" s="257">
        <f>_xll.qlIndexFixing($AC$5,AZ1871,TRUE,_xll.ohTrigger(Trigger,Trigger6M))</f>
        <v>1.4111939368357723E-2</v>
      </c>
      <c r="BD1871" s="257">
        <f>_xll.qlIndexFixing($BE$1,AZ1871,TRUE,_xll.ohTrigger(Trigger,Trigger6M))</f>
        <v>1.3807847068952498E-2</v>
      </c>
    </row>
    <row r="1872" spans="51:56" ht="11.25" customHeight="1" x14ac:dyDescent="0.25">
      <c r="AY1872" s="106" t="s">
        <v>83</v>
      </c>
      <c r="AZ1872" s="105">
        <f>_xll.qlInterestRateIndexFixingDate(Currency&amp;"ibor"&amp;Tenor,BA1872,Trigger)</f>
        <v>52436</v>
      </c>
      <c r="BA1872" s="105">
        <f>_xll.qlCalendarAdvance(Calendar,BA1871,AY1872,"f",,Trigger)</f>
        <v>52440</v>
      </c>
      <c r="BB1872" s="105">
        <f>_xll.qlInterestRateIndexMaturity(Currency&amp;"ibor"&amp;Tenor,BA1872,Trigger)</f>
        <v>52624</v>
      </c>
      <c r="BC1872" s="257">
        <f>_xll.qlIndexFixing($AC$5,AZ1872,TRUE,_xll.ohTrigger(Trigger,Trigger6M))</f>
        <v>1.4113012467684947E-2</v>
      </c>
      <c r="BD1872" s="257">
        <f>_xll.qlIndexFixing($BE$1,AZ1872,TRUE,_xll.ohTrigger(Trigger,Trigger6M))</f>
        <v>1.380937329918426E-2</v>
      </c>
    </row>
    <row r="1873" spans="51:56" ht="11.25" customHeight="1" x14ac:dyDescent="0.25">
      <c r="AY1873" s="106" t="s">
        <v>83</v>
      </c>
      <c r="AZ1873" s="105">
        <f>_xll.qlInterestRateIndexFixingDate(Currency&amp;"ibor"&amp;Tenor,BA1873,Trigger)</f>
        <v>52443</v>
      </c>
      <c r="BA1873" s="105">
        <f>_xll.qlCalendarAdvance(Calendar,BA1872,AY1873,"f",,Trigger)</f>
        <v>52447</v>
      </c>
      <c r="BB1873" s="105">
        <f>_xll.qlInterestRateIndexMaturity(Currency&amp;"ibor"&amp;Tenor,BA1873,Trigger)</f>
        <v>52631</v>
      </c>
      <c r="BC1873" s="257">
        <f>_xll.qlIndexFixing($AC$5,AZ1873,TRUE,_xll.ohTrigger(Trigger,Trigger6M))</f>
        <v>1.4114085567596486E-2</v>
      </c>
      <c r="BD1873" s="257">
        <f>_xll.qlIndexFixing($BE$1,AZ1873,TRUE,_xll.ohTrigger(Trigger,Trigger6M))</f>
        <v>1.3810901573263722E-2</v>
      </c>
    </row>
    <row r="1874" spans="51:56" ht="11.25" customHeight="1" x14ac:dyDescent="0.25">
      <c r="AY1874" s="106" t="s">
        <v>83</v>
      </c>
      <c r="AZ1874" s="105">
        <f>_xll.qlInterestRateIndexFixingDate(Currency&amp;"ibor"&amp;Tenor,BA1874,Trigger)</f>
        <v>52450</v>
      </c>
      <c r="BA1874" s="105">
        <f>_xll.qlCalendarAdvance(Calendar,BA1873,AY1874,"f",,Trigger)</f>
        <v>52454</v>
      </c>
      <c r="BB1874" s="105">
        <f>_xll.qlInterestRateIndexMaturity(Currency&amp;"ibor"&amp;Tenor,BA1874,Trigger)</f>
        <v>52638</v>
      </c>
      <c r="BC1874" s="257">
        <f>_xll.qlIndexFixing($AC$5,AZ1874,TRUE,_xll.ohTrigger(Trigger,Trigger6M))</f>
        <v>1.4115158668092775E-2</v>
      </c>
      <c r="BD1874" s="257">
        <f>_xll.qlIndexFixing($BE$1,AZ1874,TRUE,_xll.ohTrigger(Trigger,Trigger6M))</f>
        <v>1.3812431894432202E-2</v>
      </c>
    </row>
    <row r="1875" spans="51:56" ht="11.25" customHeight="1" x14ac:dyDescent="0.25">
      <c r="AY1875" s="106" t="s">
        <v>83</v>
      </c>
      <c r="AZ1875" s="105">
        <f>_xll.qlInterestRateIndexFixingDate(Currency&amp;"ibor"&amp;Tenor,BA1875,Trigger)</f>
        <v>52457</v>
      </c>
      <c r="BA1875" s="105">
        <f>_xll.qlCalendarAdvance(Calendar,BA1874,AY1875,"f",,Trigger)</f>
        <v>52461</v>
      </c>
      <c r="BB1875" s="105">
        <f>_xll.qlInterestRateIndexMaturity(Currency&amp;"ibor"&amp;Tenor,BA1875,Trigger)</f>
        <v>52645</v>
      </c>
      <c r="BC1875" s="257">
        <f>_xll.qlIndexFixing($AC$5,AZ1875,TRUE,_xll.ohTrigger(Trigger,Trigger6M))</f>
        <v>1.4116231769172944E-2</v>
      </c>
      <c r="BD1875" s="257">
        <f>_xll.qlIndexFixing($BE$1,AZ1875,TRUE,_xll.ohTrigger(Trigger,Trigger6M))</f>
        <v>1.3813964265929721E-2</v>
      </c>
    </row>
    <row r="1876" spans="51:56" ht="11.25" customHeight="1" x14ac:dyDescent="0.25">
      <c r="AY1876" s="106" t="s">
        <v>83</v>
      </c>
      <c r="AZ1876" s="105">
        <f>_xll.qlInterestRateIndexFixingDate(Currency&amp;"ibor"&amp;Tenor,BA1876,Trigger)</f>
        <v>52464</v>
      </c>
      <c r="BA1876" s="105">
        <f>_xll.qlCalendarAdvance(Calendar,BA1875,AY1876,"f",,Trigger)</f>
        <v>52468</v>
      </c>
      <c r="BB1876" s="105">
        <f>_xll.qlInterestRateIndexMaturity(Currency&amp;"ibor"&amp;Tenor,BA1876,Trigger)</f>
        <v>52652</v>
      </c>
      <c r="BC1876" s="257">
        <f>_xll.qlIndexFixing($AC$5,AZ1876,TRUE,_xll.ohTrigger(Trigger,Trigger6M))</f>
        <v>1.4117304870837864E-2</v>
      </c>
      <c r="BD1876" s="257">
        <f>_xll.qlIndexFixing($BE$1,AZ1876,TRUE,_xll.ohTrigger(Trigger,Trigger6M))</f>
        <v>1.3815498690997597E-2</v>
      </c>
    </row>
    <row r="1877" spans="51:56" ht="11.25" customHeight="1" x14ac:dyDescent="0.25">
      <c r="AY1877" s="106" t="s">
        <v>83</v>
      </c>
      <c r="AZ1877" s="105">
        <f>_xll.qlInterestRateIndexFixingDate(Currency&amp;"ibor"&amp;Tenor,BA1877,Trigger)</f>
        <v>52471</v>
      </c>
      <c r="BA1877" s="105">
        <f>_xll.qlCalendarAdvance(Calendar,BA1876,AY1877,"f",,Trigger)</f>
        <v>52475</v>
      </c>
      <c r="BB1877" s="105">
        <f>_xll.qlInterestRateIndexMaturity(Currency&amp;"ibor"&amp;Tenor,BA1877,Trigger)</f>
        <v>52657</v>
      </c>
      <c r="BC1877" s="257">
        <f>_xll.qlIndexFixing($AC$5,AZ1877,TRUE,_xll.ohTrigger(Trigger,Trigger6M))</f>
        <v>1.411767233559944E-2</v>
      </c>
      <c r="BD1877" s="257">
        <f>_xll.qlIndexFixing($BE$1,AZ1877,TRUE,_xll.ohTrigger(Trigger,Trigger6M))</f>
        <v>1.381628523569089E-2</v>
      </c>
    </row>
    <row r="1878" spans="51:56" ht="11.25" customHeight="1" x14ac:dyDescent="0.25">
      <c r="AY1878" s="106" t="s">
        <v>83</v>
      </c>
      <c r="AZ1878" s="105">
        <f>_xll.qlInterestRateIndexFixingDate(Currency&amp;"ibor"&amp;Tenor,BA1878,Trigger)</f>
        <v>52478</v>
      </c>
      <c r="BA1878" s="105">
        <f>_xll.qlCalendarAdvance(Calendar,BA1877,AY1878,"f",,Trigger)</f>
        <v>52482</v>
      </c>
      <c r="BB1878" s="105">
        <f>_xll.qlInterestRateIndexMaturity(Currency&amp;"ibor"&amp;Tenor,BA1878,Trigger)</f>
        <v>52664</v>
      </c>
      <c r="BC1878" s="257">
        <f>_xll.qlIndexFixing($AC$5,AZ1878,TRUE,_xll.ohTrigger(Trigger,Trigger6M))</f>
        <v>1.4118745354483734E-2</v>
      </c>
      <c r="BD1878" s="257">
        <f>_xll.qlIndexFixing($BE$1,AZ1878,TRUE,_xll.ohTrigger(Trigger,Trigger6M))</f>
        <v>1.3817823363450995E-2</v>
      </c>
    </row>
    <row r="1879" spans="51:56" ht="11.25" customHeight="1" x14ac:dyDescent="0.25">
      <c r="AY1879" s="106" t="s">
        <v>83</v>
      </c>
      <c r="AZ1879" s="105">
        <f>_xll.qlInterestRateIndexFixingDate(Currency&amp;"ibor"&amp;Tenor,BA1879,Trigger)</f>
        <v>52485</v>
      </c>
      <c r="BA1879" s="105">
        <f>_xll.qlCalendarAdvance(Calendar,BA1878,AY1879,"f",,Trigger)</f>
        <v>52489</v>
      </c>
      <c r="BB1879" s="105">
        <f>_xll.qlInterestRateIndexMaturity(Currency&amp;"ibor"&amp;Tenor,BA1879,Trigger)</f>
        <v>52671</v>
      </c>
      <c r="BC1879" s="257">
        <f>_xll.qlIndexFixing($AC$5,AZ1879,TRUE,_xll.ohTrigger(Trigger,Trigger6M))</f>
        <v>1.4119818373945591E-2</v>
      </c>
      <c r="BD1879" s="257">
        <f>_xll.qlIndexFixing($BE$1,AZ1879,TRUE,_xll.ohTrigger(Trigger,Trigger6M))</f>
        <v>1.3819363553869713E-2</v>
      </c>
    </row>
    <row r="1880" spans="51:56" ht="11.25" customHeight="1" x14ac:dyDescent="0.25">
      <c r="AY1880" s="106" t="s">
        <v>83</v>
      </c>
      <c r="AZ1880" s="105">
        <f>_xll.qlInterestRateIndexFixingDate(Currency&amp;"ibor"&amp;Tenor,BA1880,Trigger)</f>
        <v>52492</v>
      </c>
      <c r="BA1880" s="105">
        <f>_xll.qlCalendarAdvance(Calendar,BA1879,AY1880,"f",,Trigger)</f>
        <v>52496</v>
      </c>
      <c r="BB1880" s="105">
        <f>_xll.qlInterestRateIndexMaturity(Currency&amp;"ibor"&amp;Tenor,BA1880,Trigger)</f>
        <v>52678</v>
      </c>
      <c r="BC1880" s="257">
        <f>_xll.qlIndexFixing($AC$5,AZ1880,TRUE,_xll.ohTrigger(Trigger,Trigger6M))</f>
        <v>1.4120891393985445E-2</v>
      </c>
      <c r="BD1880" s="257">
        <f>_xll.qlIndexFixing($BE$1,AZ1880,TRUE,_xll.ohTrigger(Trigger,Trigger6M))</f>
        <v>1.3820905810187533E-2</v>
      </c>
    </row>
    <row r="1881" spans="51:56" ht="11.25" customHeight="1" x14ac:dyDescent="0.25">
      <c r="AY1881" s="106" t="s">
        <v>83</v>
      </c>
      <c r="AZ1881" s="105">
        <f>_xll.qlInterestRateIndexFixingDate(Currency&amp;"ibor"&amp;Tenor,BA1881,Trigger)</f>
        <v>52499</v>
      </c>
      <c r="BA1881" s="105">
        <f>_xll.qlCalendarAdvance(Calendar,BA1880,AY1881,"f",,Trigger)</f>
        <v>52503</v>
      </c>
      <c r="BB1881" s="105">
        <f>_xll.qlInterestRateIndexMaturity(Currency&amp;"ibor"&amp;Tenor,BA1881,Trigger)</f>
        <v>52685</v>
      </c>
      <c r="BC1881" s="257">
        <f>_xll.qlIndexFixing($AC$5,AZ1881,TRUE,_xll.ohTrigger(Trigger,Trigger6M))</f>
        <v>1.4121964414603297E-2</v>
      </c>
      <c r="BD1881" s="257">
        <f>_xll.qlIndexFixing($BE$1,AZ1881,TRUE,_xll.ohTrigger(Trigger,Trigger6M))</f>
        <v>1.3822450135644499E-2</v>
      </c>
    </row>
    <row r="1882" spans="51:56" ht="11.25" customHeight="1" x14ac:dyDescent="0.25">
      <c r="AY1882" s="106" t="s">
        <v>83</v>
      </c>
      <c r="AZ1882" s="105">
        <f>_xll.qlInterestRateIndexFixingDate(Currency&amp;"ibor"&amp;Tenor,BA1882,Trigger)</f>
        <v>52506</v>
      </c>
      <c r="BA1882" s="105">
        <f>_xll.qlCalendarAdvance(Calendar,BA1881,AY1882,"f",,Trigger)</f>
        <v>52510</v>
      </c>
      <c r="BB1882" s="105">
        <f>_xll.qlInterestRateIndexMaturity(Currency&amp;"ibor"&amp;Tenor,BA1882,Trigger)</f>
        <v>52693</v>
      </c>
      <c r="BC1882" s="257">
        <f>_xll.qlIndexFixing($AC$5,AZ1882,TRUE,_xll.ohTrigger(Trigger,Trigger6M))</f>
        <v>1.4123390457847751E-2</v>
      </c>
      <c r="BD1882" s="257">
        <f>_xll.qlIndexFixing($BE$1,AZ1882,TRUE,_xll.ohTrigger(Trigger,Trigger6M))</f>
        <v>1.382437252590217E-2</v>
      </c>
    </row>
    <row r="1883" spans="51:56" ht="11.25" customHeight="1" x14ac:dyDescent="0.25">
      <c r="AY1883" s="106" t="s">
        <v>83</v>
      </c>
      <c r="AZ1883" s="105">
        <f>_xll.qlInterestRateIndexFixingDate(Currency&amp;"ibor"&amp;Tenor,BA1883,Trigger)</f>
        <v>52513</v>
      </c>
      <c r="BA1883" s="105">
        <f>_xll.qlCalendarAdvance(Calendar,BA1882,AY1883,"f",,Trigger)</f>
        <v>52517</v>
      </c>
      <c r="BB1883" s="105">
        <f>_xll.qlInterestRateIndexMaturity(Currency&amp;"ibor"&amp;Tenor,BA1883,Trigger)</f>
        <v>52700</v>
      </c>
      <c r="BC1883" s="257">
        <f>_xll.qlIndexFixing($AC$5,AZ1883,TRUE,_xll.ohTrigger(Trigger,Trigger6M))</f>
        <v>1.4124463521611062E-2</v>
      </c>
      <c r="BD1883" s="257">
        <f>_xll.qlIndexFixing($BE$1,AZ1883,TRUE,_xll.ohTrigger(Trigger,Trigger6M))</f>
        <v>1.382592120801281E-2</v>
      </c>
    </row>
    <row r="1884" spans="51:56" ht="11.25" customHeight="1" x14ac:dyDescent="0.25">
      <c r="AY1884" s="106" t="s">
        <v>83</v>
      </c>
      <c r="AZ1884" s="105">
        <f>_xll.qlInterestRateIndexFixingDate(Currency&amp;"ibor"&amp;Tenor,BA1884,Trigger)</f>
        <v>52520</v>
      </c>
      <c r="BA1884" s="105">
        <f>_xll.qlCalendarAdvance(Calendar,BA1883,AY1884,"f",,Trigger)</f>
        <v>52524</v>
      </c>
      <c r="BB1884" s="105">
        <f>_xll.qlInterestRateIndexMaturity(Currency&amp;"ibor"&amp;Tenor,BA1884,Trigger)</f>
        <v>52707</v>
      </c>
      <c r="BC1884" s="257">
        <f>_xll.qlIndexFixing($AC$5,AZ1884,TRUE,_xll.ohTrigger(Trigger,Trigger6M))</f>
        <v>1.4125536585955766E-2</v>
      </c>
      <c r="BD1884" s="257">
        <f>_xll.qlIndexFixing($BE$1,AZ1884,TRUE,_xll.ohTrigger(Trigger,Trigger6M))</f>
        <v>1.3827471969300936E-2</v>
      </c>
    </row>
    <row r="1885" spans="51:56" ht="11.25" customHeight="1" x14ac:dyDescent="0.25">
      <c r="AY1885" s="106" t="s">
        <v>83</v>
      </c>
      <c r="AZ1885" s="105">
        <f>_xll.qlInterestRateIndexFixingDate(Currency&amp;"ibor"&amp;Tenor,BA1885,Trigger)</f>
        <v>52527</v>
      </c>
      <c r="BA1885" s="105">
        <f>_xll.qlCalendarAdvance(Calendar,BA1884,AY1885,"f",,Trigger)</f>
        <v>52531</v>
      </c>
      <c r="BB1885" s="105">
        <f>_xll.qlInterestRateIndexMaturity(Currency&amp;"ibor"&amp;Tenor,BA1885,Trigger)</f>
        <v>52714</v>
      </c>
      <c r="BC1885" s="257">
        <f>_xll.qlIndexFixing($AC$5,AZ1885,TRUE,_xll.ohTrigger(Trigger,Trigger6M))</f>
        <v>1.4126609650881861E-2</v>
      </c>
      <c r="BD1885" s="257">
        <f>_xll.qlIndexFixing($BE$1,AZ1885,TRUE,_xll.ohTrigger(Trigger,Trigger6M))</f>
        <v>1.3829024813008982E-2</v>
      </c>
    </row>
    <row r="1886" spans="51:56" ht="11.25" customHeight="1" x14ac:dyDescent="0.25">
      <c r="AY1886" s="106" t="s">
        <v>83</v>
      </c>
      <c r="AZ1886" s="105">
        <f>_xll.qlInterestRateIndexFixingDate(Currency&amp;"ibor"&amp;Tenor,BA1886,Trigger)</f>
        <v>52534</v>
      </c>
      <c r="BA1886" s="105">
        <f>_xll.qlCalendarAdvance(Calendar,BA1885,AY1886,"f",,Trigger)</f>
        <v>52538</v>
      </c>
      <c r="BB1886" s="105">
        <f>_xll.qlInterestRateIndexMaturity(Currency&amp;"ibor"&amp;Tenor,BA1886,Trigger)</f>
        <v>52720</v>
      </c>
      <c r="BC1886" s="257">
        <f>_xll.qlIndexFixing($AC$5,AZ1886,TRUE,_xll.ohTrigger(Trigger,Trigger6M))</f>
        <v>1.4127329526362113E-2</v>
      </c>
      <c r="BD1886" s="257">
        <f>_xll.qlIndexFixing($BE$1,AZ1886,TRUE,_xll.ohTrigger(Trigger,Trigger6M))</f>
        <v>1.3830202913439189E-2</v>
      </c>
    </row>
    <row r="1887" spans="51:56" ht="11.25" customHeight="1" x14ac:dyDescent="0.25">
      <c r="AY1887" s="106" t="s">
        <v>83</v>
      </c>
      <c r="AZ1887" s="105">
        <f>_xll.qlInterestRateIndexFixingDate(Currency&amp;"ibor"&amp;Tenor,BA1887,Trigger)</f>
        <v>52541</v>
      </c>
      <c r="BA1887" s="105">
        <f>_xll.qlCalendarAdvance(Calendar,BA1886,AY1887,"f",,Trigger)</f>
        <v>52545</v>
      </c>
      <c r="BB1887" s="105">
        <f>_xll.qlInterestRateIndexMaturity(Currency&amp;"ibor"&amp;Tenor,BA1887,Trigger)</f>
        <v>52727</v>
      </c>
      <c r="BC1887" s="257">
        <f>_xll.qlIndexFixing($AC$5,AZ1887,TRUE,_xll.ohTrigger(Trigger,Trigger6M))</f>
        <v>1.4128402550447961E-2</v>
      </c>
      <c r="BD1887" s="257">
        <f>_xll.qlIndexFixing($BE$1,AZ1887,TRUE,_xll.ohTrigger(Trigger,Trigger6M))</f>
        <v>1.3831759721783405E-2</v>
      </c>
    </row>
    <row r="1888" spans="51:56" ht="11.25" customHeight="1" x14ac:dyDescent="0.25">
      <c r="AY1888" s="106" t="s">
        <v>83</v>
      </c>
      <c r="AZ1888" s="105">
        <f>_xll.qlInterestRateIndexFixingDate(Currency&amp;"ibor"&amp;Tenor,BA1888,Trigger)</f>
        <v>52548</v>
      </c>
      <c r="BA1888" s="105">
        <f>_xll.qlCalendarAdvance(Calendar,BA1887,AY1888,"f",,Trigger)</f>
        <v>52552</v>
      </c>
      <c r="BB1888" s="105">
        <f>_xll.qlInterestRateIndexMaturity(Currency&amp;"ibor"&amp;Tenor,BA1888,Trigger)</f>
        <v>52734</v>
      </c>
      <c r="BC1888" s="257">
        <f>_xll.qlIndexFixing($AC$5,AZ1888,TRUE,_xll.ohTrigger(Trigger,Trigger6M))</f>
        <v>1.412947557511181E-2</v>
      </c>
      <c r="BD1888" s="257">
        <f>_xll.qlIndexFixing($BE$1,AZ1888,TRUE,_xll.ohTrigger(Trigger,Trigger6M))</f>
        <v>1.3833318621951479E-2</v>
      </c>
    </row>
    <row r="1889" spans="51:56" ht="11.25" customHeight="1" x14ac:dyDescent="0.25">
      <c r="AY1889" s="106" t="s">
        <v>83</v>
      </c>
      <c r="AZ1889" s="105">
        <f>_xll.qlInterestRateIndexFixingDate(Currency&amp;"ibor"&amp;Tenor,BA1889,Trigger)</f>
        <v>52555</v>
      </c>
      <c r="BA1889" s="105">
        <f>_xll.qlCalendarAdvance(Calendar,BA1888,AY1889,"f",,Trigger)</f>
        <v>52559</v>
      </c>
      <c r="BB1889" s="105">
        <f>_xll.qlInterestRateIndexMaturity(Currency&amp;"ibor"&amp;Tenor,BA1889,Trigger)</f>
        <v>52741</v>
      </c>
      <c r="BC1889" s="257">
        <f>_xll.qlIndexFixing($AC$5,AZ1889,TRUE,_xll.ohTrigger(Trigger,Trigger6M))</f>
        <v>1.4130548600353217E-2</v>
      </c>
      <c r="BD1889" s="257">
        <f>_xll.qlIndexFixing($BE$1,AZ1889,TRUE,_xll.ohTrigger(Trigger,Trigger6M))</f>
        <v>1.3834879617183455E-2</v>
      </c>
    </row>
    <row r="1890" spans="51:56" ht="11.25" customHeight="1" x14ac:dyDescent="0.25">
      <c r="AY1890" s="106" t="s">
        <v>83</v>
      </c>
      <c r="AZ1890" s="105">
        <f>_xll.qlInterestRateIndexFixingDate(Currency&amp;"ibor"&amp;Tenor,BA1890,Trigger)</f>
        <v>52562</v>
      </c>
      <c r="BA1890" s="105">
        <f>_xll.qlCalendarAdvance(Calendar,BA1889,AY1890,"f",,Trigger)</f>
        <v>52566</v>
      </c>
      <c r="BB1890" s="105">
        <f>_xll.qlInterestRateIndexMaturity(Currency&amp;"ibor"&amp;Tenor,BA1890,Trigger)</f>
        <v>52749</v>
      </c>
      <c r="BC1890" s="257">
        <f>_xll.qlIndexFixing($AC$5,AZ1890,TRUE,_xll.ohTrigger(Trigger,Trigger6M))</f>
        <v>1.413197498422843E-2</v>
      </c>
      <c r="BD1890" s="257">
        <f>_xll.qlIndexFixing($BE$1,AZ1890,TRUE,_xll.ohTrigger(Trigger,Trigger6M))</f>
        <v>1.383682038126329E-2</v>
      </c>
    </row>
    <row r="1891" spans="51:56" ht="11.25" customHeight="1" x14ac:dyDescent="0.25">
      <c r="AY1891" s="106" t="s">
        <v>83</v>
      </c>
      <c r="AZ1891" s="105">
        <f>_xll.qlInterestRateIndexFixingDate(Currency&amp;"ibor"&amp;Tenor,BA1891,Trigger)</f>
        <v>52569</v>
      </c>
      <c r="BA1891" s="105">
        <f>_xll.qlCalendarAdvance(Calendar,BA1890,AY1891,"f",,Trigger)</f>
        <v>52573</v>
      </c>
      <c r="BB1891" s="105">
        <f>_xll.qlInterestRateIndexMaturity(Currency&amp;"ibor"&amp;Tenor,BA1891,Trigger)</f>
        <v>52756</v>
      </c>
      <c r="BC1891" s="257">
        <f>_xll.qlIndexFixing($AC$5,AZ1891,TRUE,_xll.ohTrigger(Trigger,Trigger6M))</f>
        <v>1.4134913000086572E-2</v>
      </c>
      <c r="BD1891" s="257">
        <f>_xll.qlIndexFixing($BE$1,AZ1891,TRUE,_xll.ohTrigger(Trigger,Trigger6M))</f>
        <v>1.3838385787543084E-2</v>
      </c>
    </row>
    <row r="1892" spans="51:56" ht="11.25" customHeight="1" x14ac:dyDescent="0.25">
      <c r="AY1892" s="106" t="s">
        <v>83</v>
      </c>
      <c r="AZ1892" s="105">
        <f>_xll.qlInterestRateIndexFixingDate(Currency&amp;"ibor"&amp;Tenor,BA1892,Trigger)</f>
        <v>52576</v>
      </c>
      <c r="BA1892" s="105">
        <f>_xll.qlCalendarAdvance(Calendar,BA1891,AY1892,"f",,Trigger)</f>
        <v>52580</v>
      </c>
      <c r="BB1892" s="105">
        <f>_xll.qlInterestRateIndexMaturity(Currency&amp;"ibor"&amp;Tenor,BA1892,Trigger)</f>
        <v>52763</v>
      </c>
      <c r="BC1892" s="257">
        <f>_xll.qlIndexFixing($AC$5,AZ1892,TRUE,_xll.ohTrigger(Trigger,Trigger6M))</f>
        <v>1.4138164513157166E-2</v>
      </c>
      <c r="BD1892" s="257">
        <f>_xll.qlIndexFixing($BE$1,AZ1892,TRUE,_xll.ohTrigger(Trigger,Trigger6M))</f>
        <v>1.3839953298927165E-2</v>
      </c>
    </row>
    <row r="1893" spans="51:56" ht="11.25" customHeight="1" x14ac:dyDescent="0.25">
      <c r="AY1893" s="106" t="s">
        <v>83</v>
      </c>
      <c r="AZ1893" s="105">
        <f>_xll.qlInterestRateIndexFixingDate(Currency&amp;"ibor"&amp;Tenor,BA1893,Trigger)</f>
        <v>52583</v>
      </c>
      <c r="BA1893" s="105">
        <f>_xll.qlCalendarAdvance(Calendar,BA1892,AY1893,"f",,Trigger)</f>
        <v>52587</v>
      </c>
      <c r="BB1893" s="105">
        <f>_xll.qlInterestRateIndexMaturity(Currency&amp;"ibor"&amp;Tenor,BA1893,Trigger)</f>
        <v>52770</v>
      </c>
      <c r="BC1893" s="257">
        <f>_xll.qlIndexFixing($AC$5,AZ1893,TRUE,_xll.ohTrigger(Trigger,Trigger6M))</f>
        <v>1.4141418904422928E-2</v>
      </c>
      <c r="BD1893" s="257">
        <f>_xll.qlIndexFixing($BE$1,AZ1893,TRUE,_xll.ohTrigger(Trigger,Trigger6M))</f>
        <v>1.3841522918657093E-2</v>
      </c>
    </row>
    <row r="1894" spans="51:56" ht="11.25" customHeight="1" x14ac:dyDescent="0.25">
      <c r="AY1894" s="106" t="s">
        <v>83</v>
      </c>
      <c r="AZ1894" s="105">
        <f>_xll.qlInterestRateIndexFixingDate(Currency&amp;"ibor"&amp;Tenor,BA1894,Trigger)</f>
        <v>52589</v>
      </c>
      <c r="BA1894" s="105">
        <f>_xll.qlCalendarAdvance(Calendar,BA1893,AY1894,"f",,Trigger)</f>
        <v>52594</v>
      </c>
      <c r="BB1894" s="105">
        <f>_xll.qlInterestRateIndexMaturity(Currency&amp;"ibor"&amp;Tenor,BA1894,Trigger)</f>
        <v>52777</v>
      </c>
      <c r="BC1894" s="257">
        <f>_xll.qlIndexFixing($AC$5,AZ1894,TRUE,_xll.ohTrigger(Trigger,Trigger6M))</f>
        <v>1.4144676173897835E-2</v>
      </c>
      <c r="BD1894" s="257">
        <f>_xll.qlIndexFixing($BE$1,AZ1894,TRUE,_xll.ohTrigger(Trigger,Trigger6M))</f>
        <v>1.3843094649972682E-2</v>
      </c>
    </row>
    <row r="1895" spans="51:56" ht="11.25" customHeight="1" x14ac:dyDescent="0.25">
      <c r="AY1895" s="106" t="s">
        <v>83</v>
      </c>
      <c r="AZ1895" s="105">
        <f>_xll.qlInterestRateIndexFixingDate(Currency&amp;"ibor"&amp;Tenor,BA1895,Trigger)</f>
        <v>52596</v>
      </c>
      <c r="BA1895" s="105">
        <f>_xll.qlCalendarAdvance(Calendar,BA1894,AY1895,"f",,Trigger)</f>
        <v>52601</v>
      </c>
      <c r="BB1895" s="105">
        <f>_xll.qlInterestRateIndexMaturity(Currency&amp;"ibor"&amp;Tenor,BA1895,Trigger)</f>
        <v>52783</v>
      </c>
      <c r="BC1895" s="257">
        <f>_xll.qlIndexFixing($AC$5,AZ1895,TRUE,_xll.ohTrigger(Trigger,Trigger6M))</f>
        <v>1.4147326235548206E-2</v>
      </c>
      <c r="BD1895" s="257">
        <f>_xll.qlIndexFixing($BE$1,AZ1895,TRUE,_xll.ohTrigger(Trigger,Trigger6M))</f>
        <v>1.3844289766391004E-2</v>
      </c>
    </row>
    <row r="1896" spans="51:56" ht="11.25" customHeight="1" x14ac:dyDescent="0.25">
      <c r="AY1896" s="106" t="s">
        <v>83</v>
      </c>
      <c r="AZ1896" s="105">
        <f>_xll.qlInterestRateIndexFixingDate(Currency&amp;"ibor"&amp;Tenor,BA1896,Trigger)</f>
        <v>52604</v>
      </c>
      <c r="BA1896" s="105">
        <f>_xll.qlCalendarAdvance(Calendar,BA1895,AY1896,"f",,Trigger)</f>
        <v>52608</v>
      </c>
      <c r="BB1896" s="105">
        <f>_xll.qlInterestRateIndexMaturity(Currency&amp;"ibor"&amp;Tenor,BA1896,Trigger)</f>
        <v>52790</v>
      </c>
      <c r="BC1896" s="257">
        <f>_xll.qlIndexFixing($AC$5,AZ1896,TRUE,_xll.ohTrigger(Trigger,Trigger6M))</f>
        <v>1.4150600752719027E-2</v>
      </c>
      <c r="BD1896" s="257">
        <f>_xll.qlIndexFixing($BE$1,AZ1896,TRUE,_xll.ohTrigger(Trigger,Trigger6M))</f>
        <v>1.3845865517808264E-2</v>
      </c>
    </row>
    <row r="1897" spans="51:56" ht="11.25" customHeight="1" x14ac:dyDescent="0.25">
      <c r="AY1897" s="106" t="s">
        <v>83</v>
      </c>
      <c r="AZ1897" s="105">
        <f>_xll.qlInterestRateIndexFixingDate(Currency&amp;"ibor"&amp;Tenor,BA1897,Trigger)</f>
        <v>52611</v>
      </c>
      <c r="BA1897" s="105">
        <f>_xll.qlCalendarAdvance(Calendar,BA1896,AY1897,"f",,Trigger)</f>
        <v>52615</v>
      </c>
      <c r="BB1897" s="105">
        <f>_xll.qlInterestRateIndexMaturity(Currency&amp;"ibor"&amp;Tenor,BA1897,Trigger)</f>
        <v>52797</v>
      </c>
      <c r="BC1897" s="257">
        <f>_xll.qlIndexFixing($AC$5,AZ1897,TRUE,_xll.ohTrigger(Trigger,Trigger6M))</f>
        <v>1.4153878163821097E-2</v>
      </c>
      <c r="BD1897" s="257">
        <f>_xll.qlIndexFixing($BE$1,AZ1897,TRUE,_xll.ohTrigger(Trigger,Trigger6M))</f>
        <v>1.3847443390214624E-2</v>
      </c>
    </row>
    <row r="1898" spans="51:56" ht="11.25" customHeight="1" x14ac:dyDescent="0.25">
      <c r="AY1898" s="106" t="s">
        <v>83</v>
      </c>
      <c r="AZ1898" s="105">
        <f>_xll.qlInterestRateIndexFixingDate(Currency&amp;"ibor"&amp;Tenor,BA1898,Trigger)</f>
        <v>52618</v>
      </c>
      <c r="BA1898" s="105">
        <f>_xll.qlCalendarAdvance(Calendar,BA1897,AY1898,"f",,Trigger)</f>
        <v>52622</v>
      </c>
      <c r="BB1898" s="105">
        <f>_xll.qlInterestRateIndexMaturity(Currency&amp;"ibor"&amp;Tenor,BA1898,Trigger)</f>
        <v>52804</v>
      </c>
      <c r="BC1898" s="257">
        <f>_xll.qlIndexFixing($AC$5,AZ1898,TRUE,_xll.ohTrigger(Trigger,Trigger6M))</f>
        <v>1.4157158468869347E-2</v>
      </c>
      <c r="BD1898" s="257">
        <f>_xll.qlIndexFixing($BE$1,AZ1898,TRUE,_xll.ohTrigger(Trigger,Trigger6M))</f>
        <v>1.3849023386852323E-2</v>
      </c>
    </row>
    <row r="1899" spans="51:56" ht="11.25" customHeight="1" x14ac:dyDescent="0.25">
      <c r="AY1899" s="106" t="s">
        <v>83</v>
      </c>
      <c r="AZ1899" s="105">
        <f>_xll.qlInterestRateIndexFixingDate(Currency&amp;"ibor"&amp;Tenor,BA1899,Trigger)</f>
        <v>52625</v>
      </c>
      <c r="BA1899" s="105">
        <f>_xll.qlCalendarAdvance(Calendar,BA1898,AY1899,"f",,Trigger)</f>
        <v>52629</v>
      </c>
      <c r="BB1899" s="105">
        <f>_xll.qlInterestRateIndexMaturity(Currency&amp;"ibor"&amp;Tenor,BA1899,Trigger)</f>
        <v>52811</v>
      </c>
      <c r="BC1899" s="257">
        <f>_xll.qlIndexFixing($AC$5,AZ1899,TRUE,_xll.ohTrigger(Trigger,Trigger6M))</f>
        <v>1.4160441667877397E-2</v>
      </c>
      <c r="BD1899" s="257">
        <f>_xll.qlIndexFixing($BE$1,AZ1899,TRUE,_xll.ohTrigger(Trigger,Trigger6M))</f>
        <v>1.3850605510960092E-2</v>
      </c>
    </row>
    <row r="1900" spans="51:56" ht="11.25" customHeight="1" x14ac:dyDescent="0.25">
      <c r="AY1900" s="106" t="s">
        <v>83</v>
      </c>
      <c r="AZ1900" s="105">
        <f>_xll.qlInterestRateIndexFixingDate(Currency&amp;"ibor"&amp;Tenor,BA1900,Trigger)</f>
        <v>52632</v>
      </c>
      <c r="BA1900" s="105">
        <f>_xll.qlCalendarAdvance(Calendar,BA1899,AY1900,"f",,Trigger)</f>
        <v>52636</v>
      </c>
      <c r="BB1900" s="105">
        <f>_xll.qlInterestRateIndexMaturity(Currency&amp;"ibor"&amp;Tenor,BA1900,Trigger)</f>
        <v>52818</v>
      </c>
      <c r="BC1900" s="257">
        <f>_xll.qlIndexFixing($AC$5,AZ1900,TRUE,_xll.ohTrigger(Trigger,Trigger6M))</f>
        <v>1.4163727760860176E-2</v>
      </c>
      <c r="BD1900" s="257">
        <f>_xll.qlIndexFixing($BE$1,AZ1900,TRUE,_xll.ohTrigger(Trigger,Trigger6M))</f>
        <v>1.3852189765780169E-2</v>
      </c>
    </row>
    <row r="1901" spans="51:56" ht="11.25" customHeight="1" x14ac:dyDescent="0.25">
      <c r="AY1901" s="106" t="s">
        <v>83</v>
      </c>
      <c r="AZ1901" s="105">
        <f>_xll.qlInterestRateIndexFixingDate(Currency&amp;"ibor"&amp;Tenor,BA1901,Trigger)</f>
        <v>52639</v>
      </c>
      <c r="BA1901" s="105">
        <f>_xll.qlCalendarAdvance(Calendar,BA1900,AY1901,"f",,Trigger)</f>
        <v>52643</v>
      </c>
      <c r="BB1901" s="105">
        <f>_xll.qlInterestRateIndexMaturity(Currency&amp;"ibor"&amp;Tenor,BA1901,Trigger)</f>
        <v>52825</v>
      </c>
      <c r="BC1901" s="257">
        <f>_xll.qlIndexFixing($AC$5,AZ1901,TRUE,_xll.ohTrigger(Trigger,Trigger6M))</f>
        <v>1.41670167478313E-2</v>
      </c>
      <c r="BD1901" s="257">
        <f>_xll.qlIndexFixing($BE$1,AZ1901,TRUE,_xll.ohTrigger(Trigger,Trigger6M))</f>
        <v>1.3853776154552164E-2</v>
      </c>
    </row>
    <row r="1902" spans="51:56" ht="11.25" customHeight="1" x14ac:dyDescent="0.25">
      <c r="AY1902" s="106" t="s">
        <v>83</v>
      </c>
      <c r="AZ1902" s="105">
        <f>_xll.qlInterestRateIndexFixingDate(Currency&amp;"ibor"&amp;Tenor,BA1902,Trigger)</f>
        <v>52646</v>
      </c>
      <c r="BA1902" s="105">
        <f>_xll.qlCalendarAdvance(Calendar,BA1901,AY1902,"f",,Trigger)</f>
        <v>52650</v>
      </c>
      <c r="BB1902" s="105">
        <f>_xll.qlInterestRateIndexMaturity(Currency&amp;"ibor"&amp;Tenor,BA1902,Trigger)</f>
        <v>52832</v>
      </c>
      <c r="BC1902" s="257">
        <f>_xll.qlIndexFixing($AC$5,AZ1902,TRUE,_xll.ohTrigger(Trigger,Trigger6M))</f>
        <v>1.4170308628805703E-2</v>
      </c>
      <c r="BD1902" s="257">
        <f>_xll.qlIndexFixing($BE$1,AZ1902,TRUE,_xll.ohTrigger(Trigger,Trigger6M))</f>
        <v>1.3855364680518316E-2</v>
      </c>
    </row>
    <row r="1903" spans="51:56" ht="11.25" customHeight="1" x14ac:dyDescent="0.25">
      <c r="AY1903" s="106" t="s">
        <v>83</v>
      </c>
      <c r="AZ1903" s="105">
        <f>_xll.qlInterestRateIndexFixingDate(Currency&amp;"ibor"&amp;Tenor,BA1903,Trigger)</f>
        <v>52653</v>
      </c>
      <c r="BA1903" s="105">
        <f>_xll.qlCalendarAdvance(Calendar,BA1902,AY1903,"f",,Trigger)</f>
        <v>52657</v>
      </c>
      <c r="BB1903" s="105">
        <f>_xll.qlInterestRateIndexMaturity(Currency&amp;"ibor"&amp;Tenor,BA1903,Trigger)</f>
        <v>52841</v>
      </c>
      <c r="BC1903" s="257">
        <f>_xll.qlIndexFixing($AC$5,AZ1903,TRUE,_xll.ohTrigger(Trigger,Trigger6M))</f>
        <v>1.4174637153758147E-2</v>
      </c>
      <c r="BD1903" s="257">
        <f>_xll.qlIndexFixing($BE$1,AZ1903,TRUE,_xll.ohTrigger(Trigger,Trigger6M))</f>
        <v>1.3857716259301454E-2</v>
      </c>
    </row>
    <row r="1904" spans="51:56" ht="11.25" customHeight="1" x14ac:dyDescent="0.25">
      <c r="AY1904" s="106" t="s">
        <v>83</v>
      </c>
      <c r="AZ1904" s="105">
        <f>_xll.qlInterestRateIndexFixingDate(Currency&amp;"ibor"&amp;Tenor,BA1904,Trigger)</f>
        <v>52660</v>
      </c>
      <c r="BA1904" s="105">
        <f>_xll.qlCalendarAdvance(Calendar,BA1903,AY1904,"f",,Trigger)</f>
        <v>52664</v>
      </c>
      <c r="BB1904" s="105">
        <f>_xll.qlInterestRateIndexMaturity(Currency&amp;"ibor"&amp;Tenor,BA1904,Trigger)</f>
        <v>52848</v>
      </c>
      <c r="BC1904" s="257">
        <f>_xll.qlIndexFixing($AC$5,AZ1904,TRUE,_xll.ohTrigger(Trigger,Trigger6M))</f>
        <v>1.4177911716193268E-2</v>
      </c>
      <c r="BD1904" s="257">
        <f>_xll.qlIndexFixing($BE$1,AZ1904,TRUE,_xll.ohTrigger(Trigger,Trigger6M))</f>
        <v>1.385930950012464E-2</v>
      </c>
    </row>
    <row r="1905" spans="51:56" ht="11.25" customHeight="1" x14ac:dyDescent="0.25">
      <c r="AY1905" s="106" t="s">
        <v>83</v>
      </c>
      <c r="AZ1905" s="105">
        <f>_xll.qlInterestRateIndexFixingDate(Currency&amp;"ibor"&amp;Tenor,BA1905,Trigger)</f>
        <v>52667</v>
      </c>
      <c r="BA1905" s="105">
        <f>_xll.qlCalendarAdvance(Calendar,BA1904,AY1905,"f",,Trigger)</f>
        <v>52671</v>
      </c>
      <c r="BB1905" s="105">
        <f>_xll.qlInterestRateIndexMaturity(Currency&amp;"ibor"&amp;Tenor,BA1905,Trigger)</f>
        <v>52855</v>
      </c>
      <c r="BC1905" s="257">
        <f>_xll.qlIndexFixing($AC$5,AZ1905,TRUE,_xll.ohTrigger(Trigger,Trigger6M))</f>
        <v>1.4181189141483991E-2</v>
      </c>
      <c r="BD1905" s="257">
        <f>_xll.qlIndexFixing($BE$1,AZ1905,TRUE,_xll.ohTrigger(Trigger,Trigger6M))</f>
        <v>1.3860904888506477E-2</v>
      </c>
    </row>
    <row r="1906" spans="51:56" ht="11.25" customHeight="1" x14ac:dyDescent="0.25">
      <c r="AY1906" s="106" t="s">
        <v>83</v>
      </c>
      <c r="AZ1906" s="105">
        <f>_xll.qlInterestRateIndexFixingDate(Currency&amp;"ibor"&amp;Tenor,BA1906,Trigger)</f>
        <v>52674</v>
      </c>
      <c r="BA1906" s="105">
        <f>_xll.qlCalendarAdvance(Calendar,BA1905,AY1906,"f",,Trigger)</f>
        <v>52678</v>
      </c>
      <c r="BB1906" s="105">
        <f>_xll.qlInterestRateIndexMaturity(Currency&amp;"ibor"&amp;Tenor,BA1906,Trigger)</f>
        <v>52862</v>
      </c>
      <c r="BC1906" s="257">
        <f>_xll.qlIndexFixing($AC$5,AZ1906,TRUE,_xll.ohTrigger(Trigger,Trigger6M))</f>
        <v>1.4184469429644658E-2</v>
      </c>
      <c r="BD1906" s="257">
        <f>_xll.qlIndexFixing($BE$1,AZ1906,TRUE,_xll.ohTrigger(Trigger,Trigger6M))</f>
        <v>1.3862502427687419E-2</v>
      </c>
    </row>
    <row r="1907" spans="51:56" ht="11.25" customHeight="1" x14ac:dyDescent="0.25">
      <c r="AY1907" s="106" t="s">
        <v>83</v>
      </c>
      <c r="AZ1907" s="105">
        <f>_xll.qlInterestRateIndexFixingDate(Currency&amp;"ibor"&amp;Tenor,BA1907,Trigger)</f>
        <v>52681</v>
      </c>
      <c r="BA1907" s="105">
        <f>_xll.qlCalendarAdvance(Calendar,BA1906,AY1907,"f",,Trigger)</f>
        <v>52685</v>
      </c>
      <c r="BB1907" s="105">
        <f>_xll.qlInterestRateIndexMaturity(Currency&amp;"ibor"&amp;Tenor,BA1907,Trigger)</f>
        <v>52869</v>
      </c>
      <c r="BC1907" s="257">
        <f>_xll.qlIndexFixing($AC$5,AZ1907,TRUE,_xll.ohTrigger(Trigger,Trigger6M))</f>
        <v>1.4187752580689602E-2</v>
      </c>
      <c r="BD1907" s="257">
        <f>_xll.qlIndexFixing($BE$1,AZ1907,TRUE,_xll.ohTrigger(Trigger,Trigger6M))</f>
        <v>1.3864102120908351E-2</v>
      </c>
    </row>
    <row r="1908" spans="51:56" ht="11.25" customHeight="1" x14ac:dyDescent="0.25">
      <c r="AY1908" s="106" t="s">
        <v>83</v>
      </c>
      <c r="AZ1908" s="105">
        <f>_xll.qlInterestRateIndexFixingDate(Currency&amp;"ibor"&amp;Tenor,BA1908,Trigger)</f>
        <v>52688</v>
      </c>
      <c r="BA1908" s="105">
        <f>_xll.qlCalendarAdvance(Calendar,BA1907,AY1908,"f",,Trigger)</f>
        <v>52692</v>
      </c>
      <c r="BB1908" s="105">
        <f>_xll.qlInterestRateIndexMaturity(Currency&amp;"ibor"&amp;Tenor,BA1908,Trigger)</f>
        <v>52875</v>
      </c>
      <c r="BC1908" s="257">
        <f>_xll.qlIndexFixing($AC$5,AZ1908,TRUE,_xll.ohTrigger(Trigger,Trigger6M))</f>
        <v>1.4190580166446806E-2</v>
      </c>
      <c r="BD1908" s="257">
        <f>_xll.qlIndexFixing($BE$1,AZ1908,TRUE,_xll.ohTrigger(Trigger,Trigger6M))</f>
        <v>1.3865322419889813E-2</v>
      </c>
    </row>
    <row r="1909" spans="51:56" ht="11.25" customHeight="1" x14ac:dyDescent="0.25">
      <c r="AY1909" s="106" t="s">
        <v>83</v>
      </c>
      <c r="AZ1909" s="105">
        <f>_xll.qlInterestRateIndexFixingDate(Currency&amp;"ibor"&amp;Tenor,BA1909,Trigger)</f>
        <v>52695</v>
      </c>
      <c r="BA1909" s="105">
        <f>_xll.qlCalendarAdvance(Calendar,BA1908,AY1909,"f",,Trigger)</f>
        <v>52699</v>
      </c>
      <c r="BB1909" s="105">
        <f>_xll.qlInterestRateIndexMaturity(Currency&amp;"ibor"&amp;Tenor,BA1909,Trigger)</f>
        <v>52882</v>
      </c>
      <c r="BC1909" s="257">
        <f>_xll.qlIndexFixing($AC$5,AZ1909,TRUE,_xll.ohTrigger(Trigger,Trigger6M))</f>
        <v>1.419388061076465E-2</v>
      </c>
      <c r="BD1909" s="257">
        <f>_xll.qlIndexFixing($BE$1,AZ1909,TRUE,_xll.ohTrigger(Trigger,Trigger6M))</f>
        <v>1.3866926213916794E-2</v>
      </c>
    </row>
    <row r="1910" spans="51:56" ht="11.25" customHeight="1" x14ac:dyDescent="0.25">
      <c r="AY1910" s="106" t="s">
        <v>83</v>
      </c>
      <c r="AZ1910" s="105">
        <f>_xll.qlInterestRateIndexFixingDate(Currency&amp;"ibor"&amp;Tenor,BA1910,Trigger)</f>
        <v>52700</v>
      </c>
      <c r="BA1910" s="105">
        <f>_xll.qlCalendarAdvance(Calendar,BA1909,AY1910,"f",,Trigger)</f>
        <v>52706</v>
      </c>
      <c r="BB1910" s="105">
        <f>_xll.qlInterestRateIndexMaturity(Currency&amp;"ibor"&amp;Tenor,BA1910,Trigger)</f>
        <v>52889</v>
      </c>
      <c r="BC1910" s="257">
        <f>_xll.qlIndexFixing($AC$5,AZ1910,TRUE,_xll.ohTrigger(Trigger,Trigger6M))</f>
        <v>1.4197183933519219E-2</v>
      </c>
      <c r="BD1910" s="257">
        <f>_xll.qlIndexFixing($BE$1,AZ1910,TRUE,_xll.ohTrigger(Trigger,Trigger6M))</f>
        <v>1.3868532171385662E-2</v>
      </c>
    </row>
    <row r="1911" spans="51:56" ht="11.25" customHeight="1" x14ac:dyDescent="0.25">
      <c r="AY1911" s="106" t="s">
        <v>83</v>
      </c>
      <c r="AZ1911" s="105">
        <f>_xll.qlInterestRateIndexFixingDate(Currency&amp;"ibor"&amp;Tenor,BA1911,Trigger)</f>
        <v>52709</v>
      </c>
      <c r="BA1911" s="105">
        <f>_xll.qlCalendarAdvance(Calendar,BA1910,AY1911,"f",,Trigger)</f>
        <v>52713</v>
      </c>
      <c r="BB1911" s="105">
        <f>_xll.qlInterestRateIndexMaturity(Currency&amp;"ibor"&amp;Tenor,BA1911,Trigger)</f>
        <v>52896</v>
      </c>
      <c r="BC1911" s="257">
        <f>_xll.qlIndexFixing($AC$5,AZ1911,TRUE,_xll.ohTrigger(Trigger,Trigger6M))</f>
        <v>1.4200490134726235E-2</v>
      </c>
      <c r="BD1911" s="257">
        <f>_xll.qlIndexFixing($BE$1,AZ1911,TRUE,_xll.ohTrigger(Trigger,Trigger6M))</f>
        <v>1.3870140295537972E-2</v>
      </c>
    </row>
    <row r="1912" spans="51:56" ht="11.25" customHeight="1" x14ac:dyDescent="0.25">
      <c r="AY1912" s="106" t="s">
        <v>83</v>
      </c>
      <c r="AZ1912" s="105">
        <f>_xll.qlInterestRateIndexFixingDate(Currency&amp;"ibor"&amp;Tenor,BA1912,Trigger)</f>
        <v>52716</v>
      </c>
      <c r="BA1912" s="105">
        <f>_xll.qlCalendarAdvance(Calendar,BA1911,AY1912,"f",,Trigger)</f>
        <v>52720</v>
      </c>
      <c r="BB1912" s="105">
        <f>_xll.qlInterestRateIndexMaturity(Currency&amp;"ibor"&amp;Tenor,BA1912,Trigger)</f>
        <v>52904</v>
      </c>
      <c r="BC1912" s="257">
        <f>_xll.qlIndexFixing($AC$5,AZ1912,TRUE,_xll.ohTrigger(Trigger,Trigger6M))</f>
        <v>1.4204211279679385E-2</v>
      </c>
      <c r="BD1912" s="257">
        <f>_xll.qlIndexFixing($BE$1,AZ1912,TRUE,_xll.ohTrigger(Trigger,Trigger6M))</f>
        <v>1.3872133011061674E-2</v>
      </c>
    </row>
    <row r="1913" spans="51:56" ht="11.25" customHeight="1" x14ac:dyDescent="0.25">
      <c r="AY1913" s="106" t="s">
        <v>83</v>
      </c>
      <c r="AZ1913" s="105">
        <f>_xll.qlInterestRateIndexFixingDate(Currency&amp;"ibor"&amp;Tenor,BA1913,Trigger)</f>
        <v>52723</v>
      </c>
      <c r="BA1913" s="105">
        <f>_xll.qlCalendarAdvance(Calendar,BA1912,AY1913,"f",,Trigger)</f>
        <v>52727</v>
      </c>
      <c r="BB1913" s="105">
        <f>_xll.qlInterestRateIndexMaturity(Currency&amp;"ibor"&amp;Tenor,BA1913,Trigger)</f>
        <v>52911</v>
      </c>
      <c r="BC1913" s="257">
        <f>_xll.qlIndexFixing($AC$5,AZ1913,TRUE,_xll.ohTrigger(Trigger,Trigger6M))</f>
        <v>1.4207511608330187E-2</v>
      </c>
      <c r="BD1913" s="257">
        <f>_xll.qlIndexFixing($BE$1,AZ1913,TRUE,_xll.ohTrigger(Trigger,Trigger6M))</f>
        <v>1.3873745696591139E-2</v>
      </c>
    </row>
    <row r="1914" spans="51:56" ht="11.25" customHeight="1" x14ac:dyDescent="0.25">
      <c r="AY1914" s="106" t="s">
        <v>83</v>
      </c>
      <c r="AZ1914" s="105">
        <f>_xll.qlInterestRateIndexFixingDate(Currency&amp;"ibor"&amp;Tenor,BA1914,Trigger)</f>
        <v>52730</v>
      </c>
      <c r="BA1914" s="105">
        <f>_xll.qlCalendarAdvance(Calendar,BA1913,AY1914,"f",,Trigger)</f>
        <v>52734</v>
      </c>
      <c r="BB1914" s="105">
        <f>_xll.qlInterestRateIndexMaturity(Currency&amp;"ibor"&amp;Tenor,BA1914,Trigger)</f>
        <v>52918</v>
      </c>
      <c r="BC1914" s="257">
        <f>_xll.qlIndexFixing($AC$5,AZ1914,TRUE,_xll.ohTrigger(Trigger,Trigger6M))</f>
        <v>1.4210814799966057E-2</v>
      </c>
      <c r="BD1914" s="257">
        <f>_xll.qlIndexFixing($BE$1,AZ1914,TRUE,_xll.ohTrigger(Trigger,Trigger6M))</f>
        <v>1.3875360558849836E-2</v>
      </c>
    </row>
    <row r="1915" spans="51:56" ht="11.25" customHeight="1" x14ac:dyDescent="0.25">
      <c r="AY1915" s="106" t="s">
        <v>83</v>
      </c>
      <c r="AZ1915" s="105">
        <f>_xll.qlInterestRateIndexFixingDate(Currency&amp;"ibor"&amp;Tenor,BA1915,Trigger)</f>
        <v>52737</v>
      </c>
      <c r="BA1915" s="105">
        <f>_xll.qlCalendarAdvance(Calendar,BA1914,AY1915,"f",,Trigger)</f>
        <v>52741</v>
      </c>
      <c r="BB1915" s="105">
        <f>_xll.qlInterestRateIndexMaturity(Currency&amp;"ibor"&amp;Tenor,BA1915,Trigger)</f>
        <v>52925</v>
      </c>
      <c r="BC1915" s="257">
        <f>_xll.qlIndexFixing($AC$5,AZ1915,TRUE,_xll.ohTrigger(Trigger,Trigger6M))</f>
        <v>1.421412085460046E-2</v>
      </c>
      <c r="BD1915" s="257">
        <f>_xll.qlIndexFixing($BE$1,AZ1915,TRUE,_xll.ohTrigger(Trigger,Trigger6M))</f>
        <v>1.3876977601079518E-2</v>
      </c>
    </row>
    <row r="1916" spans="51:56" ht="11.25" customHeight="1" x14ac:dyDescent="0.25">
      <c r="AY1916" s="106" t="s">
        <v>83</v>
      </c>
      <c r="AZ1916" s="105">
        <f>_xll.qlInterestRateIndexFixingDate(Currency&amp;"ibor"&amp;Tenor,BA1916,Trigger)</f>
        <v>52744</v>
      </c>
      <c r="BA1916" s="105">
        <f>_xll.qlCalendarAdvance(Calendar,BA1915,AY1916,"f",,Trigger)</f>
        <v>52748</v>
      </c>
      <c r="BB1916" s="105">
        <f>_xll.qlInterestRateIndexMaturity(Currency&amp;"ibor"&amp;Tenor,BA1916,Trigger)</f>
        <v>52931</v>
      </c>
      <c r="BC1916" s="257">
        <f>_xll.qlIndexFixing($AC$5,AZ1916,TRUE,_xll.ohTrigger(Trigger,Trigger6M))</f>
        <v>1.4217064318038158E-2</v>
      </c>
      <c r="BD1916" s="257">
        <f>_xll.qlIndexFixing($BE$1,AZ1916,TRUE,_xll.ohTrigger(Trigger,Trigger6M))</f>
        <v>1.3878213529995754E-2</v>
      </c>
    </row>
    <row r="1917" spans="51:56" ht="11.25" customHeight="1" x14ac:dyDescent="0.25">
      <c r="AY1917" s="106" t="s">
        <v>83</v>
      </c>
      <c r="AZ1917" s="105">
        <f>_xll.qlInterestRateIndexFixingDate(Currency&amp;"ibor"&amp;Tenor,BA1917,Trigger)</f>
        <v>52751</v>
      </c>
      <c r="BA1917" s="105">
        <f>_xll.qlCalendarAdvance(Calendar,BA1916,AY1917,"f",,Trigger)</f>
        <v>52755</v>
      </c>
      <c r="BB1917" s="105">
        <f>_xll.qlInterestRateIndexMaturity(Currency&amp;"ibor"&amp;Tenor,BA1917,Trigger)</f>
        <v>52938</v>
      </c>
      <c r="BC1917" s="257">
        <f>_xll.qlIndexFixing($AC$5,AZ1917,TRUE,_xll.ohTrigger(Trigger,Trigger6M))</f>
        <v>1.4218833746799919E-2</v>
      </c>
      <c r="BD1917" s="257">
        <f>_xll.qlIndexFixing($BE$1,AZ1917,TRUE,_xll.ohTrigger(Trigger,Trigger6M))</f>
        <v>1.3879834722314941E-2</v>
      </c>
    </row>
    <row r="1918" spans="51:56" ht="11.25" customHeight="1" x14ac:dyDescent="0.25">
      <c r="AY1918" s="106" t="s">
        <v>83</v>
      </c>
      <c r="AZ1918" s="105">
        <f>_xll.qlInterestRateIndexFixingDate(Currency&amp;"ibor"&amp;Tenor,BA1918,Trigger)</f>
        <v>52758</v>
      </c>
      <c r="BA1918" s="105">
        <f>_xll.qlCalendarAdvance(Calendar,BA1917,AY1918,"f",,Trigger)</f>
        <v>52762</v>
      </c>
      <c r="BB1918" s="105">
        <f>_xll.qlInterestRateIndexMaturity(Currency&amp;"ibor"&amp;Tenor,BA1918,Trigger)</f>
        <v>52945</v>
      </c>
      <c r="BC1918" s="257">
        <f>_xll.qlIndexFixing($AC$5,AZ1918,TRUE,_xll.ohTrigger(Trigger,Trigger6M))</f>
        <v>1.4219981969969797E-2</v>
      </c>
      <c r="BD1918" s="257">
        <f>_xll.qlIndexFixing($BE$1,AZ1918,TRUE,_xll.ohTrigger(Trigger,Trigger6M))</f>
        <v>1.388145810400631E-2</v>
      </c>
    </row>
    <row r="1919" spans="51:56" ht="11.25" customHeight="1" x14ac:dyDescent="0.25">
      <c r="AY1919" s="106" t="s">
        <v>83</v>
      </c>
      <c r="AZ1919" s="105">
        <f>_xll.qlInterestRateIndexFixingDate(Currency&amp;"ibor"&amp;Tenor,BA1919,Trigger)</f>
        <v>52765</v>
      </c>
      <c r="BA1919" s="105">
        <f>_xll.qlCalendarAdvance(Calendar,BA1918,AY1919,"f",,Trigger)</f>
        <v>52769</v>
      </c>
      <c r="BB1919" s="105">
        <f>_xll.qlInterestRateIndexMaturity(Currency&amp;"ibor"&amp;Tenor,BA1919,Trigger)</f>
        <v>52952</v>
      </c>
      <c r="BC1919" s="257">
        <f>_xll.qlIndexFixing($AC$5,AZ1919,TRUE,_xll.ohTrigger(Trigger,Trigger6M))</f>
        <v>1.4221130193804936E-2</v>
      </c>
      <c r="BD1919" s="257">
        <f>_xll.qlIndexFixing($BE$1,AZ1919,TRUE,_xll.ohTrigger(Trigger,Trigger6M))</f>
        <v>1.3883083678310546E-2</v>
      </c>
    </row>
    <row r="1920" spans="51:56" ht="11.25" customHeight="1" x14ac:dyDescent="0.25">
      <c r="AY1920" s="106" t="s">
        <v>83</v>
      </c>
      <c r="AZ1920" s="105">
        <f>_xll.qlInterestRateIndexFixingDate(Currency&amp;"ibor"&amp;Tenor,BA1920,Trigger)</f>
        <v>52772</v>
      </c>
      <c r="BA1920" s="105">
        <f>_xll.qlCalendarAdvance(Calendar,BA1919,AY1920,"f",,Trigger)</f>
        <v>52776</v>
      </c>
      <c r="BB1920" s="105">
        <f>_xll.qlInterestRateIndexMaturity(Currency&amp;"ibor"&amp;Tenor,BA1920,Trigger)</f>
        <v>52959</v>
      </c>
      <c r="BC1920" s="257">
        <f>_xll.qlIndexFixing($AC$5,AZ1920,TRUE,_xll.ohTrigger(Trigger,Trigger6M))</f>
        <v>1.4222278418306207E-2</v>
      </c>
      <c r="BD1920" s="257">
        <f>_xll.qlIndexFixing($BE$1,AZ1920,TRUE,_xll.ohTrigger(Trigger,Trigger6M))</f>
        <v>1.388471144847052E-2</v>
      </c>
    </row>
    <row r="1921" spans="51:56" ht="11.25" customHeight="1" x14ac:dyDescent="0.25">
      <c r="AY1921" s="106" t="s">
        <v>83</v>
      </c>
      <c r="AZ1921" s="105">
        <f>_xll.qlInterestRateIndexFixingDate(Currency&amp;"ibor"&amp;Tenor,BA1921,Trigger)</f>
        <v>52779</v>
      </c>
      <c r="BA1921" s="105">
        <f>_xll.qlCalendarAdvance(Calendar,BA1920,AY1921,"f",,Trigger)</f>
        <v>52783</v>
      </c>
      <c r="BB1921" s="105">
        <f>_xll.qlInterestRateIndexMaturity(Currency&amp;"ibor"&amp;Tenor,BA1921,Trigger)</f>
        <v>52967</v>
      </c>
      <c r="BC1921" s="257">
        <f>_xll.qlIndexFixing($AC$5,AZ1921,TRUE,_xll.ohTrigger(Trigger,Trigger6M))</f>
        <v>1.4223788972110948E-2</v>
      </c>
      <c r="BD1921" s="257">
        <f>_xll.qlIndexFixing($BE$1,AZ1921,TRUE,_xll.ohTrigger(Trigger,Trigger6M))</f>
        <v>1.3886725815364872E-2</v>
      </c>
    </row>
    <row r="1922" spans="51:56" ht="11.25" customHeight="1" x14ac:dyDescent="0.25">
      <c r="AY1922" s="106" t="s">
        <v>83</v>
      </c>
      <c r="AZ1922" s="105">
        <f>_xll.qlInterestRateIndexFixingDate(Currency&amp;"ibor"&amp;Tenor,BA1922,Trigger)</f>
        <v>52786</v>
      </c>
      <c r="BA1922" s="105">
        <f>_xll.qlCalendarAdvance(Calendar,BA1921,AY1922,"f",,Trigger)</f>
        <v>52790</v>
      </c>
      <c r="BB1922" s="105">
        <f>_xll.qlInterestRateIndexMaturity(Currency&amp;"ibor"&amp;Tenor,BA1922,Trigger)</f>
        <v>52974</v>
      </c>
      <c r="BC1922" s="257">
        <f>_xll.qlIndexFixing($AC$5,AZ1922,TRUE,_xll.ohTrigger(Trigger,Trigger6M))</f>
        <v>1.4224937243195252E-2</v>
      </c>
      <c r="BD1922" s="257">
        <f>_xll.qlIndexFixing($BE$1,AZ1922,TRUE,_xll.ohTrigger(Trigger,Trigger6M))</f>
        <v>1.3888358208151033E-2</v>
      </c>
    </row>
    <row r="1923" spans="51:56" ht="11.25" customHeight="1" x14ac:dyDescent="0.25">
      <c r="AY1923" s="106" t="s">
        <v>83</v>
      </c>
      <c r="AZ1923" s="105">
        <f>_xll.qlInterestRateIndexFixingDate(Currency&amp;"ibor"&amp;Tenor,BA1923,Trigger)</f>
        <v>52793</v>
      </c>
      <c r="BA1923" s="105">
        <f>_xll.qlCalendarAdvance(Calendar,BA1922,AY1923,"f",,Trigger)</f>
        <v>52797</v>
      </c>
      <c r="BB1923" s="105">
        <f>_xll.qlInterestRateIndexMaturity(Currency&amp;"ibor"&amp;Tenor,BA1923,Trigger)</f>
        <v>52981</v>
      </c>
      <c r="BC1923" s="257">
        <f>_xll.qlIndexFixing($AC$5,AZ1923,TRUE,_xll.ohTrigger(Trigger,Trigger6M))</f>
        <v>1.422608551494902E-2</v>
      </c>
      <c r="BD1923" s="257">
        <f>_xll.qlIndexFixing($BE$1,AZ1923,TRUE,_xll.ohTrigger(Trigger,Trigger6M))</f>
        <v>1.3889992806838742E-2</v>
      </c>
    </row>
    <row r="1924" spans="51:56" ht="11.25" customHeight="1" x14ac:dyDescent="0.25">
      <c r="AY1924" s="106" t="s">
        <v>83</v>
      </c>
      <c r="AZ1924" s="105">
        <f>_xll.qlInterestRateIndexFixingDate(Currency&amp;"ibor"&amp;Tenor,BA1924,Trigger)</f>
        <v>52800</v>
      </c>
      <c r="BA1924" s="105">
        <f>_xll.qlCalendarAdvance(Calendar,BA1923,AY1924,"f",,Trigger)</f>
        <v>52804</v>
      </c>
      <c r="BB1924" s="105">
        <f>_xll.qlInterestRateIndexMaturity(Currency&amp;"ibor"&amp;Tenor,BA1924,Trigger)</f>
        <v>52988</v>
      </c>
      <c r="BC1924" s="257">
        <f>_xll.qlIndexFixing($AC$5,AZ1924,TRUE,_xll.ohTrigger(Trigger,Trigger6M))</f>
        <v>1.4227233787371819E-2</v>
      </c>
      <c r="BD1924" s="257">
        <f>_xll.qlIndexFixing($BE$1,AZ1924,TRUE,_xll.ohTrigger(Trigger,Trigger6M))</f>
        <v>1.3891629614670624E-2</v>
      </c>
    </row>
    <row r="1925" spans="51:56" ht="11.25" customHeight="1" x14ac:dyDescent="0.25">
      <c r="AY1925" s="106" t="s">
        <v>83</v>
      </c>
      <c r="AZ1925" s="105">
        <f>_xll.qlInterestRateIndexFixingDate(Currency&amp;"ibor"&amp;Tenor,BA1925,Trigger)</f>
        <v>52807</v>
      </c>
      <c r="BA1925" s="105">
        <f>_xll.qlCalendarAdvance(Calendar,BA1924,AY1925,"f",,Trigger)</f>
        <v>52811</v>
      </c>
      <c r="BB1925" s="105">
        <f>_xll.qlInterestRateIndexMaturity(Currency&amp;"ibor"&amp;Tenor,BA1925,Trigger)</f>
        <v>52995</v>
      </c>
      <c r="BC1925" s="257">
        <f>_xll.qlIndexFixing($AC$5,AZ1925,TRUE,_xll.ohTrigger(Trigger,Trigger6M))</f>
        <v>1.4228382060463647E-2</v>
      </c>
      <c r="BD1925" s="257">
        <f>_xll.qlIndexFixing($BE$1,AZ1925,TRUE,_xll.ohTrigger(Trigger,Trigger6M))</f>
        <v>1.3893268634888867E-2</v>
      </c>
    </row>
    <row r="1926" spans="51:56" ht="11.25" customHeight="1" x14ac:dyDescent="0.25">
      <c r="AY1926" s="106" t="s">
        <v>83</v>
      </c>
      <c r="AZ1926" s="105">
        <f>_xll.qlInterestRateIndexFixingDate(Currency&amp;"ibor"&amp;Tenor,BA1926,Trigger)</f>
        <v>52814</v>
      </c>
      <c r="BA1926" s="105">
        <f>_xll.qlCalendarAdvance(Calendar,BA1925,AY1926,"f",,Trigger)</f>
        <v>52818</v>
      </c>
      <c r="BB1926" s="105">
        <f>_xll.qlInterestRateIndexMaturity(Currency&amp;"ibor"&amp;Tenor,BA1926,Trigger)</f>
        <v>53002</v>
      </c>
      <c r="BC1926" s="257">
        <f>_xll.qlIndexFixing($AC$5,AZ1926,TRUE,_xll.ohTrigger(Trigger,Trigger6M))</f>
        <v>1.4229530334224506E-2</v>
      </c>
      <c r="BD1926" s="257">
        <f>_xll.qlIndexFixing($BE$1,AZ1926,TRUE,_xll.ohTrigger(Trigger,Trigger6M))</f>
        <v>1.3894909870733487E-2</v>
      </c>
    </row>
    <row r="1927" spans="51:56" ht="11.25" customHeight="1" x14ac:dyDescent="0.25">
      <c r="AY1927" s="106" t="s">
        <v>83</v>
      </c>
      <c r="AZ1927" s="105">
        <f>_xll.qlInterestRateIndexFixingDate(Currency&amp;"ibor"&amp;Tenor,BA1927,Trigger)</f>
        <v>52821</v>
      </c>
      <c r="BA1927" s="105">
        <f>_xll.qlCalendarAdvance(Calendar,BA1926,AY1927,"f",,Trigger)</f>
        <v>52825</v>
      </c>
      <c r="BB1927" s="105">
        <f>_xll.qlInterestRateIndexMaturity(Currency&amp;"ibor"&amp;Tenor,BA1927,Trigger)</f>
        <v>53009</v>
      </c>
      <c r="BC1927" s="257">
        <f>_xll.qlIndexFixing($AC$5,AZ1927,TRUE,_xll.ohTrigger(Trigger,Trigger6M))</f>
        <v>1.4230678608654394E-2</v>
      </c>
      <c r="BD1927" s="257">
        <f>_xll.qlIndexFixing($BE$1,AZ1927,TRUE,_xll.ohTrigger(Trigger,Trigger6M))</f>
        <v>1.3896553325446676E-2</v>
      </c>
    </row>
    <row r="1928" spans="51:56" ht="11.25" customHeight="1" x14ac:dyDescent="0.25">
      <c r="AY1928" s="106" t="s">
        <v>83</v>
      </c>
      <c r="AZ1928" s="105">
        <f>_xll.qlInterestRateIndexFixingDate(Currency&amp;"ibor"&amp;Tenor,BA1928,Trigger)</f>
        <v>52828</v>
      </c>
      <c r="BA1928" s="105">
        <f>_xll.qlCalendarAdvance(Calendar,BA1927,AY1928,"f",,Trigger)</f>
        <v>52832</v>
      </c>
      <c r="BB1928" s="105">
        <f>_xll.qlInterestRateIndexMaturity(Currency&amp;"ibor"&amp;Tenor,BA1928,Trigger)</f>
        <v>53016</v>
      </c>
      <c r="BC1928" s="257">
        <f>_xll.qlIndexFixing($AC$5,AZ1928,TRUE,_xll.ohTrigger(Trigger,Trigger6M))</f>
        <v>1.4231826883753313E-2</v>
      </c>
      <c r="BD1928" s="257">
        <f>_xll.qlIndexFixing($BE$1,AZ1928,TRUE,_xll.ohTrigger(Trigger,Trigger6M))</f>
        <v>1.3898199002270619E-2</v>
      </c>
    </row>
    <row r="1929" spans="51:56" ht="11.25" customHeight="1" x14ac:dyDescent="0.25">
      <c r="AY1929" s="106" t="s">
        <v>83</v>
      </c>
      <c r="AZ1929" s="105">
        <f>_xll.qlInterestRateIndexFixingDate(Currency&amp;"ibor"&amp;Tenor,BA1929,Trigger)</f>
        <v>52835</v>
      </c>
      <c r="BA1929" s="105">
        <f>_xll.qlCalendarAdvance(Calendar,BA1928,AY1929,"f",,Trigger)</f>
        <v>52839</v>
      </c>
      <c r="BB1929" s="105">
        <f>_xll.qlInterestRateIndexMaturity(Currency&amp;"ibor"&amp;Tenor,BA1929,Trigger)</f>
        <v>53021</v>
      </c>
      <c r="BC1929" s="257">
        <f>_xll.qlIndexFixing($AC$5,AZ1929,TRUE,_xll.ohTrigger(Trigger,Trigger6M))</f>
        <v>1.4232249791828156E-2</v>
      </c>
      <c r="BD1929" s="257">
        <f>_xll.qlIndexFixing($BE$1,AZ1929,TRUE,_xll.ohTrigger(Trigger,Trigger6M))</f>
        <v>1.3899074583226166E-2</v>
      </c>
    </row>
    <row r="1930" spans="51:56" ht="11.25" customHeight="1" x14ac:dyDescent="0.25">
      <c r="AY1930" s="106" t="s">
        <v>83</v>
      </c>
      <c r="AZ1930" s="105">
        <f>_xll.qlInterestRateIndexFixingDate(Currency&amp;"ibor"&amp;Tenor,BA1930,Trigger)</f>
        <v>52842</v>
      </c>
      <c r="BA1930" s="105">
        <f>_xll.qlCalendarAdvance(Calendar,BA1929,AY1930,"f",,Trigger)</f>
        <v>52846</v>
      </c>
      <c r="BB1930" s="105">
        <f>_xll.qlInterestRateIndexMaturity(Currency&amp;"ibor"&amp;Tenor,BA1930,Trigger)</f>
        <v>53027</v>
      </c>
      <c r="BC1930" s="257">
        <f>_xll.qlIndexFixing($AC$5,AZ1930,TRUE,_xll.ohTrigger(Trigger,Trigger6M))</f>
        <v>1.4233035269338471E-2</v>
      </c>
      <c r="BD1930" s="257">
        <f>_xll.qlIndexFixing($BE$1,AZ1930,TRUE,_xll.ohTrigger(Trigger,Trigger6M))</f>
        <v>1.390033792906316E-2</v>
      </c>
    </row>
    <row r="1931" spans="51:56" ht="11.25" customHeight="1" x14ac:dyDescent="0.25">
      <c r="AY1931" s="106" t="s">
        <v>83</v>
      </c>
      <c r="AZ1931" s="105">
        <f>_xll.qlInterestRateIndexFixingDate(Currency&amp;"ibor"&amp;Tenor,BA1931,Trigger)</f>
        <v>52849</v>
      </c>
      <c r="BA1931" s="105">
        <f>_xll.qlCalendarAdvance(Calendar,BA1930,AY1931,"f",,Trigger)</f>
        <v>52853</v>
      </c>
      <c r="BB1931" s="105">
        <f>_xll.qlInterestRateIndexMaturity(Currency&amp;"ibor"&amp;Tenor,BA1931,Trigger)</f>
        <v>53034</v>
      </c>
      <c r="BC1931" s="257">
        <f>_xll.qlIndexFixing($AC$5,AZ1931,TRUE,_xll.ohTrigger(Trigger,Trigger6M))</f>
        <v>1.4234183410593028E-2</v>
      </c>
      <c r="BD1931" s="257">
        <f>_xll.qlIndexFixing($BE$1,AZ1931,TRUE,_xll.ohTrigger(Trigger,Trigger6M))</f>
        <v>1.3901989619447623E-2</v>
      </c>
    </row>
    <row r="1932" spans="51:56" ht="11.25" customHeight="1" x14ac:dyDescent="0.25">
      <c r="AY1932" s="106" t="s">
        <v>83</v>
      </c>
      <c r="AZ1932" s="105">
        <f>_xll.qlInterestRateIndexFixingDate(Currency&amp;"ibor"&amp;Tenor,BA1932,Trigger)</f>
        <v>52856</v>
      </c>
      <c r="BA1932" s="105">
        <f>_xll.qlCalendarAdvance(Calendar,BA1931,AY1932,"f",,Trigger)</f>
        <v>52860</v>
      </c>
      <c r="BB1932" s="105">
        <f>_xll.qlInterestRateIndexMaturity(Currency&amp;"ibor"&amp;Tenor,BA1932,Trigger)</f>
        <v>53041</v>
      </c>
      <c r="BC1932" s="257">
        <f>_xll.qlIndexFixing($AC$5,AZ1932,TRUE,_xll.ohTrigger(Trigger,Trigger6M))</f>
        <v>1.4235331552505621E-2</v>
      </c>
      <c r="BD1932" s="257">
        <f>_xll.qlIndexFixing($BE$1,AZ1932,TRUE,_xll.ohTrigger(Trigger,Trigger6M))</f>
        <v>1.3903643543932726E-2</v>
      </c>
    </row>
    <row r="1933" spans="51:56" ht="11.25" customHeight="1" x14ac:dyDescent="0.25">
      <c r="AY1933" s="106" t="s">
        <v>83</v>
      </c>
      <c r="AZ1933" s="105">
        <f>_xll.qlInterestRateIndexFixingDate(Currency&amp;"ibor"&amp;Tenor,BA1933,Trigger)</f>
        <v>52863</v>
      </c>
      <c r="BA1933" s="105">
        <f>_xll.qlCalendarAdvance(Calendar,BA1932,AY1933,"f",,Trigger)</f>
        <v>52867</v>
      </c>
      <c r="BB1933" s="105">
        <f>_xll.qlInterestRateIndexMaturity(Currency&amp;"ibor"&amp;Tenor,BA1933,Trigger)</f>
        <v>53048</v>
      </c>
      <c r="BC1933" s="257">
        <f>_xll.qlIndexFixing($AC$5,AZ1933,TRUE,_xll.ohTrigger(Trigger,Trigger6M))</f>
        <v>1.4236479695076252E-2</v>
      </c>
      <c r="BD1933" s="257">
        <f>_xll.qlIndexFixing($BE$1,AZ1933,TRUE,_xll.ohTrigger(Trigger,Trigger6M))</f>
        <v>1.3905299705761398E-2</v>
      </c>
    </row>
    <row r="1934" spans="51:56" ht="11.25" customHeight="1" x14ac:dyDescent="0.25">
      <c r="AY1934" s="106" t="s">
        <v>83</v>
      </c>
      <c r="AZ1934" s="105">
        <f>_xll.qlInterestRateIndexFixingDate(Currency&amp;"ibor"&amp;Tenor,BA1934,Trigger)</f>
        <v>52870</v>
      </c>
      <c r="BA1934" s="105">
        <f>_xll.qlCalendarAdvance(Calendar,BA1933,AY1934,"f",,Trigger)</f>
        <v>52874</v>
      </c>
      <c r="BB1934" s="105">
        <f>_xll.qlInterestRateIndexMaturity(Currency&amp;"ibor"&amp;Tenor,BA1934,Trigger)</f>
        <v>53056</v>
      </c>
      <c r="BC1934" s="257">
        <f>_xll.qlIndexFixing($AC$5,AZ1934,TRUE,_xll.ohTrigger(Trigger,Trigger6M))</f>
        <v>1.4237990727818048E-2</v>
      </c>
      <c r="BD1934" s="257">
        <f>_xll.qlIndexFixing($BE$1,AZ1934,TRUE,_xll.ohTrigger(Trigger,Trigger6M))</f>
        <v>1.3907345343664885E-2</v>
      </c>
    </row>
    <row r="1935" spans="51:56" ht="11.25" customHeight="1" x14ac:dyDescent="0.25">
      <c r="AY1935" s="106" t="s">
        <v>83</v>
      </c>
      <c r="AZ1935" s="105">
        <f>_xll.qlInterestRateIndexFixingDate(Currency&amp;"ibor"&amp;Tenor,BA1935,Trigger)</f>
        <v>52877</v>
      </c>
      <c r="BA1935" s="105">
        <f>_xll.qlCalendarAdvance(Calendar,BA1934,AY1935,"f",,Trigger)</f>
        <v>52881</v>
      </c>
      <c r="BB1935" s="105">
        <f>_xll.qlInterestRateIndexMaturity(Currency&amp;"ibor"&amp;Tenor,BA1935,Trigger)</f>
        <v>53063</v>
      </c>
      <c r="BC1935" s="257">
        <f>_xll.qlIndexFixing($AC$5,AZ1935,TRUE,_xll.ohTrigger(Trigger,Trigger6M))</f>
        <v>1.4239138917000901E-2</v>
      </c>
      <c r="BD1935" s="257">
        <f>_xll.qlIndexFixing($BE$1,AZ1935,TRUE,_xll.ohTrigger(Trigger,Trigger6M))</f>
        <v>1.3909006215240102E-2</v>
      </c>
    </row>
    <row r="1936" spans="51:56" ht="11.25" customHeight="1" x14ac:dyDescent="0.25">
      <c r="AY1936" s="106" t="s">
        <v>83</v>
      </c>
      <c r="AZ1936" s="105">
        <f>_xll.qlInterestRateIndexFixingDate(Currency&amp;"ibor"&amp;Tenor,BA1936,Trigger)</f>
        <v>52884</v>
      </c>
      <c r="BA1936" s="105">
        <f>_xll.qlCalendarAdvance(Calendar,BA1935,AY1936,"f",,Trigger)</f>
        <v>52888</v>
      </c>
      <c r="BB1936" s="105">
        <f>_xll.qlInterestRateIndexMaturity(Currency&amp;"ibor"&amp;Tenor,BA1936,Trigger)</f>
        <v>53070</v>
      </c>
      <c r="BC1936" s="257">
        <f>_xll.qlIndexFixing($AC$5,AZ1936,TRUE,_xll.ohTrigger(Trigger,Trigger6M))</f>
        <v>1.4240287106845641E-2</v>
      </c>
      <c r="BD1936" s="257">
        <f>_xll.qlIndexFixing($BE$1,AZ1936,TRUE,_xll.ohTrigger(Trigger,Trigger6M))</f>
        <v>1.3910669334207919E-2</v>
      </c>
    </row>
    <row r="1937" spans="51:56" ht="11.25" customHeight="1" x14ac:dyDescent="0.25">
      <c r="AY1937" s="106" t="s">
        <v>83</v>
      </c>
      <c r="AZ1937" s="105">
        <f>_xll.qlInterestRateIndexFixingDate(Currency&amp;"ibor"&amp;Tenor,BA1937,Trigger)</f>
        <v>52891</v>
      </c>
      <c r="BA1937" s="105">
        <f>_xll.qlCalendarAdvance(Calendar,BA1936,AY1937,"f",,Trigger)</f>
        <v>52895</v>
      </c>
      <c r="BB1937" s="105">
        <f>_xll.qlInterestRateIndexMaturity(Currency&amp;"ibor"&amp;Tenor,BA1937,Trigger)</f>
        <v>53077</v>
      </c>
      <c r="BC1937" s="257">
        <f>_xll.qlIndexFixing($AC$5,AZ1937,TRUE,_xll.ohTrigger(Trigger,Trigger6M))</f>
        <v>1.4241435297352709E-2</v>
      </c>
      <c r="BD1937" s="257">
        <f>_xll.qlIndexFixing($BE$1,AZ1937,TRUE,_xll.ohTrigger(Trigger,Trigger6M))</f>
        <v>1.3912334703809702E-2</v>
      </c>
    </row>
    <row r="1938" spans="51:56" ht="11.25" customHeight="1" x14ac:dyDescent="0.25">
      <c r="AY1938" s="106" t="s">
        <v>83</v>
      </c>
      <c r="AZ1938" s="105">
        <f>_xll.qlInterestRateIndexFixingDate(Currency&amp;"ibor"&amp;Tenor,BA1938,Trigger)</f>
        <v>52898</v>
      </c>
      <c r="BA1938" s="105">
        <f>_xll.qlCalendarAdvance(Calendar,BA1937,AY1938,"f",,Trigger)</f>
        <v>52902</v>
      </c>
      <c r="BB1938" s="105">
        <f>_xll.qlInterestRateIndexMaturity(Currency&amp;"ibor"&amp;Tenor,BA1938,Trigger)</f>
        <v>53084</v>
      </c>
      <c r="BC1938" s="257">
        <f>_xll.qlIndexFixing($AC$5,AZ1938,TRUE,_xll.ohTrigger(Trigger,Trigger6M))</f>
        <v>1.4242583488520786E-2</v>
      </c>
      <c r="BD1938" s="257">
        <f>_xll.qlIndexFixing($BE$1,AZ1938,TRUE,_xll.ohTrigger(Trigger,Trigger6M))</f>
        <v>1.3914002327286812E-2</v>
      </c>
    </row>
    <row r="1939" spans="51:56" ht="11.25" customHeight="1" x14ac:dyDescent="0.25">
      <c r="AY1939" s="106" t="s">
        <v>83</v>
      </c>
      <c r="AZ1939" s="105">
        <f>_xll.qlInterestRateIndexFixingDate(Currency&amp;"ibor"&amp;Tenor,BA1939,Trigger)</f>
        <v>52905</v>
      </c>
      <c r="BA1939" s="105">
        <f>_xll.qlCalendarAdvance(Calendar,BA1938,AY1939,"f",,Trigger)</f>
        <v>52909</v>
      </c>
      <c r="BB1939" s="105">
        <f>_xll.qlInterestRateIndexMaturity(Currency&amp;"ibor"&amp;Tenor,BA1939,Trigger)</f>
        <v>53090</v>
      </c>
      <c r="BC1939" s="257">
        <f>_xll.qlIndexFixing($AC$5,AZ1939,TRUE,_xll.ohTrigger(Trigger,Trigger6M))</f>
        <v>1.4243368564321023E-2</v>
      </c>
      <c r="BD1939" s="257">
        <f>_xll.qlIndexFixing($BE$1,AZ1939,TRUE,_xll.ohTrigger(Trigger,Trigger6M))</f>
        <v>1.3915283842448303E-2</v>
      </c>
    </row>
    <row r="1940" spans="51:56" ht="11.25" customHeight="1" x14ac:dyDescent="0.25">
      <c r="AY1940" s="106" t="s">
        <v>83</v>
      </c>
      <c r="AZ1940" s="105">
        <f>_xll.qlInterestRateIndexFixingDate(Currency&amp;"ibor"&amp;Tenor,BA1940,Trigger)</f>
        <v>52912</v>
      </c>
      <c r="BA1940" s="105">
        <f>_xll.qlCalendarAdvance(Calendar,BA1939,AY1940,"f",,Trigger)</f>
        <v>52916</v>
      </c>
      <c r="BB1940" s="105">
        <f>_xll.qlInterestRateIndexMaturity(Currency&amp;"ibor"&amp;Tenor,BA1940,Trigger)</f>
        <v>53097</v>
      </c>
      <c r="BC1940" s="257">
        <f>_xll.qlIndexFixing($AC$5,AZ1940,TRUE,_xll.ohTrigger(Trigger,Trigger6M))</f>
        <v>1.4244516711498355E-2</v>
      </c>
      <c r="BD1940" s="257">
        <f>_xll.qlIndexFixing($BE$1,AZ1940,TRUE,_xll.ohTrigger(Trigger,Trigger6M))</f>
        <v>1.3916955756434566E-2</v>
      </c>
    </row>
    <row r="1941" spans="51:56" ht="11.25" customHeight="1" x14ac:dyDescent="0.25">
      <c r="AY1941" s="106" t="s">
        <v>83</v>
      </c>
      <c r="AZ1941" s="105">
        <f>_xll.qlInterestRateIndexFixingDate(Currency&amp;"ibor"&amp;Tenor,BA1941,Trigger)</f>
        <v>52919</v>
      </c>
      <c r="BA1941" s="105">
        <f>_xll.qlCalendarAdvance(Calendar,BA1940,AY1941,"f",,Trigger)</f>
        <v>52923</v>
      </c>
      <c r="BB1941" s="105">
        <f>_xll.qlInterestRateIndexMaturity(Currency&amp;"ibor"&amp;Tenor,BA1941,Trigger)</f>
        <v>53104</v>
      </c>
      <c r="BC1941" s="257">
        <f>_xll.qlIndexFixing($AC$5,AZ1941,TRUE,_xll.ohTrigger(Trigger,Trigger6M))</f>
        <v>1.4245664859333726E-2</v>
      </c>
      <c r="BD1941" s="257">
        <f>_xll.qlIndexFixing($BE$1,AZ1941,TRUE,_xll.ohTrigger(Trigger,Trigger6M))</f>
        <v>1.391862993369327E-2</v>
      </c>
    </row>
    <row r="1942" spans="51:56" ht="11.25" customHeight="1" x14ac:dyDescent="0.25">
      <c r="AY1942" s="106" t="s">
        <v>83</v>
      </c>
      <c r="AZ1942" s="105">
        <f>_xll.qlInterestRateIndexFixingDate(Currency&amp;"ibor"&amp;Tenor,BA1942,Trigger)</f>
        <v>52926</v>
      </c>
      <c r="BA1942" s="105">
        <f>_xll.qlCalendarAdvance(Calendar,BA1941,AY1942,"f",,Trigger)</f>
        <v>52930</v>
      </c>
      <c r="BB1942" s="105">
        <f>_xll.qlInterestRateIndexMaturity(Currency&amp;"ibor"&amp;Tenor,BA1942,Trigger)</f>
        <v>53111</v>
      </c>
      <c r="BC1942" s="257">
        <f>_xll.qlIndexFixing($AC$5,AZ1942,TRUE,_xll.ohTrigger(Trigger,Trigger6M))</f>
        <v>1.4246813007827572E-2</v>
      </c>
      <c r="BD1942" s="257">
        <f>_xll.qlIndexFixing($BE$1,AZ1942,TRUE,_xll.ohTrigger(Trigger,Trigger6M))</f>
        <v>1.3920306377467348E-2</v>
      </c>
    </row>
    <row r="1943" spans="51:56" ht="11.25" customHeight="1" x14ac:dyDescent="0.25">
      <c r="AY1943" s="106" t="s">
        <v>83</v>
      </c>
      <c r="AZ1943" s="105">
        <f>_xll.qlInterestRateIndexFixingDate(Currency&amp;"ibor"&amp;Tenor,BA1943,Trigger)</f>
        <v>52933</v>
      </c>
      <c r="BA1943" s="105">
        <f>_xll.qlCalendarAdvance(Calendar,BA1942,AY1943,"f",,Trigger)</f>
        <v>52937</v>
      </c>
      <c r="BB1943" s="105">
        <f>_xll.qlInterestRateIndexMaturity(Currency&amp;"ibor"&amp;Tenor,BA1943,Trigger)</f>
        <v>53119</v>
      </c>
      <c r="BC1943" s="257">
        <f>_xll.qlIndexFixing($AC$5,AZ1943,TRUE,_xll.ohTrigger(Trigger,Trigger6M))</f>
        <v>1.4249600909577775E-2</v>
      </c>
      <c r="BD1943" s="257">
        <f>_xll.qlIndexFixing($BE$1,AZ1943,TRUE,_xll.ohTrigger(Trigger,Trigger6M))</f>
        <v>1.3922374345189484E-2</v>
      </c>
    </row>
    <row r="1944" spans="51:56" ht="11.25" customHeight="1" x14ac:dyDescent="0.25">
      <c r="AY1944" s="106" t="s">
        <v>83</v>
      </c>
      <c r="AZ1944" s="105">
        <f>_xll.qlInterestRateIndexFixingDate(Currency&amp;"ibor"&amp;Tenor,BA1944,Trigger)</f>
        <v>52940</v>
      </c>
      <c r="BA1944" s="105">
        <f>_xll.qlCalendarAdvance(Calendar,BA1943,AY1944,"f",,Trigger)</f>
        <v>52944</v>
      </c>
      <c r="BB1944" s="105">
        <f>_xll.qlInterestRateIndexMaturity(Currency&amp;"ibor"&amp;Tenor,BA1944,Trigger)</f>
        <v>53126</v>
      </c>
      <c r="BC1944" s="257">
        <f>_xll.qlIndexFixing($AC$5,AZ1944,TRUE,_xll.ohTrigger(Trigger,Trigger6M))</f>
        <v>1.425298514619092E-2</v>
      </c>
      <c r="BD1944" s="257">
        <f>_xll.qlIndexFixing($BE$1,AZ1944,TRUE,_xll.ohTrigger(Trigger,Trigger6M))</f>
        <v>1.3924055142673536E-2</v>
      </c>
    </row>
    <row r="1945" spans="51:56" ht="11.25" customHeight="1" x14ac:dyDescent="0.25">
      <c r="AY1945" s="106" t="s">
        <v>83</v>
      </c>
      <c r="AZ1945" s="105">
        <f>_xll.qlInterestRateIndexFixingDate(Currency&amp;"ibor"&amp;Tenor,BA1945,Trigger)</f>
        <v>52947</v>
      </c>
      <c r="BA1945" s="105">
        <f>_xll.qlCalendarAdvance(Calendar,BA1944,AY1945,"f",,Trigger)</f>
        <v>52951</v>
      </c>
      <c r="BB1945" s="105">
        <f>_xll.qlInterestRateIndexMaturity(Currency&amp;"ibor"&amp;Tenor,BA1945,Trigger)</f>
        <v>53133</v>
      </c>
      <c r="BC1945" s="257">
        <f>_xll.qlIndexFixing($AC$5,AZ1945,TRUE,_xll.ohTrigger(Trigger,Trigger6M))</f>
        <v>1.4256372240392515E-2</v>
      </c>
      <c r="BD1945" s="257">
        <f>_xll.qlIndexFixing($BE$1,AZ1945,TRUE,_xll.ohTrigger(Trigger,Trigger6M))</f>
        <v>1.3925737150348215E-2</v>
      </c>
    </row>
    <row r="1946" spans="51:56" ht="11.25" customHeight="1" x14ac:dyDescent="0.25">
      <c r="AY1946" s="106" t="s">
        <v>83</v>
      </c>
      <c r="AZ1946" s="105">
        <f>_xll.qlInterestRateIndexFixingDate(Currency&amp;"ibor"&amp;Tenor,BA1946,Trigger)</f>
        <v>52953</v>
      </c>
      <c r="BA1946" s="105">
        <f>_xll.qlCalendarAdvance(Calendar,BA1945,AY1946,"f",,Trigger)</f>
        <v>52958</v>
      </c>
      <c r="BB1946" s="105">
        <f>_xll.qlInterestRateIndexMaturity(Currency&amp;"ibor"&amp;Tenor,BA1946,Trigger)</f>
        <v>53140</v>
      </c>
      <c r="BC1946" s="257">
        <f>_xll.qlIndexFixing($AC$5,AZ1946,TRUE,_xll.ohTrigger(Trigger,Trigger6M))</f>
        <v>1.4259762192197057E-2</v>
      </c>
      <c r="BD1946" s="257">
        <f>_xll.qlIndexFixing($BE$1,AZ1946,TRUE,_xll.ohTrigger(Trigger,Trigger6M))</f>
        <v>1.3927419690714149E-2</v>
      </c>
    </row>
    <row r="1947" spans="51:56" ht="11.25" customHeight="1" x14ac:dyDescent="0.25">
      <c r="AY1947" s="106" t="s">
        <v>83</v>
      </c>
      <c r="AZ1947" s="105">
        <f>_xll.qlInterestRateIndexFixingDate(Currency&amp;"ibor"&amp;Tenor,BA1947,Trigger)</f>
        <v>52961</v>
      </c>
      <c r="BA1947" s="105">
        <f>_xll.qlCalendarAdvance(Calendar,BA1946,AY1947,"f",,Trigger)</f>
        <v>52965</v>
      </c>
      <c r="BB1947" s="105">
        <f>_xll.qlInterestRateIndexMaturity(Currency&amp;"ibor"&amp;Tenor,BA1947,Trigger)</f>
        <v>53146</v>
      </c>
      <c r="BC1947" s="257">
        <f>_xll.qlIndexFixing($AC$5,AZ1947,TRUE,_xll.ohTrigger(Trigger,Trigger6M))</f>
        <v>1.4262525085860022E-2</v>
      </c>
      <c r="BD1947" s="257">
        <f>_xll.qlIndexFixing($BE$1,AZ1947,TRUE,_xll.ohTrigger(Trigger,Trigger6M))</f>
        <v>1.3928712823592633E-2</v>
      </c>
    </row>
    <row r="1948" spans="51:56" ht="11.25" customHeight="1" x14ac:dyDescent="0.25">
      <c r="AY1948" s="106" t="s">
        <v>83</v>
      </c>
      <c r="AZ1948" s="105">
        <f>_xll.qlInterestRateIndexFixingDate(Currency&amp;"ibor"&amp;Tenor,BA1948,Trigger)</f>
        <v>52968</v>
      </c>
      <c r="BA1948" s="105">
        <f>_xll.qlCalendarAdvance(Calendar,BA1947,AY1948,"f",,Trigger)</f>
        <v>52972</v>
      </c>
      <c r="BB1948" s="105">
        <f>_xll.qlInterestRateIndexMaturity(Currency&amp;"ibor"&amp;Tenor,BA1948,Trigger)</f>
        <v>53153</v>
      </c>
      <c r="BC1948" s="257">
        <f>_xll.qlIndexFixing($AC$5,AZ1948,TRUE,_xll.ohTrigger(Trigger,Trigger6M))</f>
        <v>1.4265932625053596E-2</v>
      </c>
      <c r="BD1948" s="257">
        <f>_xll.qlIndexFixing($BE$1,AZ1948,TRUE,_xll.ohTrigger(Trigger,Trigger6M))</f>
        <v>1.3930394601656185E-2</v>
      </c>
    </row>
    <row r="1949" spans="51:56" ht="11.25" customHeight="1" x14ac:dyDescent="0.25">
      <c r="AY1949" s="106" t="s">
        <v>83</v>
      </c>
      <c r="AZ1949" s="105">
        <f>_xll.qlInterestRateIndexFixingDate(Currency&amp;"ibor"&amp;Tenor,BA1949,Trigger)</f>
        <v>52975</v>
      </c>
      <c r="BA1949" s="105">
        <f>_xll.qlCalendarAdvance(Calendar,BA1948,AY1949,"f",,Trigger)</f>
        <v>52979</v>
      </c>
      <c r="BB1949" s="105">
        <f>_xll.qlInterestRateIndexMaturity(Currency&amp;"ibor"&amp;Tenor,BA1949,Trigger)</f>
        <v>53160</v>
      </c>
      <c r="BC1949" s="257">
        <f>_xll.qlIndexFixing($AC$5,AZ1949,TRUE,_xll.ohTrigger(Trigger,Trigger6M))</f>
        <v>1.4269343037545235E-2</v>
      </c>
      <c r="BD1949" s="257">
        <f>_xll.qlIndexFixing($BE$1,AZ1949,TRUE,_xll.ohTrigger(Trigger,Trigger6M))</f>
        <v>1.3932074946987793E-2</v>
      </c>
    </row>
    <row r="1950" spans="51:56" ht="11.25" customHeight="1" x14ac:dyDescent="0.25">
      <c r="AY1950" s="106" t="s">
        <v>83</v>
      </c>
      <c r="AZ1950" s="105">
        <f>_xll.qlInterestRateIndexFixingDate(Currency&amp;"ibor"&amp;Tenor,BA1950,Trigger)</f>
        <v>52982</v>
      </c>
      <c r="BA1950" s="105">
        <f>_xll.qlCalendarAdvance(Calendar,BA1949,AY1950,"f",,Trigger)</f>
        <v>52986</v>
      </c>
      <c r="BB1950" s="105">
        <f>_xll.qlInterestRateIndexMaturity(Currency&amp;"ibor"&amp;Tenor,BA1950,Trigger)</f>
        <v>53167</v>
      </c>
      <c r="BC1950" s="257">
        <f>_xll.qlIndexFixing($AC$5,AZ1950,TRUE,_xll.ohTrigger(Trigger,Trigger6M))</f>
        <v>1.427275632334951E-2</v>
      </c>
      <c r="BD1950" s="257">
        <f>_xll.qlIndexFixing($BE$1,AZ1950,TRUE,_xll.ohTrigger(Trigger,Trigger6M))</f>
        <v>1.3933753171634778E-2</v>
      </c>
    </row>
    <row r="1951" spans="51:56" ht="11.25" customHeight="1" x14ac:dyDescent="0.25">
      <c r="AY1951" s="106" t="s">
        <v>83</v>
      </c>
      <c r="AZ1951" s="105">
        <f>_xll.qlInterestRateIndexFixingDate(Currency&amp;"ibor"&amp;Tenor,BA1951,Trigger)</f>
        <v>52989</v>
      </c>
      <c r="BA1951" s="105">
        <f>_xll.qlCalendarAdvance(Calendar,BA1950,AY1951,"f",,Trigger)</f>
        <v>52993</v>
      </c>
      <c r="BB1951" s="105">
        <f>_xll.qlInterestRateIndexMaturity(Currency&amp;"ibor"&amp;Tenor,BA1951,Trigger)</f>
        <v>53174</v>
      </c>
      <c r="BC1951" s="257">
        <f>_xll.qlIndexFixing($AC$5,AZ1951,TRUE,_xll.ohTrigger(Trigger,Trigger6M))</f>
        <v>1.4276172482479671E-2</v>
      </c>
      <c r="BD1951" s="257">
        <f>_xll.qlIndexFixing($BE$1,AZ1951,TRUE,_xll.ohTrigger(Trigger,Trigger6M))</f>
        <v>1.3935428585903976E-2</v>
      </c>
    </row>
    <row r="1952" spans="51:56" ht="11.25" customHeight="1" x14ac:dyDescent="0.25">
      <c r="AY1952" s="106" t="s">
        <v>83</v>
      </c>
      <c r="AZ1952" s="105">
        <f>_xll.qlInterestRateIndexFixingDate(Currency&amp;"ibor"&amp;Tenor,BA1952,Trigger)</f>
        <v>52996</v>
      </c>
      <c r="BA1952" s="105">
        <f>_xll.qlCalendarAdvance(Calendar,BA1951,AY1952,"f",,Trigger)</f>
        <v>53000</v>
      </c>
      <c r="BB1952" s="105">
        <f>_xll.qlInterestRateIndexMaturity(Currency&amp;"ibor"&amp;Tenor,BA1952,Trigger)</f>
        <v>53181</v>
      </c>
      <c r="BC1952" s="257">
        <f>_xll.qlIndexFixing($AC$5,AZ1952,TRUE,_xll.ohTrigger(Trigger,Trigger6M))</f>
        <v>1.427959151495206E-2</v>
      </c>
      <c r="BD1952" s="257">
        <f>_xll.qlIndexFixing($BE$1,AZ1952,TRUE,_xll.ohTrigger(Trigger,Trigger6M))</f>
        <v>1.3937100498360413E-2</v>
      </c>
    </row>
    <row r="1953" spans="51:56" ht="11.25" customHeight="1" x14ac:dyDescent="0.25">
      <c r="AY1953" s="106" t="s">
        <v>83</v>
      </c>
      <c r="AZ1953" s="105">
        <f>_xll.qlInterestRateIndexFixingDate(Currency&amp;"ibor"&amp;Tenor,BA1953,Trigger)</f>
        <v>53003</v>
      </c>
      <c r="BA1953" s="105">
        <f>_xll.qlCalendarAdvance(Calendar,BA1952,AY1953,"f",,Trigger)</f>
        <v>53007</v>
      </c>
      <c r="BB1953" s="105">
        <f>_xll.qlInterestRateIndexMaturity(Currency&amp;"ibor"&amp;Tenor,BA1953,Trigger)</f>
        <v>53188</v>
      </c>
      <c r="BC1953" s="257">
        <f>_xll.qlIndexFixing($AC$5,AZ1953,TRUE,_xll.ohTrigger(Trigger,Trigger6M))</f>
        <v>1.4283013420781251E-2</v>
      </c>
      <c r="BD1953" s="257">
        <f>_xll.qlIndexFixing($BE$1,AZ1953,TRUE,_xll.ohTrigger(Trigger,Trigger6M))</f>
        <v>1.3938768215825974E-2</v>
      </c>
    </row>
    <row r="1954" spans="51:56" ht="11.25" customHeight="1" x14ac:dyDescent="0.25">
      <c r="AY1954" s="106" t="s">
        <v>83</v>
      </c>
      <c r="AZ1954" s="105">
        <f>_xll.qlInterestRateIndexFixingDate(Currency&amp;"ibor"&amp;Tenor,BA1954,Trigger)</f>
        <v>53010</v>
      </c>
      <c r="BA1954" s="105">
        <f>_xll.qlCalendarAdvance(Calendar,BA1953,AY1954,"f",,Trigger)</f>
        <v>53014</v>
      </c>
      <c r="BB1954" s="105">
        <f>_xll.qlInterestRateIndexMaturity(Currency&amp;"ibor"&amp;Tenor,BA1954,Trigger)</f>
        <v>53195</v>
      </c>
      <c r="BC1954" s="257">
        <f>_xll.qlIndexFixing($AC$5,AZ1954,TRUE,_xll.ohTrigger(Trigger,Trigger6M))</f>
        <v>1.4286438199980491E-2</v>
      </c>
      <c r="BD1954" s="257">
        <f>_xll.qlIndexFixing($BE$1,AZ1954,TRUE,_xll.ohTrigger(Trigger,Trigger6M))</f>
        <v>1.394043104338074E-2</v>
      </c>
    </row>
    <row r="1955" spans="51:56" ht="11.25" customHeight="1" x14ac:dyDescent="0.25">
      <c r="AY1955" s="106" t="s">
        <v>83</v>
      </c>
      <c r="AZ1955" s="105">
        <f>_xll.qlInterestRateIndexFixingDate(Currency&amp;"ibor"&amp;Tenor,BA1955,Trigger)</f>
        <v>53017</v>
      </c>
      <c r="BA1955" s="105">
        <f>_xll.qlCalendarAdvance(Calendar,BA1954,AY1955,"f",,Trigger)</f>
        <v>53021</v>
      </c>
      <c r="BB1955" s="105">
        <f>_xll.qlInterestRateIndexMaturity(Currency&amp;"ibor"&amp;Tenor,BA1955,Trigger)</f>
        <v>53205</v>
      </c>
      <c r="BC1955" s="257">
        <f>_xll.qlIndexFixing($AC$5,AZ1955,TRUE,_xll.ohTrigger(Trigger,Trigger6M))</f>
        <v>1.4291464079555458E-2</v>
      </c>
      <c r="BD1955" s="257">
        <f>_xll.qlIndexFixing($BE$1,AZ1955,TRUE,_xll.ohTrigger(Trigger,Trigger6M))</f>
        <v>1.3943244852025255E-2</v>
      </c>
    </row>
    <row r="1956" spans="51:56" ht="11.25" customHeight="1" x14ac:dyDescent="0.25">
      <c r="AY1956" s="106" t="s">
        <v>83</v>
      </c>
      <c r="AZ1956" s="105">
        <f>_xll.qlInterestRateIndexFixingDate(Currency&amp;"ibor"&amp;Tenor,BA1956,Trigger)</f>
        <v>53024</v>
      </c>
      <c r="BA1956" s="105">
        <f>_xll.qlCalendarAdvance(Calendar,BA1955,AY1956,"f",,Trigger)</f>
        <v>53028</v>
      </c>
      <c r="BB1956" s="105">
        <f>_xll.qlInterestRateIndexMaturity(Currency&amp;"ibor"&amp;Tenor,BA1956,Trigger)</f>
        <v>53212</v>
      </c>
      <c r="BC1956" s="257">
        <f>_xll.qlIndexFixing($AC$5,AZ1956,TRUE,_xll.ohTrigger(Trigger,Trigger6M))</f>
        <v>1.4294859006308221E-2</v>
      </c>
      <c r="BD1956" s="257">
        <f>_xll.qlIndexFixing($BE$1,AZ1956,TRUE,_xll.ohTrigger(Trigger,Trigger6M))</f>
        <v>1.3944893600233651E-2</v>
      </c>
    </row>
    <row r="1957" spans="51:56" ht="11.25" customHeight="1" x14ac:dyDescent="0.25">
      <c r="AY1957" s="106" t="s">
        <v>83</v>
      </c>
      <c r="AZ1957" s="105">
        <f>_xll.qlInterestRateIndexFixingDate(Currency&amp;"ibor"&amp;Tenor,BA1957,Trigger)</f>
        <v>53031</v>
      </c>
      <c r="BA1957" s="105">
        <f>_xll.qlCalendarAdvance(Calendar,BA1956,AY1957,"f",,Trigger)</f>
        <v>53035</v>
      </c>
      <c r="BB1957" s="105">
        <f>_xll.qlInterestRateIndexMaturity(Currency&amp;"ibor"&amp;Tenor,BA1957,Trigger)</f>
        <v>53219</v>
      </c>
      <c r="BC1957" s="257">
        <f>_xll.qlIndexFixing($AC$5,AZ1957,TRUE,_xll.ohTrigger(Trigger,Trigger6M))</f>
        <v>1.4298256760032251E-2</v>
      </c>
      <c r="BD1957" s="257">
        <f>_xll.qlIndexFixing($BE$1,AZ1957,TRUE,_xll.ohTrigger(Trigger,Trigger6M))</f>
        <v>1.3946535217787284E-2</v>
      </c>
    </row>
    <row r="1958" spans="51:56" ht="11.25" customHeight="1" x14ac:dyDescent="0.25">
      <c r="AY1958" s="106" t="s">
        <v>83</v>
      </c>
      <c r="AZ1958" s="105">
        <f>_xll.qlInterestRateIndexFixingDate(Currency&amp;"ibor"&amp;Tenor,BA1958,Trigger)</f>
        <v>53038</v>
      </c>
      <c r="BA1958" s="105">
        <f>_xll.qlCalendarAdvance(Calendar,BA1957,AY1958,"f",,Trigger)</f>
        <v>53042</v>
      </c>
      <c r="BB1958" s="105">
        <f>_xll.qlInterestRateIndexMaturity(Currency&amp;"ibor"&amp;Tenor,BA1958,Trigger)</f>
        <v>53226</v>
      </c>
      <c r="BC1958" s="257">
        <f>_xll.qlIndexFixing($AC$5,AZ1958,TRUE,_xll.ohTrigger(Trigger,Trigger6M))</f>
        <v>1.4301657340741448E-2</v>
      </c>
      <c r="BD1958" s="257">
        <f>_xll.qlIndexFixing($BE$1,AZ1958,TRUE,_xll.ohTrigger(Trigger,Trigger6M))</f>
        <v>1.3948169013478194E-2</v>
      </c>
    </row>
    <row r="1959" spans="51:56" ht="11.25" customHeight="1" x14ac:dyDescent="0.25">
      <c r="AY1959" s="106" t="s">
        <v>83</v>
      </c>
      <c r="AZ1959" s="105">
        <f>_xll.qlInterestRateIndexFixingDate(Currency&amp;"ibor"&amp;Tenor,BA1959,Trigger)</f>
        <v>53045</v>
      </c>
      <c r="BA1959" s="105">
        <f>_xll.qlCalendarAdvance(Calendar,BA1958,AY1959,"f",,Trigger)</f>
        <v>53049</v>
      </c>
      <c r="BB1959" s="105">
        <f>_xll.qlInterestRateIndexMaturity(Currency&amp;"ibor"&amp;Tenor,BA1959,Trigger)</f>
        <v>53233</v>
      </c>
      <c r="BC1959" s="257">
        <f>_xll.qlIndexFixing($AC$5,AZ1959,TRUE,_xll.ohTrigger(Trigger,Trigger6M))</f>
        <v>1.4305060748451018E-2</v>
      </c>
      <c r="BD1959" s="257">
        <f>_xll.qlIndexFixing($BE$1,AZ1959,TRUE,_xll.ohTrigger(Trigger,Trigger6M))</f>
        <v>1.3949794294390222E-2</v>
      </c>
    </row>
    <row r="1960" spans="51:56" ht="11.25" customHeight="1" x14ac:dyDescent="0.25">
      <c r="AY1960" s="106" t="s">
        <v>83</v>
      </c>
      <c r="AZ1960" s="105">
        <f>_xll.qlInterestRateIndexFixingDate(Currency&amp;"ibor"&amp;Tenor,BA1960,Trigger)</f>
        <v>53052</v>
      </c>
      <c r="BA1960" s="105">
        <f>_xll.qlCalendarAdvance(Calendar,BA1959,AY1960,"f",,Trigger)</f>
        <v>53056</v>
      </c>
      <c r="BB1960" s="105">
        <f>_xll.qlInterestRateIndexMaturity(Currency&amp;"ibor"&amp;Tenor,BA1960,Trigger)</f>
        <v>53239</v>
      </c>
      <c r="BC1960" s="257">
        <f>_xll.qlIndexFixing($AC$5,AZ1960,TRUE,_xll.ohTrigger(Trigger,Trigger6M))</f>
        <v>1.4307994823282511E-2</v>
      </c>
      <c r="BD1960" s="257">
        <f>_xll.qlIndexFixing($BE$1,AZ1960,TRUE,_xll.ohTrigger(Trigger,Trigger6M))</f>
        <v>1.3951029060070804E-2</v>
      </c>
    </row>
    <row r="1961" spans="51:56" ht="11.25" customHeight="1" x14ac:dyDescent="0.25">
      <c r="AY1961" s="106" t="s">
        <v>83</v>
      </c>
      <c r="AZ1961" s="105">
        <f>_xll.qlInterestRateIndexFixingDate(Currency&amp;"ibor"&amp;Tenor,BA1961,Trigger)</f>
        <v>53057</v>
      </c>
      <c r="BA1961" s="105">
        <f>_xll.qlCalendarAdvance(Calendar,BA1960,AY1961,"f",,Trigger)</f>
        <v>53063</v>
      </c>
      <c r="BB1961" s="105">
        <f>_xll.qlInterestRateIndexMaturity(Currency&amp;"ibor"&amp;Tenor,BA1961,Trigger)</f>
        <v>53246</v>
      </c>
      <c r="BC1961" s="257">
        <f>_xll.qlIndexFixing($AC$5,AZ1961,TRUE,_xll.ohTrigger(Trigger,Trigger6M))</f>
        <v>1.4311415697784213E-2</v>
      </c>
      <c r="BD1961" s="257">
        <f>_xll.qlIndexFixing($BE$1,AZ1961,TRUE,_xll.ohTrigger(Trigger,Trigger6M))</f>
        <v>1.3952636170218498E-2</v>
      </c>
    </row>
    <row r="1962" spans="51:56" ht="11.25" customHeight="1" x14ac:dyDescent="0.25">
      <c r="AY1962" s="106" t="s">
        <v>83</v>
      </c>
      <c r="AZ1962" s="105">
        <f>_xll.qlInterestRateIndexFixingDate(Currency&amp;"ibor"&amp;Tenor,BA1962,Trigger)</f>
        <v>53066</v>
      </c>
      <c r="BA1962" s="105">
        <f>_xll.qlCalendarAdvance(Calendar,BA1961,AY1962,"f",,Trigger)</f>
        <v>53070</v>
      </c>
      <c r="BB1962" s="105">
        <f>_xll.qlInterestRateIndexMaturity(Currency&amp;"ibor"&amp;Tenor,BA1962,Trigger)</f>
        <v>53253</v>
      </c>
      <c r="BC1962" s="257">
        <f>_xll.qlIndexFixing($AC$5,AZ1962,TRUE,_xll.ohTrigger(Trigger,Trigger6M))</f>
        <v>1.4314839414642211E-2</v>
      </c>
      <c r="BD1962" s="257">
        <f>_xll.qlIndexFixing($BE$1,AZ1962,TRUE,_xll.ohTrigger(Trigger,Trigger6M))</f>
        <v>1.3954232706863027E-2</v>
      </c>
    </row>
    <row r="1963" spans="51:56" ht="11.25" customHeight="1" x14ac:dyDescent="0.25">
      <c r="AY1963" s="106" t="s">
        <v>83</v>
      </c>
      <c r="AZ1963" s="105">
        <f>_xll.qlInterestRateIndexFixingDate(Currency&amp;"ibor"&amp;Tenor,BA1963,Trigger)</f>
        <v>53073</v>
      </c>
      <c r="BA1963" s="105">
        <f>_xll.qlCalendarAdvance(Calendar,BA1962,AY1963,"f",,Trigger)</f>
        <v>53077</v>
      </c>
      <c r="BB1963" s="105">
        <f>_xll.qlInterestRateIndexMaturity(Currency&amp;"ibor"&amp;Tenor,BA1963,Trigger)</f>
        <v>53260</v>
      </c>
      <c r="BC1963" s="257">
        <f>_xll.qlIndexFixing($AC$5,AZ1963,TRUE,_xll.ohTrigger(Trigger,Trigger6M))</f>
        <v>1.4318265973871792E-2</v>
      </c>
      <c r="BD1963" s="257">
        <f>_xll.qlIndexFixing($BE$1,AZ1963,TRUE,_xll.ohTrigger(Trigger,Trigger6M))</f>
        <v>1.395581796666143E-2</v>
      </c>
    </row>
    <row r="1964" spans="51:56" ht="11.25" customHeight="1" x14ac:dyDescent="0.25">
      <c r="AY1964" s="106" t="s">
        <v>83</v>
      </c>
      <c r="AZ1964" s="105">
        <f>_xll.qlInterestRateIndexFixingDate(Currency&amp;"ibor"&amp;Tenor,BA1964,Trigger)</f>
        <v>53079</v>
      </c>
      <c r="BA1964" s="105">
        <f>_xll.qlCalendarAdvance(Calendar,BA1963,AY1964,"f",,Trigger)</f>
        <v>53084</v>
      </c>
      <c r="BB1964" s="105">
        <f>_xll.qlInterestRateIndexMaturity(Currency&amp;"ibor"&amp;Tenor,BA1964,Trigger)</f>
        <v>53268</v>
      </c>
      <c r="BC1964" s="257">
        <f>_xll.qlIndexFixing($AC$5,AZ1964,TRUE,_xll.ohTrigger(Trigger,Trigger6M))</f>
        <v>1.4322120192514921E-2</v>
      </c>
      <c r="BD1964" s="257">
        <f>_xll.qlIndexFixing($BE$1,AZ1964,TRUE,_xll.ohTrigger(Trigger,Trigger6M))</f>
        <v>1.3957768605092419E-2</v>
      </c>
    </row>
    <row r="1965" spans="51:56" ht="11.25" customHeight="1" x14ac:dyDescent="0.25">
      <c r="AY1965" s="106" t="s">
        <v>83</v>
      </c>
      <c r="AZ1965" s="105">
        <f>_xll.qlInterestRateIndexFixingDate(Currency&amp;"ibor"&amp;Tenor,BA1965,Trigger)</f>
        <v>53087</v>
      </c>
      <c r="BA1965" s="105">
        <f>_xll.qlCalendarAdvance(Calendar,BA1964,AY1965,"f",,Trigger)</f>
        <v>53091</v>
      </c>
      <c r="BB1965" s="105">
        <f>_xll.qlInterestRateIndexMaturity(Currency&amp;"ibor"&amp;Tenor,BA1965,Trigger)</f>
        <v>53275</v>
      </c>
      <c r="BC1965" s="257">
        <f>_xll.qlIndexFixing($AC$5,AZ1965,TRUE,_xll.ohTrigger(Trigger,Trigger6M))</f>
        <v>1.4325540562533439E-2</v>
      </c>
      <c r="BD1965" s="257">
        <f>_xll.qlIndexFixing($BE$1,AZ1965,TRUE,_xll.ohTrigger(Trigger,Trigger6M))</f>
        <v>1.3959328150040385E-2</v>
      </c>
    </row>
    <row r="1966" spans="51:56" ht="11.25" customHeight="1" x14ac:dyDescent="0.25">
      <c r="AY1966" s="106" t="s">
        <v>83</v>
      </c>
      <c r="AZ1966" s="105">
        <f>_xll.qlInterestRateIndexFixingDate(Currency&amp;"ibor"&amp;Tenor,BA1966,Trigger)</f>
        <v>53094</v>
      </c>
      <c r="BA1966" s="105">
        <f>_xll.qlCalendarAdvance(Calendar,BA1965,AY1966,"f",,Trigger)</f>
        <v>53098</v>
      </c>
      <c r="BB1966" s="105">
        <f>_xll.qlInterestRateIndexMaturity(Currency&amp;"ibor"&amp;Tenor,BA1966,Trigger)</f>
        <v>53282</v>
      </c>
      <c r="BC1966" s="257">
        <f>_xll.qlIndexFixing($AC$5,AZ1966,TRUE,_xll.ohTrigger(Trigger,Trigger6M))</f>
        <v>1.4328963759654858E-2</v>
      </c>
      <c r="BD1966" s="257">
        <f>_xll.qlIndexFixing($BE$1,AZ1966,TRUE,_xll.ohTrigger(Trigger,Trigger6M))</f>
        <v>1.3960874281786061E-2</v>
      </c>
    </row>
    <row r="1967" spans="51:56" ht="11.25" customHeight="1" x14ac:dyDescent="0.25">
      <c r="AY1967" s="106" t="s">
        <v>83</v>
      </c>
      <c r="AZ1967" s="105">
        <f>_xll.qlInterestRateIndexFixingDate(Currency&amp;"ibor"&amp;Tenor,BA1967,Trigger)</f>
        <v>53101</v>
      </c>
      <c r="BA1967" s="105">
        <f>_xll.qlCalendarAdvance(Calendar,BA1966,AY1967,"f",,Trigger)</f>
        <v>53105</v>
      </c>
      <c r="BB1967" s="105">
        <f>_xll.qlInterestRateIndexMaturity(Currency&amp;"ibor"&amp;Tenor,BA1967,Trigger)</f>
        <v>53289</v>
      </c>
      <c r="BC1967" s="257">
        <f>_xll.qlIndexFixing($AC$5,AZ1967,TRUE,_xll.ohTrigger(Trigger,Trigger6M))</f>
        <v>1.4332389783893947E-2</v>
      </c>
      <c r="BD1967" s="257">
        <f>_xll.qlIndexFixing($BE$1,AZ1967,TRUE,_xll.ohTrigger(Trigger,Trigger6M))</f>
        <v>1.3962406293701216E-2</v>
      </c>
    </row>
    <row r="1968" spans="51:56" ht="11.25" customHeight="1" x14ac:dyDescent="0.25">
      <c r="AY1968" s="106" t="s">
        <v>83</v>
      </c>
      <c r="AZ1968" s="105">
        <f>_xll.qlInterestRateIndexFixingDate(Currency&amp;"ibor"&amp;Tenor,BA1968,Trigger)</f>
        <v>53108</v>
      </c>
      <c r="BA1968" s="105">
        <f>_xll.qlCalendarAdvance(Calendar,BA1967,AY1968,"f",,Trigger)</f>
        <v>53112</v>
      </c>
      <c r="BB1968" s="105">
        <f>_xll.qlInterestRateIndexMaturity(Currency&amp;"ibor"&amp;Tenor,BA1968,Trigger)</f>
        <v>53296</v>
      </c>
      <c r="BC1968" s="257">
        <f>_xll.qlIndexFixing($AC$5,AZ1968,TRUE,_xll.ohTrigger(Trigger,Trigger6M))</f>
        <v>1.4335818635265478E-2</v>
      </c>
      <c r="BD1968" s="257">
        <f>_xll.qlIndexFixing($BE$1,AZ1968,TRUE,_xll.ohTrigger(Trigger,Trigger6M))</f>
        <v>1.3963923477442899E-2</v>
      </c>
    </row>
    <row r="1969" spans="51:56" ht="11.25" customHeight="1" x14ac:dyDescent="0.25">
      <c r="AY1969" s="106" t="s">
        <v>83</v>
      </c>
      <c r="AZ1969" s="105">
        <f>_xll.qlInterestRateIndexFixingDate(Currency&amp;"ibor"&amp;Tenor,BA1969,Trigger)</f>
        <v>53115</v>
      </c>
      <c r="BA1969" s="105">
        <f>_xll.qlCalendarAdvance(Calendar,BA1968,AY1969,"f",,Trigger)</f>
        <v>53119</v>
      </c>
      <c r="BB1969" s="105">
        <f>_xll.qlInterestRateIndexMaturity(Currency&amp;"ibor"&amp;Tenor,BA1969,Trigger)</f>
        <v>53302</v>
      </c>
      <c r="BC1969" s="257">
        <f>_xll.qlIndexFixing($AC$5,AZ1969,TRUE,_xll.ohTrigger(Trigger,Trigger6M))</f>
        <v>1.4337615432651076E-2</v>
      </c>
      <c r="BD1969" s="257">
        <f>_xll.qlIndexFixing($BE$1,AZ1969,TRUE,_xll.ohTrigger(Trigger,Trigger6M))</f>
        <v>1.3965053128360846E-2</v>
      </c>
    </row>
    <row r="1970" spans="51:56" ht="11.25" customHeight="1" x14ac:dyDescent="0.25">
      <c r="AY1970" s="106" t="s">
        <v>83</v>
      </c>
      <c r="AZ1970" s="105">
        <f>_xll.qlInterestRateIndexFixingDate(Currency&amp;"ibor"&amp;Tenor,BA1970,Trigger)</f>
        <v>53122</v>
      </c>
      <c r="BA1970" s="105">
        <f>_xll.qlCalendarAdvance(Calendar,BA1969,AY1970,"f",,Trigger)</f>
        <v>53126</v>
      </c>
      <c r="BB1970" s="105">
        <f>_xll.qlInterestRateIndexMaturity(Currency&amp;"ibor"&amp;Tenor,BA1970,Trigger)</f>
        <v>53309</v>
      </c>
      <c r="BC1970" s="257">
        <f>_xll.qlIndexFixing($AC$5,AZ1970,TRUE,_xll.ohTrigger(Trigger,Trigger6M))</f>
        <v>1.4338837878479137E-2</v>
      </c>
      <c r="BD1970" s="257">
        <f>_xll.qlIndexFixing($BE$1,AZ1970,TRUE,_xll.ohTrigger(Trigger,Trigger6M))</f>
        <v>1.3966540026978629E-2</v>
      </c>
    </row>
    <row r="1971" spans="51:56" ht="11.25" customHeight="1" x14ac:dyDescent="0.25">
      <c r="AY1971" s="106" t="s">
        <v>83</v>
      </c>
      <c r="AZ1971" s="105">
        <f>_xll.qlInterestRateIndexFixingDate(Currency&amp;"ibor"&amp;Tenor,BA1971,Trigger)</f>
        <v>53129</v>
      </c>
      <c r="BA1971" s="105">
        <f>_xll.qlCalendarAdvance(Calendar,BA1970,AY1971,"f",,Trigger)</f>
        <v>53133</v>
      </c>
      <c r="BB1971" s="105">
        <f>_xll.qlInterestRateIndexMaturity(Currency&amp;"ibor"&amp;Tenor,BA1971,Trigger)</f>
        <v>53316</v>
      </c>
      <c r="BC1971" s="257">
        <f>_xll.qlIndexFixing($AC$5,AZ1971,TRUE,_xll.ohTrigger(Trigger,Trigger6M))</f>
        <v>1.4340060325060256E-2</v>
      </c>
      <c r="BD1971" s="257">
        <f>_xll.qlIndexFixing($BE$1,AZ1971,TRUE,_xll.ohTrigger(Trigger,Trigger6M))</f>
        <v>1.3968011020598E-2</v>
      </c>
    </row>
    <row r="1972" spans="51:56" ht="11.25" customHeight="1" x14ac:dyDescent="0.25">
      <c r="AY1972" s="106" t="s">
        <v>83</v>
      </c>
      <c r="AZ1972" s="105">
        <f>_xll.qlInterestRateIndexFixingDate(Currency&amp;"ibor"&amp;Tenor,BA1972,Trigger)</f>
        <v>53136</v>
      </c>
      <c r="BA1972" s="105">
        <f>_xll.qlCalendarAdvance(Calendar,BA1971,AY1972,"f",,Trigger)</f>
        <v>53140</v>
      </c>
      <c r="BB1972" s="105">
        <f>_xll.qlInterestRateIndexMaturity(Currency&amp;"ibor"&amp;Tenor,BA1972,Trigger)</f>
        <v>53323</v>
      </c>
      <c r="BC1972" s="257">
        <f>_xll.qlIndexFixing($AC$5,AZ1972,TRUE,_xll.ohTrigger(Trigger,Trigger6M))</f>
        <v>1.4341282772395747E-2</v>
      </c>
      <c r="BD1972" s="257">
        <f>_xll.qlIndexFixing($BE$1,AZ1972,TRUE,_xll.ohTrigger(Trigger,Trigger6M))</f>
        <v>1.3969466067429874E-2</v>
      </c>
    </row>
    <row r="1973" spans="51:56" ht="11.25" customHeight="1" x14ac:dyDescent="0.25">
      <c r="AY1973" s="106" t="s">
        <v>83</v>
      </c>
      <c r="AZ1973" s="105">
        <f>_xll.qlInterestRateIndexFixingDate(Currency&amp;"ibor"&amp;Tenor,BA1973,Trigger)</f>
        <v>53143</v>
      </c>
      <c r="BA1973" s="105">
        <f>_xll.qlCalendarAdvance(Calendar,BA1972,AY1973,"f",,Trigger)</f>
        <v>53147</v>
      </c>
      <c r="BB1973" s="105">
        <f>_xll.qlInterestRateIndexMaturity(Currency&amp;"ibor"&amp;Tenor,BA1973,Trigger)</f>
        <v>53331</v>
      </c>
      <c r="BC1973" s="257">
        <f>_xll.qlIndexFixing($AC$5,AZ1973,TRUE,_xll.ohTrigger(Trigger,Trigger6M))</f>
        <v>1.4342877558458839E-2</v>
      </c>
      <c r="BD1973" s="257">
        <f>_xll.qlIndexFixing($BE$1,AZ1973,TRUE,_xll.ohTrigger(Trigger,Trigger6M))</f>
        <v>1.3971272758413648E-2</v>
      </c>
    </row>
    <row r="1974" spans="51:56" ht="11.25" customHeight="1" x14ac:dyDescent="0.25">
      <c r="AY1974" s="106" t="s">
        <v>83</v>
      </c>
      <c r="AZ1974" s="105">
        <f>_xll.qlInterestRateIndexFixingDate(Currency&amp;"ibor"&amp;Tenor,BA1974,Trigger)</f>
        <v>53150</v>
      </c>
      <c r="BA1974" s="105">
        <f>_xll.qlCalendarAdvance(Calendar,BA1973,AY1974,"f",,Trigger)</f>
        <v>53154</v>
      </c>
      <c r="BB1974" s="105">
        <f>_xll.qlInterestRateIndexMaturity(Currency&amp;"ibor"&amp;Tenor,BA1974,Trigger)</f>
        <v>53338</v>
      </c>
      <c r="BC1974" s="257">
        <f>_xll.qlIndexFixing($AC$5,AZ1974,TRUE,_xll.ohTrigger(Trigger,Trigger6M))</f>
        <v>1.4344100055886041E-2</v>
      </c>
      <c r="BD1974" s="257">
        <f>_xll.qlIndexFixing($BE$1,AZ1974,TRUE,_xll.ohTrigger(Trigger,Trigger6M))</f>
        <v>1.3972694681633686E-2</v>
      </c>
    </row>
    <row r="1975" spans="51:56" ht="11.25" customHeight="1" x14ac:dyDescent="0.25">
      <c r="AY1975" s="106" t="s">
        <v>83</v>
      </c>
      <c r="AZ1975" s="105">
        <f>_xll.qlInterestRateIndexFixingDate(Currency&amp;"ibor"&amp;Tenor,BA1975,Trigger)</f>
        <v>53157</v>
      </c>
      <c r="BA1975" s="105">
        <f>_xll.qlCalendarAdvance(Calendar,BA1974,AY1975,"f",,Trigger)</f>
        <v>53161</v>
      </c>
      <c r="BB1975" s="105">
        <f>_xll.qlInterestRateIndexMaturity(Currency&amp;"ibor"&amp;Tenor,BA1975,Trigger)</f>
        <v>53345</v>
      </c>
      <c r="BC1975" s="257">
        <f>_xll.qlIndexFixing($AC$5,AZ1975,TRUE,_xll.ohTrigger(Trigger,Trigger6M))</f>
        <v>1.4345322554071767E-2</v>
      </c>
      <c r="BD1975" s="257">
        <f>_xll.qlIndexFixing($BE$1,AZ1975,TRUE,_xll.ohTrigger(Trigger,Trigger6M))</f>
        <v>1.3974100529099517E-2</v>
      </c>
    </row>
    <row r="1976" spans="51:56" ht="11.25" customHeight="1" x14ac:dyDescent="0.25">
      <c r="AY1976" s="106" t="s">
        <v>83</v>
      </c>
      <c r="AZ1976" s="105">
        <f>_xll.qlInterestRateIndexFixingDate(Currency&amp;"ibor"&amp;Tenor,BA1976,Trigger)</f>
        <v>53164</v>
      </c>
      <c r="BA1976" s="105">
        <f>_xll.qlCalendarAdvance(Calendar,BA1975,AY1976,"f",,Trigger)</f>
        <v>53168</v>
      </c>
      <c r="BB1976" s="105">
        <f>_xll.qlInterestRateIndexMaturity(Currency&amp;"ibor"&amp;Tenor,BA1976,Trigger)</f>
        <v>53352</v>
      </c>
      <c r="BC1976" s="257">
        <f>_xll.qlIndexFixing($AC$5,AZ1976,TRUE,_xll.ohTrigger(Trigger,Trigger6M))</f>
        <v>1.4346545053015582E-2</v>
      </c>
      <c r="BD1976" s="257">
        <f>_xll.qlIndexFixing($BE$1,AZ1976,TRUE,_xll.ohTrigger(Trigger,Trigger6M))</f>
        <v>1.3975490259021964E-2</v>
      </c>
    </row>
    <row r="1977" spans="51:56" ht="11.25" customHeight="1" x14ac:dyDescent="0.25">
      <c r="AY1977" s="106" t="s">
        <v>83</v>
      </c>
      <c r="AZ1977" s="105">
        <f>_xll.qlInterestRateIndexFixingDate(Currency&amp;"ibor"&amp;Tenor,BA1977,Trigger)</f>
        <v>53171</v>
      </c>
      <c r="BA1977" s="105">
        <f>_xll.qlCalendarAdvance(Calendar,BA1976,AY1977,"f",,Trigger)</f>
        <v>53175</v>
      </c>
      <c r="BB1977" s="105">
        <f>_xll.qlInterestRateIndexMaturity(Currency&amp;"ibor"&amp;Tenor,BA1977,Trigger)</f>
        <v>53359</v>
      </c>
      <c r="BC1977" s="257">
        <f>_xll.qlIndexFixing($AC$5,AZ1977,TRUE,_xll.ohTrigger(Trigger,Trigger6M))</f>
        <v>1.4347767552717485E-2</v>
      </c>
      <c r="BD1977" s="257">
        <f>_xll.qlIndexFixing($BE$1,AZ1977,TRUE,_xll.ohTrigger(Trigger,Trigger6M))</f>
        <v>1.3976863829610537E-2</v>
      </c>
    </row>
    <row r="1978" spans="51:56" ht="11.25" customHeight="1" x14ac:dyDescent="0.25">
      <c r="AY1978" s="106" t="s">
        <v>83</v>
      </c>
      <c r="AZ1978" s="105">
        <f>_xll.qlInterestRateIndexFixingDate(Currency&amp;"ibor"&amp;Tenor,BA1978,Trigger)</f>
        <v>53178</v>
      </c>
      <c r="BA1978" s="105">
        <f>_xll.qlCalendarAdvance(Calendar,BA1977,AY1978,"f",,Trigger)</f>
        <v>53182</v>
      </c>
      <c r="BB1978" s="105">
        <f>_xll.qlInterestRateIndexMaturity(Currency&amp;"ibor"&amp;Tenor,BA1978,Trigger)</f>
        <v>53366</v>
      </c>
      <c r="BC1978" s="257">
        <f>_xll.qlIndexFixing($AC$5,AZ1978,TRUE,_xll.ohTrigger(Trigger,Trigger6M))</f>
        <v>1.4348990053177914E-2</v>
      </c>
      <c r="BD1978" s="257">
        <f>_xll.qlIndexFixing($BE$1,AZ1978,TRUE,_xll.ohTrigger(Trigger,Trigger6M))</f>
        <v>1.3978221199076494E-2</v>
      </c>
    </row>
    <row r="1979" spans="51:56" ht="11.25" customHeight="1" x14ac:dyDescent="0.25">
      <c r="AY1979" s="106" t="s">
        <v>83</v>
      </c>
      <c r="AZ1979" s="105">
        <f>_xll.qlInterestRateIndexFixingDate(Currency&amp;"ibor"&amp;Tenor,BA1979,Trigger)</f>
        <v>53185</v>
      </c>
      <c r="BA1979" s="105">
        <f>_xll.qlCalendarAdvance(Calendar,BA1978,AY1979,"f",,Trigger)</f>
        <v>53189</v>
      </c>
      <c r="BB1979" s="105">
        <f>_xll.qlInterestRateIndexMaturity(Currency&amp;"ibor"&amp;Tenor,BA1979,Trigger)</f>
        <v>53373</v>
      </c>
      <c r="BC1979" s="257">
        <f>_xll.qlIndexFixing($AC$5,AZ1979,TRUE,_xll.ohTrigger(Trigger,Trigger6M))</f>
        <v>1.4350212554396431E-2</v>
      </c>
      <c r="BD1979" s="257">
        <f>_xll.qlIndexFixing($BE$1,AZ1979,TRUE,_xll.ohTrigger(Trigger,Trigger6M))</f>
        <v>1.3979562325631521E-2</v>
      </c>
    </row>
    <row r="1980" spans="51:56" ht="11.25" customHeight="1" x14ac:dyDescent="0.25">
      <c r="AY1980" s="106" t="s">
        <v>83</v>
      </c>
      <c r="AZ1980" s="105">
        <f>_xll.qlInterestRateIndexFixingDate(Currency&amp;"ibor"&amp;Tenor,BA1980,Trigger)</f>
        <v>53192</v>
      </c>
      <c r="BA1980" s="105">
        <f>_xll.qlCalendarAdvance(Calendar,BA1979,AY1980,"f",,Trigger)</f>
        <v>53196</v>
      </c>
      <c r="BB1980" s="105">
        <f>_xll.qlInterestRateIndexMaturity(Currency&amp;"ibor"&amp;Tenor,BA1980,Trigger)</f>
        <v>53380</v>
      </c>
      <c r="BC1980" s="257">
        <f>_xll.qlIndexFixing($AC$5,AZ1980,TRUE,_xll.ohTrigger(Trigger,Trigger6M))</f>
        <v>1.4351435056373037E-2</v>
      </c>
      <c r="BD1980" s="257">
        <f>_xll.qlIndexFixing($BE$1,AZ1980,TRUE,_xll.ohTrigger(Trigger,Trigger6M))</f>
        <v>1.3980887167486872E-2</v>
      </c>
    </row>
    <row r="1981" spans="51:56" ht="11.25" customHeight="1" x14ac:dyDescent="0.25">
      <c r="AY1981" s="106" t="s">
        <v>83</v>
      </c>
      <c r="AZ1981" s="105">
        <f>_xll.qlInterestRateIndexFixingDate(Currency&amp;"ibor"&amp;Tenor,BA1981,Trigger)</f>
        <v>53199</v>
      </c>
      <c r="BA1981" s="105">
        <f>_xll.qlCalendarAdvance(Calendar,BA1980,AY1981,"f",,Trigger)</f>
        <v>53203</v>
      </c>
      <c r="BB1981" s="105">
        <f>_xll.qlInterestRateIndexMaturity(Currency&amp;"ibor"&amp;Tenor,BA1981,Trigger)</f>
        <v>53386</v>
      </c>
      <c r="BC1981" s="257">
        <f>_xll.qlIndexFixing($AC$5,AZ1981,TRUE,_xll.ohTrigger(Trigger,Trigger6M))</f>
        <v>1.4352284832353467E-2</v>
      </c>
      <c r="BD1981" s="257">
        <f>_xll.qlIndexFixing($BE$1,AZ1981,TRUE,_xll.ohTrigger(Trigger,Trigger6M))</f>
        <v>1.3981836988412127E-2</v>
      </c>
    </row>
    <row r="1982" spans="51:56" ht="11.25" customHeight="1" x14ac:dyDescent="0.25">
      <c r="AY1982" s="106" t="s">
        <v>83</v>
      </c>
      <c r="AZ1982" s="105">
        <f>_xll.qlInterestRateIndexFixingDate(Currency&amp;"ibor"&amp;Tenor,BA1982,Trigger)</f>
        <v>53206</v>
      </c>
      <c r="BA1982" s="105">
        <f>_xll.qlCalendarAdvance(Calendar,BA1981,AY1982,"f",,Trigger)</f>
        <v>53210</v>
      </c>
      <c r="BB1982" s="105">
        <f>_xll.qlInterestRateIndexMaturity(Currency&amp;"ibor"&amp;Tenor,BA1982,Trigger)</f>
        <v>53391</v>
      </c>
      <c r="BC1982" s="257">
        <f>_xll.qlIndexFixing($AC$5,AZ1982,TRUE,_xll.ohTrigger(Trigger,Trigger6M))</f>
        <v>1.4352761780004742E-2</v>
      </c>
      <c r="BD1982" s="257">
        <f>_xll.qlIndexFixing($BE$1,AZ1982,TRUE,_xll.ohTrigger(Trigger,Trigger6M))</f>
        <v>1.3982414847961675E-2</v>
      </c>
    </row>
    <row r="1983" spans="51:56" ht="11.25" customHeight="1" x14ac:dyDescent="0.25">
      <c r="AY1983" s="106" t="s">
        <v>83</v>
      </c>
      <c r="AZ1983" s="105">
        <f>_xll.qlInterestRateIndexFixingDate(Currency&amp;"ibor"&amp;Tenor,BA1983,Trigger)</f>
        <v>53213</v>
      </c>
      <c r="BA1983" s="105">
        <f>_xll.qlCalendarAdvance(Calendar,BA1982,AY1983,"f",,Trigger)</f>
        <v>53217</v>
      </c>
      <c r="BB1983" s="105">
        <f>_xll.qlInterestRateIndexMaturity(Currency&amp;"ibor"&amp;Tenor,BA1983,Trigger)</f>
        <v>53398</v>
      </c>
      <c r="BC1983" s="257">
        <f>_xll.qlIndexFixing($AC$5,AZ1983,TRUE,_xll.ohTrigger(Trigger,Trigger6M))</f>
        <v>1.4353984138402227E-2</v>
      </c>
      <c r="BD1983" s="257">
        <f>_xll.qlIndexFixing($BE$1,AZ1983,TRUE,_xll.ohTrigger(Trigger,Trigger6M))</f>
        <v>1.3983693995297794E-2</v>
      </c>
    </row>
    <row r="1984" spans="51:56" ht="11.25" customHeight="1" x14ac:dyDescent="0.25">
      <c r="AY1984" s="106" t="s">
        <v>83</v>
      </c>
      <c r="AZ1984" s="105">
        <f>_xll.qlInterestRateIndexFixingDate(Currency&amp;"ibor"&amp;Tenor,BA1984,Trigger)</f>
        <v>53220</v>
      </c>
      <c r="BA1984" s="105">
        <f>_xll.qlCalendarAdvance(Calendar,BA1983,AY1984,"f",,Trigger)</f>
        <v>53224</v>
      </c>
      <c r="BB1984" s="105">
        <f>_xll.qlInterestRateIndexMaturity(Currency&amp;"ibor"&amp;Tenor,BA1984,Trigger)</f>
        <v>53405</v>
      </c>
      <c r="BC1984" s="257">
        <f>_xll.qlIndexFixing($AC$5,AZ1984,TRUE,_xll.ohTrigger(Trigger,Trigger6M))</f>
        <v>1.4355206497545634E-2</v>
      </c>
      <c r="BD1984" s="257">
        <f>_xll.qlIndexFixing($BE$1,AZ1984,TRUE,_xll.ohTrigger(Trigger,Trigger6M))</f>
        <v>1.3984956701632426E-2</v>
      </c>
    </row>
    <row r="1985" spans="51:56" ht="11.25" customHeight="1" x14ac:dyDescent="0.25">
      <c r="AY1985" s="106" t="s">
        <v>83</v>
      </c>
      <c r="AZ1985" s="105">
        <f>_xll.qlInterestRateIndexFixingDate(Currency&amp;"ibor"&amp;Tenor,BA1985,Trigger)</f>
        <v>53227</v>
      </c>
      <c r="BA1985" s="105">
        <f>_xll.qlCalendarAdvance(Calendar,BA1984,AY1985,"f",,Trigger)</f>
        <v>53231</v>
      </c>
      <c r="BB1985" s="105">
        <f>_xll.qlInterestRateIndexMaturity(Currency&amp;"ibor"&amp;Tenor,BA1985,Trigger)</f>
        <v>53413</v>
      </c>
      <c r="BC1985" s="257">
        <f>_xll.qlIndexFixing($AC$5,AZ1985,TRUE,_xll.ohTrigger(Trigger,Trigger6M))</f>
        <v>1.4356801749654294E-2</v>
      </c>
      <c r="BD1985" s="257">
        <f>_xll.qlIndexFixing($BE$1,AZ1985,TRUE,_xll.ohTrigger(Trigger,Trigger6M))</f>
        <v>1.3986557265538081E-2</v>
      </c>
    </row>
    <row r="1986" spans="51:56" ht="11.25" customHeight="1" x14ac:dyDescent="0.25">
      <c r="AY1986" s="106" t="s">
        <v>83</v>
      </c>
      <c r="AZ1986" s="105">
        <f>_xll.qlInterestRateIndexFixingDate(Currency&amp;"ibor"&amp;Tenor,BA1986,Trigger)</f>
        <v>53234</v>
      </c>
      <c r="BA1986" s="105">
        <f>_xll.qlCalendarAdvance(Calendar,BA1985,AY1986,"f",,Trigger)</f>
        <v>53238</v>
      </c>
      <c r="BB1986" s="105">
        <f>_xll.qlInterestRateIndexMaturity(Currency&amp;"ibor"&amp;Tenor,BA1986,Trigger)</f>
        <v>53420</v>
      </c>
      <c r="BC1986" s="257">
        <f>_xll.qlIndexFixing($AC$5,AZ1986,TRUE,_xll.ohTrigger(Trigger,Trigger6M))</f>
        <v>1.4358024158917779E-2</v>
      </c>
      <c r="BD1986" s="257">
        <f>_xll.qlIndexFixing($BE$1,AZ1986,TRUE,_xll.ohTrigger(Trigger,Trigger6M))</f>
        <v>1.3987785817274908E-2</v>
      </c>
    </row>
    <row r="1987" spans="51:56" ht="11.25" customHeight="1" x14ac:dyDescent="0.25">
      <c r="AY1987" s="106" t="s">
        <v>83</v>
      </c>
      <c r="AZ1987" s="105">
        <f>_xll.qlInterestRateIndexFixingDate(Currency&amp;"ibor"&amp;Tenor,BA1987,Trigger)</f>
        <v>53241</v>
      </c>
      <c r="BA1987" s="105">
        <f>_xll.qlCalendarAdvance(Calendar,BA1986,AY1987,"f",,Trigger)</f>
        <v>53245</v>
      </c>
      <c r="BB1987" s="105">
        <f>_xll.qlInterestRateIndexMaturity(Currency&amp;"ibor"&amp;Tenor,BA1987,Trigger)</f>
        <v>53427</v>
      </c>
      <c r="BC1987" s="257">
        <f>_xll.qlIndexFixing($AC$5,AZ1987,TRUE,_xll.ohTrigger(Trigger,Trigger6M))</f>
        <v>1.4359246568930992E-2</v>
      </c>
      <c r="BD1987" s="257">
        <f>_xll.qlIndexFixing($BE$1,AZ1987,TRUE,_xll.ohTrigger(Trigger,Trigger6M))</f>
        <v>1.3988997799044358E-2</v>
      </c>
    </row>
    <row r="1988" spans="51:56" ht="11.25" customHeight="1" x14ac:dyDescent="0.25">
      <c r="AY1988" s="106" t="s">
        <v>83</v>
      </c>
      <c r="AZ1988" s="105">
        <f>_xll.qlInterestRateIndexFixingDate(Currency&amp;"ibor"&amp;Tenor,BA1988,Trigger)</f>
        <v>53248</v>
      </c>
      <c r="BA1988" s="105">
        <f>_xll.qlCalendarAdvance(Calendar,BA1987,AY1988,"f",,Trigger)</f>
        <v>53252</v>
      </c>
      <c r="BB1988" s="105">
        <f>_xll.qlInterestRateIndexMaturity(Currency&amp;"ibor"&amp;Tenor,BA1988,Trigger)</f>
        <v>53434</v>
      </c>
      <c r="BC1988" s="257">
        <f>_xll.qlIndexFixing($AC$5,AZ1988,TRUE,_xll.ohTrigger(Trigger,Trigger6M))</f>
        <v>1.4360468979694374E-2</v>
      </c>
      <c r="BD1988" s="257">
        <f>_xll.qlIndexFixing($BE$1,AZ1988,TRUE,_xll.ohTrigger(Trigger,Trigger6M))</f>
        <v>1.3990193169064469E-2</v>
      </c>
    </row>
    <row r="1989" spans="51:56" ht="11.25" customHeight="1" x14ac:dyDescent="0.25">
      <c r="AY1989" s="106" t="s">
        <v>83</v>
      </c>
      <c r="AZ1989" s="105">
        <f>_xll.qlInterestRateIndexFixingDate(Currency&amp;"ibor"&amp;Tenor,BA1989,Trigger)</f>
        <v>53255</v>
      </c>
      <c r="BA1989" s="105">
        <f>_xll.qlCalendarAdvance(Calendar,BA1988,AY1989,"f",,Trigger)</f>
        <v>53259</v>
      </c>
      <c r="BB1989" s="105">
        <f>_xll.qlInterestRateIndexMaturity(Currency&amp;"ibor"&amp;Tenor,BA1989,Trigger)</f>
        <v>53441</v>
      </c>
      <c r="BC1989" s="257">
        <f>_xll.qlIndexFixing($AC$5,AZ1989,TRUE,_xll.ohTrigger(Trigger,Trigger6M))</f>
        <v>1.4361691391207486E-2</v>
      </c>
      <c r="BD1989" s="257">
        <f>_xll.qlIndexFixing($BE$1,AZ1989,TRUE,_xll.ohTrigger(Trigger,Trigger6M))</f>
        <v>1.3991371885551522E-2</v>
      </c>
    </row>
    <row r="1990" spans="51:56" ht="11.25" customHeight="1" x14ac:dyDescent="0.25">
      <c r="AY1990" s="106" t="s">
        <v>83</v>
      </c>
      <c r="AZ1990" s="105">
        <f>_xll.qlInterestRateIndexFixingDate(Currency&amp;"ibor"&amp;Tenor,BA1990,Trigger)</f>
        <v>53262</v>
      </c>
      <c r="BA1990" s="105">
        <f>_xll.qlCalendarAdvance(Calendar,BA1989,AY1990,"f",,Trigger)</f>
        <v>53266</v>
      </c>
      <c r="BB1990" s="105">
        <f>_xll.qlInterestRateIndexMaturity(Currency&amp;"ibor"&amp;Tenor,BA1990,Trigger)</f>
        <v>53447</v>
      </c>
      <c r="BC1990" s="257">
        <f>_xll.qlIndexFixing($AC$5,AZ1990,TRUE,_xll.ohTrigger(Trigger,Trigger6M))</f>
        <v>1.4362540668070013E-2</v>
      </c>
      <c r="BD1990" s="257">
        <f>_xll.qlIndexFixing($BE$1,AZ1990,TRUE,_xll.ohTrigger(Trigger,Trigger6M))</f>
        <v>1.399218533886111E-2</v>
      </c>
    </row>
    <row r="1991" spans="51:56" ht="11.25" customHeight="1" x14ac:dyDescent="0.25">
      <c r="AY1991" s="106" t="s">
        <v>83</v>
      </c>
      <c r="AZ1991" s="105">
        <f>_xll.qlInterestRateIndexFixingDate(Currency&amp;"ibor"&amp;Tenor,BA1991,Trigger)</f>
        <v>53269</v>
      </c>
      <c r="BA1991" s="105">
        <f>_xll.qlCalendarAdvance(Calendar,BA1990,AY1991,"f",,Trigger)</f>
        <v>53273</v>
      </c>
      <c r="BB1991" s="105">
        <f>_xll.qlInterestRateIndexMaturity(Currency&amp;"ibor"&amp;Tenor,BA1991,Trigger)</f>
        <v>53454</v>
      </c>
      <c r="BC1991" s="257">
        <f>_xll.qlIndexFixing($AC$5,AZ1991,TRUE,_xll.ohTrigger(Trigger,Trigger6M))</f>
        <v>1.4363763032434437E-2</v>
      </c>
      <c r="BD1991" s="257">
        <f>_xll.qlIndexFixing($BE$1,AZ1991,TRUE,_xll.ohTrigger(Trigger,Trigger6M))</f>
        <v>1.3993331788316259E-2</v>
      </c>
    </row>
    <row r="1992" spans="51:56" ht="11.25" customHeight="1" x14ac:dyDescent="0.25">
      <c r="AY1992" s="106" t="s">
        <v>83</v>
      </c>
      <c r="AZ1992" s="105">
        <f>_xll.qlInterestRateIndexFixingDate(Currency&amp;"ibor"&amp;Tenor,BA1992,Trigger)</f>
        <v>53276</v>
      </c>
      <c r="BA1992" s="105">
        <f>_xll.qlCalendarAdvance(Calendar,BA1991,AY1992,"f",,Trigger)</f>
        <v>53280</v>
      </c>
      <c r="BB1992" s="105">
        <f>_xll.qlInterestRateIndexMaturity(Currency&amp;"ibor"&amp;Tenor,BA1992,Trigger)</f>
        <v>53461</v>
      </c>
      <c r="BC1992" s="257">
        <f>_xll.qlIndexFixing($AC$5,AZ1992,TRUE,_xll.ohTrigger(Trigger,Trigger6M))</f>
        <v>1.4364985397544341E-2</v>
      </c>
      <c r="BD1992" s="257">
        <f>_xll.qlIndexFixing($BE$1,AZ1992,TRUE,_xll.ohTrigger(Trigger,Trigger6M))</f>
        <v>1.3994461462524581E-2</v>
      </c>
    </row>
    <row r="1993" spans="51:56" ht="11.25" customHeight="1" x14ac:dyDescent="0.25">
      <c r="AY1993" s="106" t="s">
        <v>83</v>
      </c>
      <c r="AZ1993" s="105">
        <f>_xll.qlInterestRateIndexFixingDate(Currency&amp;"ibor"&amp;Tenor,BA1993,Trigger)</f>
        <v>53283</v>
      </c>
      <c r="BA1993" s="105">
        <f>_xll.qlCalendarAdvance(Calendar,BA1992,AY1993,"f",,Trigger)</f>
        <v>53287</v>
      </c>
      <c r="BB1993" s="105">
        <f>_xll.qlInterestRateIndexMaturity(Currency&amp;"ibor"&amp;Tenor,BA1993,Trigger)</f>
        <v>53468</v>
      </c>
      <c r="BC1993" s="257">
        <f>_xll.qlIndexFixing($AC$5,AZ1993,TRUE,_xll.ohTrigger(Trigger,Trigger6M))</f>
        <v>1.4366207763401053E-2</v>
      </c>
      <c r="BD1993" s="257">
        <f>_xll.qlIndexFixing($BE$1,AZ1993,TRUE,_xll.ohTrigger(Trigger,Trigger6M))</f>
        <v>1.3995574319707339E-2</v>
      </c>
    </row>
    <row r="1994" spans="51:56" ht="11.25" customHeight="1" x14ac:dyDescent="0.25">
      <c r="AY1994" s="106" t="s">
        <v>83</v>
      </c>
      <c r="AZ1994" s="105">
        <f>_xll.qlInterestRateIndexFixingDate(Currency&amp;"ibor"&amp;Tenor,BA1994,Trigger)</f>
        <v>53290</v>
      </c>
      <c r="BA1994" s="105">
        <f>_xll.qlCalendarAdvance(Calendar,BA1993,AY1994,"f",,Trigger)</f>
        <v>53294</v>
      </c>
      <c r="BB1994" s="105">
        <f>_xll.qlInterestRateIndexMaturity(Currency&amp;"ibor"&amp;Tenor,BA1994,Trigger)</f>
        <v>53475</v>
      </c>
      <c r="BC1994" s="257">
        <f>_xll.qlIndexFixing($AC$5,AZ1994,TRUE,_xll.ohTrigger(Trigger,Trigger6M))</f>
        <v>1.4367430130003246E-2</v>
      </c>
      <c r="BD1994" s="257">
        <f>_xll.qlIndexFixing($BE$1,AZ1994,TRUE,_xll.ohTrigger(Trigger,Trigger6M))</f>
        <v>1.3996670318085359E-2</v>
      </c>
    </row>
    <row r="1995" spans="51:56" ht="11.25" customHeight="1" x14ac:dyDescent="0.25">
      <c r="AY1995" s="106" t="s">
        <v>83</v>
      </c>
      <c r="AZ1995" s="105">
        <f>_xll.qlInterestRateIndexFixingDate(Currency&amp;"ibor"&amp;Tenor,BA1995,Trigger)</f>
        <v>53297</v>
      </c>
      <c r="BA1995" s="105">
        <f>_xll.qlCalendarAdvance(Calendar,BA1994,AY1995,"f",,Trigger)</f>
        <v>53301</v>
      </c>
      <c r="BB1995" s="105">
        <f>_xll.qlInterestRateIndexMaturity(Currency&amp;"ibor"&amp;Tenor,BA1995,Trigger)</f>
        <v>53483</v>
      </c>
      <c r="BC1995" s="257">
        <f>_xll.qlIndexFixing($AC$5,AZ1995,TRUE,_xll.ohTrigger(Trigger,Trigger6M))</f>
        <v>1.4369141408190589E-2</v>
      </c>
      <c r="BD1995" s="257">
        <f>_xll.qlIndexFixing($BE$1,AZ1995,TRUE,_xll.ohTrigger(Trigger,Trigger6M))</f>
        <v>1.3998092120534081E-2</v>
      </c>
    </row>
    <row r="1996" spans="51:56" ht="11.25" customHeight="1" x14ac:dyDescent="0.25">
      <c r="AY1996" s="106" t="s">
        <v>83</v>
      </c>
      <c r="AZ1996" s="105">
        <f>_xll.qlInterestRateIndexFixingDate(Currency&amp;"ibor"&amp;Tenor,BA1996,Trigger)</f>
        <v>53304</v>
      </c>
      <c r="BA1996" s="105">
        <f>_xll.qlCalendarAdvance(Calendar,BA1995,AY1996,"f",,Trigger)</f>
        <v>53308</v>
      </c>
      <c r="BB1996" s="105">
        <f>_xll.qlInterestRateIndexMaturity(Currency&amp;"ibor"&amp;Tenor,BA1996,Trigger)</f>
        <v>53490</v>
      </c>
      <c r="BC1996" s="257">
        <f>_xll.qlIndexFixing($AC$5,AZ1996,TRUE,_xll.ohTrigger(Trigger,Trigger6M))</f>
        <v>1.4371173121818695E-2</v>
      </c>
      <c r="BD1996" s="257">
        <f>_xll.qlIndexFixing($BE$1,AZ1996,TRUE,_xll.ohTrigger(Trigger,Trigger6M))</f>
        <v>1.3999153092418495E-2</v>
      </c>
    </row>
    <row r="1997" spans="51:56" ht="11.25" customHeight="1" x14ac:dyDescent="0.25">
      <c r="AY1997" s="106" t="s">
        <v>83</v>
      </c>
      <c r="AZ1997" s="105">
        <f>_xll.qlInterestRateIndexFixingDate(Currency&amp;"ibor"&amp;Tenor,BA1997,Trigger)</f>
        <v>53311</v>
      </c>
      <c r="BA1997" s="105">
        <f>_xll.qlCalendarAdvance(Calendar,BA1996,AY1997,"f",,Trigger)</f>
        <v>53315</v>
      </c>
      <c r="BB1997" s="105">
        <f>_xll.qlInterestRateIndexMaturity(Currency&amp;"ibor"&amp;Tenor,BA1997,Trigger)</f>
        <v>53497</v>
      </c>
      <c r="BC1997" s="257">
        <f>_xll.qlIndexFixing($AC$5,AZ1997,TRUE,_xll.ohTrigger(Trigger,Trigger6M))</f>
        <v>1.4373205836827756E-2</v>
      </c>
      <c r="BD1997" s="257">
        <f>_xll.qlIndexFixing($BE$1,AZ1997,TRUE,_xll.ohTrigger(Trigger,Trigger6M))</f>
        <v>1.400019707652601E-2</v>
      </c>
    </row>
    <row r="1998" spans="51:56" ht="11.25" customHeight="1" x14ac:dyDescent="0.25">
      <c r="AY1998" s="106" t="s">
        <v>83</v>
      </c>
      <c r="AZ1998" s="105">
        <f>_xll.qlInterestRateIndexFixingDate(Currency&amp;"ibor"&amp;Tenor,BA1998,Trigger)</f>
        <v>53317</v>
      </c>
      <c r="BA1998" s="105">
        <f>_xll.qlCalendarAdvance(Calendar,BA1997,AY1998,"f",,Trigger)</f>
        <v>53323</v>
      </c>
      <c r="BB1998" s="105">
        <f>_xll.qlInterestRateIndexMaturity(Currency&amp;"ibor"&amp;Tenor,BA1998,Trigger)</f>
        <v>53505</v>
      </c>
      <c r="BC1998" s="257">
        <f>_xll.qlIndexFixing($AC$5,AZ1998,TRUE,_xll.ohTrigger(Trigger,Trigger6M))</f>
        <v>1.4375530165879623E-2</v>
      </c>
      <c r="BD1998" s="257">
        <f>_xll.qlIndexFixing($BE$1,AZ1998,TRUE,_xll.ohTrigger(Trigger,Trigger6M))</f>
        <v>1.4001369346261798E-2</v>
      </c>
    </row>
    <row r="1999" spans="51:56" ht="11.25" customHeight="1" x14ac:dyDescent="0.25">
      <c r="AY1999" s="106" t="s">
        <v>83</v>
      </c>
      <c r="AZ1999" s="105">
        <f>_xll.qlInterestRateIndexFixingDate(Currency&amp;"ibor"&amp;Tenor,BA1999,Trigger)</f>
        <v>53325</v>
      </c>
      <c r="BA1999" s="105">
        <f>_xll.qlCalendarAdvance(Calendar,BA1998,AY1999,"f",,Trigger)</f>
        <v>53330</v>
      </c>
      <c r="BB1999" s="105">
        <f>_xll.qlInterestRateIndexMaturity(Currency&amp;"ibor"&amp;Tenor,BA1999,Trigger)</f>
        <v>53511</v>
      </c>
      <c r="BC1999" s="257">
        <f>_xll.qlIndexFixing($AC$5,AZ1999,TRUE,_xll.ohTrigger(Trigger,Trigger6M))</f>
        <v>1.437709374427977E-2</v>
      </c>
      <c r="BD1999" s="257">
        <f>_xll.qlIndexFixing($BE$1,AZ1999,TRUE,_xll.ohTrigger(Trigger,Trigger6M))</f>
        <v>1.4002039009615152E-2</v>
      </c>
    </row>
    <row r="2000" spans="51:56" ht="11.25" customHeight="1" x14ac:dyDescent="0.25">
      <c r="AY2000" s="106" t="s">
        <v>83</v>
      </c>
      <c r="AZ2000" s="105">
        <f>_xll.qlInterestRateIndexFixingDate(Currency&amp;"ibor"&amp;Tenor,BA2000,Trigger)</f>
        <v>53335</v>
      </c>
      <c r="BA2000" s="105">
        <f>_xll.qlCalendarAdvance(Calendar,BA1999,AY2000,"f",,Trigger)</f>
        <v>53337</v>
      </c>
      <c r="BB2000" s="105">
        <f>_xll.qlInterestRateIndexMaturity(Currency&amp;"ibor"&amp;Tenor,BA2000,Trigger)</f>
        <v>53518</v>
      </c>
      <c r="BC2000" s="257">
        <f>_xll.qlIndexFixing($AC$5,AZ2000,TRUE,_xll.ohTrigger(Trigger,Trigger6M))</f>
        <v>1.4379133875725649E-2</v>
      </c>
      <c r="BD2000" s="257">
        <f>_xll.qlIndexFixing($BE$1,AZ2000,TRUE,_xll.ohTrigger(Trigger,Trigger6M))</f>
        <v>1.4003030530204984E-2</v>
      </c>
    </row>
    <row r="2001" spans="51:56" ht="11.25" customHeight="1" x14ac:dyDescent="0.25">
      <c r="AY2001" s="106" t="s">
        <v>83</v>
      </c>
      <c r="AZ2001" s="105">
        <f>_xll.qlInterestRateIndexFixingDate(Currency&amp;"ibor"&amp;Tenor,BA2001,Trigger)</f>
        <v>53342</v>
      </c>
      <c r="BA2001" s="105">
        <f>_xll.qlCalendarAdvance(Calendar,BA2000,AY2001,"f",,Trigger)</f>
        <v>53344</v>
      </c>
      <c r="BB2001" s="105">
        <f>_xll.qlInterestRateIndexMaturity(Currency&amp;"ibor"&amp;Tenor,BA2001,Trigger)</f>
        <v>53525</v>
      </c>
      <c r="BC2001" s="257">
        <f>_xll.qlIndexFixing($AC$5,AZ2001,TRUE,_xll.ohTrigger(Trigger,Trigger6M))</f>
        <v>1.438117501404302E-2</v>
      </c>
      <c r="BD2001" s="257">
        <f>_xll.qlIndexFixing($BE$1,AZ2001,TRUE,_xll.ohTrigger(Trigger,Trigger6M))</f>
        <v>1.4004004893579057E-2</v>
      </c>
    </row>
    <row r="2002" spans="51:56" ht="11.25" customHeight="1" x14ac:dyDescent="0.25">
      <c r="AY2002" s="106" t="s">
        <v>83</v>
      </c>
      <c r="AZ2002" s="105">
        <f>_xll.qlInterestRateIndexFixingDate(Currency&amp;"ibor"&amp;Tenor,BA2002,Trigger)</f>
        <v>53349</v>
      </c>
      <c r="BA2002" s="105">
        <f>_xll.qlCalendarAdvance(Calendar,BA2001,AY2002,"f",,Trigger)</f>
        <v>53351</v>
      </c>
      <c r="BB2002" s="105">
        <f>_xll.qlInterestRateIndexMaturity(Currency&amp;"ibor"&amp;Tenor,BA2002,Trigger)</f>
        <v>53532</v>
      </c>
      <c r="BC2002" s="257">
        <f>_xll.qlIndexFixing($AC$5,AZ2002,TRUE,_xll.ohTrigger(Trigger,Trigger6M))</f>
        <v>1.43832171592363E-2</v>
      </c>
      <c r="BD2002" s="257">
        <f>_xll.qlIndexFixing($BE$1,AZ2002,TRUE,_xll.ohTrigger(Trigger,Trigger6M))</f>
        <v>1.4004962057961284E-2</v>
      </c>
    </row>
    <row r="2003" spans="51:56" ht="11.25" customHeight="1" x14ac:dyDescent="0.25">
      <c r="AY2003" s="106" t="s">
        <v>83</v>
      </c>
      <c r="AZ2003" s="105">
        <f>_xll.qlInterestRateIndexFixingDate(Currency&amp;"ibor"&amp;Tenor,BA2003,Trigger)</f>
        <v>53356</v>
      </c>
      <c r="BA2003" s="105">
        <f>_xll.qlCalendarAdvance(Calendar,BA2002,AY2003,"f",,Trigger)</f>
        <v>53358</v>
      </c>
      <c r="BB2003" s="105">
        <f>_xll.qlInterestRateIndexMaturity(Currency&amp;"ibor"&amp;Tenor,BA2003,Trigger)</f>
        <v>53539</v>
      </c>
      <c r="BC2003" s="257">
        <f>_xll.qlIndexFixing($AC$5,AZ2003,TRUE,_xll.ohTrigger(Trigger,Trigger6M))</f>
        <v>1.4385260311307255E-2</v>
      </c>
      <c r="BD2003" s="257">
        <f>_xll.qlIndexFixing($BE$1,AZ2003,TRUE,_xll.ohTrigger(Trigger,Trigger6M))</f>
        <v>1.4005901981575584E-2</v>
      </c>
    </row>
    <row r="2004" spans="51:56" ht="11.25" customHeight="1" x14ac:dyDescent="0.25">
      <c r="AY2004" s="106" t="s">
        <v>83</v>
      </c>
      <c r="AZ2004" s="105">
        <f>_xll.qlInterestRateIndexFixingDate(Currency&amp;"ibor"&amp;Tenor,BA2004,Trigger)</f>
        <v>53363</v>
      </c>
      <c r="BA2004" s="105">
        <f>_xll.qlCalendarAdvance(Calendar,BA2003,AY2004,"f",,Trigger)</f>
        <v>53365</v>
      </c>
      <c r="BB2004" s="105">
        <f>_xll.qlInterestRateIndexMaturity(Currency&amp;"ibor"&amp;Tenor,BA2004,Trigger)</f>
        <v>53546</v>
      </c>
      <c r="BC2004" s="257">
        <f>_xll.qlIndexFixing($AC$5,AZ2004,TRUE,_xll.ohTrigger(Trigger,Trigger6M))</f>
        <v>1.4387304470259861E-2</v>
      </c>
      <c r="BD2004" s="257">
        <f>_xll.qlIndexFixing($BE$1,AZ2004,TRUE,_xll.ohTrigger(Trigger,Trigger6M))</f>
        <v>1.4006824622647194E-2</v>
      </c>
    </row>
    <row r="2005" spans="51:56" ht="11.25" customHeight="1" x14ac:dyDescent="0.25">
      <c r="AY2005" s="106" t="s">
        <v>83</v>
      </c>
      <c r="AZ2005" s="105">
        <f>_xll.qlInterestRateIndexFixingDate(Currency&amp;"ibor"&amp;Tenor,BA2005,Trigger)</f>
        <v>53370</v>
      </c>
      <c r="BA2005" s="105">
        <f>_xll.qlCalendarAdvance(Calendar,BA2004,AY2005,"f",,Trigger)</f>
        <v>53372</v>
      </c>
      <c r="BB2005" s="105">
        <f>_xll.qlInterestRateIndexMaturity(Currency&amp;"ibor"&amp;Tenor,BA2005,Trigger)</f>
        <v>53553</v>
      </c>
      <c r="BC2005" s="257">
        <f>_xll.qlIndexFixing($AC$5,AZ2005,TRUE,_xll.ohTrigger(Trigger,Trigger6M))</f>
        <v>1.4389349636097207E-2</v>
      </c>
      <c r="BD2005" s="257">
        <f>_xll.qlIndexFixing($BE$1,AZ2005,TRUE,_xll.ohTrigger(Trigger,Trigger6M))</f>
        <v>1.4007729939400471E-2</v>
      </c>
    </row>
    <row r="2006" spans="51:56" ht="11.25" customHeight="1" x14ac:dyDescent="0.25">
      <c r="AY2006" s="106" t="s">
        <v>83</v>
      </c>
      <c r="AZ2006" s="105">
        <f>_xll.qlInterestRateIndexFixingDate(Currency&amp;"ibor"&amp;Tenor,BA2006,Trigger)</f>
        <v>53377</v>
      </c>
      <c r="BA2006" s="105">
        <f>_xll.qlCalendarAdvance(Calendar,BA2005,AY2006,"f",,Trigger)</f>
        <v>53379</v>
      </c>
      <c r="BB2006" s="105">
        <f>_xll.qlInterestRateIndexMaturity(Currency&amp;"ibor"&amp;Tenor,BA2006,Trigger)</f>
        <v>53560</v>
      </c>
      <c r="BC2006" s="257">
        <f>_xll.qlIndexFixing($AC$5,AZ2006,TRUE,_xll.ohTrigger(Trigger,Trigger6M))</f>
        <v>1.4391395808821945E-2</v>
      </c>
      <c r="BD2006" s="257">
        <f>_xll.qlIndexFixing($BE$1,AZ2006,TRUE,_xll.ohTrigger(Trigger,Trigger6M))</f>
        <v>1.4008617890061536E-2</v>
      </c>
    </row>
    <row r="2007" spans="51:56" ht="11.25" customHeight="1" x14ac:dyDescent="0.25">
      <c r="AY2007" s="106" t="s">
        <v>83</v>
      </c>
      <c r="AZ2007" s="105">
        <f>_xll.qlInterestRateIndexFixingDate(Currency&amp;"ibor"&amp;Tenor,BA2007,Trigger)</f>
        <v>53384</v>
      </c>
      <c r="BA2007" s="105">
        <f>_xll.qlCalendarAdvance(Calendar,BA2006,AY2007,"f",,Trigger)</f>
        <v>53386</v>
      </c>
      <c r="BB2007" s="105">
        <f>_xll.qlInterestRateIndexMaturity(Currency&amp;"ibor"&amp;Tenor,BA2007,Trigger)</f>
        <v>53570</v>
      </c>
      <c r="BC2007" s="257">
        <f>_xll.qlIndexFixing($AC$5,AZ2007,TRUE,_xll.ohTrigger(Trigger,Trigger6M))</f>
        <v>1.4394751991833769E-2</v>
      </c>
      <c r="BD2007" s="257">
        <f>_xll.qlIndexFixing($BE$1,AZ2007,TRUE,_xll.ohTrigger(Trigger,Trigger6M))</f>
        <v>1.4010472364423085E-2</v>
      </c>
    </row>
    <row r="2008" spans="51:56" ht="11.25" customHeight="1" x14ac:dyDescent="0.25">
      <c r="AY2008" s="106" t="s">
        <v>83</v>
      </c>
      <c r="AZ2008" s="105">
        <f>_xll.qlInterestRateIndexFixingDate(Currency&amp;"ibor"&amp;Tenor,BA2008,Trigger)</f>
        <v>53391</v>
      </c>
      <c r="BA2008" s="105">
        <f>_xll.qlCalendarAdvance(Calendar,BA2007,AY2008,"f",,Trigger)</f>
        <v>53393</v>
      </c>
      <c r="BB2008" s="105">
        <f>_xll.qlInterestRateIndexMaturity(Currency&amp;"ibor"&amp;Tenor,BA2008,Trigger)</f>
        <v>53577</v>
      </c>
      <c r="BC2008" s="257">
        <f>_xll.qlIndexFixing($AC$5,AZ2008,TRUE,_xll.ohTrigger(Trigger,Trigger6M))</f>
        <v>1.4396787381485808E-2</v>
      </c>
      <c r="BD2008" s="257">
        <f>_xll.qlIndexFixing($BE$1,AZ2008,TRUE,_xll.ohTrigger(Trigger,Trigger6M))</f>
        <v>1.4011321772865364E-2</v>
      </c>
    </row>
    <row r="2009" spans="51:56" ht="11.25" customHeight="1" x14ac:dyDescent="0.25">
      <c r="AY2009" s="106" t="s">
        <v>83</v>
      </c>
      <c r="AZ2009" s="105">
        <f>_xll.qlInterestRateIndexFixingDate(Currency&amp;"ibor"&amp;Tenor,BA2009,Trigger)</f>
        <v>53398</v>
      </c>
      <c r="BA2009" s="105">
        <f>_xll.qlCalendarAdvance(Calendar,BA2008,AY2009,"f",,Trigger)</f>
        <v>53400</v>
      </c>
      <c r="BB2009" s="105">
        <f>_xll.qlInterestRateIndexMaturity(Currency&amp;"ibor"&amp;Tenor,BA2009,Trigger)</f>
        <v>53584</v>
      </c>
      <c r="BC2009" s="257">
        <f>_xll.qlIndexFixing($AC$5,AZ2009,TRUE,_xll.ohTrigger(Trigger,Trigger6M))</f>
        <v>1.4398823761777592E-2</v>
      </c>
      <c r="BD2009" s="257">
        <f>_xll.qlIndexFixing($BE$1,AZ2009,TRUE,_xll.ohTrigger(Trigger,Trigger6M))</f>
        <v>1.4012153678911588E-2</v>
      </c>
    </row>
    <row r="2010" spans="51:56" ht="11.25" customHeight="1" x14ac:dyDescent="0.25">
      <c r="AY2010" s="106" t="s">
        <v>83</v>
      </c>
      <c r="AZ2010" s="105">
        <f>_xll.qlInterestRateIndexFixingDate(Currency&amp;"ibor"&amp;Tenor,BA2010,Trigger)</f>
        <v>53405</v>
      </c>
      <c r="BA2010" s="105">
        <f>_xll.qlCalendarAdvance(Calendar,BA2009,AY2010,"f",,Trigger)</f>
        <v>53407</v>
      </c>
      <c r="BB2010" s="105">
        <f>_xll.qlInterestRateIndexMaturity(Currency&amp;"ibor"&amp;Tenor,BA2010,Trigger)</f>
        <v>53591</v>
      </c>
      <c r="BC2010" s="257">
        <f>_xll.qlIndexFixing($AC$5,AZ2010,TRUE,_xll.ohTrigger(Trigger,Trigger6M))</f>
        <v>1.4400861132713464E-2</v>
      </c>
      <c r="BD2010" s="257">
        <f>_xll.qlIndexFixing($BE$1,AZ2010,TRUE,_xll.ohTrigger(Trigger,Trigger6M))</f>
        <v>1.4012968040783872E-2</v>
      </c>
    </row>
    <row r="2011" spans="51:56" ht="11.25" customHeight="1" x14ac:dyDescent="0.25">
      <c r="AY2011" s="106" t="s">
        <v>83</v>
      </c>
      <c r="AZ2011" s="105">
        <f>_xll.qlInterestRateIndexFixingDate(Currency&amp;"ibor"&amp;Tenor,BA2011,Trigger)</f>
        <v>53408</v>
      </c>
      <c r="BA2011" s="105">
        <f>_xll.qlCalendarAdvance(Calendar,BA2010,AY2011,"f",,Trigger)</f>
        <v>53414</v>
      </c>
      <c r="BB2011" s="105">
        <f>_xll.qlInterestRateIndexMaturity(Currency&amp;"ibor"&amp;Tenor,BA2011,Trigger)</f>
        <v>53598</v>
      </c>
      <c r="BC2011" s="257">
        <f>_xll.qlIndexFixing($AC$5,AZ2011,TRUE,_xll.ohTrigger(Trigger,Trigger6M))</f>
        <v>1.4402899494296031E-2</v>
      </c>
      <c r="BD2011" s="257">
        <f>_xll.qlIndexFixing($BE$1,AZ2011,TRUE,_xll.ohTrigger(Trigger,Trigger6M))</f>
        <v>1.4013764816703463E-2</v>
      </c>
    </row>
    <row r="2012" spans="51:56" ht="11.25" customHeight="1" x14ac:dyDescent="0.25">
      <c r="AY2012" s="106" t="s">
        <v>83</v>
      </c>
      <c r="AZ2012" s="105">
        <f>_xll.qlInterestRateIndexFixingDate(Currency&amp;"ibor"&amp;Tenor,BA2012,Trigger)</f>
        <v>53419</v>
      </c>
      <c r="BA2012" s="105">
        <f>_xll.qlCalendarAdvance(Calendar,BA2011,AY2012,"f",,Trigger)</f>
        <v>53421</v>
      </c>
      <c r="BB2012" s="105">
        <f>_xll.qlInterestRateIndexMaturity(Currency&amp;"ibor"&amp;Tenor,BA2012,Trigger)</f>
        <v>53604</v>
      </c>
      <c r="BC2012" s="257">
        <f>_xll.qlIndexFixing($AC$5,AZ2012,TRUE,_xll.ohTrigger(Trigger,Trigger6M))</f>
        <v>1.4404524295155771E-2</v>
      </c>
      <c r="BD2012" s="257">
        <f>_xll.qlIndexFixing($BE$1,AZ2012,TRUE,_xll.ohTrigger(Trigger,Trigger6M))</f>
        <v>1.4014222276638124E-2</v>
      </c>
    </row>
    <row r="2013" spans="51:56" ht="11.25" customHeight="1" x14ac:dyDescent="0.25">
      <c r="AY2013" s="106" t="s">
        <v>83</v>
      </c>
      <c r="AZ2013" s="105">
        <f>_xll.qlInterestRateIndexFixingDate(Currency&amp;"ibor"&amp;Tenor,BA2013,Trigger)</f>
        <v>53426</v>
      </c>
      <c r="BA2013" s="105">
        <f>_xll.qlCalendarAdvance(Calendar,BA2012,AY2013,"f",,Trigger)</f>
        <v>53428</v>
      </c>
      <c r="BB2013" s="105">
        <f>_xll.qlInterestRateIndexMaturity(Currency&amp;"ibor"&amp;Tenor,BA2013,Trigger)</f>
        <v>53611</v>
      </c>
      <c r="BC2013" s="257">
        <f>_xll.qlIndexFixing($AC$5,AZ2013,TRUE,_xll.ohTrigger(Trigger,Trigger6M))</f>
        <v>1.4406568883289542E-2</v>
      </c>
      <c r="BD2013" s="257">
        <f>_xll.qlIndexFixing($BE$1,AZ2013,TRUE,_xll.ohTrigger(Trigger,Trigger6M))</f>
        <v>1.4014985002260675E-2</v>
      </c>
    </row>
    <row r="2014" spans="51:56" ht="11.25" customHeight="1" x14ac:dyDescent="0.25">
      <c r="AY2014" s="106" t="s">
        <v>83</v>
      </c>
      <c r="AZ2014" s="105">
        <f>_xll.qlInterestRateIndexFixingDate(Currency&amp;"ibor"&amp;Tenor,BA2014,Trigger)</f>
        <v>53433</v>
      </c>
      <c r="BA2014" s="105">
        <f>_xll.qlCalendarAdvance(Calendar,BA2013,AY2014,"f",,Trigger)</f>
        <v>53435</v>
      </c>
      <c r="BB2014" s="105">
        <f>_xll.qlInterestRateIndexMaturity(Currency&amp;"ibor"&amp;Tenor,BA2014,Trigger)</f>
        <v>53618</v>
      </c>
      <c r="BC2014" s="257">
        <f>_xll.qlIndexFixing($AC$5,AZ2014,TRUE,_xll.ohTrigger(Trigger,Trigger6M))</f>
        <v>1.4408614467438387E-2</v>
      </c>
      <c r="BD2014" s="257">
        <f>_xll.qlIndexFixing($BE$1,AZ2014,TRUE,_xll.ohTrigger(Trigger,Trigger6M))</f>
        <v>1.401573002026818E-2</v>
      </c>
    </row>
    <row r="2015" spans="51:56" ht="11.25" customHeight="1" x14ac:dyDescent="0.25">
      <c r="AY2015" s="106" t="s">
        <v>83</v>
      </c>
      <c r="AZ2015" s="105">
        <f>_xll.qlInterestRateIndexFixingDate(Currency&amp;"ibor"&amp;Tenor,BA2015,Trigger)</f>
        <v>53440</v>
      </c>
      <c r="BA2015" s="105">
        <f>_xll.qlCalendarAdvance(Calendar,BA2014,AY2015,"f",,Trigger)</f>
        <v>53442</v>
      </c>
      <c r="BB2015" s="105">
        <f>_xll.qlInterestRateIndexMaturity(Currency&amp;"ibor"&amp;Tenor,BA2015,Trigger)</f>
        <v>53625</v>
      </c>
      <c r="BC2015" s="257">
        <f>_xll.qlIndexFixing($AC$5,AZ2015,TRUE,_xll.ohTrigger(Trigger,Trigger6M))</f>
        <v>1.4410661047605799E-2</v>
      </c>
      <c r="BD2015" s="257">
        <f>_xll.qlIndexFixing($BE$1,AZ2015,TRUE,_xll.ohTrigger(Trigger,Trigger6M))</f>
        <v>1.4016457288888151E-2</v>
      </c>
    </row>
    <row r="2016" spans="51:56" ht="11.25" customHeight="1" x14ac:dyDescent="0.25">
      <c r="AY2016" s="106" t="s">
        <v>83</v>
      </c>
      <c r="AZ2016" s="105">
        <f>_xll.qlInterestRateIndexFixingDate(Currency&amp;"ibor"&amp;Tenor,BA2016,Trigger)</f>
        <v>53444</v>
      </c>
      <c r="BA2016" s="105">
        <f>_xll.qlCalendarAdvance(Calendar,BA2015,AY2016,"f",,Trigger)</f>
        <v>53449</v>
      </c>
      <c r="BB2016" s="105">
        <f>_xll.qlInterestRateIndexMaturity(Currency&amp;"ibor"&amp;Tenor,BA2016,Trigger)</f>
        <v>53633</v>
      </c>
      <c r="BC2016" s="257">
        <f>_xll.qlIndexFixing($AC$5,AZ2016,TRUE,_xll.ohTrigger(Trigger,Trigger6M))</f>
        <v>1.4413106162013124E-2</v>
      </c>
      <c r="BD2016" s="257">
        <f>_xll.qlIndexFixing($BE$1,AZ2016,TRUE,_xll.ohTrigger(Trigger,Trigger6M))</f>
        <v>1.4017483444824111E-2</v>
      </c>
    </row>
    <row r="2017" spans="51:56" ht="11.25" customHeight="1" x14ac:dyDescent="0.25">
      <c r="AY2017" s="106" t="s">
        <v>83</v>
      </c>
      <c r="AZ2017" s="105">
        <f>_xll.qlInterestRateIndexFixingDate(Currency&amp;"ibor"&amp;Tenor,BA2017,Trigger)</f>
        <v>53454</v>
      </c>
      <c r="BA2017" s="105">
        <f>_xll.qlCalendarAdvance(Calendar,BA2016,AY2017,"f",,Trigger)</f>
        <v>53456</v>
      </c>
      <c r="BB2017" s="105">
        <f>_xll.qlInterestRateIndexMaturity(Currency&amp;"ibor"&amp;Tenor,BA2017,Trigger)</f>
        <v>53640</v>
      </c>
      <c r="BC2017" s="257">
        <f>_xll.qlIndexFixing($AC$5,AZ2017,TRUE,_xll.ohTrigger(Trigger,Trigger6M))</f>
        <v>1.4415150467539288E-2</v>
      </c>
      <c r="BD2017" s="257">
        <f>_xll.qlIndexFixing($BE$1,AZ2017,TRUE,_xll.ohTrigger(Trigger,Trigger6M))</f>
        <v>1.4018173827718442E-2</v>
      </c>
    </row>
    <row r="2018" spans="51:56" ht="11.25" customHeight="1" x14ac:dyDescent="0.25">
      <c r="AY2018" s="106" t="s">
        <v>83</v>
      </c>
      <c r="AZ2018" s="105">
        <f>_xll.qlInterestRateIndexFixingDate(Currency&amp;"ibor"&amp;Tenor,BA2018,Trigger)</f>
        <v>53461</v>
      </c>
      <c r="BA2018" s="105">
        <f>_xll.qlCalendarAdvance(Calendar,BA2017,AY2018,"f",,Trigger)</f>
        <v>53463</v>
      </c>
      <c r="BB2018" s="105">
        <f>_xll.qlInterestRateIndexMaturity(Currency&amp;"ibor"&amp;Tenor,BA2018,Trigger)</f>
        <v>53647</v>
      </c>
      <c r="BC2018" s="257">
        <f>_xll.qlIndexFixing($AC$5,AZ2018,TRUE,_xll.ohTrigger(Trigger,Trigger6M))</f>
        <v>1.4417195763733437E-2</v>
      </c>
      <c r="BD2018" s="257">
        <f>_xll.qlIndexFixing($BE$1,AZ2018,TRUE,_xll.ohTrigger(Trigger,Trigger6M))</f>
        <v>1.4018846332227913E-2</v>
      </c>
    </row>
    <row r="2019" spans="51:56" ht="11.25" customHeight="1" x14ac:dyDescent="0.25">
      <c r="AY2019" s="106" t="s">
        <v>83</v>
      </c>
      <c r="AZ2019" s="105">
        <f>_xll.qlInterestRateIndexFixingDate(Currency&amp;"ibor"&amp;Tenor,BA2019,Trigger)</f>
        <v>53468</v>
      </c>
      <c r="BA2019" s="105">
        <f>_xll.qlCalendarAdvance(Calendar,BA2018,AY2019,"f",,Trigger)</f>
        <v>53470</v>
      </c>
      <c r="BB2019" s="105">
        <f>_xll.qlInterestRateIndexMaturity(Currency&amp;"ibor"&amp;Tenor,BA2019,Trigger)</f>
        <v>53654</v>
      </c>
      <c r="BC2019" s="257">
        <f>_xll.qlIndexFixing($AC$5,AZ2019,TRUE,_xll.ohTrigger(Trigger,Trigger6M))</f>
        <v>1.4419242050598607E-2</v>
      </c>
      <c r="BD2019" s="257">
        <f>_xll.qlIndexFixing($BE$1,AZ2019,TRUE,_xll.ohTrigger(Trigger,Trigger6M))</f>
        <v>1.4019500916576812E-2</v>
      </c>
    </row>
    <row r="2020" spans="51:56" ht="11.25" customHeight="1" x14ac:dyDescent="0.25">
      <c r="AY2020" s="106" t="s">
        <v>83</v>
      </c>
      <c r="AZ2020" s="105">
        <f>_xll.qlInterestRateIndexFixingDate(Currency&amp;"ibor"&amp;Tenor,BA2020,Trigger)</f>
        <v>53475</v>
      </c>
      <c r="BA2020" s="105">
        <f>_xll.qlCalendarAdvance(Calendar,BA2019,AY2020,"f",,Trigger)</f>
        <v>53477</v>
      </c>
      <c r="BB2020" s="105">
        <f>_xll.qlInterestRateIndexMaturity(Currency&amp;"ibor"&amp;Tenor,BA2020,Trigger)</f>
        <v>53661</v>
      </c>
      <c r="BC2020" s="257">
        <f>_xll.qlIndexFixing($AC$5,AZ2020,TRUE,_xll.ohTrigger(Trigger,Trigger6M))</f>
        <v>1.4421289328138277E-2</v>
      </c>
      <c r="BD2020" s="257">
        <f>_xll.qlIndexFixing($BE$1,AZ2020,TRUE,_xll.ohTrigger(Trigger,Trigger6M))</f>
        <v>1.4020137538991596E-2</v>
      </c>
    </row>
    <row r="2021" spans="51:56" ht="11.25" customHeight="1" x14ac:dyDescent="0.25">
      <c r="AY2021" s="106" t="s">
        <v>83</v>
      </c>
      <c r="AZ2021" s="105">
        <f>_xll.qlInterestRateIndexFixingDate(Currency&amp;"ibor"&amp;Tenor,BA2021,Trigger)</f>
        <v>53482</v>
      </c>
      <c r="BA2021" s="105">
        <f>_xll.qlCalendarAdvance(Calendar,BA2020,AY2021,"f",,Trigger)</f>
        <v>53484</v>
      </c>
      <c r="BB2021" s="105">
        <f>_xll.qlInterestRateIndexMaturity(Currency&amp;"ibor"&amp;Tenor,BA2021,Trigger)</f>
        <v>53667</v>
      </c>
      <c r="BC2021" s="257">
        <f>_xll.qlIndexFixing($AC$5,AZ2021,TRUE,_xll.ohTrigger(Trigger,Trigger6M))</f>
        <v>1.4422731607882128E-2</v>
      </c>
      <c r="BD2021" s="257">
        <f>_xll.qlIndexFixing($BE$1,AZ2021,TRUE,_xll.ohTrigger(Trigger,Trigger6M))</f>
        <v>1.4020445824128378E-2</v>
      </c>
    </row>
    <row r="2022" spans="51:56" ht="11.25" customHeight="1" x14ac:dyDescent="0.25">
      <c r="AY2022" s="106" t="s">
        <v>83</v>
      </c>
      <c r="AZ2022" s="105">
        <f>_xll.qlInterestRateIndexFixingDate(Currency&amp;"ibor"&amp;Tenor,BA2022,Trigger)</f>
        <v>53489</v>
      </c>
      <c r="BA2022" s="105">
        <f>_xll.qlCalendarAdvance(Calendar,BA2021,AY2022,"f",,Trigger)</f>
        <v>53491</v>
      </c>
      <c r="BB2022" s="105">
        <f>_xll.qlInterestRateIndexMaturity(Currency&amp;"ibor"&amp;Tenor,BA2022,Trigger)</f>
        <v>53674</v>
      </c>
      <c r="BC2022" s="257">
        <f>_xll.qlIndexFixing($AC$5,AZ2022,TRUE,_xll.ohTrigger(Trigger,Trigger6M))</f>
        <v>1.4423980089956573E-2</v>
      </c>
      <c r="BD2022" s="257">
        <f>_xll.qlIndexFixing($BE$1,AZ2022,TRUE,_xll.ohTrigger(Trigger,Trigger6M))</f>
        <v>1.402104767737802E-2</v>
      </c>
    </row>
    <row r="2023" spans="51:56" ht="11.25" customHeight="1" x14ac:dyDescent="0.25">
      <c r="AY2023" s="106" t="s">
        <v>83</v>
      </c>
      <c r="AZ2023" s="105">
        <f>_xll.qlInterestRateIndexFixingDate(Currency&amp;"ibor"&amp;Tenor,BA2023,Trigger)</f>
        <v>53496</v>
      </c>
      <c r="BA2023" s="105">
        <f>_xll.qlCalendarAdvance(Calendar,BA2022,AY2023,"f",,Trigger)</f>
        <v>53498</v>
      </c>
      <c r="BB2023" s="105">
        <f>_xll.qlInterestRateIndexMaturity(Currency&amp;"ibor"&amp;Tenor,BA2023,Trigger)</f>
        <v>53681</v>
      </c>
      <c r="BC2023" s="257">
        <f>_xll.qlIndexFixing($AC$5,AZ2023,TRUE,_xll.ohTrigger(Trigger,Trigger6M))</f>
        <v>1.4425228572817273E-2</v>
      </c>
      <c r="BD2023" s="257">
        <f>_xll.qlIndexFixing($BE$1,AZ2023,TRUE,_xll.ohTrigger(Trigger,Trigger6M))</f>
        <v>1.4021631447058048E-2</v>
      </c>
    </row>
    <row r="2024" spans="51:56" ht="11.25" customHeight="1" x14ac:dyDescent="0.25">
      <c r="AY2024" s="106" t="s">
        <v>83</v>
      </c>
      <c r="AZ2024" s="105">
        <f>_xll.qlInterestRateIndexFixingDate(Currency&amp;"ibor"&amp;Tenor,BA2024,Trigger)</f>
        <v>53503</v>
      </c>
      <c r="BA2024" s="105">
        <f>_xll.qlCalendarAdvance(Calendar,BA2023,AY2024,"f",,Trigger)</f>
        <v>53505</v>
      </c>
      <c r="BB2024" s="105">
        <f>_xll.qlInterestRateIndexMaturity(Currency&amp;"ibor"&amp;Tenor,BA2024,Trigger)</f>
        <v>53688</v>
      </c>
      <c r="BC2024" s="257">
        <f>_xll.qlIndexFixing($AC$5,AZ2024,TRUE,_xll.ohTrigger(Trigger,Trigger6M))</f>
        <v>1.4426477056464666E-2</v>
      </c>
      <c r="BD2024" s="257">
        <f>_xll.qlIndexFixing($BE$1,AZ2024,TRUE,_xll.ohTrigger(Trigger,Trigger6M))</f>
        <v>1.4022197091398595E-2</v>
      </c>
    </row>
    <row r="2025" spans="51:56" ht="11.25" customHeight="1" x14ac:dyDescent="0.25">
      <c r="AY2025" s="106" t="s">
        <v>83</v>
      </c>
      <c r="AZ2025" s="105">
        <f>_xll.qlInterestRateIndexFixingDate(Currency&amp;"ibor"&amp;Tenor,BA2025,Trigger)</f>
        <v>53510</v>
      </c>
      <c r="BA2025" s="105">
        <f>_xll.qlCalendarAdvance(Calendar,BA2024,AY2025,"f",,Trigger)</f>
        <v>53512</v>
      </c>
      <c r="BB2025" s="105">
        <f>_xll.qlInterestRateIndexMaturity(Currency&amp;"ibor"&amp;Tenor,BA2025,Trigger)</f>
        <v>53696</v>
      </c>
      <c r="BC2025" s="257">
        <f>_xll.qlIndexFixing($AC$5,AZ2025,TRUE,_xll.ohTrigger(Trigger,Trigger6M))</f>
        <v>1.442810313167359E-2</v>
      </c>
      <c r="BD2025" s="257">
        <f>_xll.qlIndexFixing($BE$1,AZ2025,TRUE,_xll.ohTrigger(Trigger,Trigger6M))</f>
        <v>1.4023049759989428E-2</v>
      </c>
    </row>
    <row r="2026" spans="51:56" ht="11.25" customHeight="1" x14ac:dyDescent="0.25">
      <c r="AY2026" s="106" t="s">
        <v>83</v>
      </c>
      <c r="AZ2026" s="105">
        <f>_xll.qlInterestRateIndexFixingDate(Currency&amp;"ibor"&amp;Tenor,BA2026,Trigger)</f>
        <v>53517</v>
      </c>
      <c r="BA2026" s="105">
        <f>_xll.qlCalendarAdvance(Calendar,BA2025,AY2026,"f",,Trigger)</f>
        <v>53519</v>
      </c>
      <c r="BB2026" s="105">
        <f>_xll.qlInterestRateIndexMaturity(Currency&amp;"ibor"&amp;Tenor,BA2026,Trigger)</f>
        <v>53703</v>
      </c>
      <c r="BC2026" s="257">
        <f>_xll.qlIndexFixing($AC$5,AZ2026,TRUE,_xll.ohTrigger(Trigger,Trigger6M))</f>
        <v>1.4429351666806697E-2</v>
      </c>
      <c r="BD2026" s="257">
        <f>_xll.qlIndexFixing($BE$1,AZ2026,TRUE,_xll.ohTrigger(Trigger,Trigger6M))</f>
        <v>1.4023577733567763E-2</v>
      </c>
    </row>
    <row r="2027" spans="51:56" ht="11.25" customHeight="1" x14ac:dyDescent="0.25">
      <c r="AY2027" s="106" t="s">
        <v>83</v>
      </c>
      <c r="AZ2027" s="105">
        <f>_xll.qlInterestRateIndexFixingDate(Currency&amp;"ibor"&amp;Tenor,BA2027,Trigger)</f>
        <v>53524</v>
      </c>
      <c r="BA2027" s="105">
        <f>_xll.qlCalendarAdvance(Calendar,BA2026,AY2027,"f",,Trigger)</f>
        <v>53526</v>
      </c>
      <c r="BB2027" s="105">
        <f>_xll.qlInterestRateIndexMaturity(Currency&amp;"ibor"&amp;Tenor,BA2027,Trigger)</f>
        <v>53710</v>
      </c>
      <c r="BC2027" s="257">
        <f>_xll.qlIndexFixing($AC$5,AZ2027,TRUE,_xll.ohTrigger(Trigger,Trigger6M))</f>
        <v>1.4430600202731344E-2</v>
      </c>
      <c r="BD2027" s="257">
        <f>_xll.qlIndexFixing($BE$1,AZ2027,TRUE,_xll.ohTrigger(Trigger,Trigger6M))</f>
        <v>1.4024087452805015E-2</v>
      </c>
    </row>
    <row r="2028" spans="51:56" ht="11.25" customHeight="1" x14ac:dyDescent="0.25">
      <c r="AY2028" s="106" t="s">
        <v>83</v>
      </c>
      <c r="AZ2028" s="105">
        <f>_xll.qlInterestRateIndexFixingDate(Currency&amp;"ibor"&amp;Tenor,BA2028,Trigger)</f>
        <v>53531</v>
      </c>
      <c r="BA2028" s="105">
        <f>_xll.qlCalendarAdvance(Calendar,BA2027,AY2028,"f",,Trigger)</f>
        <v>53533</v>
      </c>
      <c r="BB2028" s="105">
        <f>_xll.qlInterestRateIndexMaturity(Currency&amp;"ibor"&amp;Tenor,BA2028,Trigger)</f>
        <v>53717</v>
      </c>
      <c r="BC2028" s="257">
        <f>_xll.qlIndexFixing($AC$5,AZ2028,TRUE,_xll.ohTrigger(Trigger,Trigger6M))</f>
        <v>1.4431848739445793E-2</v>
      </c>
      <c r="BD2028" s="257">
        <f>_xll.qlIndexFixing($BE$1,AZ2028,TRUE,_xll.ohTrigger(Trigger,Trigger6M))</f>
        <v>1.4024578875931556E-2</v>
      </c>
    </row>
    <row r="2029" spans="51:56" ht="11.25" customHeight="1" x14ac:dyDescent="0.25">
      <c r="AY2029" s="106" t="s">
        <v>83</v>
      </c>
      <c r="AZ2029" s="105">
        <f>_xll.qlInterestRateIndexFixingDate(Currency&amp;"ibor"&amp;Tenor,BA2029,Trigger)</f>
        <v>53538</v>
      </c>
      <c r="BA2029" s="105">
        <f>_xll.qlCalendarAdvance(Calendar,BA2028,AY2029,"f",,Trigger)</f>
        <v>53540</v>
      </c>
      <c r="BB2029" s="105">
        <f>_xll.qlInterestRateIndexMaturity(Currency&amp;"ibor"&amp;Tenor,BA2029,Trigger)</f>
        <v>53724</v>
      </c>
      <c r="BC2029" s="257">
        <f>_xll.qlIndexFixing($AC$5,AZ2029,TRUE,_xll.ohTrigger(Trigger,Trigger6M))</f>
        <v>1.4433097276951785E-2</v>
      </c>
      <c r="BD2029" s="257">
        <f>_xll.qlIndexFixing($BE$1,AZ2029,TRUE,_xll.ohTrigger(Trigger,Trigger6M))</f>
        <v>1.4025051961177317E-2</v>
      </c>
    </row>
    <row r="2030" spans="51:56" ht="11.25" customHeight="1" x14ac:dyDescent="0.25">
      <c r="AY2030" s="106" t="s">
        <v>83</v>
      </c>
      <c r="AZ2030" s="105">
        <f>_xll.qlInterestRateIndexFixingDate(Currency&amp;"ibor"&amp;Tenor,BA2030,Trigger)</f>
        <v>53545</v>
      </c>
      <c r="BA2030" s="105">
        <f>_xll.qlCalendarAdvance(Calendar,BA2029,AY2030,"f",,Trigger)</f>
        <v>53547</v>
      </c>
      <c r="BB2030" s="105">
        <f>_xll.qlInterestRateIndexMaturity(Currency&amp;"ibor"&amp;Tenor,BA2030,Trigger)</f>
        <v>53731</v>
      </c>
      <c r="BC2030" s="257">
        <f>_xll.qlIndexFixing($AC$5,AZ2030,TRUE,_xll.ohTrigger(Trigger,Trigger6M))</f>
        <v>1.4434345815248448E-2</v>
      </c>
      <c r="BD2030" s="257">
        <f>_xll.qlIndexFixing($BE$1,AZ2030,TRUE,_xll.ohTrigger(Trigger,Trigger6M))</f>
        <v>1.4025506666772231E-2</v>
      </c>
    </row>
    <row r="2031" spans="51:56" ht="11.25" customHeight="1" x14ac:dyDescent="0.25">
      <c r="AY2031" s="106" t="s">
        <v>83</v>
      </c>
      <c r="AZ2031" s="105">
        <f>_xll.qlInterestRateIndexFixingDate(Currency&amp;"ibor"&amp;Tenor,BA2031,Trigger)</f>
        <v>53552</v>
      </c>
      <c r="BA2031" s="105">
        <f>_xll.qlCalendarAdvance(Calendar,BA2030,AY2031,"f",,Trigger)</f>
        <v>53554</v>
      </c>
      <c r="BB2031" s="105">
        <f>_xll.qlInterestRateIndexMaturity(Currency&amp;"ibor"&amp;Tenor,BA2031,Trigger)</f>
        <v>53738</v>
      </c>
      <c r="BC2031" s="257">
        <f>_xll.qlIndexFixing($AC$5,AZ2031,TRUE,_xll.ohTrigger(Trigger,Trigger6M))</f>
        <v>1.4435594354336216E-2</v>
      </c>
      <c r="BD2031" s="257">
        <f>_xll.qlIndexFixing($BE$1,AZ2031,TRUE,_xll.ohTrigger(Trigger,Trigger6M))</f>
        <v>1.402594295094841E-2</v>
      </c>
    </row>
    <row r="2032" spans="51:56" ht="11.25" customHeight="1" x14ac:dyDescent="0.25">
      <c r="AY2032" s="106" t="s">
        <v>83</v>
      </c>
      <c r="AZ2032" s="105">
        <f>_xll.qlInterestRateIndexFixingDate(Currency&amp;"ibor"&amp;Tenor,BA2032,Trigger)</f>
        <v>53559</v>
      </c>
      <c r="BA2032" s="105">
        <f>_xll.qlCalendarAdvance(Calendar,BA2031,AY2032,"f",,Trigger)</f>
        <v>53561</v>
      </c>
      <c r="BB2032" s="105">
        <f>_xll.qlInterestRateIndexMaturity(Currency&amp;"ibor"&amp;Tenor,BA2032,Trigger)</f>
        <v>53745</v>
      </c>
      <c r="BC2032" s="257">
        <f>_xll.qlIndexFixing($AC$5,AZ2032,TRUE,_xll.ohTrigger(Trigger,Trigger6M))</f>
        <v>1.4436842894215093E-2</v>
      </c>
      <c r="BD2032" s="257">
        <f>_xll.qlIndexFixing($BE$1,AZ2032,TRUE,_xll.ohTrigger(Trigger,Trigger6M))</f>
        <v>1.4026360771934913E-2</v>
      </c>
    </row>
    <row r="2033" spans="51:56" ht="11.25" customHeight="1" x14ac:dyDescent="0.25">
      <c r="AY2033" s="106" t="s">
        <v>83</v>
      </c>
      <c r="AZ2033" s="105">
        <f>_xll.qlInterestRateIndexFixingDate(Currency&amp;"ibor"&amp;Tenor,BA2033,Trigger)</f>
        <v>53566</v>
      </c>
      <c r="BA2033" s="105">
        <f>_xll.qlCalendarAdvance(Calendar,BA2032,AY2033,"f",,Trigger)</f>
        <v>53568</v>
      </c>
      <c r="BB2033" s="105">
        <f>_xll.qlInterestRateIndexMaturity(Currency&amp;"ibor"&amp;Tenor,BA2033,Trigger)</f>
        <v>53751</v>
      </c>
      <c r="BC2033" s="257">
        <f>_xll.qlIndexFixing($AC$5,AZ2033,TRUE,_xll.ohTrigger(Trigger,Trigger6M))</f>
        <v>1.4437713444688033E-2</v>
      </c>
      <c r="BD2033" s="257">
        <f>_xll.qlIndexFixing($BE$1,AZ2033,TRUE,_xll.ohTrigger(Trigger,Trigger6M))</f>
        <v>1.4026465358228407E-2</v>
      </c>
    </row>
    <row r="2034" spans="51:56" ht="11.25" customHeight="1" x14ac:dyDescent="0.25">
      <c r="AY2034" s="106" t="s">
        <v>83</v>
      </c>
      <c r="AZ2034" s="105">
        <f>_xll.qlInterestRateIndexFixingDate(Currency&amp;"ibor"&amp;Tenor,BA2034,Trigger)</f>
        <v>53573</v>
      </c>
      <c r="BA2034" s="105">
        <f>_xll.qlCalendarAdvance(Calendar,BA2033,AY2034,"f",,Trigger)</f>
        <v>53575</v>
      </c>
      <c r="BB2034" s="105">
        <f>_xll.qlInterestRateIndexMaturity(Currency&amp;"ibor"&amp;Tenor,BA2034,Trigger)</f>
        <v>53756</v>
      </c>
      <c r="BC2034" s="257">
        <f>_xll.qlIndexFixing($AC$5,AZ2034,TRUE,_xll.ohTrigger(Trigger,Trigger6M))</f>
        <v>1.4438205900406516E-2</v>
      </c>
      <c r="BD2034" s="257">
        <f>_xll.qlIndexFixing($BE$1,AZ2034,TRUE,_xll.ohTrigger(Trigger,Trigger6M))</f>
        <v>1.4026260282336578E-2</v>
      </c>
    </row>
    <row r="2035" spans="51:56" ht="11.25" customHeight="1" x14ac:dyDescent="0.25">
      <c r="AY2035" s="106" t="s">
        <v>83</v>
      </c>
      <c r="AZ2035" s="105">
        <f>_xll.qlInterestRateIndexFixingDate(Currency&amp;"ibor"&amp;Tenor,BA2035,Trigger)</f>
        <v>53580</v>
      </c>
      <c r="BA2035" s="105">
        <f>_xll.qlCalendarAdvance(Calendar,BA2034,AY2035,"f",,Trigger)</f>
        <v>53582</v>
      </c>
      <c r="BB2035" s="105">
        <f>_xll.qlInterestRateIndexMaturity(Currency&amp;"ibor"&amp;Tenor,BA2035,Trigger)</f>
        <v>53763</v>
      </c>
      <c r="BC2035" s="257">
        <f>_xll.qlIndexFixing($AC$5,AZ2035,TRUE,_xll.ohTrigger(Trigger,Trigger6M))</f>
        <v>1.4439454292811215E-2</v>
      </c>
      <c r="BD2035" s="257">
        <f>_xll.qlIndexFixing($BE$1,AZ2035,TRUE,_xll.ohTrigger(Trigger,Trigger6M))</f>
        <v>1.4026626446148776E-2</v>
      </c>
    </row>
    <row r="2036" spans="51:56" ht="11.25" customHeight="1" x14ac:dyDescent="0.25">
      <c r="AY2036" s="106" t="s">
        <v>83</v>
      </c>
      <c r="AZ2036" s="105">
        <f>_xll.qlInterestRateIndexFixingDate(Currency&amp;"ibor"&amp;Tenor,BA2036,Trigger)</f>
        <v>53587</v>
      </c>
      <c r="BA2036" s="105">
        <f>_xll.qlCalendarAdvance(Calendar,BA2035,AY2036,"f",,Trigger)</f>
        <v>53589</v>
      </c>
      <c r="BB2036" s="105">
        <f>_xll.qlInterestRateIndexMaturity(Currency&amp;"ibor"&amp;Tenor,BA2036,Trigger)</f>
        <v>53770</v>
      </c>
      <c r="BC2036" s="257">
        <f>_xll.qlIndexFixing($AC$5,AZ2036,TRUE,_xll.ohTrigger(Trigger,Trigger6M))</f>
        <v>1.4440702685993637E-2</v>
      </c>
      <c r="BD2036" s="257">
        <f>_xll.qlIndexFixing($BE$1,AZ2036,TRUE,_xll.ohTrigger(Trigger,Trigger6M))</f>
        <v>1.4026973990819388E-2</v>
      </c>
    </row>
    <row r="2037" spans="51:56" ht="11.25" customHeight="1" x14ac:dyDescent="0.25">
      <c r="AY2037" s="106" t="s">
        <v>83</v>
      </c>
      <c r="AZ2037" s="105">
        <f>_xll.qlInterestRateIndexFixingDate(Currency&amp;"ibor"&amp;Tenor,BA2037,Trigger)</f>
        <v>53594</v>
      </c>
      <c r="BA2037" s="105">
        <f>_xll.qlCalendarAdvance(Calendar,BA2036,AY2037,"f",,Trigger)</f>
        <v>53596</v>
      </c>
      <c r="BB2037" s="105">
        <f>_xll.qlInterestRateIndexMaturity(Currency&amp;"ibor"&amp;Tenor,BA2037,Trigger)</f>
        <v>53777</v>
      </c>
      <c r="BC2037" s="257">
        <f>_xll.qlIndexFixing($AC$5,AZ2037,TRUE,_xll.ohTrigger(Trigger,Trigger6M))</f>
        <v>1.4441951079954218E-2</v>
      </c>
      <c r="BD2037" s="257">
        <f>_xll.qlIndexFixing($BE$1,AZ2037,TRUE,_xll.ohTrigger(Trigger,Trigger6M))</f>
        <v>1.402730287458911E-2</v>
      </c>
    </row>
    <row r="2038" spans="51:56" ht="11.25" customHeight="1" x14ac:dyDescent="0.25">
      <c r="AY2038" s="106" t="s">
        <v>83</v>
      </c>
      <c r="AZ2038" s="105">
        <f>_xll.qlInterestRateIndexFixingDate(Currency&amp;"ibor"&amp;Tenor,BA2038,Trigger)</f>
        <v>53601</v>
      </c>
      <c r="BA2038" s="105">
        <f>_xll.qlCalendarAdvance(Calendar,BA2037,AY2038,"f",,Trigger)</f>
        <v>53603</v>
      </c>
      <c r="BB2038" s="105">
        <f>_xll.qlInterestRateIndexMaturity(Currency&amp;"ibor"&amp;Tenor,BA2038,Trigger)</f>
        <v>53785</v>
      </c>
      <c r="BC2038" s="257">
        <f>_xll.qlIndexFixing($AC$5,AZ2038,TRUE,_xll.ohTrigger(Trigger,Trigger6M))</f>
        <v>1.4443577684985711E-2</v>
      </c>
      <c r="BD2038" s="257">
        <f>_xll.qlIndexFixing($BE$1,AZ2038,TRUE,_xll.ohTrigger(Trigger,Trigger6M))</f>
        <v>1.4027901368900053E-2</v>
      </c>
    </row>
    <row r="2039" spans="51:56" ht="11.25" customHeight="1" x14ac:dyDescent="0.25">
      <c r="AY2039" s="106" t="s">
        <v>83</v>
      </c>
      <c r="AZ2039" s="105">
        <f>_xll.qlInterestRateIndexFixingDate(Currency&amp;"ibor"&amp;Tenor,BA2039,Trigger)</f>
        <v>53608</v>
      </c>
      <c r="BA2039" s="105">
        <f>_xll.qlCalendarAdvance(Calendar,BA2038,AY2039,"f",,Trigger)</f>
        <v>53610</v>
      </c>
      <c r="BB2039" s="105">
        <f>_xll.qlInterestRateIndexMaturity(Currency&amp;"ibor"&amp;Tenor,BA2039,Trigger)</f>
        <v>53792</v>
      </c>
      <c r="BC2039" s="257">
        <f>_xll.qlIndexFixing($AC$5,AZ2039,TRUE,_xll.ohTrigger(Trigger,Trigger6M))</f>
        <v>1.4444826130465455E-2</v>
      </c>
      <c r="BD2039" s="257">
        <f>_xll.qlIndexFixing($BE$1,AZ2039,TRUE,_xll.ohTrigger(Trigger,Trigger6M))</f>
        <v>1.4028191463475668E-2</v>
      </c>
    </row>
    <row r="2040" spans="51:56" ht="11.25" customHeight="1" x14ac:dyDescent="0.25">
      <c r="AY2040" s="106" t="s">
        <v>83</v>
      </c>
      <c r="AZ2040" s="105">
        <f>_xll.qlInterestRateIndexFixingDate(Currency&amp;"ibor"&amp;Tenor,BA2040,Trigger)</f>
        <v>53615</v>
      </c>
      <c r="BA2040" s="105">
        <f>_xll.qlCalendarAdvance(Calendar,BA2039,AY2040,"f",,Trigger)</f>
        <v>53617</v>
      </c>
      <c r="BB2040" s="105">
        <f>_xll.qlInterestRateIndexMaturity(Currency&amp;"ibor"&amp;Tenor,BA2040,Trigger)</f>
        <v>53799</v>
      </c>
      <c r="BC2040" s="257">
        <f>_xll.qlIndexFixing($AC$5,AZ2040,TRUE,_xll.ohTrigger(Trigger,Trigger6M))</f>
        <v>1.4446074576727429E-2</v>
      </c>
      <c r="BD2040" s="257">
        <f>_xll.qlIndexFixing($BE$1,AZ2040,TRUE,_xll.ohTrigger(Trigger,Trigger6M))</f>
        <v>1.4028462768156806E-2</v>
      </c>
    </row>
    <row r="2041" spans="51:56" ht="11.25" customHeight="1" x14ac:dyDescent="0.25">
      <c r="AY2041" s="106" t="s">
        <v>83</v>
      </c>
      <c r="AZ2041" s="105">
        <f>_xll.qlInterestRateIndexFixingDate(Currency&amp;"ibor"&amp;Tenor,BA2041,Trigger)</f>
        <v>53622</v>
      </c>
      <c r="BA2041" s="105">
        <f>_xll.qlCalendarAdvance(Calendar,BA2040,AY2041,"f",,Trigger)</f>
        <v>53624</v>
      </c>
      <c r="BB2041" s="105">
        <f>_xll.qlInterestRateIndexMaturity(Currency&amp;"ibor"&amp;Tenor,BA2041,Trigger)</f>
        <v>53806</v>
      </c>
      <c r="BC2041" s="257">
        <f>_xll.qlIndexFixing($AC$5,AZ2041,TRUE,_xll.ohTrigger(Trigger,Trigger6M))</f>
        <v>1.4447323023772074E-2</v>
      </c>
      <c r="BD2041" s="257">
        <f>_xll.qlIndexFixing($BE$1,AZ2041,TRUE,_xll.ohTrigger(Trigger,Trigger6M))</f>
        <v>1.4028715241183029E-2</v>
      </c>
    </row>
    <row r="2042" spans="51:56" ht="11.25" customHeight="1" x14ac:dyDescent="0.25">
      <c r="AY2042" s="106" t="s">
        <v>83</v>
      </c>
      <c r="AZ2042" s="105">
        <f>_xll.qlInterestRateIndexFixingDate(Currency&amp;"ibor"&amp;Tenor,BA2042,Trigger)</f>
        <v>53629</v>
      </c>
      <c r="BA2042" s="105">
        <f>_xll.qlCalendarAdvance(Calendar,BA2041,AY2042,"f",,Trigger)</f>
        <v>53631</v>
      </c>
      <c r="BB2042" s="105">
        <f>_xll.qlInterestRateIndexMaturity(Currency&amp;"ibor"&amp;Tenor,BA2042,Trigger)</f>
        <v>53812</v>
      </c>
      <c r="BC2042" s="257">
        <f>_xll.qlIndexFixing($AC$5,AZ2042,TRUE,_xll.ohTrigger(Trigger,Trigger6M))</f>
        <v>1.4448193061424704E-2</v>
      </c>
      <c r="BD2042" s="257">
        <f>_xll.qlIndexFixing($BE$1,AZ2042,TRUE,_xll.ohTrigger(Trigger,Trigger6M))</f>
        <v>1.4028665918308991E-2</v>
      </c>
    </row>
    <row r="2043" spans="51:56" ht="11.25" customHeight="1" x14ac:dyDescent="0.25">
      <c r="AY2043" s="106" t="s">
        <v>83</v>
      </c>
      <c r="AZ2043" s="105">
        <f>_xll.qlInterestRateIndexFixingDate(Currency&amp;"ibor"&amp;Tenor,BA2043,Trigger)</f>
        <v>53636</v>
      </c>
      <c r="BA2043" s="105">
        <f>_xll.qlCalendarAdvance(Calendar,BA2042,AY2043,"f",,Trigger)</f>
        <v>53638</v>
      </c>
      <c r="BB2043" s="105">
        <f>_xll.qlInterestRateIndexMaturity(Currency&amp;"ibor"&amp;Tenor,BA2043,Trigger)</f>
        <v>53819</v>
      </c>
      <c r="BC2043" s="257">
        <f>_xll.qlIndexFixing($AC$5,AZ2043,TRUE,_xll.ohTrigger(Trigger,Trigger6M))</f>
        <v>1.4449441460052493E-2</v>
      </c>
      <c r="BD2043" s="257">
        <f>_xll.qlIndexFixing($BE$1,AZ2043,TRUE,_xll.ohTrigger(Trigger,Trigger6M))</f>
        <v>1.40288819597121E-2</v>
      </c>
    </row>
    <row r="2044" spans="51:56" ht="11.25" customHeight="1" x14ac:dyDescent="0.25">
      <c r="AY2044" s="106" t="s">
        <v>83</v>
      </c>
      <c r="AZ2044" s="105">
        <f>_xll.qlInterestRateIndexFixingDate(Currency&amp;"ibor"&amp;Tenor,BA2044,Trigger)</f>
        <v>53643</v>
      </c>
      <c r="BA2044" s="105">
        <f>_xll.qlCalendarAdvance(Calendar,BA2043,AY2044,"f",,Trigger)</f>
        <v>53645</v>
      </c>
      <c r="BB2044" s="105">
        <f>_xll.qlInterestRateIndexMaturity(Currency&amp;"ibor"&amp;Tenor,BA2044,Trigger)</f>
        <v>53826</v>
      </c>
      <c r="BC2044" s="257">
        <f>_xll.qlIndexFixing($AC$5,AZ2044,TRUE,_xll.ohTrigger(Trigger,Trigger6M))</f>
        <v>1.4450689859458443E-2</v>
      </c>
      <c r="BD2044" s="257">
        <f>_xll.qlIndexFixing($BE$1,AZ2044,TRUE,_xll.ohTrigger(Trigger,Trigger6M))</f>
        <v>1.4029079047899639E-2</v>
      </c>
    </row>
    <row r="2045" spans="51:56" ht="11.25" customHeight="1" x14ac:dyDescent="0.25">
      <c r="AY2045" s="106" t="s">
        <v>83</v>
      </c>
      <c r="AZ2045" s="105">
        <f>_xll.qlInterestRateIndexFixingDate(Currency&amp;"ibor"&amp;Tenor,BA2045,Trigger)</f>
        <v>53650</v>
      </c>
      <c r="BA2045" s="105">
        <f>_xll.qlCalendarAdvance(Calendar,BA2044,AY2045,"f",,Trigger)</f>
        <v>53652</v>
      </c>
      <c r="BB2045" s="105">
        <f>_xll.qlInterestRateIndexMaturity(Currency&amp;"ibor"&amp;Tenor,BA2045,Trigger)</f>
        <v>53833</v>
      </c>
      <c r="BC2045" s="257">
        <f>_xll.qlIndexFixing($AC$5,AZ2045,TRUE,_xll.ohTrigger(Trigger,Trigger6M))</f>
        <v>1.4451938259642113E-2</v>
      </c>
      <c r="BD2045" s="257">
        <f>_xll.qlIndexFixing($BE$1,AZ2045,TRUE,_xll.ohTrigger(Trigger,Trigger6M))</f>
        <v>1.4029257141113628E-2</v>
      </c>
    </row>
    <row r="2046" spans="51:56" ht="11.25" customHeight="1" x14ac:dyDescent="0.25">
      <c r="AY2046" s="106" t="s">
        <v>83</v>
      </c>
      <c r="AZ2046" s="105">
        <f>_xll.qlInterestRateIndexFixingDate(Currency&amp;"ibor"&amp;Tenor,BA2046,Trigger)</f>
        <v>53657</v>
      </c>
      <c r="BA2046" s="105">
        <f>_xll.qlCalendarAdvance(Calendar,BA2045,AY2046,"f",,Trigger)</f>
        <v>53659</v>
      </c>
      <c r="BB2046" s="105">
        <f>_xll.qlInterestRateIndexMaturity(Currency&amp;"ibor"&amp;Tenor,BA2046,Trigger)</f>
        <v>53840</v>
      </c>
      <c r="BC2046" s="257">
        <f>_xll.qlIndexFixing($AC$5,AZ2046,TRUE,_xll.ohTrigger(Trigger,Trigger6M))</f>
        <v>1.4453186660603504E-2</v>
      </c>
      <c r="BD2046" s="257">
        <f>_xll.qlIndexFixing($BE$1,AZ2046,TRUE,_xll.ohTrigger(Trigger,Trigger6M))</f>
        <v>1.4029416197598295E-2</v>
      </c>
    </row>
    <row r="2047" spans="51:56" ht="11.25" customHeight="1" x14ac:dyDescent="0.25">
      <c r="AY2047" s="106" t="s">
        <v>83</v>
      </c>
      <c r="AZ2047" s="105">
        <f>_xll.qlInterestRateIndexFixingDate(Currency&amp;"ibor"&amp;Tenor,BA2047,Trigger)</f>
        <v>53664</v>
      </c>
      <c r="BA2047" s="105">
        <f>_xll.qlCalendarAdvance(Calendar,BA2046,AY2047,"f",,Trigger)</f>
        <v>53666</v>
      </c>
      <c r="BB2047" s="105">
        <f>_xll.qlInterestRateIndexMaturity(Currency&amp;"ibor"&amp;Tenor,BA2047,Trigger)</f>
        <v>53848</v>
      </c>
      <c r="BC2047" s="257">
        <f>_xll.qlIndexFixing($AC$5,AZ2047,TRUE,_xll.ohTrigger(Trigger,Trigger6M))</f>
        <v>1.445393840442985E-2</v>
      </c>
      <c r="BD2047" s="257">
        <f>_xll.qlIndexFixing($BE$1,AZ2047,TRUE,_xll.ohTrigger(Trigger,Trigger6M))</f>
        <v>1.4029832276038412E-2</v>
      </c>
    </row>
    <row r="2048" spans="51:56" ht="11.25" customHeight="1" x14ac:dyDescent="0.25">
      <c r="AY2048" s="106" t="s">
        <v>83</v>
      </c>
      <c r="AZ2048" s="105">
        <f>_xll.qlInterestRateIndexFixingDate(Currency&amp;"ibor"&amp;Tenor,BA2048,Trigger)</f>
        <v>53671</v>
      </c>
      <c r="BA2048" s="105">
        <f>_xll.qlCalendarAdvance(Calendar,BA2047,AY2048,"f",,Trigger)</f>
        <v>53673</v>
      </c>
      <c r="BB2048" s="105">
        <f>_xll.qlInterestRateIndexMaturity(Currency&amp;"ibor"&amp;Tenor,BA2048,Trigger)</f>
        <v>53855</v>
      </c>
      <c r="BC2048" s="257">
        <f>_xll.qlIndexFixing($AC$5,AZ2048,TRUE,_xll.ohTrigger(Trigger,Trigger6M))</f>
        <v>1.4452120886757661E-2</v>
      </c>
      <c r="BD2048" s="257">
        <f>_xll.qlIndexFixing($BE$1,AZ2048,TRUE,_xll.ohTrigger(Trigger,Trigger6M))</f>
        <v>1.4029951758217727E-2</v>
      </c>
    </row>
    <row r="2049" spans="51:56" ht="11.25" customHeight="1" x14ac:dyDescent="0.25">
      <c r="AY2049" s="106" t="s">
        <v>83</v>
      </c>
      <c r="AZ2049" s="105">
        <f>_xll.qlInterestRateIndexFixingDate(Currency&amp;"ibor"&amp;Tenor,BA2049,Trigger)</f>
        <v>53678</v>
      </c>
      <c r="BA2049" s="105">
        <f>_xll.qlCalendarAdvance(Calendar,BA2048,AY2049,"f",,Trigger)</f>
        <v>53680</v>
      </c>
      <c r="BB2049" s="105">
        <f>_xll.qlInterestRateIndexMaturity(Currency&amp;"ibor"&amp;Tenor,BA2049,Trigger)</f>
        <v>53862</v>
      </c>
      <c r="BC2049" s="257">
        <f>_xll.qlIndexFixing($AC$5,AZ2049,TRUE,_xll.ohTrigger(Trigger,Trigger6M))</f>
        <v>1.4450299703321078E-2</v>
      </c>
      <c r="BD2049" s="257">
        <f>_xll.qlIndexFixing($BE$1,AZ2049,TRUE,_xll.ohTrigger(Trigger,Trigger6M))</f>
        <v>1.4030052074673968E-2</v>
      </c>
    </row>
    <row r="2050" spans="51:56" ht="11.25" customHeight="1" x14ac:dyDescent="0.25">
      <c r="AY2050" s="106" t="s">
        <v>83</v>
      </c>
      <c r="AZ2050" s="105">
        <f>_xll.qlInterestRateIndexFixingDate(Currency&amp;"ibor"&amp;Tenor,BA2050,Trigger)</f>
        <v>53682</v>
      </c>
      <c r="BA2050" s="105">
        <f>_xll.qlCalendarAdvance(Calendar,BA2049,AY2050,"f",,Trigger)</f>
        <v>53688</v>
      </c>
      <c r="BB2050" s="105">
        <f>_xll.qlInterestRateIndexMaturity(Currency&amp;"ibor"&amp;Tenor,BA2050,Trigger)</f>
        <v>53870</v>
      </c>
      <c r="BC2050" s="257">
        <f>_xll.qlIndexFixing($AC$5,AZ2050,TRUE,_xll.ohTrigger(Trigger,Trigger6M))</f>
        <v>1.4448213862145252E-2</v>
      </c>
      <c r="BD2050" s="257">
        <f>_xll.qlIndexFixing($BE$1,AZ2050,TRUE,_xll.ohTrigger(Trigger,Trigger6M))</f>
        <v>1.4030143200255333E-2</v>
      </c>
    </row>
    <row r="2051" spans="51:56" ht="11.25" customHeight="1" x14ac:dyDescent="0.25">
      <c r="AY2051" s="106" t="s">
        <v>83</v>
      </c>
      <c r="AZ2051" s="105">
        <f>_xll.qlInterestRateIndexFixingDate(Currency&amp;"ibor"&amp;Tenor,BA2051,Trigger)</f>
        <v>53692</v>
      </c>
      <c r="BA2051" s="105">
        <f>_xll.qlCalendarAdvance(Calendar,BA2050,AY2051,"f",,Trigger)</f>
        <v>53695</v>
      </c>
      <c r="BB2051" s="105">
        <f>_xll.qlInterestRateIndexMaturity(Currency&amp;"ibor"&amp;Tenor,BA2051,Trigger)</f>
        <v>53876</v>
      </c>
      <c r="BC2051" s="257">
        <f>_xll.qlIndexFixing($AC$5,AZ2051,TRUE,_xll.ohTrigger(Trigger,Trigger6M))</f>
        <v>1.4446373637873216E-2</v>
      </c>
      <c r="BD2051" s="257">
        <f>_xll.qlIndexFixing($BE$1,AZ2051,TRUE,_xll.ohTrigger(Trigger,Trigger6M))</f>
        <v>1.4029931929345107E-2</v>
      </c>
    </row>
    <row r="2052" spans="51:56" ht="11.25" customHeight="1" x14ac:dyDescent="0.25">
      <c r="AY2052" s="106" t="s">
        <v>83</v>
      </c>
      <c r="AZ2052" s="105">
        <f>_xll.qlInterestRateIndexFixingDate(Currency&amp;"ibor"&amp;Tenor,BA2052,Trigger)</f>
        <v>53700</v>
      </c>
      <c r="BA2052" s="105">
        <f>_xll.qlCalendarAdvance(Calendar,BA2051,AY2052,"f",,Trigger)</f>
        <v>53702</v>
      </c>
      <c r="BB2052" s="105">
        <f>_xll.qlInterestRateIndexMaturity(Currency&amp;"ibor"&amp;Tenor,BA2052,Trigger)</f>
        <v>53883</v>
      </c>
      <c r="BC2052" s="257">
        <f>_xll.qlIndexFixing($AC$5,AZ2052,TRUE,_xll.ohTrigger(Trigger,Trigger6M))</f>
        <v>1.4444524511091357E-2</v>
      </c>
      <c r="BD2052" s="257">
        <f>_xll.qlIndexFixing($BE$1,AZ2052,TRUE,_xll.ohTrigger(Trigger,Trigger6M))</f>
        <v>1.402997312985993E-2</v>
      </c>
    </row>
    <row r="2053" spans="51:56" ht="11.25" customHeight="1" x14ac:dyDescent="0.25">
      <c r="AY2053" s="106" t="s">
        <v>83</v>
      </c>
      <c r="AZ2053" s="105">
        <f>_xll.qlInterestRateIndexFixingDate(Currency&amp;"ibor"&amp;Tenor,BA2053,Trigger)</f>
        <v>53707</v>
      </c>
      <c r="BA2053" s="105">
        <f>_xll.qlCalendarAdvance(Calendar,BA2052,AY2053,"f",,Trigger)</f>
        <v>53709</v>
      </c>
      <c r="BB2053" s="105">
        <f>_xll.qlInterestRateIndexMaturity(Currency&amp;"ibor"&amp;Tenor,BA2053,Trigger)</f>
        <v>53890</v>
      </c>
      <c r="BC2053" s="257">
        <f>_xll.qlIndexFixing($AC$5,AZ2053,TRUE,_xll.ohTrigger(Trigger,Trigger6M))</f>
        <v>1.4442671698494086E-2</v>
      </c>
      <c r="BD2053" s="257">
        <f>_xll.qlIndexFixing($BE$1,AZ2053,TRUE,_xll.ohTrigger(Trigger,Trigger6M))</f>
        <v>1.4029994995398259E-2</v>
      </c>
    </row>
    <row r="2054" spans="51:56" ht="11.25" customHeight="1" x14ac:dyDescent="0.25">
      <c r="AY2054" s="106" t="s">
        <v>83</v>
      </c>
      <c r="AZ2054" s="105">
        <f>_xll.qlInterestRateIndexFixingDate(Currency&amp;"ibor"&amp;Tenor,BA2054,Trigger)</f>
        <v>53714</v>
      </c>
      <c r="BA2054" s="105">
        <f>_xll.qlCalendarAdvance(Calendar,BA2053,AY2054,"f",,Trigger)</f>
        <v>53716</v>
      </c>
      <c r="BB2054" s="105">
        <f>_xll.qlInterestRateIndexMaturity(Currency&amp;"ibor"&amp;Tenor,BA2054,Trigger)</f>
        <v>53897</v>
      </c>
      <c r="BC2054" s="257">
        <f>_xll.qlIndexFixing($AC$5,AZ2054,TRUE,_xll.ohTrigger(Trigger,Trigger6M))</f>
        <v>1.4440815200090681E-2</v>
      </c>
      <c r="BD2054" s="257">
        <f>_xll.qlIndexFixing($BE$1,AZ2054,TRUE,_xll.ohTrigger(Trigger,Trigger6M))</f>
        <v>1.4029997484209186E-2</v>
      </c>
    </row>
    <row r="2055" spans="51:56" ht="11.25" customHeight="1" x14ac:dyDescent="0.25">
      <c r="AY2055" s="106" t="s">
        <v>83</v>
      </c>
      <c r="AZ2055" s="105">
        <f>_xll.qlInterestRateIndexFixingDate(Currency&amp;"ibor"&amp;Tenor,BA2055,Trigger)</f>
        <v>53721</v>
      </c>
      <c r="BA2055" s="105">
        <f>_xll.qlCalendarAdvance(Calendar,BA2054,AY2055,"f",,Trigger)</f>
        <v>53723</v>
      </c>
      <c r="BB2055" s="105">
        <f>_xll.qlInterestRateIndexMaturity(Currency&amp;"ibor"&amp;Tenor,BA2055,Trigger)</f>
        <v>53904</v>
      </c>
      <c r="BC2055" s="257">
        <f>_xll.qlIndexFixing($AC$5,AZ2055,TRUE,_xll.ohTrigger(Trigger,Trigger6M))</f>
        <v>1.4438955015890856E-2</v>
      </c>
      <c r="BD2055" s="257">
        <f>_xll.qlIndexFixing($BE$1,AZ2055,TRUE,_xll.ohTrigger(Trigger,Trigger6M))</f>
        <v>1.4029980554539585E-2</v>
      </c>
    </row>
    <row r="2056" spans="51:56" ht="11.25" customHeight="1" x14ac:dyDescent="0.25">
      <c r="AY2056" s="106" t="s">
        <v>83</v>
      </c>
      <c r="AZ2056" s="105">
        <f>_xll.qlInterestRateIndexFixingDate(Currency&amp;"ibor"&amp;Tenor,BA2056,Trigger)</f>
        <v>53728</v>
      </c>
      <c r="BA2056" s="105">
        <f>_xll.qlCalendarAdvance(Calendar,BA2055,AY2056,"f",,Trigger)</f>
        <v>53730</v>
      </c>
      <c r="BB2056" s="105">
        <f>_xll.qlInterestRateIndexMaturity(Currency&amp;"ibor"&amp;Tenor,BA2056,Trigger)</f>
        <v>53911</v>
      </c>
      <c r="BC2056" s="257">
        <f>_xll.qlIndexFixing($AC$5,AZ2056,TRUE,_xll.ohTrigger(Trigger,Trigger6M))</f>
        <v>1.4437091145907419E-2</v>
      </c>
      <c r="BD2056" s="257">
        <f>_xll.qlIndexFixing($BE$1,AZ2056,TRUE,_xll.ohTrigger(Trigger,Trigger6M))</f>
        <v>1.4029944164638989E-2</v>
      </c>
    </row>
    <row r="2057" spans="51:56" ht="11.25" customHeight="1" x14ac:dyDescent="0.25">
      <c r="AY2057" s="106" t="s">
        <v>83</v>
      </c>
      <c r="AZ2057" s="105">
        <f>_xll.qlInterestRateIndexFixingDate(Currency&amp;"ibor"&amp;Tenor,BA2057,Trigger)</f>
        <v>53735</v>
      </c>
      <c r="BA2057" s="105">
        <f>_xll.qlCalendarAdvance(Calendar,BA2056,AY2057,"f",,Trigger)</f>
        <v>53737</v>
      </c>
      <c r="BB2057" s="105">
        <f>_xll.qlInterestRateIndexMaturity(Currency&amp;"ibor"&amp;Tenor,BA2057,Trigger)</f>
        <v>53918</v>
      </c>
      <c r="BC2057" s="257">
        <f>_xll.qlIndexFixing($AC$5,AZ2057,TRUE,_xll.ohTrigger(Trigger,Trigger6M))</f>
        <v>1.443522359014832E-2</v>
      </c>
      <c r="BD2057" s="257">
        <f>_xll.qlIndexFixing($BE$1,AZ2057,TRUE,_xll.ohTrigger(Trigger,Trigger6M))</f>
        <v>1.4029888272756487E-2</v>
      </c>
    </row>
    <row r="2058" spans="51:56" ht="11.25" customHeight="1" x14ac:dyDescent="0.25">
      <c r="AY2058" s="106" t="s">
        <v>83</v>
      </c>
      <c r="AZ2058" s="105">
        <f>_xll.qlInterestRateIndexFixingDate(Currency&amp;"ibor"&amp;Tenor,BA2058,Trigger)</f>
        <v>53742</v>
      </c>
      <c r="BA2058" s="105">
        <f>_xll.qlCalendarAdvance(Calendar,BA2057,AY2058,"f",,Trigger)</f>
        <v>53744</v>
      </c>
      <c r="BB2058" s="105">
        <f>_xll.qlInterestRateIndexMaturity(Currency&amp;"ibor"&amp;Tenor,BA2058,Trigger)</f>
        <v>53925</v>
      </c>
      <c r="BC2058" s="257">
        <f>_xll.qlIndexFixing($AC$5,AZ2058,TRUE,_xll.ohTrigger(Trigger,Trigger6M))</f>
        <v>1.443335234862504E-2</v>
      </c>
      <c r="BD2058" s="257">
        <f>_xll.qlIndexFixing($BE$1,AZ2058,TRUE,_xll.ohTrigger(Trigger,Trigger6M))</f>
        <v>1.4029812837142929E-2</v>
      </c>
    </row>
    <row r="2059" spans="51:56" ht="11.25" customHeight="1" x14ac:dyDescent="0.25">
      <c r="AY2059" s="106" t="s">
        <v>83</v>
      </c>
      <c r="AZ2059" s="105">
        <f>_xll.qlInterestRateIndexFixingDate(Currency&amp;"ibor"&amp;Tenor,BA2059,Trigger)</f>
        <v>53749</v>
      </c>
      <c r="BA2059" s="105">
        <f>_xll.qlCalendarAdvance(Calendar,BA2058,AY2059,"f",,Trigger)</f>
        <v>53751</v>
      </c>
      <c r="BB2059" s="105">
        <f>_xll.qlInterestRateIndexMaturity(Currency&amp;"ibor"&amp;Tenor,BA2059,Trigger)</f>
        <v>53934</v>
      </c>
      <c r="BC2059" s="257">
        <f>_xll.qlIndexFixing($AC$5,AZ2059,TRUE,_xll.ohTrigger(Trigger,Trigger6M))</f>
        <v>1.4431766162779991E-2</v>
      </c>
      <c r="BD2059" s="257">
        <f>_xll.qlIndexFixing($BE$1,AZ2059,TRUE,_xll.ohTrigger(Trigger,Trigger6M))</f>
        <v>1.4030235975697811E-2</v>
      </c>
    </row>
    <row r="2060" spans="51:56" ht="11.25" customHeight="1" x14ac:dyDescent="0.25">
      <c r="AY2060" s="106" t="s">
        <v>83</v>
      </c>
      <c r="AZ2060" s="105">
        <f>_xll.qlInterestRateIndexFixingDate(Currency&amp;"ibor"&amp;Tenor,BA2060,Trigger)</f>
        <v>53756</v>
      </c>
      <c r="BA2060" s="105">
        <f>_xll.qlCalendarAdvance(Calendar,BA2059,AY2060,"f",,Trigger)</f>
        <v>53758</v>
      </c>
      <c r="BB2060" s="105">
        <f>_xll.qlInterestRateIndexMaturity(Currency&amp;"ibor"&amp;Tenor,BA2060,Trigger)</f>
        <v>53944</v>
      </c>
      <c r="BC2060" s="257">
        <f>_xll.qlIndexFixing($AC$5,AZ2060,TRUE,_xll.ohTrigger(Trigger,Trigger6M))</f>
        <v>1.4430420044676144E-2</v>
      </c>
      <c r="BD2060" s="257">
        <f>_xll.qlIndexFixing($BE$1,AZ2060,TRUE,_xll.ohTrigger(Trigger,Trigger6M))</f>
        <v>1.4030890487363059E-2</v>
      </c>
    </row>
    <row r="2061" spans="51:56" ht="11.25" customHeight="1" x14ac:dyDescent="0.25">
      <c r="AY2061" s="106" t="s">
        <v>83</v>
      </c>
      <c r="AZ2061" s="105">
        <f>_xll.qlInterestRateIndexFixingDate(Currency&amp;"ibor"&amp;Tenor,BA2061,Trigger)</f>
        <v>53763</v>
      </c>
      <c r="BA2061" s="105">
        <f>_xll.qlCalendarAdvance(Calendar,BA2060,AY2061,"f",,Trigger)</f>
        <v>53765</v>
      </c>
      <c r="BB2061" s="105">
        <f>_xll.qlInterestRateIndexMaturity(Currency&amp;"ibor"&amp;Tenor,BA2061,Trigger)</f>
        <v>53951</v>
      </c>
      <c r="BC2061" s="257">
        <f>_xll.qlIndexFixing($AC$5,AZ2061,TRUE,_xll.ohTrigger(Trigger,Trigger6M))</f>
        <v>1.4428618981938915E-2</v>
      </c>
      <c r="BD2061" s="257">
        <f>_xll.qlIndexFixing($BE$1,AZ2061,TRUE,_xll.ohTrigger(Trigger,Trigger6M))</f>
        <v>1.4030749042701485E-2</v>
      </c>
    </row>
    <row r="2062" spans="51:56" ht="11.25" customHeight="1" x14ac:dyDescent="0.25">
      <c r="AY2062" s="106" t="s">
        <v>83</v>
      </c>
      <c r="AZ2062" s="105">
        <f>_xll.qlInterestRateIndexFixingDate(Currency&amp;"ibor"&amp;Tenor,BA2062,Trigger)</f>
        <v>53770</v>
      </c>
      <c r="BA2062" s="105">
        <f>_xll.qlCalendarAdvance(Calendar,BA2061,AY2062,"f",,Trigger)</f>
        <v>53772</v>
      </c>
      <c r="BB2062" s="105">
        <f>_xll.qlInterestRateIndexMaturity(Currency&amp;"ibor"&amp;Tenor,BA2062,Trigger)</f>
        <v>53958</v>
      </c>
      <c r="BC2062" s="257">
        <f>_xll.qlIndexFixing($AC$5,AZ2062,TRUE,_xll.ohTrigger(Trigger,Trigger6M))</f>
        <v>1.442681433178401E-2</v>
      </c>
      <c r="BD2062" s="257">
        <f>_xll.qlIndexFixing($BE$1,AZ2062,TRUE,_xll.ohTrigger(Trigger,Trigger6M))</f>
        <v>1.4030587868573677E-2</v>
      </c>
    </row>
    <row r="2063" spans="51:56" ht="11.25" customHeight="1" x14ac:dyDescent="0.25">
      <c r="AY2063" s="106" t="s">
        <v>83</v>
      </c>
      <c r="AZ2063" s="105">
        <f>_xll.qlInterestRateIndexFixingDate(Currency&amp;"ibor"&amp;Tenor,BA2063,Trigger)</f>
        <v>53777</v>
      </c>
      <c r="BA2063" s="105">
        <f>_xll.qlCalendarAdvance(Calendar,BA2062,AY2063,"f",,Trigger)</f>
        <v>53779</v>
      </c>
      <c r="BB2063" s="105">
        <f>_xll.qlInterestRateIndexMaturity(Currency&amp;"ibor"&amp;Tenor,BA2063,Trigger)</f>
        <v>53965</v>
      </c>
      <c r="BC2063" s="257">
        <f>_xll.qlIndexFixing($AC$5,AZ2063,TRUE,_xll.ohTrigger(Trigger,Trigger6M))</f>
        <v>1.4425006094221315E-2</v>
      </c>
      <c r="BD2063" s="257">
        <f>_xll.qlIndexFixing($BE$1,AZ2063,TRUE,_xll.ohTrigger(Trigger,Trigger6M))</f>
        <v>1.403040692322723E-2</v>
      </c>
    </row>
    <row r="2064" spans="51:56" ht="11.25" customHeight="1" x14ac:dyDescent="0.25">
      <c r="AY2064" s="106" t="s">
        <v>83</v>
      </c>
      <c r="AZ2064" s="105">
        <f>_xll.qlInterestRateIndexFixingDate(Currency&amp;"ibor"&amp;Tenor,BA2064,Trigger)</f>
        <v>53784</v>
      </c>
      <c r="BA2064" s="105">
        <f>_xll.qlCalendarAdvance(Calendar,BA2063,AY2064,"f",,Trigger)</f>
        <v>53786</v>
      </c>
      <c r="BB2064" s="105">
        <f>_xll.qlInterestRateIndexMaturity(Currency&amp;"ibor"&amp;Tenor,BA2064,Trigger)</f>
        <v>53969</v>
      </c>
      <c r="BC2064" s="257">
        <f>_xll.qlIndexFixing($AC$5,AZ2064,TRUE,_xll.ohTrigger(Trigger,Trigger6M))</f>
        <v>1.4422501568303922E-2</v>
      </c>
      <c r="BD2064" s="257">
        <f>_xll.qlIndexFixing($BE$1,AZ2064,TRUE,_xll.ohTrigger(Trigger,Trigger6M))</f>
        <v>1.4029451340531355E-2</v>
      </c>
    </row>
    <row r="2065" spans="51:56" ht="11.25" customHeight="1" x14ac:dyDescent="0.25">
      <c r="AY2065" s="106" t="s">
        <v>83</v>
      </c>
      <c r="AZ2065" s="105">
        <f>_xll.qlInterestRateIndexFixingDate(Currency&amp;"ibor"&amp;Tenor,BA2065,Trigger)</f>
        <v>53791</v>
      </c>
      <c r="BA2065" s="105">
        <f>_xll.qlCalendarAdvance(Calendar,BA2064,AY2065,"f",,Trigger)</f>
        <v>53793</v>
      </c>
      <c r="BB2065" s="105">
        <f>_xll.qlInterestRateIndexMaturity(Currency&amp;"ibor"&amp;Tenor,BA2065,Trigger)</f>
        <v>53976</v>
      </c>
      <c r="BC2065" s="257">
        <f>_xll.qlIndexFixing($AC$5,AZ2065,TRUE,_xll.ohTrigger(Trigger,Trigger6M))</f>
        <v>1.4420637712191412E-2</v>
      </c>
      <c r="BD2065" s="257">
        <f>_xll.qlIndexFixing($BE$1,AZ2065,TRUE,_xll.ohTrigger(Trigger,Trigger6M))</f>
        <v>1.4029235050087439E-2</v>
      </c>
    </row>
    <row r="2066" spans="51:56" ht="11.25" customHeight="1" x14ac:dyDescent="0.25">
      <c r="AY2066" s="106" t="s">
        <v>83</v>
      </c>
      <c r="AZ2066" s="105">
        <f>_xll.qlInterestRateIndexFixingDate(Currency&amp;"ibor"&amp;Tenor,BA2066,Trigger)</f>
        <v>53798</v>
      </c>
      <c r="BA2066" s="105">
        <f>_xll.qlCalendarAdvance(Calendar,BA2065,AY2066,"f",,Trigger)</f>
        <v>53800</v>
      </c>
      <c r="BB2066" s="105">
        <f>_xll.qlInterestRateIndexMaturity(Currency&amp;"ibor"&amp;Tenor,BA2066,Trigger)</f>
        <v>53983</v>
      </c>
      <c r="BC2066" s="257">
        <f>_xll.qlIndexFixing($AC$5,AZ2066,TRUE,_xll.ohTrigger(Trigger,Trigger6M))</f>
        <v>1.4418770210362607E-2</v>
      </c>
      <c r="BD2066" s="257">
        <f>_xll.qlIndexFixing($BE$1,AZ2066,TRUE,_xll.ohTrigger(Trigger,Trigger6M))</f>
        <v>1.4028998874426553E-2</v>
      </c>
    </row>
    <row r="2067" spans="51:56" ht="11.25" customHeight="1" x14ac:dyDescent="0.25">
      <c r="AY2067" s="106" t="s">
        <v>83</v>
      </c>
      <c r="AZ2067" s="105">
        <f>_xll.qlInterestRateIndexFixingDate(Currency&amp;"ibor"&amp;Tenor,BA2067,Trigger)</f>
        <v>53805</v>
      </c>
      <c r="BA2067" s="105">
        <f>_xll.qlCalendarAdvance(Calendar,BA2066,AY2067,"f",,Trigger)</f>
        <v>53807</v>
      </c>
      <c r="BB2067" s="105">
        <f>_xll.qlInterestRateIndexMaturity(Currency&amp;"ibor"&amp;Tenor,BA2067,Trigger)</f>
        <v>53990</v>
      </c>
      <c r="BC2067" s="257">
        <f>_xll.qlIndexFixing($AC$5,AZ2067,TRUE,_xll.ohTrigger(Trigger,Trigger6M))</f>
        <v>1.4416899062829296E-2</v>
      </c>
      <c r="BD2067" s="257">
        <f>_xll.qlIndexFixing($BE$1,AZ2067,TRUE,_xll.ohTrigger(Trigger,Trigger6M))</f>
        <v>1.4028742771800671E-2</v>
      </c>
    </row>
    <row r="2068" spans="51:56" ht="11.25" customHeight="1" x14ac:dyDescent="0.25">
      <c r="AY2068" s="106" t="s">
        <v>83</v>
      </c>
      <c r="AZ2068" s="105">
        <f>_xll.qlInterestRateIndexFixingDate(Currency&amp;"ibor"&amp;Tenor,BA2068,Trigger)</f>
        <v>53811</v>
      </c>
      <c r="BA2068" s="105">
        <f>_xll.qlCalendarAdvance(Calendar,BA2067,AY2068,"f",,Trigger)</f>
        <v>53814</v>
      </c>
      <c r="BB2068" s="105">
        <f>_xll.qlInterestRateIndexMaturity(Currency&amp;"ibor"&amp;Tenor,BA2068,Trigger)</f>
        <v>54000</v>
      </c>
      <c r="BC2068" s="257">
        <f>_xll.qlIndexFixing($AC$5,AZ2068,TRUE,_xll.ohTrigger(Trigger,Trigger6M))</f>
        <v>1.4415911095645545E-2</v>
      </c>
      <c r="BD2068" s="257">
        <f>_xll.qlIndexFixing($BE$1,AZ2068,TRUE,_xll.ohTrigger(Trigger,Trigger6M))</f>
        <v>1.4029204166819211E-2</v>
      </c>
    </row>
    <row r="2069" spans="51:56" ht="11.25" customHeight="1" x14ac:dyDescent="0.25">
      <c r="AY2069" s="106" t="s">
        <v>83</v>
      </c>
      <c r="AZ2069" s="105">
        <f>_xll.qlInterestRateIndexFixingDate(Currency&amp;"ibor"&amp;Tenor,BA2069,Trigger)</f>
        <v>53819</v>
      </c>
      <c r="BA2069" s="105">
        <f>_xll.qlCalendarAdvance(Calendar,BA2068,AY2069,"f",,Trigger)</f>
        <v>53821</v>
      </c>
      <c r="BB2069" s="105">
        <f>_xll.qlInterestRateIndexMaturity(Currency&amp;"ibor"&amp;Tenor,BA2069,Trigger)</f>
        <v>54007</v>
      </c>
      <c r="BC2069" s="257">
        <f>_xll.qlIndexFixing($AC$5,AZ2069,TRUE,_xll.ohTrigger(Trigger,Trigger6M))</f>
        <v>1.4414081333847554E-2</v>
      </c>
      <c r="BD2069" s="257">
        <f>_xll.qlIndexFixing($BE$1,AZ2069,TRUE,_xll.ohTrigger(Trigger,Trigger6M))</f>
        <v>1.4028903717337143E-2</v>
      </c>
    </row>
    <row r="2070" spans="51:56" ht="11.25" customHeight="1" x14ac:dyDescent="0.25">
      <c r="AY2070" s="106" t="s">
        <v>83</v>
      </c>
      <c r="AZ2070" s="105">
        <f>_xll.qlInterestRateIndexFixingDate(Currency&amp;"ibor"&amp;Tenor,BA2070,Trigger)</f>
        <v>53826</v>
      </c>
      <c r="BA2070" s="105">
        <f>_xll.qlCalendarAdvance(Calendar,BA2069,AY2070,"f",,Trigger)</f>
        <v>53828</v>
      </c>
      <c r="BB2070" s="105">
        <f>_xll.qlInterestRateIndexMaturity(Currency&amp;"ibor"&amp;Tenor,BA2070,Trigger)</f>
        <v>54014</v>
      </c>
      <c r="BC2070" s="257">
        <f>_xll.qlIndexFixing($AC$5,AZ2070,TRUE,_xll.ohTrigger(Trigger,Trigger6M))</f>
        <v>1.4412247984713113E-2</v>
      </c>
      <c r="BD2070" s="257">
        <f>_xll.qlIndexFixing($BE$1,AZ2070,TRUE,_xll.ohTrigger(Trigger,Trigger6M))</f>
        <v>1.4028583204368289E-2</v>
      </c>
    </row>
    <row r="2071" spans="51:56" ht="11.25" customHeight="1" x14ac:dyDescent="0.25">
      <c r="AY2071" s="106" t="s">
        <v>83</v>
      </c>
      <c r="AZ2071" s="105">
        <f>_xll.qlInterestRateIndexFixingDate(Currency&amp;"ibor"&amp;Tenor,BA2071,Trigger)</f>
        <v>53833</v>
      </c>
      <c r="BA2071" s="105">
        <f>_xll.qlCalendarAdvance(Calendar,BA2070,AY2071,"f",,Trigger)</f>
        <v>53835</v>
      </c>
      <c r="BB2071" s="105">
        <f>_xll.qlInterestRateIndexMaturity(Currency&amp;"ibor"&amp;Tenor,BA2071,Trigger)</f>
        <v>54021</v>
      </c>
      <c r="BC2071" s="257">
        <f>_xll.qlIndexFixing($AC$5,AZ2071,TRUE,_xll.ohTrigger(Trigger,Trigger6M))</f>
        <v>1.4410411048250816E-2</v>
      </c>
      <c r="BD2071" s="257">
        <f>_xll.qlIndexFixing($BE$1,AZ2071,TRUE,_xll.ohTrigger(Trigger,Trigger6M))</f>
        <v>1.4028242586164539E-2</v>
      </c>
    </row>
    <row r="2072" spans="51:56" ht="11.25" customHeight="1" x14ac:dyDescent="0.25">
      <c r="AY2072" s="106" t="s">
        <v>83</v>
      </c>
      <c r="AZ2072" s="105">
        <f>_xll.qlInterestRateIndexFixingDate(Currency&amp;"ibor"&amp;Tenor,BA2072,Trigger)</f>
        <v>53840</v>
      </c>
      <c r="BA2072" s="105">
        <f>_xll.qlCalendarAdvance(Calendar,BA2071,AY2072,"f",,Trigger)</f>
        <v>53842</v>
      </c>
      <c r="BB2072" s="105">
        <f>_xll.qlInterestRateIndexMaturity(Currency&amp;"ibor"&amp;Tenor,BA2072,Trigger)</f>
        <v>54025</v>
      </c>
      <c r="BC2072" s="257">
        <f>_xll.qlIndexFixing($AC$5,AZ2072,TRUE,_xll.ohTrigger(Trigger,Trigger6M))</f>
        <v>1.4407488639950321E-2</v>
      </c>
      <c r="BD2072" s="257">
        <f>_xll.qlIndexFixing($BE$1,AZ2072,TRUE,_xll.ohTrigger(Trigger,Trigger6M))</f>
        <v>1.4027161893066957E-2</v>
      </c>
    </row>
    <row r="2073" spans="51:56" ht="11.25" customHeight="1" x14ac:dyDescent="0.25">
      <c r="AY2073" s="106" t="s">
        <v>83</v>
      </c>
      <c r="AZ2073" s="105">
        <f>_xll.qlInterestRateIndexFixingDate(Currency&amp;"ibor"&amp;Tenor,BA2073,Trigger)</f>
        <v>53847</v>
      </c>
      <c r="BA2073" s="105">
        <f>_xll.qlCalendarAdvance(Calendar,BA2072,AY2073,"f",,Trigger)</f>
        <v>53849</v>
      </c>
      <c r="BB2073" s="105">
        <f>_xll.qlInterestRateIndexMaturity(Currency&amp;"ibor"&amp;Tenor,BA2073,Trigger)</f>
        <v>54032</v>
      </c>
      <c r="BC2073" s="257">
        <f>_xll.qlIndexFixing($AC$5,AZ2073,TRUE,_xll.ohTrigger(Trigger,Trigger6M))</f>
        <v>1.4406901552710297E-2</v>
      </c>
      <c r="BD2073" s="257">
        <f>_xll.qlIndexFixing($BE$1,AZ2073,TRUE,_xll.ohTrigger(Trigger,Trigger6M))</f>
        <v>1.402678535198318E-2</v>
      </c>
    </row>
    <row r="2074" spans="51:56" ht="11.25" customHeight="1" x14ac:dyDescent="0.25">
      <c r="AY2074" s="106" t="s">
        <v>83</v>
      </c>
      <c r="AZ2074" s="105">
        <f>_xll.qlInterestRateIndexFixingDate(Currency&amp;"ibor"&amp;Tenor,BA2074,Trigger)</f>
        <v>53854</v>
      </c>
      <c r="BA2074" s="105">
        <f>_xll.qlCalendarAdvance(Calendar,BA2073,AY2074,"f",,Trigger)</f>
        <v>53856</v>
      </c>
      <c r="BB2074" s="105">
        <f>_xll.qlInterestRateIndexMaturity(Currency&amp;"ibor"&amp;Tenor,BA2074,Trigger)</f>
        <v>54039</v>
      </c>
      <c r="BC2074" s="257">
        <f>_xll.qlIndexFixing($AC$5,AZ2074,TRUE,_xll.ohTrigger(Trigger,Trigger6M))</f>
        <v>1.4408054670079318E-2</v>
      </c>
      <c r="BD2074" s="257">
        <f>_xll.qlIndexFixing($BE$1,AZ2074,TRUE,_xll.ohTrigger(Trigger,Trigger6M))</f>
        <v>1.4026388591718319E-2</v>
      </c>
    </row>
    <row r="2075" spans="51:56" ht="11.25" customHeight="1" x14ac:dyDescent="0.25">
      <c r="AY2075" s="106" t="s">
        <v>83</v>
      </c>
      <c r="AZ2075" s="105">
        <f>_xll.qlInterestRateIndexFixingDate(Currency&amp;"ibor"&amp;Tenor,BA2075,Trigger)</f>
        <v>53861</v>
      </c>
      <c r="BA2075" s="105">
        <f>_xll.qlCalendarAdvance(Calendar,BA2074,AY2075,"f",,Trigger)</f>
        <v>53863</v>
      </c>
      <c r="BB2075" s="105">
        <f>_xll.qlInterestRateIndexMaturity(Currency&amp;"ibor"&amp;Tenor,BA2075,Trigger)</f>
        <v>54046</v>
      </c>
      <c r="BC2075" s="257">
        <f>_xll.qlIndexFixing($AC$5,AZ2075,TRUE,_xll.ohTrigger(Trigger,Trigger6M))</f>
        <v>1.4409207788119716E-2</v>
      </c>
      <c r="BD2075" s="257">
        <f>_xll.qlIndexFixing($BE$1,AZ2075,TRUE,_xll.ohTrigger(Trigger,Trigger6M))</f>
        <v>1.4025971570529591E-2</v>
      </c>
    </row>
    <row r="2076" spans="51:56" ht="11.25" customHeight="1" x14ac:dyDescent="0.25">
      <c r="AY2076" s="106" t="s">
        <v>83</v>
      </c>
      <c r="AZ2076" s="105">
        <f>_xll.qlInterestRateIndexFixingDate(Currency&amp;"ibor"&amp;Tenor,BA2076,Trigger)</f>
        <v>53868</v>
      </c>
      <c r="BA2076" s="105">
        <f>_xll.qlCalendarAdvance(Calendar,BA2075,AY2076,"f",,Trigger)</f>
        <v>53870</v>
      </c>
      <c r="BB2076" s="105">
        <f>_xll.qlInterestRateIndexMaturity(Currency&amp;"ibor"&amp;Tenor,BA2076,Trigger)</f>
        <v>54053</v>
      </c>
      <c r="BC2076" s="257">
        <f>_xll.qlIndexFixing($AC$5,AZ2076,TRUE,_xll.ohTrigger(Trigger,Trigger6M))</f>
        <v>1.4410360906831053E-2</v>
      </c>
      <c r="BD2076" s="257">
        <f>_xll.qlIndexFixing($BE$1,AZ2076,TRUE,_xll.ohTrigger(Trigger,Trigger6M))</f>
        <v>1.4025534246674647E-2</v>
      </c>
    </row>
    <row r="2077" spans="51:56" ht="11.25" customHeight="1" x14ac:dyDescent="0.25">
      <c r="AY2077" s="106" t="s">
        <v>83</v>
      </c>
      <c r="AZ2077" s="105">
        <f>_xll.qlInterestRateIndexFixingDate(Currency&amp;"ibor"&amp;Tenor,BA2077,Trigger)</f>
        <v>53875</v>
      </c>
      <c r="BA2077" s="105">
        <f>_xll.qlCalendarAdvance(Calendar,BA2076,AY2077,"f",,Trigger)</f>
        <v>53877</v>
      </c>
      <c r="BB2077" s="105">
        <f>_xll.qlInterestRateIndexMaturity(Currency&amp;"ibor"&amp;Tenor,BA2077,Trigger)</f>
        <v>54063</v>
      </c>
      <c r="BC2077" s="257">
        <f>_xll.qlIndexFixing($AC$5,AZ2077,TRUE,_xll.ohTrigger(Trigger,Trigger6M))</f>
        <v>1.4412624464056726E-2</v>
      </c>
      <c r="BD2077" s="257">
        <f>_xll.qlIndexFixing($BE$1,AZ2077,TRUE,_xll.ohTrigger(Trigger,Trigger6M))</f>
        <v>1.4025774329089682E-2</v>
      </c>
    </row>
    <row r="2078" spans="51:56" ht="11.25" customHeight="1" x14ac:dyDescent="0.25">
      <c r="AY2078" s="106" t="s">
        <v>83</v>
      </c>
      <c r="AZ2078" s="105">
        <f>_xll.qlInterestRateIndexFixingDate(Currency&amp;"ibor"&amp;Tenor,BA2078,Trigger)</f>
        <v>53882</v>
      </c>
      <c r="BA2078" s="105">
        <f>_xll.qlCalendarAdvance(Calendar,BA2077,AY2078,"f",,Trigger)</f>
        <v>53884</v>
      </c>
      <c r="BB2078" s="105">
        <f>_xll.qlInterestRateIndexMaturity(Currency&amp;"ibor"&amp;Tenor,BA2078,Trigger)</f>
        <v>54070</v>
      </c>
      <c r="BC2078" s="257">
        <f>_xll.qlIndexFixing($AC$5,AZ2078,TRUE,_xll.ohTrigger(Trigger,Trigger6M))</f>
        <v>1.4413777722250186E-2</v>
      </c>
      <c r="BD2078" s="257">
        <f>_xll.qlIndexFixing($BE$1,AZ2078,TRUE,_xll.ohTrigger(Trigger,Trigger6M))</f>
        <v>1.4025291805298008E-2</v>
      </c>
    </row>
    <row r="2079" spans="51:56" ht="11.25" customHeight="1" x14ac:dyDescent="0.25">
      <c r="AY2079" s="106" t="s">
        <v>83</v>
      </c>
      <c r="AZ2079" s="105">
        <f>_xll.qlInterestRateIndexFixingDate(Currency&amp;"ibor"&amp;Tenor,BA2079,Trigger)</f>
        <v>53889</v>
      </c>
      <c r="BA2079" s="105">
        <f>_xll.qlCalendarAdvance(Calendar,BA2078,AY2079,"f",,Trigger)</f>
        <v>53891</v>
      </c>
      <c r="BB2079" s="105">
        <f>_xll.qlInterestRateIndexMaturity(Currency&amp;"ibor"&amp;Tenor,BA2079,Trigger)</f>
        <v>54077</v>
      </c>
      <c r="BC2079" s="257">
        <f>_xll.qlIndexFixing($AC$5,AZ2079,TRUE,_xll.ohTrigger(Trigger,Trigger6M))</f>
        <v>1.4414930981125678E-2</v>
      </c>
      <c r="BD2079" s="257">
        <f>_xll.qlIndexFixing($BE$1,AZ2079,TRUE,_xll.ohTrigger(Trigger,Trigger6M))</f>
        <v>1.4024788842297296E-2</v>
      </c>
    </row>
    <row r="2080" spans="51:56" ht="11.25" customHeight="1" x14ac:dyDescent="0.25">
      <c r="AY2080" s="106" t="s">
        <v>83</v>
      </c>
      <c r="AZ2080" s="105">
        <f>_xll.qlInterestRateIndexFixingDate(Currency&amp;"ibor"&amp;Tenor,BA2080,Trigger)</f>
        <v>53896</v>
      </c>
      <c r="BA2080" s="105">
        <f>_xll.qlCalendarAdvance(Calendar,BA2079,AY2080,"f",,Trigger)</f>
        <v>53898</v>
      </c>
      <c r="BB2080" s="105">
        <f>_xll.qlInterestRateIndexMaturity(Currency&amp;"ibor"&amp;Tenor,BA2080,Trigger)</f>
        <v>54084</v>
      </c>
      <c r="BC2080" s="257">
        <f>_xll.qlIndexFixing($AC$5,AZ2080,TRUE,_xll.ohTrigger(Trigger,Trigger6M))</f>
        <v>1.4416084240683637E-2</v>
      </c>
      <c r="BD2080" s="257">
        <f>_xll.qlIndexFixing($BE$1,AZ2080,TRUE,_xll.ohTrigger(Trigger,Trigger6M))</f>
        <v>1.4024265398343309E-2</v>
      </c>
    </row>
    <row r="2081" spans="51:56" ht="11.25" customHeight="1" x14ac:dyDescent="0.25">
      <c r="AY2081" s="106" t="s">
        <v>83</v>
      </c>
      <c r="AZ2081" s="105">
        <f>_xll.qlInterestRateIndexFixingDate(Currency&amp;"ibor"&amp;Tenor,BA2081,Trigger)</f>
        <v>53903</v>
      </c>
      <c r="BA2081" s="105">
        <f>_xll.qlCalendarAdvance(Calendar,BA2080,AY2081,"f",,Trigger)</f>
        <v>53905</v>
      </c>
      <c r="BB2081" s="105">
        <f>_xll.qlInterestRateIndexMaturity(Currency&amp;"ibor"&amp;Tenor,BA2081,Trigger)</f>
        <v>54091</v>
      </c>
      <c r="BC2081" s="257">
        <f>_xll.qlIndexFixing($AC$5,AZ2081,TRUE,_xll.ohTrigger(Trigger,Trigger6M))</f>
        <v>1.4417237500923632E-2</v>
      </c>
      <c r="BD2081" s="257">
        <f>_xll.qlIndexFixing($BE$1,AZ2081,TRUE,_xll.ohTrigger(Trigger,Trigger6M))</f>
        <v>1.4023721431690941E-2</v>
      </c>
    </row>
    <row r="2082" spans="51:56" ht="11.25" customHeight="1" x14ac:dyDescent="0.25">
      <c r="AY2082" s="106" t="s">
        <v>83</v>
      </c>
      <c r="AZ2082" s="105">
        <f>_xll.qlInterestRateIndexFixingDate(Currency&amp;"ibor"&amp;Tenor,BA2082,Trigger)</f>
        <v>53910</v>
      </c>
      <c r="BA2082" s="105">
        <f>_xll.qlCalendarAdvance(Calendar,BA2081,AY2082,"f",,Trigger)</f>
        <v>53912</v>
      </c>
      <c r="BB2082" s="105">
        <f>_xll.qlInterestRateIndexMaturity(Currency&amp;"ibor"&amp;Tenor,BA2082,Trigger)</f>
        <v>54098</v>
      </c>
      <c r="BC2082" s="257">
        <f>_xll.qlIndexFixing($AC$5,AZ2082,TRUE,_xll.ohTrigger(Trigger,Trigger6M))</f>
        <v>1.4418390761845231E-2</v>
      </c>
      <c r="BD2082" s="257">
        <f>_xll.qlIndexFixing($BE$1,AZ2082,TRUE,_xll.ohTrigger(Trigger,Trigger6M))</f>
        <v>1.402315690060154E-2</v>
      </c>
    </row>
    <row r="2083" spans="51:56" ht="11.25" customHeight="1" x14ac:dyDescent="0.25">
      <c r="AY2083" s="106" t="s">
        <v>83</v>
      </c>
      <c r="AZ2083" s="105">
        <f>_xll.qlInterestRateIndexFixingDate(Currency&amp;"ibor"&amp;Tenor,BA2083,Trigger)</f>
        <v>53917</v>
      </c>
      <c r="BA2083" s="105">
        <f>_xll.qlCalendarAdvance(Calendar,BA2082,AY2083,"f",,Trigger)</f>
        <v>53919</v>
      </c>
      <c r="BB2083" s="105">
        <f>_xll.qlInterestRateIndexMaturity(Currency&amp;"ibor"&amp;Tenor,BA2083,Trigger)</f>
        <v>54105</v>
      </c>
      <c r="BC2083" s="257">
        <f>_xll.qlIndexFixing($AC$5,AZ2083,TRUE,_xll.ohTrigger(Trigger,Trigger6M))</f>
        <v>1.4419544023449724E-2</v>
      </c>
      <c r="BD2083" s="257">
        <f>_xll.qlIndexFixing($BE$1,AZ2083,TRUE,_xll.ohTrigger(Trigger,Trigger6M))</f>
        <v>1.402257176333086E-2</v>
      </c>
    </row>
    <row r="2084" spans="51:56" ht="11.25" customHeight="1" x14ac:dyDescent="0.25">
      <c r="AY2084" s="106" t="s">
        <v>83</v>
      </c>
      <c r="AZ2084" s="105">
        <f>_xll.qlInterestRateIndexFixingDate(Currency&amp;"ibor"&amp;Tenor,BA2084,Trigger)</f>
        <v>53924</v>
      </c>
      <c r="BA2084" s="105">
        <f>_xll.qlCalendarAdvance(Calendar,BA2083,AY2084,"f",,Trigger)</f>
        <v>53926</v>
      </c>
      <c r="BB2084" s="105">
        <f>_xll.qlInterestRateIndexMaturity(Currency&amp;"ibor"&amp;Tenor,BA2084,Trigger)</f>
        <v>54112</v>
      </c>
      <c r="BC2084" s="257">
        <f>_xll.qlIndexFixing($AC$5,AZ2084,TRUE,_xll.ohTrigger(Trigger,Trigger6M))</f>
        <v>1.4420697285735393E-2</v>
      </c>
      <c r="BD2084" s="257">
        <f>_xll.qlIndexFixing($BE$1,AZ2084,TRUE,_xll.ohTrigger(Trigger,Trigger6M))</f>
        <v>1.4021965978138097E-2</v>
      </c>
    </row>
    <row r="2085" spans="51:56" ht="11.25" customHeight="1" x14ac:dyDescent="0.25">
      <c r="AY2085" s="106" t="s">
        <v>83</v>
      </c>
      <c r="AZ2085" s="105">
        <f>_xll.qlInterestRateIndexFixingDate(Currency&amp;"ibor"&amp;Tenor,BA2085,Trigger)</f>
        <v>53931</v>
      </c>
      <c r="BA2085" s="105">
        <f>_xll.qlCalendarAdvance(Calendar,BA2084,AY2085,"f",,Trigger)</f>
        <v>53933</v>
      </c>
      <c r="BB2085" s="105">
        <f>_xll.qlInterestRateIndexMaturity(Currency&amp;"ibor"&amp;Tenor,BA2085,Trigger)</f>
        <v>54116</v>
      </c>
      <c r="BC2085" s="257">
        <f>_xll.qlIndexFixing($AC$5,AZ2085,TRUE,_xll.ohTrigger(Trigger,Trigger6M))</f>
        <v>1.4420739005429254E-2</v>
      </c>
      <c r="BD2085" s="257">
        <f>_xll.qlIndexFixing($BE$1,AZ2085,TRUE,_xll.ohTrigger(Trigger,Trigger6M))</f>
        <v>1.4020677824925094E-2</v>
      </c>
    </row>
    <row r="2086" spans="51:56" ht="11.25" customHeight="1" x14ac:dyDescent="0.25">
      <c r="AY2086" s="106" t="s">
        <v>83</v>
      </c>
      <c r="AZ2086" s="105">
        <f>_xll.qlInterestRateIndexFixingDate(Currency&amp;"ibor"&amp;Tenor,BA2086,Trigger)</f>
        <v>53938</v>
      </c>
      <c r="BA2086" s="105">
        <f>_xll.qlCalendarAdvance(Calendar,BA2085,AY2086,"f",,Trigger)</f>
        <v>53940</v>
      </c>
      <c r="BB2086" s="105">
        <f>_xll.qlInterestRateIndexMaturity(Currency&amp;"ibor"&amp;Tenor,BA2086,Trigger)</f>
        <v>54122</v>
      </c>
      <c r="BC2086" s="257">
        <f>_xll.qlIndexFixing($AC$5,AZ2086,TRUE,_xll.ohTrigger(Trigger,Trigger6M))</f>
        <v>1.4421521598853284E-2</v>
      </c>
      <c r="BD2086" s="257">
        <f>_xll.qlIndexFixing($BE$1,AZ2086,TRUE,_xll.ohTrigger(Trigger,Trigger6M))</f>
        <v>1.4019815858934317E-2</v>
      </c>
    </row>
    <row r="2087" spans="51:56" ht="11.25" customHeight="1" x14ac:dyDescent="0.25">
      <c r="AY2087" s="106" t="s">
        <v>83</v>
      </c>
      <c r="AZ2087" s="105">
        <f>_xll.qlInterestRateIndexFixingDate(Currency&amp;"ibor"&amp;Tenor,BA2087,Trigger)</f>
        <v>53945</v>
      </c>
      <c r="BA2087" s="105">
        <f>_xll.qlCalendarAdvance(Calendar,BA2086,AY2087,"f",,Trigger)</f>
        <v>53947</v>
      </c>
      <c r="BB2087" s="105">
        <f>_xll.qlInterestRateIndexMaturity(Currency&amp;"ibor"&amp;Tenor,BA2087,Trigger)</f>
        <v>54129</v>
      </c>
      <c r="BC2087" s="257">
        <f>_xll.qlIndexFixing($AC$5,AZ2087,TRUE,_xll.ohTrigger(Trigger,Trigger6M))</f>
        <v>1.4422674678870687E-2</v>
      </c>
      <c r="BD2087" s="257">
        <f>_xll.qlIndexFixing($BE$1,AZ2087,TRUE,_xll.ohTrigger(Trigger,Trigger6M))</f>
        <v>1.4019153973989663E-2</v>
      </c>
    </row>
    <row r="2088" spans="51:56" ht="11.25" customHeight="1" x14ac:dyDescent="0.25">
      <c r="AY2088" s="106" t="s">
        <v>83</v>
      </c>
      <c r="AZ2088" s="105">
        <f>_xll.qlInterestRateIndexFixingDate(Currency&amp;"ibor"&amp;Tenor,BA2088,Trigger)</f>
        <v>53952</v>
      </c>
      <c r="BA2088" s="105">
        <f>_xll.qlCalendarAdvance(Calendar,BA2087,AY2088,"f",,Trigger)</f>
        <v>53954</v>
      </c>
      <c r="BB2088" s="105">
        <f>_xll.qlInterestRateIndexMaturity(Currency&amp;"ibor"&amp;Tenor,BA2088,Trigger)</f>
        <v>54136</v>
      </c>
      <c r="BC2088" s="257">
        <f>_xll.qlIndexFixing($AC$5,AZ2088,TRUE,_xll.ohTrigger(Trigger,Trigger6M))</f>
        <v>1.442382775955481E-2</v>
      </c>
      <c r="BD2088" s="257">
        <f>_xll.qlIndexFixing($BE$1,AZ2088,TRUE,_xll.ohTrigger(Trigger,Trigger6M))</f>
        <v>1.4018471289316036E-2</v>
      </c>
    </row>
    <row r="2089" spans="51:56" ht="11.25" customHeight="1" x14ac:dyDescent="0.25">
      <c r="AY2089" s="106" t="s">
        <v>83</v>
      </c>
      <c r="AZ2089" s="105">
        <f>_xll.qlInterestRateIndexFixingDate(Currency&amp;"ibor"&amp;Tenor,BA2089,Trigger)</f>
        <v>53959</v>
      </c>
      <c r="BA2089" s="105">
        <f>_xll.qlCalendarAdvance(Calendar,BA2088,AY2089,"f",,Trigger)</f>
        <v>53961</v>
      </c>
      <c r="BB2089" s="105">
        <f>_xll.qlInterestRateIndexMaturity(Currency&amp;"ibor"&amp;Tenor,BA2089,Trigger)</f>
        <v>54143</v>
      </c>
      <c r="BC2089" s="257">
        <f>_xll.qlIndexFixing($AC$5,AZ2089,TRUE,_xll.ohTrigger(Trigger,Trigger6M))</f>
        <v>1.4424980840906968E-2</v>
      </c>
      <c r="BD2089" s="257">
        <f>_xll.qlIndexFixing($BE$1,AZ2089,TRUE,_xll.ohTrigger(Trigger,Trigger6M))</f>
        <v>1.4017767763180226E-2</v>
      </c>
    </row>
    <row r="2090" spans="51:56" ht="11.25" customHeight="1" x14ac:dyDescent="0.25">
      <c r="AY2090" s="106" t="s">
        <v>83</v>
      </c>
      <c r="AZ2090" s="105">
        <f>_xll.qlInterestRateIndexFixingDate(Currency&amp;"ibor"&amp;Tenor,BA2090,Trigger)</f>
        <v>53966</v>
      </c>
      <c r="BA2090" s="105">
        <f>_xll.qlCalendarAdvance(Calendar,BA2089,AY2090,"f",,Trigger)</f>
        <v>53968</v>
      </c>
      <c r="BB2090" s="105">
        <f>_xll.qlInterestRateIndexMaturity(Currency&amp;"ibor"&amp;Tenor,BA2090,Trigger)</f>
        <v>54155</v>
      </c>
      <c r="BC2090" s="257">
        <f>_xll.qlIndexFixing($AC$5,AZ2090,TRUE,_xll.ohTrigger(Trigger,Trigger6M))</f>
        <v>1.442798764714431E-2</v>
      </c>
      <c r="BD2090" s="257">
        <f>_xll.qlIndexFixing($BE$1,AZ2090,TRUE,_xll.ohTrigger(Trigger,Trigger6M))</f>
        <v>1.4018107960911502E-2</v>
      </c>
    </row>
    <row r="2091" spans="51:56" ht="11.25" customHeight="1" x14ac:dyDescent="0.25">
      <c r="AY2091" s="106" t="s">
        <v>83</v>
      </c>
      <c r="AZ2091" s="105">
        <f>_xll.qlInterestRateIndexFixingDate(Currency&amp;"ibor"&amp;Tenor,BA2091,Trigger)</f>
        <v>53973</v>
      </c>
      <c r="BA2091" s="105">
        <f>_xll.qlCalendarAdvance(Calendar,BA2090,AY2091,"f",,Trigger)</f>
        <v>53975</v>
      </c>
      <c r="BB2091" s="105">
        <f>_xll.qlInterestRateIndexMaturity(Currency&amp;"ibor"&amp;Tenor,BA2091,Trigger)</f>
        <v>54158</v>
      </c>
      <c r="BC2091" s="257">
        <f>_xll.qlIndexFixing($AC$5,AZ2091,TRUE,_xll.ohTrigger(Trigger,Trigger6M))</f>
        <v>1.4427657768023355E-2</v>
      </c>
      <c r="BD2091" s="257">
        <f>_xll.qlIndexFixing($BE$1,AZ2091,TRUE,_xll.ohTrigger(Trigger,Trigger6M))</f>
        <v>1.4016509686480863E-2</v>
      </c>
    </row>
    <row r="2092" spans="51:56" ht="11.25" customHeight="1" x14ac:dyDescent="0.25">
      <c r="AY2092" s="106" t="s">
        <v>83</v>
      </c>
      <c r="AZ2092" s="105">
        <f>_xll.qlInterestRateIndexFixingDate(Currency&amp;"ibor"&amp;Tenor,BA2092,Trigger)</f>
        <v>53980</v>
      </c>
      <c r="BA2092" s="105">
        <f>_xll.qlCalendarAdvance(Calendar,BA2091,AY2092,"f",,Trigger)</f>
        <v>53982</v>
      </c>
      <c r="BB2092" s="105">
        <f>_xll.qlInterestRateIndexMaturity(Currency&amp;"ibor"&amp;Tenor,BA2092,Trigger)</f>
        <v>54165</v>
      </c>
      <c r="BC2092" s="257">
        <f>_xll.qlIndexFixing($AC$5,AZ2092,TRUE,_xll.ohTrigger(Trigger,Trigger6M))</f>
        <v>1.4428810897471021E-2</v>
      </c>
      <c r="BD2092" s="257">
        <f>_xll.qlIndexFixing($BE$1,AZ2092,TRUE,_xll.ohTrigger(Trigger,Trigger6M))</f>
        <v>1.4015741843619221E-2</v>
      </c>
    </row>
    <row r="2093" spans="51:56" ht="11.25" customHeight="1" x14ac:dyDescent="0.25">
      <c r="AY2093" s="106" t="s">
        <v>83</v>
      </c>
      <c r="AZ2093" s="105">
        <f>_xll.qlInterestRateIndexFixingDate(Currency&amp;"ibor"&amp;Tenor,BA2093,Trigger)</f>
        <v>53987</v>
      </c>
      <c r="BA2093" s="105">
        <f>_xll.qlCalendarAdvance(Calendar,BA2092,AY2093,"f",,Trigger)</f>
        <v>53989</v>
      </c>
      <c r="BB2093" s="105">
        <f>_xll.qlInterestRateIndexMaturity(Currency&amp;"ibor"&amp;Tenor,BA2093,Trigger)</f>
        <v>54172</v>
      </c>
      <c r="BC2093" s="257">
        <f>_xll.qlIndexFixing($AC$5,AZ2093,TRUE,_xll.ohTrigger(Trigger,Trigger6M))</f>
        <v>1.4429964027589188E-2</v>
      </c>
      <c r="BD2093" s="257">
        <f>_xll.qlIndexFixing($BE$1,AZ2093,TRUE,_xll.ohTrigger(Trigger,Trigger6M))</f>
        <v>1.4014952988584156E-2</v>
      </c>
    </row>
    <row r="2094" spans="51:56" ht="11.25" customHeight="1" x14ac:dyDescent="0.25">
      <c r="AY2094" s="106" t="s">
        <v>83</v>
      </c>
      <c r="AZ2094" s="105">
        <f>_xll.qlInterestRateIndexFixingDate(Currency&amp;"ibor"&amp;Tenor,BA2094,Trigger)</f>
        <v>53994</v>
      </c>
      <c r="BA2094" s="105">
        <f>_xll.qlCalendarAdvance(Calendar,BA2093,AY2094,"f",,Trigger)</f>
        <v>53996</v>
      </c>
      <c r="BB2094" s="105">
        <f>_xll.qlInterestRateIndexMaturity(Currency&amp;"ibor"&amp;Tenor,BA2094,Trigger)</f>
        <v>54178</v>
      </c>
      <c r="BC2094" s="257">
        <f>_xll.qlIndexFixing($AC$5,AZ2094,TRUE,_xll.ohTrigger(Trigger,Trigger6M))</f>
        <v>1.4430746257676461E-2</v>
      </c>
      <c r="BD2094" s="257">
        <f>_xll.qlIndexFixing($BE$1,AZ2094,TRUE,_xll.ohTrigger(Trigger,Trigger6M))</f>
        <v>1.4013936050027744E-2</v>
      </c>
    </row>
    <row r="2095" spans="51:56" ht="11.25" customHeight="1" x14ac:dyDescent="0.25">
      <c r="AY2095" s="106" t="s">
        <v>83</v>
      </c>
      <c r="AZ2095" s="105">
        <f>_xll.qlInterestRateIndexFixingDate(Currency&amp;"ibor"&amp;Tenor,BA2095,Trigger)</f>
        <v>54001</v>
      </c>
      <c r="BA2095" s="105">
        <f>_xll.qlCalendarAdvance(Calendar,BA2094,AY2095,"f",,Trigger)</f>
        <v>54003</v>
      </c>
      <c r="BB2095" s="105">
        <f>_xll.qlInterestRateIndexMaturity(Currency&amp;"ibor"&amp;Tenor,BA2095,Trigger)</f>
        <v>54185</v>
      </c>
      <c r="BC2095" s="257">
        <f>_xll.qlIndexFixing($AC$5,AZ2095,TRUE,_xll.ohTrigger(Trigger,Trigger6M))</f>
        <v>1.4431899343032012E-2</v>
      </c>
      <c r="BD2095" s="257">
        <f>_xll.qlIndexFixing($BE$1,AZ2095,TRUE,_xll.ohTrigger(Trigger,Trigger6M))</f>
        <v>1.4013106598801797E-2</v>
      </c>
    </row>
    <row r="2096" spans="51:56" ht="11.25" customHeight="1" x14ac:dyDescent="0.25">
      <c r="AY2096" s="106" t="s">
        <v>83</v>
      </c>
      <c r="AZ2096" s="105">
        <f>_xll.qlInterestRateIndexFixingDate(Currency&amp;"ibor"&amp;Tenor,BA2096,Trigger)</f>
        <v>54008</v>
      </c>
      <c r="BA2096" s="105">
        <f>_xll.qlCalendarAdvance(Calendar,BA2095,AY2096,"f",,Trigger)</f>
        <v>54010</v>
      </c>
      <c r="BB2096" s="105">
        <f>_xll.qlInterestRateIndexMaturity(Currency&amp;"ibor"&amp;Tenor,BA2096,Trigger)</f>
        <v>54192</v>
      </c>
      <c r="BC2096" s="257">
        <f>_xll.qlIndexFixing($AC$5,AZ2096,TRUE,_xll.ohTrigger(Trigger,Trigger6M))</f>
        <v>1.4433052429055159E-2</v>
      </c>
      <c r="BD2096" s="257">
        <f>_xll.qlIndexFixing($BE$1,AZ2096,TRUE,_xll.ohTrigger(Trigger,Trigger6M))</f>
        <v>1.4012256014013701E-2</v>
      </c>
    </row>
    <row r="2097" spans="51:56" ht="11.25" customHeight="1" x14ac:dyDescent="0.25">
      <c r="AY2097" s="106" t="s">
        <v>83</v>
      </c>
      <c r="AZ2097" s="105">
        <f>_xll.qlInterestRateIndexFixingDate(Currency&amp;"ibor"&amp;Tenor,BA2097,Trigger)</f>
        <v>54015</v>
      </c>
      <c r="BA2097" s="105">
        <f>_xll.qlCalendarAdvance(Calendar,BA2096,AY2097,"f",,Trigger)</f>
        <v>54017</v>
      </c>
      <c r="BB2097" s="105">
        <f>_xll.qlInterestRateIndexMaturity(Currency&amp;"ibor"&amp;Tenor,BA2097,Trigger)</f>
        <v>54199</v>
      </c>
      <c r="BC2097" s="257">
        <f>_xll.qlIndexFixing($AC$5,AZ2097,TRUE,_xll.ohTrigger(Trigger,Trigger6M))</f>
        <v>1.4434205515745906E-2</v>
      </c>
      <c r="BD2097" s="257">
        <f>_xll.qlIndexFixing($BE$1,AZ2097,TRUE,_xll.ohTrigger(Trigger,Trigger6M))</f>
        <v>1.4011384253938145E-2</v>
      </c>
    </row>
    <row r="2098" spans="51:56" ht="11.25" customHeight="1" x14ac:dyDescent="0.25">
      <c r="AY2098" s="106" t="s">
        <v>83</v>
      </c>
      <c r="AZ2098" s="105">
        <f>_xll.qlInterestRateIndexFixingDate(Currency&amp;"ibor"&amp;Tenor,BA2098,Trigger)</f>
        <v>54022</v>
      </c>
      <c r="BA2098" s="105">
        <f>_xll.qlCalendarAdvance(Calendar,BA2097,AY2098,"f",,Trigger)</f>
        <v>54024</v>
      </c>
      <c r="BB2098" s="105">
        <f>_xll.qlInterestRateIndexMaturity(Currency&amp;"ibor"&amp;Tenor,BA2098,Trigger)</f>
        <v>54206</v>
      </c>
      <c r="BC2098" s="257">
        <f>_xll.qlIndexFixing($AC$5,AZ2098,TRUE,_xll.ohTrigger(Trigger,Trigger6M))</f>
        <v>1.4435358603103811E-2</v>
      </c>
      <c r="BD2098" s="257">
        <f>_xll.qlIndexFixing($BE$1,AZ2098,TRUE,_xll.ohTrigger(Trigger,Trigger6M))</f>
        <v>1.4010491276849387E-2</v>
      </c>
    </row>
    <row r="2099" spans="51:56" ht="11.25" customHeight="1" x14ac:dyDescent="0.25">
      <c r="AY2099" s="106" t="s">
        <v>83</v>
      </c>
      <c r="AZ2099" s="105">
        <f>_xll.qlInterestRateIndexFixingDate(Currency&amp;"ibor"&amp;Tenor,BA2099,Trigger)</f>
        <v>54029</v>
      </c>
      <c r="BA2099" s="105">
        <f>_xll.qlCalendarAdvance(Calendar,BA2098,AY2099,"f",,Trigger)</f>
        <v>54031</v>
      </c>
      <c r="BB2099" s="105">
        <f>_xll.qlInterestRateIndexMaturity(Currency&amp;"ibor"&amp;Tenor,BA2099,Trigger)</f>
        <v>54214</v>
      </c>
      <c r="BC2099" s="257">
        <f>_xll.qlIndexFixing($AC$5,AZ2099,TRUE,_xll.ohTrigger(Trigger,Trigger6M))</f>
        <v>1.4434823842753252E-2</v>
      </c>
      <c r="BD2099" s="257">
        <f>_xll.qlIndexFixing($BE$1,AZ2099,TRUE,_xll.ohTrigger(Trigger,Trigger6M))</f>
        <v>1.4009776265913517E-2</v>
      </c>
    </row>
    <row r="2100" spans="51:56" ht="11.25" customHeight="1" x14ac:dyDescent="0.25">
      <c r="AY2100" s="106" t="s">
        <v>83</v>
      </c>
      <c r="AZ2100" s="105">
        <f>_xll.qlInterestRateIndexFixingDate(Currency&amp;"ibor"&amp;Tenor,BA2100,Trigger)</f>
        <v>54036</v>
      </c>
      <c r="BA2100" s="105">
        <f>_xll.qlCalendarAdvance(Calendar,BA2099,AY2100,"f",,Trigger)</f>
        <v>54038</v>
      </c>
      <c r="BB2100" s="105">
        <f>_xll.qlInterestRateIndexMaturity(Currency&amp;"ibor"&amp;Tenor,BA2100,Trigger)</f>
        <v>54221</v>
      </c>
      <c r="BC2100" s="257">
        <f>_xll.qlIndexFixing($AC$5,AZ2100,TRUE,_xll.ohTrigger(Trigger,Trigger6M))</f>
        <v>1.4431168712757859E-2</v>
      </c>
      <c r="BD2100" s="257">
        <f>_xll.qlIndexFixing($BE$1,AZ2100,TRUE,_xll.ohTrigger(Trigger,Trigger6M))</f>
        <v>1.4008839157275833E-2</v>
      </c>
    </row>
    <row r="2101" spans="51:56" ht="11.25" customHeight="1" x14ac:dyDescent="0.25">
      <c r="AY2101" s="106" t="s">
        <v>83</v>
      </c>
      <c r="AZ2101" s="105">
        <f>_xll.qlInterestRateIndexFixingDate(Currency&amp;"ibor"&amp;Tenor,BA2101,Trigger)</f>
        <v>54043</v>
      </c>
      <c r="BA2101" s="105">
        <f>_xll.qlCalendarAdvance(Calendar,BA2100,AY2101,"f",,Trigger)</f>
        <v>54045</v>
      </c>
      <c r="BB2101" s="105">
        <f>_xll.qlInterestRateIndexMaturity(Currency&amp;"ibor"&amp;Tenor,BA2101,Trigger)</f>
        <v>54228</v>
      </c>
      <c r="BC2101" s="257">
        <f>_xll.qlIndexFixing($AC$5,AZ2101,TRUE,_xll.ohTrigger(Trigger,Trigger6M))</f>
        <v>1.4427508012875182E-2</v>
      </c>
      <c r="BD2101" s="257">
        <f>_xll.qlIndexFixing($BE$1,AZ2101,TRUE,_xll.ohTrigger(Trigger,Trigger6M))</f>
        <v>1.4007880702650004E-2</v>
      </c>
    </row>
    <row r="2102" spans="51:56" ht="11.25" customHeight="1" x14ac:dyDescent="0.25">
      <c r="AY2102" s="106" t="s">
        <v>83</v>
      </c>
      <c r="AZ2102" s="105">
        <f>_xll.qlInterestRateIndexFixingDate(Currency&amp;"ibor"&amp;Tenor,BA2102,Trigger)</f>
        <v>54049</v>
      </c>
      <c r="BA2102" s="105">
        <f>_xll.qlCalendarAdvance(Calendar,BA2101,AY2102,"f",,Trigger)</f>
        <v>54053</v>
      </c>
      <c r="BB2102" s="105">
        <f>_xll.qlInterestRateIndexMaturity(Currency&amp;"ibor"&amp;Tenor,BA2102,Trigger)</f>
        <v>54238</v>
      </c>
      <c r="BC2102" s="257">
        <f>_xll.qlIndexFixing($AC$5,AZ2102,TRUE,_xll.ohTrigger(Trigger,Trigger6M))</f>
        <v>1.4422881172046514E-2</v>
      </c>
      <c r="BD2102" s="257">
        <f>_xll.qlIndexFixing($BE$1,AZ2102,TRUE,_xll.ohTrigger(Trigger,Trigger6M))</f>
        <v>1.4007147235219347E-2</v>
      </c>
    </row>
    <row r="2103" spans="51:56" ht="11.25" customHeight="1" x14ac:dyDescent="0.25">
      <c r="AY2103" s="106" t="s">
        <v>83</v>
      </c>
      <c r="AZ2103" s="105">
        <f>_xll.qlInterestRateIndexFixingDate(Currency&amp;"ibor"&amp;Tenor,BA2103,Trigger)</f>
        <v>54057</v>
      </c>
      <c r="BA2103" s="105">
        <f>_xll.qlCalendarAdvance(Calendar,BA2102,AY2103,"f",,Trigger)</f>
        <v>54060</v>
      </c>
      <c r="BB2103" s="105">
        <f>_xll.qlInterestRateIndexMaturity(Currency&amp;"ibor"&amp;Tenor,BA2103,Trigger)</f>
        <v>54242</v>
      </c>
      <c r="BC2103" s="257">
        <f>_xll.qlIndexFixing($AC$5,AZ2103,TRUE,_xll.ohTrigger(Trigger,Trigger6M))</f>
        <v>1.4419846998353258E-2</v>
      </c>
      <c r="BD2103" s="257">
        <f>_xll.qlIndexFixing($BE$1,AZ2103,TRUE,_xll.ohTrigger(Trigger,Trigger6M))</f>
        <v>1.4005562111855852E-2</v>
      </c>
    </row>
    <row r="2104" spans="51:56" ht="11.25" customHeight="1" x14ac:dyDescent="0.25">
      <c r="AY2104" s="106" t="s">
        <v>83</v>
      </c>
      <c r="AZ2104" s="105">
        <f>_xll.qlInterestRateIndexFixingDate(Currency&amp;"ibor"&amp;Tenor,BA2104,Trigger)</f>
        <v>54065</v>
      </c>
      <c r="BA2104" s="105">
        <f>_xll.qlCalendarAdvance(Calendar,BA2103,AY2104,"f",,Trigger)</f>
        <v>54067</v>
      </c>
      <c r="BB2104" s="105">
        <f>_xll.qlInterestRateIndexMaturity(Currency&amp;"ibor"&amp;Tenor,BA2104,Trigger)</f>
        <v>54249</v>
      </c>
      <c r="BC2104" s="257">
        <f>_xll.qlIndexFixing($AC$5,AZ2104,TRUE,_xll.ohTrigger(Trigger,Trigger6M))</f>
        <v>1.4416143195498074E-2</v>
      </c>
      <c r="BD2104" s="257">
        <f>_xll.qlIndexFixing($BE$1,AZ2104,TRUE,_xll.ohTrigger(Trigger,Trigger6M))</f>
        <v>1.4004537886337829E-2</v>
      </c>
    </row>
    <row r="2105" spans="51:56" ht="11.25" customHeight="1" x14ac:dyDescent="0.25">
      <c r="AY2105" s="106" t="s">
        <v>83</v>
      </c>
      <c r="AZ2105" s="105">
        <f>_xll.qlInterestRateIndexFixingDate(Currency&amp;"ibor"&amp;Tenor,BA2105,Trigger)</f>
        <v>54072</v>
      </c>
      <c r="BA2105" s="105">
        <f>_xll.qlCalendarAdvance(Calendar,BA2104,AY2105,"f",,Trigger)</f>
        <v>54074</v>
      </c>
      <c r="BB2105" s="105">
        <f>_xll.qlInterestRateIndexMaturity(Currency&amp;"ibor"&amp;Tenor,BA2105,Trigger)</f>
        <v>54256</v>
      </c>
      <c r="BC2105" s="257">
        <f>_xll.qlIndexFixing($AC$5,AZ2105,TRUE,_xll.ohTrigger(Trigger,Trigger6M))</f>
        <v>1.4412433792522961E-2</v>
      </c>
      <c r="BD2105" s="257">
        <f>_xll.qlIndexFixing($BE$1,AZ2105,TRUE,_xll.ohTrigger(Trigger,Trigger6M))</f>
        <v>1.4003492145793998E-2</v>
      </c>
    </row>
    <row r="2106" spans="51:56" ht="11.25" customHeight="1" x14ac:dyDescent="0.25">
      <c r="AY2106" s="106" t="s">
        <v>83</v>
      </c>
      <c r="AZ2106" s="105">
        <f>_xll.qlInterestRateIndexFixingDate(Currency&amp;"ibor"&amp;Tenor,BA2106,Trigger)</f>
        <v>54079</v>
      </c>
      <c r="BA2106" s="105">
        <f>_xll.qlCalendarAdvance(Calendar,BA2105,AY2106,"f",,Trigger)</f>
        <v>54081</v>
      </c>
      <c r="BB2106" s="105">
        <f>_xll.qlInterestRateIndexMaturity(Currency&amp;"ibor"&amp;Tenor,BA2106,Trigger)</f>
        <v>54263</v>
      </c>
      <c r="BC2106" s="257">
        <f>_xll.qlIndexFixing($AC$5,AZ2106,TRUE,_xll.ohTrigger(Trigger,Trigger6M))</f>
        <v>1.4408718789461301E-2</v>
      </c>
      <c r="BD2106" s="257">
        <f>_xll.qlIndexFixing($BE$1,AZ2106,TRUE,_xll.ohTrigger(Trigger,Trigger6M))</f>
        <v>1.4002424848503892E-2</v>
      </c>
    </row>
    <row r="2107" spans="51:56" ht="11.25" customHeight="1" x14ac:dyDescent="0.25">
      <c r="AY2107" s="106" t="s">
        <v>83</v>
      </c>
      <c r="AZ2107" s="105">
        <f>_xll.qlInterestRateIndexFixingDate(Currency&amp;"ibor"&amp;Tenor,BA2107,Trigger)</f>
        <v>54086</v>
      </c>
      <c r="BA2107" s="105">
        <f>_xll.qlCalendarAdvance(Calendar,BA2106,AY2107,"f",,Trigger)</f>
        <v>54088</v>
      </c>
      <c r="BB2107" s="105">
        <f>_xll.qlInterestRateIndexMaturity(Currency&amp;"ibor"&amp;Tenor,BA2107,Trigger)</f>
        <v>54270</v>
      </c>
      <c r="BC2107" s="257">
        <f>_xll.qlIndexFixing($AC$5,AZ2107,TRUE,_xll.ohTrigger(Trigger,Trigger6M))</f>
        <v>1.4404998186342518E-2</v>
      </c>
      <c r="BD2107" s="257">
        <f>_xll.qlIndexFixing($BE$1,AZ2107,TRUE,_xll.ohTrigger(Trigger,Trigger6M))</f>
        <v>1.4001335952752303E-2</v>
      </c>
    </row>
    <row r="2108" spans="51:56" ht="11.25" customHeight="1" x14ac:dyDescent="0.25">
      <c r="AY2108" s="106" t="s">
        <v>83</v>
      </c>
      <c r="AZ2108" s="105">
        <f>_xll.qlInterestRateIndexFixingDate(Currency&amp;"ibor"&amp;Tenor,BA2108,Trigger)</f>
        <v>54093</v>
      </c>
      <c r="BA2108" s="105">
        <f>_xll.qlCalendarAdvance(Calendar,BA2107,AY2108,"f",,Trigger)</f>
        <v>54095</v>
      </c>
      <c r="BB2108" s="105">
        <f>_xll.qlInterestRateIndexMaturity(Currency&amp;"ibor"&amp;Tenor,BA2108,Trigger)</f>
        <v>54277</v>
      </c>
      <c r="BC2108" s="257">
        <f>_xll.qlIndexFixing($AC$5,AZ2108,TRUE,_xll.ohTrigger(Trigger,Trigger6M))</f>
        <v>1.4401271983199116E-2</v>
      </c>
      <c r="BD2108" s="257">
        <f>_xll.qlIndexFixing($BE$1,AZ2108,TRUE,_xll.ohTrigger(Trigger,Trigger6M))</f>
        <v>1.4000225416819199E-2</v>
      </c>
    </row>
    <row r="2109" spans="51:56" ht="11.25" customHeight="1" x14ac:dyDescent="0.25">
      <c r="AY2109" s="106" t="s">
        <v>83</v>
      </c>
      <c r="AZ2109" s="105">
        <f>_xll.qlInterestRateIndexFixingDate(Currency&amp;"ibor"&amp;Tenor,BA2109,Trigger)</f>
        <v>54100</v>
      </c>
      <c r="BA2109" s="105">
        <f>_xll.qlCalendarAdvance(Calendar,BA2108,AY2109,"f",,Trigger)</f>
        <v>54102</v>
      </c>
      <c r="BB2109" s="105">
        <f>_xll.qlInterestRateIndexMaturity(Currency&amp;"ibor"&amp;Tenor,BA2109,Trigger)</f>
        <v>54284</v>
      </c>
      <c r="BC2109" s="257">
        <f>_xll.qlIndexFixing($AC$5,AZ2109,TRUE,_xll.ohTrigger(Trigger,Trigger6M))</f>
        <v>1.4397540180062719E-2</v>
      </c>
      <c r="BD2109" s="257">
        <f>_xll.qlIndexFixing($BE$1,AZ2109,TRUE,_xll.ohTrigger(Trigger,Trigger6M))</f>
        <v>1.3999093198988939E-2</v>
      </c>
    </row>
    <row r="2110" spans="51:56" ht="11.25" customHeight="1" x14ac:dyDescent="0.25">
      <c r="AY2110" s="106" t="s">
        <v>83</v>
      </c>
      <c r="AZ2110" s="105">
        <f>_xll.qlInterestRateIndexFixingDate(Currency&amp;"ibor"&amp;Tenor,BA2110,Trigger)</f>
        <v>54107</v>
      </c>
      <c r="BA2110" s="105">
        <f>_xll.qlCalendarAdvance(Calendar,BA2109,AY2110,"f",,Trigger)</f>
        <v>54109</v>
      </c>
      <c r="BB2110" s="105">
        <f>_xll.qlInterestRateIndexMaturity(Currency&amp;"ibor"&amp;Tenor,BA2110,Trigger)</f>
        <v>54291</v>
      </c>
      <c r="BC2110" s="257">
        <f>_xll.qlIndexFixing($AC$5,AZ2110,TRUE,_xll.ohTrigger(Trigger,Trigger6M))</f>
        <v>1.4393802776964067E-2</v>
      </c>
      <c r="BD2110" s="257">
        <f>_xll.qlIndexFixing($BE$1,AZ2110,TRUE,_xll.ohTrigger(Trigger,Trigger6M))</f>
        <v>1.3997939257547198E-2</v>
      </c>
    </row>
    <row r="2111" spans="51:56" ht="11.25" customHeight="1" x14ac:dyDescent="0.25">
      <c r="AY2111" s="106" t="s">
        <v>83</v>
      </c>
      <c r="AZ2111" s="105">
        <f>_xll.qlInterestRateIndexFixingDate(Currency&amp;"ibor"&amp;Tenor,BA2111,Trigger)</f>
        <v>54114</v>
      </c>
      <c r="BA2111" s="105">
        <f>_xll.qlCalendarAdvance(Calendar,BA2110,AY2111,"f",,Trigger)</f>
        <v>54116</v>
      </c>
      <c r="BB2111" s="105">
        <f>_xll.qlInterestRateIndexMaturity(Currency&amp;"ibor"&amp;Tenor,BA2111,Trigger)</f>
        <v>54301</v>
      </c>
      <c r="BC2111" s="257">
        <f>_xll.qlIndexFixing($AC$5,AZ2111,TRUE,_xll.ohTrigger(Trigger,Trigger6M))</f>
        <v>1.4390081858195219E-2</v>
      </c>
      <c r="BD2111" s="257">
        <f>_xll.qlIndexFixing($BE$1,AZ2111,TRUE,_xll.ohTrigger(Trigger,Trigger6M))</f>
        <v>1.3997302722671924E-2</v>
      </c>
    </row>
    <row r="2112" spans="51:56" ht="11.25" customHeight="1" x14ac:dyDescent="0.25">
      <c r="AY2112" s="106" t="s">
        <v>83</v>
      </c>
      <c r="AZ2112" s="105">
        <f>_xll.qlInterestRateIndexFixingDate(Currency&amp;"ibor"&amp;Tenor,BA2112,Trigger)</f>
        <v>54121</v>
      </c>
      <c r="BA2112" s="105">
        <f>_xll.qlCalendarAdvance(Calendar,BA2111,AY2112,"f",,Trigger)</f>
        <v>54123</v>
      </c>
      <c r="BB2112" s="105">
        <f>_xll.qlInterestRateIndexMaturity(Currency&amp;"ibor"&amp;Tenor,BA2112,Trigger)</f>
        <v>54308</v>
      </c>
      <c r="BC2112" s="257">
        <f>_xll.qlIndexFixing($AC$5,AZ2112,TRUE,_xll.ohTrigger(Trigger,Trigger6M))</f>
        <v>1.4386409940543984E-2</v>
      </c>
      <c r="BD2112" s="257">
        <f>_xll.qlIndexFixing($BE$1,AZ2112,TRUE,_xll.ohTrigger(Trigger,Trigger6M))</f>
        <v>1.3996100351687309E-2</v>
      </c>
    </row>
    <row r="2113" spans="51:56" ht="11.25" customHeight="1" x14ac:dyDescent="0.25">
      <c r="AY2113" s="106" t="s">
        <v>83</v>
      </c>
      <c r="AZ2113" s="105">
        <f>_xll.qlInterestRateIndexFixingDate(Currency&amp;"ibor"&amp;Tenor,BA2113,Trigger)</f>
        <v>54128</v>
      </c>
      <c r="BA2113" s="105">
        <f>_xll.qlCalendarAdvance(Calendar,BA2112,AY2113,"f",,Trigger)</f>
        <v>54130</v>
      </c>
      <c r="BB2113" s="105">
        <f>_xll.qlInterestRateIndexMaturity(Currency&amp;"ibor"&amp;Tenor,BA2113,Trigger)</f>
        <v>54315</v>
      </c>
      <c r="BC2113" s="257">
        <f>_xll.qlIndexFixing($AC$5,AZ2113,TRUE,_xll.ohTrigger(Trigger,Trigger6M))</f>
        <v>1.4382732513116763E-2</v>
      </c>
      <c r="BD2113" s="257">
        <f>_xll.qlIndexFixing($BE$1,AZ2113,TRUE,_xll.ohTrigger(Trigger,Trigger6M))</f>
        <v>1.3994876120481819E-2</v>
      </c>
    </row>
    <row r="2114" spans="51:56" ht="11.25" customHeight="1" x14ac:dyDescent="0.25">
      <c r="AY2114" s="106" t="s">
        <v>83</v>
      </c>
      <c r="AZ2114" s="105">
        <f>_xll.qlInterestRateIndexFixingDate(Currency&amp;"ibor"&amp;Tenor,BA2114,Trigger)</f>
        <v>54135</v>
      </c>
      <c r="BA2114" s="105">
        <f>_xll.qlCalendarAdvance(Calendar,BA2113,AY2114,"f",,Trigger)</f>
        <v>54137</v>
      </c>
      <c r="BB2114" s="105">
        <f>_xll.qlInterestRateIndexMaturity(Currency&amp;"ibor"&amp;Tenor,BA2114,Trigger)</f>
        <v>54322</v>
      </c>
      <c r="BC2114" s="257">
        <f>_xll.qlIndexFixing($AC$5,AZ2114,TRUE,_xll.ohTrigger(Trigger,Trigger6M))</f>
        <v>1.4379049575945529E-2</v>
      </c>
      <c r="BD2114" s="257">
        <f>_xll.qlIndexFixing($BE$1,AZ2114,TRUE,_xll.ohTrigger(Trigger,Trigger6M))</f>
        <v>1.3993629987340063E-2</v>
      </c>
    </row>
    <row r="2115" spans="51:56" ht="11.25" customHeight="1" x14ac:dyDescent="0.25">
      <c r="AY2115" s="106" t="s">
        <v>83</v>
      </c>
      <c r="AZ2115" s="105">
        <f>_xll.qlInterestRateIndexFixingDate(Currency&amp;"ibor"&amp;Tenor,BA2115,Trigger)</f>
        <v>54142</v>
      </c>
      <c r="BA2115" s="105">
        <f>_xll.qlCalendarAdvance(Calendar,BA2114,AY2115,"f",,Trigger)</f>
        <v>54144</v>
      </c>
      <c r="BB2115" s="105">
        <f>_xll.qlInterestRateIndexMaturity(Currency&amp;"ibor"&amp;Tenor,BA2115,Trigger)</f>
        <v>54329</v>
      </c>
      <c r="BC2115" s="257">
        <f>_xll.qlIndexFixing($AC$5,AZ2115,TRUE,_xll.ohTrigger(Trigger,Trigger6M))</f>
        <v>1.4375361129059232E-2</v>
      </c>
      <c r="BD2115" s="257">
        <f>_xll.qlIndexFixing($BE$1,AZ2115,TRUE,_xll.ohTrigger(Trigger,Trigger6M))</f>
        <v>1.3992361910544926E-2</v>
      </c>
    </row>
    <row r="2116" spans="51:56" ht="11.25" customHeight="1" x14ac:dyDescent="0.25">
      <c r="AY2116" s="106" t="s">
        <v>83</v>
      </c>
      <c r="AZ2116" s="105">
        <f>_xll.qlInterestRateIndexFixingDate(Currency&amp;"ibor"&amp;Tenor,BA2116,Trigger)</f>
        <v>54149</v>
      </c>
      <c r="BA2116" s="105">
        <f>_xll.qlCalendarAdvance(Calendar,BA2115,AY2116,"f",,Trigger)</f>
        <v>54155</v>
      </c>
      <c r="BB2116" s="105">
        <f>_xll.qlInterestRateIndexMaturity(Currency&amp;"ibor"&amp;Tenor,BA2116,Trigger)</f>
        <v>54338</v>
      </c>
      <c r="BC2116" s="257">
        <f>_xll.qlIndexFixing($AC$5,AZ2116,TRUE,_xll.ohTrigger(Trigger,Trigger6M))</f>
        <v>1.4369251279183669E-2</v>
      </c>
      <c r="BD2116" s="257">
        <f>_xll.qlIndexFixing($BE$1,AZ2116,TRUE,_xll.ohTrigger(Trigger,Trigger6M))</f>
        <v>1.3989983625969463E-2</v>
      </c>
    </row>
    <row r="2117" spans="51:56" ht="11.25" customHeight="1" x14ac:dyDescent="0.25">
      <c r="AY2117" s="106" t="s">
        <v>83</v>
      </c>
      <c r="AZ2117" s="105">
        <f>_xll.qlInterestRateIndexFixingDate(Currency&amp;"ibor"&amp;Tenor,BA2117,Trigger)</f>
        <v>54158</v>
      </c>
      <c r="BA2117" s="105">
        <f>_xll.qlCalendarAdvance(Calendar,BA2116,AY2117,"f",,Trigger)</f>
        <v>54162</v>
      </c>
      <c r="BB2117" s="105">
        <f>_xll.qlInterestRateIndexMaturity(Currency&amp;"ibor"&amp;Tenor,BA2117,Trigger)</f>
        <v>54345</v>
      </c>
      <c r="BC2117" s="257">
        <f>_xll.qlIndexFixing($AC$5,AZ2117,TRUE,_xll.ohTrigger(Trigger,Trigger6M))</f>
        <v>1.436549748723142E-2</v>
      </c>
      <c r="BD2117" s="257">
        <f>_xll.qlIndexFixing($BE$1,AZ2117,TRUE,_xll.ohTrigger(Trigger,Trigger6M))</f>
        <v>1.398866221224348E-2</v>
      </c>
    </row>
    <row r="2118" spans="51:56" ht="11.25" customHeight="1" x14ac:dyDescent="0.25">
      <c r="AY2118" s="106" t="s">
        <v>83</v>
      </c>
      <c r="AZ2118" s="105">
        <f>_xll.qlInterestRateIndexFixingDate(Currency&amp;"ibor"&amp;Tenor,BA2118,Trigger)</f>
        <v>54165</v>
      </c>
      <c r="BA2118" s="105">
        <f>_xll.qlCalendarAdvance(Calendar,BA2117,AY2118,"f",,Trigger)</f>
        <v>54169</v>
      </c>
      <c r="BB2118" s="105">
        <f>_xll.qlInterestRateIndexMaturity(Currency&amp;"ibor"&amp;Tenor,BA2118,Trigger)</f>
        <v>54352</v>
      </c>
      <c r="BC2118" s="257">
        <f>_xll.qlIndexFixing($AC$5,AZ2118,TRUE,_xll.ohTrigger(Trigger,Trigger6M))</f>
        <v>1.4361738125946197E-2</v>
      </c>
      <c r="BD2118" s="257">
        <f>_xll.qlIndexFixing($BE$1,AZ2118,TRUE,_xll.ohTrigger(Trigger,Trigger6M))</f>
        <v>1.3987318713548455E-2</v>
      </c>
    </row>
    <row r="2119" spans="51:56" ht="11.25" customHeight="1" x14ac:dyDescent="0.25">
      <c r="AY2119" s="106" t="s">
        <v>83</v>
      </c>
      <c r="AZ2119" s="105">
        <f>_xll.qlInterestRateIndexFixingDate(Currency&amp;"ibor"&amp;Tenor,BA2119,Trigger)</f>
        <v>54172</v>
      </c>
      <c r="BA2119" s="105">
        <f>_xll.qlCalendarAdvance(Calendar,BA2118,AY2119,"f",,Trigger)</f>
        <v>54176</v>
      </c>
      <c r="BB2119" s="105">
        <f>_xll.qlInterestRateIndexMaturity(Currency&amp;"ibor"&amp;Tenor,BA2119,Trigger)</f>
        <v>54359</v>
      </c>
      <c r="BC2119" s="257">
        <f>_xll.qlIndexFixing($AC$5,AZ2119,TRUE,_xll.ohTrigger(Trigger,Trigger6M))</f>
        <v>1.4357973195359889E-2</v>
      </c>
      <c r="BD2119" s="257">
        <f>_xll.qlIndexFixing($BE$1,AZ2119,TRUE,_xll.ohTrigger(Trigger,Trigger6M))</f>
        <v>1.3985953088173486E-2</v>
      </c>
    </row>
    <row r="2120" spans="51:56" ht="11.25" customHeight="1" x14ac:dyDescent="0.25">
      <c r="AY2120" s="106" t="s">
        <v>83</v>
      </c>
      <c r="AZ2120" s="105">
        <f>_xll.qlInterestRateIndexFixingDate(Currency&amp;"ibor"&amp;Tenor,BA2120,Trigger)</f>
        <v>54178</v>
      </c>
      <c r="BA2120" s="105">
        <f>_xll.qlCalendarAdvance(Calendar,BA2119,AY2120,"f",,Trigger)</f>
        <v>54183</v>
      </c>
      <c r="BB2120" s="105">
        <f>_xll.qlInterestRateIndexMaturity(Currency&amp;"ibor"&amp;Tenor,BA2120,Trigger)</f>
        <v>54367</v>
      </c>
      <c r="BC2120" s="257">
        <f>_xll.qlIndexFixing($AC$5,AZ2120,TRUE,_xll.ohTrigger(Trigger,Trigger6M))</f>
        <v>1.4354455957455365E-2</v>
      </c>
      <c r="BD2120" s="257">
        <f>_xll.qlIndexFixing($BE$1,AZ2120,TRUE,_xll.ohTrigger(Trigger,Trigger6M))</f>
        <v>1.3984729364768946E-2</v>
      </c>
    </row>
    <row r="2121" spans="51:56" ht="11.25" customHeight="1" x14ac:dyDescent="0.25">
      <c r="AY2121" s="106" t="s">
        <v>83</v>
      </c>
      <c r="AZ2121" s="105">
        <f>_xll.qlInterestRateIndexFixingDate(Currency&amp;"ibor"&amp;Tenor,BA2121,Trigger)</f>
        <v>54186</v>
      </c>
      <c r="BA2121" s="105">
        <f>_xll.qlCalendarAdvance(Calendar,BA2120,AY2121,"f",,Trigger)</f>
        <v>54190</v>
      </c>
      <c r="BB2121" s="105">
        <f>_xll.qlInterestRateIndexMaturity(Currency&amp;"ibor"&amp;Tenor,BA2121,Trigger)</f>
        <v>54374</v>
      </c>
      <c r="BC2121" s="257">
        <f>_xll.qlIndexFixing($AC$5,AZ2121,TRUE,_xll.ohTrigger(Trigger,Trigger6M))</f>
        <v>1.4350705736014149E-2</v>
      </c>
      <c r="BD2121" s="257">
        <f>_xll.qlIndexFixing($BE$1,AZ2121,TRUE,_xll.ohTrigger(Trigger,Trigger6M))</f>
        <v>1.3983317705216649E-2</v>
      </c>
    </row>
    <row r="2122" spans="51:56" ht="11.25" customHeight="1" x14ac:dyDescent="0.25">
      <c r="AY2122" s="106" t="s">
        <v>83</v>
      </c>
      <c r="AZ2122" s="105">
        <f>_xll.qlInterestRateIndexFixingDate(Currency&amp;"ibor"&amp;Tenor,BA2122,Trigger)</f>
        <v>54193</v>
      </c>
      <c r="BA2122" s="105">
        <f>_xll.qlCalendarAdvance(Calendar,BA2121,AY2122,"f",,Trigger)</f>
        <v>54197</v>
      </c>
      <c r="BB2122" s="105">
        <f>_xll.qlInterestRateIndexMaturity(Currency&amp;"ibor"&amp;Tenor,BA2122,Trigger)</f>
        <v>54381</v>
      </c>
      <c r="BC2122" s="257">
        <f>_xll.qlIndexFixing($AC$5,AZ2122,TRUE,_xll.ohTrigger(Trigger,Trigger6M))</f>
        <v>1.4346949975393384E-2</v>
      </c>
      <c r="BD2122" s="257">
        <f>_xll.qlIndexFixing($BE$1,AZ2122,TRUE,_xll.ohTrigger(Trigger,Trigger6M))</f>
        <v>1.3981883790030061E-2</v>
      </c>
    </row>
    <row r="2123" spans="51:56" ht="11.25" customHeight="1" x14ac:dyDescent="0.25">
      <c r="AY2123" s="106" t="s">
        <v>83</v>
      </c>
      <c r="AZ2123" s="105">
        <f>_xll.qlInterestRateIndexFixingDate(Currency&amp;"ibor"&amp;Tenor,BA2123,Trigger)</f>
        <v>54200</v>
      </c>
      <c r="BA2123" s="105">
        <f>_xll.qlCalendarAdvance(Calendar,BA2122,AY2123,"f",,Trigger)</f>
        <v>54204</v>
      </c>
      <c r="BB2123" s="105">
        <f>_xll.qlInterestRateIndexMaturity(Currency&amp;"ibor"&amp;Tenor,BA2123,Trigger)</f>
        <v>54388</v>
      </c>
      <c r="BC2123" s="257">
        <f>_xll.qlIndexFixing($AC$5,AZ2123,TRUE,_xll.ohTrigger(Trigger,Trigger6M))</f>
        <v>1.4343188675626084E-2</v>
      </c>
      <c r="BD2123" s="257">
        <f>_xll.qlIndexFixing($BE$1,AZ2123,TRUE,_xll.ohTrigger(Trigger,Trigger6M))</f>
        <v>1.398042757750124E-2</v>
      </c>
    </row>
    <row r="2124" spans="51:56" ht="11.25" customHeight="1" x14ac:dyDescent="0.25">
      <c r="AY2124" s="106" t="s">
        <v>83</v>
      </c>
      <c r="AZ2124" s="105">
        <f>_xll.qlInterestRateIndexFixingDate(Currency&amp;"ibor"&amp;Tenor,BA2124,Trigger)</f>
        <v>54207</v>
      </c>
      <c r="BA2124" s="105">
        <f>_xll.qlCalendarAdvance(Calendar,BA2123,AY2124,"f",,Trigger)</f>
        <v>54211</v>
      </c>
      <c r="BB2124" s="105">
        <f>_xll.qlInterestRateIndexMaturity(Currency&amp;"ibor"&amp;Tenor,BA2124,Trigger)</f>
        <v>54394</v>
      </c>
      <c r="BC2124" s="257">
        <f>_xll.qlIndexFixing($AC$5,AZ2124,TRUE,_xll.ohTrigger(Trigger,Trigger6M))</f>
        <v>1.4339065004030727E-2</v>
      </c>
      <c r="BD2124" s="257">
        <f>_xll.qlIndexFixing($BE$1,AZ2124,TRUE,_xll.ohTrigger(Trigger,Trigger6M))</f>
        <v>1.3978791601363141E-2</v>
      </c>
    </row>
    <row r="2125" spans="51:56" ht="11.25" customHeight="1" x14ac:dyDescent="0.25">
      <c r="AY2125" s="106" t="s">
        <v>83</v>
      </c>
      <c r="AZ2125" s="105">
        <f>_xll.qlInterestRateIndexFixingDate(Currency&amp;"ibor"&amp;Tenor,BA2125,Trigger)</f>
        <v>54214</v>
      </c>
      <c r="BA2125" s="105">
        <f>_xll.qlCalendarAdvance(Calendar,BA2124,AY2125,"f",,Trigger)</f>
        <v>54218</v>
      </c>
      <c r="BB2125" s="105">
        <f>_xll.qlInterestRateIndexMaturity(Currency&amp;"ibor"&amp;Tenor,BA2125,Trigger)</f>
        <v>54401</v>
      </c>
      <c r="BC2125" s="257">
        <f>_xll.qlIndexFixing($AC$5,AZ2125,TRUE,_xll.ohTrigger(Trigger,Trigger6M))</f>
        <v>1.43400722993463E-2</v>
      </c>
      <c r="BD2125" s="257">
        <f>_xll.qlIndexFixing($BE$1,AZ2125,TRUE,_xll.ohTrigger(Trigger,Trigger6M))</f>
        <v>1.3977292340075343E-2</v>
      </c>
    </row>
    <row r="2126" spans="51:56" ht="11.25" customHeight="1" x14ac:dyDescent="0.25">
      <c r="AY2126" s="106" t="s">
        <v>83</v>
      </c>
      <c r="AZ2126" s="105">
        <f>_xll.qlInterestRateIndexFixingDate(Currency&amp;"ibor"&amp;Tenor,BA2126,Trigger)</f>
        <v>54221</v>
      </c>
      <c r="BA2126" s="105">
        <f>_xll.qlCalendarAdvance(Calendar,BA2125,AY2126,"f",,Trigger)</f>
        <v>54225</v>
      </c>
      <c r="BB2126" s="105">
        <f>_xll.qlInterestRateIndexMaturity(Currency&amp;"ibor"&amp;Tenor,BA2126,Trigger)</f>
        <v>54408</v>
      </c>
      <c r="BC2126" s="257">
        <f>_xll.qlIndexFixing($AC$5,AZ2126,TRUE,_xll.ohTrigger(Trigger,Trigger6M))</f>
        <v>1.4341079595174252E-2</v>
      </c>
      <c r="BD2126" s="257">
        <f>_xll.qlIndexFixing($BE$1,AZ2126,TRUE,_xll.ohTrigger(Trigger,Trigger6M))</f>
        <v>1.3975770660169329E-2</v>
      </c>
    </row>
    <row r="2127" spans="51:56" ht="11.25" customHeight="1" x14ac:dyDescent="0.25">
      <c r="AY2127" s="106" t="s">
        <v>83</v>
      </c>
      <c r="AZ2127" s="105">
        <f>_xll.qlInterestRateIndexFixingDate(Currency&amp;"ibor"&amp;Tenor,BA2127,Trigger)</f>
        <v>54228</v>
      </c>
      <c r="BA2127" s="105">
        <f>_xll.qlCalendarAdvance(Calendar,BA2126,AY2127,"f",,Trigger)</f>
        <v>54232</v>
      </c>
      <c r="BB2127" s="105">
        <f>_xll.qlInterestRateIndexMaturity(Currency&amp;"ibor"&amp;Tenor,BA2127,Trigger)</f>
        <v>54415</v>
      </c>
      <c r="BC2127" s="257">
        <f>_xll.qlIndexFixing($AC$5,AZ2127,TRUE,_xll.ohTrigger(Trigger,Trigger6M))</f>
        <v>1.4342086891514142E-2</v>
      </c>
      <c r="BD2127" s="257">
        <f>_xll.qlIndexFixing($BE$1,AZ2127,TRUE,_xll.ohTrigger(Trigger,Trigger6M))</f>
        <v>1.3974226519943808E-2</v>
      </c>
    </row>
    <row r="2128" spans="51:56" ht="11.25" customHeight="1" x14ac:dyDescent="0.25">
      <c r="AY2128" s="106" t="s">
        <v>83</v>
      </c>
      <c r="AZ2128" s="105">
        <f>_xll.qlInterestRateIndexFixingDate(Currency&amp;"ibor"&amp;Tenor,BA2128,Trigger)</f>
        <v>54235</v>
      </c>
      <c r="BA2128" s="105">
        <f>_xll.qlCalendarAdvance(Calendar,BA2127,AY2128,"f",,Trigger)</f>
        <v>54239</v>
      </c>
      <c r="BB2128" s="105">
        <f>_xll.qlInterestRateIndexMaturity(Currency&amp;"ibor"&amp;Tenor,BA2128,Trigger)</f>
        <v>54423</v>
      </c>
      <c r="BC2128" s="257">
        <f>_xll.qlIndexFixing($AC$5,AZ2128,TRUE,_xll.ohTrigger(Trigger,Trigger6M))</f>
        <v>1.4343451181154269E-2</v>
      </c>
      <c r="BD2128" s="257">
        <f>_xll.qlIndexFixing($BE$1,AZ2128,TRUE,_xll.ohTrigger(Trigger,Trigger6M))</f>
        <v>1.3972810595045598E-2</v>
      </c>
    </row>
    <row r="2129" spans="51:56" ht="11.25" customHeight="1" x14ac:dyDescent="0.25">
      <c r="AY2129" s="106" t="s">
        <v>83</v>
      </c>
      <c r="AZ2129" s="105">
        <f>_xll.qlInterestRateIndexFixingDate(Currency&amp;"ibor"&amp;Tenor,BA2129,Trigger)</f>
        <v>54242</v>
      </c>
      <c r="BA2129" s="105">
        <f>_xll.qlCalendarAdvance(Calendar,BA2128,AY2129,"f",,Trigger)</f>
        <v>54246</v>
      </c>
      <c r="BB2129" s="105">
        <f>_xll.qlInterestRateIndexMaturity(Currency&amp;"ibor"&amp;Tenor,BA2129,Trigger)</f>
        <v>54430</v>
      </c>
      <c r="BC2129" s="257">
        <f>_xll.qlIndexFixing($AC$5,AZ2129,TRUE,_xll.ohTrigger(Trigger,Trigger6M))</f>
        <v>1.4344458518544293E-2</v>
      </c>
      <c r="BD2129" s="257">
        <f>_xll.qlIndexFixing($BE$1,AZ2129,TRUE,_xll.ohTrigger(Trigger,Trigger6M))</f>
        <v>1.3971219722670025E-2</v>
      </c>
    </row>
    <row r="2130" spans="51:56" ht="11.25" customHeight="1" x14ac:dyDescent="0.25">
      <c r="AY2130" s="106" t="s">
        <v>83</v>
      </c>
      <c r="AZ2130" s="105">
        <f>_xll.qlInterestRateIndexFixingDate(Currency&amp;"ibor"&amp;Tenor,BA2130,Trigger)</f>
        <v>54249</v>
      </c>
      <c r="BA2130" s="105">
        <f>_xll.qlCalendarAdvance(Calendar,BA2129,AY2130,"f",,Trigger)</f>
        <v>54253</v>
      </c>
      <c r="BB2130" s="105">
        <f>_xll.qlInterestRateIndexMaturity(Currency&amp;"ibor"&amp;Tenor,BA2130,Trigger)</f>
        <v>54437</v>
      </c>
      <c r="BC2130" s="257">
        <f>_xll.qlIndexFixing($AC$5,AZ2130,TRUE,_xll.ohTrigger(Trigger,Trigger6M))</f>
        <v>1.4345465856449122E-2</v>
      </c>
      <c r="BD2130" s="257">
        <f>_xll.qlIndexFixing($BE$1,AZ2130,TRUE,_xll.ohTrigger(Trigger,Trigger6M))</f>
        <v>1.3969606261028776E-2</v>
      </c>
    </row>
    <row r="2131" spans="51:56" ht="11.25" customHeight="1" x14ac:dyDescent="0.25">
      <c r="AY2131" s="106" t="s">
        <v>83</v>
      </c>
      <c r="AZ2131" s="105">
        <f>_xll.qlInterestRateIndexFixingDate(Currency&amp;"ibor"&amp;Tenor,BA2131,Trigger)</f>
        <v>54256</v>
      </c>
      <c r="BA2131" s="105">
        <f>_xll.qlCalendarAdvance(Calendar,BA2130,AY2131,"f",,Trigger)</f>
        <v>54260</v>
      </c>
      <c r="BB2131" s="105">
        <f>_xll.qlInterestRateIndexMaturity(Currency&amp;"ibor"&amp;Tenor,BA2131,Trigger)</f>
        <v>54444</v>
      </c>
      <c r="BC2131" s="257">
        <f>_xll.qlIndexFixing($AC$5,AZ2131,TRUE,_xll.ohTrigger(Trigger,Trigger6M))</f>
        <v>1.4346473194868757E-2</v>
      </c>
      <c r="BD2131" s="257">
        <f>_xll.qlIndexFixing($BE$1,AZ2131,TRUE,_xll.ohTrigger(Trigger,Trigger6M))</f>
        <v>1.3967970168423903E-2</v>
      </c>
    </row>
    <row r="2132" spans="51:56" ht="11.25" customHeight="1" x14ac:dyDescent="0.25">
      <c r="AY2132" s="106" t="s">
        <v>83</v>
      </c>
      <c r="AZ2132" s="105">
        <f>_xll.qlInterestRateIndexFixingDate(Currency&amp;"ibor"&amp;Tenor,BA2132,Trigger)</f>
        <v>54263</v>
      </c>
      <c r="BA2132" s="105">
        <f>_xll.qlCalendarAdvance(Calendar,BA2131,AY2132,"f",,Trigger)</f>
        <v>54267</v>
      </c>
      <c r="BB2132" s="105">
        <f>_xll.qlInterestRateIndexMaturity(Currency&amp;"ibor"&amp;Tenor,BA2132,Trigger)</f>
        <v>54451</v>
      </c>
      <c r="BC2132" s="257">
        <f>_xll.qlIndexFixing($AC$5,AZ2132,TRUE,_xll.ohTrigger(Trigger,Trigger6M))</f>
        <v>1.4347480533803633E-2</v>
      </c>
      <c r="BD2132" s="257">
        <f>_xll.qlIndexFixing($BE$1,AZ2132,TRUE,_xll.ohTrigger(Trigger,Trigger6M))</f>
        <v>1.3966311403154848E-2</v>
      </c>
    </row>
    <row r="2133" spans="51:56" ht="11.25" customHeight="1" x14ac:dyDescent="0.25">
      <c r="AY2133" s="106" t="s">
        <v>83</v>
      </c>
      <c r="AZ2133" s="105">
        <f>_xll.qlInterestRateIndexFixingDate(Currency&amp;"ibor"&amp;Tenor,BA2133,Trigger)</f>
        <v>54270</v>
      </c>
      <c r="BA2133" s="105">
        <f>_xll.qlCalendarAdvance(Calendar,BA2132,AY2133,"f",,Trigger)</f>
        <v>54274</v>
      </c>
      <c r="BB2133" s="105">
        <f>_xll.qlInterestRateIndexMaturity(Currency&amp;"ibor"&amp;Tenor,BA2133,Trigger)</f>
        <v>54458</v>
      </c>
      <c r="BC2133" s="257">
        <f>_xll.qlIndexFixing($AC$5,AZ2133,TRUE,_xll.ohTrigger(Trigger,Trigger6M))</f>
        <v>1.4348487873252878E-2</v>
      </c>
      <c r="BD2133" s="257">
        <f>_xll.qlIndexFixing($BE$1,AZ2133,TRUE,_xll.ohTrigger(Trigger,Trigger6M))</f>
        <v>1.3964629923525401E-2</v>
      </c>
    </row>
    <row r="2134" spans="51:56" ht="11.25" customHeight="1" x14ac:dyDescent="0.25">
      <c r="AY2134" s="106" t="s">
        <v>83</v>
      </c>
      <c r="AZ2134" s="105">
        <f>_xll.qlInterestRateIndexFixingDate(Currency&amp;"ibor"&amp;Tenor,BA2134,Trigger)</f>
        <v>54277</v>
      </c>
      <c r="BA2134" s="105">
        <f>_xll.qlCalendarAdvance(Calendar,BA2133,AY2134,"f",,Trigger)</f>
        <v>54281</v>
      </c>
      <c r="BB2134" s="105">
        <f>_xll.qlInterestRateIndexMaturity(Currency&amp;"ibor"&amp;Tenor,BA2134,Trigger)</f>
        <v>54465</v>
      </c>
      <c r="BC2134" s="257">
        <f>_xll.qlIndexFixing($AC$5,AZ2134,TRUE,_xll.ohTrigger(Trigger,Trigger6M))</f>
        <v>1.4349495213216931E-2</v>
      </c>
      <c r="BD2134" s="257">
        <f>_xll.qlIndexFixing($BE$1,AZ2134,TRUE,_xll.ohTrigger(Trigger,Trigger6M))</f>
        <v>1.3962925687837613E-2</v>
      </c>
    </row>
    <row r="2135" spans="51:56" ht="11.25" customHeight="1" x14ac:dyDescent="0.25">
      <c r="AY2135" s="106" t="s">
        <v>83</v>
      </c>
      <c r="AZ2135" s="105">
        <f>_xll.qlInterestRateIndexFixingDate(Currency&amp;"ibor"&amp;Tenor,BA2135,Trigger)</f>
        <v>54284</v>
      </c>
      <c r="BA2135" s="105">
        <f>_xll.qlCalendarAdvance(Calendar,BA2134,AY2135,"f",,Trigger)</f>
        <v>54288</v>
      </c>
      <c r="BB2135" s="105">
        <f>_xll.qlInterestRateIndexMaturity(Currency&amp;"ibor"&amp;Tenor,BA2135,Trigger)</f>
        <v>54472</v>
      </c>
      <c r="BC2135" s="257">
        <f>_xll.qlIndexFixing($AC$5,AZ2135,TRUE,_xll.ohTrigger(Trigger,Trigger6M))</f>
        <v>1.4350502553696222E-2</v>
      </c>
      <c r="BD2135" s="257">
        <f>_xll.qlIndexFixing($BE$1,AZ2135,TRUE,_xll.ohTrigger(Trigger,Trigger6M))</f>
        <v>1.396119865439527E-2</v>
      </c>
    </row>
    <row r="2136" spans="51:56" ht="11.25" customHeight="1" x14ac:dyDescent="0.25">
      <c r="AY2136" s="106" t="s">
        <v>83</v>
      </c>
      <c r="AZ2136" s="105">
        <f>_xll.qlInterestRateIndexFixingDate(Currency&amp;"ibor"&amp;Tenor,BA2136,Trigger)</f>
        <v>54291</v>
      </c>
      <c r="BA2136" s="105">
        <f>_xll.qlCalendarAdvance(Calendar,BA2135,AY2136,"f",,Trigger)</f>
        <v>54295</v>
      </c>
      <c r="BB2136" s="105">
        <f>_xll.qlInterestRateIndexMaturity(Currency&amp;"ibor"&amp;Tenor,BA2136,Trigger)</f>
        <v>54479</v>
      </c>
      <c r="BC2136" s="257">
        <f>_xll.qlIndexFixing($AC$5,AZ2136,TRUE,_xll.ohTrigger(Trigger,Trigger6M))</f>
        <v>1.435150989469032E-2</v>
      </c>
      <c r="BD2136" s="257">
        <f>_xll.qlIndexFixing($BE$1,AZ2136,TRUE,_xll.ohTrigger(Trigger,Trigger6M))</f>
        <v>1.3959448781505202E-2</v>
      </c>
    </row>
    <row r="2137" spans="51:56" ht="11.25" customHeight="1" x14ac:dyDescent="0.25">
      <c r="AY2137" s="106" t="s">
        <v>83</v>
      </c>
      <c r="AZ2137" s="105">
        <f>_xll.qlInterestRateIndexFixingDate(Currency&amp;"ibor"&amp;Tenor,BA2137,Trigger)</f>
        <v>54298</v>
      </c>
      <c r="BA2137" s="105">
        <f>_xll.qlCalendarAdvance(Calendar,BA2136,AY2137,"f",,Trigger)</f>
        <v>54302</v>
      </c>
      <c r="BB2137" s="105">
        <f>_xll.qlInterestRateIndexMaturity(Currency&amp;"ibor"&amp;Tenor,BA2137,Trigger)</f>
        <v>54483</v>
      </c>
      <c r="BC2137" s="257">
        <f>_xll.qlIndexFixing($AC$5,AZ2137,TRUE,_xll.ohTrigger(Trigger,Trigger6M))</f>
        <v>1.4351445216667275E-2</v>
      </c>
      <c r="BD2137" s="257">
        <f>_xll.qlIndexFixing($BE$1,AZ2137,TRUE,_xll.ohTrigger(Trigger,Trigger6M))</f>
        <v>1.3957269340467999E-2</v>
      </c>
    </row>
    <row r="2138" spans="51:56" ht="11.25" customHeight="1" x14ac:dyDescent="0.25">
      <c r="AY2138" s="106" t="s">
        <v>83</v>
      </c>
      <c r="AZ2138" s="105">
        <f>_xll.qlInterestRateIndexFixingDate(Currency&amp;"ibor"&amp;Tenor,BA2138,Trigger)</f>
        <v>54305</v>
      </c>
      <c r="BA2138" s="105">
        <f>_xll.qlCalendarAdvance(Calendar,BA2137,AY2138,"f",,Trigger)</f>
        <v>54309</v>
      </c>
      <c r="BB2138" s="105">
        <f>_xll.qlInterestRateIndexMaturity(Currency&amp;"ibor"&amp;Tenor,BA2138,Trigger)</f>
        <v>54490</v>
      </c>
      <c r="BC2138" s="257">
        <f>_xll.qlIndexFixing($AC$5,AZ2138,TRUE,_xll.ohTrigger(Trigger,Trigger6M))</f>
        <v>1.4352452438542683E-2</v>
      </c>
      <c r="BD2138" s="257">
        <f>_xll.qlIndexFixing($BE$1,AZ2138,TRUE,_xll.ohTrigger(Trigger,Trigger6M))</f>
        <v>1.3955478825531239E-2</v>
      </c>
    </row>
    <row r="2139" spans="51:56" ht="11.25" customHeight="1" x14ac:dyDescent="0.25">
      <c r="AY2139" s="106" t="s">
        <v>83</v>
      </c>
      <c r="AZ2139" s="105">
        <f>_xll.qlInterestRateIndexFixingDate(Currency&amp;"ibor"&amp;Tenor,BA2139,Trigger)</f>
        <v>54312</v>
      </c>
      <c r="BA2139" s="105">
        <f>_xll.qlCalendarAdvance(Calendar,BA2138,AY2139,"f",,Trigger)</f>
        <v>54316</v>
      </c>
      <c r="BB2139" s="105">
        <f>_xll.qlInterestRateIndexMaturity(Currency&amp;"ibor"&amp;Tenor,BA2139,Trigger)</f>
        <v>54497</v>
      </c>
      <c r="BC2139" s="257">
        <f>_xll.qlIndexFixing($AC$5,AZ2139,TRUE,_xll.ohTrigger(Trigger,Trigger6M))</f>
        <v>1.4353459660924646E-2</v>
      </c>
      <c r="BD2139" s="257">
        <f>_xll.qlIndexFixing($BE$1,AZ2139,TRUE,_xll.ohTrigger(Trigger,Trigger6M))</f>
        <v>1.3953665357633403E-2</v>
      </c>
    </row>
    <row r="2140" spans="51:56" ht="11.25" customHeight="1" x14ac:dyDescent="0.25">
      <c r="AY2140" s="106" t="s">
        <v>83</v>
      </c>
      <c r="AZ2140" s="105">
        <f>_xll.qlInterestRateIndexFixingDate(Currency&amp;"ibor"&amp;Tenor,BA2140,Trigger)</f>
        <v>54319</v>
      </c>
      <c r="BA2140" s="105">
        <f>_xll.qlCalendarAdvance(Calendar,BA2139,AY2140,"f",,Trigger)</f>
        <v>54323</v>
      </c>
      <c r="BB2140" s="105">
        <f>_xll.qlInterestRateIndexMaturity(Currency&amp;"ibor"&amp;Tenor,BA2140,Trigger)</f>
        <v>54504</v>
      </c>
      <c r="BC2140" s="257">
        <f>_xll.qlIndexFixing($AC$5,AZ2140,TRUE,_xll.ohTrigger(Trigger,Trigger6M))</f>
        <v>1.4354466883813165E-2</v>
      </c>
      <c r="BD2140" s="257">
        <f>_xll.qlIndexFixing($BE$1,AZ2140,TRUE,_xll.ohTrigger(Trigger,Trigger6M))</f>
        <v>1.3951828895086286E-2</v>
      </c>
    </row>
    <row r="2141" spans="51:56" ht="11.25" customHeight="1" x14ac:dyDescent="0.25">
      <c r="AY2141" s="106" t="s">
        <v>83</v>
      </c>
      <c r="AZ2141" s="105">
        <f>_xll.qlInterestRateIndexFixingDate(Currency&amp;"ibor"&amp;Tenor,BA2141,Trigger)</f>
        <v>54326</v>
      </c>
      <c r="BA2141" s="105">
        <f>_xll.qlCalendarAdvance(Calendar,BA2140,AY2141,"f",,Trigger)</f>
        <v>54330</v>
      </c>
      <c r="BB2141" s="105">
        <f>_xll.qlInterestRateIndexMaturity(Currency&amp;"ibor"&amp;Tenor,BA2141,Trigger)</f>
        <v>54511</v>
      </c>
      <c r="BC2141" s="257">
        <f>_xll.qlIndexFixing($AC$5,AZ2141,TRUE,_xll.ohTrigger(Trigger,Trigger6M))</f>
        <v>1.4355474107207358E-2</v>
      </c>
      <c r="BD2141" s="257">
        <f>_xll.qlIndexFixing($BE$1,AZ2141,TRUE,_xll.ohTrigger(Trigger,Trigger6M))</f>
        <v>1.3949969396203457E-2</v>
      </c>
    </row>
    <row r="2142" spans="51:56" ht="11.25" customHeight="1" x14ac:dyDescent="0.25">
      <c r="AY2142" s="106" t="s">
        <v>83</v>
      </c>
      <c r="AZ2142" s="105">
        <f>_xll.qlInterestRateIndexFixingDate(Currency&amp;"ibor"&amp;Tenor,BA2142,Trigger)</f>
        <v>54333</v>
      </c>
      <c r="BA2142" s="105">
        <f>_xll.qlCalendarAdvance(Calendar,BA2141,AY2142,"f",,Trigger)</f>
        <v>54337</v>
      </c>
      <c r="BB2142" s="105">
        <f>_xll.qlInterestRateIndexMaturity(Currency&amp;"ibor"&amp;Tenor,BA2142,Trigger)</f>
        <v>54519</v>
      </c>
      <c r="BC2142" s="257">
        <f>_xll.qlIndexFixing($AC$5,AZ2142,TRUE,_xll.ohTrigger(Trigger,Trigger6M))</f>
        <v>1.4356838857936895E-2</v>
      </c>
      <c r="BD2142" s="257">
        <f>_xll.qlIndexFixing($BE$1,AZ2142,TRUE,_xll.ohTrigger(Trigger,Trigger6M))</f>
        <v>1.3948213903078462E-2</v>
      </c>
    </row>
    <row r="2143" spans="51:56" ht="11.25" customHeight="1" x14ac:dyDescent="0.25">
      <c r="AY2143" s="106" t="s">
        <v>83</v>
      </c>
      <c r="AZ2143" s="105">
        <f>_xll.qlInterestRateIndexFixingDate(Currency&amp;"ibor"&amp;Tenor,BA2143,Trigger)</f>
        <v>54340</v>
      </c>
      <c r="BA2143" s="105">
        <f>_xll.qlCalendarAdvance(Calendar,BA2142,AY2143,"f",,Trigger)</f>
        <v>54344</v>
      </c>
      <c r="BB2143" s="105">
        <f>_xll.qlInterestRateIndexMaturity(Currency&amp;"ibor"&amp;Tenor,BA2143,Trigger)</f>
        <v>54526</v>
      </c>
      <c r="BC2143" s="257">
        <f>_xll.qlIndexFixing($AC$5,AZ2143,TRUE,_xll.ohTrigger(Trigger,Trigger6M))</f>
        <v>1.435784612240653E-2</v>
      </c>
      <c r="BD2143" s="257">
        <f>_xll.qlIndexFixing($BE$1,AZ2143,TRUE,_xll.ohTrigger(Trigger,Trigger6M))</f>
        <v>1.3946306466946782E-2</v>
      </c>
    </row>
    <row r="2144" spans="51:56" ht="11.25" customHeight="1" x14ac:dyDescent="0.25">
      <c r="AY2144" s="106" t="s">
        <v>83</v>
      </c>
      <c r="AZ2144" s="105">
        <f>_xll.qlInterestRateIndexFixingDate(Currency&amp;"ibor"&amp;Tenor,BA2144,Trigger)</f>
        <v>54347</v>
      </c>
      <c r="BA2144" s="105">
        <f>_xll.qlCalendarAdvance(Calendar,BA2143,AY2144,"f",,Trigger)</f>
        <v>54351</v>
      </c>
      <c r="BB2144" s="105">
        <f>_xll.qlInterestRateIndexMaturity(Currency&amp;"ibor"&amp;Tenor,BA2144,Trigger)</f>
        <v>54533</v>
      </c>
      <c r="BC2144" s="257">
        <f>_xll.qlIndexFixing($AC$5,AZ2144,TRUE,_xll.ohTrigger(Trigger,Trigger6M))</f>
        <v>1.4358853387384768E-2</v>
      </c>
      <c r="BD2144" s="257">
        <f>_xll.qlIndexFixing($BE$1,AZ2144,TRUE,_xll.ohTrigger(Trigger,Trigger6M))</f>
        <v>1.3944375865564724E-2</v>
      </c>
    </row>
    <row r="2145" spans="51:56" ht="11.25" customHeight="1" x14ac:dyDescent="0.25">
      <c r="AY2145" s="106" t="s">
        <v>83</v>
      </c>
      <c r="AZ2145" s="105">
        <f>_xll.qlInterestRateIndexFixingDate(Currency&amp;"ibor"&amp;Tenor,BA2145,Trigger)</f>
        <v>54354</v>
      </c>
      <c r="BA2145" s="105">
        <f>_xll.qlCalendarAdvance(Calendar,BA2144,AY2145,"f",,Trigger)</f>
        <v>54358</v>
      </c>
      <c r="BB2145" s="105">
        <f>_xll.qlInterestRateIndexMaturity(Currency&amp;"ibor"&amp;Tenor,BA2145,Trigger)</f>
        <v>54540</v>
      </c>
      <c r="BC2145" s="257">
        <f>_xll.qlIndexFixing($AC$5,AZ2145,TRUE,_xll.ohTrigger(Trigger,Trigger6M))</f>
        <v>1.435986065287205E-2</v>
      </c>
      <c r="BD2145" s="257">
        <f>_xll.qlIndexFixing($BE$1,AZ2145,TRUE,_xll.ohTrigger(Trigger,Trigger6M))</f>
        <v>1.3942422057246514E-2</v>
      </c>
    </row>
    <row r="2146" spans="51:56" ht="11.25" customHeight="1" x14ac:dyDescent="0.25">
      <c r="AY2146" s="106" t="s">
        <v>83</v>
      </c>
      <c r="AZ2146" s="105">
        <f>_xll.qlInterestRateIndexFixingDate(Currency&amp;"ibor"&amp;Tenor,BA2146,Trigger)</f>
        <v>54361</v>
      </c>
      <c r="BA2146" s="105">
        <f>_xll.qlCalendarAdvance(Calendar,BA2145,AY2146,"f",,Trigger)</f>
        <v>54365</v>
      </c>
      <c r="BB2146" s="105">
        <f>_xll.qlInterestRateIndexMaturity(Currency&amp;"ibor"&amp;Tenor,BA2146,Trigger)</f>
        <v>54546</v>
      </c>
      <c r="BC2146" s="257">
        <f>_xll.qlIndexFixing($AC$5,AZ2146,TRUE,_xll.ohTrigger(Trigger,Trigger6M))</f>
        <v>1.4360510231777543E-2</v>
      </c>
      <c r="BD2146" s="257">
        <f>_xll.qlIndexFixing($BE$1,AZ2146,TRUE,_xll.ohTrigger(Trigger,Trigger6M))</f>
        <v>1.394032489778765E-2</v>
      </c>
    </row>
    <row r="2147" spans="51:56" ht="11.25" customHeight="1" x14ac:dyDescent="0.25">
      <c r="AY2147" s="106" t="s">
        <v>83</v>
      </c>
      <c r="AZ2147" s="105">
        <f>_xll.qlInterestRateIndexFixingDate(Currency&amp;"ibor"&amp;Tenor,BA2147,Trigger)</f>
        <v>54368</v>
      </c>
      <c r="BA2147" s="105">
        <f>_xll.qlCalendarAdvance(Calendar,BA2146,AY2147,"f",,Trigger)</f>
        <v>54372</v>
      </c>
      <c r="BB2147" s="105">
        <f>_xll.qlInterestRateIndexMaturity(Currency&amp;"ibor"&amp;Tenor,BA2147,Trigger)</f>
        <v>54553</v>
      </c>
      <c r="BC2147" s="257">
        <f>_xll.qlIndexFixing($AC$5,AZ2147,TRUE,_xll.ohTrigger(Trigger,Trigger6M))</f>
        <v>1.436151745821063E-2</v>
      </c>
      <c r="BD2147" s="257">
        <f>_xll.qlIndexFixing($BE$1,AZ2147,TRUE,_xll.ohTrigger(Trigger,Trigger6M))</f>
        <v>1.3938326305524473E-2</v>
      </c>
    </row>
    <row r="2148" spans="51:56" ht="11.25" customHeight="1" x14ac:dyDescent="0.25">
      <c r="AY2148" s="106" t="s">
        <v>83</v>
      </c>
      <c r="AZ2148" s="105">
        <f>_xll.qlInterestRateIndexFixingDate(Currency&amp;"ibor"&amp;Tenor,BA2148,Trigger)</f>
        <v>54375</v>
      </c>
      <c r="BA2148" s="105">
        <f>_xll.qlCalendarAdvance(Calendar,BA2147,AY2148,"f",,Trigger)</f>
        <v>54379</v>
      </c>
      <c r="BB2148" s="105">
        <f>_xll.qlInterestRateIndexMaturity(Currency&amp;"ibor"&amp;Tenor,BA2148,Trigger)</f>
        <v>54560</v>
      </c>
      <c r="BC2148" s="257">
        <f>_xll.qlIndexFixing($AC$5,AZ2148,TRUE,_xll.ohTrigger(Trigger,Trigger6M))</f>
        <v>1.4362524685149832E-2</v>
      </c>
      <c r="BD2148" s="257">
        <f>_xll.qlIndexFixing($BE$1,AZ2148,TRUE,_xll.ohTrigger(Trigger,Trigger6M))</f>
        <v>1.3936304385145282E-2</v>
      </c>
    </row>
    <row r="2149" spans="51:56" ht="11.25" customHeight="1" x14ac:dyDescent="0.25">
      <c r="AY2149" s="106" t="s">
        <v>83</v>
      </c>
      <c r="AZ2149" s="105">
        <f>_xll.qlInterestRateIndexFixingDate(Currency&amp;"ibor"&amp;Tenor,BA2149,Trigger)</f>
        <v>54382</v>
      </c>
      <c r="BA2149" s="105">
        <f>_xll.qlCalendarAdvance(Calendar,BA2148,AY2149,"f",,Trigger)</f>
        <v>54386</v>
      </c>
      <c r="BB2149" s="105">
        <f>_xll.qlInterestRateIndexMaturity(Currency&amp;"ibor"&amp;Tenor,BA2149,Trigger)</f>
        <v>54567</v>
      </c>
      <c r="BC2149" s="257">
        <f>_xll.qlIndexFixing($AC$5,AZ2149,TRUE,_xll.ohTrigger(Trigger,Trigger6M))</f>
        <v>1.4363531912596031E-2</v>
      </c>
      <c r="BD2149" s="257">
        <f>_xll.qlIndexFixing($BE$1,AZ2149,TRUE,_xll.ohTrigger(Trigger,Trigger6M))</f>
        <v>1.3934259094972477E-2</v>
      </c>
    </row>
    <row r="2150" spans="51:56" ht="11.25" customHeight="1" x14ac:dyDescent="0.25">
      <c r="AY2150" s="106" t="s">
        <v>83</v>
      </c>
      <c r="AZ2150" s="105">
        <f>_xll.qlInterestRateIndexFixingDate(Currency&amp;"ibor"&amp;Tenor,BA2150,Trigger)</f>
        <v>54389</v>
      </c>
      <c r="BA2150" s="105">
        <f>_xll.qlCalendarAdvance(Calendar,BA2149,AY2150,"f",,Trigger)</f>
        <v>54393</v>
      </c>
      <c r="BB2150" s="105">
        <f>_xll.qlInterestRateIndexMaturity(Currency&amp;"ibor"&amp;Tenor,BA2150,Trigger)</f>
        <v>54575</v>
      </c>
      <c r="BC2150" s="257">
        <f>_xll.qlIndexFixing($AC$5,AZ2150,TRUE,_xll.ohTrigger(Trigger,Trigger6M))</f>
        <v>1.4364896987948064E-2</v>
      </c>
      <c r="BD2150" s="257">
        <f>_xll.qlIndexFixing($BE$1,AZ2150,TRUE,_xll.ohTrigger(Trigger,Trigger6M))</f>
        <v>1.3932303452755517E-2</v>
      </c>
    </row>
    <row r="2151" spans="51:56" ht="11.25" customHeight="1" x14ac:dyDescent="0.25">
      <c r="AY2151" s="106" t="s">
        <v>83</v>
      </c>
      <c r="AZ2151" s="105">
        <f>_xll.qlInterestRateIndexFixingDate(Currency&amp;"ibor"&amp;Tenor,BA2151,Trigger)</f>
        <v>54396</v>
      </c>
      <c r="BA2151" s="105">
        <f>_xll.qlCalendarAdvance(Calendar,BA2150,AY2151,"f",,Trigger)</f>
        <v>54400</v>
      </c>
      <c r="BB2151" s="105">
        <f>_xll.qlInterestRateIndexMaturity(Currency&amp;"ibor"&amp;Tenor,BA2151,Trigger)</f>
        <v>54582</v>
      </c>
      <c r="BC2151" s="257">
        <f>_xll.qlIndexFixing($AC$5,AZ2151,TRUE,_xll.ohTrigger(Trigger,Trigger6M))</f>
        <v>1.4359562039230105E-2</v>
      </c>
      <c r="BD2151" s="257">
        <f>_xll.qlIndexFixing($BE$1,AZ2151,TRUE,_xll.ohTrigger(Trigger,Trigger6M))</f>
        <v>1.3930209527515724E-2</v>
      </c>
    </row>
    <row r="2152" spans="51:56" ht="11.25" customHeight="1" x14ac:dyDescent="0.25">
      <c r="AY2152" s="106" t="s">
        <v>83</v>
      </c>
      <c r="AZ2152" s="105">
        <f>_xll.qlInterestRateIndexFixingDate(Currency&amp;"ibor"&amp;Tenor,BA2152,Trigger)</f>
        <v>54403</v>
      </c>
      <c r="BA2152" s="105">
        <f>_xll.qlCalendarAdvance(Calendar,BA2151,AY2152,"f",,Trigger)</f>
        <v>54407</v>
      </c>
      <c r="BB2152" s="105">
        <f>_xll.qlInterestRateIndexMaturity(Currency&amp;"ibor"&amp;Tenor,BA2152,Trigger)</f>
        <v>54589</v>
      </c>
      <c r="BC2152" s="257">
        <f>_xll.qlIndexFixing($AC$5,AZ2152,TRUE,_xll.ohTrigger(Trigger,Trigger6M))</f>
        <v>1.4353162334234714E-2</v>
      </c>
      <c r="BD2152" s="257">
        <f>_xll.qlIndexFixing($BE$1,AZ2152,TRUE,_xll.ohTrigger(Trigger,Trigger6M))</f>
        <v>1.3928092103581074E-2</v>
      </c>
    </row>
    <row r="2153" spans="51:56" ht="11.25" customHeight="1" x14ac:dyDescent="0.25">
      <c r="AY2153" s="106" t="s">
        <v>83</v>
      </c>
      <c r="AZ2153" s="105">
        <f>_xll.qlInterestRateIndexFixingDate(Currency&amp;"ibor"&amp;Tenor,BA2153,Trigger)</f>
        <v>54410</v>
      </c>
      <c r="BA2153" s="105">
        <f>_xll.qlCalendarAdvance(Calendar,BA2152,AY2153,"f",,Trigger)</f>
        <v>54414</v>
      </c>
      <c r="BB2153" s="105">
        <f>_xll.qlInterestRateIndexMaturity(Currency&amp;"ibor"&amp;Tenor,BA2153,Trigger)</f>
        <v>54596</v>
      </c>
      <c r="BC2153" s="257">
        <f>_xll.qlIndexFixing($AC$5,AZ2153,TRUE,_xll.ohTrigger(Trigger,Trigger6M))</f>
        <v>1.4346754315359188E-2</v>
      </c>
      <c r="BD2153" s="257">
        <f>_xll.qlIndexFixing($BE$1,AZ2153,TRUE,_xll.ohTrigger(Trigger,Trigger6M))</f>
        <v>1.3925951139273696E-2</v>
      </c>
    </row>
    <row r="2154" spans="51:56" ht="11.25" customHeight="1" x14ac:dyDescent="0.25">
      <c r="AY2154" s="106" t="s">
        <v>83</v>
      </c>
      <c r="AZ2154" s="105">
        <f>_xll.qlInterestRateIndexFixingDate(Currency&amp;"ibor"&amp;Tenor,BA2154,Trigger)</f>
        <v>54416</v>
      </c>
      <c r="BA2154" s="105">
        <f>_xll.qlCalendarAdvance(Calendar,BA2153,AY2154,"f",,Trigger)</f>
        <v>54421</v>
      </c>
      <c r="BB2154" s="105">
        <f>_xll.qlInterestRateIndexMaturity(Currency&amp;"ibor"&amp;Tenor,BA2154,Trigger)</f>
        <v>54603</v>
      </c>
      <c r="BC2154" s="257">
        <f>_xll.qlIndexFixing($AC$5,AZ2154,TRUE,_xll.ohTrigger(Trigger,Trigger6M))</f>
        <v>1.4340337982683025E-2</v>
      </c>
      <c r="BD2154" s="257">
        <f>_xll.qlIndexFixing($BE$1,AZ2154,TRUE,_xll.ohTrigger(Trigger,Trigger6M))</f>
        <v>1.3923786592919672E-2</v>
      </c>
    </row>
    <row r="2155" spans="51:56" ht="11.25" customHeight="1" x14ac:dyDescent="0.25">
      <c r="AY2155" s="106" t="s">
        <v>83</v>
      </c>
      <c r="AZ2155" s="105">
        <f>_xll.qlInterestRateIndexFixingDate(Currency&amp;"ibor"&amp;Tenor,BA2155,Trigger)</f>
        <v>54423</v>
      </c>
      <c r="BA2155" s="105">
        <f>_xll.qlCalendarAdvance(Calendar,BA2154,AY2155,"f",,Trigger)</f>
        <v>54428</v>
      </c>
      <c r="BB2155" s="105">
        <f>_xll.qlInterestRateIndexMaturity(Currency&amp;"ibor"&amp;Tenor,BA2155,Trigger)</f>
        <v>54609</v>
      </c>
      <c r="BC2155" s="257">
        <f>_xll.qlIndexFixing($AC$5,AZ2155,TRUE,_xll.ohTrigger(Trigger,Trigger6M))</f>
        <v>1.4334425759670401E-2</v>
      </c>
      <c r="BD2155" s="257">
        <f>_xll.qlIndexFixing($BE$1,AZ2155,TRUE,_xll.ohTrigger(Trigger,Trigger6M))</f>
        <v>1.3921494254352381E-2</v>
      </c>
    </row>
    <row r="2156" spans="51:56" ht="11.25" customHeight="1" x14ac:dyDescent="0.25">
      <c r="AY2156" s="106" t="s">
        <v>83</v>
      </c>
      <c r="AZ2156" s="105">
        <f>_xll.qlInterestRateIndexFixingDate(Currency&amp;"ibor"&amp;Tenor,BA2156,Trigger)</f>
        <v>54431</v>
      </c>
      <c r="BA2156" s="105">
        <f>_xll.qlCalendarAdvance(Calendar,BA2155,AY2156,"f",,Trigger)</f>
        <v>54435</v>
      </c>
      <c r="BB2156" s="105">
        <f>_xll.qlInterestRateIndexMaturity(Currency&amp;"ibor"&amp;Tenor,BA2156,Trigger)</f>
        <v>54616</v>
      </c>
      <c r="BC2156" s="257">
        <f>_xll.qlIndexFixing($AC$5,AZ2156,TRUE,_xll.ohTrigger(Trigger,Trigger6M))</f>
        <v>1.4327953144922578E-2</v>
      </c>
      <c r="BD2156" s="257">
        <f>_xll.qlIndexFixing($BE$1,AZ2156,TRUE,_xll.ohTrigger(Trigger,Trigger6M))</f>
        <v>1.3919284208690322E-2</v>
      </c>
    </row>
    <row r="2157" spans="51:56" ht="11.25" customHeight="1" x14ac:dyDescent="0.25">
      <c r="AY2157" s="106" t="s">
        <v>83</v>
      </c>
      <c r="AZ2157" s="105">
        <f>_xll.qlInterestRateIndexFixingDate(Currency&amp;"ibor"&amp;Tenor,BA2157,Trigger)</f>
        <v>54438</v>
      </c>
      <c r="BA2157" s="105">
        <f>_xll.qlCalendarAdvance(Calendar,BA2156,AY2157,"f",,Trigger)</f>
        <v>54442</v>
      </c>
      <c r="BB2157" s="105">
        <f>_xll.qlInterestRateIndexMaturity(Currency&amp;"ibor"&amp;Tenor,BA2157,Trigger)</f>
        <v>54623</v>
      </c>
      <c r="BC2157" s="257">
        <f>_xll.qlIndexFixing($AC$5,AZ2157,TRUE,_xll.ohTrigger(Trigger,Trigger6M))</f>
        <v>1.4321472171042585E-2</v>
      </c>
      <c r="BD2157" s="257">
        <f>_xll.qlIndexFixing($BE$1,AZ2157,TRUE,_xll.ohTrigger(Trigger,Trigger6M))</f>
        <v>1.3917050459838138E-2</v>
      </c>
    </row>
    <row r="2158" spans="51:56" ht="11.25" customHeight="1" x14ac:dyDescent="0.25">
      <c r="AY2158" s="106" t="s">
        <v>83</v>
      </c>
      <c r="AZ2158" s="105">
        <f>_xll.qlInterestRateIndexFixingDate(Currency&amp;"ibor"&amp;Tenor,BA2158,Trigger)</f>
        <v>54445</v>
      </c>
      <c r="BA2158" s="105">
        <f>_xll.qlCalendarAdvance(Calendar,BA2157,AY2158,"f",,Trigger)</f>
        <v>54449</v>
      </c>
      <c r="BB2158" s="105">
        <f>_xll.qlInterestRateIndexMaturity(Currency&amp;"ibor"&amp;Tenor,BA2158,Trigger)</f>
        <v>54630</v>
      </c>
      <c r="BC2158" s="257">
        <f>_xll.qlIndexFixing($AC$5,AZ2158,TRUE,_xll.ohTrigger(Trigger,Trigger6M))</f>
        <v>1.4314982838109913E-2</v>
      </c>
      <c r="BD2158" s="257">
        <f>_xll.qlIndexFixing($BE$1,AZ2158,TRUE,_xll.ohTrigger(Trigger,Trigger6M))</f>
        <v>1.3914792966126613E-2</v>
      </c>
    </row>
    <row r="2159" spans="51:56" ht="11.25" customHeight="1" x14ac:dyDescent="0.25">
      <c r="AY2159" s="106" t="s">
        <v>83</v>
      </c>
      <c r="AZ2159" s="105">
        <f>_xll.qlInterestRateIndexFixingDate(Currency&amp;"ibor"&amp;Tenor,BA2159,Trigger)</f>
        <v>54452</v>
      </c>
      <c r="BA2159" s="105">
        <f>_xll.qlCalendarAdvance(Calendar,BA2158,AY2159,"f",,Trigger)</f>
        <v>54456</v>
      </c>
      <c r="BB2159" s="105">
        <f>_xll.qlInterestRateIndexMaturity(Currency&amp;"ibor"&amp;Tenor,BA2159,Trigger)</f>
        <v>54637</v>
      </c>
      <c r="BC2159" s="257">
        <f>_xll.qlIndexFixing($AC$5,AZ2159,TRUE,_xll.ohTrigger(Trigger,Trigger6M))</f>
        <v>1.4308485146206269E-2</v>
      </c>
      <c r="BD2159" s="257">
        <f>_xll.qlIndexFixing($BE$1,AZ2159,TRUE,_xll.ohTrigger(Trigger,Trigger6M))</f>
        <v>1.39125116858861E-2</v>
      </c>
    </row>
    <row r="2160" spans="51:56" ht="11.25" customHeight="1" x14ac:dyDescent="0.25">
      <c r="AY2160" s="106" t="s">
        <v>83</v>
      </c>
      <c r="AZ2160" s="105">
        <f>_xll.qlInterestRateIndexFixingDate(Currency&amp;"ibor"&amp;Tenor,BA2160,Trigger)</f>
        <v>54459</v>
      </c>
      <c r="BA2160" s="105">
        <f>_xll.qlCalendarAdvance(Calendar,BA2159,AY2160,"f",,Trigger)</f>
        <v>54463</v>
      </c>
      <c r="BB2160" s="105">
        <f>_xll.qlInterestRateIndexMaturity(Currency&amp;"ibor"&amp;Tenor,BA2160,Trigger)</f>
        <v>54644</v>
      </c>
      <c r="BC2160" s="257">
        <f>_xll.qlIndexFixing($AC$5,AZ2160,TRUE,_xll.ohTrigger(Trigger,Trigger6M))</f>
        <v>1.4301979095413354E-2</v>
      </c>
      <c r="BD2160" s="257">
        <f>_xll.qlIndexFixing($BE$1,AZ2160,TRUE,_xll.ohTrigger(Trigger,Trigger6M))</f>
        <v>1.3910206577449154E-2</v>
      </c>
    </row>
    <row r="2161" spans="51:56" ht="11.25" customHeight="1" x14ac:dyDescent="0.25">
      <c r="AY2161" s="106" t="s">
        <v>83</v>
      </c>
      <c r="AZ2161" s="105">
        <f>_xll.qlInterestRateIndexFixingDate(Currency&amp;"ibor"&amp;Tenor,BA2161,Trigger)</f>
        <v>54466</v>
      </c>
      <c r="BA2161" s="105">
        <f>_xll.qlCalendarAdvance(Calendar,BA2160,AY2161,"f",,Trigger)</f>
        <v>54470</v>
      </c>
      <c r="BB2161" s="105">
        <f>_xll.qlInterestRateIndexMaturity(Currency&amp;"ibor"&amp;Tenor,BA2161,Trigger)</f>
        <v>54651</v>
      </c>
      <c r="BC2161" s="257">
        <f>_xll.qlIndexFixing($AC$5,AZ2161,TRUE,_xll.ohTrigger(Trigger,Trigger6M))</f>
        <v>1.4295464685813752E-2</v>
      </c>
      <c r="BD2161" s="257">
        <f>_xll.qlIndexFixing($BE$1,AZ2161,TRUE,_xll.ohTrigger(Trigger,Trigger6M))</f>
        <v>1.3907877599148773E-2</v>
      </c>
    </row>
    <row r="2162" spans="51:56" ht="11.25" customHeight="1" x14ac:dyDescent="0.25">
      <c r="AY2162" s="106" t="s">
        <v>83</v>
      </c>
      <c r="AZ2162" s="105">
        <f>_xll.qlInterestRateIndexFixingDate(Currency&amp;"ibor"&amp;Tenor,BA2162,Trigger)</f>
        <v>54473</v>
      </c>
      <c r="BA2162" s="105">
        <f>_xll.qlCalendarAdvance(Calendar,BA2161,AY2162,"f",,Trigger)</f>
        <v>54477</v>
      </c>
      <c r="BB2162" s="105">
        <f>_xll.qlInterestRateIndexMaturity(Currency&amp;"ibor"&amp;Tenor,BA2162,Trigger)</f>
        <v>54658</v>
      </c>
      <c r="BC2162" s="257">
        <f>_xll.qlIndexFixing($AC$5,AZ2162,TRUE,_xll.ohTrigger(Trigger,Trigger6M))</f>
        <v>1.4288941917487401E-2</v>
      </c>
      <c r="BD2162" s="257">
        <f>_xll.qlIndexFixing($BE$1,AZ2162,TRUE,_xll.ohTrigger(Trigger,Trigger6M))</f>
        <v>1.3905524709318842E-2</v>
      </c>
    </row>
    <row r="2163" spans="51:56" ht="11.25" customHeight="1" x14ac:dyDescent="0.25">
      <c r="AY2163" s="106" t="s">
        <v>83</v>
      </c>
      <c r="AZ2163" s="105">
        <f>_xll.qlInterestRateIndexFixingDate(Currency&amp;"ibor"&amp;Tenor,BA2163,Trigger)</f>
        <v>54480</v>
      </c>
      <c r="BA2163" s="105">
        <f>_xll.qlCalendarAdvance(Calendar,BA2162,AY2163,"f",,Trigger)</f>
        <v>54484</v>
      </c>
      <c r="BB2163" s="105">
        <f>_xll.qlInterestRateIndexMaturity(Currency&amp;"ibor"&amp;Tenor,BA2163,Trigger)</f>
        <v>54668</v>
      </c>
      <c r="BC2163" s="257">
        <f>_xll.qlIndexFixing($AC$5,AZ2163,TRUE,_xll.ohTrigger(Trigger,Trigger6M))</f>
        <v>1.4281846353783578E-2</v>
      </c>
      <c r="BD2163" s="257">
        <f>_xll.qlIndexFixing($BE$1,AZ2163,TRUE,_xll.ohTrigger(Trigger,Trigger6M))</f>
        <v>1.3903416574716016E-2</v>
      </c>
    </row>
    <row r="2164" spans="51:56" ht="11.25" customHeight="1" x14ac:dyDescent="0.25">
      <c r="AY2164" s="106" t="s">
        <v>83</v>
      </c>
      <c r="AZ2164" s="105">
        <f>_xll.qlInterestRateIndexFixingDate(Currency&amp;"ibor"&amp;Tenor,BA2164,Trigger)</f>
        <v>54487</v>
      </c>
      <c r="BA2164" s="105">
        <f>_xll.qlCalendarAdvance(Calendar,BA2163,AY2164,"f",,Trigger)</f>
        <v>54491</v>
      </c>
      <c r="BB2164" s="105">
        <f>_xll.qlInterestRateIndexMaturity(Currency&amp;"ibor"&amp;Tenor,BA2164,Trigger)</f>
        <v>54675</v>
      </c>
      <c r="BC2164" s="257">
        <f>_xll.qlIndexFixing($AC$5,AZ2164,TRUE,_xll.ohTrigger(Trigger,Trigger6M))</f>
        <v>1.4275425622139388E-2</v>
      </c>
      <c r="BD2164" s="257">
        <f>_xll.qlIndexFixing($BE$1,AZ2164,TRUE,_xll.ohTrigger(Trigger,Trigger6M))</f>
        <v>1.3901010273040708E-2</v>
      </c>
    </row>
    <row r="2165" spans="51:56" ht="11.25" customHeight="1" x14ac:dyDescent="0.25">
      <c r="AY2165" s="106" t="s">
        <v>83</v>
      </c>
      <c r="AZ2165" s="105">
        <f>_xll.qlInterestRateIndexFixingDate(Currency&amp;"ibor"&amp;Tenor,BA2165,Trigger)</f>
        <v>54494</v>
      </c>
      <c r="BA2165" s="105">
        <f>_xll.qlCalendarAdvance(Calendar,BA2164,AY2165,"f",,Trigger)</f>
        <v>54498</v>
      </c>
      <c r="BB2165" s="105">
        <f>_xll.qlInterestRateIndexMaturity(Currency&amp;"ibor"&amp;Tenor,BA2165,Trigger)</f>
        <v>54682</v>
      </c>
      <c r="BC2165" s="257">
        <f>_xll.qlIndexFixing($AC$5,AZ2165,TRUE,_xll.ohTrigger(Trigger,Trigger6M))</f>
        <v>1.4268996667240512E-2</v>
      </c>
      <c r="BD2165" s="257">
        <f>_xll.qlIndexFixing($BE$1,AZ2165,TRUE,_xll.ohTrigger(Trigger,Trigger6M))</f>
        <v>1.3898579923190643E-2</v>
      </c>
    </row>
    <row r="2166" spans="51:56" ht="11.25" customHeight="1" x14ac:dyDescent="0.25">
      <c r="AY2166" s="106" t="s">
        <v>83</v>
      </c>
      <c r="AZ2166" s="105">
        <f>_xll.qlInterestRateIndexFixingDate(Currency&amp;"ibor"&amp;Tenor,BA2166,Trigger)</f>
        <v>54501</v>
      </c>
      <c r="BA2166" s="105">
        <f>_xll.qlCalendarAdvance(Calendar,BA2165,AY2166,"f",,Trigger)</f>
        <v>54505</v>
      </c>
      <c r="BB2166" s="105">
        <f>_xll.qlInterestRateIndexMaturity(Currency&amp;"ibor"&amp;Tenor,BA2166,Trigger)</f>
        <v>54689</v>
      </c>
      <c r="BC2166" s="257">
        <f>_xll.qlIndexFixing($AC$5,AZ2166,TRUE,_xll.ohTrigger(Trigger,Trigger6M))</f>
        <v>1.4262559489168191E-2</v>
      </c>
      <c r="BD2166" s="257">
        <f>_xll.qlIndexFixing($BE$1,AZ2166,TRUE,_xll.ohTrigger(Trigger,Trigger6M))</f>
        <v>1.3896125483501325E-2</v>
      </c>
    </row>
    <row r="2167" spans="51:56" ht="11.25" customHeight="1" x14ac:dyDescent="0.25">
      <c r="AY2167" s="106" t="s">
        <v>83</v>
      </c>
      <c r="AZ2167" s="105">
        <f>_xll.qlInterestRateIndexFixingDate(Currency&amp;"ibor"&amp;Tenor,BA2167,Trigger)</f>
        <v>54508</v>
      </c>
      <c r="BA2167" s="105">
        <f>_xll.qlCalendarAdvance(Calendar,BA2166,AY2167,"f",,Trigger)</f>
        <v>54512</v>
      </c>
      <c r="BB2167" s="105">
        <f>_xll.qlInterestRateIndexMaturity(Currency&amp;"ibor"&amp;Tenor,BA2167,Trigger)</f>
        <v>54696</v>
      </c>
      <c r="BC2167" s="257">
        <f>_xll.qlIndexFixing($AC$5,AZ2167,TRUE,_xll.ohTrigger(Trigger,Trigger6M))</f>
        <v>1.4256114088002793E-2</v>
      </c>
      <c r="BD2167" s="257">
        <f>_xll.qlIndexFixing($BE$1,AZ2167,TRUE,_xll.ohTrigger(Trigger,Trigger6M))</f>
        <v>1.3893646912309125E-2</v>
      </c>
    </row>
    <row r="2168" spans="51:56" ht="11.25" customHeight="1" x14ac:dyDescent="0.25">
      <c r="AY2168" s="106" t="s">
        <v>83</v>
      </c>
      <c r="AZ2168" s="105">
        <f>_xll.qlInterestRateIndexFixingDate(Currency&amp;"ibor"&amp;Tenor,BA2168,Trigger)</f>
        <v>54515</v>
      </c>
      <c r="BA2168" s="105">
        <f>_xll.qlCalendarAdvance(Calendar,BA2167,AY2168,"f",,Trigger)</f>
        <v>54519</v>
      </c>
      <c r="BB2168" s="105">
        <f>_xll.qlInterestRateIndexMaturity(Currency&amp;"ibor"&amp;Tenor,BA2168,Trigger)</f>
        <v>54702</v>
      </c>
      <c r="BC2168" s="257">
        <f>_xll.qlIndexFixing($AC$5,AZ2168,TRUE,_xll.ohTrigger(Trigger,Trigger6M))</f>
        <v>1.4249646669281862E-2</v>
      </c>
      <c r="BD2168" s="257">
        <f>_xll.qlIndexFixing($BE$1,AZ2168,TRUE,_xll.ohTrigger(Trigger,Trigger6M))</f>
        <v>1.3891063917731082E-2</v>
      </c>
    </row>
    <row r="2169" spans="51:56" ht="11.25" customHeight="1" x14ac:dyDescent="0.25">
      <c r="AY2169" s="106" t="s">
        <v>83</v>
      </c>
      <c r="AZ2169" s="105">
        <f>_xll.qlInterestRateIndexFixingDate(Currency&amp;"ibor"&amp;Tenor,BA2169,Trigger)</f>
        <v>54522</v>
      </c>
      <c r="BA2169" s="105">
        <f>_xll.qlCalendarAdvance(Calendar,BA2168,AY2169,"f",,Trigger)</f>
        <v>54526</v>
      </c>
      <c r="BB2169" s="105">
        <f>_xll.qlInterestRateIndexMaturity(Currency&amp;"ibor"&amp;Tenor,BA2169,Trigger)</f>
        <v>54709</v>
      </c>
      <c r="BC2169" s="257">
        <f>_xll.qlIndexFixing($AC$5,AZ2169,TRUE,_xll.ohTrigger(Trigger,Trigger6M))</f>
        <v>1.4243145446927084E-2</v>
      </c>
      <c r="BD2169" s="257">
        <f>_xll.qlIndexFixing($BE$1,AZ2169,TRUE,_xll.ohTrigger(Trigger,Trigger6M))</f>
        <v>1.3888538799665838E-2</v>
      </c>
    </row>
    <row r="2170" spans="51:56" ht="11.25" customHeight="1" x14ac:dyDescent="0.25">
      <c r="AY2170" s="106" t="s">
        <v>83</v>
      </c>
      <c r="AZ2170" s="105">
        <f>_xll.qlInterestRateIndexFixingDate(Currency&amp;"ibor"&amp;Tenor,BA2170,Trigger)</f>
        <v>54527</v>
      </c>
      <c r="BA2170" s="105">
        <f>_xll.qlCalendarAdvance(Calendar,BA2169,AY2170,"f",,Trigger)</f>
        <v>54533</v>
      </c>
      <c r="BB2170" s="105">
        <f>_xll.qlInterestRateIndexMaturity(Currency&amp;"ibor"&amp;Tenor,BA2170,Trigger)</f>
        <v>54716</v>
      </c>
      <c r="BC2170" s="257">
        <f>_xll.qlIndexFixing($AC$5,AZ2170,TRUE,_xll.ohTrigger(Trigger,Trigger6M))</f>
        <v>1.4236635957141851E-2</v>
      </c>
      <c r="BD2170" s="257">
        <f>_xll.qlIndexFixing($BE$1,AZ2170,TRUE,_xll.ohTrigger(Trigger,Trigger6M))</f>
        <v>1.3885989429003721E-2</v>
      </c>
    </row>
    <row r="2171" spans="51:56" ht="11.25" customHeight="1" x14ac:dyDescent="0.25">
      <c r="AY2171" s="106" t="s">
        <v>83</v>
      </c>
      <c r="AZ2171" s="105">
        <f>_xll.qlInterestRateIndexFixingDate(Currency&amp;"ibor"&amp;Tenor,BA2171,Trigger)</f>
        <v>54536</v>
      </c>
      <c r="BA2171" s="105">
        <f>_xll.qlCalendarAdvance(Calendar,BA2170,AY2171,"f",,Trigger)</f>
        <v>54540</v>
      </c>
      <c r="BB2171" s="105">
        <f>_xll.qlInterestRateIndexMaturity(Currency&amp;"ibor"&amp;Tenor,BA2171,Trigger)</f>
        <v>54723</v>
      </c>
      <c r="BC2171" s="257">
        <f>_xll.qlIndexFixing($AC$5,AZ2171,TRUE,_xll.ohTrigger(Trigger,Trigger6M))</f>
        <v>1.4230118200007845E-2</v>
      </c>
      <c r="BD2171" s="257">
        <f>_xll.qlIndexFixing($BE$1,AZ2171,TRUE,_xll.ohTrigger(Trigger,Trigger6M))</f>
        <v>1.3883415764087128E-2</v>
      </c>
    </row>
    <row r="2172" spans="51:56" ht="11.25" customHeight="1" x14ac:dyDescent="0.25">
      <c r="AY2172" s="106" t="s">
        <v>83</v>
      </c>
      <c r="AZ2172" s="105">
        <f>_xll.qlInterestRateIndexFixingDate(Currency&amp;"ibor"&amp;Tenor,BA2172,Trigger)</f>
        <v>54543</v>
      </c>
      <c r="BA2172" s="105">
        <f>_xll.qlCalendarAdvance(Calendar,BA2171,AY2172,"f",,Trigger)</f>
        <v>54547</v>
      </c>
      <c r="BB2172" s="105">
        <f>_xll.qlInterestRateIndexMaturity(Currency&amp;"ibor"&amp;Tenor,BA2172,Trigger)</f>
        <v>54731</v>
      </c>
      <c r="BC2172" s="257">
        <f>_xll.qlIndexFixing($AC$5,AZ2172,TRUE,_xll.ohTrigger(Trigger,Trigger6M))</f>
        <v>1.4223763738617827E-2</v>
      </c>
      <c r="BD2172" s="257">
        <f>_xll.qlIndexFixing($BE$1,AZ2172,TRUE,_xll.ohTrigger(Trigger,Trigger6M))</f>
        <v>1.3880890625661703E-2</v>
      </c>
    </row>
    <row r="2173" spans="51:56" ht="11.25" customHeight="1" x14ac:dyDescent="0.25">
      <c r="AY2173" s="106" t="s">
        <v>83</v>
      </c>
      <c r="AZ2173" s="105">
        <f>_xll.qlInterestRateIndexFixingDate(Currency&amp;"ibor"&amp;Tenor,BA2173,Trigger)</f>
        <v>54550</v>
      </c>
      <c r="BA2173" s="105">
        <f>_xll.qlCalendarAdvance(Calendar,BA2172,AY2173,"f",,Trigger)</f>
        <v>54554</v>
      </c>
      <c r="BB2173" s="105">
        <f>_xll.qlInterestRateIndexMaturity(Currency&amp;"ibor"&amp;Tenor,BA2173,Trigger)</f>
        <v>54738</v>
      </c>
      <c r="BC2173" s="257">
        <f>_xll.qlIndexFixing($AC$5,AZ2173,TRUE,_xll.ohTrigger(Trigger,Trigger6M))</f>
        <v>1.4217269000596959E-2</v>
      </c>
      <c r="BD2173" s="257">
        <f>_xll.qlIndexFixing($BE$1,AZ2173,TRUE,_xll.ohTrigger(Trigger,Trigger6M))</f>
        <v>1.387826639058116E-2</v>
      </c>
    </row>
    <row r="2174" spans="51:56" ht="11.25" customHeight="1" x14ac:dyDescent="0.25">
      <c r="AY2174" s="106" t="s">
        <v>83</v>
      </c>
      <c r="AZ2174" s="105">
        <f>_xll.qlInterestRateIndexFixingDate(Currency&amp;"ibor"&amp;Tenor,BA2174,Trigger)</f>
        <v>54557</v>
      </c>
      <c r="BA2174" s="105">
        <f>_xll.qlCalendarAdvance(Calendar,BA2173,AY2174,"f",,Trigger)</f>
        <v>54561</v>
      </c>
      <c r="BB2174" s="105">
        <f>_xll.qlInterestRateIndexMaturity(Currency&amp;"ibor"&amp;Tenor,BA2174,Trigger)</f>
        <v>54745</v>
      </c>
      <c r="BC2174" s="257">
        <f>_xll.qlIndexFixing($AC$5,AZ2174,TRUE,_xll.ohTrigger(Trigger,Trigger6M))</f>
        <v>1.4210766040050386E-2</v>
      </c>
      <c r="BD2174" s="257">
        <f>_xll.qlIndexFixing($BE$1,AZ2174,TRUE,_xll.ohTrigger(Trigger,Trigger6M))</f>
        <v>1.3875617732384042E-2</v>
      </c>
    </row>
    <row r="2175" spans="51:56" ht="11.25" customHeight="1" x14ac:dyDescent="0.25">
      <c r="AY2175" s="106" t="s">
        <v>83</v>
      </c>
      <c r="AZ2175" s="105">
        <f>_xll.qlInterestRateIndexFixingDate(Currency&amp;"ibor"&amp;Tenor,BA2175,Trigger)</f>
        <v>54564</v>
      </c>
      <c r="BA2175" s="105">
        <f>_xll.qlCalendarAdvance(Calendar,BA2174,AY2175,"f",,Trigger)</f>
        <v>54568</v>
      </c>
      <c r="BB2175" s="105">
        <f>_xll.qlInterestRateIndexMaturity(Currency&amp;"ibor"&amp;Tenor,BA2175,Trigger)</f>
        <v>54752</v>
      </c>
      <c r="BC2175" s="257">
        <f>_xll.qlIndexFixing($AC$5,AZ2175,TRUE,_xll.ohTrigger(Trigger,Trigger6M))</f>
        <v>1.4204254857061088E-2</v>
      </c>
      <c r="BD2175" s="257">
        <f>_xll.qlIndexFixing($BE$1,AZ2175,TRUE,_xll.ohTrigger(Trigger,Trigger6M))</f>
        <v>1.3872944609415848E-2</v>
      </c>
    </row>
    <row r="2176" spans="51:56" ht="11.25" customHeight="1" x14ac:dyDescent="0.25">
      <c r="AY2176" s="106" t="s">
        <v>83</v>
      </c>
      <c r="AZ2176" s="105">
        <f>_xll.qlInterestRateIndexFixingDate(Currency&amp;"ibor"&amp;Tenor,BA2176,Trigger)</f>
        <v>54571</v>
      </c>
      <c r="BA2176" s="105">
        <f>_xll.qlCalendarAdvance(Calendar,BA2175,AY2176,"f",,Trigger)</f>
        <v>54575</v>
      </c>
      <c r="BB2176" s="105">
        <f>_xll.qlInterestRateIndexMaturity(Currency&amp;"ibor"&amp;Tenor,BA2176,Trigger)</f>
        <v>54758</v>
      </c>
      <c r="BC2176" s="257">
        <f>_xll.qlIndexFixing($AC$5,AZ2176,TRUE,_xll.ohTrigger(Trigger,Trigger6M))</f>
        <v>1.4197405406972129E-2</v>
      </c>
      <c r="BD2176" s="257">
        <f>_xll.qlIndexFixing($BE$1,AZ2176,TRUE,_xll.ohTrigger(Trigger,Trigger6M))</f>
        <v>1.3870181567729758E-2</v>
      </c>
    </row>
    <row r="2177" spans="51:56" ht="11.25" customHeight="1" x14ac:dyDescent="0.25">
      <c r="AY2177" s="106" t="s">
        <v>83</v>
      </c>
      <c r="AZ2177" s="105">
        <f>_xll.qlInterestRateIndexFixingDate(Currency&amp;"ibor"&amp;Tenor,BA2177,Trigger)</f>
        <v>54578</v>
      </c>
      <c r="BA2177" s="105">
        <f>_xll.qlCalendarAdvance(Calendar,BA2176,AY2177,"f",,Trigger)</f>
        <v>54582</v>
      </c>
      <c r="BB2177" s="105">
        <f>_xll.qlInterestRateIndexMaturity(Currency&amp;"ibor"&amp;Tenor,BA2177,Trigger)</f>
        <v>54765</v>
      </c>
      <c r="BC2177" s="257">
        <f>_xll.qlIndexFixing($AC$5,AZ2177,TRUE,_xll.ohTrigger(Trigger,Trigger6M))</f>
        <v>1.4197145320494309E-2</v>
      </c>
      <c r="BD2177" s="257">
        <f>_xll.qlIndexFixing($BE$1,AZ2177,TRUE,_xll.ohTrigger(Trigger,Trigger6M))</f>
        <v>1.3867461262528113E-2</v>
      </c>
    </row>
    <row r="2178" spans="51:56" ht="11.25" customHeight="1" x14ac:dyDescent="0.25">
      <c r="AY2178" s="106" t="s">
        <v>83</v>
      </c>
      <c r="AZ2178" s="105">
        <f>_xll.qlInterestRateIndexFixingDate(Currency&amp;"ibor"&amp;Tenor,BA2178,Trigger)</f>
        <v>54585</v>
      </c>
      <c r="BA2178" s="105">
        <f>_xll.qlCalendarAdvance(Calendar,BA2177,AY2178,"f",,Trigger)</f>
        <v>54589</v>
      </c>
      <c r="BB2178" s="105">
        <f>_xll.qlInterestRateIndexMaturity(Currency&amp;"ibor"&amp;Tenor,BA2178,Trigger)</f>
        <v>54772</v>
      </c>
      <c r="BC2178" s="257">
        <f>_xll.qlIndexFixing($AC$5,AZ2178,TRUE,_xll.ohTrigger(Trigger,Trigger6M))</f>
        <v>1.4197935855994104E-2</v>
      </c>
      <c r="BD2178" s="257">
        <f>_xll.qlIndexFixing($BE$1,AZ2178,TRUE,_xll.ohTrigger(Trigger,Trigger6M))</f>
        <v>1.3864716371496267E-2</v>
      </c>
    </row>
    <row r="2179" spans="51:56" ht="11.25" customHeight="1" x14ac:dyDescent="0.25">
      <c r="AY2179" s="106" t="s">
        <v>83</v>
      </c>
      <c r="AZ2179" s="105">
        <f>_xll.qlInterestRateIndexFixingDate(Currency&amp;"ibor"&amp;Tenor,BA2179,Trigger)</f>
        <v>54592</v>
      </c>
      <c r="BA2179" s="105">
        <f>_xll.qlCalendarAdvance(Calendar,BA2178,AY2179,"f",,Trigger)</f>
        <v>54596</v>
      </c>
      <c r="BB2179" s="105">
        <f>_xll.qlInterestRateIndexMaturity(Currency&amp;"ibor"&amp;Tenor,BA2179,Trigger)</f>
        <v>54779</v>
      </c>
      <c r="BC2179" s="257">
        <f>_xll.qlIndexFixing($AC$5,AZ2179,TRUE,_xll.ohTrigger(Trigger,Trigger6M))</f>
        <v>1.4198726391808837E-2</v>
      </c>
      <c r="BD2179" s="257">
        <f>_xll.qlIndexFixing($BE$1,AZ2179,TRUE,_xll.ohTrigger(Trigger,Trigger6M))</f>
        <v>1.3861946852985347E-2</v>
      </c>
    </row>
    <row r="2180" spans="51:56" ht="11.25" customHeight="1" x14ac:dyDescent="0.25">
      <c r="AY2180" s="106" t="s">
        <v>83</v>
      </c>
      <c r="AZ2180" s="105">
        <f>_xll.qlInterestRateIndexFixingDate(Currency&amp;"ibor"&amp;Tenor,BA2180,Trigger)</f>
        <v>54599</v>
      </c>
      <c r="BA2180" s="105">
        <f>_xll.qlCalendarAdvance(Calendar,BA2179,AY2180,"f",,Trigger)</f>
        <v>54603</v>
      </c>
      <c r="BB2180" s="105">
        <f>_xll.qlInterestRateIndexMaturity(Currency&amp;"ibor"&amp;Tenor,BA2180,Trigger)</f>
        <v>54786</v>
      </c>
      <c r="BC2180" s="257">
        <f>_xll.qlIndexFixing($AC$5,AZ2180,TRUE,_xll.ohTrigger(Trigger,Trigger6M))</f>
        <v>1.4199516927939384E-2</v>
      </c>
      <c r="BD2180" s="257">
        <f>_xll.qlIndexFixing($BE$1,AZ2180,TRUE,_xll.ohTrigger(Trigger,Trigger6M))</f>
        <v>1.3859152665347796E-2</v>
      </c>
    </row>
    <row r="2181" spans="51:56" ht="11.25" customHeight="1" x14ac:dyDescent="0.25">
      <c r="AY2181" s="106" t="s">
        <v>83</v>
      </c>
      <c r="AZ2181" s="105">
        <f>_xll.qlInterestRateIndexFixingDate(Currency&amp;"ibor"&amp;Tenor,BA2181,Trigger)</f>
        <v>54606</v>
      </c>
      <c r="BA2181" s="105">
        <f>_xll.qlCalendarAdvance(Calendar,BA2180,AY2181,"f",,Trigger)</f>
        <v>54610</v>
      </c>
      <c r="BB2181" s="105">
        <f>_xll.qlInterestRateIndexMaturity(Currency&amp;"ibor"&amp;Tenor,BA2181,Trigger)</f>
        <v>54794</v>
      </c>
      <c r="BC2181" s="257">
        <f>_xll.qlIndexFixing($AC$5,AZ2181,TRUE,_xll.ohTrigger(Trigger,Trigger6M))</f>
        <v>1.4200643333384449E-2</v>
      </c>
      <c r="BD2181" s="257">
        <f>_xll.qlIndexFixing($BE$1,AZ2181,TRUE,_xll.ohTrigger(Trigger,Trigger6M))</f>
        <v>1.3856389778902019E-2</v>
      </c>
    </row>
    <row r="2182" spans="51:56" ht="11.25" customHeight="1" x14ac:dyDescent="0.25">
      <c r="AY2182" s="106" t="s">
        <v>83</v>
      </c>
      <c r="AZ2182" s="105">
        <f>_xll.qlInterestRateIndexFixingDate(Currency&amp;"ibor"&amp;Tenor,BA2182,Trigger)</f>
        <v>54613</v>
      </c>
      <c r="BA2182" s="105">
        <f>_xll.qlCalendarAdvance(Calendar,BA2181,AY2182,"f",,Trigger)</f>
        <v>54617</v>
      </c>
      <c r="BB2182" s="105">
        <f>_xll.qlInterestRateIndexMaturity(Currency&amp;"ibor"&amp;Tenor,BA2182,Trigger)</f>
        <v>54801</v>
      </c>
      <c r="BC2182" s="257">
        <f>_xll.qlIndexFixing($AC$5,AZ2182,TRUE,_xll.ohTrigger(Trigger,Trigger6M))</f>
        <v>1.4201433901240412E-2</v>
      </c>
      <c r="BD2182" s="257">
        <f>_xll.qlIndexFixing($BE$1,AZ2182,TRUE,_xll.ohTrigger(Trigger,Trigger6M))</f>
        <v>1.3853544236303077E-2</v>
      </c>
    </row>
    <row r="2183" spans="51:56" ht="11.25" customHeight="1" x14ac:dyDescent="0.25">
      <c r="AY2183" s="106" t="s">
        <v>83</v>
      </c>
      <c r="AZ2183" s="105">
        <f>_xll.qlInterestRateIndexFixingDate(Currency&amp;"ibor"&amp;Tenor,BA2183,Trigger)</f>
        <v>54620</v>
      </c>
      <c r="BA2183" s="105">
        <f>_xll.qlCalendarAdvance(Calendar,BA2182,AY2183,"f",,Trigger)</f>
        <v>54624</v>
      </c>
      <c r="BB2183" s="105">
        <f>_xll.qlInterestRateIndexMaturity(Currency&amp;"ibor"&amp;Tenor,BA2183,Trigger)</f>
        <v>54808</v>
      </c>
      <c r="BC2183" s="257">
        <f>_xll.qlIndexFixing($AC$5,AZ2183,TRUE,_xll.ohTrigger(Trigger,Trigger6M))</f>
        <v>1.4202224469413946E-2</v>
      </c>
      <c r="BD2183" s="257">
        <f>_xll.qlIndexFixing($BE$1,AZ2183,TRUE,_xll.ohTrigger(Trigger,Trigger6M))</f>
        <v>1.3850673895738281E-2</v>
      </c>
    </row>
    <row r="2184" spans="51:56" ht="11.25" customHeight="1" x14ac:dyDescent="0.25">
      <c r="AY2184" s="106" t="s">
        <v>83</v>
      </c>
      <c r="AZ2184" s="105">
        <f>_xll.qlInterestRateIndexFixingDate(Currency&amp;"ibor"&amp;Tenor,BA2184,Trigger)</f>
        <v>54627</v>
      </c>
      <c r="BA2184" s="105">
        <f>_xll.qlCalendarAdvance(Calendar,BA2183,AY2184,"f",,Trigger)</f>
        <v>54631</v>
      </c>
      <c r="BB2184" s="105">
        <f>_xll.qlInterestRateIndexMaturity(Currency&amp;"ibor"&amp;Tenor,BA2184,Trigger)</f>
        <v>54815</v>
      </c>
      <c r="BC2184" s="257">
        <f>_xll.qlIndexFixing($AC$5,AZ2184,TRUE,_xll.ohTrigger(Trigger,Trigger6M))</f>
        <v>1.4203015037904183E-2</v>
      </c>
      <c r="BD2184" s="257">
        <f>_xll.qlIndexFixing($BE$1,AZ2184,TRUE,_xll.ohTrigger(Trigger,Trigger6M))</f>
        <v>1.3847778715562246E-2</v>
      </c>
    </row>
    <row r="2185" spans="51:56" ht="11.25" customHeight="1" x14ac:dyDescent="0.25">
      <c r="AY2185" s="106" t="s">
        <v>83</v>
      </c>
      <c r="AZ2185" s="105">
        <f>_xll.qlInterestRateIndexFixingDate(Currency&amp;"ibor"&amp;Tenor,BA2185,Trigger)</f>
        <v>54634</v>
      </c>
      <c r="BA2185" s="105">
        <f>_xll.qlCalendarAdvance(Calendar,BA2184,AY2185,"f",,Trigger)</f>
        <v>54638</v>
      </c>
      <c r="BB2185" s="105">
        <f>_xll.qlInterestRateIndexMaturity(Currency&amp;"ibor"&amp;Tenor,BA2185,Trigger)</f>
        <v>54822</v>
      </c>
      <c r="BC2185" s="257">
        <f>_xll.qlIndexFixing($AC$5,AZ2185,TRUE,_xll.ohTrigger(Trigger,Trigger6M))</f>
        <v>1.4203805606711558E-2</v>
      </c>
      <c r="BD2185" s="257">
        <f>_xll.qlIndexFixing($BE$1,AZ2185,TRUE,_xll.ohTrigger(Trigger,Trigger6M))</f>
        <v>1.3844858654133069E-2</v>
      </c>
    </row>
    <row r="2186" spans="51:56" ht="11.25" customHeight="1" x14ac:dyDescent="0.25">
      <c r="AY2186" s="106" t="s">
        <v>83</v>
      </c>
      <c r="AZ2186" s="105">
        <f>_xll.qlInterestRateIndexFixingDate(Currency&amp;"ibor"&amp;Tenor,BA2186,Trigger)</f>
        <v>54641</v>
      </c>
      <c r="BA2186" s="105">
        <f>_xll.qlCalendarAdvance(Calendar,BA2185,AY2186,"f",,Trigger)</f>
        <v>54645</v>
      </c>
      <c r="BB2186" s="105">
        <f>_xll.qlInterestRateIndexMaturity(Currency&amp;"ibor"&amp;Tenor,BA2186,Trigger)</f>
        <v>54829</v>
      </c>
      <c r="BC2186" s="257">
        <f>_xll.qlIndexFixing($AC$5,AZ2186,TRUE,_xll.ohTrigger(Trigger,Trigger6M))</f>
        <v>1.4204596175836505E-2</v>
      </c>
      <c r="BD2186" s="257">
        <f>_xll.qlIndexFixing($BE$1,AZ2186,TRUE,_xll.ohTrigger(Trigger,Trigger6M))</f>
        <v>1.3841913669807535E-2</v>
      </c>
    </row>
    <row r="2187" spans="51:56" ht="11.25" customHeight="1" x14ac:dyDescent="0.25">
      <c r="AY2187" s="106" t="s">
        <v>83</v>
      </c>
      <c r="AZ2187" s="105">
        <f>_xll.qlInterestRateIndexFixingDate(Currency&amp;"ibor"&amp;Tenor,BA2187,Trigger)</f>
        <v>54648</v>
      </c>
      <c r="BA2187" s="105">
        <f>_xll.qlCalendarAdvance(Calendar,BA2186,AY2187,"f",,Trigger)</f>
        <v>54652</v>
      </c>
      <c r="BB2187" s="105">
        <f>_xll.qlInterestRateIndexMaturity(Currency&amp;"ibor"&amp;Tenor,BA2187,Trigger)</f>
        <v>54836</v>
      </c>
      <c r="BC2187" s="257">
        <f>_xll.qlIndexFixing($AC$5,AZ2187,TRUE,_xll.ohTrigger(Trigger,Trigger6M))</f>
        <v>1.4205386745278589E-2</v>
      </c>
      <c r="BD2187" s="257">
        <f>_xll.qlIndexFixing($BE$1,AZ2187,TRUE,_xll.ohTrigger(Trigger,Trigger6M))</f>
        <v>1.383894372094591E-2</v>
      </c>
    </row>
    <row r="2188" spans="51:56" ht="11.25" customHeight="1" x14ac:dyDescent="0.25">
      <c r="AY2188" s="106" t="s">
        <v>83</v>
      </c>
      <c r="AZ2188" s="105">
        <f>_xll.qlInterestRateIndexFixingDate(Currency&amp;"ibor"&amp;Tenor,BA2188,Trigger)</f>
        <v>54655</v>
      </c>
      <c r="BA2188" s="105">
        <f>_xll.qlCalendarAdvance(Calendar,BA2187,AY2188,"f",,Trigger)</f>
        <v>54659</v>
      </c>
      <c r="BB2188" s="105">
        <f>_xll.qlInterestRateIndexMaturity(Currency&amp;"ibor"&amp;Tenor,BA2188,Trigger)</f>
        <v>54843</v>
      </c>
      <c r="BC2188" s="257">
        <f>_xll.qlIndexFixing($AC$5,AZ2188,TRUE,_xll.ohTrigger(Trigger,Trigger6M))</f>
        <v>1.4206177315036943E-2</v>
      </c>
      <c r="BD2188" s="257">
        <f>_xll.qlIndexFixing($BE$1,AZ2188,TRUE,_xll.ohTrigger(Trigger,Trigger6M))</f>
        <v>1.3835948765908894E-2</v>
      </c>
    </row>
    <row r="2189" spans="51:56" ht="11.25" customHeight="1" x14ac:dyDescent="0.25">
      <c r="AY2189" s="106" t="s">
        <v>83</v>
      </c>
      <c r="AZ2189" s="105">
        <f>_xll.qlInterestRateIndexFixingDate(Currency&amp;"ibor"&amp;Tenor,BA2189,Trigger)</f>
        <v>54662</v>
      </c>
      <c r="BA2189" s="105">
        <f>_xll.qlCalendarAdvance(Calendar,BA2188,AY2189,"f",,Trigger)</f>
        <v>54666</v>
      </c>
      <c r="BB2189" s="105">
        <f>_xll.qlInterestRateIndexMaturity(Currency&amp;"ibor"&amp;Tenor,BA2189,Trigger)</f>
        <v>54847</v>
      </c>
      <c r="BC2189" s="257">
        <f>_xll.qlIndexFixing($AC$5,AZ2189,TRUE,_xll.ohTrigger(Trigger,Trigger6M))</f>
        <v>1.4205959567018282E-2</v>
      </c>
      <c r="BD2189" s="257">
        <f>_xll.qlIndexFixing($BE$1,AZ2189,TRUE,_xll.ohTrigger(Trigger,Trigger6M))</f>
        <v>1.3832805908870646E-2</v>
      </c>
    </row>
    <row r="2190" spans="51:56" ht="11.25" customHeight="1" x14ac:dyDescent="0.25">
      <c r="AY2190" s="106" t="s">
        <v>83</v>
      </c>
      <c r="AZ2190" s="105">
        <f>_xll.qlInterestRateIndexFixingDate(Currency&amp;"ibor"&amp;Tenor,BA2190,Trigger)</f>
        <v>54669</v>
      </c>
      <c r="BA2190" s="105">
        <f>_xll.qlCalendarAdvance(Calendar,BA2189,AY2190,"f",,Trigger)</f>
        <v>54673</v>
      </c>
      <c r="BB2190" s="105">
        <f>_xll.qlInterestRateIndexMaturity(Currency&amp;"ibor"&amp;Tenor,BA2190,Trigger)</f>
        <v>54854</v>
      </c>
      <c r="BC2190" s="257">
        <f>_xll.qlIndexFixing($AC$5,AZ2190,TRUE,_xll.ohTrigger(Trigger,Trigger6M))</f>
        <v>1.4206750044088601E-2</v>
      </c>
      <c r="BD2190" s="257">
        <f>_xll.qlIndexFixing($BE$1,AZ2190,TRUE,_xll.ohTrigger(Trigger,Trigger6M))</f>
        <v>1.3829766584346875E-2</v>
      </c>
    </row>
    <row r="2191" spans="51:56" ht="11.25" customHeight="1" x14ac:dyDescent="0.25">
      <c r="AY2191" s="106" t="s">
        <v>83</v>
      </c>
      <c r="AZ2191" s="105">
        <f>_xll.qlInterestRateIndexFixingDate(Currency&amp;"ibor"&amp;Tenor,BA2191,Trigger)</f>
        <v>54676</v>
      </c>
      <c r="BA2191" s="105">
        <f>_xll.qlCalendarAdvance(Calendar,BA2190,AY2191,"f",,Trigger)</f>
        <v>54680</v>
      </c>
      <c r="BB2191" s="105">
        <f>_xll.qlInterestRateIndexMaturity(Currency&amp;"ibor"&amp;Tenor,BA2191,Trigger)</f>
        <v>54861</v>
      </c>
      <c r="BC2191" s="257">
        <f>_xll.qlIndexFixing($AC$5,AZ2191,TRUE,_xll.ohTrigger(Trigger,Trigger6M))</f>
        <v>1.42075405214716E-2</v>
      </c>
      <c r="BD2191" s="257">
        <f>_xll.qlIndexFixing($BE$1,AZ2191,TRUE,_xll.ohTrigger(Trigger,Trigger6M))</f>
        <v>1.3826702140466787E-2</v>
      </c>
    </row>
    <row r="2192" spans="51:56" ht="11.25" customHeight="1" x14ac:dyDescent="0.25">
      <c r="AY2192" s="106" t="s">
        <v>83</v>
      </c>
      <c r="AZ2192" s="105">
        <f>_xll.qlInterestRateIndexFixingDate(Currency&amp;"ibor"&amp;Tenor,BA2192,Trigger)</f>
        <v>54683</v>
      </c>
      <c r="BA2192" s="105">
        <f>_xll.qlCalendarAdvance(Calendar,BA2191,AY2192,"f",,Trigger)</f>
        <v>54687</v>
      </c>
      <c r="BB2192" s="105">
        <f>_xll.qlInterestRateIndexMaturity(Currency&amp;"ibor"&amp;Tenor,BA2192,Trigger)</f>
        <v>54868</v>
      </c>
      <c r="BC2192" s="257">
        <f>_xll.qlIndexFixing($AC$5,AZ2192,TRUE,_xll.ohTrigger(Trigger,Trigger6M))</f>
        <v>1.4208330999165951E-2</v>
      </c>
      <c r="BD2192" s="257">
        <f>_xll.qlIndexFixing($BE$1,AZ2192,TRUE,_xll.ohTrigger(Trigger,Trigger6M))</f>
        <v>1.3823612535596943E-2</v>
      </c>
    </row>
    <row r="2193" spans="51:56" ht="11.25" customHeight="1" x14ac:dyDescent="0.25">
      <c r="AY2193" s="106" t="s">
        <v>83</v>
      </c>
      <c r="AZ2193" s="105">
        <f>_xll.qlInterestRateIndexFixingDate(Currency&amp;"ibor"&amp;Tenor,BA2193,Trigger)</f>
        <v>54690</v>
      </c>
      <c r="BA2193" s="105">
        <f>_xll.qlCalendarAdvance(Calendar,BA2192,AY2193,"f",,Trigger)</f>
        <v>54694</v>
      </c>
      <c r="BB2193" s="105">
        <f>_xll.qlInterestRateIndexMaturity(Currency&amp;"ibor"&amp;Tenor,BA2193,Trigger)</f>
        <v>54875</v>
      </c>
      <c r="BC2193" s="257">
        <f>_xll.qlIndexFixing($AC$5,AZ2193,TRUE,_xll.ohTrigger(Trigger,Trigger6M))</f>
        <v>1.420912147717298E-2</v>
      </c>
      <c r="BD2193" s="257">
        <f>_xll.qlIndexFixing($BE$1,AZ2193,TRUE,_xll.ohTrigger(Trigger,Trigger6M))</f>
        <v>1.3820497728106555E-2</v>
      </c>
    </row>
    <row r="2194" spans="51:56" ht="11.25" customHeight="1" x14ac:dyDescent="0.25">
      <c r="AY2194" s="106" t="s">
        <v>83</v>
      </c>
      <c r="AZ2194" s="105">
        <f>_xll.qlInterestRateIndexFixingDate(Currency&amp;"ibor"&amp;Tenor,BA2194,Trigger)</f>
        <v>54697</v>
      </c>
      <c r="BA2194" s="105">
        <f>_xll.qlCalendarAdvance(Calendar,BA2193,AY2194,"f",,Trigger)</f>
        <v>54701</v>
      </c>
      <c r="BB2194" s="105">
        <f>_xll.qlInterestRateIndexMaturity(Currency&amp;"ibor"&amp;Tenor,BA2194,Trigger)</f>
        <v>54883</v>
      </c>
      <c r="BC2194" s="257">
        <f>_xll.qlIndexFixing($AC$5,AZ2194,TRUE,_xll.ohTrigger(Trigger,Trigger6M))</f>
        <v>1.4210248205293969E-2</v>
      </c>
      <c r="BD2194" s="257">
        <f>_xll.qlIndexFixing($BE$1,AZ2194,TRUE,_xll.ohTrigger(Trigger,Trigger6M))</f>
        <v>1.3817389160686701E-2</v>
      </c>
    </row>
    <row r="2195" spans="51:56" ht="11.25" customHeight="1" x14ac:dyDescent="0.25">
      <c r="AY2195" s="106" t="s">
        <v>83</v>
      </c>
      <c r="AZ2195" s="105">
        <f>_xll.qlInterestRateIndexFixingDate(Currency&amp;"ibor"&amp;Tenor,BA2195,Trigger)</f>
        <v>54704</v>
      </c>
      <c r="BA2195" s="105">
        <f>_xll.qlCalendarAdvance(Calendar,BA2194,AY2195,"f",,Trigger)</f>
        <v>54708</v>
      </c>
      <c r="BB2195" s="105">
        <f>_xll.qlInterestRateIndexMaturity(Currency&amp;"ibor"&amp;Tenor,BA2195,Trigger)</f>
        <v>54890</v>
      </c>
      <c r="BC2195" s="257">
        <f>_xll.qlIndexFixing($AC$5,AZ2195,TRUE,_xll.ohTrigger(Trigger,Trigger6M))</f>
        <v>1.4211038715038666E-2</v>
      </c>
      <c r="BD2195" s="257">
        <f>_xll.qlIndexFixing($BE$1,AZ2195,TRUE,_xll.ohTrigger(Trigger,Trigger6M))</f>
        <v>1.3814221881341971E-2</v>
      </c>
    </row>
    <row r="2196" spans="51:56" ht="11.25" customHeight="1" x14ac:dyDescent="0.25">
      <c r="AY2196" s="106" t="s">
        <v>83</v>
      </c>
      <c r="AZ2196" s="105">
        <f>_xll.qlInterestRateIndexFixingDate(Currency&amp;"ibor"&amp;Tenor,BA2196,Trigger)</f>
        <v>54711</v>
      </c>
      <c r="BA2196" s="105">
        <f>_xll.qlCalendarAdvance(Calendar,BA2195,AY2196,"f",,Trigger)</f>
        <v>54715</v>
      </c>
      <c r="BB2196" s="105">
        <f>_xll.qlInterestRateIndexMaturity(Currency&amp;"ibor"&amp;Tenor,BA2196,Trigger)</f>
        <v>54897</v>
      </c>
      <c r="BC2196" s="257">
        <f>_xll.qlIndexFixing($AC$5,AZ2196,TRUE,_xll.ohTrigger(Trigger,Trigger6M))</f>
        <v>1.4211829225097396E-2</v>
      </c>
      <c r="BD2196" s="257">
        <f>_xll.qlIndexFixing($BE$1,AZ2196,TRUE,_xll.ohTrigger(Trigger,Trigger6M))</f>
        <v>1.3811029270578081E-2</v>
      </c>
    </row>
    <row r="2197" spans="51:56" ht="11.25" customHeight="1" x14ac:dyDescent="0.25">
      <c r="AY2197" s="106" t="s">
        <v>83</v>
      </c>
      <c r="AZ2197" s="105">
        <f>_xll.qlInterestRateIndexFixingDate(Currency&amp;"ibor"&amp;Tenor,BA2197,Trigger)</f>
        <v>54718</v>
      </c>
      <c r="BA2197" s="105">
        <f>_xll.qlCalendarAdvance(Calendar,BA2196,AY2197,"f",,Trigger)</f>
        <v>54722</v>
      </c>
      <c r="BB2197" s="105">
        <f>_xll.qlInterestRateIndexMaturity(Currency&amp;"ibor"&amp;Tenor,BA2197,Trigger)</f>
        <v>54904</v>
      </c>
      <c r="BC2197" s="257">
        <f>_xll.qlIndexFixing($AC$5,AZ2197,TRUE,_xll.ohTrigger(Trigger,Trigger6M))</f>
        <v>1.4212619735470163E-2</v>
      </c>
      <c r="BD2197" s="257">
        <f>_xll.qlIndexFixing($BE$1,AZ2197,TRUE,_xll.ohTrigger(Trigger,Trigger6M))</f>
        <v>1.3807811286768111E-2</v>
      </c>
    </row>
    <row r="2198" spans="51:56" ht="11.25" customHeight="1" x14ac:dyDescent="0.25">
      <c r="AY2198" s="106" t="s">
        <v>83</v>
      </c>
      <c r="AZ2198" s="105">
        <f>_xll.qlInterestRateIndexFixingDate(Currency&amp;"ibor"&amp;Tenor,BA2198,Trigger)</f>
        <v>54725</v>
      </c>
      <c r="BA2198" s="105">
        <f>_xll.qlCalendarAdvance(Calendar,BA2197,AY2198,"f",,Trigger)</f>
        <v>54729</v>
      </c>
      <c r="BB2198" s="105">
        <f>_xll.qlInterestRateIndexMaturity(Currency&amp;"ibor"&amp;Tenor,BA2198,Trigger)</f>
        <v>54910</v>
      </c>
      <c r="BC2198" s="257">
        <f>_xll.qlIndexFixing($AC$5,AZ2198,TRUE,_xll.ohTrigger(Trigger,Trigger6M))</f>
        <v>1.4213073871884606E-2</v>
      </c>
      <c r="BD2198" s="257">
        <f>_xll.qlIndexFixing($BE$1,AZ2198,TRUE,_xll.ohTrigger(Trigger,Trigger6M))</f>
        <v>1.3804544194364757E-2</v>
      </c>
    </row>
    <row r="2199" spans="51:56" ht="11.25" customHeight="1" x14ac:dyDescent="0.25">
      <c r="AY2199" s="106" t="s">
        <v>83</v>
      </c>
      <c r="AZ2199" s="105">
        <f>_xll.qlInterestRateIndexFixingDate(Currency&amp;"ibor"&amp;Tenor,BA2199,Trigger)</f>
        <v>54732</v>
      </c>
      <c r="BA2199" s="105">
        <f>_xll.qlCalendarAdvance(Calendar,BA2198,AY2199,"f",,Trigger)</f>
        <v>54736</v>
      </c>
      <c r="BB2199" s="105">
        <f>_xll.qlInterestRateIndexMaturity(Currency&amp;"ibor"&amp;Tenor,BA2199,Trigger)</f>
        <v>54917</v>
      </c>
      <c r="BC2199" s="257">
        <f>_xll.qlIndexFixing($AC$5,AZ2199,TRUE,_xll.ohTrigger(Trigger,Trigger6M))</f>
        <v>1.4213864351762844E-2</v>
      </c>
      <c r="BD2199" s="257">
        <f>_xll.qlIndexFixing($BE$1,AZ2199,TRUE,_xll.ohTrigger(Trigger,Trigger6M))</f>
        <v>1.3801277296976567E-2</v>
      </c>
    </row>
    <row r="2200" spans="51:56" ht="11.25" customHeight="1" x14ac:dyDescent="0.25">
      <c r="AY2200" s="106" t="s">
        <v>83</v>
      </c>
      <c r="AZ2200" s="105">
        <f>_xll.qlInterestRateIndexFixingDate(Currency&amp;"ibor"&amp;Tenor,BA2200,Trigger)</f>
        <v>54739</v>
      </c>
      <c r="BA2200" s="105">
        <f>_xll.qlCalendarAdvance(Calendar,BA2199,AY2200,"f",,Trigger)</f>
        <v>54743</v>
      </c>
      <c r="BB2200" s="105">
        <f>_xll.qlInterestRateIndexMaturity(Currency&amp;"ibor"&amp;Tenor,BA2200,Trigger)</f>
        <v>54924</v>
      </c>
      <c r="BC2200" s="257">
        <f>_xll.qlIndexFixing($AC$5,AZ2200,TRUE,_xll.ohTrigger(Trigger,Trigger6M))</f>
        <v>1.4214654831953321E-2</v>
      </c>
      <c r="BD2200" s="257">
        <f>_xll.qlIndexFixing($BE$1,AZ2200,TRUE,_xll.ohTrigger(Trigger,Trigger6M))</f>
        <v>1.3797984905586771E-2</v>
      </c>
    </row>
    <row r="2201" spans="51:56" ht="11.25" customHeight="1" x14ac:dyDescent="0.25">
      <c r="AY2201" s="106" t="s">
        <v>83</v>
      </c>
      <c r="AZ2201" s="105">
        <f>_xll.qlInterestRateIndexFixingDate(Currency&amp;"ibor"&amp;Tenor,BA2201,Trigger)</f>
        <v>54746</v>
      </c>
      <c r="BA2201" s="105">
        <f>_xll.qlCalendarAdvance(Calendar,BA2200,AY2201,"f",,Trigger)</f>
        <v>54750</v>
      </c>
      <c r="BB2201" s="105">
        <f>_xll.qlInterestRateIndexMaturity(Currency&amp;"ibor"&amp;Tenor,BA2201,Trigger)</f>
        <v>54931</v>
      </c>
      <c r="BC2201" s="257">
        <f>_xll.qlIndexFixing($AC$5,AZ2201,TRUE,_xll.ohTrigger(Trigger,Trigger6M))</f>
        <v>1.4215445312455149E-2</v>
      </c>
      <c r="BD2201" s="257">
        <f>_xll.qlIndexFixing($BE$1,AZ2201,TRUE,_xll.ohTrigger(Trigger,Trigger6M))</f>
        <v>1.3794666978575182E-2</v>
      </c>
    </row>
    <row r="2202" spans="51:56" ht="11.25" customHeight="1" x14ac:dyDescent="0.25">
      <c r="AY2202" s="106" t="s">
        <v>83</v>
      </c>
      <c r="AZ2202" s="105">
        <f>_xll.qlInterestRateIndexFixingDate(Currency&amp;"ibor"&amp;Tenor,BA2202,Trigger)</f>
        <v>54753</v>
      </c>
      <c r="BA2202" s="105">
        <f>_xll.qlCalendarAdvance(Calendar,BA2201,AY2202,"f",,Trigger)</f>
        <v>54757</v>
      </c>
      <c r="BB2202" s="105">
        <f>_xll.qlInterestRateIndexMaturity(Currency&amp;"ibor"&amp;Tenor,BA2202,Trigger)</f>
        <v>54939</v>
      </c>
      <c r="BC2202" s="257">
        <f>_xll.qlIndexFixing($AC$5,AZ2202,TRUE,_xll.ohTrigger(Trigger,Trigger6M))</f>
        <v>1.4216572292037481E-2</v>
      </c>
      <c r="BD2202" s="257">
        <f>_xll.qlIndexFixing($BE$1,AZ2202,TRUE,_xll.ohTrigger(Trigger,Trigger6M))</f>
        <v>1.3791339315184906E-2</v>
      </c>
    </row>
    <row r="2203" spans="51:56" ht="11.25" customHeight="1" x14ac:dyDescent="0.25">
      <c r="AY2203" s="106" t="s">
        <v>83</v>
      </c>
      <c r="AZ2203" s="105">
        <f>_xll.qlInterestRateIndexFixingDate(Currency&amp;"ibor"&amp;Tenor,BA2203,Trigger)</f>
        <v>54760</v>
      </c>
      <c r="BA2203" s="105">
        <f>_xll.qlCalendarAdvance(Calendar,BA2202,AY2203,"f",,Trigger)</f>
        <v>54764</v>
      </c>
      <c r="BB2203" s="105">
        <f>_xll.qlInterestRateIndexMaturity(Currency&amp;"ibor"&amp;Tenor,BA2203,Trigger)</f>
        <v>54946</v>
      </c>
      <c r="BC2203" s="257">
        <f>_xll.qlIndexFixing($AC$5,AZ2203,TRUE,_xll.ohTrigger(Trigger,Trigger6M))</f>
        <v>1.4210771033237984E-2</v>
      </c>
      <c r="BD2203" s="257">
        <f>_xll.qlIndexFixing($BE$1,AZ2203,TRUE,_xll.ohTrigger(Trigger,Trigger6M))</f>
        <v>1.3787968268245731E-2</v>
      </c>
    </row>
    <row r="2204" spans="51:56" ht="11.25" customHeight="1" x14ac:dyDescent="0.25">
      <c r="AY2204" s="106" t="s">
        <v>83</v>
      </c>
      <c r="AZ2204" s="105">
        <f>_xll.qlInterestRateIndexFixingDate(Currency&amp;"ibor"&amp;Tenor,BA2204,Trigger)</f>
        <v>54767</v>
      </c>
      <c r="BA2204" s="105">
        <f>_xll.qlCalendarAdvance(Calendar,BA2203,AY2204,"f",,Trigger)</f>
        <v>54771</v>
      </c>
      <c r="BB2204" s="105">
        <f>_xll.qlInterestRateIndexMaturity(Currency&amp;"ibor"&amp;Tenor,BA2204,Trigger)</f>
        <v>54953</v>
      </c>
      <c r="BC2204" s="257">
        <f>_xll.qlIndexFixing($AC$5,AZ2204,TRUE,_xll.ohTrigger(Trigger,Trigger6M))</f>
        <v>1.4202324440312232E-2</v>
      </c>
      <c r="BD2204" s="257">
        <f>_xll.qlIndexFixing($BE$1,AZ2204,TRUE,_xll.ohTrigger(Trigger,Trigger6M))</f>
        <v>1.3784572139448645E-2</v>
      </c>
    </row>
    <row r="2205" spans="51:56" ht="11.25" customHeight="1" x14ac:dyDescent="0.25">
      <c r="AY2205" s="106" t="s">
        <v>83</v>
      </c>
      <c r="AZ2205" s="105">
        <f>_xll.qlInterestRateIndexFixingDate(Currency&amp;"ibor"&amp;Tenor,BA2205,Trigger)</f>
        <v>54774</v>
      </c>
      <c r="BA2205" s="105">
        <f>_xll.qlCalendarAdvance(Calendar,BA2204,AY2205,"f",,Trigger)</f>
        <v>54778</v>
      </c>
      <c r="BB2205" s="105">
        <f>_xll.qlInterestRateIndexMaturity(Currency&amp;"ibor"&amp;Tenor,BA2205,Trigger)</f>
        <v>54960</v>
      </c>
      <c r="BC2205" s="257">
        <f>_xll.qlIndexFixing($AC$5,AZ2205,TRUE,_xll.ohTrigger(Trigger,Trigger6M))</f>
        <v>1.4193867784127682E-2</v>
      </c>
      <c r="BD2205" s="257">
        <f>_xll.qlIndexFixing($BE$1,AZ2205,TRUE,_xll.ohTrigger(Trigger,Trigger6M))</f>
        <v>1.3781151696486813E-2</v>
      </c>
    </row>
    <row r="2206" spans="51:56" ht="11.25" customHeight="1" x14ac:dyDescent="0.25">
      <c r="AY2206" s="106" t="s">
        <v>83</v>
      </c>
      <c r="AZ2206" s="105">
        <f>_xll.qlInterestRateIndexFixingDate(Currency&amp;"ibor"&amp;Tenor,BA2206,Trigger)</f>
        <v>54781</v>
      </c>
      <c r="BA2206" s="105">
        <f>_xll.qlCalendarAdvance(Calendar,BA2205,AY2206,"f",,Trigger)</f>
        <v>54785</v>
      </c>
      <c r="BB2206" s="105">
        <f>_xll.qlInterestRateIndexMaturity(Currency&amp;"ibor"&amp;Tenor,BA2206,Trigger)</f>
        <v>54967</v>
      </c>
      <c r="BC2206" s="257">
        <f>_xll.qlIndexFixing($AC$5,AZ2206,TRUE,_xll.ohTrigger(Trigger,Trigger6M))</f>
        <v>1.4185401064813023E-2</v>
      </c>
      <c r="BD2206" s="257">
        <f>_xll.qlIndexFixing($BE$1,AZ2206,TRUE,_xll.ohTrigger(Trigger,Trigger6M))</f>
        <v>1.3777707711969461E-2</v>
      </c>
    </row>
    <row r="2207" spans="51:56" ht="11.25" customHeight="1" x14ac:dyDescent="0.25">
      <c r="AY2207" s="106" t="s">
        <v>83</v>
      </c>
      <c r="AZ2207" s="105">
        <f>_xll.qlInterestRateIndexFixingDate(Currency&amp;"ibor"&amp;Tenor,BA2207,Trigger)</f>
        <v>54788</v>
      </c>
      <c r="BA2207" s="105">
        <f>_xll.qlCalendarAdvance(Calendar,BA2206,AY2207,"f",,Trigger)</f>
        <v>54792</v>
      </c>
      <c r="BB2207" s="105">
        <f>_xll.qlInterestRateIndexMaturity(Currency&amp;"ibor"&amp;Tenor,BA2207,Trigger)</f>
        <v>54973</v>
      </c>
      <c r="BC2207" s="257">
        <f>_xll.qlIndexFixing($AC$5,AZ2207,TRUE,_xll.ohTrigger(Trigger,Trigger6M))</f>
        <v>1.4177680246144759E-2</v>
      </c>
      <c r="BD2207" s="257">
        <f>_xll.qlIndexFixing($BE$1,AZ2207,TRUE,_xll.ohTrigger(Trigger,Trigger6M))</f>
        <v>1.377423384293203E-2</v>
      </c>
    </row>
    <row r="2208" spans="51:56" ht="11.25" customHeight="1" x14ac:dyDescent="0.25">
      <c r="AY2208" s="106" t="s">
        <v>83</v>
      </c>
      <c r="AZ2208" s="105">
        <f>_xll.qlInterestRateIndexFixingDate(Currency&amp;"ibor"&amp;Tenor,BA2208,Trigger)</f>
        <v>54795</v>
      </c>
      <c r="BA2208" s="105">
        <f>_xll.qlCalendarAdvance(Calendar,BA2207,AY2208,"f",,Trigger)</f>
        <v>54799</v>
      </c>
      <c r="BB2208" s="105">
        <f>_xll.qlInterestRateIndexMaturity(Currency&amp;"ibor"&amp;Tenor,BA2208,Trigger)</f>
        <v>54980</v>
      </c>
      <c r="BC2208" s="257">
        <f>_xll.qlIndexFixing($AC$5,AZ2208,TRUE,_xll.ohTrigger(Trigger,Trigger6M))</f>
        <v>1.4169143926183589E-2</v>
      </c>
      <c r="BD2208" s="257">
        <f>_xll.qlIndexFixing($BE$1,AZ2208,TRUE,_xll.ohTrigger(Trigger,Trigger6M))</f>
        <v>1.3770746551779607E-2</v>
      </c>
    </row>
    <row r="2209" spans="51:56" ht="11.25" customHeight="1" x14ac:dyDescent="0.25">
      <c r="AY2209" s="106" t="s">
        <v>83</v>
      </c>
      <c r="AZ2209" s="105">
        <f>_xll.qlInterestRateIndexFixingDate(Currency&amp;"ibor"&amp;Tenor,BA2209,Trigger)</f>
        <v>54802</v>
      </c>
      <c r="BA2209" s="105">
        <f>_xll.qlCalendarAdvance(Calendar,BA2208,AY2209,"f",,Trigger)</f>
        <v>54806</v>
      </c>
      <c r="BB2209" s="105">
        <f>_xll.qlInterestRateIndexMaturity(Currency&amp;"ibor"&amp;Tenor,BA2209,Trigger)</f>
        <v>54987</v>
      </c>
      <c r="BC2209" s="257">
        <f>_xll.qlIndexFixing($AC$5,AZ2209,TRUE,_xll.ohTrigger(Trigger,Trigger6M))</f>
        <v>1.4160597488299566E-2</v>
      </c>
      <c r="BD2209" s="257">
        <f>_xll.qlIndexFixing($BE$1,AZ2209,TRUE,_xll.ohTrigger(Trigger,Trigger6M))</f>
        <v>1.3767237959187897E-2</v>
      </c>
    </row>
    <row r="2210" spans="51:56" ht="11.25" customHeight="1" x14ac:dyDescent="0.25">
      <c r="AY2210" s="106" t="s">
        <v>83</v>
      </c>
      <c r="AZ2210" s="105">
        <f>_xll.qlInterestRateIndexFixingDate(Currency&amp;"ibor"&amp;Tenor,BA2210,Trigger)</f>
        <v>54809</v>
      </c>
      <c r="BA2210" s="105">
        <f>_xll.qlCalendarAdvance(Calendar,BA2209,AY2210,"f",,Trigger)</f>
        <v>54813</v>
      </c>
      <c r="BB2210" s="105">
        <f>_xll.qlInterestRateIndexMaturity(Currency&amp;"ibor"&amp;Tenor,BA2210,Trigger)</f>
        <v>54994</v>
      </c>
      <c r="BC2210" s="257">
        <f>_xll.qlIndexFixing($AC$5,AZ2210,TRUE,_xll.ohTrigger(Trigger,Trigger6M))</f>
        <v>1.4152040932622529E-2</v>
      </c>
      <c r="BD2210" s="257">
        <f>_xll.qlIndexFixing($BE$1,AZ2210,TRUE,_xll.ohTrigger(Trigger,Trigger6M))</f>
        <v>1.3763708849102186E-2</v>
      </c>
    </row>
    <row r="2211" spans="51:56" ht="11.25" customHeight="1" x14ac:dyDescent="0.25">
      <c r="AY2211" s="106" t="s">
        <v>83</v>
      </c>
      <c r="AZ2211" s="105">
        <f>_xll.qlInterestRateIndexFixingDate(Currency&amp;"ibor"&amp;Tenor,BA2211,Trigger)</f>
        <v>54816</v>
      </c>
      <c r="BA2211" s="105">
        <f>_xll.qlCalendarAdvance(Calendar,BA2210,AY2211,"f",,Trigger)</f>
        <v>54820</v>
      </c>
      <c r="BB2211" s="105">
        <f>_xll.qlInterestRateIndexMaturity(Currency&amp;"ibor"&amp;Tenor,BA2211,Trigger)</f>
        <v>55001</v>
      </c>
      <c r="BC2211" s="257">
        <f>_xll.qlIndexFixing($AC$5,AZ2211,TRUE,_xll.ohTrigger(Trigger,Trigger6M))</f>
        <v>1.4143474259283646E-2</v>
      </c>
      <c r="BD2211" s="257">
        <f>_xll.qlIndexFixing($BE$1,AZ2211,TRUE,_xll.ohTrigger(Trigger,Trigger6M))</f>
        <v>1.3760160007246221E-2</v>
      </c>
    </row>
    <row r="2212" spans="51:56" ht="11.25" customHeight="1" x14ac:dyDescent="0.25">
      <c r="AY2212" s="106" t="s">
        <v>83</v>
      </c>
      <c r="AZ2212" s="105">
        <f>_xll.qlInterestRateIndexFixingDate(Currency&amp;"ibor"&amp;Tenor,BA2212,Trigger)</f>
        <v>54823</v>
      </c>
      <c r="BA2212" s="105">
        <f>_xll.qlCalendarAdvance(Calendar,BA2211,AY2212,"f",,Trigger)</f>
        <v>54827</v>
      </c>
      <c r="BB2212" s="105">
        <f>_xll.qlInterestRateIndexMaturity(Currency&amp;"ibor"&amp;Tenor,BA2212,Trigger)</f>
        <v>55008</v>
      </c>
      <c r="BC2212" s="257">
        <f>_xll.qlIndexFixing($AC$5,AZ2212,TRUE,_xll.ohTrigger(Trigger,Trigger6M))</f>
        <v>1.4134897468411876E-2</v>
      </c>
      <c r="BD2212" s="257">
        <f>_xll.qlIndexFixing($BE$1,AZ2212,TRUE,_xll.ohTrigger(Trigger,Trigger6M))</f>
        <v>1.3756592221124435E-2</v>
      </c>
    </row>
    <row r="2213" spans="51:56" ht="11.25" customHeight="1" x14ac:dyDescent="0.25">
      <c r="AY2213" s="106" t="s">
        <v>83</v>
      </c>
      <c r="AZ2213" s="105">
        <f>_xll.qlInterestRateIndexFixingDate(Currency&amp;"ibor"&amp;Tenor,BA2213,Trigger)</f>
        <v>54830</v>
      </c>
      <c r="BA2213" s="105">
        <f>_xll.qlCalendarAdvance(Calendar,BA2212,AY2213,"f",,Trigger)</f>
        <v>54834</v>
      </c>
      <c r="BB2213" s="105">
        <f>_xll.qlInterestRateIndexMaturity(Currency&amp;"ibor"&amp;Tenor,BA2213,Trigger)</f>
        <v>55015</v>
      </c>
      <c r="BC2213" s="257">
        <f>_xll.qlIndexFixing($AC$5,AZ2213,TRUE,_xll.ohTrigger(Trigger,Trigger6M))</f>
        <v>1.4126310560137939E-2</v>
      </c>
      <c r="BD2213" s="257">
        <f>_xll.qlIndexFixing($BE$1,AZ2213,TRUE,_xll.ohTrigger(Trigger,Trigger6M))</f>
        <v>1.3753006280019716E-2</v>
      </c>
    </row>
    <row r="2214" spans="51:56" ht="11.25" customHeight="1" x14ac:dyDescent="0.25">
      <c r="AY2214" s="106" t="s">
        <v>83</v>
      </c>
      <c r="AZ2214" s="105">
        <f>_xll.qlInterestRateIndexFixingDate(Currency&amp;"ibor"&amp;Tenor,BA2214,Trigger)</f>
        <v>54837</v>
      </c>
      <c r="BA2214" s="105">
        <f>_xll.qlCalendarAdvance(Calendar,BA2213,AY2214,"f",,Trigger)</f>
        <v>54841</v>
      </c>
      <c r="BB2214" s="105">
        <f>_xll.qlInterestRateIndexMaturity(Currency&amp;"ibor"&amp;Tenor,BA2214,Trigger)</f>
        <v>55022</v>
      </c>
      <c r="BC2214" s="257">
        <f>_xll.qlIndexFixing($AC$5,AZ2214,TRUE,_xll.ohTrigger(Trigger,Trigger6M))</f>
        <v>1.4117713534592563E-2</v>
      </c>
      <c r="BD2214" s="257">
        <f>_xll.qlIndexFixing($BE$1,AZ2214,TRUE,_xll.ohTrigger(Trigger,Trigger6M))</f>
        <v>1.3749402974993868E-2</v>
      </c>
    </row>
    <row r="2215" spans="51:56" ht="11.25" customHeight="1" x14ac:dyDescent="0.25">
      <c r="AY2215" s="106" t="s">
        <v>83</v>
      </c>
      <c r="AZ2215" s="105">
        <f>_xll.qlInterestRateIndexFixingDate(Currency&amp;"ibor"&amp;Tenor,BA2215,Trigger)</f>
        <v>54844</v>
      </c>
      <c r="BA2215" s="105">
        <f>_xll.qlCalendarAdvance(Calendar,BA2214,AY2215,"f",,Trigger)</f>
        <v>54848</v>
      </c>
      <c r="BB2215" s="105">
        <f>_xll.qlInterestRateIndexMaturity(Currency&amp;"ibor"&amp;Tenor,BA2215,Trigger)</f>
        <v>55032</v>
      </c>
      <c r="BC2215" s="257">
        <f>_xll.qlIndexFixing($AC$5,AZ2215,TRUE,_xll.ohTrigger(Trigger,Trigger6M))</f>
        <v>1.4108052323907931E-2</v>
      </c>
      <c r="BD2215" s="257">
        <f>_xll.qlIndexFixing($BE$1,AZ2215,TRUE,_xll.ohTrigger(Trigger,Trigger6M))</f>
        <v>1.3745776116838221E-2</v>
      </c>
    </row>
    <row r="2216" spans="51:56" ht="11.25" customHeight="1" x14ac:dyDescent="0.25">
      <c r="AY2216" s="106" t="s">
        <v>83</v>
      </c>
      <c r="AZ2216" s="105">
        <f>_xll.qlInterestRateIndexFixingDate(Currency&amp;"ibor"&amp;Tenor,BA2216,Trigger)</f>
        <v>54851</v>
      </c>
      <c r="BA2216" s="105">
        <f>_xll.qlCalendarAdvance(Calendar,BA2215,AY2216,"f",,Trigger)</f>
        <v>54855</v>
      </c>
      <c r="BB2216" s="105">
        <f>_xll.qlInterestRateIndexMaturity(Currency&amp;"ibor"&amp;Tenor,BA2216,Trigger)</f>
        <v>55039</v>
      </c>
      <c r="BC2216" s="257">
        <f>_xll.qlIndexFixing($AC$5,AZ2216,TRUE,_xll.ohTrigger(Trigger,Trigger6M))</f>
        <v>1.409958318567461E-2</v>
      </c>
      <c r="BD2216" s="257">
        <f>_xll.qlIndexFixing($BE$1,AZ2216,TRUE,_xll.ohTrigger(Trigger,Trigger6M))</f>
        <v>1.3742137882635617E-2</v>
      </c>
    </row>
    <row r="2217" spans="51:56" ht="11.25" customHeight="1" x14ac:dyDescent="0.25">
      <c r="AY2217" s="106" t="s">
        <v>83</v>
      </c>
      <c r="AZ2217" s="105">
        <f>_xll.qlInterestRateIndexFixingDate(Currency&amp;"ibor"&amp;Tenor,BA2217,Trigger)</f>
        <v>54858</v>
      </c>
      <c r="BA2217" s="105">
        <f>_xll.qlCalendarAdvance(Calendar,BA2216,AY2217,"f",,Trigger)</f>
        <v>54862</v>
      </c>
      <c r="BB2217" s="105">
        <f>_xll.qlInterestRateIndexMaturity(Currency&amp;"ibor"&amp;Tenor,BA2217,Trigger)</f>
        <v>55046</v>
      </c>
      <c r="BC2217" s="257">
        <f>_xll.qlIndexFixing($AC$5,AZ2217,TRUE,_xll.ohTrigger(Trigger,Trigger6M))</f>
        <v>1.4091104094279949E-2</v>
      </c>
      <c r="BD2217" s="257">
        <f>_xll.qlIndexFixing($BE$1,AZ2217,TRUE,_xll.ohTrigger(Trigger,Trigger6M))</f>
        <v>1.373848482875188E-2</v>
      </c>
    </row>
    <row r="2218" spans="51:56" ht="11.25" customHeight="1" x14ac:dyDescent="0.25">
      <c r="AY2218" s="106" t="s">
        <v>83</v>
      </c>
      <c r="AZ2218" s="105">
        <f>_xll.qlInterestRateIndexFixingDate(Currency&amp;"ibor"&amp;Tenor,BA2218,Trigger)</f>
        <v>54865</v>
      </c>
      <c r="BA2218" s="105">
        <f>_xll.qlCalendarAdvance(Calendar,BA2217,AY2218,"f",,Trigger)</f>
        <v>54869</v>
      </c>
      <c r="BB2218" s="105">
        <f>_xll.qlInterestRateIndexMaturity(Currency&amp;"ibor"&amp;Tenor,BA2218,Trigger)</f>
        <v>55053</v>
      </c>
      <c r="BC2218" s="257">
        <f>_xll.qlIndexFixing($AC$5,AZ2218,TRUE,_xll.ohTrigger(Trigger,Trigger6M))</f>
        <v>1.4082615049853411E-2</v>
      </c>
      <c r="BD2218" s="257">
        <f>_xll.qlIndexFixing($BE$1,AZ2218,TRUE,_xll.ohTrigger(Trigger,Trigger6M))</f>
        <v>1.3734817740513595E-2</v>
      </c>
    </row>
    <row r="2219" spans="51:56" ht="11.25" customHeight="1" x14ac:dyDescent="0.25">
      <c r="AY2219" s="106" t="s">
        <v>83</v>
      </c>
      <c r="AZ2219" s="105">
        <f>_xll.qlInterestRateIndexFixingDate(Currency&amp;"ibor"&amp;Tenor,BA2219,Trigger)</f>
        <v>54872</v>
      </c>
      <c r="BA2219" s="105">
        <f>_xll.qlCalendarAdvance(Calendar,BA2218,AY2219,"f",,Trigger)</f>
        <v>54876</v>
      </c>
      <c r="BB2219" s="105">
        <f>_xll.qlInterestRateIndexMaturity(Currency&amp;"ibor"&amp;Tenor,BA2219,Trigger)</f>
        <v>55060</v>
      </c>
      <c r="BC2219" s="257">
        <f>_xll.qlIndexFixing($AC$5,AZ2219,TRUE,_xll.ohTrigger(Trigger,Trigger6M))</f>
        <v>1.4074116052523155E-2</v>
      </c>
      <c r="BD2219" s="257">
        <f>_xll.qlIndexFixing($BE$1,AZ2219,TRUE,_xll.ohTrigger(Trigger,Trigger6M))</f>
        <v>1.3731137404999424E-2</v>
      </c>
    </row>
    <row r="2220" spans="51:56" ht="11.25" customHeight="1" x14ac:dyDescent="0.25">
      <c r="AY2220" s="106" t="s">
        <v>83</v>
      </c>
      <c r="AZ2220" s="105">
        <f>_xll.qlInterestRateIndexFixingDate(Currency&amp;"ibor"&amp;Tenor,BA2220,Trigger)</f>
        <v>54879</v>
      </c>
      <c r="BA2220" s="105">
        <f>_xll.qlCalendarAdvance(Calendar,BA2219,AY2220,"f",,Trigger)</f>
        <v>54883</v>
      </c>
      <c r="BB2220" s="105">
        <f>_xll.qlInterestRateIndexMaturity(Currency&amp;"ibor"&amp;Tenor,BA2220,Trigger)</f>
        <v>55066</v>
      </c>
      <c r="BC2220" s="257">
        <f>_xll.qlIndexFixing($AC$5,AZ2220,TRUE,_xll.ohTrigger(Trigger,Trigger6M))</f>
        <v>1.4065706521669703E-2</v>
      </c>
      <c r="BD2220" s="257">
        <f>_xll.qlIndexFixing($BE$1,AZ2220,TRUE,_xll.ohTrigger(Trigger,Trigger6M))</f>
        <v>1.3727450802103542E-2</v>
      </c>
    </row>
    <row r="2221" spans="51:56" ht="11.25" customHeight="1" x14ac:dyDescent="0.25">
      <c r="AY2221" s="106" t="s">
        <v>83</v>
      </c>
      <c r="AZ2221" s="105">
        <f>_xll.qlInterestRateIndexFixingDate(Currency&amp;"ibor"&amp;Tenor,BA2221,Trigger)</f>
        <v>54884</v>
      </c>
      <c r="BA2221" s="105">
        <f>_xll.qlCalendarAdvance(Calendar,BA2220,AY2221,"f",,Trigger)</f>
        <v>54890</v>
      </c>
      <c r="BB2221" s="105">
        <f>_xll.qlInterestRateIndexMaturity(Currency&amp;"ibor"&amp;Tenor,BA2221,Trigger)</f>
        <v>55073</v>
      </c>
      <c r="BC2221" s="257">
        <f>_xll.qlIndexFixing($AC$5,AZ2221,TRUE,_xll.ohTrigger(Trigger,Trigger6M))</f>
        <v>1.4057138514620936E-2</v>
      </c>
      <c r="BD2221" s="257">
        <f>_xll.qlIndexFixing($BE$1,AZ2221,TRUE,_xll.ohTrigger(Trigger,Trigger6M))</f>
        <v>1.3723746975004532E-2</v>
      </c>
    </row>
    <row r="2222" spans="51:56" ht="11.25" customHeight="1" x14ac:dyDescent="0.25">
      <c r="AY2222" s="106" t="s">
        <v>83</v>
      </c>
      <c r="AZ2222" s="105">
        <f>_xll.qlInterestRateIndexFixingDate(Currency&amp;"ibor"&amp;Tenor,BA2222,Trigger)</f>
        <v>54893</v>
      </c>
      <c r="BA2222" s="105">
        <f>_xll.qlCalendarAdvance(Calendar,BA2221,AY2222,"f",,Trigger)</f>
        <v>54897</v>
      </c>
      <c r="BB2222" s="105">
        <f>_xll.qlInterestRateIndexMaturity(Currency&amp;"ibor"&amp;Tenor,BA2222,Trigger)</f>
        <v>55080</v>
      </c>
      <c r="BC2222" s="257">
        <f>_xll.qlIndexFixing($AC$5,AZ2222,TRUE,_xll.ohTrigger(Trigger,Trigger6M))</f>
        <v>1.4048560501083418E-2</v>
      </c>
      <c r="BD2222" s="257">
        <f>_xll.qlIndexFixing($BE$1,AZ2222,TRUE,_xll.ohTrigger(Trigger,Trigger6M))</f>
        <v>1.3720032240766723E-2</v>
      </c>
    </row>
    <row r="2223" spans="51:56" ht="11.25" customHeight="1" x14ac:dyDescent="0.25">
      <c r="AY2223" s="106" t="s">
        <v>83</v>
      </c>
      <c r="AZ2223" s="105">
        <f>_xll.qlInterestRateIndexFixingDate(Currency&amp;"ibor"&amp;Tenor,BA2223,Trigger)</f>
        <v>54900</v>
      </c>
      <c r="BA2223" s="105">
        <f>_xll.qlCalendarAdvance(Calendar,BA2222,AY2223,"f",,Trigger)</f>
        <v>54904</v>
      </c>
      <c r="BB2223" s="105">
        <f>_xll.qlInterestRateIndexMaturity(Currency&amp;"ibor"&amp;Tenor,BA2223,Trigger)</f>
        <v>55087</v>
      </c>
      <c r="BC2223" s="257">
        <f>_xll.qlIndexFixing($AC$5,AZ2223,TRUE,_xll.ohTrigger(Trigger,Trigger6M))</f>
        <v>1.4039972481187754E-2</v>
      </c>
      <c r="BD2223" s="257">
        <f>_xll.qlIndexFixing($BE$1,AZ2223,TRUE,_xll.ohTrigger(Trigger,Trigger6M))</f>
        <v>1.3716307397752146E-2</v>
      </c>
    </row>
    <row r="2224" spans="51:56" ht="11.25" customHeight="1" x14ac:dyDescent="0.25">
      <c r="AY2224" s="106" t="s">
        <v>83</v>
      </c>
      <c r="AZ2224" s="105">
        <f>_xll.qlInterestRateIndexFixingDate(Currency&amp;"ibor"&amp;Tenor,BA2224,Trigger)</f>
        <v>54907</v>
      </c>
      <c r="BA2224" s="105">
        <f>_xll.qlCalendarAdvance(Calendar,BA2223,AY2224,"f",,Trigger)</f>
        <v>54911</v>
      </c>
      <c r="BB2224" s="105">
        <f>_xll.qlInterestRateIndexMaturity(Currency&amp;"ibor"&amp;Tenor,BA2224,Trigger)</f>
        <v>55095</v>
      </c>
      <c r="BC2224" s="257">
        <f>_xll.qlIndexFixing($AC$5,AZ2224,TRUE,_xll.ohTrigger(Trigger,Trigger6M))</f>
        <v>1.4031471776846384E-2</v>
      </c>
      <c r="BD2224" s="257">
        <f>_xll.qlIndexFixing($BE$1,AZ2224,TRUE,_xll.ohTrigger(Trigger,Trigger6M))</f>
        <v>1.3712564688516407E-2</v>
      </c>
    </row>
    <row r="2225" spans="51:56" ht="11.25" customHeight="1" x14ac:dyDescent="0.25">
      <c r="AY2225" s="106" t="s">
        <v>83</v>
      </c>
      <c r="AZ2225" s="105">
        <f>_xll.qlInterestRateIndexFixingDate(Currency&amp;"ibor"&amp;Tenor,BA2225,Trigger)</f>
        <v>54914</v>
      </c>
      <c r="BA2225" s="105">
        <f>_xll.qlCalendarAdvance(Calendar,BA2224,AY2225,"f",,Trigger)</f>
        <v>54918</v>
      </c>
      <c r="BB2225" s="105">
        <f>_xll.qlInterestRateIndexMaturity(Currency&amp;"ibor"&amp;Tenor,BA2225,Trigger)</f>
        <v>55102</v>
      </c>
      <c r="BC2225" s="257">
        <f>_xll.qlIndexFixing($AC$5,AZ2225,TRUE,_xll.ohTrigger(Trigger,Trigger6M))</f>
        <v>1.4022913064812945E-2</v>
      </c>
      <c r="BD2225" s="257">
        <f>_xll.qlIndexFixing($BE$1,AZ2225,TRUE,_xll.ohTrigger(Trigger,Trigger6M))</f>
        <v>1.3708821495978301E-2</v>
      </c>
    </row>
    <row r="2226" spans="51:56" ht="11.25" customHeight="1" x14ac:dyDescent="0.25">
      <c r="AY2226" s="106" t="s">
        <v>83</v>
      </c>
      <c r="AZ2226" s="105">
        <f>_xll.qlInterestRateIndexFixingDate(Currency&amp;"ibor"&amp;Tenor,BA2226,Trigger)</f>
        <v>54921</v>
      </c>
      <c r="BA2226" s="105">
        <f>_xll.qlCalendarAdvance(Calendar,BA2225,AY2226,"f",,Trigger)</f>
        <v>54925</v>
      </c>
      <c r="BB2226" s="105">
        <f>_xll.qlInterestRateIndexMaturity(Currency&amp;"ibor"&amp;Tenor,BA2226,Trigger)</f>
        <v>55109</v>
      </c>
      <c r="BC2226" s="257">
        <f>_xll.qlIndexFixing($AC$5,AZ2226,TRUE,_xll.ohTrigger(Trigger,Trigger6M))</f>
        <v>1.4014344400782889E-2</v>
      </c>
      <c r="BD2226" s="257">
        <f>_xll.qlIndexFixing($BE$1,AZ2226,TRUE,_xll.ohTrigger(Trigger,Trigger6M))</f>
        <v>1.3705070614705332E-2</v>
      </c>
    </row>
    <row r="2227" spans="51:56" ht="11.25" customHeight="1" x14ac:dyDescent="0.25">
      <c r="AY2227" s="106" t="s">
        <v>83</v>
      </c>
      <c r="AZ2227" s="105">
        <f>_xll.qlInterestRateIndexFixingDate(Currency&amp;"ibor"&amp;Tenor,BA2227,Trigger)</f>
        <v>54928</v>
      </c>
      <c r="BA2227" s="105">
        <f>_xll.qlCalendarAdvance(Calendar,BA2226,AY2227,"f",,Trigger)</f>
        <v>54932</v>
      </c>
      <c r="BB2227" s="105">
        <f>_xll.qlInterestRateIndexMaturity(Currency&amp;"ibor"&amp;Tenor,BA2227,Trigger)</f>
        <v>55116</v>
      </c>
      <c r="BC2227" s="257">
        <f>_xll.qlIndexFixing($AC$5,AZ2227,TRUE,_xll.ohTrigger(Trigger,Trigger6M))</f>
        <v>1.4005765784886109E-2</v>
      </c>
      <c r="BD2227" s="257">
        <f>_xll.qlIndexFixing($BE$1,AZ2227,TRUE,_xll.ohTrigger(Trigger,Trigger6M))</f>
        <v>1.3701312845773223E-2</v>
      </c>
    </row>
    <row r="2228" spans="51:56" ht="11.25" customHeight="1" x14ac:dyDescent="0.25">
      <c r="AY2228" s="106" t="s">
        <v>83</v>
      </c>
      <c r="AZ2228" s="105">
        <f>_xll.qlInterestRateIndexFixingDate(Currency&amp;"ibor"&amp;Tenor,BA2228,Trigger)</f>
        <v>54935</v>
      </c>
      <c r="BA2228" s="105">
        <f>_xll.qlCalendarAdvance(Calendar,BA2227,AY2228,"f",,Trigger)</f>
        <v>54939</v>
      </c>
      <c r="BB2228" s="105">
        <f>_xll.qlInterestRateIndexMaturity(Currency&amp;"ibor"&amp;Tenor,BA2228,Trigger)</f>
        <v>55122</v>
      </c>
      <c r="BC2228" s="257">
        <f>_xll.qlIndexFixing($AC$5,AZ2228,TRUE,_xll.ohTrigger(Trigger,Trigger6M))</f>
        <v>1.3996882290911934E-2</v>
      </c>
      <c r="BD2228" s="257">
        <f>_xll.qlIndexFixing($BE$1,AZ2228,TRUE,_xll.ohTrigger(Trigger,Trigger6M))</f>
        <v>1.3697559616827943E-2</v>
      </c>
    </row>
    <row r="2229" spans="51:56" ht="11.25" customHeight="1" x14ac:dyDescent="0.25">
      <c r="AY2229" s="106" t="s">
        <v>83</v>
      </c>
      <c r="AZ2229" s="105">
        <f>_xll.qlInterestRateIndexFixingDate(Currency&amp;"ibor"&amp;Tenor,BA2229,Trigger)</f>
        <v>54942</v>
      </c>
      <c r="BA2229" s="105">
        <f>_xll.qlCalendarAdvance(Calendar,BA2228,AY2229,"f",,Trigger)</f>
        <v>54946</v>
      </c>
      <c r="BB2229" s="105">
        <f>_xll.qlInterestRateIndexMaturity(Currency&amp;"ibor"&amp;Tenor,BA2229,Trigger)</f>
        <v>55129</v>
      </c>
      <c r="BC2229" s="257">
        <f>_xll.qlIndexFixing($AC$5,AZ2229,TRUE,_xll.ohTrigger(Trigger,Trigger6M))</f>
        <v>1.3994789506683179E-2</v>
      </c>
      <c r="BD2229" s="257">
        <f>_xll.qlIndexFixing($BE$1,AZ2229,TRUE,_xll.ohTrigger(Trigger,Trigger6M))</f>
        <v>1.3693790936295707E-2</v>
      </c>
    </row>
    <row r="2230" spans="51:56" ht="11.25" customHeight="1" x14ac:dyDescent="0.25">
      <c r="AY2230" s="106" t="s">
        <v>83</v>
      </c>
      <c r="AZ2230" s="105">
        <f>_xll.qlInterestRateIndexFixingDate(Currency&amp;"ibor"&amp;Tenor,BA2230,Trigger)</f>
        <v>54949</v>
      </c>
      <c r="BA2230" s="105">
        <f>_xll.qlCalendarAdvance(Calendar,BA2229,AY2230,"f",,Trigger)</f>
        <v>54953</v>
      </c>
      <c r="BB2230" s="105">
        <f>_xll.qlInterestRateIndexMaturity(Currency&amp;"ibor"&amp;Tenor,BA2230,Trigger)</f>
        <v>55136</v>
      </c>
      <c r="BC2230" s="257">
        <f>_xll.qlIndexFixing($AC$5,AZ2230,TRUE,_xll.ohTrigger(Trigger,Trigger6M))</f>
        <v>1.399531740164371E-2</v>
      </c>
      <c r="BD2230" s="257">
        <f>_xll.qlIndexFixing($BE$1,AZ2230,TRUE,_xll.ohTrigger(Trigger,Trigger6M))</f>
        <v>1.3690017205423434E-2</v>
      </c>
    </row>
    <row r="2231" spans="51:56" ht="11.25" customHeight="1" x14ac:dyDescent="0.25">
      <c r="AY2231" s="106" t="s">
        <v>83</v>
      </c>
      <c r="AZ2231" s="105">
        <f>_xll.qlInterestRateIndexFixingDate(Currency&amp;"ibor"&amp;Tenor,BA2231,Trigger)</f>
        <v>54956</v>
      </c>
      <c r="BA2231" s="105">
        <f>_xll.qlCalendarAdvance(Calendar,BA2230,AY2231,"f",,Trigger)</f>
        <v>54960</v>
      </c>
      <c r="BB2231" s="105">
        <f>_xll.qlInterestRateIndexMaturity(Currency&amp;"ibor"&amp;Tenor,BA2231,Trigger)</f>
        <v>55143</v>
      </c>
      <c r="BC2231" s="257">
        <f>_xll.qlIndexFixing($AC$5,AZ2231,TRUE,_xll.ohTrigger(Trigger,Trigger6M))</f>
        <v>1.3995845296744457E-2</v>
      </c>
      <c r="BD2231" s="257">
        <f>_xll.qlIndexFixing($BE$1,AZ2231,TRUE,_xll.ohTrigger(Trigger,Trigger6M))</f>
        <v>1.3686238431767047E-2</v>
      </c>
    </row>
    <row r="2232" spans="51:56" ht="11.25" customHeight="1" x14ac:dyDescent="0.25">
      <c r="AY2232" s="106" t="s">
        <v>83</v>
      </c>
      <c r="AZ2232" s="105">
        <f>_xll.qlInterestRateIndexFixingDate(Currency&amp;"ibor"&amp;Tenor,BA2232,Trigger)</f>
        <v>54963</v>
      </c>
      <c r="BA2232" s="105">
        <f>_xll.qlCalendarAdvance(Calendar,BA2231,AY2232,"f",,Trigger)</f>
        <v>54967</v>
      </c>
      <c r="BB2232" s="105">
        <f>_xll.qlInterestRateIndexMaturity(Currency&amp;"ibor"&amp;Tenor,BA2232,Trigger)</f>
        <v>55150</v>
      </c>
      <c r="BC2232" s="257">
        <f>_xll.qlIndexFixing($AC$5,AZ2232,TRUE,_xll.ohTrigger(Trigger,Trigger6M))</f>
        <v>1.399637319198673E-2</v>
      </c>
      <c r="BD2232" s="257">
        <f>_xll.qlIndexFixing($BE$1,AZ2232,TRUE,_xll.ohTrigger(Trigger,Trigger6M))</f>
        <v>1.3682454619752734E-2</v>
      </c>
    </row>
    <row r="2233" spans="51:56" ht="11.25" customHeight="1" x14ac:dyDescent="0.25">
      <c r="AY2233" s="106" t="s">
        <v>83</v>
      </c>
      <c r="AZ2233" s="105">
        <f>_xll.qlInterestRateIndexFixingDate(Currency&amp;"ibor"&amp;Tenor,BA2233,Trigger)</f>
        <v>54970</v>
      </c>
      <c r="BA2233" s="105">
        <f>_xll.qlCalendarAdvance(Calendar,BA2232,AY2233,"f",,Trigger)</f>
        <v>54974</v>
      </c>
      <c r="BB2233" s="105">
        <f>_xll.qlInterestRateIndexMaturity(Currency&amp;"ibor"&amp;Tenor,BA2233,Trigger)</f>
        <v>55158</v>
      </c>
      <c r="BC2233" s="257">
        <f>_xll.qlIndexFixing($AC$5,AZ2233,TRUE,_xll.ohTrigger(Trigger,Trigger6M))</f>
        <v>1.3997210257821482E-2</v>
      </c>
      <c r="BD2233" s="257">
        <f>_xll.qlIndexFixing($BE$1,AZ2233,TRUE,_xll.ohTrigger(Trigger,Trigger6M))</f>
        <v>1.3678652639721215E-2</v>
      </c>
    </row>
    <row r="2234" spans="51:56" ht="11.25" customHeight="1" x14ac:dyDescent="0.25">
      <c r="AY2234" s="106" t="s">
        <v>83</v>
      </c>
      <c r="AZ2234" s="105">
        <f>_xll.qlInterestRateIndexFixingDate(Currency&amp;"ibor"&amp;Tenor,BA2234,Trigger)</f>
        <v>54977</v>
      </c>
      <c r="BA2234" s="105">
        <f>_xll.qlCalendarAdvance(Calendar,BA2233,AY2234,"f",,Trigger)</f>
        <v>54981</v>
      </c>
      <c r="BB2234" s="105">
        <f>_xll.qlInterestRateIndexMaturity(Currency&amp;"ibor"&amp;Tenor,BA2234,Trigger)</f>
        <v>55165</v>
      </c>
      <c r="BC2234" s="257">
        <f>_xll.qlIndexFixing($AC$5,AZ2234,TRUE,_xll.ohTrigger(Trigger,Trigger6M))</f>
        <v>1.3997738173807625E-2</v>
      </c>
      <c r="BD2234" s="257">
        <f>_xll.qlIndexFixing($BE$1,AZ2234,TRUE,_xll.ohTrigger(Trigger,Trigger6M))</f>
        <v>1.3674858262908901E-2</v>
      </c>
    </row>
    <row r="2235" spans="51:56" ht="11.25" customHeight="1" x14ac:dyDescent="0.25">
      <c r="AY2235" s="106" t="s">
        <v>83</v>
      </c>
      <c r="AZ2235" s="105">
        <f>_xll.qlInterestRateIndexFixingDate(Currency&amp;"ibor"&amp;Tenor,BA2235,Trigger)</f>
        <v>54984</v>
      </c>
      <c r="BA2235" s="105">
        <f>_xll.qlCalendarAdvance(Calendar,BA2234,AY2235,"f",,Trigger)</f>
        <v>54988</v>
      </c>
      <c r="BB2235" s="105">
        <f>_xll.qlInterestRateIndexMaturity(Currency&amp;"ibor"&amp;Tenor,BA2235,Trigger)</f>
        <v>55172</v>
      </c>
      <c r="BC2235" s="257">
        <f>_xll.qlIndexFixing($AC$5,AZ2235,TRUE,_xll.ohTrigger(Trigger,Trigger6M))</f>
        <v>1.3998266089934959E-2</v>
      </c>
      <c r="BD2235" s="257">
        <f>_xll.qlIndexFixing($BE$1,AZ2235,TRUE,_xll.ohTrigger(Trigger,Trigger6M))</f>
        <v>1.367105886117741E-2</v>
      </c>
    </row>
    <row r="2236" spans="51:56" ht="11.25" customHeight="1" x14ac:dyDescent="0.25">
      <c r="AY2236" s="106" t="s">
        <v>83</v>
      </c>
      <c r="AZ2236" s="105">
        <f>_xll.qlInterestRateIndexFixingDate(Currency&amp;"ibor"&amp;Tenor,BA2236,Trigger)</f>
        <v>54991</v>
      </c>
      <c r="BA2236" s="105">
        <f>_xll.qlCalendarAdvance(Calendar,BA2235,AY2236,"f",,Trigger)</f>
        <v>54995</v>
      </c>
      <c r="BB2236" s="105">
        <f>_xll.qlInterestRateIndexMaturity(Currency&amp;"ibor"&amp;Tenor,BA2236,Trigger)</f>
        <v>55179</v>
      </c>
      <c r="BC2236" s="257">
        <f>_xll.qlIndexFixing($AC$5,AZ2236,TRUE,_xll.ohTrigger(Trigger,Trigger6M))</f>
        <v>1.3998794006203486E-2</v>
      </c>
      <c r="BD2236" s="257">
        <f>_xll.qlIndexFixing($BE$1,AZ2236,TRUE,_xll.ohTrigger(Trigger,Trigger6M))</f>
        <v>1.3667254438951464E-2</v>
      </c>
    </row>
    <row r="2237" spans="51:56" ht="11.25" customHeight="1" x14ac:dyDescent="0.25">
      <c r="AY2237" s="106" t="s">
        <v>83</v>
      </c>
      <c r="AZ2237" s="105">
        <f>_xll.qlInterestRateIndexFixingDate(Currency&amp;"ibor"&amp;Tenor,BA2237,Trigger)</f>
        <v>54998</v>
      </c>
      <c r="BA2237" s="105">
        <f>_xll.qlCalendarAdvance(Calendar,BA2236,AY2237,"f",,Trigger)</f>
        <v>55002</v>
      </c>
      <c r="BB2237" s="105">
        <f>_xll.qlInterestRateIndexMaturity(Currency&amp;"ibor"&amp;Tenor,BA2237,Trigger)</f>
        <v>55186</v>
      </c>
      <c r="BC2237" s="257">
        <f>_xll.qlIndexFixing($AC$5,AZ2237,TRUE,_xll.ohTrigger(Trigger,Trigger6M))</f>
        <v>1.3999321922614072E-2</v>
      </c>
      <c r="BD2237" s="257">
        <f>_xll.qlIndexFixing($BE$1,AZ2237,TRUE,_xll.ohTrigger(Trigger,Trigger6M))</f>
        <v>1.3663445000656653E-2</v>
      </c>
    </row>
    <row r="2238" spans="51:56" ht="11.25" customHeight="1" x14ac:dyDescent="0.25">
      <c r="AY2238" s="106" t="s">
        <v>83</v>
      </c>
      <c r="AZ2238" s="105">
        <f>_xll.qlInterestRateIndexFixingDate(Currency&amp;"ibor"&amp;Tenor,BA2238,Trigger)</f>
        <v>55005</v>
      </c>
      <c r="BA2238" s="105">
        <f>_xll.qlCalendarAdvance(Calendar,BA2237,AY2238,"f",,Trigger)</f>
        <v>55009</v>
      </c>
      <c r="BB2238" s="105">
        <f>_xll.qlInterestRateIndexMaturity(Currency&amp;"ibor"&amp;Tenor,BA2238,Trigger)</f>
        <v>55193</v>
      </c>
      <c r="BC2238" s="257">
        <f>_xll.qlIndexFixing($AC$5,AZ2238,TRUE,_xll.ohTrigger(Trigger,Trigger6M))</f>
        <v>1.399984983916585E-2</v>
      </c>
      <c r="BD2238" s="257">
        <f>_xll.qlIndexFixing($BE$1,AZ2238,TRUE,_xll.ohTrigger(Trigger,Trigger6M))</f>
        <v>1.3659630550717264E-2</v>
      </c>
    </row>
    <row r="2239" spans="51:56" ht="11.25" customHeight="1" x14ac:dyDescent="0.25">
      <c r="AY2239" s="106" t="s">
        <v>83</v>
      </c>
      <c r="AZ2239" s="105">
        <f>_xll.qlInterestRateIndexFixingDate(Currency&amp;"ibor"&amp;Tenor,BA2239,Trigger)</f>
        <v>55012</v>
      </c>
      <c r="BA2239" s="105">
        <f>_xll.qlCalendarAdvance(Calendar,BA2238,AY2239,"f",,Trigger)</f>
        <v>55016</v>
      </c>
      <c r="BB2239" s="105">
        <f>_xll.qlInterestRateIndexMaturity(Currency&amp;"ibor"&amp;Tenor,BA2239,Trigger)</f>
        <v>55200</v>
      </c>
      <c r="BC2239" s="257">
        <f>_xll.qlIndexFixing($AC$5,AZ2239,TRUE,_xll.ohTrigger(Trigger,Trigger6M))</f>
        <v>1.400037775585882E-2</v>
      </c>
      <c r="BD2239" s="257">
        <f>_xll.qlIndexFixing($BE$1,AZ2239,TRUE,_xll.ohTrigger(Trigger,Trigger6M))</f>
        <v>1.365581109355889E-2</v>
      </c>
    </row>
    <row r="2240" spans="51:56" ht="11.25" customHeight="1" x14ac:dyDescent="0.25">
      <c r="AY2240" s="106" t="s">
        <v>83</v>
      </c>
      <c r="AZ2240" s="105">
        <f>_xll.qlInterestRateIndexFixingDate(Currency&amp;"ibor"&amp;Tenor,BA2240,Trigger)</f>
        <v>55019</v>
      </c>
      <c r="BA2240" s="105">
        <f>_xll.qlCalendarAdvance(Calendar,BA2239,AY2240,"f",,Trigger)</f>
        <v>55023</v>
      </c>
      <c r="BB2240" s="105">
        <f>_xll.qlInterestRateIndexMaturity(Currency&amp;"ibor"&amp;Tenor,BA2240,Trigger)</f>
        <v>55207</v>
      </c>
      <c r="BC2240" s="257">
        <f>_xll.qlIndexFixing($AC$5,AZ2240,TRUE,_xll.ohTrigger(Trigger,Trigger6M))</f>
        <v>1.4000905672693414E-2</v>
      </c>
      <c r="BD2240" s="257">
        <f>_xll.qlIndexFixing($BE$1,AZ2240,TRUE,_xll.ohTrigger(Trigger,Trigger6M))</f>
        <v>1.3651986633606682E-2</v>
      </c>
    </row>
    <row r="2241" spans="51:56" ht="11.25" customHeight="1" x14ac:dyDescent="0.25">
      <c r="AY2241" s="106" t="s">
        <v>83</v>
      </c>
      <c r="AZ2241" s="105">
        <f>_xll.qlInterestRateIndexFixingDate(Currency&amp;"ibor"&amp;Tenor,BA2241,Trigger)</f>
        <v>55026</v>
      </c>
      <c r="BA2241" s="105">
        <f>_xll.qlCalendarAdvance(Calendar,BA2240,AY2241,"f",,Trigger)</f>
        <v>55030</v>
      </c>
      <c r="BB2241" s="105">
        <f>_xll.qlInterestRateIndexMaturity(Currency&amp;"ibor"&amp;Tenor,BA2241,Trigger)</f>
        <v>55212</v>
      </c>
      <c r="BC2241" s="257">
        <f>_xll.qlIndexFixing($AC$5,AZ2241,TRUE,_xll.ohTrigger(Trigger,Trigger6M))</f>
        <v>1.400081493125954E-2</v>
      </c>
      <c r="BD2241" s="257">
        <f>_xll.qlIndexFixing($BE$1,AZ2241,TRUE,_xll.ohTrigger(Trigger,Trigger6M))</f>
        <v>1.3648191407728496E-2</v>
      </c>
    </row>
    <row r="2242" spans="51:56" ht="11.25" customHeight="1" x14ac:dyDescent="0.25">
      <c r="AY2242" s="106" t="s">
        <v>83</v>
      </c>
      <c r="AZ2242" s="105">
        <f>_xll.qlInterestRateIndexFixingDate(Currency&amp;"ibor"&amp;Tenor,BA2242,Trigger)</f>
        <v>55033</v>
      </c>
      <c r="BA2242" s="105">
        <f>_xll.qlCalendarAdvance(Calendar,BA2241,AY2242,"f",,Trigger)</f>
        <v>55037</v>
      </c>
      <c r="BB2242" s="105">
        <f>_xll.qlInterestRateIndexMaturity(Currency&amp;"ibor"&amp;Tenor,BA2242,Trigger)</f>
        <v>55218</v>
      </c>
      <c r="BC2242" s="257">
        <f>_xll.qlIndexFixing($AC$5,AZ2242,TRUE,_xll.ohTrigger(Trigger,Trigger6M))</f>
        <v>1.4001033472684084E-2</v>
      </c>
      <c r="BD2242" s="257">
        <f>_xll.qlIndexFixing($BE$1,AZ2242,TRUE,_xll.ohTrigger(Trigger,Trigger6M))</f>
        <v>1.3644375499634098E-2</v>
      </c>
    </row>
    <row r="2243" spans="51:56" ht="11.25" customHeight="1" x14ac:dyDescent="0.25">
      <c r="AY2243" s="106" t="s">
        <v>83</v>
      </c>
      <c r="AZ2243" s="105">
        <f>_xll.qlInterestRateIndexFixingDate(Currency&amp;"ibor"&amp;Tenor,BA2243,Trigger)</f>
        <v>55040</v>
      </c>
      <c r="BA2243" s="105">
        <f>_xll.qlCalendarAdvance(Calendar,BA2242,AY2243,"f",,Trigger)</f>
        <v>55044</v>
      </c>
      <c r="BB2243" s="105">
        <f>_xll.qlInterestRateIndexMaturity(Currency&amp;"ibor"&amp;Tenor,BA2243,Trigger)</f>
        <v>55225</v>
      </c>
      <c r="BC2243" s="257">
        <f>_xll.qlIndexFixing($AC$5,AZ2243,TRUE,_xll.ohTrigger(Trigger,Trigger6M))</f>
        <v>1.400156132853593E-2</v>
      </c>
      <c r="BD2243" s="257">
        <f>_xll.qlIndexFixing($BE$1,AZ2243,TRUE,_xll.ohTrigger(Trigger,Trigger6M))</f>
        <v>1.364053755741769E-2</v>
      </c>
    </row>
    <row r="2244" spans="51:56" ht="11.25" customHeight="1" x14ac:dyDescent="0.25">
      <c r="AY2244" s="106" t="s">
        <v>83</v>
      </c>
      <c r="AZ2244" s="105">
        <f>_xll.qlInterestRateIndexFixingDate(Currency&amp;"ibor"&amp;Tenor,BA2244,Trigger)</f>
        <v>55047</v>
      </c>
      <c r="BA2244" s="105">
        <f>_xll.qlCalendarAdvance(Calendar,BA2243,AY2244,"f",,Trigger)</f>
        <v>55051</v>
      </c>
      <c r="BB2244" s="105">
        <f>_xll.qlInterestRateIndexMaturity(Currency&amp;"ibor"&amp;Tenor,BA2244,Trigger)</f>
        <v>55232</v>
      </c>
      <c r="BC2244" s="257">
        <f>_xll.qlIndexFixing($AC$5,AZ2244,TRUE,_xll.ohTrigger(Trigger,Trigger6M))</f>
        <v>1.4002089184526891E-2</v>
      </c>
      <c r="BD2244" s="257">
        <f>_xll.qlIndexFixing($BE$1,AZ2244,TRUE,_xll.ohTrigger(Trigger,Trigger6M))</f>
        <v>1.3636694629600838E-2</v>
      </c>
    </row>
    <row r="2245" spans="51:56" ht="11.25" customHeight="1" x14ac:dyDescent="0.25">
      <c r="AY2245" s="106" t="s">
        <v>83</v>
      </c>
      <c r="AZ2245" s="105">
        <f>_xll.qlInterestRateIndexFixingDate(Currency&amp;"ibor"&amp;Tenor,BA2245,Trigger)</f>
        <v>55054</v>
      </c>
      <c r="BA2245" s="105">
        <f>_xll.qlCalendarAdvance(Calendar,BA2244,AY2245,"f",,Trigger)</f>
        <v>55058</v>
      </c>
      <c r="BB2245" s="105">
        <f>_xll.qlInterestRateIndexMaturity(Currency&amp;"ibor"&amp;Tenor,BA2245,Trigger)</f>
        <v>55239</v>
      </c>
      <c r="BC2245" s="257">
        <f>_xll.qlIndexFixing($AC$5,AZ2245,TRUE,_xll.ohTrigger(Trigger,Trigger6M))</f>
        <v>1.4002617040656968E-2</v>
      </c>
      <c r="BD2245" s="257">
        <f>_xll.qlIndexFixing($BE$1,AZ2245,TRUE,_xll.ohTrigger(Trigger,Trigger6M))</f>
        <v>1.3632846720609179E-2</v>
      </c>
    </row>
    <row r="2246" spans="51:56" ht="11.25" customHeight="1" x14ac:dyDescent="0.25">
      <c r="AY2246" s="106" t="s">
        <v>83</v>
      </c>
      <c r="AZ2246" s="105">
        <f>_xll.qlInterestRateIndexFixingDate(Currency&amp;"ibor"&amp;Tenor,BA2246,Trigger)</f>
        <v>55061</v>
      </c>
      <c r="BA2246" s="105">
        <f>_xll.qlCalendarAdvance(Calendar,BA2245,AY2246,"f",,Trigger)</f>
        <v>55065</v>
      </c>
      <c r="BB2246" s="105">
        <f>_xll.qlInterestRateIndexMaturity(Currency&amp;"ibor"&amp;Tenor,BA2246,Trigger)</f>
        <v>55247</v>
      </c>
      <c r="BC2246" s="257">
        <f>_xll.qlIndexFixing($AC$5,AZ2246,TRUE,_xll.ohTrigger(Trigger,Trigger6M))</f>
        <v>1.4003454313558632E-2</v>
      </c>
      <c r="BD2246" s="257">
        <f>_xll.qlIndexFixing($BE$1,AZ2246,TRUE,_xll.ohTrigger(Trigger,Trigger6M))</f>
        <v>1.3628974292312602E-2</v>
      </c>
    </row>
    <row r="2247" spans="51:56" ht="11.25" customHeight="1" x14ac:dyDescent="0.25">
      <c r="AY2247" s="106" t="s">
        <v>83</v>
      </c>
      <c r="AZ2247" s="105">
        <f>_xll.qlInterestRateIndexFixingDate(Currency&amp;"ibor"&amp;Tenor,BA2247,Trigger)</f>
        <v>55068</v>
      </c>
      <c r="BA2247" s="105">
        <f>_xll.qlCalendarAdvance(Calendar,BA2246,AY2247,"f",,Trigger)</f>
        <v>55072</v>
      </c>
      <c r="BB2247" s="105">
        <f>_xll.qlInterestRateIndexMaturity(Currency&amp;"ibor"&amp;Tenor,BA2247,Trigger)</f>
        <v>55254</v>
      </c>
      <c r="BC2247" s="257">
        <f>_xll.qlIndexFixing($AC$5,AZ2247,TRUE,_xll.ohTrigger(Trigger,Trigger6M))</f>
        <v>1.4003982190437983E-2</v>
      </c>
      <c r="BD2247" s="257">
        <f>_xll.qlIndexFixing($BE$1,AZ2247,TRUE,_xll.ohTrigger(Trigger,Trigger6M))</f>
        <v>1.3625115935057809E-2</v>
      </c>
    </row>
    <row r="2248" spans="51:56" ht="11.25" customHeight="1" x14ac:dyDescent="0.25">
      <c r="AY2248" s="106" t="s">
        <v>83</v>
      </c>
      <c r="AZ2248" s="105">
        <f>_xll.qlInterestRateIndexFixingDate(Currency&amp;"ibor"&amp;Tenor,BA2248,Trigger)</f>
        <v>55075</v>
      </c>
      <c r="BA2248" s="105">
        <f>_xll.qlCalendarAdvance(Calendar,BA2247,AY2248,"f",,Trigger)</f>
        <v>55079</v>
      </c>
      <c r="BB2248" s="105">
        <f>_xll.qlInterestRateIndexMaturity(Currency&amp;"ibor"&amp;Tenor,BA2248,Trigger)</f>
        <v>55261</v>
      </c>
      <c r="BC2248" s="257">
        <f>_xll.qlIndexFixing($AC$5,AZ2248,TRUE,_xll.ohTrigger(Trigger,Trigger6M))</f>
        <v>1.4004510067457442E-2</v>
      </c>
      <c r="BD2248" s="257">
        <f>_xll.qlIndexFixing($BE$1,AZ2248,TRUE,_xll.ohTrigger(Trigger,Trigger6M))</f>
        <v>1.3621252610069979E-2</v>
      </c>
    </row>
    <row r="2249" spans="51:56" ht="11.25" customHeight="1" x14ac:dyDescent="0.25">
      <c r="AY2249" s="106" t="s">
        <v>83</v>
      </c>
      <c r="AZ2249" s="105">
        <f>_xll.qlInterestRateIndexFixingDate(Currency&amp;"ibor"&amp;Tenor,BA2249,Trigger)</f>
        <v>55082</v>
      </c>
      <c r="BA2249" s="105">
        <f>_xll.qlCalendarAdvance(Calendar,BA2248,AY2249,"f",,Trigger)</f>
        <v>55086</v>
      </c>
      <c r="BB2249" s="105">
        <f>_xll.qlInterestRateIndexMaturity(Currency&amp;"ibor"&amp;Tenor,BA2249,Trigger)</f>
        <v>55268</v>
      </c>
      <c r="BC2249" s="257">
        <f>_xll.qlIndexFixing($AC$5,AZ2249,TRUE,_xll.ohTrigger(Trigger,Trigger6M))</f>
        <v>1.4005037944617008E-2</v>
      </c>
      <c r="BD2249" s="257">
        <f>_xll.qlIndexFixing($BE$1,AZ2249,TRUE,_xll.ohTrigger(Trigger,Trigger6M))</f>
        <v>1.3617384321772385E-2</v>
      </c>
    </row>
    <row r="2250" spans="51:56" ht="11.25" customHeight="1" x14ac:dyDescent="0.25">
      <c r="AY2250" s="106" t="s">
        <v>83</v>
      </c>
      <c r="AZ2250" s="105">
        <f>_xll.qlInterestRateIndexFixingDate(Currency&amp;"ibor"&amp;Tenor,BA2250,Trigger)</f>
        <v>55089</v>
      </c>
      <c r="BA2250" s="105">
        <f>_xll.qlCalendarAdvance(Calendar,BA2249,AY2250,"f",,Trigger)</f>
        <v>55093</v>
      </c>
      <c r="BB2250" s="105">
        <f>_xll.qlInterestRateIndexMaturity(Currency&amp;"ibor"&amp;Tenor,BA2250,Trigger)</f>
        <v>55275</v>
      </c>
      <c r="BC2250" s="257">
        <f>_xll.qlIndexFixing($AC$5,AZ2250,TRUE,_xll.ohTrigger(Trigger,Trigger6M))</f>
        <v>1.4005565821916243E-2</v>
      </c>
      <c r="BD2250" s="257">
        <f>_xll.qlIndexFixing($BE$1,AZ2250,TRUE,_xll.ohTrigger(Trigger,Trigger6M))</f>
        <v>1.3613511074590499E-2</v>
      </c>
    </row>
    <row r="2251" spans="51:56" ht="11.25" customHeight="1" x14ac:dyDescent="0.25">
      <c r="AY2251" s="106" t="s">
        <v>83</v>
      </c>
      <c r="AZ2251" s="105">
        <f>_xll.qlInterestRateIndexFixingDate(Currency&amp;"ibor"&amp;Tenor,BA2251,Trigger)</f>
        <v>55096</v>
      </c>
      <c r="BA2251" s="105">
        <f>_xll.qlCalendarAdvance(Calendar,BA2250,AY2251,"f",,Trigger)</f>
        <v>55100</v>
      </c>
      <c r="BB2251" s="105">
        <f>_xll.qlInterestRateIndexMaturity(Currency&amp;"ibor"&amp;Tenor,BA2251,Trigger)</f>
        <v>55281</v>
      </c>
      <c r="BC2251" s="257">
        <f>_xll.qlIndexFixing($AC$5,AZ2251,TRUE,_xll.ohTrigger(Trigger,Trigger6M))</f>
        <v>1.4005784180359289E-2</v>
      </c>
      <c r="BD2251" s="257">
        <f>_xll.qlIndexFixing($BE$1,AZ2251,TRUE,_xll.ohTrigger(Trigger,Trigger6M))</f>
        <v>1.3609654909718895E-2</v>
      </c>
    </row>
    <row r="2252" spans="51:56" ht="11.25" customHeight="1" x14ac:dyDescent="0.25">
      <c r="AY2252" s="106" t="s">
        <v>83</v>
      </c>
      <c r="AZ2252" s="105">
        <f>_xll.qlInterestRateIndexFixingDate(Currency&amp;"ibor"&amp;Tenor,BA2252,Trigger)</f>
        <v>55103</v>
      </c>
      <c r="BA2252" s="105">
        <f>_xll.qlCalendarAdvance(Calendar,BA2251,AY2252,"f",,Trigger)</f>
        <v>55107</v>
      </c>
      <c r="BB2252" s="105">
        <f>_xll.qlInterestRateIndexMaturity(Currency&amp;"ibor"&amp;Tenor,BA2252,Trigger)</f>
        <v>55288</v>
      </c>
      <c r="BC2252" s="257">
        <f>_xll.qlIndexFixing($AC$5,AZ2252,TRUE,_xll.ohTrigger(Trigger,Trigger6M))</f>
        <v>1.4006312037463171E-2</v>
      </c>
      <c r="BD2252" s="257">
        <f>_xll.qlIndexFixing($BE$1,AZ2252,TRUE,_xll.ohTrigger(Trigger,Trigger6M))</f>
        <v>1.3605772256372658E-2</v>
      </c>
    </row>
    <row r="2253" spans="51:56" ht="11.25" customHeight="1" x14ac:dyDescent="0.25">
      <c r="AY2253" s="106" t="s">
        <v>83</v>
      </c>
      <c r="AZ2253" s="105">
        <f>_xll.qlInterestRateIndexFixingDate(Currency&amp;"ibor"&amp;Tenor,BA2253,Trigger)</f>
        <v>55110</v>
      </c>
      <c r="BA2253" s="105">
        <f>_xll.qlCalendarAdvance(Calendar,BA2252,AY2253,"f",,Trigger)</f>
        <v>55114</v>
      </c>
      <c r="BB2253" s="105">
        <f>_xll.qlInterestRateIndexMaturity(Currency&amp;"ibor"&amp;Tenor,BA2253,Trigger)</f>
        <v>55295</v>
      </c>
      <c r="BC2253" s="257">
        <f>_xll.qlIndexFixing($AC$5,AZ2253,TRUE,_xll.ohTrigger(Trigger,Trigger6M))</f>
        <v>1.400683989470617E-2</v>
      </c>
      <c r="BD2253" s="257">
        <f>_xll.qlIndexFixing($BE$1,AZ2253,TRUE,_xll.ohTrigger(Trigger,Trigger6M))</f>
        <v>1.3601884657242529E-2</v>
      </c>
    </row>
    <row r="2254" spans="51:56" ht="11.25" customHeight="1" x14ac:dyDescent="0.25">
      <c r="AY2254" s="106" t="s">
        <v>83</v>
      </c>
      <c r="AZ2254" s="105">
        <f>_xll.qlInterestRateIndexFixingDate(Currency&amp;"ibor"&amp;Tenor,BA2254,Trigger)</f>
        <v>55117</v>
      </c>
      <c r="BA2254" s="105">
        <f>_xll.qlCalendarAdvance(Calendar,BA2253,AY2254,"f",,Trigger)</f>
        <v>55121</v>
      </c>
      <c r="BB2254" s="105">
        <f>_xll.qlInterestRateIndexMaturity(Currency&amp;"ibor"&amp;Tenor,BA2254,Trigger)</f>
        <v>55302</v>
      </c>
      <c r="BC2254" s="257">
        <f>_xll.qlIndexFixing($AC$5,AZ2254,TRUE,_xll.ohTrigger(Trigger,Trigger6M))</f>
        <v>1.4007367752088284E-2</v>
      </c>
      <c r="BD2254" s="257">
        <f>_xll.qlIndexFixing($BE$1,AZ2254,TRUE,_xll.ohTrigger(Trigger,Trigger6M))</f>
        <v>1.3597992116753698E-2</v>
      </c>
    </row>
    <row r="2255" spans="51:56" ht="11.25" customHeight="1" x14ac:dyDescent="0.25">
      <c r="AY2255" s="106" t="s">
        <v>83</v>
      </c>
      <c r="AZ2255" s="105">
        <f>_xll.qlInterestRateIndexFixingDate(Currency&amp;"ibor"&amp;Tenor,BA2255,Trigger)</f>
        <v>55124</v>
      </c>
      <c r="BA2255" s="105">
        <f>_xll.qlCalendarAdvance(Calendar,BA2254,AY2255,"f",,Trigger)</f>
        <v>55128</v>
      </c>
      <c r="BB2255" s="105">
        <f>_xll.qlInterestRateIndexMaturity(Currency&amp;"ibor"&amp;Tenor,BA2255,Trigger)</f>
        <v>55310</v>
      </c>
      <c r="BC2255" s="257">
        <f>_xll.qlIndexFixing($AC$5,AZ2255,TRUE,_xll.ohTrigger(Trigger,Trigger6M))</f>
        <v>1.4002900159559021E-2</v>
      </c>
      <c r="BD2255" s="257">
        <f>_xll.qlIndexFixing($BE$1,AZ2255,TRUE,_xll.ohTrigger(Trigger,Trigger6M))</f>
        <v>1.3594070610262054E-2</v>
      </c>
    </row>
    <row r="2256" spans="51:56" ht="11.25" customHeight="1" x14ac:dyDescent="0.25">
      <c r="AY2256" s="106" t="s">
        <v>83</v>
      </c>
      <c r="AZ2256" s="105">
        <f>_xll.qlInterestRateIndexFixingDate(Currency&amp;"ibor"&amp;Tenor,BA2256,Trigger)</f>
        <v>55131</v>
      </c>
      <c r="BA2256" s="105">
        <f>_xll.qlCalendarAdvance(Calendar,BA2255,AY2256,"f",,Trigger)</f>
        <v>55135</v>
      </c>
      <c r="BB2256" s="105">
        <f>_xll.qlInterestRateIndexMaturity(Currency&amp;"ibor"&amp;Tenor,BA2256,Trigger)</f>
        <v>55317</v>
      </c>
      <c r="BC2256" s="257">
        <f>_xll.qlIndexFixing($AC$5,AZ2256,TRUE,_xll.ohTrigger(Trigger,Trigger6M))</f>
        <v>1.3994136466889883E-2</v>
      </c>
      <c r="BD2256" s="257">
        <f>_xll.qlIndexFixing($BE$1,AZ2256,TRUE,_xll.ohTrigger(Trigger,Trigger6M))</f>
        <v>1.3590167702683831E-2</v>
      </c>
    </row>
    <row r="2257" spans="51:56" ht="11.25" customHeight="1" x14ac:dyDescent="0.25">
      <c r="AY2257" s="106" t="s">
        <v>83</v>
      </c>
      <c r="AZ2257" s="105">
        <f>_xll.qlInterestRateIndexFixingDate(Currency&amp;"ibor"&amp;Tenor,BA2257,Trigger)</f>
        <v>55138</v>
      </c>
      <c r="BA2257" s="105">
        <f>_xll.qlCalendarAdvance(Calendar,BA2256,AY2257,"f",,Trigger)</f>
        <v>55142</v>
      </c>
      <c r="BB2257" s="105">
        <f>_xll.qlInterestRateIndexMaturity(Currency&amp;"ibor"&amp;Tenor,BA2257,Trigger)</f>
        <v>55324</v>
      </c>
      <c r="BC2257" s="257">
        <f>_xll.qlIndexFixing($AC$5,AZ2257,TRUE,_xll.ohTrigger(Trigger,Trigger6M))</f>
        <v>1.39853629341992E-2</v>
      </c>
      <c r="BD2257" s="257">
        <f>_xll.qlIndexFixing($BE$1,AZ2257,TRUE,_xll.ohTrigger(Trigger,Trigger6M))</f>
        <v>1.3586259867191707E-2</v>
      </c>
    </row>
    <row r="2258" spans="51:56" ht="11.25" customHeight="1" x14ac:dyDescent="0.25">
      <c r="AY2258" s="106" t="s">
        <v>83</v>
      </c>
      <c r="AZ2258" s="105">
        <f>_xll.qlInterestRateIndexFixingDate(Currency&amp;"ibor"&amp;Tenor,BA2258,Trigger)</f>
        <v>55144</v>
      </c>
      <c r="BA2258" s="105">
        <f>_xll.qlCalendarAdvance(Calendar,BA2257,AY2258,"f",,Trigger)</f>
        <v>55149</v>
      </c>
      <c r="BB2258" s="105">
        <f>_xll.qlInterestRateIndexMaturity(Currency&amp;"ibor"&amp;Tenor,BA2258,Trigger)</f>
        <v>55331</v>
      </c>
      <c r="BC2258" s="257">
        <f>_xll.qlIndexFixing($AC$5,AZ2258,TRUE,_xll.ohTrigger(Trigger,Trigger6M))</f>
        <v>1.3976579561616539E-2</v>
      </c>
      <c r="BD2258" s="257">
        <f>_xll.qlIndexFixing($BE$1,AZ2258,TRUE,_xll.ohTrigger(Trigger,Trigger6M))</f>
        <v>1.3582347108209396E-2</v>
      </c>
    </row>
    <row r="2259" spans="51:56" ht="11.25" customHeight="1" x14ac:dyDescent="0.25">
      <c r="AY2259" s="106" t="s">
        <v>83</v>
      </c>
      <c r="AZ2259" s="105">
        <f>_xll.qlInterestRateIndexFixingDate(Currency&amp;"ibor"&amp;Tenor,BA2259,Trigger)</f>
        <v>55152</v>
      </c>
      <c r="BA2259" s="105">
        <f>_xll.qlCalendarAdvance(Calendar,BA2258,AY2259,"f",,Trigger)</f>
        <v>55156</v>
      </c>
      <c r="BB2259" s="105">
        <f>_xll.qlInterestRateIndexMaturity(Currency&amp;"ibor"&amp;Tenor,BA2259,Trigger)</f>
        <v>55337</v>
      </c>
      <c r="BC2259" s="257">
        <f>_xll.qlIndexFixing($AC$5,AZ2259,TRUE,_xll.ohTrigger(Trigger,Trigger6M))</f>
        <v>1.3968582844699567E-2</v>
      </c>
      <c r="BD2259" s="257">
        <f>_xll.qlIndexFixing($BE$1,AZ2259,TRUE,_xll.ohTrigger(Trigger,Trigger6M))</f>
        <v>1.357845544877043E-2</v>
      </c>
    </row>
    <row r="2260" spans="51:56" ht="11.25" customHeight="1" x14ac:dyDescent="0.25">
      <c r="AY2260" s="106" t="s">
        <v>83</v>
      </c>
      <c r="AZ2260" s="105">
        <f>_xll.qlInterestRateIndexFixingDate(Currency&amp;"ibor"&amp;Tenor,BA2260,Trigger)</f>
        <v>55159</v>
      </c>
      <c r="BA2260" s="105">
        <f>_xll.qlCalendarAdvance(Calendar,BA2259,AY2260,"f",,Trigger)</f>
        <v>55163</v>
      </c>
      <c r="BB2260" s="105">
        <f>_xll.qlInterestRateIndexMaturity(Currency&amp;"ibor"&amp;Tenor,BA2260,Trigger)</f>
        <v>55344</v>
      </c>
      <c r="BC2260" s="257">
        <f>_xll.qlIndexFixing($AC$5,AZ2260,TRUE,_xll.ohTrigger(Trigger,Trigger6M))</f>
        <v>1.3959729997271176E-2</v>
      </c>
      <c r="BD2260" s="257">
        <f>_xll.qlIndexFixing($BE$1,AZ2260,TRUE,_xll.ohTrigger(Trigger,Trigger6M))</f>
        <v>1.3574533353034952E-2</v>
      </c>
    </row>
    <row r="2261" spans="51:56" ht="11.25" customHeight="1" x14ac:dyDescent="0.25">
      <c r="AY2261" s="106" t="s">
        <v>83</v>
      </c>
      <c r="AZ2261" s="105">
        <f>_xll.qlInterestRateIndexFixingDate(Currency&amp;"ibor"&amp;Tenor,BA2261,Trigger)</f>
        <v>55166</v>
      </c>
      <c r="BA2261" s="105">
        <f>_xll.qlCalendarAdvance(Calendar,BA2260,AY2261,"f",,Trigger)</f>
        <v>55170</v>
      </c>
      <c r="BB2261" s="105">
        <f>_xll.qlInterestRateIndexMaturity(Currency&amp;"ibor"&amp;Tenor,BA2261,Trigger)</f>
        <v>55351</v>
      </c>
      <c r="BC2261" s="257">
        <f>_xll.qlIndexFixing($AC$5,AZ2261,TRUE,_xll.ohTrigger(Trigger,Trigger6M))</f>
        <v>1.3950867256372434E-2</v>
      </c>
      <c r="BD2261" s="257">
        <f>_xll.qlIndexFixing($BE$1,AZ2261,TRUE,_xll.ohTrigger(Trigger,Trigger6M))</f>
        <v>1.3570606346908704E-2</v>
      </c>
    </row>
    <row r="2262" spans="51:56" ht="11.25" customHeight="1" x14ac:dyDescent="0.25">
      <c r="AY2262" s="106" t="s">
        <v>83</v>
      </c>
      <c r="AZ2262" s="105">
        <f>_xll.qlInterestRateIndexFixingDate(Currency&amp;"ibor"&amp;Tenor,BA2262,Trigger)</f>
        <v>55173</v>
      </c>
      <c r="BA2262" s="105">
        <f>_xll.qlCalendarAdvance(Calendar,BA2261,AY2262,"f",,Trigger)</f>
        <v>55177</v>
      </c>
      <c r="BB2262" s="105">
        <f>_xll.qlInterestRateIndexMaturity(Currency&amp;"ibor"&amp;Tenor,BA2262,Trigger)</f>
        <v>55358</v>
      </c>
      <c r="BC2262" s="257">
        <f>_xll.qlIndexFixing($AC$5,AZ2262,TRUE,_xll.ohTrigger(Trigger,Trigger6M))</f>
        <v>1.3941994622134945E-2</v>
      </c>
      <c r="BD2262" s="257">
        <f>_xll.qlIndexFixing($BE$1,AZ2262,TRUE,_xll.ohTrigger(Trigger,Trigger6M))</f>
        <v>1.3566674434815552E-2</v>
      </c>
    </row>
    <row r="2263" spans="51:56" ht="11.25" customHeight="1" x14ac:dyDescent="0.25">
      <c r="AY2263" s="106" t="s">
        <v>83</v>
      </c>
      <c r="AZ2263" s="105">
        <f>_xll.qlInterestRateIndexFixingDate(Currency&amp;"ibor"&amp;Tenor,BA2263,Trigger)</f>
        <v>55180</v>
      </c>
      <c r="BA2263" s="105">
        <f>_xll.qlCalendarAdvance(Calendar,BA2262,AY2263,"f",,Trigger)</f>
        <v>55184</v>
      </c>
      <c r="BB2263" s="105">
        <f>_xll.qlInterestRateIndexMaturity(Currency&amp;"ibor"&amp;Tenor,BA2263,Trigger)</f>
        <v>55365</v>
      </c>
      <c r="BC2263" s="257">
        <f>_xll.qlIndexFixing($AC$5,AZ2263,TRUE,_xll.ohTrigger(Trigger,Trigger6M))</f>
        <v>1.3933112094689436E-2</v>
      </c>
      <c r="BD2263" s="257">
        <f>_xll.qlIndexFixing($BE$1,AZ2263,TRUE,_xll.ohTrigger(Trigger,Trigger6M))</f>
        <v>1.3562737621181129E-2</v>
      </c>
    </row>
    <row r="2264" spans="51:56" ht="11.25" customHeight="1" x14ac:dyDescent="0.25">
      <c r="AY2264" s="106" t="s">
        <v>83</v>
      </c>
      <c r="AZ2264" s="105">
        <f>_xll.qlInterestRateIndexFixingDate(Currency&amp;"ibor"&amp;Tenor,BA2264,Trigger)</f>
        <v>55187</v>
      </c>
      <c r="BA2264" s="105">
        <f>_xll.qlCalendarAdvance(Calendar,BA2263,AY2264,"f",,Trigger)</f>
        <v>55191</v>
      </c>
      <c r="BB2264" s="105">
        <f>_xll.qlInterestRateIndexMaturity(Currency&amp;"ibor"&amp;Tenor,BA2264,Trigger)</f>
        <v>55372</v>
      </c>
      <c r="BC2264" s="257">
        <f>_xll.qlIndexFixing($AC$5,AZ2264,TRUE,_xll.ohTrigger(Trigger,Trigger6M))</f>
        <v>1.3924219674169281E-2</v>
      </c>
      <c r="BD2264" s="257">
        <f>_xll.qlIndexFixing($BE$1,AZ2264,TRUE,_xll.ohTrigger(Trigger,Trigger6M))</f>
        <v>1.3558795910427973E-2</v>
      </c>
    </row>
    <row r="2265" spans="51:56" ht="11.25" customHeight="1" x14ac:dyDescent="0.25">
      <c r="AY2265" s="106" t="s">
        <v>83</v>
      </c>
      <c r="AZ2265" s="105">
        <f>_xll.qlInterestRateIndexFixingDate(Currency&amp;"ibor"&amp;Tenor,BA2265,Trigger)</f>
        <v>55194</v>
      </c>
      <c r="BA2265" s="105">
        <f>_xll.qlCalendarAdvance(Calendar,BA2264,AY2265,"f",,Trigger)</f>
        <v>55198</v>
      </c>
      <c r="BB2265" s="105">
        <f>_xll.qlInterestRateIndexMaturity(Currency&amp;"ibor"&amp;Tenor,BA2265,Trigger)</f>
        <v>55379</v>
      </c>
      <c r="BC2265" s="257">
        <f>_xll.qlIndexFixing($AC$5,AZ2265,TRUE,_xll.ohTrigger(Trigger,Trigger6M))</f>
        <v>1.3915317360706086E-2</v>
      </c>
      <c r="BD2265" s="257">
        <f>_xll.qlIndexFixing($BE$1,AZ2265,TRUE,_xll.ohTrigger(Trigger,Trigger6M))</f>
        <v>1.3554849306981715E-2</v>
      </c>
    </row>
    <row r="2266" spans="51:56" ht="11.25" customHeight="1" x14ac:dyDescent="0.25">
      <c r="AY2266" s="106" t="s">
        <v>83</v>
      </c>
      <c r="AZ2266" s="105">
        <f>_xll.qlInterestRateIndexFixingDate(Currency&amp;"ibor"&amp;Tenor,BA2266,Trigger)</f>
        <v>55201</v>
      </c>
      <c r="BA2266" s="105">
        <f>_xll.qlCalendarAdvance(Calendar,BA2265,AY2266,"f",,Trigger)</f>
        <v>55205</v>
      </c>
      <c r="BB2266" s="105">
        <f>_xll.qlInterestRateIndexMaturity(Currency&amp;"ibor"&amp;Tenor,BA2266,Trigger)</f>
        <v>55386</v>
      </c>
      <c r="BC2266" s="257">
        <f>_xll.qlIndexFixing($AC$5,AZ2266,TRUE,_xll.ohTrigger(Trigger,Trigger6M))</f>
        <v>1.3906405154431459E-2</v>
      </c>
      <c r="BD2266" s="257">
        <f>_xll.qlIndexFixing($BE$1,AZ2266,TRUE,_xll.ohTrigger(Trigger,Trigger6M))</f>
        <v>1.3550897815264897E-2</v>
      </c>
    </row>
    <row r="2267" spans="51:56" ht="11.25" customHeight="1" x14ac:dyDescent="0.25">
      <c r="AY2267" s="106" t="s">
        <v>83</v>
      </c>
      <c r="AZ2267" s="105">
        <f>_xll.qlInterestRateIndexFixingDate(Currency&amp;"ibor"&amp;Tenor,BA2267,Trigger)</f>
        <v>55208</v>
      </c>
      <c r="BA2267" s="105">
        <f>_xll.qlCalendarAdvance(Calendar,BA2266,AY2267,"f",,Trigger)</f>
        <v>55212</v>
      </c>
      <c r="BB2267" s="105">
        <f>_xll.qlInterestRateIndexMaturity(Currency&amp;"ibor"&amp;Tenor,BA2267,Trigger)</f>
        <v>55396</v>
      </c>
      <c r="BC2267" s="257">
        <f>_xll.qlIndexFixing($AC$5,AZ2267,TRUE,_xll.ohTrigger(Trigger,Trigger6M))</f>
        <v>1.3896315354870388E-2</v>
      </c>
      <c r="BD2267" s="257">
        <f>_xll.qlIndexFixing($BE$1,AZ2267,TRUE,_xll.ohTrigger(Trigger,Trigger6M))</f>
        <v>1.3546851327788923E-2</v>
      </c>
    </row>
    <row r="2268" spans="51:56" ht="11.25" customHeight="1" x14ac:dyDescent="0.25">
      <c r="AY2268" s="106" t="s">
        <v>83</v>
      </c>
      <c r="AZ2268" s="105">
        <f>_xll.qlInterestRateIndexFixingDate(Currency&amp;"ibor"&amp;Tenor,BA2268,Trigger)</f>
        <v>55215</v>
      </c>
      <c r="BA2268" s="105">
        <f>_xll.qlCalendarAdvance(Calendar,BA2267,AY2268,"f",,Trigger)</f>
        <v>55219</v>
      </c>
      <c r="BB2268" s="105">
        <f>_xll.qlInterestRateIndexMaturity(Currency&amp;"ibor"&amp;Tenor,BA2268,Trigger)</f>
        <v>55403</v>
      </c>
      <c r="BC2268" s="257">
        <f>_xll.qlIndexFixing($AC$5,AZ2268,TRUE,_xll.ohTrigger(Trigger,Trigger6M))</f>
        <v>1.3887532407440176E-2</v>
      </c>
      <c r="BD2268" s="257">
        <f>_xll.qlIndexFixing($BE$1,AZ2268,TRUE,_xll.ohTrigger(Trigger,Trigger6M))</f>
        <v>1.3542888586168426E-2</v>
      </c>
    </row>
    <row r="2269" spans="51:56" ht="11.25" customHeight="1" x14ac:dyDescent="0.25">
      <c r="AY2269" s="106" t="s">
        <v>83</v>
      </c>
      <c r="AZ2269" s="105">
        <f>_xll.qlInterestRateIndexFixingDate(Currency&amp;"ibor"&amp;Tenor,BA2269,Trigger)</f>
        <v>55222</v>
      </c>
      <c r="BA2269" s="105">
        <f>_xll.qlCalendarAdvance(Calendar,BA2268,AY2269,"f",,Trigger)</f>
        <v>55226</v>
      </c>
      <c r="BB2269" s="105">
        <f>_xll.qlInterestRateIndexMaturity(Currency&amp;"ibor"&amp;Tenor,BA2269,Trigger)</f>
        <v>55410</v>
      </c>
      <c r="BC2269" s="257">
        <f>_xll.qlIndexFixing($AC$5,AZ2269,TRUE,_xll.ohTrigger(Trigger,Trigger6M))</f>
        <v>1.3878739727733241E-2</v>
      </c>
      <c r="BD2269" s="257">
        <f>_xll.qlIndexFixing($BE$1,AZ2269,TRUE,_xll.ohTrigger(Trigger,Trigger6M))</f>
        <v>1.3538920970080142E-2</v>
      </c>
    </row>
    <row r="2270" spans="51:56" ht="11.25" customHeight="1" x14ac:dyDescent="0.25">
      <c r="AY2270" s="106" t="s">
        <v>83</v>
      </c>
      <c r="AZ2270" s="105">
        <f>_xll.qlInterestRateIndexFixingDate(Currency&amp;"ibor"&amp;Tenor,BA2270,Trigger)</f>
        <v>55229</v>
      </c>
      <c r="BA2270" s="105">
        <f>_xll.qlCalendarAdvance(Calendar,BA2269,AY2270,"f",,Trigger)</f>
        <v>55233</v>
      </c>
      <c r="BB2270" s="105">
        <f>_xll.qlInterestRateIndexMaturity(Currency&amp;"ibor"&amp;Tenor,BA2270,Trigger)</f>
        <v>55417</v>
      </c>
      <c r="BC2270" s="257">
        <f>_xll.qlIndexFixing($AC$5,AZ2270,TRUE,_xll.ohTrigger(Trigger,Trigger6M))</f>
        <v>1.3869937315880782E-2</v>
      </c>
      <c r="BD2270" s="257">
        <f>_xll.qlIndexFixing($BE$1,AZ2270,TRUE,_xll.ohTrigger(Trigger,Trigger6M))</f>
        <v>1.3534948483948796E-2</v>
      </c>
    </row>
    <row r="2271" spans="51:56" ht="11.25" customHeight="1" x14ac:dyDescent="0.25">
      <c r="AY2271" s="106" t="s">
        <v>83</v>
      </c>
      <c r="AZ2271" s="105">
        <f>_xll.qlInterestRateIndexFixingDate(Currency&amp;"ibor"&amp;Tenor,BA2271,Trigger)</f>
        <v>55236</v>
      </c>
      <c r="BA2271" s="105">
        <f>_xll.qlCalendarAdvance(Calendar,BA2270,AY2271,"f",,Trigger)</f>
        <v>55240</v>
      </c>
      <c r="BB2271" s="105">
        <f>_xll.qlInterestRateIndexMaturity(Currency&amp;"ibor"&amp;Tenor,BA2271,Trigger)</f>
        <v>55424</v>
      </c>
      <c r="BC2271" s="257">
        <f>_xll.qlIndexFixing($AC$5,AZ2271,TRUE,_xll.ohTrigger(Trigger,Trigger6M))</f>
        <v>1.3861125172012696E-2</v>
      </c>
      <c r="BD2271" s="257">
        <f>_xll.qlIndexFixing($BE$1,AZ2271,TRUE,_xll.ohTrigger(Trigger,Trigger6M))</f>
        <v>1.353097113220041E-2</v>
      </c>
    </row>
    <row r="2272" spans="51:56" ht="11.25" customHeight="1" x14ac:dyDescent="0.25">
      <c r="AY2272" s="106" t="s">
        <v>83</v>
      </c>
      <c r="AZ2272" s="105">
        <f>_xll.qlInterestRateIndexFixingDate(Currency&amp;"ibor"&amp;Tenor,BA2272,Trigger)</f>
        <v>55241</v>
      </c>
      <c r="BA2272" s="105">
        <f>_xll.qlCalendarAdvance(Calendar,BA2271,AY2272,"f",,Trigger)</f>
        <v>55247</v>
      </c>
      <c r="BB2272" s="105">
        <f>_xll.qlInterestRateIndexMaturity(Currency&amp;"ibor"&amp;Tenor,BA2272,Trigger)</f>
        <v>55430</v>
      </c>
      <c r="BC2272" s="257">
        <f>_xll.qlIndexFixing($AC$5,AZ2272,TRUE,_xll.ohTrigger(Trigger,Trigger6M))</f>
        <v>1.3852438962631844E-2</v>
      </c>
      <c r="BD2272" s="257">
        <f>_xll.qlIndexFixing($BE$1,AZ2272,TRUE,_xll.ohTrigger(Trigger,Trigger6M))</f>
        <v>1.352702148047393E-2</v>
      </c>
    </row>
    <row r="2273" spans="51:56" ht="11.25" customHeight="1" x14ac:dyDescent="0.25">
      <c r="AY2273" s="106" t="s">
        <v>83</v>
      </c>
      <c r="AZ2273" s="105">
        <f>_xll.qlInterestRateIndexFixingDate(Currency&amp;"ibor"&amp;Tenor,BA2273,Trigger)</f>
        <v>55250</v>
      </c>
      <c r="BA2273" s="105">
        <f>_xll.qlCalendarAdvance(Calendar,BA2272,AY2273,"f",,Trigger)</f>
        <v>55254</v>
      </c>
      <c r="BB2273" s="105">
        <f>_xll.qlInterestRateIndexMaturity(Currency&amp;"ibor"&amp;Tenor,BA2273,Trigger)</f>
        <v>55437</v>
      </c>
      <c r="BC2273" s="257">
        <f>_xll.qlIndexFixing($AC$5,AZ2273,TRUE,_xll.ohTrigger(Trigger,Trigger6M))</f>
        <v>1.3843557952666377E-2</v>
      </c>
      <c r="BD2273" s="257">
        <f>_xll.qlIndexFixing($BE$1,AZ2273,TRUE,_xll.ohTrigger(Trigger,Trigger6M))</f>
        <v>1.3523034905420906E-2</v>
      </c>
    </row>
    <row r="2274" spans="51:56" ht="11.25" customHeight="1" x14ac:dyDescent="0.25">
      <c r="AY2274" s="106" t="s">
        <v>83</v>
      </c>
      <c r="AZ2274" s="105">
        <f>_xll.qlInterestRateIndexFixingDate(Currency&amp;"ibor"&amp;Tenor,BA2274,Trigger)</f>
        <v>55257</v>
      </c>
      <c r="BA2274" s="105">
        <f>_xll.qlCalendarAdvance(Calendar,BA2273,AY2274,"f",,Trigger)</f>
        <v>55261</v>
      </c>
      <c r="BB2274" s="105">
        <f>_xll.qlInterestRateIndexMaturity(Currency&amp;"ibor"&amp;Tenor,BA2274,Trigger)</f>
        <v>55444</v>
      </c>
      <c r="BC2274" s="257">
        <f>_xll.qlIndexFixing($AC$5,AZ2274,TRUE,_xll.ohTrigger(Trigger,Trigger6M))</f>
        <v>1.3834667158287633E-2</v>
      </c>
      <c r="BD2274" s="257">
        <f>_xll.qlIndexFixing($BE$1,AZ2274,TRUE,_xll.ohTrigger(Trigger,Trigger6M))</f>
        <v>1.3519043477846439E-2</v>
      </c>
    </row>
    <row r="2275" spans="51:56" ht="11.25" customHeight="1" x14ac:dyDescent="0.25">
      <c r="AY2275" s="106" t="s">
        <v>83</v>
      </c>
      <c r="AZ2275" s="105">
        <f>_xll.qlInterestRateIndexFixingDate(Currency&amp;"ibor"&amp;Tenor,BA2275,Trigger)</f>
        <v>55264</v>
      </c>
      <c r="BA2275" s="105">
        <f>_xll.qlCalendarAdvance(Calendar,BA2274,AY2275,"f",,Trigger)</f>
        <v>55268</v>
      </c>
      <c r="BB2275" s="105">
        <f>_xll.qlInterestRateIndexMaturity(Currency&amp;"ibor"&amp;Tenor,BA2275,Trigger)</f>
        <v>55451</v>
      </c>
      <c r="BC2275" s="257">
        <f>_xll.qlIndexFixing($AC$5,AZ2275,TRUE,_xll.ohTrigger(Trigger,Trigger6M))</f>
        <v>1.382576657962665E-2</v>
      </c>
      <c r="BD2275" s="257">
        <f>_xll.qlIndexFixing($BE$1,AZ2275,TRUE,_xll.ohTrigger(Trigger,Trigger6M))</f>
        <v>1.3515047202177149E-2</v>
      </c>
    </row>
    <row r="2276" spans="51:56" ht="11.25" customHeight="1" x14ac:dyDescent="0.25">
      <c r="AY2276" s="106" t="s">
        <v>83</v>
      </c>
      <c r="AZ2276" s="105">
        <f>_xll.qlInterestRateIndexFixingDate(Currency&amp;"ibor"&amp;Tenor,BA2276,Trigger)</f>
        <v>55270</v>
      </c>
      <c r="BA2276" s="105">
        <f>_xll.qlCalendarAdvance(Calendar,BA2275,AY2276,"f",,Trigger)</f>
        <v>55275</v>
      </c>
      <c r="BB2276" s="105">
        <f>_xll.qlInterestRateIndexMaturity(Currency&amp;"ibor"&amp;Tenor,BA2276,Trigger)</f>
        <v>55459</v>
      </c>
      <c r="BC2276" s="257">
        <f>_xll.qlIndexFixing($AC$5,AZ2276,TRUE,_xll.ohTrigger(Trigger,Trigger6M))</f>
        <v>1.3816918477030685E-2</v>
      </c>
      <c r="BD2276" s="257">
        <f>_xll.qlIndexFixing($BE$1,AZ2276,TRUE,_xll.ohTrigger(Trigger,Trigger6M))</f>
        <v>1.3511011544075082E-2</v>
      </c>
    </row>
    <row r="2277" spans="51:56" ht="11.25" customHeight="1" x14ac:dyDescent="0.25">
      <c r="AY2277" s="106" t="s">
        <v>83</v>
      </c>
      <c r="AZ2277" s="105">
        <f>_xll.qlInterestRateIndexFixingDate(Currency&amp;"ibor"&amp;Tenor,BA2277,Trigger)</f>
        <v>55278</v>
      </c>
      <c r="BA2277" s="105">
        <f>_xll.qlCalendarAdvance(Calendar,BA2276,AY2277,"f",,Trigger)</f>
        <v>55282</v>
      </c>
      <c r="BB2277" s="105">
        <f>_xll.qlInterestRateIndexMaturity(Currency&amp;"ibor"&amp;Tenor,BA2277,Trigger)</f>
        <v>55466</v>
      </c>
      <c r="BC2277" s="257">
        <f>_xll.qlIndexFixing($AC$5,AZ2277,TRUE,_xll.ohTrigger(Trigger,Trigger6M))</f>
        <v>1.3808047943825756E-2</v>
      </c>
      <c r="BD2277" s="257">
        <f>_xll.qlIndexFixing($BE$1,AZ2277,TRUE,_xll.ohTrigger(Trigger,Trigger6M))</f>
        <v>1.350700509154882E-2</v>
      </c>
    </row>
    <row r="2278" spans="51:56" ht="11.25" customHeight="1" x14ac:dyDescent="0.25">
      <c r="AY2278" s="106" t="s">
        <v>83</v>
      </c>
      <c r="AZ2278" s="105">
        <f>_xll.qlInterestRateIndexFixingDate(Currency&amp;"ibor"&amp;Tenor,BA2278,Trigger)</f>
        <v>55285</v>
      </c>
      <c r="BA2278" s="105">
        <f>_xll.qlCalendarAdvance(Calendar,BA2277,AY2278,"f",,Trigger)</f>
        <v>55289</v>
      </c>
      <c r="BB2278" s="105">
        <f>_xll.qlInterestRateIndexMaturity(Currency&amp;"ibor"&amp;Tenor,BA2278,Trigger)</f>
        <v>55473</v>
      </c>
      <c r="BC2278" s="257">
        <f>_xll.qlIndexFixing($AC$5,AZ2278,TRUE,_xll.ohTrigger(Trigger,Trigger6M))</f>
        <v>1.3799167679525329E-2</v>
      </c>
      <c r="BD2278" s="257">
        <f>_xll.qlIndexFixing($BE$1,AZ2278,TRUE,_xll.ohTrigger(Trigger,Trigger6M))</f>
        <v>1.3502993804381176E-2</v>
      </c>
    </row>
    <row r="2279" spans="51:56" ht="11.25" customHeight="1" x14ac:dyDescent="0.25">
      <c r="AY2279" s="106" t="s">
        <v>83</v>
      </c>
      <c r="AZ2279" s="105">
        <f>_xll.qlInterestRateIndexFixingDate(Currency&amp;"ibor"&amp;Tenor,BA2279,Trigger)</f>
        <v>55292</v>
      </c>
      <c r="BA2279" s="105">
        <f>_xll.qlCalendarAdvance(Calendar,BA2278,AY2279,"f",,Trigger)</f>
        <v>55296</v>
      </c>
      <c r="BB2279" s="105">
        <f>_xll.qlInterestRateIndexMaturity(Currency&amp;"ibor"&amp;Tenor,BA2279,Trigger)</f>
        <v>55480</v>
      </c>
      <c r="BC2279" s="257">
        <f>_xll.qlIndexFixing($AC$5,AZ2279,TRUE,_xll.ohTrigger(Trigger,Trigger6M))</f>
        <v>1.3790277684260175E-2</v>
      </c>
      <c r="BD2279" s="257">
        <f>_xll.qlIndexFixing($BE$1,AZ2279,TRUE,_xll.ohTrigger(Trigger,Trigger6M))</f>
        <v>1.3498977686996436E-2</v>
      </c>
    </row>
    <row r="2280" spans="51:56" ht="11.25" customHeight="1" x14ac:dyDescent="0.25">
      <c r="AY2280" s="106" t="s">
        <v>83</v>
      </c>
      <c r="AZ2280" s="105">
        <f>_xll.qlInterestRateIndexFixingDate(Currency&amp;"ibor"&amp;Tenor,BA2280,Trigger)</f>
        <v>55299</v>
      </c>
      <c r="BA2280" s="105">
        <f>_xll.qlCalendarAdvance(Calendar,BA2279,AY2280,"f",,Trigger)</f>
        <v>55303</v>
      </c>
      <c r="BB2280" s="105">
        <f>_xll.qlInterestRateIndexMaturity(Currency&amp;"ibor"&amp;Tenor,BA2280,Trigger)</f>
        <v>55487</v>
      </c>
      <c r="BC2280" s="257">
        <f>_xll.qlIndexFixing($AC$5,AZ2280,TRUE,_xll.ohTrigger(Trigger,Trigger6M))</f>
        <v>1.3781377958164096E-2</v>
      </c>
      <c r="BD2280" s="257">
        <f>_xll.qlIndexFixing($BE$1,AZ2280,TRUE,_xll.ohTrigger(Trigger,Trigger6M))</f>
        <v>1.349495674382019E-2</v>
      </c>
    </row>
    <row r="2281" spans="51:56" ht="11.25" customHeight="1" x14ac:dyDescent="0.25">
      <c r="AY2281" s="106" t="s">
        <v>83</v>
      </c>
      <c r="AZ2281" s="105">
        <f>_xll.qlInterestRateIndexFixingDate(Currency&amp;"ibor"&amp;Tenor,BA2281,Trigger)</f>
        <v>55306</v>
      </c>
      <c r="BA2281" s="105">
        <f>_xll.qlCalendarAdvance(Calendar,BA2280,AY2281,"f",,Trigger)</f>
        <v>55310</v>
      </c>
      <c r="BB2281" s="105">
        <f>_xll.qlInterestRateIndexMaturity(Currency&amp;"ibor"&amp;Tenor,BA2281,Trigger)</f>
        <v>55493</v>
      </c>
      <c r="BC2281" s="257">
        <f>_xll.qlIndexFixing($AC$5,AZ2281,TRUE,_xll.ohTrigger(Trigger,Trigger6M))</f>
        <v>1.3777433296042679E-2</v>
      </c>
      <c r="BD2281" s="257">
        <f>_xll.qlIndexFixing($BE$1,AZ2281,TRUE,_xll.ohTrigger(Trigger,Trigger6M))</f>
        <v>1.3490967985934806E-2</v>
      </c>
    </row>
    <row r="2282" spans="51:56" ht="11.25" customHeight="1" x14ac:dyDescent="0.25">
      <c r="AY2282" s="106" t="s">
        <v>83</v>
      </c>
      <c r="AZ2282" s="105">
        <f>_xll.qlInterestRateIndexFixingDate(Currency&amp;"ibor"&amp;Tenor,BA2282,Trigger)</f>
        <v>55313</v>
      </c>
      <c r="BA2282" s="105">
        <f>_xll.qlCalendarAdvance(Calendar,BA2281,AY2282,"f",,Trigger)</f>
        <v>55317</v>
      </c>
      <c r="BB2282" s="105">
        <f>_xll.qlInterestRateIndexMaturity(Currency&amp;"ibor"&amp;Tenor,BA2282,Trigger)</f>
        <v>55500</v>
      </c>
      <c r="BC2282" s="257">
        <f>_xll.qlIndexFixing($AC$5,AZ2282,TRUE,_xll.ohTrigger(Trigger,Trigger6M))</f>
        <v>1.3777704307097152E-2</v>
      </c>
      <c r="BD2282" s="257">
        <f>_xll.qlIndexFixing($BE$1,AZ2282,TRUE,_xll.ohTrigger(Trigger,Trigger6M))</f>
        <v>1.3486937897488239E-2</v>
      </c>
    </row>
    <row r="2283" spans="51:56" ht="11.25" customHeight="1" x14ac:dyDescent="0.25">
      <c r="AY2283" s="106" t="s">
        <v>83</v>
      </c>
      <c r="AZ2283" s="105">
        <f>_xll.qlInterestRateIndexFixingDate(Currency&amp;"ibor"&amp;Tenor,BA2283,Trigger)</f>
        <v>55320</v>
      </c>
      <c r="BA2283" s="105">
        <f>_xll.qlCalendarAdvance(Calendar,BA2282,AY2283,"f",,Trigger)</f>
        <v>55324</v>
      </c>
      <c r="BB2283" s="105">
        <f>_xll.qlInterestRateIndexMaturity(Currency&amp;"ibor"&amp;Tenor,BA2283,Trigger)</f>
        <v>55507</v>
      </c>
      <c r="BC2283" s="257">
        <f>_xll.qlIndexFixing($AC$5,AZ2283,TRUE,_xll.ohTrigger(Trigger,Trigger6M))</f>
        <v>1.3777975318187878E-2</v>
      </c>
      <c r="BD2283" s="257">
        <f>_xll.qlIndexFixing($BE$1,AZ2283,TRUE,_xll.ohTrigger(Trigger,Trigger6M))</f>
        <v>1.3482902996343672E-2</v>
      </c>
    </row>
    <row r="2284" spans="51:56" ht="11.25" customHeight="1" x14ac:dyDescent="0.25">
      <c r="AY2284" s="106" t="s">
        <v>83</v>
      </c>
      <c r="AZ2284" s="105">
        <f>_xll.qlInterestRateIndexFixingDate(Currency&amp;"ibor"&amp;Tenor,BA2284,Trigger)</f>
        <v>55327</v>
      </c>
      <c r="BA2284" s="105">
        <f>_xll.qlCalendarAdvance(Calendar,BA2283,AY2284,"f",,Trigger)</f>
        <v>55331</v>
      </c>
      <c r="BB2284" s="105">
        <f>_xll.qlInterestRateIndexMaturity(Currency&amp;"ibor"&amp;Tenor,BA2284,Trigger)</f>
        <v>55514</v>
      </c>
      <c r="BC2284" s="257">
        <f>_xll.qlIndexFixing($AC$5,AZ2284,TRUE,_xll.ohTrigger(Trigger,Trigger6M))</f>
        <v>1.377824632931661E-2</v>
      </c>
      <c r="BD2284" s="257">
        <f>_xll.qlIndexFixing($BE$1,AZ2284,TRUE,_xll.ohTrigger(Trigger,Trigger6M))</f>
        <v>1.3478863286927292E-2</v>
      </c>
    </row>
    <row r="2285" spans="51:56" ht="11.25" customHeight="1" x14ac:dyDescent="0.25">
      <c r="AY2285" s="106" t="s">
        <v>83</v>
      </c>
      <c r="AZ2285" s="105">
        <f>_xll.qlInterestRateIndexFixingDate(Currency&amp;"ibor"&amp;Tenor,BA2285,Trigger)</f>
        <v>55334</v>
      </c>
      <c r="BA2285" s="105">
        <f>_xll.qlCalendarAdvance(Calendar,BA2284,AY2285,"f",,Trigger)</f>
        <v>55338</v>
      </c>
      <c r="BB2285" s="105">
        <f>_xll.qlInterestRateIndexMaturity(Currency&amp;"ibor"&amp;Tenor,BA2285,Trigger)</f>
        <v>55522</v>
      </c>
      <c r="BC2285" s="257">
        <f>_xll.qlIndexFixing($AC$5,AZ2285,TRUE,_xll.ohTrigger(Trigger,Trigger6M))</f>
        <v>1.3778799766189401E-2</v>
      </c>
      <c r="BD2285" s="257">
        <f>_xll.qlIndexFixing($BE$1,AZ2285,TRUE,_xll.ohTrigger(Trigger,Trigger6M))</f>
        <v>1.3474779795941623E-2</v>
      </c>
    </row>
    <row r="2286" spans="51:56" ht="11.25" customHeight="1" x14ac:dyDescent="0.25">
      <c r="AY2286" s="106" t="s">
        <v>83</v>
      </c>
      <c r="AZ2286" s="105">
        <f>_xll.qlInterestRateIndexFixingDate(Currency&amp;"ibor"&amp;Tenor,BA2286,Trigger)</f>
        <v>55341</v>
      </c>
      <c r="BA2286" s="105">
        <f>_xll.qlCalendarAdvance(Calendar,BA2285,AY2286,"f",,Trigger)</f>
        <v>55345</v>
      </c>
      <c r="BB2286" s="105">
        <f>_xll.qlInterestRateIndexMaturity(Currency&amp;"ibor"&amp;Tenor,BA2286,Trigger)</f>
        <v>55529</v>
      </c>
      <c r="BC2286" s="257">
        <f>_xll.qlIndexFixing($AC$5,AZ2286,TRUE,_xll.ohTrigger(Trigger,Trigger6M))</f>
        <v>1.3779070787730698E-2</v>
      </c>
      <c r="BD2286" s="257">
        <f>_xll.qlIndexFixing($BE$1,AZ2286,TRUE,_xll.ohTrigger(Trigger,Trigger6M))</f>
        <v>1.3470729990942445E-2</v>
      </c>
    </row>
    <row r="2287" spans="51:56" ht="11.25" customHeight="1" x14ac:dyDescent="0.25">
      <c r="AY2287" s="106" t="s">
        <v>83</v>
      </c>
      <c r="AZ2287" s="105">
        <f>_xll.qlInterestRateIndexFixingDate(Currency&amp;"ibor"&amp;Tenor,BA2287,Trigger)</f>
        <v>55348</v>
      </c>
      <c r="BA2287" s="105">
        <f>_xll.qlCalendarAdvance(Calendar,BA2286,AY2287,"f",,Trigger)</f>
        <v>55352</v>
      </c>
      <c r="BB2287" s="105">
        <f>_xll.qlInterestRateIndexMaturity(Currency&amp;"ibor"&amp;Tenor,BA2287,Trigger)</f>
        <v>55536</v>
      </c>
      <c r="BC2287" s="257">
        <f>_xll.qlIndexFixing($AC$5,AZ2287,TRUE,_xll.ohTrigger(Trigger,Trigger6M))</f>
        <v>1.377934180930979E-2</v>
      </c>
      <c r="BD2287" s="257">
        <f>_xll.qlIndexFixing($BE$1,AZ2287,TRUE,_xll.ohTrigger(Trigger,Trigger6M))</f>
        <v>1.3466675391126117E-2</v>
      </c>
    </row>
    <row r="2288" spans="51:56" ht="11.25" customHeight="1" x14ac:dyDescent="0.25">
      <c r="AY2288" s="106" t="s">
        <v>83</v>
      </c>
      <c r="AZ2288" s="105">
        <f>_xll.qlInterestRateIndexFixingDate(Currency&amp;"ibor"&amp;Tenor,BA2288,Trigger)</f>
        <v>55355</v>
      </c>
      <c r="BA2288" s="105">
        <f>_xll.qlCalendarAdvance(Calendar,BA2287,AY2288,"f",,Trigger)</f>
        <v>55359</v>
      </c>
      <c r="BB2288" s="105">
        <f>_xll.qlInterestRateIndexMaturity(Currency&amp;"ibor"&amp;Tenor,BA2288,Trigger)</f>
        <v>55543</v>
      </c>
      <c r="BC2288" s="257">
        <f>_xll.qlIndexFixing($AC$5,AZ2288,TRUE,_xll.ohTrigger(Trigger,Trigger6M))</f>
        <v>1.3779612830926678E-2</v>
      </c>
      <c r="BD2288" s="257">
        <f>_xll.qlIndexFixing($BE$1,AZ2288,TRUE,_xll.ohTrigger(Trigger,Trigger6M))</f>
        <v>1.3462616000919962E-2</v>
      </c>
    </row>
    <row r="2289" spans="51:56" ht="11.25" customHeight="1" x14ac:dyDescent="0.25">
      <c r="AY2289" s="106" t="s">
        <v>83</v>
      </c>
      <c r="AZ2289" s="105">
        <f>_xll.qlInterestRateIndexFixingDate(Currency&amp;"ibor"&amp;Tenor,BA2289,Trigger)</f>
        <v>55362</v>
      </c>
      <c r="BA2289" s="105">
        <f>_xll.qlCalendarAdvance(Calendar,BA2288,AY2289,"f",,Trigger)</f>
        <v>55366</v>
      </c>
      <c r="BB2289" s="105">
        <f>_xll.qlInterestRateIndexMaturity(Currency&amp;"ibor"&amp;Tenor,BA2289,Trigger)</f>
        <v>55550</v>
      </c>
      <c r="BC2289" s="257">
        <f>_xll.qlIndexFixing($AC$5,AZ2289,TRUE,_xll.ohTrigger(Trigger,Trigger6M))</f>
        <v>1.3779883852579625E-2</v>
      </c>
      <c r="BD2289" s="257">
        <f>_xll.qlIndexFixing($BE$1,AZ2289,TRUE,_xll.ohTrigger(Trigger,Trigger6M))</f>
        <v>1.3458551824747403E-2</v>
      </c>
    </row>
    <row r="2290" spans="51:56" ht="11.25" customHeight="1" x14ac:dyDescent="0.25">
      <c r="AY2290" s="106" t="s">
        <v>83</v>
      </c>
      <c r="AZ2290" s="105">
        <f>_xll.qlInterestRateIndexFixingDate(Currency&amp;"ibor"&amp;Tenor,BA2290,Trigger)</f>
        <v>55369</v>
      </c>
      <c r="BA2290" s="105">
        <f>_xll.qlCalendarAdvance(Calendar,BA2289,AY2290,"f",,Trigger)</f>
        <v>55373</v>
      </c>
      <c r="BB2290" s="105">
        <f>_xll.qlInterestRateIndexMaturity(Currency&amp;"ibor"&amp;Tenor,BA2290,Trigger)</f>
        <v>55557</v>
      </c>
      <c r="BC2290" s="257">
        <f>_xll.qlIndexFixing($AC$5,AZ2290,TRUE,_xll.ohTrigger(Trigger,Trigger6M))</f>
        <v>1.3780154874270801E-2</v>
      </c>
      <c r="BD2290" s="257">
        <f>_xll.qlIndexFixing($BE$1,AZ2290,TRUE,_xll.ohTrigger(Trigger,Trigger6M))</f>
        <v>1.3454482867034899E-2</v>
      </c>
    </row>
    <row r="2291" spans="51:56" ht="11.25" customHeight="1" x14ac:dyDescent="0.25">
      <c r="AY2291" s="106" t="s">
        <v>83</v>
      </c>
      <c r="AZ2291" s="105">
        <f>_xll.qlInterestRateIndexFixingDate(Currency&amp;"ibor"&amp;Tenor,BA2291,Trigger)</f>
        <v>55376</v>
      </c>
      <c r="BA2291" s="105">
        <f>_xll.qlCalendarAdvance(Calendar,BA2290,AY2291,"f",,Trigger)</f>
        <v>55380</v>
      </c>
      <c r="BB2291" s="105">
        <f>_xll.qlInterestRateIndexMaturity(Currency&amp;"ibor"&amp;Tenor,BA2291,Trigger)</f>
        <v>55564</v>
      </c>
      <c r="BC2291" s="257">
        <f>_xll.qlIndexFixing($AC$5,AZ2291,TRUE,_xll.ohTrigger(Trigger,Trigger6M))</f>
        <v>1.3780425895998904E-2</v>
      </c>
      <c r="BD2291" s="257">
        <f>_xll.qlIndexFixing($BE$1,AZ2291,TRUE,_xll.ohTrigger(Trigger,Trigger6M))</f>
        <v>1.3450409132205431E-2</v>
      </c>
    </row>
    <row r="2292" spans="51:56" ht="11.25" customHeight="1" x14ac:dyDescent="0.25">
      <c r="AY2292" s="106" t="s">
        <v>83</v>
      </c>
      <c r="AZ2292" s="105">
        <f>_xll.qlInterestRateIndexFixingDate(Currency&amp;"ibor"&amp;Tenor,BA2292,Trigger)</f>
        <v>55383</v>
      </c>
      <c r="BA2292" s="105">
        <f>_xll.qlCalendarAdvance(Calendar,BA2291,AY2292,"f",,Trigger)</f>
        <v>55387</v>
      </c>
      <c r="BB2292" s="105">
        <f>_xll.qlInterestRateIndexMaturity(Currency&amp;"ibor"&amp;Tenor,BA2292,Trigger)</f>
        <v>55571</v>
      </c>
      <c r="BC2292" s="257">
        <f>_xll.qlIndexFixing($AC$5,AZ2292,TRUE,_xll.ohTrigger(Trigger,Trigger6M))</f>
        <v>1.3780696917764368E-2</v>
      </c>
      <c r="BD2292" s="257">
        <f>_xll.qlIndexFixing($BE$1,AZ2292,TRUE,_xll.ohTrigger(Trigger,Trigger6M))</f>
        <v>1.3446330624685457E-2</v>
      </c>
    </row>
    <row r="2293" spans="51:56" ht="11.25" customHeight="1" x14ac:dyDescent="0.25">
      <c r="AY2293" s="106" t="s">
        <v>83</v>
      </c>
      <c r="AZ2293" s="105">
        <f>_xll.qlInterestRateIndexFixingDate(Currency&amp;"ibor"&amp;Tenor,BA2293,Trigger)</f>
        <v>55390</v>
      </c>
      <c r="BA2293" s="105">
        <f>_xll.qlCalendarAdvance(Calendar,BA2292,AY2293,"f",,Trigger)</f>
        <v>55394</v>
      </c>
      <c r="BB2293" s="105">
        <f>_xll.qlInterestRateIndexMaturity(Currency&amp;"ibor"&amp;Tenor,BA2293,Trigger)</f>
        <v>55578</v>
      </c>
      <c r="BC2293" s="257">
        <f>_xll.qlIndexFixing($AC$5,AZ2293,TRUE,_xll.ohTrigger(Trigger,Trigger6M))</f>
        <v>1.3780967939567195E-2</v>
      </c>
      <c r="BD2293" s="257">
        <f>_xll.qlIndexFixing($BE$1,AZ2293,TRUE,_xll.ohTrigger(Trigger,Trigger6M))</f>
        <v>1.3442247348899703E-2</v>
      </c>
    </row>
    <row r="2294" spans="51:56" ht="11.25" customHeight="1" x14ac:dyDescent="0.25">
      <c r="AY2294" s="106" t="s">
        <v>83</v>
      </c>
      <c r="AZ2294" s="105">
        <f>_xll.qlInterestRateIndexFixingDate(Currency&amp;"ibor"&amp;Tenor,BA2294,Trigger)</f>
        <v>55397</v>
      </c>
      <c r="BA2294" s="105">
        <f>_xll.qlCalendarAdvance(Calendar,BA2293,AY2294,"f",,Trigger)</f>
        <v>55401</v>
      </c>
      <c r="BB2294" s="105">
        <f>_xll.qlInterestRateIndexMaturity(Currency&amp;"ibor"&amp;Tenor,BA2294,Trigger)</f>
        <v>55583</v>
      </c>
      <c r="BC2294" s="257">
        <f>_xll.qlIndexFixing($AC$5,AZ2294,TRUE,_xll.ohTrigger(Trigger,Trigger6M))</f>
        <v>1.3780673932042542E-2</v>
      </c>
      <c r="BD2294" s="257">
        <f>_xll.qlIndexFixing($BE$1,AZ2294,TRUE,_xll.ohTrigger(Trigger,Trigger6M))</f>
        <v>1.3438246065276946E-2</v>
      </c>
    </row>
    <row r="2295" spans="51:56" ht="11.25" customHeight="1" x14ac:dyDescent="0.25">
      <c r="AY2295" s="106" t="s">
        <v>83</v>
      </c>
      <c r="AZ2295" s="105">
        <f>_xll.qlInterestRateIndexFixingDate(Currency&amp;"ibor"&amp;Tenor,BA2295,Trigger)</f>
        <v>55404</v>
      </c>
      <c r="BA2295" s="105">
        <f>_xll.qlCalendarAdvance(Calendar,BA2294,AY2295,"f",,Trigger)</f>
        <v>55408</v>
      </c>
      <c r="BB2295" s="105">
        <f>_xll.qlInterestRateIndexMaturity(Currency&amp;"ibor"&amp;Tenor,BA2295,Trigger)</f>
        <v>55590</v>
      </c>
      <c r="BC2295" s="257">
        <f>_xll.qlIndexFixing($AC$5,AZ2295,TRUE,_xll.ohTrigger(Trigger,Trigger6M))</f>
        <v>1.3780944933238093E-2</v>
      </c>
      <c r="BD2295" s="257">
        <f>_xll.qlIndexFixing($BE$1,AZ2295,TRUE,_xll.ohTrigger(Trigger,Trigger6M))</f>
        <v>1.3434154247553174E-2</v>
      </c>
    </row>
    <row r="2296" spans="51:56" ht="11.25" customHeight="1" x14ac:dyDescent="0.25">
      <c r="AY2296" s="106" t="s">
        <v>83</v>
      </c>
      <c r="AZ2296" s="105">
        <f>_xll.qlInterestRateIndexFixingDate(Currency&amp;"ibor"&amp;Tenor,BA2296,Trigger)</f>
        <v>55411</v>
      </c>
      <c r="BA2296" s="105">
        <f>_xll.qlCalendarAdvance(Calendar,BA2295,AY2296,"f",,Trigger)</f>
        <v>55415</v>
      </c>
      <c r="BB2296" s="105">
        <f>_xll.qlInterestRateIndexMaturity(Currency&amp;"ibor"&amp;Tenor,BA2296,Trigger)</f>
        <v>55597</v>
      </c>
      <c r="BC2296" s="257">
        <f>_xll.qlIndexFixing($AC$5,AZ2296,TRUE,_xll.ohTrigger(Trigger,Trigger6M))</f>
        <v>1.3781215934470096E-2</v>
      </c>
      <c r="BD2296" s="257">
        <f>_xll.qlIndexFixing($BE$1,AZ2296,TRUE,_xll.ohTrigger(Trigger,Trigger6M))</f>
        <v>1.3430057674468464E-2</v>
      </c>
    </row>
    <row r="2297" spans="51:56" ht="11.25" customHeight="1" x14ac:dyDescent="0.25">
      <c r="AY2297" s="106" t="s">
        <v>83</v>
      </c>
      <c r="AZ2297" s="105">
        <f>_xll.qlInterestRateIndexFixingDate(Currency&amp;"ibor"&amp;Tenor,BA2297,Trigger)</f>
        <v>55418</v>
      </c>
      <c r="BA2297" s="105">
        <f>_xll.qlCalendarAdvance(Calendar,BA2296,AY2297,"f",,Trigger)</f>
        <v>55422</v>
      </c>
      <c r="BB2297" s="105">
        <f>_xll.qlInterestRateIndexMaturity(Currency&amp;"ibor"&amp;Tenor,BA2297,Trigger)</f>
        <v>55604</v>
      </c>
      <c r="BC2297" s="257">
        <f>_xll.qlIndexFixing($AC$5,AZ2297,TRUE,_xll.ohTrigger(Trigger,Trigger6M))</f>
        <v>1.3781486935738996E-2</v>
      </c>
      <c r="BD2297" s="257">
        <f>_xll.qlIndexFixing($BE$1,AZ2297,TRUE,_xll.ohTrigger(Trigger,Trigger6M))</f>
        <v>1.3425956350446966E-2</v>
      </c>
    </row>
    <row r="2298" spans="51:56" ht="11.25" customHeight="1" x14ac:dyDescent="0.25">
      <c r="AY2298" s="106" t="s">
        <v>83</v>
      </c>
      <c r="AZ2298" s="105">
        <f>_xll.qlInterestRateIndexFixingDate(Currency&amp;"ibor"&amp;Tenor,BA2298,Trigger)</f>
        <v>55425</v>
      </c>
      <c r="BA2298" s="105">
        <f>_xll.qlCalendarAdvance(Calendar,BA2297,AY2298,"f",,Trigger)</f>
        <v>55429</v>
      </c>
      <c r="BB2298" s="105">
        <f>_xll.qlInterestRateIndexMaturity(Currency&amp;"ibor"&amp;Tenor,BA2298,Trigger)</f>
        <v>55612</v>
      </c>
      <c r="BC2298" s="257">
        <f>_xll.qlIndexFixing($AC$5,AZ2298,TRUE,_xll.ohTrigger(Trigger,Trigger6M))</f>
        <v>1.3782040489005117E-2</v>
      </c>
      <c r="BD2298" s="257">
        <f>_xll.qlIndexFixing($BE$1,AZ2298,TRUE,_xll.ohTrigger(Trigger,Trigger6M))</f>
        <v>1.3421804964293601E-2</v>
      </c>
    </row>
    <row r="2299" spans="51:56" ht="11.25" customHeight="1" x14ac:dyDescent="0.25">
      <c r="AY2299" s="106" t="s">
        <v>83</v>
      </c>
      <c r="AZ2299" s="105">
        <f>_xll.qlInterestRateIndexFixingDate(Currency&amp;"ibor"&amp;Tenor,BA2299,Trigger)</f>
        <v>55432</v>
      </c>
      <c r="BA2299" s="105">
        <f>_xll.qlCalendarAdvance(Calendar,BA2298,AY2299,"f",,Trigger)</f>
        <v>55436</v>
      </c>
      <c r="BB2299" s="105">
        <f>_xll.qlInterestRateIndexMaturity(Currency&amp;"ibor"&amp;Tenor,BA2299,Trigger)</f>
        <v>55619</v>
      </c>
      <c r="BC2299" s="257">
        <f>_xll.qlIndexFixing($AC$5,AZ2299,TRUE,_xll.ohTrigger(Trigger,Trigger6M))</f>
        <v>1.3782311500689903E-2</v>
      </c>
      <c r="BD2299" s="257">
        <f>_xll.qlIndexFixing($BE$1,AZ2299,TRUE,_xll.ohTrigger(Trigger,Trigger6M))</f>
        <v>1.3417693661753223E-2</v>
      </c>
    </row>
    <row r="2300" spans="51:56" ht="11.25" customHeight="1" x14ac:dyDescent="0.25">
      <c r="AY2300" s="106" t="s">
        <v>83</v>
      </c>
      <c r="AZ2300" s="105">
        <f>_xll.qlInterestRateIndexFixingDate(Currency&amp;"ibor"&amp;Tenor,BA2300,Trigger)</f>
        <v>55439</v>
      </c>
      <c r="BA2300" s="105">
        <f>_xll.qlCalendarAdvance(Calendar,BA2299,AY2300,"f",,Trigger)</f>
        <v>55443</v>
      </c>
      <c r="BB2300" s="105">
        <f>_xll.qlInterestRateIndexMaturity(Currency&amp;"ibor"&amp;Tenor,BA2300,Trigger)</f>
        <v>55626</v>
      </c>
      <c r="BC2300" s="257">
        <f>_xll.qlIndexFixing($AC$5,AZ2300,TRUE,_xll.ohTrigger(Trigger,Trigger6M))</f>
        <v>1.3782582512410947E-2</v>
      </c>
      <c r="BD2300" s="257">
        <f>_xll.qlIndexFixing($BE$1,AZ2300,TRUE,_xll.ohTrigger(Trigger,Trigger6M))</f>
        <v>1.3413577621735112E-2</v>
      </c>
    </row>
    <row r="2301" spans="51:56" ht="11.25" customHeight="1" x14ac:dyDescent="0.25">
      <c r="AY2301" s="106" t="s">
        <v>83</v>
      </c>
      <c r="AZ2301" s="105">
        <f>_xll.qlInterestRateIndexFixingDate(Currency&amp;"ibor"&amp;Tenor,BA2301,Trigger)</f>
        <v>55446</v>
      </c>
      <c r="BA2301" s="105">
        <f>_xll.qlCalendarAdvance(Calendar,BA2300,AY2301,"f",,Trigger)</f>
        <v>55450</v>
      </c>
      <c r="BB2301" s="105">
        <f>_xll.qlInterestRateIndexMaturity(Currency&amp;"ibor"&amp;Tenor,BA2301,Trigger)</f>
        <v>55633</v>
      </c>
      <c r="BC2301" s="257">
        <f>_xll.qlIndexFixing($AC$5,AZ2301,TRUE,_xll.ohTrigger(Trigger,Trigger6M))</f>
        <v>1.3782853524169992E-2</v>
      </c>
      <c r="BD2301" s="257">
        <f>_xll.qlIndexFixing($BE$1,AZ2301,TRUE,_xll.ohTrigger(Trigger,Trigger6M))</f>
        <v>1.340945684866502E-2</v>
      </c>
    </row>
    <row r="2302" spans="51:56" ht="11.25" customHeight="1" x14ac:dyDescent="0.25">
      <c r="AY2302" s="106" t="s">
        <v>83</v>
      </c>
      <c r="AZ2302" s="105">
        <f>_xll.qlInterestRateIndexFixingDate(Currency&amp;"ibor"&amp;Tenor,BA2302,Trigger)</f>
        <v>55453</v>
      </c>
      <c r="BA2302" s="105">
        <f>_xll.qlCalendarAdvance(Calendar,BA2301,AY2302,"f",,Trigger)</f>
        <v>55457</v>
      </c>
      <c r="BB2302" s="105">
        <f>_xll.qlInterestRateIndexMaturity(Currency&amp;"ibor"&amp;Tenor,BA2302,Trigger)</f>
        <v>55639</v>
      </c>
      <c r="BC2302" s="257">
        <f>_xll.qlIndexFixing($AC$5,AZ2302,TRUE,_xll.ohTrigger(Trigger,Trigger6M))</f>
        <v>1.3782841942637767E-2</v>
      </c>
      <c r="BD2302" s="257">
        <f>_xll.qlIndexFixing($BE$1,AZ2302,TRUE,_xll.ohTrigger(Trigger,Trigger6M))</f>
        <v>1.3405378621137869E-2</v>
      </c>
    </row>
    <row r="2303" spans="51:56" ht="11.25" customHeight="1" x14ac:dyDescent="0.25">
      <c r="AY2303" s="106" t="s">
        <v>83</v>
      </c>
      <c r="AZ2303" s="105">
        <f>_xll.qlInterestRateIndexFixingDate(Currency&amp;"ibor"&amp;Tenor,BA2303,Trigger)</f>
        <v>55460</v>
      </c>
      <c r="BA2303" s="105">
        <f>_xll.qlCalendarAdvance(Calendar,BA2302,AY2303,"f",,Trigger)</f>
        <v>55464</v>
      </c>
      <c r="BB2303" s="105">
        <f>_xll.qlInterestRateIndexMaturity(Currency&amp;"ibor"&amp;Tenor,BA2303,Trigger)</f>
        <v>55646</v>
      </c>
      <c r="BC2303" s="257">
        <f>_xll.qlIndexFixing($AC$5,AZ2303,TRUE,_xll.ohTrigger(Trigger,Trigger6M))</f>
        <v>1.3783112944128028E-2</v>
      </c>
      <c r="BD2303" s="257">
        <f>_xll.qlIndexFixing($BE$1,AZ2303,TRUE,_xll.ohTrigger(Trigger,Trigger6M))</f>
        <v>1.3401248884407264E-2</v>
      </c>
    </row>
    <row r="2304" spans="51:56" ht="11.25" customHeight="1" x14ac:dyDescent="0.25">
      <c r="AY2304" s="106" t="s">
        <v>83</v>
      </c>
      <c r="AZ2304" s="105">
        <f>_xll.qlInterestRateIndexFixingDate(Currency&amp;"ibor"&amp;Tenor,BA2304,Trigger)</f>
        <v>55467</v>
      </c>
      <c r="BA2304" s="105">
        <f>_xll.qlCalendarAdvance(Calendar,BA2303,AY2304,"f",,Trigger)</f>
        <v>55471</v>
      </c>
      <c r="BB2304" s="105">
        <f>_xll.qlInterestRateIndexMaturity(Currency&amp;"ibor"&amp;Tenor,BA2304,Trigger)</f>
        <v>55653</v>
      </c>
      <c r="BC2304" s="257">
        <f>_xll.qlIndexFixing($AC$5,AZ2304,TRUE,_xll.ohTrigger(Trigger,Trigger6M))</f>
        <v>1.3783383945655181E-2</v>
      </c>
      <c r="BD2304" s="257">
        <f>_xll.qlIndexFixing($BE$1,AZ2304,TRUE,_xll.ohTrigger(Trigger,Trigger6M))</f>
        <v>1.3397114427710261E-2</v>
      </c>
    </row>
    <row r="2305" spans="51:56" ht="11.25" customHeight="1" x14ac:dyDescent="0.25">
      <c r="AY2305" s="106" t="s">
        <v>83</v>
      </c>
      <c r="AZ2305" s="105">
        <f>_xll.qlInterestRateIndexFixingDate(Currency&amp;"ibor"&amp;Tenor,BA2305,Trigger)</f>
        <v>55474</v>
      </c>
      <c r="BA2305" s="105">
        <f>_xll.qlCalendarAdvance(Calendar,BA2304,AY2305,"f",,Trigger)</f>
        <v>55478</v>
      </c>
      <c r="BB2305" s="105">
        <f>_xll.qlInterestRateIndexMaturity(Currency&amp;"ibor"&amp;Tenor,BA2305,Trigger)</f>
        <v>55660</v>
      </c>
      <c r="BC2305" s="257">
        <f>_xll.qlIndexFixing($AC$5,AZ2305,TRUE,_xll.ohTrigger(Trigger,Trigger6M))</f>
        <v>1.3783654947219226E-2</v>
      </c>
      <c r="BD2305" s="257">
        <f>_xll.qlIndexFixing($BE$1,AZ2305,TRUE,_xll.ohTrigger(Trigger,Trigger6M))</f>
        <v>1.3392975255470577E-2</v>
      </c>
    </row>
    <row r="2306" spans="51:56" ht="11.25" customHeight="1" x14ac:dyDescent="0.25">
      <c r="AY2306" s="106" t="s">
        <v>83</v>
      </c>
      <c r="AZ2306" s="105">
        <f>_xll.qlInterestRateIndexFixingDate(Currency&amp;"ibor"&amp;Tenor,BA2306,Trigger)</f>
        <v>55481</v>
      </c>
      <c r="BA2306" s="105">
        <f>_xll.qlCalendarAdvance(Calendar,BA2305,AY2306,"f",,Trigger)</f>
        <v>55485</v>
      </c>
      <c r="BB2306" s="105">
        <f>_xll.qlInterestRateIndexMaturity(Currency&amp;"ibor"&amp;Tenor,BA2306,Trigger)</f>
        <v>55667</v>
      </c>
      <c r="BC2306" s="257">
        <f>_xll.qlIndexFixing($AC$5,AZ2306,TRUE,_xll.ohTrigger(Trigger,Trigger6M))</f>
        <v>1.3783925948819728E-2</v>
      </c>
      <c r="BD2306" s="257">
        <f>_xll.qlIndexFixing($BE$1,AZ2306,TRUE,_xll.ohTrigger(Trigger,Trigger6M))</f>
        <v>1.338883137211456E-2</v>
      </c>
    </row>
    <row r="2307" spans="51:56" ht="11.25" customHeight="1" x14ac:dyDescent="0.25">
      <c r="AY2307" s="106" t="s">
        <v>83</v>
      </c>
      <c r="AZ2307" s="105">
        <f>_xll.qlInterestRateIndexFixingDate(Currency&amp;"ibor"&amp;Tenor,BA2307,Trigger)</f>
        <v>55488</v>
      </c>
      <c r="BA2307" s="105">
        <f>_xll.qlCalendarAdvance(Calendar,BA2306,AY2307,"f",,Trigger)</f>
        <v>55492</v>
      </c>
      <c r="BB2307" s="105">
        <f>_xll.qlInterestRateIndexMaturity(Currency&amp;"ibor"&amp;Tenor,BA2307,Trigger)</f>
        <v>55675</v>
      </c>
      <c r="BC2307" s="257">
        <f>_xll.qlIndexFixing($AC$5,AZ2307,TRUE,_xll.ohTrigger(Trigger,Trigger6M))</f>
        <v>1.3781995316279666E-2</v>
      </c>
      <c r="BD2307" s="257">
        <f>_xll.qlIndexFixing($BE$1,AZ2307,TRUE,_xll.ohTrigger(Trigger,Trigger6M))</f>
        <v>1.3384633063931879E-2</v>
      </c>
    </row>
    <row r="2308" spans="51:56" ht="11.25" customHeight="1" x14ac:dyDescent="0.25">
      <c r="AY2308" s="106" t="s">
        <v>83</v>
      </c>
      <c r="AZ2308" s="105">
        <f>_xll.qlInterestRateIndexFixingDate(Currency&amp;"ibor"&amp;Tenor,BA2308,Trigger)</f>
        <v>55495</v>
      </c>
      <c r="BA2308" s="105">
        <f>_xll.qlCalendarAdvance(Calendar,BA2307,AY2308,"f",,Trigger)</f>
        <v>55499</v>
      </c>
      <c r="BB2308" s="105">
        <f>_xll.qlInterestRateIndexMaturity(Currency&amp;"ibor"&amp;Tenor,BA2308,Trigger)</f>
        <v>55682</v>
      </c>
      <c r="BC2308" s="257">
        <f>_xll.qlIndexFixing($AC$5,AZ2308,TRUE,_xll.ohTrigger(Trigger,Trigger6M))</f>
        <v>1.3773565586840153E-2</v>
      </c>
      <c r="BD2308" s="257">
        <f>_xll.qlIndexFixing($BE$1,AZ2308,TRUE,_xll.ohTrigger(Trigger,Trigger6M))</f>
        <v>1.338047928338831E-2</v>
      </c>
    </row>
    <row r="2309" spans="51:56" ht="11.25" customHeight="1" x14ac:dyDescent="0.25">
      <c r="AY2309" s="106" t="s">
        <v>83</v>
      </c>
      <c r="AZ2309" s="105">
        <f>_xll.qlInterestRateIndexFixingDate(Currency&amp;"ibor"&amp;Tenor,BA2309,Trigger)</f>
        <v>55502</v>
      </c>
      <c r="BA2309" s="105">
        <f>_xll.qlCalendarAdvance(Calendar,BA2308,AY2309,"f",,Trigger)</f>
        <v>55506</v>
      </c>
      <c r="BB2309" s="105">
        <f>_xll.qlInterestRateIndexMaturity(Currency&amp;"ibor"&amp;Tenor,BA2309,Trigger)</f>
        <v>55689</v>
      </c>
      <c r="BC2309" s="257">
        <f>_xll.qlIndexFixing($AC$5,AZ2309,TRUE,_xll.ohTrigger(Trigger,Trigger6M))</f>
        <v>1.3765126891010605E-2</v>
      </c>
      <c r="BD2309" s="257">
        <f>_xll.qlIndexFixing($BE$1,AZ2309,TRUE,_xll.ohTrigger(Trigger,Trigger6M))</f>
        <v>1.3376320805190016E-2</v>
      </c>
    </row>
    <row r="2310" spans="51:56" ht="11.25" customHeight="1" x14ac:dyDescent="0.25">
      <c r="AY2310" s="106" t="s">
        <v>83</v>
      </c>
      <c r="AZ2310" s="105">
        <f>_xll.qlInterestRateIndexFixingDate(Currency&amp;"ibor"&amp;Tenor,BA2310,Trigger)</f>
        <v>55508</v>
      </c>
      <c r="BA2310" s="105">
        <f>_xll.qlCalendarAdvance(Calendar,BA2309,AY2310,"f",,Trigger)</f>
        <v>55514</v>
      </c>
      <c r="BB2310" s="105">
        <f>_xll.qlInterestRateIndexMaturity(Currency&amp;"ibor"&amp;Tenor,BA2310,Trigger)</f>
        <v>55697</v>
      </c>
      <c r="BC2310" s="257">
        <f>_xll.qlIndexFixing($AC$5,AZ2310,TRUE,_xll.ohTrigger(Trigger,Trigger6M))</f>
        <v>1.3755471688100632E-2</v>
      </c>
      <c r="BD2310" s="257">
        <f>_xll.qlIndexFixing($BE$1,AZ2310,TRUE,_xll.ohTrigger(Trigger,Trigger6M))</f>
        <v>1.3371562512123347E-2</v>
      </c>
    </row>
    <row r="2311" spans="51:56" ht="11.25" customHeight="1" x14ac:dyDescent="0.25">
      <c r="AY2311" s="106" t="s">
        <v>83</v>
      </c>
      <c r="AZ2311" s="105">
        <f>_xll.qlInterestRateIndexFixingDate(Currency&amp;"ibor"&amp;Tenor,BA2311,Trigger)</f>
        <v>55516</v>
      </c>
      <c r="BA2311" s="105">
        <f>_xll.qlCalendarAdvance(Calendar,BA2310,AY2311,"f",,Trigger)</f>
        <v>55521</v>
      </c>
      <c r="BB2311" s="105">
        <f>_xll.qlInterestRateIndexMaturity(Currency&amp;"ibor"&amp;Tenor,BA2311,Trigger)</f>
        <v>55703</v>
      </c>
      <c r="BC2311" s="257">
        <f>_xll.qlIndexFixing($AC$5,AZ2311,TRUE,_xll.ohTrigger(Trigger,Trigger6M))</f>
        <v>1.3747774890562019E-2</v>
      </c>
      <c r="BD2311" s="257">
        <f>_xll.qlIndexFixing($BE$1,AZ2311,TRUE,_xll.ohTrigger(Trigger,Trigger6M))</f>
        <v>1.336744572196886E-2</v>
      </c>
    </row>
    <row r="2312" spans="51:56" ht="11.25" customHeight="1" x14ac:dyDescent="0.25">
      <c r="AY2312" s="106" t="s">
        <v>83</v>
      </c>
      <c r="AZ2312" s="105">
        <f>_xll.qlInterestRateIndexFixingDate(Currency&amp;"ibor"&amp;Tenor,BA2312,Trigger)</f>
        <v>55526</v>
      </c>
      <c r="BA2312" s="105">
        <f>_xll.qlCalendarAdvance(Calendar,BA2311,AY2312,"f",,Trigger)</f>
        <v>55528</v>
      </c>
      <c r="BB2312" s="105">
        <f>_xll.qlInterestRateIndexMaturity(Currency&amp;"ibor"&amp;Tenor,BA2312,Trigger)</f>
        <v>55710</v>
      </c>
      <c r="BC2312" s="257">
        <f>_xll.qlIndexFixing($AC$5,AZ2312,TRUE,_xll.ohTrigger(Trigger,Trigger6M))</f>
        <v>1.3739261617743012E-2</v>
      </c>
      <c r="BD2312" s="257">
        <f>_xll.qlIndexFixing($BE$1,AZ2312,TRUE,_xll.ohTrigger(Trigger,Trigger6M))</f>
        <v>1.3363272995957107E-2</v>
      </c>
    </row>
    <row r="2313" spans="51:56" ht="11.25" customHeight="1" x14ac:dyDescent="0.25">
      <c r="AY2313" s="106" t="s">
        <v>83</v>
      </c>
      <c r="AZ2313" s="105">
        <f>_xll.qlInterestRateIndexFixingDate(Currency&amp;"ibor"&amp;Tenor,BA2313,Trigger)</f>
        <v>55533</v>
      </c>
      <c r="BA2313" s="105">
        <f>_xll.qlCalendarAdvance(Calendar,BA2312,AY2313,"f",,Trigger)</f>
        <v>55535</v>
      </c>
      <c r="BB2313" s="105">
        <f>_xll.qlInterestRateIndexMaturity(Currency&amp;"ibor"&amp;Tenor,BA2313,Trigger)</f>
        <v>55717</v>
      </c>
      <c r="BC2313" s="257">
        <f>_xll.qlIndexFixing($AC$5,AZ2313,TRUE,_xll.ohTrigger(Trigger,Trigger6M))</f>
        <v>1.3730739330088094E-2</v>
      </c>
      <c r="BD2313" s="257">
        <f>_xll.qlIndexFixing($BE$1,AZ2313,TRUE,_xll.ohTrigger(Trigger,Trigger6M))</f>
        <v>1.3359095590430995E-2</v>
      </c>
    </row>
    <row r="2314" spans="51:56" ht="11.25" customHeight="1" x14ac:dyDescent="0.25">
      <c r="AY2314" s="106" t="s">
        <v>83</v>
      </c>
      <c r="AZ2314" s="105">
        <f>_xll.qlInterestRateIndexFixingDate(Currency&amp;"ibor"&amp;Tenor,BA2314,Trigger)</f>
        <v>55540</v>
      </c>
      <c r="BA2314" s="105">
        <f>_xll.qlCalendarAdvance(Calendar,BA2313,AY2314,"f",,Trigger)</f>
        <v>55542</v>
      </c>
      <c r="BB2314" s="105">
        <f>_xll.qlInterestRateIndexMaturity(Currency&amp;"ibor"&amp;Tenor,BA2314,Trigger)</f>
        <v>55724</v>
      </c>
      <c r="BC2314" s="257">
        <f>_xll.qlIndexFixing($AC$5,AZ2314,TRUE,_xll.ohTrigger(Trigger,Trigger6M))</f>
        <v>1.3722208027712778E-2</v>
      </c>
      <c r="BD2314" s="257">
        <f>_xll.qlIndexFixing($BE$1,AZ2314,TRUE,_xll.ohTrigger(Trigger,Trigger6M))</f>
        <v>1.3354913509813802E-2</v>
      </c>
    </row>
    <row r="2315" spans="51:56" ht="11.25" customHeight="1" x14ac:dyDescent="0.25">
      <c r="AY2315" s="106" t="s">
        <v>83</v>
      </c>
      <c r="AZ2315" s="105">
        <f>_xll.qlInterestRateIndexFixingDate(Currency&amp;"ibor"&amp;Tenor,BA2315,Trigger)</f>
        <v>55547</v>
      </c>
      <c r="BA2315" s="105">
        <f>_xll.qlCalendarAdvance(Calendar,BA2314,AY2315,"f",,Trigger)</f>
        <v>55549</v>
      </c>
      <c r="BB2315" s="105">
        <f>_xll.qlInterestRateIndexMaturity(Currency&amp;"ibor"&amp;Tenor,BA2315,Trigger)</f>
        <v>55731</v>
      </c>
      <c r="BC2315" s="257">
        <f>_xll.qlIndexFixing($AC$5,AZ2315,TRUE,_xll.ohTrigger(Trigger,Trigger6M))</f>
        <v>1.3713667710733892E-2</v>
      </c>
      <c r="BD2315" s="257">
        <f>_xll.qlIndexFixing($BE$1,AZ2315,TRUE,_xll.ohTrigger(Trigger,Trigger6M))</f>
        <v>1.3350726758530555E-2</v>
      </c>
    </row>
    <row r="2316" spans="51:56" ht="11.25" customHeight="1" x14ac:dyDescent="0.25">
      <c r="AY2316" s="106" t="s">
        <v>83</v>
      </c>
      <c r="AZ2316" s="105">
        <f>_xll.qlInterestRateIndexFixingDate(Currency&amp;"ibor"&amp;Tenor,BA2316,Trigger)</f>
        <v>55554</v>
      </c>
      <c r="BA2316" s="105">
        <f>_xll.qlCalendarAdvance(Calendar,BA2315,AY2316,"f",,Trigger)</f>
        <v>55556</v>
      </c>
      <c r="BB2316" s="105">
        <f>_xll.qlInterestRateIndexMaturity(Currency&amp;"ibor"&amp;Tenor,BA2316,Trigger)</f>
        <v>55738</v>
      </c>
      <c r="BC2316" s="257">
        <f>_xll.qlIndexFixing($AC$5,AZ2316,TRUE,_xll.ohTrigger(Trigger,Trigger6M))</f>
        <v>1.3705118379267389E-2</v>
      </c>
      <c r="BD2316" s="257">
        <f>_xll.qlIndexFixing($BE$1,AZ2316,TRUE,_xll.ohTrigger(Trigger,Trigger6M))</f>
        <v>1.3346535341006289E-2</v>
      </c>
    </row>
    <row r="2317" spans="51:56" ht="11.25" customHeight="1" x14ac:dyDescent="0.25">
      <c r="AY2317" s="106" t="s">
        <v>83</v>
      </c>
      <c r="AZ2317" s="105">
        <f>_xll.qlInterestRateIndexFixingDate(Currency&amp;"ibor"&amp;Tenor,BA2317,Trigger)</f>
        <v>55561</v>
      </c>
      <c r="BA2317" s="105">
        <f>_xll.qlCalendarAdvance(Calendar,BA2316,AY2317,"f",,Trigger)</f>
        <v>55563</v>
      </c>
      <c r="BB2317" s="105">
        <f>_xll.qlInterestRateIndexMaturity(Currency&amp;"ibor"&amp;Tenor,BA2317,Trigger)</f>
        <v>55745</v>
      </c>
      <c r="BC2317" s="257">
        <f>_xll.qlIndexFixing($AC$5,AZ2317,TRUE,_xll.ohTrigger(Trigger,Trigger6M))</f>
        <v>1.3696560033429218E-2</v>
      </c>
      <c r="BD2317" s="257">
        <f>_xll.qlIndexFixing($BE$1,AZ2317,TRUE,_xll.ohTrigger(Trigger,Trigger6M))</f>
        <v>1.3342339261664277E-2</v>
      </c>
    </row>
    <row r="2318" spans="51:56" ht="11.25" customHeight="1" x14ac:dyDescent="0.25">
      <c r="AY2318" s="106" t="s">
        <v>83</v>
      </c>
      <c r="AZ2318" s="105">
        <f>_xll.qlInterestRateIndexFixingDate(Currency&amp;"ibor"&amp;Tenor,BA2318,Trigger)</f>
        <v>55568</v>
      </c>
      <c r="BA2318" s="105">
        <f>_xll.qlCalendarAdvance(Calendar,BA2317,AY2318,"f",,Trigger)</f>
        <v>55570</v>
      </c>
      <c r="BB2318" s="105">
        <f>_xll.qlInterestRateIndexMaturity(Currency&amp;"ibor"&amp;Tenor,BA2318,Trigger)</f>
        <v>55752</v>
      </c>
      <c r="BC2318" s="257">
        <f>_xll.qlIndexFixing($AC$5,AZ2318,TRUE,_xll.ohTrigger(Trigger,Trigger6M))</f>
        <v>1.3687992673337089E-2</v>
      </c>
      <c r="BD2318" s="257">
        <f>_xll.qlIndexFixing($BE$1,AZ2318,TRUE,_xll.ohTrigger(Trigger,Trigger6M))</f>
        <v>1.3338138524929554E-2</v>
      </c>
    </row>
    <row r="2319" spans="51:56" ht="11.25" customHeight="1" x14ac:dyDescent="0.25">
      <c r="AY2319" s="106" t="s">
        <v>83</v>
      </c>
      <c r="AZ2319" s="105">
        <f>_xll.qlInterestRateIndexFixingDate(Currency&amp;"ibor"&amp;Tenor,BA2319,Trigger)</f>
        <v>55575</v>
      </c>
      <c r="BA2319" s="105">
        <f>_xll.qlCalendarAdvance(Calendar,BA2318,AY2319,"f",,Trigger)</f>
        <v>55577</v>
      </c>
      <c r="BB2319" s="105">
        <f>_xll.qlInterestRateIndexMaturity(Currency&amp;"ibor"&amp;Tenor,BA2319,Trigger)</f>
        <v>55759</v>
      </c>
      <c r="BC2319" s="257">
        <f>_xll.qlIndexFixing($AC$5,AZ2319,TRUE,_xll.ohTrigger(Trigger,Trigger6M))</f>
        <v>1.3679416299106073E-2</v>
      </c>
      <c r="BD2319" s="257">
        <f>_xll.qlIndexFixing($BE$1,AZ2319,TRUE,_xll.ohTrigger(Trigger,Trigger6M))</f>
        <v>1.3333933135226269E-2</v>
      </c>
    </row>
    <row r="2320" spans="51:56" ht="11.25" customHeight="1" x14ac:dyDescent="0.25">
      <c r="AY2320" s="106" t="s">
        <v>83</v>
      </c>
      <c r="AZ2320" s="105">
        <f>_xll.qlInterestRateIndexFixingDate(Currency&amp;"ibor"&amp;Tenor,BA2320,Trigger)</f>
        <v>55582</v>
      </c>
      <c r="BA2320" s="105">
        <f>_xll.qlCalendarAdvance(Calendar,BA2319,AY2320,"f",,Trigger)</f>
        <v>55584</v>
      </c>
      <c r="BB2320" s="105">
        <f>_xll.qlInterestRateIndexMaturity(Currency&amp;"ibor"&amp;Tenor,BA2320,Trigger)</f>
        <v>55768</v>
      </c>
      <c r="BC2320" s="257">
        <f>_xll.qlIndexFixing($AC$5,AZ2320,TRUE,_xll.ohTrigger(Trigger,Trigger6M))</f>
        <v>1.3670153886921008E-2</v>
      </c>
      <c r="BD2320" s="257">
        <f>_xll.qlIndexFixing($BE$1,AZ2320,TRUE,_xll.ohTrigger(Trigger,Trigger6M))</f>
        <v>1.3329610810143231E-2</v>
      </c>
    </row>
    <row r="2321" spans="51:56" ht="11.25" customHeight="1" x14ac:dyDescent="0.25">
      <c r="AY2321" s="106" t="s">
        <v>83</v>
      </c>
      <c r="AZ2321" s="105">
        <f>_xll.qlInterestRateIndexFixingDate(Currency&amp;"ibor"&amp;Tenor,BA2321,Trigger)</f>
        <v>55589</v>
      </c>
      <c r="BA2321" s="105">
        <f>_xll.qlCalendarAdvance(Calendar,BA2320,AY2321,"f",,Trigger)</f>
        <v>55591</v>
      </c>
      <c r="BB2321" s="105">
        <f>_xll.qlInterestRateIndexMaturity(Currency&amp;"ibor"&amp;Tenor,BA2321,Trigger)</f>
        <v>55775</v>
      </c>
      <c r="BC2321" s="257">
        <f>_xll.qlIndexFixing($AC$5,AZ2321,TRUE,_xll.ohTrigger(Trigger,Trigger6M))</f>
        <v>1.3661652651543179E-2</v>
      </c>
      <c r="BD2321" s="257">
        <f>_xll.qlIndexFixing($BE$1,AZ2321,TRUE,_xll.ohTrigger(Trigger,Trigger6M))</f>
        <v>1.3325395156368037E-2</v>
      </c>
    </row>
    <row r="2322" spans="51:56" ht="11.25" customHeight="1" x14ac:dyDescent="0.25">
      <c r="AY2322" s="106" t="s">
        <v>83</v>
      </c>
      <c r="AZ2322" s="105">
        <f>_xll.qlInterestRateIndexFixingDate(Currency&amp;"ibor"&amp;Tenor,BA2322,Trigger)</f>
        <v>55596</v>
      </c>
      <c r="BA2322" s="105">
        <f>_xll.qlCalendarAdvance(Calendar,BA2321,AY2322,"f",,Trigger)</f>
        <v>55598</v>
      </c>
      <c r="BB2322" s="105">
        <f>_xll.qlInterestRateIndexMaturity(Currency&amp;"ibor"&amp;Tenor,BA2322,Trigger)</f>
        <v>55782</v>
      </c>
      <c r="BC2322" s="257">
        <f>_xll.qlIndexFixing($AC$5,AZ2322,TRUE,_xll.ohTrigger(Trigger,Trigger6M))</f>
        <v>1.3653142499681709E-2</v>
      </c>
      <c r="BD2322" s="257">
        <f>_xll.qlIndexFixing($BE$1,AZ2322,TRUE,_xll.ohTrigger(Trigger,Trigger6M))</f>
        <v>1.3321174863286078E-2</v>
      </c>
    </row>
    <row r="2323" spans="51:56" ht="11.25" customHeight="1" x14ac:dyDescent="0.25">
      <c r="AY2323" s="106" t="s">
        <v>83</v>
      </c>
      <c r="AZ2323" s="105">
        <f>_xll.qlInterestRateIndexFixingDate(Currency&amp;"ibor"&amp;Tenor,BA2323,Trigger)</f>
        <v>55603</v>
      </c>
      <c r="BA2323" s="105">
        <f>_xll.qlCalendarAdvance(Calendar,BA2322,AY2323,"f",,Trigger)</f>
        <v>55605</v>
      </c>
      <c r="BB2323" s="105">
        <f>_xll.qlInterestRateIndexMaturity(Currency&amp;"ibor"&amp;Tenor,BA2323,Trigger)</f>
        <v>55789</v>
      </c>
      <c r="BC2323" s="257">
        <f>_xll.qlIndexFixing($AC$5,AZ2323,TRUE,_xll.ohTrigger(Trigger,Trigger6M))</f>
        <v>1.3644623431450859E-2</v>
      </c>
      <c r="BD2323" s="257">
        <f>_xll.qlIndexFixing($BE$1,AZ2323,TRUE,_xll.ohTrigger(Trigger,Trigger6M))</f>
        <v>1.3316949935320337E-2</v>
      </c>
    </row>
    <row r="2324" spans="51:56" ht="11.25" customHeight="1" x14ac:dyDescent="0.25">
      <c r="AY2324" s="106" t="s">
        <v>83</v>
      </c>
      <c r="AZ2324" s="105">
        <f>_xll.qlInterestRateIndexFixingDate(Currency&amp;"ibor"&amp;Tenor,BA2324,Trigger)</f>
        <v>55610</v>
      </c>
      <c r="BA2324" s="105">
        <f>_xll.qlCalendarAdvance(Calendar,BA2323,AY2324,"f",,Trigger)</f>
        <v>55612</v>
      </c>
      <c r="BB2324" s="105">
        <f>_xll.qlInterestRateIndexMaturity(Currency&amp;"ibor"&amp;Tenor,BA2324,Trigger)</f>
        <v>55795</v>
      </c>
      <c r="BC2324" s="257">
        <f>_xll.qlIndexFixing($AC$5,AZ2324,TRUE,_xll.ohTrigger(Trigger,Trigger6M))</f>
        <v>1.3636245093736385E-2</v>
      </c>
      <c r="BD2324" s="257">
        <f>_xll.qlIndexFixing($BE$1,AZ2324,TRUE,_xll.ohTrigger(Trigger,Trigger6M))</f>
        <v>1.3312778485783383E-2</v>
      </c>
    </row>
    <row r="2325" spans="51:56" ht="11.25" customHeight="1" x14ac:dyDescent="0.25">
      <c r="AY2325" s="106" t="s">
        <v>83</v>
      </c>
      <c r="AZ2325" s="105">
        <f>_xll.qlInterestRateIndexFixingDate(Currency&amp;"ibor"&amp;Tenor,BA2325,Trigger)</f>
        <v>55617</v>
      </c>
      <c r="BA2325" s="105">
        <f>_xll.qlCalendarAdvance(Calendar,BA2324,AY2325,"f",,Trigger)</f>
        <v>55619</v>
      </c>
      <c r="BB2325" s="105">
        <f>_xll.qlInterestRateIndexMaturity(Currency&amp;"ibor"&amp;Tenor,BA2325,Trigger)</f>
        <v>55802</v>
      </c>
      <c r="BC2325" s="257">
        <f>_xll.qlIndexFixing($AC$5,AZ2325,TRUE,_xll.ohTrigger(Trigger,Trigger6M))</f>
        <v>1.362766167074194E-2</v>
      </c>
      <c r="BD2325" s="257">
        <f>_xll.qlIndexFixing($BE$1,AZ2325,TRUE,_xll.ohTrigger(Trigger,Trigger6M))</f>
        <v>1.3308544786249482E-2</v>
      </c>
    </row>
    <row r="2326" spans="51:56" ht="11.25" customHeight="1" x14ac:dyDescent="0.25">
      <c r="AY2326" s="106" t="s">
        <v>83</v>
      </c>
      <c r="AZ2326" s="105">
        <f>_xll.qlInterestRateIndexFixingDate(Currency&amp;"ibor"&amp;Tenor,BA2326,Trigger)</f>
        <v>55624</v>
      </c>
      <c r="BA2326" s="105">
        <f>_xll.qlCalendarAdvance(Calendar,BA2325,AY2326,"f",,Trigger)</f>
        <v>55626</v>
      </c>
      <c r="BB2326" s="105">
        <f>_xll.qlInterestRateIndexMaturity(Currency&amp;"ibor"&amp;Tenor,BA2326,Trigger)</f>
        <v>55809</v>
      </c>
      <c r="BC2326" s="257">
        <f>_xll.qlIndexFixing($AC$5,AZ2326,TRUE,_xll.ohTrigger(Trigger,Trigger6M))</f>
        <v>1.3619069283344068E-2</v>
      </c>
      <c r="BD2326" s="257">
        <f>_xll.qlIndexFixing($BE$1,AZ2326,TRUE,_xll.ohTrigger(Trigger,Trigger6M))</f>
        <v>1.3304306464912749E-2</v>
      </c>
    </row>
    <row r="2327" spans="51:56" ht="11.25" customHeight="1" x14ac:dyDescent="0.25">
      <c r="AY2327" s="106" t="s">
        <v>83</v>
      </c>
      <c r="AZ2327" s="105">
        <f>_xll.qlInterestRateIndexFixingDate(Currency&amp;"ibor"&amp;Tenor,BA2327,Trigger)</f>
        <v>55627</v>
      </c>
      <c r="BA2327" s="105">
        <f>_xll.qlCalendarAdvance(Calendar,BA2326,AY2327,"f",,Trigger)</f>
        <v>55633</v>
      </c>
      <c r="BB2327" s="105">
        <f>_xll.qlInterestRateIndexMaturity(Currency&amp;"ibor"&amp;Tenor,BA2327,Trigger)</f>
        <v>55816</v>
      </c>
      <c r="BC2327" s="257">
        <f>_xll.qlIndexFixing($AC$5,AZ2327,TRUE,_xll.ohTrigger(Trigger,Trigger6M))</f>
        <v>1.3610467931659834E-2</v>
      </c>
      <c r="BD2327" s="257">
        <f>_xll.qlIndexFixing($BE$1,AZ2327,TRUE,_xll.ohTrigger(Trigger,Trigger6M))</f>
        <v>1.3300063526197625E-2</v>
      </c>
    </row>
    <row r="2328" spans="51:56" ht="11.25" customHeight="1" x14ac:dyDescent="0.25">
      <c r="AY2328" s="106" t="s">
        <v>83</v>
      </c>
      <c r="AZ2328" s="105">
        <f>_xll.qlInterestRateIndexFixingDate(Currency&amp;"ibor"&amp;Tenor,BA2328,Trigger)</f>
        <v>55638</v>
      </c>
      <c r="BA2328" s="105">
        <f>_xll.qlCalendarAdvance(Calendar,BA2327,AY2328,"f",,Trigger)</f>
        <v>55641</v>
      </c>
      <c r="BB2328" s="105">
        <f>_xll.qlInterestRateIndexMaturity(Currency&amp;"ibor"&amp;Tenor,BA2328,Trigger)</f>
        <v>55827</v>
      </c>
      <c r="BC2328" s="257">
        <f>_xll.qlIndexFixing($AC$5,AZ2328,TRUE,_xll.ohTrigger(Trigger,Trigger6M))</f>
        <v>1.3600763972656884E-2</v>
      </c>
      <c r="BD2328" s="257">
        <f>_xll.qlIndexFixing($BE$1,AZ2328,TRUE,_xll.ohTrigger(Trigger,Trigger6M))</f>
        <v>1.3295028312569972E-2</v>
      </c>
    </row>
    <row r="2329" spans="51:56" ht="11.25" customHeight="1" x14ac:dyDescent="0.25">
      <c r="AY2329" s="106" t="s">
        <v>83</v>
      </c>
      <c r="AZ2329" s="105">
        <f>_xll.qlInterestRateIndexFixingDate(Currency&amp;"ibor"&amp;Tenor,BA2329,Trigger)</f>
        <v>55646</v>
      </c>
      <c r="BA2329" s="105">
        <f>_xll.qlCalendarAdvance(Calendar,BA2328,AY2329,"f",,Trigger)</f>
        <v>55648</v>
      </c>
      <c r="BB2329" s="105">
        <f>_xll.qlInterestRateIndexMaturity(Currency&amp;"ibor"&amp;Tenor,BA2329,Trigger)</f>
        <v>55834</v>
      </c>
      <c r="BC2329" s="257">
        <f>_xll.qlIndexFixing($AC$5,AZ2329,TRUE,_xll.ohTrigger(Trigger,Trigger6M))</f>
        <v>1.3592282073450236E-2</v>
      </c>
      <c r="BD2329" s="257">
        <f>_xll.qlIndexFixing($BE$1,AZ2329,TRUE,_xll.ohTrigger(Trigger,Trigger6M))</f>
        <v>1.3290774042059904E-2</v>
      </c>
    </row>
    <row r="2330" spans="51:56" ht="11.25" customHeight="1" x14ac:dyDescent="0.25">
      <c r="AY2330" s="106" t="s">
        <v>83</v>
      </c>
      <c r="AZ2330" s="105">
        <f>_xll.qlInterestRateIndexFixingDate(Currency&amp;"ibor"&amp;Tenor,BA2330,Trigger)</f>
        <v>55653</v>
      </c>
      <c r="BA2330" s="105">
        <f>_xll.qlCalendarAdvance(Calendar,BA2329,AY2330,"f",,Trigger)</f>
        <v>55655</v>
      </c>
      <c r="BB2330" s="105">
        <f>_xll.qlInterestRateIndexMaturity(Currency&amp;"ibor"&amp;Tenor,BA2330,Trigger)</f>
        <v>55841</v>
      </c>
      <c r="BC2330" s="257">
        <f>_xll.qlIndexFixing($AC$5,AZ2330,TRUE,_xll.ohTrigger(Trigger,Trigger6M))</f>
        <v>1.358379135390601E-2</v>
      </c>
      <c r="BD2330" s="257">
        <f>_xll.qlIndexFixing($BE$1,AZ2330,TRUE,_xll.ohTrigger(Trigger,Trigger6M))</f>
        <v>1.3286515168667891E-2</v>
      </c>
    </row>
    <row r="2331" spans="51:56" ht="11.25" customHeight="1" x14ac:dyDescent="0.25">
      <c r="AY2331" s="106" t="s">
        <v>83</v>
      </c>
      <c r="AZ2331" s="105">
        <f>_xll.qlInterestRateIndexFixingDate(Currency&amp;"ibor"&amp;Tenor,BA2331,Trigger)</f>
        <v>55660</v>
      </c>
      <c r="BA2331" s="105">
        <f>_xll.qlCalendarAdvance(Calendar,BA2330,AY2331,"f",,Trigger)</f>
        <v>55662</v>
      </c>
      <c r="BB2331" s="105">
        <f>_xll.qlInterestRateIndexMaturity(Currency&amp;"ibor"&amp;Tenor,BA2331,Trigger)</f>
        <v>55848</v>
      </c>
      <c r="BC2331" s="257">
        <f>_xll.qlIndexFixing($AC$5,AZ2331,TRUE,_xll.ohTrigger(Trigger,Trigger6M))</f>
        <v>1.3575291814141102E-2</v>
      </c>
      <c r="BD2331" s="257">
        <f>_xll.qlIndexFixing($BE$1,AZ2331,TRUE,_xll.ohTrigger(Trigger,Trigger6M))</f>
        <v>1.3282251696819208E-2</v>
      </c>
    </row>
    <row r="2332" spans="51:56" ht="11.25" customHeight="1" x14ac:dyDescent="0.25">
      <c r="AY2332" s="106" t="s">
        <v>83</v>
      </c>
      <c r="AZ2332" s="105">
        <f>_xll.qlInterestRateIndexFixingDate(Currency&amp;"ibor"&amp;Tenor,BA2332,Trigger)</f>
        <v>55667</v>
      </c>
      <c r="BA2332" s="105">
        <f>_xll.qlCalendarAdvance(Calendar,BA2331,AY2332,"f",,Trigger)</f>
        <v>55669</v>
      </c>
      <c r="BB2332" s="105">
        <f>_xll.qlInterestRateIndexMaturity(Currency&amp;"ibor"&amp;Tenor,BA2332,Trigger)</f>
        <v>55852</v>
      </c>
      <c r="BC2332" s="257">
        <f>_xll.qlIndexFixing($AC$5,AZ2332,TRUE,_xll.ohTrigger(Trigger,Trigger6M))</f>
        <v>1.3566090813987889E-2</v>
      </c>
      <c r="BD2332" s="257">
        <f>_xll.qlIndexFixing($BE$1,AZ2332,TRUE,_xll.ohTrigger(Trigger,Trigger6M))</f>
        <v>1.3278169929191912E-2</v>
      </c>
    </row>
    <row r="2333" spans="51:56" ht="11.25" customHeight="1" x14ac:dyDescent="0.25">
      <c r="AY2333" s="106" t="s">
        <v>83</v>
      </c>
      <c r="AZ2333" s="105">
        <f>_xll.qlInterestRateIndexFixingDate(Currency&amp;"ibor"&amp;Tenor,BA2333,Trigger)</f>
        <v>55674</v>
      </c>
      <c r="BA2333" s="105">
        <f>_xll.qlCalendarAdvance(Calendar,BA2332,AY2333,"f",,Trigger)</f>
        <v>55676</v>
      </c>
      <c r="BB2333" s="105">
        <f>_xll.qlInterestRateIndexMaturity(Currency&amp;"ibor"&amp;Tenor,BA2333,Trigger)</f>
        <v>55859</v>
      </c>
      <c r="BC2333" s="257">
        <f>_xll.qlIndexFixing($AC$5,AZ2333,TRUE,_xll.ohTrigger(Trigger,Trigger6M))</f>
        <v>1.3561160671679062E-2</v>
      </c>
      <c r="BD2333" s="257">
        <f>_xll.qlIndexFixing($BE$1,AZ2333,TRUE,_xll.ohTrigger(Trigger,Trigger6M))</f>
        <v>1.3273898723650094E-2</v>
      </c>
    </row>
    <row r="2334" spans="51:56" ht="11.25" customHeight="1" x14ac:dyDescent="0.25">
      <c r="AY2334" s="106" t="s">
        <v>83</v>
      </c>
      <c r="AZ2334" s="105">
        <f>_xll.qlInterestRateIndexFixingDate(Currency&amp;"ibor"&amp;Tenor,BA2334,Trigger)</f>
        <v>55681</v>
      </c>
      <c r="BA2334" s="105">
        <f>_xll.qlCalendarAdvance(Calendar,BA2333,AY2334,"f",,Trigger)</f>
        <v>55683</v>
      </c>
      <c r="BB2334" s="105">
        <f>_xll.qlInterestRateIndexMaturity(Currency&amp;"ibor"&amp;Tenor,BA2334,Trigger)</f>
        <v>55866</v>
      </c>
      <c r="BC2334" s="257">
        <f>_xll.qlIndexFixing($AC$5,AZ2334,TRUE,_xll.ohTrigger(Trigger,Trigger6M))</f>
        <v>1.3561196332544361E-2</v>
      </c>
      <c r="BD2334" s="257">
        <f>_xll.qlIndexFixing($BE$1,AZ2334,TRUE,_xll.ohTrigger(Trigger,Trigger6M))</f>
        <v>1.3269622932334765E-2</v>
      </c>
    </row>
    <row r="2335" spans="51:56" ht="11.25" customHeight="1" x14ac:dyDescent="0.25">
      <c r="AY2335" s="106" t="s">
        <v>83</v>
      </c>
      <c r="AZ2335" s="105">
        <f>_xll.qlInterestRateIndexFixingDate(Currency&amp;"ibor"&amp;Tenor,BA2335,Trigger)</f>
        <v>55688</v>
      </c>
      <c r="BA2335" s="105">
        <f>_xll.qlCalendarAdvance(Calendar,BA2334,AY2335,"f",,Trigger)</f>
        <v>55690</v>
      </c>
      <c r="BB2335" s="105">
        <f>_xll.qlInterestRateIndexMaturity(Currency&amp;"ibor"&amp;Tenor,BA2335,Trigger)</f>
        <v>55873</v>
      </c>
      <c r="BC2335" s="257">
        <f>_xll.qlIndexFixing($AC$5,AZ2335,TRUE,_xll.ohTrigger(Trigger,Trigger6M))</f>
        <v>1.3561231993410097E-2</v>
      </c>
      <c r="BD2335" s="257">
        <f>_xll.qlIndexFixing($BE$1,AZ2335,TRUE,_xll.ohTrigger(Trigger,Trigger6M))</f>
        <v>1.3265342559669492E-2</v>
      </c>
    </row>
    <row r="2336" spans="51:56" ht="11.25" customHeight="1" x14ac:dyDescent="0.25">
      <c r="AY2336" s="106" t="s">
        <v>83</v>
      </c>
      <c r="AZ2336" s="105">
        <f>_xll.qlInterestRateIndexFixingDate(Currency&amp;"ibor"&amp;Tenor,BA2336,Trigger)</f>
        <v>55695</v>
      </c>
      <c r="BA2336" s="105">
        <f>_xll.qlCalendarAdvance(Calendar,BA2335,AY2336,"f",,Trigger)</f>
        <v>55697</v>
      </c>
      <c r="BB2336" s="105">
        <f>_xll.qlInterestRateIndexMaturity(Currency&amp;"ibor"&amp;Tenor,BA2336,Trigger)</f>
        <v>55880</v>
      </c>
      <c r="BC2336" s="257">
        <f>_xll.qlIndexFixing($AC$5,AZ2336,TRUE,_xll.ohTrigger(Trigger,Trigger6M))</f>
        <v>1.3561267654277143E-2</v>
      </c>
      <c r="BD2336" s="257">
        <f>_xll.qlIndexFixing($BE$1,AZ2336,TRUE,_xll.ohTrigger(Trigger,Trigger6M))</f>
        <v>1.3261057610078716E-2</v>
      </c>
    </row>
    <row r="2337" spans="51:56" ht="11.25" customHeight="1" x14ac:dyDescent="0.25">
      <c r="AY2337" s="106" t="s">
        <v>83</v>
      </c>
      <c r="AZ2337" s="105">
        <f>_xll.qlInterestRateIndexFixingDate(Currency&amp;"ibor"&amp;Tenor,BA2337,Trigger)</f>
        <v>55702</v>
      </c>
      <c r="BA2337" s="105">
        <f>_xll.qlCalendarAdvance(Calendar,BA2336,AY2337,"f",,Trigger)</f>
        <v>55704</v>
      </c>
      <c r="BB2337" s="105">
        <f>_xll.qlInterestRateIndexMaturity(Currency&amp;"ibor"&amp;Tenor,BA2337,Trigger)</f>
        <v>55890</v>
      </c>
      <c r="BC2337" s="257">
        <f>_xll.qlIndexFixing($AC$5,AZ2337,TRUE,_xll.ohTrigger(Trigger,Trigger6M))</f>
        <v>1.3562075518821885E-2</v>
      </c>
      <c r="BD2337" s="257">
        <f>_xll.qlIndexFixing($BE$1,AZ2337,TRUE,_xll.ohTrigger(Trigger,Trigger6M))</f>
        <v>1.3256574545959465E-2</v>
      </c>
    </row>
    <row r="2338" spans="51:56" ht="11.25" customHeight="1" x14ac:dyDescent="0.25">
      <c r="AY2338" s="106" t="s">
        <v>83</v>
      </c>
      <c r="AZ2338" s="105">
        <f>_xll.qlInterestRateIndexFixingDate(Currency&amp;"ibor"&amp;Tenor,BA2338,Trigger)</f>
        <v>55709</v>
      </c>
      <c r="BA2338" s="105">
        <f>_xll.qlCalendarAdvance(Calendar,BA2337,AY2338,"f",,Trigger)</f>
        <v>55711</v>
      </c>
      <c r="BB2338" s="105">
        <f>_xll.qlInterestRateIndexMaturity(Currency&amp;"ibor"&amp;Tenor,BA2338,Trigger)</f>
        <v>55897</v>
      </c>
      <c r="BC2338" s="257">
        <f>_xll.qlIndexFixing($AC$5,AZ2338,TRUE,_xll.ohTrigger(Trigger,Trigger6M))</f>
        <v>1.3562111183706264E-2</v>
      </c>
      <c r="BD2338" s="257">
        <f>_xll.qlIndexFixing($BE$1,AZ2338,TRUE,_xll.ohTrigger(Trigger,Trigger6M))</f>
        <v>1.3252279008827451E-2</v>
      </c>
    </row>
    <row r="2339" spans="51:56" ht="11.25" customHeight="1" x14ac:dyDescent="0.25">
      <c r="AY2339" s="106" t="s">
        <v>83</v>
      </c>
      <c r="AZ2339" s="105">
        <f>_xll.qlInterestRateIndexFixingDate(Currency&amp;"ibor"&amp;Tenor,BA2339,Trigger)</f>
        <v>55716</v>
      </c>
      <c r="BA2339" s="105">
        <f>_xll.qlCalendarAdvance(Calendar,BA2338,AY2339,"f",,Trigger)</f>
        <v>55718</v>
      </c>
      <c r="BB2339" s="105">
        <f>_xll.qlInterestRateIndexMaturity(Currency&amp;"ibor"&amp;Tenor,BA2339,Trigger)</f>
        <v>55904</v>
      </c>
      <c r="BC2339" s="257">
        <f>_xll.qlIndexFixing($AC$5,AZ2339,TRUE,_xll.ohTrigger(Trigger,Trigger6M))</f>
        <v>1.3562146848591503E-2</v>
      </c>
      <c r="BD2339" s="257">
        <f>_xll.qlIndexFixing($BE$1,AZ2339,TRUE,_xll.ohTrigger(Trigger,Trigger6M))</f>
        <v>1.3247978908642275E-2</v>
      </c>
    </row>
    <row r="2340" spans="51:56" ht="11.25" customHeight="1" x14ac:dyDescent="0.25">
      <c r="AY2340" s="106" t="s">
        <v>83</v>
      </c>
      <c r="AZ2340" s="105">
        <f>_xll.qlInterestRateIndexFixingDate(Currency&amp;"ibor"&amp;Tenor,BA2340,Trigger)</f>
        <v>55723</v>
      </c>
      <c r="BA2340" s="105">
        <f>_xll.qlCalendarAdvance(Calendar,BA2339,AY2340,"f",,Trigger)</f>
        <v>55725</v>
      </c>
      <c r="BB2340" s="105">
        <f>_xll.qlInterestRateIndexMaturity(Currency&amp;"ibor"&amp;Tenor,BA2340,Trigger)</f>
        <v>55911</v>
      </c>
      <c r="BC2340" s="257">
        <f>_xll.qlIndexFixing($AC$5,AZ2340,TRUE,_xll.ohTrigger(Trigger,Trigger6M))</f>
        <v>1.3562182513477171E-2</v>
      </c>
      <c r="BD2340" s="257">
        <f>_xll.qlIndexFixing($BE$1,AZ2340,TRUE,_xll.ohTrigger(Trigger,Trigger6M))</f>
        <v>1.3243674249830506E-2</v>
      </c>
    </row>
    <row r="2341" spans="51:56" ht="11.25" customHeight="1" x14ac:dyDescent="0.25">
      <c r="AY2341" s="106" t="s">
        <v>83</v>
      </c>
      <c r="AZ2341" s="105">
        <f>_xll.qlInterestRateIndexFixingDate(Currency&amp;"ibor"&amp;Tenor,BA2341,Trigger)</f>
        <v>55730</v>
      </c>
      <c r="BA2341" s="105">
        <f>_xll.qlCalendarAdvance(Calendar,BA2340,AY2341,"f",,Trigger)</f>
        <v>55732</v>
      </c>
      <c r="BB2341" s="105">
        <f>_xll.qlInterestRateIndexMaturity(Currency&amp;"ibor"&amp;Tenor,BA2341,Trigger)</f>
        <v>55918</v>
      </c>
      <c r="BC2341" s="257">
        <f>_xll.qlIndexFixing($AC$5,AZ2341,TRUE,_xll.ohTrigger(Trigger,Trigger6M))</f>
        <v>1.3562218178363269E-2</v>
      </c>
      <c r="BD2341" s="257">
        <f>_xll.qlIndexFixing($BE$1,AZ2341,TRUE,_xll.ohTrigger(Trigger,Trigger6M))</f>
        <v>1.3239365036816558E-2</v>
      </c>
    </row>
    <row r="2342" spans="51:56" ht="11.25" customHeight="1" x14ac:dyDescent="0.25">
      <c r="AY2342" s="106" t="s">
        <v>83</v>
      </c>
      <c r="AZ2342" s="105">
        <f>_xll.qlInterestRateIndexFixingDate(Currency&amp;"ibor"&amp;Tenor,BA2342,Trigger)</f>
        <v>55737</v>
      </c>
      <c r="BA2342" s="105">
        <f>_xll.qlCalendarAdvance(Calendar,BA2341,AY2342,"f",,Trigger)</f>
        <v>55739</v>
      </c>
      <c r="BB2342" s="105">
        <f>_xll.qlInterestRateIndexMaturity(Currency&amp;"ibor"&amp;Tenor,BA2342,Trigger)</f>
        <v>55925</v>
      </c>
      <c r="BC2342" s="257">
        <f>_xll.qlIndexFixing($AC$5,AZ2342,TRUE,_xll.ohTrigger(Trigger,Trigger6M))</f>
        <v>1.3562253843250657E-2</v>
      </c>
      <c r="BD2342" s="257">
        <f>_xll.qlIndexFixing($BE$1,AZ2342,TRUE,_xll.ohTrigger(Trigger,Trigger6M))</f>
        <v>1.3235051274027002E-2</v>
      </c>
    </row>
    <row r="2343" spans="51:56" ht="11.25" customHeight="1" x14ac:dyDescent="0.25">
      <c r="AY2343" s="106" t="s">
        <v>83</v>
      </c>
      <c r="AZ2343" s="105">
        <f>_xll.qlInterestRateIndexFixingDate(Currency&amp;"ibor"&amp;Tenor,BA2343,Trigger)</f>
        <v>55744</v>
      </c>
      <c r="BA2343" s="105">
        <f>_xll.qlCalendarAdvance(Calendar,BA2342,AY2343,"f",,Trigger)</f>
        <v>55746</v>
      </c>
      <c r="BB2343" s="105">
        <f>_xll.qlInterestRateIndexMaturity(Currency&amp;"ibor"&amp;Tenor,BA2343,Trigger)</f>
        <v>55932</v>
      </c>
      <c r="BC2343" s="257">
        <f>_xll.qlIndexFixing($AC$5,AZ2343,TRUE,_xll.ohTrigger(Trigger,Trigger6M))</f>
        <v>1.3562289508138904E-2</v>
      </c>
      <c r="BD2343" s="257">
        <f>_xll.qlIndexFixing($BE$1,AZ2343,TRUE,_xll.ohTrigger(Trigger,Trigger6M))</f>
        <v>1.3230732965886253E-2</v>
      </c>
    </row>
    <row r="2344" spans="51:56" ht="11.25" customHeight="1" x14ac:dyDescent="0.25">
      <c r="AY2344" s="106" t="s">
        <v>83</v>
      </c>
      <c r="AZ2344" s="105">
        <f>_xll.qlInterestRateIndexFixingDate(Currency&amp;"ibor"&amp;Tenor,BA2344,Trigger)</f>
        <v>55751</v>
      </c>
      <c r="BA2344" s="105">
        <f>_xll.qlCalendarAdvance(Calendar,BA2343,AY2344,"f",,Trigger)</f>
        <v>55753</v>
      </c>
      <c r="BB2344" s="105">
        <f>_xll.qlInterestRateIndexMaturity(Currency&amp;"ibor"&amp;Tenor,BA2344,Trigger)</f>
        <v>55939</v>
      </c>
      <c r="BC2344" s="257">
        <f>_xll.qlIndexFixing($AC$5,AZ2344,TRUE,_xll.ohTrigger(Trigger,Trigger6M))</f>
        <v>1.3562325173027152E-2</v>
      </c>
      <c r="BD2344" s="257">
        <f>_xll.qlIndexFixing($BE$1,AZ2344,TRUE,_xll.ohTrigger(Trigger,Trigger6M))</f>
        <v>1.3226410116820879E-2</v>
      </c>
    </row>
    <row r="2345" spans="51:56" ht="11.25" customHeight="1" x14ac:dyDescent="0.25">
      <c r="AY2345" s="106" t="s">
        <v>83</v>
      </c>
      <c r="AZ2345" s="105">
        <f>_xll.qlInterestRateIndexFixingDate(Currency&amp;"ibor"&amp;Tenor,BA2345,Trigger)</f>
        <v>55758</v>
      </c>
      <c r="BA2345" s="105">
        <f>_xll.qlCalendarAdvance(Calendar,BA2344,AY2345,"f",,Trigger)</f>
        <v>55760</v>
      </c>
      <c r="BB2345" s="105">
        <f>_xll.qlInterestRateIndexMaturity(Currency&amp;"ibor"&amp;Tenor,BA2345,Trigger)</f>
        <v>55943</v>
      </c>
      <c r="BC2345" s="257">
        <f>_xll.qlIndexFixing($AC$5,AZ2345,TRUE,_xll.ohTrigger(Trigger,Trigger6M))</f>
        <v>1.356158860210502E-2</v>
      </c>
      <c r="BD2345" s="257">
        <f>_xll.qlIndexFixing($BE$1,AZ2345,TRUE,_xll.ohTrigger(Trigger,Trigger6M))</f>
        <v>1.3222287832189214E-2</v>
      </c>
    </row>
    <row r="2346" spans="51:56" ht="11.25" customHeight="1" x14ac:dyDescent="0.25">
      <c r="AY2346" s="106" t="s">
        <v>83</v>
      </c>
      <c r="AZ2346" s="105">
        <f>_xll.qlInterestRateIndexFixingDate(Currency&amp;"ibor"&amp;Tenor,BA2346,Trigger)</f>
        <v>55765</v>
      </c>
      <c r="BA2346" s="105">
        <f>_xll.qlCalendarAdvance(Calendar,BA2345,AY2346,"f",,Trigger)</f>
        <v>55767</v>
      </c>
      <c r="BB2346" s="105">
        <f>_xll.qlInterestRateIndexMaturity(Currency&amp;"ibor"&amp;Tenor,BA2346,Trigger)</f>
        <v>55948</v>
      </c>
      <c r="BC2346" s="257">
        <f>_xll.qlIndexFixing($AC$5,AZ2346,TRUE,_xll.ohTrigger(Trigger,Trigger6M))</f>
        <v>1.3561109469294225E-2</v>
      </c>
      <c r="BD2346" s="257">
        <f>_xll.qlIndexFixing($BE$1,AZ2346,TRUE,_xll.ohTrigger(Trigger,Trigger6M))</f>
        <v>1.3218094814743507E-2</v>
      </c>
    </row>
    <row r="2347" spans="51:56" ht="11.25" customHeight="1" x14ac:dyDescent="0.25">
      <c r="AY2347" s="106" t="s">
        <v>83</v>
      </c>
      <c r="AZ2347" s="105">
        <f>_xll.qlInterestRateIndexFixingDate(Currency&amp;"ibor"&amp;Tenor,BA2347,Trigger)</f>
        <v>55772</v>
      </c>
      <c r="BA2347" s="105">
        <f>_xll.qlCalendarAdvance(Calendar,BA2346,AY2347,"f",,Trigger)</f>
        <v>55774</v>
      </c>
      <c r="BB2347" s="105">
        <f>_xll.qlInterestRateIndexMaturity(Currency&amp;"ibor"&amp;Tenor,BA2347,Trigger)</f>
        <v>55955</v>
      </c>
      <c r="BC2347" s="257">
        <f>_xll.qlIndexFixing($AC$5,AZ2347,TRUE,_xll.ohTrigger(Trigger,Trigger6M))</f>
        <v>1.356114512749018E-2</v>
      </c>
      <c r="BD2347" s="257">
        <f>_xll.qlIndexFixing($BE$1,AZ2347,TRUE,_xll.ohTrigger(Trigger,Trigger6M))</f>
        <v>1.3213760772066055E-2</v>
      </c>
    </row>
    <row r="2348" spans="51:56" ht="11.25" customHeight="1" x14ac:dyDescent="0.25">
      <c r="AY2348" s="106" t="s">
        <v>83</v>
      </c>
      <c r="AZ2348" s="105">
        <f>_xll.qlInterestRateIndexFixingDate(Currency&amp;"ibor"&amp;Tenor,BA2348,Trigger)</f>
        <v>55779</v>
      </c>
      <c r="BA2348" s="105">
        <f>_xll.qlCalendarAdvance(Calendar,BA2347,AY2348,"f",,Trigger)</f>
        <v>55781</v>
      </c>
      <c r="BB2348" s="105">
        <f>_xll.qlInterestRateIndexMaturity(Currency&amp;"ibor"&amp;Tenor,BA2348,Trigger)</f>
        <v>55962</v>
      </c>
      <c r="BC2348" s="257">
        <f>_xll.qlIndexFixing($AC$5,AZ2348,TRUE,_xll.ohTrigger(Trigger,Trigger6M))</f>
        <v>1.3561180785686576E-2</v>
      </c>
      <c r="BD2348" s="257">
        <f>_xll.qlIndexFixing($BE$1,AZ2348,TRUE,_xll.ohTrigger(Trigger,Trigger6M))</f>
        <v>1.3209422205152588E-2</v>
      </c>
    </row>
    <row r="2349" spans="51:56" ht="11.25" customHeight="1" x14ac:dyDescent="0.25">
      <c r="AY2349" s="106" t="s">
        <v>83</v>
      </c>
      <c r="AZ2349" s="105">
        <f>_xll.qlInterestRateIndexFixingDate(Currency&amp;"ibor"&amp;Tenor,BA2349,Trigger)</f>
        <v>55786</v>
      </c>
      <c r="BA2349" s="105">
        <f>_xll.qlCalendarAdvance(Calendar,BA2348,AY2349,"f",,Trigger)</f>
        <v>55788</v>
      </c>
      <c r="BB2349" s="105">
        <f>_xll.qlInterestRateIndexMaturity(Currency&amp;"ibor"&amp;Tenor,BA2349,Trigger)</f>
        <v>55969</v>
      </c>
      <c r="BC2349" s="257">
        <f>_xll.qlIndexFixing($AC$5,AZ2349,TRUE,_xll.ohTrigger(Trigger,Trigger6M))</f>
        <v>1.3561216443883854E-2</v>
      </c>
      <c r="BD2349" s="257">
        <f>_xll.qlIndexFixing($BE$1,AZ2349,TRUE,_xll.ohTrigger(Trigger,Trigger6M))</f>
        <v>1.3205079118426973E-2</v>
      </c>
    </row>
    <row r="2350" spans="51:56" ht="11.25" customHeight="1" x14ac:dyDescent="0.25">
      <c r="AY2350" s="106" t="s">
        <v>83</v>
      </c>
      <c r="AZ2350" s="105">
        <f>_xll.qlInterestRateIndexFixingDate(Currency&amp;"ibor"&amp;Tenor,BA2350,Trigger)</f>
        <v>55793</v>
      </c>
      <c r="BA2350" s="105">
        <f>_xll.qlCalendarAdvance(Calendar,BA2349,AY2350,"f",,Trigger)</f>
        <v>55795</v>
      </c>
      <c r="BB2350" s="105">
        <f>_xll.qlInterestRateIndexMaturity(Currency&amp;"ibor"&amp;Tenor,BA2350,Trigger)</f>
        <v>55977</v>
      </c>
      <c r="BC2350" s="257">
        <f>_xll.qlIndexFixing($AC$5,AZ2350,TRUE,_xll.ohTrigger(Trigger,Trigger6M))</f>
        <v>1.3561509500992537E-2</v>
      </c>
      <c r="BD2350" s="257">
        <f>_xll.qlIndexFixing($BE$1,AZ2350,TRUE,_xll.ohTrigger(Trigger,Trigger6M))</f>
        <v>1.3200660890088102E-2</v>
      </c>
    </row>
    <row r="2351" spans="51:56" ht="11.25" customHeight="1" x14ac:dyDescent="0.25">
      <c r="AY2351" s="106" t="s">
        <v>83</v>
      </c>
      <c r="AZ2351" s="105">
        <f>_xll.qlInterestRateIndexFixingDate(Currency&amp;"ibor"&amp;Tenor,BA2351,Trigger)</f>
        <v>55800</v>
      </c>
      <c r="BA2351" s="105">
        <f>_xll.qlCalendarAdvance(Calendar,BA2350,AY2351,"f",,Trigger)</f>
        <v>55802</v>
      </c>
      <c r="BB2351" s="105">
        <f>_xll.qlInterestRateIndexMaturity(Currency&amp;"ibor"&amp;Tenor,BA2351,Trigger)</f>
        <v>55984</v>
      </c>
      <c r="BC2351" s="257">
        <f>_xll.qlIndexFixing($AC$5,AZ2351,TRUE,_xll.ohTrigger(Trigger,Trigger6M))</f>
        <v>1.3561545160529839E-2</v>
      </c>
      <c r="BD2351" s="257">
        <f>_xll.qlIndexFixing($BE$1,AZ2351,TRUE,_xll.ohTrigger(Trigger,Trigger6M))</f>
        <v>1.319630829728412E-2</v>
      </c>
    </row>
    <row r="2352" spans="51:56" ht="11.25" customHeight="1" x14ac:dyDescent="0.25">
      <c r="AY2352" s="106" t="s">
        <v>83</v>
      </c>
      <c r="AZ2352" s="105">
        <f>_xll.qlInterestRateIndexFixingDate(Currency&amp;"ibor"&amp;Tenor,BA2352,Trigger)</f>
        <v>55807</v>
      </c>
      <c r="BA2352" s="105">
        <f>_xll.qlCalendarAdvance(Calendar,BA2351,AY2352,"f",,Trigger)</f>
        <v>55809</v>
      </c>
      <c r="BB2352" s="105">
        <f>_xll.qlInterestRateIndexMaturity(Currency&amp;"ibor"&amp;Tenor,BA2352,Trigger)</f>
        <v>55991</v>
      </c>
      <c r="BC2352" s="257">
        <f>_xll.qlIndexFixing($AC$5,AZ2352,TRUE,_xll.ohTrigger(Trigger,Trigger6M))</f>
        <v>1.3561580820068456E-2</v>
      </c>
      <c r="BD2352" s="257">
        <f>_xll.qlIndexFixing($BE$1,AZ2352,TRUE,_xll.ohTrigger(Trigger,Trigger6M))</f>
        <v>1.3191951198143734E-2</v>
      </c>
    </row>
    <row r="2353" spans="51:56" ht="11.25" customHeight="1" x14ac:dyDescent="0.25">
      <c r="AY2353" s="106" t="s">
        <v>83</v>
      </c>
      <c r="AZ2353" s="105">
        <f>_xll.qlInterestRateIndexFixingDate(Currency&amp;"ibor"&amp;Tenor,BA2353,Trigger)</f>
        <v>55814</v>
      </c>
      <c r="BA2353" s="105">
        <f>_xll.qlCalendarAdvance(Calendar,BA2352,AY2353,"f",,Trigger)</f>
        <v>55816</v>
      </c>
      <c r="BB2353" s="105">
        <f>_xll.qlInterestRateIndexMaturity(Currency&amp;"ibor"&amp;Tenor,BA2353,Trigger)</f>
        <v>55998</v>
      </c>
      <c r="BC2353" s="257">
        <f>_xll.qlIndexFixing($AC$5,AZ2353,TRUE,_xll.ohTrigger(Trigger,Trigger6M))</f>
        <v>1.3561616479606636E-2</v>
      </c>
      <c r="BD2353" s="257">
        <f>_xll.qlIndexFixing($BE$1,AZ2353,TRUE,_xll.ohTrigger(Trigger,Trigger6M))</f>
        <v>1.3187589597090661E-2</v>
      </c>
    </row>
    <row r="2354" spans="51:56" ht="11.25" customHeight="1" x14ac:dyDescent="0.25">
      <c r="AY2354" s="106" t="s">
        <v>83</v>
      </c>
      <c r="AZ2354" s="105">
        <f>_xll.qlInterestRateIndexFixingDate(Currency&amp;"ibor"&amp;Tenor,BA2354,Trigger)</f>
        <v>55821</v>
      </c>
      <c r="BA2354" s="105">
        <f>_xll.qlCalendarAdvance(Calendar,BA2353,AY2354,"f",,Trigger)</f>
        <v>55823</v>
      </c>
      <c r="BB2354" s="105">
        <f>_xll.qlInterestRateIndexMaturity(Currency&amp;"ibor"&amp;Tenor,BA2354,Trigger)</f>
        <v>56004</v>
      </c>
      <c r="BC2354" s="257">
        <f>_xll.qlIndexFixing($AC$5,AZ2354,TRUE,_xll.ohTrigger(Trigger,Trigger6M))</f>
        <v>1.3561394734880406E-2</v>
      </c>
      <c r="BD2354" s="257">
        <f>_xll.qlIndexFixing($BE$1,AZ2354,TRUE,_xll.ohTrigger(Trigger,Trigger6M))</f>
        <v>1.3183296042459878E-2</v>
      </c>
    </row>
    <row r="2355" spans="51:56" ht="11.25" customHeight="1" x14ac:dyDescent="0.25">
      <c r="AY2355" s="106" t="s">
        <v>83</v>
      </c>
      <c r="AZ2355" s="105">
        <f>_xll.qlInterestRateIndexFixingDate(Currency&amp;"ibor"&amp;Tenor,BA2355,Trigger)</f>
        <v>55828</v>
      </c>
      <c r="BA2355" s="105">
        <f>_xll.qlCalendarAdvance(Calendar,BA2354,AY2355,"f",,Trigger)</f>
        <v>55830</v>
      </c>
      <c r="BB2355" s="105">
        <f>_xll.qlInterestRateIndexMaturity(Currency&amp;"ibor"&amp;Tenor,BA2355,Trigger)</f>
        <v>56011</v>
      </c>
      <c r="BC2355" s="257">
        <f>_xll.qlIndexFixing($AC$5,AZ2355,TRUE,_xll.ohTrigger(Trigger,Trigger6M))</f>
        <v>1.356143039308166E-2</v>
      </c>
      <c r="BD2355" s="257">
        <f>_xll.qlIndexFixing($BE$1,AZ2355,TRUE,_xll.ohTrigger(Trigger,Trigger6M))</f>
        <v>1.3178925929764293E-2</v>
      </c>
    </row>
    <row r="2356" spans="51:56" ht="11.25" customHeight="1" x14ac:dyDescent="0.25">
      <c r="AY2356" s="106" t="s">
        <v>83</v>
      </c>
      <c r="AZ2356" s="105">
        <f>_xll.qlInterestRateIndexFixingDate(Currency&amp;"ibor"&amp;Tenor,BA2356,Trigger)</f>
        <v>55835</v>
      </c>
      <c r="BA2356" s="105">
        <f>_xll.qlCalendarAdvance(Calendar,BA2355,AY2356,"f",,Trigger)</f>
        <v>55837</v>
      </c>
      <c r="BB2356" s="105">
        <f>_xll.qlInterestRateIndexMaturity(Currency&amp;"ibor"&amp;Tenor,BA2356,Trigger)</f>
        <v>56018</v>
      </c>
      <c r="BC2356" s="257">
        <f>_xll.qlIndexFixing($AC$5,AZ2356,TRUE,_xll.ohTrigger(Trigger,Trigger6M))</f>
        <v>1.3561466051283355E-2</v>
      </c>
      <c r="BD2356" s="257">
        <f>_xll.qlIndexFixing($BE$1,AZ2356,TRUE,_xll.ohTrigger(Trigger,Trigger6M))</f>
        <v>1.3174551328224052E-2</v>
      </c>
    </row>
    <row r="2357" spans="51:56" ht="11.25" customHeight="1" x14ac:dyDescent="0.25">
      <c r="AY2357" s="106" t="s">
        <v>83</v>
      </c>
      <c r="AZ2357" s="105">
        <f>_xll.qlInterestRateIndexFixingDate(Currency&amp;"ibor"&amp;Tenor,BA2357,Trigger)</f>
        <v>55842</v>
      </c>
      <c r="BA2357" s="105">
        <f>_xll.qlCalendarAdvance(Calendar,BA2356,AY2357,"f",,Trigger)</f>
        <v>55844</v>
      </c>
      <c r="BB2357" s="105">
        <f>_xll.qlInterestRateIndexMaturity(Currency&amp;"ibor"&amp;Tenor,BA2357,Trigger)</f>
        <v>56025</v>
      </c>
      <c r="BC2357" s="257">
        <f>_xll.qlIndexFixing($AC$5,AZ2357,TRUE,_xll.ohTrigger(Trigger,Trigger6M))</f>
        <v>1.3561501709485934E-2</v>
      </c>
      <c r="BD2357" s="257">
        <f>_xll.qlIndexFixing($BE$1,AZ2357,TRUE,_xll.ohTrigger(Trigger,Trigger6M))</f>
        <v>1.3170172242262581E-2</v>
      </c>
    </row>
    <row r="2358" spans="51:56" ht="11.25" customHeight="1" x14ac:dyDescent="0.25">
      <c r="AY2358" s="106" t="s">
        <v>83</v>
      </c>
      <c r="AZ2358" s="105">
        <f>_xll.qlInterestRateIndexFixingDate(Currency&amp;"ibor"&amp;Tenor,BA2358,Trigger)</f>
        <v>55849</v>
      </c>
      <c r="BA2358" s="105">
        <f>_xll.qlCalendarAdvance(Calendar,BA2357,AY2358,"f",,Trigger)</f>
        <v>55851</v>
      </c>
      <c r="BB2358" s="105">
        <f>_xll.qlInterestRateIndexMaturity(Currency&amp;"ibor"&amp;Tenor,BA2358,Trigger)</f>
        <v>56032</v>
      </c>
      <c r="BC2358" s="257">
        <f>_xll.qlIndexFixing($AC$5,AZ2358,TRUE,_xll.ohTrigger(Trigger,Trigger6M))</f>
        <v>1.3561537367688512E-2</v>
      </c>
      <c r="BD2358" s="257">
        <f>_xll.qlIndexFixing($BE$1,AZ2358,TRUE,_xll.ohTrigger(Trigger,Trigger6M))</f>
        <v>1.3165788676302857E-2</v>
      </c>
    </row>
    <row r="2359" spans="51:56" ht="11.25" customHeight="1" x14ac:dyDescent="0.25">
      <c r="AY2359" s="106" t="s">
        <v>83</v>
      </c>
      <c r="AZ2359" s="105">
        <f>_xll.qlInterestRateIndexFixingDate(Currency&amp;"ibor"&amp;Tenor,BA2359,Trigger)</f>
        <v>55856</v>
      </c>
      <c r="BA2359" s="105">
        <f>_xll.qlCalendarAdvance(Calendar,BA2358,AY2359,"f",,Trigger)</f>
        <v>55858</v>
      </c>
      <c r="BB2359" s="105">
        <f>_xll.qlInterestRateIndexMaturity(Currency&amp;"ibor"&amp;Tenor,BA2359,Trigger)</f>
        <v>56040</v>
      </c>
      <c r="BC2359" s="257">
        <f>_xll.qlIndexFixing($AC$5,AZ2359,TRUE,_xll.ohTrigger(Trigger,Trigger6M))</f>
        <v>1.355826197457728E-2</v>
      </c>
      <c r="BD2359" s="257">
        <f>_xll.qlIndexFixing($BE$1,AZ2359,TRUE,_xll.ohTrigger(Trigger,Trigger6M))</f>
        <v>1.3161325698362293E-2</v>
      </c>
    </row>
    <row r="2360" spans="51:56" ht="11.25" customHeight="1" x14ac:dyDescent="0.25">
      <c r="AY2360" s="106" t="s">
        <v>83</v>
      </c>
      <c r="AZ2360" s="105">
        <f>_xll.qlInterestRateIndexFixingDate(Currency&amp;"ibor"&amp;Tenor,BA2360,Trigger)</f>
        <v>55863</v>
      </c>
      <c r="BA2360" s="105">
        <f>_xll.qlCalendarAdvance(Calendar,BA2359,AY2360,"f",,Trigger)</f>
        <v>55865</v>
      </c>
      <c r="BB2360" s="105">
        <f>_xll.qlInterestRateIndexMaturity(Currency&amp;"ibor"&amp;Tenor,BA2360,Trigger)</f>
        <v>56047</v>
      </c>
      <c r="BC2360" s="257">
        <f>_xll.qlIndexFixing($AC$5,AZ2360,TRUE,_xll.ohTrigger(Trigger,Trigger6M))</f>
        <v>1.3549965250996155E-2</v>
      </c>
      <c r="BD2360" s="257">
        <f>_xll.qlIndexFixing($BE$1,AZ2360,TRUE,_xll.ohTrigger(Trigger,Trigger6M))</f>
        <v>1.3156932707796691E-2</v>
      </c>
    </row>
    <row r="2361" spans="51:56" ht="11.25" customHeight="1" x14ac:dyDescent="0.25">
      <c r="AY2361" s="106" t="s">
        <v>83</v>
      </c>
      <c r="AZ2361" s="105">
        <f>_xll.qlInterestRateIndexFixingDate(Currency&amp;"ibor"&amp;Tenor,BA2361,Trigger)</f>
        <v>55870</v>
      </c>
      <c r="BA2361" s="105">
        <f>_xll.qlCalendarAdvance(Calendar,BA2360,AY2361,"f",,Trigger)</f>
        <v>55872</v>
      </c>
      <c r="BB2361" s="105">
        <f>_xll.qlInterestRateIndexMaturity(Currency&amp;"ibor"&amp;Tenor,BA2361,Trigger)</f>
        <v>56054</v>
      </c>
      <c r="BC2361" s="257">
        <f>_xll.qlIndexFixing($AC$5,AZ2361,TRUE,_xll.ohTrigger(Trigger,Trigger6M))</f>
        <v>1.3541660167890528E-2</v>
      </c>
      <c r="BD2361" s="257">
        <f>_xll.qlIndexFixing($BE$1,AZ2361,TRUE,_xll.ohTrigger(Trigger,Trigger6M))</f>
        <v>1.3152535250712506E-2</v>
      </c>
    </row>
    <row r="2362" spans="51:56" ht="11.25" customHeight="1" x14ac:dyDescent="0.25">
      <c r="AY2362" s="106" t="s">
        <v>83</v>
      </c>
      <c r="AZ2362" s="105">
        <f>_xll.qlInterestRateIndexFixingDate(Currency&amp;"ibor"&amp;Tenor,BA2362,Trigger)</f>
        <v>55876</v>
      </c>
      <c r="BA2362" s="105">
        <f>_xll.qlCalendarAdvance(Calendar,BA2361,AY2362,"f",,Trigger)</f>
        <v>55880</v>
      </c>
      <c r="BB2362" s="105">
        <f>_xll.qlInterestRateIndexMaturity(Currency&amp;"ibor"&amp;Tenor,BA2362,Trigger)</f>
        <v>56062</v>
      </c>
      <c r="BC2362" s="257">
        <f>_xll.qlIndexFixing($AC$5,AZ2362,TRUE,_xll.ohTrigger(Trigger,Trigger6M))</f>
        <v>1.3532158408324122E-2</v>
      </c>
      <c r="BD2362" s="257">
        <f>_xll.qlIndexFixing($BE$1,AZ2362,TRUE,_xll.ohTrigger(Trigger,Trigger6M))</f>
        <v>1.3147504121939574E-2</v>
      </c>
    </row>
    <row r="2363" spans="51:56" ht="11.25" customHeight="1" x14ac:dyDescent="0.25">
      <c r="AY2363" s="106" t="s">
        <v>83</v>
      </c>
      <c r="AZ2363" s="105">
        <f>_xll.qlInterestRateIndexFixingDate(Currency&amp;"ibor"&amp;Tenor,BA2363,Trigger)</f>
        <v>55884</v>
      </c>
      <c r="BA2363" s="105">
        <f>_xll.qlCalendarAdvance(Calendar,BA2362,AY2363,"f",,Trigger)</f>
        <v>55887</v>
      </c>
      <c r="BB2363" s="105">
        <f>_xll.qlInterestRateIndexMaturity(Currency&amp;"ibor"&amp;Tenor,BA2363,Trigger)</f>
        <v>56068</v>
      </c>
      <c r="BC2363" s="257">
        <f>_xll.qlIndexFixing($AC$5,AZ2363,TRUE,_xll.ohTrigger(Trigger,Trigger6M))</f>
        <v>1.352456986256516E-2</v>
      </c>
      <c r="BD2363" s="257">
        <f>_xll.qlIndexFixing($BE$1,AZ2363,TRUE,_xll.ohTrigger(Trigger,Trigger6M))</f>
        <v>1.3143174023496549E-2</v>
      </c>
    </row>
    <row r="2364" spans="51:56" ht="11.25" customHeight="1" x14ac:dyDescent="0.25">
      <c r="AY2364" s="106" t="s">
        <v>83</v>
      </c>
      <c r="AZ2364" s="105">
        <f>_xll.qlInterestRateIndexFixingDate(Currency&amp;"ibor"&amp;Tenor,BA2364,Trigger)</f>
        <v>55892</v>
      </c>
      <c r="BA2364" s="105">
        <f>_xll.qlCalendarAdvance(Calendar,BA2363,AY2364,"f",,Trigger)</f>
        <v>55894</v>
      </c>
      <c r="BB2364" s="105">
        <f>_xll.qlInterestRateIndexMaturity(Currency&amp;"ibor"&amp;Tenor,BA2364,Trigger)</f>
        <v>56075</v>
      </c>
      <c r="BC2364" s="257">
        <f>_xll.qlIndexFixing($AC$5,AZ2364,TRUE,_xll.ohTrigger(Trigger,Trigger6M))</f>
        <v>1.3516193795980526E-2</v>
      </c>
      <c r="BD2364" s="257">
        <f>_xll.qlIndexFixing($BE$1,AZ2364,TRUE,_xll.ohTrigger(Trigger,Trigger6M))</f>
        <v>1.3138763034603951E-2</v>
      </c>
    </row>
    <row r="2365" spans="51:56" ht="11.25" customHeight="1" x14ac:dyDescent="0.25">
      <c r="AY2365" s="106" t="s">
        <v>83</v>
      </c>
      <c r="AZ2365" s="105">
        <f>_xll.qlInterestRateIndexFixingDate(Currency&amp;"ibor"&amp;Tenor,BA2365,Trigger)</f>
        <v>55899</v>
      </c>
      <c r="BA2365" s="105">
        <f>_xll.qlCalendarAdvance(Calendar,BA2364,AY2365,"f",,Trigger)</f>
        <v>55901</v>
      </c>
      <c r="BB2365" s="105">
        <f>_xll.qlInterestRateIndexMaturity(Currency&amp;"ibor"&amp;Tenor,BA2365,Trigger)</f>
        <v>56082</v>
      </c>
      <c r="BC2365" s="257">
        <f>_xll.qlIndexFixing($AC$5,AZ2365,TRUE,_xll.ohTrigger(Trigger,Trigger6M))</f>
        <v>1.3507809324427678E-2</v>
      </c>
      <c r="BD2365" s="257">
        <f>_xll.qlIndexFixing($BE$1,AZ2365,TRUE,_xll.ohTrigger(Trigger,Trigger6M))</f>
        <v>1.3134347597311694E-2</v>
      </c>
    </row>
    <row r="2366" spans="51:56" ht="11.25" customHeight="1" x14ac:dyDescent="0.25">
      <c r="AY2366" s="107" t="s">
        <v>83</v>
      </c>
      <c r="AZ2366" s="108">
        <f>_xll.qlInterestRateIndexFixingDate(Currency&amp;"ibor"&amp;Tenor,BA2366,Trigger)</f>
        <v>55906</v>
      </c>
      <c r="BA2366" s="108">
        <f>_xll.qlCalendarAdvance(Calendar,BA2365,AY2366,"f",,Trigger)</f>
        <v>55908</v>
      </c>
      <c r="BB2366" s="108">
        <f>_xll.qlInterestRateIndexMaturity(Currency&amp;"ibor"&amp;Tenor,BA2366,Trigger)</f>
        <v>56089</v>
      </c>
      <c r="BC2366" s="259">
        <f>_xll.qlIndexFixing($AC$5,AZ2366,TRUE,_xll.ohTrigger(Trigger,Trigger6M))</f>
        <v>1.3499416448009959E-2</v>
      </c>
      <c r="BD2366" s="259">
        <f>_xll.qlIndexFixing($BE$1,AZ2366,TRUE,_xll.ohTrigger(Trigger,Trigger6M))</f>
        <v>1.31299277160432E-2</v>
      </c>
    </row>
    <row r="2367" spans="51:56" ht="11.25" customHeight="1" x14ac:dyDescent="0.25">
      <c r="BD2367" s="283"/>
    </row>
    <row r="2368" spans="51:56" ht="11.25" customHeight="1" x14ac:dyDescent="0.25">
      <c r="BD2368" s="283"/>
    </row>
    <row r="2369" spans="56:56" ht="11.25" customHeight="1" x14ac:dyDescent="0.25">
      <c r="BD2369" s="283"/>
    </row>
    <row r="2370" spans="56:56" ht="11.25" customHeight="1" x14ac:dyDescent="0.25">
      <c r="BD2370" s="283"/>
    </row>
    <row r="2371" spans="56:56" ht="11.25" customHeight="1" x14ac:dyDescent="0.25">
      <c r="BD2371" s="283"/>
    </row>
    <row r="2372" spans="56:56" ht="11.25" customHeight="1" x14ac:dyDescent="0.25">
      <c r="BD2372" s="283"/>
    </row>
    <row r="2373" spans="56:56" ht="11.25" customHeight="1" x14ac:dyDescent="0.25">
      <c r="BD2373" s="283"/>
    </row>
    <row r="2374" spans="56:56" ht="11.25" customHeight="1" x14ac:dyDescent="0.25">
      <c r="BD2374" s="283"/>
    </row>
    <row r="2375" spans="56:56" ht="11.25" customHeight="1" x14ac:dyDescent="0.25">
      <c r="BD2375" s="283"/>
    </row>
    <row r="2376" spans="56:56" ht="11.25" customHeight="1" x14ac:dyDescent="0.25">
      <c r="BD2376" s="283"/>
    </row>
    <row r="2377" spans="56:56" ht="11.25" customHeight="1" x14ac:dyDescent="0.25">
      <c r="BD2377" s="283"/>
    </row>
    <row r="2378" spans="56:56" ht="11.25" customHeight="1" x14ac:dyDescent="0.25">
      <c r="BD2378" s="283"/>
    </row>
    <row r="2379" spans="56:56" ht="11.25" customHeight="1" x14ac:dyDescent="0.25">
      <c r="BD2379" s="283"/>
    </row>
    <row r="2380" spans="56:56" ht="11.25" customHeight="1" x14ac:dyDescent="0.25">
      <c r="BD2380" s="283"/>
    </row>
    <row r="2381" spans="56:56" ht="11.25" customHeight="1" x14ac:dyDescent="0.25">
      <c r="BD2381" s="283"/>
    </row>
    <row r="2382" spans="56:56" ht="11.25" customHeight="1" x14ac:dyDescent="0.25">
      <c r="BD2382" s="283"/>
    </row>
    <row r="2383" spans="56:56" ht="11.25" customHeight="1" x14ac:dyDescent="0.25">
      <c r="BD2383" s="283"/>
    </row>
    <row r="2384" spans="56:56" ht="11.25" customHeight="1" x14ac:dyDescent="0.25">
      <c r="BD2384" s="283"/>
    </row>
    <row r="2385" spans="56:56" x14ac:dyDescent="0.25">
      <c r="BD2385" s="283"/>
    </row>
    <row r="2386" spans="56:56" x14ac:dyDescent="0.25">
      <c r="BD2386" s="283"/>
    </row>
    <row r="2387" spans="56:56" x14ac:dyDescent="0.25">
      <c r="BD2387" s="283"/>
    </row>
    <row r="2388" spans="56:56" x14ac:dyDescent="0.25">
      <c r="BD2388" s="283"/>
    </row>
    <row r="2389" spans="56:56" x14ac:dyDescent="0.25">
      <c r="BD2389" s="283"/>
    </row>
    <row r="2390" spans="56:56" x14ac:dyDescent="0.25">
      <c r="BD2390" s="283"/>
    </row>
    <row r="2391" spans="56:56" x14ac:dyDescent="0.25">
      <c r="BD2391" s="283"/>
    </row>
    <row r="2392" spans="56:56" x14ac:dyDescent="0.25">
      <c r="BD2392" s="283"/>
    </row>
    <row r="2393" spans="56:56" x14ac:dyDescent="0.25">
      <c r="BD2393" s="283"/>
    </row>
    <row r="2394" spans="56:56" x14ac:dyDescent="0.25">
      <c r="BD2394" s="283"/>
    </row>
    <row r="2395" spans="56:56" x14ac:dyDescent="0.25">
      <c r="BD2395" s="283"/>
    </row>
    <row r="2396" spans="56:56" x14ac:dyDescent="0.25">
      <c r="BD2396" s="283"/>
    </row>
    <row r="2397" spans="56:56" x14ac:dyDescent="0.25">
      <c r="BD2397" s="283"/>
    </row>
    <row r="2398" spans="56:56" x14ac:dyDescent="0.25">
      <c r="BD2398" s="283"/>
    </row>
    <row r="2399" spans="56:56" x14ac:dyDescent="0.25">
      <c r="BD2399" s="283"/>
    </row>
    <row r="2400" spans="56:56" x14ac:dyDescent="0.25">
      <c r="BD2400" s="283"/>
    </row>
    <row r="2401" spans="56:56" x14ac:dyDescent="0.25">
      <c r="BD2401" s="283"/>
    </row>
    <row r="2402" spans="56:56" x14ac:dyDescent="0.25">
      <c r="BD2402" s="283"/>
    </row>
    <row r="2403" spans="56:56" x14ac:dyDescent="0.25">
      <c r="BD2403" s="283"/>
    </row>
    <row r="2404" spans="56:56" x14ac:dyDescent="0.25">
      <c r="BD2404" s="283"/>
    </row>
    <row r="2405" spans="56:56" x14ac:dyDescent="0.25">
      <c r="BD2405" s="283"/>
    </row>
    <row r="2406" spans="56:56" x14ac:dyDescent="0.25">
      <c r="BD2406" s="283"/>
    </row>
    <row r="2407" spans="56:56" x14ac:dyDescent="0.25">
      <c r="BD2407" s="283"/>
    </row>
    <row r="2408" spans="56:56" x14ac:dyDescent="0.25">
      <c r="BD2408" s="283"/>
    </row>
    <row r="2409" spans="56:56" x14ac:dyDescent="0.25">
      <c r="BD2409" s="283"/>
    </row>
    <row r="2410" spans="56:56" x14ac:dyDescent="0.25">
      <c r="BD2410" s="283"/>
    </row>
    <row r="2411" spans="56:56" x14ac:dyDescent="0.25">
      <c r="BD2411" s="283"/>
    </row>
    <row r="2412" spans="56:56" x14ac:dyDescent="0.25">
      <c r="BD2412" s="283"/>
    </row>
    <row r="2413" spans="56:56" x14ac:dyDescent="0.25">
      <c r="BD2413" s="283"/>
    </row>
    <row r="2414" spans="56:56" x14ac:dyDescent="0.25">
      <c r="BD2414" s="283"/>
    </row>
    <row r="2415" spans="56:56" x14ac:dyDescent="0.25">
      <c r="BD2415" s="283"/>
    </row>
    <row r="2416" spans="56:56" x14ac:dyDescent="0.25">
      <c r="BD2416" s="283"/>
    </row>
    <row r="2417" spans="56:56" x14ac:dyDescent="0.25">
      <c r="BD2417" s="283"/>
    </row>
    <row r="2418" spans="56:56" x14ac:dyDescent="0.25">
      <c r="BD2418" s="283"/>
    </row>
    <row r="2419" spans="56:56" x14ac:dyDescent="0.25">
      <c r="BD2419" s="283"/>
    </row>
    <row r="2420" spans="56:56" x14ac:dyDescent="0.25">
      <c r="BD2420" s="283"/>
    </row>
    <row r="2421" spans="56:56" x14ac:dyDescent="0.25">
      <c r="BD2421" s="283"/>
    </row>
    <row r="2422" spans="56:56" x14ac:dyDescent="0.25">
      <c r="BD2422" s="283"/>
    </row>
    <row r="2423" spans="56:56" x14ac:dyDescent="0.25">
      <c r="BD2423" s="283"/>
    </row>
    <row r="2424" spans="56:56" x14ac:dyDescent="0.25">
      <c r="BD2424" s="283"/>
    </row>
    <row r="2425" spans="56:56" x14ac:dyDescent="0.25">
      <c r="BD2425" s="283"/>
    </row>
    <row r="2426" spans="56:56" x14ac:dyDescent="0.25">
      <c r="BD2426" s="283"/>
    </row>
    <row r="2427" spans="56:56" x14ac:dyDescent="0.25">
      <c r="BD2427" s="283"/>
    </row>
    <row r="2428" spans="56:56" x14ac:dyDescent="0.25">
      <c r="BD2428" s="283"/>
    </row>
    <row r="2429" spans="56:56" x14ac:dyDescent="0.25">
      <c r="BD2429" s="283"/>
    </row>
    <row r="2430" spans="56:56" x14ac:dyDescent="0.25">
      <c r="BD2430" s="283"/>
    </row>
    <row r="2431" spans="56:56" x14ac:dyDescent="0.25">
      <c r="BD2431" s="283"/>
    </row>
    <row r="2432" spans="56:56" x14ac:dyDescent="0.25">
      <c r="BD2432" s="283"/>
    </row>
    <row r="2433" spans="56:56" x14ac:dyDescent="0.25">
      <c r="BD2433" s="283"/>
    </row>
    <row r="2434" spans="56:56" x14ac:dyDescent="0.25">
      <c r="BD2434" s="283"/>
    </row>
    <row r="2435" spans="56:56" x14ac:dyDescent="0.25">
      <c r="BD2435" s="283"/>
    </row>
    <row r="2436" spans="56:56" x14ac:dyDescent="0.25">
      <c r="BD2436" s="283"/>
    </row>
    <row r="2437" spans="56:56" x14ac:dyDescent="0.25">
      <c r="BD2437" s="283"/>
    </row>
    <row r="2438" spans="56:56" x14ac:dyDescent="0.25">
      <c r="BD2438" s="283"/>
    </row>
    <row r="2439" spans="56:56" x14ac:dyDescent="0.25">
      <c r="BD2439" s="283"/>
    </row>
    <row r="2440" spans="56:56" x14ac:dyDescent="0.25">
      <c r="BD2440" s="283"/>
    </row>
    <row r="2441" spans="56:56" x14ac:dyDescent="0.25">
      <c r="BD2441" s="283"/>
    </row>
    <row r="2442" spans="56:56" x14ac:dyDescent="0.25">
      <c r="BD2442" s="283"/>
    </row>
    <row r="2443" spans="56:56" x14ac:dyDescent="0.25">
      <c r="BD2443" s="283"/>
    </row>
    <row r="2444" spans="56:56" x14ac:dyDescent="0.25">
      <c r="BD2444" s="283"/>
    </row>
    <row r="2445" spans="56:56" x14ac:dyDescent="0.25">
      <c r="BD2445" s="283"/>
    </row>
    <row r="2446" spans="56:56" x14ac:dyDescent="0.25">
      <c r="BD2446" s="283"/>
    </row>
    <row r="2447" spans="56:56" x14ac:dyDescent="0.25">
      <c r="BD2447" s="283"/>
    </row>
    <row r="2448" spans="56:56" x14ac:dyDescent="0.25">
      <c r="BD2448" s="283"/>
    </row>
    <row r="2449" spans="56:56" x14ac:dyDescent="0.25">
      <c r="BD2449" s="283"/>
    </row>
    <row r="2450" spans="56:56" x14ac:dyDescent="0.25">
      <c r="BD2450" s="283"/>
    </row>
    <row r="2451" spans="56:56" x14ac:dyDescent="0.25">
      <c r="BD2451" s="283"/>
    </row>
    <row r="2452" spans="56:56" x14ac:dyDescent="0.25">
      <c r="BD2452" s="283"/>
    </row>
    <row r="2453" spans="56:56" x14ac:dyDescent="0.25">
      <c r="BD2453" s="283"/>
    </row>
    <row r="2454" spans="56:56" x14ac:dyDescent="0.25">
      <c r="BD2454" s="283"/>
    </row>
    <row r="2455" spans="56:56" x14ac:dyDescent="0.25">
      <c r="BD2455" s="283"/>
    </row>
    <row r="2456" spans="56:56" x14ac:dyDescent="0.25">
      <c r="BD2456" s="283"/>
    </row>
    <row r="2457" spans="56:56" x14ac:dyDescent="0.25">
      <c r="BD2457" s="283"/>
    </row>
    <row r="2458" spans="56:56" x14ac:dyDescent="0.25">
      <c r="BD2458" s="283"/>
    </row>
    <row r="2459" spans="56:56" x14ac:dyDescent="0.25">
      <c r="BD2459" s="283"/>
    </row>
    <row r="2460" spans="56:56" x14ac:dyDescent="0.25">
      <c r="BD2460" s="283"/>
    </row>
    <row r="2461" spans="56:56" x14ac:dyDescent="0.25">
      <c r="BD2461" s="283"/>
    </row>
    <row r="2462" spans="56:56" x14ac:dyDescent="0.25">
      <c r="BD2462" s="283"/>
    </row>
    <row r="2463" spans="56:56" x14ac:dyDescent="0.25">
      <c r="BD2463" s="283"/>
    </row>
    <row r="2464" spans="56:56" x14ac:dyDescent="0.25">
      <c r="BD2464" s="283"/>
    </row>
    <row r="2465" spans="56:56" x14ac:dyDescent="0.25">
      <c r="BD2465" s="283"/>
    </row>
    <row r="2466" spans="56:56" x14ac:dyDescent="0.25">
      <c r="BD2466" s="283"/>
    </row>
    <row r="2467" spans="56:56" x14ac:dyDescent="0.25">
      <c r="BD2467" s="283"/>
    </row>
    <row r="2468" spans="56:56" x14ac:dyDescent="0.25">
      <c r="BD2468" s="283"/>
    </row>
    <row r="2469" spans="56:56" x14ac:dyDescent="0.25">
      <c r="BD2469" s="283"/>
    </row>
    <row r="2470" spans="56:56" x14ac:dyDescent="0.25">
      <c r="BD2470" s="283"/>
    </row>
    <row r="2471" spans="56:56" x14ac:dyDescent="0.25">
      <c r="BD2471" s="283"/>
    </row>
    <row r="2472" spans="56:56" x14ac:dyDescent="0.25">
      <c r="BD2472" s="283"/>
    </row>
    <row r="2473" spans="56:56" x14ac:dyDescent="0.25">
      <c r="BD2473" s="283"/>
    </row>
    <row r="2474" spans="56:56" x14ac:dyDescent="0.25">
      <c r="BD2474" s="283"/>
    </row>
    <row r="2475" spans="56:56" x14ac:dyDescent="0.25">
      <c r="BD2475" s="283"/>
    </row>
    <row r="2476" spans="56:56" x14ac:dyDescent="0.25">
      <c r="BD2476" s="283"/>
    </row>
    <row r="2477" spans="56:56" x14ac:dyDescent="0.25">
      <c r="BD2477" s="283"/>
    </row>
    <row r="2478" spans="56:56" x14ac:dyDescent="0.25">
      <c r="BD2478" s="283"/>
    </row>
    <row r="2479" spans="56:56" x14ac:dyDescent="0.25">
      <c r="BD2479" s="283"/>
    </row>
    <row r="2480" spans="56:56" x14ac:dyDescent="0.25">
      <c r="BD2480" s="283"/>
    </row>
    <row r="2481" spans="56:56" x14ac:dyDescent="0.25">
      <c r="BD2481" s="283"/>
    </row>
    <row r="2482" spans="56:56" x14ac:dyDescent="0.25">
      <c r="BD2482" s="283"/>
    </row>
    <row r="2483" spans="56:56" x14ac:dyDescent="0.25">
      <c r="BD2483" s="283"/>
    </row>
    <row r="2484" spans="56:56" x14ac:dyDescent="0.25">
      <c r="BD2484" s="283"/>
    </row>
    <row r="2485" spans="56:56" x14ac:dyDescent="0.25">
      <c r="BD2485" s="283"/>
    </row>
    <row r="2486" spans="56:56" x14ac:dyDescent="0.25">
      <c r="BD2486" s="283"/>
    </row>
    <row r="2487" spans="56:56" x14ac:dyDescent="0.25">
      <c r="BD2487" s="283"/>
    </row>
    <row r="2488" spans="56:56" x14ac:dyDescent="0.25">
      <c r="BD2488" s="283"/>
    </row>
    <row r="2489" spans="56:56" x14ac:dyDescent="0.25">
      <c r="BD2489" s="283"/>
    </row>
    <row r="2490" spans="56:56" x14ac:dyDescent="0.25">
      <c r="BD2490" s="283"/>
    </row>
    <row r="2491" spans="56:56" x14ac:dyDescent="0.25">
      <c r="BD2491" s="283"/>
    </row>
    <row r="2492" spans="56:56" x14ac:dyDescent="0.25">
      <c r="BD2492" s="283"/>
    </row>
    <row r="2493" spans="56:56" x14ac:dyDescent="0.25">
      <c r="BD2493" s="283"/>
    </row>
    <row r="2494" spans="56:56" x14ac:dyDescent="0.25">
      <c r="BD2494" s="283"/>
    </row>
    <row r="2495" spans="56:56" x14ac:dyDescent="0.25">
      <c r="BD2495" s="283"/>
    </row>
    <row r="2496" spans="56:56" x14ac:dyDescent="0.25">
      <c r="BD2496" s="283"/>
    </row>
    <row r="2497" spans="56:56" x14ac:dyDescent="0.25">
      <c r="BD2497" s="283"/>
    </row>
    <row r="2498" spans="56:56" x14ac:dyDescent="0.25">
      <c r="BD2498" s="283"/>
    </row>
    <row r="2499" spans="56:56" x14ac:dyDescent="0.25">
      <c r="BD2499" s="283"/>
    </row>
    <row r="2500" spans="56:56" x14ac:dyDescent="0.25">
      <c r="BD2500" s="283"/>
    </row>
    <row r="2501" spans="56:56" x14ac:dyDescent="0.25">
      <c r="BD2501" s="283"/>
    </row>
    <row r="2502" spans="56:56" x14ac:dyDescent="0.25">
      <c r="BD2502" s="283"/>
    </row>
    <row r="2503" spans="56:56" x14ac:dyDescent="0.25">
      <c r="BD2503" s="283"/>
    </row>
    <row r="2504" spans="56:56" x14ac:dyDescent="0.25">
      <c r="BD2504" s="283"/>
    </row>
    <row r="2505" spans="56:56" x14ac:dyDescent="0.25">
      <c r="BD2505" s="283"/>
    </row>
    <row r="2506" spans="56:56" x14ac:dyDescent="0.25">
      <c r="BD2506" s="283"/>
    </row>
    <row r="2507" spans="56:56" x14ac:dyDescent="0.25">
      <c r="BD2507" s="283"/>
    </row>
    <row r="2508" spans="56:56" x14ac:dyDescent="0.25">
      <c r="BD2508" s="283"/>
    </row>
    <row r="2509" spans="56:56" x14ac:dyDescent="0.25">
      <c r="BD2509" s="283"/>
    </row>
    <row r="2510" spans="56:56" x14ac:dyDescent="0.25">
      <c r="BD2510" s="283"/>
    </row>
    <row r="2511" spans="56:56" x14ac:dyDescent="0.25">
      <c r="BD2511" s="283"/>
    </row>
    <row r="2512" spans="56:56" x14ac:dyDescent="0.25">
      <c r="BD2512" s="283"/>
    </row>
    <row r="2513" spans="56:56" x14ac:dyDescent="0.25">
      <c r="BD2513" s="283"/>
    </row>
    <row r="2514" spans="56:56" x14ac:dyDescent="0.25">
      <c r="BD2514" s="283"/>
    </row>
    <row r="2515" spans="56:56" x14ac:dyDescent="0.25">
      <c r="BD2515" s="283"/>
    </row>
    <row r="2516" spans="56:56" x14ac:dyDescent="0.25">
      <c r="BD2516" s="283"/>
    </row>
    <row r="2517" spans="56:56" x14ac:dyDescent="0.25">
      <c r="BD2517" s="283"/>
    </row>
    <row r="2518" spans="56:56" x14ac:dyDescent="0.25">
      <c r="BD2518" s="283"/>
    </row>
    <row r="2519" spans="56:56" x14ac:dyDescent="0.25">
      <c r="BD2519" s="283"/>
    </row>
    <row r="2520" spans="56:56" x14ac:dyDescent="0.25">
      <c r="BD2520" s="283"/>
    </row>
    <row r="2521" spans="56:56" x14ac:dyDescent="0.25">
      <c r="BD2521" s="283"/>
    </row>
    <row r="2522" spans="56:56" x14ac:dyDescent="0.25">
      <c r="BD2522" s="283"/>
    </row>
    <row r="2523" spans="56:56" x14ac:dyDescent="0.25">
      <c r="BD2523" s="283"/>
    </row>
    <row r="2524" spans="56:56" x14ac:dyDescent="0.25">
      <c r="BD2524" s="283"/>
    </row>
    <row r="2525" spans="56:56" x14ac:dyDescent="0.25">
      <c r="BD2525" s="283"/>
    </row>
    <row r="2526" spans="56:56" x14ac:dyDescent="0.25">
      <c r="BD2526" s="283"/>
    </row>
    <row r="2527" spans="56:56" x14ac:dyDescent="0.25">
      <c r="BD2527" s="283"/>
    </row>
    <row r="2528" spans="56:56" x14ac:dyDescent="0.25">
      <c r="BD2528" s="283"/>
    </row>
    <row r="2529" spans="56:56" x14ac:dyDescent="0.25">
      <c r="BD2529" s="283"/>
    </row>
    <row r="2530" spans="56:56" x14ac:dyDescent="0.25">
      <c r="BD2530" s="283"/>
    </row>
    <row r="2531" spans="56:56" x14ac:dyDescent="0.25">
      <c r="BD2531" s="283"/>
    </row>
    <row r="2532" spans="56:56" x14ac:dyDescent="0.25">
      <c r="BD2532" s="283"/>
    </row>
    <row r="2533" spans="56:56" x14ac:dyDescent="0.25">
      <c r="BD2533" s="283"/>
    </row>
    <row r="2534" spans="56:56" x14ac:dyDescent="0.25">
      <c r="BD2534" s="283"/>
    </row>
    <row r="2535" spans="56:56" x14ac:dyDescent="0.25">
      <c r="BD2535" s="283"/>
    </row>
    <row r="2536" spans="56:56" x14ac:dyDescent="0.25">
      <c r="BD2536" s="283"/>
    </row>
    <row r="2537" spans="56:56" x14ac:dyDescent="0.25">
      <c r="BD2537" s="283"/>
    </row>
    <row r="2538" spans="56:56" x14ac:dyDescent="0.25">
      <c r="BD2538" s="283"/>
    </row>
    <row r="2539" spans="56:56" x14ac:dyDescent="0.25">
      <c r="BD2539" s="283"/>
    </row>
    <row r="2540" spans="56:56" x14ac:dyDescent="0.25">
      <c r="BD2540" s="283"/>
    </row>
    <row r="2541" spans="56:56" x14ac:dyDescent="0.25">
      <c r="BD2541" s="283"/>
    </row>
    <row r="2542" spans="56:56" x14ac:dyDescent="0.25">
      <c r="BD2542" s="283"/>
    </row>
    <row r="2543" spans="56:56" x14ac:dyDescent="0.25">
      <c r="BD2543" s="283"/>
    </row>
    <row r="2544" spans="56:56" x14ac:dyDescent="0.25">
      <c r="BD2544" s="283"/>
    </row>
    <row r="2545" spans="56:56" x14ac:dyDescent="0.25">
      <c r="BD2545" s="283"/>
    </row>
    <row r="2546" spans="56:56" x14ac:dyDescent="0.25">
      <c r="BD2546" s="283"/>
    </row>
    <row r="2547" spans="56:56" x14ac:dyDescent="0.25">
      <c r="BD2547" s="283"/>
    </row>
    <row r="2548" spans="56:56" x14ac:dyDescent="0.25">
      <c r="BD2548" s="283"/>
    </row>
    <row r="2549" spans="56:56" x14ac:dyDescent="0.25">
      <c r="BD2549" s="283"/>
    </row>
    <row r="2550" spans="56:56" x14ac:dyDescent="0.25">
      <c r="BD2550" s="283"/>
    </row>
    <row r="2551" spans="56:56" x14ac:dyDescent="0.25">
      <c r="BD2551" s="283"/>
    </row>
    <row r="2552" spans="56:56" x14ac:dyDescent="0.25">
      <c r="BD2552" s="283"/>
    </row>
    <row r="2553" spans="56:56" x14ac:dyDescent="0.25">
      <c r="BD2553" s="283"/>
    </row>
    <row r="2554" spans="56:56" x14ac:dyDescent="0.25">
      <c r="BD2554" s="283"/>
    </row>
    <row r="2555" spans="56:56" x14ac:dyDescent="0.25">
      <c r="BD2555" s="283"/>
    </row>
    <row r="2556" spans="56:56" x14ac:dyDescent="0.25">
      <c r="BD2556" s="283"/>
    </row>
    <row r="2557" spans="56:56" x14ac:dyDescent="0.25">
      <c r="BD2557" s="283"/>
    </row>
    <row r="2558" spans="56:56" x14ac:dyDescent="0.25">
      <c r="BD2558" s="283"/>
    </row>
    <row r="2559" spans="56:56" x14ac:dyDescent="0.25">
      <c r="BD2559" s="283"/>
    </row>
    <row r="2560" spans="56:56" x14ac:dyDescent="0.25">
      <c r="BD2560" s="283"/>
    </row>
    <row r="2561" spans="56:56" x14ac:dyDescent="0.25">
      <c r="BD2561" s="283"/>
    </row>
    <row r="2562" spans="56:56" x14ac:dyDescent="0.25">
      <c r="BD2562" s="283"/>
    </row>
    <row r="2563" spans="56:56" x14ac:dyDescent="0.25">
      <c r="BD2563" s="283"/>
    </row>
    <row r="2564" spans="56:56" x14ac:dyDescent="0.25">
      <c r="BD2564" s="283"/>
    </row>
    <row r="2565" spans="56:56" x14ac:dyDescent="0.25">
      <c r="BD2565" s="283"/>
    </row>
    <row r="2566" spans="56:56" x14ac:dyDescent="0.25">
      <c r="BD2566" s="283"/>
    </row>
    <row r="2567" spans="56:56" x14ac:dyDescent="0.25">
      <c r="BD2567" s="283"/>
    </row>
    <row r="2568" spans="56:56" x14ac:dyDescent="0.25">
      <c r="BD2568" s="283"/>
    </row>
    <row r="2569" spans="56:56" x14ac:dyDescent="0.25">
      <c r="BD2569" s="283"/>
    </row>
    <row r="2570" spans="56:56" x14ac:dyDescent="0.25">
      <c r="BD2570" s="283"/>
    </row>
    <row r="2571" spans="56:56" x14ac:dyDescent="0.25">
      <c r="BD2571" s="283"/>
    </row>
    <row r="2572" spans="56:56" x14ac:dyDescent="0.25">
      <c r="BD2572" s="283"/>
    </row>
    <row r="2573" spans="56:56" x14ac:dyDescent="0.25">
      <c r="BD2573" s="283"/>
    </row>
    <row r="2574" spans="56:56" x14ac:dyDescent="0.25">
      <c r="BD2574" s="283"/>
    </row>
    <row r="2575" spans="56:56" x14ac:dyDescent="0.25">
      <c r="BD2575" s="283"/>
    </row>
    <row r="2576" spans="56:56" x14ac:dyDescent="0.25">
      <c r="BD2576" s="283"/>
    </row>
    <row r="2577" spans="56:56" x14ac:dyDescent="0.25">
      <c r="BD2577" s="283"/>
    </row>
    <row r="2578" spans="56:56" x14ac:dyDescent="0.25">
      <c r="BD2578" s="283"/>
    </row>
    <row r="2579" spans="56:56" x14ac:dyDescent="0.25">
      <c r="BD2579" s="283"/>
    </row>
    <row r="2580" spans="56:56" x14ac:dyDescent="0.25">
      <c r="BD2580" s="283"/>
    </row>
    <row r="2581" spans="56:56" x14ac:dyDescent="0.25">
      <c r="BD2581" s="283"/>
    </row>
    <row r="2582" spans="56:56" x14ac:dyDescent="0.25">
      <c r="BD2582" s="283"/>
    </row>
    <row r="2583" spans="56:56" x14ac:dyDescent="0.25">
      <c r="BD2583" s="283"/>
    </row>
    <row r="2584" spans="56:56" x14ac:dyDescent="0.25">
      <c r="BD2584" s="283"/>
    </row>
    <row r="2585" spans="56:56" x14ac:dyDescent="0.25">
      <c r="BD2585" s="283"/>
    </row>
    <row r="2586" spans="56:56" x14ac:dyDescent="0.25">
      <c r="BD2586" s="283"/>
    </row>
    <row r="2587" spans="56:56" x14ac:dyDescent="0.25">
      <c r="BD2587" s="283"/>
    </row>
    <row r="2588" spans="56:56" x14ac:dyDescent="0.25">
      <c r="BD2588" s="283"/>
    </row>
    <row r="2589" spans="56:56" x14ac:dyDescent="0.25">
      <c r="BD2589" s="283"/>
    </row>
    <row r="2590" spans="56:56" x14ac:dyDescent="0.25">
      <c r="BD2590" s="283"/>
    </row>
    <row r="2591" spans="56:56" x14ac:dyDescent="0.25">
      <c r="BD2591" s="283"/>
    </row>
    <row r="2592" spans="56:56" x14ac:dyDescent="0.25">
      <c r="BD2592" s="283"/>
    </row>
    <row r="2593" spans="56:56" x14ac:dyDescent="0.25">
      <c r="BD2593" s="283"/>
    </row>
    <row r="2594" spans="56:56" x14ac:dyDescent="0.25">
      <c r="BD2594" s="283"/>
    </row>
    <row r="2595" spans="56:56" x14ac:dyDescent="0.25">
      <c r="BD2595" s="283"/>
    </row>
    <row r="2596" spans="56:56" x14ac:dyDescent="0.25">
      <c r="BD2596" s="283"/>
    </row>
    <row r="2597" spans="56:56" x14ac:dyDescent="0.25">
      <c r="BD2597" s="283"/>
    </row>
    <row r="2598" spans="56:56" x14ac:dyDescent="0.25">
      <c r="BD2598" s="283"/>
    </row>
    <row r="2599" spans="56:56" x14ac:dyDescent="0.25">
      <c r="BD2599" s="283"/>
    </row>
    <row r="2600" spans="56:56" x14ac:dyDescent="0.25">
      <c r="BD2600" s="283"/>
    </row>
    <row r="2601" spans="56:56" x14ac:dyDescent="0.25">
      <c r="BD2601" s="283"/>
    </row>
    <row r="2602" spans="56:56" x14ac:dyDescent="0.25">
      <c r="BD2602" s="283"/>
    </row>
    <row r="2603" spans="56:56" x14ac:dyDescent="0.25">
      <c r="BD2603" s="283"/>
    </row>
    <row r="2604" spans="56:56" x14ac:dyDescent="0.25">
      <c r="BD2604" s="283"/>
    </row>
    <row r="2605" spans="56:56" x14ac:dyDescent="0.25">
      <c r="BD2605" s="283"/>
    </row>
    <row r="2606" spans="56:56" x14ac:dyDescent="0.25">
      <c r="BD2606" s="283"/>
    </row>
    <row r="2607" spans="56:56" x14ac:dyDescent="0.25">
      <c r="BD2607" s="283"/>
    </row>
    <row r="2608" spans="56:56" x14ac:dyDescent="0.25">
      <c r="BD2608" s="283"/>
    </row>
    <row r="2609" spans="56:56" x14ac:dyDescent="0.25">
      <c r="BD2609" s="283"/>
    </row>
    <row r="2610" spans="56:56" x14ac:dyDescent="0.25">
      <c r="BD2610" s="283"/>
    </row>
    <row r="2611" spans="56:56" x14ac:dyDescent="0.25">
      <c r="BD2611" s="283"/>
    </row>
    <row r="2612" spans="56:56" x14ac:dyDescent="0.25">
      <c r="BD2612" s="283"/>
    </row>
    <row r="2613" spans="56:56" x14ac:dyDescent="0.25">
      <c r="BD2613" s="283"/>
    </row>
    <row r="2614" spans="56:56" x14ac:dyDescent="0.25">
      <c r="BD2614" s="283"/>
    </row>
    <row r="2615" spans="56:56" x14ac:dyDescent="0.25">
      <c r="BD2615" s="283"/>
    </row>
    <row r="2616" spans="56:56" x14ac:dyDescent="0.25">
      <c r="BD2616" s="283"/>
    </row>
    <row r="2617" spans="56:56" x14ac:dyDescent="0.25">
      <c r="BD2617" s="283"/>
    </row>
    <row r="2618" spans="56:56" x14ac:dyDescent="0.25">
      <c r="BD2618" s="283"/>
    </row>
    <row r="2619" spans="56:56" x14ac:dyDescent="0.25">
      <c r="BD2619" s="283"/>
    </row>
    <row r="2620" spans="56:56" x14ac:dyDescent="0.25">
      <c r="BD2620" s="283"/>
    </row>
    <row r="2621" spans="56:56" x14ac:dyDescent="0.25">
      <c r="BD2621" s="283"/>
    </row>
    <row r="2622" spans="56:56" x14ac:dyDescent="0.25">
      <c r="BD2622" s="283"/>
    </row>
    <row r="2623" spans="56:56" x14ac:dyDescent="0.25">
      <c r="BD2623" s="283"/>
    </row>
    <row r="2624" spans="56:56" x14ac:dyDescent="0.25">
      <c r="BD2624" s="283"/>
    </row>
    <row r="2625" spans="56:56" x14ac:dyDescent="0.25">
      <c r="BD2625" s="283"/>
    </row>
    <row r="2626" spans="56:56" x14ac:dyDescent="0.25">
      <c r="BD2626" s="283"/>
    </row>
    <row r="2627" spans="56:56" x14ac:dyDescent="0.25">
      <c r="BD2627" s="283"/>
    </row>
    <row r="2628" spans="56:56" x14ac:dyDescent="0.25">
      <c r="BD2628" s="283"/>
    </row>
    <row r="2629" spans="56:56" x14ac:dyDescent="0.25">
      <c r="BD2629" s="283"/>
    </row>
    <row r="2630" spans="56:56" x14ac:dyDescent="0.25">
      <c r="BD2630" s="283"/>
    </row>
    <row r="2631" spans="56:56" x14ac:dyDescent="0.25">
      <c r="BD2631" s="283"/>
    </row>
    <row r="2632" spans="56:56" x14ac:dyDescent="0.25">
      <c r="BD2632" s="283"/>
    </row>
    <row r="2633" spans="56:56" x14ac:dyDescent="0.25">
      <c r="BD2633" s="283"/>
    </row>
    <row r="2634" spans="56:56" x14ac:dyDescent="0.25">
      <c r="BD2634" s="283"/>
    </row>
    <row r="2635" spans="56:56" x14ac:dyDescent="0.25">
      <c r="BD2635" s="283"/>
    </row>
    <row r="2636" spans="56:56" x14ac:dyDescent="0.25">
      <c r="BD2636" s="283"/>
    </row>
    <row r="2637" spans="56:56" x14ac:dyDescent="0.25">
      <c r="BD2637" s="283"/>
    </row>
    <row r="2638" spans="56:56" x14ac:dyDescent="0.25">
      <c r="BD2638" s="283"/>
    </row>
    <row r="2639" spans="56:56" x14ac:dyDescent="0.25">
      <c r="BD2639" s="283"/>
    </row>
    <row r="2640" spans="56:56" x14ac:dyDescent="0.25">
      <c r="BD2640" s="283"/>
    </row>
    <row r="2641" spans="56:56" x14ac:dyDescent="0.25">
      <c r="BD2641" s="283"/>
    </row>
    <row r="2642" spans="56:56" x14ac:dyDescent="0.25">
      <c r="BD2642" s="283"/>
    </row>
    <row r="2643" spans="56:56" x14ac:dyDescent="0.25">
      <c r="BD2643" s="283"/>
    </row>
    <row r="2644" spans="56:56" x14ac:dyDescent="0.25">
      <c r="BD2644" s="283"/>
    </row>
    <row r="2645" spans="56:56" x14ac:dyDescent="0.25">
      <c r="BD2645" s="283"/>
    </row>
    <row r="2646" spans="56:56" x14ac:dyDescent="0.25">
      <c r="BD2646" s="283"/>
    </row>
    <row r="2647" spans="56:56" x14ac:dyDescent="0.25">
      <c r="BD2647" s="283"/>
    </row>
    <row r="2648" spans="56:56" x14ac:dyDescent="0.25">
      <c r="BD2648" s="283"/>
    </row>
    <row r="2649" spans="56:56" x14ac:dyDescent="0.25">
      <c r="BD2649" s="283"/>
    </row>
    <row r="2650" spans="56:56" x14ac:dyDescent="0.25">
      <c r="BD2650" s="283"/>
    </row>
    <row r="2651" spans="56:56" x14ac:dyDescent="0.25">
      <c r="BD2651" s="283"/>
    </row>
    <row r="2652" spans="56:56" x14ac:dyDescent="0.25">
      <c r="BD2652" s="283"/>
    </row>
    <row r="2653" spans="56:56" x14ac:dyDescent="0.25">
      <c r="BD2653" s="283"/>
    </row>
    <row r="2654" spans="56:56" x14ac:dyDescent="0.25">
      <c r="BD2654" s="283"/>
    </row>
    <row r="2655" spans="56:56" x14ac:dyDescent="0.25">
      <c r="BD2655" s="283"/>
    </row>
    <row r="2656" spans="56:56" x14ac:dyDescent="0.25">
      <c r="BD2656" s="283"/>
    </row>
    <row r="2657" spans="56:56" x14ac:dyDescent="0.25">
      <c r="BD2657" s="283"/>
    </row>
    <row r="2658" spans="56:56" x14ac:dyDescent="0.25">
      <c r="BD2658" s="283"/>
    </row>
    <row r="2659" spans="56:56" x14ac:dyDescent="0.25">
      <c r="BD2659" s="283"/>
    </row>
    <row r="2660" spans="56:56" x14ac:dyDescent="0.25">
      <c r="BD2660" s="283"/>
    </row>
    <row r="2661" spans="56:56" x14ac:dyDescent="0.25">
      <c r="BD2661" s="283"/>
    </row>
    <row r="2662" spans="56:56" x14ac:dyDescent="0.25">
      <c r="BD2662" s="283"/>
    </row>
    <row r="2663" spans="56:56" x14ac:dyDescent="0.25">
      <c r="BD2663" s="283"/>
    </row>
    <row r="2664" spans="56:56" x14ac:dyDescent="0.25">
      <c r="BD2664" s="283"/>
    </row>
    <row r="2665" spans="56:56" x14ac:dyDescent="0.25">
      <c r="BD2665" s="283"/>
    </row>
    <row r="2666" spans="56:56" x14ac:dyDescent="0.25">
      <c r="BD2666" s="283"/>
    </row>
    <row r="2667" spans="56:56" x14ac:dyDescent="0.25">
      <c r="BD2667" s="283"/>
    </row>
    <row r="2668" spans="56:56" x14ac:dyDescent="0.25">
      <c r="BD2668" s="283"/>
    </row>
    <row r="2669" spans="56:56" x14ac:dyDescent="0.25">
      <c r="BD2669" s="283"/>
    </row>
    <row r="2670" spans="56:56" x14ac:dyDescent="0.25">
      <c r="BD2670" s="283"/>
    </row>
    <row r="2671" spans="56:56" x14ac:dyDescent="0.25">
      <c r="BD2671" s="283"/>
    </row>
    <row r="2672" spans="56:56" x14ac:dyDescent="0.25">
      <c r="BD2672" s="283"/>
    </row>
    <row r="2673" spans="56:56" x14ac:dyDescent="0.25">
      <c r="BD2673" s="283"/>
    </row>
    <row r="2674" spans="56:56" x14ac:dyDescent="0.25">
      <c r="BD2674" s="283"/>
    </row>
    <row r="2675" spans="56:56" x14ac:dyDescent="0.25">
      <c r="BD2675" s="283"/>
    </row>
    <row r="2676" spans="56:56" x14ac:dyDescent="0.25">
      <c r="BD2676" s="283"/>
    </row>
    <row r="2677" spans="56:56" x14ac:dyDescent="0.25">
      <c r="BD2677" s="283"/>
    </row>
    <row r="2678" spans="56:56" x14ac:dyDescent="0.25">
      <c r="BD2678" s="283"/>
    </row>
    <row r="2679" spans="56:56" x14ac:dyDescent="0.25">
      <c r="BD2679" s="283"/>
    </row>
    <row r="2680" spans="56:56" x14ac:dyDescent="0.25">
      <c r="BD2680" s="283"/>
    </row>
    <row r="2681" spans="56:56" x14ac:dyDescent="0.25">
      <c r="BD2681" s="283"/>
    </row>
    <row r="2682" spans="56:56" x14ac:dyDescent="0.25">
      <c r="BD2682" s="283"/>
    </row>
    <row r="2683" spans="56:56" x14ac:dyDescent="0.25">
      <c r="BD2683" s="283"/>
    </row>
    <row r="2684" spans="56:56" x14ac:dyDescent="0.25">
      <c r="BD2684" s="283"/>
    </row>
    <row r="2685" spans="56:56" x14ac:dyDescent="0.25">
      <c r="BD2685" s="283"/>
    </row>
    <row r="2686" spans="56:56" x14ac:dyDescent="0.25">
      <c r="BD2686" s="283"/>
    </row>
    <row r="2687" spans="56:56" x14ac:dyDescent="0.25">
      <c r="BD2687" s="283"/>
    </row>
    <row r="2688" spans="56:56" x14ac:dyDescent="0.25">
      <c r="BD2688" s="283"/>
    </row>
    <row r="2689" spans="56:56" x14ac:dyDescent="0.25">
      <c r="BD2689" s="283"/>
    </row>
    <row r="2690" spans="56:56" x14ac:dyDescent="0.25">
      <c r="BD2690" s="283"/>
    </row>
    <row r="2691" spans="56:56" x14ac:dyDescent="0.25">
      <c r="BD2691" s="283"/>
    </row>
    <row r="2692" spans="56:56" x14ac:dyDescent="0.25">
      <c r="BD2692" s="283"/>
    </row>
    <row r="2693" spans="56:56" x14ac:dyDescent="0.25">
      <c r="BD2693" s="283"/>
    </row>
    <row r="2694" spans="56:56" x14ac:dyDescent="0.25">
      <c r="BD2694" s="283"/>
    </row>
    <row r="2695" spans="56:56" x14ac:dyDescent="0.25">
      <c r="BD2695" s="283"/>
    </row>
    <row r="2696" spans="56:56" x14ac:dyDescent="0.25">
      <c r="BD2696" s="283"/>
    </row>
    <row r="2697" spans="56:56" x14ac:dyDescent="0.25">
      <c r="BD2697" s="283"/>
    </row>
    <row r="2698" spans="56:56" x14ac:dyDescent="0.25">
      <c r="BD2698" s="283"/>
    </row>
    <row r="2699" spans="56:56" x14ac:dyDescent="0.25">
      <c r="BD2699" s="283"/>
    </row>
    <row r="2700" spans="56:56" x14ac:dyDescent="0.25">
      <c r="BD2700" s="283"/>
    </row>
    <row r="2701" spans="56:56" x14ac:dyDescent="0.25">
      <c r="BD2701" s="283"/>
    </row>
    <row r="2702" spans="56:56" x14ac:dyDescent="0.25">
      <c r="BD2702" s="283"/>
    </row>
    <row r="2703" spans="56:56" x14ac:dyDescent="0.25">
      <c r="BD2703" s="283"/>
    </row>
    <row r="2704" spans="56:56" x14ac:dyDescent="0.25">
      <c r="BD2704" s="283"/>
    </row>
    <row r="2705" spans="56:56" x14ac:dyDescent="0.25">
      <c r="BD2705" s="283"/>
    </row>
    <row r="2706" spans="56:56" x14ac:dyDescent="0.25">
      <c r="BD2706" s="283"/>
    </row>
    <row r="2707" spans="56:56" x14ac:dyDescent="0.25">
      <c r="BD2707" s="283"/>
    </row>
    <row r="2708" spans="56:56" x14ac:dyDescent="0.25">
      <c r="BD2708" s="283"/>
    </row>
    <row r="2709" spans="56:56" x14ac:dyDescent="0.25">
      <c r="BD2709" s="283"/>
    </row>
    <row r="2710" spans="56:56" x14ac:dyDescent="0.25">
      <c r="BD2710" s="283"/>
    </row>
    <row r="2711" spans="56:56" x14ac:dyDescent="0.25">
      <c r="BD2711" s="283"/>
    </row>
    <row r="2712" spans="56:56" x14ac:dyDescent="0.25">
      <c r="BD2712" s="283"/>
    </row>
    <row r="2713" spans="56:56" x14ac:dyDescent="0.25">
      <c r="BD2713" s="283"/>
    </row>
    <row r="2714" spans="56:56" x14ac:dyDescent="0.25">
      <c r="BD2714" s="283"/>
    </row>
    <row r="2715" spans="56:56" x14ac:dyDescent="0.25">
      <c r="BD2715" s="283"/>
    </row>
    <row r="2716" spans="56:56" x14ac:dyDescent="0.25">
      <c r="BD2716" s="283"/>
    </row>
    <row r="2717" spans="56:56" x14ac:dyDescent="0.25">
      <c r="BD2717" s="283"/>
    </row>
    <row r="2718" spans="56:56" x14ac:dyDescent="0.25">
      <c r="BD2718" s="283"/>
    </row>
    <row r="2719" spans="56:56" x14ac:dyDescent="0.25">
      <c r="BD2719" s="283"/>
    </row>
    <row r="2720" spans="56:56" x14ac:dyDescent="0.25">
      <c r="BD2720" s="283"/>
    </row>
    <row r="2721" spans="56:56" x14ac:dyDescent="0.25">
      <c r="BD2721" s="283"/>
    </row>
    <row r="2722" spans="56:56" x14ac:dyDescent="0.25">
      <c r="BD2722" s="283"/>
    </row>
    <row r="2723" spans="56:56" x14ac:dyDescent="0.25">
      <c r="BD2723" s="283"/>
    </row>
    <row r="2724" spans="56:56" x14ac:dyDescent="0.25">
      <c r="BD2724" s="283"/>
    </row>
    <row r="2725" spans="56:56" x14ac:dyDescent="0.25">
      <c r="BD2725" s="283"/>
    </row>
    <row r="2726" spans="56:56" x14ac:dyDescent="0.25">
      <c r="BD2726" s="283"/>
    </row>
    <row r="2727" spans="56:56" x14ac:dyDescent="0.25">
      <c r="BD2727" s="283"/>
    </row>
    <row r="2728" spans="56:56" x14ac:dyDescent="0.25">
      <c r="BD2728" s="283"/>
    </row>
    <row r="2729" spans="56:56" x14ac:dyDescent="0.25">
      <c r="BD2729" s="283"/>
    </row>
    <row r="2730" spans="56:56" x14ac:dyDescent="0.25">
      <c r="BD2730" s="283"/>
    </row>
    <row r="2731" spans="56:56" x14ac:dyDescent="0.25">
      <c r="BD2731" s="283"/>
    </row>
    <row r="2732" spans="56:56" x14ac:dyDescent="0.25">
      <c r="BD2732" s="283"/>
    </row>
    <row r="2733" spans="56:56" x14ac:dyDescent="0.25">
      <c r="BD2733" s="283"/>
    </row>
    <row r="2734" spans="56:56" x14ac:dyDescent="0.25">
      <c r="BD2734" s="283"/>
    </row>
    <row r="2735" spans="56:56" x14ac:dyDescent="0.25">
      <c r="BD2735" s="283"/>
    </row>
    <row r="2736" spans="56:56" x14ac:dyDescent="0.25">
      <c r="BD2736" s="283"/>
    </row>
    <row r="2737" spans="56:56" x14ac:dyDescent="0.25">
      <c r="BD2737" s="283"/>
    </row>
    <row r="2738" spans="56:56" x14ac:dyDescent="0.25">
      <c r="BD2738" s="283"/>
    </row>
    <row r="2739" spans="56:56" x14ac:dyDescent="0.25">
      <c r="BD2739" s="283"/>
    </row>
    <row r="2740" spans="56:56" x14ac:dyDescent="0.25">
      <c r="BD2740" s="283"/>
    </row>
    <row r="2741" spans="56:56" x14ac:dyDescent="0.25">
      <c r="BD2741" s="283"/>
    </row>
    <row r="2742" spans="56:56" x14ac:dyDescent="0.25">
      <c r="BD2742" s="283"/>
    </row>
    <row r="2743" spans="56:56" x14ac:dyDescent="0.25">
      <c r="BD2743" s="283"/>
    </row>
    <row r="2744" spans="56:56" x14ac:dyDescent="0.25">
      <c r="BD2744" s="283"/>
    </row>
    <row r="2745" spans="56:56" x14ac:dyDescent="0.25">
      <c r="BD2745" s="283"/>
    </row>
    <row r="2746" spans="56:56" x14ac:dyDescent="0.25">
      <c r="BD2746" s="283"/>
    </row>
    <row r="2747" spans="56:56" x14ac:dyDescent="0.25">
      <c r="BD2747" s="283"/>
    </row>
    <row r="2748" spans="56:56" x14ac:dyDescent="0.25">
      <c r="BD2748" s="283"/>
    </row>
    <row r="2749" spans="56:56" x14ac:dyDescent="0.25">
      <c r="BD2749" s="283"/>
    </row>
    <row r="2750" spans="56:56" x14ac:dyDescent="0.25">
      <c r="BD2750" s="283"/>
    </row>
    <row r="2751" spans="56:56" x14ac:dyDescent="0.25">
      <c r="BD2751" s="283"/>
    </row>
    <row r="2752" spans="56:56" x14ac:dyDescent="0.25">
      <c r="BD2752" s="283"/>
    </row>
    <row r="2753" spans="56:56" x14ac:dyDescent="0.25">
      <c r="BD2753" s="283"/>
    </row>
    <row r="2754" spans="56:56" x14ac:dyDescent="0.25">
      <c r="BD2754" s="283"/>
    </row>
    <row r="2755" spans="56:56" x14ac:dyDescent="0.25">
      <c r="BD2755" s="283"/>
    </row>
    <row r="2756" spans="56:56" x14ac:dyDescent="0.25">
      <c r="BD2756" s="283"/>
    </row>
    <row r="2757" spans="56:56" x14ac:dyDescent="0.25">
      <c r="BD2757" s="283"/>
    </row>
    <row r="2758" spans="56:56" x14ac:dyDescent="0.25">
      <c r="BD2758" s="283"/>
    </row>
    <row r="2759" spans="56:56" x14ac:dyDescent="0.25">
      <c r="BD2759" s="283"/>
    </row>
    <row r="2760" spans="56:56" x14ac:dyDescent="0.25">
      <c r="BD2760" s="283"/>
    </row>
    <row r="2761" spans="56:56" x14ac:dyDescent="0.25">
      <c r="BD2761" s="283"/>
    </row>
    <row r="2762" spans="56:56" x14ac:dyDescent="0.25">
      <c r="BD2762" s="283"/>
    </row>
    <row r="2763" spans="56:56" x14ac:dyDescent="0.25">
      <c r="BD2763" s="283"/>
    </row>
    <row r="2764" spans="56:56" x14ac:dyDescent="0.25">
      <c r="BD2764" s="283"/>
    </row>
    <row r="2765" spans="56:56" x14ac:dyDescent="0.25">
      <c r="BD2765" s="283"/>
    </row>
    <row r="2766" spans="56:56" x14ac:dyDescent="0.25">
      <c r="BD2766" s="283"/>
    </row>
    <row r="2767" spans="56:56" x14ac:dyDescent="0.25">
      <c r="BD2767" s="283"/>
    </row>
    <row r="2768" spans="56:56" x14ac:dyDescent="0.25">
      <c r="BD2768" s="283"/>
    </row>
    <row r="2769" spans="56:56" x14ac:dyDescent="0.25">
      <c r="BD2769" s="283"/>
    </row>
    <row r="2770" spans="56:56" x14ac:dyDescent="0.25">
      <c r="BD2770" s="283"/>
    </row>
    <row r="2771" spans="56:56" x14ac:dyDescent="0.25">
      <c r="BD2771" s="283"/>
    </row>
    <row r="2772" spans="56:56" x14ac:dyDescent="0.25">
      <c r="BD2772" s="283"/>
    </row>
    <row r="2773" spans="56:56" x14ac:dyDescent="0.25">
      <c r="BD2773" s="283"/>
    </row>
    <row r="2774" spans="56:56" x14ac:dyDescent="0.25">
      <c r="BD2774" s="283"/>
    </row>
    <row r="2775" spans="56:56" x14ac:dyDescent="0.25">
      <c r="BD2775" s="283"/>
    </row>
    <row r="2776" spans="56:56" x14ac:dyDescent="0.25">
      <c r="BD2776" s="283"/>
    </row>
    <row r="2777" spans="56:56" x14ac:dyDescent="0.25">
      <c r="BD2777" s="283"/>
    </row>
    <row r="2778" spans="56:56" x14ac:dyDescent="0.25">
      <c r="BD2778" s="283"/>
    </row>
    <row r="2779" spans="56:56" x14ac:dyDescent="0.25">
      <c r="BD2779" s="283"/>
    </row>
    <row r="2780" spans="56:56" x14ac:dyDescent="0.25">
      <c r="BD2780" s="283"/>
    </row>
    <row r="2781" spans="56:56" x14ac:dyDescent="0.25">
      <c r="BD2781" s="283"/>
    </row>
    <row r="2782" spans="56:56" x14ac:dyDescent="0.25">
      <c r="BD2782" s="283"/>
    </row>
    <row r="2783" spans="56:56" x14ac:dyDescent="0.25">
      <c r="BD2783" s="283"/>
    </row>
    <row r="2784" spans="56:56" x14ac:dyDescent="0.25">
      <c r="BD2784" s="283"/>
    </row>
    <row r="2785" spans="56:56" x14ac:dyDescent="0.25">
      <c r="BD2785" s="283"/>
    </row>
    <row r="2786" spans="56:56" x14ac:dyDescent="0.25">
      <c r="BD2786" s="283"/>
    </row>
    <row r="2787" spans="56:56" x14ac:dyDescent="0.25">
      <c r="BD2787" s="283"/>
    </row>
    <row r="2788" spans="56:56" x14ac:dyDescent="0.25">
      <c r="BD2788" s="283"/>
    </row>
    <row r="2789" spans="56:56" x14ac:dyDescent="0.25">
      <c r="BD2789" s="283"/>
    </row>
    <row r="2790" spans="56:56" x14ac:dyDescent="0.25">
      <c r="BD2790" s="283"/>
    </row>
    <row r="2791" spans="56:56" x14ac:dyDescent="0.25">
      <c r="BD2791" s="283"/>
    </row>
    <row r="2792" spans="56:56" x14ac:dyDescent="0.25">
      <c r="BD2792" s="283"/>
    </row>
    <row r="2793" spans="56:56" x14ac:dyDescent="0.25">
      <c r="BD2793" s="283"/>
    </row>
    <row r="2794" spans="56:56" x14ac:dyDescent="0.25">
      <c r="BD2794" s="283"/>
    </row>
    <row r="2795" spans="56:56" x14ac:dyDescent="0.25">
      <c r="BD2795" s="283"/>
    </row>
    <row r="2796" spans="56:56" x14ac:dyDescent="0.25">
      <c r="BD2796" s="283"/>
    </row>
    <row r="2797" spans="56:56" x14ac:dyDescent="0.25">
      <c r="BD2797" s="283"/>
    </row>
    <row r="2798" spans="56:56" x14ac:dyDescent="0.25">
      <c r="BD2798" s="283"/>
    </row>
    <row r="2799" spans="56:56" x14ac:dyDescent="0.25">
      <c r="BD2799" s="283"/>
    </row>
    <row r="2800" spans="56:56" x14ac:dyDescent="0.25">
      <c r="BD2800" s="283"/>
    </row>
    <row r="2801" spans="56:56" x14ac:dyDescent="0.25">
      <c r="BD2801" s="283"/>
    </row>
    <row r="2802" spans="56:56" x14ac:dyDescent="0.25">
      <c r="BD2802" s="283"/>
    </row>
    <row r="2803" spans="56:56" x14ac:dyDescent="0.25">
      <c r="BD2803" s="283"/>
    </row>
    <row r="2804" spans="56:56" x14ac:dyDescent="0.25">
      <c r="BD2804" s="283"/>
    </row>
    <row r="2805" spans="56:56" x14ac:dyDescent="0.25">
      <c r="BD2805" s="283"/>
    </row>
    <row r="2806" spans="56:56" x14ac:dyDescent="0.25">
      <c r="BD2806" s="283"/>
    </row>
    <row r="2807" spans="56:56" x14ac:dyDescent="0.25">
      <c r="BD2807" s="283"/>
    </row>
    <row r="2808" spans="56:56" x14ac:dyDescent="0.25">
      <c r="BD2808" s="283"/>
    </row>
    <row r="2809" spans="56:56" x14ac:dyDescent="0.25">
      <c r="BD2809" s="283"/>
    </row>
    <row r="2810" spans="56:56" x14ac:dyDescent="0.25">
      <c r="BD2810" s="283"/>
    </row>
    <row r="2811" spans="56:56" x14ac:dyDescent="0.25">
      <c r="BD2811" s="283"/>
    </row>
    <row r="2812" spans="56:56" x14ac:dyDescent="0.25">
      <c r="BD2812" s="283"/>
    </row>
    <row r="2813" spans="56:56" x14ac:dyDescent="0.25">
      <c r="BD2813" s="283"/>
    </row>
    <row r="2814" spans="56:56" x14ac:dyDescent="0.25">
      <c r="BD2814" s="283"/>
    </row>
    <row r="2815" spans="56:56" x14ac:dyDescent="0.25">
      <c r="BD2815" s="283"/>
    </row>
    <row r="2816" spans="56:56" x14ac:dyDescent="0.25">
      <c r="BD2816" s="283"/>
    </row>
    <row r="2817" spans="56:56" x14ac:dyDescent="0.25">
      <c r="BD2817" s="283"/>
    </row>
    <row r="2818" spans="56:56" x14ac:dyDescent="0.25">
      <c r="BD2818" s="283"/>
    </row>
    <row r="2819" spans="56:56" x14ac:dyDescent="0.25">
      <c r="BD2819" s="283"/>
    </row>
    <row r="2820" spans="56:56" x14ac:dyDescent="0.25">
      <c r="BD2820" s="283"/>
    </row>
    <row r="2821" spans="56:56" x14ac:dyDescent="0.25">
      <c r="BD2821" s="283"/>
    </row>
    <row r="2822" spans="56:56" x14ac:dyDescent="0.25">
      <c r="BD2822" s="283"/>
    </row>
    <row r="2823" spans="56:56" x14ac:dyDescent="0.25">
      <c r="BD2823" s="283"/>
    </row>
    <row r="2824" spans="56:56" x14ac:dyDescent="0.25">
      <c r="BD2824" s="283"/>
    </row>
    <row r="2825" spans="56:56" x14ac:dyDescent="0.25">
      <c r="BD2825" s="283"/>
    </row>
    <row r="2826" spans="56:56" x14ac:dyDescent="0.25">
      <c r="BD2826" s="283"/>
    </row>
    <row r="2827" spans="56:56" x14ac:dyDescent="0.25">
      <c r="BD2827" s="283"/>
    </row>
    <row r="2828" spans="56:56" x14ac:dyDescent="0.25">
      <c r="BD2828" s="283"/>
    </row>
    <row r="2829" spans="56:56" x14ac:dyDescent="0.25">
      <c r="BD2829" s="283"/>
    </row>
    <row r="2830" spans="56:56" x14ac:dyDescent="0.25">
      <c r="BD2830" s="283"/>
    </row>
    <row r="2831" spans="56:56" x14ac:dyDescent="0.25">
      <c r="BD2831" s="283"/>
    </row>
    <row r="2832" spans="56:56" x14ac:dyDescent="0.25">
      <c r="BD2832" s="283"/>
    </row>
    <row r="2833" spans="56:56" x14ac:dyDescent="0.25">
      <c r="BD2833" s="283"/>
    </row>
    <row r="2834" spans="56:56" x14ac:dyDescent="0.25">
      <c r="BD2834" s="283"/>
    </row>
    <row r="2835" spans="56:56" x14ac:dyDescent="0.25">
      <c r="BD2835" s="283"/>
    </row>
    <row r="2836" spans="56:56" x14ac:dyDescent="0.25">
      <c r="BD2836" s="283"/>
    </row>
    <row r="2837" spans="56:56" x14ac:dyDescent="0.25">
      <c r="BD2837" s="283"/>
    </row>
    <row r="2838" spans="56:56" x14ac:dyDescent="0.25">
      <c r="BD2838" s="283"/>
    </row>
    <row r="2839" spans="56:56" x14ac:dyDescent="0.25">
      <c r="BD2839" s="283"/>
    </row>
    <row r="2840" spans="56:56" x14ac:dyDescent="0.25">
      <c r="BD2840" s="283"/>
    </row>
    <row r="2841" spans="56:56" x14ac:dyDescent="0.25">
      <c r="BD2841" s="283"/>
    </row>
    <row r="2842" spans="56:56" x14ac:dyDescent="0.25">
      <c r="BD2842" s="283"/>
    </row>
    <row r="2843" spans="56:56" x14ac:dyDescent="0.25">
      <c r="BD2843" s="283"/>
    </row>
    <row r="2844" spans="56:56" x14ac:dyDescent="0.25">
      <c r="BD2844" s="283"/>
    </row>
    <row r="2845" spans="56:56" x14ac:dyDescent="0.25">
      <c r="BD2845" s="283"/>
    </row>
    <row r="2846" spans="56:56" x14ac:dyDescent="0.25">
      <c r="BD2846" s="283"/>
    </row>
    <row r="2847" spans="56:56" x14ac:dyDescent="0.25">
      <c r="BD2847" s="283"/>
    </row>
    <row r="2848" spans="56:56" x14ac:dyDescent="0.25">
      <c r="BD2848" s="283"/>
    </row>
    <row r="2849" spans="56:56" x14ac:dyDescent="0.25">
      <c r="BD2849" s="283"/>
    </row>
    <row r="2850" spans="56:56" x14ac:dyDescent="0.25">
      <c r="BD2850" s="283"/>
    </row>
    <row r="2851" spans="56:56" x14ac:dyDescent="0.25">
      <c r="BD2851" s="283"/>
    </row>
    <row r="2852" spans="56:56" x14ac:dyDescent="0.25">
      <c r="BD2852" s="283"/>
    </row>
    <row r="2853" spans="56:56" x14ac:dyDescent="0.25">
      <c r="BD2853" s="283"/>
    </row>
    <row r="2854" spans="56:56" x14ac:dyDescent="0.25">
      <c r="BD2854" s="283"/>
    </row>
    <row r="2855" spans="56:56" x14ac:dyDescent="0.25">
      <c r="BD2855" s="283"/>
    </row>
    <row r="2856" spans="56:56" x14ac:dyDescent="0.25">
      <c r="BD2856" s="283"/>
    </row>
    <row r="2857" spans="56:56" x14ac:dyDescent="0.25">
      <c r="BD2857" s="283"/>
    </row>
    <row r="2858" spans="56:56" x14ac:dyDescent="0.25">
      <c r="BD2858" s="283"/>
    </row>
    <row r="2859" spans="56:56" x14ac:dyDescent="0.25">
      <c r="BD2859" s="283"/>
    </row>
    <row r="2860" spans="56:56" x14ac:dyDescent="0.25">
      <c r="BD2860" s="283"/>
    </row>
    <row r="2861" spans="56:56" x14ac:dyDescent="0.25">
      <c r="BD2861" s="283"/>
    </row>
    <row r="2862" spans="56:56" x14ac:dyDescent="0.25">
      <c r="BD2862" s="283"/>
    </row>
    <row r="2863" spans="56:56" x14ac:dyDescent="0.25">
      <c r="BD2863" s="283"/>
    </row>
    <row r="2864" spans="56:56" x14ac:dyDescent="0.25">
      <c r="BD2864" s="283"/>
    </row>
    <row r="2865" spans="56:56" x14ac:dyDescent="0.25">
      <c r="BD2865" s="283"/>
    </row>
    <row r="2866" spans="56:56" x14ac:dyDescent="0.25">
      <c r="BD2866" s="283"/>
    </row>
    <row r="2867" spans="56:56" x14ac:dyDescent="0.25">
      <c r="BD2867" s="283"/>
    </row>
    <row r="2868" spans="56:56" x14ac:dyDescent="0.25">
      <c r="BD2868" s="283"/>
    </row>
    <row r="2869" spans="56:56" x14ac:dyDescent="0.25">
      <c r="BD2869" s="283"/>
    </row>
    <row r="2870" spans="56:56" x14ac:dyDescent="0.25">
      <c r="BD2870" s="283"/>
    </row>
    <row r="2871" spans="56:56" x14ac:dyDescent="0.25">
      <c r="BD2871" s="283"/>
    </row>
    <row r="2872" spans="56:56" x14ac:dyDescent="0.25">
      <c r="BD2872" s="283"/>
    </row>
    <row r="2873" spans="56:56" x14ac:dyDescent="0.25">
      <c r="BD2873" s="283"/>
    </row>
    <row r="2874" spans="56:56" x14ac:dyDescent="0.25">
      <c r="BD2874" s="283"/>
    </row>
    <row r="2875" spans="56:56" x14ac:dyDescent="0.25">
      <c r="BD2875" s="283"/>
    </row>
    <row r="2876" spans="56:56" x14ac:dyDescent="0.25">
      <c r="BD2876" s="283"/>
    </row>
    <row r="2877" spans="56:56" x14ac:dyDescent="0.25">
      <c r="BD2877" s="283"/>
    </row>
    <row r="2878" spans="56:56" x14ac:dyDescent="0.25">
      <c r="BD2878" s="283"/>
    </row>
    <row r="2879" spans="56:56" x14ac:dyDescent="0.25">
      <c r="BD2879" s="283"/>
    </row>
    <row r="2880" spans="56:56" x14ac:dyDescent="0.25">
      <c r="BD2880" s="283"/>
    </row>
    <row r="2881" spans="56:56" x14ac:dyDescent="0.25">
      <c r="BD2881" s="283"/>
    </row>
    <row r="2882" spans="56:56" x14ac:dyDescent="0.25">
      <c r="BD2882" s="283"/>
    </row>
    <row r="2883" spans="56:56" x14ac:dyDescent="0.25">
      <c r="BD2883" s="283"/>
    </row>
    <row r="2884" spans="56:56" x14ac:dyDescent="0.25">
      <c r="BD2884" s="283"/>
    </row>
    <row r="2885" spans="56:56" x14ac:dyDescent="0.25">
      <c r="BD2885" s="283"/>
    </row>
    <row r="2886" spans="56:56" x14ac:dyDescent="0.25">
      <c r="BD2886" s="283"/>
    </row>
    <row r="2887" spans="56:56" x14ac:dyDescent="0.25">
      <c r="BD2887" s="283"/>
    </row>
    <row r="2888" spans="56:56" x14ac:dyDescent="0.25">
      <c r="BD2888" s="283"/>
    </row>
    <row r="2889" spans="56:56" x14ac:dyDescent="0.25">
      <c r="BD2889" s="283"/>
    </row>
    <row r="2890" spans="56:56" x14ac:dyDescent="0.25">
      <c r="BD2890" s="283"/>
    </row>
    <row r="2891" spans="56:56" x14ac:dyDescent="0.25">
      <c r="BD2891" s="283"/>
    </row>
    <row r="2892" spans="56:56" x14ac:dyDescent="0.25">
      <c r="BD2892" s="283"/>
    </row>
    <row r="2893" spans="56:56" x14ac:dyDescent="0.25">
      <c r="BD2893" s="283"/>
    </row>
    <row r="2894" spans="56:56" x14ac:dyDescent="0.25">
      <c r="BD2894" s="283"/>
    </row>
    <row r="2895" spans="56:56" x14ac:dyDescent="0.25">
      <c r="BD2895" s="283"/>
    </row>
    <row r="2896" spans="56:56" x14ac:dyDescent="0.25">
      <c r="BD2896" s="283"/>
    </row>
    <row r="2897" spans="56:56" x14ac:dyDescent="0.25">
      <c r="BD2897" s="283"/>
    </row>
    <row r="2898" spans="56:56" x14ac:dyDescent="0.25">
      <c r="BD2898" s="283"/>
    </row>
    <row r="2899" spans="56:56" x14ac:dyDescent="0.25">
      <c r="BD2899" s="283"/>
    </row>
    <row r="2900" spans="56:56" x14ac:dyDescent="0.25">
      <c r="BD2900" s="283"/>
    </row>
    <row r="2901" spans="56:56" x14ac:dyDescent="0.25">
      <c r="BD2901" s="283"/>
    </row>
    <row r="2902" spans="56:56" x14ac:dyDescent="0.25">
      <c r="BD2902" s="283"/>
    </row>
    <row r="2903" spans="56:56" x14ac:dyDescent="0.25">
      <c r="BD2903" s="283"/>
    </row>
    <row r="2904" spans="56:56" x14ac:dyDescent="0.25">
      <c r="BD2904" s="283"/>
    </row>
    <row r="2905" spans="56:56" x14ac:dyDescent="0.25">
      <c r="BD2905" s="283"/>
    </row>
    <row r="2906" spans="56:56" x14ac:dyDescent="0.25">
      <c r="BD2906" s="283"/>
    </row>
    <row r="2907" spans="56:56" x14ac:dyDescent="0.25">
      <c r="BD2907" s="283"/>
    </row>
    <row r="2908" spans="56:56" x14ac:dyDescent="0.25">
      <c r="BD2908" s="283"/>
    </row>
    <row r="2909" spans="56:56" x14ac:dyDescent="0.25">
      <c r="BD2909" s="283"/>
    </row>
    <row r="2910" spans="56:56" x14ac:dyDescent="0.25">
      <c r="BD2910" s="283"/>
    </row>
    <row r="2911" spans="56:56" x14ac:dyDescent="0.25">
      <c r="BD2911" s="283"/>
    </row>
    <row r="2912" spans="56:56" x14ac:dyDescent="0.25">
      <c r="BD2912" s="283"/>
    </row>
    <row r="2913" spans="56:56" x14ac:dyDescent="0.25">
      <c r="BD2913" s="283"/>
    </row>
    <row r="2914" spans="56:56" x14ac:dyDescent="0.25">
      <c r="BD2914" s="283"/>
    </row>
    <row r="2915" spans="56:56" x14ac:dyDescent="0.25">
      <c r="BD2915" s="283"/>
    </row>
    <row r="2916" spans="56:56" x14ac:dyDescent="0.25">
      <c r="BD2916" s="283"/>
    </row>
    <row r="2917" spans="56:56" x14ac:dyDescent="0.25">
      <c r="BD2917" s="283"/>
    </row>
    <row r="2918" spans="56:56" x14ac:dyDescent="0.25">
      <c r="BD2918" s="283"/>
    </row>
    <row r="2919" spans="56:56" x14ac:dyDescent="0.25">
      <c r="BD2919" s="283"/>
    </row>
    <row r="2920" spans="56:56" x14ac:dyDescent="0.25">
      <c r="BD2920" s="283"/>
    </row>
    <row r="2921" spans="56:56" x14ac:dyDescent="0.25">
      <c r="BD2921" s="283"/>
    </row>
    <row r="2922" spans="56:56" x14ac:dyDescent="0.25">
      <c r="BD2922" s="283"/>
    </row>
    <row r="2923" spans="56:56" x14ac:dyDescent="0.25">
      <c r="BD2923" s="283"/>
    </row>
    <row r="2924" spans="56:56" x14ac:dyDescent="0.25">
      <c r="BD2924" s="283"/>
    </row>
    <row r="2925" spans="56:56" x14ac:dyDescent="0.25">
      <c r="BD2925" s="283"/>
    </row>
    <row r="2926" spans="56:56" x14ac:dyDescent="0.25">
      <c r="BD2926" s="283"/>
    </row>
    <row r="2927" spans="56:56" x14ac:dyDescent="0.25">
      <c r="BD2927" s="283"/>
    </row>
    <row r="2928" spans="56:56" x14ac:dyDescent="0.25">
      <c r="BD2928" s="283"/>
    </row>
    <row r="2929" spans="56:56" x14ac:dyDescent="0.25">
      <c r="BD2929" s="283"/>
    </row>
    <row r="2930" spans="56:56" x14ac:dyDescent="0.25">
      <c r="BD2930" s="283"/>
    </row>
    <row r="2931" spans="56:56" x14ac:dyDescent="0.25">
      <c r="BD2931" s="283"/>
    </row>
    <row r="2932" spans="56:56" x14ac:dyDescent="0.25">
      <c r="BD2932" s="283"/>
    </row>
    <row r="2933" spans="56:56" x14ac:dyDescent="0.25">
      <c r="BD2933" s="283"/>
    </row>
    <row r="2934" spans="56:56" x14ac:dyDescent="0.25">
      <c r="BD2934" s="283"/>
    </row>
    <row r="2935" spans="56:56" x14ac:dyDescent="0.25">
      <c r="BD2935" s="283"/>
    </row>
    <row r="2936" spans="56:56" x14ac:dyDescent="0.25">
      <c r="BD2936" s="283"/>
    </row>
    <row r="2937" spans="56:56" x14ac:dyDescent="0.25">
      <c r="BD2937" s="283"/>
    </row>
    <row r="2938" spans="56:56" x14ac:dyDescent="0.25">
      <c r="BD2938" s="283"/>
    </row>
    <row r="2939" spans="56:56" x14ac:dyDescent="0.25">
      <c r="BD2939" s="283"/>
    </row>
    <row r="2940" spans="56:56" x14ac:dyDescent="0.25">
      <c r="BD2940" s="283"/>
    </row>
    <row r="2941" spans="56:56" x14ac:dyDescent="0.25">
      <c r="BD2941" s="283"/>
    </row>
    <row r="2942" spans="56:56" x14ac:dyDescent="0.25">
      <c r="BD2942" s="283"/>
    </row>
    <row r="2943" spans="56:56" x14ac:dyDescent="0.25">
      <c r="BD2943" s="283"/>
    </row>
    <row r="2944" spans="56:56" x14ac:dyDescent="0.25">
      <c r="BD2944" s="283"/>
    </row>
    <row r="2945" spans="56:56" x14ac:dyDescent="0.25">
      <c r="BD2945" s="283"/>
    </row>
    <row r="2946" spans="56:56" x14ac:dyDescent="0.25">
      <c r="BD2946" s="283"/>
    </row>
    <row r="2947" spans="56:56" x14ac:dyDescent="0.25">
      <c r="BD2947" s="283"/>
    </row>
    <row r="2948" spans="56:56" x14ac:dyDescent="0.25">
      <c r="BD2948" s="283"/>
    </row>
    <row r="2949" spans="56:56" x14ac:dyDescent="0.25">
      <c r="BD2949" s="283"/>
    </row>
    <row r="2950" spans="56:56" x14ac:dyDescent="0.25">
      <c r="BD2950" s="283"/>
    </row>
    <row r="2951" spans="56:56" x14ac:dyDescent="0.25">
      <c r="BD2951" s="283"/>
    </row>
    <row r="2952" spans="56:56" x14ac:dyDescent="0.25">
      <c r="BD2952" s="283"/>
    </row>
    <row r="2953" spans="56:56" x14ac:dyDescent="0.25">
      <c r="BD2953" s="283"/>
    </row>
    <row r="2954" spans="56:56" x14ac:dyDescent="0.25">
      <c r="BD2954" s="283"/>
    </row>
    <row r="2955" spans="56:56" x14ac:dyDescent="0.25">
      <c r="BD2955" s="283"/>
    </row>
    <row r="2956" spans="56:56" x14ac:dyDescent="0.25">
      <c r="BD2956" s="283"/>
    </row>
    <row r="2957" spans="56:56" x14ac:dyDescent="0.25">
      <c r="BD2957" s="283"/>
    </row>
    <row r="2958" spans="56:56" x14ac:dyDescent="0.25">
      <c r="BD2958" s="283"/>
    </row>
    <row r="2959" spans="56:56" x14ac:dyDescent="0.25">
      <c r="BD2959" s="283"/>
    </row>
    <row r="2960" spans="56:56" x14ac:dyDescent="0.25">
      <c r="BD2960" s="283"/>
    </row>
    <row r="2961" spans="56:56" x14ac:dyDescent="0.25">
      <c r="BD2961" s="283"/>
    </row>
    <row r="2962" spans="56:56" x14ac:dyDescent="0.25">
      <c r="BD2962" s="283"/>
    </row>
    <row r="2963" spans="56:56" x14ac:dyDescent="0.25">
      <c r="BD2963" s="283"/>
    </row>
    <row r="2964" spans="56:56" x14ac:dyDescent="0.25">
      <c r="BD2964" s="283"/>
    </row>
    <row r="2965" spans="56:56" x14ac:dyDescent="0.25">
      <c r="BD2965" s="283"/>
    </row>
    <row r="2966" spans="56:56" x14ac:dyDescent="0.25">
      <c r="BD2966" s="283"/>
    </row>
    <row r="2967" spans="56:56" x14ac:dyDescent="0.25">
      <c r="BD2967" s="283"/>
    </row>
    <row r="2968" spans="56:56" x14ac:dyDescent="0.25">
      <c r="BD2968" s="283"/>
    </row>
    <row r="2969" spans="56:56" x14ac:dyDescent="0.25">
      <c r="BD2969" s="283"/>
    </row>
    <row r="2970" spans="56:56" x14ac:dyDescent="0.25">
      <c r="BD2970" s="283"/>
    </row>
    <row r="2971" spans="56:56" x14ac:dyDescent="0.25">
      <c r="BD2971" s="283"/>
    </row>
    <row r="2972" spans="56:56" x14ac:dyDescent="0.25">
      <c r="BD2972" s="283"/>
    </row>
    <row r="2973" spans="56:56" x14ac:dyDescent="0.25">
      <c r="BD2973" s="283"/>
    </row>
    <row r="2974" spans="56:56" x14ac:dyDescent="0.25">
      <c r="BD2974" s="283"/>
    </row>
    <row r="2975" spans="56:56" x14ac:dyDescent="0.25">
      <c r="BD2975" s="283"/>
    </row>
    <row r="2976" spans="56:56" x14ac:dyDescent="0.25">
      <c r="BD2976" s="283"/>
    </row>
    <row r="2977" spans="56:56" x14ac:dyDescent="0.25">
      <c r="BD2977" s="283"/>
    </row>
    <row r="2978" spans="56:56" x14ac:dyDescent="0.25">
      <c r="BD2978" s="283"/>
    </row>
    <row r="2979" spans="56:56" x14ac:dyDescent="0.25">
      <c r="BD2979" s="283"/>
    </row>
    <row r="2980" spans="56:56" x14ac:dyDescent="0.25">
      <c r="BD2980" s="283"/>
    </row>
    <row r="2981" spans="56:56" x14ac:dyDescent="0.25">
      <c r="BD2981" s="283"/>
    </row>
    <row r="2982" spans="56:56" x14ac:dyDescent="0.25">
      <c r="BD2982" s="283"/>
    </row>
    <row r="2983" spans="56:56" x14ac:dyDescent="0.25">
      <c r="BD2983" s="283"/>
    </row>
    <row r="2984" spans="56:56" x14ac:dyDescent="0.25">
      <c r="BD2984" s="283"/>
    </row>
    <row r="2985" spans="56:56" x14ac:dyDescent="0.25">
      <c r="BD2985" s="283"/>
    </row>
    <row r="2986" spans="56:56" x14ac:dyDescent="0.25">
      <c r="BD2986" s="283"/>
    </row>
    <row r="2987" spans="56:56" x14ac:dyDescent="0.25">
      <c r="BD2987" s="283"/>
    </row>
    <row r="2988" spans="56:56" x14ac:dyDescent="0.25">
      <c r="BD2988" s="283"/>
    </row>
    <row r="2989" spans="56:56" x14ac:dyDescent="0.25">
      <c r="BD2989" s="283"/>
    </row>
    <row r="2990" spans="56:56" x14ac:dyDescent="0.25">
      <c r="BD2990" s="283"/>
    </row>
    <row r="2991" spans="56:56" x14ac:dyDescent="0.25">
      <c r="BD2991" s="283"/>
    </row>
    <row r="2992" spans="56:56" x14ac:dyDescent="0.25">
      <c r="BD2992" s="283"/>
    </row>
    <row r="2993" spans="56:56" x14ac:dyDescent="0.25">
      <c r="BD2993" s="283"/>
    </row>
    <row r="2994" spans="56:56" x14ac:dyDescent="0.25">
      <c r="BD2994" s="283"/>
    </row>
    <row r="2995" spans="56:56" x14ac:dyDescent="0.25">
      <c r="BD2995" s="283"/>
    </row>
    <row r="2996" spans="56:56" x14ac:dyDescent="0.25">
      <c r="BD2996" s="283"/>
    </row>
    <row r="2997" spans="56:56" x14ac:dyDescent="0.25">
      <c r="BD2997" s="283"/>
    </row>
    <row r="2998" spans="56:56" x14ac:dyDescent="0.25">
      <c r="BD2998" s="283"/>
    </row>
    <row r="2999" spans="56:56" x14ac:dyDescent="0.25">
      <c r="BD2999" s="283"/>
    </row>
    <row r="3000" spans="56:56" x14ac:dyDescent="0.25">
      <c r="BD3000" s="283"/>
    </row>
    <row r="3001" spans="56:56" x14ac:dyDescent="0.25">
      <c r="BD3001" s="283"/>
    </row>
    <row r="3002" spans="56:56" x14ac:dyDescent="0.25">
      <c r="BD3002" s="283"/>
    </row>
    <row r="3003" spans="56:56" x14ac:dyDescent="0.25">
      <c r="BD3003" s="283"/>
    </row>
    <row r="3004" spans="56:56" x14ac:dyDescent="0.25">
      <c r="BD3004" s="283"/>
    </row>
    <row r="3005" spans="56:56" x14ac:dyDescent="0.25">
      <c r="BD3005" s="283"/>
    </row>
    <row r="3006" spans="56:56" x14ac:dyDescent="0.25">
      <c r="BD3006" s="283"/>
    </row>
    <row r="3007" spans="56:56" x14ac:dyDescent="0.25">
      <c r="BD3007" s="283"/>
    </row>
    <row r="3008" spans="56:56" x14ac:dyDescent="0.25">
      <c r="BD3008" s="283"/>
    </row>
    <row r="3009" spans="56:56" x14ac:dyDescent="0.25">
      <c r="BD3009" s="283"/>
    </row>
    <row r="3010" spans="56:56" x14ac:dyDescent="0.25">
      <c r="BD3010" s="283"/>
    </row>
    <row r="3011" spans="56:56" x14ac:dyDescent="0.25">
      <c r="BD3011" s="283"/>
    </row>
    <row r="3012" spans="56:56" x14ac:dyDescent="0.25">
      <c r="BD3012" s="283"/>
    </row>
    <row r="3013" spans="56:56" x14ac:dyDescent="0.25">
      <c r="BD3013" s="283"/>
    </row>
    <row r="3014" spans="56:56" x14ac:dyDescent="0.25">
      <c r="BD3014" s="283"/>
    </row>
    <row r="3015" spans="56:56" x14ac:dyDescent="0.25">
      <c r="BD3015" s="283"/>
    </row>
    <row r="3016" spans="56:56" x14ac:dyDescent="0.25">
      <c r="BD3016" s="283"/>
    </row>
    <row r="3017" spans="56:56" x14ac:dyDescent="0.25">
      <c r="BD3017" s="283"/>
    </row>
    <row r="3018" spans="56:56" x14ac:dyDescent="0.25">
      <c r="BD3018" s="283"/>
    </row>
    <row r="3019" spans="56:56" x14ac:dyDescent="0.25">
      <c r="BD3019" s="283"/>
    </row>
    <row r="3020" spans="56:56" x14ac:dyDescent="0.25">
      <c r="BD3020" s="283"/>
    </row>
    <row r="3021" spans="56:56" x14ac:dyDescent="0.25">
      <c r="BD3021" s="283"/>
    </row>
    <row r="3022" spans="56:56" x14ac:dyDescent="0.25">
      <c r="BD3022" s="283"/>
    </row>
    <row r="3023" spans="56:56" x14ac:dyDescent="0.25">
      <c r="BD3023" s="283"/>
    </row>
    <row r="3024" spans="56:56" x14ac:dyDescent="0.25">
      <c r="BD3024" s="283"/>
    </row>
    <row r="3025" spans="56:56" x14ac:dyDescent="0.25">
      <c r="BD3025" s="283"/>
    </row>
    <row r="3026" spans="56:56" x14ac:dyDescent="0.25">
      <c r="BD3026" s="283"/>
    </row>
    <row r="3027" spans="56:56" x14ac:dyDescent="0.25">
      <c r="BD3027" s="283"/>
    </row>
    <row r="3028" spans="56:56" x14ac:dyDescent="0.25">
      <c r="BD3028" s="283"/>
    </row>
    <row r="3029" spans="56:56" x14ac:dyDescent="0.25">
      <c r="BD3029" s="283"/>
    </row>
    <row r="3030" spans="56:56" x14ac:dyDescent="0.25">
      <c r="BD3030" s="283"/>
    </row>
    <row r="3031" spans="56:56" x14ac:dyDescent="0.25">
      <c r="BD3031" s="283"/>
    </row>
    <row r="3032" spans="56:56" x14ac:dyDescent="0.25">
      <c r="BD3032" s="283"/>
    </row>
    <row r="3033" spans="56:56" x14ac:dyDescent="0.25">
      <c r="BD3033" s="283"/>
    </row>
    <row r="3034" spans="56:56" x14ac:dyDescent="0.25">
      <c r="BD3034" s="283"/>
    </row>
    <row r="3035" spans="56:56" x14ac:dyDescent="0.25">
      <c r="BD3035" s="283"/>
    </row>
    <row r="3036" spans="56:56" x14ac:dyDescent="0.25">
      <c r="BD3036" s="283"/>
    </row>
    <row r="3037" spans="56:56" x14ac:dyDescent="0.25">
      <c r="BD3037" s="283"/>
    </row>
    <row r="3038" spans="56:56" x14ac:dyDescent="0.25">
      <c r="BD3038" s="283"/>
    </row>
    <row r="3039" spans="56:56" x14ac:dyDescent="0.25">
      <c r="BD3039" s="283"/>
    </row>
    <row r="3040" spans="56:56" x14ac:dyDescent="0.25">
      <c r="BD3040" s="283"/>
    </row>
    <row r="3041" spans="56:56" x14ac:dyDescent="0.25">
      <c r="BD3041" s="283"/>
    </row>
    <row r="3042" spans="56:56" x14ac:dyDescent="0.25">
      <c r="BD3042" s="283"/>
    </row>
    <row r="3043" spans="56:56" x14ac:dyDescent="0.25">
      <c r="BD3043" s="283"/>
    </row>
    <row r="3044" spans="56:56" x14ac:dyDescent="0.25">
      <c r="BD3044" s="283"/>
    </row>
    <row r="3045" spans="56:56" x14ac:dyDescent="0.25">
      <c r="BD3045" s="283"/>
    </row>
    <row r="3046" spans="56:56" x14ac:dyDescent="0.25">
      <c r="BD3046" s="283"/>
    </row>
    <row r="3047" spans="56:56" x14ac:dyDescent="0.25">
      <c r="BD3047" s="283"/>
    </row>
    <row r="3048" spans="56:56" x14ac:dyDescent="0.25">
      <c r="BD3048" s="283"/>
    </row>
    <row r="3049" spans="56:56" x14ac:dyDescent="0.25">
      <c r="BD3049" s="283"/>
    </row>
    <row r="3050" spans="56:56" x14ac:dyDescent="0.25">
      <c r="BD3050" s="283"/>
    </row>
    <row r="3051" spans="56:56" x14ac:dyDescent="0.25">
      <c r="BD3051" s="283"/>
    </row>
    <row r="3052" spans="56:56" x14ac:dyDescent="0.25">
      <c r="BD3052" s="283"/>
    </row>
    <row r="3053" spans="56:56" x14ac:dyDescent="0.25">
      <c r="BD3053" s="283"/>
    </row>
    <row r="3054" spans="56:56" x14ac:dyDescent="0.25">
      <c r="BD3054" s="283"/>
    </row>
    <row r="3055" spans="56:56" x14ac:dyDescent="0.25">
      <c r="BD3055" s="283"/>
    </row>
    <row r="3056" spans="56:56" x14ac:dyDescent="0.25">
      <c r="BD3056" s="283"/>
    </row>
    <row r="3057" spans="56:56" x14ac:dyDescent="0.25">
      <c r="BD3057" s="283"/>
    </row>
    <row r="3058" spans="56:56" x14ac:dyDescent="0.25">
      <c r="BD3058" s="283"/>
    </row>
    <row r="3059" spans="56:56" x14ac:dyDescent="0.25">
      <c r="BD3059" s="283"/>
    </row>
    <row r="3060" spans="56:56" x14ac:dyDescent="0.25">
      <c r="BD3060" s="283"/>
    </row>
    <row r="3061" spans="56:56" x14ac:dyDescent="0.25">
      <c r="BD3061" s="283"/>
    </row>
    <row r="3062" spans="56:56" x14ac:dyDescent="0.25">
      <c r="BD3062" s="283"/>
    </row>
    <row r="3063" spans="56:56" x14ac:dyDescent="0.25">
      <c r="BD3063" s="283"/>
    </row>
    <row r="3064" spans="56:56" x14ac:dyDescent="0.25">
      <c r="BD3064" s="283"/>
    </row>
    <row r="3065" spans="56:56" x14ac:dyDescent="0.25">
      <c r="BD3065" s="283"/>
    </row>
    <row r="3066" spans="56:56" x14ac:dyDescent="0.25">
      <c r="BD3066" s="283"/>
    </row>
    <row r="3067" spans="56:56" x14ac:dyDescent="0.25">
      <c r="BD3067" s="283"/>
    </row>
    <row r="3068" spans="56:56" x14ac:dyDescent="0.25">
      <c r="BD3068" s="283"/>
    </row>
    <row r="3069" spans="56:56" x14ac:dyDescent="0.25">
      <c r="BD3069" s="283"/>
    </row>
    <row r="3070" spans="56:56" x14ac:dyDescent="0.25">
      <c r="BD3070" s="283"/>
    </row>
    <row r="3071" spans="56:56" x14ac:dyDescent="0.25">
      <c r="BD3071" s="283"/>
    </row>
    <row r="3072" spans="56:56" x14ac:dyDescent="0.25">
      <c r="BD3072" s="283"/>
    </row>
    <row r="3073" spans="56:56" x14ac:dyDescent="0.25">
      <c r="BD3073" s="283"/>
    </row>
    <row r="3074" spans="56:56" x14ac:dyDescent="0.25">
      <c r="BD3074" s="283"/>
    </row>
    <row r="3075" spans="56:56" x14ac:dyDescent="0.25">
      <c r="BD3075" s="283"/>
    </row>
    <row r="3076" spans="56:56" x14ac:dyDescent="0.25">
      <c r="BD3076" s="283"/>
    </row>
    <row r="3077" spans="56:56" x14ac:dyDescent="0.25">
      <c r="BD3077" s="283"/>
    </row>
    <row r="3078" spans="56:56" x14ac:dyDescent="0.25">
      <c r="BD3078" s="283"/>
    </row>
    <row r="3079" spans="56:56" x14ac:dyDescent="0.25">
      <c r="BD3079" s="283"/>
    </row>
    <row r="3080" spans="56:56" x14ac:dyDescent="0.25">
      <c r="BD3080" s="283"/>
    </row>
    <row r="3081" spans="56:56" x14ac:dyDescent="0.25">
      <c r="BD3081" s="283"/>
    </row>
    <row r="3082" spans="56:56" x14ac:dyDescent="0.25">
      <c r="BD3082" s="283"/>
    </row>
    <row r="3083" spans="56:56" x14ac:dyDescent="0.25">
      <c r="BD3083" s="283"/>
    </row>
    <row r="3084" spans="56:56" x14ac:dyDescent="0.25">
      <c r="BD3084" s="283"/>
    </row>
    <row r="3085" spans="56:56" x14ac:dyDescent="0.25">
      <c r="BD3085" s="283"/>
    </row>
    <row r="3086" spans="56:56" x14ac:dyDescent="0.25">
      <c r="BD3086" s="283"/>
    </row>
    <row r="3087" spans="56:56" x14ac:dyDescent="0.25">
      <c r="BD3087" s="283"/>
    </row>
    <row r="3088" spans="56:56" x14ac:dyDescent="0.25">
      <c r="BD3088" s="283"/>
    </row>
    <row r="3089" spans="56:56" x14ac:dyDescent="0.25">
      <c r="BD3089" s="283"/>
    </row>
    <row r="3090" spans="56:56" x14ac:dyDescent="0.25">
      <c r="BD3090" s="283"/>
    </row>
    <row r="3091" spans="56:56" x14ac:dyDescent="0.25">
      <c r="BD3091" s="283"/>
    </row>
    <row r="3092" spans="56:56" x14ac:dyDescent="0.25">
      <c r="BD3092" s="283"/>
    </row>
    <row r="3093" spans="56:56" x14ac:dyDescent="0.25">
      <c r="BD3093" s="283"/>
    </row>
    <row r="3094" spans="56:56" x14ac:dyDescent="0.25">
      <c r="BD3094" s="283"/>
    </row>
    <row r="3095" spans="56:56" x14ac:dyDescent="0.25">
      <c r="BD3095" s="283"/>
    </row>
    <row r="3096" spans="56:56" x14ac:dyDescent="0.25">
      <c r="BD3096" s="283"/>
    </row>
    <row r="3097" spans="56:56" x14ac:dyDescent="0.25">
      <c r="BD3097" s="283"/>
    </row>
    <row r="3098" spans="56:56" x14ac:dyDescent="0.25">
      <c r="BD3098" s="283"/>
    </row>
    <row r="3099" spans="56:56" x14ac:dyDescent="0.25">
      <c r="BD3099" s="283"/>
    </row>
    <row r="3100" spans="56:56" x14ac:dyDescent="0.25">
      <c r="BD3100" s="283"/>
    </row>
    <row r="3101" spans="56:56" x14ac:dyDescent="0.25">
      <c r="BD3101" s="283"/>
    </row>
    <row r="3102" spans="56:56" x14ac:dyDescent="0.25">
      <c r="BD3102" s="283"/>
    </row>
    <row r="3103" spans="56:56" x14ac:dyDescent="0.25">
      <c r="BD3103" s="283"/>
    </row>
    <row r="3104" spans="56:56" x14ac:dyDescent="0.25">
      <c r="BD3104" s="283"/>
    </row>
    <row r="3105" spans="56:56" x14ac:dyDescent="0.25">
      <c r="BD3105" s="283"/>
    </row>
    <row r="3106" spans="56:56" x14ac:dyDescent="0.25">
      <c r="BD3106" s="283"/>
    </row>
    <row r="3107" spans="56:56" x14ac:dyDescent="0.25">
      <c r="BD3107" s="283"/>
    </row>
    <row r="3108" spans="56:56" x14ac:dyDescent="0.25">
      <c r="BD3108" s="283"/>
    </row>
    <row r="3109" spans="56:56" x14ac:dyDescent="0.25">
      <c r="BD3109" s="283"/>
    </row>
    <row r="3110" spans="56:56" x14ac:dyDescent="0.25">
      <c r="BD3110" s="283"/>
    </row>
    <row r="3111" spans="56:56" x14ac:dyDescent="0.25">
      <c r="BD3111" s="283"/>
    </row>
    <row r="3112" spans="56:56" x14ac:dyDescent="0.25">
      <c r="BD3112" s="283"/>
    </row>
    <row r="3113" spans="56:56" x14ac:dyDescent="0.25">
      <c r="BD3113" s="283"/>
    </row>
    <row r="3114" spans="56:56" x14ac:dyDescent="0.25">
      <c r="BD3114" s="283"/>
    </row>
    <row r="3115" spans="56:56" x14ac:dyDescent="0.25">
      <c r="BD3115" s="283"/>
    </row>
    <row r="3116" spans="56:56" x14ac:dyDescent="0.25">
      <c r="BD3116" s="283"/>
    </row>
    <row r="3117" spans="56:56" x14ac:dyDescent="0.25">
      <c r="BD3117" s="283"/>
    </row>
    <row r="3118" spans="56:56" x14ac:dyDescent="0.25">
      <c r="BD3118" s="283"/>
    </row>
    <row r="3119" spans="56:56" x14ac:dyDescent="0.25">
      <c r="BD3119" s="283"/>
    </row>
    <row r="3120" spans="56:56" x14ac:dyDescent="0.25">
      <c r="BD3120" s="283"/>
    </row>
    <row r="3121" spans="56:56" x14ac:dyDescent="0.25">
      <c r="BD3121" s="283"/>
    </row>
    <row r="3122" spans="56:56" x14ac:dyDescent="0.25">
      <c r="BD3122" s="283"/>
    </row>
    <row r="3123" spans="56:56" x14ac:dyDescent="0.25">
      <c r="BD3123" s="283"/>
    </row>
    <row r="3124" spans="56:56" x14ac:dyDescent="0.25">
      <c r="BD3124" s="283"/>
    </row>
    <row r="3125" spans="56:56" x14ac:dyDescent="0.25">
      <c r="BD3125" s="283"/>
    </row>
    <row r="3126" spans="56:56" x14ac:dyDescent="0.25">
      <c r="BD3126" s="283"/>
    </row>
    <row r="3127" spans="56:56" x14ac:dyDescent="0.25">
      <c r="BD3127" s="283"/>
    </row>
    <row r="3128" spans="56:56" x14ac:dyDescent="0.25">
      <c r="BD3128" s="283"/>
    </row>
    <row r="3129" spans="56:56" x14ac:dyDescent="0.25">
      <c r="BD3129" s="283"/>
    </row>
    <row r="3130" spans="56:56" x14ac:dyDescent="0.25">
      <c r="BD3130" s="283"/>
    </row>
    <row r="3131" spans="56:56" x14ac:dyDescent="0.25">
      <c r="BD3131" s="283"/>
    </row>
    <row r="3132" spans="56:56" x14ac:dyDescent="0.25">
      <c r="BD3132" s="283"/>
    </row>
    <row r="3133" spans="56:56" x14ac:dyDescent="0.25">
      <c r="BD3133" s="283"/>
    </row>
    <row r="3134" spans="56:56" x14ac:dyDescent="0.25">
      <c r="BD3134" s="283"/>
    </row>
    <row r="3135" spans="56:56" x14ac:dyDescent="0.25">
      <c r="BD3135" s="283"/>
    </row>
    <row r="3136" spans="56:56" x14ac:dyDescent="0.25">
      <c r="BD3136" s="283"/>
    </row>
    <row r="3137" spans="56:56" x14ac:dyDescent="0.25">
      <c r="BD3137" s="283"/>
    </row>
    <row r="3138" spans="56:56" x14ac:dyDescent="0.25">
      <c r="BD3138" s="283"/>
    </row>
    <row r="3139" spans="56:56" x14ac:dyDescent="0.25">
      <c r="BD3139" s="283"/>
    </row>
    <row r="3140" spans="56:56" x14ac:dyDescent="0.25">
      <c r="BD3140" s="283"/>
    </row>
    <row r="3141" spans="56:56" x14ac:dyDescent="0.25">
      <c r="BD3141" s="283"/>
    </row>
    <row r="3142" spans="56:56" x14ac:dyDescent="0.25">
      <c r="BD3142" s="283"/>
    </row>
    <row r="3143" spans="56:56" x14ac:dyDescent="0.25">
      <c r="BD3143" s="283"/>
    </row>
    <row r="3144" spans="56:56" x14ac:dyDescent="0.25">
      <c r="BD3144" s="283"/>
    </row>
    <row r="3145" spans="56:56" x14ac:dyDescent="0.25">
      <c r="BD3145" s="283"/>
    </row>
    <row r="3146" spans="56:56" x14ac:dyDescent="0.25">
      <c r="BD3146" s="283"/>
    </row>
    <row r="3147" spans="56:56" x14ac:dyDescent="0.25">
      <c r="BD3147" s="283"/>
    </row>
    <row r="3148" spans="56:56" x14ac:dyDescent="0.25">
      <c r="BD3148" s="283"/>
    </row>
    <row r="3149" spans="56:56" x14ac:dyDescent="0.25">
      <c r="BD3149" s="283"/>
    </row>
    <row r="3150" spans="56:56" x14ac:dyDescent="0.25">
      <c r="BD3150" s="283"/>
    </row>
    <row r="3151" spans="56:56" x14ac:dyDescent="0.25">
      <c r="BD3151" s="283"/>
    </row>
    <row r="3152" spans="56:56" x14ac:dyDescent="0.25">
      <c r="BD3152" s="283"/>
    </row>
    <row r="3153" spans="56:56" x14ac:dyDescent="0.25">
      <c r="BD3153" s="283"/>
    </row>
    <row r="3154" spans="56:56" x14ac:dyDescent="0.25">
      <c r="BD3154" s="283"/>
    </row>
    <row r="3155" spans="56:56" x14ac:dyDescent="0.25">
      <c r="BD3155" s="283"/>
    </row>
    <row r="3156" spans="56:56" x14ac:dyDescent="0.25">
      <c r="BD3156" s="283"/>
    </row>
    <row r="3157" spans="56:56" x14ac:dyDescent="0.25">
      <c r="BD3157" s="283"/>
    </row>
    <row r="3158" spans="56:56" x14ac:dyDescent="0.25">
      <c r="BD3158" s="283"/>
    </row>
    <row r="3159" spans="56:56" x14ac:dyDescent="0.25">
      <c r="BD3159" s="283"/>
    </row>
    <row r="3160" spans="56:56" x14ac:dyDescent="0.25">
      <c r="BD3160" s="283"/>
    </row>
    <row r="3161" spans="56:56" x14ac:dyDescent="0.25">
      <c r="BD3161" s="283"/>
    </row>
    <row r="3162" spans="56:56" x14ac:dyDescent="0.25">
      <c r="BD3162" s="283"/>
    </row>
    <row r="3163" spans="56:56" x14ac:dyDescent="0.25">
      <c r="BD3163" s="283"/>
    </row>
    <row r="3164" spans="56:56" x14ac:dyDescent="0.25">
      <c r="BD3164" s="283"/>
    </row>
    <row r="3165" spans="56:56" x14ac:dyDescent="0.25">
      <c r="BD3165" s="283"/>
    </row>
    <row r="3166" spans="56:56" x14ac:dyDescent="0.25">
      <c r="BD3166" s="283"/>
    </row>
    <row r="3167" spans="56:56" x14ac:dyDescent="0.25">
      <c r="BD3167" s="283"/>
    </row>
    <row r="3168" spans="56:56" x14ac:dyDescent="0.25">
      <c r="BD3168" s="283"/>
    </row>
    <row r="3169" spans="56:56" x14ac:dyDescent="0.25">
      <c r="BD3169" s="283"/>
    </row>
    <row r="3170" spans="56:56" x14ac:dyDescent="0.25">
      <c r="BD3170" s="283"/>
    </row>
    <row r="3171" spans="56:56" x14ac:dyDescent="0.25">
      <c r="BD3171" s="283"/>
    </row>
    <row r="3172" spans="56:56" x14ac:dyDescent="0.25">
      <c r="BD3172" s="283"/>
    </row>
    <row r="3173" spans="56:56" x14ac:dyDescent="0.25">
      <c r="BD3173" s="283"/>
    </row>
    <row r="3174" spans="56:56" x14ac:dyDescent="0.25">
      <c r="BD3174" s="283"/>
    </row>
    <row r="3175" spans="56:56" x14ac:dyDescent="0.25">
      <c r="BD3175" s="283"/>
    </row>
    <row r="3176" spans="56:56" x14ac:dyDescent="0.25">
      <c r="BD3176" s="283"/>
    </row>
    <row r="3177" spans="56:56" x14ac:dyDescent="0.25">
      <c r="BD3177" s="283"/>
    </row>
    <row r="3178" spans="56:56" x14ac:dyDescent="0.25">
      <c r="BD3178" s="283"/>
    </row>
    <row r="3179" spans="56:56" x14ac:dyDescent="0.25">
      <c r="BD3179" s="283"/>
    </row>
    <row r="3180" spans="56:56" x14ac:dyDescent="0.25">
      <c r="BD3180" s="283"/>
    </row>
    <row r="3181" spans="56:56" x14ac:dyDescent="0.25">
      <c r="BD3181" s="283"/>
    </row>
    <row r="3182" spans="56:56" x14ac:dyDescent="0.25">
      <c r="BD3182" s="283"/>
    </row>
    <row r="3183" spans="56:56" x14ac:dyDescent="0.25">
      <c r="BD3183" s="283"/>
    </row>
    <row r="3184" spans="56:56" x14ac:dyDescent="0.25">
      <c r="BD3184" s="283"/>
    </row>
    <row r="3185" spans="56:56" x14ac:dyDescent="0.25">
      <c r="BD3185" s="283"/>
    </row>
    <row r="3186" spans="56:56" x14ac:dyDescent="0.25">
      <c r="BD3186" s="283"/>
    </row>
    <row r="3187" spans="56:56" x14ac:dyDescent="0.25">
      <c r="BD3187" s="283"/>
    </row>
    <row r="3188" spans="56:56" x14ac:dyDescent="0.25">
      <c r="BD3188" s="283"/>
    </row>
    <row r="3189" spans="56:56" x14ac:dyDescent="0.25">
      <c r="BD3189" s="283"/>
    </row>
    <row r="3190" spans="56:56" x14ac:dyDescent="0.25">
      <c r="BD3190" s="283"/>
    </row>
    <row r="3191" spans="56:56" x14ac:dyDescent="0.25">
      <c r="BD3191" s="283"/>
    </row>
    <row r="3192" spans="56:56" x14ac:dyDescent="0.25">
      <c r="BD3192" s="283"/>
    </row>
    <row r="3193" spans="56:56" x14ac:dyDescent="0.25">
      <c r="BD3193" s="283"/>
    </row>
    <row r="3194" spans="56:56" x14ac:dyDescent="0.25">
      <c r="BD3194" s="283"/>
    </row>
    <row r="3195" spans="56:56" x14ac:dyDescent="0.25">
      <c r="BD3195" s="283"/>
    </row>
    <row r="3196" spans="56:56" x14ac:dyDescent="0.25">
      <c r="BD3196" s="283"/>
    </row>
    <row r="3197" spans="56:56" x14ac:dyDescent="0.25">
      <c r="BD3197" s="283"/>
    </row>
    <row r="3198" spans="56:56" x14ac:dyDescent="0.25">
      <c r="BD3198" s="283"/>
    </row>
    <row r="3199" spans="56:56" x14ac:dyDescent="0.25">
      <c r="BD3199" s="283"/>
    </row>
    <row r="3200" spans="56:56" x14ac:dyDescent="0.25">
      <c r="BD3200" s="283"/>
    </row>
    <row r="3201" spans="56:56" x14ac:dyDescent="0.25">
      <c r="BD3201" s="283"/>
    </row>
    <row r="3202" spans="56:56" x14ac:dyDescent="0.25">
      <c r="BD3202" s="283"/>
    </row>
    <row r="3203" spans="56:56" x14ac:dyDescent="0.25">
      <c r="BD3203" s="283"/>
    </row>
    <row r="3204" spans="56:56" x14ac:dyDescent="0.25">
      <c r="BD3204" s="283"/>
    </row>
    <row r="3205" spans="56:56" x14ac:dyDescent="0.25">
      <c r="BD3205" s="283"/>
    </row>
    <row r="3206" spans="56:56" x14ac:dyDescent="0.25">
      <c r="BD3206" s="283"/>
    </row>
    <row r="3207" spans="56:56" x14ac:dyDescent="0.25">
      <c r="BD3207" s="283"/>
    </row>
    <row r="3208" spans="56:56" x14ac:dyDescent="0.25">
      <c r="BD3208" s="283"/>
    </row>
    <row r="3209" spans="56:56" x14ac:dyDescent="0.25">
      <c r="BD3209" s="283"/>
    </row>
    <row r="3210" spans="56:56" x14ac:dyDescent="0.25">
      <c r="BD3210" s="283"/>
    </row>
    <row r="3211" spans="56:56" x14ac:dyDescent="0.25">
      <c r="BD3211" s="283"/>
    </row>
    <row r="3212" spans="56:56" x14ac:dyDescent="0.25">
      <c r="BD3212" s="283"/>
    </row>
    <row r="3213" spans="56:56" x14ac:dyDescent="0.25">
      <c r="BD3213" s="283"/>
    </row>
    <row r="3214" spans="56:56" x14ac:dyDescent="0.25">
      <c r="BD3214" s="283"/>
    </row>
    <row r="3215" spans="56:56" x14ac:dyDescent="0.25">
      <c r="BD3215" s="283"/>
    </row>
    <row r="3216" spans="56:56" x14ac:dyDescent="0.25">
      <c r="BD3216" s="283"/>
    </row>
    <row r="3217" spans="56:56" x14ac:dyDescent="0.25">
      <c r="BD3217" s="283"/>
    </row>
    <row r="3218" spans="56:56" x14ac:dyDescent="0.25">
      <c r="BD3218" s="283"/>
    </row>
    <row r="3219" spans="56:56" x14ac:dyDescent="0.25">
      <c r="BD3219" s="283"/>
    </row>
    <row r="3220" spans="56:56" x14ac:dyDescent="0.25">
      <c r="BD3220" s="283"/>
    </row>
    <row r="3221" spans="56:56" x14ac:dyDescent="0.25">
      <c r="BD3221" s="283"/>
    </row>
    <row r="3222" spans="56:56" x14ac:dyDescent="0.25">
      <c r="BD3222" s="283"/>
    </row>
    <row r="3223" spans="56:56" x14ac:dyDescent="0.25">
      <c r="BD3223" s="283"/>
    </row>
    <row r="3224" spans="56:56" x14ac:dyDescent="0.25">
      <c r="BD3224" s="283"/>
    </row>
    <row r="3225" spans="56:56" x14ac:dyDescent="0.25">
      <c r="BD3225" s="283"/>
    </row>
    <row r="3226" spans="56:56" x14ac:dyDescent="0.25">
      <c r="BD3226" s="283"/>
    </row>
    <row r="3227" spans="56:56" x14ac:dyDescent="0.25">
      <c r="BD3227" s="283"/>
    </row>
    <row r="3228" spans="56:56" x14ac:dyDescent="0.25">
      <c r="BD3228" s="283"/>
    </row>
    <row r="3229" spans="56:56" x14ac:dyDescent="0.25">
      <c r="BD3229" s="283"/>
    </row>
    <row r="3230" spans="56:56" x14ac:dyDescent="0.25">
      <c r="BD3230" s="283"/>
    </row>
    <row r="3231" spans="56:56" x14ac:dyDescent="0.25">
      <c r="BD3231" s="283"/>
    </row>
    <row r="3232" spans="56:56" x14ac:dyDescent="0.25">
      <c r="BD3232" s="283"/>
    </row>
    <row r="3233" spans="56:56" x14ac:dyDescent="0.25">
      <c r="BD3233" s="283"/>
    </row>
    <row r="3234" spans="56:56" x14ac:dyDescent="0.25">
      <c r="BD3234" s="283"/>
    </row>
    <row r="3235" spans="56:56" x14ac:dyDescent="0.25">
      <c r="BD3235" s="283"/>
    </row>
    <row r="3236" spans="56:56" x14ac:dyDescent="0.25">
      <c r="BD3236" s="283"/>
    </row>
    <row r="3237" spans="56:56" x14ac:dyDescent="0.25">
      <c r="BD3237" s="283"/>
    </row>
    <row r="3238" spans="56:56" x14ac:dyDescent="0.25">
      <c r="BD3238" s="283"/>
    </row>
    <row r="3239" spans="56:56" x14ac:dyDescent="0.25">
      <c r="BD3239" s="283"/>
    </row>
    <row r="3240" spans="56:56" x14ac:dyDescent="0.25">
      <c r="BD3240" s="283"/>
    </row>
    <row r="3241" spans="56:56" x14ac:dyDescent="0.25">
      <c r="BD3241" s="283"/>
    </row>
    <row r="3242" spans="56:56" x14ac:dyDescent="0.25">
      <c r="BD3242" s="283"/>
    </row>
    <row r="3243" spans="56:56" x14ac:dyDescent="0.25">
      <c r="BD3243" s="283"/>
    </row>
    <row r="3244" spans="56:56" x14ac:dyDescent="0.25">
      <c r="BD3244" s="283"/>
    </row>
    <row r="3245" spans="56:56" x14ac:dyDescent="0.25">
      <c r="BD3245" s="283"/>
    </row>
    <row r="3246" spans="56:56" x14ac:dyDescent="0.25">
      <c r="BD3246" s="283"/>
    </row>
    <row r="3247" spans="56:56" x14ac:dyDescent="0.25">
      <c r="BD3247" s="283"/>
    </row>
    <row r="3248" spans="56:56" x14ac:dyDescent="0.25">
      <c r="BD3248" s="283"/>
    </row>
    <row r="3249" spans="56:56" x14ac:dyDescent="0.25">
      <c r="BD3249" s="283"/>
    </row>
    <row r="3250" spans="56:56" x14ac:dyDescent="0.25">
      <c r="BD3250" s="283"/>
    </row>
    <row r="3251" spans="56:56" x14ac:dyDescent="0.25">
      <c r="BD3251" s="283"/>
    </row>
    <row r="3252" spans="56:56" x14ac:dyDescent="0.25">
      <c r="BD3252" s="283"/>
    </row>
    <row r="3253" spans="56:56" x14ac:dyDescent="0.25">
      <c r="BD3253" s="283"/>
    </row>
    <row r="3254" spans="56:56" x14ac:dyDescent="0.25">
      <c r="BD3254" s="283"/>
    </row>
    <row r="3255" spans="56:56" x14ac:dyDescent="0.25">
      <c r="BD3255" s="283"/>
    </row>
    <row r="3256" spans="56:56" x14ac:dyDescent="0.25">
      <c r="BD3256" s="283"/>
    </row>
    <row r="3257" spans="56:56" x14ac:dyDescent="0.25">
      <c r="BD3257" s="283"/>
    </row>
    <row r="3258" spans="56:56" x14ac:dyDescent="0.25">
      <c r="BD3258" s="283"/>
    </row>
    <row r="3259" spans="56:56" x14ac:dyDescent="0.25">
      <c r="BD3259" s="283"/>
    </row>
    <row r="3260" spans="56:56" x14ac:dyDescent="0.25">
      <c r="BD3260" s="283"/>
    </row>
    <row r="3261" spans="56:56" x14ac:dyDescent="0.25">
      <c r="BD3261" s="283"/>
    </row>
    <row r="3262" spans="56:56" x14ac:dyDescent="0.25">
      <c r="BD3262" s="283"/>
    </row>
    <row r="3263" spans="56:56" x14ac:dyDescent="0.25">
      <c r="BD3263" s="283"/>
    </row>
    <row r="3264" spans="56:56" x14ac:dyDescent="0.25">
      <c r="BD3264" s="283"/>
    </row>
    <row r="3265" spans="56:56" x14ac:dyDescent="0.25">
      <c r="BD3265" s="283"/>
    </row>
    <row r="3266" spans="56:56" x14ac:dyDescent="0.25">
      <c r="BD3266" s="283"/>
    </row>
    <row r="3267" spans="56:56" x14ac:dyDescent="0.25">
      <c r="BD3267" s="283"/>
    </row>
    <row r="3268" spans="56:56" x14ac:dyDescent="0.25">
      <c r="BD3268" s="283"/>
    </row>
    <row r="3269" spans="56:56" x14ac:dyDescent="0.25">
      <c r="BD3269" s="283"/>
    </row>
    <row r="3270" spans="56:56" x14ac:dyDescent="0.25">
      <c r="BD3270" s="283"/>
    </row>
    <row r="3271" spans="56:56" x14ac:dyDescent="0.25">
      <c r="BD3271" s="283"/>
    </row>
    <row r="3272" spans="56:56" x14ac:dyDescent="0.25">
      <c r="BD3272" s="283"/>
    </row>
    <row r="3273" spans="56:56" x14ac:dyDescent="0.25">
      <c r="BD3273" s="283"/>
    </row>
    <row r="3274" spans="56:56" x14ac:dyDescent="0.25">
      <c r="BD3274" s="283"/>
    </row>
    <row r="3275" spans="56:56" x14ac:dyDescent="0.25">
      <c r="BD3275" s="283"/>
    </row>
    <row r="3276" spans="56:56" x14ac:dyDescent="0.25">
      <c r="BD3276" s="283"/>
    </row>
    <row r="3277" spans="56:56" x14ac:dyDescent="0.25">
      <c r="BD3277" s="283"/>
    </row>
    <row r="3278" spans="56:56" x14ac:dyDescent="0.25">
      <c r="BD3278" s="283"/>
    </row>
    <row r="3279" spans="56:56" x14ac:dyDescent="0.25">
      <c r="BD3279" s="283"/>
    </row>
    <row r="3280" spans="56:56" x14ac:dyDescent="0.25">
      <c r="BD3280" s="283"/>
    </row>
    <row r="3281" spans="56:56" x14ac:dyDescent="0.25">
      <c r="BD3281" s="283"/>
    </row>
    <row r="3282" spans="56:56" x14ac:dyDescent="0.25">
      <c r="BD3282" s="283"/>
    </row>
    <row r="3283" spans="56:56" x14ac:dyDescent="0.25">
      <c r="BD3283" s="283"/>
    </row>
    <row r="3284" spans="56:56" x14ac:dyDescent="0.25">
      <c r="BD3284" s="283"/>
    </row>
    <row r="3285" spans="56:56" x14ac:dyDescent="0.25">
      <c r="BD3285" s="283"/>
    </row>
    <row r="3286" spans="56:56" x14ac:dyDescent="0.25">
      <c r="BD3286" s="283"/>
    </row>
    <row r="3287" spans="56:56" x14ac:dyDescent="0.25">
      <c r="BD3287" s="283"/>
    </row>
    <row r="3288" spans="56:56" x14ac:dyDescent="0.25">
      <c r="BD3288" s="283"/>
    </row>
    <row r="3289" spans="56:56" x14ac:dyDescent="0.25">
      <c r="BD3289" s="283"/>
    </row>
    <row r="3290" spans="56:56" x14ac:dyDescent="0.25">
      <c r="BD3290" s="283"/>
    </row>
    <row r="3291" spans="56:56" x14ac:dyDescent="0.25">
      <c r="BD3291" s="283"/>
    </row>
    <row r="3292" spans="56:56" x14ac:dyDescent="0.25">
      <c r="BD3292" s="283"/>
    </row>
    <row r="3293" spans="56:56" x14ac:dyDescent="0.25">
      <c r="BD3293" s="283"/>
    </row>
    <row r="3294" spans="56:56" x14ac:dyDescent="0.25">
      <c r="BD3294" s="283"/>
    </row>
    <row r="3295" spans="56:56" x14ac:dyDescent="0.25">
      <c r="BD3295" s="283"/>
    </row>
    <row r="3296" spans="56:56" x14ac:dyDescent="0.25">
      <c r="BD3296" s="283"/>
    </row>
    <row r="3297" spans="56:56" x14ac:dyDescent="0.25">
      <c r="BD3297" s="283"/>
    </row>
    <row r="3298" spans="56:56" x14ac:dyDescent="0.25">
      <c r="BD3298" s="283"/>
    </row>
    <row r="3299" spans="56:56" x14ac:dyDescent="0.25">
      <c r="BD3299" s="283"/>
    </row>
    <row r="3300" spans="56:56" x14ac:dyDescent="0.25">
      <c r="BD3300" s="283"/>
    </row>
    <row r="3301" spans="56:56" x14ac:dyDescent="0.25">
      <c r="BD3301" s="283"/>
    </row>
    <row r="3302" spans="56:56" x14ac:dyDescent="0.25">
      <c r="BD3302" s="283"/>
    </row>
    <row r="3303" spans="56:56" x14ac:dyDescent="0.25">
      <c r="BD3303" s="283"/>
    </row>
    <row r="3304" spans="56:56" x14ac:dyDescent="0.25">
      <c r="BD3304" s="283"/>
    </row>
    <row r="3305" spans="56:56" x14ac:dyDescent="0.25">
      <c r="BD3305" s="283"/>
    </row>
    <row r="3306" spans="56:56" x14ac:dyDescent="0.25">
      <c r="BD3306" s="283"/>
    </row>
    <row r="3307" spans="56:56" x14ac:dyDescent="0.25">
      <c r="BD3307" s="283"/>
    </row>
    <row r="3308" spans="56:56" x14ac:dyDescent="0.25">
      <c r="BD3308" s="283"/>
    </row>
    <row r="3309" spans="56:56" x14ac:dyDescent="0.25">
      <c r="BD3309" s="283"/>
    </row>
    <row r="3310" spans="56:56" x14ac:dyDescent="0.25">
      <c r="BD3310" s="283"/>
    </row>
    <row r="3311" spans="56:56" x14ac:dyDescent="0.25">
      <c r="BD3311" s="283"/>
    </row>
    <row r="3312" spans="56:56" x14ac:dyDescent="0.25">
      <c r="BD3312" s="283"/>
    </row>
    <row r="3313" spans="56:56" x14ac:dyDescent="0.25">
      <c r="BD3313" s="283"/>
    </row>
    <row r="3314" spans="56:56" x14ac:dyDescent="0.25">
      <c r="BD3314" s="283"/>
    </row>
    <row r="3315" spans="56:56" x14ac:dyDescent="0.25">
      <c r="BD3315" s="283"/>
    </row>
    <row r="3316" spans="56:56" x14ac:dyDescent="0.25">
      <c r="BD3316" s="283"/>
    </row>
    <row r="3317" spans="56:56" x14ac:dyDescent="0.25">
      <c r="BD3317" s="283"/>
    </row>
    <row r="3318" spans="56:56" x14ac:dyDescent="0.25">
      <c r="BD3318" s="283"/>
    </row>
    <row r="3319" spans="56:56" x14ac:dyDescent="0.25">
      <c r="BD3319" s="283"/>
    </row>
    <row r="3320" spans="56:56" x14ac:dyDescent="0.25">
      <c r="BD3320" s="283"/>
    </row>
    <row r="3321" spans="56:56" x14ac:dyDescent="0.25">
      <c r="BD3321" s="283"/>
    </row>
    <row r="3322" spans="56:56" x14ac:dyDescent="0.25">
      <c r="BD3322" s="283"/>
    </row>
    <row r="3323" spans="56:56" x14ac:dyDescent="0.25">
      <c r="BD3323" s="283"/>
    </row>
    <row r="3324" spans="56:56" x14ac:dyDescent="0.25">
      <c r="BD3324" s="283"/>
    </row>
    <row r="3325" spans="56:56" x14ac:dyDescent="0.25">
      <c r="BD3325" s="283"/>
    </row>
    <row r="3326" spans="56:56" x14ac:dyDescent="0.25">
      <c r="BD3326" s="283"/>
    </row>
    <row r="3327" spans="56:56" x14ac:dyDescent="0.25">
      <c r="BD3327" s="283"/>
    </row>
    <row r="3328" spans="56:56" x14ac:dyDescent="0.25">
      <c r="BD3328" s="283"/>
    </row>
    <row r="3329" spans="56:56" x14ac:dyDescent="0.25">
      <c r="BD3329" s="283"/>
    </row>
    <row r="3330" spans="56:56" x14ac:dyDescent="0.25">
      <c r="BD3330" s="283"/>
    </row>
    <row r="3331" spans="56:56" x14ac:dyDescent="0.25">
      <c r="BD3331" s="283"/>
    </row>
    <row r="3332" spans="56:56" x14ac:dyDescent="0.25">
      <c r="BD3332" s="283"/>
    </row>
    <row r="3333" spans="56:56" x14ac:dyDescent="0.25">
      <c r="BD3333" s="283"/>
    </row>
    <row r="3334" spans="56:56" x14ac:dyDescent="0.25">
      <c r="BD3334" s="283"/>
    </row>
    <row r="3335" spans="56:56" x14ac:dyDescent="0.25">
      <c r="BD3335" s="283"/>
    </row>
    <row r="3336" spans="56:56" x14ac:dyDescent="0.25">
      <c r="BD3336" s="283"/>
    </row>
    <row r="3337" spans="56:56" x14ac:dyDescent="0.25">
      <c r="BD3337" s="283"/>
    </row>
    <row r="3338" spans="56:56" x14ac:dyDescent="0.25">
      <c r="BD3338" s="283"/>
    </row>
    <row r="3339" spans="56:56" x14ac:dyDescent="0.25">
      <c r="BD3339" s="283"/>
    </row>
    <row r="3340" spans="56:56" x14ac:dyDescent="0.25">
      <c r="BD3340" s="283"/>
    </row>
    <row r="3341" spans="56:56" x14ac:dyDescent="0.25">
      <c r="BD3341" s="283"/>
    </row>
    <row r="3342" spans="56:56" x14ac:dyDescent="0.25">
      <c r="BD3342" s="283"/>
    </row>
    <row r="3343" spans="56:56" x14ac:dyDescent="0.25">
      <c r="BD3343" s="283"/>
    </row>
    <row r="3344" spans="56:56" x14ac:dyDescent="0.25">
      <c r="BD3344" s="283"/>
    </row>
    <row r="3345" spans="56:56" x14ac:dyDescent="0.25">
      <c r="BD3345" s="283"/>
    </row>
    <row r="3346" spans="56:56" x14ac:dyDescent="0.25">
      <c r="BD3346" s="283"/>
    </row>
    <row r="3347" spans="56:56" x14ac:dyDescent="0.25">
      <c r="BD3347" s="283"/>
    </row>
    <row r="3348" spans="56:56" x14ac:dyDescent="0.25">
      <c r="BD3348" s="283"/>
    </row>
    <row r="3349" spans="56:56" x14ac:dyDescent="0.25">
      <c r="BD3349" s="283"/>
    </row>
    <row r="3350" spans="56:56" x14ac:dyDescent="0.25">
      <c r="BD3350" s="283"/>
    </row>
    <row r="3351" spans="56:56" x14ac:dyDescent="0.25">
      <c r="BD3351" s="283"/>
    </row>
    <row r="3352" spans="56:56" x14ac:dyDescent="0.25">
      <c r="BD3352" s="283"/>
    </row>
    <row r="3353" spans="56:56" x14ac:dyDescent="0.25">
      <c r="BD3353" s="283"/>
    </row>
    <row r="3354" spans="56:56" x14ac:dyDescent="0.25">
      <c r="BD3354" s="283"/>
    </row>
    <row r="3355" spans="56:56" x14ac:dyDescent="0.25">
      <c r="BD3355" s="283"/>
    </row>
    <row r="3356" spans="56:56" x14ac:dyDescent="0.25">
      <c r="BD3356" s="283"/>
    </row>
    <row r="3357" spans="56:56" x14ac:dyDescent="0.25">
      <c r="BD3357" s="283"/>
    </row>
    <row r="3358" spans="56:56" x14ac:dyDescent="0.25">
      <c r="BD3358" s="283"/>
    </row>
    <row r="3359" spans="56:56" x14ac:dyDescent="0.25">
      <c r="BD3359" s="283"/>
    </row>
    <row r="3360" spans="56:56" x14ac:dyDescent="0.25">
      <c r="BD3360" s="283"/>
    </row>
    <row r="3361" spans="56:56" x14ac:dyDescent="0.25">
      <c r="BD3361" s="283"/>
    </row>
    <row r="3362" spans="56:56" x14ac:dyDescent="0.25">
      <c r="BD3362" s="283"/>
    </row>
    <row r="3363" spans="56:56" x14ac:dyDescent="0.25">
      <c r="BD3363" s="283"/>
    </row>
    <row r="3364" spans="56:56" x14ac:dyDescent="0.25">
      <c r="BD3364" s="283"/>
    </row>
    <row r="3365" spans="56:56" x14ac:dyDescent="0.25">
      <c r="BD3365" s="283"/>
    </row>
    <row r="3366" spans="56:56" x14ac:dyDescent="0.25">
      <c r="BD3366" s="283"/>
    </row>
    <row r="3367" spans="56:56" x14ac:dyDescent="0.25">
      <c r="BD3367" s="283"/>
    </row>
    <row r="3368" spans="56:56" x14ac:dyDescent="0.25">
      <c r="BD3368" s="283"/>
    </row>
    <row r="3369" spans="56:56" x14ac:dyDescent="0.25">
      <c r="BD3369" s="283"/>
    </row>
    <row r="3370" spans="56:56" x14ac:dyDescent="0.25">
      <c r="BD3370" s="283"/>
    </row>
    <row r="3371" spans="56:56" x14ac:dyDescent="0.25">
      <c r="BD3371" s="283"/>
    </row>
    <row r="3372" spans="56:56" x14ac:dyDescent="0.25">
      <c r="BD3372" s="283"/>
    </row>
    <row r="3373" spans="56:56" x14ac:dyDescent="0.25">
      <c r="BD3373" s="283"/>
    </row>
    <row r="3374" spans="56:56" x14ac:dyDescent="0.25">
      <c r="BD3374" s="283"/>
    </row>
    <row r="3375" spans="56:56" x14ac:dyDescent="0.25">
      <c r="BD3375" s="283"/>
    </row>
    <row r="3376" spans="56:56" x14ac:dyDescent="0.25">
      <c r="BD3376" s="283"/>
    </row>
    <row r="3377" spans="56:56" x14ac:dyDescent="0.25">
      <c r="BD3377" s="283"/>
    </row>
    <row r="3378" spans="56:56" x14ac:dyDescent="0.25">
      <c r="BD3378" s="283"/>
    </row>
    <row r="3379" spans="56:56" x14ac:dyDescent="0.25">
      <c r="BD3379" s="283"/>
    </row>
    <row r="3380" spans="56:56" x14ac:dyDescent="0.25">
      <c r="BD3380" s="283"/>
    </row>
    <row r="3381" spans="56:56" x14ac:dyDescent="0.25">
      <c r="BD3381" s="283"/>
    </row>
    <row r="3382" spans="56:56" x14ac:dyDescent="0.25">
      <c r="BD3382" s="283"/>
    </row>
    <row r="3383" spans="56:56" x14ac:dyDescent="0.25">
      <c r="BD3383" s="283"/>
    </row>
    <row r="3384" spans="56:56" x14ac:dyDescent="0.25">
      <c r="BD3384" s="283"/>
    </row>
    <row r="3385" spans="56:56" x14ac:dyDescent="0.25">
      <c r="BD3385" s="283"/>
    </row>
    <row r="3386" spans="56:56" x14ac:dyDescent="0.25">
      <c r="BD3386" s="283"/>
    </row>
    <row r="3387" spans="56:56" x14ac:dyDescent="0.25">
      <c r="BD3387" s="283"/>
    </row>
    <row r="3388" spans="56:56" x14ac:dyDescent="0.25">
      <c r="BD3388" s="283"/>
    </row>
    <row r="3389" spans="56:56" x14ac:dyDescent="0.25">
      <c r="BD3389" s="283"/>
    </row>
    <row r="3390" spans="56:56" x14ac:dyDescent="0.25">
      <c r="BD3390" s="283"/>
    </row>
    <row r="3391" spans="56:56" x14ac:dyDescent="0.25">
      <c r="BD3391" s="283"/>
    </row>
    <row r="3392" spans="56:56" x14ac:dyDescent="0.25">
      <c r="BD3392" s="283"/>
    </row>
    <row r="3393" spans="56:56" x14ac:dyDescent="0.25">
      <c r="BD3393" s="283"/>
    </row>
    <row r="3394" spans="56:56" x14ac:dyDescent="0.25">
      <c r="BD3394" s="283"/>
    </row>
    <row r="3395" spans="56:56" x14ac:dyDescent="0.25">
      <c r="BD3395" s="283"/>
    </row>
    <row r="3396" spans="56:56" x14ac:dyDescent="0.25">
      <c r="BD3396" s="283"/>
    </row>
    <row r="3397" spans="56:56" x14ac:dyDescent="0.25">
      <c r="BD3397" s="283"/>
    </row>
    <row r="3398" spans="56:56" x14ac:dyDescent="0.25">
      <c r="BD3398" s="283"/>
    </row>
    <row r="3399" spans="56:56" x14ac:dyDescent="0.25">
      <c r="BD3399" s="283"/>
    </row>
    <row r="3400" spans="56:56" x14ac:dyDescent="0.25">
      <c r="BD3400" s="283"/>
    </row>
    <row r="3401" spans="56:56" x14ac:dyDescent="0.25">
      <c r="BD3401" s="283"/>
    </row>
    <row r="3402" spans="56:56" x14ac:dyDescent="0.25">
      <c r="BD3402" s="283"/>
    </row>
    <row r="3403" spans="56:56" x14ac:dyDescent="0.25">
      <c r="BD3403" s="283"/>
    </row>
    <row r="3404" spans="56:56" x14ac:dyDescent="0.25">
      <c r="BD3404" s="283"/>
    </row>
    <row r="3405" spans="56:56" x14ac:dyDescent="0.25">
      <c r="BD3405" s="283"/>
    </row>
    <row r="3406" spans="56:56" x14ac:dyDescent="0.25">
      <c r="BD3406" s="283"/>
    </row>
    <row r="3407" spans="56:56" x14ac:dyDescent="0.25">
      <c r="BD3407" s="283"/>
    </row>
    <row r="3408" spans="56:56" x14ac:dyDescent="0.25">
      <c r="BD3408" s="283"/>
    </row>
    <row r="3409" spans="56:56" x14ac:dyDescent="0.25">
      <c r="BD3409" s="283"/>
    </row>
    <row r="3410" spans="56:56" x14ac:dyDescent="0.25">
      <c r="BD3410" s="283"/>
    </row>
    <row r="3411" spans="56:56" x14ac:dyDescent="0.25">
      <c r="BD3411" s="283"/>
    </row>
    <row r="3412" spans="56:56" x14ac:dyDescent="0.25">
      <c r="BD3412" s="283"/>
    </row>
    <row r="3413" spans="56:56" x14ac:dyDescent="0.25">
      <c r="BD3413" s="283"/>
    </row>
    <row r="3414" spans="56:56" x14ac:dyDescent="0.25">
      <c r="BD3414" s="283"/>
    </row>
    <row r="3415" spans="56:56" x14ac:dyDescent="0.25">
      <c r="BD3415" s="283"/>
    </row>
    <row r="3416" spans="56:56" x14ac:dyDescent="0.25">
      <c r="BD3416" s="283"/>
    </row>
    <row r="3417" spans="56:56" x14ac:dyDescent="0.25">
      <c r="BD3417" s="283"/>
    </row>
    <row r="3418" spans="56:56" x14ac:dyDescent="0.25">
      <c r="BD3418" s="283"/>
    </row>
    <row r="3419" spans="56:56" x14ac:dyDescent="0.25">
      <c r="BD3419" s="283"/>
    </row>
    <row r="3420" spans="56:56" x14ac:dyDescent="0.25">
      <c r="BD3420" s="283"/>
    </row>
    <row r="3421" spans="56:56" x14ac:dyDescent="0.25">
      <c r="BD3421" s="283"/>
    </row>
    <row r="3422" spans="56:56" x14ac:dyDescent="0.25">
      <c r="BD3422" s="283"/>
    </row>
    <row r="3423" spans="56:56" x14ac:dyDescent="0.25">
      <c r="BD3423" s="283"/>
    </row>
    <row r="3424" spans="56:56" x14ac:dyDescent="0.25">
      <c r="BD3424" s="283"/>
    </row>
    <row r="3425" spans="56:56" x14ac:dyDescent="0.25">
      <c r="BD3425" s="283"/>
    </row>
    <row r="3426" spans="56:56" x14ac:dyDescent="0.25">
      <c r="BD3426" s="283"/>
    </row>
    <row r="3427" spans="56:56" x14ac:dyDescent="0.25">
      <c r="BD3427" s="283"/>
    </row>
    <row r="3428" spans="56:56" x14ac:dyDescent="0.25">
      <c r="BD3428" s="283"/>
    </row>
    <row r="3429" spans="56:56" x14ac:dyDescent="0.25">
      <c r="BD3429" s="283"/>
    </row>
    <row r="3430" spans="56:56" x14ac:dyDescent="0.25">
      <c r="BD3430" s="283"/>
    </row>
    <row r="3431" spans="56:56" x14ac:dyDescent="0.25">
      <c r="BD3431" s="283"/>
    </row>
    <row r="3432" spans="56:56" x14ac:dyDescent="0.25">
      <c r="BD3432" s="283"/>
    </row>
    <row r="3433" spans="56:56" x14ac:dyDescent="0.25">
      <c r="BD3433" s="283"/>
    </row>
    <row r="3434" spans="56:56" x14ac:dyDescent="0.25">
      <c r="BD3434" s="283"/>
    </row>
    <row r="3435" spans="56:56" x14ac:dyDescent="0.25">
      <c r="BD3435" s="283"/>
    </row>
    <row r="3436" spans="56:56" x14ac:dyDescent="0.25">
      <c r="BD3436" s="283"/>
    </row>
    <row r="3437" spans="56:56" x14ac:dyDescent="0.25">
      <c r="BD3437" s="283"/>
    </row>
    <row r="3438" spans="56:56" x14ac:dyDescent="0.25">
      <c r="BD3438" s="283"/>
    </row>
    <row r="3439" spans="56:56" x14ac:dyDescent="0.25">
      <c r="BD3439" s="283"/>
    </row>
    <row r="3440" spans="56:56" x14ac:dyDescent="0.25">
      <c r="BD3440" s="283"/>
    </row>
    <row r="3441" spans="56:56" x14ac:dyDescent="0.25">
      <c r="BD3441" s="283"/>
    </row>
    <row r="3442" spans="56:56" x14ac:dyDescent="0.25">
      <c r="BD3442" s="283"/>
    </row>
    <row r="3443" spans="56:56" x14ac:dyDescent="0.25">
      <c r="BD3443" s="283"/>
    </row>
    <row r="3444" spans="56:56" x14ac:dyDescent="0.25">
      <c r="BD3444" s="283"/>
    </row>
    <row r="3445" spans="56:56" x14ac:dyDescent="0.25">
      <c r="BD3445" s="283"/>
    </row>
    <row r="3446" spans="56:56" x14ac:dyDescent="0.25">
      <c r="BD3446" s="283"/>
    </row>
    <row r="3447" spans="56:56" x14ac:dyDescent="0.25">
      <c r="BD3447" s="283"/>
    </row>
    <row r="3448" spans="56:56" x14ac:dyDescent="0.25">
      <c r="BD3448" s="283"/>
    </row>
    <row r="3449" spans="56:56" x14ac:dyDescent="0.25">
      <c r="BD3449" s="283"/>
    </row>
    <row r="3450" spans="56:56" x14ac:dyDescent="0.25">
      <c r="BD3450" s="283"/>
    </row>
    <row r="3451" spans="56:56" x14ac:dyDescent="0.25">
      <c r="BD3451" s="283"/>
    </row>
    <row r="3452" spans="56:56" x14ac:dyDescent="0.25">
      <c r="BD3452" s="283"/>
    </row>
    <row r="3453" spans="56:56" x14ac:dyDescent="0.25">
      <c r="BD3453" s="283"/>
    </row>
    <row r="3454" spans="56:56" x14ac:dyDescent="0.25">
      <c r="BD3454" s="283"/>
    </row>
    <row r="3455" spans="56:56" x14ac:dyDescent="0.25">
      <c r="BD3455" s="283"/>
    </row>
    <row r="3456" spans="56:56" x14ac:dyDescent="0.25">
      <c r="BD3456" s="283"/>
    </row>
    <row r="3457" spans="56:56" x14ac:dyDescent="0.25">
      <c r="BD3457" s="283"/>
    </row>
    <row r="3458" spans="56:56" x14ac:dyDescent="0.25">
      <c r="BD3458" s="283"/>
    </row>
    <row r="3459" spans="56:56" x14ac:dyDescent="0.25">
      <c r="BD3459" s="283"/>
    </row>
    <row r="3460" spans="56:56" x14ac:dyDescent="0.25">
      <c r="BD3460" s="283"/>
    </row>
    <row r="3461" spans="56:56" x14ac:dyDescent="0.25">
      <c r="BD3461" s="283"/>
    </row>
    <row r="3462" spans="56:56" x14ac:dyDescent="0.25">
      <c r="BD3462" s="283"/>
    </row>
    <row r="3463" spans="56:56" x14ac:dyDescent="0.25">
      <c r="BD3463" s="283"/>
    </row>
    <row r="3464" spans="56:56" x14ac:dyDescent="0.25">
      <c r="BD3464" s="283"/>
    </row>
    <row r="3465" spans="56:56" x14ac:dyDescent="0.25">
      <c r="BD3465" s="283"/>
    </row>
    <row r="3466" spans="56:56" x14ac:dyDescent="0.25">
      <c r="BD3466" s="283"/>
    </row>
    <row r="3467" spans="56:56" x14ac:dyDescent="0.25">
      <c r="BD3467" s="283"/>
    </row>
    <row r="3468" spans="56:56" x14ac:dyDescent="0.25">
      <c r="BD3468" s="283"/>
    </row>
    <row r="3469" spans="56:56" x14ac:dyDescent="0.25">
      <c r="BD3469" s="283"/>
    </row>
    <row r="3470" spans="56:56" x14ac:dyDescent="0.25">
      <c r="BD3470" s="283"/>
    </row>
    <row r="3471" spans="56:56" x14ac:dyDescent="0.25">
      <c r="BD3471" s="283"/>
    </row>
    <row r="3472" spans="56:56" x14ac:dyDescent="0.25">
      <c r="BD3472" s="283"/>
    </row>
    <row r="3473" spans="56:56" x14ac:dyDescent="0.25">
      <c r="BD3473" s="283"/>
    </row>
    <row r="3474" spans="56:56" x14ac:dyDescent="0.25">
      <c r="BD3474" s="283"/>
    </row>
    <row r="3475" spans="56:56" x14ac:dyDescent="0.25">
      <c r="BD3475" s="283"/>
    </row>
    <row r="3476" spans="56:56" x14ac:dyDescent="0.25">
      <c r="BD3476" s="283"/>
    </row>
    <row r="3477" spans="56:56" x14ac:dyDescent="0.25">
      <c r="BD3477" s="283"/>
    </row>
    <row r="3478" spans="56:56" x14ac:dyDescent="0.25">
      <c r="BD3478" s="283"/>
    </row>
    <row r="3479" spans="56:56" x14ac:dyDescent="0.25">
      <c r="BD3479" s="283"/>
    </row>
    <row r="3480" spans="56:56" x14ac:dyDescent="0.25">
      <c r="BD3480" s="283"/>
    </row>
    <row r="3481" spans="56:56" x14ac:dyDescent="0.25">
      <c r="BD3481" s="283"/>
    </row>
    <row r="3482" spans="56:56" x14ac:dyDescent="0.25">
      <c r="BD3482" s="283"/>
    </row>
    <row r="3483" spans="56:56" x14ac:dyDescent="0.25">
      <c r="BD3483" s="283"/>
    </row>
    <row r="3484" spans="56:56" x14ac:dyDescent="0.25">
      <c r="BD3484" s="283"/>
    </row>
    <row r="3485" spans="56:56" x14ac:dyDescent="0.25">
      <c r="BD3485" s="283"/>
    </row>
    <row r="3486" spans="56:56" x14ac:dyDescent="0.25">
      <c r="BD3486" s="283"/>
    </row>
    <row r="3487" spans="56:56" x14ac:dyDescent="0.25">
      <c r="BD3487" s="283"/>
    </row>
    <row r="3488" spans="56:56" x14ac:dyDescent="0.25">
      <c r="BD3488" s="283"/>
    </row>
    <row r="3489" spans="56:56" x14ac:dyDescent="0.25">
      <c r="BD3489" s="283"/>
    </row>
    <row r="3490" spans="56:56" x14ac:dyDescent="0.25">
      <c r="BD3490" s="283"/>
    </row>
    <row r="3491" spans="56:56" x14ac:dyDescent="0.25">
      <c r="BD3491" s="283"/>
    </row>
    <row r="3492" spans="56:56" x14ac:dyDescent="0.25">
      <c r="BD3492" s="283"/>
    </row>
    <row r="3493" spans="56:56" x14ac:dyDescent="0.25">
      <c r="BD3493" s="283"/>
    </row>
    <row r="3494" spans="56:56" x14ac:dyDescent="0.25">
      <c r="BD3494" s="283"/>
    </row>
    <row r="3495" spans="56:56" x14ac:dyDescent="0.25">
      <c r="BD3495" s="283"/>
    </row>
    <row r="3496" spans="56:56" x14ac:dyDescent="0.25">
      <c r="BD3496" s="283"/>
    </row>
    <row r="3497" spans="56:56" x14ac:dyDescent="0.25">
      <c r="BD3497" s="283"/>
    </row>
    <row r="3498" spans="56:56" x14ac:dyDescent="0.25">
      <c r="BD3498" s="283"/>
    </row>
    <row r="3499" spans="56:56" x14ac:dyDescent="0.25">
      <c r="BD3499" s="283"/>
    </row>
    <row r="3500" spans="56:56" x14ac:dyDescent="0.25">
      <c r="BD3500" s="283"/>
    </row>
    <row r="3501" spans="56:56" x14ac:dyDescent="0.25">
      <c r="BD3501" s="283"/>
    </row>
    <row r="3502" spans="56:56" x14ac:dyDescent="0.25">
      <c r="BD3502" s="283"/>
    </row>
    <row r="3503" spans="56:56" x14ac:dyDescent="0.25">
      <c r="BD3503" s="283"/>
    </row>
    <row r="3504" spans="56:56" x14ac:dyDescent="0.25">
      <c r="BD3504" s="283"/>
    </row>
    <row r="3505" spans="56:56" x14ac:dyDescent="0.25">
      <c r="BD3505" s="283"/>
    </row>
    <row r="3506" spans="56:56" x14ac:dyDescent="0.25">
      <c r="BD3506" s="283"/>
    </row>
    <row r="3507" spans="56:56" x14ac:dyDescent="0.25">
      <c r="BD3507" s="283"/>
    </row>
    <row r="3508" spans="56:56" x14ac:dyDescent="0.25">
      <c r="BD3508" s="283"/>
    </row>
    <row r="3509" spans="56:56" x14ac:dyDescent="0.25">
      <c r="BD3509" s="283"/>
    </row>
    <row r="3510" spans="56:56" x14ac:dyDescent="0.25">
      <c r="BD3510" s="283"/>
    </row>
    <row r="3511" spans="56:56" x14ac:dyDescent="0.25">
      <c r="BD3511" s="283"/>
    </row>
    <row r="3512" spans="56:56" x14ac:dyDescent="0.25">
      <c r="BD3512" s="283"/>
    </row>
    <row r="3513" spans="56:56" x14ac:dyDescent="0.25">
      <c r="BD3513" s="283"/>
    </row>
    <row r="3514" spans="56:56" x14ac:dyDescent="0.25">
      <c r="BD3514" s="283"/>
    </row>
    <row r="3515" spans="56:56" x14ac:dyDescent="0.25">
      <c r="BD3515" s="283"/>
    </row>
    <row r="3516" spans="56:56" x14ac:dyDescent="0.25">
      <c r="BD3516" s="283"/>
    </row>
    <row r="3517" spans="56:56" x14ac:dyDescent="0.25">
      <c r="BD3517" s="283"/>
    </row>
    <row r="3518" spans="56:56" x14ac:dyDescent="0.25">
      <c r="BD3518" s="283"/>
    </row>
    <row r="3519" spans="56:56" x14ac:dyDescent="0.25">
      <c r="BD3519" s="283"/>
    </row>
    <row r="3520" spans="56:56" x14ac:dyDescent="0.25">
      <c r="BD3520" s="283"/>
    </row>
    <row r="3521" spans="56:56" x14ac:dyDescent="0.25">
      <c r="BD3521" s="283"/>
    </row>
    <row r="3522" spans="56:56" x14ac:dyDescent="0.25">
      <c r="BD3522" s="283"/>
    </row>
    <row r="3523" spans="56:56" x14ac:dyDescent="0.25">
      <c r="BD3523" s="283"/>
    </row>
    <row r="3524" spans="56:56" x14ac:dyDescent="0.25">
      <c r="BD3524" s="283"/>
    </row>
    <row r="3525" spans="56:56" x14ac:dyDescent="0.25">
      <c r="BD3525" s="283"/>
    </row>
    <row r="3526" spans="56:56" x14ac:dyDescent="0.25">
      <c r="BD3526" s="283"/>
    </row>
    <row r="3527" spans="56:56" x14ac:dyDescent="0.25">
      <c r="BD3527" s="283"/>
    </row>
    <row r="3528" spans="56:56" x14ac:dyDescent="0.25">
      <c r="BD3528" s="283"/>
    </row>
    <row r="3529" spans="56:56" x14ac:dyDescent="0.25">
      <c r="BD3529" s="283"/>
    </row>
    <row r="3530" spans="56:56" x14ac:dyDescent="0.25">
      <c r="BD3530" s="283"/>
    </row>
    <row r="3531" spans="56:56" x14ac:dyDescent="0.25">
      <c r="BD3531" s="283"/>
    </row>
    <row r="3532" spans="56:56" x14ac:dyDescent="0.25">
      <c r="BD3532" s="283"/>
    </row>
    <row r="3533" spans="56:56" x14ac:dyDescent="0.25">
      <c r="BD3533" s="283"/>
    </row>
    <row r="3534" spans="56:56" x14ac:dyDescent="0.25">
      <c r="BD3534" s="283"/>
    </row>
    <row r="3535" spans="56:56" ht="15.75" thickBot="1" x14ac:dyDescent="0.3">
      <c r="BD3535" s="284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92" hidden="1" customWidth="1" outlineLevel="1"/>
    <col min="2" max="2" width="11" style="92" hidden="1" customWidth="1" outlineLevel="1"/>
    <col min="3" max="3" width="10" style="92" hidden="1" customWidth="1" outlineLevel="1"/>
    <col min="4" max="4" width="9" style="95" hidden="1" customWidth="1" outlineLevel="1"/>
    <col min="5" max="5" width="10" style="94" hidden="1" customWidth="1" outlineLevel="1"/>
    <col min="6" max="6" width="19" style="96" hidden="1" customWidth="1" outlineLevel="1"/>
    <col min="7" max="7" width="10" style="92" hidden="1" customWidth="1" outlineLevel="1"/>
    <col min="8" max="8" width="20.28515625" style="92" hidden="1" customWidth="1" outlineLevel="1"/>
    <col min="9" max="9" width="11.5703125" style="92" hidden="1" customWidth="1" outlineLevel="1"/>
    <col min="10" max="10" width="21.42578125" style="92" hidden="1" customWidth="1" outlineLevel="1"/>
    <col min="11" max="11" width="15.140625" style="92" hidden="1" customWidth="1" outlineLevel="1"/>
    <col min="12" max="12" width="9" style="94" hidden="1" customWidth="1" outlineLevel="1"/>
    <col min="13" max="13" width="2.7109375" style="92" customWidth="1" collapsed="1"/>
    <col min="14" max="15" width="5" style="92" hidden="1" customWidth="1" outlineLevel="1"/>
    <col min="16" max="16" width="15.140625" style="348" hidden="1" customWidth="1" outlineLevel="1"/>
    <col min="17" max="17" width="9.140625" style="92" hidden="1" customWidth="1" outlineLevel="1"/>
    <col min="18" max="18" width="8.85546875" style="348" hidden="1" customWidth="1" outlineLevel="1"/>
    <col min="19" max="19" width="5" style="348" hidden="1" customWidth="1" outlineLevel="1"/>
    <col min="20" max="20" width="15.140625" style="92" hidden="1" customWidth="1" outlineLevel="1"/>
    <col min="21" max="21" width="19.28515625" style="92" bestFit="1" customWidth="1" collapsed="1"/>
    <col min="22" max="22" width="16.140625" style="92" bestFit="1" customWidth="1"/>
    <col min="23" max="23" width="9" style="92" bestFit="1" customWidth="1"/>
    <col min="24" max="25" width="17.28515625" style="92" bestFit="1" customWidth="1"/>
    <col min="26" max="26" width="10" style="92" bestFit="1" customWidth="1"/>
    <col min="27" max="27" width="2.7109375" style="92" customWidth="1"/>
    <col min="28" max="28" width="15.140625" style="92" customWidth="1"/>
    <col min="29" max="29" width="14.85546875" style="92" customWidth="1"/>
    <col min="30" max="30" width="2.7109375" style="92" customWidth="1"/>
    <col min="31" max="31" width="3" style="274" bestFit="1" customWidth="1"/>
    <col min="32" max="32" width="5" style="274" bestFit="1" customWidth="1"/>
    <col min="33" max="33" width="15.140625" style="274" bestFit="1" customWidth="1"/>
    <col min="34" max="35" width="8" style="274" bestFit="1" customWidth="1"/>
    <col min="36" max="36" width="8" style="92" bestFit="1" customWidth="1"/>
    <col min="37" max="37" width="17.28515625" style="92" bestFit="1" customWidth="1"/>
    <col min="38" max="38" width="11.7109375" style="92" customWidth="1"/>
    <col min="39" max="39" width="2.7109375" style="92" customWidth="1"/>
    <col min="40" max="40" width="3" style="92" bestFit="1" customWidth="1"/>
    <col min="41" max="41" width="5" style="92" bestFit="1" customWidth="1"/>
    <col min="42" max="42" width="15.140625" style="92" bestFit="1" customWidth="1"/>
    <col min="43" max="43" width="9" style="92" bestFit="1" customWidth="1"/>
    <col min="44" max="44" width="8" style="92" bestFit="1" customWidth="1"/>
    <col min="45" max="45" width="9" style="92" bestFit="1" customWidth="1"/>
    <col min="46" max="46" width="17.28515625" style="92" hidden="1" customWidth="1" outlineLevel="1"/>
    <col min="47" max="47" width="17.28515625" style="92" customWidth="1" collapsed="1"/>
    <col min="48" max="48" width="10" style="92" bestFit="1" customWidth="1"/>
    <col min="49" max="49" width="9" style="92" bestFit="1" customWidth="1"/>
    <col min="50" max="50" width="2.7109375" style="92" customWidth="1"/>
    <col min="51" max="51" width="3" style="92" bestFit="1" customWidth="1"/>
    <col min="52" max="54" width="17.28515625" style="92" bestFit="1" customWidth="1"/>
    <col min="55" max="55" width="9" style="92" bestFit="1" customWidth="1"/>
    <col min="56" max="16384" width="9.140625" style="92"/>
  </cols>
  <sheetData>
    <row r="1" spans="1:57" s="84" customFormat="1" ht="21.75" customHeight="1" x14ac:dyDescent="0.2">
      <c r="B1" s="85"/>
      <c r="C1" s="85"/>
      <c r="D1" s="86"/>
      <c r="E1" s="87"/>
      <c r="F1" s="88"/>
      <c r="G1" s="89"/>
      <c r="H1" s="84" t="s">
        <v>1</v>
      </c>
      <c r="I1" s="84" t="s">
        <v>46</v>
      </c>
      <c r="L1" s="87"/>
      <c r="P1" s="331"/>
      <c r="R1" s="331"/>
      <c r="S1" s="331"/>
      <c r="U1" s="232" t="str">
        <f>Currency&amp;" "&amp;Tenor</f>
        <v>EUR 1Y</v>
      </c>
      <c r="V1" s="233"/>
      <c r="W1" s="233"/>
      <c r="X1" s="214"/>
      <c r="Y1" s="213"/>
      <c r="Z1" s="252" t="s">
        <v>221</v>
      </c>
      <c r="AB1" s="253" t="s">
        <v>212</v>
      </c>
      <c r="AC1" s="251">
        <v>6</v>
      </c>
      <c r="AN1" s="260"/>
      <c r="AO1" s="260"/>
      <c r="AP1" s="260" t="s">
        <v>73</v>
      </c>
      <c r="AQ1" s="260" t="s">
        <v>226</v>
      </c>
      <c r="AR1" s="260" t="s">
        <v>227</v>
      </c>
      <c r="AS1" s="260" t="s">
        <v>228</v>
      </c>
      <c r="AT1" s="260" t="s">
        <v>229</v>
      </c>
      <c r="AU1" s="260" t="s">
        <v>231</v>
      </c>
      <c r="AV1" s="260" t="s">
        <v>230</v>
      </c>
      <c r="AW1" s="282" t="s">
        <v>234</v>
      </c>
      <c r="AY1" s="110"/>
      <c r="AZ1" s="110" t="s">
        <v>256</v>
      </c>
      <c r="BA1" s="110" t="s">
        <v>231</v>
      </c>
      <c r="BB1" s="110" t="s">
        <v>257</v>
      </c>
      <c r="BC1" s="110" t="str">
        <f>"F "&amp;Tenor</f>
        <v>F 1Y</v>
      </c>
      <c r="BD1" s="110" t="str">
        <f>"F "&amp;Tenor&amp;" QL"</f>
        <v>F 1Y QL</v>
      </c>
      <c r="BE1" s="84" t="str">
        <f>_xll.qlEuribor(,Tenor,Currency&amp;Tenor,Permanent,_xll.ohTrigger(Trigger,Trigger12M),ObjectOverwrite)</f>
        <v>obj_007ff#0013</v>
      </c>
    </row>
    <row r="2" spans="1:57" s="84" customFormat="1" ht="22.5" customHeight="1" x14ac:dyDescent="0.2">
      <c r="A2" s="64" t="s">
        <v>12</v>
      </c>
      <c r="B2" s="64" t="s">
        <v>236</v>
      </c>
      <c r="C2" s="64" t="s">
        <v>237</v>
      </c>
      <c r="D2" s="64" t="s">
        <v>50</v>
      </c>
      <c r="E2" s="64" t="s">
        <v>238</v>
      </c>
      <c r="F2" s="64" t="s">
        <v>7</v>
      </c>
      <c r="G2" s="64" t="s">
        <v>239</v>
      </c>
      <c r="H2" s="64" t="s">
        <v>240</v>
      </c>
      <c r="I2" s="64" t="s">
        <v>251</v>
      </c>
      <c r="J2" s="369" t="s">
        <v>252</v>
      </c>
      <c r="K2" s="64" t="s">
        <v>38</v>
      </c>
      <c r="L2" s="64" t="s">
        <v>42</v>
      </c>
      <c r="N2" s="162" t="s">
        <v>12</v>
      </c>
      <c r="O2" s="162"/>
      <c r="P2" s="162" t="s">
        <v>38</v>
      </c>
      <c r="Q2" s="162" t="s">
        <v>210</v>
      </c>
      <c r="R2" s="162" t="s">
        <v>220</v>
      </c>
      <c r="S2" s="162" t="s">
        <v>211</v>
      </c>
      <c r="T2" s="162" t="s">
        <v>38</v>
      </c>
      <c r="U2" s="162" t="s">
        <v>73</v>
      </c>
      <c r="V2" s="161" t="s">
        <v>34</v>
      </c>
      <c r="W2" s="161"/>
      <c r="X2" s="162" t="s">
        <v>32</v>
      </c>
      <c r="Y2" s="162" t="s">
        <v>33</v>
      </c>
      <c r="Z2" s="256">
        <f t="array" ref="Z2:Z93">_xll.qlPiecewiseYieldCurveData(YieldCurve_1Y,Trigger)</f>
        <v>-1.0138920995380041E-3</v>
      </c>
      <c r="AB2" s="253" t="s">
        <v>213</v>
      </c>
      <c r="AC2" s="250" t="s">
        <v>224</v>
      </c>
      <c r="AN2" s="262">
        <v>1</v>
      </c>
      <c r="AO2" s="262" t="str">
        <f>"X"&amp;AN2+12&amp;"F"</f>
        <v>X13F</v>
      </c>
      <c r="AP2" s="262" t="str">
        <f t="shared" ref="AP2:AP13" si="0">Currency&amp;AN2&amp;AO2&amp;"=ICAP"</f>
        <v>EUR1X13F=ICAP</v>
      </c>
      <c r="AQ2" s="263">
        <f>_xll.RtGet("IDN",AP2,$AQ$1)/100</f>
        <v>1.4599999999999999E-3</v>
      </c>
      <c r="AR2" s="263">
        <f>_xll.RtGet("IDN",AP2,$AR$1)/100</f>
        <v>1.9599999999999999E-3</v>
      </c>
      <c r="AS2" s="263">
        <f>AVERAGE(AQ2:AR2)</f>
        <v>1.7099999999999999E-3</v>
      </c>
      <c r="AT2" s="264">
        <f>_xll.qlInterestRateIndexFixingDate($AC$5,AU2)</f>
        <v>42185</v>
      </c>
      <c r="AU2" s="264">
        <f>_xll.qlCalendarAdvance(Calendar,Settlementdate,AN2&amp;"M","mf",TRUE,Trigger)</f>
        <v>42187</v>
      </c>
      <c r="AV2" s="263">
        <f>_xll.qlIndexFixing($AC$5,AT2,,_xll.ohTrigger(Trigger,Trigger12M))</f>
        <v>1.5487209340976217E-3</v>
      </c>
      <c r="AW2" s="263">
        <f>(AS2-AV2)/10000</f>
        <v>1.6127906590237823E-8</v>
      </c>
      <c r="AY2" s="102" t="s">
        <v>203</v>
      </c>
      <c r="AZ2" s="103">
        <f>Evaluationdate</f>
        <v>42153</v>
      </c>
      <c r="BA2" s="103">
        <f>Settlementdate</f>
        <v>42157</v>
      </c>
      <c r="BB2" s="103">
        <f>_xll.qlInterestRateIndexMaturity(Currency&amp;"ibor"&amp;Tenor,BA2,Trigger)</f>
        <v>42523</v>
      </c>
      <c r="BC2" s="256">
        <f>_xll.qlIndexFixing($AC$5,AZ2,TRUE,_xll.ohTrigger(Trigger,Trigger12M))</f>
        <v>1.5178667545446998E-3</v>
      </c>
      <c r="BD2" s="256">
        <f>_xll.qlIndexFixing($BE$1,AZ2,TRUE,_xll.ohTrigger(Trigger,Trigger12M))</f>
        <v>1.6000000000002169E-3</v>
      </c>
    </row>
    <row r="3" spans="1:57" s="84" customFormat="1" ht="11.25" customHeight="1" x14ac:dyDescent="0.2">
      <c r="A3" s="285" t="s">
        <v>241</v>
      </c>
      <c r="B3" s="302" t="str">
        <f t="array" ref="B3:B20">_xll.ohFilter(Quote!AI4:AI102,Quote!AH4:AH102="DP")</f>
        <v>ON</v>
      </c>
      <c r="C3" s="288" t="str">
        <f t="array" ref="C3:C20">SUBSTITUTE(_xll.ohFilter(PastedValue!AS2:AS62,PastedValue!AO2:AO62="DP"),"/N","N")</f>
        <v>ON</v>
      </c>
      <c r="D3" s="287" t="str">
        <f t="shared" ref="D3:D20" si="1">IF(DataSelect="Reference",$C3,$B3)</f>
        <v>ON</v>
      </c>
      <c r="E3" s="286">
        <f t="shared" ref="E3:E20" si="2">IF($D3="ON",0,IF($D3="TN",1,2))</f>
        <v>0</v>
      </c>
      <c r="F3" s="287" t="s">
        <v>244</v>
      </c>
      <c r="G3" s="288" t="b">
        <v>0</v>
      </c>
      <c r="H3" s="289" t="s">
        <v>45</v>
      </c>
      <c r="I3" s="363">
        <f t="array" ref="I3:I20">_xll.ohFilter(PastedValue!AV2:AV62,PastedValue!AO2:AO62="Dp")/100</f>
        <v>-9.9999900000000011E-4</v>
      </c>
      <c r="J3" s="70" t="str">
        <f>Currency&amp;"X"&amp;B3&amp;"D="</f>
        <v>EURXOND=</v>
      </c>
      <c r="K3" s="366" t="str">
        <f>IFERROR(_xll.qlDepositRateHelper2(,IF(DataSelect="Reference",$I3,$J3),IF(RIGHT($D3,1)="N","1D",$D3),$E3,Calendar,$F3,$G3,$H3,,_xll.ohTrigger(Trigger,DataSelect)),"--")</f>
        <v>obj_00837#0015</v>
      </c>
      <c r="L3" s="286" t="b">
        <f>IF(K3="--",FALSE,TRUE)</f>
        <v>1</v>
      </c>
      <c r="M3" s="85"/>
      <c r="N3" s="353" t="str">
        <f t="shared" ref="N3:N19" si="3">A3</f>
        <v>DP</v>
      </c>
      <c r="O3" s="353" t="str">
        <f t="shared" ref="O3:O19" si="4">C3</f>
        <v>ON</v>
      </c>
      <c r="P3" s="338" t="str">
        <f>K3</f>
        <v>obj_00837#0015</v>
      </c>
      <c r="Q3" s="102" t="b">
        <f>L3</f>
        <v>1</v>
      </c>
      <c r="R3" s="338">
        <v>1</v>
      </c>
      <c r="S3" s="338">
        <v>1</v>
      </c>
      <c r="T3" s="102" t="str">
        <f t="array" ref="T3:T93">_xll.qlRateHelperSelection(_xll.ohFilter(P3:P93,Q3:Q93),_xll.ohFilter(S3:S93,Q3:Q93),$AC$1,$AC$3,$AC$4,$AC$2,_xll.ohFilter(R3:R93,Q3:Q93),Trigger)</f>
        <v>obj_00837</v>
      </c>
      <c r="U3" s="102" t="str">
        <f>_xll.qlRateHelperQuoteName(T3)</f>
        <v/>
      </c>
      <c r="V3" s="350">
        <f>_xll.qlRateHelperRate(T3,_xll.ohTrigger(Trigger,Trigger12M))</f>
        <v>-9.9999900000000011E-4</v>
      </c>
      <c r="W3" s="350" t="str">
        <f>IFERROR(_xll.qlFuturesRateHelperConvexityAdjustment(T3,Trigger),"--")</f>
        <v>--</v>
      </c>
      <c r="X3" s="103">
        <f>_xll.qlRateHelperEarliestDate(T3,Trigger)</f>
        <v>42153</v>
      </c>
      <c r="Y3" s="103">
        <f>_xll.qlRateHelperLatestDate(T3,Trigger)</f>
        <v>42156</v>
      </c>
      <c r="Z3" s="257">
        <v>-1.0138920995380041E-3</v>
      </c>
      <c r="AB3" s="253" t="s">
        <v>222</v>
      </c>
      <c r="AC3" s="258">
        <v>0</v>
      </c>
      <c r="AD3" s="261"/>
      <c r="AN3" s="239">
        <v>2</v>
      </c>
      <c r="AO3" s="239" t="str">
        <f t="shared" ref="AO3:AO13" si="5">"X"&amp;AN3+12&amp;"F"</f>
        <v>X14F</v>
      </c>
      <c r="AP3" s="239" t="str">
        <f t="shared" si="0"/>
        <v>EUR2X14F=ICAP</v>
      </c>
      <c r="AQ3" s="265">
        <f>_xll.RtGet("IDN",AP3,$AQ$1)/100</f>
        <v>1.5100000000000001E-3</v>
      </c>
      <c r="AR3" s="265">
        <f>_xll.RtGet("IDN",AP3,$AR$1)/100</f>
        <v>2.0100000000000001E-3</v>
      </c>
      <c r="AS3" s="265">
        <f t="shared" ref="AS3:AS13" si="6">AVERAGE(AQ3:AR3)</f>
        <v>1.7600000000000001E-3</v>
      </c>
      <c r="AT3" s="266">
        <f>_xll.qlInterestRateIndexFixingDate($AC$5,AU3)</f>
        <v>42215</v>
      </c>
      <c r="AU3" s="266">
        <f>_xll.qlCalendarAdvance(Calendar,Settlementdate,AN3&amp;"M","mf",TRUE,Trigger)</f>
        <v>42219</v>
      </c>
      <c r="AV3" s="265">
        <f>_xll.qlIndexFixing($AC$5,AT3,,_xll.ohTrigger(Trigger,Trigger12M))</f>
        <v>1.5948429420944762E-3</v>
      </c>
      <c r="AW3" s="265">
        <f t="shared" ref="AW3:AW13" si="7">(AS3-AV3)/10000</f>
        <v>1.6515705790552389E-8</v>
      </c>
      <c r="AY3" s="104" t="s">
        <v>203</v>
      </c>
      <c r="AZ3" s="105">
        <f>_xll.qlInterestRateIndexFixingDate(Currency&amp;"ibor"&amp;Tenor,BA3,Trigger)</f>
        <v>42156</v>
      </c>
      <c r="BA3" s="105">
        <f>_xll.qlCalendarAdvance(Calendar,BA2,AY3,"f",,Trigger)</f>
        <v>42158</v>
      </c>
      <c r="BB3" s="105">
        <f>_xll.qlInterestRateIndexMaturity(Currency&amp;"ibor"&amp;Tenor,BA3,Trigger)</f>
        <v>42524</v>
      </c>
      <c r="BC3" s="257">
        <f>_xll.qlIndexFixing($AC$5,AZ3,TRUE,_xll.ohTrigger(Trigger,Trigger12M))</f>
        <v>1.5183718782486571E-3</v>
      </c>
      <c r="BD3" s="257">
        <f>_xll.qlIndexFixing($BE$1,AZ3,TRUE,_xll.ohTrigger(Trigger,Trigger12M))</f>
        <v>1.6038304230803577E-3</v>
      </c>
    </row>
    <row r="4" spans="1:57" s="84" customFormat="1" ht="11.25" customHeight="1" x14ac:dyDescent="0.2">
      <c r="A4" s="291" t="s">
        <v>241</v>
      </c>
      <c r="B4" s="303" t="str">
        <v>TN</v>
      </c>
      <c r="C4" s="294" t="str">
        <v>TN</v>
      </c>
      <c r="D4" s="293" t="str">
        <f t="shared" si="1"/>
        <v>TN</v>
      </c>
      <c r="E4" s="292">
        <f t="shared" si="2"/>
        <v>1</v>
      </c>
      <c r="F4" s="293" t="s">
        <v>244</v>
      </c>
      <c r="G4" s="294" t="b">
        <v>0</v>
      </c>
      <c r="H4" s="295" t="s">
        <v>45</v>
      </c>
      <c r="I4" s="364">
        <v>-7.000000000000001E-4</v>
      </c>
      <c r="J4" s="78" t="str">
        <f>Currency&amp;"X"&amp;B4&amp;"D="</f>
        <v>EURXTND=</v>
      </c>
      <c r="K4" s="367" t="str">
        <f>IFERROR(_xll.qlDepositRateHelper2(,IF(DataSelect="Reference",$I4,$J4),IF(RIGHT($D4,1)="N","1D",$D4),$E4,Calendar,$F4,$G4,$H4,,_xll.ohTrigger(Trigger,DataSelect)),"--")</f>
        <v>obj_0082c#0015</v>
      </c>
      <c r="L4" s="292" t="b">
        <f t="shared" ref="L4:L20" si="8">IF(K4="--",FALSE,TRUE)</f>
        <v>1</v>
      </c>
      <c r="M4" s="91"/>
      <c r="N4" s="351" t="str">
        <f t="shared" si="3"/>
        <v>DP</v>
      </c>
      <c r="O4" s="351" t="str">
        <f t="shared" si="4"/>
        <v>TN</v>
      </c>
      <c r="P4" s="352" t="str">
        <f t="shared" ref="P4:Q19" si="9">K4</f>
        <v>obj_0082c#0015</v>
      </c>
      <c r="Q4" s="104" t="b">
        <f t="shared" si="9"/>
        <v>1</v>
      </c>
      <c r="R4" s="352">
        <v>1</v>
      </c>
      <c r="S4" s="352">
        <v>1</v>
      </c>
      <c r="T4" s="104" t="str">
        <v>obj_0082c</v>
      </c>
      <c r="U4" s="104" t="str">
        <f>_xll.qlRateHelperQuoteName(T4)</f>
        <v/>
      </c>
      <c r="V4" s="349">
        <f>_xll.qlRateHelperRate(T4,_xll.ohTrigger(Trigger,Trigger12M))</f>
        <v>-7.000000000000001E-4</v>
      </c>
      <c r="W4" s="349" t="str">
        <f>IFERROR(_xll.qlFuturesRateHelperConvexityAdjustment(T4,Trigger),"--")</f>
        <v>--</v>
      </c>
      <c r="X4" s="105">
        <f>_xll.qlRateHelperEarliestDate(T4,Trigger)</f>
        <v>42156</v>
      </c>
      <c r="Y4" s="105">
        <f>_xll.qlRateHelperLatestDate(T4,Trigger)</f>
        <v>42157</v>
      </c>
      <c r="Z4" s="257">
        <v>-9.3784980271249937E-4</v>
      </c>
      <c r="AB4" s="253" t="s">
        <v>223</v>
      </c>
      <c r="AC4" s="258">
        <v>4</v>
      </c>
      <c r="AD4" s="261"/>
      <c r="AN4" s="239">
        <v>3</v>
      </c>
      <c r="AO4" s="239" t="str">
        <f t="shared" si="5"/>
        <v>X15F</v>
      </c>
      <c r="AP4" s="239" t="str">
        <f t="shared" si="0"/>
        <v>EUR3X15F=ICAP</v>
      </c>
      <c r="AQ4" s="265">
        <f>_xll.RtGet("IDN",AP4,$AQ$1)/100</f>
        <v>1.5499999999999999E-3</v>
      </c>
      <c r="AR4" s="265">
        <f>_xll.RtGet("IDN",AP4,$AR$1)/100</f>
        <v>2.0500000000000002E-3</v>
      </c>
      <c r="AS4" s="265">
        <f t="shared" si="6"/>
        <v>1.8E-3</v>
      </c>
      <c r="AT4" s="266">
        <f>_xll.qlInterestRateIndexFixingDate($AC$5,AU4)</f>
        <v>42247</v>
      </c>
      <c r="AU4" s="266">
        <f>_xll.qlCalendarAdvance(Calendar,Settlementdate,AN4&amp;"M","mf",TRUE,Trigger)</f>
        <v>42249</v>
      </c>
      <c r="AV4" s="265">
        <f>_xll.qlIndexFixing($AC$5,AT4,,_xll.ohTrigger(Trigger,Trigger12M))</f>
        <v>1.6470886329094214E-3</v>
      </c>
      <c r="AW4" s="265">
        <f t="shared" si="7"/>
        <v>1.5291136709057856E-8</v>
      </c>
      <c r="AY4" s="104" t="s">
        <v>203</v>
      </c>
      <c r="AZ4" s="105">
        <f>_xll.qlInterestRateIndexFixingDate(Currency&amp;"ibor"&amp;Tenor,BA4,Trigger)</f>
        <v>42157</v>
      </c>
      <c r="BA4" s="105">
        <f>_xll.qlCalendarAdvance(Calendar,BA3,AY4,"f",,Trigger)</f>
        <v>42159</v>
      </c>
      <c r="BB4" s="105">
        <f>_xll.qlInterestRateIndexMaturity(Currency&amp;"ibor"&amp;Tenor,BA4,Trigger)</f>
        <v>42527</v>
      </c>
      <c r="BC4" s="257">
        <f>_xll.qlIndexFixing($AC$5,AZ4,TRUE,_xll.ohTrigger(Trigger,Trigger12M))</f>
        <v>1.5235855790333443E-3</v>
      </c>
      <c r="BD4" s="257">
        <f>_xll.qlIndexFixing($BE$1,AZ4,TRUE,_xll.ohTrigger(Trigger,Trigger12M))</f>
        <v>1.612806229028794E-3</v>
      </c>
    </row>
    <row r="5" spans="1:57" s="84" customFormat="1" ht="11.25" customHeight="1" x14ac:dyDescent="0.2">
      <c r="A5" s="291" t="s">
        <v>241</v>
      </c>
      <c r="B5" s="303" t="str">
        <v>SN</v>
      </c>
      <c r="C5" s="294" t="str">
        <v>SN</v>
      </c>
      <c r="D5" s="293" t="str">
        <f t="shared" si="1"/>
        <v>SN</v>
      </c>
      <c r="E5" s="292">
        <f t="shared" si="2"/>
        <v>2</v>
      </c>
      <c r="F5" s="293" t="s">
        <v>244</v>
      </c>
      <c r="G5" s="294" t="b">
        <v>0</v>
      </c>
      <c r="H5" s="295" t="s">
        <v>45</v>
      </c>
      <c r="I5" s="364">
        <v>1.658E-3</v>
      </c>
      <c r="J5" s="78" t="str">
        <f t="shared" ref="J5:J20" si="10">IF(LEFT(B5,1)="#","STUB"&amp;Tenor,Currency&amp;"_CURVE_DEP12M_"&amp;B5)</f>
        <v>EUR_CURVE_DEP12M_SN</v>
      </c>
      <c r="K5" s="367" t="str">
        <f>IFERROR(_xll.qlDepositRateHelper2(,IF(DataSelect="Reference",$I5,$J5),IF(RIGHT($D5,1)="N","1D",$D5),$E5,Calendar,$F5,$G5,$H5,,_xll.ohTrigger(Trigger,DataSelect)),"--")</f>
        <v>obj_0082f#0019</v>
      </c>
      <c r="L5" s="292" t="b">
        <f t="shared" si="8"/>
        <v>1</v>
      </c>
      <c r="M5" s="91"/>
      <c r="N5" s="351" t="str">
        <f t="shared" si="3"/>
        <v>DP</v>
      </c>
      <c r="O5" s="351" t="str">
        <f t="shared" si="4"/>
        <v>SN</v>
      </c>
      <c r="P5" s="352" t="str">
        <f t="shared" si="9"/>
        <v>obj_0082f#0019</v>
      </c>
      <c r="Q5" s="104" t="b">
        <f t="shared" si="9"/>
        <v>1</v>
      </c>
      <c r="R5" s="352">
        <v>1</v>
      </c>
      <c r="S5" s="352">
        <v>1</v>
      </c>
      <c r="T5" s="104" t="str">
        <v>obj_0082f</v>
      </c>
      <c r="U5" s="104" t="str">
        <f>_xll.qlRateHelperQuoteName(T5)</f>
        <v/>
      </c>
      <c r="V5" s="349">
        <f>_xll.qlRateHelperRate(T5,_xll.ohTrigger(Trigger,Trigger12M))</f>
        <v>1.658E-3</v>
      </c>
      <c r="W5" s="349" t="str">
        <f>IFERROR(_xll.qlFuturesRateHelperConvexityAdjustment(T5,Trigger),"--")</f>
        <v>--</v>
      </c>
      <c r="X5" s="105">
        <f>_xll.qlRateHelperEarliestDate(T5,Trigger)</f>
        <v>42157</v>
      </c>
      <c r="Y5" s="105">
        <f>_xll.qlRateHelperLatestDate(T5,Trigger)</f>
        <v>42158</v>
      </c>
      <c r="Z5" s="257">
        <v>-4.1407506073538105E-4</v>
      </c>
      <c r="AB5" s="253" t="s">
        <v>4</v>
      </c>
      <c r="AC5" s="258" t="str">
        <f>_xll.qlEuribor(,Tenor,YieldCurve_1Y,Permanent,YieldCurve_1Y,ObjectOverwrite)</f>
        <v>obj_00a7a#0017</v>
      </c>
      <c r="AD5" s="261"/>
      <c r="AN5" s="239">
        <v>4</v>
      </c>
      <c r="AO5" s="239" t="str">
        <f t="shared" si="5"/>
        <v>X16F</v>
      </c>
      <c r="AP5" s="239" t="str">
        <f t="shared" si="0"/>
        <v>EUR4X16F=ICAP</v>
      </c>
      <c r="AQ5" s="265">
        <f>_xll.RtGet("IDN",AP5,$AQ$1)/100</f>
        <v>1.6000000000000001E-3</v>
      </c>
      <c r="AR5" s="265">
        <f>_xll.RtGet("IDN",AP5,$AR$1)/100</f>
        <v>2.0999999999999999E-3</v>
      </c>
      <c r="AS5" s="265">
        <f t="shared" si="6"/>
        <v>1.8500000000000001E-3</v>
      </c>
      <c r="AT5" s="266">
        <f>_xll.qlInterestRateIndexFixingDate($AC$5,AU5)</f>
        <v>42277</v>
      </c>
      <c r="AU5" s="266">
        <f>_xll.qlCalendarAdvance(Calendar,Settlementdate,AN5&amp;"M","mf",TRUE,Trigger)</f>
        <v>42279</v>
      </c>
      <c r="AV5" s="265">
        <f>_xll.qlIndexFixing($AC$5,AT5,,_xll.ohTrigger(Trigger,Trigger12M))</f>
        <v>1.7064595307519537E-3</v>
      </c>
      <c r="AW5" s="265">
        <f t="shared" si="7"/>
        <v>1.4354046924804639E-8</v>
      </c>
      <c r="AY5" s="104" t="s">
        <v>203</v>
      </c>
      <c r="AZ5" s="105">
        <f>_xll.qlInterestRateIndexFixingDate(Currency&amp;"ibor"&amp;Tenor,BA5,Trigger)</f>
        <v>42158</v>
      </c>
      <c r="BA5" s="105">
        <f>_xll.qlCalendarAdvance(Calendar,BA4,AY5,"f",,Trigger)</f>
        <v>42160</v>
      </c>
      <c r="BB5" s="105">
        <f>_xll.qlInterestRateIndexMaturity(Currency&amp;"ibor"&amp;Tenor,BA5,Trigger)</f>
        <v>42527</v>
      </c>
      <c r="BC5" s="257">
        <f>_xll.qlIndexFixing($AC$5,AZ5,TRUE,_xll.ohTrigger(Trigger,Trigger12M))</f>
        <v>1.5252134400953513E-3</v>
      </c>
      <c r="BD5" s="257">
        <f>_xll.qlIndexFixing($BE$1,AZ5,TRUE,_xll.ohTrigger(Trigger,Trigger12M))</f>
        <v>1.6142508481087972E-3</v>
      </c>
    </row>
    <row r="6" spans="1:57" s="84" customFormat="1" ht="11.25" customHeight="1" x14ac:dyDescent="0.2">
      <c r="A6" s="291" t="s">
        <v>241</v>
      </c>
      <c r="B6" s="303" t="str">
        <v>1W</v>
      </c>
      <c r="C6" s="294" t="str">
        <v>1W</v>
      </c>
      <c r="D6" s="293" t="str">
        <f t="shared" si="1"/>
        <v>1W</v>
      </c>
      <c r="E6" s="292">
        <f t="shared" si="2"/>
        <v>2</v>
      </c>
      <c r="F6" s="293" t="s">
        <v>244</v>
      </c>
      <c r="G6" s="294" t="b">
        <v>0</v>
      </c>
      <c r="H6" s="295" t="s">
        <v>45</v>
      </c>
      <c r="I6" s="364">
        <v>1.4580000000000001E-3</v>
      </c>
      <c r="J6" s="78" t="str">
        <f t="shared" si="10"/>
        <v>EUR_CURVE_DEP12M_1W</v>
      </c>
      <c r="K6" s="367" t="str">
        <f>IFERROR(_xll.qlDepositRateHelper2(,IF(DataSelect="Reference",$I6,$J6),IF(RIGHT($D6,1)="N","1D",$D6),$E6,Calendar,$F6,$G6,$H6,,_xll.ohTrigger(Trigger,DataSelect)),"--")</f>
        <v>obj_00834#0019</v>
      </c>
      <c r="L6" s="292" t="b">
        <f t="shared" si="8"/>
        <v>1</v>
      </c>
      <c r="M6" s="91"/>
      <c r="N6" s="351" t="str">
        <f t="shared" si="3"/>
        <v>DP</v>
      </c>
      <c r="O6" s="351" t="str">
        <f t="shared" si="4"/>
        <v>1W</v>
      </c>
      <c r="P6" s="352" t="str">
        <f t="shared" si="9"/>
        <v>obj_00834#0019</v>
      </c>
      <c r="Q6" s="104" t="b">
        <f t="shared" si="9"/>
        <v>1</v>
      </c>
      <c r="R6" s="352">
        <v>1</v>
      </c>
      <c r="S6" s="352">
        <v>1</v>
      </c>
      <c r="T6" s="104" t="str">
        <v>obj_00834</v>
      </c>
      <c r="U6" s="104" t="str">
        <f>_xll.qlRateHelperQuoteName(T6)</f>
        <v/>
      </c>
      <c r="V6" s="349">
        <f>_xll.qlRateHelperRate(T6,_xll.ohTrigger(Trigger,Trigger12M))</f>
        <v>1.4580000000000001E-3</v>
      </c>
      <c r="W6" s="349" t="str">
        <f>IFERROR(_xll.qlFuturesRateHelperConvexityAdjustment(T6,Trigger),"--")</f>
        <v>--</v>
      </c>
      <c r="X6" s="105">
        <f>_xll.qlRateHelperEarliestDate(T6,Trigger)</f>
        <v>42157</v>
      </c>
      <c r="Y6" s="105">
        <f>_xll.qlRateHelperLatestDate(T6,Trigger)</f>
        <v>42164</v>
      </c>
      <c r="Z6" s="257">
        <v>5.9965491932652412E-4</v>
      </c>
      <c r="AD6" s="261"/>
      <c r="AN6" s="239">
        <v>5</v>
      </c>
      <c r="AO6" s="239" t="str">
        <f t="shared" si="5"/>
        <v>X17F</v>
      </c>
      <c r="AP6" s="239" t="str">
        <f t="shared" si="0"/>
        <v>EUR5X17F=ICAP</v>
      </c>
      <c r="AQ6" s="265">
        <f>_xll.RtGet("IDN",AP6,$AQ$1)/100</f>
        <v>1.65E-3</v>
      </c>
      <c r="AR6" s="265">
        <f>_xll.RtGet("IDN",AP6,$AR$1)/100</f>
        <v>2.15E-3</v>
      </c>
      <c r="AS6" s="265">
        <f t="shared" si="6"/>
        <v>1.9E-3</v>
      </c>
      <c r="AT6" s="266">
        <f>_xll.qlInterestRateIndexFixingDate($AC$5,AU6)</f>
        <v>42306</v>
      </c>
      <c r="AU6" s="266">
        <f>_xll.qlCalendarAdvance(Calendar,Settlementdate,AN6&amp;"M","mf",TRUE,Trigger)</f>
        <v>42310</v>
      </c>
      <c r="AV6" s="265">
        <f>_xll.qlIndexFixing($AC$5,AT6,,_xll.ohTrigger(Trigger,Trigger12M))</f>
        <v>1.7654761378608529E-3</v>
      </c>
      <c r="AW6" s="265">
        <f t="shared" si="7"/>
        <v>1.3452386213914708E-8</v>
      </c>
      <c r="AY6" s="104" t="s">
        <v>203</v>
      </c>
      <c r="AZ6" s="105">
        <f>_xll.qlInterestRateIndexFixingDate(Currency&amp;"ibor"&amp;Tenor,BA6,Trigger)</f>
        <v>42159</v>
      </c>
      <c r="BA6" s="105">
        <f>_xll.qlCalendarAdvance(Calendar,BA5,AY6,"f",,Trigger)</f>
        <v>42163</v>
      </c>
      <c r="BB6" s="105">
        <f>_xll.qlInterestRateIndexMaturity(Currency&amp;"ibor"&amp;Tenor,BA6,Trigger)</f>
        <v>42529</v>
      </c>
      <c r="BC6" s="257">
        <f>_xll.qlIndexFixing($AC$5,AZ6,TRUE,_xll.ohTrigger(Trigger,Trigger12M))</f>
        <v>1.5264483112243914E-3</v>
      </c>
      <c r="BD6" s="257">
        <f>_xll.qlIndexFixing($BE$1,AZ6,TRUE,_xll.ohTrigger(Trigger,Trigger12M))</f>
        <v>1.623854839176126E-3</v>
      </c>
    </row>
    <row r="7" spans="1:57" s="84" customFormat="1" ht="11.25" customHeight="1" x14ac:dyDescent="0.2">
      <c r="A7" s="291" t="s">
        <v>241</v>
      </c>
      <c r="B7" s="303" t="str">
        <v>2W</v>
      </c>
      <c r="C7" s="294" t="str">
        <v>2W</v>
      </c>
      <c r="D7" s="293" t="str">
        <f t="shared" si="1"/>
        <v>2W</v>
      </c>
      <c r="E7" s="292">
        <f t="shared" si="2"/>
        <v>2</v>
      </c>
      <c r="F7" s="293" t="s">
        <v>244</v>
      </c>
      <c r="G7" s="294" t="b">
        <v>0</v>
      </c>
      <c r="H7" s="295" t="s">
        <v>45</v>
      </c>
      <c r="I7" s="364">
        <v>1.4779999999999999E-3</v>
      </c>
      <c r="J7" s="78" t="str">
        <f t="shared" si="10"/>
        <v>EUR_CURVE_DEP12M_2W</v>
      </c>
      <c r="K7" s="367" t="str">
        <f>IFERROR(_xll.qlDepositRateHelper2(,IF(DataSelect="Reference",$I7,$J7),IF(RIGHT($D7,1)="N","1D",$D7),$E7,Calendar,$F7,$G7,$H7,,_xll.ohTrigger(Trigger,DataSelect)),"--")</f>
        <v>obj_00835#0019</v>
      </c>
      <c r="L7" s="292" t="b">
        <f t="shared" si="8"/>
        <v>1</v>
      </c>
      <c r="M7" s="91"/>
      <c r="N7" s="351" t="str">
        <f t="shared" si="3"/>
        <v>DP</v>
      </c>
      <c r="O7" s="351" t="str">
        <f t="shared" si="4"/>
        <v>2W</v>
      </c>
      <c r="P7" s="352" t="str">
        <f t="shared" si="9"/>
        <v>obj_00835#0019</v>
      </c>
      <c r="Q7" s="104" t="b">
        <f t="shared" si="9"/>
        <v>1</v>
      </c>
      <c r="R7" s="352">
        <v>1</v>
      </c>
      <c r="S7" s="352">
        <v>1</v>
      </c>
      <c r="T7" s="104" t="str">
        <v>obj_00835</v>
      </c>
      <c r="U7" s="104" t="str">
        <f>_xll.qlRateHelperQuoteName(T7)</f>
        <v/>
      </c>
      <c r="V7" s="349">
        <f>_xll.qlRateHelperRate(T7,_xll.ohTrigger(Trigger,Trigger12M))</f>
        <v>1.4779999999999999E-3</v>
      </c>
      <c r="W7" s="349" t="str">
        <f>IFERROR(_xll.qlFuturesRateHelperConvexityAdjustment(T7,Trigger),"--")</f>
        <v>--</v>
      </c>
      <c r="X7" s="105">
        <f>_xll.qlRateHelperEarliestDate(T7,Trigger)</f>
        <v>42157</v>
      </c>
      <c r="Y7" s="105">
        <f>_xll.qlRateHelperLatestDate(T7,Trigger)</f>
        <v>42171</v>
      </c>
      <c r="Z7" s="257">
        <v>9.5707704315432503E-4</v>
      </c>
      <c r="AD7" s="261"/>
      <c r="AN7" s="239">
        <v>6</v>
      </c>
      <c r="AO7" s="239" t="str">
        <f t="shared" si="5"/>
        <v>X18F</v>
      </c>
      <c r="AP7" s="239" t="str">
        <f t="shared" si="0"/>
        <v>EUR6X18F=ICAP</v>
      </c>
      <c r="AQ7" s="265">
        <f>_xll.RtGet("IDN",AP7,$AQ$1)/100</f>
        <v>1.7000000000000001E-3</v>
      </c>
      <c r="AR7" s="265">
        <f>_xll.RtGet("IDN",AP7,$AR$1)/100</f>
        <v>2.2000000000000001E-3</v>
      </c>
      <c r="AS7" s="265">
        <f t="shared" si="6"/>
        <v>1.9500000000000001E-3</v>
      </c>
      <c r="AT7" s="266">
        <f>_xll.qlInterestRateIndexFixingDate($AC$5,AU7)</f>
        <v>42338</v>
      </c>
      <c r="AU7" s="266">
        <f>_xll.qlCalendarAdvance(Calendar,Settlementdate,AN7&amp;"M","mf",TRUE,Trigger)</f>
        <v>42340</v>
      </c>
      <c r="AV7" s="265">
        <f>_xll.qlIndexFixing($AC$5,AT7,,_xll.ohTrigger(Trigger,Trigger12M))</f>
        <v>1.8433621514651252E-3</v>
      </c>
      <c r="AW7" s="265">
        <f t="shared" si="7"/>
        <v>1.0663784853487488E-8</v>
      </c>
      <c r="AY7" s="104" t="s">
        <v>203</v>
      </c>
      <c r="AZ7" s="105">
        <f>_xll.qlInterestRateIndexFixingDate(Currency&amp;"ibor"&amp;Tenor,BA7,Trigger)</f>
        <v>42160</v>
      </c>
      <c r="BA7" s="105">
        <f>_xll.qlCalendarAdvance(Calendar,BA6,AY7,"f",,Trigger)</f>
        <v>42164</v>
      </c>
      <c r="BB7" s="105">
        <f>_xll.qlInterestRateIndexMaturity(Currency&amp;"ibor"&amp;Tenor,BA7,Trigger)</f>
        <v>42530</v>
      </c>
      <c r="BC7" s="257">
        <f>_xll.qlIndexFixing($AC$5,AZ7,TRUE,_xll.ohTrigger(Trigger,Trigger12M))</f>
        <v>1.525343144087351E-3</v>
      </c>
      <c r="BD7" s="257">
        <f>_xll.qlIndexFixing($BE$1,AZ7,TRUE,_xll.ohTrigger(Trigger,Trigger12M))</f>
        <v>1.6279763706935134E-3</v>
      </c>
    </row>
    <row r="8" spans="1:57" s="84" customFormat="1" ht="11.25" customHeight="1" x14ac:dyDescent="0.2">
      <c r="A8" s="291" t="s">
        <v>241</v>
      </c>
      <c r="B8" s="303" t="str">
        <v>3W</v>
      </c>
      <c r="C8" s="294" t="str">
        <v>3W</v>
      </c>
      <c r="D8" s="293" t="str">
        <f t="shared" si="1"/>
        <v>3W</v>
      </c>
      <c r="E8" s="292">
        <f t="shared" si="2"/>
        <v>2</v>
      </c>
      <c r="F8" s="293" t="s">
        <v>244</v>
      </c>
      <c r="G8" s="294" t="b">
        <v>0</v>
      </c>
      <c r="H8" s="295" t="s">
        <v>45</v>
      </c>
      <c r="I8" s="364">
        <v>1.488E-3</v>
      </c>
      <c r="J8" s="78" t="str">
        <f t="shared" si="10"/>
        <v>EUR_CURVE_DEP12M_3W</v>
      </c>
      <c r="K8" s="367" t="str">
        <f>IFERROR(_xll.qlDepositRateHelper2(,IF(DataSelect="Reference",$I8,$J8),IF(RIGHT($D8,1)="N","1D",$D8),$E8,Calendar,$F8,$G8,$H8,,_xll.ohTrigger(Trigger,DataSelect)),"--")</f>
        <v>obj_00833#0019</v>
      </c>
      <c r="L8" s="292" t="b">
        <f t="shared" si="8"/>
        <v>1</v>
      </c>
      <c r="M8" s="91"/>
      <c r="N8" s="351" t="str">
        <f t="shared" si="3"/>
        <v>DP</v>
      </c>
      <c r="O8" s="351" t="str">
        <f t="shared" si="4"/>
        <v>3W</v>
      </c>
      <c r="P8" s="352" t="str">
        <f t="shared" si="9"/>
        <v>obj_00833#0019</v>
      </c>
      <c r="Q8" s="104" t="b">
        <f t="shared" si="9"/>
        <v>1</v>
      </c>
      <c r="R8" s="352">
        <v>1</v>
      </c>
      <c r="S8" s="352">
        <v>1</v>
      </c>
      <c r="T8" s="104" t="str">
        <v>obj_00833</v>
      </c>
      <c r="U8" s="104" t="str">
        <f>_xll.qlRateHelperQuoteName(T8)</f>
        <v/>
      </c>
      <c r="V8" s="349">
        <f>_xll.qlRateHelperRate(T8,_xll.ohTrigger(Trigger,Trigger12M))</f>
        <v>1.488E-3</v>
      </c>
      <c r="W8" s="349" t="str">
        <f>IFERROR(_xll.qlFuturesRateHelperConvexityAdjustment(T8,Trigger),"--")</f>
        <v>--</v>
      </c>
      <c r="X8" s="105">
        <f>_xll.qlRateHelperEarliestDate(T8,Trigger)</f>
        <v>42157</v>
      </c>
      <c r="Y8" s="105">
        <f>_xll.qlRateHelperLatestDate(T8,Trigger)</f>
        <v>42178</v>
      </c>
      <c r="Z8" s="257">
        <v>1.1171690347978385E-3</v>
      </c>
      <c r="AD8" s="261"/>
      <c r="AN8" s="239">
        <v>7</v>
      </c>
      <c r="AO8" s="239" t="str">
        <f t="shared" si="5"/>
        <v>X19F</v>
      </c>
      <c r="AP8" s="239" t="str">
        <f t="shared" si="0"/>
        <v>EUR7X19F=ICAP</v>
      </c>
      <c r="AQ8" s="265">
        <f>_xll.RtGet("IDN",AP8,$AQ$1)/100</f>
        <v>1.7500000000000003E-3</v>
      </c>
      <c r="AR8" s="265">
        <f>_xll.RtGet("IDN",AP8,$AR$1)/100</f>
        <v>2.2500000000000003E-3</v>
      </c>
      <c r="AS8" s="265">
        <f t="shared" si="6"/>
        <v>2E-3</v>
      </c>
      <c r="AT8" s="266">
        <f>_xll.qlInterestRateIndexFixingDate($AC$5,AU8)</f>
        <v>42368</v>
      </c>
      <c r="AU8" s="266">
        <f>_xll.qlCalendarAdvance(Calendar,Settlementdate,AN8&amp;"M","mf",TRUE,Trigger)</f>
        <v>42373</v>
      </c>
      <c r="AV8" s="265">
        <f>_xll.qlIndexFixing($AC$5,AT8,,_xll.ohTrigger(Trigger,Trigger12M))</f>
        <v>1.883675649876749E-3</v>
      </c>
      <c r="AW8" s="265">
        <f t="shared" si="7"/>
        <v>1.1632435012325103E-8</v>
      </c>
      <c r="AY8" s="104" t="s">
        <v>203</v>
      </c>
      <c r="AZ8" s="105">
        <f>_xll.qlInterestRateIndexFixingDate(Currency&amp;"ibor"&amp;Tenor,BA8,Trigger)</f>
        <v>42163</v>
      </c>
      <c r="BA8" s="105">
        <f>_xll.qlCalendarAdvance(Calendar,BA7,AY8,"f",,Trigger)</f>
        <v>42165</v>
      </c>
      <c r="BB8" s="105">
        <f>_xll.qlInterestRateIndexMaturity(Currency&amp;"ibor"&amp;Tenor,BA8,Trigger)</f>
        <v>42531</v>
      </c>
      <c r="BC8" s="257">
        <f>_xll.qlIndexFixing($AC$5,AZ8,TRUE,_xll.ohTrigger(Trigger,Trigger12M))</f>
        <v>1.5271495212311722E-3</v>
      </c>
      <c r="BD8" s="257">
        <f>_xll.qlIndexFixing($BE$1,AZ8,TRUE,_xll.ohTrigger(Trigger,Trigger12M))</f>
        <v>1.6321170822518442E-3</v>
      </c>
    </row>
    <row r="9" spans="1:57" s="84" customFormat="1" ht="11.25" customHeight="1" x14ac:dyDescent="0.2">
      <c r="A9" s="291" t="s">
        <v>241</v>
      </c>
      <c r="B9" s="303" t="str">
        <v>1M</v>
      </c>
      <c r="C9" s="294" t="str">
        <v>1M</v>
      </c>
      <c r="D9" s="293" t="str">
        <f t="shared" si="1"/>
        <v>1M</v>
      </c>
      <c r="E9" s="292">
        <f t="shared" si="2"/>
        <v>2</v>
      </c>
      <c r="F9" s="293" t="s">
        <v>9</v>
      </c>
      <c r="G9" s="294" t="b">
        <v>1</v>
      </c>
      <c r="H9" s="295" t="s">
        <v>45</v>
      </c>
      <c r="I9" s="364">
        <v>1.5179999999999998E-3</v>
      </c>
      <c r="J9" s="78" t="str">
        <f t="shared" si="10"/>
        <v>EUR_CURVE_DEP12M_1M</v>
      </c>
      <c r="K9" s="367" t="str">
        <f>IFERROR(_xll.qlDepositRateHelper2(,IF(DataSelect="Reference",$I9,$J9),IF(RIGHT($D9,1)="N","1D",$D9),$E9,Calendar,$F9,$G9,$H9,,_xll.ohTrigger(Trigger,DataSelect)),"--")</f>
        <v>obj_00830#0019</v>
      </c>
      <c r="L9" s="292" t="b">
        <f t="shared" si="8"/>
        <v>1</v>
      </c>
      <c r="M9" s="91"/>
      <c r="N9" s="351" t="str">
        <f t="shared" si="3"/>
        <v>DP</v>
      </c>
      <c r="O9" s="351" t="str">
        <f t="shared" si="4"/>
        <v>1M</v>
      </c>
      <c r="P9" s="352" t="str">
        <f t="shared" si="9"/>
        <v>obj_00830#0019</v>
      </c>
      <c r="Q9" s="104" t="b">
        <f t="shared" si="9"/>
        <v>1</v>
      </c>
      <c r="R9" s="352">
        <v>1</v>
      </c>
      <c r="S9" s="352">
        <v>1</v>
      </c>
      <c r="T9" s="104" t="str">
        <v>obj_00830</v>
      </c>
      <c r="U9" s="104" t="str">
        <f>_xll.qlRateHelperQuoteName(T9)</f>
        <v/>
      </c>
      <c r="V9" s="349">
        <f>_xll.qlRateHelperRate(T9,_xll.ohTrigger(Trigger,Trigger12M))</f>
        <v>1.5179999999999998E-3</v>
      </c>
      <c r="W9" s="349" t="str">
        <f>IFERROR(_xll.qlFuturesRateHelperConvexityAdjustment(T9,Trigger),"--")</f>
        <v>--</v>
      </c>
      <c r="X9" s="105">
        <f>_xll.qlRateHelperEarliestDate(T9,Trigger)</f>
        <v>42157</v>
      </c>
      <c r="Y9" s="105">
        <f>_xll.qlRateHelperLatestDate(T9,Trigger)</f>
        <v>42187</v>
      </c>
      <c r="Z9" s="257">
        <v>1.2475935477883483E-3</v>
      </c>
      <c r="AD9" s="261"/>
      <c r="AN9" s="239">
        <v>8</v>
      </c>
      <c r="AO9" s="239" t="str">
        <f t="shared" si="5"/>
        <v>X20F</v>
      </c>
      <c r="AP9" s="239" t="str">
        <f t="shared" si="0"/>
        <v>EUR8X20F=ICAP</v>
      </c>
      <c r="AQ9" s="265">
        <f>_xll.RtGet("IDN",AP9,$AQ$1)/100</f>
        <v>1.8E-3</v>
      </c>
      <c r="AR9" s="265">
        <f>_xll.RtGet("IDN",AP9,$AR$1)/100</f>
        <v>2.3E-3</v>
      </c>
      <c r="AS9" s="265">
        <f t="shared" si="6"/>
        <v>2.0499999999999997E-3</v>
      </c>
      <c r="AT9" s="266">
        <f>_xll.qlInterestRateIndexFixingDate($AC$5,AU9)</f>
        <v>42398</v>
      </c>
      <c r="AU9" s="266">
        <f>_xll.qlCalendarAdvance(Calendar,Settlementdate,AN9&amp;"M","mf",TRUE,Trigger)</f>
        <v>42402</v>
      </c>
      <c r="AV9" s="265">
        <f>_xll.qlIndexFixing($AC$5,AT9,,_xll.ohTrigger(Trigger,Trigger12M))</f>
        <v>1.90173923948489E-3</v>
      </c>
      <c r="AW9" s="265">
        <f t="shared" si="7"/>
        <v>1.4826076051510976E-8</v>
      </c>
      <c r="AY9" s="104" t="s">
        <v>203</v>
      </c>
      <c r="AZ9" s="105">
        <f>_xll.qlInterestRateIndexFixingDate(Currency&amp;"ibor"&amp;Tenor,BA9,Trigger)</f>
        <v>42164</v>
      </c>
      <c r="BA9" s="105">
        <f>_xll.qlCalendarAdvance(Calendar,BA8,AY9,"f",,Trigger)</f>
        <v>42166</v>
      </c>
      <c r="BB9" s="105">
        <f>_xll.qlInterestRateIndexMaturity(Currency&amp;"ibor"&amp;Tenor,BA9,Trigger)</f>
        <v>42534</v>
      </c>
      <c r="BC9" s="257">
        <f>_xll.qlIndexFixing($AC$5,AZ9,TRUE,_xll.ohTrigger(Trigger,Trigger12M))</f>
        <v>1.5305052796593184E-3</v>
      </c>
      <c r="BD9" s="257">
        <f>_xll.qlIndexFixing($BE$1,AZ9,TRUE,_xll.ohTrigger(Trigger,Trigger12M))</f>
        <v>1.6415137025275969E-3</v>
      </c>
    </row>
    <row r="10" spans="1:57" s="84" customFormat="1" ht="11.25" customHeight="1" x14ac:dyDescent="0.2">
      <c r="A10" s="291" t="s">
        <v>241</v>
      </c>
      <c r="B10" s="303" t="str">
        <v>2M</v>
      </c>
      <c r="C10" s="294" t="str">
        <v>2M</v>
      </c>
      <c r="D10" s="293" t="str">
        <f t="shared" si="1"/>
        <v>2M</v>
      </c>
      <c r="E10" s="292">
        <f t="shared" si="2"/>
        <v>2</v>
      </c>
      <c r="F10" s="293" t="s">
        <v>9</v>
      </c>
      <c r="G10" s="294" t="b">
        <v>1</v>
      </c>
      <c r="H10" s="295" t="s">
        <v>45</v>
      </c>
      <c r="I10" s="364">
        <v>1.4469999999999999E-3</v>
      </c>
      <c r="J10" s="78" t="str">
        <f t="shared" si="10"/>
        <v>EUR_CURVE_DEP12M_2M</v>
      </c>
      <c r="K10" s="367" t="str">
        <f>IFERROR(_xll.qlDepositRateHelper2(,IF(DataSelect="Reference",$I10,$J10),IF(RIGHT($D10,1)="N","1D",$D10),$E10,Calendar,$F10,$G10,$H10,,_xll.ohTrigger(Trigger,DataSelect)),"--")</f>
        <v>obj_00831#0019</v>
      </c>
      <c r="L10" s="292" t="b">
        <f t="shared" si="8"/>
        <v>1</v>
      </c>
      <c r="M10" s="91"/>
      <c r="N10" s="351" t="str">
        <f t="shared" si="3"/>
        <v>DP</v>
      </c>
      <c r="O10" s="351" t="str">
        <f t="shared" si="4"/>
        <v>2M</v>
      </c>
      <c r="P10" s="352" t="str">
        <f t="shared" si="9"/>
        <v>obj_00831#0019</v>
      </c>
      <c r="Q10" s="104" t="b">
        <f t="shared" si="9"/>
        <v>1</v>
      </c>
      <c r="R10" s="352">
        <v>1</v>
      </c>
      <c r="S10" s="352">
        <v>1</v>
      </c>
      <c r="T10" s="104" t="str">
        <v>obj_00831</v>
      </c>
      <c r="U10" s="104" t="str">
        <f>_xll.qlRateHelperQuoteName(T10)</f>
        <v/>
      </c>
      <c r="V10" s="349">
        <f>_xll.qlRateHelperRate(T10,_xll.ohTrigger(Trigger,Trigger12M))</f>
        <v>1.4469999999999999E-3</v>
      </c>
      <c r="W10" s="349" t="str">
        <f>IFERROR(_xll.qlFuturesRateHelperConvexityAdjustment(T10,Trigger),"--")</f>
        <v>--</v>
      </c>
      <c r="X10" s="105">
        <f>_xll.qlRateHelperEarliestDate(T10,Trigger)</f>
        <v>42157</v>
      </c>
      <c r="Y10" s="105">
        <f>_xll.qlRateHelperLatestDate(T10,Trigger)</f>
        <v>42219</v>
      </c>
      <c r="Z10" s="257">
        <v>1.3211711602638982E-3</v>
      </c>
      <c r="AD10" s="261"/>
      <c r="AN10" s="239">
        <v>9</v>
      </c>
      <c r="AO10" s="239" t="str">
        <f t="shared" si="5"/>
        <v>X21F</v>
      </c>
      <c r="AP10" s="239" t="str">
        <f t="shared" si="0"/>
        <v>EUR9X21F=ICAP</v>
      </c>
      <c r="AQ10" s="265">
        <f>_xll.RtGet("IDN",AP10,$AQ$1)/100</f>
        <v>1.8400000000000001E-3</v>
      </c>
      <c r="AR10" s="265">
        <f>_xll.RtGet("IDN",AP10,$AR$1)/100</f>
        <v>2.3400000000000001E-3</v>
      </c>
      <c r="AS10" s="265">
        <f t="shared" si="6"/>
        <v>2.0899999999999998E-3</v>
      </c>
      <c r="AT10" s="266">
        <f>_xll.qlInterestRateIndexFixingDate($AC$5,AU10)</f>
        <v>42429</v>
      </c>
      <c r="AU10" s="266">
        <f>_xll.qlCalendarAdvance(Calendar,Settlementdate,AN10&amp;"M","mf",TRUE,Trigger)</f>
        <v>42431</v>
      </c>
      <c r="AV10" s="265">
        <f>_xll.qlIndexFixing($AC$5,AT10,,_xll.ohTrigger(Trigger,Trigger12M))</f>
        <v>1.9166342698914503E-3</v>
      </c>
      <c r="AW10" s="265">
        <f t="shared" si="7"/>
        <v>1.7336573010854953E-8</v>
      </c>
      <c r="AY10" s="104" t="s">
        <v>203</v>
      </c>
      <c r="AZ10" s="105">
        <f>_xll.qlInterestRateIndexFixingDate(Currency&amp;"ibor"&amp;Tenor,BA10,Trigger)</f>
        <v>42165</v>
      </c>
      <c r="BA10" s="105">
        <f>_xll.qlCalendarAdvance(Calendar,BA9,AY10,"f",,Trigger)</f>
        <v>42167</v>
      </c>
      <c r="BB10" s="105">
        <f>_xll.qlInterestRateIndexMaturity(Currency&amp;"ibor"&amp;Tenor,BA10,Trigger)</f>
        <v>42534</v>
      </c>
      <c r="BC10" s="257">
        <f>_xll.qlIndexFixing($AC$5,AZ10,TRUE,_xll.ohTrigger(Trigger,Trigger12M))</f>
        <v>1.530862522186397E-3</v>
      </c>
      <c r="BD10" s="257">
        <f>_xll.qlIndexFixing($BE$1,AZ10,TRUE,_xll.ohTrigger(Trigger,Trigger12M))</f>
        <v>1.6430364571814161E-3</v>
      </c>
    </row>
    <row r="11" spans="1:57" s="84" customFormat="1" ht="11.25" customHeight="1" x14ac:dyDescent="0.2">
      <c r="A11" s="291" t="s">
        <v>241</v>
      </c>
      <c r="B11" s="303" t="str">
        <v>3M</v>
      </c>
      <c r="C11" s="294" t="str">
        <v>3M</v>
      </c>
      <c r="D11" s="293" t="str">
        <f t="shared" si="1"/>
        <v>3M</v>
      </c>
      <c r="E11" s="292">
        <f t="shared" si="2"/>
        <v>2</v>
      </c>
      <c r="F11" s="293" t="s">
        <v>9</v>
      </c>
      <c r="G11" s="294" t="b">
        <v>1</v>
      </c>
      <c r="H11" s="295" t="s">
        <v>45</v>
      </c>
      <c r="I11" s="364">
        <v>1.4159999999999999E-3</v>
      </c>
      <c r="J11" s="78" t="str">
        <f t="shared" si="10"/>
        <v>EUR_CURVE_DEP12M_3M</v>
      </c>
      <c r="K11" s="367" t="str">
        <f>IFERROR(_xll.qlDepositRateHelper2(,IF(DataSelect="Reference",$I11,$J11),IF(RIGHT($D11,1)="N","1D",$D11),$E11,Calendar,$F11,$G11,$H11,,_xll.ohTrigger(Trigger,DataSelect)),"--")</f>
        <v>obj_0082d#0019</v>
      </c>
      <c r="L11" s="292" t="b">
        <f t="shared" si="8"/>
        <v>1</v>
      </c>
      <c r="M11" s="91"/>
      <c r="N11" s="351" t="str">
        <f t="shared" si="3"/>
        <v>DP</v>
      </c>
      <c r="O11" s="351" t="str">
        <f t="shared" si="4"/>
        <v>3M</v>
      </c>
      <c r="P11" s="352" t="str">
        <f t="shared" si="9"/>
        <v>obj_0082d#0019</v>
      </c>
      <c r="Q11" s="104" t="b">
        <f t="shared" si="9"/>
        <v>1</v>
      </c>
      <c r="R11" s="352">
        <v>1</v>
      </c>
      <c r="S11" s="352">
        <v>1</v>
      </c>
      <c r="T11" s="104" t="str">
        <v>obj_0082d</v>
      </c>
      <c r="U11" s="104" t="str">
        <f>_xll.qlRateHelperQuoteName(T11)</f>
        <v/>
      </c>
      <c r="V11" s="349">
        <f>_xll.qlRateHelperRate(T11,_xll.ohTrigger(Trigger,Trigger12M))</f>
        <v>1.4159999999999999E-3</v>
      </c>
      <c r="W11" s="349" t="str">
        <f>IFERROR(_xll.qlFuturesRateHelperConvexityAdjustment(T11,Trigger),"--")</f>
        <v>--</v>
      </c>
      <c r="X11" s="105">
        <f>_xll.qlRateHelperEarliestDate(T11,Trigger)</f>
        <v>42157</v>
      </c>
      <c r="Y11" s="105">
        <f>_xll.qlRateHelperLatestDate(T11,Trigger)</f>
        <v>42249</v>
      </c>
      <c r="Z11" s="257">
        <v>1.3365212705235443E-3</v>
      </c>
      <c r="AD11" s="261"/>
      <c r="AN11" s="239">
        <v>10</v>
      </c>
      <c r="AO11" s="239" t="str">
        <f t="shared" si="5"/>
        <v>X22F</v>
      </c>
      <c r="AP11" s="239" t="str">
        <f t="shared" si="0"/>
        <v>EUR10X22F=ICAP</v>
      </c>
      <c r="AQ11" s="265">
        <f>_xll.RtGet("IDN",AP11,$AQ$1)/100</f>
        <v>1.9E-3</v>
      </c>
      <c r="AR11" s="265">
        <f>_xll.RtGet("IDN",AP11,$AR$1)/100</f>
        <v>2.3999999999999998E-3</v>
      </c>
      <c r="AS11" s="265">
        <f t="shared" si="6"/>
        <v>2.15E-3</v>
      </c>
      <c r="AT11" s="266">
        <f>_xll.qlInterestRateIndexFixingDate($AC$5,AU11)</f>
        <v>42460</v>
      </c>
      <c r="AU11" s="266">
        <f>_xll.qlCalendarAdvance(Calendar,Settlementdate,AN11&amp;"M","mf",TRUE,Trigger)</f>
        <v>42464</v>
      </c>
      <c r="AV11" s="265">
        <f>_xll.qlIndexFixing($AC$5,AT11,,_xll.ohTrigger(Trigger,Trigger12M))</f>
        <v>1.9435720819373178E-3</v>
      </c>
      <c r="AW11" s="265">
        <f t="shared" si="7"/>
        <v>2.0642791806268221E-8</v>
      </c>
      <c r="AY11" s="104" t="s">
        <v>203</v>
      </c>
      <c r="AZ11" s="105">
        <f>_xll.qlInterestRateIndexFixingDate(Currency&amp;"ibor"&amp;Tenor,BA11,Trigger)</f>
        <v>42166</v>
      </c>
      <c r="BA11" s="105">
        <f>_xll.qlCalendarAdvance(Calendar,BA10,AY11,"f",,Trigger)</f>
        <v>42170</v>
      </c>
      <c r="BB11" s="105">
        <f>_xll.qlInterestRateIndexMaturity(Currency&amp;"ibor"&amp;Tenor,BA11,Trigger)</f>
        <v>42536</v>
      </c>
      <c r="BC11" s="257">
        <f>_xll.qlIndexFixing($AC$5,AZ11,TRUE,_xll.ohTrigger(Trigger,Trigger12M))</f>
        <v>1.5321250340309702E-3</v>
      </c>
      <c r="BD11" s="257">
        <f>_xll.qlIndexFixing($BE$1,AZ11,TRUE,_xll.ohTrigger(Trigger,Trigger12M))</f>
        <v>1.6528030760578228E-3</v>
      </c>
    </row>
    <row r="12" spans="1:57" s="84" customFormat="1" ht="11.25" customHeight="1" x14ac:dyDescent="0.2">
      <c r="A12" s="291" t="s">
        <v>241</v>
      </c>
      <c r="B12" s="303" t="str">
        <v>4M</v>
      </c>
      <c r="C12" s="294" t="str">
        <v>4M</v>
      </c>
      <c r="D12" s="293" t="str">
        <f t="shared" si="1"/>
        <v>4M</v>
      </c>
      <c r="E12" s="292">
        <f t="shared" si="2"/>
        <v>2</v>
      </c>
      <c r="F12" s="293" t="s">
        <v>9</v>
      </c>
      <c r="G12" s="294" t="b">
        <v>1</v>
      </c>
      <c r="H12" s="295" t="s">
        <v>45</v>
      </c>
      <c r="I12" s="364">
        <v>1.3960000000000001E-3</v>
      </c>
      <c r="J12" s="78" t="str">
        <f t="shared" si="10"/>
        <v>EUR_CURVE_DEP12M_4M</v>
      </c>
      <c r="K12" s="367" t="str">
        <f>IFERROR(_xll.qlDepositRateHelper2(,IF(DataSelect="Reference",$I12,$J12),IF(RIGHT($D12,1)="N","1D",$D12),$E12,Calendar,$F12,$G12,$H12,,_xll.ohTrigger(Trigger,DataSelect)),"--")</f>
        <v>obj_00836#0019</v>
      </c>
      <c r="L12" s="292" t="b">
        <f t="shared" si="8"/>
        <v>1</v>
      </c>
      <c r="M12" s="91"/>
      <c r="N12" s="351" t="str">
        <f t="shared" si="3"/>
        <v>DP</v>
      </c>
      <c r="O12" s="351" t="str">
        <f t="shared" si="4"/>
        <v>4M</v>
      </c>
      <c r="P12" s="352" t="str">
        <f t="shared" si="9"/>
        <v>obj_00836#0019</v>
      </c>
      <c r="Q12" s="104" t="b">
        <f t="shared" si="9"/>
        <v>1</v>
      </c>
      <c r="R12" s="352">
        <v>1</v>
      </c>
      <c r="S12" s="352">
        <v>1</v>
      </c>
      <c r="T12" s="104" t="str">
        <v>obj_00836</v>
      </c>
      <c r="U12" s="104" t="str">
        <f>_xll.qlRateHelperQuoteName(T12)</f>
        <v/>
      </c>
      <c r="V12" s="349">
        <f>_xll.qlRateHelperRate(T12,_xll.ohTrigger(Trigger,Trigger12M))</f>
        <v>1.3960000000000001E-3</v>
      </c>
      <c r="W12" s="349" t="str">
        <f>IFERROR(_xll.qlFuturesRateHelperConvexityAdjustment(T12,Trigger),"--")</f>
        <v>--</v>
      </c>
      <c r="X12" s="105">
        <f>_xll.qlRateHelperEarliestDate(T12,Trigger)</f>
        <v>42157</v>
      </c>
      <c r="Y12" s="105">
        <f>_xll.qlRateHelperLatestDate(T12,Trigger)</f>
        <v>42279</v>
      </c>
      <c r="Z12" s="257">
        <v>1.3403588271538134E-3</v>
      </c>
      <c r="AD12" s="261"/>
      <c r="AN12" s="239">
        <v>11</v>
      </c>
      <c r="AO12" s="239" t="str">
        <f t="shared" si="5"/>
        <v>X23F</v>
      </c>
      <c r="AP12" s="239" t="str">
        <f t="shared" si="0"/>
        <v>EUR11X23F=ICAP</v>
      </c>
      <c r="AQ12" s="265">
        <f>_xll.RtGet("IDN",AP12,$AQ$1)/100</f>
        <v>1.97E-3</v>
      </c>
      <c r="AR12" s="265">
        <f>_xll.RtGet("IDN",AP12,$AR$1)/100</f>
        <v>2.47E-3</v>
      </c>
      <c r="AS12" s="265">
        <f t="shared" si="6"/>
        <v>2.2199999999999998E-3</v>
      </c>
      <c r="AT12" s="266">
        <f>_xll.qlInterestRateIndexFixingDate($AC$5,AU12)</f>
        <v>42488</v>
      </c>
      <c r="AU12" s="266">
        <f>_xll.qlCalendarAdvance(Calendar,Settlementdate,AN12&amp;"M","mf",TRUE,Trigger)</f>
        <v>42492</v>
      </c>
      <c r="AV12" s="265">
        <f>_xll.qlIndexFixing($AC$5,AT12,,_xll.ohTrigger(Trigger,Trigger12M))</f>
        <v>1.9734358322341041E-3</v>
      </c>
      <c r="AW12" s="265">
        <f t="shared" si="7"/>
        <v>2.4656416776589567E-8</v>
      </c>
      <c r="AY12" s="104" t="s">
        <v>203</v>
      </c>
      <c r="AZ12" s="105">
        <f>_xll.qlInterestRateIndexFixingDate(Currency&amp;"ibor"&amp;Tenor,BA12,Trigger)</f>
        <v>42167</v>
      </c>
      <c r="BA12" s="105">
        <f>_xll.qlCalendarAdvance(Calendar,BA11,AY12,"f",,Trigger)</f>
        <v>42171</v>
      </c>
      <c r="BB12" s="105">
        <f>_xll.qlInterestRateIndexMaturity(Currency&amp;"ibor"&amp;Tenor,BA12,Trigger)</f>
        <v>42537</v>
      </c>
      <c r="BC12" s="257">
        <f>_xll.qlIndexFixing($AC$5,AZ12,TRUE,_xll.ohTrigger(Trigger,Trigger12M))</f>
        <v>1.5323088562703676E-3</v>
      </c>
      <c r="BD12" s="257">
        <f>_xll.qlIndexFixing($BE$1,AZ12,TRUE,_xll.ohTrigger(Trigger,Trigger12M))</f>
        <v>1.6568744125085278E-3</v>
      </c>
    </row>
    <row r="13" spans="1:57" s="84" customFormat="1" ht="11.25" customHeight="1" x14ac:dyDescent="0.2">
      <c r="A13" s="291" t="s">
        <v>241</v>
      </c>
      <c r="B13" s="303" t="str">
        <v>5M</v>
      </c>
      <c r="C13" s="294" t="str">
        <v>5M</v>
      </c>
      <c r="D13" s="293" t="str">
        <f t="shared" si="1"/>
        <v>5M</v>
      </c>
      <c r="E13" s="292">
        <f t="shared" si="2"/>
        <v>2</v>
      </c>
      <c r="F13" s="293" t="s">
        <v>9</v>
      </c>
      <c r="G13" s="294" t="b">
        <v>1</v>
      </c>
      <c r="H13" s="295" t="s">
        <v>45</v>
      </c>
      <c r="I13" s="364">
        <v>1.3960000000000001E-3</v>
      </c>
      <c r="J13" s="78" t="str">
        <f t="shared" si="10"/>
        <v>EUR_CURVE_DEP12M_5M</v>
      </c>
      <c r="K13" s="367" t="str">
        <f>IFERROR(_xll.qlDepositRateHelper2(,IF(DataSelect="Reference",$I13,$J13),IF(RIGHT($D13,1)="N","1D",$D13),$E13,Calendar,$F13,$G13,$H13,,_xll.ohTrigger(Trigger,DataSelect)),"--")</f>
        <v>obj_0082e#0019</v>
      </c>
      <c r="L13" s="292" t="b">
        <f t="shared" si="8"/>
        <v>1</v>
      </c>
      <c r="M13" s="91"/>
      <c r="N13" s="351" t="str">
        <f t="shared" si="3"/>
        <v>DP</v>
      </c>
      <c r="O13" s="351" t="str">
        <f t="shared" si="4"/>
        <v>5M</v>
      </c>
      <c r="P13" s="352" t="str">
        <f t="shared" si="9"/>
        <v>obj_0082e#0019</v>
      </c>
      <c r="Q13" s="104" t="b">
        <f t="shared" si="9"/>
        <v>1</v>
      </c>
      <c r="R13" s="352">
        <v>1</v>
      </c>
      <c r="S13" s="352">
        <v>1</v>
      </c>
      <c r="T13" s="104" t="str">
        <v>obj_0082e</v>
      </c>
      <c r="U13" s="104" t="str">
        <f>_xll.qlRateHelperQuoteName(T13)</f>
        <v/>
      </c>
      <c r="V13" s="349">
        <f>_xll.qlRateHelperRate(T13,_xll.ohTrigger(Trigger,Trigger12M))</f>
        <v>1.3960000000000001E-3</v>
      </c>
      <c r="W13" s="349" t="str">
        <f>IFERROR(_xll.qlFuturesRateHelperConvexityAdjustment(T13,Trigger),"--")</f>
        <v>--</v>
      </c>
      <c r="X13" s="105">
        <f>_xll.qlRateHelperEarliestDate(T13,Trigger)</f>
        <v>42157</v>
      </c>
      <c r="Y13" s="105">
        <f>_xll.qlRateHelperLatestDate(T13,Trigger)</f>
        <v>42310</v>
      </c>
      <c r="Z13" s="257">
        <v>1.3550247471009304E-3</v>
      </c>
      <c r="AD13" s="261"/>
      <c r="AN13" s="267">
        <v>12</v>
      </c>
      <c r="AO13" s="267" t="str">
        <f t="shared" si="5"/>
        <v>X24F</v>
      </c>
      <c r="AP13" s="267" t="str">
        <f t="shared" si="0"/>
        <v>EUR12X24F=ICAP</v>
      </c>
      <c r="AQ13" s="268">
        <f>_xll.RtGet("IDN",AP13,$AQ$1)/100</f>
        <v>2.0400000000000001E-3</v>
      </c>
      <c r="AR13" s="268">
        <f>_xll.RtGet("IDN",AP13,$AR$1)/100</f>
        <v>2.5400000000000002E-3</v>
      </c>
      <c r="AS13" s="268">
        <f t="shared" si="6"/>
        <v>2.2900000000000004E-3</v>
      </c>
      <c r="AT13" s="269">
        <f>_xll.qlInterestRateIndexFixingDate($AC$5,AU13)</f>
        <v>42521</v>
      </c>
      <c r="AU13" s="269">
        <f>_xll.qlCalendarAdvance(Calendar,Settlementdate,AN13&amp;"M","mf",TRUE,Trigger)</f>
        <v>42523</v>
      </c>
      <c r="AV13" s="268">
        <f>_xll.qlIndexFixing($AC$5,AT13,,_xll.ohTrigger(Trigger,Trigger12M))</f>
        <v>2.0048454659232547E-3</v>
      </c>
      <c r="AW13" s="268">
        <f t="shared" si="7"/>
        <v>2.8515453407674565E-8</v>
      </c>
      <c r="AY13" s="104" t="s">
        <v>203</v>
      </c>
      <c r="AZ13" s="105">
        <f>_xll.qlInterestRateIndexFixingDate(Currency&amp;"ibor"&amp;Tenor,BA13,Trigger)</f>
        <v>42170</v>
      </c>
      <c r="BA13" s="105">
        <f>_xll.qlCalendarAdvance(Calendar,BA12,AY13,"f",,Trigger)</f>
        <v>42172</v>
      </c>
      <c r="BB13" s="105">
        <f>_xll.qlInterestRateIndexMaturity(Currency&amp;"ibor"&amp;Tenor,BA13,Trigger)</f>
        <v>42538</v>
      </c>
      <c r="BC13" s="257">
        <f>_xll.qlIndexFixing($AC$5,AZ13,TRUE,_xll.ohTrigger(Trigger,Trigger12M))</f>
        <v>1.5336678698288865E-3</v>
      </c>
      <c r="BD13" s="257">
        <f>_xll.qlIndexFixing($BE$1,AZ13,TRUE,_xll.ohTrigger(Trigger,Trigger12M))</f>
        <v>1.6609025794794387E-3</v>
      </c>
    </row>
    <row r="14" spans="1:57" s="84" customFormat="1" ht="11.25" customHeight="1" x14ac:dyDescent="0.2">
      <c r="A14" s="291" t="s">
        <v>241</v>
      </c>
      <c r="B14" s="303" t="str">
        <v>6M</v>
      </c>
      <c r="C14" s="294" t="str">
        <v>6M</v>
      </c>
      <c r="D14" s="293" t="str">
        <f t="shared" si="1"/>
        <v>6M</v>
      </c>
      <c r="E14" s="292">
        <f t="shared" si="2"/>
        <v>2</v>
      </c>
      <c r="F14" s="293" t="s">
        <v>9</v>
      </c>
      <c r="G14" s="294" t="b">
        <v>1</v>
      </c>
      <c r="H14" s="295" t="s">
        <v>45</v>
      </c>
      <c r="I14" s="364">
        <v>1.366E-3</v>
      </c>
      <c r="J14" s="78" t="str">
        <f t="shared" si="10"/>
        <v>EUR_CURVE_DEP12M_6M</v>
      </c>
      <c r="K14" s="367" t="str">
        <f>IFERROR(_xll.qlDepositRateHelper2(,IF(DataSelect="Reference",$I14,$J14),IF(RIGHT($D14,1)="N","1D",$D14),$E14,Calendar,$F14,$G14,$H14,,_xll.ohTrigger(Trigger,DataSelect)),"--")</f>
        <v>obj_00832#0019</v>
      </c>
      <c r="L14" s="292" t="b">
        <f t="shared" si="8"/>
        <v>1</v>
      </c>
      <c r="M14" s="91"/>
      <c r="N14" s="351" t="str">
        <f t="shared" si="3"/>
        <v>DP</v>
      </c>
      <c r="O14" s="351" t="str">
        <f t="shared" si="4"/>
        <v>6M</v>
      </c>
      <c r="P14" s="352" t="str">
        <f t="shared" si="9"/>
        <v>obj_00832#0019</v>
      </c>
      <c r="Q14" s="104" t="b">
        <f t="shared" si="9"/>
        <v>1</v>
      </c>
      <c r="R14" s="352">
        <v>1</v>
      </c>
      <c r="S14" s="352">
        <v>1</v>
      </c>
      <c r="T14" s="104" t="str">
        <v>obj_00832</v>
      </c>
      <c r="U14" s="104" t="str">
        <f>_xll.qlRateHelperQuoteName(T14)</f>
        <v/>
      </c>
      <c r="V14" s="349">
        <f>_xll.qlRateHelperRate(T14,_xll.ohTrigger(Trigger,Trigger12M))</f>
        <v>1.366E-3</v>
      </c>
      <c r="W14" s="349" t="str">
        <f>IFERROR(_xll.qlFuturesRateHelperConvexityAdjustment(T14,Trigger),"--")</f>
        <v>--</v>
      </c>
      <c r="X14" s="105">
        <f>_xll.qlRateHelperEarliestDate(T14,Trigger)</f>
        <v>42157</v>
      </c>
      <c r="Y14" s="105">
        <f>_xll.qlRateHelperLatestDate(T14,Trigger)</f>
        <v>42340</v>
      </c>
      <c r="Z14" s="257">
        <v>1.3348158420898937E-3</v>
      </c>
      <c r="AD14" s="261"/>
      <c r="AY14" s="104" t="s">
        <v>203</v>
      </c>
      <c r="AZ14" s="105">
        <f>_xll.qlInterestRateIndexFixingDate(Currency&amp;"ibor"&amp;Tenor,BA14,Trigger)</f>
        <v>42171</v>
      </c>
      <c r="BA14" s="105">
        <f>_xll.qlCalendarAdvance(Calendar,BA13,AY14,"f",,Trigger)</f>
        <v>42173</v>
      </c>
      <c r="BB14" s="105">
        <f>_xll.qlInterestRateIndexMaturity(Currency&amp;"ibor"&amp;Tenor,BA14,Trigger)</f>
        <v>42541</v>
      </c>
      <c r="BC14" s="257">
        <f>_xll.qlIndexFixing($AC$5,AZ14,TRUE,_xll.ohTrigger(Trigger,Trigger12M))</f>
        <v>1.5367670373466831E-3</v>
      </c>
      <c r="BD14" s="257">
        <f>_xll.qlIndexFixing($BE$1,AZ14,TRUE,_xll.ohTrigger(Trigger,Trigger12M))</f>
        <v>1.6694286139132869E-3</v>
      </c>
    </row>
    <row r="15" spans="1:57" s="84" customFormat="1" ht="11.25" customHeight="1" x14ac:dyDescent="0.2">
      <c r="A15" s="291" t="s">
        <v>241</v>
      </c>
      <c r="B15" s="303" t="str">
        <v>7M</v>
      </c>
      <c r="C15" s="294" t="str">
        <v>#20151216</v>
      </c>
      <c r="D15" s="293" t="str">
        <f t="shared" si="1"/>
        <v>#20151216</v>
      </c>
      <c r="E15" s="292">
        <f t="shared" si="2"/>
        <v>2</v>
      </c>
      <c r="F15" s="293" t="s">
        <v>9</v>
      </c>
      <c r="G15" s="294" t="b">
        <v>1</v>
      </c>
      <c r="H15" s="295" t="s">
        <v>45</v>
      </c>
      <c r="I15" s="364">
        <v>1.3792350000000001E-3</v>
      </c>
      <c r="J15" s="78" t="str">
        <f t="shared" si="10"/>
        <v>EUR_CURVE_DEP12M_7M</v>
      </c>
      <c r="K15" s="367" t="str">
        <f>IFERROR(_xll.qlDepositRateHelper2(,IF(DataSelect="Reference",$I15,$J15),IF(RIGHT($D15,1)="N","1D",$D15),$E15,Calendar,$F15,$G15,$H15,,_xll.ohTrigger(Trigger,DataSelect)),"--")</f>
        <v>--</v>
      </c>
      <c r="L15" s="292" t="b">
        <f t="shared" si="8"/>
        <v>0</v>
      </c>
      <c r="M15" s="91"/>
      <c r="N15" s="351" t="str">
        <f t="shared" si="3"/>
        <v>DP</v>
      </c>
      <c r="O15" s="351" t="str">
        <f t="shared" si="4"/>
        <v>#20151216</v>
      </c>
      <c r="P15" s="352" t="str">
        <f t="shared" si="9"/>
        <v>--</v>
      </c>
      <c r="Q15" s="104" t="b">
        <f t="shared" si="9"/>
        <v>0</v>
      </c>
      <c r="R15" s="352">
        <v>1</v>
      </c>
      <c r="S15" s="352">
        <v>1</v>
      </c>
      <c r="T15" s="104" t="str">
        <v>obj_00887</v>
      </c>
      <c r="U15" s="104" t="str">
        <f>_xll.qlRateHelperQuoteName(T15)</f>
        <v/>
      </c>
      <c r="V15" s="349">
        <f>_xll.qlRateHelperRate(T15,_xll.ohTrigger(Trigger,Trigger12M))</f>
        <v>1.8699999999999273E-3</v>
      </c>
      <c r="W15" s="349">
        <f>IFERROR(_xll.qlFuturesRateHelperConvexityAdjustment(T15,Trigger),"--")</f>
        <v>0</v>
      </c>
      <c r="X15" s="105">
        <f>_xll.qlRateHelperEarliestDate(T15,Trigger)</f>
        <v>42354</v>
      </c>
      <c r="Y15" s="105">
        <f>_xll.qlRateHelperLatestDate(T15,Trigger)</f>
        <v>42720</v>
      </c>
      <c r="Z15" s="257">
        <v>1.7006599470783482E-3</v>
      </c>
      <c r="AD15" s="261"/>
      <c r="AY15" s="104" t="s">
        <v>203</v>
      </c>
      <c r="AZ15" s="105">
        <f>_xll.qlInterestRateIndexFixingDate(Currency&amp;"ibor"&amp;Tenor,BA15,Trigger)</f>
        <v>42172</v>
      </c>
      <c r="BA15" s="105">
        <f>_xll.qlCalendarAdvance(Calendar,BA14,AY15,"f",,Trigger)</f>
        <v>42174</v>
      </c>
      <c r="BB15" s="105">
        <f>_xll.qlInterestRateIndexMaturity(Currency&amp;"ibor"&amp;Tenor,BA15,Trigger)</f>
        <v>42541</v>
      </c>
      <c r="BC15" s="257">
        <f>_xll.qlIndexFixing($AC$5,AZ15,TRUE,_xll.ohTrigger(Trigger,Trigger12M))</f>
        <v>1.5369623912294052E-3</v>
      </c>
      <c r="BD15" s="257">
        <f>_xll.qlIndexFixing($BE$1,AZ15,TRUE,_xll.ohTrigger(Trigger,Trigger12M))</f>
        <v>1.6710273469567984E-3</v>
      </c>
    </row>
    <row r="16" spans="1:57" s="84" customFormat="1" ht="11.25" customHeight="1" x14ac:dyDescent="0.2">
      <c r="A16" s="291" t="s">
        <v>241</v>
      </c>
      <c r="B16" s="303" t="str">
        <v>8M</v>
      </c>
      <c r="C16" s="294" t="e">
        <v>#N/A</v>
      </c>
      <c r="D16" s="293" t="e">
        <f t="shared" si="1"/>
        <v>#N/A</v>
      </c>
      <c r="E16" s="292" t="e">
        <f t="shared" si="2"/>
        <v>#N/A</v>
      </c>
      <c r="F16" s="293" t="s">
        <v>9</v>
      </c>
      <c r="G16" s="294" t="b">
        <v>1</v>
      </c>
      <c r="H16" s="295" t="s">
        <v>45</v>
      </c>
      <c r="I16" s="364" t="e">
        <v>#N/A</v>
      </c>
      <c r="J16" s="78" t="str">
        <f t="shared" si="10"/>
        <v>EUR_CURVE_DEP12M_8M</v>
      </c>
      <c r="K16" s="367" t="str">
        <f>IFERROR(_xll.qlDepositRateHelper2(,IF(DataSelect="Reference",$I16,$J16),IF(RIGHT($D16,1)="N","1D",$D16),$E16,Calendar,$F16,$G16,$H16,,_xll.ohTrigger(Trigger,DataSelect)),"--")</f>
        <v>--</v>
      </c>
      <c r="L16" s="292" t="b">
        <f t="shared" si="8"/>
        <v>0</v>
      </c>
      <c r="M16" s="91"/>
      <c r="N16" s="351" t="str">
        <f t="shared" si="3"/>
        <v>DP</v>
      </c>
      <c r="O16" s="351" t="e">
        <f t="shared" si="4"/>
        <v>#N/A</v>
      </c>
      <c r="P16" s="352" t="str">
        <f t="shared" si="9"/>
        <v>--</v>
      </c>
      <c r="Q16" s="104" t="b">
        <f t="shared" si="9"/>
        <v>0</v>
      </c>
      <c r="R16" s="352">
        <v>1</v>
      </c>
      <c r="S16" s="352">
        <v>1</v>
      </c>
      <c r="T16" s="104" t="str">
        <v>obj_0081d</v>
      </c>
      <c r="U16" s="104" t="str">
        <f>_xll.qlRateHelperQuoteName(T16)</f>
        <v/>
      </c>
      <c r="V16" s="349">
        <f>_xll.qlRateHelperRate(T16,_xll.ohTrigger(Trigger,Trigger12M))</f>
        <v>1.9224999999999217E-3</v>
      </c>
      <c r="W16" s="349">
        <f>IFERROR(_xll.qlFuturesRateHelperConvexityAdjustment(T16,Trigger),"--")</f>
        <v>-2.5000000000000002E-6</v>
      </c>
      <c r="X16" s="105">
        <f>_xll.qlRateHelperEarliestDate(T16,Trigger)</f>
        <v>42445</v>
      </c>
      <c r="Y16" s="105">
        <f>_xll.qlRateHelperLatestDate(T16,Trigger)</f>
        <v>42810</v>
      </c>
      <c r="Z16" s="257">
        <v>1.7200153539224004E-3</v>
      </c>
      <c r="AD16" s="261"/>
      <c r="AY16" s="104" t="s">
        <v>203</v>
      </c>
      <c r="AZ16" s="105">
        <f>_xll.qlInterestRateIndexFixingDate(Currency&amp;"ibor"&amp;Tenor,BA16,Trigger)</f>
        <v>42173</v>
      </c>
      <c r="BA16" s="105">
        <f>_xll.qlCalendarAdvance(Calendar,BA15,AY16,"f",,Trigger)</f>
        <v>42177</v>
      </c>
      <c r="BB16" s="105">
        <f>_xll.qlInterestRateIndexMaturity(Currency&amp;"ibor"&amp;Tenor,BA16,Trigger)</f>
        <v>42543</v>
      </c>
      <c r="BC16" s="257">
        <f>_xll.qlIndexFixing($AC$5,AZ16,TRUE,_xll.ohTrigger(Trigger,Trigger12M))</f>
        <v>1.5386890924353348E-3</v>
      </c>
      <c r="BD16" s="257">
        <f>_xll.qlIndexFixing($BE$1,AZ16,TRUE,_xll.ohTrigger(Trigger,Trigger12M))</f>
        <v>1.6800679171685435E-3</v>
      </c>
    </row>
    <row r="17" spans="1:56" s="84" customFormat="1" ht="11.25" customHeight="1" x14ac:dyDescent="0.2">
      <c r="A17" s="291" t="s">
        <v>241</v>
      </c>
      <c r="B17" s="303" t="str">
        <v>9M</v>
      </c>
      <c r="C17" s="294" t="e">
        <v>#N/A</v>
      </c>
      <c r="D17" s="293" t="e">
        <f t="shared" si="1"/>
        <v>#N/A</v>
      </c>
      <c r="E17" s="292" t="e">
        <f t="shared" si="2"/>
        <v>#N/A</v>
      </c>
      <c r="F17" s="293" t="s">
        <v>9</v>
      </c>
      <c r="G17" s="294" t="b">
        <v>1</v>
      </c>
      <c r="H17" s="295" t="s">
        <v>45</v>
      </c>
      <c r="I17" s="364" t="e">
        <v>#N/A</v>
      </c>
      <c r="J17" s="78" t="str">
        <f t="shared" si="10"/>
        <v>EUR_CURVE_DEP12M_9M</v>
      </c>
      <c r="K17" s="367" t="str">
        <f>IFERROR(_xll.qlDepositRateHelper2(,IF(DataSelect="Reference",$I17,$J17),IF(RIGHT($D17,1)="N","1D",$D17),$E17,Calendar,$F17,$G17,$H17,,_xll.ohTrigger(Trigger,DataSelect)),"--")</f>
        <v>--</v>
      </c>
      <c r="L17" s="292" t="b">
        <f t="shared" si="8"/>
        <v>0</v>
      </c>
      <c r="M17" s="91"/>
      <c r="N17" s="351" t="str">
        <f t="shared" si="3"/>
        <v>DP</v>
      </c>
      <c r="O17" s="351" t="e">
        <f t="shared" si="4"/>
        <v>#N/A</v>
      </c>
      <c r="P17" s="352" t="str">
        <f t="shared" si="9"/>
        <v>--</v>
      </c>
      <c r="Q17" s="104" t="b">
        <f t="shared" si="9"/>
        <v>0</v>
      </c>
      <c r="R17" s="352">
        <v>1</v>
      </c>
      <c r="S17" s="352">
        <v>1</v>
      </c>
      <c r="T17" s="104" t="str">
        <v>obj_00815</v>
      </c>
      <c r="U17" s="104" t="str">
        <f>_xll.qlRateHelperQuoteName(T17)</f>
        <v/>
      </c>
      <c r="V17" s="349">
        <f>_xll.qlRateHelperRate(T17,_xll.ohTrigger(Trigger,Trigger12M))</f>
        <v>2.0174999999999889E-3</v>
      </c>
      <c r="W17" s="349">
        <f>IFERROR(_xll.qlFuturesRateHelperConvexityAdjustment(T17,Trigger),"--")</f>
        <v>-2.5000000000000002E-6</v>
      </c>
      <c r="X17" s="105">
        <f>_xll.qlRateHelperEarliestDate(T17,Trigger)</f>
        <v>42536</v>
      </c>
      <c r="Y17" s="105">
        <f>_xll.qlRateHelperLatestDate(T17,Trigger)</f>
        <v>42901</v>
      </c>
      <c r="Z17" s="257">
        <v>1.777217303759037E-3</v>
      </c>
      <c r="AD17" s="261"/>
      <c r="AY17" s="104" t="s">
        <v>203</v>
      </c>
      <c r="AZ17" s="105">
        <f>_xll.qlInterestRateIndexFixingDate(Currency&amp;"ibor"&amp;Tenor,BA17,Trigger)</f>
        <v>42174</v>
      </c>
      <c r="BA17" s="105">
        <f>_xll.qlCalendarAdvance(Calendar,BA16,AY17,"f",,Trigger)</f>
        <v>42178</v>
      </c>
      <c r="BB17" s="105">
        <f>_xll.qlInterestRateIndexMaturity(Currency&amp;"ibor"&amp;Tenor,BA17,Trigger)</f>
        <v>42544</v>
      </c>
      <c r="BC17" s="257">
        <f>_xll.qlIndexFixing($AC$5,AZ17,TRUE,_xll.ohTrigger(Trigger,Trigger12M))</f>
        <v>1.5393385653876934E-3</v>
      </c>
      <c r="BD17" s="257">
        <f>_xll.qlIndexFixing($BE$1,AZ17,TRUE,_xll.ohTrigger(Trigger,Trigger12M))</f>
        <v>1.6836389978246455E-3</v>
      </c>
    </row>
    <row r="18" spans="1:56" s="84" customFormat="1" ht="11.25" customHeight="1" x14ac:dyDescent="0.2">
      <c r="A18" s="291" t="s">
        <v>241</v>
      </c>
      <c r="B18" s="303" t="str">
        <v>10M</v>
      </c>
      <c r="C18" s="294" t="e">
        <v>#N/A</v>
      </c>
      <c r="D18" s="293" t="e">
        <f t="shared" si="1"/>
        <v>#N/A</v>
      </c>
      <c r="E18" s="292" t="e">
        <f t="shared" si="2"/>
        <v>#N/A</v>
      </c>
      <c r="F18" s="293" t="s">
        <v>9</v>
      </c>
      <c r="G18" s="294" t="b">
        <v>1</v>
      </c>
      <c r="H18" s="295" t="s">
        <v>45</v>
      </c>
      <c r="I18" s="364" t="e">
        <v>#N/A</v>
      </c>
      <c r="J18" s="78" t="str">
        <f t="shared" si="10"/>
        <v>EUR_CURVE_DEP12M_10M</v>
      </c>
      <c r="K18" s="367" t="str">
        <f>IFERROR(_xll.qlDepositRateHelper2(,IF(DataSelect="Reference",$I18,$J18),IF(RIGHT($D18,1)="N","1D",$D18),$E18,Calendar,$F18,$G18,$H18,,_xll.ohTrigger(Trigger,DataSelect)),"--")</f>
        <v>--</v>
      </c>
      <c r="L18" s="292" t="b">
        <f t="shared" si="8"/>
        <v>0</v>
      </c>
      <c r="M18" s="93"/>
      <c r="N18" s="351" t="str">
        <f t="shared" si="3"/>
        <v>DP</v>
      </c>
      <c r="O18" s="351" t="e">
        <f t="shared" si="4"/>
        <v>#N/A</v>
      </c>
      <c r="P18" s="352" t="str">
        <f t="shared" si="9"/>
        <v>--</v>
      </c>
      <c r="Q18" s="104" t="b">
        <f t="shared" si="9"/>
        <v>0</v>
      </c>
      <c r="R18" s="352">
        <v>1</v>
      </c>
      <c r="S18" s="352">
        <v>1</v>
      </c>
      <c r="T18" s="104" t="str">
        <v>obj_00811</v>
      </c>
      <c r="U18" s="104" t="str">
        <f>_xll.qlRateHelperQuoteName(T18)</f>
        <v/>
      </c>
      <c r="V18" s="349">
        <f>_xll.qlRateHelperRate(T18,_xll.ohTrigger(Trigger,Trigger12M))</f>
        <v>2.186999999999939E-3</v>
      </c>
      <c r="W18" s="349">
        <f>IFERROR(_xll.qlFuturesRateHelperConvexityAdjustment(T18,Trigger),"--")</f>
        <v>0</v>
      </c>
      <c r="X18" s="105">
        <f>_xll.qlRateHelperEarliestDate(T18,Trigger)</f>
        <v>42634</v>
      </c>
      <c r="Y18" s="105">
        <f>_xll.qlRateHelperLatestDate(T18,Trigger)</f>
        <v>42999</v>
      </c>
      <c r="Z18" s="257">
        <v>1.8754589922814167E-3</v>
      </c>
      <c r="AD18" s="270"/>
      <c r="AY18" s="104" t="s">
        <v>203</v>
      </c>
      <c r="AZ18" s="105">
        <f>_xll.qlInterestRateIndexFixingDate(Currency&amp;"ibor"&amp;Tenor,BA18,Trigger)</f>
        <v>42177</v>
      </c>
      <c r="BA18" s="105">
        <f>_xll.qlCalendarAdvance(Calendar,BA17,AY18,"f",,Trigger)</f>
        <v>42179</v>
      </c>
      <c r="BB18" s="105">
        <f>_xll.qlInterestRateIndexMaturity(Currency&amp;"ibor"&amp;Tenor,BA18,Trigger)</f>
        <v>42545</v>
      </c>
      <c r="BC18" s="257">
        <f>_xll.qlIndexFixing($AC$5,AZ18,TRUE,_xll.ohTrigger(Trigger,Trigger12M))</f>
        <v>1.540457752427568E-3</v>
      </c>
      <c r="BD18" s="257">
        <f>_xll.qlIndexFixing($BE$1,AZ18,TRUE,_xll.ohTrigger(Trigger,Trigger12M))</f>
        <v>1.6871000215988882E-3</v>
      </c>
    </row>
    <row r="19" spans="1:56" s="84" customFormat="1" ht="11.25" customHeight="1" x14ac:dyDescent="0.2">
      <c r="A19" s="291" t="s">
        <v>241</v>
      </c>
      <c r="B19" s="303" t="str">
        <v>11M</v>
      </c>
      <c r="C19" s="294" t="e">
        <v>#N/A</v>
      </c>
      <c r="D19" s="293" t="e">
        <f t="shared" si="1"/>
        <v>#N/A</v>
      </c>
      <c r="E19" s="292" t="e">
        <f t="shared" si="2"/>
        <v>#N/A</v>
      </c>
      <c r="F19" s="293" t="s">
        <v>9</v>
      </c>
      <c r="G19" s="294" t="b">
        <v>1</v>
      </c>
      <c r="H19" s="295" t="s">
        <v>45</v>
      </c>
      <c r="I19" s="364" t="e">
        <v>#N/A</v>
      </c>
      <c r="J19" s="78" t="str">
        <f t="shared" si="10"/>
        <v>EUR_CURVE_DEP12M_11M</v>
      </c>
      <c r="K19" s="367" t="str">
        <f>IFERROR(_xll.qlDepositRateHelper2(,IF(DataSelect="Reference",$I19,$J19),IF(RIGHT($D19,1)="N","1D",$D19),$E19,Calendar,$F19,$G19,$H19,,_xll.ohTrigger(Trigger,DataSelect)),"--")</f>
        <v>--</v>
      </c>
      <c r="L19" s="292" t="b">
        <f t="shared" si="8"/>
        <v>0</v>
      </c>
      <c r="M19" s="91"/>
      <c r="N19" s="351" t="str">
        <f t="shared" si="3"/>
        <v>DP</v>
      </c>
      <c r="O19" s="351" t="e">
        <f t="shared" si="4"/>
        <v>#N/A</v>
      </c>
      <c r="P19" s="352" t="str">
        <f t="shared" si="9"/>
        <v>--</v>
      </c>
      <c r="Q19" s="104" t="b">
        <f t="shared" si="9"/>
        <v>0</v>
      </c>
      <c r="R19" s="352">
        <v>1</v>
      </c>
      <c r="S19" s="352">
        <v>1</v>
      </c>
      <c r="T19" s="104" t="str">
        <v>obj_00817</v>
      </c>
      <c r="U19" s="104" t="str">
        <f>_xll.qlRateHelperQuoteName(T19)</f>
        <v/>
      </c>
      <c r="V19" s="349">
        <f>_xll.qlRateHelperRate(T19,_xll.ohTrigger(Trigger,Trigger12M))</f>
        <v>2.4335000000000884E-3</v>
      </c>
      <c r="W19" s="349">
        <f>IFERROR(_xll.qlFuturesRateHelperConvexityAdjustment(T19,Trigger),"--")</f>
        <v>0</v>
      </c>
      <c r="X19" s="105">
        <f>_xll.qlRateHelperEarliestDate(T19,Trigger)</f>
        <v>42725</v>
      </c>
      <c r="Y19" s="105">
        <f>_xll.qlRateHelperLatestDate(T19,Trigger)</f>
        <v>43090</v>
      </c>
      <c r="Z19" s="257">
        <v>1.9987699023139983E-3</v>
      </c>
      <c r="AD19" s="270"/>
      <c r="AY19" s="104" t="s">
        <v>203</v>
      </c>
      <c r="AZ19" s="105">
        <f>_xll.qlInterestRateIndexFixingDate(Currency&amp;"ibor"&amp;Tenor,BA19,Trigger)</f>
        <v>42178</v>
      </c>
      <c r="BA19" s="105">
        <f>_xll.qlCalendarAdvance(Calendar,BA18,AY19,"f",,Trigger)</f>
        <v>42180</v>
      </c>
      <c r="BB19" s="105">
        <f>_xll.qlInterestRateIndexMaturity(Currency&amp;"ibor"&amp;Tenor,BA19,Trigger)</f>
        <v>42548</v>
      </c>
      <c r="BC19" s="257">
        <f>_xll.qlIndexFixing($AC$5,AZ19,TRUE,_xll.ohTrigger(Trigger,Trigger12M))</f>
        <v>1.543398908127699E-3</v>
      </c>
      <c r="BD19" s="257">
        <f>_xll.qlIndexFixing($BE$1,AZ19,TRUE,_xll.ohTrigger(Trigger,Trigger12M))</f>
        <v>1.6933860503077866E-3</v>
      </c>
    </row>
    <row r="20" spans="1:56" s="84" customFormat="1" ht="11.25" customHeight="1" x14ac:dyDescent="0.2">
      <c r="A20" s="297" t="s">
        <v>241</v>
      </c>
      <c r="B20" s="304" t="str">
        <v>12M</v>
      </c>
      <c r="C20" s="300" t="e">
        <v>#N/A</v>
      </c>
      <c r="D20" s="299" t="e">
        <f t="shared" si="1"/>
        <v>#N/A</v>
      </c>
      <c r="E20" s="298" t="e">
        <f t="shared" si="2"/>
        <v>#N/A</v>
      </c>
      <c r="F20" s="299" t="s">
        <v>9</v>
      </c>
      <c r="G20" s="300" t="b">
        <v>1</v>
      </c>
      <c r="H20" s="301" t="s">
        <v>45</v>
      </c>
      <c r="I20" s="365" t="e">
        <v>#N/A</v>
      </c>
      <c r="J20" s="6" t="str">
        <f t="shared" si="10"/>
        <v>EUR_CURVE_DEP12M_12M</v>
      </c>
      <c r="K20" s="368" t="str">
        <f>IFERROR(_xll.qlDepositRateHelper2(,IF(DataSelect="Reference",$I20,$J20),IF(RIGHT($D20,1)="N","1D",$D20),$E20,Calendar,$F20,$G20,$H20,,_xll.ohTrigger(Trigger,DataSelect)),"--")</f>
        <v>--</v>
      </c>
      <c r="L20" s="298" t="b">
        <f t="shared" si="8"/>
        <v>0</v>
      </c>
      <c r="M20" s="91"/>
      <c r="N20" s="353" t="str">
        <f t="shared" ref="N20:N27" si="11">A23</f>
        <v>SF</v>
      </c>
      <c r="O20" s="353" t="str">
        <f t="shared" ref="O20:O27" si="12">E23</f>
        <v>Z5</v>
      </c>
      <c r="P20" s="354" t="str">
        <f>K23</f>
        <v>obj_00887#0014</v>
      </c>
      <c r="Q20" s="102" t="b">
        <f>L23</f>
        <v>1</v>
      </c>
      <c r="R20" s="338">
        <v>1</v>
      </c>
      <c r="S20" s="338">
        <v>1</v>
      </c>
      <c r="T20" s="104" t="str">
        <v>obj_0081e</v>
      </c>
      <c r="U20" s="104" t="str">
        <f>_xll.qlRateHelperQuoteName(T20)</f>
        <v/>
      </c>
      <c r="V20" s="349">
        <f>_xll.qlRateHelperRate(T20,_xll.ohTrigger(Trigger,Trigger12M))</f>
        <v>2.7500000000000337E-3</v>
      </c>
      <c r="W20" s="349">
        <f>IFERROR(_xll.qlFuturesRateHelperConvexityAdjustment(T20,Trigger),"--")</f>
        <v>1.7500000000000002E-5</v>
      </c>
      <c r="X20" s="105">
        <f>_xll.qlRateHelperEarliestDate(T20,Trigger)</f>
        <v>42809</v>
      </c>
      <c r="Y20" s="105">
        <f>_xll.qlRateHelperLatestDate(T20,Trigger)</f>
        <v>43174</v>
      </c>
      <c r="Z20" s="257">
        <v>2.1003563530894967E-3</v>
      </c>
      <c r="AD20" s="270"/>
      <c r="AY20" s="104" t="s">
        <v>203</v>
      </c>
      <c r="AZ20" s="105">
        <f>_xll.qlInterestRateIndexFixingDate(Currency&amp;"ibor"&amp;Tenor,BA20,Trigger)</f>
        <v>42179</v>
      </c>
      <c r="BA20" s="105">
        <f>_xll.qlCalendarAdvance(Calendar,BA19,AY20,"f",,Trigger)</f>
        <v>42181</v>
      </c>
      <c r="BB20" s="105">
        <f>_xll.qlInterestRateIndexMaturity(Currency&amp;"ibor"&amp;Tenor,BA20,Trigger)</f>
        <v>42548</v>
      </c>
      <c r="BC20" s="257">
        <f>_xll.qlIndexFixing($AC$5,AZ20,TRUE,_xll.ohTrigger(Trigger,Trigger12M))</f>
        <v>1.5434270524982677E-3</v>
      </c>
      <c r="BD20" s="257">
        <f>_xll.qlIndexFixing($BE$1,AZ20,TRUE,_xll.ohTrigger(Trigger,Trigger12M))</f>
        <v>1.695049990344563E-3</v>
      </c>
    </row>
    <row r="21" spans="1:56" s="84" customFormat="1" ht="11.25" customHeight="1" x14ac:dyDescent="0.2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4"/>
      <c r="M21" s="91"/>
      <c r="N21" s="351" t="str">
        <f t="shared" si="11"/>
        <v>SF</v>
      </c>
      <c r="O21" s="351" t="str">
        <f t="shared" si="12"/>
        <v>H6</v>
      </c>
      <c r="P21" s="355" t="str">
        <f t="shared" ref="P21:Q27" si="13">K24</f>
        <v>obj_0081d#0015</v>
      </c>
      <c r="Q21" s="104" t="b">
        <f t="shared" si="13"/>
        <v>1</v>
      </c>
      <c r="R21" s="352">
        <v>1</v>
      </c>
      <c r="S21" s="352">
        <v>1</v>
      </c>
      <c r="T21" s="104" t="str">
        <v>obj_00af4</v>
      </c>
      <c r="U21" s="104" t="str">
        <f>_xll.qlRateHelperQuoteName(T21)</f>
        <v/>
      </c>
      <c r="V21" s="349">
        <f>_xll.qlRateHelperRate(T21,_xll.ohTrigger(Trigger,Trigger12M))</f>
        <v>2.6700000000000001E-3</v>
      </c>
      <c r="W21" s="349" t="str">
        <f>IFERROR(_xll.qlFuturesRateHelperConvexityAdjustment(T21,Trigger),"--")</f>
        <v>--</v>
      </c>
      <c r="X21" s="105">
        <f>_xll.qlRateHelperEarliestDate(T21,Trigger)</f>
        <v>42157</v>
      </c>
      <c r="Y21" s="105">
        <f>_xll.qlRateHelperLatestDate(T21,Trigger)</f>
        <v>43255</v>
      </c>
      <c r="Z21" s="257">
        <v>2.6225237115029797E-3</v>
      </c>
      <c r="AD21" s="270"/>
      <c r="AY21" s="104" t="s">
        <v>203</v>
      </c>
      <c r="AZ21" s="105">
        <f>_xll.qlInterestRateIndexFixingDate(Currency&amp;"ibor"&amp;Tenor,BA21,Trigger)</f>
        <v>42180</v>
      </c>
      <c r="BA21" s="105">
        <f>_xll.qlCalendarAdvance(Calendar,BA20,AY21,"f",,Trigger)</f>
        <v>42184</v>
      </c>
      <c r="BB21" s="105">
        <f>_xll.qlInterestRateIndexMaturity(Currency&amp;"ibor"&amp;Tenor,BA21,Trigger)</f>
        <v>42550</v>
      </c>
      <c r="BC21" s="257">
        <f>_xll.qlIndexFixing($AC$5,AZ21,TRUE,_xll.ohTrigger(Trigger,Trigger12M))</f>
        <v>1.544958255533929E-3</v>
      </c>
      <c r="BD21" s="257">
        <f>_xll.qlIndexFixing($BE$1,AZ21,TRUE,_xll.ohTrigger(Trigger,Trigger12M))</f>
        <v>1.7024036482788832E-3</v>
      </c>
    </row>
    <row r="22" spans="1:56" s="84" customFormat="1" ht="11.25" customHeight="1" x14ac:dyDescent="0.2">
      <c r="A22" s="320" t="s">
        <v>12</v>
      </c>
      <c r="B22" s="320"/>
      <c r="C22" s="64" t="s">
        <v>245</v>
      </c>
      <c r="D22" s="64" t="s">
        <v>246</v>
      </c>
      <c r="E22" s="64" t="s">
        <v>247</v>
      </c>
      <c r="F22" s="64" t="s">
        <v>30</v>
      </c>
      <c r="G22" s="64" t="s">
        <v>4</v>
      </c>
      <c r="H22" s="64" t="s">
        <v>251</v>
      </c>
      <c r="I22" s="64" t="s">
        <v>5</v>
      </c>
      <c r="J22" s="64" t="s">
        <v>252</v>
      </c>
      <c r="K22" s="64" t="s">
        <v>38</v>
      </c>
      <c r="L22" s="64" t="s">
        <v>42</v>
      </c>
      <c r="M22" s="91"/>
      <c r="N22" s="351" t="str">
        <f t="shared" si="11"/>
        <v>SF</v>
      </c>
      <c r="O22" s="351" t="str">
        <f t="shared" si="12"/>
        <v>M6</v>
      </c>
      <c r="P22" s="355" t="str">
        <f t="shared" si="13"/>
        <v>obj_00815#0015</v>
      </c>
      <c r="Q22" s="104" t="b">
        <f t="shared" si="13"/>
        <v>1</v>
      </c>
      <c r="R22" s="352">
        <v>1</v>
      </c>
      <c r="S22" s="352">
        <v>1</v>
      </c>
      <c r="T22" s="104" t="str">
        <v>obj_00ae7</v>
      </c>
      <c r="U22" s="104" t="str">
        <f>_xll.qlRateHelperQuoteName(T22)</f>
        <v/>
      </c>
      <c r="V22" s="349">
        <f>_xll.qlRateHelperRate(T22,_xll.ohTrigger(Trigger,Trigger12M))</f>
        <v>3.62E-3</v>
      </c>
      <c r="W22" s="349" t="str">
        <f>IFERROR(_xll.qlFuturesRateHelperConvexityAdjustment(T22,Trigger),"--")</f>
        <v>--</v>
      </c>
      <c r="X22" s="105">
        <f>_xll.qlRateHelperEarliestDate(T22,Trigger)</f>
        <v>42157</v>
      </c>
      <c r="Y22" s="105">
        <f>_xll.qlRateHelperLatestDate(T22,Trigger)</f>
        <v>43619</v>
      </c>
      <c r="Z22" s="257">
        <v>3.5777985095694037E-3</v>
      </c>
      <c r="AD22" s="270"/>
      <c r="AY22" s="104" t="s">
        <v>203</v>
      </c>
      <c r="AZ22" s="105">
        <f>_xll.qlInterestRateIndexFixingDate(Currency&amp;"ibor"&amp;Tenor,BA22,Trigger)</f>
        <v>42181</v>
      </c>
      <c r="BA22" s="105">
        <f>_xll.qlCalendarAdvance(Calendar,BA21,AY22,"f",,Trigger)</f>
        <v>42185</v>
      </c>
      <c r="BB22" s="105">
        <f>_xll.qlInterestRateIndexMaturity(Currency&amp;"ibor"&amp;Tenor,BA22,Trigger)</f>
        <v>42551</v>
      </c>
      <c r="BC22" s="257">
        <f>_xll.qlIndexFixing($AC$5,AZ22,TRUE,_xll.ohTrigger(Trigger,Trigger12M))</f>
        <v>1.5456392683352714E-3</v>
      </c>
      <c r="BD22" s="257">
        <f>_xll.qlIndexFixing($BE$1,AZ22,TRUE,_xll.ohTrigger(Trigger,Trigger12M))</f>
        <v>1.7049926517569353E-3</v>
      </c>
    </row>
    <row r="23" spans="1:56" s="84" customFormat="1" ht="11.25" customHeight="1" x14ac:dyDescent="0.2">
      <c r="A23" s="305" t="s">
        <v>242</v>
      </c>
      <c r="B23" s="102" t="s">
        <v>248</v>
      </c>
      <c r="C23" s="306" t="str">
        <f t="array" ref="C23:C30">_xll.ohFilter(Quote!AI4:AI102,Quote!AH4:AH102="SF")</f>
        <v>Z5</v>
      </c>
      <c r="D23" s="307" t="str">
        <f t="array" ref="D23:D30">_xll.qlIMMcode(_xll.ohFilter(PastedValue!AP2:AP62,PastedValue!AO2:AO62="Sf"),Trigger)</f>
        <v>Z5</v>
      </c>
      <c r="E23" s="308" t="str">
        <f t="shared" ref="E23:E30" si="14">IF(DataSelect="Mx_Live",$C23,$D23)</f>
        <v>Z5</v>
      </c>
      <c r="F23" s="345">
        <f>_xll.qlIMMdate(E23,ImportedDate,Trigger)</f>
        <v>42354</v>
      </c>
      <c r="G23" s="287" t="str">
        <f t="shared" ref="G23" si="15">PROPER(Currency)&amp;FamilyName&amp;Tenor</f>
        <v>Euribor1Y</v>
      </c>
      <c r="H23" s="375">
        <f t="array" ref="H23:H30">_xll.ohFilter(PastedValue!AV2:AV74,PastedValue!AO2:AO74="Sf")</f>
        <v>99.813000000000002</v>
      </c>
      <c r="I23" s="321">
        <f>Quote!AY23/100</f>
        <v>0</v>
      </c>
      <c r="J23" s="322" t="str">
        <f t="shared" ref="J23:J30" si="16">Currency&amp;"_CURVE_FUT"&amp;Tenor&amp;"_"&amp;$C23</f>
        <v>EUR_CURVE_FUT1Y_Z5</v>
      </c>
      <c r="K23" s="309" t="str">
        <f>IFERROR(_xll.qlFuturesRateHelper(,IF(DataSelect="Reference",$H23,$J23),B23,$E23,$G23,$I23,Permanent,Trigger,ObjectOverwrite),"--")</f>
        <v>obj_00887#0014</v>
      </c>
      <c r="L23" s="286" t="b">
        <f>IF(K23="--",FALSE,TRUE)</f>
        <v>1</v>
      </c>
      <c r="M23" s="91"/>
      <c r="N23" s="351" t="str">
        <f t="shared" si="11"/>
        <v>SF</v>
      </c>
      <c r="O23" s="351" t="str">
        <f t="shared" si="12"/>
        <v>U6</v>
      </c>
      <c r="P23" s="355" t="str">
        <f t="shared" si="13"/>
        <v>obj_00811#0015</v>
      </c>
      <c r="Q23" s="104" t="b">
        <f t="shared" si="13"/>
        <v>1</v>
      </c>
      <c r="R23" s="352">
        <v>1</v>
      </c>
      <c r="S23" s="352">
        <v>1</v>
      </c>
      <c r="T23" s="104" t="str">
        <v>obj_00ae5</v>
      </c>
      <c r="U23" s="104" t="str">
        <f>_xll.qlRateHelperQuoteName(T23)</f>
        <v/>
      </c>
      <c r="V23" s="349">
        <f>_xll.qlRateHelperRate(T23,_xll.ohTrigger(Trigger,Trigger12M))</f>
        <v>4.7199999999999994E-3</v>
      </c>
      <c r="W23" s="349" t="str">
        <f>IFERROR(_xll.qlFuturesRateHelperConvexityAdjustment(T23,Trigger),"--")</f>
        <v>--</v>
      </c>
      <c r="X23" s="105">
        <f>_xll.qlRateHelperEarliestDate(T23,Trigger)</f>
        <v>42157</v>
      </c>
      <c r="Y23" s="105">
        <f>_xll.qlRateHelperLatestDate(T23,Trigger)</f>
        <v>43984</v>
      </c>
      <c r="Z23" s="257">
        <v>4.6788611466641455E-3</v>
      </c>
      <c r="AD23" s="270"/>
      <c r="AY23" s="104" t="s">
        <v>203</v>
      </c>
      <c r="AZ23" s="105">
        <f>_xll.qlInterestRateIndexFixingDate(Currency&amp;"ibor"&amp;Tenor,BA23,Trigger)</f>
        <v>42184</v>
      </c>
      <c r="BA23" s="105">
        <f>_xll.qlCalendarAdvance(Calendar,BA22,AY23,"f",,Trigger)</f>
        <v>42186</v>
      </c>
      <c r="BB23" s="105">
        <f>_xll.qlInterestRateIndexMaturity(Currency&amp;"ibor"&amp;Tenor,BA23,Trigger)</f>
        <v>42552</v>
      </c>
      <c r="BC23" s="257">
        <f>_xll.qlIndexFixing($AC$5,AZ23,TRUE,_xll.ohTrigger(Trigger,Trigger12M))</f>
        <v>1.546247251471894E-3</v>
      </c>
      <c r="BD23" s="257">
        <f>_xll.qlIndexFixing($BE$1,AZ23,TRUE,_xll.ohTrigger(Trigger,Trigger12M))</f>
        <v>1.7074001750480437E-3</v>
      </c>
    </row>
    <row r="24" spans="1:56" s="84" customFormat="1" ht="11.25" customHeight="1" x14ac:dyDescent="0.2">
      <c r="A24" s="310" t="s">
        <v>242</v>
      </c>
      <c r="B24" s="104" t="s">
        <v>248</v>
      </c>
      <c r="C24" s="311" t="str">
        <v>H6</v>
      </c>
      <c r="D24" s="312" t="str">
        <v>H6</v>
      </c>
      <c r="E24" s="313" t="str">
        <f t="shared" si="14"/>
        <v>H6</v>
      </c>
      <c r="F24" s="346">
        <f>_xll.qlIMMdate(E24,ImportedDate,Trigger)</f>
        <v>42445</v>
      </c>
      <c r="G24" s="293" t="str">
        <f t="shared" ref="G24:G30" si="17">PROPER(Currency)&amp;FamilyName&amp;Tenor</f>
        <v>Euribor1Y</v>
      </c>
      <c r="H24" s="376">
        <v>99.808000000000007</v>
      </c>
      <c r="I24" s="323">
        <f>Quote!AY24/100</f>
        <v>-2.5000000000000002E-6</v>
      </c>
      <c r="J24" s="324" t="str">
        <f t="shared" si="16"/>
        <v>EUR_CURVE_FUT1Y_H6</v>
      </c>
      <c r="K24" s="314" t="str">
        <f>IFERROR(_xll.qlFuturesRateHelper(,IF(DataSelect="Reference",$H24,$J24),B24,$E24,$G24,$I24,Permanent,Trigger,ObjectOverwrite),"--")</f>
        <v>obj_0081d#0015</v>
      </c>
      <c r="L24" s="314" t="b">
        <f t="shared" ref="L24:L30" si="18">IF(K24="--",FALSE,TRUE)</f>
        <v>1</v>
      </c>
      <c r="M24" s="91"/>
      <c r="N24" s="351" t="str">
        <f t="shared" si="11"/>
        <v>SF</v>
      </c>
      <c r="O24" s="351" t="str">
        <f t="shared" si="12"/>
        <v>Z6</v>
      </c>
      <c r="P24" s="355" t="str">
        <f t="shared" si="13"/>
        <v>obj_00817#0015</v>
      </c>
      <c r="Q24" s="104" t="b">
        <f t="shared" si="13"/>
        <v>1</v>
      </c>
      <c r="R24" s="352">
        <v>1</v>
      </c>
      <c r="S24" s="352">
        <v>1</v>
      </c>
      <c r="T24" s="104" t="str">
        <v>obj_00afa</v>
      </c>
      <c r="U24" s="104" t="str">
        <f>_xll.qlRateHelperQuoteName(T24)</f>
        <v/>
      </c>
      <c r="V24" s="349">
        <f>_xll.qlRateHelperRate(T24,_xll.ohTrigger(Trigger,Trigger12M))</f>
        <v>5.8799999999999998E-3</v>
      </c>
      <c r="W24" s="349" t="str">
        <f>IFERROR(_xll.qlFuturesRateHelperConvexityAdjustment(T24,Trigger),"--")</f>
        <v>--</v>
      </c>
      <c r="X24" s="105">
        <f>_xll.qlRateHelperEarliestDate(T24,Trigger)</f>
        <v>42157</v>
      </c>
      <c r="Y24" s="105">
        <f>_xll.qlRateHelperLatestDate(T24,Trigger)</f>
        <v>44349</v>
      </c>
      <c r="Z24" s="257">
        <v>5.8448310654268592E-3</v>
      </c>
      <c r="AD24" s="261"/>
      <c r="AY24" s="104" t="s">
        <v>203</v>
      </c>
      <c r="AZ24" s="105">
        <f>_xll.qlInterestRateIndexFixingDate(Currency&amp;"ibor"&amp;Tenor,BA24,Trigger)</f>
        <v>42185</v>
      </c>
      <c r="BA24" s="105">
        <f>_xll.qlCalendarAdvance(Calendar,BA23,AY24,"f",,Trigger)</f>
        <v>42187</v>
      </c>
      <c r="BB24" s="105">
        <f>_xll.qlInterestRateIndexMaturity(Currency&amp;"ibor"&amp;Tenor,BA24,Trigger)</f>
        <v>42555</v>
      </c>
      <c r="BC24" s="257">
        <f>_xll.qlIndexFixing($AC$5,AZ24,TRUE,_xll.ohTrigger(Trigger,Trigger12M))</f>
        <v>1.5487209340976217E-3</v>
      </c>
      <c r="BD24" s="257">
        <f>_xll.qlIndexFixing($BE$1,AZ24,TRUE,_xll.ohTrigger(Trigger,Trigger12M))</f>
        <v>1.7099999999957368E-3</v>
      </c>
    </row>
    <row r="25" spans="1:56" s="84" customFormat="1" ht="11.25" customHeight="1" x14ac:dyDescent="0.2">
      <c r="A25" s="310" t="s">
        <v>242</v>
      </c>
      <c r="B25" s="104" t="s">
        <v>248</v>
      </c>
      <c r="C25" s="311" t="str">
        <v>M6</v>
      </c>
      <c r="D25" s="312" t="str">
        <v>M6</v>
      </c>
      <c r="E25" s="313" t="str">
        <f t="shared" si="14"/>
        <v>M6</v>
      </c>
      <c r="F25" s="346">
        <f>_xll.qlIMMdate(E25,ImportedDate,Trigger)</f>
        <v>42536</v>
      </c>
      <c r="G25" s="293" t="str">
        <f t="shared" si="17"/>
        <v>Euribor1Y</v>
      </c>
      <c r="H25" s="376">
        <v>99.798500000000004</v>
      </c>
      <c r="I25" s="323">
        <f>Quote!AY25/100</f>
        <v>-2.5000000000000002E-6</v>
      </c>
      <c r="J25" s="324" t="str">
        <f t="shared" si="16"/>
        <v>EUR_CURVE_FUT1Y_M6</v>
      </c>
      <c r="K25" s="314" t="str">
        <f>IFERROR(_xll.qlFuturesRateHelper(,IF(DataSelect="Reference",$H25,$J25),B25,$E25,$G25,$I25,Permanent,Trigger,ObjectOverwrite),"--")</f>
        <v>obj_00815#0015</v>
      </c>
      <c r="L25" s="314" t="b">
        <f t="shared" si="18"/>
        <v>1</v>
      </c>
      <c r="M25" s="91"/>
      <c r="N25" s="351" t="str">
        <f t="shared" si="11"/>
        <v>SF</v>
      </c>
      <c r="O25" s="351" t="str">
        <f t="shared" si="12"/>
        <v>H7</v>
      </c>
      <c r="P25" s="355" t="str">
        <f t="shared" si="13"/>
        <v>obj_0081e#0015</v>
      </c>
      <c r="Q25" s="104" t="b">
        <f t="shared" si="13"/>
        <v>1</v>
      </c>
      <c r="R25" s="352">
        <v>1</v>
      </c>
      <c r="S25" s="352">
        <v>1</v>
      </c>
      <c r="T25" s="104" t="str">
        <v>obj_00ad6</v>
      </c>
      <c r="U25" s="104" t="str">
        <f>_xll.qlRateHelperQuoteName(T25)</f>
        <v/>
      </c>
      <c r="V25" s="349">
        <f>_xll.qlRateHelperRate(T25,_xll.ohTrigger(Trigger,Trigger12M))</f>
        <v>7.0199999999999993E-3</v>
      </c>
      <c r="W25" s="349" t="str">
        <f>IFERROR(_xll.qlFuturesRateHelperConvexityAdjustment(T25,Trigger),"--")</f>
        <v>--</v>
      </c>
      <c r="X25" s="105">
        <f>_xll.qlRateHelperEarliestDate(T25,Trigger)</f>
        <v>42157</v>
      </c>
      <c r="Y25" s="105">
        <f>_xll.qlRateHelperLatestDate(T25,Trigger)</f>
        <v>44714</v>
      </c>
      <c r="Z25" s="257">
        <v>6.9949550852411715E-3</v>
      </c>
      <c r="AD25" s="261"/>
      <c r="AY25" s="104" t="s">
        <v>203</v>
      </c>
      <c r="AZ25" s="105">
        <f>_xll.qlInterestRateIndexFixingDate(Currency&amp;"ibor"&amp;Tenor,BA25,Trigger)</f>
        <v>42186</v>
      </c>
      <c r="BA25" s="105">
        <f>_xll.qlCalendarAdvance(Calendar,BA24,AY25,"f",,Trigger)</f>
        <v>42188</v>
      </c>
      <c r="BB25" s="105">
        <f>_xll.qlInterestRateIndexMaturity(Currency&amp;"ibor"&amp;Tenor,BA25,Trigger)</f>
        <v>42555</v>
      </c>
      <c r="BC25" s="257">
        <f>_xll.qlIndexFixing($AC$5,AZ25,TRUE,_xll.ohTrigger(Trigger,Trigger12M))</f>
        <v>1.5493660928788447E-3</v>
      </c>
      <c r="BD25" s="257">
        <f>_xll.qlIndexFixing($BE$1,AZ25,TRUE,_xll.ohTrigger(Trigger,Trigger12M))</f>
        <v>1.711709159633525E-3</v>
      </c>
    </row>
    <row r="26" spans="1:56" s="84" customFormat="1" ht="11.25" customHeight="1" x14ac:dyDescent="0.2">
      <c r="A26" s="310" t="s">
        <v>242</v>
      </c>
      <c r="B26" s="104" t="s">
        <v>248</v>
      </c>
      <c r="C26" s="311" t="str">
        <v>U6</v>
      </c>
      <c r="D26" s="312" t="str">
        <v>U6</v>
      </c>
      <c r="E26" s="313" t="str">
        <f t="shared" si="14"/>
        <v>U6</v>
      </c>
      <c r="F26" s="346">
        <f>_xll.qlIMMdate(E26,ImportedDate,Trigger)</f>
        <v>42634</v>
      </c>
      <c r="G26" s="293" t="str">
        <f t="shared" si="17"/>
        <v>Euribor1Y</v>
      </c>
      <c r="H26" s="376">
        <v>99.781300000000002</v>
      </c>
      <c r="I26" s="323">
        <f>Quote!AY26/100</f>
        <v>0</v>
      </c>
      <c r="J26" s="324" t="str">
        <f t="shared" si="16"/>
        <v>EUR_CURVE_FUT1Y_U6</v>
      </c>
      <c r="K26" s="314" t="str">
        <f>IFERROR(_xll.qlFuturesRateHelper(,IF(DataSelect="Reference",$H26,$J26),B26,$E26,$G26,$I26,Permanent,Trigger,ObjectOverwrite),"--")</f>
        <v>obj_00811#0015</v>
      </c>
      <c r="L26" s="314" t="b">
        <f t="shared" si="18"/>
        <v>1</v>
      </c>
      <c r="M26" s="91"/>
      <c r="N26" s="351" t="str">
        <f t="shared" si="11"/>
        <v>SF</v>
      </c>
      <c r="O26" s="351" t="e">
        <f t="shared" si="12"/>
        <v>#N/A</v>
      </c>
      <c r="P26" s="355" t="str">
        <f t="shared" si="13"/>
        <v>--</v>
      </c>
      <c r="Q26" s="104" t="b">
        <f t="shared" si="13"/>
        <v>0</v>
      </c>
      <c r="R26" s="352">
        <v>1</v>
      </c>
      <c r="S26" s="352">
        <v>1</v>
      </c>
      <c r="T26" s="104" t="str">
        <v>obj_00ad3</v>
      </c>
      <c r="U26" s="104" t="str">
        <f>_xll.qlRateHelperQuoteName(T26)</f>
        <v/>
      </c>
      <c r="V26" s="349">
        <f>_xll.qlRateHelperRate(T26,_xll.ohTrigger(Trigger,Trigger12M))</f>
        <v>8.09E-3</v>
      </c>
      <c r="W26" s="349" t="str">
        <f>IFERROR(_xll.qlFuturesRateHelperConvexityAdjustment(T26,Trigger),"--")</f>
        <v>--</v>
      </c>
      <c r="X26" s="105">
        <f>_xll.qlRateHelperEarliestDate(T26,Trigger)</f>
        <v>42157</v>
      </c>
      <c r="Y26" s="105">
        <f>_xll.qlRateHelperLatestDate(T26,Trigger)</f>
        <v>45079</v>
      </c>
      <c r="Z26" s="257">
        <v>8.0796046617964204E-3</v>
      </c>
      <c r="AD26" s="261"/>
      <c r="AY26" s="104" t="s">
        <v>203</v>
      </c>
      <c r="AZ26" s="105">
        <f>_xll.qlInterestRateIndexFixingDate(Currency&amp;"ibor"&amp;Tenor,BA26,Trigger)</f>
        <v>42187</v>
      </c>
      <c r="BA26" s="105">
        <f>_xll.qlCalendarAdvance(Calendar,BA25,AY26,"f",,Trigger)</f>
        <v>42191</v>
      </c>
      <c r="BB26" s="105">
        <f>_xll.qlInterestRateIndexMaturity(Currency&amp;"ibor"&amp;Tenor,BA26,Trigger)</f>
        <v>42557</v>
      </c>
      <c r="BC26" s="257">
        <f>_xll.qlIndexFixing($AC$5,AZ26,TRUE,_xll.ohTrigger(Trigger,Trigger12M))</f>
        <v>1.5531937026749957E-3</v>
      </c>
      <c r="BD26" s="257">
        <f>_xll.qlIndexFixing($BE$1,AZ26,TRUE,_xll.ohTrigger(Trigger,Trigger12M))</f>
        <v>1.7167913567249437E-3</v>
      </c>
    </row>
    <row r="27" spans="1:56" s="84" customFormat="1" ht="11.25" customHeight="1" x14ac:dyDescent="0.2">
      <c r="A27" s="310" t="s">
        <v>242</v>
      </c>
      <c r="B27" s="104" t="s">
        <v>248</v>
      </c>
      <c r="C27" s="311" t="str">
        <v>Z6</v>
      </c>
      <c r="D27" s="312" t="str">
        <v>Z6</v>
      </c>
      <c r="E27" s="313" t="str">
        <f t="shared" si="14"/>
        <v>Z6</v>
      </c>
      <c r="F27" s="346">
        <f>_xll.qlIMMdate(E27,ImportedDate,Trigger)</f>
        <v>42725</v>
      </c>
      <c r="G27" s="293" t="str">
        <f t="shared" si="17"/>
        <v>Euribor1Y</v>
      </c>
      <c r="H27" s="376">
        <v>99.756649999999993</v>
      </c>
      <c r="I27" s="323">
        <f>Quote!AY27/100</f>
        <v>0</v>
      </c>
      <c r="J27" s="324" t="str">
        <f t="shared" si="16"/>
        <v>EUR_CURVE_FUT1Y_Z6</v>
      </c>
      <c r="K27" s="314" t="str">
        <f>IFERROR(_xll.qlFuturesRateHelper(,IF(DataSelect="Reference",$H27,$J27),B27,$E27,$G27,$I27,Permanent,Trigger,ObjectOverwrite),"--")</f>
        <v>obj_00817#0015</v>
      </c>
      <c r="L27" s="314" t="b">
        <f t="shared" si="18"/>
        <v>1</v>
      </c>
      <c r="M27" s="91"/>
      <c r="N27" s="356" t="str">
        <f t="shared" si="11"/>
        <v>SF</v>
      </c>
      <c r="O27" s="356" t="e">
        <f t="shared" si="12"/>
        <v>#N/A</v>
      </c>
      <c r="P27" s="357" t="str">
        <f t="shared" si="13"/>
        <v>--</v>
      </c>
      <c r="Q27" s="115" t="b">
        <f t="shared" si="13"/>
        <v>0</v>
      </c>
      <c r="R27" s="358">
        <v>1</v>
      </c>
      <c r="S27" s="358">
        <v>1</v>
      </c>
      <c r="T27" s="104" t="str">
        <v>obj_00af7</v>
      </c>
      <c r="U27" s="104" t="str">
        <f>_xll.qlRateHelperQuoteName(T27)</f>
        <v/>
      </c>
      <c r="V27" s="349">
        <f>_xll.qlRateHelperRate(T27,_xll.ohTrigger(Trigger,Trigger12M))</f>
        <v>9.0699999999999999E-3</v>
      </c>
      <c r="W27" s="349" t="str">
        <f>IFERROR(_xll.qlFuturesRateHelperConvexityAdjustment(T27,Trigger),"--")</f>
        <v>--</v>
      </c>
      <c r="X27" s="105">
        <f>_xll.qlRateHelperEarliestDate(T27,Trigger)</f>
        <v>42157</v>
      </c>
      <c r="Y27" s="105">
        <f>_xll.qlRateHelperLatestDate(T27,Trigger)</f>
        <v>45446</v>
      </c>
      <c r="Z27" s="257">
        <v>9.0753224283788431E-3</v>
      </c>
      <c r="AD27" s="261"/>
      <c r="AY27" s="104" t="s">
        <v>203</v>
      </c>
      <c r="AZ27" s="105">
        <f>_xll.qlInterestRateIndexFixingDate(Currency&amp;"ibor"&amp;Tenor,BA27,Trigger)</f>
        <v>42188</v>
      </c>
      <c r="BA27" s="105">
        <f>_xll.qlCalendarAdvance(Calendar,BA26,AY27,"f",,Trigger)</f>
        <v>42192</v>
      </c>
      <c r="BB27" s="105">
        <f>_xll.qlInterestRateIndexMaturity(Currency&amp;"ibor"&amp;Tenor,BA27,Trigger)</f>
        <v>42558</v>
      </c>
      <c r="BC27" s="257">
        <f>_xll.qlIndexFixing($AC$5,AZ27,TRUE,_xll.ohTrigger(Trigger,Trigger12M))</f>
        <v>1.5547785463996668E-3</v>
      </c>
      <c r="BD27" s="257">
        <f>_xll.qlIndexFixing($BE$1,AZ27,TRUE,_xll.ohTrigger(Trigger,Trigger12M))</f>
        <v>1.718462271202544E-3</v>
      </c>
    </row>
    <row r="28" spans="1:56" s="84" customFormat="1" ht="11.25" customHeight="1" x14ac:dyDescent="0.2">
      <c r="A28" s="310" t="s">
        <v>242</v>
      </c>
      <c r="B28" s="104" t="s">
        <v>248</v>
      </c>
      <c r="C28" s="311" t="str">
        <v>H7</v>
      </c>
      <c r="D28" s="312" t="str">
        <v>H7</v>
      </c>
      <c r="E28" s="313" t="str">
        <f t="shared" si="14"/>
        <v>H7</v>
      </c>
      <c r="F28" s="346">
        <f>_xll.qlIMMdate(E28,ImportedDate,Trigger)</f>
        <v>42809</v>
      </c>
      <c r="G28" s="293" t="str">
        <f t="shared" si="17"/>
        <v>Euribor1Y</v>
      </c>
      <c r="H28" s="376">
        <v>99.723249999999993</v>
      </c>
      <c r="I28" s="323">
        <f>Quote!AY28/100</f>
        <v>1.7500000000000002E-5</v>
      </c>
      <c r="J28" s="324" t="str">
        <f t="shared" si="16"/>
        <v>EUR_CURVE_FUT1Y_H7</v>
      </c>
      <c r="K28" s="314" t="str">
        <f>IFERROR(_xll.qlFuturesRateHelper(,IF(DataSelect="Reference",$H28,$J28),B28,$E28,$G28,$I28,Permanent,Trigger,ObjectOverwrite),"--")</f>
        <v>obj_0081e#0015</v>
      </c>
      <c r="L28" s="314" t="b">
        <f t="shared" si="18"/>
        <v>1</v>
      </c>
      <c r="M28" s="91"/>
      <c r="N28" s="351" t="str">
        <f t="shared" ref="N28:O43" si="19">A34</f>
        <v>SW</v>
      </c>
      <c r="O28" s="351" t="str">
        <f t="shared" si="19"/>
        <v>1Y</v>
      </c>
      <c r="P28" s="355" t="str">
        <f>K34</f>
        <v>obj_00af4#0014</v>
      </c>
      <c r="Q28" s="351" t="b">
        <f>L34</f>
        <v>1</v>
      </c>
      <c r="R28" s="359">
        <v>1</v>
      </c>
      <c r="S28" s="359">
        <v>1</v>
      </c>
      <c r="T28" s="104" t="str">
        <v>obj_00ae0</v>
      </c>
      <c r="U28" s="104" t="str">
        <f>_xll.qlRateHelperQuoteName(T28)</f>
        <v/>
      </c>
      <c r="V28" s="349">
        <f>_xll.qlRateHelperRate(T28,_xll.ohTrigger(Trigger,Trigger12M))</f>
        <v>9.8999999999999991E-3</v>
      </c>
      <c r="W28" s="349" t="str">
        <f>IFERROR(_xll.qlFuturesRateHelperConvexityAdjustment(T28,Trigger),"--")</f>
        <v>--</v>
      </c>
      <c r="X28" s="105">
        <f>_xll.qlRateHelperEarliestDate(T28,Trigger)</f>
        <v>42157</v>
      </c>
      <c r="Y28" s="105">
        <f>_xll.qlRateHelperLatestDate(T28,Trigger)</f>
        <v>45810</v>
      </c>
      <c r="Z28" s="257">
        <v>9.925276637322079E-3</v>
      </c>
      <c r="AD28" s="261"/>
      <c r="AY28" s="104" t="s">
        <v>203</v>
      </c>
      <c r="AZ28" s="105">
        <f>_xll.qlInterestRateIndexFixingDate(Currency&amp;"ibor"&amp;Tenor,BA28,Trigger)</f>
        <v>42191</v>
      </c>
      <c r="BA28" s="105">
        <f>_xll.qlCalendarAdvance(Calendar,BA27,AY28,"f",,Trigger)</f>
        <v>42193</v>
      </c>
      <c r="BB28" s="105">
        <f>_xll.qlInterestRateIndexMaturity(Currency&amp;"ibor"&amp;Tenor,BA28,Trigger)</f>
        <v>42559</v>
      </c>
      <c r="BC28" s="257">
        <f>_xll.qlIndexFixing($AC$5,AZ28,TRUE,_xll.ohTrigger(Trigger,Trigger12M))</f>
        <v>1.5563561777576776E-3</v>
      </c>
      <c r="BD28" s="257">
        <f>_xll.qlIndexFixing($BE$1,AZ28,TRUE,_xll.ohTrigger(Trigger,Trigger12M))</f>
        <v>1.7201256218023141E-3</v>
      </c>
    </row>
    <row r="29" spans="1:56" s="84" customFormat="1" ht="11.25" customHeight="1" x14ac:dyDescent="0.2">
      <c r="A29" s="310" t="s">
        <v>242</v>
      </c>
      <c r="B29" s="104" t="s">
        <v>248</v>
      </c>
      <c r="C29" s="311" t="e">
        <v>#N/A</v>
      </c>
      <c r="D29" s="312" t="e">
        <v>#N/A</v>
      </c>
      <c r="E29" s="313" t="e">
        <f t="shared" si="14"/>
        <v>#N/A</v>
      </c>
      <c r="F29" s="346" t="e">
        <f>_xll.qlIMMdate(E29,ImportedDate,Trigger)</f>
        <v>#NUM!</v>
      </c>
      <c r="G29" s="293" t="str">
        <f t="shared" si="17"/>
        <v>Euribor1Y</v>
      </c>
      <c r="H29" s="376" t="e">
        <v>#N/A</v>
      </c>
      <c r="I29" s="323">
        <f>Quote!AY29/100</f>
        <v>0</v>
      </c>
      <c r="J29" s="324" t="e">
        <f t="shared" si="16"/>
        <v>#N/A</v>
      </c>
      <c r="K29" s="314" t="str">
        <f>IFERROR(_xll.qlFuturesRateHelper(,IF(DataSelect="Reference",$H29,$J29),B29,$E29,$G29,$I29,Permanent,Trigger,ObjectOverwrite),"--")</f>
        <v>--</v>
      </c>
      <c r="L29" s="314" t="b">
        <f t="shared" si="18"/>
        <v>0</v>
      </c>
      <c r="M29" s="91"/>
      <c r="N29" s="351" t="str">
        <f t="shared" si="19"/>
        <v>SW</v>
      </c>
      <c r="O29" s="351" t="str">
        <f t="shared" si="19"/>
        <v>1Y3M</v>
      </c>
      <c r="P29" s="355" t="str">
        <f t="shared" ref="P29:Q44" si="20">K35</f>
        <v>obj_00ae7#0014</v>
      </c>
      <c r="Q29" s="351" t="b">
        <f t="shared" si="20"/>
        <v>1</v>
      </c>
      <c r="R29" s="359">
        <v>1</v>
      </c>
      <c r="S29" s="359">
        <v>1</v>
      </c>
      <c r="T29" s="104" t="str">
        <v>obj_00af9</v>
      </c>
      <c r="U29" s="104" t="str">
        <f>_xll.qlRateHelperQuoteName(T29)</f>
        <v/>
      </c>
      <c r="V29" s="349">
        <f>_xll.qlRateHelperRate(T29,_xll.ohTrigger(Trigger,Trigger12M))</f>
        <v>1.062593318E-2</v>
      </c>
      <c r="W29" s="349" t="str">
        <f>IFERROR(_xll.qlFuturesRateHelperConvexityAdjustment(T29,Trigger),"--")</f>
        <v>--</v>
      </c>
      <c r="X29" s="105">
        <f>_xll.qlRateHelperEarliestDate(T29,Trigger)</f>
        <v>42157</v>
      </c>
      <c r="Y29" s="105">
        <f>_xll.qlRateHelperLatestDate(T29,Trigger)</f>
        <v>46175</v>
      </c>
      <c r="Z29" s="257">
        <v>1.0672267249366912E-2</v>
      </c>
      <c r="AD29" s="261"/>
      <c r="AY29" s="104" t="s">
        <v>203</v>
      </c>
      <c r="AZ29" s="105">
        <f>_xll.qlInterestRateIndexFixingDate(Currency&amp;"ibor"&amp;Tenor,BA29,Trigger)</f>
        <v>42192</v>
      </c>
      <c r="BA29" s="105">
        <f>_xll.qlCalendarAdvance(Calendar,BA28,AY29,"f",,Trigger)</f>
        <v>42194</v>
      </c>
      <c r="BB29" s="105">
        <f>_xll.qlInterestRateIndexMaturity(Currency&amp;"ibor"&amp;Tenor,BA29,Trigger)</f>
        <v>42562</v>
      </c>
      <c r="BC29" s="257">
        <f>_xll.qlIndexFixing($AC$5,AZ29,TRUE,_xll.ohTrigger(Trigger,Trigger12M))</f>
        <v>1.5598772399643523E-3</v>
      </c>
      <c r="BD29" s="257">
        <f>_xll.qlIndexFixing($BE$1,AZ29,TRUE,_xll.ohTrigger(Trigger,Trigger12M))</f>
        <v>1.7215773230168678E-3</v>
      </c>
    </row>
    <row r="30" spans="1:56" s="84" customFormat="1" ht="11.25" customHeight="1" x14ac:dyDescent="0.2">
      <c r="A30" s="315" t="s">
        <v>242</v>
      </c>
      <c r="B30" s="115" t="s">
        <v>248</v>
      </c>
      <c r="C30" s="316" t="e">
        <v>#N/A</v>
      </c>
      <c r="D30" s="317" t="e">
        <v>#N/A</v>
      </c>
      <c r="E30" s="318" t="e">
        <f t="shared" si="14"/>
        <v>#N/A</v>
      </c>
      <c r="F30" s="347" t="e">
        <f>_xll.qlIMMdate(E30,ImportedDate,Trigger)</f>
        <v>#NUM!</v>
      </c>
      <c r="G30" s="299" t="str">
        <f t="shared" si="17"/>
        <v>Euribor1Y</v>
      </c>
      <c r="H30" s="377" t="e">
        <v>#N/A</v>
      </c>
      <c r="I30" s="325">
        <f>Quote!AY30/100</f>
        <v>0</v>
      </c>
      <c r="J30" s="326" t="e">
        <f t="shared" si="16"/>
        <v>#N/A</v>
      </c>
      <c r="K30" s="319" t="str">
        <f>IFERROR(_xll.qlFuturesRateHelper(,IF(DataSelect="Reference",$H30,$J30),B30,$E30,$G30,$I30,Permanent,Trigger,ObjectOverwrite),"--")</f>
        <v>--</v>
      </c>
      <c r="L30" s="319" t="b">
        <f t="shared" si="18"/>
        <v>0</v>
      </c>
      <c r="M30" s="91"/>
      <c r="N30" s="351" t="str">
        <f t="shared" si="19"/>
        <v>SW</v>
      </c>
      <c r="O30" s="351" t="str">
        <f t="shared" si="19"/>
        <v>1Y6M</v>
      </c>
      <c r="P30" s="355" t="str">
        <f t="shared" si="20"/>
        <v>obj_00ae5#0014</v>
      </c>
      <c r="Q30" s="351" t="b">
        <f t="shared" si="20"/>
        <v>1</v>
      </c>
      <c r="R30" s="359">
        <v>1</v>
      </c>
      <c r="S30" s="359">
        <v>1</v>
      </c>
      <c r="T30" s="104" t="str">
        <v>obj_00ae6</v>
      </c>
      <c r="U30" s="104" t="str">
        <f>_xll.qlRateHelperQuoteName(T30)</f>
        <v/>
      </c>
      <c r="V30" s="349">
        <f>_xll.qlRateHelperRate(T30,_xll.ohTrigger(Trigger,Trigger12M))</f>
        <v>1.125E-2</v>
      </c>
      <c r="W30" s="349" t="str">
        <f>IFERROR(_xll.qlFuturesRateHelperConvexityAdjustment(T30,Trigger),"--")</f>
        <v>--</v>
      </c>
      <c r="X30" s="105">
        <f>_xll.qlRateHelperEarliestDate(T30,Trigger)</f>
        <v>42157</v>
      </c>
      <c r="Y30" s="105">
        <f>_xll.qlRateHelperLatestDate(T30,Trigger)</f>
        <v>46540</v>
      </c>
      <c r="Z30" s="257">
        <v>1.1317218511899405E-2</v>
      </c>
      <c r="AD30" s="261"/>
      <c r="AY30" s="104" t="s">
        <v>203</v>
      </c>
      <c r="AZ30" s="105">
        <f>_xll.qlInterestRateIndexFixingDate(Currency&amp;"ibor"&amp;Tenor,BA30,Trigger)</f>
        <v>42193</v>
      </c>
      <c r="BA30" s="105">
        <f>_xll.qlCalendarAdvance(Calendar,BA29,AY30,"f",,Trigger)</f>
        <v>42195</v>
      </c>
      <c r="BB30" s="105">
        <f>_xll.qlInterestRateIndexMaturity(Currency&amp;"ibor"&amp;Tenor,BA30,Trigger)</f>
        <v>42562</v>
      </c>
      <c r="BC30" s="257">
        <f>_xll.qlIndexFixing($AC$5,AZ30,TRUE,_xll.ohTrigger(Trigger,Trigger12M))</f>
        <v>1.5604661088698926E-3</v>
      </c>
      <c r="BD30" s="257">
        <f>_xll.qlIndexFixing($BE$1,AZ30,TRUE,_xll.ohTrigger(Trigger,Trigger12M))</f>
        <v>1.723317993639869E-3</v>
      </c>
    </row>
    <row r="31" spans="1:56" s="84" customFormat="1" ht="11.25" customHeight="1" x14ac:dyDescent="0.2">
      <c r="A31" s="92"/>
      <c r="B31" s="92"/>
      <c r="C31" s="92"/>
      <c r="D31" s="95"/>
      <c r="E31" s="94"/>
      <c r="F31" s="96"/>
      <c r="G31" s="92"/>
      <c r="H31" s="92"/>
      <c r="I31" s="92"/>
      <c r="J31" s="92"/>
      <c r="K31" s="92"/>
      <c r="L31" s="94"/>
      <c r="M31" s="91"/>
      <c r="N31" s="351" t="str">
        <f t="shared" si="19"/>
        <v>SW</v>
      </c>
      <c r="O31" s="351" t="str">
        <f t="shared" si="19"/>
        <v>1Y9M</v>
      </c>
      <c r="P31" s="355" t="str">
        <f t="shared" si="20"/>
        <v>obj_00afa#0014</v>
      </c>
      <c r="Q31" s="351" t="b">
        <f t="shared" si="20"/>
        <v>1</v>
      </c>
      <c r="R31" s="359">
        <v>1</v>
      </c>
      <c r="S31" s="359">
        <v>1</v>
      </c>
      <c r="T31" s="104" t="str">
        <v>obj_00aee</v>
      </c>
      <c r="U31" s="104" t="str">
        <f>_xll.qlRateHelperQuoteName(T31)</f>
        <v/>
      </c>
      <c r="V31" s="349">
        <f>_xll.qlRateHelperRate(T31,_xll.ohTrigger(Trigger,Trigger12M))</f>
        <v>1.177132262E-2</v>
      </c>
      <c r="W31" s="349" t="str">
        <f>IFERROR(_xll.qlFuturesRateHelperConvexityAdjustment(T31,Trigger),"--")</f>
        <v>--</v>
      </c>
      <c r="X31" s="105">
        <f>_xll.qlRateHelperEarliestDate(T31,Trigger)</f>
        <v>42157</v>
      </c>
      <c r="Y31" s="105">
        <f>_xll.qlRateHelperLatestDate(T31,Trigger)</f>
        <v>46906</v>
      </c>
      <c r="Z31" s="257">
        <v>1.1855266832829444E-2</v>
      </c>
      <c r="AD31" s="261"/>
      <c r="AY31" s="104" t="s">
        <v>203</v>
      </c>
      <c r="AZ31" s="105">
        <f>_xll.qlInterestRateIndexFixingDate(Currency&amp;"ibor"&amp;Tenor,BA31,Trigger)</f>
        <v>42194</v>
      </c>
      <c r="BA31" s="105">
        <f>_xll.qlCalendarAdvance(Calendar,BA30,AY31,"f",,Trigger)</f>
        <v>42198</v>
      </c>
      <c r="BB31" s="105">
        <f>_xll.qlInterestRateIndexMaturity(Currency&amp;"ibor"&amp;Tenor,BA31,Trigger)</f>
        <v>42564</v>
      </c>
      <c r="BC31" s="257">
        <f>_xll.qlIndexFixing($AC$5,AZ31,TRUE,_xll.ohTrigger(Trigger,Trigger12M))</f>
        <v>1.5641361478417992E-3</v>
      </c>
      <c r="BD31" s="257">
        <f>_xll.qlIndexFixing($BE$1,AZ31,TRUE,_xll.ohTrigger(Trigger,Trigger12M))</f>
        <v>1.7283215218660739E-3</v>
      </c>
    </row>
    <row r="32" spans="1:56" s="84" customFormat="1" ht="11.25" customHeight="1" x14ac:dyDescent="0.2">
      <c r="A32" s="92"/>
      <c r="B32" s="92"/>
      <c r="C32" s="92"/>
      <c r="D32" s="92"/>
      <c r="E32" s="92"/>
      <c r="F32" s="92"/>
      <c r="G32" s="92"/>
      <c r="H32" s="90"/>
      <c r="I32" s="64" t="s">
        <v>4</v>
      </c>
      <c r="J32" s="64"/>
      <c r="K32" s="2" t="str">
        <f>_xll.qlEuribor(,Tenor,,,Trigger)</f>
        <v>obj_00809#0004</v>
      </c>
      <c r="M32" s="91"/>
      <c r="N32" s="351" t="str">
        <f t="shared" si="19"/>
        <v>SW</v>
      </c>
      <c r="O32" s="351" t="str">
        <f t="shared" si="19"/>
        <v>2Y</v>
      </c>
      <c r="P32" s="355" t="str">
        <f t="shared" si="20"/>
        <v>obj_00ad6#0014</v>
      </c>
      <c r="Q32" s="351" t="b">
        <f t="shared" si="20"/>
        <v>1</v>
      </c>
      <c r="R32" s="359">
        <v>1</v>
      </c>
      <c r="S32" s="359">
        <v>1</v>
      </c>
      <c r="T32" s="104" t="str">
        <v>obj_00ae3</v>
      </c>
      <c r="U32" s="104" t="str">
        <f>_xll.qlRateHelperQuoteName(T32)</f>
        <v/>
      </c>
      <c r="V32" s="349">
        <f>_xll.qlRateHelperRate(T32,_xll.ohTrigger(Trigger,Trigger12M))</f>
        <v>1.2200246770000001E-2</v>
      </c>
      <c r="W32" s="349" t="str">
        <f>IFERROR(_xll.qlFuturesRateHelperConvexityAdjustment(T32,Trigger),"--")</f>
        <v>--</v>
      </c>
      <c r="X32" s="105">
        <f>_xll.qlRateHelperEarliestDate(T32,Trigger)</f>
        <v>42157</v>
      </c>
      <c r="Y32" s="105">
        <f>_xll.qlRateHelperLatestDate(T32,Trigger)</f>
        <v>47273</v>
      </c>
      <c r="Z32" s="257">
        <v>1.2300912945434738E-2</v>
      </c>
      <c r="AD32" s="261"/>
      <c r="AY32" s="104" t="s">
        <v>203</v>
      </c>
      <c r="AZ32" s="105">
        <f>_xll.qlInterestRateIndexFixingDate(Currency&amp;"ibor"&amp;Tenor,BA32,Trigger)</f>
        <v>42195</v>
      </c>
      <c r="BA32" s="105">
        <f>_xll.qlCalendarAdvance(Calendar,BA31,AY32,"f",,Trigger)</f>
        <v>42199</v>
      </c>
      <c r="BB32" s="105">
        <f>_xll.qlInterestRateIndexMaturity(Currency&amp;"ibor"&amp;Tenor,BA32,Trigger)</f>
        <v>42565</v>
      </c>
      <c r="BC32" s="257">
        <f>_xll.qlIndexFixing($AC$5,AZ32,TRUE,_xll.ohTrigger(Trigger,Trigger12M))</f>
        <v>1.5656705042778035E-3</v>
      </c>
      <c r="BD32" s="257">
        <f>_xll.qlIndexFixing($BE$1,AZ32,TRUE,_xll.ohTrigger(Trigger,Trigger12M))</f>
        <v>1.7299350314449163E-3</v>
      </c>
    </row>
    <row r="33" spans="1:56" s="84" customFormat="1" ht="11.25" customHeight="1" x14ac:dyDescent="0.2">
      <c r="A33" s="64" t="s">
        <v>12</v>
      </c>
      <c r="B33" s="64" t="s">
        <v>236</v>
      </c>
      <c r="C33" s="64" t="s">
        <v>237</v>
      </c>
      <c r="D33" s="64" t="s">
        <v>50</v>
      </c>
      <c r="E33" s="64" t="s">
        <v>249</v>
      </c>
      <c r="F33" s="64" t="s">
        <v>253</v>
      </c>
      <c r="G33" s="64" t="s">
        <v>6</v>
      </c>
      <c r="H33" s="64" t="s">
        <v>254</v>
      </c>
      <c r="I33" s="64" t="s">
        <v>251</v>
      </c>
      <c r="J33" s="64" t="s">
        <v>252</v>
      </c>
      <c r="K33" s="64" t="s">
        <v>38</v>
      </c>
      <c r="L33" s="64" t="s">
        <v>42</v>
      </c>
      <c r="N33" s="351" t="str">
        <f t="shared" si="19"/>
        <v>SW</v>
      </c>
      <c r="O33" s="351" t="str">
        <f t="shared" si="19"/>
        <v>2Y3M</v>
      </c>
      <c r="P33" s="355" t="str">
        <f t="shared" si="20"/>
        <v>obj_00ad3#0014</v>
      </c>
      <c r="Q33" s="351" t="b">
        <f t="shared" si="20"/>
        <v>1</v>
      </c>
      <c r="R33" s="359">
        <v>1</v>
      </c>
      <c r="S33" s="359">
        <v>1</v>
      </c>
      <c r="T33" s="104" t="str">
        <v>obj_00add</v>
      </c>
      <c r="U33" s="104" t="str">
        <f>_xll.qlRateHelperQuoteName(T33)</f>
        <v/>
      </c>
      <c r="V33" s="349">
        <f>_xll.qlRateHelperRate(T33,_xll.ohTrigger(Trigger,Trigger12M))</f>
        <v>1.256E-2</v>
      </c>
      <c r="W33" s="349" t="str">
        <f>IFERROR(_xll.qlFuturesRateHelperConvexityAdjustment(T33,Trigger),"--")</f>
        <v>--</v>
      </c>
      <c r="X33" s="105">
        <f>_xll.qlRateHelperEarliestDate(T33,Trigger)</f>
        <v>42157</v>
      </c>
      <c r="Y33" s="105">
        <f>_xll.qlRateHelperLatestDate(T33,Trigger)</f>
        <v>47637</v>
      </c>
      <c r="Z33" s="257">
        <v>1.2675335891397433E-2</v>
      </c>
      <c r="AD33" s="261"/>
      <c r="AY33" s="104" t="s">
        <v>203</v>
      </c>
      <c r="AZ33" s="105">
        <f>_xll.qlInterestRateIndexFixingDate(Currency&amp;"ibor"&amp;Tenor,BA33,Trigger)</f>
        <v>42198</v>
      </c>
      <c r="BA33" s="105">
        <f>_xll.qlCalendarAdvance(Calendar,BA32,AY33,"f",,Trigger)</f>
        <v>42200</v>
      </c>
      <c r="BB33" s="105">
        <f>_xll.qlInterestRateIndexMaturity(Currency&amp;"ibor"&amp;Tenor,BA33,Trigger)</f>
        <v>42566</v>
      </c>
      <c r="BC33" s="257">
        <f>_xll.qlIndexFixing($AC$5,AZ33,TRUE,_xll.ohTrigger(Trigger,Trigger12M))</f>
        <v>1.5671976481082131E-3</v>
      </c>
      <c r="BD33" s="257">
        <f>_xll.qlIndexFixing($BE$1,AZ33,TRUE,_xll.ohTrigger(Trigger,Trigger12M))</f>
        <v>1.7315394772995612E-3</v>
      </c>
    </row>
    <row r="34" spans="1:56" s="84" customFormat="1" ht="11.25" customHeight="1" x14ac:dyDescent="0.2">
      <c r="A34" s="290" t="s">
        <v>243</v>
      </c>
      <c r="B34" s="328" t="str">
        <f t="array" ref="B34:B99">_xll.ohFilter(Quote!AI4:AI102,Quote!AH4:AH102="SW")</f>
        <v>1Y</v>
      </c>
      <c r="C34" s="289" t="str">
        <f t="array" ref="C34:C99">_xll.ohFilter(PastedValue!AS2:AS62,PastedValue!AO2:AO62="Sw")</f>
        <v>3Y</v>
      </c>
      <c r="D34" s="289" t="str">
        <f>IF(DataSelect="Reference",$C34,$B34)</f>
        <v>3Y</v>
      </c>
      <c r="E34" s="338" t="s">
        <v>8</v>
      </c>
      <c r="F34" s="332" t="s">
        <v>9</v>
      </c>
      <c r="G34" s="289" t="s">
        <v>10</v>
      </c>
      <c r="H34" s="332" t="s">
        <v>11</v>
      </c>
      <c r="I34" s="333">
        <f t="array" ref="I34:I99">_xll.ohFilter(PastedValue!AV2:AV62,PastedValue!AO2:AO62="Sw")/100</f>
        <v>2.6700000000000001E-3</v>
      </c>
      <c r="J34" s="333" t="str">
        <f t="shared" ref="J34:J65" si="21">Currency&amp;"_CURVE_"&amp;Tenor&amp;"_"&amp;$B34</f>
        <v>EUR_CURVE_1Y_1Y</v>
      </c>
      <c r="K34" s="334" t="str">
        <f>IFERROR(_xll.qlSwapRateHelper2(,IF(DataSelect="Reference",$I34,J34),,$D34,Calendar,$G34,$F34,$H34,$K$32,0,E34,Discounting,Permanent,_xll.ohTrigger(Trigger,DataSelect),ObjectOverwrite),"--")</f>
        <v>obj_00af4#0014</v>
      </c>
      <c r="L34" s="286" t="b">
        <f>IF(K34="--",FALSE,TRUE)</f>
        <v>1</v>
      </c>
      <c r="N34" s="351" t="str">
        <f t="shared" si="19"/>
        <v>SW</v>
      </c>
      <c r="O34" s="351" t="str">
        <f t="shared" si="19"/>
        <v>2Y6M</v>
      </c>
      <c r="P34" s="355" t="str">
        <f t="shared" si="20"/>
        <v>obj_00af7#0014</v>
      </c>
      <c r="Q34" s="351" t="b">
        <f t="shared" si="20"/>
        <v>1</v>
      </c>
      <c r="R34" s="359">
        <v>1</v>
      </c>
      <c r="S34" s="359">
        <v>1</v>
      </c>
      <c r="T34" s="104" t="str">
        <v>obj_00ad5</v>
      </c>
      <c r="U34" s="104" t="str">
        <f>_xll.qlRateHelperQuoteName(T34)</f>
        <v/>
      </c>
      <c r="V34" s="349">
        <f>_xll.qlRateHelperRate(T34,_xll.ohTrigger(Trigger,Trigger12M))</f>
        <v>1.2858567080000001E-2</v>
      </c>
      <c r="W34" s="349" t="str">
        <f>IFERROR(_xll.qlFuturesRateHelperConvexityAdjustment(T34,Trigger),"--")</f>
        <v>--</v>
      </c>
      <c r="X34" s="105">
        <f>_xll.qlRateHelperEarliestDate(T34,Trigger)</f>
        <v>42157</v>
      </c>
      <c r="Y34" s="105">
        <f>_xll.qlRateHelperLatestDate(T34,Trigger)</f>
        <v>48001</v>
      </c>
      <c r="Z34" s="257">
        <v>1.2986111834241934E-2</v>
      </c>
      <c r="AD34" s="261"/>
      <c r="AY34" s="104" t="s">
        <v>203</v>
      </c>
      <c r="AZ34" s="105">
        <f>_xll.qlInterestRateIndexFixingDate(Currency&amp;"ibor"&amp;Tenor,BA34,Trigger)</f>
        <v>42199</v>
      </c>
      <c r="BA34" s="105">
        <f>_xll.qlCalendarAdvance(Calendar,BA33,AY34,"f",,Trigger)</f>
        <v>42201</v>
      </c>
      <c r="BB34" s="105">
        <f>_xll.qlInterestRateIndexMaturity(Currency&amp;"ibor"&amp;Tenor,BA34,Trigger)</f>
        <v>42569</v>
      </c>
      <c r="BC34" s="257">
        <f>_xll.qlIndexFixing($AC$5,AZ34,TRUE,_xll.ohTrigger(Trigger,Trigger12M))</f>
        <v>1.5706820550919598E-3</v>
      </c>
      <c r="BD34" s="257">
        <f>_xll.qlIndexFixing($BE$1,AZ34,TRUE,_xll.ohTrigger(Trigger,Trigger12M))</f>
        <v>1.7327444058483537E-3</v>
      </c>
    </row>
    <row r="35" spans="1:56" s="84" customFormat="1" ht="11.25" customHeight="1" x14ac:dyDescent="0.2">
      <c r="A35" s="296" t="s">
        <v>243</v>
      </c>
      <c r="B35" s="329" t="str">
        <v>1Y3M</v>
      </c>
      <c r="C35" s="295" t="str">
        <v>4Y</v>
      </c>
      <c r="D35" s="295" t="str">
        <f t="shared" ref="D35:D98" si="22">IF(DataSelect="Reference",$C35,$B35)</f>
        <v>4Y</v>
      </c>
      <c r="E35" s="295" t="s">
        <v>8</v>
      </c>
      <c r="F35" s="335" t="s">
        <v>9</v>
      </c>
      <c r="G35" s="295" t="s">
        <v>10</v>
      </c>
      <c r="H35" s="335" t="s">
        <v>11</v>
      </c>
      <c r="I35" s="336">
        <v>3.62E-3</v>
      </c>
      <c r="J35" s="336" t="str">
        <f t="shared" si="21"/>
        <v>EUR_CURVE_1Y_1Y3M</v>
      </c>
      <c r="K35" s="337" t="str">
        <f>IFERROR(_xll.qlSwapRateHelper2(,IF(DataSelect="Reference",$I35,J35),,$D35,Calendar,$G35,$F35,$H35,$K$32,0,E35,Discounting,Permanent,_xll.ohTrigger(Trigger,DataSelect),ObjectOverwrite),"--")</f>
        <v>obj_00ae7#0014</v>
      </c>
      <c r="L35" s="292" t="b">
        <f t="shared" ref="L35:L98" si="23">IF(K35="--",FALSE,TRUE)</f>
        <v>1</v>
      </c>
      <c r="N35" s="351" t="str">
        <f t="shared" si="19"/>
        <v>SW</v>
      </c>
      <c r="O35" s="351" t="str">
        <f t="shared" si="19"/>
        <v>2Y9M</v>
      </c>
      <c r="P35" s="355" t="str">
        <f t="shared" si="20"/>
        <v>obj_00ae0#0014</v>
      </c>
      <c r="Q35" s="351" t="b">
        <f t="shared" si="20"/>
        <v>1</v>
      </c>
      <c r="R35" s="359">
        <v>1</v>
      </c>
      <c r="S35" s="359">
        <v>1</v>
      </c>
      <c r="T35" s="104" t="str">
        <v>obj_00af0</v>
      </c>
      <c r="U35" s="104" t="str">
        <f>_xll.qlRateHelperQuoteName(T35)</f>
        <v/>
      </c>
      <c r="V35" s="349">
        <f>_xll.qlRateHelperRate(T35,_xll.ohTrigger(Trigger,Trigger12M))</f>
        <v>1.3109177000000001E-2</v>
      </c>
      <c r="W35" s="349" t="str">
        <f>IFERROR(_xll.qlFuturesRateHelperConvexityAdjustment(T35,Trigger),"--")</f>
        <v>--</v>
      </c>
      <c r="X35" s="105">
        <f>_xll.qlRateHelperEarliestDate(T35,Trigger)</f>
        <v>42157</v>
      </c>
      <c r="Y35" s="105">
        <f>_xll.qlRateHelperLatestDate(T35,Trigger)</f>
        <v>48367</v>
      </c>
      <c r="Z35" s="257">
        <v>1.3244624603108483E-2</v>
      </c>
      <c r="AD35" s="261"/>
      <c r="AY35" s="104" t="s">
        <v>203</v>
      </c>
      <c r="AZ35" s="105">
        <f>_xll.qlInterestRateIndexFixingDate(Currency&amp;"ibor"&amp;Tenor,BA35,Trigger)</f>
        <v>42200</v>
      </c>
      <c r="BA35" s="105">
        <f>_xll.qlCalendarAdvance(Calendar,BA34,AY35,"f",,Trigger)</f>
        <v>42202</v>
      </c>
      <c r="BB35" s="105">
        <f>_xll.qlInterestRateIndexMaturity(Currency&amp;"ibor"&amp;Tenor,BA35,Trigger)</f>
        <v>42569</v>
      </c>
      <c r="BC35" s="257">
        <f>_xll.qlIndexFixing($AC$5,AZ35,TRUE,_xll.ohTrigger(Trigger,Trigger12M))</f>
        <v>1.571213675760627E-3</v>
      </c>
      <c r="BD35" s="257">
        <f>_xll.qlIndexFixing($BE$1,AZ35,TRUE,_xll.ohTrigger(Trigger,Trigger12M))</f>
        <v>1.7345154708708673E-3</v>
      </c>
    </row>
    <row r="36" spans="1:56" s="84" customFormat="1" ht="11.25" customHeight="1" x14ac:dyDescent="0.2">
      <c r="A36" s="296" t="s">
        <v>243</v>
      </c>
      <c r="B36" s="329" t="str">
        <v>1Y6M</v>
      </c>
      <c r="C36" s="295" t="str">
        <v>5Y</v>
      </c>
      <c r="D36" s="295" t="str">
        <f t="shared" si="22"/>
        <v>5Y</v>
      </c>
      <c r="E36" s="295" t="s">
        <v>8</v>
      </c>
      <c r="F36" s="335" t="s">
        <v>9</v>
      </c>
      <c r="G36" s="295" t="s">
        <v>10</v>
      </c>
      <c r="H36" s="335" t="s">
        <v>11</v>
      </c>
      <c r="I36" s="336">
        <v>4.7199999999999994E-3</v>
      </c>
      <c r="J36" s="336" t="str">
        <f t="shared" si="21"/>
        <v>EUR_CURVE_1Y_1Y6M</v>
      </c>
      <c r="K36" s="337" t="str">
        <f>IFERROR(_xll.qlSwapRateHelper2(,IF(DataSelect="Reference",$I36,J36),,$D36,Calendar,$G36,$F36,$H36,$K$32,0,E36,Discounting,Permanent,_xll.ohTrigger(Trigger,DataSelect),ObjectOverwrite),"--")</f>
        <v>obj_00ae5#0014</v>
      </c>
      <c r="L36" s="292" t="b">
        <f t="shared" si="23"/>
        <v>1</v>
      </c>
      <c r="N36" s="351" t="str">
        <f t="shared" si="19"/>
        <v>SW</v>
      </c>
      <c r="O36" s="351" t="str">
        <f t="shared" si="19"/>
        <v>3Y</v>
      </c>
      <c r="P36" s="355" t="str">
        <f t="shared" si="20"/>
        <v>obj_00af9#0014</v>
      </c>
      <c r="Q36" s="351" t="b">
        <f t="shared" si="20"/>
        <v>1</v>
      </c>
      <c r="R36" s="359">
        <v>1</v>
      </c>
      <c r="S36" s="359">
        <v>1</v>
      </c>
      <c r="T36" s="104" t="str">
        <v>obj_00afc</v>
      </c>
      <c r="U36" s="104" t="str">
        <f>_xll.qlRateHelperQuoteName(T36)</f>
        <v/>
      </c>
      <c r="V36" s="349">
        <f>_xll.qlRateHelperRate(T36,_xll.ohTrigger(Trigger,Trigger12M))</f>
        <v>1.3312535350000002E-2</v>
      </c>
      <c r="W36" s="349" t="str">
        <f>IFERROR(_xll.qlFuturesRateHelperConvexityAdjustment(T36,Trigger),"--")</f>
        <v>--</v>
      </c>
      <c r="X36" s="105">
        <f>_xll.qlRateHelperEarliestDate(T36,Trigger)</f>
        <v>42157</v>
      </c>
      <c r="Y36" s="105">
        <f>_xll.qlRateHelperLatestDate(T36,Trigger)</f>
        <v>48732</v>
      </c>
      <c r="Z36" s="257">
        <v>1.3455381610138749E-2</v>
      </c>
      <c r="AD36" s="261"/>
      <c r="AY36" s="104" t="s">
        <v>203</v>
      </c>
      <c r="AZ36" s="105">
        <f>_xll.qlInterestRateIndexFixingDate(Currency&amp;"ibor"&amp;Tenor,BA36,Trigger)</f>
        <v>42201</v>
      </c>
      <c r="BA36" s="105">
        <f>_xll.qlCalendarAdvance(Calendar,BA35,AY36,"f",,Trigger)</f>
        <v>42205</v>
      </c>
      <c r="BB36" s="105">
        <f>_xll.qlInterestRateIndexMaturity(Currency&amp;"ibor"&amp;Tenor,BA36,Trigger)</f>
        <v>42571</v>
      </c>
      <c r="BC36" s="257">
        <f>_xll.qlIndexFixing($AC$5,AZ36,TRUE,_xll.ohTrigger(Trigger,Trigger12M))</f>
        <v>1.5747251770028524E-3</v>
      </c>
      <c r="BD36" s="257">
        <f>_xll.qlIndexFixing($BE$1,AZ36,TRUE,_xll.ohTrigger(Trigger,Trigger12M))</f>
        <v>1.7394179903244846E-3</v>
      </c>
    </row>
    <row r="37" spans="1:56" s="84" customFormat="1" ht="11.25" customHeight="1" x14ac:dyDescent="0.2">
      <c r="A37" s="296" t="s">
        <v>243</v>
      </c>
      <c r="B37" s="329" t="str">
        <v>1Y9M</v>
      </c>
      <c r="C37" s="295" t="str">
        <v>6Y</v>
      </c>
      <c r="D37" s="295" t="str">
        <f t="shared" si="22"/>
        <v>6Y</v>
      </c>
      <c r="E37" s="295" t="s">
        <v>8</v>
      </c>
      <c r="F37" s="335" t="s">
        <v>9</v>
      </c>
      <c r="G37" s="295" t="s">
        <v>10</v>
      </c>
      <c r="H37" s="335" t="s">
        <v>11</v>
      </c>
      <c r="I37" s="336">
        <v>5.8799999999999998E-3</v>
      </c>
      <c r="J37" s="336" t="str">
        <f t="shared" si="21"/>
        <v>EUR_CURVE_1Y_1Y9M</v>
      </c>
      <c r="K37" s="337" t="str">
        <f>IFERROR(_xll.qlSwapRateHelper2(,IF(DataSelect="Reference",$I37,J37),,$D37,Calendar,$G37,$F37,$H37,$K$32,0,E37,Discounting,Permanent,_xll.ohTrigger(Trigger,DataSelect),ObjectOverwrite),"--")</f>
        <v>obj_00afa#0014</v>
      </c>
      <c r="L37" s="292" t="b">
        <f t="shared" si="23"/>
        <v>1</v>
      </c>
      <c r="N37" s="351" t="str">
        <f t="shared" si="19"/>
        <v>SW</v>
      </c>
      <c r="O37" s="351" t="str">
        <f t="shared" si="19"/>
        <v>4Y</v>
      </c>
      <c r="P37" s="355" t="str">
        <f t="shared" si="20"/>
        <v>obj_00ae6#0014</v>
      </c>
      <c r="Q37" s="351" t="b">
        <f t="shared" si="20"/>
        <v>1</v>
      </c>
      <c r="R37" s="359">
        <v>1</v>
      </c>
      <c r="S37" s="359">
        <v>1</v>
      </c>
      <c r="T37" s="104" t="str">
        <v>obj_00af2</v>
      </c>
      <c r="U37" s="104" t="str">
        <f>_xll.qlRateHelperQuoteName(T37)</f>
        <v/>
      </c>
      <c r="V37" s="349">
        <f>_xll.qlRateHelperRate(T37,_xll.ohTrigger(Trigger,Trigger12M))</f>
        <v>1.347497328E-2</v>
      </c>
      <c r="W37" s="349" t="str">
        <f>IFERROR(_xll.qlFuturesRateHelperConvexityAdjustment(T37,Trigger),"--")</f>
        <v>--</v>
      </c>
      <c r="X37" s="105">
        <f>_xll.qlRateHelperEarliestDate(T37,Trigger)</f>
        <v>42157</v>
      </c>
      <c r="Y37" s="105">
        <f>_xll.qlRateHelperLatestDate(T37,Trigger)</f>
        <v>49097</v>
      </c>
      <c r="Z37" s="257">
        <v>1.36225690137316E-2</v>
      </c>
      <c r="AD37" s="261"/>
      <c r="AY37" s="104" t="s">
        <v>203</v>
      </c>
      <c r="AZ37" s="105">
        <f>_xll.qlInterestRateIndexFixingDate(Currency&amp;"ibor"&amp;Tenor,BA37,Trigger)</f>
        <v>42202</v>
      </c>
      <c r="BA37" s="105">
        <f>_xll.qlCalendarAdvance(Calendar,BA36,AY37,"f",,Trigger)</f>
        <v>42206</v>
      </c>
      <c r="BB37" s="105">
        <f>_xll.qlInterestRateIndexMaturity(Currency&amp;"ibor"&amp;Tenor,BA37,Trigger)</f>
        <v>42572</v>
      </c>
      <c r="BC37" s="257">
        <f>_xll.qlIndexFixing($AC$5,AZ37,TRUE,_xll.ohTrigger(Trigger,Trigger12M))</f>
        <v>1.5762090444988333E-3</v>
      </c>
      <c r="BD37" s="257">
        <f>_xll.qlIndexFixing($BE$1,AZ37,TRUE,_xll.ohTrigger(Trigger,Trigger12M))</f>
        <v>1.7409633767112122E-3</v>
      </c>
    </row>
    <row r="38" spans="1:56" s="84" customFormat="1" ht="11.25" customHeight="1" x14ac:dyDescent="0.2">
      <c r="A38" s="296" t="s">
        <v>243</v>
      </c>
      <c r="B38" s="329" t="str">
        <v>2Y</v>
      </c>
      <c r="C38" s="295" t="str">
        <v>7Y</v>
      </c>
      <c r="D38" s="295" t="str">
        <f t="shared" si="22"/>
        <v>7Y</v>
      </c>
      <c r="E38" s="295" t="s">
        <v>8</v>
      </c>
      <c r="F38" s="335" t="s">
        <v>9</v>
      </c>
      <c r="G38" s="295" t="s">
        <v>10</v>
      </c>
      <c r="H38" s="335" t="s">
        <v>11</v>
      </c>
      <c r="I38" s="336">
        <v>7.0199999999999993E-3</v>
      </c>
      <c r="J38" s="336" t="str">
        <f t="shared" si="21"/>
        <v>EUR_CURVE_1Y_2Y</v>
      </c>
      <c r="K38" s="337" t="str">
        <f>IFERROR(_xll.qlSwapRateHelper2(,IF(DataSelect="Reference",$I38,J38),,$D38,Calendar,$G38,$F38,$H38,$K$32,0,E38,Discounting,Permanent,_xll.ohTrigger(Trigger,DataSelect),ObjectOverwrite),"--")</f>
        <v>obj_00ad6#0014</v>
      </c>
      <c r="L38" s="292" t="b">
        <f t="shared" si="23"/>
        <v>1</v>
      </c>
      <c r="N38" s="351" t="str">
        <f t="shared" si="19"/>
        <v>SW</v>
      </c>
      <c r="O38" s="351" t="str">
        <f t="shared" si="19"/>
        <v>5Y</v>
      </c>
      <c r="P38" s="355" t="str">
        <f t="shared" si="20"/>
        <v>obj_00aee#0014</v>
      </c>
      <c r="Q38" s="351" t="b">
        <f t="shared" si="20"/>
        <v>1</v>
      </c>
      <c r="R38" s="359">
        <v>1</v>
      </c>
      <c r="S38" s="359">
        <v>1</v>
      </c>
      <c r="T38" s="104" t="str">
        <v>obj_00af5</v>
      </c>
      <c r="U38" s="104" t="str">
        <f>_xll.qlRateHelperQuoteName(T38)</f>
        <v/>
      </c>
      <c r="V38" s="349">
        <f>_xll.qlRateHelperRate(T38,_xll.ohTrigger(Trigger,Trigger12M))</f>
        <v>1.3600000000000001E-2</v>
      </c>
      <c r="W38" s="349" t="str">
        <f>IFERROR(_xll.qlFuturesRateHelperConvexityAdjustment(T38,Trigger),"--")</f>
        <v>--</v>
      </c>
      <c r="X38" s="105">
        <f>_xll.qlRateHelperEarliestDate(T38,Trigger)</f>
        <v>42157</v>
      </c>
      <c r="Y38" s="105">
        <f>_xll.qlRateHelperLatestDate(T38,Trigger)</f>
        <v>49464</v>
      </c>
      <c r="Z38" s="257">
        <v>1.3749524703876375E-2</v>
      </c>
      <c r="AD38" s="261"/>
      <c r="AY38" s="104" t="s">
        <v>203</v>
      </c>
      <c r="AZ38" s="105">
        <f>_xll.qlInterestRateIndexFixingDate(Currency&amp;"ibor"&amp;Tenor,BA38,Trigger)</f>
        <v>42205</v>
      </c>
      <c r="BA38" s="105">
        <f>_xll.qlCalendarAdvance(Calendar,BA37,AY38,"f",,Trigger)</f>
        <v>42207</v>
      </c>
      <c r="BB38" s="105">
        <f>_xll.qlInterestRateIndexMaturity(Currency&amp;"ibor"&amp;Tenor,BA38,Trigger)</f>
        <v>42573</v>
      </c>
      <c r="BC38" s="257">
        <f>_xll.qlIndexFixing($AC$5,AZ38,TRUE,_xll.ohTrigger(Trigger,Trigger12M))</f>
        <v>1.5776856991574924E-3</v>
      </c>
      <c r="BD38" s="257">
        <f>_xll.qlIndexFixing($BE$1,AZ38,TRUE,_xll.ohTrigger(Trigger,Trigger12M))</f>
        <v>1.7424981264051018E-3</v>
      </c>
    </row>
    <row r="39" spans="1:56" s="84" customFormat="1" ht="11.25" customHeight="1" x14ac:dyDescent="0.2">
      <c r="A39" s="296" t="s">
        <v>243</v>
      </c>
      <c r="B39" s="329" t="str">
        <v>2Y3M</v>
      </c>
      <c r="C39" s="295" t="str">
        <v>8Y</v>
      </c>
      <c r="D39" s="295" t="str">
        <f t="shared" si="22"/>
        <v>8Y</v>
      </c>
      <c r="E39" s="295" t="s">
        <v>8</v>
      </c>
      <c r="F39" s="335" t="s">
        <v>9</v>
      </c>
      <c r="G39" s="295" t="s">
        <v>10</v>
      </c>
      <c r="H39" s="335" t="s">
        <v>11</v>
      </c>
      <c r="I39" s="336">
        <v>8.09E-3</v>
      </c>
      <c r="J39" s="336" t="str">
        <f t="shared" si="21"/>
        <v>EUR_CURVE_1Y_2Y3M</v>
      </c>
      <c r="K39" s="337" t="str">
        <f>IFERROR(_xll.qlSwapRateHelper2(,IF(DataSelect="Reference",$I39,J39),,$D39,Calendar,$G39,$F39,$H39,$K$32,0,E39,Discounting,Permanent,_xll.ohTrigger(Trigger,DataSelect),ObjectOverwrite),"--")</f>
        <v>obj_00ad3#0014</v>
      </c>
      <c r="L39" s="292" t="b">
        <f t="shared" si="23"/>
        <v>1</v>
      </c>
      <c r="N39" s="351" t="str">
        <f t="shared" si="19"/>
        <v>SW</v>
      </c>
      <c r="O39" s="351" t="str">
        <f t="shared" si="19"/>
        <v>6Y</v>
      </c>
      <c r="P39" s="355" t="str">
        <f t="shared" si="20"/>
        <v>obj_00ae3#0014</v>
      </c>
      <c r="Q39" s="351" t="b">
        <f t="shared" si="20"/>
        <v>1</v>
      </c>
      <c r="R39" s="359">
        <v>1</v>
      </c>
      <c r="S39" s="359">
        <v>1</v>
      </c>
      <c r="T39" s="104" t="str">
        <v>obj_00ae4</v>
      </c>
      <c r="U39" s="104" t="str">
        <f>_xll.qlRateHelperQuoteName(T39)</f>
        <v/>
      </c>
      <c r="V39" s="349">
        <f>_xll.qlRateHelperRate(T39,_xll.ohTrigger(Trigger,Trigger12M))</f>
        <v>1.369359226E-2</v>
      </c>
      <c r="W39" s="349" t="str">
        <f>IFERROR(_xll.qlFuturesRateHelperConvexityAdjustment(T39,Trigger),"--")</f>
        <v>--</v>
      </c>
      <c r="X39" s="105">
        <f>_xll.qlRateHelperEarliestDate(T39,Trigger)</f>
        <v>42157</v>
      </c>
      <c r="Y39" s="105">
        <f>_xll.qlRateHelperLatestDate(T39,Trigger)</f>
        <v>49828</v>
      </c>
      <c r="Z39" s="257">
        <v>1.3840855281810779E-2</v>
      </c>
      <c r="AD39" s="261"/>
      <c r="AY39" s="104" t="s">
        <v>203</v>
      </c>
      <c r="AZ39" s="105">
        <f>_xll.qlInterestRateIndexFixingDate(Currency&amp;"ibor"&amp;Tenor,BA39,Trigger)</f>
        <v>42206</v>
      </c>
      <c r="BA39" s="105">
        <f>_xll.qlCalendarAdvance(Calendar,BA38,AY39,"f",,Trigger)</f>
        <v>42208</v>
      </c>
      <c r="BB39" s="105">
        <f>_xll.qlInterestRateIndexMaturity(Currency&amp;"ibor"&amp;Tenor,BA39,Trigger)</f>
        <v>42576</v>
      </c>
      <c r="BC39" s="257">
        <f>_xll.qlIndexFixing($AC$5,AZ39,TRUE,_xll.ohTrigger(Trigger,Trigger12M))</f>
        <v>1.5811353678497476E-3</v>
      </c>
      <c r="BD39" s="257">
        <f>_xll.qlIndexFixing($BE$1,AZ39,TRUE,_xll.ohTrigger(Trigger,Trigger12M))</f>
        <v>1.74342611868043E-3</v>
      </c>
    </row>
    <row r="40" spans="1:56" s="84" customFormat="1" ht="11.25" customHeight="1" x14ac:dyDescent="0.2">
      <c r="A40" s="296" t="s">
        <v>243</v>
      </c>
      <c r="B40" s="329" t="str">
        <v>2Y6M</v>
      </c>
      <c r="C40" s="295" t="str">
        <v>9Y</v>
      </c>
      <c r="D40" s="295" t="str">
        <f t="shared" si="22"/>
        <v>9Y</v>
      </c>
      <c r="E40" s="295" t="s">
        <v>8</v>
      </c>
      <c r="F40" s="335" t="s">
        <v>9</v>
      </c>
      <c r="G40" s="295" t="s">
        <v>10</v>
      </c>
      <c r="H40" s="335" t="s">
        <v>11</v>
      </c>
      <c r="I40" s="336">
        <v>9.0699999999999999E-3</v>
      </c>
      <c r="J40" s="336" t="str">
        <f t="shared" si="21"/>
        <v>EUR_CURVE_1Y_2Y6M</v>
      </c>
      <c r="K40" s="337" t="str">
        <f>IFERROR(_xll.qlSwapRateHelper2(,IF(DataSelect="Reference",$I40,J40),,$D40,Calendar,$G40,$F40,$H40,$K$32,0,E40,Discounting,Permanent,_xll.ohTrigger(Trigger,DataSelect),ObjectOverwrite),"--")</f>
        <v>obj_00af7#0014</v>
      </c>
      <c r="L40" s="292" t="b">
        <f t="shared" si="23"/>
        <v>1</v>
      </c>
      <c r="N40" s="351" t="str">
        <f t="shared" si="19"/>
        <v>SW</v>
      </c>
      <c r="O40" s="351" t="str">
        <f t="shared" si="19"/>
        <v>7Y</v>
      </c>
      <c r="P40" s="355" t="str">
        <f t="shared" si="20"/>
        <v>obj_00add#0014</v>
      </c>
      <c r="Q40" s="351" t="b">
        <f t="shared" si="20"/>
        <v>1</v>
      </c>
      <c r="R40" s="359">
        <v>1</v>
      </c>
      <c r="S40" s="359">
        <v>1</v>
      </c>
      <c r="T40" s="104" t="str">
        <v>obj_00aec</v>
      </c>
      <c r="U40" s="104" t="str">
        <f>_xll.qlRateHelperQuoteName(T40)</f>
        <v/>
      </c>
      <c r="V40" s="349">
        <f>_xll.qlRateHelperRate(T40,_xll.ohTrigger(Trigger,Trigger12M))</f>
        <v>1.375914544E-2</v>
      </c>
      <c r="W40" s="349" t="str">
        <f>IFERROR(_xll.qlFuturesRateHelperConvexityAdjustment(T40,Trigger),"--")</f>
        <v>--</v>
      </c>
      <c r="X40" s="105">
        <f>_xll.qlRateHelperEarliestDate(T40,Trigger)</f>
        <v>42157</v>
      </c>
      <c r="Y40" s="105">
        <f>_xll.qlRateHelperLatestDate(T40,Trigger)</f>
        <v>50193</v>
      </c>
      <c r="Z40" s="257">
        <v>1.390358035276414E-2</v>
      </c>
      <c r="AD40" s="261"/>
      <c r="AY40" s="104" t="s">
        <v>203</v>
      </c>
      <c r="AZ40" s="105">
        <f>_xll.qlInterestRateIndexFixingDate(Currency&amp;"ibor"&amp;Tenor,BA40,Trigger)</f>
        <v>42207</v>
      </c>
      <c r="BA40" s="105">
        <f>_xll.qlCalendarAdvance(Calendar,BA39,AY40,"f",,Trigger)</f>
        <v>42209</v>
      </c>
      <c r="BB40" s="105">
        <f>_xll.qlInterestRateIndexMaturity(Currency&amp;"ibor"&amp;Tenor,BA40,Trigger)</f>
        <v>42576</v>
      </c>
      <c r="BC40" s="257">
        <f>_xll.qlIndexFixing($AC$5,AZ40,TRUE,_xll.ohTrigger(Trigger,Trigger12M))</f>
        <v>1.5816087819816647E-3</v>
      </c>
      <c r="BD40" s="257">
        <f>_xll.qlIndexFixing($BE$1,AZ40,TRUE,_xll.ohTrigger(Trigger,Trigger12M))</f>
        <v>1.7452262570298988E-3</v>
      </c>
    </row>
    <row r="41" spans="1:56" s="84" customFormat="1" ht="11.25" customHeight="1" x14ac:dyDescent="0.2">
      <c r="A41" s="296" t="s">
        <v>243</v>
      </c>
      <c r="B41" s="329" t="str">
        <v>2Y9M</v>
      </c>
      <c r="C41" s="295" t="str">
        <v>10Y</v>
      </c>
      <c r="D41" s="295" t="str">
        <f t="shared" si="22"/>
        <v>10Y</v>
      </c>
      <c r="E41" s="295" t="s">
        <v>8</v>
      </c>
      <c r="F41" s="335" t="s">
        <v>9</v>
      </c>
      <c r="G41" s="295" t="s">
        <v>10</v>
      </c>
      <c r="H41" s="335" t="s">
        <v>11</v>
      </c>
      <c r="I41" s="336">
        <v>9.8999999999999991E-3</v>
      </c>
      <c r="J41" s="336" t="str">
        <f t="shared" si="21"/>
        <v>EUR_CURVE_1Y_2Y9M</v>
      </c>
      <c r="K41" s="337" t="str">
        <f>IFERROR(_xll.qlSwapRateHelper2(,IF(DataSelect="Reference",$I41,J41),,$D41,Calendar,$G41,$F41,$H41,$K$32,0,E41,Discounting,Permanent,_xll.ohTrigger(Trigger,DataSelect),ObjectOverwrite),"--")</f>
        <v>obj_00ae0#0014</v>
      </c>
      <c r="L41" s="292" t="b">
        <f t="shared" si="23"/>
        <v>1</v>
      </c>
      <c r="N41" s="351" t="str">
        <f t="shared" si="19"/>
        <v>SW</v>
      </c>
      <c r="O41" s="351" t="str">
        <f t="shared" si="19"/>
        <v>8Y</v>
      </c>
      <c r="P41" s="355" t="str">
        <f t="shared" si="20"/>
        <v>obj_00ad5#0014</v>
      </c>
      <c r="Q41" s="351" t="b">
        <f t="shared" si="20"/>
        <v>1</v>
      </c>
      <c r="R41" s="359">
        <v>1</v>
      </c>
      <c r="S41" s="359">
        <v>1</v>
      </c>
      <c r="T41" s="104" t="str">
        <v>obj_00adb</v>
      </c>
      <c r="U41" s="104" t="str">
        <f>_xll.qlRateHelperQuoteName(T41)</f>
        <v/>
      </c>
      <c r="V41" s="349">
        <f>_xll.qlRateHelperRate(T41,_xll.ohTrigger(Trigger,Trigger12M))</f>
        <v>1.380644569E-2</v>
      </c>
      <c r="W41" s="349" t="str">
        <f>IFERROR(_xll.qlFuturesRateHelperConvexityAdjustment(T41,Trigger),"--")</f>
        <v>--</v>
      </c>
      <c r="X41" s="105">
        <f>_xll.qlRateHelperEarliestDate(T41,Trigger)</f>
        <v>42157</v>
      </c>
      <c r="Y41" s="105">
        <f>_xll.qlRateHelperLatestDate(T41,Trigger)</f>
        <v>50558</v>
      </c>
      <c r="Z41" s="257">
        <v>1.3946628663494907E-2</v>
      </c>
      <c r="AD41" s="261"/>
      <c r="AY41" s="104" t="s">
        <v>203</v>
      </c>
      <c r="AZ41" s="105">
        <f>_xll.qlInterestRateIndexFixingDate(Currency&amp;"ibor"&amp;Tenor,BA41,Trigger)</f>
        <v>42208</v>
      </c>
      <c r="BA41" s="105">
        <f>_xll.qlCalendarAdvance(Calendar,BA40,AY41,"f",,Trigger)</f>
        <v>42212</v>
      </c>
      <c r="BB41" s="105">
        <f>_xll.qlInterestRateIndexMaturity(Currency&amp;"ibor"&amp;Tenor,BA41,Trigger)</f>
        <v>42578</v>
      </c>
      <c r="BC41" s="257">
        <f>_xll.qlIndexFixing($AC$5,AZ41,TRUE,_xll.ohTrigger(Trigger,Trigger12M))</f>
        <v>1.5849607787598414E-3</v>
      </c>
      <c r="BD41" s="257">
        <f>_xll.qlIndexFixing($BE$1,AZ41,TRUE,_xll.ohTrigger(Trigger,Trigger12M))</f>
        <v>1.7500041985036197E-3</v>
      </c>
    </row>
    <row r="42" spans="1:56" s="84" customFormat="1" ht="11.25" customHeight="1" x14ac:dyDescent="0.2">
      <c r="A42" s="296" t="s">
        <v>243</v>
      </c>
      <c r="B42" s="329" t="str">
        <v>3Y</v>
      </c>
      <c r="C42" s="295" t="str">
        <v>11Y</v>
      </c>
      <c r="D42" s="295" t="str">
        <f t="shared" si="22"/>
        <v>11Y</v>
      </c>
      <c r="E42" s="295" t="s">
        <v>8</v>
      </c>
      <c r="F42" s="335" t="s">
        <v>9</v>
      </c>
      <c r="G42" s="295" t="s">
        <v>10</v>
      </c>
      <c r="H42" s="335" t="s">
        <v>11</v>
      </c>
      <c r="I42" s="336">
        <v>1.062593318E-2</v>
      </c>
      <c r="J42" s="336" t="str">
        <f t="shared" si="21"/>
        <v>EUR_CURVE_1Y_3Y</v>
      </c>
      <c r="K42" s="337" t="str">
        <f>IFERROR(_xll.qlSwapRateHelper2(,IF(DataSelect="Reference",$I42,J42),,$D42,Calendar,$G42,$F42,$H42,$K$32,0,E42,Discounting,Permanent,_xll.ohTrigger(Trigger,DataSelect),ObjectOverwrite),"--")</f>
        <v>obj_00af9#0014</v>
      </c>
      <c r="L42" s="292" t="b">
        <f t="shared" si="23"/>
        <v>1</v>
      </c>
      <c r="N42" s="351" t="str">
        <f t="shared" si="19"/>
        <v>SW</v>
      </c>
      <c r="O42" s="351" t="str">
        <f t="shared" si="19"/>
        <v>9Y</v>
      </c>
      <c r="P42" s="355" t="str">
        <f t="shared" si="20"/>
        <v>obj_00af0#0014</v>
      </c>
      <c r="Q42" s="351" t="b">
        <f t="shared" si="20"/>
        <v>1</v>
      </c>
      <c r="R42" s="359">
        <v>1</v>
      </c>
      <c r="S42" s="359">
        <v>1</v>
      </c>
      <c r="T42" s="104" t="str">
        <v>obj_00aed</v>
      </c>
      <c r="U42" s="104" t="str">
        <f>_xll.qlRateHelperQuoteName(T42)</f>
        <v/>
      </c>
      <c r="V42" s="349">
        <f>_xll.qlRateHelperRate(T42,_xll.ohTrigger(Trigger,Trigger12M))</f>
        <v>1.384128628E-2</v>
      </c>
      <c r="W42" s="349" t="str">
        <f>IFERROR(_xll.qlFuturesRateHelperConvexityAdjustment(T42,Trigger),"--")</f>
        <v>--</v>
      </c>
      <c r="X42" s="105">
        <f>_xll.qlRateHelperEarliestDate(T42,Trigger)</f>
        <v>42157</v>
      </c>
      <c r="Y42" s="105">
        <f>_xll.qlRateHelperLatestDate(T42,Trigger)</f>
        <v>50923</v>
      </c>
      <c r="Z42" s="257">
        <v>1.3976385396200547E-2</v>
      </c>
      <c r="AD42" s="261"/>
      <c r="AY42" s="104" t="s">
        <v>203</v>
      </c>
      <c r="AZ42" s="105">
        <f>_xll.qlInterestRateIndexFixingDate(Currency&amp;"ibor"&amp;Tenor,BA42,Trigger)</f>
        <v>42209</v>
      </c>
      <c r="BA42" s="105">
        <f>_xll.qlCalendarAdvance(Calendar,BA41,AY42,"f",,Trigger)</f>
        <v>42213</v>
      </c>
      <c r="BB42" s="105">
        <f>_xll.qlInterestRateIndexMaturity(Currency&amp;"ibor"&amp;Tenor,BA42,Trigger)</f>
        <v>42579</v>
      </c>
      <c r="BC42" s="257">
        <f>_xll.qlIndexFixing($AC$5,AZ42,TRUE,_xll.ohTrigger(Trigger,Trigger12M))</f>
        <v>1.5863941557183884E-3</v>
      </c>
      <c r="BD42" s="257">
        <f>_xll.qlIndexFixing($BE$1,AZ42,TRUE,_xll.ohTrigger(Trigger,Trigger12M))</f>
        <v>1.7514702315622858E-3</v>
      </c>
    </row>
    <row r="43" spans="1:56" s="84" customFormat="1" ht="11.25" customHeight="1" x14ac:dyDescent="0.2">
      <c r="A43" s="296" t="s">
        <v>243</v>
      </c>
      <c r="B43" s="329" t="str">
        <v>4Y</v>
      </c>
      <c r="C43" s="295" t="str">
        <v>12Y</v>
      </c>
      <c r="D43" s="295" t="str">
        <f t="shared" si="22"/>
        <v>12Y</v>
      </c>
      <c r="E43" s="295" t="s">
        <v>8</v>
      </c>
      <c r="F43" s="335" t="s">
        <v>9</v>
      </c>
      <c r="G43" s="295" t="s">
        <v>10</v>
      </c>
      <c r="H43" s="335" t="s">
        <v>11</v>
      </c>
      <c r="I43" s="336">
        <v>1.125E-2</v>
      </c>
      <c r="J43" s="336" t="str">
        <f t="shared" si="21"/>
        <v>EUR_CURVE_1Y_4Y</v>
      </c>
      <c r="K43" s="337" t="str">
        <f>IFERROR(_xll.qlSwapRateHelper2(,IF(DataSelect="Reference",$I43,J43),,$D43,Calendar,$G43,$F43,$H43,$K$32,0,E43,Discounting,Permanent,_xll.ohTrigger(Trigger,DataSelect),ObjectOverwrite),"--")</f>
        <v>obj_00ae6#0014</v>
      </c>
      <c r="L43" s="292" t="b">
        <f t="shared" si="23"/>
        <v>1</v>
      </c>
      <c r="N43" s="351" t="str">
        <f t="shared" si="19"/>
        <v>SW</v>
      </c>
      <c r="O43" s="351" t="str">
        <f t="shared" si="19"/>
        <v>10Y</v>
      </c>
      <c r="P43" s="355" t="str">
        <f t="shared" si="20"/>
        <v>obj_00afc#0014</v>
      </c>
      <c r="Q43" s="351" t="b">
        <f t="shared" si="20"/>
        <v>1</v>
      </c>
      <c r="R43" s="359">
        <v>1</v>
      </c>
      <c r="S43" s="359">
        <v>1</v>
      </c>
      <c r="T43" s="104" t="str">
        <v>obj_00ad4</v>
      </c>
      <c r="U43" s="104" t="str">
        <f>_xll.qlRateHelperQuoteName(T43)</f>
        <v/>
      </c>
      <c r="V43" s="349">
        <f>_xll.qlRateHelperRate(T43,_xll.ohTrigger(Trigger,Trigger12M))</f>
        <v>1.387E-2</v>
      </c>
      <c r="W43" s="349" t="str">
        <f>IFERROR(_xll.qlFuturesRateHelperConvexityAdjustment(T43,Trigger),"--")</f>
        <v>--</v>
      </c>
      <c r="X43" s="105">
        <f>_xll.qlRateHelperEarliestDate(T43,Trigger)</f>
        <v>42157</v>
      </c>
      <c r="Y43" s="105">
        <f>_xll.qlRateHelperLatestDate(T43,Trigger)</f>
        <v>51291</v>
      </c>
      <c r="Z43" s="257">
        <v>1.3998359468770682E-2</v>
      </c>
      <c r="AD43" s="261"/>
      <c r="AY43" s="104" t="s">
        <v>203</v>
      </c>
      <c r="AZ43" s="105">
        <f>_xll.qlInterestRateIndexFixingDate(Currency&amp;"ibor"&amp;Tenor,BA43,Trigger)</f>
        <v>42212</v>
      </c>
      <c r="BA43" s="105">
        <f>_xll.qlCalendarAdvance(Calendar,BA42,AY43,"f",,Trigger)</f>
        <v>42214</v>
      </c>
      <c r="BB43" s="105">
        <f>_xll.qlInterestRateIndexMaturity(Currency&amp;"ibor"&amp;Tenor,BA43,Trigger)</f>
        <v>42580</v>
      </c>
      <c r="BC43" s="257">
        <f>_xll.qlIndexFixing($AC$5,AZ43,TRUE,_xll.ohTrigger(Trigger,Trigger12M))</f>
        <v>1.5878203196157486E-3</v>
      </c>
      <c r="BD43" s="257">
        <f>_xll.qlIndexFixing($BE$1,AZ43,TRUE,_xll.ohTrigger(Trigger,Trigger12M))</f>
        <v>1.7529239818417865E-3</v>
      </c>
    </row>
    <row r="44" spans="1:56" s="84" customFormat="1" ht="11.25" customHeight="1" x14ac:dyDescent="0.2">
      <c r="A44" s="296" t="s">
        <v>243</v>
      </c>
      <c r="B44" s="329" t="str">
        <v>5Y</v>
      </c>
      <c r="C44" s="295" t="str">
        <v>13Y</v>
      </c>
      <c r="D44" s="295" t="str">
        <f t="shared" si="22"/>
        <v>13Y</v>
      </c>
      <c r="E44" s="295" t="s">
        <v>8</v>
      </c>
      <c r="F44" s="335" t="s">
        <v>9</v>
      </c>
      <c r="G44" s="295" t="s">
        <v>10</v>
      </c>
      <c r="H44" s="335" t="s">
        <v>11</v>
      </c>
      <c r="I44" s="336">
        <v>1.177132262E-2</v>
      </c>
      <c r="J44" s="336" t="str">
        <f t="shared" si="21"/>
        <v>EUR_CURVE_1Y_5Y</v>
      </c>
      <c r="K44" s="337" t="str">
        <f>IFERROR(_xll.qlSwapRateHelper2(,IF(DataSelect="Reference",$I44,J44),,$D44,Calendar,$G44,$F44,$H44,$K$32,0,E44,Discounting,Permanent,_xll.ohTrigger(Trigger,DataSelect),ObjectOverwrite),"--")</f>
        <v>obj_00aee#0014</v>
      </c>
      <c r="L44" s="292" t="b">
        <f t="shared" si="23"/>
        <v>1</v>
      </c>
      <c r="N44" s="351" t="str">
        <f t="shared" ref="N44:O93" si="24">A50</f>
        <v>SW</v>
      </c>
      <c r="O44" s="351" t="str">
        <f t="shared" si="24"/>
        <v>11Y</v>
      </c>
      <c r="P44" s="355" t="str">
        <f t="shared" si="20"/>
        <v>obj_00af2#0014</v>
      </c>
      <c r="Q44" s="351" t="b">
        <f t="shared" si="20"/>
        <v>1</v>
      </c>
      <c r="R44" s="359">
        <v>1</v>
      </c>
      <c r="S44" s="359">
        <v>1</v>
      </c>
      <c r="T44" s="104" t="str">
        <v>obj_00adf</v>
      </c>
      <c r="U44" s="104" t="str">
        <f>_xll.qlRateHelperQuoteName(T44)</f>
        <v/>
      </c>
      <c r="V44" s="349">
        <f>_xll.qlRateHelperRate(T44,_xll.ohTrigger(Trigger,Trigger12M))</f>
        <v>1.3893825760000001E-2</v>
      </c>
      <c r="W44" s="349" t="str">
        <f>IFERROR(_xll.qlFuturesRateHelperConvexityAdjustment(T44,Trigger),"--")</f>
        <v>--</v>
      </c>
      <c r="X44" s="105">
        <f>_xll.qlRateHelperEarliestDate(T44,Trigger)</f>
        <v>42157</v>
      </c>
      <c r="Y44" s="105">
        <f>_xll.qlRateHelperLatestDate(T44,Trigger)</f>
        <v>51655</v>
      </c>
      <c r="Z44" s="257">
        <v>1.4017064430160273E-2</v>
      </c>
      <c r="AD44" s="261"/>
      <c r="AY44" s="104" t="s">
        <v>203</v>
      </c>
      <c r="AZ44" s="105">
        <f>_xll.qlInterestRateIndexFixingDate(Currency&amp;"ibor"&amp;Tenor,BA44,Trigger)</f>
        <v>42213</v>
      </c>
      <c r="BA44" s="105">
        <f>_xll.qlCalendarAdvance(Calendar,BA43,AY44,"f",,Trigger)</f>
        <v>42215</v>
      </c>
      <c r="BB44" s="105">
        <f>_xll.qlInterestRateIndexMaturity(Currency&amp;"ibor"&amp;Tenor,BA44,Trigger)</f>
        <v>42580</v>
      </c>
      <c r="BC44" s="257">
        <f>_xll.qlIndexFixing($AC$5,AZ44,TRUE,_xll.ohTrigger(Trigger,Trigger12M))</f>
        <v>1.5882399724117399E-3</v>
      </c>
      <c r="BD44" s="257">
        <f>_xll.qlIndexFixing($BE$1,AZ44,TRUE,_xll.ohTrigger(Trigger,Trigger12M))</f>
        <v>1.7547600055933233E-3</v>
      </c>
    </row>
    <row r="45" spans="1:56" s="84" customFormat="1" ht="11.25" customHeight="1" x14ac:dyDescent="0.2">
      <c r="A45" s="296" t="s">
        <v>243</v>
      </c>
      <c r="B45" s="329" t="str">
        <v>6Y</v>
      </c>
      <c r="C45" s="295" t="str">
        <v>14Y</v>
      </c>
      <c r="D45" s="295" t="str">
        <f t="shared" si="22"/>
        <v>14Y</v>
      </c>
      <c r="E45" s="295" t="s">
        <v>8</v>
      </c>
      <c r="F45" s="335" t="s">
        <v>9</v>
      </c>
      <c r="G45" s="295" t="s">
        <v>10</v>
      </c>
      <c r="H45" s="335" t="s">
        <v>11</v>
      </c>
      <c r="I45" s="336">
        <v>1.2200246770000001E-2</v>
      </c>
      <c r="J45" s="336" t="str">
        <f t="shared" si="21"/>
        <v>EUR_CURVE_1Y_6Y</v>
      </c>
      <c r="K45" s="337" t="str">
        <f>IFERROR(_xll.qlSwapRateHelper2(,IF(DataSelect="Reference",$I45,J45),,$D45,Calendar,$G45,$F45,$H45,$K$32,0,E45,Discounting,Permanent,_xll.ohTrigger(Trigger,DataSelect),ObjectOverwrite),"--")</f>
        <v>obj_00ae3#0014</v>
      </c>
      <c r="L45" s="292" t="b">
        <f t="shared" si="23"/>
        <v>1</v>
      </c>
      <c r="N45" s="351" t="str">
        <f t="shared" si="24"/>
        <v>SW</v>
      </c>
      <c r="O45" s="351" t="str">
        <f t="shared" si="24"/>
        <v>12Y</v>
      </c>
      <c r="P45" s="355" t="str">
        <f t="shared" ref="P45:Q60" si="25">K51</f>
        <v>obj_00af5#0014</v>
      </c>
      <c r="Q45" s="351" t="b">
        <f t="shared" si="25"/>
        <v>1</v>
      </c>
      <c r="R45" s="359">
        <v>1</v>
      </c>
      <c r="S45" s="359">
        <v>1</v>
      </c>
      <c r="T45" s="104" t="str">
        <v>obj_00ae9</v>
      </c>
      <c r="U45" s="104" t="str">
        <f>_xll.qlRateHelperQuoteName(T45)</f>
        <v/>
      </c>
      <c r="V45" s="349">
        <f>_xll.qlRateHelperRate(T45,_xll.ohTrigger(Trigger,Trigger12M))</f>
        <v>1.391606301E-2</v>
      </c>
      <c r="W45" s="349" t="str">
        <f>IFERROR(_xll.qlFuturesRateHelperConvexityAdjustment(T45,Trigger),"--")</f>
        <v>--</v>
      </c>
      <c r="X45" s="105">
        <f>_xll.qlRateHelperEarliestDate(T45,Trigger)</f>
        <v>42157</v>
      </c>
      <c r="Y45" s="105">
        <f>_xll.qlRateHelperLatestDate(T45,Trigger)</f>
        <v>52019</v>
      </c>
      <c r="Z45" s="257">
        <v>1.4034560572881031E-2</v>
      </c>
      <c r="AD45" s="261"/>
      <c r="AY45" s="104" t="s">
        <v>203</v>
      </c>
      <c r="AZ45" s="105">
        <f>_xll.qlInterestRateIndexFixingDate(Currency&amp;"ibor"&amp;Tenor,BA45,Trigger)</f>
        <v>42214</v>
      </c>
      <c r="BA45" s="105">
        <f>_xll.qlCalendarAdvance(Calendar,BA44,AY45,"f",,Trigger)</f>
        <v>42216</v>
      </c>
      <c r="BB45" s="105">
        <f>_xll.qlInterestRateIndexMaturity(Currency&amp;"ibor"&amp;Tenor,BA45,Trigger)</f>
        <v>42580</v>
      </c>
      <c r="BC45" s="257">
        <f>_xll.qlIndexFixing($AC$5,AZ45,TRUE,_xll.ohTrigger(Trigger,Trigger12M))</f>
        <v>1.588649466201806E-3</v>
      </c>
      <c r="BD45" s="257">
        <f>_xll.qlIndexFixing($BE$1,AZ45,TRUE,_xll.ohTrigger(Trigger,Trigger12M))</f>
        <v>1.7566061263185485E-3</v>
      </c>
    </row>
    <row r="46" spans="1:56" s="84" customFormat="1" ht="11.25" customHeight="1" x14ac:dyDescent="0.2">
      <c r="A46" s="296" t="s">
        <v>243</v>
      </c>
      <c r="B46" s="329" t="str">
        <v>7Y</v>
      </c>
      <c r="C46" s="295" t="str">
        <v>15Y</v>
      </c>
      <c r="D46" s="295" t="str">
        <f t="shared" si="22"/>
        <v>15Y</v>
      </c>
      <c r="E46" s="295" t="s">
        <v>8</v>
      </c>
      <c r="F46" s="335" t="s">
        <v>9</v>
      </c>
      <c r="G46" s="295" t="s">
        <v>10</v>
      </c>
      <c r="H46" s="335" t="s">
        <v>11</v>
      </c>
      <c r="I46" s="336">
        <v>1.256E-2</v>
      </c>
      <c r="J46" s="336" t="str">
        <f t="shared" si="21"/>
        <v>EUR_CURVE_1Y_7Y</v>
      </c>
      <c r="K46" s="337" t="str">
        <f>IFERROR(_xll.qlSwapRateHelper2(,IF(DataSelect="Reference",$I46,J46),,$D46,Calendar,$G46,$F46,$H46,$K$32,0,E46,Discounting,Permanent,_xll.ohTrigger(Trigger,DataSelect),ObjectOverwrite),"--")</f>
        <v>obj_00add#0014</v>
      </c>
      <c r="L46" s="292" t="b">
        <f t="shared" si="23"/>
        <v>1</v>
      </c>
      <c r="N46" s="351" t="str">
        <f t="shared" si="24"/>
        <v>SW</v>
      </c>
      <c r="O46" s="351" t="str">
        <f t="shared" si="24"/>
        <v>13Y</v>
      </c>
      <c r="P46" s="355" t="str">
        <f t="shared" si="25"/>
        <v>obj_00ae4#0014</v>
      </c>
      <c r="Q46" s="351" t="b">
        <f t="shared" si="25"/>
        <v>1</v>
      </c>
      <c r="R46" s="359">
        <v>1</v>
      </c>
      <c r="S46" s="359">
        <v>1</v>
      </c>
      <c r="T46" s="104" t="str">
        <v>obj_00adc</v>
      </c>
      <c r="U46" s="104" t="str">
        <f>_xll.qlRateHelperQuoteName(T46)</f>
        <v/>
      </c>
      <c r="V46" s="349">
        <f>_xll.qlRateHelperRate(T46,_xll.ohTrigger(Trigger,Trigger12M))</f>
        <v>1.3938445479999999E-2</v>
      </c>
      <c r="W46" s="349" t="str">
        <f>IFERROR(_xll.qlFuturesRateHelperConvexityAdjustment(T46,Trigger),"--")</f>
        <v>--</v>
      </c>
      <c r="X46" s="105">
        <f>_xll.qlRateHelperEarliestDate(T46,Trigger)</f>
        <v>42157</v>
      </c>
      <c r="Y46" s="105">
        <f>_xll.qlRateHelperLatestDate(T46,Trigger)</f>
        <v>52384</v>
      </c>
      <c r="Z46" s="257">
        <v>1.4052776422351363E-2</v>
      </c>
      <c r="AD46" s="261"/>
      <c r="AY46" s="104" t="s">
        <v>203</v>
      </c>
      <c r="AZ46" s="105">
        <f>_xll.qlInterestRateIndexFixingDate(Currency&amp;"ibor"&amp;Tenor,BA46,Trigger)</f>
        <v>42215</v>
      </c>
      <c r="BA46" s="105">
        <f>_xll.qlCalendarAdvance(Calendar,BA45,AY46,"f",,Trigger)</f>
        <v>42219</v>
      </c>
      <c r="BB46" s="105">
        <f>_xll.qlInterestRateIndexMaturity(Currency&amp;"ibor"&amp;Tenor,BA46,Trigger)</f>
        <v>42585</v>
      </c>
      <c r="BC46" s="257">
        <f>_xll.qlIndexFixing($AC$5,AZ46,TRUE,_xll.ohTrigger(Trigger,Trigger12M))</f>
        <v>1.5948429420944762E-3</v>
      </c>
      <c r="BD46" s="257">
        <f>_xll.qlIndexFixing($BE$1,AZ46,TRUE,_xll.ohTrigger(Trigger,Trigger12M))</f>
        <v>1.759999999996373E-3</v>
      </c>
    </row>
    <row r="47" spans="1:56" s="84" customFormat="1" ht="11.25" customHeight="1" x14ac:dyDescent="0.2">
      <c r="A47" s="296" t="s">
        <v>243</v>
      </c>
      <c r="B47" s="329" t="str">
        <v>8Y</v>
      </c>
      <c r="C47" s="295" t="str">
        <v>16Y</v>
      </c>
      <c r="D47" s="295" t="str">
        <f t="shared" si="22"/>
        <v>16Y</v>
      </c>
      <c r="E47" s="295" t="s">
        <v>8</v>
      </c>
      <c r="F47" s="335" t="s">
        <v>9</v>
      </c>
      <c r="G47" s="295" t="s">
        <v>10</v>
      </c>
      <c r="H47" s="335" t="s">
        <v>11</v>
      </c>
      <c r="I47" s="336">
        <v>1.2858567080000001E-2</v>
      </c>
      <c r="J47" s="336" t="str">
        <f t="shared" si="21"/>
        <v>EUR_CURVE_1Y_8Y</v>
      </c>
      <c r="K47" s="337" t="str">
        <f>IFERROR(_xll.qlSwapRateHelper2(,IF(DataSelect="Reference",$I47,J47),,$D47,Calendar,$G47,$F47,$H47,$K$32,0,E47,Discounting,Permanent,_xll.ohTrigger(Trigger,DataSelect),ObjectOverwrite),"--")</f>
        <v>obj_00ad5#0014</v>
      </c>
      <c r="L47" s="292" t="b">
        <f t="shared" si="23"/>
        <v>1</v>
      </c>
      <c r="N47" s="351" t="str">
        <f t="shared" si="24"/>
        <v>SW</v>
      </c>
      <c r="O47" s="351" t="str">
        <f t="shared" si="24"/>
        <v>14Y</v>
      </c>
      <c r="P47" s="355" t="str">
        <f t="shared" si="25"/>
        <v>obj_00aec#0014</v>
      </c>
      <c r="Q47" s="351" t="b">
        <f t="shared" si="25"/>
        <v>1</v>
      </c>
      <c r="R47" s="359">
        <v>1</v>
      </c>
      <c r="S47" s="359">
        <v>1</v>
      </c>
      <c r="T47" s="104" t="str">
        <v>obj_00ae1</v>
      </c>
      <c r="U47" s="104" t="str">
        <f>_xll.qlRateHelperQuoteName(T47)</f>
        <v/>
      </c>
      <c r="V47" s="349">
        <f>_xll.qlRateHelperRate(T47,_xll.ohTrigger(Trigger,Trigger12M))</f>
        <v>1.3963506189999999E-2</v>
      </c>
      <c r="W47" s="349" t="str">
        <f>IFERROR(_xll.qlFuturesRateHelperConvexityAdjustment(T47,Trigger),"--")</f>
        <v>--</v>
      </c>
      <c r="X47" s="105">
        <f>_xll.qlRateHelperEarliestDate(T47,Trigger)</f>
        <v>42157</v>
      </c>
      <c r="Y47" s="105">
        <f>_xll.qlRateHelperLatestDate(T47,Trigger)</f>
        <v>52750</v>
      </c>
      <c r="Z47" s="257">
        <v>1.4073290086105167E-2</v>
      </c>
      <c r="AD47" s="261"/>
      <c r="AY47" s="104" t="s">
        <v>203</v>
      </c>
      <c r="AZ47" s="105">
        <f>_xll.qlInterestRateIndexFixingDate(Currency&amp;"ibor"&amp;Tenor,BA47,Trigger)</f>
        <v>42216</v>
      </c>
      <c r="BA47" s="105">
        <f>_xll.qlCalendarAdvance(Calendar,BA46,AY47,"f",,Trigger)</f>
        <v>42220</v>
      </c>
      <c r="BB47" s="105">
        <f>_xll.qlInterestRateIndexMaturity(Currency&amp;"ibor"&amp;Tenor,BA47,Trigger)</f>
        <v>42586</v>
      </c>
      <c r="BC47" s="257">
        <f>_xll.qlIndexFixing($AC$5,AZ47,TRUE,_xll.ohTrigger(Trigger,Trigger12M))</f>
        <v>1.5965491117725839E-3</v>
      </c>
      <c r="BD47" s="257">
        <f>_xll.qlIndexFixing($BE$1,AZ47,TRUE,_xll.ohTrigger(Trigger,Trigger12M))</f>
        <v>1.7613700295727166E-3</v>
      </c>
    </row>
    <row r="48" spans="1:56" s="84" customFormat="1" ht="11.25" customHeight="1" x14ac:dyDescent="0.2">
      <c r="A48" s="296" t="s">
        <v>243</v>
      </c>
      <c r="B48" s="329" t="str">
        <v>9Y</v>
      </c>
      <c r="C48" s="295" t="str">
        <v>17Y</v>
      </c>
      <c r="D48" s="295" t="str">
        <f t="shared" si="22"/>
        <v>17Y</v>
      </c>
      <c r="E48" s="295" t="s">
        <v>8</v>
      </c>
      <c r="F48" s="335" t="s">
        <v>9</v>
      </c>
      <c r="G48" s="295" t="s">
        <v>10</v>
      </c>
      <c r="H48" s="335" t="s">
        <v>11</v>
      </c>
      <c r="I48" s="336">
        <v>1.3109177000000001E-2</v>
      </c>
      <c r="J48" s="336" t="str">
        <f t="shared" si="21"/>
        <v>EUR_CURVE_1Y_9Y</v>
      </c>
      <c r="K48" s="337" t="str">
        <f>IFERROR(_xll.qlSwapRateHelper2(,IF(DataSelect="Reference",$I48,J48),,$D48,Calendar,$G48,$F48,$H48,$K$32,0,E48,Discounting,Permanent,_xll.ohTrigger(Trigger,DataSelect),ObjectOverwrite),"--")</f>
        <v>obj_00af0#0014</v>
      </c>
      <c r="L48" s="292" t="b">
        <f t="shared" si="23"/>
        <v>1</v>
      </c>
      <c r="N48" s="351" t="str">
        <f t="shared" si="24"/>
        <v>SW</v>
      </c>
      <c r="O48" s="351" t="str">
        <f t="shared" si="24"/>
        <v>15Y</v>
      </c>
      <c r="P48" s="355" t="str">
        <f t="shared" si="25"/>
        <v>obj_00adb#0014</v>
      </c>
      <c r="Q48" s="351" t="b">
        <f t="shared" si="25"/>
        <v>1</v>
      </c>
      <c r="R48" s="359">
        <v>1</v>
      </c>
      <c r="S48" s="359">
        <v>1</v>
      </c>
      <c r="T48" s="104" t="str">
        <v>obj_00ade</v>
      </c>
      <c r="U48" s="104" t="str">
        <f>_xll.qlRateHelperQuoteName(T48)</f>
        <v/>
      </c>
      <c r="V48" s="349">
        <f>_xll.qlRateHelperRate(T48,_xll.ohTrigger(Trigger,Trigger12M))</f>
        <v>1.3990000000000001E-2</v>
      </c>
      <c r="W48" s="349" t="str">
        <f>IFERROR(_xll.qlFuturesRateHelperConvexityAdjustment(T48,Trigger),"--")</f>
        <v>--</v>
      </c>
      <c r="X48" s="105">
        <f>_xll.qlRateHelperEarliestDate(T48,Trigger)</f>
        <v>42157</v>
      </c>
      <c r="Y48" s="105">
        <f>_xll.qlRateHelperLatestDate(T48,Trigger)</f>
        <v>53115</v>
      </c>
      <c r="Z48" s="257">
        <v>1.4097318712649229E-2</v>
      </c>
      <c r="AD48" s="261"/>
      <c r="AY48" s="104" t="s">
        <v>203</v>
      </c>
      <c r="AZ48" s="105">
        <f>_xll.qlInterestRateIndexFixingDate(Currency&amp;"ibor"&amp;Tenor,BA48,Trigger)</f>
        <v>42219</v>
      </c>
      <c r="BA48" s="105">
        <f>_xll.qlCalendarAdvance(Calendar,BA47,AY48,"f",,Trigger)</f>
        <v>42221</v>
      </c>
      <c r="BB48" s="105">
        <f>_xll.qlInterestRateIndexMaturity(Currency&amp;"ibor"&amp;Tenor,BA48,Trigger)</f>
        <v>42587</v>
      </c>
      <c r="BC48" s="257">
        <f>_xll.qlIndexFixing($AC$5,AZ48,TRUE,_xll.ohTrigger(Trigger,Trigger12M))</f>
        <v>1.5982577194932465E-3</v>
      </c>
      <c r="BD48" s="257">
        <f>_xll.qlIndexFixing($BE$1,AZ48,TRUE,_xll.ohTrigger(Trigger,Trigger12M))</f>
        <v>1.7627177231600458E-3</v>
      </c>
    </row>
    <row r="49" spans="1:56" s="84" customFormat="1" ht="11.25" customHeight="1" x14ac:dyDescent="0.2">
      <c r="A49" s="296" t="s">
        <v>243</v>
      </c>
      <c r="B49" s="329" t="str">
        <v>10Y</v>
      </c>
      <c r="C49" s="295" t="str">
        <v>18Y</v>
      </c>
      <c r="D49" s="295" t="str">
        <f t="shared" si="22"/>
        <v>18Y</v>
      </c>
      <c r="E49" s="295" t="s">
        <v>8</v>
      </c>
      <c r="F49" s="335" t="s">
        <v>9</v>
      </c>
      <c r="G49" s="295" t="s">
        <v>10</v>
      </c>
      <c r="H49" s="335" t="s">
        <v>11</v>
      </c>
      <c r="I49" s="336">
        <v>1.3312535350000002E-2</v>
      </c>
      <c r="J49" s="336" t="str">
        <f t="shared" si="21"/>
        <v>EUR_CURVE_1Y_10Y</v>
      </c>
      <c r="K49" s="337" t="str">
        <f>IFERROR(_xll.qlSwapRateHelper2(,IF(DataSelect="Reference",$I49,J49),,$D49,Calendar,$G49,$F49,$H49,$K$32,0,E49,Discounting,Permanent,_xll.ohTrigger(Trigger,DataSelect),ObjectOverwrite),"--")</f>
        <v>obj_00afc#0014</v>
      </c>
      <c r="L49" s="292" t="b">
        <f t="shared" si="23"/>
        <v>1</v>
      </c>
      <c r="N49" s="351" t="str">
        <f t="shared" si="24"/>
        <v>SW</v>
      </c>
      <c r="O49" s="351" t="str">
        <f t="shared" si="24"/>
        <v>16Y</v>
      </c>
      <c r="P49" s="355" t="str">
        <f t="shared" si="25"/>
        <v>obj_00aed#0014</v>
      </c>
      <c r="Q49" s="351" t="b">
        <f t="shared" si="25"/>
        <v>1</v>
      </c>
      <c r="R49" s="359">
        <v>1</v>
      </c>
      <c r="S49" s="359">
        <v>1</v>
      </c>
      <c r="T49" s="104" t="str">
        <v>obj_00af3</v>
      </c>
      <c r="U49" s="104" t="str">
        <f>_xll.qlRateHelperQuoteName(T49)</f>
        <v/>
      </c>
      <c r="V49" s="349">
        <f>_xll.qlRateHelperRate(T49,_xll.ohTrigger(Trigger,Trigger12M))</f>
        <v>1.401946649E-2</v>
      </c>
      <c r="W49" s="349" t="str">
        <f>IFERROR(_xll.qlFuturesRateHelperConvexityAdjustment(T49,Trigger),"--")</f>
        <v>--</v>
      </c>
      <c r="X49" s="105">
        <f>_xll.qlRateHelperEarliestDate(T49,Trigger)</f>
        <v>42157</v>
      </c>
      <c r="Y49" s="105">
        <f>_xll.qlRateHelperLatestDate(T49,Trigger)</f>
        <v>53482</v>
      </c>
      <c r="Z49" s="257">
        <v>1.4125242894150196E-2</v>
      </c>
      <c r="AD49" s="261"/>
      <c r="AY49" s="104" t="s">
        <v>203</v>
      </c>
      <c r="AZ49" s="105">
        <f>_xll.qlInterestRateIndexFixingDate(Currency&amp;"ibor"&amp;Tenor,BA49,Trigger)</f>
        <v>42220</v>
      </c>
      <c r="BA49" s="105">
        <f>_xll.qlCalendarAdvance(Calendar,BA48,AY49,"f",,Trigger)</f>
        <v>42222</v>
      </c>
      <c r="BB49" s="105">
        <f>_xll.qlInterestRateIndexMaturity(Currency&amp;"ibor"&amp;Tenor,BA49,Trigger)</f>
        <v>42590</v>
      </c>
      <c r="BC49" s="257">
        <f>_xll.qlIndexFixing($AC$5,AZ49,TRUE,_xll.ohTrigger(Trigger,Trigger12M))</f>
        <v>1.6019808325745436E-3</v>
      </c>
      <c r="BD49" s="257">
        <f>_xll.qlIndexFixing($BE$1,AZ49,TRUE,_xll.ohTrigger(Trigger,Trigger12M))</f>
        <v>1.7629301833687438E-3</v>
      </c>
    </row>
    <row r="50" spans="1:56" s="84" customFormat="1" ht="11.25" customHeight="1" x14ac:dyDescent="0.2">
      <c r="A50" s="296" t="s">
        <v>243</v>
      </c>
      <c r="B50" s="329" t="str">
        <v>11Y</v>
      </c>
      <c r="C50" s="295" t="str">
        <v>19Y</v>
      </c>
      <c r="D50" s="295" t="str">
        <f t="shared" si="22"/>
        <v>19Y</v>
      </c>
      <c r="E50" s="295" t="s">
        <v>8</v>
      </c>
      <c r="F50" s="335" t="s">
        <v>9</v>
      </c>
      <c r="G50" s="295" t="s">
        <v>10</v>
      </c>
      <c r="H50" s="335" t="s">
        <v>11</v>
      </c>
      <c r="I50" s="336">
        <v>1.347497328E-2</v>
      </c>
      <c r="J50" s="336" t="str">
        <f t="shared" si="21"/>
        <v>EUR_CURVE_1Y_11Y</v>
      </c>
      <c r="K50" s="337" t="str">
        <f>IFERROR(_xll.qlSwapRateHelper2(,IF(DataSelect="Reference",$I50,J50),,$D50,Calendar,$G50,$F50,$H50,$K$32,0,E50,Discounting,Permanent,_xll.ohTrigger(Trigger,DataSelect),ObjectOverwrite),"--")</f>
        <v>obj_00af2#0014</v>
      </c>
      <c r="L50" s="292" t="b">
        <f t="shared" si="23"/>
        <v>1</v>
      </c>
      <c r="N50" s="351" t="str">
        <f t="shared" si="24"/>
        <v>SW</v>
      </c>
      <c r="O50" s="351" t="str">
        <f t="shared" si="24"/>
        <v>17Y</v>
      </c>
      <c r="P50" s="355" t="str">
        <f t="shared" si="25"/>
        <v>obj_00ad4#0014</v>
      </c>
      <c r="Q50" s="351" t="b">
        <f t="shared" si="25"/>
        <v>1</v>
      </c>
      <c r="R50" s="359">
        <v>1</v>
      </c>
      <c r="S50" s="359">
        <v>1</v>
      </c>
      <c r="T50" s="104" t="str">
        <v>obj_00ad8</v>
      </c>
      <c r="U50" s="104" t="str">
        <f>_xll.qlRateHelperQuoteName(T50)</f>
        <v/>
      </c>
      <c r="V50" s="349">
        <f>_xll.qlRateHelperRate(T50,_xll.ohTrigger(Trigger,Trigger12M))</f>
        <v>1.4050058610000001E-2</v>
      </c>
      <c r="W50" s="349" t="str">
        <f>IFERROR(_xll.qlFuturesRateHelperConvexityAdjustment(T50,Trigger),"--")</f>
        <v>--</v>
      </c>
      <c r="X50" s="105">
        <f>_xll.qlRateHelperEarliestDate(T50,Trigger)</f>
        <v>42157</v>
      </c>
      <c r="Y50" s="105">
        <f>_xll.qlRateHelperLatestDate(T50,Trigger)</f>
        <v>53846</v>
      </c>
      <c r="Z50" s="257">
        <v>1.4154927589033899E-2</v>
      </c>
      <c r="AD50" s="261"/>
      <c r="AY50" s="104" t="s">
        <v>203</v>
      </c>
      <c r="AZ50" s="105">
        <f>_xll.qlInterestRateIndexFixingDate(Currency&amp;"ibor"&amp;Tenor,BA50,Trigger)</f>
        <v>42221</v>
      </c>
      <c r="BA50" s="105">
        <f>_xll.qlCalendarAdvance(Calendar,BA49,AY50,"f",,Trigger)</f>
        <v>42223</v>
      </c>
      <c r="BB50" s="105">
        <f>_xll.qlInterestRateIndexMaturity(Currency&amp;"ibor"&amp;Tenor,BA50,Trigger)</f>
        <v>42590</v>
      </c>
      <c r="BC50" s="257">
        <f>_xll.qlIndexFixing($AC$5,AZ50,TRUE,_xll.ohTrigger(Trigger,Trigger12M))</f>
        <v>1.6026889413614802E-3</v>
      </c>
      <c r="BD50" s="257">
        <f>_xll.qlIndexFixing($BE$1,AZ50,TRUE,_xll.ohTrigger(Trigger,Trigger12M))</f>
        <v>1.7647834075909265E-3</v>
      </c>
    </row>
    <row r="51" spans="1:56" s="84" customFormat="1" ht="11.25" customHeight="1" x14ac:dyDescent="0.2">
      <c r="A51" s="296" t="s">
        <v>243</v>
      </c>
      <c r="B51" s="329" t="str">
        <v>12Y</v>
      </c>
      <c r="C51" s="295" t="str">
        <v>20Y</v>
      </c>
      <c r="D51" s="295" t="str">
        <f t="shared" si="22"/>
        <v>20Y</v>
      </c>
      <c r="E51" s="295" t="s">
        <v>8</v>
      </c>
      <c r="F51" s="335" t="s">
        <v>9</v>
      </c>
      <c r="G51" s="295" t="s">
        <v>10</v>
      </c>
      <c r="H51" s="335" t="s">
        <v>11</v>
      </c>
      <c r="I51" s="336">
        <v>1.3600000000000001E-2</v>
      </c>
      <c r="J51" s="336" t="str">
        <f t="shared" si="21"/>
        <v>EUR_CURVE_1Y_12Y</v>
      </c>
      <c r="K51" s="337" t="str">
        <f>IFERROR(_xll.qlSwapRateHelper2(,IF(DataSelect="Reference",$I51,J51),,$D51,Calendar,$G51,$F51,$H51,$K$32,0,E51,Discounting,Permanent,_xll.ohTrigger(Trigger,DataSelect),ObjectOverwrite),"--")</f>
        <v>obj_00af5#0014</v>
      </c>
      <c r="L51" s="292" t="b">
        <f t="shared" si="23"/>
        <v>1</v>
      </c>
      <c r="N51" s="351" t="str">
        <f t="shared" si="24"/>
        <v>SW</v>
      </c>
      <c r="O51" s="351" t="str">
        <f t="shared" si="24"/>
        <v>18Y</v>
      </c>
      <c r="P51" s="355" t="str">
        <f t="shared" si="25"/>
        <v>obj_00adf#0014</v>
      </c>
      <c r="Q51" s="351" t="b">
        <f t="shared" si="25"/>
        <v>1</v>
      </c>
      <c r="R51" s="359">
        <v>1</v>
      </c>
      <c r="S51" s="359">
        <v>1</v>
      </c>
      <c r="T51" s="104" t="str">
        <v>obj_00af1</v>
      </c>
      <c r="U51" s="104" t="str">
        <f>_xll.qlRateHelperQuoteName(T51)</f>
        <v/>
      </c>
      <c r="V51" s="349">
        <f>_xll.qlRateHelperRate(T51,_xll.ohTrigger(Trigger,Trigger12M))</f>
        <v>1.408004027E-2</v>
      </c>
      <c r="W51" s="349" t="str">
        <f>IFERROR(_xll.qlFuturesRateHelperConvexityAdjustment(T51,Trigger),"--")</f>
        <v>--</v>
      </c>
      <c r="X51" s="105">
        <f>_xll.qlRateHelperEarliestDate(T51,Trigger)</f>
        <v>42157</v>
      </c>
      <c r="Y51" s="105">
        <f>_xll.qlRateHelperLatestDate(T51,Trigger)</f>
        <v>54211</v>
      </c>
      <c r="Z51" s="257">
        <v>1.4183090304702895E-2</v>
      </c>
      <c r="AD51" s="261"/>
      <c r="AY51" s="104" t="s">
        <v>203</v>
      </c>
      <c r="AZ51" s="105">
        <f>_xll.qlInterestRateIndexFixingDate(Currency&amp;"ibor"&amp;Tenor,BA51,Trigger)</f>
        <v>42222</v>
      </c>
      <c r="BA51" s="105">
        <f>_xll.qlCalendarAdvance(Calendar,BA50,AY51,"f",,Trigger)</f>
        <v>42226</v>
      </c>
      <c r="BB51" s="105">
        <f>_xll.qlInterestRateIndexMaturity(Currency&amp;"ibor"&amp;Tenor,BA51,Trigger)</f>
        <v>42592</v>
      </c>
      <c r="BC51" s="257">
        <f>_xll.qlIndexFixing($AC$5,AZ51,TRUE,_xll.ohTrigger(Trigger,Trigger12M))</f>
        <v>1.6068373291788967E-3</v>
      </c>
      <c r="BD51" s="257">
        <f>_xll.qlIndexFixing($BE$1,AZ51,TRUE,_xll.ohTrigger(Trigger,Trigger12M))</f>
        <v>1.7691914271923386E-3</v>
      </c>
    </row>
    <row r="52" spans="1:56" s="84" customFormat="1" ht="11.25" customHeight="1" x14ac:dyDescent="0.2">
      <c r="A52" s="296" t="s">
        <v>243</v>
      </c>
      <c r="B52" s="329" t="str">
        <v>13Y</v>
      </c>
      <c r="C52" s="295" t="str">
        <v>21Y</v>
      </c>
      <c r="D52" s="295" t="str">
        <f t="shared" si="22"/>
        <v>21Y</v>
      </c>
      <c r="E52" s="295" t="s">
        <v>8</v>
      </c>
      <c r="F52" s="335" t="s">
        <v>9</v>
      </c>
      <c r="G52" s="295" t="s">
        <v>10</v>
      </c>
      <c r="H52" s="335" t="s">
        <v>11</v>
      </c>
      <c r="I52" s="336">
        <v>1.369359226E-2</v>
      </c>
      <c r="J52" s="336" t="str">
        <f t="shared" si="21"/>
        <v>EUR_CURVE_1Y_13Y</v>
      </c>
      <c r="K52" s="337" t="str">
        <f>IFERROR(_xll.qlSwapRateHelper2(,IF(DataSelect="Reference",$I52,J52),,$D52,Calendar,$G52,$F52,$H52,$K$32,0,E52,Discounting,Permanent,_xll.ohTrigger(Trigger,DataSelect),ObjectOverwrite),"--")</f>
        <v>obj_00ae4#0014</v>
      </c>
      <c r="L52" s="292" t="b">
        <f t="shared" si="23"/>
        <v>1</v>
      </c>
      <c r="N52" s="351" t="str">
        <f t="shared" si="24"/>
        <v>SW</v>
      </c>
      <c r="O52" s="351" t="str">
        <f t="shared" si="24"/>
        <v>19Y</v>
      </c>
      <c r="P52" s="355" t="str">
        <f t="shared" si="25"/>
        <v>obj_00ae9#0014</v>
      </c>
      <c r="Q52" s="351" t="b">
        <f t="shared" si="25"/>
        <v>1</v>
      </c>
      <c r="R52" s="359">
        <v>1</v>
      </c>
      <c r="S52" s="359">
        <v>1</v>
      </c>
      <c r="T52" s="104" t="str">
        <v>obj_00aef</v>
      </c>
      <c r="U52" s="104" t="str">
        <f>_xll.qlRateHelperQuoteName(T52)</f>
        <v/>
      </c>
      <c r="V52" s="349">
        <f>_xll.qlRateHelperRate(T52,_xll.ohTrigger(Trigger,Trigger12M))</f>
        <v>1.4105846449999999E-2</v>
      </c>
      <c r="W52" s="349" t="str">
        <f>IFERROR(_xll.qlFuturesRateHelperConvexityAdjustment(T52,Trigger),"--")</f>
        <v>--</v>
      </c>
      <c r="X52" s="105">
        <f>_xll.qlRateHelperEarliestDate(T52,Trigger)</f>
        <v>42157</v>
      </c>
      <c r="Y52" s="105">
        <f>_xll.qlRateHelperLatestDate(T52,Trigger)</f>
        <v>54576</v>
      </c>
      <c r="Z52" s="257">
        <v>1.420784277493717E-2</v>
      </c>
      <c r="AD52" s="261"/>
      <c r="AY52" s="104" t="s">
        <v>203</v>
      </c>
      <c r="AZ52" s="105">
        <f>_xll.qlInterestRateIndexFixingDate(Currency&amp;"ibor"&amp;Tenor,BA52,Trigger)</f>
        <v>42223</v>
      </c>
      <c r="BA52" s="105">
        <f>_xll.qlCalendarAdvance(Calendar,BA51,AY52,"f",,Trigger)</f>
        <v>42227</v>
      </c>
      <c r="BB52" s="105">
        <f>_xll.qlInterestRateIndexMaturity(Currency&amp;"ibor"&amp;Tenor,BA52,Trigger)</f>
        <v>42593</v>
      </c>
      <c r="BC52" s="257">
        <f>_xll.qlIndexFixing($AC$5,AZ52,TRUE,_xll.ohTrigger(Trigger,Trigger12M))</f>
        <v>1.608560565421778E-3</v>
      </c>
      <c r="BD52" s="257">
        <f>_xll.qlIndexFixing($BE$1,AZ52,TRUE,_xll.ohTrigger(Trigger,Trigger12M))</f>
        <v>1.7704475482231356E-3</v>
      </c>
    </row>
    <row r="53" spans="1:56" s="84" customFormat="1" ht="11.25" customHeight="1" x14ac:dyDescent="0.2">
      <c r="A53" s="296" t="s">
        <v>243</v>
      </c>
      <c r="B53" s="329" t="str">
        <v>14Y</v>
      </c>
      <c r="C53" s="295" t="str">
        <v>22Y</v>
      </c>
      <c r="D53" s="295" t="str">
        <f t="shared" si="22"/>
        <v>22Y</v>
      </c>
      <c r="E53" s="295" t="s">
        <v>8</v>
      </c>
      <c r="F53" s="335" t="s">
        <v>9</v>
      </c>
      <c r="G53" s="295" t="s">
        <v>10</v>
      </c>
      <c r="H53" s="335" t="s">
        <v>11</v>
      </c>
      <c r="I53" s="336">
        <v>1.375914544E-2</v>
      </c>
      <c r="J53" s="336" t="str">
        <f t="shared" si="21"/>
        <v>EUR_CURVE_1Y_14Y</v>
      </c>
      <c r="K53" s="337" t="str">
        <f>IFERROR(_xll.qlSwapRateHelper2(,IF(DataSelect="Reference",$I53,J53),,$D53,Calendar,$G53,$F53,$H53,$K$32,0,E53,Discounting,Permanent,_xll.ohTrigger(Trigger,DataSelect),ObjectOverwrite),"--")</f>
        <v>obj_00aec#0014</v>
      </c>
      <c r="L53" s="292" t="b">
        <f t="shared" si="23"/>
        <v>1</v>
      </c>
      <c r="N53" s="351" t="str">
        <f t="shared" si="24"/>
        <v>SW</v>
      </c>
      <c r="O53" s="351" t="str">
        <f t="shared" si="24"/>
        <v>20Y</v>
      </c>
      <c r="P53" s="355" t="str">
        <f t="shared" si="25"/>
        <v>obj_00adc#0014</v>
      </c>
      <c r="Q53" s="351" t="b">
        <f t="shared" si="25"/>
        <v>1</v>
      </c>
      <c r="R53" s="359">
        <v>1</v>
      </c>
      <c r="S53" s="359">
        <v>1</v>
      </c>
      <c r="T53" s="104" t="str">
        <v>obj_00aea</v>
      </c>
      <c r="U53" s="104" t="str">
        <f>_xll.qlRateHelperQuoteName(T53)</f>
        <v/>
      </c>
      <c r="V53" s="349">
        <f>_xll.qlRateHelperRate(T53,_xll.ohTrigger(Trigger,Trigger12M))</f>
        <v>1.4126643889999999E-2</v>
      </c>
      <c r="W53" s="349" t="str">
        <f>IFERROR(_xll.qlFuturesRateHelperConvexityAdjustment(T53,Trigger),"--")</f>
        <v>--</v>
      </c>
      <c r="X53" s="105">
        <f>_xll.qlRateHelperEarliestDate(T53,Trigger)</f>
        <v>42157</v>
      </c>
      <c r="Y53" s="105">
        <f>_xll.qlRateHelperLatestDate(T53,Trigger)</f>
        <v>54941</v>
      </c>
      <c r="Z53" s="257">
        <v>1.4226943768562277E-2</v>
      </c>
      <c r="AD53" s="261"/>
      <c r="AY53" s="104" t="s">
        <v>203</v>
      </c>
      <c r="AZ53" s="105">
        <f>_xll.qlInterestRateIndexFixingDate(Currency&amp;"ibor"&amp;Tenor,BA53,Trigger)</f>
        <v>42226</v>
      </c>
      <c r="BA53" s="105">
        <f>_xll.qlCalendarAdvance(Calendar,BA52,AY53,"f",,Trigger)</f>
        <v>42228</v>
      </c>
      <c r="BB53" s="105">
        <f>_xll.qlInterestRateIndexMaturity(Currency&amp;"ibor"&amp;Tenor,BA53,Trigger)</f>
        <v>42594</v>
      </c>
      <c r="BC53" s="257">
        <f>_xll.qlIndexFixing($AC$5,AZ53,TRUE,_xll.ohTrigger(Trigger,Trigger12M))</f>
        <v>1.610286239796323E-3</v>
      </c>
      <c r="BD53" s="257">
        <f>_xll.qlIndexFixing($BE$1,AZ53,TRUE,_xll.ohTrigger(Trigger,Trigger12M))</f>
        <v>1.7716956662685544E-3</v>
      </c>
    </row>
    <row r="54" spans="1:56" s="84" customFormat="1" ht="11.25" customHeight="1" x14ac:dyDescent="0.2">
      <c r="A54" s="296" t="s">
        <v>243</v>
      </c>
      <c r="B54" s="329" t="str">
        <v>15Y</v>
      </c>
      <c r="C54" s="295" t="str">
        <v>23Y</v>
      </c>
      <c r="D54" s="295" t="str">
        <f t="shared" si="22"/>
        <v>23Y</v>
      </c>
      <c r="E54" s="295" t="s">
        <v>8</v>
      </c>
      <c r="F54" s="335" t="s">
        <v>9</v>
      </c>
      <c r="G54" s="295" t="s">
        <v>10</v>
      </c>
      <c r="H54" s="335" t="s">
        <v>11</v>
      </c>
      <c r="I54" s="336">
        <v>1.380644569E-2</v>
      </c>
      <c r="J54" s="336" t="str">
        <f t="shared" si="21"/>
        <v>EUR_CURVE_1Y_15Y</v>
      </c>
      <c r="K54" s="337" t="str">
        <f>IFERROR(_xll.qlSwapRateHelper2(,IF(DataSelect="Reference",$I54,J54),,$D54,Calendar,$G54,$F54,$H54,$K$32,0,E54,Discounting,Permanent,_xll.ohTrigger(Trigger,DataSelect),ObjectOverwrite),"--")</f>
        <v>obj_00adb#0014</v>
      </c>
      <c r="L54" s="292" t="b">
        <f t="shared" si="23"/>
        <v>1</v>
      </c>
      <c r="N54" s="351" t="str">
        <f t="shared" si="24"/>
        <v>SW</v>
      </c>
      <c r="O54" s="351" t="str">
        <f t="shared" si="24"/>
        <v>21Y</v>
      </c>
      <c r="P54" s="355" t="str">
        <f t="shared" si="25"/>
        <v>obj_00ae1#0014</v>
      </c>
      <c r="Q54" s="351" t="b">
        <f t="shared" si="25"/>
        <v>1</v>
      </c>
      <c r="R54" s="359">
        <v>1</v>
      </c>
      <c r="S54" s="359">
        <v>1</v>
      </c>
      <c r="T54" s="104" t="str">
        <v>obj_00af8</v>
      </c>
      <c r="U54" s="104" t="str">
        <f>_xll.qlRateHelperQuoteName(T54)</f>
        <v/>
      </c>
      <c r="V54" s="349">
        <f>_xll.qlRateHelperRate(T54,_xll.ohTrigger(Trigger,Trigger12M))</f>
        <v>1.414094072E-2</v>
      </c>
      <c r="W54" s="349" t="str">
        <f>IFERROR(_xll.qlFuturesRateHelperConvexityAdjustment(T54,Trigger),"--")</f>
        <v>--</v>
      </c>
      <c r="X54" s="105">
        <f>_xll.qlRateHelperEarliestDate(T54,Trigger)</f>
        <v>42157</v>
      </c>
      <c r="Y54" s="105">
        <f>_xll.qlRateHelperLatestDate(T54,Trigger)</f>
        <v>55306</v>
      </c>
      <c r="Z54" s="257">
        <v>1.4238559865482808E-2</v>
      </c>
      <c r="AD54" s="261"/>
      <c r="AY54" s="104" t="s">
        <v>203</v>
      </c>
      <c r="AZ54" s="105">
        <f>_xll.qlInterestRateIndexFixingDate(Currency&amp;"ibor"&amp;Tenor,BA54,Trigger)</f>
        <v>42227</v>
      </c>
      <c r="BA54" s="105">
        <f>_xll.qlCalendarAdvance(Calendar,BA53,AY54,"f",,Trigger)</f>
        <v>42229</v>
      </c>
      <c r="BB54" s="105">
        <f>_xll.qlInterestRateIndexMaturity(Currency&amp;"ibor"&amp;Tenor,BA54,Trigger)</f>
        <v>42597</v>
      </c>
      <c r="BC54" s="257">
        <f>_xll.qlIndexFixing($AC$5,AZ54,TRUE,_xll.ohTrigger(Trigger,Trigger12M))</f>
        <v>1.6140334536691823E-3</v>
      </c>
      <c r="BD54" s="257">
        <f>_xll.qlIndexFixing($BE$1,AZ54,TRUE,_xll.ohTrigger(Trigger,Trigger12M))</f>
        <v>1.771649194719915E-3</v>
      </c>
    </row>
    <row r="55" spans="1:56" s="84" customFormat="1" ht="11.25" customHeight="1" x14ac:dyDescent="0.2">
      <c r="A55" s="296" t="s">
        <v>243</v>
      </c>
      <c r="B55" s="329" t="str">
        <v>16Y</v>
      </c>
      <c r="C55" s="295" t="str">
        <v>24Y</v>
      </c>
      <c r="D55" s="295" t="str">
        <f t="shared" si="22"/>
        <v>24Y</v>
      </c>
      <c r="E55" s="295" t="s">
        <v>8</v>
      </c>
      <c r="F55" s="335" t="s">
        <v>9</v>
      </c>
      <c r="G55" s="295" t="s">
        <v>10</v>
      </c>
      <c r="H55" s="335" t="s">
        <v>11</v>
      </c>
      <c r="I55" s="336">
        <v>1.384128628E-2</v>
      </c>
      <c r="J55" s="336" t="str">
        <f t="shared" si="21"/>
        <v>EUR_CURVE_1Y_16Y</v>
      </c>
      <c r="K55" s="337" t="str">
        <f>IFERROR(_xll.qlSwapRateHelper2(,IF(DataSelect="Reference",$I55,J55),,$D55,Calendar,$G55,$F55,$H55,$K$32,0,E55,Discounting,Permanent,_xll.ohTrigger(Trigger,DataSelect),ObjectOverwrite),"--")</f>
        <v>obj_00aed#0014</v>
      </c>
      <c r="L55" s="292" t="b">
        <f t="shared" si="23"/>
        <v>1</v>
      </c>
      <c r="N55" s="351" t="str">
        <f t="shared" si="24"/>
        <v>SW</v>
      </c>
      <c r="O55" s="351" t="str">
        <f t="shared" si="24"/>
        <v>22Y</v>
      </c>
      <c r="P55" s="355" t="str">
        <f t="shared" si="25"/>
        <v>obj_00ade#0014</v>
      </c>
      <c r="Q55" s="351" t="b">
        <f t="shared" si="25"/>
        <v>1</v>
      </c>
      <c r="R55" s="359">
        <v>1</v>
      </c>
      <c r="S55" s="359">
        <v>1</v>
      </c>
      <c r="T55" s="104" t="str">
        <v>obj_00aeb</v>
      </c>
      <c r="U55" s="104" t="str">
        <f>_xll.qlRateHelperQuoteName(T55)</f>
        <v/>
      </c>
      <c r="V55" s="349">
        <f>_xll.qlRateHelperRate(T55,_xll.ohTrigger(Trigger,Trigger12M))</f>
        <v>1.4148251329999998E-2</v>
      </c>
      <c r="W55" s="349" t="str">
        <f>IFERROR(_xll.qlFuturesRateHelperConvexityAdjustment(T55,Trigger),"--")</f>
        <v>--</v>
      </c>
      <c r="X55" s="105">
        <f>_xll.qlRateHelperEarliestDate(T55,Trigger)</f>
        <v>42157</v>
      </c>
      <c r="Y55" s="105">
        <f>_xll.qlRateHelperLatestDate(T55,Trigger)</f>
        <v>55673</v>
      </c>
      <c r="Z55" s="257">
        <v>1.4240994505464838E-2</v>
      </c>
      <c r="AD55" s="261"/>
      <c r="AY55" s="104" t="s">
        <v>203</v>
      </c>
      <c r="AZ55" s="105">
        <f>_xll.qlInterestRateIndexFixingDate(Currency&amp;"ibor"&amp;Tenor,BA55,Trigger)</f>
        <v>42228</v>
      </c>
      <c r="BA55" s="105">
        <f>_xll.qlCalendarAdvance(Calendar,BA54,AY55,"f",,Trigger)</f>
        <v>42230</v>
      </c>
      <c r="BB55" s="105">
        <f>_xll.qlInterestRateIndexMaturity(Currency&amp;"ibor"&amp;Tenor,BA55,Trigger)</f>
        <v>42597</v>
      </c>
      <c r="BC55" s="257">
        <f>_xll.qlIndexFixing($AC$5,AZ55,TRUE,_xll.ohTrigger(Trigger,Trigger12M))</f>
        <v>1.6147550753335665E-3</v>
      </c>
      <c r="BD55" s="257">
        <f>_xll.qlIndexFixing($BE$1,AZ55,TRUE,_xll.ohTrigger(Trigger,Trigger12M))</f>
        <v>1.7735261502173486E-3</v>
      </c>
    </row>
    <row r="56" spans="1:56" s="84" customFormat="1" ht="11.25" customHeight="1" x14ac:dyDescent="0.2">
      <c r="A56" s="296" t="s">
        <v>243</v>
      </c>
      <c r="B56" s="329" t="str">
        <v>17Y</v>
      </c>
      <c r="C56" s="295" t="str">
        <v>25Y</v>
      </c>
      <c r="D56" s="295" t="str">
        <f t="shared" si="22"/>
        <v>25Y</v>
      </c>
      <c r="E56" s="295" t="s">
        <v>8</v>
      </c>
      <c r="F56" s="335" t="s">
        <v>9</v>
      </c>
      <c r="G56" s="295" t="s">
        <v>10</v>
      </c>
      <c r="H56" s="335" t="s">
        <v>11</v>
      </c>
      <c r="I56" s="336">
        <v>1.387E-2</v>
      </c>
      <c r="J56" s="336" t="str">
        <f t="shared" si="21"/>
        <v>EUR_CURVE_1Y_17Y</v>
      </c>
      <c r="K56" s="337" t="str">
        <f>IFERROR(_xll.qlSwapRateHelper2(,IF(DataSelect="Reference",$I56,J56),,$D56,Calendar,$G56,$F56,$H56,$K$32,0,E56,Discounting,Permanent,_xll.ohTrigger(Trigger,DataSelect),ObjectOverwrite),"--")</f>
        <v>obj_00ad4#0014</v>
      </c>
      <c r="L56" s="292" t="b">
        <f t="shared" si="23"/>
        <v>1</v>
      </c>
      <c r="N56" s="351" t="str">
        <f t="shared" si="24"/>
        <v>SW</v>
      </c>
      <c r="O56" s="351" t="str">
        <f t="shared" si="24"/>
        <v>23Y</v>
      </c>
      <c r="P56" s="355" t="str">
        <f t="shared" si="25"/>
        <v>obj_00af3#0014</v>
      </c>
      <c r="Q56" s="351" t="b">
        <f t="shared" si="25"/>
        <v>1</v>
      </c>
      <c r="R56" s="359">
        <v>1</v>
      </c>
      <c r="S56" s="359">
        <v>1</v>
      </c>
      <c r="T56" s="104" t="str">
        <v>obj_00ad7</v>
      </c>
      <c r="U56" s="104" t="str">
        <f>_xll.qlRateHelperQuoteName(T56)</f>
        <v/>
      </c>
      <c r="V56" s="349">
        <f>_xll.qlRateHelperRate(T56,_xll.ohTrigger(Trigger,Trigger12M))</f>
        <v>1.4145731239999999E-2</v>
      </c>
      <c r="W56" s="349" t="str">
        <f>IFERROR(_xll.qlFuturesRateHelperConvexityAdjustment(T56,Trigger),"--")</f>
        <v>--</v>
      </c>
      <c r="X56" s="105">
        <f>_xll.qlRateHelperEarliestDate(T56,Trigger)</f>
        <v>42157</v>
      </c>
      <c r="Y56" s="105">
        <f>_xll.qlRateHelperLatestDate(T56,Trigger)</f>
        <v>56037</v>
      </c>
      <c r="Z56" s="257">
        <v>1.4232907843511158E-2</v>
      </c>
      <c r="AD56" s="261"/>
      <c r="AY56" s="104" t="s">
        <v>203</v>
      </c>
      <c r="AZ56" s="105">
        <f>_xll.qlInterestRateIndexFixingDate(Currency&amp;"ibor"&amp;Tenor,BA56,Trigger)</f>
        <v>42229</v>
      </c>
      <c r="BA56" s="105">
        <f>_xll.qlCalendarAdvance(Calendar,BA55,AY56,"f",,Trigger)</f>
        <v>42233</v>
      </c>
      <c r="BB56" s="105">
        <f>_xll.qlInterestRateIndexMaturity(Currency&amp;"ibor"&amp;Tenor,BA56,Trigger)</f>
        <v>42599</v>
      </c>
      <c r="BC56" s="257">
        <f>_xll.qlIndexFixing($AC$5,AZ56,TRUE,_xll.ohTrigger(Trigger,Trigger12M))</f>
        <v>1.6189511840926079E-3</v>
      </c>
      <c r="BD56" s="257">
        <f>_xll.qlIndexFixing($BE$1,AZ56,TRUE,_xll.ohTrigger(Trigger,Trigger12M))</f>
        <v>1.7778913493988091E-3</v>
      </c>
    </row>
    <row r="57" spans="1:56" s="84" customFormat="1" ht="11.25" customHeight="1" x14ac:dyDescent="0.2">
      <c r="A57" s="296" t="s">
        <v>243</v>
      </c>
      <c r="B57" s="329" t="str">
        <v>18Y</v>
      </c>
      <c r="C57" s="295" t="str">
        <v>26Y</v>
      </c>
      <c r="D57" s="295" t="str">
        <f t="shared" si="22"/>
        <v>26Y</v>
      </c>
      <c r="E57" s="295" t="s">
        <v>8</v>
      </c>
      <c r="F57" s="335" t="s">
        <v>9</v>
      </c>
      <c r="G57" s="295" t="s">
        <v>10</v>
      </c>
      <c r="H57" s="335" t="s">
        <v>11</v>
      </c>
      <c r="I57" s="336">
        <v>1.3893825760000001E-2</v>
      </c>
      <c r="J57" s="336" t="str">
        <f t="shared" si="21"/>
        <v>EUR_CURVE_1Y_18Y</v>
      </c>
      <c r="K57" s="337" t="str">
        <f>IFERROR(_xll.qlSwapRateHelper2(,IF(DataSelect="Reference",$I57,J57),,$D57,Calendar,$G57,$F57,$H57,$K$32,0,E57,Discounting,Permanent,_xll.ohTrigger(Trigger,DataSelect),ObjectOverwrite),"--")</f>
        <v>obj_00adf#0014</v>
      </c>
      <c r="L57" s="292" t="b">
        <f t="shared" si="23"/>
        <v>1</v>
      </c>
      <c r="N57" s="351" t="str">
        <f t="shared" si="24"/>
        <v>SW</v>
      </c>
      <c r="O57" s="351" t="str">
        <f t="shared" si="24"/>
        <v>24Y</v>
      </c>
      <c r="P57" s="355" t="str">
        <f t="shared" si="25"/>
        <v>obj_00ad8#0014</v>
      </c>
      <c r="Q57" s="351" t="b">
        <f t="shared" si="25"/>
        <v>1</v>
      </c>
      <c r="R57" s="359">
        <v>1</v>
      </c>
      <c r="S57" s="359">
        <v>1</v>
      </c>
      <c r="T57" s="104" t="str">
        <v>obj_00af6</v>
      </c>
      <c r="U57" s="104" t="str">
        <f>_xll.qlRateHelperQuoteName(T57)</f>
        <v/>
      </c>
      <c r="V57" s="349">
        <f>_xll.qlRateHelperRate(T57,_xll.ohTrigger(Trigger,Trigger12M))</f>
        <v>1.413330613E-2</v>
      </c>
      <c r="W57" s="349" t="str">
        <f>IFERROR(_xll.qlFuturesRateHelperConvexityAdjustment(T57,Trigger),"--")</f>
        <v>--</v>
      </c>
      <c r="X57" s="105">
        <f>_xll.qlRateHelperEarliestDate(T57,Trigger)</f>
        <v>42157</v>
      </c>
      <c r="Y57" s="105">
        <f>_xll.qlRateHelperLatestDate(T57,Trigger)</f>
        <v>56402</v>
      </c>
      <c r="Z57" s="257">
        <v>1.4213042965038688E-2</v>
      </c>
      <c r="AD57" s="261"/>
      <c r="AY57" s="104" t="s">
        <v>203</v>
      </c>
      <c r="AZ57" s="105">
        <f>_xll.qlInterestRateIndexFixingDate(Currency&amp;"ibor"&amp;Tenor,BA57,Trigger)</f>
        <v>42230</v>
      </c>
      <c r="BA57" s="105">
        <f>_xll.qlCalendarAdvance(Calendar,BA56,AY57,"f",,Trigger)</f>
        <v>42234</v>
      </c>
      <c r="BB57" s="105">
        <f>_xll.qlInterestRateIndexMaturity(Currency&amp;"ibor"&amp;Tenor,BA57,Trigger)</f>
        <v>42600</v>
      </c>
      <c r="BC57" s="257">
        <f>_xll.qlIndexFixing($AC$5,AZ57,TRUE,_xll.ohTrigger(Trigger,Trigger12M))</f>
        <v>1.6206914875266467E-3</v>
      </c>
      <c r="BD57" s="257">
        <f>_xll.qlIndexFixing($BE$1,AZ57,TRUE,_xll.ohTrigger(Trigger,Trigger12M))</f>
        <v>1.7791368099533886E-3</v>
      </c>
    </row>
    <row r="58" spans="1:56" s="84" customFormat="1" ht="11.25" customHeight="1" x14ac:dyDescent="0.2">
      <c r="A58" s="296" t="s">
        <v>243</v>
      </c>
      <c r="B58" s="329" t="str">
        <v>19Y</v>
      </c>
      <c r="C58" s="295" t="str">
        <v>27Y</v>
      </c>
      <c r="D58" s="295" t="str">
        <f t="shared" si="22"/>
        <v>27Y</v>
      </c>
      <c r="E58" s="295" t="s">
        <v>8</v>
      </c>
      <c r="F58" s="335" t="s">
        <v>9</v>
      </c>
      <c r="G58" s="295" t="s">
        <v>10</v>
      </c>
      <c r="H58" s="335" t="s">
        <v>11</v>
      </c>
      <c r="I58" s="336">
        <v>1.391606301E-2</v>
      </c>
      <c r="J58" s="336" t="str">
        <f t="shared" si="21"/>
        <v>EUR_CURVE_1Y_19Y</v>
      </c>
      <c r="K58" s="337" t="str">
        <f>IFERROR(_xll.qlSwapRateHelper2(,IF(DataSelect="Reference",$I58,J58),,$D58,Calendar,$G58,$F58,$H58,$K$32,0,E58,Discounting,Permanent,_xll.ohTrigger(Trigger,DataSelect),ObjectOverwrite),"--")</f>
        <v>obj_00ae9#0014</v>
      </c>
      <c r="L58" s="292" t="b">
        <f t="shared" si="23"/>
        <v>1</v>
      </c>
      <c r="N58" s="351" t="str">
        <f t="shared" si="24"/>
        <v>SW</v>
      </c>
      <c r="O58" s="351" t="str">
        <f t="shared" si="24"/>
        <v>25Y</v>
      </c>
      <c r="P58" s="355" t="str">
        <f t="shared" si="25"/>
        <v>obj_00af1#0014</v>
      </c>
      <c r="Q58" s="351" t="b">
        <f t="shared" si="25"/>
        <v>1</v>
      </c>
      <c r="R58" s="359">
        <v>1</v>
      </c>
      <c r="S58" s="359">
        <v>1</v>
      </c>
      <c r="T58" s="104" t="str">
        <v>obj_00ae8</v>
      </c>
      <c r="U58" s="104" t="str">
        <f>_xll.qlRateHelperQuoteName(T58)</f>
        <v/>
      </c>
      <c r="V58" s="349">
        <f>_xll.qlRateHelperRate(T58,_xll.ohTrigger(Trigger,Trigger12M))</f>
        <v>1.4110000000000001E-2</v>
      </c>
      <c r="W58" s="349" t="str">
        <f>IFERROR(_xll.qlFuturesRateHelperConvexityAdjustment(T58,Trigger),"--")</f>
        <v>--</v>
      </c>
      <c r="X58" s="105">
        <f>_xll.qlRateHelperEarliestDate(T58,Trigger)</f>
        <v>42157</v>
      </c>
      <c r="Y58" s="105">
        <f>_xll.qlRateHelperLatestDate(T58,Trigger)</f>
        <v>56767</v>
      </c>
      <c r="Z58" s="257">
        <v>1.4180167907855729E-2</v>
      </c>
      <c r="AD58" s="261"/>
      <c r="AY58" s="104" t="s">
        <v>203</v>
      </c>
      <c r="AZ58" s="105">
        <f>_xll.qlInterestRateIndexFixingDate(Currency&amp;"ibor"&amp;Tenor,BA58,Trigger)</f>
        <v>42233</v>
      </c>
      <c r="BA58" s="105">
        <f>_xll.qlCalendarAdvance(Calendar,BA57,AY58,"f",,Trigger)</f>
        <v>42235</v>
      </c>
      <c r="BB58" s="105">
        <f>_xll.qlInterestRateIndexMaturity(Currency&amp;"ibor"&amp;Tenor,BA58,Trigger)</f>
        <v>42601</v>
      </c>
      <c r="BC58" s="257">
        <f>_xll.qlIndexFixing($AC$5,AZ58,TRUE,_xll.ohTrigger(Trigger,Trigger12M))</f>
        <v>1.622434229182332E-3</v>
      </c>
      <c r="BD58" s="257">
        <f>_xll.qlIndexFixing($BE$1,AZ58,TRUE,_xll.ohTrigger(Trigger,Trigger12M))</f>
        <v>1.7803895728712722E-3</v>
      </c>
    </row>
    <row r="59" spans="1:56" s="84" customFormat="1" ht="11.25" customHeight="1" x14ac:dyDescent="0.2">
      <c r="A59" s="296" t="s">
        <v>243</v>
      </c>
      <c r="B59" s="329" t="str">
        <v>20Y</v>
      </c>
      <c r="C59" s="295" t="str">
        <v>28Y</v>
      </c>
      <c r="D59" s="295" t="str">
        <f t="shared" si="22"/>
        <v>28Y</v>
      </c>
      <c r="E59" s="295" t="s">
        <v>8</v>
      </c>
      <c r="F59" s="335" t="s">
        <v>9</v>
      </c>
      <c r="G59" s="295" t="s">
        <v>10</v>
      </c>
      <c r="H59" s="335" t="s">
        <v>11</v>
      </c>
      <c r="I59" s="336">
        <v>1.3938445479999999E-2</v>
      </c>
      <c r="J59" s="336" t="str">
        <f t="shared" si="21"/>
        <v>EUR_CURVE_1Y_20Y</v>
      </c>
      <c r="K59" s="337" t="str">
        <f>IFERROR(_xll.qlSwapRateHelper2(,IF(DataSelect="Reference",$I59,J59),,$D59,Calendar,$G59,$F59,$H59,$K$32,0,E59,Discounting,Permanent,_xll.ohTrigger(Trigger,DataSelect),ObjectOverwrite),"--")</f>
        <v>obj_00adc#0014</v>
      </c>
      <c r="L59" s="292" t="b">
        <f t="shared" si="23"/>
        <v>1</v>
      </c>
      <c r="N59" s="351" t="str">
        <f t="shared" si="24"/>
        <v>SW</v>
      </c>
      <c r="O59" s="351" t="str">
        <f t="shared" si="24"/>
        <v>26Y</v>
      </c>
      <c r="P59" s="355" t="str">
        <f t="shared" si="25"/>
        <v>obj_00aef#0014</v>
      </c>
      <c r="Q59" s="351" t="b">
        <f t="shared" si="25"/>
        <v>1</v>
      </c>
      <c r="R59" s="359">
        <v>1</v>
      </c>
      <c r="S59" s="359">
        <v>1</v>
      </c>
      <c r="T59" s="104" t="str">
        <v>obj_00ad9</v>
      </c>
      <c r="U59" s="104" t="str">
        <f>_xll.qlRateHelperQuoteName(T59)</f>
        <v/>
      </c>
      <c r="V59" s="349">
        <f>_xll.qlRateHelperRate(T59,_xll.ohTrigger(Trigger,Trigger12M))</f>
        <v>1.362E-2</v>
      </c>
      <c r="W59" s="349" t="str">
        <f>IFERROR(_xll.qlFuturesRateHelperConvexityAdjustment(T59,Trigger),"--")</f>
        <v>--</v>
      </c>
      <c r="X59" s="105">
        <f>_xll.qlRateHelperEarliestDate(T59,Trigger)</f>
        <v>42157</v>
      </c>
      <c r="Y59" s="105">
        <f>_xll.qlRateHelperLatestDate(T59,Trigger)</f>
        <v>60420</v>
      </c>
      <c r="Z59" s="257">
        <v>1.3548744199725621E-2</v>
      </c>
      <c r="AD59" s="261"/>
      <c r="AY59" s="104" t="s">
        <v>203</v>
      </c>
      <c r="AZ59" s="105">
        <f>_xll.qlInterestRateIndexFixingDate(Currency&amp;"ibor"&amp;Tenor,BA59,Trigger)</f>
        <v>42234</v>
      </c>
      <c r="BA59" s="105">
        <f>_xll.qlCalendarAdvance(Calendar,BA58,AY59,"f",,Trigger)</f>
        <v>42236</v>
      </c>
      <c r="BB59" s="105">
        <f>_xll.qlInterestRateIndexMaturity(Currency&amp;"ibor"&amp;Tenor,BA59,Trigger)</f>
        <v>42604</v>
      </c>
      <c r="BC59" s="257">
        <f>_xll.qlIndexFixing($AC$5,AZ59,TRUE,_xll.ohTrigger(Trigger,Trigger12M))</f>
        <v>1.6262048982739826E-3</v>
      </c>
      <c r="BD59" s="257">
        <f>_xll.qlIndexFixing($BE$1,AZ59,TRUE,_xll.ohTrigger(Trigger,Trigger12M))</f>
        <v>1.7804024778110973E-3</v>
      </c>
    </row>
    <row r="60" spans="1:56" s="84" customFormat="1" ht="11.25" customHeight="1" x14ac:dyDescent="0.2">
      <c r="A60" s="296" t="s">
        <v>243</v>
      </c>
      <c r="B60" s="329" t="str">
        <v>21Y</v>
      </c>
      <c r="C60" s="295" t="str">
        <v>29Y</v>
      </c>
      <c r="D60" s="295" t="str">
        <f t="shared" si="22"/>
        <v>29Y</v>
      </c>
      <c r="E60" s="295" t="s">
        <v>8</v>
      </c>
      <c r="F60" s="335" t="s">
        <v>9</v>
      </c>
      <c r="G60" s="295" t="s">
        <v>10</v>
      </c>
      <c r="H60" s="335" t="s">
        <v>11</v>
      </c>
      <c r="I60" s="336">
        <v>1.3963506189999999E-2</v>
      </c>
      <c r="J60" s="336" t="str">
        <f t="shared" si="21"/>
        <v>EUR_CURVE_1Y_21Y</v>
      </c>
      <c r="K60" s="337" t="str">
        <f>IFERROR(_xll.qlSwapRateHelper2(,IF(DataSelect="Reference",$I60,J60),,$D60,Calendar,$G60,$F60,$H60,$K$32,0,E60,Discounting,Permanent,_xll.ohTrigger(Trigger,DataSelect),ObjectOverwrite),"--")</f>
        <v>obj_00ae1#0014</v>
      </c>
      <c r="L60" s="292" t="b">
        <f t="shared" si="23"/>
        <v>1</v>
      </c>
      <c r="N60" s="351" t="str">
        <f t="shared" si="24"/>
        <v>SW</v>
      </c>
      <c r="O60" s="351" t="str">
        <f t="shared" si="24"/>
        <v>27Y</v>
      </c>
      <c r="P60" s="355" t="str">
        <f t="shared" si="25"/>
        <v>obj_00aea#0014</v>
      </c>
      <c r="Q60" s="351" t="b">
        <f t="shared" si="25"/>
        <v>1</v>
      </c>
      <c r="R60" s="359">
        <v>1</v>
      </c>
      <c r="S60" s="359">
        <v>1</v>
      </c>
      <c r="T60" s="104" t="str">
        <v>obj_00ada</v>
      </c>
      <c r="U60" s="104" t="str">
        <f>_xll.qlRateHelperQuoteName(T60)</f>
        <v/>
      </c>
      <c r="V60" s="349">
        <f>_xll.qlRateHelperRate(T60,_xll.ohTrigger(Trigger,Trigger12M))</f>
        <v>8.3899999999999999E-3</v>
      </c>
      <c r="W60" s="349" t="str">
        <f>IFERROR(_xll.qlFuturesRateHelperConvexityAdjustment(T60,Trigger),"--")</f>
        <v>--</v>
      </c>
      <c r="X60" s="105">
        <f>_xll.qlRateHelperEarliestDate(T60,Trigger)</f>
        <v>42157</v>
      </c>
      <c r="Y60" s="105">
        <f>_xll.qlRateHelperLatestDate(T60,Trigger)</f>
        <v>64073</v>
      </c>
      <c r="Z60" s="257">
        <v>6.8824282673993634E-3</v>
      </c>
      <c r="AD60" s="261"/>
      <c r="AY60" s="104" t="s">
        <v>203</v>
      </c>
      <c r="AZ60" s="105">
        <f>_xll.qlInterestRateIndexFixingDate(Currency&amp;"ibor"&amp;Tenor,BA60,Trigger)</f>
        <v>42235</v>
      </c>
      <c r="BA60" s="105">
        <f>_xll.qlCalendarAdvance(Calendar,BA59,AY60,"f",,Trigger)</f>
        <v>42237</v>
      </c>
      <c r="BB60" s="105">
        <f>_xll.qlInterestRateIndexMaturity(Currency&amp;"ibor"&amp;Tenor,BA60,Trigger)</f>
        <v>42604</v>
      </c>
      <c r="BC60" s="257">
        <f>_xll.qlIndexFixing($AC$5,AZ60,TRUE,_xll.ohTrigger(Trigger,Trigger12M))</f>
        <v>1.6269403556633919E-3</v>
      </c>
      <c r="BD60" s="257">
        <f>_xll.qlIndexFixing($BE$1,AZ60,TRUE,_xll.ohTrigger(Trigger,Trigger12M))</f>
        <v>1.7823032578640279E-3</v>
      </c>
    </row>
    <row r="61" spans="1:56" s="84" customFormat="1" ht="11.25" customHeight="1" x14ac:dyDescent="0.2">
      <c r="A61" s="296" t="s">
        <v>243</v>
      </c>
      <c r="B61" s="329" t="str">
        <v>22Y</v>
      </c>
      <c r="C61" s="295" t="str">
        <v>30Y</v>
      </c>
      <c r="D61" s="295" t="str">
        <f t="shared" si="22"/>
        <v>30Y</v>
      </c>
      <c r="E61" s="295" t="s">
        <v>8</v>
      </c>
      <c r="F61" s="335" t="s">
        <v>9</v>
      </c>
      <c r="G61" s="295" t="s">
        <v>10</v>
      </c>
      <c r="H61" s="335" t="s">
        <v>11</v>
      </c>
      <c r="I61" s="336">
        <v>1.3990000000000001E-2</v>
      </c>
      <c r="J61" s="336" t="str">
        <f t="shared" si="21"/>
        <v>EUR_CURVE_1Y_22Y</v>
      </c>
      <c r="K61" s="337" t="str">
        <f>IFERROR(_xll.qlSwapRateHelper2(,IF(DataSelect="Reference",$I61,J61),,$D61,Calendar,$G61,$F61,$H61,$K$32,0,E61,Discounting,Permanent,_xll.ohTrigger(Trigger,DataSelect),ObjectOverwrite),"--")</f>
        <v>obj_00ade#0014</v>
      </c>
      <c r="L61" s="292" t="b">
        <f t="shared" si="23"/>
        <v>1</v>
      </c>
      <c r="N61" s="351" t="str">
        <f t="shared" si="24"/>
        <v>SW</v>
      </c>
      <c r="O61" s="351" t="str">
        <f t="shared" si="24"/>
        <v>28Y</v>
      </c>
      <c r="P61" s="355" t="str">
        <f t="shared" ref="P61:Q76" si="26">K67</f>
        <v>obj_00af8#0014</v>
      </c>
      <c r="Q61" s="351" t="b">
        <f t="shared" si="26"/>
        <v>1</v>
      </c>
      <c r="R61" s="359">
        <v>1</v>
      </c>
      <c r="S61" s="359">
        <v>1</v>
      </c>
      <c r="T61" s="104" t="e">
        <v>#N/A</v>
      </c>
      <c r="U61" s="104" t="e">
        <f>_xll.qlRateHelperQuoteName(T61)</f>
        <v>#VALUE!</v>
      </c>
      <c r="V61" s="349" t="e">
        <f>_xll.qlRateHelperRate(T61,_xll.ohTrigger(Trigger,Trigger12M))</f>
        <v>#VALUE!</v>
      </c>
      <c r="W61" s="349" t="str">
        <f>IFERROR(_xll.qlFuturesRateHelperConvexityAdjustment(T61,Trigger),"--")</f>
        <v>--</v>
      </c>
      <c r="X61" s="105" t="e">
        <f>_xll.qlRateHelperEarliestDate(T61,Trigger)</f>
        <v>#VALUE!</v>
      </c>
      <c r="Y61" s="105" t="e">
        <f>_xll.qlRateHelperLatestDate(T61,Trigger)</f>
        <v>#VALUE!</v>
      </c>
      <c r="Z61" s="257" t="e">
        <v>#N/A</v>
      </c>
      <c r="AD61" s="261"/>
      <c r="AY61" s="104" t="s">
        <v>203</v>
      </c>
      <c r="AZ61" s="105">
        <f>_xll.qlInterestRateIndexFixingDate(Currency&amp;"ibor"&amp;Tenor,BA61,Trigger)</f>
        <v>42236</v>
      </c>
      <c r="BA61" s="105">
        <f>_xll.qlCalendarAdvance(Calendar,BA60,AY61,"f",,Trigger)</f>
        <v>42240</v>
      </c>
      <c r="BB61" s="105">
        <f>_xll.qlInterestRateIndexMaturity(Currency&amp;"ibor"&amp;Tenor,BA61,Trigger)</f>
        <v>42606</v>
      </c>
      <c r="BC61" s="257">
        <f>_xll.qlIndexFixing($AC$5,AZ61,TRUE,_xll.ohTrigger(Trigger,Trigger12M))</f>
        <v>1.6311845112388632E-3</v>
      </c>
      <c r="BD61" s="257">
        <f>_xll.qlIndexFixing($BE$1,AZ61,TRUE,_xll.ohTrigger(Trigger,Trigger12M))</f>
        <v>1.7868429223959774E-3</v>
      </c>
    </row>
    <row r="62" spans="1:56" s="84" customFormat="1" ht="11.25" customHeight="1" x14ac:dyDescent="0.2">
      <c r="A62" s="296" t="s">
        <v>243</v>
      </c>
      <c r="B62" s="329" t="str">
        <v>23Y</v>
      </c>
      <c r="C62" s="295" t="str">
        <v>31Y</v>
      </c>
      <c r="D62" s="295" t="str">
        <f t="shared" si="22"/>
        <v>31Y</v>
      </c>
      <c r="E62" s="295" t="s">
        <v>8</v>
      </c>
      <c r="F62" s="335" t="s">
        <v>9</v>
      </c>
      <c r="G62" s="295" t="s">
        <v>10</v>
      </c>
      <c r="H62" s="335" t="s">
        <v>11</v>
      </c>
      <c r="I62" s="336">
        <v>1.401946649E-2</v>
      </c>
      <c r="J62" s="336" t="str">
        <f t="shared" si="21"/>
        <v>EUR_CURVE_1Y_23Y</v>
      </c>
      <c r="K62" s="337" t="str">
        <f>IFERROR(_xll.qlSwapRateHelper2(,IF(DataSelect="Reference",$I62,J62),,$D62,Calendar,$G62,$F62,$H62,$K$32,0,E62,Discounting,Permanent,_xll.ohTrigger(Trigger,DataSelect),ObjectOverwrite),"--")</f>
        <v>obj_00af3#0014</v>
      </c>
      <c r="L62" s="292" t="b">
        <f t="shared" si="23"/>
        <v>1</v>
      </c>
      <c r="N62" s="351" t="str">
        <f t="shared" si="24"/>
        <v>SW</v>
      </c>
      <c r="O62" s="351" t="str">
        <f t="shared" si="24"/>
        <v>29Y</v>
      </c>
      <c r="P62" s="355" t="str">
        <f t="shared" si="26"/>
        <v>obj_00aeb#0014</v>
      </c>
      <c r="Q62" s="351" t="b">
        <f t="shared" si="26"/>
        <v>1</v>
      </c>
      <c r="R62" s="359">
        <v>1</v>
      </c>
      <c r="S62" s="359">
        <v>1</v>
      </c>
      <c r="T62" s="104" t="e">
        <v>#N/A</v>
      </c>
      <c r="U62" s="104" t="e">
        <f>_xll.qlRateHelperQuoteName(T62)</f>
        <v>#VALUE!</v>
      </c>
      <c r="V62" s="349" t="e">
        <f>_xll.qlRateHelperRate(T62,_xll.ohTrigger(Trigger,Trigger12M))</f>
        <v>#VALUE!</v>
      </c>
      <c r="W62" s="349" t="str">
        <f>IFERROR(_xll.qlFuturesRateHelperConvexityAdjustment(T62,Trigger),"--")</f>
        <v>--</v>
      </c>
      <c r="X62" s="105" t="e">
        <f>_xll.qlRateHelperEarliestDate(T62,Trigger)</f>
        <v>#VALUE!</v>
      </c>
      <c r="Y62" s="105" t="e">
        <f>_xll.qlRateHelperLatestDate(T62,Trigger)</f>
        <v>#VALUE!</v>
      </c>
      <c r="Z62" s="257" t="e">
        <v>#N/A</v>
      </c>
      <c r="AD62" s="261"/>
      <c r="AY62" s="104" t="s">
        <v>203</v>
      </c>
      <c r="AZ62" s="105">
        <f>_xll.qlInterestRateIndexFixingDate(Currency&amp;"ibor"&amp;Tenor,BA62,Trigger)</f>
        <v>42237</v>
      </c>
      <c r="BA62" s="105">
        <f>_xll.qlCalendarAdvance(Calendar,BA61,AY62,"f",,Trigger)</f>
        <v>42241</v>
      </c>
      <c r="BB62" s="105">
        <f>_xll.qlInterestRateIndexMaturity(Currency&amp;"ibor"&amp;Tenor,BA62,Trigger)</f>
        <v>42607</v>
      </c>
      <c r="BC62" s="257">
        <f>_xll.qlIndexFixing($AC$5,AZ62,TRUE,_xll.ohTrigger(Trigger,Trigger12M))</f>
        <v>1.6329418824967776E-3</v>
      </c>
      <c r="BD62" s="257">
        <f>_xll.qlIndexFixing($BE$1,AZ62,TRUE,_xll.ohTrigger(Trigger,Trigger12M))</f>
        <v>1.7881877770199251E-3</v>
      </c>
    </row>
    <row r="63" spans="1:56" s="84" customFormat="1" ht="11.25" customHeight="1" x14ac:dyDescent="0.2">
      <c r="A63" s="296" t="s">
        <v>243</v>
      </c>
      <c r="B63" s="329" t="str">
        <v>24Y</v>
      </c>
      <c r="C63" s="295" t="str">
        <v>32Y</v>
      </c>
      <c r="D63" s="295" t="str">
        <f t="shared" si="22"/>
        <v>32Y</v>
      </c>
      <c r="E63" s="295" t="s">
        <v>8</v>
      </c>
      <c r="F63" s="335" t="s">
        <v>9</v>
      </c>
      <c r="G63" s="295" t="s">
        <v>10</v>
      </c>
      <c r="H63" s="335" t="s">
        <v>11</v>
      </c>
      <c r="I63" s="336">
        <v>1.4050058610000001E-2</v>
      </c>
      <c r="J63" s="336" t="str">
        <f t="shared" si="21"/>
        <v>EUR_CURVE_1Y_24Y</v>
      </c>
      <c r="K63" s="337" t="str">
        <f>IFERROR(_xll.qlSwapRateHelper2(,IF(DataSelect="Reference",$I63,J63),,$D63,Calendar,$G63,$F63,$H63,$K$32,0,E63,Discounting,Permanent,_xll.ohTrigger(Trigger,DataSelect),ObjectOverwrite),"--")</f>
        <v>obj_00ad8#0014</v>
      </c>
      <c r="L63" s="292" t="b">
        <f t="shared" si="23"/>
        <v>1</v>
      </c>
      <c r="N63" s="351" t="str">
        <f t="shared" si="24"/>
        <v>SW</v>
      </c>
      <c r="O63" s="351" t="str">
        <f t="shared" si="24"/>
        <v>30Y</v>
      </c>
      <c r="P63" s="355" t="str">
        <f t="shared" si="26"/>
        <v>obj_00ad7#0014</v>
      </c>
      <c r="Q63" s="351" t="b">
        <f t="shared" si="26"/>
        <v>1</v>
      </c>
      <c r="R63" s="359">
        <v>1</v>
      </c>
      <c r="S63" s="359">
        <v>1</v>
      </c>
      <c r="T63" s="104" t="e">
        <v>#N/A</v>
      </c>
      <c r="U63" s="104" t="e">
        <f>_xll.qlRateHelperQuoteName(T63)</f>
        <v>#VALUE!</v>
      </c>
      <c r="V63" s="349" t="e">
        <f>_xll.qlRateHelperRate(T63,_xll.ohTrigger(Trigger,Trigger12M))</f>
        <v>#VALUE!</v>
      </c>
      <c r="W63" s="349" t="str">
        <f>IFERROR(_xll.qlFuturesRateHelperConvexityAdjustment(T63,Trigger),"--")</f>
        <v>--</v>
      </c>
      <c r="X63" s="105" t="e">
        <f>_xll.qlRateHelperEarliestDate(T63,Trigger)</f>
        <v>#VALUE!</v>
      </c>
      <c r="Y63" s="105" t="e">
        <f>_xll.qlRateHelperLatestDate(T63,Trigger)</f>
        <v>#VALUE!</v>
      </c>
      <c r="Z63" s="257" t="e">
        <v>#N/A</v>
      </c>
      <c r="AD63" s="261"/>
      <c r="AY63" s="104" t="s">
        <v>203</v>
      </c>
      <c r="AZ63" s="105">
        <f>_xll.qlInterestRateIndexFixingDate(Currency&amp;"ibor"&amp;Tenor,BA63,Trigger)</f>
        <v>42240</v>
      </c>
      <c r="BA63" s="105">
        <f>_xll.qlCalendarAdvance(Calendar,BA62,AY63,"f",,Trigger)</f>
        <v>42242</v>
      </c>
      <c r="BB63" s="105">
        <f>_xll.qlInterestRateIndexMaturity(Currency&amp;"ibor"&amp;Tenor,BA63,Trigger)</f>
        <v>42608</v>
      </c>
      <c r="BC63" s="257">
        <f>_xll.qlIndexFixing($AC$5,AZ63,TRUE,_xll.ohTrigger(Trigger,Trigger12M))</f>
        <v>1.6347016920669765E-3</v>
      </c>
      <c r="BD63" s="257">
        <f>_xll.qlIndexFixing($BE$1,AZ63,TRUE,_xll.ohTrigger(Trigger,Trigger12M))</f>
        <v>1.7895562117439313E-3</v>
      </c>
    </row>
    <row r="64" spans="1:56" s="84" customFormat="1" ht="11.25" customHeight="1" x14ac:dyDescent="0.2">
      <c r="A64" s="296" t="s">
        <v>243</v>
      </c>
      <c r="B64" s="329" t="str">
        <v>25Y</v>
      </c>
      <c r="C64" s="295" t="str">
        <v>33Y</v>
      </c>
      <c r="D64" s="295" t="str">
        <f t="shared" si="22"/>
        <v>33Y</v>
      </c>
      <c r="E64" s="295" t="s">
        <v>8</v>
      </c>
      <c r="F64" s="335" t="s">
        <v>9</v>
      </c>
      <c r="G64" s="295" t="s">
        <v>10</v>
      </c>
      <c r="H64" s="335" t="s">
        <v>11</v>
      </c>
      <c r="I64" s="336">
        <v>1.408004027E-2</v>
      </c>
      <c r="J64" s="336" t="str">
        <f t="shared" si="21"/>
        <v>EUR_CURVE_1Y_25Y</v>
      </c>
      <c r="K64" s="337" t="str">
        <f>IFERROR(_xll.qlSwapRateHelper2(,IF(DataSelect="Reference",$I64,J64),,$D64,Calendar,$G64,$F64,$H64,$K$32,0,E64,Discounting,Permanent,_xll.ohTrigger(Trigger,DataSelect),ObjectOverwrite),"--")</f>
        <v>obj_00af1#0014</v>
      </c>
      <c r="L64" s="292" t="b">
        <f t="shared" si="23"/>
        <v>1</v>
      </c>
      <c r="N64" s="351" t="str">
        <f t="shared" si="24"/>
        <v>SW</v>
      </c>
      <c r="O64" s="351" t="str">
        <f t="shared" si="24"/>
        <v>31Y</v>
      </c>
      <c r="P64" s="355" t="str">
        <f t="shared" si="26"/>
        <v>obj_00af6#0014</v>
      </c>
      <c r="Q64" s="351" t="b">
        <f t="shared" si="26"/>
        <v>1</v>
      </c>
      <c r="R64" s="359">
        <v>1</v>
      </c>
      <c r="S64" s="359">
        <v>1</v>
      </c>
      <c r="T64" s="104" t="e">
        <v>#N/A</v>
      </c>
      <c r="U64" s="104" t="e">
        <f>_xll.qlRateHelperQuoteName(T64)</f>
        <v>#VALUE!</v>
      </c>
      <c r="V64" s="349" t="e">
        <f>_xll.qlRateHelperRate(T64,_xll.ohTrigger(Trigger,Trigger12M))</f>
        <v>#VALUE!</v>
      </c>
      <c r="W64" s="349" t="str">
        <f>IFERROR(_xll.qlFuturesRateHelperConvexityAdjustment(T64,Trigger),"--")</f>
        <v>--</v>
      </c>
      <c r="X64" s="105" t="e">
        <f>_xll.qlRateHelperEarliestDate(T64,Trigger)</f>
        <v>#VALUE!</v>
      </c>
      <c r="Y64" s="105" t="e">
        <f>_xll.qlRateHelperLatestDate(T64,Trigger)</f>
        <v>#VALUE!</v>
      </c>
      <c r="Z64" s="104" t="e">
        <v>#N/A</v>
      </c>
      <c r="AY64" s="104" t="s">
        <v>203</v>
      </c>
      <c r="AZ64" s="105">
        <f>_xll.qlInterestRateIndexFixingDate(Currency&amp;"ibor"&amp;Tenor,BA64,Trigger)</f>
        <v>42241</v>
      </c>
      <c r="BA64" s="105">
        <f>_xll.qlCalendarAdvance(Calendar,BA63,AY64,"f",,Trigger)</f>
        <v>42243</v>
      </c>
      <c r="BB64" s="105">
        <f>_xll.qlInterestRateIndexMaturity(Currency&amp;"ibor"&amp;Tenor,BA64,Trigger)</f>
        <v>42611</v>
      </c>
      <c r="BC64" s="257">
        <f>_xll.qlIndexFixing($AC$5,AZ64,TRUE,_xll.ohTrigger(Trigger,Trigger12M))</f>
        <v>1.6384951708130144E-3</v>
      </c>
      <c r="BD64" s="257">
        <f>_xll.qlIndexFixing($BE$1,AZ64,TRUE,_xll.ohTrigger(Trigger,Trigger12M))</f>
        <v>1.7899630021900074E-3</v>
      </c>
    </row>
    <row r="65" spans="1:56" s="84" customFormat="1" ht="11.25" customHeight="1" x14ac:dyDescent="0.2">
      <c r="A65" s="296" t="s">
        <v>243</v>
      </c>
      <c r="B65" s="329" t="str">
        <v>26Y</v>
      </c>
      <c r="C65" s="295" t="str">
        <v>34Y</v>
      </c>
      <c r="D65" s="295" t="str">
        <f t="shared" si="22"/>
        <v>34Y</v>
      </c>
      <c r="E65" s="295" t="s">
        <v>8</v>
      </c>
      <c r="F65" s="335" t="s">
        <v>9</v>
      </c>
      <c r="G65" s="295" t="s">
        <v>10</v>
      </c>
      <c r="H65" s="335" t="s">
        <v>11</v>
      </c>
      <c r="I65" s="336">
        <v>1.4105846449999999E-2</v>
      </c>
      <c r="J65" s="336" t="str">
        <f t="shared" si="21"/>
        <v>EUR_CURVE_1Y_26Y</v>
      </c>
      <c r="K65" s="337" t="str">
        <f>IFERROR(_xll.qlSwapRateHelper2(,IF(DataSelect="Reference",$I65,J65),,$D65,Calendar,$G65,$F65,$H65,$K$32,0,E65,Discounting,Permanent,_xll.ohTrigger(Trigger,DataSelect),ObjectOverwrite),"--")</f>
        <v>obj_00aef#0014</v>
      </c>
      <c r="L65" s="292" t="b">
        <f t="shared" si="23"/>
        <v>1</v>
      </c>
      <c r="N65" s="351" t="str">
        <f t="shared" si="24"/>
        <v>SW</v>
      </c>
      <c r="O65" s="351" t="str">
        <f t="shared" si="24"/>
        <v>32Y</v>
      </c>
      <c r="P65" s="355" t="str">
        <f t="shared" si="26"/>
        <v>obj_00ae8#0014</v>
      </c>
      <c r="Q65" s="351" t="b">
        <f t="shared" si="26"/>
        <v>1</v>
      </c>
      <c r="R65" s="359">
        <v>1</v>
      </c>
      <c r="S65" s="359">
        <v>1</v>
      </c>
      <c r="T65" s="104" t="e">
        <v>#N/A</v>
      </c>
      <c r="U65" s="104" t="e">
        <f>_xll.qlRateHelperQuoteName(T65)</f>
        <v>#VALUE!</v>
      </c>
      <c r="V65" s="349" t="e">
        <f>_xll.qlRateHelperRate(T65,_xll.ohTrigger(Trigger,Trigger12M))</f>
        <v>#VALUE!</v>
      </c>
      <c r="W65" s="349" t="str">
        <f>IFERROR(_xll.qlFuturesRateHelperConvexityAdjustment(T65,Trigger),"--")</f>
        <v>--</v>
      </c>
      <c r="X65" s="105" t="e">
        <f>_xll.qlRateHelperEarliestDate(T65,Trigger)</f>
        <v>#VALUE!</v>
      </c>
      <c r="Y65" s="105" t="e">
        <f>_xll.qlRateHelperLatestDate(T65,Trigger)</f>
        <v>#VALUE!</v>
      </c>
      <c r="Z65" s="104" t="e">
        <v>#N/A</v>
      </c>
      <c r="AY65" s="104" t="s">
        <v>203</v>
      </c>
      <c r="AZ65" s="105">
        <f>_xll.qlInterestRateIndexFixingDate(Currency&amp;"ibor"&amp;Tenor,BA65,Trigger)</f>
        <v>42242</v>
      </c>
      <c r="BA65" s="105">
        <f>_xll.qlCalendarAdvance(Calendar,BA64,AY65,"f",,Trigger)</f>
        <v>42244</v>
      </c>
      <c r="BB65" s="105">
        <f>_xll.qlInterestRateIndexMaturity(Currency&amp;"ibor"&amp;Tenor,BA65,Trigger)</f>
        <v>42611</v>
      </c>
      <c r="BC65" s="257">
        <f>_xll.qlIndexFixing($AC$5,AZ65,TRUE,_xll.ohTrigger(Trigger,Trigger12M))</f>
        <v>1.6392447867801109E-3</v>
      </c>
      <c r="BD65" s="257">
        <f>_xll.qlIndexFixing($BE$1,AZ65,TRUE,_xll.ohTrigger(Trigger,Trigger12M))</f>
        <v>1.791889803935659E-3</v>
      </c>
    </row>
    <row r="66" spans="1:56" s="84" customFormat="1" ht="11.25" customHeight="1" x14ac:dyDescent="0.2">
      <c r="A66" s="296" t="s">
        <v>243</v>
      </c>
      <c r="B66" s="329" t="str">
        <v>27Y</v>
      </c>
      <c r="C66" s="295" t="str">
        <v>35Y</v>
      </c>
      <c r="D66" s="295" t="str">
        <f t="shared" si="22"/>
        <v>35Y</v>
      </c>
      <c r="E66" s="295" t="s">
        <v>8</v>
      </c>
      <c r="F66" s="335" t="s">
        <v>9</v>
      </c>
      <c r="G66" s="295" t="s">
        <v>10</v>
      </c>
      <c r="H66" s="335" t="s">
        <v>11</v>
      </c>
      <c r="I66" s="336">
        <v>1.4126643889999999E-2</v>
      </c>
      <c r="J66" s="336" t="str">
        <f t="shared" ref="J66:J99" si="27">Currency&amp;"_CURVE_"&amp;Tenor&amp;"_"&amp;$B66</f>
        <v>EUR_CURVE_1Y_27Y</v>
      </c>
      <c r="K66" s="337" t="str">
        <f>IFERROR(_xll.qlSwapRateHelper2(,IF(DataSelect="Reference",$I66,J66),,$D66,Calendar,$G66,$F66,$H66,$K$32,0,E66,Discounting,Permanent,_xll.ohTrigger(Trigger,DataSelect),ObjectOverwrite),"--")</f>
        <v>obj_00aea#0014</v>
      </c>
      <c r="L66" s="292" t="b">
        <f t="shared" si="23"/>
        <v>1</v>
      </c>
      <c r="N66" s="351" t="str">
        <f t="shared" si="24"/>
        <v>SW</v>
      </c>
      <c r="O66" s="351" t="str">
        <f t="shared" si="24"/>
        <v>33Y</v>
      </c>
      <c r="P66" s="355" t="str">
        <f t="shared" si="26"/>
        <v>obj_00ad9#0014</v>
      </c>
      <c r="Q66" s="351" t="b">
        <f t="shared" si="26"/>
        <v>1</v>
      </c>
      <c r="R66" s="359">
        <v>1</v>
      </c>
      <c r="S66" s="359">
        <v>1</v>
      </c>
      <c r="T66" s="104" t="e">
        <v>#N/A</v>
      </c>
      <c r="U66" s="104" t="e">
        <f>_xll.qlRateHelperQuoteName(T66)</f>
        <v>#VALUE!</v>
      </c>
      <c r="V66" s="349" t="e">
        <f>_xll.qlRateHelperRate(T66,_xll.ohTrigger(Trigger,Trigger12M))</f>
        <v>#VALUE!</v>
      </c>
      <c r="W66" s="349" t="str">
        <f>IFERROR(_xll.qlFuturesRateHelperConvexityAdjustment(T66,Trigger),"--")</f>
        <v>--</v>
      </c>
      <c r="X66" s="105" t="e">
        <f>_xll.qlRateHelperEarliestDate(T66,Trigger)</f>
        <v>#VALUE!</v>
      </c>
      <c r="Y66" s="105" t="e">
        <f>_xll.qlRateHelperLatestDate(T66,Trigger)</f>
        <v>#VALUE!</v>
      </c>
      <c r="Z66" s="104" t="e">
        <v>#N/A</v>
      </c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Y66" s="104" t="s">
        <v>203</v>
      </c>
      <c r="AZ66" s="105">
        <f>_xll.qlInterestRateIndexFixingDate(Currency&amp;"ibor"&amp;Tenor,BA66,Trigger)</f>
        <v>42243</v>
      </c>
      <c r="BA66" s="105">
        <f>_xll.qlCalendarAdvance(Calendar,BA65,AY66,"f",,Trigger)</f>
        <v>42247</v>
      </c>
      <c r="BB66" s="105">
        <f>_xll.qlInterestRateIndexMaturity(Currency&amp;"ibor"&amp;Tenor,BA66,Trigger)</f>
        <v>42613</v>
      </c>
      <c r="BC66" s="257">
        <f>_xll.qlIndexFixing($AC$5,AZ66,TRUE,_xll.ohTrigger(Trigger,Trigger12M))</f>
        <v>1.6435373150643791E-3</v>
      </c>
      <c r="BD66" s="257">
        <f>_xll.qlIndexFixing($BE$1,AZ66,TRUE,_xll.ohTrigger(Trigger,Trigger12M))</f>
        <v>1.7968369487989285E-3</v>
      </c>
    </row>
    <row r="67" spans="1:56" s="84" customFormat="1" ht="11.25" customHeight="1" x14ac:dyDescent="0.2">
      <c r="A67" s="296" t="s">
        <v>243</v>
      </c>
      <c r="B67" s="329" t="str">
        <v>28Y</v>
      </c>
      <c r="C67" s="295" t="str">
        <v>36Y</v>
      </c>
      <c r="D67" s="295" t="str">
        <f t="shared" si="22"/>
        <v>36Y</v>
      </c>
      <c r="E67" s="295" t="s">
        <v>8</v>
      </c>
      <c r="F67" s="335" t="s">
        <v>9</v>
      </c>
      <c r="G67" s="295" t="s">
        <v>10</v>
      </c>
      <c r="H67" s="335" t="s">
        <v>11</v>
      </c>
      <c r="I67" s="336">
        <v>1.414094072E-2</v>
      </c>
      <c r="J67" s="336" t="str">
        <f t="shared" si="27"/>
        <v>EUR_CURVE_1Y_28Y</v>
      </c>
      <c r="K67" s="337" t="str">
        <f>IFERROR(_xll.qlSwapRateHelper2(,IF(DataSelect="Reference",$I67,J67),,$D67,Calendar,$G67,$F67,$H67,$K$32,0,E67,Discounting,Permanent,_xll.ohTrigger(Trigger,DataSelect),ObjectOverwrite),"--")</f>
        <v>obj_00af8#0014</v>
      </c>
      <c r="L67" s="292" t="b">
        <f t="shared" si="23"/>
        <v>1</v>
      </c>
      <c r="N67" s="351" t="str">
        <f t="shared" si="24"/>
        <v>SW</v>
      </c>
      <c r="O67" s="351" t="str">
        <f t="shared" si="24"/>
        <v>34Y</v>
      </c>
      <c r="P67" s="355" t="str">
        <f t="shared" si="26"/>
        <v>obj_00ae2#0014</v>
      </c>
      <c r="Q67" s="351" t="b">
        <f t="shared" si="26"/>
        <v>1</v>
      </c>
      <c r="R67" s="359">
        <v>1</v>
      </c>
      <c r="S67" s="359">
        <v>1</v>
      </c>
      <c r="T67" s="104" t="e">
        <v>#N/A</v>
      </c>
      <c r="U67" s="104" t="e">
        <f>_xll.qlRateHelperQuoteName(T67)</f>
        <v>#VALUE!</v>
      </c>
      <c r="V67" s="349" t="e">
        <f>_xll.qlRateHelperRate(T67,_xll.ohTrigger(Trigger,Trigger12M))</f>
        <v>#VALUE!</v>
      </c>
      <c r="W67" s="349" t="str">
        <f>IFERROR(_xll.qlFuturesRateHelperConvexityAdjustment(T67,Trigger),"--")</f>
        <v>--</v>
      </c>
      <c r="X67" s="105" t="e">
        <f>_xll.qlRateHelperEarliestDate(T67,Trigger)</f>
        <v>#VALUE!</v>
      </c>
      <c r="Y67" s="105" t="e">
        <f>_xll.qlRateHelperLatestDate(T67,Trigger)</f>
        <v>#VALUE!</v>
      </c>
      <c r="Z67" s="104" t="e">
        <v>#N/A</v>
      </c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Y67" s="104" t="s">
        <v>203</v>
      </c>
      <c r="AZ67" s="105">
        <f>_xll.qlInterestRateIndexFixingDate(Currency&amp;"ibor"&amp;Tenor,BA67,Trigger)</f>
        <v>42244</v>
      </c>
      <c r="BA67" s="105">
        <f>_xll.qlCalendarAdvance(Calendar,BA66,AY67,"f",,Trigger)</f>
        <v>42248</v>
      </c>
      <c r="BB67" s="105">
        <f>_xll.qlInterestRateIndexMaturity(Currency&amp;"ibor"&amp;Tenor,BA67,Trigger)</f>
        <v>42614</v>
      </c>
      <c r="BC67" s="257">
        <f>_xll.qlIndexFixing($AC$5,AZ67,TRUE,_xll.ohTrigger(Trigger,Trigger12M))</f>
        <v>1.6453117547847839E-3</v>
      </c>
      <c r="BD67" s="257">
        <f>_xll.qlIndexFixing($BE$1,AZ67,TRUE,_xll.ohTrigger(Trigger,Trigger12M))</f>
        <v>1.7983980591850266E-3</v>
      </c>
    </row>
    <row r="68" spans="1:56" s="84" customFormat="1" ht="11.25" customHeight="1" x14ac:dyDescent="0.2">
      <c r="A68" s="296" t="s">
        <v>243</v>
      </c>
      <c r="B68" s="329" t="str">
        <v>29Y</v>
      </c>
      <c r="C68" s="295" t="str">
        <v>37Y</v>
      </c>
      <c r="D68" s="295" t="str">
        <f t="shared" si="22"/>
        <v>37Y</v>
      </c>
      <c r="E68" s="295" t="s">
        <v>8</v>
      </c>
      <c r="F68" s="335" t="s">
        <v>9</v>
      </c>
      <c r="G68" s="295" t="s">
        <v>10</v>
      </c>
      <c r="H68" s="335" t="s">
        <v>11</v>
      </c>
      <c r="I68" s="336">
        <v>1.4148251329999998E-2</v>
      </c>
      <c r="J68" s="336" t="str">
        <f t="shared" si="27"/>
        <v>EUR_CURVE_1Y_29Y</v>
      </c>
      <c r="K68" s="337" t="str">
        <f>IFERROR(_xll.qlSwapRateHelper2(,IF(DataSelect="Reference",$I68,J68),,$D68,Calendar,$G68,$F68,$H68,$K$32,0,E68,Discounting,Permanent,_xll.ohTrigger(Trigger,DataSelect),ObjectOverwrite),"--")</f>
        <v>obj_00aeb#0014</v>
      </c>
      <c r="L68" s="292" t="b">
        <f t="shared" si="23"/>
        <v>1</v>
      </c>
      <c r="N68" s="351" t="str">
        <f t="shared" si="24"/>
        <v>SW</v>
      </c>
      <c r="O68" s="351" t="str">
        <f t="shared" si="24"/>
        <v>35Y</v>
      </c>
      <c r="P68" s="355" t="str">
        <f t="shared" si="26"/>
        <v>obj_00afb#0014</v>
      </c>
      <c r="Q68" s="351" t="b">
        <f t="shared" si="26"/>
        <v>1</v>
      </c>
      <c r="R68" s="359">
        <v>1</v>
      </c>
      <c r="S68" s="359">
        <v>1</v>
      </c>
      <c r="T68" s="104" t="e">
        <v>#N/A</v>
      </c>
      <c r="U68" s="104" t="e">
        <f>_xll.qlRateHelperQuoteName(T68)</f>
        <v>#VALUE!</v>
      </c>
      <c r="V68" s="349" t="e">
        <f>_xll.qlRateHelperRate(T68,_xll.ohTrigger(Trigger,Trigger12M))</f>
        <v>#VALUE!</v>
      </c>
      <c r="W68" s="349" t="str">
        <f>IFERROR(_xll.qlFuturesRateHelperConvexityAdjustment(T68,Trigger),"--")</f>
        <v>--</v>
      </c>
      <c r="X68" s="105" t="e">
        <f>_xll.qlRateHelperEarliestDate(T68,Trigger)</f>
        <v>#VALUE!</v>
      </c>
      <c r="Y68" s="105" t="e">
        <f>_xll.qlRateHelperLatestDate(T68,Trigger)</f>
        <v>#VALUE!</v>
      </c>
      <c r="Z68" s="104" t="e">
        <v>#N/A</v>
      </c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Y68" s="104" t="s">
        <v>203</v>
      </c>
      <c r="AZ68" s="105">
        <f>_xll.qlInterestRateIndexFixingDate(Currency&amp;"ibor"&amp;Tenor,BA68,Trigger)</f>
        <v>42247</v>
      </c>
      <c r="BA68" s="105">
        <f>_xll.qlCalendarAdvance(Calendar,BA67,AY68,"f",,Trigger)</f>
        <v>42249</v>
      </c>
      <c r="BB68" s="105">
        <f>_xll.qlInterestRateIndexMaturity(Currency&amp;"ibor"&amp;Tenor,BA68,Trigger)</f>
        <v>42615</v>
      </c>
      <c r="BC68" s="257">
        <f>_xll.qlIndexFixing($AC$5,AZ68,TRUE,_xll.ohTrigger(Trigger,Trigger12M))</f>
        <v>1.6470886329094214E-3</v>
      </c>
      <c r="BD68" s="257">
        <f>_xll.qlIndexFixing($BE$1,AZ68,TRUE,_xll.ohTrigger(Trigger,Trigger12M))</f>
        <v>1.7999999999665825E-3</v>
      </c>
    </row>
    <row r="69" spans="1:56" s="84" customFormat="1" ht="11.25" customHeight="1" x14ac:dyDescent="0.2">
      <c r="A69" s="296" t="s">
        <v>243</v>
      </c>
      <c r="B69" s="329" t="str">
        <v>30Y</v>
      </c>
      <c r="C69" s="295" t="str">
        <v>38Y</v>
      </c>
      <c r="D69" s="295" t="str">
        <f t="shared" si="22"/>
        <v>38Y</v>
      </c>
      <c r="E69" s="295" t="s">
        <v>8</v>
      </c>
      <c r="F69" s="335" t="s">
        <v>9</v>
      </c>
      <c r="G69" s="295" t="s">
        <v>10</v>
      </c>
      <c r="H69" s="335" t="s">
        <v>11</v>
      </c>
      <c r="I69" s="336">
        <v>1.4145731239999999E-2</v>
      </c>
      <c r="J69" s="336" t="str">
        <f t="shared" si="27"/>
        <v>EUR_CURVE_1Y_30Y</v>
      </c>
      <c r="K69" s="337" t="str">
        <f>IFERROR(_xll.qlSwapRateHelper2(,IF(DataSelect="Reference",$I69,J69),,$D69,Calendar,$G69,$F69,$H69,$K$32,0,E69,Discounting,Permanent,_xll.ohTrigger(Trigger,DataSelect),ObjectOverwrite),"--")</f>
        <v>obj_00ad7#0014</v>
      </c>
      <c r="L69" s="292" t="b">
        <f t="shared" si="23"/>
        <v>1</v>
      </c>
      <c r="N69" s="351" t="str">
        <f t="shared" si="24"/>
        <v>SW</v>
      </c>
      <c r="O69" s="351" t="str">
        <f t="shared" si="24"/>
        <v>36Y</v>
      </c>
      <c r="P69" s="355" t="str">
        <f t="shared" si="26"/>
        <v>obj_00ada#0014</v>
      </c>
      <c r="Q69" s="351" t="b">
        <f t="shared" si="26"/>
        <v>1</v>
      </c>
      <c r="R69" s="359">
        <v>1</v>
      </c>
      <c r="S69" s="359">
        <v>1</v>
      </c>
      <c r="T69" s="104" t="e">
        <v>#N/A</v>
      </c>
      <c r="U69" s="104" t="e">
        <f>_xll.qlRateHelperQuoteName(T69)</f>
        <v>#VALUE!</v>
      </c>
      <c r="V69" s="349" t="e">
        <f>_xll.qlRateHelperRate(T69,_xll.ohTrigger(Trigger,Trigger12M))</f>
        <v>#VALUE!</v>
      </c>
      <c r="W69" s="349" t="str">
        <f>IFERROR(_xll.qlFuturesRateHelperConvexityAdjustment(T69,Trigger),"--")</f>
        <v>--</v>
      </c>
      <c r="X69" s="105" t="e">
        <f>_xll.qlRateHelperEarliestDate(T69,Trigger)</f>
        <v>#VALUE!</v>
      </c>
      <c r="Y69" s="105" t="e">
        <f>_xll.qlRateHelperLatestDate(T69,Trigger)</f>
        <v>#VALUE!</v>
      </c>
      <c r="Z69" s="104" t="e">
        <v>#N/A</v>
      </c>
      <c r="AD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Y69" s="104" t="s">
        <v>203</v>
      </c>
      <c r="AZ69" s="105">
        <f>_xll.qlInterestRateIndexFixingDate(Currency&amp;"ibor"&amp;Tenor,BA69,Trigger)</f>
        <v>42248</v>
      </c>
      <c r="BA69" s="105">
        <f>_xll.qlCalendarAdvance(Calendar,BA68,AY69,"f",,Trigger)</f>
        <v>42250</v>
      </c>
      <c r="BB69" s="105">
        <f>_xll.qlInterestRateIndexMaturity(Currency&amp;"ibor"&amp;Tenor,BA69,Trigger)</f>
        <v>42618</v>
      </c>
      <c r="BC69" s="257">
        <f>_xll.qlIndexFixing($AC$5,AZ69,TRUE,_xll.ohTrigger(Trigger,Trigger12M))</f>
        <v>1.6510042104462687E-3</v>
      </c>
      <c r="BD69" s="257">
        <f>_xll.qlIndexFixing($BE$1,AZ69,TRUE,_xll.ohTrigger(Trigger,Trigger12M))</f>
        <v>1.8010399527383348E-3</v>
      </c>
    </row>
    <row r="70" spans="1:56" s="84" customFormat="1" ht="11.25" customHeight="1" x14ac:dyDescent="0.2">
      <c r="A70" s="296" t="s">
        <v>243</v>
      </c>
      <c r="B70" s="329" t="str">
        <v>31Y</v>
      </c>
      <c r="C70" s="295" t="str">
        <v>39Y</v>
      </c>
      <c r="D70" s="295" t="str">
        <f t="shared" si="22"/>
        <v>39Y</v>
      </c>
      <c r="E70" s="295" t="s">
        <v>8</v>
      </c>
      <c r="F70" s="335" t="s">
        <v>9</v>
      </c>
      <c r="G70" s="295" t="s">
        <v>10</v>
      </c>
      <c r="H70" s="335" t="s">
        <v>11</v>
      </c>
      <c r="I70" s="336">
        <v>1.413330613E-2</v>
      </c>
      <c r="J70" s="336" t="str">
        <f t="shared" si="27"/>
        <v>EUR_CURVE_1Y_31Y</v>
      </c>
      <c r="K70" s="337" t="str">
        <f>IFERROR(_xll.qlSwapRateHelper2(,IF(DataSelect="Reference",$I70,J70),,$D70,Calendar,$G70,$F70,$H70,$K$32,0,E70,Discounting,Permanent,_xll.ohTrigger(Trigger,DataSelect),ObjectOverwrite),"--")</f>
        <v>obj_00af6#0014</v>
      </c>
      <c r="L70" s="292" t="b">
        <f t="shared" si="23"/>
        <v>1</v>
      </c>
      <c r="N70" s="351" t="str">
        <f t="shared" si="24"/>
        <v>SW</v>
      </c>
      <c r="O70" s="351" t="str">
        <f t="shared" si="24"/>
        <v>37Y</v>
      </c>
      <c r="P70" s="355" t="str">
        <f t="shared" si="26"/>
        <v>--</v>
      </c>
      <c r="Q70" s="351" t="b">
        <f t="shared" si="26"/>
        <v>0</v>
      </c>
      <c r="R70" s="359">
        <v>1</v>
      </c>
      <c r="S70" s="359">
        <v>1</v>
      </c>
      <c r="T70" s="104" t="e">
        <v>#N/A</v>
      </c>
      <c r="U70" s="104" t="e">
        <f>_xll.qlRateHelperQuoteName(T70)</f>
        <v>#VALUE!</v>
      </c>
      <c r="V70" s="349" t="e">
        <f>_xll.qlRateHelperRate(T70,_xll.ohTrigger(Trigger,Trigger12M))</f>
        <v>#VALUE!</v>
      </c>
      <c r="W70" s="349" t="str">
        <f>IFERROR(_xll.qlFuturesRateHelperConvexityAdjustment(T70,Trigger),"--")</f>
        <v>--</v>
      </c>
      <c r="X70" s="105" t="e">
        <f>_xll.qlRateHelperEarliestDate(T70,Trigger)</f>
        <v>#VALUE!</v>
      </c>
      <c r="Y70" s="105" t="e">
        <f>_xll.qlRateHelperLatestDate(T70,Trigger)</f>
        <v>#VALUE!</v>
      </c>
      <c r="Z70" s="104" t="e">
        <v>#N/A</v>
      </c>
      <c r="AD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Y70" s="104" t="s">
        <v>203</v>
      </c>
      <c r="AZ70" s="105">
        <f>_xll.qlInterestRateIndexFixingDate(Currency&amp;"ibor"&amp;Tenor,BA70,Trigger)</f>
        <v>42249</v>
      </c>
      <c r="BA70" s="105">
        <f>_xll.qlCalendarAdvance(Calendar,BA69,AY70,"f",,Trigger)</f>
        <v>42251</v>
      </c>
      <c r="BB70" s="105">
        <f>_xll.qlInterestRateIndexMaturity(Currency&amp;"ibor"&amp;Tenor,BA70,Trigger)</f>
        <v>42618</v>
      </c>
      <c r="BC70" s="257">
        <f>_xll.qlIndexFixing($AC$5,AZ70,TRUE,_xll.ohTrigger(Trigger,Trigger12M))</f>
        <v>1.6518708525087437E-3</v>
      </c>
      <c r="BD70" s="257">
        <f>_xll.qlIndexFixing($BE$1,AZ70,TRUE,_xll.ohTrigger(Trigger,Trigger12M))</f>
        <v>1.8029722687465789E-3</v>
      </c>
    </row>
    <row r="71" spans="1:56" s="84" customFormat="1" ht="11.25" customHeight="1" x14ac:dyDescent="0.2">
      <c r="A71" s="296" t="s">
        <v>243</v>
      </c>
      <c r="B71" s="329" t="str">
        <v>32Y</v>
      </c>
      <c r="C71" s="295" t="str">
        <v>40Y</v>
      </c>
      <c r="D71" s="295" t="str">
        <f t="shared" si="22"/>
        <v>40Y</v>
      </c>
      <c r="E71" s="295" t="s">
        <v>8</v>
      </c>
      <c r="F71" s="335" t="s">
        <v>9</v>
      </c>
      <c r="G71" s="295" t="s">
        <v>10</v>
      </c>
      <c r="H71" s="335" t="s">
        <v>11</v>
      </c>
      <c r="I71" s="336">
        <v>1.4110000000000001E-2</v>
      </c>
      <c r="J71" s="336" t="str">
        <f t="shared" si="27"/>
        <v>EUR_CURVE_1Y_32Y</v>
      </c>
      <c r="K71" s="337" t="str">
        <f>IFERROR(_xll.qlSwapRateHelper2(,IF(DataSelect="Reference",$I71,J71),,$D71,Calendar,$G71,$F71,$H71,$K$32,0,E71,Discounting,Permanent,_xll.ohTrigger(Trigger,DataSelect),ObjectOverwrite),"--")</f>
        <v>obj_00ae8#0014</v>
      </c>
      <c r="L71" s="292" t="b">
        <f t="shared" si="23"/>
        <v>1</v>
      </c>
      <c r="N71" s="351" t="str">
        <f t="shared" si="24"/>
        <v>SW</v>
      </c>
      <c r="O71" s="351" t="str">
        <f t="shared" si="24"/>
        <v>38Y</v>
      </c>
      <c r="P71" s="355" t="str">
        <f t="shared" si="26"/>
        <v>--</v>
      </c>
      <c r="Q71" s="351" t="b">
        <f t="shared" si="26"/>
        <v>0</v>
      </c>
      <c r="R71" s="359">
        <v>1</v>
      </c>
      <c r="S71" s="359">
        <v>1</v>
      </c>
      <c r="T71" s="104" t="e">
        <v>#N/A</v>
      </c>
      <c r="U71" s="104" t="e">
        <f>_xll.qlRateHelperQuoteName(T71)</f>
        <v>#VALUE!</v>
      </c>
      <c r="V71" s="349" t="e">
        <f>_xll.qlRateHelperRate(T71,_xll.ohTrigger(Trigger,Trigger12M))</f>
        <v>#VALUE!</v>
      </c>
      <c r="W71" s="349" t="str">
        <f>IFERROR(_xll.qlFuturesRateHelperConvexityAdjustment(T71,Trigger),"--")</f>
        <v>--</v>
      </c>
      <c r="X71" s="105" t="e">
        <f>_xll.qlRateHelperEarliestDate(T71,Trigger)</f>
        <v>#VALUE!</v>
      </c>
      <c r="Y71" s="105" t="e">
        <f>_xll.qlRateHelperLatestDate(T71,Trigger)</f>
        <v>#VALUE!</v>
      </c>
      <c r="Z71" s="104" t="e">
        <v>#N/A</v>
      </c>
      <c r="AD71" s="92"/>
      <c r="AN71" s="92"/>
      <c r="AO71" s="92"/>
      <c r="AP71" s="92"/>
      <c r="AQ71" s="92"/>
      <c r="AR71" s="92"/>
      <c r="AS71" s="92"/>
      <c r="AT71" s="92"/>
      <c r="AU71" s="92"/>
      <c r="AV71" s="92"/>
      <c r="AW71" s="92"/>
      <c r="AY71" s="104" t="s">
        <v>203</v>
      </c>
      <c r="AZ71" s="105">
        <f>_xll.qlInterestRateIndexFixingDate(Currency&amp;"ibor"&amp;Tenor,BA71,Trigger)</f>
        <v>42250</v>
      </c>
      <c r="BA71" s="105">
        <f>_xll.qlCalendarAdvance(Calendar,BA70,AY71,"f",,Trigger)</f>
        <v>42254</v>
      </c>
      <c r="BB71" s="105">
        <f>_xll.qlInterestRateIndexMaturity(Currency&amp;"ibor"&amp;Tenor,BA71,Trigger)</f>
        <v>42620</v>
      </c>
      <c r="BC71" s="257">
        <f>_xll.qlIndexFixing($AC$5,AZ71,TRUE,_xll.ohTrigger(Trigger,Trigger12M))</f>
        <v>1.6565327196969963E-3</v>
      </c>
      <c r="BD71" s="257">
        <f>_xll.qlIndexFixing($BE$1,AZ71,TRUE,_xll.ohTrigger(Trigger,Trigger12M))</f>
        <v>1.8081919456892255E-3</v>
      </c>
    </row>
    <row r="72" spans="1:56" ht="11.25" customHeight="1" x14ac:dyDescent="0.25">
      <c r="A72" s="296" t="s">
        <v>243</v>
      </c>
      <c r="B72" s="329" t="str">
        <v>33Y</v>
      </c>
      <c r="C72" s="295" t="str">
        <v>50Y</v>
      </c>
      <c r="D72" s="295" t="str">
        <f t="shared" si="22"/>
        <v>50Y</v>
      </c>
      <c r="E72" s="295" t="s">
        <v>8</v>
      </c>
      <c r="F72" s="335" t="s">
        <v>9</v>
      </c>
      <c r="G72" s="295" t="s">
        <v>10</v>
      </c>
      <c r="H72" s="335" t="s">
        <v>11</v>
      </c>
      <c r="I72" s="336">
        <v>1.362E-2</v>
      </c>
      <c r="J72" s="336" t="str">
        <f t="shared" si="27"/>
        <v>EUR_CURVE_1Y_33Y</v>
      </c>
      <c r="K72" s="337" t="str">
        <f>IFERROR(_xll.qlSwapRateHelper2(,IF(DataSelect="Reference",$I72,J72),,$D72,Calendar,$G72,$F72,$H72,$K$32,0,E72,Discounting,Permanent,_xll.ohTrigger(Trigger,DataSelect),ObjectOverwrite),"--")</f>
        <v>obj_00ad9#0014</v>
      </c>
      <c r="L72" s="292" t="b">
        <f t="shared" si="23"/>
        <v>1</v>
      </c>
      <c r="M72" s="84"/>
      <c r="N72" s="351" t="str">
        <f t="shared" si="24"/>
        <v>SW</v>
      </c>
      <c r="O72" s="351" t="str">
        <f t="shared" si="24"/>
        <v>39Y</v>
      </c>
      <c r="P72" s="355" t="str">
        <f t="shared" si="26"/>
        <v>--</v>
      </c>
      <c r="Q72" s="351" t="b">
        <f t="shared" si="26"/>
        <v>0</v>
      </c>
      <c r="R72" s="359">
        <v>1</v>
      </c>
      <c r="S72" s="359">
        <v>1</v>
      </c>
      <c r="T72" s="106" t="e">
        <v>#N/A</v>
      </c>
      <c r="U72" s="104" t="e">
        <f>_xll.qlRateHelperQuoteName(T72)</f>
        <v>#VALUE!</v>
      </c>
      <c r="V72" s="361" t="e">
        <f>_xll.qlRateHelperRate(T72,_xll.ohTrigger(Trigger,Trigger12M))</f>
        <v>#VALUE!</v>
      </c>
      <c r="W72" s="106" t="str">
        <f>IFERROR(_xll.qlFuturesRateHelperConvexityAdjustment(T72,Trigger),"--")</f>
        <v>--</v>
      </c>
      <c r="X72" s="106" t="e">
        <f>_xll.qlRateHelperEarliestDate(T72,Trigger)</f>
        <v>#VALUE!</v>
      </c>
      <c r="Y72" s="106" t="e">
        <f>_xll.qlRateHelperLatestDate(T72,Trigger)</f>
        <v>#VALUE!</v>
      </c>
      <c r="Z72" s="106" t="e">
        <v>#N/A</v>
      </c>
      <c r="AY72" s="104" t="s">
        <v>203</v>
      </c>
      <c r="AZ72" s="105">
        <f>_xll.qlInterestRateIndexFixingDate(Currency&amp;"ibor"&amp;Tenor,BA72,Trigger)</f>
        <v>42251</v>
      </c>
      <c r="BA72" s="105">
        <f>_xll.qlCalendarAdvance(Calendar,BA71,AY72,"f",,Trigger)</f>
        <v>42255</v>
      </c>
      <c r="BB72" s="105">
        <f>_xll.qlInterestRateIndexMaturity(Currency&amp;"ibor"&amp;Tenor,BA72,Trigger)</f>
        <v>42621</v>
      </c>
      <c r="BC72" s="257">
        <f>_xll.qlIndexFixing($AC$5,AZ72,TRUE,_xll.ohTrigger(Trigger,Trigger12M))</f>
        <v>1.6584350689237757E-3</v>
      </c>
      <c r="BD72" s="257">
        <f>_xll.qlIndexFixing($BE$1,AZ72,TRUE,_xll.ohTrigger(Trigger,Trigger12M))</f>
        <v>1.809845799058016E-3</v>
      </c>
    </row>
    <row r="73" spans="1:56" ht="11.25" customHeight="1" x14ac:dyDescent="0.25">
      <c r="A73" s="296" t="s">
        <v>243</v>
      </c>
      <c r="B73" s="329" t="str">
        <v>34Y</v>
      </c>
      <c r="C73" s="295" t="str">
        <v>60Y</v>
      </c>
      <c r="D73" s="295" t="str">
        <f t="shared" si="22"/>
        <v>60Y</v>
      </c>
      <c r="E73" s="295" t="s">
        <v>8</v>
      </c>
      <c r="F73" s="335" t="s">
        <v>9</v>
      </c>
      <c r="G73" s="295" t="s">
        <v>10</v>
      </c>
      <c r="H73" s="335" t="s">
        <v>11</v>
      </c>
      <c r="I73" s="336">
        <v>1.3440000000000001E-2</v>
      </c>
      <c r="J73" s="336" t="str">
        <f t="shared" si="27"/>
        <v>EUR_CURVE_1Y_34Y</v>
      </c>
      <c r="K73" s="337" t="str">
        <f>IFERROR(_xll.qlSwapRateHelper2(,IF(DataSelect="Reference",$I73,J73),,$D73,Calendar,$G73,$F73,$H73,$K$32,0,E73,Discounting,Permanent,_xll.ohTrigger(Trigger,DataSelect),ObjectOverwrite),"--")</f>
        <v>obj_00ae2#0014</v>
      </c>
      <c r="L73" s="292" t="b">
        <f t="shared" si="23"/>
        <v>1</v>
      </c>
      <c r="M73" s="84"/>
      <c r="N73" s="351" t="str">
        <f t="shared" si="24"/>
        <v>SW</v>
      </c>
      <c r="O73" s="351" t="str">
        <f t="shared" si="24"/>
        <v>40Y</v>
      </c>
      <c r="P73" s="355" t="str">
        <f t="shared" si="26"/>
        <v>--</v>
      </c>
      <c r="Q73" s="351" t="b">
        <f t="shared" si="26"/>
        <v>0</v>
      </c>
      <c r="R73" s="359">
        <v>1</v>
      </c>
      <c r="S73" s="359">
        <v>1</v>
      </c>
      <c r="T73" s="106" t="e">
        <v>#N/A</v>
      </c>
      <c r="U73" s="104" t="e">
        <f>_xll.qlRateHelperQuoteName(T73)</f>
        <v>#VALUE!</v>
      </c>
      <c r="V73" s="361" t="e">
        <f>_xll.qlRateHelperRate(T73,_xll.ohTrigger(Trigger,Trigger12M))</f>
        <v>#VALUE!</v>
      </c>
      <c r="W73" s="106" t="str">
        <f>IFERROR(_xll.qlFuturesRateHelperConvexityAdjustment(T73,Trigger),"--")</f>
        <v>--</v>
      </c>
      <c r="X73" s="106" t="e">
        <f>_xll.qlRateHelperEarliestDate(T73,Trigger)</f>
        <v>#VALUE!</v>
      </c>
      <c r="Y73" s="106" t="e">
        <f>_xll.qlRateHelperLatestDate(T73,Trigger)</f>
        <v>#VALUE!</v>
      </c>
      <c r="Z73" s="106" t="e">
        <v>#N/A</v>
      </c>
      <c r="AY73" s="104" t="s">
        <v>203</v>
      </c>
      <c r="AZ73" s="105">
        <f>_xll.qlInterestRateIndexFixingDate(Currency&amp;"ibor"&amp;Tenor,BA73,Trigger)</f>
        <v>42254</v>
      </c>
      <c r="BA73" s="105">
        <f>_xll.qlCalendarAdvance(Calendar,BA72,AY73,"f",,Trigger)</f>
        <v>42256</v>
      </c>
      <c r="BB73" s="105">
        <f>_xll.qlInterestRateIndexMaturity(Currency&amp;"ibor"&amp;Tenor,BA73,Trigger)</f>
        <v>42622</v>
      </c>
      <c r="BC73" s="257">
        <f>_xll.qlIndexFixing($AC$5,AZ73,TRUE,_xll.ohTrigger(Trigger,Trigger12M))</f>
        <v>1.660341928834185E-3</v>
      </c>
      <c r="BD73" s="257">
        <f>_xll.qlIndexFixing($BE$1,AZ73,TRUE,_xll.ohTrigger(Trigger,Trigger12M))</f>
        <v>1.8115037633065303E-3</v>
      </c>
    </row>
    <row r="74" spans="1:56" ht="11.25" customHeight="1" x14ac:dyDescent="0.25">
      <c r="A74" s="296" t="s">
        <v>243</v>
      </c>
      <c r="B74" s="329" t="str">
        <v>35Y</v>
      </c>
      <c r="C74" s="295" t="str">
        <v>50Y</v>
      </c>
      <c r="D74" s="295" t="str">
        <f t="shared" si="22"/>
        <v>50Y</v>
      </c>
      <c r="E74" s="295" t="s">
        <v>8</v>
      </c>
      <c r="F74" s="335" t="s">
        <v>9</v>
      </c>
      <c r="G74" s="295" t="s">
        <v>10</v>
      </c>
      <c r="H74" s="335" t="s">
        <v>11</v>
      </c>
      <c r="I74" s="336">
        <v>8.5799999999999991E-3</v>
      </c>
      <c r="J74" s="336" t="str">
        <f t="shared" si="27"/>
        <v>EUR_CURVE_1Y_35Y</v>
      </c>
      <c r="K74" s="337" t="str">
        <f>IFERROR(_xll.qlSwapRateHelper2(,IF(DataSelect="Reference",$I74,J74),,$D74,Calendar,$G74,$F74,$H74,$K$32,0,E74,Discounting,Permanent,_xll.ohTrigger(Trigger,DataSelect),ObjectOverwrite),"--")</f>
        <v>obj_00afb#0014</v>
      </c>
      <c r="L74" s="292" t="b">
        <f t="shared" si="23"/>
        <v>1</v>
      </c>
      <c r="M74" s="84"/>
      <c r="N74" s="351" t="str">
        <f t="shared" si="24"/>
        <v>SW</v>
      </c>
      <c r="O74" s="351" t="str">
        <f t="shared" si="24"/>
        <v>41Y</v>
      </c>
      <c r="P74" s="355" t="str">
        <f t="shared" si="26"/>
        <v>--</v>
      </c>
      <c r="Q74" s="351" t="b">
        <f t="shared" si="26"/>
        <v>0</v>
      </c>
      <c r="R74" s="359">
        <v>1</v>
      </c>
      <c r="S74" s="359">
        <v>1</v>
      </c>
      <c r="T74" s="106" t="e">
        <v>#N/A</v>
      </c>
      <c r="U74" s="104" t="e">
        <f>_xll.qlRateHelperQuoteName(T74)</f>
        <v>#VALUE!</v>
      </c>
      <c r="V74" s="361" t="e">
        <f>_xll.qlRateHelperRate(T74,_xll.ohTrigger(Trigger,Trigger12M))</f>
        <v>#VALUE!</v>
      </c>
      <c r="W74" s="106" t="str">
        <f>IFERROR(_xll.qlFuturesRateHelperConvexityAdjustment(T74,Trigger),"--")</f>
        <v>--</v>
      </c>
      <c r="X74" s="106" t="e">
        <f>_xll.qlRateHelperEarliestDate(T74,Trigger)</f>
        <v>#VALUE!</v>
      </c>
      <c r="Y74" s="106" t="e">
        <f>_xll.qlRateHelperLatestDate(T74,Trigger)</f>
        <v>#VALUE!</v>
      </c>
      <c r="Z74" s="106" t="e">
        <v>#N/A</v>
      </c>
      <c r="AY74" s="104" t="s">
        <v>203</v>
      </c>
      <c r="AZ74" s="105">
        <f>_xll.qlInterestRateIndexFixingDate(Currency&amp;"ibor"&amp;Tenor,BA74,Trigger)</f>
        <v>42255</v>
      </c>
      <c r="BA74" s="105">
        <f>_xll.qlCalendarAdvance(Calendar,BA73,AY74,"f",,Trigger)</f>
        <v>42257</v>
      </c>
      <c r="BB74" s="105">
        <f>_xll.qlInterestRateIndexMaturity(Currency&amp;"ibor"&amp;Tenor,BA74,Trigger)</f>
        <v>42625</v>
      </c>
      <c r="BC74" s="257">
        <f>_xll.qlIndexFixing($AC$5,AZ74,TRUE,_xll.ohTrigger(Trigger,Trigger12M))</f>
        <v>1.6642894006904784E-3</v>
      </c>
      <c r="BD74" s="257">
        <f>_xll.qlIndexFixing($BE$1,AZ74,TRUE,_xll.ohTrigger(Trigger,Trigger12M))</f>
        <v>1.8128230796060389E-3</v>
      </c>
    </row>
    <row r="75" spans="1:56" ht="11.25" customHeight="1" x14ac:dyDescent="0.25">
      <c r="A75" s="296" t="s">
        <v>243</v>
      </c>
      <c r="B75" s="329" t="str">
        <v>36Y</v>
      </c>
      <c r="C75" s="295" t="str">
        <v>60Y</v>
      </c>
      <c r="D75" s="295" t="str">
        <f t="shared" si="22"/>
        <v>60Y</v>
      </c>
      <c r="E75" s="295" t="s">
        <v>8</v>
      </c>
      <c r="F75" s="335" t="s">
        <v>9</v>
      </c>
      <c r="G75" s="295" t="s">
        <v>10</v>
      </c>
      <c r="H75" s="335" t="s">
        <v>11</v>
      </c>
      <c r="I75" s="336">
        <v>8.3899999999999999E-3</v>
      </c>
      <c r="J75" s="336" t="str">
        <f t="shared" si="27"/>
        <v>EUR_CURVE_1Y_36Y</v>
      </c>
      <c r="K75" s="337" t="str">
        <f>IFERROR(_xll.qlSwapRateHelper2(,IF(DataSelect="Reference",$I75,J75),,$D75,Calendar,$G75,$F75,$H75,$K$32,0,E75,Discounting,Permanent,_xll.ohTrigger(Trigger,DataSelect),ObjectOverwrite),"--")</f>
        <v>obj_00ada#0014</v>
      </c>
      <c r="L75" s="292" t="b">
        <f t="shared" si="23"/>
        <v>1</v>
      </c>
      <c r="M75" s="84"/>
      <c r="N75" s="351" t="str">
        <f t="shared" si="24"/>
        <v>SW</v>
      </c>
      <c r="O75" s="351" t="str">
        <f t="shared" si="24"/>
        <v>42Y</v>
      </c>
      <c r="P75" s="355" t="str">
        <f t="shared" si="26"/>
        <v>--</v>
      </c>
      <c r="Q75" s="351" t="b">
        <f t="shared" si="26"/>
        <v>0</v>
      </c>
      <c r="R75" s="359">
        <v>1</v>
      </c>
      <c r="S75" s="359">
        <v>1</v>
      </c>
      <c r="T75" s="106" t="e">
        <v>#N/A</v>
      </c>
      <c r="U75" s="104" t="e">
        <f>_xll.qlRateHelperQuoteName(T75)</f>
        <v>#VALUE!</v>
      </c>
      <c r="V75" s="361" t="e">
        <f>_xll.qlRateHelperRate(T75,_xll.ohTrigger(Trigger,Trigger12M))</f>
        <v>#VALUE!</v>
      </c>
      <c r="W75" s="106" t="str">
        <f>IFERROR(_xll.qlFuturesRateHelperConvexityAdjustment(T75,Trigger),"--")</f>
        <v>--</v>
      </c>
      <c r="X75" s="106" t="e">
        <f>_xll.qlRateHelperEarliestDate(T75,Trigger)</f>
        <v>#VALUE!</v>
      </c>
      <c r="Y75" s="106" t="e">
        <f>_xll.qlRateHelperLatestDate(T75,Trigger)</f>
        <v>#VALUE!</v>
      </c>
      <c r="Z75" s="106" t="e">
        <v>#N/A</v>
      </c>
      <c r="AY75" s="104" t="s">
        <v>203</v>
      </c>
      <c r="AZ75" s="105">
        <f>_xll.qlInterestRateIndexFixingDate(Currency&amp;"ibor"&amp;Tenor,BA75,Trigger)</f>
        <v>42256</v>
      </c>
      <c r="BA75" s="105">
        <f>_xll.qlCalendarAdvance(Calendar,BA74,AY75,"f",,Trigger)</f>
        <v>42258</v>
      </c>
      <c r="BB75" s="105">
        <f>_xll.qlInterestRateIndexMaturity(Currency&amp;"ibor"&amp;Tenor,BA75,Trigger)</f>
        <v>42625</v>
      </c>
      <c r="BC75" s="257">
        <f>_xll.qlIndexFixing($AC$5,AZ75,TRUE,_xll.ohTrigger(Trigger,Trigger12M))</f>
        <v>1.6651873718889047E-3</v>
      </c>
      <c r="BD75" s="257">
        <f>_xll.qlIndexFixing($BE$1,AZ75,TRUE,_xll.ohTrigger(Trigger,Trigger12M))</f>
        <v>1.8146647664693139E-3</v>
      </c>
    </row>
    <row r="76" spans="1:56" ht="11.25" customHeight="1" x14ac:dyDescent="0.25">
      <c r="A76" s="296" t="s">
        <v>243</v>
      </c>
      <c r="B76" s="329" t="str">
        <v>37Y</v>
      </c>
      <c r="C76" s="295" t="e">
        <v>#N/A</v>
      </c>
      <c r="D76" s="295" t="e">
        <f t="shared" si="22"/>
        <v>#N/A</v>
      </c>
      <c r="E76" s="295" t="s">
        <v>8</v>
      </c>
      <c r="F76" s="335" t="s">
        <v>9</v>
      </c>
      <c r="G76" s="295" t="s">
        <v>10</v>
      </c>
      <c r="H76" s="335" t="s">
        <v>11</v>
      </c>
      <c r="I76" s="336" t="e">
        <v>#N/A</v>
      </c>
      <c r="J76" s="336" t="str">
        <f t="shared" si="27"/>
        <v>EUR_CURVE_1Y_37Y</v>
      </c>
      <c r="K76" s="337" t="str">
        <f>IFERROR(_xll.qlSwapRateHelper2(,IF(DataSelect="Reference",$I76,J76),,$D76,Calendar,$G76,$F76,$H76,$K$32,0,E76,Discounting,Permanent,_xll.ohTrigger(Trigger,DataSelect),ObjectOverwrite),"--")</f>
        <v>--</v>
      </c>
      <c r="L76" s="292" t="b">
        <f t="shared" si="23"/>
        <v>0</v>
      </c>
      <c r="M76" s="84"/>
      <c r="N76" s="351" t="str">
        <f t="shared" si="24"/>
        <v>SW</v>
      </c>
      <c r="O76" s="351" t="str">
        <f t="shared" si="24"/>
        <v>43Y</v>
      </c>
      <c r="P76" s="355" t="str">
        <f t="shared" si="26"/>
        <v>--</v>
      </c>
      <c r="Q76" s="351" t="b">
        <f t="shared" si="26"/>
        <v>0</v>
      </c>
      <c r="R76" s="359">
        <v>1</v>
      </c>
      <c r="S76" s="359">
        <v>1</v>
      </c>
      <c r="T76" s="106" t="e">
        <v>#N/A</v>
      </c>
      <c r="U76" s="104" t="e">
        <f>_xll.qlRateHelperQuoteName(T76)</f>
        <v>#VALUE!</v>
      </c>
      <c r="V76" s="361" t="e">
        <f>_xll.qlRateHelperRate(T76,_xll.ohTrigger(Trigger,Trigger12M))</f>
        <v>#VALUE!</v>
      </c>
      <c r="W76" s="106" t="str">
        <f>IFERROR(_xll.qlFuturesRateHelperConvexityAdjustment(T76,Trigger),"--")</f>
        <v>--</v>
      </c>
      <c r="X76" s="106" t="e">
        <f>_xll.qlRateHelperEarliestDate(T76,Trigger)</f>
        <v>#VALUE!</v>
      </c>
      <c r="Y76" s="106" t="e">
        <f>_xll.qlRateHelperLatestDate(T76,Trigger)</f>
        <v>#VALUE!</v>
      </c>
      <c r="Z76" s="106" t="e">
        <v>#N/A</v>
      </c>
      <c r="AY76" s="104" t="s">
        <v>203</v>
      </c>
      <c r="AZ76" s="105">
        <f>_xll.qlInterestRateIndexFixingDate(Currency&amp;"ibor"&amp;Tenor,BA76,Trigger)</f>
        <v>42257</v>
      </c>
      <c r="BA76" s="105">
        <f>_xll.qlCalendarAdvance(Calendar,BA75,AY76,"f",,Trigger)</f>
        <v>42261</v>
      </c>
      <c r="BB76" s="105">
        <f>_xll.qlInterestRateIndexMaturity(Currency&amp;"ibor"&amp;Tenor,BA76,Trigger)</f>
        <v>42627</v>
      </c>
      <c r="BC76" s="257">
        <f>_xll.qlIndexFixing($AC$5,AZ76,TRUE,_xll.ohTrigger(Trigger,Trigger12M))</f>
        <v>1.669943889562784E-3</v>
      </c>
      <c r="BD76" s="257">
        <f>_xll.qlIndexFixing($BE$1,AZ76,TRUE,_xll.ohTrigger(Trigger,Trigger12M))</f>
        <v>1.8198403483478376E-3</v>
      </c>
    </row>
    <row r="77" spans="1:56" ht="11.25" customHeight="1" x14ac:dyDescent="0.25">
      <c r="A77" s="296" t="s">
        <v>243</v>
      </c>
      <c r="B77" s="329" t="str">
        <v>38Y</v>
      </c>
      <c r="C77" s="295" t="e">
        <v>#N/A</v>
      </c>
      <c r="D77" s="295" t="e">
        <f t="shared" si="22"/>
        <v>#N/A</v>
      </c>
      <c r="E77" s="295" t="s">
        <v>8</v>
      </c>
      <c r="F77" s="335" t="s">
        <v>9</v>
      </c>
      <c r="G77" s="295" t="s">
        <v>10</v>
      </c>
      <c r="H77" s="335" t="s">
        <v>11</v>
      </c>
      <c r="I77" s="336" t="e">
        <v>#N/A</v>
      </c>
      <c r="J77" s="336" t="str">
        <f t="shared" si="27"/>
        <v>EUR_CURVE_1Y_38Y</v>
      </c>
      <c r="K77" s="337" t="str">
        <f>IFERROR(_xll.qlSwapRateHelper2(,IF(DataSelect="Reference",$I77,J77),,$D77,Calendar,$G77,$F77,$H77,$K$32,0,E77,Discounting,Permanent,_xll.ohTrigger(Trigger,DataSelect),ObjectOverwrite),"--")</f>
        <v>--</v>
      </c>
      <c r="L77" s="292" t="b">
        <f t="shared" si="23"/>
        <v>0</v>
      </c>
      <c r="M77" s="84"/>
      <c r="N77" s="351" t="str">
        <f t="shared" si="24"/>
        <v>SW</v>
      </c>
      <c r="O77" s="351" t="str">
        <f t="shared" si="24"/>
        <v>44Y</v>
      </c>
      <c r="P77" s="355" t="str">
        <f t="shared" ref="P77:Q92" si="28">K83</f>
        <v>--</v>
      </c>
      <c r="Q77" s="351" t="b">
        <f t="shared" si="28"/>
        <v>0</v>
      </c>
      <c r="R77" s="359">
        <v>1</v>
      </c>
      <c r="S77" s="359">
        <v>1</v>
      </c>
      <c r="T77" s="106" t="e">
        <v>#N/A</v>
      </c>
      <c r="U77" s="104" t="e">
        <f>_xll.qlRateHelperQuoteName(T77)</f>
        <v>#VALUE!</v>
      </c>
      <c r="V77" s="361" t="e">
        <f>_xll.qlRateHelperRate(T77,_xll.ohTrigger(Trigger,Trigger12M))</f>
        <v>#VALUE!</v>
      </c>
      <c r="W77" s="106" t="str">
        <f>IFERROR(_xll.qlFuturesRateHelperConvexityAdjustment(T77,Trigger),"--")</f>
        <v>--</v>
      </c>
      <c r="X77" s="106" t="e">
        <f>_xll.qlRateHelperEarliestDate(T77,Trigger)</f>
        <v>#VALUE!</v>
      </c>
      <c r="Y77" s="106" t="e">
        <f>_xll.qlRateHelperLatestDate(T77,Trigger)</f>
        <v>#VALUE!</v>
      </c>
      <c r="Z77" s="106" t="e">
        <v>#N/A</v>
      </c>
      <c r="AY77" s="104" t="s">
        <v>203</v>
      </c>
      <c r="AZ77" s="105">
        <f>_xll.qlInterestRateIndexFixingDate(Currency&amp;"ibor"&amp;Tenor,BA77,Trigger)</f>
        <v>42258</v>
      </c>
      <c r="BA77" s="105">
        <f>_xll.qlCalendarAdvance(Calendar,BA76,AY77,"f",,Trigger)</f>
        <v>42262</v>
      </c>
      <c r="BB77" s="105">
        <f>_xll.qlInterestRateIndexMaturity(Currency&amp;"ibor"&amp;Tenor,BA77,Trigger)</f>
        <v>42628</v>
      </c>
      <c r="BC77" s="257">
        <f>_xll.qlIndexFixing($AC$5,AZ77,TRUE,_xll.ohTrigger(Trigger,Trigger12M))</f>
        <v>1.6718778141281913E-3</v>
      </c>
      <c r="BD77" s="257">
        <f>_xll.qlIndexFixing($BE$1,AZ77,TRUE,_xll.ohTrigger(Trigger,Trigger12M))</f>
        <v>1.8215141393712155E-3</v>
      </c>
    </row>
    <row r="78" spans="1:56" ht="11.25" customHeight="1" x14ac:dyDescent="0.25">
      <c r="A78" s="296" t="s">
        <v>243</v>
      </c>
      <c r="B78" s="329" t="str">
        <v>39Y</v>
      </c>
      <c r="C78" s="295" t="e">
        <v>#N/A</v>
      </c>
      <c r="D78" s="295" t="e">
        <f t="shared" si="22"/>
        <v>#N/A</v>
      </c>
      <c r="E78" s="295" t="s">
        <v>8</v>
      </c>
      <c r="F78" s="335" t="s">
        <v>9</v>
      </c>
      <c r="G78" s="295" t="s">
        <v>10</v>
      </c>
      <c r="H78" s="335" t="s">
        <v>11</v>
      </c>
      <c r="I78" s="336" t="e">
        <v>#N/A</v>
      </c>
      <c r="J78" s="336" t="str">
        <f t="shared" si="27"/>
        <v>EUR_CURVE_1Y_39Y</v>
      </c>
      <c r="K78" s="337" t="str">
        <f>IFERROR(_xll.qlSwapRateHelper2(,IF(DataSelect="Reference",$I78,J78),,$D78,Calendar,$G78,$F78,$H78,$K$32,0,E78,Discounting,Permanent,_xll.ohTrigger(Trigger,DataSelect),ObjectOverwrite),"--")</f>
        <v>--</v>
      </c>
      <c r="L78" s="292" t="b">
        <f t="shared" si="23"/>
        <v>0</v>
      </c>
      <c r="M78" s="84"/>
      <c r="N78" s="351" t="str">
        <f t="shared" si="24"/>
        <v>SW</v>
      </c>
      <c r="O78" s="351" t="str">
        <f t="shared" si="24"/>
        <v>45Y</v>
      </c>
      <c r="P78" s="355" t="str">
        <f t="shared" si="28"/>
        <v>--</v>
      </c>
      <c r="Q78" s="351" t="b">
        <f t="shared" si="28"/>
        <v>0</v>
      </c>
      <c r="R78" s="359">
        <v>1</v>
      </c>
      <c r="S78" s="359">
        <v>1</v>
      </c>
      <c r="T78" s="106" t="e">
        <v>#N/A</v>
      </c>
      <c r="U78" s="104" t="e">
        <f>_xll.qlRateHelperQuoteName(T78)</f>
        <v>#VALUE!</v>
      </c>
      <c r="V78" s="361" t="e">
        <f>_xll.qlRateHelperRate(T78,_xll.ohTrigger(Trigger,Trigger12M))</f>
        <v>#VALUE!</v>
      </c>
      <c r="W78" s="106" t="str">
        <f>IFERROR(_xll.qlFuturesRateHelperConvexityAdjustment(T78,Trigger),"--")</f>
        <v>--</v>
      </c>
      <c r="X78" s="106" t="e">
        <f>_xll.qlRateHelperEarliestDate(T78,Trigger)</f>
        <v>#VALUE!</v>
      </c>
      <c r="Y78" s="106" t="e">
        <f>_xll.qlRateHelperLatestDate(T78,Trigger)</f>
        <v>#VALUE!</v>
      </c>
      <c r="Z78" s="106" t="e">
        <v>#N/A</v>
      </c>
      <c r="AY78" s="104" t="s">
        <v>203</v>
      </c>
      <c r="AZ78" s="105">
        <f>_xll.qlInterestRateIndexFixingDate(Currency&amp;"ibor"&amp;Tenor,BA78,Trigger)</f>
        <v>42261</v>
      </c>
      <c r="BA78" s="105">
        <f>_xll.qlCalendarAdvance(Calendar,BA77,AY78,"f",,Trigger)</f>
        <v>42263</v>
      </c>
      <c r="BB78" s="105">
        <f>_xll.qlInterestRateIndexMaturity(Currency&amp;"ibor"&amp;Tenor,BA78,Trigger)</f>
        <v>42629</v>
      </c>
      <c r="BC78" s="257">
        <f>_xll.qlIndexFixing($AC$5,AZ78,TRUE,_xll.ohTrigger(Trigger,Trigger12M))</f>
        <v>1.6738162495619987E-3</v>
      </c>
      <c r="BD78" s="257">
        <f>_xll.qlIndexFixing($BE$1,AZ78,TRUE,_xll.ohTrigger(Trigger,Trigger12M))</f>
        <v>1.823189162530735E-3</v>
      </c>
    </row>
    <row r="79" spans="1:56" ht="11.25" customHeight="1" x14ac:dyDescent="0.25">
      <c r="A79" s="106" t="s">
        <v>243</v>
      </c>
      <c r="B79" s="344" t="str">
        <v>40Y</v>
      </c>
      <c r="C79" s="106" t="e">
        <v>#N/A</v>
      </c>
      <c r="D79" s="339" t="e">
        <f t="shared" si="22"/>
        <v>#N/A</v>
      </c>
      <c r="E79" s="339" t="s">
        <v>8</v>
      </c>
      <c r="F79" s="335" t="s">
        <v>9</v>
      </c>
      <c r="G79" s="295" t="s">
        <v>10</v>
      </c>
      <c r="H79" s="335" t="s">
        <v>11</v>
      </c>
      <c r="I79" s="340" t="e">
        <v>#N/A</v>
      </c>
      <c r="J79" s="340" t="str">
        <f t="shared" si="27"/>
        <v>EUR_CURVE_1Y_40Y</v>
      </c>
      <c r="K79" s="106" t="str">
        <f>IFERROR(_xll.qlSwapRateHelper2(,IF(DataSelect="Reference",$I79,J79),,$D79,Calendar,$G79,$F79,$H79,$K$32,0,E79,Discounting,Permanent,_xll.ohTrigger(Trigger,DataSelect),ObjectOverwrite),"--")</f>
        <v>--</v>
      </c>
      <c r="L79" s="339" t="b">
        <f t="shared" si="23"/>
        <v>0</v>
      </c>
      <c r="N79" s="351" t="str">
        <f t="shared" si="24"/>
        <v>SW</v>
      </c>
      <c r="O79" s="351" t="str">
        <f t="shared" si="24"/>
        <v>46Y</v>
      </c>
      <c r="P79" s="355" t="str">
        <f t="shared" si="28"/>
        <v>--</v>
      </c>
      <c r="Q79" s="351" t="b">
        <f t="shared" si="28"/>
        <v>0</v>
      </c>
      <c r="R79" s="359">
        <v>1</v>
      </c>
      <c r="S79" s="359">
        <v>1</v>
      </c>
      <c r="T79" s="106" t="e">
        <v>#N/A</v>
      </c>
      <c r="U79" s="104" t="e">
        <f>_xll.qlRateHelperQuoteName(T79)</f>
        <v>#VALUE!</v>
      </c>
      <c r="V79" s="361" t="e">
        <f>_xll.qlRateHelperRate(T79,_xll.ohTrigger(Trigger,Trigger12M))</f>
        <v>#VALUE!</v>
      </c>
      <c r="W79" s="106" t="str">
        <f>IFERROR(_xll.qlFuturesRateHelperConvexityAdjustment(T79,Trigger),"--")</f>
        <v>--</v>
      </c>
      <c r="X79" s="106" t="e">
        <f>_xll.qlRateHelperEarliestDate(T79,Trigger)</f>
        <v>#VALUE!</v>
      </c>
      <c r="Y79" s="106" t="e">
        <f>_xll.qlRateHelperLatestDate(T79,Trigger)</f>
        <v>#VALUE!</v>
      </c>
      <c r="Z79" s="106" t="e">
        <v>#N/A</v>
      </c>
      <c r="AY79" s="104" t="s">
        <v>203</v>
      </c>
      <c r="AZ79" s="105">
        <f>_xll.qlInterestRateIndexFixingDate(Currency&amp;"ibor"&amp;Tenor,BA79,Trigger)</f>
        <v>42262</v>
      </c>
      <c r="BA79" s="105">
        <f>_xll.qlCalendarAdvance(Calendar,BA78,AY79,"f",,Trigger)</f>
        <v>42264</v>
      </c>
      <c r="BB79" s="105">
        <f>_xll.qlInterestRateIndexMaturity(Currency&amp;"ibor"&amp;Tenor,BA79,Trigger)</f>
        <v>42632</v>
      </c>
      <c r="BC79" s="257">
        <f>_xll.qlIndexFixing($AC$5,AZ79,TRUE,_xll.ohTrigger(Trigger,Trigger12M))</f>
        <v>1.6777944202509604E-3</v>
      </c>
      <c r="BD79" s="257">
        <f>_xll.qlIndexFixing($BE$1,AZ79,TRUE,_xll.ohTrigger(Trigger,Trigger12M))</f>
        <v>1.8247456854849102E-3</v>
      </c>
    </row>
    <row r="80" spans="1:56" ht="11.25" customHeight="1" x14ac:dyDescent="0.25">
      <c r="A80" s="106" t="s">
        <v>243</v>
      </c>
      <c r="B80" s="344" t="str">
        <v>41Y</v>
      </c>
      <c r="C80" s="106" t="e">
        <v>#N/A</v>
      </c>
      <c r="D80" s="339" t="e">
        <f t="shared" si="22"/>
        <v>#N/A</v>
      </c>
      <c r="E80" s="339" t="s">
        <v>8</v>
      </c>
      <c r="F80" s="335" t="s">
        <v>9</v>
      </c>
      <c r="G80" s="295" t="s">
        <v>10</v>
      </c>
      <c r="H80" s="335" t="s">
        <v>11</v>
      </c>
      <c r="I80" s="340" t="e">
        <v>#N/A</v>
      </c>
      <c r="J80" s="340" t="str">
        <f t="shared" si="27"/>
        <v>EUR_CURVE_1Y_41Y</v>
      </c>
      <c r="K80" s="106" t="str">
        <f>IFERROR(_xll.qlSwapRateHelper2(,IF(DataSelect="Reference",$I80,J80),,$D80,Calendar,$G80,$F80,$H80,$K$32,0,E80,Discounting,Permanent,_xll.ohTrigger(Trigger,DataSelect),ObjectOverwrite),"--")</f>
        <v>--</v>
      </c>
      <c r="L80" s="339" t="b">
        <f t="shared" si="23"/>
        <v>0</v>
      </c>
      <c r="N80" s="351" t="str">
        <f t="shared" si="24"/>
        <v>SW</v>
      </c>
      <c r="O80" s="351" t="str">
        <f t="shared" si="24"/>
        <v>47Y</v>
      </c>
      <c r="P80" s="355" t="str">
        <f t="shared" si="28"/>
        <v>--</v>
      </c>
      <c r="Q80" s="351" t="b">
        <f t="shared" si="28"/>
        <v>0</v>
      </c>
      <c r="R80" s="359">
        <v>1</v>
      </c>
      <c r="S80" s="359">
        <v>1</v>
      </c>
      <c r="T80" s="106" t="e">
        <v>#N/A</v>
      </c>
      <c r="U80" s="104" t="e">
        <f>_xll.qlRateHelperQuoteName(T80)</f>
        <v>#VALUE!</v>
      </c>
      <c r="V80" s="361" t="e">
        <f>_xll.qlRateHelperRate(T80,_xll.ohTrigger(Trigger,Trigger12M))</f>
        <v>#VALUE!</v>
      </c>
      <c r="W80" s="106" t="str">
        <f>IFERROR(_xll.qlFuturesRateHelperConvexityAdjustment(T80,Trigger),"--")</f>
        <v>--</v>
      </c>
      <c r="X80" s="106" t="e">
        <f>_xll.qlRateHelperEarliestDate(T80,Trigger)</f>
        <v>#VALUE!</v>
      </c>
      <c r="Y80" s="106" t="e">
        <f>_xll.qlRateHelperLatestDate(T80,Trigger)</f>
        <v>#VALUE!</v>
      </c>
      <c r="Z80" s="106" t="e">
        <v>#N/A</v>
      </c>
      <c r="AY80" s="104" t="s">
        <v>203</v>
      </c>
      <c r="AZ80" s="105">
        <f>_xll.qlInterestRateIndexFixingDate(Currency&amp;"ibor"&amp;Tenor,BA80,Trigger)</f>
        <v>42263</v>
      </c>
      <c r="BA80" s="105">
        <f>_xll.qlCalendarAdvance(Calendar,BA79,AY80,"f",,Trigger)</f>
        <v>42265</v>
      </c>
      <c r="BB80" s="105">
        <f>_xll.qlInterestRateIndexMaturity(Currency&amp;"ibor"&amp;Tenor,BA80,Trigger)</f>
        <v>42632</v>
      </c>
      <c r="BC80" s="257">
        <f>_xll.qlIndexFixing($AC$5,AZ80,TRUE,_xll.ohTrigger(Trigger,Trigger12M))</f>
        <v>1.6787243186278293E-3</v>
      </c>
      <c r="BD80" s="257">
        <f>_xll.qlIndexFixing($BE$1,AZ80,TRUE,_xll.ohTrigger(Trigger,Trigger12M))</f>
        <v>1.8264868425316057E-3</v>
      </c>
    </row>
    <row r="81" spans="1:56" ht="11.25" customHeight="1" x14ac:dyDescent="0.25">
      <c r="A81" s="106" t="s">
        <v>243</v>
      </c>
      <c r="B81" s="344" t="str">
        <v>42Y</v>
      </c>
      <c r="C81" s="106" t="e">
        <v>#N/A</v>
      </c>
      <c r="D81" s="339" t="e">
        <f t="shared" si="22"/>
        <v>#N/A</v>
      </c>
      <c r="E81" s="339" t="s">
        <v>8</v>
      </c>
      <c r="F81" s="335" t="s">
        <v>9</v>
      </c>
      <c r="G81" s="295" t="s">
        <v>10</v>
      </c>
      <c r="H81" s="335" t="s">
        <v>11</v>
      </c>
      <c r="I81" s="340" t="e">
        <v>#N/A</v>
      </c>
      <c r="J81" s="340" t="str">
        <f t="shared" si="27"/>
        <v>EUR_CURVE_1Y_42Y</v>
      </c>
      <c r="K81" s="106" t="str">
        <f>IFERROR(_xll.qlSwapRateHelper2(,IF(DataSelect="Reference",$I81,J81),,$D81,Calendar,$G81,$F81,$H81,$K$32,0,E81,Discounting,Permanent,_xll.ohTrigger(Trigger,DataSelect),ObjectOverwrite),"--")</f>
        <v>--</v>
      </c>
      <c r="L81" s="339" t="b">
        <f t="shared" si="23"/>
        <v>0</v>
      </c>
      <c r="N81" s="351" t="str">
        <f t="shared" si="24"/>
        <v>SW</v>
      </c>
      <c r="O81" s="351" t="str">
        <f t="shared" si="24"/>
        <v>48Y</v>
      </c>
      <c r="P81" s="355" t="str">
        <f t="shared" si="28"/>
        <v>--</v>
      </c>
      <c r="Q81" s="351" t="b">
        <f t="shared" si="28"/>
        <v>0</v>
      </c>
      <c r="R81" s="359">
        <v>1</v>
      </c>
      <c r="S81" s="359">
        <v>1</v>
      </c>
      <c r="T81" s="106" t="e">
        <v>#N/A</v>
      </c>
      <c r="U81" s="104" t="e">
        <f>_xll.qlRateHelperQuoteName(T81)</f>
        <v>#VALUE!</v>
      </c>
      <c r="V81" s="361" t="e">
        <f>_xll.qlRateHelperRate(T81,_xll.ohTrigger(Trigger,Trigger12M))</f>
        <v>#VALUE!</v>
      </c>
      <c r="W81" s="106" t="str">
        <f>IFERROR(_xll.qlFuturesRateHelperConvexityAdjustment(T81,Trigger),"--")</f>
        <v>--</v>
      </c>
      <c r="X81" s="106" t="e">
        <f>_xll.qlRateHelperEarliestDate(T81,Trigger)</f>
        <v>#VALUE!</v>
      </c>
      <c r="Y81" s="106" t="e">
        <f>_xll.qlRateHelperLatestDate(T81,Trigger)</f>
        <v>#VALUE!</v>
      </c>
      <c r="Z81" s="106" t="e">
        <v>#N/A</v>
      </c>
      <c r="AY81" s="104" t="s">
        <v>203</v>
      </c>
      <c r="AZ81" s="105">
        <f>_xll.qlInterestRateIndexFixingDate(Currency&amp;"ibor"&amp;Tenor,BA81,Trigger)</f>
        <v>42264</v>
      </c>
      <c r="BA81" s="105">
        <f>_xll.qlCalendarAdvance(Calendar,BA80,AY81,"f",,Trigger)</f>
        <v>42268</v>
      </c>
      <c r="BB81" s="105">
        <f>_xll.qlInterestRateIndexMaturity(Currency&amp;"ibor"&amp;Tenor,BA81,Trigger)</f>
        <v>42634</v>
      </c>
      <c r="BC81" s="257">
        <f>_xll.qlIndexFixing($AC$5,AZ81,TRUE,_xll.ohTrigger(Trigger,Trigger12M))</f>
        <v>1.683576090690062E-3</v>
      </c>
      <c r="BD81" s="257">
        <f>_xll.qlIndexFixing($BE$1,AZ81,TRUE,_xll.ohTrigger(Trigger,Trigger12M))</f>
        <v>1.8315696308884766E-3</v>
      </c>
    </row>
    <row r="82" spans="1:56" ht="11.25" customHeight="1" x14ac:dyDescent="0.25">
      <c r="A82" s="106" t="s">
        <v>243</v>
      </c>
      <c r="B82" s="344" t="str">
        <v>43Y</v>
      </c>
      <c r="C82" s="106" t="e">
        <v>#N/A</v>
      </c>
      <c r="D82" s="339" t="e">
        <f t="shared" si="22"/>
        <v>#N/A</v>
      </c>
      <c r="E82" s="339" t="s">
        <v>8</v>
      </c>
      <c r="F82" s="335" t="s">
        <v>9</v>
      </c>
      <c r="G82" s="295" t="s">
        <v>10</v>
      </c>
      <c r="H82" s="335" t="s">
        <v>11</v>
      </c>
      <c r="I82" s="340" t="e">
        <v>#N/A</v>
      </c>
      <c r="J82" s="340" t="str">
        <f t="shared" si="27"/>
        <v>EUR_CURVE_1Y_43Y</v>
      </c>
      <c r="K82" s="106" t="str">
        <f>IFERROR(_xll.qlSwapRateHelper2(,IF(DataSelect="Reference",$I82,J82),,$D82,Calendar,$G82,$F82,$H82,$K$32,0,E82,Discounting,Permanent,_xll.ohTrigger(Trigger,DataSelect),ObjectOverwrite),"--")</f>
        <v>--</v>
      </c>
      <c r="L82" s="339" t="b">
        <f t="shared" si="23"/>
        <v>0</v>
      </c>
      <c r="N82" s="351" t="str">
        <f t="shared" si="24"/>
        <v>SW</v>
      </c>
      <c r="O82" s="351" t="str">
        <f t="shared" si="24"/>
        <v>49Y</v>
      </c>
      <c r="P82" s="355" t="str">
        <f t="shared" si="28"/>
        <v>--</v>
      </c>
      <c r="Q82" s="351" t="b">
        <f t="shared" si="28"/>
        <v>0</v>
      </c>
      <c r="R82" s="359">
        <v>1</v>
      </c>
      <c r="S82" s="359">
        <v>1</v>
      </c>
      <c r="T82" s="106" t="e">
        <v>#N/A</v>
      </c>
      <c r="U82" s="104" t="e">
        <f>_xll.qlRateHelperQuoteName(T82)</f>
        <v>#VALUE!</v>
      </c>
      <c r="V82" s="361" t="e">
        <f>_xll.qlRateHelperRate(T82,_xll.ohTrigger(Trigger,Trigger12M))</f>
        <v>#VALUE!</v>
      </c>
      <c r="W82" s="106" t="str">
        <f>IFERROR(_xll.qlFuturesRateHelperConvexityAdjustment(T82,Trigger),"--")</f>
        <v>--</v>
      </c>
      <c r="X82" s="106" t="e">
        <f>_xll.qlRateHelperEarliestDate(T82,Trigger)</f>
        <v>#VALUE!</v>
      </c>
      <c r="Y82" s="106" t="e">
        <f>_xll.qlRateHelperLatestDate(T82,Trigger)</f>
        <v>#VALUE!</v>
      </c>
      <c r="Z82" s="106" t="e">
        <v>#N/A</v>
      </c>
      <c r="AY82" s="104" t="s">
        <v>203</v>
      </c>
      <c r="AZ82" s="105">
        <f>_xll.qlInterestRateIndexFixingDate(Currency&amp;"ibor"&amp;Tenor,BA82,Trigger)</f>
        <v>42265</v>
      </c>
      <c r="BA82" s="105">
        <f>_xll.qlCalendarAdvance(Calendar,BA81,AY82,"f",,Trigger)</f>
        <v>42269</v>
      </c>
      <c r="BB82" s="105">
        <f>_xll.qlInterestRateIndexMaturity(Currency&amp;"ibor"&amp;Tenor,BA82,Trigger)</f>
        <v>42635</v>
      </c>
      <c r="BC82" s="257">
        <f>_xll.qlIndexFixing($AC$5,AZ82,TRUE,_xll.ohTrigger(Trigger,Trigger12M))</f>
        <v>1.685541591895133E-3</v>
      </c>
      <c r="BD82" s="257">
        <f>_xll.qlIndexFixing($BE$1,AZ82,TRUE,_xll.ohTrigger(Trigger,Trigger12M))</f>
        <v>1.8332442703173531E-3</v>
      </c>
    </row>
    <row r="83" spans="1:56" ht="11.25" customHeight="1" x14ac:dyDescent="0.25">
      <c r="A83" s="106" t="s">
        <v>243</v>
      </c>
      <c r="B83" s="344" t="str">
        <v>44Y</v>
      </c>
      <c r="C83" s="106" t="e">
        <v>#N/A</v>
      </c>
      <c r="D83" s="339" t="e">
        <f t="shared" si="22"/>
        <v>#N/A</v>
      </c>
      <c r="E83" s="339" t="s">
        <v>8</v>
      </c>
      <c r="F83" s="335" t="s">
        <v>9</v>
      </c>
      <c r="G83" s="295" t="s">
        <v>10</v>
      </c>
      <c r="H83" s="335" t="s">
        <v>11</v>
      </c>
      <c r="I83" s="340" t="e">
        <v>#N/A</v>
      </c>
      <c r="J83" s="340" t="str">
        <f t="shared" si="27"/>
        <v>EUR_CURVE_1Y_44Y</v>
      </c>
      <c r="K83" s="106" t="str">
        <f>IFERROR(_xll.qlSwapRateHelper2(,IF(DataSelect="Reference",$I83,J83),,$D83,Calendar,$G83,$F83,$H83,$K$32,0,E83,Discounting,Permanent,_xll.ohTrigger(Trigger,DataSelect),ObjectOverwrite),"--")</f>
        <v>--</v>
      </c>
      <c r="L83" s="339" t="b">
        <f t="shared" si="23"/>
        <v>0</v>
      </c>
      <c r="N83" s="351" t="str">
        <f t="shared" si="24"/>
        <v>SW</v>
      </c>
      <c r="O83" s="351" t="str">
        <f t="shared" si="24"/>
        <v>50Y</v>
      </c>
      <c r="P83" s="355" t="str">
        <f t="shared" si="28"/>
        <v>--</v>
      </c>
      <c r="Q83" s="351" t="b">
        <f t="shared" si="28"/>
        <v>0</v>
      </c>
      <c r="R83" s="359">
        <v>1</v>
      </c>
      <c r="S83" s="359">
        <v>1</v>
      </c>
      <c r="T83" s="106" t="e">
        <v>#N/A</v>
      </c>
      <c r="U83" s="104" t="e">
        <f>_xll.qlRateHelperQuoteName(T83)</f>
        <v>#VALUE!</v>
      </c>
      <c r="V83" s="361" t="e">
        <f>_xll.qlRateHelperRate(T83,_xll.ohTrigger(Trigger,Trigger12M))</f>
        <v>#VALUE!</v>
      </c>
      <c r="W83" s="106" t="str">
        <f>IFERROR(_xll.qlFuturesRateHelperConvexityAdjustment(T83,Trigger),"--")</f>
        <v>--</v>
      </c>
      <c r="X83" s="106" t="e">
        <f>_xll.qlRateHelperEarliestDate(T83,Trigger)</f>
        <v>#VALUE!</v>
      </c>
      <c r="Y83" s="106" t="e">
        <f>_xll.qlRateHelperLatestDate(T83,Trigger)</f>
        <v>#VALUE!</v>
      </c>
      <c r="Z83" s="106" t="e">
        <v>#N/A</v>
      </c>
      <c r="AY83" s="104" t="s">
        <v>203</v>
      </c>
      <c r="AZ83" s="105">
        <f>_xll.qlInterestRateIndexFixingDate(Currency&amp;"ibor"&amp;Tenor,BA83,Trigger)</f>
        <v>42268</v>
      </c>
      <c r="BA83" s="105">
        <f>_xll.qlCalendarAdvance(Calendar,BA82,AY83,"f",,Trigger)</f>
        <v>42270</v>
      </c>
      <c r="BB83" s="105">
        <f>_xll.qlInterestRateIndexMaturity(Currency&amp;"ibor"&amp;Tenor,BA83,Trigger)</f>
        <v>42636</v>
      </c>
      <c r="BC83" s="257">
        <f>_xll.qlIndexFixing($AC$5,AZ83,TRUE,_xll.ohTrigger(Trigger,Trigger12M))</f>
        <v>1.6875116041559952E-3</v>
      </c>
      <c r="BD83" s="257">
        <f>_xll.qlIndexFixing($BE$1,AZ83,TRUE,_xll.ohTrigger(Trigger,Trigger12M))</f>
        <v>1.8349176171281953E-3</v>
      </c>
    </row>
    <row r="84" spans="1:56" ht="11.25" customHeight="1" x14ac:dyDescent="0.25">
      <c r="A84" s="106" t="s">
        <v>243</v>
      </c>
      <c r="B84" s="344" t="str">
        <v>45Y</v>
      </c>
      <c r="C84" s="106" t="e">
        <v>#N/A</v>
      </c>
      <c r="D84" s="339" t="e">
        <f t="shared" si="22"/>
        <v>#N/A</v>
      </c>
      <c r="E84" s="339" t="s">
        <v>8</v>
      </c>
      <c r="F84" s="335" t="s">
        <v>9</v>
      </c>
      <c r="G84" s="295" t="s">
        <v>10</v>
      </c>
      <c r="H84" s="335" t="s">
        <v>11</v>
      </c>
      <c r="I84" s="340" t="e">
        <v>#N/A</v>
      </c>
      <c r="J84" s="340" t="str">
        <f t="shared" si="27"/>
        <v>EUR_CURVE_1Y_45Y</v>
      </c>
      <c r="K84" s="106" t="str">
        <f>IFERROR(_xll.qlSwapRateHelper2(,IF(DataSelect="Reference",$I84,J84),,$D84,Calendar,$G84,$F84,$H84,$K$32,0,E84,Discounting,Permanent,_xll.ohTrigger(Trigger,DataSelect),ObjectOverwrite),"--")</f>
        <v>--</v>
      </c>
      <c r="L84" s="339" t="b">
        <f t="shared" si="23"/>
        <v>0</v>
      </c>
      <c r="N84" s="351" t="str">
        <f t="shared" si="24"/>
        <v>SW</v>
      </c>
      <c r="O84" s="351" t="str">
        <f t="shared" si="24"/>
        <v>51Y</v>
      </c>
      <c r="P84" s="355" t="str">
        <f t="shared" si="28"/>
        <v>--</v>
      </c>
      <c r="Q84" s="351" t="b">
        <f t="shared" si="28"/>
        <v>0</v>
      </c>
      <c r="R84" s="359">
        <v>1</v>
      </c>
      <c r="S84" s="359">
        <v>1</v>
      </c>
      <c r="T84" s="106" t="e">
        <v>#N/A</v>
      </c>
      <c r="U84" s="104" t="e">
        <f>_xll.qlRateHelperQuoteName(T84)</f>
        <v>#VALUE!</v>
      </c>
      <c r="V84" s="361" t="e">
        <f>_xll.qlRateHelperRate(T84,_xll.ohTrigger(Trigger,Trigger12M))</f>
        <v>#VALUE!</v>
      </c>
      <c r="W84" s="106" t="str">
        <f>IFERROR(_xll.qlFuturesRateHelperConvexityAdjustment(T84,Trigger),"--")</f>
        <v>--</v>
      </c>
      <c r="X84" s="106" t="e">
        <f>_xll.qlRateHelperEarliestDate(T84,Trigger)</f>
        <v>#VALUE!</v>
      </c>
      <c r="Y84" s="106" t="e">
        <f>_xll.qlRateHelperLatestDate(T84,Trigger)</f>
        <v>#VALUE!</v>
      </c>
      <c r="Z84" s="106" t="e">
        <v>#N/A</v>
      </c>
      <c r="AY84" s="104" t="s">
        <v>203</v>
      </c>
      <c r="AZ84" s="105">
        <f>_xll.qlInterestRateIndexFixingDate(Currency&amp;"ibor"&amp;Tenor,BA84,Trigger)</f>
        <v>42269</v>
      </c>
      <c r="BA84" s="105">
        <f>_xll.qlCalendarAdvance(Calendar,BA83,AY84,"f",,Trigger)</f>
        <v>42271</v>
      </c>
      <c r="BB84" s="105">
        <f>_xll.qlInterestRateIndexMaturity(Currency&amp;"ibor"&amp;Tenor,BA84,Trigger)</f>
        <v>42639</v>
      </c>
      <c r="BC84" s="257">
        <f>_xll.qlIndexFixing($AC$5,AZ84,TRUE,_xll.ohTrigger(Trigger,Trigger12M))</f>
        <v>1.6915192782121866E-3</v>
      </c>
      <c r="BD84" s="257">
        <f>_xll.qlIndexFixing($BE$1,AZ84,TRUE,_xll.ohTrigger(Trigger,Trigger12M))</f>
        <v>1.8366704199015622E-3</v>
      </c>
    </row>
    <row r="85" spans="1:56" ht="11.25" customHeight="1" x14ac:dyDescent="0.25">
      <c r="A85" s="106" t="s">
        <v>243</v>
      </c>
      <c r="B85" s="344" t="str">
        <v>46Y</v>
      </c>
      <c r="C85" s="106" t="e">
        <v>#N/A</v>
      </c>
      <c r="D85" s="339" t="e">
        <f t="shared" si="22"/>
        <v>#N/A</v>
      </c>
      <c r="E85" s="339" t="s">
        <v>8</v>
      </c>
      <c r="F85" s="335" t="s">
        <v>9</v>
      </c>
      <c r="G85" s="295" t="s">
        <v>10</v>
      </c>
      <c r="H85" s="335" t="s">
        <v>11</v>
      </c>
      <c r="I85" s="340" t="e">
        <v>#N/A</v>
      </c>
      <c r="J85" s="340" t="str">
        <f t="shared" si="27"/>
        <v>EUR_CURVE_1Y_46Y</v>
      </c>
      <c r="K85" s="106" t="str">
        <f>IFERROR(_xll.qlSwapRateHelper2(,IF(DataSelect="Reference",$I85,J85),,$D85,Calendar,$G85,$F85,$H85,$K$32,0,E85,Discounting,Permanent,_xll.ohTrigger(Trigger,DataSelect),ObjectOverwrite),"--")</f>
        <v>--</v>
      </c>
      <c r="L85" s="339" t="b">
        <f t="shared" si="23"/>
        <v>0</v>
      </c>
      <c r="N85" s="351" t="str">
        <f t="shared" si="24"/>
        <v>SW</v>
      </c>
      <c r="O85" s="351" t="str">
        <f t="shared" si="24"/>
        <v>52Y</v>
      </c>
      <c r="P85" s="355" t="str">
        <f t="shared" si="28"/>
        <v>--</v>
      </c>
      <c r="Q85" s="351" t="b">
        <f t="shared" si="28"/>
        <v>0</v>
      </c>
      <c r="R85" s="359">
        <v>1</v>
      </c>
      <c r="S85" s="359">
        <v>1</v>
      </c>
      <c r="T85" s="106" t="e">
        <v>#N/A</v>
      </c>
      <c r="U85" s="104" t="e">
        <f>_xll.qlRateHelperQuoteName(T85)</f>
        <v>#VALUE!</v>
      </c>
      <c r="V85" s="361" t="e">
        <f>_xll.qlRateHelperRate(T85,_xll.ohTrigger(Trigger,Trigger12M))</f>
        <v>#VALUE!</v>
      </c>
      <c r="W85" s="106" t="str">
        <f>IFERROR(_xll.qlFuturesRateHelperConvexityAdjustment(T85,Trigger),"--")</f>
        <v>--</v>
      </c>
      <c r="X85" s="106" t="e">
        <f>_xll.qlRateHelperEarliestDate(T85,Trigger)</f>
        <v>#VALUE!</v>
      </c>
      <c r="Y85" s="106" t="e">
        <f>_xll.qlRateHelperLatestDate(T85,Trigger)</f>
        <v>#VALUE!</v>
      </c>
      <c r="Z85" s="106" t="e">
        <v>#N/A</v>
      </c>
      <c r="AY85" s="104" t="s">
        <v>203</v>
      </c>
      <c r="AZ85" s="105">
        <f>_xll.qlInterestRateIndexFixingDate(Currency&amp;"ibor"&amp;Tenor,BA85,Trigger)</f>
        <v>42270</v>
      </c>
      <c r="BA85" s="105">
        <f>_xll.qlCalendarAdvance(Calendar,BA84,AY85,"f",,Trigger)</f>
        <v>42272</v>
      </c>
      <c r="BB85" s="105">
        <f>_xll.qlInterestRateIndexMaturity(Currency&amp;"ibor"&amp;Tenor,BA85,Trigger)</f>
        <v>42639</v>
      </c>
      <c r="BC85" s="257">
        <f>_xll.qlIndexFixing($AC$5,AZ85,TRUE,_xll.ohTrigger(Trigger,Trigger12M))</f>
        <v>1.6924817018308226E-3</v>
      </c>
      <c r="BD85" s="257">
        <f>_xll.qlIndexFixing($BE$1,AZ85,TRUE,_xll.ohTrigger(Trigger,Trigger12M))</f>
        <v>1.8383042398534505E-3</v>
      </c>
    </row>
    <row r="86" spans="1:56" ht="11.25" customHeight="1" x14ac:dyDescent="0.25">
      <c r="A86" s="106" t="s">
        <v>243</v>
      </c>
      <c r="B86" s="344" t="str">
        <v>47Y</v>
      </c>
      <c r="C86" s="106" t="e">
        <v>#N/A</v>
      </c>
      <c r="D86" s="339" t="e">
        <f t="shared" si="22"/>
        <v>#N/A</v>
      </c>
      <c r="E86" s="339" t="s">
        <v>8</v>
      </c>
      <c r="F86" s="335" t="s">
        <v>9</v>
      </c>
      <c r="G86" s="295" t="s">
        <v>10</v>
      </c>
      <c r="H86" s="335" t="s">
        <v>11</v>
      </c>
      <c r="I86" s="340" t="e">
        <v>#N/A</v>
      </c>
      <c r="J86" s="340" t="str">
        <f t="shared" si="27"/>
        <v>EUR_CURVE_1Y_47Y</v>
      </c>
      <c r="K86" s="106" t="str">
        <f>IFERROR(_xll.qlSwapRateHelper2(,IF(DataSelect="Reference",$I86,J86),,$D86,Calendar,$G86,$F86,$H86,$K$32,0,E86,Discounting,Permanent,_xll.ohTrigger(Trigger,DataSelect),ObjectOverwrite),"--")</f>
        <v>--</v>
      </c>
      <c r="L86" s="339" t="b">
        <f t="shared" si="23"/>
        <v>0</v>
      </c>
      <c r="N86" s="351" t="str">
        <f t="shared" si="24"/>
        <v>SW</v>
      </c>
      <c r="O86" s="351" t="str">
        <f t="shared" si="24"/>
        <v>53Y</v>
      </c>
      <c r="P86" s="355" t="str">
        <f t="shared" si="28"/>
        <v>--</v>
      </c>
      <c r="Q86" s="351" t="b">
        <f t="shared" si="28"/>
        <v>0</v>
      </c>
      <c r="R86" s="359">
        <v>1</v>
      </c>
      <c r="S86" s="359">
        <v>1</v>
      </c>
      <c r="T86" s="106" t="e">
        <v>#N/A</v>
      </c>
      <c r="U86" s="104" t="e">
        <f>_xll.qlRateHelperQuoteName(T86)</f>
        <v>#VALUE!</v>
      </c>
      <c r="V86" s="361" t="e">
        <f>_xll.qlRateHelperRate(T86,_xll.ohTrigger(Trigger,Trigger12M))</f>
        <v>#VALUE!</v>
      </c>
      <c r="W86" s="106" t="str">
        <f>IFERROR(_xll.qlFuturesRateHelperConvexityAdjustment(T86,Trigger),"--")</f>
        <v>--</v>
      </c>
      <c r="X86" s="106" t="e">
        <f>_xll.qlRateHelperEarliestDate(T86,Trigger)</f>
        <v>#VALUE!</v>
      </c>
      <c r="Y86" s="106" t="e">
        <f>_xll.qlRateHelperLatestDate(T86,Trigger)</f>
        <v>#VALUE!</v>
      </c>
      <c r="Z86" s="106" t="e">
        <v>#N/A</v>
      </c>
      <c r="AY86" s="104" t="s">
        <v>203</v>
      </c>
      <c r="AZ86" s="105">
        <f>_xll.qlInterestRateIndexFixingDate(Currency&amp;"ibor"&amp;Tenor,BA86,Trigger)</f>
        <v>42271</v>
      </c>
      <c r="BA86" s="105">
        <f>_xll.qlCalendarAdvance(Calendar,BA85,AY86,"f",,Trigger)</f>
        <v>42275</v>
      </c>
      <c r="BB86" s="105">
        <f>_xll.qlInterestRateIndexMaturity(Currency&amp;"ibor"&amp;Tenor,BA86,Trigger)</f>
        <v>42641</v>
      </c>
      <c r="BC86" s="257">
        <f>_xll.qlIndexFixing($AC$5,AZ86,TRUE,_xll.ohTrigger(Trigger,Trigger12M))</f>
        <v>1.6974293322483262E-3</v>
      </c>
      <c r="BD86" s="257">
        <f>_xll.qlIndexFixing($BE$1,AZ86,TRUE,_xll.ohTrigger(Trigger,Trigger12M))</f>
        <v>1.8432536024527236E-3</v>
      </c>
    </row>
    <row r="87" spans="1:56" ht="11.25" customHeight="1" x14ac:dyDescent="0.25">
      <c r="A87" s="106" t="s">
        <v>243</v>
      </c>
      <c r="B87" s="344" t="str">
        <v>48Y</v>
      </c>
      <c r="C87" s="106" t="e">
        <v>#N/A</v>
      </c>
      <c r="D87" s="339" t="e">
        <f t="shared" si="22"/>
        <v>#N/A</v>
      </c>
      <c r="E87" s="339" t="s">
        <v>8</v>
      </c>
      <c r="F87" s="335" t="s">
        <v>9</v>
      </c>
      <c r="G87" s="295" t="s">
        <v>10</v>
      </c>
      <c r="H87" s="335" t="s">
        <v>11</v>
      </c>
      <c r="I87" s="340" t="e">
        <v>#N/A</v>
      </c>
      <c r="J87" s="340" t="str">
        <f t="shared" si="27"/>
        <v>EUR_CURVE_1Y_48Y</v>
      </c>
      <c r="K87" s="106" t="str">
        <f>IFERROR(_xll.qlSwapRateHelper2(,IF(DataSelect="Reference",$I87,J87),,$D87,Calendar,$G87,$F87,$H87,$K$32,0,E87,Discounting,Permanent,_xll.ohTrigger(Trigger,DataSelect),ObjectOverwrite),"--")</f>
        <v>--</v>
      </c>
      <c r="L87" s="339" t="b">
        <f t="shared" si="23"/>
        <v>0</v>
      </c>
      <c r="N87" s="351" t="str">
        <f t="shared" si="24"/>
        <v>SW</v>
      </c>
      <c r="O87" s="351" t="str">
        <f t="shared" si="24"/>
        <v>54Y</v>
      </c>
      <c r="P87" s="355" t="str">
        <f t="shared" si="28"/>
        <v>--</v>
      </c>
      <c r="Q87" s="351" t="b">
        <f t="shared" si="28"/>
        <v>0</v>
      </c>
      <c r="R87" s="359">
        <v>1</v>
      </c>
      <c r="S87" s="359">
        <v>1</v>
      </c>
      <c r="T87" s="106" t="e">
        <v>#N/A</v>
      </c>
      <c r="U87" s="104" t="e">
        <f>_xll.qlRateHelperQuoteName(T87)</f>
        <v>#VALUE!</v>
      </c>
      <c r="V87" s="361" t="e">
        <f>_xll.qlRateHelperRate(T87,_xll.ohTrigger(Trigger,Trigger12M))</f>
        <v>#VALUE!</v>
      </c>
      <c r="W87" s="106" t="str">
        <f>IFERROR(_xll.qlFuturesRateHelperConvexityAdjustment(T87,Trigger),"--")</f>
        <v>--</v>
      </c>
      <c r="X87" s="106" t="e">
        <f>_xll.qlRateHelperEarliestDate(T87,Trigger)</f>
        <v>#VALUE!</v>
      </c>
      <c r="Y87" s="106" t="e">
        <f>_xll.qlRateHelperLatestDate(T87,Trigger)</f>
        <v>#VALUE!</v>
      </c>
      <c r="Z87" s="106" t="e">
        <v>#N/A</v>
      </c>
      <c r="AY87" s="104" t="s">
        <v>203</v>
      </c>
      <c r="AZ87" s="105">
        <f>_xll.qlInterestRateIndexFixingDate(Currency&amp;"ibor"&amp;Tenor,BA87,Trigger)</f>
        <v>42272</v>
      </c>
      <c r="BA87" s="105">
        <f>_xll.qlCalendarAdvance(Calendar,BA86,AY87,"f",,Trigger)</f>
        <v>42276</v>
      </c>
      <c r="BB87" s="105">
        <f>_xll.qlInterestRateIndexMaturity(Currency&amp;"ibor"&amp;Tenor,BA87,Trigger)</f>
        <v>42642</v>
      </c>
      <c r="BC87" s="257">
        <f>_xll.qlIndexFixing($AC$5,AZ87,TRUE,_xll.ohTrigger(Trigger,Trigger12M))</f>
        <v>1.6994264114148451E-3</v>
      </c>
      <c r="BD87" s="257">
        <f>_xll.qlIndexFixing($BE$1,AZ87,TRUE,_xll.ohTrigger(Trigger,Trigger12M))</f>
        <v>1.8449124790274089E-3</v>
      </c>
    </row>
    <row r="88" spans="1:56" ht="11.25" customHeight="1" x14ac:dyDescent="0.25">
      <c r="A88" s="106" t="s">
        <v>243</v>
      </c>
      <c r="B88" s="344" t="str">
        <v>49Y</v>
      </c>
      <c r="C88" s="106" t="e">
        <v>#N/A</v>
      </c>
      <c r="D88" s="339" t="e">
        <f t="shared" si="22"/>
        <v>#N/A</v>
      </c>
      <c r="E88" s="339" t="s">
        <v>8</v>
      </c>
      <c r="F88" s="335" t="s">
        <v>9</v>
      </c>
      <c r="G88" s="295" t="s">
        <v>10</v>
      </c>
      <c r="H88" s="335" t="s">
        <v>11</v>
      </c>
      <c r="I88" s="340" t="e">
        <v>#N/A</v>
      </c>
      <c r="J88" s="340" t="str">
        <f t="shared" si="27"/>
        <v>EUR_CURVE_1Y_49Y</v>
      </c>
      <c r="K88" s="106" t="str">
        <f>IFERROR(_xll.qlSwapRateHelper2(,IF(DataSelect="Reference",$I88,J88),,$D88,Calendar,$G88,$F88,$H88,$K$32,0,E88,Discounting,Permanent,_xll.ohTrigger(Trigger,DataSelect),ObjectOverwrite),"--")</f>
        <v>--</v>
      </c>
      <c r="L88" s="339" t="b">
        <f t="shared" si="23"/>
        <v>0</v>
      </c>
      <c r="N88" s="351" t="str">
        <f t="shared" si="24"/>
        <v>SW</v>
      </c>
      <c r="O88" s="351" t="str">
        <f t="shared" si="24"/>
        <v>55Y</v>
      </c>
      <c r="P88" s="355" t="str">
        <f t="shared" si="28"/>
        <v>--</v>
      </c>
      <c r="Q88" s="351" t="b">
        <f t="shared" si="28"/>
        <v>0</v>
      </c>
      <c r="R88" s="359">
        <v>1</v>
      </c>
      <c r="S88" s="359">
        <v>1</v>
      </c>
      <c r="T88" s="106" t="e">
        <v>#N/A</v>
      </c>
      <c r="U88" s="104" t="e">
        <f>_xll.qlRateHelperQuoteName(T88)</f>
        <v>#VALUE!</v>
      </c>
      <c r="V88" s="361" t="e">
        <f>_xll.qlRateHelperRate(T88,_xll.ohTrigger(Trigger,Trigger12M))</f>
        <v>#VALUE!</v>
      </c>
      <c r="W88" s="106" t="str">
        <f>IFERROR(_xll.qlFuturesRateHelperConvexityAdjustment(T88,Trigger),"--")</f>
        <v>--</v>
      </c>
      <c r="X88" s="106" t="e">
        <f>_xll.qlRateHelperEarliestDate(T88,Trigger)</f>
        <v>#VALUE!</v>
      </c>
      <c r="Y88" s="106" t="e">
        <f>_xll.qlRateHelperLatestDate(T88,Trigger)</f>
        <v>#VALUE!</v>
      </c>
      <c r="Z88" s="106" t="e">
        <v>#N/A</v>
      </c>
      <c r="AY88" s="104" t="s">
        <v>203</v>
      </c>
      <c r="AZ88" s="105">
        <f>_xll.qlInterestRateIndexFixingDate(Currency&amp;"ibor"&amp;Tenor,BA88,Trigger)</f>
        <v>42275</v>
      </c>
      <c r="BA88" s="105">
        <f>_xll.qlCalendarAdvance(Calendar,BA87,AY88,"f",,Trigger)</f>
        <v>42277</v>
      </c>
      <c r="BB88" s="105">
        <f>_xll.qlInterestRateIndexMaturity(Currency&amp;"ibor"&amp;Tenor,BA88,Trigger)</f>
        <v>42643</v>
      </c>
      <c r="BC88" s="257">
        <f>_xll.qlIndexFixing($AC$5,AZ88,TRUE,_xll.ohTrigger(Trigger,Trigger12M))</f>
        <v>1.7014280018280408E-3</v>
      </c>
      <c r="BD88" s="257">
        <f>_xll.qlIndexFixing($BE$1,AZ88,TRUE,_xll.ohTrigger(Trigger,Trigger12M))</f>
        <v>1.8465678922411301E-3</v>
      </c>
    </row>
    <row r="89" spans="1:56" ht="11.25" customHeight="1" x14ac:dyDescent="0.25">
      <c r="A89" s="106" t="s">
        <v>243</v>
      </c>
      <c r="B89" s="344" t="str">
        <v>50Y</v>
      </c>
      <c r="C89" s="106" t="e">
        <v>#N/A</v>
      </c>
      <c r="D89" s="339" t="e">
        <f t="shared" si="22"/>
        <v>#N/A</v>
      </c>
      <c r="E89" s="339" t="s">
        <v>8</v>
      </c>
      <c r="F89" s="335" t="s">
        <v>9</v>
      </c>
      <c r="G89" s="295" t="s">
        <v>10</v>
      </c>
      <c r="H89" s="335" t="s">
        <v>11</v>
      </c>
      <c r="I89" s="340" t="e">
        <v>#N/A</v>
      </c>
      <c r="J89" s="340" t="str">
        <f t="shared" si="27"/>
        <v>EUR_CURVE_1Y_50Y</v>
      </c>
      <c r="K89" s="106" t="str">
        <f>IFERROR(_xll.qlSwapRateHelper2(,IF(DataSelect="Reference",$I89,J89),,$D89,Calendar,$G89,$F89,$H89,$K$32,0,E89,Discounting,Permanent,_xll.ohTrigger(Trigger,DataSelect),ObjectOverwrite),"--")</f>
        <v>--</v>
      </c>
      <c r="L89" s="339" t="b">
        <f t="shared" si="23"/>
        <v>0</v>
      </c>
      <c r="N89" s="351" t="str">
        <f t="shared" si="24"/>
        <v>SW</v>
      </c>
      <c r="O89" s="351" t="str">
        <f t="shared" si="24"/>
        <v>56Y</v>
      </c>
      <c r="P89" s="355" t="str">
        <f t="shared" si="28"/>
        <v>--</v>
      </c>
      <c r="Q89" s="351" t="b">
        <f t="shared" si="28"/>
        <v>0</v>
      </c>
      <c r="R89" s="359">
        <v>1</v>
      </c>
      <c r="S89" s="359">
        <v>1</v>
      </c>
      <c r="T89" s="106" t="e">
        <v>#N/A</v>
      </c>
      <c r="U89" s="104" t="e">
        <f>_xll.qlRateHelperQuoteName(T89)</f>
        <v>#VALUE!</v>
      </c>
      <c r="V89" s="361" t="e">
        <f>_xll.qlRateHelperRate(T89,_xll.ohTrigger(Trigger,Trigger12M))</f>
        <v>#VALUE!</v>
      </c>
      <c r="W89" s="106" t="str">
        <f>IFERROR(_xll.qlFuturesRateHelperConvexityAdjustment(T89,Trigger),"--")</f>
        <v>--</v>
      </c>
      <c r="X89" s="106" t="e">
        <f>_xll.qlRateHelperEarliestDate(T89,Trigger)</f>
        <v>#VALUE!</v>
      </c>
      <c r="Y89" s="106" t="e">
        <f>_xll.qlRateHelperLatestDate(T89,Trigger)</f>
        <v>#VALUE!</v>
      </c>
      <c r="Z89" s="106" t="e">
        <v>#N/A</v>
      </c>
      <c r="AY89" s="104" t="s">
        <v>203</v>
      </c>
      <c r="AZ89" s="105">
        <f>_xll.qlInterestRateIndexFixingDate(Currency&amp;"ibor"&amp;Tenor,BA89,Trigger)</f>
        <v>42276</v>
      </c>
      <c r="BA89" s="105">
        <f>_xll.qlCalendarAdvance(Calendar,BA88,AY89,"f",,Trigger)</f>
        <v>42278</v>
      </c>
      <c r="BB89" s="105">
        <f>_xll.qlInterestRateIndexMaturity(Currency&amp;"ibor"&amp;Tenor,BA89,Trigger)</f>
        <v>42646</v>
      </c>
      <c r="BC89" s="257">
        <f>_xll.qlIndexFixing($AC$5,AZ89,TRUE,_xll.ohTrigger(Trigger,Trigger12M))</f>
        <v>1.7054639838054685E-3</v>
      </c>
      <c r="BD89" s="257">
        <f>_xll.qlIndexFixing($BE$1,AZ89,TRUE,_xll.ohTrigger(Trigger,Trigger12M))</f>
        <v>1.8484771838352665E-3</v>
      </c>
    </row>
    <row r="90" spans="1:56" ht="11.25" customHeight="1" x14ac:dyDescent="0.25">
      <c r="A90" s="106" t="s">
        <v>243</v>
      </c>
      <c r="B90" s="344" t="str">
        <v>51Y</v>
      </c>
      <c r="C90" s="106" t="e">
        <v>#N/A</v>
      </c>
      <c r="D90" s="339" t="e">
        <f t="shared" si="22"/>
        <v>#N/A</v>
      </c>
      <c r="E90" s="339" t="s">
        <v>8</v>
      </c>
      <c r="F90" s="335" t="s">
        <v>9</v>
      </c>
      <c r="G90" s="295" t="s">
        <v>10</v>
      </c>
      <c r="H90" s="335" t="s">
        <v>11</v>
      </c>
      <c r="I90" s="340" t="e">
        <v>#N/A</v>
      </c>
      <c r="J90" s="340" t="str">
        <f t="shared" si="27"/>
        <v>EUR_CURVE_1Y_51Y</v>
      </c>
      <c r="K90" s="106" t="str">
        <f>IFERROR(_xll.qlSwapRateHelper2(,IF(DataSelect="Reference",$I90,J90),,$D90,Calendar,$G90,$F90,$H90,$K$32,0,E90,Discounting,Permanent,_xll.ohTrigger(Trigger,DataSelect),ObjectOverwrite),"--")</f>
        <v>--</v>
      </c>
      <c r="L90" s="339" t="b">
        <f t="shared" si="23"/>
        <v>0</v>
      </c>
      <c r="N90" s="351" t="str">
        <f t="shared" si="24"/>
        <v>SW</v>
      </c>
      <c r="O90" s="351" t="str">
        <f t="shared" si="24"/>
        <v>57Y</v>
      </c>
      <c r="P90" s="355" t="str">
        <f t="shared" si="28"/>
        <v>--</v>
      </c>
      <c r="Q90" s="351" t="b">
        <f t="shared" si="28"/>
        <v>0</v>
      </c>
      <c r="R90" s="359">
        <v>1</v>
      </c>
      <c r="S90" s="359">
        <v>1</v>
      </c>
      <c r="T90" s="106" t="e">
        <v>#N/A</v>
      </c>
      <c r="U90" s="104" t="e">
        <f>_xll.qlRateHelperQuoteName(T90)</f>
        <v>#VALUE!</v>
      </c>
      <c r="V90" s="361" t="e">
        <f>_xll.qlRateHelperRate(T90,_xll.ohTrigger(Trigger,Trigger12M))</f>
        <v>#VALUE!</v>
      </c>
      <c r="W90" s="106" t="str">
        <f>IFERROR(_xll.qlFuturesRateHelperConvexityAdjustment(T90,Trigger),"--")</f>
        <v>--</v>
      </c>
      <c r="X90" s="106" t="e">
        <f>_xll.qlRateHelperEarliestDate(T90,Trigger)</f>
        <v>#VALUE!</v>
      </c>
      <c r="Y90" s="106" t="e">
        <f>_xll.qlRateHelperLatestDate(T90,Trigger)</f>
        <v>#VALUE!</v>
      </c>
      <c r="Z90" s="106" t="e">
        <v>#N/A</v>
      </c>
      <c r="AY90" s="104" t="s">
        <v>203</v>
      </c>
      <c r="AZ90" s="105">
        <f>_xll.qlInterestRateIndexFixingDate(Currency&amp;"ibor"&amp;Tenor,BA90,Trigger)</f>
        <v>42277</v>
      </c>
      <c r="BA90" s="105">
        <f>_xll.qlCalendarAdvance(Calendar,BA89,AY90,"f",,Trigger)</f>
        <v>42279</v>
      </c>
      <c r="BB90" s="105">
        <f>_xll.qlInterestRateIndexMaturity(Currency&amp;"ibor"&amp;Tenor,BA90,Trigger)</f>
        <v>42646</v>
      </c>
      <c r="BC90" s="257">
        <f>_xll.qlIndexFixing($AC$5,AZ90,TRUE,_xll.ohTrigger(Trigger,Trigger12M))</f>
        <v>1.7064595307519537E-3</v>
      </c>
      <c r="BD90" s="257">
        <f>_xll.qlIndexFixing($BE$1,AZ90,TRUE,_xll.ohTrigger(Trigger,Trigger12M))</f>
        <v>1.8499999999962741E-3</v>
      </c>
    </row>
    <row r="91" spans="1:56" ht="11.25" customHeight="1" x14ac:dyDescent="0.25">
      <c r="A91" s="106" t="s">
        <v>243</v>
      </c>
      <c r="B91" s="344" t="str">
        <v>52Y</v>
      </c>
      <c r="C91" s="106" t="e">
        <v>#N/A</v>
      </c>
      <c r="D91" s="339" t="e">
        <f t="shared" si="22"/>
        <v>#N/A</v>
      </c>
      <c r="E91" s="339" t="s">
        <v>8</v>
      </c>
      <c r="F91" s="335" t="s">
        <v>9</v>
      </c>
      <c r="G91" s="295" t="s">
        <v>10</v>
      </c>
      <c r="H91" s="335" t="s">
        <v>11</v>
      </c>
      <c r="I91" s="340" t="e">
        <v>#N/A</v>
      </c>
      <c r="J91" s="340" t="str">
        <f t="shared" si="27"/>
        <v>EUR_CURVE_1Y_52Y</v>
      </c>
      <c r="K91" s="106" t="str">
        <f>IFERROR(_xll.qlSwapRateHelper2(,IF(DataSelect="Reference",$I91,J91),,$D91,Calendar,$G91,$F91,$H91,$K$32,0,E91,Discounting,Permanent,_xll.ohTrigger(Trigger,DataSelect),ObjectOverwrite),"--")</f>
        <v>--</v>
      </c>
      <c r="L91" s="339" t="b">
        <f t="shared" si="23"/>
        <v>0</v>
      </c>
      <c r="N91" s="351" t="str">
        <f t="shared" si="24"/>
        <v>SW</v>
      </c>
      <c r="O91" s="351" t="str">
        <f t="shared" si="24"/>
        <v>58Y</v>
      </c>
      <c r="P91" s="355" t="str">
        <f t="shared" si="28"/>
        <v>--</v>
      </c>
      <c r="Q91" s="351" t="b">
        <f t="shared" si="28"/>
        <v>0</v>
      </c>
      <c r="R91" s="359">
        <v>1</v>
      </c>
      <c r="S91" s="359">
        <v>1</v>
      </c>
      <c r="T91" s="106" t="e">
        <v>#N/A</v>
      </c>
      <c r="U91" s="104" t="e">
        <f>_xll.qlRateHelperQuoteName(T91)</f>
        <v>#VALUE!</v>
      </c>
      <c r="V91" s="361" t="e">
        <f>_xll.qlRateHelperRate(T91,_xll.ohTrigger(Trigger,Trigger12M))</f>
        <v>#VALUE!</v>
      </c>
      <c r="W91" s="106" t="str">
        <f>IFERROR(_xll.qlFuturesRateHelperConvexityAdjustment(T91,Trigger),"--")</f>
        <v>--</v>
      </c>
      <c r="X91" s="106" t="e">
        <f>_xll.qlRateHelperEarliestDate(T91,Trigger)</f>
        <v>#VALUE!</v>
      </c>
      <c r="Y91" s="106" t="e">
        <f>_xll.qlRateHelperLatestDate(T91,Trigger)</f>
        <v>#VALUE!</v>
      </c>
      <c r="Z91" s="106" t="e">
        <v>#N/A</v>
      </c>
      <c r="AY91" s="104" t="s">
        <v>203</v>
      </c>
      <c r="AZ91" s="105">
        <f>_xll.qlInterestRateIndexFixingDate(Currency&amp;"ibor"&amp;Tenor,BA91,Trigger)</f>
        <v>42278</v>
      </c>
      <c r="BA91" s="105">
        <f>_xll.qlCalendarAdvance(Calendar,BA90,AY91,"f",,Trigger)</f>
        <v>42282</v>
      </c>
      <c r="BB91" s="105">
        <f>_xll.qlInterestRateIndexMaturity(Currency&amp;"ibor"&amp;Tenor,BA91,Trigger)</f>
        <v>42648</v>
      </c>
      <c r="BC91" s="257">
        <f>_xll.qlIndexFixing($AC$5,AZ91,TRUE,_xll.ohTrigger(Trigger,Trigger12M))</f>
        <v>1.7111430161843013E-3</v>
      </c>
      <c r="BD91" s="257">
        <f>_xll.qlIndexFixing($BE$1,AZ91,TRUE,_xll.ohTrigger(Trigger,Trigger12M))</f>
        <v>1.8547840376250645E-3</v>
      </c>
    </row>
    <row r="92" spans="1:56" ht="11.25" customHeight="1" x14ac:dyDescent="0.25">
      <c r="A92" s="106" t="s">
        <v>243</v>
      </c>
      <c r="B92" s="344" t="str">
        <v>53Y</v>
      </c>
      <c r="C92" s="106" t="e">
        <v>#N/A</v>
      </c>
      <c r="D92" s="339" t="e">
        <f t="shared" si="22"/>
        <v>#N/A</v>
      </c>
      <c r="E92" s="339" t="s">
        <v>8</v>
      </c>
      <c r="F92" s="335" t="s">
        <v>9</v>
      </c>
      <c r="G92" s="295" t="s">
        <v>10</v>
      </c>
      <c r="H92" s="335" t="s">
        <v>11</v>
      </c>
      <c r="I92" s="340" t="e">
        <v>#N/A</v>
      </c>
      <c r="J92" s="340" t="str">
        <f t="shared" si="27"/>
        <v>EUR_CURVE_1Y_53Y</v>
      </c>
      <c r="K92" s="106" t="str">
        <f>IFERROR(_xll.qlSwapRateHelper2(,IF(DataSelect="Reference",$I92,J92),,$D92,Calendar,$G92,$F92,$H92,$K$32,0,E92,Discounting,Permanent,_xll.ohTrigger(Trigger,DataSelect),ObjectOverwrite),"--")</f>
        <v>--</v>
      </c>
      <c r="L92" s="339" t="b">
        <f t="shared" si="23"/>
        <v>0</v>
      </c>
      <c r="N92" s="351" t="str">
        <f t="shared" si="24"/>
        <v>SW</v>
      </c>
      <c r="O92" s="351" t="str">
        <f t="shared" si="24"/>
        <v>59Y</v>
      </c>
      <c r="P92" s="355" t="str">
        <f t="shared" si="28"/>
        <v>--</v>
      </c>
      <c r="Q92" s="351" t="b">
        <f t="shared" si="28"/>
        <v>0</v>
      </c>
      <c r="R92" s="359">
        <v>1</v>
      </c>
      <c r="S92" s="359">
        <v>1</v>
      </c>
      <c r="T92" s="106" t="e">
        <v>#N/A</v>
      </c>
      <c r="U92" s="104" t="e">
        <f>_xll.qlRateHelperQuoteName(T92)</f>
        <v>#VALUE!</v>
      </c>
      <c r="V92" s="361" t="e">
        <f>_xll.qlRateHelperRate(T92,_xll.ohTrigger(Trigger,Trigger12M))</f>
        <v>#VALUE!</v>
      </c>
      <c r="W92" s="106" t="str">
        <f>IFERROR(_xll.qlFuturesRateHelperConvexityAdjustment(T92,Trigger),"--")</f>
        <v>--</v>
      </c>
      <c r="X92" s="106" t="e">
        <f>_xll.qlRateHelperEarliestDate(T92,Trigger)</f>
        <v>#VALUE!</v>
      </c>
      <c r="Y92" s="106" t="e">
        <f>_xll.qlRateHelperLatestDate(T92,Trigger)</f>
        <v>#VALUE!</v>
      </c>
      <c r="Z92" s="106" t="e">
        <v>#N/A</v>
      </c>
      <c r="AY92" s="104" t="s">
        <v>203</v>
      </c>
      <c r="AZ92" s="105">
        <f>_xll.qlInterestRateIndexFixingDate(Currency&amp;"ibor"&amp;Tenor,BA92,Trigger)</f>
        <v>42279</v>
      </c>
      <c r="BA92" s="105">
        <f>_xll.qlCalendarAdvance(Calendar,BA91,AY92,"f",,Trigger)</f>
        <v>42283</v>
      </c>
      <c r="BB92" s="105">
        <f>_xll.qlInterestRateIndexMaturity(Currency&amp;"ibor"&amp;Tenor,BA92,Trigger)</f>
        <v>42649</v>
      </c>
      <c r="BC92" s="257">
        <f>_xll.qlIndexFixing($AC$5,AZ92,TRUE,_xll.ohTrigger(Trigger,Trigger12M))</f>
        <v>1.7130477440233606E-3</v>
      </c>
      <c r="BD92" s="257">
        <f>_xll.qlIndexFixing($BE$1,AZ92,TRUE,_xll.ohTrigger(Trigger,Trigger12M))</f>
        <v>1.8564144927572825E-3</v>
      </c>
    </row>
    <row r="93" spans="1:56" ht="11.25" customHeight="1" x14ac:dyDescent="0.25">
      <c r="A93" s="106" t="s">
        <v>243</v>
      </c>
      <c r="B93" s="344" t="str">
        <v>54Y</v>
      </c>
      <c r="C93" s="106" t="e">
        <v>#N/A</v>
      </c>
      <c r="D93" s="339" t="e">
        <f t="shared" si="22"/>
        <v>#N/A</v>
      </c>
      <c r="E93" s="339" t="s">
        <v>8</v>
      </c>
      <c r="F93" s="335" t="s">
        <v>9</v>
      </c>
      <c r="G93" s="295" t="s">
        <v>10</v>
      </c>
      <c r="H93" s="335" t="s">
        <v>11</v>
      </c>
      <c r="I93" s="340" t="e">
        <v>#N/A</v>
      </c>
      <c r="J93" s="340" t="str">
        <f t="shared" si="27"/>
        <v>EUR_CURVE_1Y_54Y</v>
      </c>
      <c r="K93" s="106" t="str">
        <f>IFERROR(_xll.qlSwapRateHelper2(,IF(DataSelect="Reference",$I93,J93),,$D93,Calendar,$G93,$F93,$H93,$K$32,0,E93,Discounting,Permanent,_xll.ohTrigger(Trigger,DataSelect),ObjectOverwrite),"--")</f>
        <v>--</v>
      </c>
      <c r="L93" s="339" t="b">
        <f t="shared" si="23"/>
        <v>0</v>
      </c>
      <c r="N93" s="356" t="str">
        <f t="shared" si="24"/>
        <v>SW</v>
      </c>
      <c r="O93" s="356" t="str">
        <f t="shared" si="24"/>
        <v>60Y</v>
      </c>
      <c r="P93" s="357" t="str">
        <f t="shared" ref="P93:Q93" si="29">K99</f>
        <v>--</v>
      </c>
      <c r="Q93" s="356" t="b">
        <f t="shared" si="29"/>
        <v>0</v>
      </c>
      <c r="R93" s="360">
        <v>1</v>
      </c>
      <c r="S93" s="360">
        <v>1</v>
      </c>
      <c r="T93" s="107" t="e">
        <v>#N/A</v>
      </c>
      <c r="U93" s="115" t="e">
        <f>_xll.qlRateHelperQuoteName(T93)</f>
        <v>#VALUE!</v>
      </c>
      <c r="V93" s="362" t="e">
        <f>_xll.qlRateHelperRate(T93,_xll.ohTrigger(Trigger,Trigger12M))</f>
        <v>#VALUE!</v>
      </c>
      <c r="W93" s="107" t="str">
        <f>IFERROR(_xll.qlFuturesRateHelperConvexityAdjustment(T93,Trigger),"--")</f>
        <v>--</v>
      </c>
      <c r="X93" s="107" t="e">
        <f>_xll.qlRateHelperEarliestDate(T93,Trigger)</f>
        <v>#VALUE!</v>
      </c>
      <c r="Y93" s="107" t="e">
        <f>_xll.qlRateHelperLatestDate(T93,Trigger)</f>
        <v>#VALUE!</v>
      </c>
      <c r="Z93" s="107" t="e">
        <v>#N/A</v>
      </c>
      <c r="AY93" s="104" t="s">
        <v>203</v>
      </c>
      <c r="AZ93" s="105">
        <f>_xll.qlInterestRateIndexFixingDate(Currency&amp;"ibor"&amp;Tenor,BA93,Trigger)</f>
        <v>42282</v>
      </c>
      <c r="BA93" s="105">
        <f>_xll.qlCalendarAdvance(Calendar,BA92,AY93,"f",,Trigger)</f>
        <v>42284</v>
      </c>
      <c r="BB93" s="105">
        <f>_xll.qlInterestRateIndexMaturity(Currency&amp;"ibor"&amp;Tenor,BA93,Trigger)</f>
        <v>42650</v>
      </c>
      <c r="BC93" s="257">
        <f>_xll.qlIndexFixing($AC$5,AZ93,TRUE,_xll.ohTrigger(Trigger,Trigger12M))</f>
        <v>1.7149551191946095E-3</v>
      </c>
      <c r="BD93" s="257">
        <f>_xll.qlIndexFixing($BE$1,AZ93,TRUE,_xll.ohTrigger(Trigger,Trigger12M))</f>
        <v>1.8580410723758201E-3</v>
      </c>
    </row>
    <row r="94" spans="1:56" ht="11.25" customHeight="1" x14ac:dyDescent="0.25">
      <c r="A94" s="106" t="s">
        <v>243</v>
      </c>
      <c r="B94" s="344" t="str">
        <v>55Y</v>
      </c>
      <c r="C94" s="106" t="e">
        <v>#N/A</v>
      </c>
      <c r="D94" s="339" t="e">
        <f t="shared" si="22"/>
        <v>#N/A</v>
      </c>
      <c r="E94" s="339" t="s">
        <v>8</v>
      </c>
      <c r="F94" s="335" t="s">
        <v>9</v>
      </c>
      <c r="G94" s="295" t="s">
        <v>10</v>
      </c>
      <c r="H94" s="335" t="s">
        <v>11</v>
      </c>
      <c r="I94" s="340" t="e">
        <v>#N/A</v>
      </c>
      <c r="J94" s="340" t="str">
        <f t="shared" si="27"/>
        <v>EUR_CURVE_1Y_55Y</v>
      </c>
      <c r="K94" s="106" t="str">
        <f>IFERROR(_xll.qlSwapRateHelper2(,IF(DataSelect="Reference",$I94,J94),,$D94,Calendar,$G94,$F94,$H94,$K$32,0,E94,Discounting,Permanent,_xll.ohTrigger(Trigger,DataSelect),ObjectOverwrite),"--")</f>
        <v>--</v>
      </c>
      <c r="L94" s="339" t="b">
        <f t="shared" si="23"/>
        <v>0</v>
      </c>
      <c r="AY94" s="104" t="s">
        <v>203</v>
      </c>
      <c r="AZ94" s="105">
        <f>_xll.qlInterestRateIndexFixingDate(Currency&amp;"ibor"&amp;Tenor,BA94,Trigger)</f>
        <v>42283</v>
      </c>
      <c r="BA94" s="105">
        <f>_xll.qlCalendarAdvance(Calendar,BA93,AY94,"f",,Trigger)</f>
        <v>42285</v>
      </c>
      <c r="BB94" s="105">
        <f>_xll.qlInterestRateIndexMaturity(Currency&amp;"ibor"&amp;Tenor,BA94,Trigger)</f>
        <v>42653</v>
      </c>
      <c r="BC94" s="257">
        <f>_xll.qlIndexFixing($AC$5,AZ94,TRUE,_xll.ohTrigger(Trigger,Trigger12M))</f>
        <v>1.7188945571202604E-3</v>
      </c>
      <c r="BD94" s="257">
        <f>_xll.qlIndexFixing($BE$1,AZ94,TRUE,_xll.ohTrigger(Trigger,Trigger12M))</f>
        <v>1.8600897980083548E-3</v>
      </c>
    </row>
    <row r="95" spans="1:56" ht="11.25" customHeight="1" x14ac:dyDescent="0.25">
      <c r="A95" s="106" t="s">
        <v>243</v>
      </c>
      <c r="B95" s="344" t="str">
        <v>56Y</v>
      </c>
      <c r="C95" s="106" t="e">
        <v>#N/A</v>
      </c>
      <c r="D95" s="339" t="e">
        <f t="shared" si="22"/>
        <v>#N/A</v>
      </c>
      <c r="E95" s="339" t="s">
        <v>8</v>
      </c>
      <c r="F95" s="335" t="s">
        <v>9</v>
      </c>
      <c r="G95" s="295" t="s">
        <v>10</v>
      </c>
      <c r="H95" s="335" t="s">
        <v>11</v>
      </c>
      <c r="I95" s="340" t="e">
        <v>#N/A</v>
      </c>
      <c r="J95" s="340" t="str">
        <f t="shared" si="27"/>
        <v>EUR_CURVE_1Y_56Y</v>
      </c>
      <c r="K95" s="106" t="str">
        <f>IFERROR(_xll.qlSwapRateHelper2(,IF(DataSelect="Reference",$I95,J95),,$D95,Calendar,$G95,$F95,$H95,$K$32,0,E95,Discounting,Permanent,_xll.ohTrigger(Trigger,DataSelect),ObjectOverwrite),"--")</f>
        <v>--</v>
      </c>
      <c r="L95" s="339" t="b">
        <f t="shared" si="23"/>
        <v>0</v>
      </c>
      <c r="AY95" s="104" t="s">
        <v>203</v>
      </c>
      <c r="AZ95" s="105">
        <f>_xll.qlInterestRateIndexFixingDate(Currency&amp;"ibor"&amp;Tenor,BA95,Trigger)</f>
        <v>42284</v>
      </c>
      <c r="BA95" s="105">
        <f>_xll.qlCalendarAdvance(Calendar,BA94,AY95,"f",,Trigger)</f>
        <v>42286</v>
      </c>
      <c r="BB95" s="105">
        <f>_xll.qlInterestRateIndexMaturity(Currency&amp;"ibor"&amp;Tenor,BA95,Trigger)</f>
        <v>42653</v>
      </c>
      <c r="BC95" s="257">
        <f>_xll.qlIndexFixing($AC$5,AZ95,TRUE,_xll.ohTrigger(Trigger,Trigger12M))</f>
        <v>1.7197926589748082E-3</v>
      </c>
      <c r="BD95" s="257">
        <f>_xll.qlIndexFixing($BE$1,AZ95,TRUE,_xll.ohTrigger(Trigger,Trigger12M))</f>
        <v>1.8615012040076745E-3</v>
      </c>
    </row>
    <row r="96" spans="1:56" ht="11.25" customHeight="1" x14ac:dyDescent="0.25">
      <c r="A96" s="106" t="s">
        <v>243</v>
      </c>
      <c r="B96" s="344" t="str">
        <v>57Y</v>
      </c>
      <c r="C96" s="106" t="e">
        <v>#N/A</v>
      </c>
      <c r="D96" s="339" t="e">
        <f t="shared" si="22"/>
        <v>#N/A</v>
      </c>
      <c r="E96" s="339" t="s">
        <v>8</v>
      </c>
      <c r="F96" s="335" t="s">
        <v>9</v>
      </c>
      <c r="G96" s="295" t="s">
        <v>10</v>
      </c>
      <c r="H96" s="335" t="s">
        <v>11</v>
      </c>
      <c r="I96" s="340" t="e">
        <v>#N/A</v>
      </c>
      <c r="J96" s="340" t="str">
        <f t="shared" si="27"/>
        <v>EUR_CURVE_1Y_57Y</v>
      </c>
      <c r="K96" s="106" t="str">
        <f>IFERROR(_xll.qlSwapRateHelper2(,IF(DataSelect="Reference",$I96,J96),,$D96,Calendar,$G96,$F96,$H96,$K$32,0,E96,Discounting,Permanent,_xll.ohTrigger(Trigger,DataSelect),ObjectOverwrite),"--")</f>
        <v>--</v>
      </c>
      <c r="L96" s="339" t="b">
        <f t="shared" si="23"/>
        <v>0</v>
      </c>
      <c r="AY96" s="104" t="s">
        <v>203</v>
      </c>
      <c r="AZ96" s="105">
        <f>_xll.qlInterestRateIndexFixingDate(Currency&amp;"ibor"&amp;Tenor,BA96,Trigger)</f>
        <v>42285</v>
      </c>
      <c r="BA96" s="105">
        <f>_xll.qlCalendarAdvance(Calendar,BA95,AY96,"f",,Trigger)</f>
        <v>42289</v>
      </c>
      <c r="BB96" s="105">
        <f>_xll.qlInterestRateIndexMaturity(Currency&amp;"ibor"&amp;Tenor,BA96,Trigger)</f>
        <v>42655</v>
      </c>
      <c r="BC96" s="257">
        <f>_xll.qlIndexFixing($AC$5,AZ96,TRUE,_xll.ohTrigger(Trigger,Trigger12M))</f>
        <v>1.7245317055652929E-3</v>
      </c>
      <c r="BD96" s="257">
        <f>_xll.qlIndexFixing($BE$1,AZ96,TRUE,_xll.ohTrigger(Trigger,Trigger12M))</f>
        <v>1.8661247989965866E-3</v>
      </c>
    </row>
    <row r="97" spans="1:56" ht="11.25" customHeight="1" x14ac:dyDescent="0.25">
      <c r="A97" s="106" t="s">
        <v>243</v>
      </c>
      <c r="B97" s="344" t="str">
        <v>58Y</v>
      </c>
      <c r="C97" s="106" t="e">
        <v>#N/A</v>
      </c>
      <c r="D97" s="339" t="e">
        <f t="shared" si="22"/>
        <v>#N/A</v>
      </c>
      <c r="E97" s="339" t="s">
        <v>8</v>
      </c>
      <c r="F97" s="335" t="s">
        <v>9</v>
      </c>
      <c r="G97" s="295" t="s">
        <v>10</v>
      </c>
      <c r="H97" s="335" t="s">
        <v>11</v>
      </c>
      <c r="I97" s="340" t="e">
        <v>#N/A</v>
      </c>
      <c r="J97" s="340" t="str">
        <f t="shared" si="27"/>
        <v>EUR_CURVE_1Y_58Y</v>
      </c>
      <c r="K97" s="106" t="str">
        <f>IFERROR(_xll.qlSwapRateHelper2(,IF(DataSelect="Reference",$I97,J97),,$D97,Calendar,$G97,$F97,$H97,$K$32,0,E97,Discounting,Permanent,_xll.ohTrigger(Trigger,DataSelect),ObjectOverwrite),"--")</f>
        <v>--</v>
      </c>
      <c r="L97" s="339" t="b">
        <f t="shared" si="23"/>
        <v>0</v>
      </c>
      <c r="AY97" s="104" t="s">
        <v>203</v>
      </c>
      <c r="AZ97" s="105">
        <f>_xll.qlInterestRateIndexFixingDate(Currency&amp;"ibor"&amp;Tenor,BA97,Trigger)</f>
        <v>42286</v>
      </c>
      <c r="BA97" s="105">
        <f>_xll.qlCalendarAdvance(Calendar,BA96,AY97,"f",,Trigger)</f>
        <v>42290</v>
      </c>
      <c r="BB97" s="105">
        <f>_xll.qlInterestRateIndexMaturity(Currency&amp;"ibor"&amp;Tenor,BA97,Trigger)</f>
        <v>42656</v>
      </c>
      <c r="BC97" s="257">
        <f>_xll.qlIndexFixing($AC$5,AZ97,TRUE,_xll.ohTrigger(Trigger,Trigger12M))</f>
        <v>1.7264549650505153E-3</v>
      </c>
      <c r="BD97" s="257">
        <f>_xll.qlIndexFixing($BE$1,AZ97,TRUE,_xll.ohTrigger(Trigger,Trigger12M))</f>
        <v>1.8677336564327141E-3</v>
      </c>
    </row>
    <row r="98" spans="1:56" ht="11.25" customHeight="1" x14ac:dyDescent="0.25">
      <c r="A98" s="106" t="s">
        <v>243</v>
      </c>
      <c r="B98" s="344" t="str">
        <v>59Y</v>
      </c>
      <c r="C98" s="106" t="e">
        <v>#N/A</v>
      </c>
      <c r="D98" s="339" t="e">
        <f t="shared" si="22"/>
        <v>#N/A</v>
      </c>
      <c r="E98" s="339" t="s">
        <v>8</v>
      </c>
      <c r="F98" s="335" t="s">
        <v>9</v>
      </c>
      <c r="G98" s="295" t="s">
        <v>10</v>
      </c>
      <c r="H98" s="335" t="s">
        <v>11</v>
      </c>
      <c r="I98" s="340" t="e">
        <v>#N/A</v>
      </c>
      <c r="J98" s="340" t="str">
        <f t="shared" si="27"/>
        <v>EUR_CURVE_1Y_59Y</v>
      </c>
      <c r="K98" s="106" t="str">
        <f>IFERROR(_xll.qlSwapRateHelper2(,IF(DataSelect="Reference",$I98,J98),,$D98,Calendar,$G98,$F98,$H98,$K$32,0,E98,Discounting,Permanent,_xll.ohTrigger(Trigger,DataSelect),ObjectOverwrite),"--")</f>
        <v>--</v>
      </c>
      <c r="L98" s="339" t="b">
        <f t="shared" si="23"/>
        <v>0</v>
      </c>
      <c r="AY98" s="104" t="s">
        <v>203</v>
      </c>
      <c r="AZ98" s="105">
        <f>_xll.qlInterestRateIndexFixingDate(Currency&amp;"ibor"&amp;Tenor,BA98,Trigger)</f>
        <v>42289</v>
      </c>
      <c r="BA98" s="105">
        <f>_xll.qlCalendarAdvance(Calendar,BA97,AY98,"f",,Trigger)</f>
        <v>42291</v>
      </c>
      <c r="BB98" s="105">
        <f>_xll.qlInterestRateIndexMaturity(Currency&amp;"ibor"&amp;Tenor,BA98,Trigger)</f>
        <v>42657</v>
      </c>
      <c r="BC98" s="257">
        <f>_xll.qlIndexFixing($AC$5,AZ98,TRUE,_xll.ohTrigger(Trigger,Trigger12M))</f>
        <v>1.7283808719753819E-3</v>
      </c>
      <c r="BD98" s="257">
        <f>_xll.qlIndexFixing($BE$1,AZ98,TRUE,_xll.ohTrigger(Trigger,Trigger12M))</f>
        <v>1.8693405847621312E-3</v>
      </c>
    </row>
    <row r="99" spans="1:56" ht="11.25" customHeight="1" x14ac:dyDescent="0.25">
      <c r="A99" s="107" t="s">
        <v>243</v>
      </c>
      <c r="B99" s="330" t="str">
        <v>60Y</v>
      </c>
      <c r="C99" s="107" t="e">
        <v>#N/A</v>
      </c>
      <c r="D99" s="341" t="e">
        <f t="shared" ref="D99" si="30">IF(DataSelect="Reference",$C99,$B99)</f>
        <v>#N/A</v>
      </c>
      <c r="E99" s="341" t="s">
        <v>8</v>
      </c>
      <c r="F99" s="342" t="s">
        <v>9</v>
      </c>
      <c r="G99" s="301" t="s">
        <v>10</v>
      </c>
      <c r="H99" s="342" t="s">
        <v>11</v>
      </c>
      <c r="I99" s="343" t="e">
        <v>#N/A</v>
      </c>
      <c r="J99" s="343" t="str">
        <f t="shared" si="27"/>
        <v>EUR_CURVE_1Y_60Y</v>
      </c>
      <c r="K99" s="107" t="str">
        <f>IFERROR(_xll.qlSwapRateHelper2(,IF(DataSelect="Reference",$I99,J99),,$D99,Calendar,$G99,$F99,$H99,$K$32,0,E99,Discounting,Permanent,_xll.ohTrigger(Trigger,DataSelect),ObjectOverwrite),"--")</f>
        <v>--</v>
      </c>
      <c r="L99" s="341" t="b">
        <f t="shared" ref="L99" si="31">IF(K99="--",FALSE,TRUE)</f>
        <v>0</v>
      </c>
      <c r="AY99" s="104" t="s">
        <v>203</v>
      </c>
      <c r="AZ99" s="105">
        <f>_xll.qlInterestRateIndexFixingDate(Currency&amp;"ibor"&amp;Tenor,BA99,Trigger)</f>
        <v>42290</v>
      </c>
      <c r="BA99" s="105">
        <f>_xll.qlCalendarAdvance(Calendar,BA98,AY99,"f",,Trigger)</f>
        <v>42292</v>
      </c>
      <c r="BB99" s="105">
        <f>_xll.qlInterestRateIndexMaturity(Currency&amp;"ibor"&amp;Tenor,BA99,Trigger)</f>
        <v>42660</v>
      </c>
      <c r="BC99" s="257">
        <f>_xll.qlIndexFixing($AC$5,AZ99,TRUE,_xll.ohTrigger(Trigger,Trigger12M))</f>
        <v>1.7323383070207447E-3</v>
      </c>
      <c r="BD99" s="257">
        <f>_xll.qlIndexFixing($BE$1,AZ99,TRUE,_xll.ohTrigger(Trigger,Trigger12M))</f>
        <v>1.8715590189500237E-3</v>
      </c>
    </row>
    <row r="100" spans="1:56" ht="11.25" customHeight="1" x14ac:dyDescent="0.25">
      <c r="AY100" s="104" t="s">
        <v>203</v>
      </c>
      <c r="AZ100" s="105">
        <f>_xll.qlInterestRateIndexFixingDate(Currency&amp;"ibor"&amp;Tenor,BA100,Trigger)</f>
        <v>42291</v>
      </c>
      <c r="BA100" s="105">
        <f>_xll.qlCalendarAdvance(Calendar,BA99,AY100,"f",,Trigger)</f>
        <v>42293</v>
      </c>
      <c r="BB100" s="105">
        <f>_xll.qlInterestRateIndexMaturity(Currency&amp;"ibor"&amp;Tenor,BA100,Trigger)</f>
        <v>42660</v>
      </c>
      <c r="BC100" s="257">
        <f>_xll.qlIndexFixing($AC$5,AZ100,TRUE,_xll.ohTrigger(Trigger,Trigger12M))</f>
        <v>1.7332551569949354E-3</v>
      </c>
      <c r="BD100" s="257">
        <f>_xll.qlIndexFixing($BE$1,AZ100,TRUE,_xll.ohTrigger(Trigger,Trigger12M))</f>
        <v>1.8728622143339671E-3</v>
      </c>
    </row>
    <row r="101" spans="1:56" ht="11.25" customHeight="1" x14ac:dyDescent="0.25">
      <c r="AY101" s="104" t="s">
        <v>203</v>
      </c>
      <c r="AZ101" s="105">
        <f>_xll.qlInterestRateIndexFixingDate(Currency&amp;"ibor"&amp;Tenor,BA101,Trigger)</f>
        <v>42292</v>
      </c>
      <c r="BA101" s="105">
        <f>_xll.qlCalendarAdvance(Calendar,BA100,AY101,"f",,Trigger)</f>
        <v>42296</v>
      </c>
      <c r="BB101" s="105">
        <f>_xll.qlInterestRateIndexMaturity(Currency&amp;"ibor"&amp;Tenor,BA101,Trigger)</f>
        <v>42662</v>
      </c>
      <c r="BC101" s="257">
        <f>_xll.qlIndexFixing($AC$5,AZ101,TRUE,_xll.ohTrigger(Trigger,Trigger12M))</f>
        <v>1.7380501187403957E-3</v>
      </c>
      <c r="BD101" s="257">
        <f>_xll.qlIndexFixing($BE$1,AZ101,TRUE,_xll.ohTrigger(Trigger,Trigger12M))</f>
        <v>1.8773579488958075E-3</v>
      </c>
    </row>
    <row r="102" spans="1:56" ht="11.25" customHeight="1" x14ac:dyDescent="0.25">
      <c r="AY102" s="104" t="s">
        <v>203</v>
      </c>
      <c r="AZ102" s="105">
        <f>_xll.qlInterestRateIndexFixingDate(Currency&amp;"ibor"&amp;Tenor,BA102,Trigger)</f>
        <v>42293</v>
      </c>
      <c r="BA102" s="105">
        <f>_xll.qlCalendarAdvance(Calendar,BA101,AY102,"f",,Trigger)</f>
        <v>42297</v>
      </c>
      <c r="BB102" s="105">
        <f>_xll.qlInterestRateIndexMaturity(Currency&amp;"ibor"&amp;Tenor,BA102,Trigger)</f>
        <v>42663</v>
      </c>
      <c r="BC102" s="257">
        <f>_xll.qlIndexFixing($AC$5,AZ102,TRUE,_xll.ohTrigger(Trigger,Trigger12M))</f>
        <v>1.7399919106305182E-3</v>
      </c>
      <c r="BD102" s="257">
        <f>_xll.qlIndexFixing($BE$1,AZ102,TRUE,_xll.ohTrigger(Trigger,Trigger12M))</f>
        <v>1.8789604522046559E-3</v>
      </c>
    </row>
    <row r="103" spans="1:56" ht="11.25" customHeight="1" x14ac:dyDescent="0.25">
      <c r="AY103" s="104" t="s">
        <v>203</v>
      </c>
      <c r="AZ103" s="105">
        <f>_xll.qlInterestRateIndexFixingDate(Currency&amp;"ibor"&amp;Tenor,BA103,Trigger)</f>
        <v>42296</v>
      </c>
      <c r="BA103" s="105">
        <f>_xll.qlCalendarAdvance(Calendar,BA102,AY103,"f",,Trigger)</f>
        <v>42298</v>
      </c>
      <c r="BB103" s="105">
        <f>_xll.qlInterestRateIndexMaturity(Currency&amp;"ibor"&amp;Tenor,BA103,Trigger)</f>
        <v>42664</v>
      </c>
      <c r="BC103" s="257">
        <f>_xll.qlIndexFixing($AC$5,AZ103,TRUE,_xll.ohTrigger(Trigger,Trigger12M))</f>
        <v>1.7419363500692691E-3</v>
      </c>
      <c r="BD103" s="257">
        <f>_xll.qlIndexFixing($BE$1,AZ103,TRUE,_xll.ohTrigger(Trigger,Trigger12M))</f>
        <v>1.8805635123924191E-3</v>
      </c>
    </row>
    <row r="104" spans="1:56" ht="11.25" customHeight="1" x14ac:dyDescent="0.25">
      <c r="AY104" s="104" t="s">
        <v>203</v>
      </c>
      <c r="AZ104" s="105">
        <f>_xll.qlInterestRateIndexFixingDate(Currency&amp;"ibor"&amp;Tenor,BA104,Trigger)</f>
        <v>42297</v>
      </c>
      <c r="BA104" s="105">
        <f>_xll.qlCalendarAdvance(Calendar,BA103,AY104,"f",,Trigger)</f>
        <v>42299</v>
      </c>
      <c r="BB104" s="105">
        <f>_xll.qlInterestRateIndexMaturity(Currency&amp;"ibor"&amp;Tenor,BA104,Trigger)</f>
        <v>42667</v>
      </c>
      <c r="BC104" s="257">
        <f>_xll.qlIndexFixing($AC$5,AZ104,TRUE,_xll.ohTrigger(Trigger,Trigger12M))</f>
        <v>1.745911081457284E-3</v>
      </c>
      <c r="BD104" s="257">
        <f>_xll.qlIndexFixing($BE$1,AZ104,TRUE,_xll.ohTrigger(Trigger,Trigger12M))</f>
        <v>1.8829878120953647E-3</v>
      </c>
    </row>
    <row r="105" spans="1:56" ht="11.25" customHeight="1" x14ac:dyDescent="0.25">
      <c r="AY105" s="104" t="s">
        <v>203</v>
      </c>
      <c r="AZ105" s="105">
        <f>_xll.qlInterestRateIndexFixingDate(Currency&amp;"ibor"&amp;Tenor,BA105,Trigger)</f>
        <v>42298</v>
      </c>
      <c r="BA105" s="105">
        <f>_xll.qlCalendarAdvance(Calendar,BA104,AY105,"f",,Trigger)</f>
        <v>42300</v>
      </c>
      <c r="BB105" s="105">
        <f>_xll.qlInterestRateIndexMaturity(Currency&amp;"ibor"&amp;Tenor,BA105,Trigger)</f>
        <v>42667</v>
      </c>
      <c r="BC105" s="257">
        <f>_xll.qlIndexFixing($AC$5,AZ105,TRUE,_xll.ohTrigger(Trigger,Trigger12M))</f>
        <v>1.7468470301247071E-3</v>
      </c>
      <c r="BD105" s="257">
        <f>_xll.qlIndexFixing($BE$1,AZ105,TRUE,_xll.ohTrigger(Trigger,Trigger12M))</f>
        <v>1.8841897445049359E-3</v>
      </c>
    </row>
    <row r="106" spans="1:56" ht="11.25" customHeight="1" x14ac:dyDescent="0.25">
      <c r="AY106" s="104" t="s">
        <v>203</v>
      </c>
      <c r="AZ106" s="105">
        <f>_xll.qlInterestRateIndexFixingDate(Currency&amp;"ibor"&amp;Tenor,BA106,Trigger)</f>
        <v>42299</v>
      </c>
      <c r="BA106" s="105">
        <f>_xll.qlCalendarAdvance(Calendar,BA105,AY106,"f",,Trigger)</f>
        <v>42303</v>
      </c>
      <c r="BB106" s="105">
        <f>_xll.qlInterestRateIndexMaturity(Currency&amp;"ibor"&amp;Tenor,BA106,Trigger)</f>
        <v>42669</v>
      </c>
      <c r="BC106" s="257">
        <f>_xll.qlIndexFixing($AC$5,AZ106,TRUE,_xll.ohTrigger(Trigger,Trigger12M))</f>
        <v>1.7516982610437032E-3</v>
      </c>
      <c r="BD106" s="257">
        <f>_xll.qlIndexFixing($BE$1,AZ106,TRUE,_xll.ohTrigger(Trigger,Trigger12M))</f>
        <v>1.8886015236005281E-3</v>
      </c>
    </row>
    <row r="107" spans="1:56" ht="11.25" customHeight="1" x14ac:dyDescent="0.25">
      <c r="AY107" s="104" t="s">
        <v>203</v>
      </c>
      <c r="AZ107" s="105">
        <f>_xll.qlInterestRateIndexFixingDate(Currency&amp;"ibor"&amp;Tenor,BA107,Trigger)</f>
        <v>42300</v>
      </c>
      <c r="BA107" s="105">
        <f>_xll.qlCalendarAdvance(Calendar,BA106,AY107,"f",,Trigger)</f>
        <v>42304</v>
      </c>
      <c r="BB107" s="105">
        <f>_xll.qlInterestRateIndexMaturity(Currency&amp;"ibor"&amp;Tenor,BA107,Trigger)</f>
        <v>42670</v>
      </c>
      <c r="BC107" s="257">
        <f>_xll.qlIndexFixing($AC$5,AZ107,TRUE,_xll.ohTrigger(Trigger,Trigger12M))</f>
        <v>1.7536585861048892E-3</v>
      </c>
      <c r="BD107" s="257">
        <f>_xll.qlIndexFixing($BE$1,AZ107,TRUE,_xll.ohTrigger(Trigger,Trigger12M))</f>
        <v>1.8902166934892926E-3</v>
      </c>
    </row>
    <row r="108" spans="1:56" ht="11.25" customHeight="1" x14ac:dyDescent="0.25">
      <c r="AY108" s="104" t="s">
        <v>203</v>
      </c>
      <c r="AZ108" s="105">
        <f>_xll.qlInterestRateIndexFixingDate(Currency&amp;"ibor"&amp;Tenor,BA108,Trigger)</f>
        <v>42303</v>
      </c>
      <c r="BA108" s="105">
        <f>_xll.qlCalendarAdvance(Calendar,BA107,AY108,"f",,Trigger)</f>
        <v>42305</v>
      </c>
      <c r="BB108" s="105">
        <f>_xll.qlInterestRateIndexMaturity(Currency&amp;"ibor"&amp;Tenor,BA108,Trigger)</f>
        <v>42671</v>
      </c>
      <c r="BC108" s="257">
        <f>_xll.qlIndexFixing($AC$5,AZ108,TRUE,_xll.ohTrigger(Trigger,Trigger12M))</f>
        <v>1.7556215588247794E-3</v>
      </c>
      <c r="BD108" s="257">
        <f>_xll.qlIndexFixing($BE$1,AZ108,TRUE,_xll.ohTrigger(Trigger,Trigger12M))</f>
        <v>1.8918354458513915E-3</v>
      </c>
    </row>
    <row r="109" spans="1:56" ht="11.25" customHeight="1" x14ac:dyDescent="0.25">
      <c r="AY109" s="104" t="s">
        <v>203</v>
      </c>
      <c r="AZ109" s="105">
        <f>_xll.qlInterestRateIndexFixingDate(Currency&amp;"ibor"&amp;Tenor,BA109,Trigger)</f>
        <v>42304</v>
      </c>
      <c r="BA109" s="105">
        <f>_xll.qlCalendarAdvance(Calendar,BA108,AY109,"f",,Trigger)</f>
        <v>42306</v>
      </c>
      <c r="BB109" s="105">
        <f>_xll.qlInterestRateIndexMaturity(Currency&amp;"ibor"&amp;Tenor,BA109,Trigger)</f>
        <v>42674</v>
      </c>
      <c r="BC109" s="257">
        <f>_xll.qlIndexFixing($AC$5,AZ109,TRUE,_xll.ohTrigger(Trigger,Trigger12M))</f>
        <v>1.7596128857855946E-3</v>
      </c>
      <c r="BD109" s="257">
        <f>_xll.qlIndexFixing($BE$1,AZ109,TRUE,_xll.ohTrigger(Trigger,Trigger12M))</f>
        <v>1.8945054393833564E-3</v>
      </c>
    </row>
    <row r="110" spans="1:56" ht="11.25" customHeight="1" x14ac:dyDescent="0.25">
      <c r="AY110" s="104" t="s">
        <v>203</v>
      </c>
      <c r="AZ110" s="105">
        <f>_xll.qlInterestRateIndexFixingDate(Currency&amp;"ibor"&amp;Tenor,BA110,Trigger)</f>
        <v>42305</v>
      </c>
      <c r="BA110" s="105">
        <f>_xll.qlCalendarAdvance(Calendar,BA109,AY110,"f",,Trigger)</f>
        <v>42307</v>
      </c>
      <c r="BB110" s="105">
        <f>_xll.qlInterestRateIndexMaturity(Currency&amp;"ibor"&amp;Tenor,BA110,Trigger)</f>
        <v>42674</v>
      </c>
      <c r="BC110" s="257">
        <f>_xll.qlIndexFixing($AC$5,AZ110,TRUE,_xll.ohTrigger(Trigger,Trigger12M))</f>
        <v>1.7605682837272447E-3</v>
      </c>
      <c r="BD110" s="257">
        <f>_xll.qlIndexFixing($BE$1,AZ110,TRUE,_xll.ohTrigger(Trigger,Trigger12M))</f>
        <v>1.8956168762009702E-3</v>
      </c>
    </row>
    <row r="111" spans="1:56" ht="11.25" customHeight="1" x14ac:dyDescent="0.25">
      <c r="AY111" s="104" t="s">
        <v>203</v>
      </c>
      <c r="AZ111" s="105">
        <f>_xll.qlInterestRateIndexFixingDate(Currency&amp;"ibor"&amp;Tenor,BA111,Trigger)</f>
        <v>42306</v>
      </c>
      <c r="BA111" s="105">
        <f>_xll.qlCalendarAdvance(Calendar,BA110,AY111,"f",,Trigger)</f>
        <v>42310</v>
      </c>
      <c r="BB111" s="105">
        <f>_xll.qlInterestRateIndexMaturity(Currency&amp;"ibor"&amp;Tenor,BA111,Trigger)</f>
        <v>42676</v>
      </c>
      <c r="BC111" s="257">
        <f>_xll.qlIndexFixing($AC$5,AZ111,TRUE,_xll.ohTrigger(Trigger,Trigger12M))</f>
        <v>1.7654761378608529E-3</v>
      </c>
      <c r="BD111" s="257">
        <f>_xll.qlIndexFixing($BE$1,AZ111,TRUE,_xll.ohTrigger(Trigger,Trigger12M))</f>
        <v>1.9000000000045849E-3</v>
      </c>
    </row>
    <row r="112" spans="1:56" ht="11.25" customHeight="1" x14ac:dyDescent="0.25">
      <c r="AY112" s="104" t="s">
        <v>203</v>
      </c>
      <c r="AZ112" s="105">
        <f>_xll.qlInterestRateIndexFixingDate(Currency&amp;"ibor"&amp;Tenor,BA112,Trigger)</f>
        <v>42307</v>
      </c>
      <c r="BA112" s="105">
        <f>_xll.qlCalendarAdvance(Calendar,BA111,AY112,"f",,Trigger)</f>
        <v>42311</v>
      </c>
      <c r="BB112" s="105">
        <f>_xll.qlInterestRateIndexMaturity(Currency&amp;"ibor"&amp;Tenor,BA112,Trigger)</f>
        <v>42677</v>
      </c>
      <c r="BC112" s="257">
        <f>_xll.qlIndexFixing($AC$5,AZ112,TRUE,_xll.ohTrigger(Trigger,Trigger12M))</f>
        <v>1.7679441270605255E-3</v>
      </c>
      <c r="BD112" s="257">
        <f>_xll.qlIndexFixing($BE$1,AZ112,TRUE,_xll.ohTrigger(Trigger,Trigger12M))</f>
        <v>1.9016504529421818E-3</v>
      </c>
    </row>
    <row r="113" spans="51:56" ht="11.25" customHeight="1" x14ac:dyDescent="0.25">
      <c r="AY113" s="104" t="s">
        <v>203</v>
      </c>
      <c r="AZ113" s="105">
        <f>_xll.qlInterestRateIndexFixingDate(Currency&amp;"ibor"&amp;Tenor,BA113,Trigger)</f>
        <v>42310</v>
      </c>
      <c r="BA113" s="105">
        <f>_xll.qlCalendarAdvance(Calendar,BA112,AY113,"f",,Trigger)</f>
        <v>42312</v>
      </c>
      <c r="BB113" s="105">
        <f>_xll.qlInterestRateIndexMaturity(Currency&amp;"ibor"&amp;Tenor,BA113,Trigger)</f>
        <v>42678</v>
      </c>
      <c r="BC113" s="257">
        <f>_xll.qlIndexFixing($AC$5,AZ113,TRUE,_xll.ohTrigger(Trigger,Trigger12M))</f>
        <v>1.7704209577785353E-3</v>
      </c>
      <c r="BD113" s="257">
        <f>_xll.qlIndexFixing($BE$1,AZ113,TRUE,_xll.ohTrigger(Trigger,Trigger12M))</f>
        <v>1.903306961206729E-3</v>
      </c>
    </row>
    <row r="114" spans="51:56" ht="11.25" customHeight="1" x14ac:dyDescent="0.25">
      <c r="AY114" s="104" t="s">
        <v>203</v>
      </c>
      <c r="AZ114" s="105">
        <f>_xll.qlInterestRateIndexFixingDate(Currency&amp;"ibor"&amp;Tenor,BA114,Trigger)</f>
        <v>42311</v>
      </c>
      <c r="BA114" s="105">
        <f>_xll.qlCalendarAdvance(Calendar,BA113,AY114,"f",,Trigger)</f>
        <v>42313</v>
      </c>
      <c r="BB114" s="105">
        <f>_xll.qlInterestRateIndexMaturity(Currency&amp;"ibor"&amp;Tenor,BA114,Trigger)</f>
        <v>42681</v>
      </c>
      <c r="BC114" s="257">
        <f>_xll.qlIndexFixing($AC$5,AZ114,TRUE,_xll.ohTrigger(Trigger,Trigger12M))</f>
        <v>1.7749216389250958E-3</v>
      </c>
      <c r="BD114" s="257">
        <f>_xll.qlIndexFixing($BE$1,AZ114,TRUE,_xll.ohTrigger(Trigger,Trigger12M))</f>
        <v>1.9062447104668391E-3</v>
      </c>
    </row>
    <row r="115" spans="51:56" ht="11.25" customHeight="1" x14ac:dyDescent="0.25">
      <c r="AY115" s="104" t="s">
        <v>203</v>
      </c>
      <c r="AZ115" s="105">
        <f>_xll.qlInterestRateIndexFixingDate(Currency&amp;"ibor"&amp;Tenor,BA115,Trigger)</f>
        <v>42312</v>
      </c>
      <c r="BA115" s="105">
        <f>_xll.qlCalendarAdvance(Calendar,BA114,AY115,"f",,Trigger)</f>
        <v>42314</v>
      </c>
      <c r="BB115" s="105">
        <f>_xll.qlInterestRateIndexMaturity(Currency&amp;"ibor"&amp;Tenor,BA115,Trigger)</f>
        <v>42681</v>
      </c>
      <c r="BC115" s="257">
        <f>_xll.qlIndexFixing($AC$5,AZ115,TRUE,_xll.ohTrigger(Trigger,Trigger12M))</f>
        <v>1.7764071861296397E-3</v>
      </c>
      <c r="BD115" s="257">
        <f>_xll.qlIndexFixing($BE$1,AZ115,TRUE,_xll.ohTrigger(Trigger,Trigger12M))</f>
        <v>1.907280248568063E-3</v>
      </c>
    </row>
    <row r="116" spans="51:56" ht="11.25" customHeight="1" x14ac:dyDescent="0.25">
      <c r="AY116" s="104" t="s">
        <v>203</v>
      </c>
      <c r="AZ116" s="105">
        <f>_xll.qlInterestRateIndexFixingDate(Currency&amp;"ibor"&amp;Tenor,BA116,Trigger)</f>
        <v>42313</v>
      </c>
      <c r="BA116" s="105">
        <f>_xll.qlCalendarAdvance(Calendar,BA115,AY116,"f",,Trigger)</f>
        <v>42317</v>
      </c>
      <c r="BB116" s="105">
        <f>_xll.qlInterestRateIndexMaturity(Currency&amp;"ibor"&amp;Tenor,BA116,Trigger)</f>
        <v>42683</v>
      </c>
      <c r="BC116" s="257">
        <f>_xll.qlIndexFixing($AC$5,AZ116,TRUE,_xll.ohTrigger(Trigger,Trigger12M))</f>
        <v>1.7829377364862481E-3</v>
      </c>
      <c r="BD116" s="257">
        <f>_xll.qlIndexFixing($BE$1,AZ116,TRUE,_xll.ohTrigger(Trigger,Trigger12M))</f>
        <v>1.9116612898587698E-3</v>
      </c>
    </row>
    <row r="117" spans="51:56" ht="11.25" customHeight="1" x14ac:dyDescent="0.25">
      <c r="AY117" s="104" t="s">
        <v>203</v>
      </c>
      <c r="AZ117" s="105">
        <f>_xll.qlInterestRateIndexFixingDate(Currency&amp;"ibor"&amp;Tenor,BA117,Trigger)</f>
        <v>42314</v>
      </c>
      <c r="BA117" s="105">
        <f>_xll.qlCalendarAdvance(Calendar,BA116,AY117,"f",,Trigger)</f>
        <v>42318</v>
      </c>
      <c r="BB117" s="105">
        <f>_xll.qlInterestRateIndexMaturity(Currency&amp;"ibor"&amp;Tenor,BA117,Trigger)</f>
        <v>42684</v>
      </c>
      <c r="BC117" s="257">
        <f>_xll.qlIndexFixing($AC$5,AZ117,TRUE,_xll.ohTrigger(Trigger,Trigger12M))</f>
        <v>1.7854676177229899E-3</v>
      </c>
      <c r="BD117" s="257">
        <f>_xll.qlIndexFixing($BE$1,AZ117,TRUE,_xll.ohTrigger(Trigger,Trigger12M))</f>
        <v>1.9133427412906302E-3</v>
      </c>
    </row>
    <row r="118" spans="51:56" ht="11.25" customHeight="1" x14ac:dyDescent="0.25">
      <c r="AY118" s="104" t="s">
        <v>203</v>
      </c>
      <c r="AZ118" s="105">
        <f>_xll.qlInterestRateIndexFixingDate(Currency&amp;"ibor"&amp;Tenor,BA118,Trigger)</f>
        <v>42317</v>
      </c>
      <c r="BA118" s="105">
        <f>_xll.qlCalendarAdvance(Calendar,BA117,AY118,"f",,Trigger)</f>
        <v>42319</v>
      </c>
      <c r="BB118" s="105">
        <f>_xll.qlInterestRateIndexMaturity(Currency&amp;"ibor"&amp;Tenor,BA118,Trigger)</f>
        <v>42685</v>
      </c>
      <c r="BC118" s="257">
        <f>_xll.qlIndexFixing($AC$5,AZ118,TRUE,_xll.ohTrigger(Trigger,Trigger12M))</f>
        <v>1.7880063409496042E-3</v>
      </c>
      <c r="BD118" s="257">
        <f>_xll.qlIndexFixing($BE$1,AZ118,TRUE,_xll.ohTrigger(Trigger,Trigger12M))</f>
        <v>1.915026476285119E-3</v>
      </c>
    </row>
    <row r="119" spans="51:56" ht="11.25" customHeight="1" x14ac:dyDescent="0.25">
      <c r="AY119" s="104" t="s">
        <v>203</v>
      </c>
      <c r="AZ119" s="105">
        <f>_xll.qlInterestRateIndexFixingDate(Currency&amp;"ibor"&amp;Tenor,BA119,Trigger)</f>
        <v>42318</v>
      </c>
      <c r="BA119" s="105">
        <f>_xll.qlCalendarAdvance(Calendar,BA118,AY119,"f",,Trigger)</f>
        <v>42320</v>
      </c>
      <c r="BB119" s="105">
        <f>_xll.qlInterestRateIndexMaturity(Currency&amp;"ibor"&amp;Tenor,BA119,Trigger)</f>
        <v>42688</v>
      </c>
      <c r="BC119" s="257">
        <f>_xll.qlIndexFixing($AC$5,AZ119,TRUE,_xll.ohTrigger(Trigger,Trigger12M))</f>
        <v>1.7925455960800555E-3</v>
      </c>
      <c r="BD119" s="257">
        <f>_xll.qlIndexFixing($BE$1,AZ119,TRUE,_xll.ohTrigger(Trigger,Trigger12M))</f>
        <v>1.9181370299894613E-3</v>
      </c>
    </row>
    <row r="120" spans="51:56" ht="11.25" customHeight="1" x14ac:dyDescent="0.25">
      <c r="AY120" s="104" t="s">
        <v>203</v>
      </c>
      <c r="AZ120" s="105">
        <f>_xll.qlInterestRateIndexFixingDate(Currency&amp;"ibor"&amp;Tenor,BA120,Trigger)</f>
        <v>42319</v>
      </c>
      <c r="BA120" s="105">
        <f>_xll.qlCalendarAdvance(Calendar,BA119,AY120,"f",,Trigger)</f>
        <v>42321</v>
      </c>
      <c r="BB120" s="105">
        <f>_xll.qlInterestRateIndexMaturity(Currency&amp;"ibor"&amp;Tenor,BA120,Trigger)</f>
        <v>42688</v>
      </c>
      <c r="BC120" s="257">
        <f>_xll.qlIndexFixing($AC$5,AZ120,TRUE,_xll.ohTrigger(Trigger,Trigger12M))</f>
        <v>1.79410449611419E-3</v>
      </c>
      <c r="BD120" s="257">
        <f>_xll.qlIndexFixing($BE$1,AZ120,TRUE,_xll.ohTrigger(Trigger,Trigger12M))</f>
        <v>1.9191145479498229E-3</v>
      </c>
    </row>
    <row r="121" spans="51:56" ht="11.25" customHeight="1" x14ac:dyDescent="0.25">
      <c r="AY121" s="104" t="s">
        <v>203</v>
      </c>
      <c r="AZ121" s="105">
        <f>_xll.qlInterestRateIndexFixingDate(Currency&amp;"ibor"&amp;Tenor,BA121,Trigger)</f>
        <v>42320</v>
      </c>
      <c r="BA121" s="105">
        <f>_xll.qlCalendarAdvance(Calendar,BA120,AY121,"f",,Trigger)</f>
        <v>42324</v>
      </c>
      <c r="BB121" s="105">
        <f>_xll.qlInterestRateIndexMaturity(Currency&amp;"ibor"&amp;Tenor,BA121,Trigger)</f>
        <v>42690</v>
      </c>
      <c r="BC121" s="257">
        <f>_xll.qlIndexFixing($AC$5,AZ121,TRUE,_xll.ohTrigger(Trigger,Trigger12M))</f>
        <v>1.8008325893305926E-3</v>
      </c>
      <c r="BD121" s="257">
        <f>_xll.qlIndexFixing($BE$1,AZ121,TRUE,_xll.ohTrigger(Trigger,Trigger12M))</f>
        <v>1.9234610052694368E-3</v>
      </c>
    </row>
    <row r="122" spans="51:56" ht="11.25" customHeight="1" x14ac:dyDescent="0.25">
      <c r="AY122" s="104" t="s">
        <v>203</v>
      </c>
      <c r="AZ122" s="105">
        <f>_xll.qlInterestRateIndexFixingDate(Currency&amp;"ibor"&amp;Tenor,BA122,Trigger)</f>
        <v>42321</v>
      </c>
      <c r="BA122" s="105">
        <f>_xll.qlCalendarAdvance(Calendar,BA121,AY122,"f",,Trigger)</f>
        <v>42325</v>
      </c>
      <c r="BB122" s="105">
        <f>_xll.qlInterestRateIndexMaturity(Currency&amp;"ibor"&amp;Tenor,BA122,Trigger)</f>
        <v>42691</v>
      </c>
      <c r="BC122" s="257">
        <f>_xll.qlIndexFixing($AC$5,AZ122,TRUE,_xll.ohTrigger(Trigger,Trigger12M))</f>
        <v>1.8034243659396591E-3</v>
      </c>
      <c r="BD122" s="257">
        <f>_xll.qlIndexFixing($BE$1,AZ122,TRUE,_xll.ohTrigger(Trigger,Trigger12M))</f>
        <v>1.9251474387342253E-3</v>
      </c>
    </row>
    <row r="123" spans="51:56" ht="11.25" customHeight="1" x14ac:dyDescent="0.25">
      <c r="AY123" s="104" t="s">
        <v>203</v>
      </c>
      <c r="AZ123" s="105">
        <f>_xll.qlInterestRateIndexFixingDate(Currency&amp;"ibor"&amp;Tenor,BA123,Trigger)</f>
        <v>42324</v>
      </c>
      <c r="BA123" s="105">
        <f>_xll.qlCalendarAdvance(Calendar,BA122,AY123,"f",,Trigger)</f>
        <v>42326</v>
      </c>
      <c r="BB123" s="105">
        <f>_xll.qlInterestRateIndexMaturity(Currency&amp;"ibor"&amp;Tenor,BA123,Trigger)</f>
        <v>42692</v>
      </c>
      <c r="BC123" s="257">
        <f>_xll.qlIndexFixing($AC$5,AZ123,TRUE,_xll.ohTrigger(Trigger,Trigger12M))</f>
        <v>1.8060249850219273E-3</v>
      </c>
      <c r="BD123" s="257">
        <f>_xll.qlIndexFixing($BE$1,AZ123,TRUE,_xll.ohTrigger(Trigger,Trigger12M))</f>
        <v>1.9268325126277604E-3</v>
      </c>
    </row>
    <row r="124" spans="51:56" ht="11.25" customHeight="1" x14ac:dyDescent="0.25">
      <c r="AY124" s="104" t="s">
        <v>203</v>
      </c>
      <c r="AZ124" s="105">
        <f>_xll.qlInterestRateIndexFixingDate(Currency&amp;"ibor"&amp;Tenor,BA124,Trigger)</f>
        <v>42325</v>
      </c>
      <c r="BA124" s="105">
        <f>_xll.qlCalendarAdvance(Calendar,BA123,AY124,"f",,Trigger)</f>
        <v>42327</v>
      </c>
      <c r="BB124" s="105">
        <f>_xll.qlInterestRateIndexMaturity(Currency&amp;"ibor"&amp;Tenor,BA124,Trigger)</f>
        <v>42695</v>
      </c>
      <c r="BC124" s="257">
        <f>_xll.qlIndexFixing($AC$5,AZ124,TRUE,_xll.ohTrigger(Trigger,Trigger12M))</f>
        <v>1.8106004705820376E-3</v>
      </c>
      <c r="BD124" s="257">
        <f>_xll.qlIndexFixing($BE$1,AZ124,TRUE,_xll.ohTrigger(Trigger,Trigger12M))</f>
        <v>1.9299966847524906E-3</v>
      </c>
    </row>
    <row r="125" spans="51:56" ht="11.25" customHeight="1" x14ac:dyDescent="0.25">
      <c r="AY125" s="104" t="s">
        <v>203</v>
      </c>
      <c r="AZ125" s="105">
        <f>_xll.qlInterestRateIndexFixingDate(Currency&amp;"ibor"&amp;Tenor,BA125,Trigger)</f>
        <v>42326</v>
      </c>
      <c r="BA125" s="105">
        <f>_xll.qlCalendarAdvance(Calendar,BA124,AY125,"f",,Trigger)</f>
        <v>42328</v>
      </c>
      <c r="BB125" s="105">
        <f>_xll.qlInterestRateIndexMaturity(Currency&amp;"ibor"&amp;Tenor,BA125,Trigger)</f>
        <v>42695</v>
      </c>
      <c r="BC125" s="257">
        <f>_xll.qlIndexFixing($AC$5,AZ125,TRUE,_xll.ohTrigger(Trigger,Trigger12M))</f>
        <v>1.812233897070353E-3</v>
      </c>
      <c r="BD125" s="257">
        <f>_xll.qlIndexFixing($BE$1,AZ125,TRUE,_xll.ohTrigger(Trigger,Trigger12M))</f>
        <v>1.9309370244521228E-3</v>
      </c>
    </row>
    <row r="126" spans="51:56" ht="11.25" customHeight="1" x14ac:dyDescent="0.25">
      <c r="AY126" s="104" t="s">
        <v>203</v>
      </c>
      <c r="AZ126" s="105">
        <f>_xll.qlInterestRateIndexFixingDate(Currency&amp;"ibor"&amp;Tenor,BA126,Trigger)</f>
        <v>42327</v>
      </c>
      <c r="BA126" s="105">
        <f>_xll.qlCalendarAdvance(Calendar,BA125,AY126,"f",,Trigger)</f>
        <v>42331</v>
      </c>
      <c r="BB126" s="105">
        <f>_xll.qlInterestRateIndexMaturity(Currency&amp;"ibor"&amp;Tenor,BA126,Trigger)</f>
        <v>42697</v>
      </c>
      <c r="BC126" s="257">
        <f>_xll.qlIndexFixing($AC$5,AZ126,TRUE,_xll.ohTrigger(Trigger,Trigger12M))</f>
        <v>1.8191607199863802E-3</v>
      </c>
      <c r="BD126" s="257">
        <f>_xll.qlIndexFixing($BE$1,AZ126,TRUE,_xll.ohTrigger(Trigger,Trigger12M))</f>
        <v>1.9352197322672214E-3</v>
      </c>
    </row>
    <row r="127" spans="51:56" ht="11.25" customHeight="1" x14ac:dyDescent="0.25">
      <c r="AY127" s="104" t="s">
        <v>203</v>
      </c>
      <c r="AZ127" s="105">
        <f>_xll.qlInterestRateIndexFixingDate(Currency&amp;"ibor"&amp;Tenor,BA127,Trigger)</f>
        <v>42328</v>
      </c>
      <c r="BA127" s="105">
        <f>_xll.qlCalendarAdvance(Calendar,BA126,AY127,"f",,Trigger)</f>
        <v>42332</v>
      </c>
      <c r="BB127" s="105">
        <f>_xll.qlInterestRateIndexMaturity(Currency&amp;"ibor"&amp;Tenor,BA127,Trigger)</f>
        <v>42698</v>
      </c>
      <c r="BC127" s="257">
        <f>_xll.qlIndexFixing($AC$5,AZ127,TRUE,_xll.ohTrigger(Trigger,Trigger12M))</f>
        <v>1.8218143953849287E-3</v>
      </c>
      <c r="BD127" s="257">
        <f>_xll.qlIndexFixing($BE$1,AZ127,TRUE,_xll.ohTrigger(Trigger,Trigger12M))</f>
        <v>1.9368860317319689E-3</v>
      </c>
    </row>
    <row r="128" spans="51:56" ht="11.25" customHeight="1" x14ac:dyDescent="0.25">
      <c r="AY128" s="104" t="s">
        <v>203</v>
      </c>
      <c r="AZ128" s="105">
        <f>_xll.qlInterestRateIndexFixingDate(Currency&amp;"ibor"&amp;Tenor,BA128,Trigger)</f>
        <v>42331</v>
      </c>
      <c r="BA128" s="105">
        <f>_xll.qlCalendarAdvance(Calendar,BA127,AY128,"f",,Trigger)</f>
        <v>42333</v>
      </c>
      <c r="BB128" s="105">
        <f>_xll.qlInterestRateIndexMaturity(Currency&amp;"ibor"&amp;Tenor,BA128,Trigger)</f>
        <v>42699</v>
      </c>
      <c r="BC128" s="257">
        <f>_xll.qlIndexFixing($AC$5,AZ128,TRUE,_xll.ohTrigger(Trigger,Trigger12M))</f>
        <v>1.8244769137513654E-3</v>
      </c>
      <c r="BD128" s="257">
        <f>_xll.qlIndexFixing($BE$1,AZ128,TRUE,_xll.ohTrigger(Trigger,Trigger12M))</f>
        <v>1.9385474571287911E-3</v>
      </c>
    </row>
    <row r="129" spans="51:56" ht="11.25" customHeight="1" x14ac:dyDescent="0.25">
      <c r="AY129" s="104" t="s">
        <v>203</v>
      </c>
      <c r="AZ129" s="105">
        <f>_xll.qlInterestRateIndexFixingDate(Currency&amp;"ibor"&amp;Tenor,BA129,Trigger)</f>
        <v>42332</v>
      </c>
      <c r="BA129" s="105">
        <f>_xll.qlCalendarAdvance(Calendar,BA128,AY129,"f",,Trigger)</f>
        <v>42334</v>
      </c>
      <c r="BB129" s="105">
        <f>_xll.qlInterestRateIndexMaturity(Currency&amp;"ibor"&amp;Tenor,BA129,Trigger)</f>
        <v>42702</v>
      </c>
      <c r="BC129" s="257">
        <f>_xll.qlIndexFixing($AC$5,AZ129,TRUE,_xll.ohTrigger(Trigger,Trigger12M))</f>
        <v>1.8290862862346102E-3</v>
      </c>
      <c r="BD129" s="257">
        <f>_xll.qlIndexFixing($BE$1,AZ129,TRUE,_xll.ohTrigger(Trigger,Trigger12M))</f>
        <v>1.9416427934179758E-3</v>
      </c>
    </row>
    <row r="130" spans="51:56" ht="11.25" customHeight="1" x14ac:dyDescent="0.25">
      <c r="AY130" s="104" t="s">
        <v>203</v>
      </c>
      <c r="AZ130" s="105">
        <f>_xll.qlInterestRateIndexFixingDate(Currency&amp;"ibor"&amp;Tenor,BA130,Trigger)</f>
        <v>42333</v>
      </c>
      <c r="BA130" s="105">
        <f>_xll.qlCalendarAdvance(Calendar,BA129,AY130,"f",,Trigger)</f>
        <v>42335</v>
      </c>
      <c r="BB130" s="105">
        <f>_xll.qlInterestRateIndexMaturity(Currency&amp;"ibor"&amp;Tenor,BA130,Trigger)</f>
        <v>42702</v>
      </c>
      <c r="BC130" s="257">
        <f>_xll.qlIndexFixing($AC$5,AZ130,TRUE,_xll.ohTrigger(Trigger,Trigger12M))</f>
        <v>1.8307954129000996E-3</v>
      </c>
      <c r="BD130" s="257">
        <f>_xll.qlIndexFixing($BE$1,AZ130,TRUE,_xll.ohTrigger(Trigger,Trigger12M))</f>
        <v>1.9425697734093584E-3</v>
      </c>
    </row>
    <row r="131" spans="51:56" ht="11.25" customHeight="1" x14ac:dyDescent="0.25">
      <c r="AY131" s="104" t="s">
        <v>203</v>
      </c>
      <c r="AZ131" s="105">
        <f>_xll.qlInterestRateIndexFixingDate(Currency&amp;"ibor"&amp;Tenor,BA131,Trigger)</f>
        <v>42334</v>
      </c>
      <c r="BA131" s="105">
        <f>_xll.qlCalendarAdvance(Calendar,BA130,AY131,"f",,Trigger)</f>
        <v>42338</v>
      </c>
      <c r="BB131" s="105">
        <f>_xll.qlInterestRateIndexMaturity(Currency&amp;"ibor"&amp;Tenor,BA131,Trigger)</f>
        <v>42704</v>
      </c>
      <c r="BC131" s="257">
        <f>_xll.qlIndexFixing($AC$5,AZ131,TRUE,_xll.ohTrigger(Trigger,Trigger12M))</f>
        <v>1.8379221526176701E-3</v>
      </c>
      <c r="BD131" s="257">
        <f>_xll.qlIndexFixing($BE$1,AZ131,TRUE,_xll.ohTrigger(Trigger,Trigger12M))</f>
        <v>1.9467643600588824E-3</v>
      </c>
    </row>
    <row r="132" spans="51:56" ht="11.25" customHeight="1" x14ac:dyDescent="0.25">
      <c r="AY132" s="104" t="s">
        <v>203</v>
      </c>
      <c r="AZ132" s="105">
        <f>_xll.qlInterestRateIndexFixingDate(Currency&amp;"ibor"&amp;Tenor,BA132,Trigger)</f>
        <v>42335</v>
      </c>
      <c r="BA132" s="105">
        <f>_xll.qlCalendarAdvance(Calendar,BA131,AY132,"f",,Trigger)</f>
        <v>42339</v>
      </c>
      <c r="BB132" s="105">
        <f>_xll.qlInterestRateIndexMaturity(Currency&amp;"ibor"&amp;Tenor,BA132,Trigger)</f>
        <v>42705</v>
      </c>
      <c r="BC132" s="257">
        <f>_xll.qlIndexFixing($AC$5,AZ132,TRUE,_xll.ohTrigger(Trigger,Trigger12M))</f>
        <v>1.8406377303041043E-3</v>
      </c>
      <c r="BD132" s="257">
        <f>_xll.qlIndexFixing($BE$1,AZ132,TRUE,_xll.ohTrigger(Trigger,Trigger12M))</f>
        <v>1.9483863099869093E-3</v>
      </c>
    </row>
    <row r="133" spans="51:56" ht="11.25" customHeight="1" x14ac:dyDescent="0.25">
      <c r="AY133" s="104" t="s">
        <v>203</v>
      </c>
      <c r="AZ133" s="105">
        <f>_xll.qlInterestRateIndexFixingDate(Currency&amp;"ibor"&amp;Tenor,BA133,Trigger)</f>
        <v>42338</v>
      </c>
      <c r="BA133" s="105">
        <f>_xll.qlCalendarAdvance(Calendar,BA132,AY133,"f",,Trigger)</f>
        <v>42340</v>
      </c>
      <c r="BB133" s="105">
        <f>_xll.qlInterestRateIndexMaturity(Currency&amp;"ibor"&amp;Tenor,BA133,Trigger)</f>
        <v>42706</v>
      </c>
      <c r="BC133" s="257">
        <f>_xll.qlIndexFixing($AC$5,AZ133,TRUE,_xll.ohTrigger(Trigger,Trigger12M))</f>
        <v>1.8433621514651252E-3</v>
      </c>
      <c r="BD133" s="257">
        <f>_xll.qlIndexFixing($BE$1,AZ133,TRUE,_xll.ohTrigger(Trigger,Trigger12M))</f>
        <v>1.9499999999997798E-3</v>
      </c>
    </row>
    <row r="134" spans="51:56" ht="11.25" customHeight="1" x14ac:dyDescent="0.25">
      <c r="AY134" s="104" t="s">
        <v>203</v>
      </c>
      <c r="AZ134" s="105">
        <f>_xll.qlInterestRateIndexFixingDate(Currency&amp;"ibor"&amp;Tenor,BA134,Trigger)</f>
        <v>42339</v>
      </c>
      <c r="BA134" s="105">
        <f>_xll.qlCalendarAdvance(Calendar,BA133,AY134,"f",,Trigger)</f>
        <v>42341</v>
      </c>
      <c r="BB134" s="105">
        <f>_xll.qlInterestRateIndexMaturity(Currency&amp;"ibor"&amp;Tenor,BA134,Trigger)</f>
        <v>42709</v>
      </c>
      <c r="BC134" s="257">
        <f>_xll.qlIndexFixing($AC$5,AZ134,TRUE,_xll.ohTrigger(Trigger,Trigger12M))</f>
        <v>1.8471769862745632E-3</v>
      </c>
      <c r="BD134" s="257">
        <f>_xll.qlIndexFixing($BE$1,AZ134,TRUE,_xll.ohTrigger(Trigger,Trigger12M))</f>
        <v>1.9529056449146339E-3</v>
      </c>
    </row>
    <row r="135" spans="51:56" ht="11.25" customHeight="1" x14ac:dyDescent="0.25">
      <c r="AY135" s="104" t="s">
        <v>203</v>
      </c>
      <c r="AZ135" s="105">
        <f>_xll.qlInterestRateIndexFixingDate(Currency&amp;"ibor"&amp;Tenor,BA135,Trigger)</f>
        <v>42340</v>
      </c>
      <c r="BA135" s="105">
        <f>_xll.qlCalendarAdvance(Calendar,BA134,AY135,"f",,Trigger)</f>
        <v>42342</v>
      </c>
      <c r="BB135" s="105">
        <f>_xll.qlInterestRateIndexMaturity(Currency&amp;"ibor"&amp;Tenor,BA135,Trigger)</f>
        <v>42709</v>
      </c>
      <c r="BC135" s="257">
        <f>_xll.qlIndexFixing($AC$5,AZ135,TRUE,_xll.ohTrigger(Trigger,Trigger12M))</f>
        <v>1.8481235981730355E-3</v>
      </c>
      <c r="BD135" s="257">
        <f>_xll.qlIndexFixing($BE$1,AZ135,TRUE,_xll.ohTrigger(Trigger,Trigger12M))</f>
        <v>1.9538314955150631E-3</v>
      </c>
    </row>
    <row r="136" spans="51:56" ht="11.25" customHeight="1" x14ac:dyDescent="0.25">
      <c r="AY136" s="104" t="s">
        <v>203</v>
      </c>
      <c r="AZ136" s="105">
        <f>_xll.qlInterestRateIndexFixingDate(Currency&amp;"ibor"&amp;Tenor,BA136,Trigger)</f>
        <v>42341</v>
      </c>
      <c r="BA136" s="105">
        <f>_xll.qlCalendarAdvance(Calendar,BA135,AY136,"f",,Trigger)</f>
        <v>42345</v>
      </c>
      <c r="BB136" s="105">
        <f>_xll.qlInterestRateIndexMaturity(Currency&amp;"ibor"&amp;Tenor,BA136,Trigger)</f>
        <v>42711</v>
      </c>
      <c r="BC136" s="257">
        <f>_xll.qlIndexFixing($AC$5,AZ136,TRUE,_xll.ohTrigger(Trigger,Trigger12M))</f>
        <v>1.8528755861412247E-3</v>
      </c>
      <c r="BD136" s="257">
        <f>_xll.qlIndexFixing($BE$1,AZ136,TRUE,_xll.ohTrigger(Trigger,Trigger12M))</f>
        <v>1.9578440113458126E-3</v>
      </c>
    </row>
    <row r="137" spans="51:56" ht="11.25" customHeight="1" x14ac:dyDescent="0.25">
      <c r="AY137" s="104" t="s">
        <v>203</v>
      </c>
      <c r="AZ137" s="105">
        <f>_xll.qlInterestRateIndexFixingDate(Currency&amp;"ibor"&amp;Tenor,BA137,Trigger)</f>
        <v>42342</v>
      </c>
      <c r="BA137" s="105">
        <f>_xll.qlCalendarAdvance(Calendar,BA136,AY137,"f",,Trigger)</f>
        <v>42346</v>
      </c>
      <c r="BB137" s="105">
        <f>_xll.qlInterestRateIndexMaturity(Currency&amp;"ibor"&amp;Tenor,BA137,Trigger)</f>
        <v>42712</v>
      </c>
      <c r="BC137" s="257">
        <f>_xll.qlIndexFixing($AC$5,AZ137,TRUE,_xll.ohTrigger(Trigger,Trigger12M))</f>
        <v>1.8547782840973555E-3</v>
      </c>
      <c r="BD137" s="257">
        <f>_xll.qlIndexFixing($BE$1,AZ137,TRUE,_xll.ohTrigger(Trigger,Trigger12M))</f>
        <v>1.9593705332701982E-3</v>
      </c>
    </row>
    <row r="138" spans="51:56" ht="11.25" customHeight="1" x14ac:dyDescent="0.25">
      <c r="AY138" s="104" t="s">
        <v>203</v>
      </c>
      <c r="AZ138" s="105">
        <f>_xll.qlInterestRateIndexFixingDate(Currency&amp;"ibor"&amp;Tenor,BA138,Trigger)</f>
        <v>42345</v>
      </c>
      <c r="BA138" s="105">
        <f>_xll.qlCalendarAdvance(Calendar,BA137,AY138,"f",,Trigger)</f>
        <v>42347</v>
      </c>
      <c r="BB138" s="105">
        <f>_xll.qlInterestRateIndexMaturity(Currency&amp;"ibor"&amp;Tenor,BA138,Trigger)</f>
        <v>42713</v>
      </c>
      <c r="BC138" s="257">
        <f>_xll.qlIndexFixing($AC$5,AZ138,TRUE,_xll.ohTrigger(Trigger,Trigger12M))</f>
        <v>1.856680985727269E-3</v>
      </c>
      <c r="BD138" s="257">
        <f>_xll.qlIndexFixing($BE$1,AZ138,TRUE,_xll.ohTrigger(Trigger,Trigger12M))</f>
        <v>1.9608854990920605E-3</v>
      </c>
    </row>
    <row r="139" spans="51:56" ht="11.25" customHeight="1" x14ac:dyDescent="0.25">
      <c r="AY139" s="104" t="s">
        <v>203</v>
      </c>
      <c r="AZ139" s="105">
        <f>_xll.qlInterestRateIndexFixingDate(Currency&amp;"ibor"&amp;Tenor,BA139,Trigger)</f>
        <v>42346</v>
      </c>
      <c r="BA139" s="105">
        <f>_xll.qlCalendarAdvance(Calendar,BA138,AY139,"f",,Trigger)</f>
        <v>42348</v>
      </c>
      <c r="BB139" s="105">
        <f>_xll.qlInterestRateIndexMaturity(Currency&amp;"ibor"&amp;Tenor,BA139,Trigger)</f>
        <v>42716</v>
      </c>
      <c r="BC139" s="257">
        <f>_xll.qlIndexFixing($AC$5,AZ139,TRUE,_xll.ohTrigger(Trigger,Trigger12M))</f>
        <v>1.8604960090114501E-3</v>
      </c>
      <c r="BD139" s="257">
        <f>_xll.qlIndexFixing($BE$1,AZ139,TRUE,_xll.ohTrigger(Trigger,Trigger12M))</f>
        <v>1.9636138372796244E-3</v>
      </c>
    </row>
    <row r="140" spans="51:56" ht="11.25" customHeight="1" x14ac:dyDescent="0.25">
      <c r="AY140" s="104" t="s">
        <v>203</v>
      </c>
      <c r="AZ140" s="105">
        <f>_xll.qlInterestRateIndexFixingDate(Currency&amp;"ibor"&amp;Tenor,BA140,Trigger)</f>
        <v>42347</v>
      </c>
      <c r="BA140" s="105">
        <f>_xll.qlCalendarAdvance(Calendar,BA139,AY140,"f",,Trigger)</f>
        <v>42349</v>
      </c>
      <c r="BB140" s="105">
        <f>_xll.qlInterestRateIndexMaturity(Currency&amp;"ibor"&amp;Tenor,BA140,Trigger)</f>
        <v>42716</v>
      </c>
      <c r="BC140" s="257">
        <f>_xll.qlIndexFixing($AC$5,AZ140,TRUE,_xll.ohTrigger(Trigger,Trigger12M))</f>
        <v>1.8614425652811026E-3</v>
      </c>
      <c r="BD140" s="257">
        <f>_xll.qlIndexFixing($BE$1,AZ140,TRUE,_xll.ohTrigger(Trigger,Trigger12M))</f>
        <v>1.9644957741242397E-3</v>
      </c>
    </row>
    <row r="141" spans="51:56" ht="11.25" customHeight="1" x14ac:dyDescent="0.25">
      <c r="AY141" s="104" t="s">
        <v>203</v>
      </c>
      <c r="AZ141" s="105">
        <f>_xll.qlInterestRateIndexFixingDate(Currency&amp;"ibor"&amp;Tenor,BA141,Trigger)</f>
        <v>42348</v>
      </c>
      <c r="BA141" s="105">
        <f>_xll.qlCalendarAdvance(Calendar,BA140,AY141,"f",,Trigger)</f>
        <v>42352</v>
      </c>
      <c r="BB141" s="105">
        <f>_xll.qlInterestRateIndexMaturity(Currency&amp;"ibor"&amp;Tenor,BA141,Trigger)</f>
        <v>42718</v>
      </c>
      <c r="BC141" s="257">
        <f>_xll.qlIndexFixing($AC$5,AZ141,TRUE,_xll.ohTrigger(Trigger,Trigger12M))</f>
        <v>1.8661945489820461E-3</v>
      </c>
      <c r="BD141" s="257">
        <f>_xll.qlIndexFixing($BE$1,AZ141,TRUE,_xll.ohTrigger(Trigger,Trigger12M))</f>
        <v>1.9683258982445902E-3</v>
      </c>
    </row>
    <row r="142" spans="51:56" ht="11.25" customHeight="1" x14ac:dyDescent="0.25">
      <c r="AY142" s="104" t="s">
        <v>203</v>
      </c>
      <c r="AZ142" s="105">
        <f>_xll.qlInterestRateIndexFixingDate(Currency&amp;"ibor"&amp;Tenor,BA142,Trigger)</f>
        <v>42349</v>
      </c>
      <c r="BA142" s="105">
        <f>_xll.qlCalendarAdvance(Calendar,BA141,AY142,"f",,Trigger)</f>
        <v>42353</v>
      </c>
      <c r="BB142" s="105">
        <f>_xll.qlInterestRateIndexMaturity(Currency&amp;"ibor"&amp;Tenor,BA142,Trigger)</f>
        <v>42719</v>
      </c>
      <c r="BC142" s="257">
        <f>_xll.qlIndexFixing($AC$5,AZ142,TRUE,_xll.ohTrigger(Trigger,Trigger12M))</f>
        <v>1.8680972726542184E-3</v>
      </c>
      <c r="BD142" s="257">
        <f>_xll.qlIndexFixing($BE$1,AZ142,TRUE,_xll.ohTrigger(Trigger,Trigger12M))</f>
        <v>1.9697949879192004E-3</v>
      </c>
    </row>
    <row r="143" spans="51:56" ht="11.25" customHeight="1" x14ac:dyDescent="0.25">
      <c r="AY143" s="104" t="s">
        <v>203</v>
      </c>
      <c r="AZ143" s="105">
        <f>_xll.qlInterestRateIndexFixingDate(Currency&amp;"ibor"&amp;Tenor,BA143,Trigger)</f>
        <v>42352</v>
      </c>
      <c r="BA143" s="105">
        <f>_xll.qlCalendarAdvance(Calendar,BA142,AY143,"f",,Trigger)</f>
        <v>42354</v>
      </c>
      <c r="BB143" s="105">
        <f>_xll.qlInterestRateIndexMaturity(Currency&amp;"ibor"&amp;Tenor,BA143,Trigger)</f>
        <v>42720</v>
      </c>
      <c r="BC143" s="257">
        <f>_xll.qlIndexFixing($AC$5,AZ143,TRUE,_xll.ohTrigger(Trigger,Trigger12M))</f>
        <v>1.8699999999999546E-3</v>
      </c>
      <c r="BD143" s="257">
        <f>_xll.qlIndexFixing($BE$1,AZ143,TRUE,_xll.ohTrigger(Trigger,Trigger12M))</f>
        <v>1.9712604173260928E-3</v>
      </c>
    </row>
    <row r="144" spans="51:56" ht="11.25" customHeight="1" x14ac:dyDescent="0.25">
      <c r="AY144" s="104" t="s">
        <v>203</v>
      </c>
      <c r="AZ144" s="105">
        <f>_xll.qlInterestRateIndexFixingDate(Currency&amp;"ibor"&amp;Tenor,BA144,Trigger)</f>
        <v>42353</v>
      </c>
      <c r="BA144" s="105">
        <f>_xll.qlCalendarAdvance(Calendar,BA143,AY144,"f",,Trigger)</f>
        <v>42355</v>
      </c>
      <c r="BB144" s="105">
        <f>_xll.qlInterestRateIndexMaturity(Currency&amp;"ibor"&amp;Tenor,BA144,Trigger)</f>
        <v>42723</v>
      </c>
      <c r="BC144" s="257">
        <f>_xll.qlIndexFixing($AC$5,AZ144,TRUE,_xll.ohTrigger(Trigger,Trigger12M))</f>
        <v>1.8703819392287221E-3</v>
      </c>
      <c r="BD144" s="257">
        <f>_xll.qlIndexFixing($BE$1,AZ144,TRUE,_xll.ohTrigger(Trigger,Trigger12M))</f>
        <v>1.9739767317367395E-3</v>
      </c>
    </row>
    <row r="145" spans="51:56" ht="11.25" customHeight="1" x14ac:dyDescent="0.25">
      <c r="AY145" s="104" t="s">
        <v>203</v>
      </c>
      <c r="AZ145" s="105">
        <f>_xll.qlInterestRateIndexFixingDate(Currency&amp;"ibor"&amp;Tenor,BA145,Trigger)</f>
        <v>42354</v>
      </c>
      <c r="BA145" s="105">
        <f>_xll.qlCalendarAdvance(Calendar,BA144,AY145,"f",,Trigger)</f>
        <v>42356</v>
      </c>
      <c r="BB145" s="105">
        <f>_xll.qlInterestRateIndexMaturity(Currency&amp;"ibor"&amp;Tenor,BA145,Trigger)</f>
        <v>42723</v>
      </c>
      <c r="BC145" s="257">
        <f>_xll.qlIndexFixing($AC$5,AZ145,TRUE,_xll.ohTrigger(Trigger,Trigger12M))</f>
        <v>1.8713190989774913E-3</v>
      </c>
      <c r="BD145" s="257">
        <f>_xll.qlIndexFixing($BE$1,AZ145,TRUE,_xll.ohTrigger(Trigger,Trigger12M))</f>
        <v>1.9748144235113888E-3</v>
      </c>
    </row>
    <row r="146" spans="51:56" ht="11.25" customHeight="1" x14ac:dyDescent="0.25">
      <c r="AY146" s="104" t="s">
        <v>203</v>
      </c>
      <c r="AZ146" s="105">
        <f>_xll.qlInterestRateIndexFixingDate(Currency&amp;"ibor"&amp;Tenor,BA146,Trigger)</f>
        <v>42355</v>
      </c>
      <c r="BA146" s="105">
        <f>_xll.qlCalendarAdvance(Calendar,BA145,AY146,"f",,Trigger)</f>
        <v>42359</v>
      </c>
      <c r="BB146" s="105">
        <f>_xll.qlInterestRateIndexMaturity(Currency&amp;"ibor"&amp;Tenor,BA146,Trigger)</f>
        <v>42725</v>
      </c>
      <c r="BC146" s="257">
        <f>_xll.qlIndexFixing($AC$5,AZ146,TRUE,_xll.ohTrigger(Trigger,Trigger12M))</f>
        <v>1.8737401469462048E-3</v>
      </c>
      <c r="BD146" s="257">
        <f>_xll.qlIndexFixing($BE$1,AZ146,TRUE,_xll.ohTrigger(Trigger,Trigger12M))</f>
        <v>1.9785735584937074E-3</v>
      </c>
    </row>
    <row r="147" spans="51:56" ht="11.25" customHeight="1" x14ac:dyDescent="0.25">
      <c r="AY147" s="104" t="s">
        <v>203</v>
      </c>
      <c r="AZ147" s="105">
        <f>_xll.qlInterestRateIndexFixingDate(Currency&amp;"ibor"&amp;Tenor,BA147,Trigger)</f>
        <v>42356</v>
      </c>
      <c r="BA147" s="105">
        <f>_xll.qlCalendarAdvance(Calendar,BA146,AY147,"f",,Trigger)</f>
        <v>42360</v>
      </c>
      <c r="BB147" s="105">
        <f>_xll.qlInterestRateIndexMaturity(Currency&amp;"ibor"&amp;Tenor,BA147,Trigger)</f>
        <v>42726</v>
      </c>
      <c r="BC147" s="257">
        <f>_xll.qlIndexFixing($AC$5,AZ147,TRUE,_xll.ohTrigger(Trigger,Trigger12M))</f>
        <v>1.8744760657333161E-3</v>
      </c>
      <c r="BD147" s="257">
        <f>_xll.qlIndexFixing($BE$1,AZ147,TRUE,_xll.ohTrigger(Trigger,Trigger12M))</f>
        <v>1.9800416787024984E-3</v>
      </c>
    </row>
    <row r="148" spans="51:56" ht="11.25" customHeight="1" x14ac:dyDescent="0.25">
      <c r="AY148" s="104" t="s">
        <v>203</v>
      </c>
      <c r="AZ148" s="105">
        <f>_xll.qlInterestRateIndexFixingDate(Currency&amp;"ibor"&amp;Tenor,BA148,Trigger)</f>
        <v>42359</v>
      </c>
      <c r="BA148" s="105">
        <f>_xll.qlCalendarAdvance(Calendar,BA147,AY148,"f",,Trigger)</f>
        <v>42361</v>
      </c>
      <c r="BB148" s="105">
        <f>_xll.qlInterestRateIndexMaturity(Currency&amp;"ibor"&amp;Tenor,BA148,Trigger)</f>
        <v>42727</v>
      </c>
      <c r="BC148" s="257">
        <f>_xll.qlIndexFixing($AC$5,AZ148,TRUE,_xll.ohTrigger(Trigger,Trigger12M))</f>
        <v>1.8752079476317899E-3</v>
      </c>
      <c r="BD148" s="257">
        <f>_xll.qlIndexFixing($BE$1,AZ148,TRUE,_xll.ohTrigger(Trigger,Trigger12M))</f>
        <v>1.9815144317929089E-3</v>
      </c>
    </row>
    <row r="149" spans="51:56" ht="11.25" customHeight="1" x14ac:dyDescent="0.25">
      <c r="AY149" s="104" t="s">
        <v>203</v>
      </c>
      <c r="AZ149" s="105">
        <f>_xll.qlInterestRateIndexFixingDate(Currency&amp;"ibor"&amp;Tenor,BA149,Trigger)</f>
        <v>42360</v>
      </c>
      <c r="BA149" s="105">
        <f>_xll.qlCalendarAdvance(Calendar,BA148,AY149,"f",,Trigger)</f>
        <v>42362</v>
      </c>
      <c r="BB149" s="105">
        <f>_xll.qlInterestRateIndexMaturity(Currency&amp;"ibor"&amp;Tenor,BA149,Trigger)</f>
        <v>42731</v>
      </c>
      <c r="BC149" s="257">
        <f>_xll.qlIndexFixing($AC$5,AZ149,TRUE,_xll.ohTrigger(Trigger,Trigger12M))</f>
        <v>1.8753599874125251E-3</v>
      </c>
      <c r="BD149" s="257">
        <f>_xll.qlIndexFixing($BE$1,AZ149,TRUE,_xll.ohTrigger(Trigger,Trigger12M))</f>
        <v>1.9851119054432437E-3</v>
      </c>
    </row>
    <row r="150" spans="51:56" ht="11.25" customHeight="1" x14ac:dyDescent="0.25">
      <c r="AY150" s="104" t="s">
        <v>203</v>
      </c>
      <c r="AZ150" s="105">
        <f>_xll.qlInterestRateIndexFixingDate(Currency&amp;"ibor"&amp;Tenor,BA150,Trigger)</f>
        <v>42361</v>
      </c>
      <c r="BA150" s="105">
        <f>_xll.qlCalendarAdvance(Calendar,BA149,AY150,"f",,Trigger)</f>
        <v>42366</v>
      </c>
      <c r="BB150" s="105">
        <f>_xll.qlInterestRateIndexMaturity(Currency&amp;"ibor"&amp;Tenor,BA150,Trigger)</f>
        <v>42732</v>
      </c>
      <c r="BC150" s="257">
        <f>_xll.qlIndexFixing($AC$5,AZ150,TRUE,_xll.ohTrigger(Trigger,Trigger12M))</f>
        <v>1.8788068034818401E-3</v>
      </c>
      <c r="BD150" s="257">
        <f>_xll.qlIndexFixing($BE$1,AZ150,TRUE,_xll.ohTrigger(Trigger,Trigger12M))</f>
        <v>1.9889905752447619E-3</v>
      </c>
    </row>
    <row r="151" spans="51:56" ht="11.25" customHeight="1" x14ac:dyDescent="0.25">
      <c r="AY151" s="104" t="s">
        <v>203</v>
      </c>
      <c r="AZ151" s="105">
        <f>_xll.qlInterestRateIndexFixingDate(Currency&amp;"ibor"&amp;Tenor,BA151,Trigger)</f>
        <v>42362</v>
      </c>
      <c r="BA151" s="105">
        <f>_xll.qlCalendarAdvance(Calendar,BA150,AY151,"f",,Trigger)</f>
        <v>42367</v>
      </c>
      <c r="BB151" s="105">
        <f>_xll.qlInterestRateIndexMaturity(Currency&amp;"ibor"&amp;Tenor,BA151,Trigger)</f>
        <v>42733</v>
      </c>
      <c r="BC151" s="257">
        <f>_xll.qlIndexFixing($AC$5,AZ151,TRUE,_xll.ohTrigger(Trigger,Trigger12M))</f>
        <v>1.8795144638613158E-3</v>
      </c>
      <c r="BD151" s="257">
        <f>_xll.qlIndexFixing($BE$1,AZ151,TRUE,_xll.ohTrigger(Trigger,Trigger12M))</f>
        <v>1.9905169700201457E-3</v>
      </c>
    </row>
    <row r="152" spans="51:56" ht="11.25" customHeight="1" x14ac:dyDescent="0.25">
      <c r="AY152" s="104" t="s">
        <v>203</v>
      </c>
      <c r="AZ152" s="105">
        <f>_xll.qlInterestRateIndexFixingDate(Currency&amp;"ibor"&amp;Tenor,BA152,Trigger)</f>
        <v>42366</v>
      </c>
      <c r="BA152" s="105">
        <f>_xll.qlCalendarAdvance(Calendar,BA151,AY152,"f",,Trigger)</f>
        <v>42368</v>
      </c>
      <c r="BB152" s="105">
        <f>_xll.qlInterestRateIndexMaturity(Currency&amp;"ibor"&amp;Tenor,BA152,Trigger)</f>
        <v>42734</v>
      </c>
      <c r="BC152" s="257">
        <f>_xll.qlIndexFixing($AC$5,AZ152,TRUE,_xll.ohTrigger(Trigger,Trigger12M))</f>
        <v>1.8802180872905638E-3</v>
      </c>
      <c r="BD152" s="257">
        <f>_xll.qlIndexFixing($BE$1,AZ152,TRUE,_xll.ohTrigger(Trigger,Trigger12M))</f>
        <v>1.992056688163294E-3</v>
      </c>
    </row>
    <row r="153" spans="51:56" ht="11.25" customHeight="1" x14ac:dyDescent="0.25">
      <c r="AY153" s="104" t="s">
        <v>203</v>
      </c>
      <c r="AZ153" s="105">
        <f>_xll.qlInterestRateIndexFixingDate(Currency&amp;"ibor"&amp;Tenor,BA153,Trigger)</f>
        <v>42367</v>
      </c>
      <c r="BA153" s="105">
        <f>_xll.qlCalendarAdvance(Calendar,BA152,AY153,"f",,Trigger)</f>
        <v>42369</v>
      </c>
      <c r="BB153" s="105">
        <f>_xll.qlInterestRateIndexMaturity(Currency&amp;"ibor"&amp;Tenor,BA153,Trigger)</f>
        <v>42734</v>
      </c>
      <c r="BC153" s="257">
        <f>_xll.qlIndexFixing($AC$5,AZ153,TRUE,_xll.ohTrigger(Trigger,Trigger12M))</f>
        <v>1.8811195632936315E-3</v>
      </c>
      <c r="BD153" s="257">
        <f>_xll.qlIndexFixing($BE$1,AZ153,TRUE,_xll.ohTrigger(Trigger,Trigger12M))</f>
        <v>1.9928148862050649E-3</v>
      </c>
    </row>
    <row r="154" spans="51:56" ht="11.25" customHeight="1" x14ac:dyDescent="0.25">
      <c r="AY154" s="104" t="s">
        <v>203</v>
      </c>
      <c r="AZ154" s="105">
        <f>_xll.qlInterestRateIndexFixingDate(Currency&amp;"ibor"&amp;Tenor,BA154,Trigger)</f>
        <v>42368</v>
      </c>
      <c r="BA154" s="105">
        <f>_xll.qlCalendarAdvance(Calendar,BA153,AY154,"f",,Trigger)</f>
        <v>42373</v>
      </c>
      <c r="BB154" s="105">
        <f>_xll.qlInterestRateIndexMaturity(Currency&amp;"ibor"&amp;Tenor,BA154,Trigger)</f>
        <v>42739</v>
      </c>
      <c r="BC154" s="257">
        <f>_xll.qlIndexFixing($AC$5,AZ154,TRUE,_xll.ohTrigger(Trigger,Trigger12M))</f>
        <v>1.883675649876749E-3</v>
      </c>
      <c r="BD154" s="257">
        <f>_xll.qlIndexFixing($BE$1,AZ154,TRUE,_xll.ohTrigger(Trigger,Trigger12M))</f>
        <v>2.0000000010511792E-3</v>
      </c>
    </row>
    <row r="155" spans="51:56" ht="11.25" customHeight="1" x14ac:dyDescent="0.25">
      <c r="AY155" s="104" t="s">
        <v>203</v>
      </c>
      <c r="AZ155" s="105">
        <f>_xll.qlInterestRateIndexFixingDate(Currency&amp;"ibor"&amp;Tenor,BA155,Trigger)</f>
        <v>42369</v>
      </c>
      <c r="BA155" s="105">
        <f>_xll.qlCalendarAdvance(Calendar,BA154,AY155,"f",,Trigger)</f>
        <v>42374</v>
      </c>
      <c r="BB155" s="105">
        <f>_xll.qlInterestRateIndexMaturity(Currency&amp;"ibor"&amp;Tenor,BA155,Trigger)</f>
        <v>42740</v>
      </c>
      <c r="BC155" s="257">
        <f>_xll.qlIndexFixing($AC$5,AZ155,TRUE,_xll.ohTrigger(Trigger,Trigger12M))</f>
        <v>1.8843550514227002E-3</v>
      </c>
      <c r="BD155" s="257">
        <f>_xll.qlIndexFixing($BE$1,AZ155,TRUE,_xll.ohTrigger(Trigger,Trigger12M))</f>
        <v>2.0016462300807771E-3</v>
      </c>
    </row>
    <row r="156" spans="51:56" ht="11.25" customHeight="1" x14ac:dyDescent="0.25">
      <c r="AY156" s="104" t="s">
        <v>203</v>
      </c>
      <c r="AZ156" s="105">
        <f>_xll.qlInterestRateIndexFixingDate(Currency&amp;"ibor"&amp;Tenor,BA156,Trigger)</f>
        <v>42373</v>
      </c>
      <c r="BA156" s="105">
        <f>_xll.qlCalendarAdvance(Calendar,BA155,AY156,"f",,Trigger)</f>
        <v>42375</v>
      </c>
      <c r="BB156" s="105">
        <f>_xll.qlInterestRateIndexMaturity(Currency&amp;"ibor"&amp;Tenor,BA156,Trigger)</f>
        <v>42741</v>
      </c>
      <c r="BC156" s="257">
        <f>_xll.qlIndexFixing($AC$5,AZ156,TRUE,_xll.ohTrigger(Trigger,Trigger12M))</f>
        <v>1.8850304159585807E-3</v>
      </c>
      <c r="BD156" s="257">
        <f>_xll.qlIndexFixing($BE$1,AZ156,TRUE,_xll.ohTrigger(Trigger,Trigger12M))</f>
        <v>2.0033120687801094E-3</v>
      </c>
    </row>
    <row r="157" spans="51:56" ht="11.25" customHeight="1" x14ac:dyDescent="0.25">
      <c r="AY157" s="104" t="s">
        <v>203</v>
      </c>
      <c r="AZ157" s="105">
        <f>_xll.qlInterestRateIndexFixingDate(Currency&amp;"ibor"&amp;Tenor,BA157,Trigger)</f>
        <v>42374</v>
      </c>
      <c r="BA157" s="105">
        <f>_xll.qlCalendarAdvance(Calendar,BA156,AY157,"f",,Trigger)</f>
        <v>42376</v>
      </c>
      <c r="BB157" s="105">
        <f>_xll.qlInterestRateIndexMaturity(Currency&amp;"ibor"&amp;Tenor,BA157,Trigger)</f>
        <v>42744</v>
      </c>
      <c r="BC157" s="257">
        <f>_xll.qlIndexFixing($AC$5,AZ157,TRUE,_xll.ohTrigger(Trigger,Trigger12M))</f>
        <v>1.885295012469595E-3</v>
      </c>
      <c r="BD157" s="257">
        <f>_xll.qlIndexFixing($BE$1,AZ157,TRUE,_xll.ohTrigger(Trigger,Trigger12M))</f>
        <v>2.0069904569666127E-3</v>
      </c>
    </row>
    <row r="158" spans="51:56" ht="11.25" customHeight="1" x14ac:dyDescent="0.25">
      <c r="AY158" s="104" t="s">
        <v>203</v>
      </c>
      <c r="AZ158" s="105">
        <f>_xll.qlInterestRateIndexFixingDate(Currency&amp;"ibor"&amp;Tenor,BA158,Trigger)</f>
        <v>42375</v>
      </c>
      <c r="BA158" s="105">
        <f>_xll.qlCalendarAdvance(Calendar,BA157,AY158,"f",,Trigger)</f>
        <v>42377</v>
      </c>
      <c r="BB158" s="105">
        <f>_xll.qlInterestRateIndexMaturity(Currency&amp;"ibor"&amp;Tenor,BA158,Trigger)</f>
        <v>42744</v>
      </c>
      <c r="BC158" s="257">
        <f>_xll.qlIndexFixing($AC$5,AZ158,TRUE,_xll.ohTrigger(Trigger,Trigger12M))</f>
        <v>1.8861638661377483E-3</v>
      </c>
      <c r="BD158" s="257">
        <f>_xll.qlIndexFixing($BE$1,AZ158,TRUE,_xll.ohTrigger(Trigger,Trigger12M))</f>
        <v>2.0077044414867845E-3</v>
      </c>
    </row>
    <row r="159" spans="51:56" ht="11.25" customHeight="1" x14ac:dyDescent="0.25">
      <c r="AY159" s="104" t="s">
        <v>203</v>
      </c>
      <c r="AZ159" s="105">
        <f>_xll.qlInterestRateIndexFixingDate(Currency&amp;"ibor"&amp;Tenor,BA159,Trigger)</f>
        <v>42376</v>
      </c>
      <c r="BA159" s="105">
        <f>_xll.qlCalendarAdvance(Calendar,BA158,AY159,"f",,Trigger)</f>
        <v>42380</v>
      </c>
      <c r="BB159" s="105">
        <f>_xll.qlInterestRateIndexMaturity(Currency&amp;"ibor"&amp;Tenor,BA159,Trigger)</f>
        <v>42746</v>
      </c>
      <c r="BC159" s="257">
        <f>_xll.qlIndexFixing($AC$5,AZ159,TRUE,_xll.ohTrigger(Trigger,Trigger12M))</f>
        <v>1.8883466831988507E-3</v>
      </c>
      <c r="BD159" s="257">
        <f>_xll.qlIndexFixing($BE$1,AZ159,TRUE,_xll.ohTrigger(Trigger,Trigger12M))</f>
        <v>2.011882923082456E-3</v>
      </c>
    </row>
    <row r="160" spans="51:56" ht="11.25" customHeight="1" x14ac:dyDescent="0.25">
      <c r="AY160" s="104" t="s">
        <v>203</v>
      </c>
      <c r="AZ160" s="105">
        <f>_xll.qlInterestRateIndexFixingDate(Currency&amp;"ibor"&amp;Tenor,BA160,Trigger)</f>
        <v>42377</v>
      </c>
      <c r="BA160" s="105">
        <f>_xll.qlCalendarAdvance(Calendar,BA159,AY160,"f",,Trigger)</f>
        <v>42381</v>
      </c>
      <c r="BB160" s="105">
        <f>_xll.qlInterestRateIndexMaturity(Currency&amp;"ibor"&amp;Tenor,BA160,Trigger)</f>
        <v>42747</v>
      </c>
      <c r="BC160" s="257">
        <f>_xll.qlIndexFixing($AC$5,AZ160,TRUE,_xll.ohTrigger(Trigger,Trigger12M))</f>
        <v>1.8889978255019872E-3</v>
      </c>
      <c r="BD160" s="257">
        <f>_xll.qlIndexFixing($BE$1,AZ160,TRUE,_xll.ohTrigger(Trigger,Trigger12M))</f>
        <v>2.0136347740525372E-3</v>
      </c>
    </row>
    <row r="161" spans="51:56" ht="11.25" customHeight="1" x14ac:dyDescent="0.25">
      <c r="AY161" s="104" t="s">
        <v>203</v>
      </c>
      <c r="AZ161" s="105">
        <f>_xll.qlInterestRateIndexFixingDate(Currency&amp;"ibor"&amp;Tenor,BA161,Trigger)</f>
        <v>42380</v>
      </c>
      <c r="BA161" s="105">
        <f>_xll.qlCalendarAdvance(Calendar,BA160,AY161,"f",,Trigger)</f>
        <v>42382</v>
      </c>
      <c r="BB161" s="105">
        <f>_xll.qlInterestRateIndexMaturity(Currency&amp;"ibor"&amp;Tenor,BA161,Trigger)</f>
        <v>42748</v>
      </c>
      <c r="BC161" s="257">
        <f>_xll.qlIndexFixing($AC$5,AZ161,TRUE,_xll.ohTrigger(Trigger,Trigger12M))</f>
        <v>1.8896449307380496E-3</v>
      </c>
      <c r="BD161" s="257">
        <f>_xll.qlIndexFixing($BE$1,AZ161,TRUE,_xll.ohTrigger(Trigger,Trigger12M))</f>
        <v>2.0153955826386879E-3</v>
      </c>
    </row>
    <row r="162" spans="51:56" ht="11.25" customHeight="1" x14ac:dyDescent="0.25">
      <c r="AY162" s="104" t="s">
        <v>203</v>
      </c>
      <c r="AZ162" s="105">
        <f>_xll.qlInterestRateIndexFixingDate(Currency&amp;"ibor"&amp;Tenor,BA162,Trigger)</f>
        <v>42381</v>
      </c>
      <c r="BA162" s="105">
        <f>_xll.qlCalendarAdvance(Calendar,BA161,AY162,"f",,Trigger)</f>
        <v>42383</v>
      </c>
      <c r="BB162" s="105">
        <f>_xll.qlInterestRateIndexMaturity(Currency&amp;"ibor"&amp;Tenor,BA162,Trigger)</f>
        <v>42751</v>
      </c>
      <c r="BC162" s="257">
        <f>_xll.qlIndexFixing($AC$5,AZ162,TRUE,_xll.ohTrigger(Trigger,Trigger12M))</f>
        <v>1.8898725586829793E-3</v>
      </c>
      <c r="BD162" s="257">
        <f>_xll.qlIndexFixing($BE$1,AZ162,TRUE,_xll.ohTrigger(Trigger,Trigger12M))</f>
        <v>2.019366679126109E-3</v>
      </c>
    </row>
    <row r="163" spans="51:56" ht="11.25" customHeight="1" x14ac:dyDescent="0.25">
      <c r="AY163" s="104" t="s">
        <v>203</v>
      </c>
      <c r="AZ163" s="105">
        <f>_xll.qlInterestRateIndexFixingDate(Currency&amp;"ibor"&amp;Tenor,BA163,Trigger)</f>
        <v>42382</v>
      </c>
      <c r="BA163" s="105">
        <f>_xll.qlCalendarAdvance(Calendar,BA162,AY163,"f",,Trigger)</f>
        <v>42384</v>
      </c>
      <c r="BB163" s="105">
        <f>_xll.qlInterestRateIndexMaturity(Currency&amp;"ibor"&amp;Tenor,BA163,Trigger)</f>
        <v>42751</v>
      </c>
      <c r="BC163" s="257">
        <f>_xll.qlIndexFixing($AC$5,AZ163,TRUE,_xll.ohTrigger(Trigger,Trigger12M))</f>
        <v>1.8907175725042821E-3</v>
      </c>
      <c r="BD163" s="257">
        <f>_xll.qlIndexFixing($BE$1,AZ163,TRUE,_xll.ohTrigger(Trigger,Trigger12M))</f>
        <v>2.0200444703806549E-3</v>
      </c>
    </row>
    <row r="164" spans="51:56" ht="11.25" customHeight="1" x14ac:dyDescent="0.25">
      <c r="AY164" s="104" t="s">
        <v>203</v>
      </c>
      <c r="AZ164" s="105">
        <f>_xll.qlInterestRateIndexFixingDate(Currency&amp;"ibor"&amp;Tenor,BA164,Trigger)</f>
        <v>42383</v>
      </c>
      <c r="BA164" s="105">
        <f>_xll.qlCalendarAdvance(Calendar,BA163,AY164,"f",,Trigger)</f>
        <v>42387</v>
      </c>
      <c r="BB164" s="105">
        <f>_xll.qlInterestRateIndexMaturity(Currency&amp;"ibor"&amp;Tenor,BA164,Trigger)</f>
        <v>42753</v>
      </c>
      <c r="BC164" s="257">
        <f>_xll.qlIndexFixing($AC$5,AZ164,TRUE,_xll.ohTrigger(Trigger,Trigger12M))</f>
        <v>1.8928199006353133E-3</v>
      </c>
      <c r="BD164" s="257">
        <f>_xll.qlIndexFixing($BE$1,AZ164,TRUE,_xll.ohTrigger(Trigger,Trigger12M))</f>
        <v>2.0242787893398435E-3</v>
      </c>
    </row>
    <row r="165" spans="51:56" ht="11.25" customHeight="1" x14ac:dyDescent="0.25">
      <c r="AY165" s="104" t="s">
        <v>203</v>
      </c>
      <c r="AZ165" s="105">
        <f>_xll.qlInterestRateIndexFixingDate(Currency&amp;"ibor"&amp;Tenor,BA165,Trigger)</f>
        <v>42384</v>
      </c>
      <c r="BA165" s="105">
        <f>_xll.qlCalendarAdvance(Calendar,BA164,AY165,"f",,Trigger)</f>
        <v>42388</v>
      </c>
      <c r="BB165" s="105">
        <f>_xll.qlInterestRateIndexMaturity(Currency&amp;"ibor"&amp;Tenor,BA165,Trigger)</f>
        <v>42754</v>
      </c>
      <c r="BC165" s="257">
        <f>_xll.qlIndexFixing($AC$5,AZ165,TRUE,_xll.ohTrigger(Trigger,Trigger12M))</f>
        <v>1.893442783303599E-3</v>
      </c>
      <c r="BD165" s="257">
        <f>_xll.qlIndexFixing($BE$1,AZ165,TRUE,_xll.ohTrigger(Trigger,Trigger12M))</f>
        <v>2.0260600681128514E-3</v>
      </c>
    </row>
    <row r="166" spans="51:56" ht="11.25" customHeight="1" x14ac:dyDescent="0.25">
      <c r="AY166" s="104" t="s">
        <v>203</v>
      </c>
      <c r="AZ166" s="105">
        <f>_xll.qlInterestRateIndexFixingDate(Currency&amp;"ibor"&amp;Tenor,BA166,Trigger)</f>
        <v>42387</v>
      </c>
      <c r="BA166" s="105">
        <f>_xll.qlCalendarAdvance(Calendar,BA165,AY166,"f",,Trigger)</f>
        <v>42389</v>
      </c>
      <c r="BB166" s="105">
        <f>_xll.qlInterestRateIndexMaturity(Currency&amp;"ibor"&amp;Tenor,BA166,Trigger)</f>
        <v>42755</v>
      </c>
      <c r="BC166" s="257">
        <f>_xll.qlIndexFixing($AC$5,AZ166,TRUE,_xll.ohTrigger(Trigger,Trigger12M))</f>
        <v>1.894061628849991E-3</v>
      </c>
      <c r="BD166" s="257">
        <f>_xll.qlIndexFixing($BE$1,AZ166,TRUE,_xll.ohTrigger(Trigger,Trigger12M))</f>
        <v>2.0278391091790087E-3</v>
      </c>
    </row>
    <row r="167" spans="51:56" ht="11.25" customHeight="1" x14ac:dyDescent="0.25">
      <c r="AY167" s="104" t="s">
        <v>203</v>
      </c>
      <c r="AZ167" s="105">
        <f>_xll.qlInterestRateIndexFixingDate(Currency&amp;"ibor"&amp;Tenor,BA167,Trigger)</f>
        <v>42388</v>
      </c>
      <c r="BA167" s="105">
        <f>_xll.qlCalendarAdvance(Calendar,BA166,AY167,"f",,Trigger)</f>
        <v>42390</v>
      </c>
      <c r="BB167" s="105">
        <f>_xll.qlInterestRateIndexMaturity(Currency&amp;"ibor"&amp;Tenor,BA167,Trigger)</f>
        <v>42758</v>
      </c>
      <c r="BC167" s="257">
        <f>_xll.qlIndexFixing($AC$5,AZ167,TRUE,_xll.ohTrigger(Trigger,Trigger12M))</f>
        <v>1.894253361102933E-3</v>
      </c>
      <c r="BD167" s="257">
        <f>_xll.qlIndexFixing($BE$1,AZ167,TRUE,_xll.ohTrigger(Trigger,Trigger12M))</f>
        <v>2.0318673978139087E-3</v>
      </c>
    </row>
    <row r="168" spans="51:56" ht="11.25" customHeight="1" x14ac:dyDescent="0.25">
      <c r="AY168" s="104" t="s">
        <v>203</v>
      </c>
      <c r="AZ168" s="105">
        <f>_xll.qlInterestRateIndexFixingDate(Currency&amp;"ibor"&amp;Tenor,BA168,Trigger)</f>
        <v>42389</v>
      </c>
      <c r="BA168" s="105">
        <f>_xll.qlCalendarAdvance(Calendar,BA167,AY168,"f",,Trigger)</f>
        <v>42391</v>
      </c>
      <c r="BB168" s="105">
        <f>_xll.qlInterestRateIndexMaturity(Currency&amp;"ibor"&amp;Tenor,BA168,Trigger)</f>
        <v>42758</v>
      </c>
      <c r="BC168" s="257">
        <f>_xll.qlIndexFixing($AC$5,AZ168,TRUE,_xll.ohTrigger(Trigger,Trigger12M))</f>
        <v>1.8950739995246056E-3</v>
      </c>
      <c r="BD168" s="257">
        <f>_xll.qlIndexFixing($BE$1,AZ168,TRUE,_xll.ohTrigger(Trigger,Trigger12M))</f>
        <v>2.0325100140976917E-3</v>
      </c>
    </row>
    <row r="169" spans="51:56" ht="11.25" customHeight="1" x14ac:dyDescent="0.25">
      <c r="AY169" s="104" t="s">
        <v>203</v>
      </c>
      <c r="AZ169" s="105">
        <f>_xll.qlInterestRateIndexFixingDate(Currency&amp;"ibor"&amp;Tenor,BA169,Trigger)</f>
        <v>42390</v>
      </c>
      <c r="BA169" s="105">
        <f>_xll.qlCalendarAdvance(Calendar,BA168,AY169,"f",,Trigger)</f>
        <v>42394</v>
      </c>
      <c r="BB169" s="105">
        <f>_xll.qlInterestRateIndexMaturity(Currency&amp;"ibor"&amp;Tenor,BA169,Trigger)</f>
        <v>42760</v>
      </c>
      <c r="BC169" s="257">
        <f>_xll.qlIndexFixing($AC$5,AZ169,TRUE,_xll.ohTrigger(Trigger,Trigger12M))</f>
        <v>1.8970952994923353E-3</v>
      </c>
      <c r="BD169" s="257">
        <f>_xll.qlIndexFixing($BE$1,AZ169,TRUE,_xll.ohTrigger(Trigger,Trigger12M))</f>
        <v>2.0366428318708447E-3</v>
      </c>
    </row>
    <row r="170" spans="51:56" ht="11.25" customHeight="1" x14ac:dyDescent="0.25">
      <c r="AY170" s="104" t="s">
        <v>203</v>
      </c>
      <c r="AZ170" s="105">
        <f>_xll.qlInterestRateIndexFixingDate(Currency&amp;"ibor"&amp;Tenor,BA170,Trigger)</f>
        <v>42391</v>
      </c>
      <c r="BA170" s="105">
        <f>_xll.qlCalendarAdvance(Calendar,BA169,AY170,"f",,Trigger)</f>
        <v>42395</v>
      </c>
      <c r="BB170" s="105">
        <f>_xll.qlInterestRateIndexMaturity(Currency&amp;"ibor"&amp;Tenor,BA170,Trigger)</f>
        <v>42761</v>
      </c>
      <c r="BC170" s="257">
        <f>_xll.qlIndexFixing($AC$5,AZ170,TRUE,_xll.ohTrigger(Trigger,Trigger12M))</f>
        <v>1.8976899221503328E-3</v>
      </c>
      <c r="BD170" s="257">
        <f>_xll.qlIndexFixing($BE$1,AZ170,TRUE,_xll.ohTrigger(Trigger,Trigger12M))</f>
        <v>2.0383735412377035E-3</v>
      </c>
    </row>
    <row r="171" spans="51:56" ht="11.25" customHeight="1" x14ac:dyDescent="0.25">
      <c r="AY171" s="104" t="s">
        <v>203</v>
      </c>
      <c r="AZ171" s="105">
        <f>_xll.qlInterestRateIndexFixingDate(Currency&amp;"ibor"&amp;Tenor,BA171,Trigger)</f>
        <v>42394</v>
      </c>
      <c r="BA171" s="105">
        <f>_xll.qlCalendarAdvance(Calendar,BA170,AY171,"f",,Trigger)</f>
        <v>42396</v>
      </c>
      <c r="BB171" s="105">
        <f>_xll.qlInterestRateIndexMaturity(Currency&amp;"ibor"&amp;Tenor,BA171,Trigger)</f>
        <v>42762</v>
      </c>
      <c r="BC171" s="257">
        <f>_xll.qlIndexFixing($AC$5,AZ171,TRUE,_xll.ohTrigger(Trigger,Trigger12M))</f>
        <v>1.8982805076346748E-3</v>
      </c>
      <c r="BD171" s="257">
        <f>_xll.qlIndexFixing($BE$1,AZ171,TRUE,_xll.ohTrigger(Trigger,Trigger12M))</f>
        <v>2.0400902742544308E-3</v>
      </c>
    </row>
    <row r="172" spans="51:56" ht="11.25" customHeight="1" x14ac:dyDescent="0.25">
      <c r="AY172" s="104" t="s">
        <v>203</v>
      </c>
      <c r="AZ172" s="105">
        <f>_xll.qlInterestRateIndexFixingDate(Currency&amp;"ibor"&amp;Tenor,BA172,Trigger)</f>
        <v>42395</v>
      </c>
      <c r="BA172" s="105">
        <f>_xll.qlCalendarAdvance(Calendar,BA171,AY172,"f",,Trigger)</f>
        <v>42397</v>
      </c>
      <c r="BB172" s="105">
        <f>_xll.qlInterestRateIndexMaturity(Currency&amp;"ibor"&amp;Tenor,BA172,Trigger)</f>
        <v>42765</v>
      </c>
      <c r="BC172" s="257">
        <f>_xll.qlIndexFixing($AC$5,AZ172,TRUE,_xll.ohTrigger(Trigger,Trigger12M))</f>
        <v>1.8984374170913487E-3</v>
      </c>
      <c r="BD172" s="257">
        <f>_xll.qlIndexFixing($BE$1,AZ172,TRUE,_xll.ohTrigger(Trigger,Trigger12M))</f>
        <v>2.0439318589970221E-3</v>
      </c>
    </row>
    <row r="173" spans="51:56" ht="11.25" customHeight="1" x14ac:dyDescent="0.25">
      <c r="AY173" s="104" t="s">
        <v>203</v>
      </c>
      <c r="AZ173" s="105">
        <f>_xll.qlInterestRateIndexFixingDate(Currency&amp;"ibor"&amp;Tenor,BA173,Trigger)</f>
        <v>42396</v>
      </c>
      <c r="BA173" s="105">
        <f>_xll.qlCalendarAdvance(Calendar,BA172,AY173,"f",,Trigger)</f>
        <v>42398</v>
      </c>
      <c r="BB173" s="105">
        <f>_xll.qlInterestRateIndexMaturity(Currency&amp;"ibor"&amp;Tenor,BA173,Trigger)</f>
        <v>42766</v>
      </c>
      <c r="BC173" s="257">
        <f>_xll.qlIndexFixing($AC$5,AZ173,TRUE,_xll.ohTrigger(Trigger,Trigger12M))</f>
        <v>1.8990190782938129E-3</v>
      </c>
      <c r="BD173" s="257">
        <f>_xll.qlIndexFixing($BE$1,AZ173,TRUE,_xll.ohTrigger(Trigger,Trigger12M))</f>
        <v>2.045585830467675E-3</v>
      </c>
    </row>
    <row r="174" spans="51:56" ht="11.25" customHeight="1" x14ac:dyDescent="0.25">
      <c r="AY174" s="104" t="s">
        <v>203</v>
      </c>
      <c r="AZ174" s="105">
        <f>_xll.qlInterestRateIndexFixingDate(Currency&amp;"ibor"&amp;Tenor,BA174,Trigger)</f>
        <v>42397</v>
      </c>
      <c r="BA174" s="105">
        <f>_xll.qlCalendarAdvance(Calendar,BA173,AY174,"f",,Trigger)</f>
        <v>42401</v>
      </c>
      <c r="BB174" s="105">
        <f>_xll.qlInterestRateIndexMaturity(Currency&amp;"ibor"&amp;Tenor,BA174,Trigger)</f>
        <v>42767</v>
      </c>
      <c r="BC174" s="257">
        <f>_xll.qlIndexFixing($AC$5,AZ174,TRUE,_xll.ohTrigger(Trigger,Trigger12M))</f>
        <v>1.9011728771947088E-3</v>
      </c>
      <c r="BD174" s="257">
        <f>_xll.qlIndexFixing($BE$1,AZ174,TRUE,_xll.ohTrigger(Trigger,Trigger12M))</f>
        <v>2.0484036604489597E-3</v>
      </c>
    </row>
    <row r="175" spans="51:56" ht="11.25" customHeight="1" x14ac:dyDescent="0.25">
      <c r="AY175" s="104" t="s">
        <v>203</v>
      </c>
      <c r="AZ175" s="105">
        <f>_xll.qlInterestRateIndexFixingDate(Currency&amp;"ibor"&amp;Tenor,BA175,Trigger)</f>
        <v>42398</v>
      </c>
      <c r="BA175" s="105">
        <f>_xll.qlCalendarAdvance(Calendar,BA174,AY175,"f",,Trigger)</f>
        <v>42402</v>
      </c>
      <c r="BB175" s="105">
        <f>_xll.qlInterestRateIndexMaturity(Currency&amp;"ibor"&amp;Tenor,BA175,Trigger)</f>
        <v>42768</v>
      </c>
      <c r="BC175" s="257">
        <f>_xll.qlIndexFixing($AC$5,AZ175,TRUE,_xll.ohTrigger(Trigger,Trigger12M))</f>
        <v>1.90173923948489E-3</v>
      </c>
      <c r="BD175" s="257">
        <f>_xll.qlIndexFixing($BE$1,AZ175,TRUE,_xll.ohTrigger(Trigger,Trigger12M))</f>
        <v>2.0499999999580645E-3</v>
      </c>
    </row>
    <row r="176" spans="51:56" ht="11.25" customHeight="1" x14ac:dyDescent="0.25">
      <c r="AY176" s="104" t="s">
        <v>203</v>
      </c>
      <c r="AZ176" s="105">
        <f>_xll.qlInterestRateIndexFixingDate(Currency&amp;"ibor"&amp;Tenor,BA176,Trigger)</f>
        <v>42401</v>
      </c>
      <c r="BA176" s="105">
        <f>_xll.qlCalendarAdvance(Calendar,BA175,AY176,"f",,Trigger)</f>
        <v>42403</v>
      </c>
      <c r="BB176" s="105">
        <f>_xll.qlInterestRateIndexMaturity(Currency&amp;"ibor"&amp;Tenor,BA176,Trigger)</f>
        <v>42769</v>
      </c>
      <c r="BC176" s="257">
        <f>_xll.qlIndexFixing($AC$5,AZ176,TRUE,_xll.ohTrigger(Trigger,Trigger12M))</f>
        <v>1.902301564550964E-3</v>
      </c>
      <c r="BD176" s="257">
        <f>_xll.qlIndexFixing($BE$1,AZ176,TRUE,_xll.ohTrigger(Trigger,Trigger12M))</f>
        <v>2.0515706212525073E-3</v>
      </c>
    </row>
    <row r="177" spans="51:56" ht="11.25" customHeight="1" x14ac:dyDescent="0.25">
      <c r="AY177" s="104" t="s">
        <v>203</v>
      </c>
      <c r="AZ177" s="105">
        <f>_xll.qlInterestRateIndexFixingDate(Currency&amp;"ibor"&amp;Tenor,BA177,Trigger)</f>
        <v>42402</v>
      </c>
      <c r="BA177" s="105">
        <f>_xll.qlCalendarAdvance(Calendar,BA176,AY177,"f",,Trigger)</f>
        <v>42404</v>
      </c>
      <c r="BB177" s="105">
        <f>_xll.qlInterestRateIndexMaturity(Currency&amp;"ibor"&amp;Tenor,BA177,Trigger)</f>
        <v>42772</v>
      </c>
      <c r="BC177" s="257">
        <f>_xll.qlIndexFixing($AC$5,AZ177,TRUE,_xll.ohTrigger(Trigger,Trigger12M))</f>
        <v>1.9024247241285028E-3</v>
      </c>
      <c r="BD177" s="257">
        <f>_xll.qlIndexFixing($BE$1,AZ177,TRUE,_xll.ohTrigger(Trigger,Trigger12M))</f>
        <v>2.0550073769193752E-3</v>
      </c>
    </row>
    <row r="178" spans="51:56" ht="11.25" customHeight="1" x14ac:dyDescent="0.25">
      <c r="AY178" s="104" t="s">
        <v>203</v>
      </c>
      <c r="AZ178" s="105">
        <f>_xll.qlInterestRateIndexFixingDate(Currency&amp;"ibor"&amp;Tenor,BA178,Trigger)</f>
        <v>42403</v>
      </c>
      <c r="BA178" s="105">
        <f>_xll.qlCalendarAdvance(Calendar,BA177,AY178,"f",,Trigger)</f>
        <v>42405</v>
      </c>
      <c r="BB178" s="105">
        <f>_xll.qlInterestRateIndexMaturity(Currency&amp;"ibor"&amp;Tenor,BA178,Trigger)</f>
        <v>42772</v>
      </c>
      <c r="BC178" s="257">
        <f>_xll.qlIndexFixing($AC$5,AZ178,TRUE,_xll.ohTrigger(Trigger,Trigger12M))</f>
        <v>1.9031950051508332E-3</v>
      </c>
      <c r="BD178" s="257">
        <f>_xll.qlIndexFixing($BE$1,AZ178,TRUE,_xll.ohTrigger(Trigger,Trigger12M))</f>
        <v>2.0555766773333053E-3</v>
      </c>
    </row>
    <row r="179" spans="51:56" ht="11.25" customHeight="1" x14ac:dyDescent="0.25">
      <c r="AY179" s="104" t="s">
        <v>203</v>
      </c>
      <c r="AZ179" s="105">
        <f>_xll.qlInterestRateIndexFixingDate(Currency&amp;"ibor"&amp;Tenor,BA179,Trigger)</f>
        <v>42404</v>
      </c>
      <c r="BA179" s="105">
        <f>_xll.qlCalendarAdvance(Calendar,BA178,AY179,"f",,Trigger)</f>
        <v>42408</v>
      </c>
      <c r="BB179" s="105">
        <f>_xll.qlInterestRateIndexMaturity(Currency&amp;"ibor"&amp;Tenor,BA179,Trigger)</f>
        <v>42774</v>
      </c>
      <c r="BC179" s="257">
        <f>_xll.qlIndexFixing($AC$5,AZ179,TRUE,_xll.ohTrigger(Trigger,Trigger12M))</f>
        <v>1.9050526312871302E-3</v>
      </c>
      <c r="BD179" s="257">
        <f>_xll.qlIndexFixing($BE$1,AZ179,TRUE,_xll.ohTrigger(Trigger,Trigger12M))</f>
        <v>2.0590808751958412E-3</v>
      </c>
    </row>
    <row r="180" spans="51:56" ht="11.25" customHeight="1" x14ac:dyDescent="0.25">
      <c r="AY180" s="104" t="s">
        <v>203</v>
      </c>
      <c r="AZ180" s="105">
        <f>_xll.qlInterestRateIndexFixingDate(Currency&amp;"ibor"&amp;Tenor,BA180,Trigger)</f>
        <v>42405</v>
      </c>
      <c r="BA180" s="105">
        <f>_xll.qlCalendarAdvance(Calendar,BA179,AY180,"f",,Trigger)</f>
        <v>42409</v>
      </c>
      <c r="BB180" s="105">
        <f>_xll.qlInterestRateIndexMaturity(Currency&amp;"ibor"&amp;Tenor,BA180,Trigger)</f>
        <v>42775</v>
      </c>
      <c r="BC180" s="257">
        <f>_xll.qlIndexFixing($AC$5,AZ180,TRUE,_xll.ohTrigger(Trigger,Trigger12M))</f>
        <v>1.9055907328681286E-3</v>
      </c>
      <c r="BD180" s="257">
        <f>_xll.qlIndexFixing($BE$1,AZ180,TRUE,_xll.ohTrigger(Trigger,Trigger12M))</f>
        <v>2.0605246961641981E-3</v>
      </c>
    </row>
    <row r="181" spans="51:56" ht="11.25" customHeight="1" x14ac:dyDescent="0.25">
      <c r="AY181" s="104" t="s">
        <v>203</v>
      </c>
      <c r="AZ181" s="105">
        <f>_xll.qlInterestRateIndexFixingDate(Currency&amp;"ibor"&amp;Tenor,BA181,Trigger)</f>
        <v>42408</v>
      </c>
      <c r="BA181" s="105">
        <f>_xll.qlCalendarAdvance(Calendar,BA180,AY181,"f",,Trigger)</f>
        <v>42410</v>
      </c>
      <c r="BB181" s="105">
        <f>_xll.qlInterestRateIndexMaturity(Currency&amp;"ibor"&amp;Tenor,BA181,Trigger)</f>
        <v>42776</v>
      </c>
      <c r="BC181" s="257">
        <f>_xll.qlIndexFixing($AC$5,AZ181,TRUE,_xll.ohTrigger(Trigger,Trigger12M))</f>
        <v>1.9061247971778447E-3</v>
      </c>
      <c r="BD181" s="257">
        <f>_xll.qlIndexFixing($BE$1,AZ181,TRUE,_xll.ohTrigger(Trigger,Trigger12M))</f>
        <v>2.0619526012827147E-3</v>
      </c>
    </row>
    <row r="182" spans="51:56" ht="11.25" customHeight="1" x14ac:dyDescent="0.25">
      <c r="AY182" s="104" t="s">
        <v>203</v>
      </c>
      <c r="AZ182" s="105">
        <f>_xll.qlInterestRateIndexFixingDate(Currency&amp;"ibor"&amp;Tenor,BA182,Trigger)</f>
        <v>42409</v>
      </c>
      <c r="BA182" s="105">
        <f>_xll.qlCalendarAdvance(Calendar,BA181,AY182,"f",,Trigger)</f>
        <v>42411</v>
      </c>
      <c r="BB182" s="105">
        <f>_xll.qlInterestRateIndexMaturity(Currency&amp;"ibor"&amp;Tenor,BA182,Trigger)</f>
        <v>42779</v>
      </c>
      <c r="BC182" s="257">
        <f>_xll.qlIndexFixing($AC$5,AZ182,TRUE,_xll.ohTrigger(Trigger,Trigger12M))</f>
        <v>1.9062152798128382E-3</v>
      </c>
      <c r="BD182" s="257">
        <f>_xll.qlIndexFixing($BE$1,AZ182,TRUE,_xll.ohTrigger(Trigger,Trigger12M))</f>
        <v>2.0651032504908702E-3</v>
      </c>
    </row>
    <row r="183" spans="51:56" ht="11.25" customHeight="1" x14ac:dyDescent="0.25">
      <c r="AY183" s="104" t="s">
        <v>203</v>
      </c>
      <c r="AZ183" s="105">
        <f>_xll.qlInterestRateIndexFixingDate(Currency&amp;"ibor"&amp;Tenor,BA183,Trigger)</f>
        <v>42410</v>
      </c>
      <c r="BA183" s="105">
        <f>_xll.qlCalendarAdvance(Calendar,BA182,AY183,"f",,Trigger)</f>
        <v>42412</v>
      </c>
      <c r="BB183" s="105">
        <f>_xll.qlInterestRateIndexMaturity(Currency&amp;"ibor"&amp;Tenor,BA183,Trigger)</f>
        <v>42779</v>
      </c>
      <c r="BC183" s="257">
        <f>_xll.qlIndexFixing($AC$5,AZ183,TRUE,_xll.ohTrigger(Trigger,Trigger12M))</f>
        <v>1.9069595788660447E-3</v>
      </c>
      <c r="BD183" s="257">
        <f>_xll.qlIndexFixing($BE$1,AZ183,TRUE,_xll.ohTrigger(Trigger,Trigger12M))</f>
        <v>2.0656329612701082E-3</v>
      </c>
    </row>
    <row r="184" spans="51:56" ht="11.25" customHeight="1" x14ac:dyDescent="0.25">
      <c r="AY184" s="104" t="s">
        <v>203</v>
      </c>
      <c r="AZ184" s="105">
        <f>_xll.qlInterestRateIndexFixingDate(Currency&amp;"ibor"&amp;Tenor,BA184,Trigger)</f>
        <v>42411</v>
      </c>
      <c r="BA184" s="105">
        <f>_xll.qlCalendarAdvance(Calendar,BA183,AY184,"f",,Trigger)</f>
        <v>42415</v>
      </c>
      <c r="BB184" s="105">
        <f>_xll.qlInterestRateIndexMaturity(Currency&amp;"ibor"&amp;Tenor,BA184,Trigger)</f>
        <v>42781</v>
      </c>
      <c r="BC184" s="257">
        <f>_xll.qlIndexFixing($AC$5,AZ184,TRUE,_xll.ohTrigger(Trigger,Trigger12M))</f>
        <v>1.9087345594333261E-3</v>
      </c>
      <c r="BD184" s="257">
        <f>_xll.qlIndexFixing($BE$1,AZ184,TRUE,_xll.ohTrigger(Trigger,Trigger12M))</f>
        <v>2.0689068623253675E-3</v>
      </c>
    </row>
    <row r="185" spans="51:56" ht="11.25" customHeight="1" x14ac:dyDescent="0.25">
      <c r="AY185" s="104" t="s">
        <v>203</v>
      </c>
      <c r="AZ185" s="105">
        <f>_xll.qlInterestRateIndexFixingDate(Currency&amp;"ibor"&amp;Tenor,BA185,Trigger)</f>
        <v>42412</v>
      </c>
      <c r="BA185" s="105">
        <f>_xll.qlCalendarAdvance(Calendar,BA184,AY185,"f",,Trigger)</f>
        <v>42416</v>
      </c>
      <c r="BB185" s="105">
        <f>_xll.qlInterestRateIndexMaturity(Currency&amp;"ibor"&amp;Tenor,BA185,Trigger)</f>
        <v>42782</v>
      </c>
      <c r="BC185" s="257">
        <f>_xll.qlIndexFixing($AC$5,AZ185,TRUE,_xll.ohTrigger(Trigger,Trigger12M))</f>
        <v>1.9092443999805927E-3</v>
      </c>
      <c r="BD185" s="257">
        <f>_xll.qlIndexFixing($BE$1,AZ185,TRUE,_xll.ohTrigger(Trigger,Trigger12M))</f>
        <v>2.0702714978359706E-3</v>
      </c>
    </row>
    <row r="186" spans="51:56" ht="11.25" customHeight="1" x14ac:dyDescent="0.25">
      <c r="AY186" s="104" t="s">
        <v>203</v>
      </c>
      <c r="AZ186" s="105">
        <f>_xll.qlInterestRateIndexFixingDate(Currency&amp;"ibor"&amp;Tenor,BA186,Trigger)</f>
        <v>42415</v>
      </c>
      <c r="BA186" s="105">
        <f>_xll.qlCalendarAdvance(Calendar,BA185,AY186,"f",,Trigger)</f>
        <v>42417</v>
      </c>
      <c r="BB186" s="105">
        <f>_xll.qlInterestRateIndexMaturity(Currency&amp;"ibor"&amp;Tenor,BA186,Trigger)</f>
        <v>42783</v>
      </c>
      <c r="BC186" s="257">
        <f>_xll.qlIndexFixing($AC$5,AZ186,TRUE,_xll.ohTrigger(Trigger,Trigger12M))</f>
        <v>1.9097502032122411E-3</v>
      </c>
      <c r="BD186" s="257">
        <f>_xll.qlIndexFixing($BE$1,AZ186,TRUE,_xll.ohTrigger(Trigger,Trigger12M))</f>
        <v>2.0716310537082245E-3</v>
      </c>
    </row>
    <row r="187" spans="51:56" ht="11.25" customHeight="1" x14ac:dyDescent="0.25">
      <c r="AY187" s="104" t="s">
        <v>203</v>
      </c>
      <c r="AZ187" s="105">
        <f>_xll.qlInterestRateIndexFixingDate(Currency&amp;"ibor"&amp;Tenor,BA187,Trigger)</f>
        <v>42416</v>
      </c>
      <c r="BA187" s="105">
        <f>_xll.qlCalendarAdvance(Calendar,BA186,AY187,"f",,Trigger)</f>
        <v>42418</v>
      </c>
      <c r="BB187" s="105">
        <f>_xll.qlInterestRateIndexMaturity(Currency&amp;"ibor"&amp;Tenor,BA187,Trigger)</f>
        <v>42786</v>
      </c>
      <c r="BC187" s="257">
        <f>_xll.qlIndexFixing($AC$5,AZ187,TRUE,_xll.ohTrigger(Trigger,Trigger12M))</f>
        <v>1.909809081861833E-3</v>
      </c>
      <c r="BD187" s="257">
        <f>_xll.qlIndexFixing($BE$1,AZ187,TRUE,_xll.ohTrigger(Trigger,Trigger12M))</f>
        <v>2.0747227869484823E-3</v>
      </c>
    </row>
    <row r="188" spans="51:56" ht="11.25" customHeight="1" x14ac:dyDescent="0.25">
      <c r="AY188" s="104" t="s">
        <v>203</v>
      </c>
      <c r="AZ188" s="105">
        <f>_xll.qlInterestRateIndexFixingDate(Currency&amp;"ibor"&amp;Tenor,BA188,Trigger)</f>
        <v>42417</v>
      </c>
      <c r="BA188" s="105">
        <f>_xll.qlCalendarAdvance(Calendar,BA187,AY188,"f",,Trigger)</f>
        <v>42419</v>
      </c>
      <c r="BB188" s="105">
        <f>_xll.qlInterestRateIndexMaturity(Currency&amp;"ibor"&amp;Tenor,BA188,Trigger)</f>
        <v>42786</v>
      </c>
      <c r="BC188" s="257">
        <f>_xll.qlIndexFixing($AC$5,AZ188,TRUE,_xll.ohTrigger(Trigger,Trigger12M))</f>
        <v>1.9105268634532246E-3</v>
      </c>
      <c r="BD188" s="257">
        <f>_xll.qlIndexFixing($BE$1,AZ188,TRUE,_xll.ohTrigger(Trigger,Trigger12M))</f>
        <v>2.0752123502800926E-3</v>
      </c>
    </row>
    <row r="189" spans="51:56" ht="11.25" customHeight="1" x14ac:dyDescent="0.25">
      <c r="AY189" s="104" t="s">
        <v>203</v>
      </c>
      <c r="AZ189" s="105">
        <f>_xll.qlInterestRateIndexFixingDate(Currency&amp;"ibor"&amp;Tenor,BA189,Trigger)</f>
        <v>42418</v>
      </c>
      <c r="BA189" s="105">
        <f>_xll.qlCalendarAdvance(Calendar,BA188,AY189,"f",,Trigger)</f>
        <v>42422</v>
      </c>
      <c r="BB189" s="105">
        <f>_xll.qlInterestRateIndexMaturity(Currency&amp;"ibor"&amp;Tenor,BA189,Trigger)</f>
        <v>42788</v>
      </c>
      <c r="BC189" s="257">
        <f>_xll.qlIndexFixing($AC$5,AZ189,TRUE,_xll.ohTrigger(Trigger,Trigger12M))</f>
        <v>1.9122186594151803E-3</v>
      </c>
      <c r="BD189" s="257">
        <f>_xll.qlIndexFixing($BE$1,AZ189,TRUE,_xll.ohTrigger(Trigger,Trigger12M))</f>
        <v>2.0784085891831458E-3</v>
      </c>
    </row>
    <row r="190" spans="51:56" ht="11.25" customHeight="1" x14ac:dyDescent="0.25">
      <c r="AY190" s="104" t="s">
        <v>203</v>
      </c>
      <c r="AZ190" s="105">
        <f>_xll.qlInterestRateIndexFixingDate(Currency&amp;"ibor"&amp;Tenor,BA190,Trigger)</f>
        <v>42419</v>
      </c>
      <c r="BA190" s="105">
        <f>_xll.qlCalendarAdvance(Calendar,BA189,AY190,"f",,Trigger)</f>
        <v>42423</v>
      </c>
      <c r="BB190" s="105">
        <f>_xll.qlInterestRateIndexMaturity(Currency&amp;"ibor"&amp;Tenor,BA190,Trigger)</f>
        <v>42789</v>
      </c>
      <c r="BC190" s="257">
        <f>_xll.qlIndexFixing($AC$5,AZ190,TRUE,_xll.ohTrigger(Trigger,Trigger12M))</f>
        <v>1.9127002386222936E-3</v>
      </c>
      <c r="BD190" s="257">
        <f>_xll.qlIndexFixing($BE$1,AZ190,TRUE,_xll.ohTrigger(Trigger,Trigger12M))</f>
        <v>2.0797713792082358E-3</v>
      </c>
    </row>
    <row r="191" spans="51:56" ht="11.25" customHeight="1" x14ac:dyDescent="0.25">
      <c r="AY191" s="104" t="s">
        <v>203</v>
      </c>
      <c r="AZ191" s="105">
        <f>_xll.qlInterestRateIndexFixingDate(Currency&amp;"ibor"&amp;Tenor,BA191,Trigger)</f>
        <v>42422</v>
      </c>
      <c r="BA191" s="105">
        <f>_xll.qlCalendarAdvance(Calendar,BA190,AY191,"f",,Trigger)</f>
        <v>42424</v>
      </c>
      <c r="BB191" s="105">
        <f>_xll.qlInterestRateIndexMaturity(Currency&amp;"ibor"&amp;Tenor,BA191,Trigger)</f>
        <v>42790</v>
      </c>
      <c r="BC191" s="257">
        <f>_xll.qlIndexFixing($AC$5,AZ191,TRUE,_xll.ohTrigger(Trigger,Trigger12M))</f>
        <v>1.9131777804711997E-3</v>
      </c>
      <c r="BD191" s="257">
        <f>_xll.qlIndexFixing($BE$1,AZ191,TRUE,_xll.ohTrigger(Trigger,Trigger12M))</f>
        <v>2.0811404213032262E-3</v>
      </c>
    </row>
    <row r="192" spans="51:56" ht="11.25" customHeight="1" x14ac:dyDescent="0.25">
      <c r="AY192" s="104" t="s">
        <v>203</v>
      </c>
      <c r="AZ192" s="105">
        <f>_xll.qlInterestRateIndexFixingDate(Currency&amp;"ibor"&amp;Tenor,BA192,Trigger)</f>
        <v>42423</v>
      </c>
      <c r="BA192" s="105">
        <f>_xll.qlCalendarAdvance(Calendar,BA191,AY192,"f",,Trigger)</f>
        <v>42425</v>
      </c>
      <c r="BB192" s="105">
        <f>_xll.qlInterestRateIndexMaturity(Currency&amp;"ibor"&amp;Tenor,BA192,Trigger)</f>
        <v>42793</v>
      </c>
      <c r="BC192" s="257">
        <f>_xll.qlIndexFixing($AC$5,AZ192,TRUE,_xll.ohTrigger(Trigger,Trigger12M))</f>
        <v>1.9132061281111313E-3</v>
      </c>
      <c r="BD192" s="257">
        <f>_xll.qlIndexFixing($BE$1,AZ192,TRUE,_xll.ohTrigger(Trigger,Trigger12M))</f>
        <v>2.0844078503078249E-3</v>
      </c>
    </row>
    <row r="193" spans="51:56" ht="11.25" customHeight="1" x14ac:dyDescent="0.25">
      <c r="AY193" s="104" t="s">
        <v>203</v>
      </c>
      <c r="AZ193" s="105">
        <f>_xll.qlInterestRateIndexFixingDate(Currency&amp;"ibor"&amp;Tenor,BA193,Trigger)</f>
        <v>42424</v>
      </c>
      <c r="BA193" s="105">
        <f>_xll.qlCalendarAdvance(Calendar,BA192,AY193,"f",,Trigger)</f>
        <v>42426</v>
      </c>
      <c r="BB193" s="105">
        <f>_xll.qlInterestRateIndexMaturity(Currency&amp;"ibor"&amp;Tenor,BA193,Trigger)</f>
        <v>42793</v>
      </c>
      <c r="BC193" s="257">
        <f>_xll.qlIndexFixing($AC$5,AZ193,TRUE,_xll.ohTrigger(Trigger,Trigger12M))</f>
        <v>1.9138968567645541E-3</v>
      </c>
      <c r="BD193" s="257">
        <f>_xll.qlIndexFixing($BE$1,AZ193,TRUE,_xll.ohTrigger(Trigger,Trigger12M))</f>
        <v>2.0848581964505062E-3</v>
      </c>
    </row>
    <row r="194" spans="51:56" ht="11.25" customHeight="1" x14ac:dyDescent="0.25">
      <c r="AY194" s="104" t="s">
        <v>203</v>
      </c>
      <c r="AZ194" s="105">
        <f>_xll.qlInterestRateIndexFixingDate(Currency&amp;"ibor"&amp;Tenor,BA194,Trigger)</f>
        <v>42425</v>
      </c>
      <c r="BA194" s="105">
        <f>_xll.qlCalendarAdvance(Calendar,BA193,AY194,"f",,Trigger)</f>
        <v>42429</v>
      </c>
      <c r="BB194" s="105">
        <f>_xll.qlInterestRateIndexMaturity(Currency&amp;"ibor"&amp;Tenor,BA194,Trigger)</f>
        <v>42794</v>
      </c>
      <c r="BC194" s="257">
        <f>_xll.qlIndexFixing($AC$5,AZ194,TRUE,_xll.ohTrigger(Trigger,Trigger12M))</f>
        <v>1.9157315329191523E-3</v>
      </c>
      <c r="BD194" s="257">
        <f>_xll.qlIndexFixing($BE$1,AZ194,TRUE,_xll.ohTrigger(Trigger,Trigger12M))</f>
        <v>2.0871436099471354E-3</v>
      </c>
    </row>
    <row r="195" spans="51:56" ht="11.25" customHeight="1" x14ac:dyDescent="0.25">
      <c r="AY195" s="104" t="s">
        <v>203</v>
      </c>
      <c r="AZ195" s="105">
        <f>_xll.qlInterestRateIndexFixingDate(Currency&amp;"ibor"&amp;Tenor,BA195,Trigger)</f>
        <v>42426</v>
      </c>
      <c r="BA195" s="105">
        <f>_xll.qlCalendarAdvance(Calendar,BA194,AY195,"f",,Trigger)</f>
        <v>42430</v>
      </c>
      <c r="BB195" s="105">
        <f>_xll.qlInterestRateIndexMaturity(Currency&amp;"ibor"&amp;Tenor,BA195,Trigger)</f>
        <v>42795</v>
      </c>
      <c r="BC195" s="257">
        <f>_xll.qlIndexFixing($AC$5,AZ195,TRUE,_xll.ohTrigger(Trigger,Trigger12M))</f>
        <v>1.9161849256253258E-3</v>
      </c>
      <c r="BD195" s="257">
        <f>_xll.qlIndexFixing($BE$1,AZ195,TRUE,_xll.ohTrigger(Trigger,Trigger12M))</f>
        <v>2.0885635949781742E-3</v>
      </c>
    </row>
    <row r="196" spans="51:56" ht="11.25" customHeight="1" x14ac:dyDescent="0.25">
      <c r="AY196" s="104" t="s">
        <v>203</v>
      </c>
      <c r="AZ196" s="105">
        <f>_xll.qlInterestRateIndexFixingDate(Currency&amp;"ibor"&amp;Tenor,BA196,Trigger)</f>
        <v>42429</v>
      </c>
      <c r="BA196" s="105">
        <f>_xll.qlCalendarAdvance(Calendar,BA195,AY196,"f",,Trigger)</f>
        <v>42431</v>
      </c>
      <c r="BB196" s="105">
        <f>_xll.qlInterestRateIndexMaturity(Currency&amp;"ibor"&amp;Tenor,BA196,Trigger)</f>
        <v>42796</v>
      </c>
      <c r="BC196" s="257">
        <f>_xll.qlIndexFixing($AC$5,AZ196,TRUE,_xll.ohTrigger(Trigger,Trigger12M))</f>
        <v>1.9166342698914503E-3</v>
      </c>
      <c r="BD196" s="257">
        <f>_xll.qlIndexFixing($BE$1,AZ196,TRUE,_xll.ohTrigger(Trigger,Trigger12M))</f>
        <v>2.089999999993708E-3</v>
      </c>
    </row>
    <row r="197" spans="51:56" ht="11.25" customHeight="1" x14ac:dyDescent="0.25">
      <c r="AY197" s="104" t="s">
        <v>203</v>
      </c>
      <c r="AZ197" s="105">
        <f>_xll.qlInterestRateIndexFixingDate(Currency&amp;"ibor"&amp;Tenor,BA197,Trigger)</f>
        <v>42430</v>
      </c>
      <c r="BA197" s="105">
        <f>_xll.qlCalendarAdvance(Calendar,BA196,AY197,"f",,Trigger)</f>
        <v>42432</v>
      </c>
      <c r="BB197" s="105">
        <f>_xll.qlInterestRateIndexMaturity(Currency&amp;"ibor"&amp;Tenor,BA197,Trigger)</f>
        <v>42797</v>
      </c>
      <c r="BC197" s="257">
        <f>_xll.qlIndexFixing($AC$5,AZ197,TRUE,_xll.ohTrigger(Trigger,Trigger12M))</f>
        <v>1.9170795657116127E-3</v>
      </c>
      <c r="BD197" s="257">
        <f>_xll.qlIndexFixing($BE$1,AZ197,TRUE,_xll.ohTrigger(Trigger,Trigger12M))</f>
        <v>2.0914543274103397E-3</v>
      </c>
    </row>
    <row r="198" spans="51:56" ht="11.25" customHeight="1" x14ac:dyDescent="0.25">
      <c r="AY198" s="104" t="s">
        <v>203</v>
      </c>
      <c r="AZ198" s="105">
        <f>_xll.qlInterestRateIndexFixingDate(Currency&amp;"ibor"&amp;Tenor,BA198,Trigger)</f>
        <v>42431</v>
      </c>
      <c r="BA198" s="105">
        <f>_xll.qlCalendarAdvance(Calendar,BA197,AY198,"f",,Trigger)</f>
        <v>42433</v>
      </c>
      <c r="BB198" s="105">
        <f>_xll.qlInterestRateIndexMaturity(Currency&amp;"ibor"&amp;Tenor,BA198,Trigger)</f>
        <v>42800</v>
      </c>
      <c r="BC198" s="257">
        <f>_xll.qlIndexFixing($AC$5,AZ198,TRUE,_xll.ohTrigger(Trigger,Trigger12M))</f>
        <v>1.9170695567702672E-3</v>
      </c>
      <c r="BD198" s="257">
        <f>_xll.qlIndexFixing($BE$1,AZ198,TRUE,_xll.ohTrigger(Trigger,Trigger12M))</f>
        <v>2.095124896305459E-3</v>
      </c>
    </row>
    <row r="199" spans="51:56" ht="11.25" customHeight="1" x14ac:dyDescent="0.25">
      <c r="AY199" s="104" t="s">
        <v>203</v>
      </c>
      <c r="AZ199" s="105">
        <f>_xll.qlInterestRateIndexFixingDate(Currency&amp;"ibor"&amp;Tenor,BA199,Trigger)</f>
        <v>42432</v>
      </c>
      <c r="BA199" s="105">
        <f>_xll.qlCalendarAdvance(Calendar,BA198,AY199,"f",,Trigger)</f>
        <v>42436</v>
      </c>
      <c r="BB199" s="105">
        <f>_xll.qlInterestRateIndexMaturity(Currency&amp;"ibor"&amp;Tenor,BA199,Trigger)</f>
        <v>42801</v>
      </c>
      <c r="BC199" s="257">
        <f>_xll.qlIndexFixing($AC$5,AZ199,TRUE,_xll.ohTrigger(Trigger,Trigger12M))</f>
        <v>1.9188202644251119E-3</v>
      </c>
      <c r="BD199" s="257">
        <f>_xll.qlIndexFixing($BE$1,AZ199,TRUE,_xll.ohTrigger(Trigger,Trigger12M))</f>
        <v>2.097461066568575E-3</v>
      </c>
    </row>
    <row r="200" spans="51:56" ht="11.25" customHeight="1" x14ac:dyDescent="0.25">
      <c r="AY200" s="104" t="s">
        <v>203</v>
      </c>
      <c r="AZ200" s="105">
        <f>_xll.qlInterestRateIndexFixingDate(Currency&amp;"ibor"&amp;Tenor,BA200,Trigger)</f>
        <v>42433</v>
      </c>
      <c r="BA200" s="105">
        <f>_xll.qlCalendarAdvance(Calendar,BA199,AY200,"f",,Trigger)</f>
        <v>42437</v>
      </c>
      <c r="BB200" s="105">
        <f>_xll.qlInterestRateIndexMaturity(Currency&amp;"ibor"&amp;Tenor,BA200,Trigger)</f>
        <v>42802</v>
      </c>
      <c r="BC200" s="257">
        <f>_xll.qlIndexFixing($AC$5,AZ200,TRUE,_xll.ohTrigger(Trigger,Trigger12M))</f>
        <v>1.9192453179348713E-3</v>
      </c>
      <c r="BD200" s="257">
        <f>_xll.qlIndexFixing($BE$1,AZ200,TRUE,_xll.ohTrigger(Trigger,Trigger12M))</f>
        <v>2.0990121139618915E-3</v>
      </c>
    </row>
    <row r="201" spans="51:56" ht="11.25" customHeight="1" x14ac:dyDescent="0.25">
      <c r="AY201" s="104" t="s">
        <v>203</v>
      </c>
      <c r="AZ201" s="105">
        <f>_xll.qlInterestRateIndexFixingDate(Currency&amp;"ibor"&amp;Tenor,BA201,Trigger)</f>
        <v>42436</v>
      </c>
      <c r="BA201" s="105">
        <f>_xll.qlCalendarAdvance(Calendar,BA200,AY201,"f",,Trigger)</f>
        <v>42438</v>
      </c>
      <c r="BB201" s="105">
        <f>_xll.qlInterestRateIndexMaturity(Currency&amp;"ibor"&amp;Tenor,BA201,Trigger)</f>
        <v>42803</v>
      </c>
      <c r="BC201" s="257">
        <f>_xll.qlIndexFixing($AC$5,AZ201,TRUE,_xll.ohTrigger(Trigger,Trigger12M))</f>
        <v>1.919666322966694E-3</v>
      </c>
      <c r="BD201" s="257">
        <f>_xll.qlIndexFixing($BE$1,AZ201,TRUE,_xll.ohTrigger(Trigger,Trigger12M))</f>
        <v>2.1005837115341914E-3</v>
      </c>
    </row>
    <row r="202" spans="51:56" ht="11.25" customHeight="1" x14ac:dyDescent="0.25">
      <c r="AY202" s="104" t="s">
        <v>203</v>
      </c>
      <c r="AZ202" s="105">
        <f>_xll.qlInterestRateIndexFixingDate(Currency&amp;"ibor"&amp;Tenor,BA202,Trigger)</f>
        <v>42437</v>
      </c>
      <c r="BA202" s="105">
        <f>_xll.qlCalendarAdvance(Calendar,BA201,AY202,"f",,Trigger)</f>
        <v>42439</v>
      </c>
      <c r="BB202" s="105">
        <f>_xll.qlInterestRateIndexMaturity(Currency&amp;"ibor"&amp;Tenor,BA202,Trigger)</f>
        <v>42804</v>
      </c>
      <c r="BC202" s="257">
        <f>_xll.qlIndexFixing($AC$5,AZ202,TRUE,_xll.ohTrigger(Trigger,Trigger12M))</f>
        <v>1.9200832795157623E-3</v>
      </c>
      <c r="BD202" s="257">
        <f>_xll.qlIndexFixing($BE$1,AZ202,TRUE,_xll.ohTrigger(Trigger,Trigger12M))</f>
        <v>2.102176263378015E-3</v>
      </c>
    </row>
    <row r="203" spans="51:56" ht="11.25" customHeight="1" x14ac:dyDescent="0.25">
      <c r="AY203" s="104" t="s">
        <v>203</v>
      </c>
      <c r="AZ203" s="105">
        <f>_xll.qlInterestRateIndexFixingDate(Currency&amp;"ibor"&amp;Tenor,BA203,Trigger)</f>
        <v>42438</v>
      </c>
      <c r="BA203" s="105">
        <f>_xll.qlCalendarAdvance(Calendar,BA202,AY203,"f",,Trigger)</f>
        <v>42440</v>
      </c>
      <c r="BB203" s="105">
        <f>_xll.qlInterestRateIndexMaturity(Currency&amp;"ibor"&amp;Tenor,BA203,Trigger)</f>
        <v>42807</v>
      </c>
      <c r="BC203" s="257">
        <f>_xll.qlIndexFixing($AC$5,AZ203,TRUE,_xll.ohTrigger(Trigger,Trigger12M))</f>
        <v>1.9200449615597395E-3</v>
      </c>
      <c r="BD203" s="257">
        <f>_xll.qlIndexFixing($BE$1,AZ203,TRUE,_xll.ohTrigger(Trigger,Trigger12M))</f>
        <v>2.1063560734499438E-3</v>
      </c>
    </row>
    <row r="204" spans="51:56" ht="11.25" customHeight="1" x14ac:dyDescent="0.25">
      <c r="AY204" s="104" t="s">
        <v>203</v>
      </c>
      <c r="AZ204" s="105">
        <f>_xll.qlInterestRateIndexFixingDate(Currency&amp;"ibor"&amp;Tenor,BA204,Trigger)</f>
        <v>42439</v>
      </c>
      <c r="BA204" s="105">
        <f>_xll.qlCalendarAdvance(Calendar,BA203,AY204,"f",,Trigger)</f>
        <v>42443</v>
      </c>
      <c r="BB204" s="105">
        <f>_xll.qlInterestRateIndexMaturity(Currency&amp;"ibor"&amp;Tenor,BA204,Trigger)</f>
        <v>42808</v>
      </c>
      <c r="BC204" s="257">
        <f>_xll.qlIndexFixing($AC$5,AZ204,TRUE,_xll.ohTrigger(Trigger,Trigger12M))</f>
        <v>1.9217106207784929E-3</v>
      </c>
      <c r="BD204" s="257">
        <f>_xll.qlIndexFixing($BE$1,AZ204,TRUE,_xll.ohTrigger(Trigger,Trigger12M))</f>
        <v>2.1087641257767375E-3</v>
      </c>
    </row>
    <row r="205" spans="51:56" ht="11.25" customHeight="1" x14ac:dyDescent="0.25">
      <c r="AY205" s="104" t="s">
        <v>203</v>
      </c>
      <c r="AZ205" s="105">
        <f>_xll.qlInterestRateIndexFixingDate(Currency&amp;"ibor"&amp;Tenor,BA205,Trigger)</f>
        <v>42440</v>
      </c>
      <c r="BA205" s="105">
        <f>_xll.qlCalendarAdvance(Calendar,BA204,AY205,"f",,Trigger)</f>
        <v>42444</v>
      </c>
      <c r="BB205" s="105">
        <f>_xll.qlInterestRateIndexMaturity(Currency&amp;"ibor"&amp;Tenor,BA205,Trigger)</f>
        <v>42809</v>
      </c>
      <c r="BC205" s="257">
        <f>_xll.qlIndexFixing($AC$5,AZ205,TRUE,_xll.ohTrigger(Trigger,Trigger12M))</f>
        <v>1.9221073348360427E-3</v>
      </c>
      <c r="BD205" s="257">
        <f>_xll.qlIndexFixing($BE$1,AZ205,TRUE,_xll.ohTrigger(Trigger,Trigger12M))</f>
        <v>2.1104675408282706E-3</v>
      </c>
    </row>
    <row r="206" spans="51:56" ht="11.25" customHeight="1" x14ac:dyDescent="0.25">
      <c r="AY206" s="104" t="s">
        <v>203</v>
      </c>
      <c r="AZ206" s="105">
        <f>_xll.qlInterestRateIndexFixingDate(Currency&amp;"ibor"&amp;Tenor,BA206,Trigger)</f>
        <v>42443</v>
      </c>
      <c r="BA206" s="105">
        <f>_xll.qlCalendarAdvance(Calendar,BA205,AY206,"f",,Trigger)</f>
        <v>42445</v>
      </c>
      <c r="BB206" s="105">
        <f>_xll.qlInterestRateIndexMaturity(Currency&amp;"ibor"&amp;Tenor,BA206,Trigger)</f>
        <v>42810</v>
      </c>
      <c r="BC206" s="257">
        <f>_xll.qlIndexFixing($AC$5,AZ206,TRUE,_xll.ohTrigger(Trigger,Trigger12M))</f>
        <v>1.9225000003806154E-3</v>
      </c>
      <c r="BD206" s="257">
        <f>_xll.qlIndexFixing($BE$1,AZ206,TRUE,_xll.ohTrigger(Trigger,Trigger12M))</f>
        <v>2.1121943529867405E-3</v>
      </c>
    </row>
    <row r="207" spans="51:56" ht="11.25" customHeight="1" x14ac:dyDescent="0.25">
      <c r="AY207" s="104" t="s">
        <v>203</v>
      </c>
      <c r="AZ207" s="105">
        <f>_xll.qlInterestRateIndexFixingDate(Currency&amp;"ibor"&amp;Tenor,BA207,Trigger)</f>
        <v>42444</v>
      </c>
      <c r="BA207" s="105">
        <f>_xll.qlCalendarAdvance(Calendar,BA206,AY207,"f",,Trigger)</f>
        <v>42446</v>
      </c>
      <c r="BB207" s="105">
        <f>_xll.qlInterestRateIndexMaturity(Currency&amp;"ibor"&amp;Tenor,BA207,Trigger)</f>
        <v>42811</v>
      </c>
      <c r="BC207" s="257">
        <f>_xll.qlIndexFixing($AC$5,AZ207,TRUE,_xll.ohTrigger(Trigger,Trigger12M))</f>
        <v>1.9236253309302372E-3</v>
      </c>
      <c r="BD207" s="257">
        <f>_xll.qlIndexFixing($BE$1,AZ207,TRUE,_xll.ohTrigger(Trigger,Trigger12M))</f>
        <v>2.1139449724401956E-3</v>
      </c>
    </row>
    <row r="208" spans="51:56" ht="11.25" customHeight="1" x14ac:dyDescent="0.25">
      <c r="AY208" s="104" t="s">
        <v>203</v>
      </c>
      <c r="AZ208" s="105">
        <f>_xll.qlInterestRateIndexFixingDate(Currency&amp;"ibor"&amp;Tenor,BA208,Trigger)</f>
        <v>42445</v>
      </c>
      <c r="BA208" s="105">
        <f>_xll.qlCalendarAdvance(Calendar,BA207,AY208,"f",,Trigger)</f>
        <v>42447</v>
      </c>
      <c r="BB208" s="105">
        <f>_xll.qlInterestRateIndexMaturity(Currency&amp;"ibor"&amp;Tenor,BA208,Trigger)</f>
        <v>42814</v>
      </c>
      <c r="BC208" s="257">
        <f>_xll.qlIndexFixing($AC$5,AZ208,TRUE,_xll.ohTrigger(Trigger,Trigger12M))</f>
        <v>1.9257672610763681E-3</v>
      </c>
      <c r="BD208" s="257">
        <f>_xll.qlIndexFixing($BE$1,AZ208,TRUE,_xll.ohTrigger(Trigger,Trigger12M))</f>
        <v>2.1186986621028669E-3</v>
      </c>
    </row>
    <row r="209" spans="51:56" ht="11.25" customHeight="1" x14ac:dyDescent="0.25">
      <c r="AY209" s="104" t="s">
        <v>203</v>
      </c>
      <c r="AZ209" s="105">
        <f>_xll.qlInterestRateIndexFixingDate(Currency&amp;"ibor"&amp;Tenor,BA209,Trigger)</f>
        <v>42446</v>
      </c>
      <c r="BA209" s="105">
        <f>_xll.qlCalendarAdvance(Calendar,BA208,AY209,"f",,Trigger)</f>
        <v>42450</v>
      </c>
      <c r="BB209" s="105">
        <f>_xll.qlInterestRateIndexMaturity(Currency&amp;"ibor"&amp;Tenor,BA209,Trigger)</f>
        <v>42815</v>
      </c>
      <c r="BC209" s="257">
        <f>_xll.qlIndexFixing($AC$5,AZ209,TRUE,_xll.ohTrigger(Trigger,Trigger12M))</f>
        <v>1.9281085716084433E-3</v>
      </c>
      <c r="BD209" s="257">
        <f>_xll.qlIndexFixing($BE$1,AZ209,TRUE,_xll.ohTrigger(Trigger,Trigger12M))</f>
        <v>2.1211937574419203E-3</v>
      </c>
    </row>
    <row r="210" spans="51:56" ht="11.25" customHeight="1" x14ac:dyDescent="0.25">
      <c r="AY210" s="104" t="s">
        <v>203</v>
      </c>
      <c r="AZ210" s="105">
        <f>_xll.qlInterestRateIndexFixingDate(Currency&amp;"ibor"&amp;Tenor,BA210,Trigger)</f>
        <v>42447</v>
      </c>
      <c r="BA210" s="105">
        <f>_xll.qlCalendarAdvance(Calendar,BA209,AY210,"f",,Trigger)</f>
        <v>42451</v>
      </c>
      <c r="BB210" s="105">
        <f>_xll.qlInterestRateIndexMaturity(Currency&amp;"ibor"&amp;Tenor,BA210,Trigger)</f>
        <v>42816</v>
      </c>
      <c r="BC210" s="257">
        <f>_xll.qlIndexFixing($AC$5,AZ210,TRUE,_xll.ohTrigger(Trigger,Trigger12M))</f>
        <v>1.9292248613669355E-3</v>
      </c>
      <c r="BD210" s="257">
        <f>_xll.qlIndexFixing($BE$1,AZ210,TRUE,_xll.ohTrigger(Trigger,Trigger12M))</f>
        <v>2.123069596675126E-3</v>
      </c>
    </row>
    <row r="211" spans="51:56" ht="11.25" customHeight="1" x14ac:dyDescent="0.25">
      <c r="AY211" s="104" t="s">
        <v>203</v>
      </c>
      <c r="AZ211" s="105">
        <f>_xll.qlInterestRateIndexFixingDate(Currency&amp;"ibor"&amp;Tenor,BA211,Trigger)</f>
        <v>42450</v>
      </c>
      <c r="BA211" s="105">
        <f>_xll.qlCalendarAdvance(Calendar,BA210,AY211,"f",,Trigger)</f>
        <v>42452</v>
      </c>
      <c r="BB211" s="105">
        <f>_xll.qlInterestRateIndexMaturity(Currency&amp;"ibor"&amp;Tenor,BA211,Trigger)</f>
        <v>42817</v>
      </c>
      <c r="BC211" s="257">
        <f>_xll.qlIndexFixing($AC$5,AZ211,TRUE,_xll.ohTrigger(Trigger,Trigger12M))</f>
        <v>1.9303393429490247E-3</v>
      </c>
      <c r="BD211" s="257">
        <f>_xll.qlIndexFixing($BE$1,AZ211,TRUE,_xll.ohTrigger(Trigger,Trigger12M))</f>
        <v>2.1249717226264489E-3</v>
      </c>
    </row>
    <row r="212" spans="51:56" ht="11.25" customHeight="1" x14ac:dyDescent="0.25">
      <c r="AY212" s="104" t="s">
        <v>203</v>
      </c>
      <c r="AZ212" s="105">
        <f>_xll.qlInterestRateIndexFixingDate(Currency&amp;"ibor"&amp;Tenor,BA212,Trigger)</f>
        <v>42451</v>
      </c>
      <c r="BA212" s="105">
        <f>_xll.qlCalendarAdvance(Calendar,BA211,AY212,"f",,Trigger)</f>
        <v>42453</v>
      </c>
      <c r="BB212" s="105">
        <f>_xll.qlInterestRateIndexMaturity(Currency&amp;"ibor"&amp;Tenor,BA212,Trigger)</f>
        <v>42818</v>
      </c>
      <c r="BC212" s="257">
        <f>_xll.qlIndexFixing($AC$5,AZ212,TRUE,_xll.ohTrigger(Trigger,Trigger12M))</f>
        <v>1.9314520163481407E-3</v>
      </c>
      <c r="BD212" s="257">
        <f>_xll.qlIndexFixing($BE$1,AZ212,TRUE,_xll.ohTrigger(Trigger,Trigger12M))</f>
        <v>2.1269005515838243E-3</v>
      </c>
    </row>
    <row r="213" spans="51:56" ht="11.25" customHeight="1" x14ac:dyDescent="0.25">
      <c r="AY213" s="104" t="s">
        <v>203</v>
      </c>
      <c r="AZ213" s="105">
        <f>_xll.qlInterestRateIndexFixingDate(Currency&amp;"ibor"&amp;Tenor,BA213,Trigger)</f>
        <v>42452</v>
      </c>
      <c r="BA213" s="105">
        <f>_xll.qlCalendarAdvance(Calendar,BA212,AY213,"f",,Trigger)</f>
        <v>42458</v>
      </c>
      <c r="BB213" s="105">
        <f>_xll.qlInterestRateIndexMaturity(Currency&amp;"ibor"&amp;Tenor,BA213,Trigger)</f>
        <v>42823</v>
      </c>
      <c r="BC213" s="257">
        <f>_xll.qlIndexFixing($AC$5,AZ213,TRUE,_xll.ohTrigger(Trigger,Trigger12M))</f>
        <v>1.9369882603893177E-3</v>
      </c>
      <c r="BD213" s="257">
        <f>_xll.qlIndexFixing($BE$1,AZ213,TRUE,_xll.ohTrigger(Trigger,Trigger12M))</f>
        <v>2.1369598725893674E-3</v>
      </c>
    </row>
    <row r="214" spans="51:56" ht="11.25" customHeight="1" x14ac:dyDescent="0.25">
      <c r="AY214" s="104" t="s">
        <v>203</v>
      </c>
      <c r="AZ214" s="105">
        <f>_xll.qlInterestRateIndexFixingDate(Currency&amp;"ibor"&amp;Tenor,BA214,Trigger)</f>
        <v>42453</v>
      </c>
      <c r="BA214" s="105">
        <f>_xll.qlCalendarAdvance(Calendar,BA213,AY214,"f",,Trigger)</f>
        <v>42459</v>
      </c>
      <c r="BB214" s="105">
        <f>_xll.qlInterestRateIndexMaturity(Currency&amp;"ibor"&amp;Tenor,BA214,Trigger)</f>
        <v>42824</v>
      </c>
      <c r="BC214" s="257">
        <f>_xll.qlIndexFixing($AC$5,AZ214,TRUE,_xll.ohTrigger(Trigger,Trigger12M))</f>
        <v>1.9380900845642297E-3</v>
      </c>
      <c r="BD214" s="257">
        <f>_xll.qlIndexFixing($BE$1,AZ214,TRUE,_xll.ohTrigger(Trigger,Trigger12M))</f>
        <v>2.1390577104719545E-3</v>
      </c>
    </row>
    <row r="215" spans="51:56" ht="11.25" customHeight="1" x14ac:dyDescent="0.25">
      <c r="AY215" s="104" t="s">
        <v>203</v>
      </c>
      <c r="AZ215" s="105">
        <f>_xll.qlInterestRateIndexFixingDate(Currency&amp;"ibor"&amp;Tenor,BA215,Trigger)</f>
        <v>42458</v>
      </c>
      <c r="BA215" s="105">
        <f>_xll.qlCalendarAdvance(Calendar,BA214,AY215,"f",,Trigger)</f>
        <v>42460</v>
      </c>
      <c r="BB215" s="105">
        <f>_xll.qlInterestRateIndexMaturity(Currency&amp;"ibor"&amp;Tenor,BA215,Trigger)</f>
        <v>42825</v>
      </c>
      <c r="BC215" s="257">
        <f>_xll.qlIndexFixing($AC$5,AZ215,TRUE,_xll.ohTrigger(Trigger,Trigger12M))</f>
        <v>1.9391901005134629E-3</v>
      </c>
      <c r="BD215" s="257">
        <f>_xll.qlIndexFixing($BE$1,AZ215,TRUE,_xll.ohTrigger(Trigger,Trigger12M))</f>
        <v>2.1411851897993467E-3</v>
      </c>
    </row>
    <row r="216" spans="51:56" ht="11.25" customHeight="1" x14ac:dyDescent="0.25">
      <c r="AY216" s="104" t="s">
        <v>203</v>
      </c>
      <c r="AZ216" s="105">
        <f>_xll.qlInterestRateIndexFixingDate(Currency&amp;"ibor"&amp;Tenor,BA216,Trigger)</f>
        <v>42459</v>
      </c>
      <c r="BA216" s="105">
        <f>_xll.qlCalendarAdvance(Calendar,BA215,AY216,"f",,Trigger)</f>
        <v>42461</v>
      </c>
      <c r="BB216" s="105">
        <f>_xll.qlInterestRateIndexMaturity(Currency&amp;"ibor"&amp;Tenor,BA216,Trigger)</f>
        <v>42828</v>
      </c>
      <c r="BC216" s="257">
        <f>_xll.qlIndexFixing($AC$5,AZ216,TRUE,_xll.ohTrigger(Trigger,Trigger12M))</f>
        <v>1.9413170026232852E-3</v>
      </c>
      <c r="BD216" s="257">
        <f>_xll.qlIndexFixing($BE$1,AZ216,TRUE,_xll.ohTrigger(Trigger,Trigger12M))</f>
        <v>2.1472853973743527E-3</v>
      </c>
    </row>
    <row r="217" spans="51:56" ht="11.25" customHeight="1" x14ac:dyDescent="0.25">
      <c r="AY217" s="104" t="s">
        <v>203</v>
      </c>
      <c r="AZ217" s="105">
        <f>_xll.qlInterestRateIndexFixingDate(Currency&amp;"ibor"&amp;Tenor,BA217,Trigger)</f>
        <v>42460</v>
      </c>
      <c r="BA217" s="105">
        <f>_xll.qlCalendarAdvance(Calendar,BA216,AY217,"f",,Trigger)</f>
        <v>42464</v>
      </c>
      <c r="BB217" s="105">
        <f>_xll.qlInterestRateIndexMaturity(Currency&amp;"ibor"&amp;Tenor,BA217,Trigger)</f>
        <v>42829</v>
      </c>
      <c r="BC217" s="257">
        <f>_xll.qlIndexFixing($AC$5,AZ217,TRUE,_xll.ohTrigger(Trigger,Trigger12M))</f>
        <v>1.9435720819373178E-3</v>
      </c>
      <c r="BD217" s="257">
        <f>_xll.qlIndexFixing($BE$1,AZ217,TRUE,_xll.ohTrigger(Trigger,Trigger12M))</f>
        <v>2.1500000000018757E-3</v>
      </c>
    </row>
    <row r="218" spans="51:56" ht="11.25" customHeight="1" x14ac:dyDescent="0.25">
      <c r="AY218" s="104" t="s">
        <v>203</v>
      </c>
      <c r="AZ218" s="105">
        <f>_xll.qlInterestRateIndexFixingDate(Currency&amp;"ibor"&amp;Tenor,BA218,Trigger)</f>
        <v>42461</v>
      </c>
      <c r="BA218" s="105">
        <f>_xll.qlCalendarAdvance(Calendar,BA217,AY218,"f",,Trigger)</f>
        <v>42465</v>
      </c>
      <c r="BB218" s="105">
        <f>_xll.qlInterestRateIndexMaturity(Currency&amp;"ibor"&amp;Tenor,BA218,Trigger)</f>
        <v>42830</v>
      </c>
      <c r="BC218" s="257">
        <f>_xll.qlIndexFixing($AC$5,AZ218,TRUE,_xll.ohTrigger(Trigger,Trigger12M))</f>
        <v>1.9446630566694609E-3</v>
      </c>
      <c r="BD218" s="257">
        <f>_xll.qlIndexFixing($BE$1,AZ218,TRUE,_xll.ohTrigger(Trigger,Trigger12M))</f>
        <v>2.1522817250748689E-3</v>
      </c>
    </row>
    <row r="219" spans="51:56" ht="11.25" customHeight="1" x14ac:dyDescent="0.25">
      <c r="AY219" s="104" t="s">
        <v>203</v>
      </c>
      <c r="AZ219" s="105">
        <f>_xll.qlInterestRateIndexFixingDate(Currency&amp;"ibor"&amp;Tenor,BA219,Trigger)</f>
        <v>42464</v>
      </c>
      <c r="BA219" s="105">
        <f>_xll.qlCalendarAdvance(Calendar,BA218,AY219,"f",,Trigger)</f>
        <v>42466</v>
      </c>
      <c r="BB219" s="105">
        <f>_xll.qlInterestRateIndexMaturity(Currency&amp;"ibor"&amp;Tenor,BA219,Trigger)</f>
        <v>42831</v>
      </c>
      <c r="BC219" s="257">
        <f>_xll.qlIndexFixing($AC$5,AZ219,TRUE,_xll.ohTrigger(Trigger,Trigger12M))</f>
        <v>1.9457522231404469E-3</v>
      </c>
      <c r="BD219" s="257">
        <f>_xll.qlIndexFixing($BE$1,AZ219,TRUE,_xll.ohTrigger(Trigger,Trigger12M))</f>
        <v>2.1545936726774365E-3</v>
      </c>
    </row>
    <row r="220" spans="51:56" ht="11.25" customHeight="1" x14ac:dyDescent="0.25">
      <c r="AY220" s="104" t="s">
        <v>203</v>
      </c>
      <c r="AZ220" s="105">
        <f>_xll.qlInterestRateIndexFixingDate(Currency&amp;"ibor"&amp;Tenor,BA220,Trigger)</f>
        <v>42465</v>
      </c>
      <c r="BA220" s="105">
        <f>_xll.qlCalendarAdvance(Calendar,BA219,AY220,"f",,Trigger)</f>
        <v>42467</v>
      </c>
      <c r="BB220" s="105">
        <f>_xll.qlInterestRateIndexMaturity(Currency&amp;"ibor"&amp;Tenor,BA220,Trigger)</f>
        <v>42832</v>
      </c>
      <c r="BC220" s="257">
        <f>_xll.qlIndexFixing($AC$5,AZ220,TRUE,_xll.ohTrigger(Trigger,Trigger12M))</f>
        <v>1.9468395813441435E-3</v>
      </c>
      <c r="BD220" s="257">
        <f>_xll.qlIndexFixing($BE$1,AZ220,TRUE,_xll.ohTrigger(Trigger,Trigger12M))</f>
        <v>2.1569342889618988E-3</v>
      </c>
    </row>
    <row r="221" spans="51:56" ht="11.25" customHeight="1" x14ac:dyDescent="0.25">
      <c r="AY221" s="104" t="s">
        <v>203</v>
      </c>
      <c r="AZ221" s="105">
        <f>_xll.qlInterestRateIndexFixingDate(Currency&amp;"ibor"&amp;Tenor,BA221,Trigger)</f>
        <v>42466</v>
      </c>
      <c r="BA221" s="105">
        <f>_xll.qlCalendarAdvance(Calendar,BA220,AY221,"f",,Trigger)</f>
        <v>42468</v>
      </c>
      <c r="BB221" s="105">
        <f>_xll.qlInterestRateIndexMaturity(Currency&amp;"ibor"&amp;Tenor,BA221,Trigger)</f>
        <v>42835</v>
      </c>
      <c r="BC221" s="257">
        <f>_xll.qlIndexFixing($AC$5,AZ221,TRUE,_xll.ohTrigger(Trigger,Trigger12M))</f>
        <v>1.948959692819742E-3</v>
      </c>
      <c r="BD221" s="257">
        <f>_xll.qlIndexFixing($BE$1,AZ221,TRUE,_xll.ohTrigger(Trigger,Trigger12M))</f>
        <v>2.163747435217325E-3</v>
      </c>
    </row>
    <row r="222" spans="51:56" ht="11.25" customHeight="1" x14ac:dyDescent="0.25">
      <c r="AY222" s="104" t="s">
        <v>203</v>
      </c>
      <c r="AZ222" s="105">
        <f>_xll.qlInterestRateIndexFixingDate(Currency&amp;"ibor"&amp;Tenor,BA222,Trigger)</f>
        <v>42467</v>
      </c>
      <c r="BA222" s="105">
        <f>_xll.qlCalendarAdvance(Calendar,BA221,AY222,"f",,Trigger)</f>
        <v>42471</v>
      </c>
      <c r="BB222" s="105">
        <f>_xll.qlInterestRateIndexMaturity(Currency&amp;"ibor"&amp;Tenor,BA222,Trigger)</f>
        <v>42836</v>
      </c>
      <c r="BC222" s="257">
        <f>_xll.qlIndexFixing($AC$5,AZ222,TRUE,_xll.ohTrigger(Trigger,Trigger12M))</f>
        <v>1.951170931364709E-3</v>
      </c>
      <c r="BD222" s="257">
        <f>_xll.qlIndexFixing($BE$1,AZ222,TRUE,_xll.ohTrigger(Trigger,Trigger12M))</f>
        <v>2.1665519845193403E-3</v>
      </c>
    </row>
    <row r="223" spans="51:56" ht="11.25" customHeight="1" x14ac:dyDescent="0.25">
      <c r="AY223" s="104" t="s">
        <v>203</v>
      </c>
      <c r="AZ223" s="105">
        <f>_xll.qlInterestRateIndexFixingDate(Currency&amp;"ibor"&amp;Tenor,BA223,Trigger)</f>
        <v>42468</v>
      </c>
      <c r="BA223" s="105">
        <f>_xll.qlCalendarAdvance(Calendar,BA222,AY223,"f",,Trigger)</f>
        <v>42472</v>
      </c>
      <c r="BB223" s="105">
        <f>_xll.qlInterestRateIndexMaturity(Currency&amp;"ibor"&amp;Tenor,BA223,Trigger)</f>
        <v>42837</v>
      </c>
      <c r="BC223" s="257">
        <f>_xll.qlIndexFixing($AC$5,AZ223,TRUE,_xll.ohTrigger(Trigger,Trigger12M))</f>
        <v>1.9522492481419487E-3</v>
      </c>
      <c r="BD223" s="257">
        <f>_xll.qlIndexFixing($BE$1,AZ223,TRUE,_xll.ohTrigger(Trigger,Trigger12M))</f>
        <v>2.1690122570470721E-3</v>
      </c>
    </row>
    <row r="224" spans="51:56" ht="11.25" customHeight="1" x14ac:dyDescent="0.25">
      <c r="AY224" s="104" t="s">
        <v>203</v>
      </c>
      <c r="AZ224" s="105">
        <f>_xll.qlInterestRateIndexFixingDate(Currency&amp;"ibor"&amp;Tenor,BA224,Trigger)</f>
        <v>42471</v>
      </c>
      <c r="BA224" s="105">
        <f>_xll.qlCalendarAdvance(Calendar,BA223,AY224,"f",,Trigger)</f>
        <v>42473</v>
      </c>
      <c r="BB224" s="105">
        <f>_xll.qlInterestRateIndexMaturity(Currency&amp;"ibor"&amp;Tenor,BA224,Trigger)</f>
        <v>42838</v>
      </c>
      <c r="BC224" s="257">
        <f>_xll.qlIndexFixing($AC$5,AZ224,TRUE,_xll.ohTrigger(Trigger,Trigger12M))</f>
        <v>1.9533257566159827E-3</v>
      </c>
      <c r="BD224" s="257">
        <f>_xll.qlIndexFixing($BE$1,AZ224,TRUE,_xll.ohTrigger(Trigger,Trigger12M))</f>
        <v>2.1714916474932307E-3</v>
      </c>
    </row>
    <row r="225" spans="51:56" ht="11.25" customHeight="1" x14ac:dyDescent="0.25">
      <c r="AY225" s="104" t="s">
        <v>203</v>
      </c>
      <c r="AZ225" s="105">
        <f>_xll.qlInterestRateIndexFixingDate(Currency&amp;"ibor"&amp;Tenor,BA225,Trigger)</f>
        <v>42472</v>
      </c>
      <c r="BA225" s="105">
        <f>_xll.qlCalendarAdvance(Calendar,BA224,AY225,"f",,Trigger)</f>
        <v>42474</v>
      </c>
      <c r="BB225" s="105">
        <f>_xll.qlInterestRateIndexMaturity(Currency&amp;"ibor"&amp;Tenor,BA225,Trigger)</f>
        <v>42843</v>
      </c>
      <c r="BC225" s="257">
        <f>_xll.qlIndexFixing($AC$5,AZ225,TRUE,_xll.ohTrigger(Trigger,Trigger12M))</f>
        <v>1.9564827391539935E-3</v>
      </c>
      <c r="BD225" s="257">
        <f>_xll.qlIndexFixing($BE$1,AZ225,TRUE,_xll.ohTrigger(Trigger,Trigger12M))</f>
        <v>2.1835807197858551E-3</v>
      </c>
    </row>
    <row r="226" spans="51:56" ht="11.25" customHeight="1" x14ac:dyDescent="0.25">
      <c r="AY226" s="104" t="s">
        <v>203</v>
      </c>
      <c r="AZ226" s="105">
        <f>_xll.qlInterestRateIndexFixingDate(Currency&amp;"ibor"&amp;Tenor,BA226,Trigger)</f>
        <v>42473</v>
      </c>
      <c r="BA226" s="105">
        <f>_xll.qlCalendarAdvance(Calendar,BA225,AY226,"f",,Trigger)</f>
        <v>42475</v>
      </c>
      <c r="BB226" s="105">
        <f>_xll.qlInterestRateIndexMaturity(Currency&amp;"ibor"&amp;Tenor,BA226,Trigger)</f>
        <v>42843</v>
      </c>
      <c r="BC226" s="257">
        <f>_xll.qlIndexFixing($AC$5,AZ226,TRUE,_xll.ohTrigger(Trigger,Trigger12M))</f>
        <v>1.9570355890374089E-3</v>
      </c>
      <c r="BD226" s="257">
        <f>_xll.qlIndexFixing($BE$1,AZ226,TRUE,_xll.ohTrigger(Trigger,Trigger12M))</f>
        <v>2.1837363923829151E-3</v>
      </c>
    </row>
    <row r="227" spans="51:56" ht="11.25" customHeight="1" x14ac:dyDescent="0.25">
      <c r="AY227" s="104" t="s">
        <v>203</v>
      </c>
      <c r="AZ227" s="105">
        <f>_xll.qlInterestRateIndexFixingDate(Currency&amp;"ibor"&amp;Tenor,BA227,Trigger)</f>
        <v>42474</v>
      </c>
      <c r="BA227" s="105">
        <f>_xll.qlCalendarAdvance(Calendar,BA226,AY227,"f",,Trigger)</f>
        <v>42478</v>
      </c>
      <c r="BB227" s="105">
        <f>_xll.qlInterestRateIndexMaturity(Currency&amp;"ibor"&amp;Tenor,BA227,Trigger)</f>
        <v>42843</v>
      </c>
      <c r="BC227" s="257">
        <f>_xll.qlIndexFixing($AC$5,AZ227,TRUE,_xll.ohTrigger(Trigger,Trigger12M))</f>
        <v>1.9586811742335168E-3</v>
      </c>
      <c r="BD227" s="257">
        <f>_xll.qlIndexFixing($BE$1,AZ227,TRUE,_xll.ohTrigger(Trigger,Trigger12M))</f>
        <v>2.1841179478859639E-3</v>
      </c>
    </row>
    <row r="228" spans="51:56" ht="11.25" customHeight="1" x14ac:dyDescent="0.25">
      <c r="AY228" s="104" t="s">
        <v>203</v>
      </c>
      <c r="AZ228" s="105">
        <f>_xll.qlInterestRateIndexFixingDate(Currency&amp;"ibor"&amp;Tenor,BA228,Trigger)</f>
        <v>42475</v>
      </c>
      <c r="BA228" s="105">
        <f>_xll.qlCalendarAdvance(Calendar,BA227,AY228,"f",,Trigger)</f>
        <v>42479</v>
      </c>
      <c r="BB228" s="105">
        <f>_xll.qlInterestRateIndexMaturity(Currency&amp;"ibor"&amp;Tenor,BA228,Trigger)</f>
        <v>42844</v>
      </c>
      <c r="BC228" s="257">
        <f>_xll.qlIndexFixing($AC$5,AZ228,TRUE,_xll.ohTrigger(Trigger,Trigger12M))</f>
        <v>1.9597468327652362E-3</v>
      </c>
      <c r="BD228" s="257">
        <f>_xll.qlIndexFixing($BE$1,AZ228,TRUE,_xll.ohTrigger(Trigger,Trigger12M))</f>
        <v>2.1866774416437222E-3</v>
      </c>
    </row>
    <row r="229" spans="51:56" ht="11.25" customHeight="1" x14ac:dyDescent="0.25">
      <c r="AY229" s="104" t="s">
        <v>203</v>
      </c>
      <c r="AZ229" s="105">
        <f>_xll.qlInterestRateIndexFixingDate(Currency&amp;"ibor"&amp;Tenor,BA229,Trigger)</f>
        <v>42478</v>
      </c>
      <c r="BA229" s="105">
        <f>_xll.qlCalendarAdvance(Calendar,BA228,AY229,"f",,Trigger)</f>
        <v>42480</v>
      </c>
      <c r="BB229" s="105">
        <f>_xll.qlInterestRateIndexMaturity(Currency&amp;"ibor"&amp;Tenor,BA229,Trigger)</f>
        <v>42845</v>
      </c>
      <c r="BC229" s="257">
        <f>_xll.qlIndexFixing($AC$5,AZ229,TRUE,_xll.ohTrigger(Trigger,Trigger12M))</f>
        <v>1.9608106829527966E-3</v>
      </c>
      <c r="BD229" s="257">
        <f>_xll.qlIndexFixing($BE$1,AZ229,TRUE,_xll.ohTrigger(Trigger,Trigger12M))</f>
        <v>2.1892444173639276E-3</v>
      </c>
    </row>
    <row r="230" spans="51:56" ht="11.25" customHeight="1" x14ac:dyDescent="0.25">
      <c r="AY230" s="104" t="s">
        <v>203</v>
      </c>
      <c r="AZ230" s="105">
        <f>_xll.qlInterestRateIndexFixingDate(Currency&amp;"ibor"&amp;Tenor,BA230,Trigger)</f>
        <v>42479</v>
      </c>
      <c r="BA230" s="105">
        <f>_xll.qlCalendarAdvance(Calendar,BA229,AY230,"f",,Trigger)</f>
        <v>42481</v>
      </c>
      <c r="BB230" s="105">
        <f>_xll.qlInterestRateIndexMaturity(Currency&amp;"ibor"&amp;Tenor,BA230,Trigger)</f>
        <v>42846</v>
      </c>
      <c r="BC230" s="257">
        <f>_xll.qlIndexFixing($AC$5,AZ230,TRUE,_xll.ohTrigger(Trigger,Trigger12M))</f>
        <v>1.9618727247902841E-3</v>
      </c>
      <c r="BD230" s="257">
        <f>_xll.qlIndexFixing($BE$1,AZ230,TRUE,_xll.ohTrigger(Trigger,Trigger12M))</f>
        <v>2.1918171693841196E-3</v>
      </c>
    </row>
    <row r="231" spans="51:56" ht="11.25" customHeight="1" x14ac:dyDescent="0.25">
      <c r="AY231" s="104" t="s">
        <v>203</v>
      </c>
      <c r="AZ231" s="105">
        <f>_xll.qlInterestRateIndexFixingDate(Currency&amp;"ibor"&amp;Tenor,BA231,Trigger)</f>
        <v>42480</v>
      </c>
      <c r="BA231" s="105">
        <f>_xll.qlCalendarAdvance(Calendar,BA230,AY231,"f",,Trigger)</f>
        <v>42482</v>
      </c>
      <c r="BB231" s="105">
        <f>_xll.qlInterestRateIndexMaturity(Currency&amp;"ibor"&amp;Tenor,BA231,Trigger)</f>
        <v>42849</v>
      </c>
      <c r="BC231" s="257">
        <f>_xll.qlIndexFixing($AC$5,AZ231,TRUE,_xll.ohTrigger(Trigger,Trigger12M))</f>
        <v>1.9639807017756525E-3</v>
      </c>
      <c r="BD231" s="257">
        <f>_xll.qlIndexFixing($BE$1,AZ231,TRUE,_xll.ohTrigger(Trigger,Trigger12M))</f>
        <v>2.1994183971264917E-3</v>
      </c>
    </row>
    <row r="232" spans="51:56" ht="11.25" customHeight="1" x14ac:dyDescent="0.25">
      <c r="AY232" s="104" t="s">
        <v>203</v>
      </c>
      <c r="AZ232" s="105">
        <f>_xll.qlInterestRateIndexFixingDate(Currency&amp;"ibor"&amp;Tenor,BA232,Trigger)</f>
        <v>42481</v>
      </c>
      <c r="BA232" s="105">
        <f>_xll.qlCalendarAdvance(Calendar,BA231,AY232,"f",,Trigger)</f>
        <v>42485</v>
      </c>
      <c r="BB232" s="105">
        <f>_xll.qlInterestRateIndexMaturity(Currency&amp;"ibor"&amp;Tenor,BA232,Trigger)</f>
        <v>42850</v>
      </c>
      <c r="BC232" s="257">
        <f>_xll.qlIndexFixing($AC$5,AZ232,TRUE,_xll.ohTrigger(Trigger,Trigger12M))</f>
        <v>1.9661028085223445E-3</v>
      </c>
      <c r="BD232" s="257">
        <f>_xll.qlIndexFixing($BE$1,AZ232,TRUE,_xll.ohTrigger(Trigger,Trigger12M))</f>
        <v>2.2021314475757655E-3</v>
      </c>
    </row>
    <row r="233" spans="51:56" ht="11.25" customHeight="1" x14ac:dyDescent="0.25">
      <c r="AY233" s="104" t="s">
        <v>203</v>
      </c>
      <c r="AZ233" s="105">
        <f>_xll.qlInterestRateIndexFixingDate(Currency&amp;"ibor"&amp;Tenor,BA233,Trigger)</f>
        <v>42482</v>
      </c>
      <c r="BA233" s="105">
        <f>_xll.qlCalendarAdvance(Calendar,BA232,AY233,"f",,Trigger)</f>
        <v>42486</v>
      </c>
      <c r="BB233" s="105">
        <f>_xll.qlInterestRateIndexMaturity(Currency&amp;"ibor"&amp;Tenor,BA233,Trigger)</f>
        <v>42851</v>
      </c>
      <c r="BC233" s="257">
        <f>_xll.qlIndexFixing($AC$5,AZ233,TRUE,_xll.ohTrigger(Trigger,Trigger12M))</f>
        <v>1.9671558085220878E-3</v>
      </c>
      <c r="BD233" s="257">
        <f>_xll.qlIndexFixing($BE$1,AZ233,TRUE,_xll.ohTrigger(Trigger,Trigger12M))</f>
        <v>2.204707116517237E-3</v>
      </c>
    </row>
    <row r="234" spans="51:56" ht="11.25" customHeight="1" x14ac:dyDescent="0.25">
      <c r="AY234" s="104" t="s">
        <v>203</v>
      </c>
      <c r="AZ234" s="105">
        <f>_xll.qlInterestRateIndexFixingDate(Currency&amp;"ibor"&amp;Tenor,BA234,Trigger)</f>
        <v>42485</v>
      </c>
      <c r="BA234" s="105">
        <f>_xll.qlCalendarAdvance(Calendar,BA233,AY234,"f",,Trigger)</f>
        <v>42487</v>
      </c>
      <c r="BB234" s="105">
        <f>_xll.qlInterestRateIndexMaturity(Currency&amp;"ibor"&amp;Tenor,BA234,Trigger)</f>
        <v>42852</v>
      </c>
      <c r="BC234" s="257">
        <f>_xll.qlIndexFixing($AC$5,AZ234,TRUE,_xll.ohTrigger(Trigger,Trigger12M))</f>
        <v>1.9682070001367184E-3</v>
      </c>
      <c r="BD234" s="257">
        <f>_xll.qlIndexFixing($BE$1,AZ234,TRUE,_xll.ohTrigger(Trigger,Trigger12M))</f>
        <v>2.2072780999963892E-3</v>
      </c>
    </row>
    <row r="235" spans="51:56" ht="11.25" customHeight="1" x14ac:dyDescent="0.25">
      <c r="AY235" s="104" t="s">
        <v>203</v>
      </c>
      <c r="AZ235" s="105">
        <f>_xll.qlInterestRateIndexFixingDate(Currency&amp;"ibor"&amp;Tenor,BA235,Trigger)</f>
        <v>42486</v>
      </c>
      <c r="BA235" s="105">
        <f>_xll.qlCalendarAdvance(Calendar,BA234,AY235,"f",,Trigger)</f>
        <v>42488</v>
      </c>
      <c r="BB235" s="105">
        <f>_xll.qlInterestRateIndexMaturity(Currency&amp;"ibor"&amp;Tenor,BA235,Trigger)</f>
        <v>42853</v>
      </c>
      <c r="BC235" s="257">
        <f>_xll.qlIndexFixing($AC$5,AZ235,TRUE,_xll.ohTrigger(Trigger,Trigger12M))</f>
        <v>1.9692563833605421E-3</v>
      </c>
      <c r="BD235" s="257">
        <f>_xll.qlIndexFixing($BE$1,AZ235,TRUE,_xll.ohTrigger(Trigger,Trigger12M))</f>
        <v>2.2098426164204855E-3</v>
      </c>
    </row>
    <row r="236" spans="51:56" ht="11.25" customHeight="1" x14ac:dyDescent="0.25">
      <c r="AY236" s="104" t="s">
        <v>203</v>
      </c>
      <c r="AZ236" s="105">
        <f>_xll.qlInterestRateIndexFixingDate(Currency&amp;"ibor"&amp;Tenor,BA236,Trigger)</f>
        <v>42487</v>
      </c>
      <c r="BA236" s="105">
        <f>_xll.qlCalendarAdvance(Calendar,BA235,AY236,"f",,Trigger)</f>
        <v>42489</v>
      </c>
      <c r="BB236" s="105">
        <f>_xll.qlInterestRateIndexMaturity(Currency&amp;"ibor"&amp;Tenor,BA236,Trigger)</f>
        <v>42853</v>
      </c>
      <c r="BC236" s="257">
        <f>_xll.qlIndexFixing($AC$5,AZ236,TRUE,_xll.ohTrigger(Trigger,Trigger12M))</f>
        <v>1.9697772546790359E-3</v>
      </c>
      <c r="BD236" s="257">
        <f>_xll.qlIndexFixing($BE$1,AZ236,TRUE,_xll.ohTrigger(Trigger,Trigger12M))</f>
        <v>2.2098455207234489E-3</v>
      </c>
    </row>
    <row r="237" spans="51:56" ht="11.25" customHeight="1" x14ac:dyDescent="0.25">
      <c r="AY237" s="104" t="s">
        <v>203</v>
      </c>
      <c r="AZ237" s="105">
        <f>_xll.qlInterestRateIndexFixingDate(Currency&amp;"ibor"&amp;Tenor,BA237,Trigger)</f>
        <v>42488</v>
      </c>
      <c r="BA237" s="105">
        <f>_xll.qlCalendarAdvance(Calendar,BA236,AY237,"f",,Trigger)</f>
        <v>42492</v>
      </c>
      <c r="BB237" s="105">
        <f>_xll.qlInterestRateIndexMaturity(Currency&amp;"ibor"&amp;Tenor,BA237,Trigger)</f>
        <v>42857</v>
      </c>
      <c r="BC237" s="257">
        <f>_xll.qlIndexFixing($AC$5,AZ237,TRUE,_xll.ohTrigger(Trigger,Trigger12M))</f>
        <v>1.9734358322341041E-3</v>
      </c>
      <c r="BD237" s="257">
        <f>_xll.qlIndexFixing($BE$1,AZ237,TRUE,_xll.ohTrigger(Trigger,Trigger12M))</f>
        <v>2.2200000000429047E-3</v>
      </c>
    </row>
    <row r="238" spans="51:56" ht="11.25" customHeight="1" x14ac:dyDescent="0.25">
      <c r="AY238" s="104" t="s">
        <v>203</v>
      </c>
      <c r="AZ238" s="105">
        <f>_xll.qlInterestRateIndexFixingDate(Currency&amp;"ibor"&amp;Tenor,BA238,Trigger)</f>
        <v>42489</v>
      </c>
      <c r="BA238" s="105">
        <f>_xll.qlCalendarAdvance(Calendar,BA237,AY238,"f",,Trigger)</f>
        <v>42493</v>
      </c>
      <c r="BB238" s="105">
        <f>_xll.qlInterestRateIndexMaturity(Currency&amp;"ibor"&amp;Tenor,BA238,Trigger)</f>
        <v>42858</v>
      </c>
      <c r="BC238" s="257">
        <f>_xll.qlIndexFixing($AC$5,AZ238,TRUE,_xll.ohTrigger(Trigger,Trigger12M))</f>
        <v>1.974476173418263E-3</v>
      </c>
      <c r="BD238" s="257">
        <f>_xll.qlIndexFixing($BE$1,AZ238,TRUE,_xll.ohTrigger(Trigger,Trigger12M))</f>
        <v>2.2225053710914996E-3</v>
      </c>
    </row>
    <row r="239" spans="51:56" ht="11.25" customHeight="1" x14ac:dyDescent="0.25">
      <c r="AY239" s="104" t="s">
        <v>203</v>
      </c>
      <c r="AZ239" s="105">
        <f>_xll.qlInterestRateIndexFixingDate(Currency&amp;"ibor"&amp;Tenor,BA239,Trigger)</f>
        <v>42492</v>
      </c>
      <c r="BA239" s="105">
        <f>_xll.qlCalendarAdvance(Calendar,BA238,AY239,"f",,Trigger)</f>
        <v>42494</v>
      </c>
      <c r="BB239" s="105">
        <f>_xll.qlInterestRateIndexMaturity(Currency&amp;"ibor"&amp;Tenor,BA239,Trigger)</f>
        <v>42859</v>
      </c>
      <c r="BC239" s="257">
        <f>_xll.qlIndexFixing($AC$5,AZ239,TRUE,_xll.ohTrigger(Trigger,Trigger12M))</f>
        <v>1.9755147061772311E-3</v>
      </c>
      <c r="BD239" s="257">
        <f>_xll.qlIndexFixing($BE$1,AZ239,TRUE,_xll.ohTrigger(Trigger,Trigger12M))</f>
        <v>2.2249951218352641E-3</v>
      </c>
    </row>
    <row r="240" spans="51:56" ht="11.25" customHeight="1" x14ac:dyDescent="0.25">
      <c r="AY240" s="104" t="s">
        <v>203</v>
      </c>
      <c r="AZ240" s="105">
        <f>_xll.qlInterestRateIndexFixingDate(Currency&amp;"ibor"&amp;Tenor,BA240,Trigger)</f>
        <v>42493</v>
      </c>
      <c r="BA240" s="105">
        <f>_xll.qlCalendarAdvance(Calendar,BA239,AY240,"f",,Trigger)</f>
        <v>42495</v>
      </c>
      <c r="BB240" s="105">
        <f>_xll.qlInterestRateIndexMaturity(Currency&amp;"ibor"&amp;Tenor,BA240,Trigger)</f>
        <v>42860</v>
      </c>
      <c r="BC240" s="257">
        <f>_xll.qlIndexFixing($AC$5,AZ240,TRUE,_xll.ohTrigger(Trigger,Trigger12M))</f>
        <v>1.976551430505315E-3</v>
      </c>
      <c r="BD240" s="257">
        <f>_xll.qlIndexFixing($BE$1,AZ240,TRUE,_xll.ohTrigger(Trigger,Trigger12M))</f>
        <v>2.227469168082038E-3</v>
      </c>
    </row>
    <row r="241" spans="51:56" ht="11.25" customHeight="1" x14ac:dyDescent="0.25">
      <c r="AY241" s="104" t="s">
        <v>203</v>
      </c>
      <c r="AZ241" s="105">
        <f>_xll.qlInterestRateIndexFixingDate(Currency&amp;"ibor"&amp;Tenor,BA241,Trigger)</f>
        <v>42494</v>
      </c>
      <c r="BA241" s="105">
        <f>_xll.qlCalendarAdvance(Calendar,BA240,AY241,"f",,Trigger)</f>
        <v>42496</v>
      </c>
      <c r="BB241" s="105">
        <f>_xll.qlInterestRateIndexMaturity(Currency&amp;"ibor"&amp;Tenor,BA241,Trigger)</f>
        <v>42863</v>
      </c>
      <c r="BC241" s="257">
        <f>_xll.qlIndexFixing($AC$5,AZ241,TRUE,_xll.ohTrigger(Trigger,Trigger12M))</f>
        <v>1.9786492020481749E-3</v>
      </c>
      <c r="BD241" s="257">
        <f>_xll.qlIndexFixing($BE$1,AZ241,TRUE,_xll.ohTrigger(Trigger,Trigger12M))</f>
        <v>2.2349628787848626E-3</v>
      </c>
    </row>
    <row r="242" spans="51:56" ht="11.25" customHeight="1" x14ac:dyDescent="0.25">
      <c r="AY242" s="104" t="s">
        <v>203</v>
      </c>
      <c r="AZ242" s="105">
        <f>_xll.qlInterestRateIndexFixingDate(Currency&amp;"ibor"&amp;Tenor,BA242,Trigger)</f>
        <v>42495</v>
      </c>
      <c r="BA242" s="105">
        <f>_xll.qlCalendarAdvance(Calendar,BA241,AY242,"f",,Trigger)</f>
        <v>42499</v>
      </c>
      <c r="BB242" s="105">
        <f>_xll.qlInterestRateIndexMaturity(Currency&amp;"ibor"&amp;Tenor,BA242,Trigger)</f>
        <v>42864</v>
      </c>
      <c r="BC242" s="257">
        <f>_xll.qlIndexFixing($AC$5,AZ242,TRUE,_xll.ohTrigger(Trigger,Trigger12M))</f>
        <v>1.9806802433955805E-3</v>
      </c>
      <c r="BD242" s="257">
        <f>_xll.qlIndexFixing($BE$1,AZ242,TRUE,_xll.ohTrigger(Trigger,Trigger12M))</f>
        <v>2.2372065968657723E-3</v>
      </c>
    </row>
    <row r="243" spans="51:56" ht="11.25" customHeight="1" x14ac:dyDescent="0.25">
      <c r="AY243" s="104" t="s">
        <v>203</v>
      </c>
      <c r="AZ243" s="105">
        <f>_xll.qlInterestRateIndexFixingDate(Currency&amp;"ibor"&amp;Tenor,BA243,Trigger)</f>
        <v>42496</v>
      </c>
      <c r="BA243" s="105">
        <f>_xll.qlCalendarAdvance(Calendar,BA242,AY243,"f",,Trigger)</f>
        <v>42500</v>
      </c>
      <c r="BB243" s="105">
        <f>_xll.qlInterestRateIndexMaturity(Currency&amp;"ibor"&amp;Tenor,BA243,Trigger)</f>
        <v>42865</v>
      </c>
      <c r="BC243" s="257">
        <f>_xll.qlIndexFixing($AC$5,AZ243,TRUE,_xll.ohTrigger(Trigger,Trigger12M))</f>
        <v>1.9817079254842683E-3</v>
      </c>
      <c r="BD243" s="257">
        <f>_xll.qlIndexFixing($BE$1,AZ243,TRUE,_xll.ohTrigger(Trigger,Trigger12M))</f>
        <v>2.2396008303571277E-3</v>
      </c>
    </row>
    <row r="244" spans="51:56" ht="11.25" customHeight="1" x14ac:dyDescent="0.25">
      <c r="AY244" s="104" t="s">
        <v>203</v>
      </c>
      <c r="AZ244" s="105">
        <f>_xll.qlInterestRateIndexFixingDate(Currency&amp;"ibor"&amp;Tenor,BA244,Trigger)</f>
        <v>42499</v>
      </c>
      <c r="BA244" s="105">
        <f>_xll.qlCalendarAdvance(Calendar,BA243,AY244,"f",,Trigger)</f>
        <v>42501</v>
      </c>
      <c r="BB244" s="105">
        <f>_xll.qlInterestRateIndexMaturity(Currency&amp;"ibor"&amp;Tenor,BA244,Trigger)</f>
        <v>42866</v>
      </c>
      <c r="BC244" s="257">
        <f>_xll.qlIndexFixing($AC$5,AZ244,TRUE,_xll.ohTrigger(Trigger,Trigger12M))</f>
        <v>1.9827337991079074E-3</v>
      </c>
      <c r="BD244" s="257">
        <f>_xll.qlIndexFixing($BE$1,AZ244,TRUE,_xll.ohTrigger(Trigger,Trigger12M))</f>
        <v>2.2419788377674018E-3</v>
      </c>
    </row>
    <row r="245" spans="51:56" ht="11.25" customHeight="1" x14ac:dyDescent="0.25">
      <c r="AY245" s="104" t="s">
        <v>203</v>
      </c>
      <c r="AZ245" s="105">
        <f>_xll.qlInterestRateIndexFixingDate(Currency&amp;"ibor"&amp;Tenor,BA245,Trigger)</f>
        <v>42500</v>
      </c>
      <c r="BA245" s="105">
        <f>_xll.qlCalendarAdvance(Calendar,BA244,AY245,"f",,Trigger)</f>
        <v>42502</v>
      </c>
      <c r="BB245" s="105">
        <f>_xll.qlInterestRateIndexMaturity(Currency&amp;"ibor"&amp;Tenor,BA245,Trigger)</f>
        <v>42867</v>
      </c>
      <c r="BC245" s="257">
        <f>_xll.qlIndexFixing($AC$5,AZ245,TRUE,_xll.ohTrigger(Trigger,Trigger12M))</f>
        <v>1.9837578642612416E-3</v>
      </c>
      <c r="BD245" s="257">
        <f>_xll.qlIndexFixing($BE$1,AZ245,TRUE,_xll.ohTrigger(Trigger,Trigger12M))</f>
        <v>2.2443405294273909E-3</v>
      </c>
    </row>
    <row r="246" spans="51:56" ht="11.25" customHeight="1" x14ac:dyDescent="0.25">
      <c r="AY246" s="104" t="s">
        <v>203</v>
      </c>
      <c r="AZ246" s="105">
        <f>_xll.qlInterestRateIndexFixingDate(Currency&amp;"ibor"&amp;Tenor,BA246,Trigger)</f>
        <v>42501</v>
      </c>
      <c r="BA246" s="105">
        <f>_xll.qlCalendarAdvance(Calendar,BA245,AY246,"f",,Trigger)</f>
        <v>42503</v>
      </c>
      <c r="BB246" s="105">
        <f>_xll.qlInterestRateIndexMaturity(Currency&amp;"ibor"&amp;Tenor,BA246,Trigger)</f>
        <v>42870</v>
      </c>
      <c r="BC246" s="257">
        <f>_xll.qlIndexFixing($AC$5,AZ246,TRUE,_xll.ohTrigger(Trigger,Trigger12M))</f>
        <v>1.9858512564793727E-3</v>
      </c>
      <c r="BD246" s="257">
        <f>_xll.qlIndexFixing($BE$1,AZ246,TRUE,_xll.ohTrigger(Trigger,Trigger12M))</f>
        <v>2.251678718939536E-3</v>
      </c>
    </row>
    <row r="247" spans="51:56" ht="11.25" customHeight="1" x14ac:dyDescent="0.25">
      <c r="AY247" s="104" t="s">
        <v>203</v>
      </c>
      <c r="AZ247" s="105">
        <f>_xll.qlInterestRateIndexFixingDate(Currency&amp;"ibor"&amp;Tenor,BA247,Trigger)</f>
        <v>42502</v>
      </c>
      <c r="BA247" s="105">
        <f>_xll.qlCalendarAdvance(Calendar,BA246,AY247,"f",,Trigger)</f>
        <v>42506</v>
      </c>
      <c r="BB247" s="105">
        <f>_xll.qlInterestRateIndexMaturity(Currency&amp;"ibor"&amp;Tenor,BA247,Trigger)</f>
        <v>42871</v>
      </c>
      <c r="BC247" s="257">
        <f>_xll.qlIndexFixing($AC$5,AZ247,TRUE,_xll.ohTrigger(Trigger,Trigger12M))</f>
        <v>1.9878360400572091E-3</v>
      </c>
      <c r="BD247" s="257">
        <f>_xll.qlIndexFixing($BE$1,AZ247,TRUE,_xll.ohTrigger(Trigger,Trigger12M))</f>
        <v>2.2536223178061575E-3</v>
      </c>
    </row>
    <row r="248" spans="51:56" ht="11.25" customHeight="1" x14ac:dyDescent="0.25">
      <c r="AY248" s="104" t="s">
        <v>203</v>
      </c>
      <c r="AZ248" s="105">
        <f>_xll.qlInterestRateIndexFixingDate(Currency&amp;"ibor"&amp;Tenor,BA248,Trigger)</f>
        <v>42503</v>
      </c>
      <c r="BA248" s="105">
        <f>_xll.qlCalendarAdvance(Calendar,BA247,AY248,"f",,Trigger)</f>
        <v>42507</v>
      </c>
      <c r="BB248" s="105">
        <f>_xll.qlInterestRateIndexMaturity(Currency&amp;"ibor"&amp;Tenor,BA248,Trigger)</f>
        <v>42872</v>
      </c>
      <c r="BC248" s="257">
        <f>_xll.qlIndexFixing($AC$5,AZ248,TRUE,_xll.ohTrigger(Trigger,Trigger12M))</f>
        <v>1.9888510627738259E-3</v>
      </c>
      <c r="BD248" s="257">
        <f>_xll.qlIndexFixing($BE$1,AZ248,TRUE,_xll.ohTrigger(Trigger,Trigger12M))</f>
        <v>2.2559010583004294E-3</v>
      </c>
    </row>
    <row r="249" spans="51:56" ht="11.25" customHeight="1" x14ac:dyDescent="0.25">
      <c r="AY249" s="104" t="s">
        <v>203</v>
      </c>
      <c r="AZ249" s="105">
        <f>_xll.qlInterestRateIndexFixingDate(Currency&amp;"ibor"&amp;Tenor,BA249,Trigger)</f>
        <v>42506</v>
      </c>
      <c r="BA249" s="105">
        <f>_xll.qlCalendarAdvance(Calendar,BA248,AY249,"f",,Trigger)</f>
        <v>42508</v>
      </c>
      <c r="BB249" s="105">
        <f>_xll.qlInterestRateIndexMaturity(Currency&amp;"ibor"&amp;Tenor,BA249,Trigger)</f>
        <v>42873</v>
      </c>
      <c r="BC249" s="257">
        <f>_xll.qlIndexFixing($AC$5,AZ249,TRUE,_xll.ohTrigger(Trigger,Trigger12M))</f>
        <v>1.9898642769864113E-3</v>
      </c>
      <c r="BD249" s="257">
        <f>_xll.qlIndexFixing($BE$1,AZ249,TRUE,_xll.ohTrigger(Trigger,Trigger12M))</f>
        <v>2.2581629286026633E-3</v>
      </c>
    </row>
    <row r="250" spans="51:56" ht="11.25" customHeight="1" x14ac:dyDescent="0.25">
      <c r="AY250" s="104" t="s">
        <v>203</v>
      </c>
      <c r="AZ250" s="105">
        <f>_xll.qlInterestRateIndexFixingDate(Currency&amp;"ibor"&amp;Tenor,BA250,Trigger)</f>
        <v>42507</v>
      </c>
      <c r="BA250" s="105">
        <f>_xll.qlCalendarAdvance(Calendar,BA249,AY250,"f",,Trigger)</f>
        <v>42509</v>
      </c>
      <c r="BB250" s="105">
        <f>_xll.qlInterestRateIndexMaturity(Currency&amp;"ibor"&amp;Tenor,BA250,Trigger)</f>
        <v>42874</v>
      </c>
      <c r="BC250" s="257">
        <f>_xll.qlIndexFixing($AC$5,AZ250,TRUE,_xll.ohTrigger(Trigger,Trigger12M))</f>
        <v>1.9908756826892715E-3</v>
      </c>
      <c r="BD250" s="257">
        <f>_xll.qlIndexFixing($BE$1,AZ250,TRUE,_xll.ohTrigger(Trigger,Trigger12M))</f>
        <v>2.2604078335681454E-3</v>
      </c>
    </row>
    <row r="251" spans="51:56" ht="11.25" customHeight="1" x14ac:dyDescent="0.25">
      <c r="AY251" s="104" t="s">
        <v>203</v>
      </c>
      <c r="AZ251" s="105">
        <f>_xll.qlInterestRateIndexFixingDate(Currency&amp;"ibor"&amp;Tenor,BA251,Trigger)</f>
        <v>42508</v>
      </c>
      <c r="BA251" s="105">
        <f>_xll.qlCalendarAdvance(Calendar,BA250,AY251,"f",,Trigger)</f>
        <v>42510</v>
      </c>
      <c r="BB251" s="105">
        <f>_xll.qlInterestRateIndexMaturity(Currency&amp;"ibor"&amp;Tenor,BA251,Trigger)</f>
        <v>42877</v>
      </c>
      <c r="BC251" s="257">
        <f>_xll.qlIndexFixing($AC$5,AZ251,TRUE,_xll.ohTrigger(Trigger,Trigger12M))</f>
        <v>1.9929651778483048E-3</v>
      </c>
      <c r="BD251" s="257">
        <f>_xll.qlIndexFixing($BE$1,AZ251,TRUE,_xll.ohTrigger(Trigger,Trigger12M))</f>
        <v>2.2676020472854426E-3</v>
      </c>
    </row>
    <row r="252" spans="51:56" ht="11.25" customHeight="1" x14ac:dyDescent="0.25">
      <c r="AY252" s="104" t="s">
        <v>203</v>
      </c>
      <c r="AZ252" s="105">
        <f>_xll.qlInterestRateIndexFixingDate(Currency&amp;"ibor"&amp;Tenor,BA252,Trigger)</f>
        <v>42509</v>
      </c>
      <c r="BA252" s="105">
        <f>_xll.qlCalendarAdvance(Calendar,BA251,AY252,"f",,Trigger)</f>
        <v>42513</v>
      </c>
      <c r="BB252" s="105">
        <f>_xll.qlInterestRateIndexMaturity(Currency&amp;"ibor"&amp;Tenor,BA252,Trigger)</f>
        <v>42878</v>
      </c>
      <c r="BC252" s="257">
        <f>_xll.qlIndexFixing($AC$5,AZ252,TRUE,_xll.ohTrigger(Trigger,Trigger12M))</f>
        <v>1.9949032202932972E-3</v>
      </c>
      <c r="BD252" s="257">
        <f>_xll.qlIndexFixing($BE$1,AZ252,TRUE,_xll.ohTrigger(Trigger,Trigger12M))</f>
        <v>2.2692158697782392E-3</v>
      </c>
    </row>
    <row r="253" spans="51:56" ht="11.25" customHeight="1" x14ac:dyDescent="0.25">
      <c r="AY253" s="104" t="s">
        <v>203</v>
      </c>
      <c r="AZ253" s="105">
        <f>_xll.qlInterestRateIndexFixingDate(Currency&amp;"ibor"&amp;Tenor,BA253,Trigger)</f>
        <v>42510</v>
      </c>
      <c r="BA253" s="105">
        <f>_xll.qlCalendarAdvance(Calendar,BA252,AY253,"f",,Trigger)</f>
        <v>42514</v>
      </c>
      <c r="BB253" s="105">
        <f>_xll.qlInterestRateIndexMaturity(Currency&amp;"ibor"&amp;Tenor,BA253,Trigger)</f>
        <v>42879</v>
      </c>
      <c r="BC253" s="257">
        <f>_xll.qlIndexFixing($AC$5,AZ253,TRUE,_xll.ohTrigger(Trigger,Trigger12M))</f>
        <v>1.9959055833647463E-3</v>
      </c>
      <c r="BD253" s="257">
        <f>_xll.qlIndexFixing($BE$1,AZ253,TRUE,_xll.ohTrigger(Trigger,Trigger12M))</f>
        <v>2.2713744935033771E-3</v>
      </c>
    </row>
    <row r="254" spans="51:56" ht="11.25" customHeight="1" x14ac:dyDescent="0.25">
      <c r="AY254" s="104" t="s">
        <v>203</v>
      </c>
      <c r="AZ254" s="105">
        <f>_xll.qlInterestRateIndexFixingDate(Currency&amp;"ibor"&amp;Tenor,BA254,Trigger)</f>
        <v>42513</v>
      </c>
      <c r="BA254" s="105">
        <f>_xll.qlCalendarAdvance(Calendar,BA253,AY254,"f",,Trigger)</f>
        <v>42515</v>
      </c>
      <c r="BB254" s="105">
        <f>_xll.qlInterestRateIndexMaturity(Currency&amp;"ibor"&amp;Tenor,BA254,Trigger)</f>
        <v>42880</v>
      </c>
      <c r="BC254" s="257">
        <f>_xll.qlIndexFixing($AC$5,AZ254,TRUE,_xll.ohTrigger(Trigger,Trigger12M))</f>
        <v>1.9969061378936198E-3</v>
      </c>
      <c r="BD254" s="257">
        <f>_xll.qlIndexFixing($BE$1,AZ254,TRUE,_xll.ohTrigger(Trigger,Trigger12M))</f>
        <v>2.2735155645938815E-3</v>
      </c>
    </row>
    <row r="255" spans="51:56" ht="11.25" customHeight="1" x14ac:dyDescent="0.25">
      <c r="AY255" s="104" t="s">
        <v>203</v>
      </c>
      <c r="AZ255" s="105">
        <f>_xll.qlInterestRateIndexFixingDate(Currency&amp;"ibor"&amp;Tenor,BA255,Trigger)</f>
        <v>42514</v>
      </c>
      <c r="BA255" s="105">
        <f>_xll.qlCalendarAdvance(Calendar,BA254,AY255,"f",,Trigger)</f>
        <v>42516</v>
      </c>
      <c r="BB255" s="105">
        <f>_xll.qlInterestRateIndexMaturity(Currency&amp;"ibor"&amp;Tenor,BA255,Trigger)</f>
        <v>42881</v>
      </c>
      <c r="BC255" s="257">
        <f>_xll.qlIndexFixing($AC$5,AZ255,TRUE,_xll.ohTrigger(Trigger,Trigger12M))</f>
        <v>1.9979048838737849E-3</v>
      </c>
      <c r="BD255" s="257">
        <f>_xll.qlIndexFixing($BE$1,AZ255,TRUE,_xll.ohTrigger(Trigger,Trigger12M))</f>
        <v>2.2756389824288713E-3</v>
      </c>
    </row>
    <row r="256" spans="51:56" ht="11.25" customHeight="1" x14ac:dyDescent="0.25">
      <c r="AY256" s="104" t="s">
        <v>203</v>
      </c>
      <c r="AZ256" s="105">
        <f>_xll.qlInterestRateIndexFixingDate(Currency&amp;"ibor"&amp;Tenor,BA256,Trigger)</f>
        <v>42515</v>
      </c>
      <c r="BA256" s="105">
        <f>_xll.qlCalendarAdvance(Calendar,BA255,AY256,"f",,Trigger)</f>
        <v>42517</v>
      </c>
      <c r="BB256" s="105">
        <f>_xll.qlInterestRateIndexMaturity(Currency&amp;"ibor"&amp;Tenor,BA256,Trigger)</f>
        <v>42884</v>
      </c>
      <c r="BC256" s="257">
        <f>_xll.qlIndexFixing($AC$5,AZ256,TRUE,_xll.ohTrigger(Trigger,Trigger12M))</f>
        <v>1.9999909642406453E-3</v>
      </c>
      <c r="BD256" s="257">
        <f>_xll.qlIndexFixing($BE$1,AZ256,TRUE,_xll.ohTrigger(Trigger,Trigger12M))</f>
        <v>2.2827012230547564E-3</v>
      </c>
    </row>
    <row r="257" spans="51:56" ht="11.25" customHeight="1" x14ac:dyDescent="0.25">
      <c r="AY257" s="104" t="s">
        <v>203</v>
      </c>
      <c r="AZ257" s="105">
        <f>_xll.qlInterestRateIndexFixingDate(Currency&amp;"ibor"&amp;Tenor,BA257,Trigger)</f>
        <v>42516</v>
      </c>
      <c r="BA257" s="105">
        <f>_xll.qlCalendarAdvance(Calendar,BA256,AY257,"f",,Trigger)</f>
        <v>42520</v>
      </c>
      <c r="BB257" s="105">
        <f>_xll.qlInterestRateIndexMaturity(Currency&amp;"ibor"&amp;Tenor,BA257,Trigger)</f>
        <v>42885</v>
      </c>
      <c r="BC257" s="257">
        <f>_xll.qlIndexFixing($AC$5,AZ257,TRUE,_xll.ohTrigger(Trigger,Trigger12M))</f>
        <v>2.0018817822022436E-3</v>
      </c>
      <c r="BD257" s="257">
        <f>_xll.qlIndexFixing($BE$1,AZ257,TRUE,_xll.ohTrigger(Trigger,Trigger12M))</f>
        <v>2.2839540814209073E-3</v>
      </c>
    </row>
    <row r="258" spans="51:56" ht="11.25" customHeight="1" x14ac:dyDescent="0.25">
      <c r="AY258" s="104" t="s">
        <v>203</v>
      </c>
      <c r="AZ258" s="105">
        <f>_xll.qlInterestRateIndexFixingDate(Currency&amp;"ibor"&amp;Tenor,BA258,Trigger)</f>
        <v>42517</v>
      </c>
      <c r="BA258" s="105">
        <f>_xll.qlCalendarAdvance(Calendar,BA257,AY258,"f",,Trigger)</f>
        <v>42521</v>
      </c>
      <c r="BB258" s="105">
        <f>_xll.qlInterestRateIndexMaturity(Currency&amp;"ibor"&amp;Tenor,BA258,Trigger)</f>
        <v>42886</v>
      </c>
      <c r="BC258" s="257">
        <f>_xll.qlIndexFixing($AC$5,AZ258,TRUE,_xll.ohTrigger(Trigger,Trigger12M))</f>
        <v>2.0028714853587135E-3</v>
      </c>
      <c r="BD258" s="257">
        <f>_xll.qlIndexFixing($BE$1,AZ258,TRUE,_xll.ohTrigger(Trigger,Trigger12M))</f>
        <v>2.2859876962897374E-3</v>
      </c>
    </row>
    <row r="259" spans="51:56" ht="11.25" customHeight="1" x14ac:dyDescent="0.25">
      <c r="AY259" s="104" t="s">
        <v>203</v>
      </c>
      <c r="AZ259" s="105">
        <f>_xll.qlInterestRateIndexFixingDate(Currency&amp;"ibor"&amp;Tenor,BA259,Trigger)</f>
        <v>42520</v>
      </c>
      <c r="BA259" s="105">
        <f>_xll.qlCalendarAdvance(Calendar,BA258,AY259,"f",,Trigger)</f>
        <v>42522</v>
      </c>
      <c r="BB259" s="105">
        <f>_xll.qlInterestRateIndexMaturity(Currency&amp;"ibor"&amp;Tenor,BA259,Trigger)</f>
        <v>42887</v>
      </c>
      <c r="BC259" s="257">
        <f>_xll.qlIndexFixing($AC$5,AZ259,TRUE,_xll.ohTrigger(Trigger,Trigger12M))</f>
        <v>2.0038593799342817E-3</v>
      </c>
      <c r="BD259" s="257">
        <f>_xll.qlIndexFixing($BE$1,AZ259,TRUE,_xll.ohTrigger(Trigger,Trigger12M))</f>
        <v>2.2880030377518895E-3</v>
      </c>
    </row>
    <row r="260" spans="51:56" ht="11.25" customHeight="1" x14ac:dyDescent="0.25">
      <c r="AY260" s="104" t="s">
        <v>203</v>
      </c>
      <c r="AZ260" s="105">
        <f>_xll.qlInterestRateIndexFixingDate(Currency&amp;"ibor"&amp;Tenor,BA260,Trigger)</f>
        <v>42521</v>
      </c>
      <c r="BA260" s="105">
        <f>_xll.qlCalendarAdvance(Calendar,BA259,AY260,"f",,Trigger)</f>
        <v>42523</v>
      </c>
      <c r="BB260" s="105">
        <f>_xll.qlInterestRateIndexMaturity(Currency&amp;"ibor"&amp;Tenor,BA260,Trigger)</f>
        <v>42888</v>
      </c>
      <c r="BC260" s="257">
        <f>_xll.qlIndexFixing($AC$5,AZ260,TRUE,_xll.ohTrigger(Trigger,Trigger12M))</f>
        <v>2.0048454659232547E-3</v>
      </c>
      <c r="BD260" s="257">
        <f>_xll.qlIndexFixing($BE$1,AZ260,TRUE,_xll.ohTrigger(Trigger,Trigger12M))</f>
        <v>2.2899999997118476E-3</v>
      </c>
    </row>
    <row r="261" spans="51:56" ht="11.25" customHeight="1" x14ac:dyDescent="0.25">
      <c r="AY261" s="104" t="s">
        <v>203</v>
      </c>
      <c r="AZ261" s="105">
        <f>_xll.qlInterestRateIndexFixingDate(Currency&amp;"ibor"&amp;Tenor,BA261,Trigger)</f>
        <v>42522</v>
      </c>
      <c r="BA261" s="105">
        <f>_xll.qlCalendarAdvance(Calendar,BA260,AY261,"f",,Trigger)</f>
        <v>42524</v>
      </c>
      <c r="BB261" s="105">
        <f>_xll.qlInterestRateIndexMaturity(Currency&amp;"ibor"&amp;Tenor,BA261,Trigger)</f>
        <v>42891</v>
      </c>
      <c r="BC261" s="257">
        <f>_xll.qlIndexFixing($AC$5,AZ261,TRUE,_xll.ohTrigger(Trigger,Trigger12M))</f>
        <v>2.006928613765808E-3</v>
      </c>
      <c r="BD261" s="257">
        <f>_xll.qlIndexFixing($BE$1,AZ261,TRUE,_xll.ohTrigger(Trigger,Trigger12M))</f>
        <v>2.2969174663259478E-3</v>
      </c>
    </row>
    <row r="262" spans="51:56" ht="11.25" customHeight="1" x14ac:dyDescent="0.25">
      <c r="AY262" s="104" t="s">
        <v>203</v>
      </c>
      <c r="AZ262" s="105">
        <f>_xll.qlInterestRateIndexFixingDate(Currency&amp;"ibor"&amp;Tenor,BA262,Trigger)</f>
        <v>42523</v>
      </c>
      <c r="BA262" s="105">
        <f>_xll.qlCalendarAdvance(Calendar,BA261,AY262,"f",,Trigger)</f>
        <v>42527</v>
      </c>
      <c r="BB262" s="105">
        <f>_xll.qlInterestRateIndexMaturity(Currency&amp;"ibor"&amp;Tenor,BA262,Trigger)</f>
        <v>42892</v>
      </c>
      <c r="BC262" s="257">
        <f>_xll.qlIndexFixing($AC$5,AZ262,TRUE,_xll.ohTrigger(Trigger,Trigger12M))</f>
        <v>2.0087717239058787E-3</v>
      </c>
      <c r="BD262" s="257">
        <f>_xll.qlIndexFixing($BE$1,AZ262,TRUE,_xll.ohTrigger(Trigger,Trigger12M))</f>
        <v>2.2974694691495581E-3</v>
      </c>
    </row>
    <row r="263" spans="51:56" ht="11.25" customHeight="1" x14ac:dyDescent="0.25">
      <c r="AY263" s="104" t="s">
        <v>203</v>
      </c>
      <c r="AZ263" s="105">
        <f>_xll.qlInterestRateIndexFixingDate(Currency&amp;"ibor"&amp;Tenor,BA263,Trigger)</f>
        <v>42524</v>
      </c>
      <c r="BA263" s="105">
        <f>_xll.qlCalendarAdvance(Calendar,BA262,AY263,"f",,Trigger)</f>
        <v>42528</v>
      </c>
      <c r="BB263" s="105">
        <f>_xll.qlInterestRateIndexMaturity(Currency&amp;"ibor"&amp;Tenor,BA263,Trigger)</f>
        <v>42893</v>
      </c>
      <c r="BC263" s="257">
        <f>_xll.qlIndexFixing($AC$5,AZ263,TRUE,_xll.ohTrigger(Trigger,Trigger12M))</f>
        <v>2.0097487668812807E-3</v>
      </c>
      <c r="BD263" s="257">
        <f>_xll.qlIndexFixing($BE$1,AZ263,TRUE,_xll.ohTrigger(Trigger,Trigger12M))</f>
        <v>2.2992204746952669E-3</v>
      </c>
    </row>
    <row r="264" spans="51:56" ht="11.25" customHeight="1" x14ac:dyDescent="0.25">
      <c r="AY264" s="104" t="s">
        <v>203</v>
      </c>
      <c r="AZ264" s="105">
        <f>_xll.qlInterestRateIndexFixingDate(Currency&amp;"ibor"&amp;Tenor,BA264,Trigger)</f>
        <v>42527</v>
      </c>
      <c r="BA264" s="105">
        <f>_xll.qlCalendarAdvance(Calendar,BA263,AY264,"f",,Trigger)</f>
        <v>42529</v>
      </c>
      <c r="BB264" s="105">
        <f>_xll.qlInterestRateIndexMaturity(Currency&amp;"ibor"&amp;Tenor,BA264,Trigger)</f>
        <v>42894</v>
      </c>
      <c r="BC264" s="257">
        <f>_xll.qlIndexFixing($AC$5,AZ264,TRUE,_xll.ohTrigger(Trigger,Trigger12M))</f>
        <v>2.0107240012376747E-3</v>
      </c>
      <c r="BD264" s="257">
        <f>_xll.qlIndexFixing($BE$1,AZ264,TRUE,_xll.ohTrigger(Trigger,Trigger12M))</f>
        <v>2.300941582368086E-3</v>
      </c>
    </row>
    <row r="265" spans="51:56" ht="11.25" customHeight="1" x14ac:dyDescent="0.25">
      <c r="AY265" s="104" t="s">
        <v>203</v>
      </c>
      <c r="AZ265" s="105">
        <f>_xll.qlInterestRateIndexFixingDate(Currency&amp;"ibor"&amp;Tenor,BA265,Trigger)</f>
        <v>42528</v>
      </c>
      <c r="BA265" s="105">
        <f>_xll.qlCalendarAdvance(Calendar,BA264,AY265,"f",,Trigger)</f>
        <v>42530</v>
      </c>
      <c r="BB265" s="105">
        <f>_xll.qlInterestRateIndexMaturity(Currency&amp;"ibor"&amp;Tenor,BA265,Trigger)</f>
        <v>42895</v>
      </c>
      <c r="BC265" s="257">
        <f>_xll.qlIndexFixing($AC$5,AZ265,TRUE,_xll.ohTrigger(Trigger,Trigger12M))</f>
        <v>2.0116974269700238E-3</v>
      </c>
      <c r="BD265" s="257">
        <f>_xll.qlIndexFixing($BE$1,AZ265,TRUE,_xll.ohTrigger(Trigger,Trigger12M))</f>
        <v>2.3026412783104344E-3</v>
      </c>
    </row>
    <row r="266" spans="51:56" ht="11.25" customHeight="1" x14ac:dyDescent="0.25">
      <c r="AY266" s="104" t="s">
        <v>203</v>
      </c>
      <c r="AZ266" s="105">
        <f>_xll.qlInterestRateIndexFixingDate(Currency&amp;"ibor"&amp;Tenor,BA266,Trigger)</f>
        <v>42529</v>
      </c>
      <c r="BA266" s="105">
        <f>_xll.qlCalendarAdvance(Calendar,BA265,AY266,"f",,Trigger)</f>
        <v>42531</v>
      </c>
      <c r="BB266" s="105">
        <f>_xll.qlInterestRateIndexMaturity(Currency&amp;"ibor"&amp;Tenor,BA266,Trigger)</f>
        <v>42898</v>
      </c>
      <c r="BC266" s="257">
        <f>_xll.qlIndexFixing($AC$5,AZ266,TRUE,_xll.ohTrigger(Trigger,Trigger12M))</f>
        <v>2.013778124556948E-3</v>
      </c>
      <c r="BD266" s="257">
        <f>_xll.qlIndexFixing($BE$1,AZ266,TRUE,_xll.ohTrigger(Trigger,Trigger12M))</f>
        <v>2.3093135356052289E-3</v>
      </c>
    </row>
    <row r="267" spans="51:56" ht="11.25" customHeight="1" x14ac:dyDescent="0.25">
      <c r="AY267" s="104" t="s">
        <v>203</v>
      </c>
      <c r="AZ267" s="105">
        <f>_xll.qlInterestRateIndexFixingDate(Currency&amp;"ibor"&amp;Tenor,BA267,Trigger)</f>
        <v>42530</v>
      </c>
      <c r="BA267" s="105">
        <f>_xll.qlCalendarAdvance(Calendar,BA266,AY267,"f",,Trigger)</f>
        <v>42534</v>
      </c>
      <c r="BB267" s="105">
        <f>_xll.qlInterestRateIndexMaturity(Currency&amp;"ibor"&amp;Tenor,BA267,Trigger)</f>
        <v>42899</v>
      </c>
      <c r="BC267" s="257">
        <f>_xll.qlIndexFixing($AC$5,AZ267,TRUE,_xll.ohTrigger(Trigger,Trigger12M))</f>
        <v>2.0155730435501245E-3</v>
      </c>
      <c r="BD267" s="257">
        <f>_xll.qlIndexFixing($BE$1,AZ267,TRUE,_xll.ohTrigger(Trigger,Trigger12M))</f>
        <v>2.3093989217893105E-3</v>
      </c>
    </row>
    <row r="268" spans="51:56" ht="11.25" customHeight="1" x14ac:dyDescent="0.25">
      <c r="AY268" s="104" t="s">
        <v>203</v>
      </c>
      <c r="AZ268" s="105">
        <f>_xll.qlInterestRateIndexFixingDate(Currency&amp;"ibor"&amp;Tenor,BA268,Trigger)</f>
        <v>42531</v>
      </c>
      <c r="BA268" s="105">
        <f>_xll.qlCalendarAdvance(Calendar,BA267,AY268,"f",,Trigger)</f>
        <v>42535</v>
      </c>
      <c r="BB268" s="105">
        <f>_xll.qlInterestRateIndexMaturity(Currency&amp;"ibor"&amp;Tenor,BA268,Trigger)</f>
        <v>42900</v>
      </c>
      <c r="BC268" s="257">
        <f>_xll.qlIndexFixing($AC$5,AZ268,TRUE,_xll.ohTrigger(Trigger,Trigger12M))</f>
        <v>2.0165374260814359E-3</v>
      </c>
      <c r="BD268" s="257">
        <f>_xll.qlIndexFixing($BE$1,AZ268,TRUE,_xll.ohTrigger(Trigger,Trigger12M))</f>
        <v>2.311122105390819E-3</v>
      </c>
    </row>
    <row r="269" spans="51:56" ht="11.25" customHeight="1" x14ac:dyDescent="0.25">
      <c r="AY269" s="104" t="s">
        <v>203</v>
      </c>
      <c r="AZ269" s="105">
        <f>_xll.qlInterestRateIndexFixingDate(Currency&amp;"ibor"&amp;Tenor,BA269,Trigger)</f>
        <v>42534</v>
      </c>
      <c r="BA269" s="105">
        <f>_xll.qlCalendarAdvance(Calendar,BA268,AY269,"f",,Trigger)</f>
        <v>42536</v>
      </c>
      <c r="BB269" s="105">
        <f>_xll.qlInterestRateIndexMaturity(Currency&amp;"ibor"&amp;Tenor,BA269,Trigger)</f>
        <v>42901</v>
      </c>
      <c r="BC269" s="257">
        <f>_xll.qlIndexFixing($AC$5,AZ269,TRUE,_xll.ohTrigger(Trigger,Trigger12M))</f>
        <v>2.0174999999562899E-3</v>
      </c>
      <c r="BD269" s="257">
        <f>_xll.qlIndexFixing($BE$1,AZ269,TRUE,_xll.ohTrigger(Trigger,Trigger12M))</f>
        <v>2.3128767466329839E-3</v>
      </c>
    </row>
    <row r="270" spans="51:56" ht="11.25" customHeight="1" x14ac:dyDescent="0.25">
      <c r="AY270" s="104" t="s">
        <v>203</v>
      </c>
      <c r="AZ270" s="105">
        <f>_xll.qlInterestRateIndexFixingDate(Currency&amp;"ibor"&amp;Tenor,BA270,Trigger)</f>
        <v>42535</v>
      </c>
      <c r="BA270" s="105">
        <f>_xll.qlCalendarAdvance(Calendar,BA269,AY270,"f",,Trigger)</f>
        <v>42537</v>
      </c>
      <c r="BB270" s="105">
        <f>_xll.qlInterestRateIndexMaturity(Currency&amp;"ibor"&amp;Tenor,BA270,Trigger)</f>
        <v>42902</v>
      </c>
      <c r="BC270" s="257">
        <f>_xll.qlIndexFixing($AC$5,AZ270,TRUE,_xll.ohTrigger(Trigger,Trigger12M))</f>
        <v>2.0192190129430408E-3</v>
      </c>
      <c r="BD270" s="257">
        <f>_xll.qlIndexFixing($BE$1,AZ270,TRUE,_xll.ohTrigger(Trigger,Trigger12M))</f>
        <v>2.3146719825100906E-3</v>
      </c>
    </row>
    <row r="271" spans="51:56" ht="11.25" customHeight="1" x14ac:dyDescent="0.25">
      <c r="AY271" s="104" t="s">
        <v>203</v>
      </c>
      <c r="AZ271" s="105">
        <f>_xll.qlInterestRateIndexFixingDate(Currency&amp;"ibor"&amp;Tenor,BA271,Trigger)</f>
        <v>42536</v>
      </c>
      <c r="BA271" s="105">
        <f>_xll.qlCalendarAdvance(Calendar,BA270,AY271,"f",,Trigger)</f>
        <v>42538</v>
      </c>
      <c r="BB271" s="105">
        <f>_xll.qlInterestRateIndexMaturity(Currency&amp;"ibor"&amp;Tenor,BA271,Trigger)</f>
        <v>42905</v>
      </c>
      <c r="BC271" s="257">
        <f>_xll.qlIndexFixing($AC$5,AZ271,TRUE,_xll.ohTrigger(Trigger,Trigger12M))</f>
        <v>2.0235680830611984E-3</v>
      </c>
      <c r="BD271" s="257">
        <f>_xll.qlIndexFixing($BE$1,AZ271,TRUE,_xll.ohTrigger(Trigger,Trigger12M))</f>
        <v>2.3215262818059401E-3</v>
      </c>
    </row>
    <row r="272" spans="51:56" ht="11.25" customHeight="1" x14ac:dyDescent="0.25">
      <c r="AY272" s="104" t="s">
        <v>203</v>
      </c>
      <c r="AZ272" s="105">
        <f>_xll.qlInterestRateIndexFixingDate(Currency&amp;"ibor"&amp;Tenor,BA272,Trigger)</f>
        <v>42537</v>
      </c>
      <c r="BA272" s="105">
        <f>_xll.qlCalendarAdvance(Calendar,BA271,AY272,"f",,Trigger)</f>
        <v>42541</v>
      </c>
      <c r="BB272" s="105">
        <f>_xll.qlInterestRateIndexMaturity(Currency&amp;"ibor"&amp;Tenor,BA272,Trigger)</f>
        <v>42906</v>
      </c>
      <c r="BC272" s="257">
        <f>_xll.qlIndexFixing($AC$5,AZ272,TRUE,_xll.ohTrigger(Trigger,Trigger12M))</f>
        <v>2.0260972457454302E-3</v>
      </c>
      <c r="BD272" s="257">
        <f>_xll.qlIndexFixing($BE$1,AZ272,TRUE,_xll.ohTrigger(Trigger,Trigger12M))</f>
        <v>2.3224448669700039E-3</v>
      </c>
    </row>
    <row r="273" spans="51:56" ht="11.25" customHeight="1" x14ac:dyDescent="0.25">
      <c r="AY273" s="104" t="s">
        <v>203</v>
      </c>
      <c r="AZ273" s="105">
        <f>_xll.qlInterestRateIndexFixingDate(Currency&amp;"ibor"&amp;Tenor,BA273,Trigger)</f>
        <v>42538</v>
      </c>
      <c r="BA273" s="105">
        <f>_xll.qlCalendarAdvance(Calendar,BA272,AY273,"f",,Trigger)</f>
        <v>42542</v>
      </c>
      <c r="BB273" s="105">
        <f>_xll.qlInterestRateIndexMaturity(Currency&amp;"ibor"&amp;Tenor,BA273,Trigger)</f>
        <v>42907</v>
      </c>
      <c r="BC273" s="257">
        <f>_xll.qlIndexFixing($AC$5,AZ273,TRUE,_xll.ohTrigger(Trigger,Trigger12M))</f>
        <v>2.0278173491655683E-3</v>
      </c>
      <c r="BD273" s="257">
        <f>_xll.qlIndexFixing($BE$1,AZ273,TRUE,_xll.ohTrigger(Trigger,Trigger12M))</f>
        <v>2.3245833857387572E-3</v>
      </c>
    </row>
    <row r="274" spans="51:56" ht="11.25" customHeight="1" x14ac:dyDescent="0.25">
      <c r="AY274" s="104" t="s">
        <v>203</v>
      </c>
      <c r="AZ274" s="105">
        <f>_xll.qlInterestRateIndexFixingDate(Currency&amp;"ibor"&amp;Tenor,BA274,Trigger)</f>
        <v>42541</v>
      </c>
      <c r="BA274" s="105">
        <f>_xll.qlCalendarAdvance(Calendar,BA273,AY274,"f",,Trigger)</f>
        <v>42543</v>
      </c>
      <c r="BB274" s="105">
        <f>_xll.qlInterestRateIndexMaturity(Currency&amp;"ibor"&amp;Tenor,BA274,Trigger)</f>
        <v>42908</v>
      </c>
      <c r="BC274" s="257">
        <f>_xll.qlIndexFixing($AC$5,AZ274,TRUE,_xll.ohTrigger(Trigger,Trigger12M))</f>
        <v>2.0295376706758001E-3</v>
      </c>
      <c r="BD274" s="257">
        <f>_xll.qlIndexFixing($BE$1,AZ274,TRUE,_xll.ohTrigger(Trigger,Trigger12M))</f>
        <v>2.3268192740829269E-3</v>
      </c>
    </row>
    <row r="275" spans="51:56" ht="11.25" customHeight="1" x14ac:dyDescent="0.25">
      <c r="AY275" s="104" t="s">
        <v>203</v>
      </c>
      <c r="AZ275" s="105">
        <f>_xll.qlInterestRateIndexFixingDate(Currency&amp;"ibor"&amp;Tenor,BA275,Trigger)</f>
        <v>42542</v>
      </c>
      <c r="BA275" s="105">
        <f>_xll.qlCalendarAdvance(Calendar,BA274,AY275,"f",,Trigger)</f>
        <v>42544</v>
      </c>
      <c r="BB275" s="105">
        <f>_xll.qlInterestRateIndexMaturity(Currency&amp;"ibor"&amp;Tenor,BA275,Trigger)</f>
        <v>42909</v>
      </c>
      <c r="BC275" s="257">
        <f>_xll.qlIndexFixing($AC$5,AZ275,TRUE,_xll.ohTrigger(Trigger,Trigger12M))</f>
        <v>2.0312582102772212E-3</v>
      </c>
      <c r="BD275" s="257">
        <f>_xll.qlIndexFixing($BE$1,AZ275,TRUE,_xll.ohTrigger(Trigger,Trigger12M))</f>
        <v>2.3291623200591242E-3</v>
      </c>
    </row>
    <row r="276" spans="51:56" ht="11.25" customHeight="1" x14ac:dyDescent="0.25">
      <c r="AY276" s="104" t="s">
        <v>203</v>
      </c>
      <c r="AZ276" s="105">
        <f>_xll.qlInterestRateIndexFixingDate(Currency&amp;"ibor"&amp;Tenor,BA276,Trigger)</f>
        <v>42543</v>
      </c>
      <c r="BA276" s="105">
        <f>_xll.qlCalendarAdvance(Calendar,BA275,AY276,"f",,Trigger)</f>
        <v>42545</v>
      </c>
      <c r="BB276" s="105">
        <f>_xll.qlInterestRateIndexMaturity(Currency&amp;"ibor"&amp;Tenor,BA276,Trigger)</f>
        <v>42912</v>
      </c>
      <c r="BC276" s="257">
        <f>_xll.qlIndexFixing($AC$5,AZ276,TRUE,_xll.ohTrigger(Trigger,Trigger12M))</f>
        <v>2.0356189474778556E-3</v>
      </c>
      <c r="BD276" s="257">
        <f>_xll.qlIndexFixing($BE$1,AZ276,TRUE,_xll.ohTrigger(Trigger,Trigger12M))</f>
        <v>2.3366410501185321E-3</v>
      </c>
    </row>
    <row r="277" spans="51:56" ht="11.25" customHeight="1" x14ac:dyDescent="0.25">
      <c r="AY277" s="104" t="s">
        <v>203</v>
      </c>
      <c r="AZ277" s="105">
        <f>_xll.qlInterestRateIndexFixingDate(Currency&amp;"ibor"&amp;Tenor,BA277,Trigger)</f>
        <v>42544</v>
      </c>
      <c r="BA277" s="105">
        <f>_xll.qlCalendarAdvance(Calendar,BA276,AY277,"f",,Trigger)</f>
        <v>42548</v>
      </c>
      <c r="BB277" s="105">
        <f>_xll.qlInterestRateIndexMaturity(Currency&amp;"ibor"&amp;Tenor,BA277,Trigger)</f>
        <v>42913</v>
      </c>
      <c r="BC277" s="257">
        <f>_xll.qlIndexFixing($AC$5,AZ277,TRUE,_xll.ohTrigger(Trigger,Trigger12M))</f>
        <v>2.0381425496169138E-3</v>
      </c>
      <c r="BD277" s="257">
        <f>_xll.qlIndexFixing($BE$1,AZ277,TRUE,_xll.ohTrigger(Trigger,Trigger12M))</f>
        <v>2.3398050982573644E-3</v>
      </c>
    </row>
    <row r="278" spans="51:56" ht="11.25" customHeight="1" x14ac:dyDescent="0.25">
      <c r="AY278" s="104" t="s">
        <v>203</v>
      </c>
      <c r="AZ278" s="105">
        <f>_xll.qlInterestRateIndexFixingDate(Currency&amp;"ibor"&amp;Tenor,BA278,Trigger)</f>
        <v>42545</v>
      </c>
      <c r="BA278" s="105">
        <f>_xll.qlCalendarAdvance(Calendar,BA277,AY278,"f",,Trigger)</f>
        <v>42549</v>
      </c>
      <c r="BB278" s="105">
        <f>_xll.qlInterestRateIndexMaturity(Currency&amp;"ibor"&amp;Tenor,BA278,Trigger)</f>
        <v>42914</v>
      </c>
      <c r="BC278" s="257">
        <f>_xll.qlIndexFixing($AC$5,AZ278,TRUE,_xll.ohTrigger(Trigger,Trigger12M))</f>
        <v>2.0398641796911428E-3</v>
      </c>
      <c r="BD278" s="257">
        <f>_xll.qlIndexFixing($BE$1,AZ278,TRUE,_xll.ohTrigger(Trigger,Trigger12M))</f>
        <v>2.3428340102743454E-3</v>
      </c>
    </row>
    <row r="279" spans="51:56" ht="11.25" customHeight="1" x14ac:dyDescent="0.25">
      <c r="AY279" s="104" t="s">
        <v>203</v>
      </c>
      <c r="AZ279" s="105">
        <f>_xll.qlInterestRateIndexFixingDate(Currency&amp;"ibor"&amp;Tenor,BA279,Trigger)</f>
        <v>42548</v>
      </c>
      <c r="BA279" s="105">
        <f>_xll.qlCalendarAdvance(Calendar,BA278,AY279,"f",,Trigger)</f>
        <v>42550</v>
      </c>
      <c r="BB279" s="105">
        <f>_xll.qlInterestRateIndexMaturity(Currency&amp;"ibor"&amp;Tenor,BA279,Trigger)</f>
        <v>42915</v>
      </c>
      <c r="BC279" s="257">
        <f>_xll.qlIndexFixing($AC$5,AZ279,TRUE,_xll.ohTrigger(Trigger,Trigger12M))</f>
        <v>2.0415860278633494E-3</v>
      </c>
      <c r="BD279" s="257">
        <f>_xll.qlIndexFixing($BE$1,AZ279,TRUE,_xll.ohTrigger(Trigger,Trigger12M))</f>
        <v>2.3460307626816793E-3</v>
      </c>
    </row>
    <row r="280" spans="51:56" ht="11.25" customHeight="1" x14ac:dyDescent="0.25">
      <c r="AY280" s="104" t="s">
        <v>203</v>
      </c>
      <c r="AZ280" s="105">
        <f>_xll.qlInterestRateIndexFixingDate(Currency&amp;"ibor"&amp;Tenor,BA280,Trigger)</f>
        <v>42549</v>
      </c>
      <c r="BA280" s="105">
        <f>_xll.qlCalendarAdvance(Calendar,BA279,AY280,"f",,Trigger)</f>
        <v>42551</v>
      </c>
      <c r="BB280" s="105">
        <f>_xll.qlInterestRateIndexMaturity(Currency&amp;"ibor"&amp;Tenor,BA280,Trigger)</f>
        <v>42916</v>
      </c>
      <c r="BC280" s="257">
        <f>_xll.qlIndexFixing($AC$5,AZ280,TRUE,_xll.ohTrigger(Trigger,Trigger12M))</f>
        <v>2.0433080941344105E-3</v>
      </c>
      <c r="BD280" s="257">
        <f>_xll.qlIndexFixing($BE$1,AZ280,TRUE,_xll.ohTrigger(Trigger,Trigger12M))</f>
        <v>2.3494057951521643E-3</v>
      </c>
    </row>
    <row r="281" spans="51:56" ht="11.25" customHeight="1" x14ac:dyDescent="0.25">
      <c r="AY281" s="104" t="s">
        <v>203</v>
      </c>
      <c r="AZ281" s="105">
        <f>_xll.qlInterestRateIndexFixingDate(Currency&amp;"ibor"&amp;Tenor,BA281,Trigger)</f>
        <v>42550</v>
      </c>
      <c r="BA281" s="105">
        <f>_xll.qlCalendarAdvance(Calendar,BA280,AY281,"f",,Trigger)</f>
        <v>42552</v>
      </c>
      <c r="BB281" s="105">
        <f>_xll.qlInterestRateIndexMaturity(Currency&amp;"ibor"&amp;Tenor,BA281,Trigger)</f>
        <v>42919</v>
      </c>
      <c r="BC281" s="257">
        <f>_xll.qlIndexFixing($AC$5,AZ281,TRUE,_xll.ohTrigger(Trigger,Trigger12M))</f>
        <v>2.0476804422325393E-3</v>
      </c>
      <c r="BD281" s="257">
        <f>_xll.qlIndexFixing($BE$1,AZ281,TRUE,_xll.ohTrigger(Trigger,Trigger12M))</f>
        <v>2.3579652854366635E-3</v>
      </c>
    </row>
    <row r="282" spans="51:56" ht="11.25" customHeight="1" x14ac:dyDescent="0.25">
      <c r="AY282" s="104" t="s">
        <v>203</v>
      </c>
      <c r="AZ282" s="105">
        <f>_xll.qlInterestRateIndexFixingDate(Currency&amp;"ibor"&amp;Tenor,BA282,Trigger)</f>
        <v>42551</v>
      </c>
      <c r="BA282" s="105">
        <f>_xll.qlCalendarAdvance(Calendar,BA281,AY282,"f",,Trigger)</f>
        <v>42555</v>
      </c>
      <c r="BB282" s="105">
        <f>_xll.qlInterestRateIndexMaturity(Currency&amp;"ibor"&amp;Tenor,BA282,Trigger)</f>
        <v>42920</v>
      </c>
      <c r="BC282" s="257">
        <f>_xll.qlIndexFixing($AC$5,AZ282,TRUE,_xll.ohTrigger(Trigger,Trigger12M))</f>
        <v>2.0501985402330372E-3</v>
      </c>
      <c r="BD282" s="257">
        <f>_xll.qlIndexFixing($BE$1,AZ282,TRUE,_xll.ohTrigger(Trigger,Trigger12M))</f>
        <v>2.3649007800652928E-3</v>
      </c>
    </row>
    <row r="283" spans="51:56" ht="11.25" customHeight="1" x14ac:dyDescent="0.25">
      <c r="AY283" s="104" t="s">
        <v>203</v>
      </c>
      <c r="AZ283" s="105">
        <f>_xll.qlInterestRateIndexFixingDate(Currency&amp;"ibor"&amp;Tenor,BA283,Trigger)</f>
        <v>42552</v>
      </c>
      <c r="BA283" s="105">
        <f>_xll.qlCalendarAdvance(Calendar,BA282,AY283,"f",,Trigger)</f>
        <v>42556</v>
      </c>
      <c r="BB283" s="105">
        <f>_xll.qlInterestRateIndexMaturity(Currency&amp;"ibor"&amp;Tenor,BA283,Trigger)</f>
        <v>42921</v>
      </c>
      <c r="BC283" s="257">
        <f>_xll.qlIndexFixing($AC$5,AZ283,TRUE,_xll.ohTrigger(Trigger,Trigger12M))</f>
        <v>2.0519216970165456E-3</v>
      </c>
      <c r="BD283" s="257">
        <f>_xll.qlIndexFixing($BE$1,AZ283,TRUE,_xll.ohTrigger(Trigger,Trigger12M))</f>
        <v>2.369216219220685E-3</v>
      </c>
    </row>
    <row r="284" spans="51:56" ht="11.25" customHeight="1" x14ac:dyDescent="0.25">
      <c r="AY284" s="104" t="s">
        <v>203</v>
      </c>
      <c r="AZ284" s="105">
        <f>_xll.qlInterestRateIndexFixingDate(Currency&amp;"ibor"&amp;Tenor,BA284,Trigger)</f>
        <v>42555</v>
      </c>
      <c r="BA284" s="105">
        <f>_xll.qlCalendarAdvance(Calendar,BA283,AY284,"f",,Trigger)</f>
        <v>42557</v>
      </c>
      <c r="BB284" s="105">
        <f>_xll.qlInterestRateIndexMaturity(Currency&amp;"ibor"&amp;Tenor,BA284,Trigger)</f>
        <v>42922</v>
      </c>
      <c r="BC284" s="257">
        <f>_xll.qlIndexFixing($AC$5,AZ284,TRUE,_xll.ohTrigger(Trigger,Trigger12M))</f>
        <v>2.0536450719061353E-3</v>
      </c>
      <c r="BD284" s="257">
        <f>_xll.qlIndexFixing($BE$1,AZ284,TRUE,_xll.ohTrigger(Trigger,Trigger12M))</f>
        <v>2.3735456341898984E-3</v>
      </c>
    </row>
    <row r="285" spans="51:56" ht="11.25" customHeight="1" x14ac:dyDescent="0.25">
      <c r="AY285" s="104" t="s">
        <v>203</v>
      </c>
      <c r="AZ285" s="105">
        <f>_xll.qlInterestRateIndexFixingDate(Currency&amp;"ibor"&amp;Tenor,BA285,Trigger)</f>
        <v>42556</v>
      </c>
      <c r="BA285" s="105">
        <f>_xll.qlCalendarAdvance(Calendar,BA284,AY285,"f",,Trigger)</f>
        <v>42558</v>
      </c>
      <c r="BB285" s="105">
        <f>_xll.qlInterestRateIndexMaturity(Currency&amp;"ibor"&amp;Tenor,BA285,Trigger)</f>
        <v>42923</v>
      </c>
      <c r="BC285" s="257">
        <f>_xll.qlIndexFixing($AC$5,AZ285,TRUE,_xll.ohTrigger(Trigger,Trigger12M))</f>
        <v>2.0553686649026821E-3</v>
      </c>
      <c r="BD285" s="257">
        <f>_xll.qlIndexFixing($BE$1,AZ285,TRUE,_xll.ohTrigger(Trigger,Trigger12M))</f>
        <v>2.3778892493740334E-3</v>
      </c>
    </row>
    <row r="286" spans="51:56" ht="11.25" customHeight="1" x14ac:dyDescent="0.25">
      <c r="AY286" s="104" t="s">
        <v>203</v>
      </c>
      <c r="AZ286" s="105">
        <f>_xll.qlInterestRateIndexFixingDate(Currency&amp;"ibor"&amp;Tenor,BA286,Trigger)</f>
        <v>42557</v>
      </c>
      <c r="BA286" s="105">
        <f>_xll.qlCalendarAdvance(Calendar,BA285,AY286,"f",,Trigger)</f>
        <v>42559</v>
      </c>
      <c r="BB286" s="105">
        <f>_xll.qlInterestRateIndexMaturity(Currency&amp;"ibor"&amp;Tenor,BA286,Trigger)</f>
        <v>42926</v>
      </c>
      <c r="BC286" s="257">
        <f>_xll.qlIndexFixing($AC$5,AZ286,TRUE,_xll.ohTrigger(Trigger,Trigger12M))</f>
        <v>2.0597525677127329E-3</v>
      </c>
      <c r="BD286" s="257">
        <f>_xll.qlIndexFixing($BE$1,AZ286,TRUE,_xll.ohTrigger(Trigger,Trigger12M))</f>
        <v>2.3871784515710811E-3</v>
      </c>
    </row>
    <row r="287" spans="51:56" ht="11.25" customHeight="1" x14ac:dyDescent="0.25">
      <c r="AY287" s="104" t="s">
        <v>203</v>
      </c>
      <c r="AZ287" s="105">
        <f>_xll.qlInterestRateIndexFixingDate(Currency&amp;"ibor"&amp;Tenor,BA287,Trigger)</f>
        <v>42558</v>
      </c>
      <c r="BA287" s="105">
        <f>_xll.qlCalendarAdvance(Calendar,BA286,AY287,"f",,Trigger)</f>
        <v>42562</v>
      </c>
      <c r="BB287" s="105">
        <f>_xll.qlInterestRateIndexMaturity(Currency&amp;"ibor"&amp;Tenor,BA287,Trigger)</f>
        <v>42927</v>
      </c>
      <c r="BC287" s="257">
        <f>_xll.qlIndexFixing($AC$5,AZ287,TRUE,_xll.ohTrigger(Trigger,Trigger12M))</f>
        <v>2.062265217981217E-3</v>
      </c>
      <c r="BD287" s="257">
        <f>_xll.qlIndexFixing($BE$1,AZ287,TRUE,_xll.ohTrigger(Trigger,Trigger12M))</f>
        <v>2.3954102575617898E-3</v>
      </c>
    </row>
    <row r="288" spans="51:56" ht="11.25" customHeight="1" x14ac:dyDescent="0.25">
      <c r="AY288" s="104" t="s">
        <v>203</v>
      </c>
      <c r="AZ288" s="105">
        <f>_xll.qlInterestRateIndexFixingDate(Currency&amp;"ibor"&amp;Tenor,BA288,Trigger)</f>
        <v>42559</v>
      </c>
      <c r="BA288" s="105">
        <f>_xll.qlCalendarAdvance(Calendar,BA287,AY288,"f",,Trigger)</f>
        <v>42563</v>
      </c>
      <c r="BB288" s="105">
        <f>_xll.qlInterestRateIndexMaturity(Currency&amp;"ibor"&amp;Tenor,BA288,Trigger)</f>
        <v>42928</v>
      </c>
      <c r="BC288" s="257">
        <f>_xll.qlIndexFixing($AC$5,AZ288,TRUE,_xll.ohTrigger(Trigger,Trigger12M))</f>
        <v>2.0639899015296318E-3</v>
      </c>
      <c r="BD288" s="257">
        <f>_xll.qlIndexFixing($BE$1,AZ288,TRUE,_xll.ohTrigger(Trigger,Trigger12M))</f>
        <v>2.3998282971179055E-3</v>
      </c>
    </row>
    <row r="289" spans="51:56" ht="11.25" customHeight="1" x14ac:dyDescent="0.25">
      <c r="AY289" s="104" t="s">
        <v>203</v>
      </c>
      <c r="AZ289" s="105">
        <f>_xll.qlInterestRateIndexFixingDate(Currency&amp;"ibor"&amp;Tenor,BA289,Trigger)</f>
        <v>42562</v>
      </c>
      <c r="BA289" s="105">
        <f>_xll.qlCalendarAdvance(Calendar,BA288,AY289,"f",,Trigger)</f>
        <v>42564</v>
      </c>
      <c r="BB289" s="105">
        <f>_xll.qlInterestRateIndexMaturity(Currency&amp;"ibor"&amp;Tenor,BA289,Trigger)</f>
        <v>42929</v>
      </c>
      <c r="BC289" s="257">
        <f>_xll.qlIndexFixing($AC$5,AZ289,TRUE,_xll.ohTrigger(Trigger,Trigger12M))</f>
        <v>2.0657148031920113E-3</v>
      </c>
      <c r="BD289" s="257">
        <f>_xll.qlIndexFixing($BE$1,AZ289,TRUE,_xll.ohTrigger(Trigger,Trigger12M))</f>
        <v>2.4042619176654219E-3</v>
      </c>
    </row>
    <row r="290" spans="51:56" ht="11.25" customHeight="1" x14ac:dyDescent="0.25">
      <c r="AY290" s="104" t="s">
        <v>203</v>
      </c>
      <c r="AZ290" s="105">
        <f>_xll.qlInterestRateIndexFixingDate(Currency&amp;"ibor"&amp;Tenor,BA290,Trigger)</f>
        <v>42563</v>
      </c>
      <c r="BA290" s="105">
        <f>_xll.qlCalendarAdvance(Calendar,BA289,AY290,"f",,Trigger)</f>
        <v>42565</v>
      </c>
      <c r="BB290" s="105">
        <f>_xll.qlInterestRateIndexMaturity(Currency&amp;"ibor"&amp;Tenor,BA290,Trigger)</f>
        <v>42930</v>
      </c>
      <c r="BC290" s="257">
        <f>_xll.qlIndexFixing($AC$5,AZ290,TRUE,_xll.ohTrigger(Trigger,Trigger12M))</f>
        <v>2.0674399229690136E-3</v>
      </c>
      <c r="BD290" s="257">
        <f>_xll.qlIndexFixing($BE$1,AZ290,TRUE,_xll.ohTrigger(Trigger,Trigger12M))</f>
        <v>2.40871135506192E-3</v>
      </c>
    </row>
    <row r="291" spans="51:56" ht="11.25" customHeight="1" x14ac:dyDescent="0.25">
      <c r="AY291" s="104" t="s">
        <v>203</v>
      </c>
      <c r="AZ291" s="105">
        <f>_xll.qlInterestRateIndexFixingDate(Currency&amp;"ibor"&amp;Tenor,BA291,Trigger)</f>
        <v>42564</v>
      </c>
      <c r="BA291" s="105">
        <f>_xll.qlCalendarAdvance(Calendar,BA290,AY291,"f",,Trigger)</f>
        <v>42566</v>
      </c>
      <c r="BB291" s="105">
        <f>_xll.qlInterestRateIndexMaturity(Currency&amp;"ibor"&amp;Tenor,BA291,Trigger)</f>
        <v>42933</v>
      </c>
      <c r="BC291" s="257">
        <f>_xll.qlIndexFixing($AC$5,AZ291,TRUE,_xll.ohTrigger(Trigger,Trigger12M))</f>
        <v>2.0718353243070081E-3</v>
      </c>
      <c r="BD291" s="257">
        <f>_xll.qlIndexFixing($BE$1,AZ291,TRUE,_xll.ohTrigger(Trigger,Trigger12M))</f>
        <v>2.4180362356795116E-3</v>
      </c>
    </row>
    <row r="292" spans="51:56" ht="11.25" customHeight="1" x14ac:dyDescent="0.25">
      <c r="AY292" s="104" t="s">
        <v>203</v>
      </c>
      <c r="AZ292" s="105">
        <f>_xll.qlInterestRateIndexFixingDate(Currency&amp;"ibor"&amp;Tenor,BA292,Trigger)</f>
        <v>42565</v>
      </c>
      <c r="BA292" s="105">
        <f>_xll.qlCalendarAdvance(Calendar,BA291,AY292,"f",,Trigger)</f>
        <v>42569</v>
      </c>
      <c r="BB292" s="105">
        <f>_xll.qlInterestRateIndexMaturity(Currency&amp;"ibor"&amp;Tenor,BA292,Trigger)</f>
        <v>42934</v>
      </c>
      <c r="BC292" s="257">
        <f>_xll.qlIndexFixing($AC$5,AZ292,TRUE,_xll.ohTrigger(Trigger,Trigger12M))</f>
        <v>2.0743425832495258E-3</v>
      </c>
      <c r="BD292" s="257">
        <f>_xll.qlIndexFixing($BE$1,AZ292,TRUE,_xll.ohTrigger(Trigger,Trigger12M))</f>
        <v>2.4266720476010697E-3</v>
      </c>
    </row>
    <row r="293" spans="51:56" ht="11.25" customHeight="1" x14ac:dyDescent="0.25">
      <c r="AY293" s="104" t="s">
        <v>203</v>
      </c>
      <c r="AZ293" s="105">
        <f>_xll.qlInterestRateIndexFixingDate(Currency&amp;"ibor"&amp;Tenor,BA293,Trigger)</f>
        <v>42566</v>
      </c>
      <c r="BA293" s="105">
        <f>_xll.qlCalendarAdvance(Calendar,BA292,AY293,"f",,Trigger)</f>
        <v>42570</v>
      </c>
      <c r="BB293" s="105">
        <f>_xll.qlInterestRateIndexMaturity(Currency&amp;"ibor"&amp;Tenor,BA293,Trigger)</f>
        <v>42935</v>
      </c>
      <c r="BC293" s="257">
        <f>_xll.qlIndexFixing($AC$5,AZ293,TRUE,_xll.ohTrigger(Trigger,Trigger12M))</f>
        <v>2.0760687936182544E-3</v>
      </c>
      <c r="BD293" s="257">
        <f>_xll.qlIndexFixing($BE$1,AZ293,TRUE,_xll.ohTrigger(Trigger,Trigger12M))</f>
        <v>2.431204164414196E-3</v>
      </c>
    </row>
    <row r="294" spans="51:56" ht="11.25" customHeight="1" x14ac:dyDescent="0.25">
      <c r="AY294" s="104" t="s">
        <v>203</v>
      </c>
      <c r="AZ294" s="105">
        <f>_xll.qlInterestRateIndexFixingDate(Currency&amp;"ibor"&amp;Tenor,BA294,Trigger)</f>
        <v>42569</v>
      </c>
      <c r="BA294" s="105">
        <f>_xll.qlCalendarAdvance(Calendar,BA293,AY294,"f",,Trigger)</f>
        <v>42571</v>
      </c>
      <c r="BB294" s="105">
        <f>_xll.qlInterestRateIndexMaturity(Currency&amp;"ibor"&amp;Tenor,BA294,Trigger)</f>
        <v>42936</v>
      </c>
      <c r="BC294" s="257">
        <f>_xll.qlIndexFixing($AC$5,AZ294,TRUE,_xll.ohTrigger(Trigger,Trigger12M))</f>
        <v>2.0777952221086135E-3</v>
      </c>
      <c r="BD294" s="257">
        <f>_xll.qlIndexFixing($BE$1,AZ294,TRUE,_xll.ohTrigger(Trigger,Trigger12M))</f>
        <v>2.4357535476058957E-3</v>
      </c>
    </row>
    <row r="295" spans="51:56" ht="11.25" customHeight="1" x14ac:dyDescent="0.25">
      <c r="AY295" s="104" t="s">
        <v>203</v>
      </c>
      <c r="AZ295" s="105">
        <f>_xll.qlInterestRateIndexFixingDate(Currency&amp;"ibor"&amp;Tenor,BA295,Trigger)</f>
        <v>42570</v>
      </c>
      <c r="BA295" s="105">
        <f>_xll.qlCalendarAdvance(Calendar,BA294,AY295,"f",,Trigger)</f>
        <v>42572</v>
      </c>
      <c r="BB295" s="105">
        <f>_xll.qlInterestRateIndexMaturity(Currency&amp;"ibor"&amp;Tenor,BA295,Trigger)</f>
        <v>42937</v>
      </c>
      <c r="BC295" s="257">
        <f>_xll.qlIndexFixing($AC$5,AZ295,TRUE,_xll.ohTrigger(Trigger,Trigger12M))</f>
        <v>2.0795218687216978E-3</v>
      </c>
      <c r="BD295" s="257">
        <f>_xll.qlIndexFixing($BE$1,AZ295,TRUE,_xll.ohTrigger(Trigger,Trigger12M))</f>
        <v>2.4403204444946084E-3</v>
      </c>
    </row>
    <row r="296" spans="51:56" ht="11.25" customHeight="1" x14ac:dyDescent="0.25">
      <c r="AY296" s="104" t="s">
        <v>203</v>
      </c>
      <c r="AZ296" s="105">
        <f>_xll.qlInterestRateIndexFixingDate(Currency&amp;"ibor"&amp;Tenor,BA296,Trigger)</f>
        <v>42571</v>
      </c>
      <c r="BA296" s="105">
        <f>_xll.qlCalendarAdvance(Calendar,BA295,AY296,"f",,Trigger)</f>
        <v>42573</v>
      </c>
      <c r="BB296" s="105">
        <f>_xll.qlInterestRateIndexMaturity(Currency&amp;"ibor"&amp;Tenor,BA296,Trigger)</f>
        <v>42940</v>
      </c>
      <c r="BC296" s="257">
        <f>_xll.qlIndexFixing($AC$5,AZ296,TRUE,_xll.ohTrigger(Trigger,Trigger12M))</f>
        <v>2.0839287124032831E-3</v>
      </c>
      <c r="BD296" s="257">
        <f>_xll.qlIndexFixing($BE$1,AZ296,TRUE,_xll.ohTrigger(Trigger,Trigger12M))</f>
        <v>2.4496901605915791E-3</v>
      </c>
    </row>
    <row r="297" spans="51:56" ht="11.25" customHeight="1" x14ac:dyDescent="0.25">
      <c r="AY297" s="104" t="s">
        <v>203</v>
      </c>
      <c r="AZ297" s="105">
        <f>_xll.qlInterestRateIndexFixingDate(Currency&amp;"ibor"&amp;Tenor,BA297,Trigger)</f>
        <v>42572</v>
      </c>
      <c r="BA297" s="105">
        <f>_xll.qlCalendarAdvance(Calendar,BA296,AY297,"f",,Trigger)</f>
        <v>42576</v>
      </c>
      <c r="BB297" s="105">
        <f>_xll.qlInterestRateIndexMaturity(Currency&amp;"ibor"&amp;Tenor,BA297,Trigger)</f>
        <v>42941</v>
      </c>
      <c r="BC297" s="257">
        <f>_xll.qlIndexFixing($AC$5,AZ297,TRUE,_xll.ohTrigger(Trigger,Trigger12M))</f>
        <v>2.0864306364258177E-3</v>
      </c>
      <c r="BD297" s="257">
        <f>_xll.qlIndexFixing($BE$1,AZ297,TRUE,_xll.ohTrigger(Trigger,Trigger12M))</f>
        <v>2.4587681727121749E-3</v>
      </c>
    </row>
    <row r="298" spans="51:56" ht="11.25" customHeight="1" x14ac:dyDescent="0.25">
      <c r="AY298" s="104" t="s">
        <v>203</v>
      </c>
      <c r="AZ298" s="105">
        <f>_xll.qlInterestRateIndexFixingDate(Currency&amp;"ibor"&amp;Tenor,BA298,Trigger)</f>
        <v>42573</v>
      </c>
      <c r="BA298" s="105">
        <f>_xll.qlCalendarAdvance(Calendar,BA297,AY298,"f",,Trigger)</f>
        <v>42577</v>
      </c>
      <c r="BB298" s="105">
        <f>_xll.qlInterestRateIndexMaturity(Currency&amp;"ibor"&amp;Tenor,BA298,Trigger)</f>
        <v>42942</v>
      </c>
      <c r="BC298" s="257">
        <f>_xll.qlIndexFixing($AC$5,AZ298,TRUE,_xll.ohTrigger(Trigger,Trigger12M))</f>
        <v>2.088158373670268E-3</v>
      </c>
      <c r="BD298" s="257">
        <f>_xll.qlIndexFixing($BE$1,AZ298,TRUE,_xll.ohTrigger(Trigger,Trigger12M))</f>
        <v>2.4634264051859008E-3</v>
      </c>
    </row>
    <row r="299" spans="51:56" ht="11.25" customHeight="1" x14ac:dyDescent="0.25">
      <c r="AY299" s="104" t="s">
        <v>203</v>
      </c>
      <c r="AZ299" s="105">
        <f>_xll.qlInterestRateIndexFixingDate(Currency&amp;"ibor"&amp;Tenor,BA299,Trigger)</f>
        <v>42576</v>
      </c>
      <c r="BA299" s="105">
        <f>_xll.qlCalendarAdvance(Calendar,BA298,AY299,"f",,Trigger)</f>
        <v>42578</v>
      </c>
      <c r="BB299" s="105">
        <f>_xll.qlInterestRateIndexMaturity(Currency&amp;"ibor"&amp;Tenor,BA299,Trigger)</f>
        <v>42943</v>
      </c>
      <c r="BC299" s="257">
        <f>_xll.qlIndexFixing($AC$5,AZ299,TRUE,_xll.ohTrigger(Trigger,Trigger12M))</f>
        <v>2.0898863290444523E-3</v>
      </c>
      <c r="BD299" s="257">
        <f>_xll.qlIndexFixing($BE$1,AZ299,TRUE,_xll.ohTrigger(Trigger,Trigger12M))</f>
        <v>2.468103669661026E-3</v>
      </c>
    </row>
    <row r="300" spans="51:56" ht="11.25" customHeight="1" x14ac:dyDescent="0.25">
      <c r="AY300" s="104" t="s">
        <v>203</v>
      </c>
      <c r="AZ300" s="105">
        <f>_xll.qlInterestRateIndexFixingDate(Currency&amp;"ibor"&amp;Tenor,BA300,Trigger)</f>
        <v>42577</v>
      </c>
      <c r="BA300" s="105">
        <f>_xll.qlCalendarAdvance(Calendar,BA299,AY300,"f",,Trigger)</f>
        <v>42579</v>
      </c>
      <c r="BB300" s="105">
        <f>_xll.qlInterestRateIndexMaturity(Currency&amp;"ibor"&amp;Tenor,BA300,Trigger)</f>
        <v>42944</v>
      </c>
      <c r="BC300" s="257">
        <f>_xll.qlIndexFixing($AC$5,AZ300,TRUE,_xll.ohTrigger(Trigger,Trigger12M))</f>
        <v>2.0916145025492456E-3</v>
      </c>
      <c r="BD300" s="257">
        <f>_xll.qlIndexFixing($BE$1,AZ300,TRUE,_xll.ohTrigger(Trigger,Trigger12M))</f>
        <v>2.4728002249212303E-3</v>
      </c>
    </row>
    <row r="301" spans="51:56" ht="11.25" customHeight="1" x14ac:dyDescent="0.25">
      <c r="AY301" s="104" t="s">
        <v>203</v>
      </c>
      <c r="AZ301" s="105">
        <f>_xll.qlInterestRateIndexFixingDate(Currency&amp;"ibor"&amp;Tenor,BA301,Trigger)</f>
        <v>42578</v>
      </c>
      <c r="BA301" s="105">
        <f>_xll.qlCalendarAdvance(Calendar,BA300,AY301,"f",,Trigger)</f>
        <v>42580</v>
      </c>
      <c r="BB301" s="105">
        <f>_xll.qlInterestRateIndexMaturity(Currency&amp;"ibor"&amp;Tenor,BA301,Trigger)</f>
        <v>42947</v>
      </c>
      <c r="BC301" s="257">
        <f>_xll.qlIndexFixing($AC$5,AZ301,TRUE,_xll.ohTrigger(Trigger,Trigger12M))</f>
        <v>2.0960327323903487E-3</v>
      </c>
      <c r="BD301" s="257">
        <f>_xll.qlIndexFixing($BE$1,AZ301,TRUE,_xll.ohTrigger(Trigger,Trigger12M))</f>
        <v>2.4822241305730531E-3</v>
      </c>
    </row>
    <row r="302" spans="51:56" ht="11.25" customHeight="1" x14ac:dyDescent="0.25">
      <c r="AY302" s="104" t="s">
        <v>203</v>
      </c>
      <c r="AZ302" s="105">
        <f>_xll.qlInterestRateIndexFixingDate(Currency&amp;"ibor"&amp;Tenor,BA302,Trigger)</f>
        <v>42579</v>
      </c>
      <c r="BA302" s="105">
        <f>_xll.qlCalendarAdvance(Calendar,BA301,AY302,"f",,Trigger)</f>
        <v>42583</v>
      </c>
      <c r="BB302" s="105">
        <f>_xll.qlInterestRateIndexMaturity(Currency&amp;"ibor"&amp;Tenor,BA302,Trigger)</f>
        <v>42948</v>
      </c>
      <c r="BC302" s="257">
        <f>_xll.qlIndexFixing($AC$5,AZ302,TRUE,_xll.ohTrigger(Trigger,Trigger12M))</f>
        <v>2.0985293778990419E-3</v>
      </c>
      <c r="BD302" s="257">
        <f>_xll.qlIndexFixing($BE$1,AZ302,TRUE,_xll.ohTrigger(Trigger,Trigger12M))</f>
        <v>2.4917845868200699E-3</v>
      </c>
    </row>
    <row r="303" spans="51:56" ht="11.25" customHeight="1" x14ac:dyDescent="0.25">
      <c r="AY303" s="104" t="s">
        <v>203</v>
      </c>
      <c r="AZ303" s="105">
        <f>_xll.qlInterestRateIndexFixingDate(Currency&amp;"ibor"&amp;Tenor,BA303,Trigger)</f>
        <v>42580</v>
      </c>
      <c r="BA303" s="105">
        <f>_xll.qlCalendarAdvance(Calendar,BA302,AY303,"f",,Trigger)</f>
        <v>42584</v>
      </c>
      <c r="BB303" s="105">
        <f>_xll.qlInterestRateIndexMaturity(Currency&amp;"ibor"&amp;Tenor,BA303,Trigger)</f>
        <v>42949</v>
      </c>
      <c r="BC303" s="257">
        <f>_xll.qlIndexFixing($AC$5,AZ303,TRUE,_xll.ohTrigger(Trigger,Trigger12M))</f>
        <v>2.100258642074622E-3</v>
      </c>
      <c r="BD303" s="257">
        <f>_xll.qlIndexFixing($BE$1,AZ303,TRUE,_xll.ohTrigger(Trigger,Trigger12M))</f>
        <v>2.4965815350962567E-3</v>
      </c>
    </row>
    <row r="304" spans="51:56" ht="11.25" customHeight="1" x14ac:dyDescent="0.25">
      <c r="AY304" s="104" t="s">
        <v>203</v>
      </c>
      <c r="AZ304" s="105">
        <f>_xll.qlInterestRateIndexFixingDate(Currency&amp;"ibor"&amp;Tenor,BA304,Trigger)</f>
        <v>42583</v>
      </c>
      <c r="BA304" s="105">
        <f>_xll.qlCalendarAdvance(Calendar,BA303,AY304,"f",,Trigger)</f>
        <v>42585</v>
      </c>
      <c r="BB304" s="105">
        <f>_xll.qlInterestRateIndexMaturity(Currency&amp;"ibor"&amp;Tenor,BA304,Trigger)</f>
        <v>42950</v>
      </c>
      <c r="BC304" s="257">
        <f>_xll.qlIndexFixing($AC$5,AZ304,TRUE,_xll.ohTrigger(Trigger,Trigger12M))</f>
        <v>2.1019881243880384E-3</v>
      </c>
      <c r="BD304" s="257">
        <f>_xll.qlIndexFixing($BE$1,AZ304,TRUE,_xll.ohTrigger(Trigger,Trigger12M))</f>
        <v>2.5013993612625451E-3</v>
      </c>
    </row>
    <row r="305" spans="51:56" ht="11.25" customHeight="1" x14ac:dyDescent="0.25">
      <c r="AY305" s="104" t="s">
        <v>203</v>
      </c>
      <c r="AZ305" s="105">
        <f>_xll.qlInterestRateIndexFixingDate(Currency&amp;"ibor"&amp;Tenor,BA305,Trigger)</f>
        <v>42584</v>
      </c>
      <c r="BA305" s="105">
        <f>_xll.qlCalendarAdvance(Calendar,BA304,AY305,"f",,Trigger)</f>
        <v>42586</v>
      </c>
      <c r="BB305" s="105">
        <f>_xll.qlInterestRateIndexMaturity(Currency&amp;"ibor"&amp;Tenor,BA305,Trigger)</f>
        <v>42951</v>
      </c>
      <c r="BC305" s="257">
        <f>_xll.qlIndexFixing($AC$5,AZ305,TRUE,_xll.ohTrigger(Trigger,Trigger12M))</f>
        <v>2.1037178248399487E-3</v>
      </c>
      <c r="BD305" s="257">
        <f>_xll.qlIndexFixing($BE$1,AZ305,TRUE,_xll.ohTrigger(Trigger,Trigger12M))</f>
        <v>2.5062432609117133E-3</v>
      </c>
    </row>
    <row r="306" spans="51:56" ht="11.25" customHeight="1" x14ac:dyDescent="0.25">
      <c r="AY306" s="104" t="s">
        <v>203</v>
      </c>
      <c r="AZ306" s="105">
        <f>_xll.qlInterestRateIndexFixingDate(Currency&amp;"ibor"&amp;Tenor,BA306,Trigger)</f>
        <v>42585</v>
      </c>
      <c r="BA306" s="105">
        <f>_xll.qlCalendarAdvance(Calendar,BA305,AY306,"f",,Trigger)</f>
        <v>42587</v>
      </c>
      <c r="BB306" s="105">
        <f>_xll.qlInterestRateIndexMaturity(Currency&amp;"ibor"&amp;Tenor,BA306,Trigger)</f>
        <v>42954</v>
      </c>
      <c r="BC306" s="257">
        <f>_xll.qlIndexFixing($AC$5,AZ306,TRUE,_xll.ohTrigger(Trigger,Trigger12M))</f>
        <v>2.1081473846572122E-3</v>
      </c>
      <c r="BD306" s="257">
        <f>_xll.qlIndexFixing($BE$1,AZ306,TRUE,_xll.ohTrigger(Trigger,Trigger12M))</f>
        <v>2.5157440756949701E-3</v>
      </c>
    </row>
    <row r="307" spans="51:56" ht="11.25" customHeight="1" x14ac:dyDescent="0.25">
      <c r="AY307" s="104" t="s">
        <v>203</v>
      </c>
      <c r="AZ307" s="105">
        <f>_xll.qlInterestRateIndexFixingDate(Currency&amp;"ibor"&amp;Tenor,BA307,Trigger)</f>
        <v>42586</v>
      </c>
      <c r="BA307" s="105">
        <f>_xll.qlCalendarAdvance(Calendar,BA306,AY307,"f",,Trigger)</f>
        <v>42590</v>
      </c>
      <c r="BB307" s="105">
        <f>_xll.qlInterestRateIndexMaturity(Currency&amp;"ibor"&amp;Tenor,BA307,Trigger)</f>
        <v>42955</v>
      </c>
      <c r="BC307" s="257">
        <f>_xll.qlIndexFixing($AC$5,AZ307,TRUE,_xll.ohTrigger(Trigger,Trigger12M))</f>
        <v>2.1106388080577103E-3</v>
      </c>
      <c r="BD307" s="257">
        <f>_xll.qlIndexFixing($BE$1,AZ307,TRUE,_xll.ohTrigger(Trigger,Trigger12M))</f>
        <v>2.5258968543026934E-3</v>
      </c>
    </row>
    <row r="308" spans="51:56" ht="11.25" customHeight="1" x14ac:dyDescent="0.25">
      <c r="AY308" s="104" t="s">
        <v>203</v>
      </c>
      <c r="AZ308" s="105">
        <f>_xll.qlInterestRateIndexFixingDate(Currency&amp;"ibor"&amp;Tenor,BA308,Trigger)</f>
        <v>42587</v>
      </c>
      <c r="BA308" s="105">
        <f>_xll.qlCalendarAdvance(Calendar,BA307,AY308,"f",,Trigger)</f>
        <v>42591</v>
      </c>
      <c r="BB308" s="105">
        <f>_xll.qlInterestRateIndexMaturity(Currency&amp;"ibor"&amp;Tenor,BA308,Trigger)</f>
        <v>42956</v>
      </c>
      <c r="BC308" s="257">
        <f>_xll.qlIndexFixing($AC$5,AZ308,TRUE,_xll.ohTrigger(Trigger,Trigger12M))</f>
        <v>2.1123695992202652E-3</v>
      </c>
      <c r="BD308" s="257">
        <f>_xll.qlIndexFixing($BE$1,AZ308,TRUE,_xll.ohTrigger(Trigger,Trigger12M))</f>
        <v>2.5308697337216302E-3</v>
      </c>
    </row>
    <row r="309" spans="51:56" ht="11.25" customHeight="1" x14ac:dyDescent="0.25">
      <c r="AY309" s="104" t="s">
        <v>203</v>
      </c>
      <c r="AZ309" s="105">
        <f>_xll.qlInterestRateIndexFixingDate(Currency&amp;"ibor"&amp;Tenor,BA309,Trigger)</f>
        <v>42590</v>
      </c>
      <c r="BA309" s="105">
        <f>_xll.qlCalendarAdvance(Calendar,BA308,AY309,"f",,Trigger)</f>
        <v>42592</v>
      </c>
      <c r="BB309" s="105">
        <f>_xll.qlInterestRateIndexMaturity(Currency&amp;"ibor"&amp;Tenor,BA309,Trigger)</f>
        <v>42957</v>
      </c>
      <c r="BC309" s="257">
        <f>_xll.qlIndexFixing($AC$5,AZ309,TRUE,_xll.ohTrigger(Trigger,Trigger12M))</f>
        <v>2.1141006085283222E-3</v>
      </c>
      <c r="BD309" s="257">
        <f>_xll.qlIndexFixing($BE$1,AZ309,TRUE,_xll.ohTrigger(Trigger,Trigger12M))</f>
        <v>2.5358623292018987E-3</v>
      </c>
    </row>
    <row r="310" spans="51:56" ht="11.25" customHeight="1" x14ac:dyDescent="0.25">
      <c r="AY310" s="104" t="s">
        <v>203</v>
      </c>
      <c r="AZ310" s="105">
        <f>_xll.qlInterestRateIndexFixingDate(Currency&amp;"ibor"&amp;Tenor,BA310,Trigger)</f>
        <v>42591</v>
      </c>
      <c r="BA310" s="105">
        <f>_xll.qlCalendarAdvance(Calendar,BA309,AY310,"f",,Trigger)</f>
        <v>42593</v>
      </c>
      <c r="BB310" s="105">
        <f>_xll.qlInterestRateIndexMaturity(Currency&amp;"ibor"&amp;Tenor,BA310,Trigger)</f>
        <v>42958</v>
      </c>
      <c r="BC310" s="257">
        <f>_xll.qlIndexFixing($AC$5,AZ310,TRUE,_xll.ohTrigger(Trigger,Trigger12M))</f>
        <v>2.1158318359831949E-3</v>
      </c>
      <c r="BD310" s="257">
        <f>_xll.qlIndexFixing($BE$1,AZ310,TRUE,_xll.ohTrigger(Trigger,Trigger12M))</f>
        <v>2.5408725678990269E-3</v>
      </c>
    </row>
    <row r="311" spans="51:56" ht="11.25" customHeight="1" x14ac:dyDescent="0.25">
      <c r="AY311" s="104" t="s">
        <v>203</v>
      </c>
      <c r="AZ311" s="105">
        <f>_xll.qlInterestRateIndexFixingDate(Currency&amp;"ibor"&amp;Tenor,BA311,Trigger)</f>
        <v>42592</v>
      </c>
      <c r="BA311" s="105">
        <f>_xll.qlCalendarAdvance(Calendar,BA310,AY311,"f",,Trigger)</f>
        <v>42594</v>
      </c>
      <c r="BB311" s="105">
        <f>_xll.qlInterestRateIndexMaturity(Currency&amp;"ibor"&amp;Tenor,BA311,Trigger)</f>
        <v>42961</v>
      </c>
      <c r="BC311" s="257">
        <f>_xll.qlIndexFixing($AC$5,AZ311,TRUE,_xll.ohTrigger(Trigger,Trigger12M))</f>
        <v>2.1202726695935341E-3</v>
      </c>
      <c r="BD311" s="257">
        <f>_xll.qlIndexFixing($BE$1,AZ311,TRUE,_xll.ohTrigger(Trigger,Trigger12M))</f>
        <v>2.5504404655575311E-3</v>
      </c>
    </row>
    <row r="312" spans="51:56" ht="11.25" customHeight="1" x14ac:dyDescent="0.25">
      <c r="AY312" s="104" t="s">
        <v>203</v>
      </c>
      <c r="AZ312" s="105">
        <f>_xll.qlInterestRateIndexFixingDate(Currency&amp;"ibor"&amp;Tenor,BA312,Trigger)</f>
        <v>42593</v>
      </c>
      <c r="BA312" s="105">
        <f>_xll.qlCalendarAdvance(Calendar,BA311,AY312,"f",,Trigger)</f>
        <v>42597</v>
      </c>
      <c r="BB312" s="105">
        <f>_xll.qlInterestRateIndexMaturity(Currency&amp;"ibor"&amp;Tenor,BA312,Trigger)</f>
        <v>42962</v>
      </c>
      <c r="BC312" s="257">
        <f>_xll.qlIndexFixing($AC$5,AZ312,TRUE,_xll.ohTrigger(Trigger,Trigger12M))</f>
        <v>2.1227589272914279E-3</v>
      </c>
      <c r="BD312" s="257">
        <f>_xll.qlIndexFixing($BE$1,AZ312,TRUE,_xll.ohTrigger(Trigger,Trigger12M))</f>
        <v>2.5610478046806271E-3</v>
      </c>
    </row>
    <row r="313" spans="51:56" ht="11.25" customHeight="1" x14ac:dyDescent="0.25">
      <c r="AY313" s="104" t="s">
        <v>203</v>
      </c>
      <c r="AZ313" s="105">
        <f>_xll.qlInterestRateIndexFixingDate(Currency&amp;"ibor"&amp;Tenor,BA313,Trigger)</f>
        <v>42594</v>
      </c>
      <c r="BA313" s="105">
        <f>_xll.qlCalendarAdvance(Calendar,BA312,AY313,"f",,Trigger)</f>
        <v>42598</v>
      </c>
      <c r="BB313" s="105">
        <f>_xll.qlInterestRateIndexMaturity(Currency&amp;"ibor"&amp;Tenor,BA313,Trigger)</f>
        <v>42963</v>
      </c>
      <c r="BC313" s="257">
        <f>_xll.qlIndexFixing($AC$5,AZ313,TRUE,_xll.ohTrigger(Trigger,Trigger12M))</f>
        <v>2.1244912454963663E-3</v>
      </c>
      <c r="BD313" s="257">
        <f>_xll.qlIndexFixing($BE$1,AZ313,TRUE,_xll.ohTrigger(Trigger,Trigger12M))</f>
        <v>2.5661144734977297E-3</v>
      </c>
    </row>
    <row r="314" spans="51:56" ht="11.25" customHeight="1" x14ac:dyDescent="0.25">
      <c r="AY314" s="104" t="s">
        <v>203</v>
      </c>
      <c r="AZ314" s="105">
        <f>_xll.qlInterestRateIndexFixingDate(Currency&amp;"ibor"&amp;Tenor,BA314,Trigger)</f>
        <v>42597</v>
      </c>
      <c r="BA314" s="105">
        <f>_xll.qlCalendarAdvance(Calendar,BA313,AY314,"f",,Trigger)</f>
        <v>42599</v>
      </c>
      <c r="BB314" s="105">
        <f>_xll.qlInterestRateIndexMaturity(Currency&amp;"ibor"&amp;Tenor,BA314,Trigger)</f>
        <v>42964</v>
      </c>
      <c r="BC314" s="257">
        <f>_xll.qlIndexFixing($AC$5,AZ314,TRUE,_xll.ohTrigger(Trigger,Trigger12M))</f>
        <v>2.1262237818549089E-3</v>
      </c>
      <c r="BD314" s="257">
        <f>_xll.qlIndexFixing($BE$1,AZ314,TRUE,_xll.ohTrigger(Trigger,Trigger12M))</f>
        <v>2.57118593247521E-3</v>
      </c>
    </row>
    <row r="315" spans="51:56" ht="11.25" customHeight="1" x14ac:dyDescent="0.25">
      <c r="AY315" s="104" t="s">
        <v>203</v>
      </c>
      <c r="AZ315" s="105">
        <f>_xll.qlInterestRateIndexFixingDate(Currency&amp;"ibor"&amp;Tenor,BA315,Trigger)</f>
        <v>42598</v>
      </c>
      <c r="BA315" s="105">
        <f>_xll.qlCalendarAdvance(Calendar,BA314,AY315,"f",,Trigger)</f>
        <v>42600</v>
      </c>
      <c r="BB315" s="105">
        <f>_xll.qlInterestRateIndexMaturity(Currency&amp;"ibor"&amp;Tenor,BA315,Trigger)</f>
        <v>42965</v>
      </c>
      <c r="BC315" s="257">
        <f>_xll.qlIndexFixing($AC$5,AZ315,TRUE,_xll.ohTrigger(Trigger,Trigger12M))</f>
        <v>2.1279565363679326E-3</v>
      </c>
      <c r="BD315" s="257">
        <f>_xll.qlIndexFixing($BE$1,AZ315,TRUE,_xll.ohTrigger(Trigger,Trigger12M))</f>
        <v>2.57625997009859E-3</v>
      </c>
    </row>
    <row r="316" spans="51:56" ht="11.25" customHeight="1" x14ac:dyDescent="0.25">
      <c r="AY316" s="104" t="s">
        <v>203</v>
      </c>
      <c r="AZ316" s="105">
        <f>_xll.qlInterestRateIndexFixingDate(Currency&amp;"ibor"&amp;Tenor,BA316,Trigger)</f>
        <v>42599</v>
      </c>
      <c r="BA316" s="105">
        <f>_xll.qlCalendarAdvance(Calendar,BA315,AY316,"f",,Trigger)</f>
        <v>42601</v>
      </c>
      <c r="BB316" s="105">
        <f>_xll.qlInterestRateIndexMaturity(Currency&amp;"ibor"&amp;Tenor,BA316,Trigger)</f>
        <v>42968</v>
      </c>
      <c r="BC316" s="257">
        <f>_xll.qlIndexFixing($AC$5,AZ316,TRUE,_xll.ohTrigger(Trigger,Trigger12M))</f>
        <v>2.1324085875889759E-3</v>
      </c>
      <c r="BD316" s="257">
        <f>_xll.qlIndexFixing($BE$1,AZ316,TRUE,_xll.ohTrigger(Trigger,Trigger12M))</f>
        <v>2.5857900346833575E-3</v>
      </c>
    </row>
    <row r="317" spans="51:56" ht="11.25" customHeight="1" x14ac:dyDescent="0.25">
      <c r="AY317" s="104" t="s">
        <v>203</v>
      </c>
      <c r="AZ317" s="105">
        <f>_xll.qlInterestRateIndexFixingDate(Currency&amp;"ibor"&amp;Tenor,BA317,Trigger)</f>
        <v>42600</v>
      </c>
      <c r="BA317" s="105">
        <f>_xll.qlCalendarAdvance(Calendar,BA316,AY317,"f",,Trigger)</f>
        <v>42604</v>
      </c>
      <c r="BB317" s="105">
        <f>_xll.qlInterestRateIndexMaturity(Currency&amp;"ibor"&amp;Tenor,BA317,Trigger)</f>
        <v>42969</v>
      </c>
      <c r="BC317" s="257">
        <f>_xll.qlIndexFixing($AC$5,AZ317,TRUE,_xll.ohTrigger(Trigger,Trigger12M))</f>
        <v>2.1348897359893637E-3</v>
      </c>
      <c r="BD317" s="257">
        <f>_xll.qlIndexFixing($BE$1,AZ317,TRUE,_xll.ohTrigger(Trigger,Trigger12M))</f>
        <v>2.5965369833039721E-3</v>
      </c>
    </row>
    <row r="318" spans="51:56" ht="11.25" customHeight="1" x14ac:dyDescent="0.25">
      <c r="AY318" s="104" t="s">
        <v>203</v>
      </c>
      <c r="AZ318" s="105">
        <f>_xll.qlInterestRateIndexFixingDate(Currency&amp;"ibor"&amp;Tenor,BA318,Trigger)</f>
        <v>42601</v>
      </c>
      <c r="BA318" s="105">
        <f>_xll.qlCalendarAdvance(Calendar,BA317,AY318,"f",,Trigger)</f>
        <v>42605</v>
      </c>
      <c r="BB318" s="105">
        <f>_xll.qlInterestRateIndexMaturity(Currency&amp;"ibor"&amp;Tenor,BA318,Trigger)</f>
        <v>42970</v>
      </c>
      <c r="BC318" s="257">
        <f>_xll.qlIndexFixing($AC$5,AZ318,TRUE,_xll.ohTrigger(Trigger,Trigger12M))</f>
        <v>2.1366235812925304E-3</v>
      </c>
      <c r="BD318" s="257">
        <f>_xll.qlIndexFixing($BE$1,AZ318,TRUE,_xll.ohTrigger(Trigger,Trigger12M))</f>
        <v>2.6015900479748814E-3</v>
      </c>
    </row>
    <row r="319" spans="51:56" ht="11.25" customHeight="1" x14ac:dyDescent="0.25">
      <c r="AY319" s="104" t="s">
        <v>203</v>
      </c>
      <c r="AZ319" s="105">
        <f>_xll.qlInterestRateIndexFixingDate(Currency&amp;"ibor"&amp;Tenor,BA319,Trigger)</f>
        <v>42604</v>
      </c>
      <c r="BA319" s="105">
        <f>_xll.qlCalendarAdvance(Calendar,BA318,AY319,"f",,Trigger)</f>
        <v>42606</v>
      </c>
      <c r="BB319" s="105">
        <f>_xll.qlInterestRateIndexMaturity(Currency&amp;"ibor"&amp;Tenor,BA319,Trigger)</f>
        <v>42971</v>
      </c>
      <c r="BC319" s="257">
        <f>_xll.qlIndexFixing($AC$5,AZ319,TRUE,_xll.ohTrigger(Trigger,Trigger12M))</f>
        <v>2.1383576447569675E-3</v>
      </c>
      <c r="BD319" s="257">
        <f>_xll.qlIndexFixing($BE$1,AZ319,TRUE,_xll.ohTrigger(Trigger,Trigger12M))</f>
        <v>2.606632006120119E-3</v>
      </c>
    </row>
    <row r="320" spans="51:56" ht="11.25" customHeight="1" x14ac:dyDescent="0.25">
      <c r="AY320" s="104" t="s">
        <v>203</v>
      </c>
      <c r="AZ320" s="105">
        <f>_xll.qlInterestRateIndexFixingDate(Currency&amp;"ibor"&amp;Tenor,BA320,Trigger)</f>
        <v>42605</v>
      </c>
      <c r="BA320" s="105">
        <f>_xll.qlCalendarAdvance(Calendar,BA319,AY320,"f",,Trigger)</f>
        <v>42607</v>
      </c>
      <c r="BB320" s="105">
        <f>_xll.qlInterestRateIndexMaturity(Currency&amp;"ibor"&amp;Tenor,BA320,Trigger)</f>
        <v>42972</v>
      </c>
      <c r="BC320" s="257">
        <f>_xll.qlIndexFixing($AC$5,AZ320,TRUE,_xll.ohTrigger(Trigger,Trigger12M))</f>
        <v>2.140091926384426E-3</v>
      </c>
      <c r="BD320" s="257">
        <f>_xll.qlIndexFixing($BE$1,AZ320,TRUE,_xll.ohTrigger(Trigger,Trigger12M))</f>
        <v>2.611660507525634E-3</v>
      </c>
    </row>
    <row r="321" spans="51:56" ht="11.25" customHeight="1" x14ac:dyDescent="0.25">
      <c r="AY321" s="104" t="s">
        <v>203</v>
      </c>
      <c r="AZ321" s="105">
        <f>_xll.qlInterestRateIndexFixingDate(Currency&amp;"ibor"&amp;Tenor,BA321,Trigger)</f>
        <v>42606</v>
      </c>
      <c r="BA321" s="105">
        <f>_xll.qlCalendarAdvance(Calendar,BA320,AY321,"f",,Trigger)</f>
        <v>42608</v>
      </c>
      <c r="BB321" s="105">
        <f>_xll.qlInterestRateIndexMaturity(Currency&amp;"ibor"&amp;Tenor,BA321,Trigger)</f>
        <v>42975</v>
      </c>
      <c r="BC321" s="257">
        <f>_xll.qlIndexFixing($AC$5,AZ321,TRUE,_xll.ohTrigger(Trigger,Trigger12M))</f>
        <v>2.144555139033852E-3</v>
      </c>
      <c r="BD321" s="257">
        <f>_xll.qlIndexFixing($BE$1,AZ321,TRUE,_xll.ohTrigger(Trigger,Trigger12M))</f>
        <v>2.6210452035430516E-3</v>
      </c>
    </row>
    <row r="322" spans="51:56" ht="11.25" customHeight="1" x14ac:dyDescent="0.25">
      <c r="AY322" s="104" t="s">
        <v>203</v>
      </c>
      <c r="AZ322" s="105">
        <f>_xll.qlInterestRateIndexFixingDate(Currency&amp;"ibor"&amp;Tenor,BA322,Trigger)</f>
        <v>42607</v>
      </c>
      <c r="BA322" s="105">
        <f>_xll.qlCalendarAdvance(Calendar,BA321,AY322,"f",,Trigger)</f>
        <v>42611</v>
      </c>
      <c r="BB322" s="105">
        <f>_xll.qlInterestRateIndexMaturity(Currency&amp;"ibor"&amp;Tenor,BA322,Trigger)</f>
        <v>42976</v>
      </c>
      <c r="BC322" s="257">
        <f>_xll.qlIndexFixing($AC$5,AZ322,TRUE,_xll.ohTrigger(Trigger,Trigger12M))</f>
        <v>2.1470312345415613E-3</v>
      </c>
      <c r="BD322" s="257">
        <f>_xll.qlIndexFixing($BE$1,AZ322,TRUE,_xll.ohTrigger(Trigger,Trigger12M))</f>
        <v>2.6315922479488154E-3</v>
      </c>
    </row>
    <row r="323" spans="51:56" ht="11.25" customHeight="1" x14ac:dyDescent="0.25">
      <c r="AY323" s="104" t="s">
        <v>203</v>
      </c>
      <c r="AZ323" s="105">
        <f>_xll.qlInterestRateIndexFixingDate(Currency&amp;"ibor"&amp;Tenor,BA323,Trigger)</f>
        <v>42608</v>
      </c>
      <c r="BA323" s="105">
        <f>_xll.qlCalendarAdvance(Calendar,BA322,AY323,"f",,Trigger)</f>
        <v>42612</v>
      </c>
      <c r="BB323" s="105">
        <f>_xll.qlInterestRateIndexMaturity(Currency&amp;"ibor"&amp;Tenor,BA323,Trigger)</f>
        <v>42977</v>
      </c>
      <c r="BC323" s="257">
        <f>_xll.qlIndexFixing($AC$5,AZ323,TRUE,_xll.ohTrigger(Trigger,Trigger12M))</f>
        <v>2.1487666069988027E-3</v>
      </c>
      <c r="BD323" s="257">
        <f>_xll.qlIndexFixing($BE$1,AZ323,TRUE,_xll.ohTrigger(Trigger,Trigger12M))</f>
        <v>2.6365175189162148E-3</v>
      </c>
    </row>
    <row r="324" spans="51:56" ht="11.25" customHeight="1" x14ac:dyDescent="0.25">
      <c r="AY324" s="104" t="s">
        <v>203</v>
      </c>
      <c r="AZ324" s="105">
        <f>_xll.qlInterestRateIndexFixingDate(Currency&amp;"ibor"&amp;Tenor,BA324,Trigger)</f>
        <v>42611</v>
      </c>
      <c r="BA324" s="105">
        <f>_xll.qlCalendarAdvance(Calendar,BA323,AY324,"f",,Trigger)</f>
        <v>42613</v>
      </c>
      <c r="BB324" s="105">
        <f>_xll.qlInterestRateIndexMaturity(Currency&amp;"ibor"&amp;Tenor,BA324,Trigger)</f>
        <v>42978</v>
      </c>
      <c r="BC324" s="257">
        <f>_xll.qlIndexFixing($AC$5,AZ324,TRUE,_xll.ohTrigger(Trigger,Trigger12M))</f>
        <v>2.1505021976251982E-3</v>
      </c>
      <c r="BD324" s="257">
        <f>_xll.qlIndexFixing($BE$1,AZ324,TRUE,_xll.ohTrigger(Trigger,Trigger12M))</f>
        <v>2.6414148157387508E-3</v>
      </c>
    </row>
    <row r="325" spans="51:56" ht="11.25" customHeight="1" x14ac:dyDescent="0.25">
      <c r="AY325" s="104" t="s">
        <v>203</v>
      </c>
      <c r="AZ325" s="105">
        <f>_xll.qlInterestRateIndexFixingDate(Currency&amp;"ibor"&amp;Tenor,BA325,Trigger)</f>
        <v>42612</v>
      </c>
      <c r="BA325" s="105">
        <f>_xll.qlCalendarAdvance(Calendar,BA324,AY325,"f",,Trigger)</f>
        <v>42614</v>
      </c>
      <c r="BB325" s="105">
        <f>_xll.qlInterestRateIndexMaturity(Currency&amp;"ibor"&amp;Tenor,BA325,Trigger)</f>
        <v>42979</v>
      </c>
      <c r="BC325" s="257">
        <f>_xll.qlIndexFixing($AC$5,AZ325,TRUE,_xll.ohTrigger(Trigger,Trigger12M))</f>
        <v>2.1522380064222801E-3</v>
      </c>
      <c r="BD325" s="257">
        <f>_xll.qlIndexFixing($BE$1,AZ325,TRUE,_xll.ohTrigger(Trigger,Trigger12M))</f>
        <v>2.646281649493821E-3</v>
      </c>
    </row>
    <row r="326" spans="51:56" ht="11.25" customHeight="1" x14ac:dyDescent="0.25">
      <c r="AY326" s="104" t="s">
        <v>203</v>
      </c>
      <c r="AZ326" s="105">
        <f>_xll.qlInterestRateIndexFixingDate(Currency&amp;"ibor"&amp;Tenor,BA326,Trigger)</f>
        <v>42613</v>
      </c>
      <c r="BA326" s="105">
        <f>_xll.qlCalendarAdvance(Calendar,BA325,AY326,"f",,Trigger)</f>
        <v>42615</v>
      </c>
      <c r="BB326" s="105">
        <f>_xll.qlInterestRateIndexMaturity(Currency&amp;"ibor"&amp;Tenor,BA326,Trigger)</f>
        <v>42982</v>
      </c>
      <c r="BC326" s="257">
        <f>_xll.qlIndexFixing($AC$5,AZ326,TRUE,_xll.ohTrigger(Trigger,Trigger12M))</f>
        <v>2.1567123243180415E-3</v>
      </c>
      <c r="BD326" s="257">
        <f>_xll.qlIndexFixing($BE$1,AZ326,TRUE,_xll.ohTrigger(Trigger,Trigger12M))</f>
        <v>2.6554110787930943E-3</v>
      </c>
    </row>
    <row r="327" spans="51:56" ht="11.25" customHeight="1" x14ac:dyDescent="0.25">
      <c r="AY327" s="104" t="s">
        <v>203</v>
      </c>
      <c r="AZ327" s="105">
        <f>_xll.qlInterestRateIndexFixingDate(Currency&amp;"ibor"&amp;Tenor,BA327,Trigger)</f>
        <v>42614</v>
      </c>
      <c r="BA327" s="105">
        <f>_xll.qlCalendarAdvance(Calendar,BA326,AY327,"f",,Trigger)</f>
        <v>42618</v>
      </c>
      <c r="BB327" s="105">
        <f>_xll.qlInterestRateIndexMaturity(Currency&amp;"ibor"&amp;Tenor,BA327,Trigger)</f>
        <v>42983</v>
      </c>
      <c r="BC327" s="257">
        <f>_xll.qlIndexFixing($AC$5,AZ327,TRUE,_xll.ohTrigger(Trigger,Trigger12M))</f>
        <v>2.1591834233382844E-3</v>
      </c>
      <c r="BD327" s="257">
        <f>_xll.qlIndexFixing($BE$1,AZ327,TRUE,_xll.ohTrigger(Trigger,Trigger12M))</f>
        <v>2.665497870235799E-3</v>
      </c>
    </row>
    <row r="328" spans="51:56" ht="11.25" customHeight="1" x14ac:dyDescent="0.25">
      <c r="AY328" s="104" t="s">
        <v>203</v>
      </c>
      <c r="AZ328" s="105">
        <f>_xll.qlInterestRateIndexFixingDate(Currency&amp;"ibor"&amp;Tenor,BA328,Trigger)</f>
        <v>42615</v>
      </c>
      <c r="BA328" s="105">
        <f>_xll.qlCalendarAdvance(Calendar,BA327,AY328,"f",,Trigger)</f>
        <v>42619</v>
      </c>
      <c r="BB328" s="105">
        <f>_xll.qlInterestRateIndexMaturity(Currency&amp;"ibor"&amp;Tenor,BA328,Trigger)</f>
        <v>42984</v>
      </c>
      <c r="BC328" s="257">
        <f>_xll.qlIndexFixing($AC$5,AZ328,TRUE,_xll.ohTrigger(Trigger,Trigger12M))</f>
        <v>2.1609203230052269E-3</v>
      </c>
      <c r="BD328" s="257">
        <f>_xll.qlIndexFixing($BE$1,AZ328,TRUE,_xll.ohTrigger(Trigger,Trigger12M))</f>
        <v>2.670262673320491E-3</v>
      </c>
    </row>
    <row r="329" spans="51:56" ht="11.25" customHeight="1" x14ac:dyDescent="0.25">
      <c r="AY329" s="104" t="s">
        <v>203</v>
      </c>
      <c r="AZ329" s="105">
        <f>_xll.qlInterestRateIndexFixingDate(Currency&amp;"ibor"&amp;Tenor,BA329,Trigger)</f>
        <v>42618</v>
      </c>
      <c r="BA329" s="105">
        <f>_xll.qlCalendarAdvance(Calendar,BA328,AY329,"f",,Trigger)</f>
        <v>42620</v>
      </c>
      <c r="BB329" s="105">
        <f>_xll.qlInterestRateIndexMaturity(Currency&amp;"ibor"&amp;Tenor,BA329,Trigger)</f>
        <v>42985</v>
      </c>
      <c r="BC329" s="257">
        <f>_xll.qlIndexFixing($AC$5,AZ329,TRUE,_xll.ohTrigger(Trigger,Trigger12M))</f>
        <v>2.1626574408494265E-3</v>
      </c>
      <c r="BD329" s="257">
        <f>_xll.qlIndexFixing($BE$1,AZ329,TRUE,_xll.ohTrigger(Trigger,Trigger12M))</f>
        <v>2.6750131810834347E-3</v>
      </c>
    </row>
    <row r="330" spans="51:56" ht="11.25" customHeight="1" x14ac:dyDescent="0.25">
      <c r="AY330" s="104" t="s">
        <v>203</v>
      </c>
      <c r="AZ330" s="105">
        <f>_xll.qlInterestRateIndexFixingDate(Currency&amp;"ibor"&amp;Tenor,BA330,Trigger)</f>
        <v>42619</v>
      </c>
      <c r="BA330" s="105">
        <f>_xll.qlCalendarAdvance(Calendar,BA329,AY330,"f",,Trigger)</f>
        <v>42621</v>
      </c>
      <c r="BB330" s="105">
        <f>_xll.qlInterestRateIndexMaturity(Currency&amp;"ibor"&amp;Tenor,BA330,Trigger)</f>
        <v>42986</v>
      </c>
      <c r="BC330" s="257">
        <f>_xll.qlIndexFixing($AC$5,AZ330,TRUE,_xll.ohTrigger(Trigger,Trigger12M))</f>
        <v>2.1643947768719782E-3</v>
      </c>
      <c r="BD330" s="257">
        <f>_xll.qlIndexFixing($BE$1,AZ330,TRUE,_xll.ohTrigger(Trigger,Trigger12M))</f>
        <v>2.6797496158767393E-3</v>
      </c>
    </row>
    <row r="331" spans="51:56" ht="11.25" customHeight="1" x14ac:dyDescent="0.25">
      <c r="AY331" s="104" t="s">
        <v>203</v>
      </c>
      <c r="AZ331" s="105">
        <f>_xll.qlInterestRateIndexFixingDate(Currency&amp;"ibor"&amp;Tenor,BA331,Trigger)</f>
        <v>42620</v>
      </c>
      <c r="BA331" s="105">
        <f>_xll.qlCalendarAdvance(Calendar,BA330,AY331,"f",,Trigger)</f>
        <v>42622</v>
      </c>
      <c r="BB331" s="105">
        <f>_xll.qlInterestRateIndexMaturity(Currency&amp;"ibor"&amp;Tenor,BA331,Trigger)</f>
        <v>42989</v>
      </c>
      <c r="BC331" s="257">
        <f>_xll.qlIndexFixing($AC$5,AZ331,TRUE,_xll.ohTrigger(Trigger,Trigger12M))</f>
        <v>2.1688801438329475E-3</v>
      </c>
      <c r="BD331" s="257">
        <f>_xll.qlIndexFixing($BE$1,AZ331,TRUE,_xll.ohTrigger(Trigger,Trigger12M))</f>
        <v>2.6886996404127893E-3</v>
      </c>
    </row>
    <row r="332" spans="51:56" ht="11.25" customHeight="1" x14ac:dyDescent="0.25">
      <c r="AY332" s="104" t="s">
        <v>203</v>
      </c>
      <c r="AZ332" s="105">
        <f>_xll.qlInterestRateIndexFixingDate(Currency&amp;"ibor"&amp;Tenor,BA332,Trigger)</f>
        <v>42621</v>
      </c>
      <c r="BA332" s="105">
        <f>_xll.qlCalendarAdvance(Calendar,BA331,AY332,"f",,Trigger)</f>
        <v>42625</v>
      </c>
      <c r="BB332" s="105">
        <f>_xll.qlInterestRateIndexMaturity(Currency&amp;"ibor"&amp;Tenor,BA332,Trigger)</f>
        <v>42990</v>
      </c>
      <c r="BC332" s="257">
        <f>_xll.qlIndexFixing($AC$5,AZ332,TRUE,_xll.ohTrigger(Trigger,Trigger12M))</f>
        <v>2.171346302770453E-3</v>
      </c>
      <c r="BD332" s="257">
        <f>_xll.qlIndexFixing($BE$1,AZ332,TRUE,_xll.ohTrigger(Trigger,Trigger12M))</f>
        <v>2.6985591795516831E-3</v>
      </c>
    </row>
    <row r="333" spans="51:56" ht="11.25" customHeight="1" x14ac:dyDescent="0.25">
      <c r="AY333" s="104" t="s">
        <v>203</v>
      </c>
      <c r="AZ333" s="105">
        <f>_xll.qlInterestRateIndexFixingDate(Currency&amp;"ibor"&amp;Tenor,BA333,Trigger)</f>
        <v>42622</v>
      </c>
      <c r="BA333" s="105">
        <f>_xll.qlCalendarAdvance(Calendar,BA332,AY333,"f",,Trigger)</f>
        <v>42626</v>
      </c>
      <c r="BB333" s="105">
        <f>_xll.qlInterestRateIndexMaturity(Currency&amp;"ibor"&amp;Tenor,BA333,Trigger)</f>
        <v>42991</v>
      </c>
      <c r="BC333" s="257">
        <f>_xll.qlIndexFixing($AC$5,AZ333,TRUE,_xll.ohTrigger(Trigger,Trigger12M))</f>
        <v>2.1730847297027232E-3</v>
      </c>
      <c r="BD333" s="257">
        <f>_xll.qlIndexFixing($BE$1,AZ333,TRUE,_xll.ohTrigger(Trigger,Trigger12M))</f>
        <v>2.7032286919328281E-3</v>
      </c>
    </row>
    <row r="334" spans="51:56" ht="11.25" customHeight="1" x14ac:dyDescent="0.25">
      <c r="AY334" s="104" t="s">
        <v>203</v>
      </c>
      <c r="AZ334" s="105">
        <f>_xll.qlInterestRateIndexFixingDate(Currency&amp;"ibor"&amp;Tenor,BA334,Trigger)</f>
        <v>42625</v>
      </c>
      <c r="BA334" s="105">
        <f>_xll.qlCalendarAdvance(Calendar,BA333,AY334,"f",,Trigger)</f>
        <v>42627</v>
      </c>
      <c r="BB334" s="105">
        <f>_xll.qlInterestRateIndexMaturity(Currency&amp;"ibor"&amp;Tenor,BA334,Trigger)</f>
        <v>42992</v>
      </c>
      <c r="BC334" s="257">
        <f>_xll.qlIndexFixing($AC$5,AZ334,TRUE,_xll.ohTrigger(Trigger,Trigger12M))</f>
        <v>2.1748233748205728E-3</v>
      </c>
      <c r="BD334" s="257">
        <f>_xll.qlIndexFixing($BE$1,AZ334,TRUE,_xll.ohTrigger(Trigger,Trigger12M))</f>
        <v>2.7078855297487949E-3</v>
      </c>
    </row>
    <row r="335" spans="51:56" ht="11.25" customHeight="1" x14ac:dyDescent="0.25">
      <c r="AY335" s="104" t="s">
        <v>203</v>
      </c>
      <c r="AZ335" s="105">
        <f>_xll.qlInterestRateIndexFixingDate(Currency&amp;"ibor"&amp;Tenor,BA335,Trigger)</f>
        <v>42626</v>
      </c>
      <c r="BA335" s="105">
        <f>_xll.qlCalendarAdvance(Calendar,BA334,AY335,"f",,Trigger)</f>
        <v>42628</v>
      </c>
      <c r="BB335" s="105">
        <f>_xll.qlInterestRateIndexMaturity(Currency&amp;"ibor"&amp;Tenor,BA335,Trigger)</f>
        <v>42993</v>
      </c>
      <c r="BC335" s="257">
        <f>_xll.qlIndexFixing($AC$5,AZ335,TRUE,_xll.ohTrigger(Trigger,Trigger12M))</f>
        <v>2.1765622381246584E-3</v>
      </c>
      <c r="BD335" s="257">
        <f>_xll.qlIndexFixing($BE$1,AZ335,TRUE,_xll.ohTrigger(Trigger,Trigger12M))</f>
        <v>2.7125299367824402E-3</v>
      </c>
    </row>
    <row r="336" spans="51:56" ht="11.25" customHeight="1" x14ac:dyDescent="0.25">
      <c r="AY336" s="104" t="s">
        <v>203</v>
      </c>
      <c r="AZ336" s="105">
        <f>_xll.qlInterestRateIndexFixingDate(Currency&amp;"ibor"&amp;Tenor,BA336,Trigger)</f>
        <v>42627</v>
      </c>
      <c r="BA336" s="105">
        <f>_xll.qlCalendarAdvance(Calendar,BA335,AY336,"f",,Trigger)</f>
        <v>42629</v>
      </c>
      <c r="BB336" s="105">
        <f>_xll.qlInterestRateIndexMaturity(Currency&amp;"ibor"&amp;Tenor,BA336,Trigger)</f>
        <v>42996</v>
      </c>
      <c r="BC336" s="257">
        <f>_xll.qlIndexFixing($AC$5,AZ336,TRUE,_xll.ohTrigger(Trigger,Trigger12M))</f>
        <v>2.1810585979693204E-3</v>
      </c>
      <c r="BD336" s="257">
        <f>_xll.qlIndexFixing($BE$1,AZ336,TRUE,_xll.ohTrigger(Trigger,Trigger12M))</f>
        <v>2.721327608851238E-3</v>
      </c>
    </row>
    <row r="337" spans="51:56" ht="11.25" customHeight="1" x14ac:dyDescent="0.25">
      <c r="AY337" s="104" t="s">
        <v>203</v>
      </c>
      <c r="AZ337" s="105">
        <f>_xll.qlInterestRateIndexFixingDate(Currency&amp;"ibor"&amp;Tenor,BA337,Trigger)</f>
        <v>42628</v>
      </c>
      <c r="BA337" s="105">
        <f>_xll.qlCalendarAdvance(Calendar,BA336,AY337,"f",,Trigger)</f>
        <v>42632</v>
      </c>
      <c r="BB337" s="105">
        <f>_xll.qlInterestRateIndexMaturity(Currency&amp;"ibor"&amp;Tenor,BA337,Trigger)</f>
        <v>42997</v>
      </c>
      <c r="BC337" s="257">
        <f>_xll.qlIndexFixing($AC$5,AZ337,TRUE,_xll.ohTrigger(Trigger,Trigger12M))</f>
        <v>2.1835198732287676E-3</v>
      </c>
      <c r="BD337" s="257">
        <f>_xll.qlIndexFixing($BE$1,AZ337,TRUE,_xll.ohTrigger(Trigger,Trigger12M))</f>
        <v>2.7309882399051228E-3</v>
      </c>
    </row>
    <row r="338" spans="51:56" ht="11.25" customHeight="1" x14ac:dyDescent="0.25">
      <c r="AY338" s="104" t="s">
        <v>203</v>
      </c>
      <c r="AZ338" s="105">
        <f>_xll.qlInterestRateIndexFixingDate(Currency&amp;"ibor"&amp;Tenor,BA338,Trigger)</f>
        <v>42629</v>
      </c>
      <c r="BA338" s="105">
        <f>_xll.qlCalendarAdvance(Calendar,BA337,AY338,"f",,Trigger)</f>
        <v>42633</v>
      </c>
      <c r="BB338" s="105">
        <f>_xll.qlInterestRateIndexMaturity(Currency&amp;"ibor"&amp;Tenor,BA338,Trigger)</f>
        <v>42998</v>
      </c>
      <c r="BC338" s="257">
        <f>_xll.qlIndexFixing($AC$5,AZ338,TRUE,_xll.ohTrigger(Trigger,Trigger12M))</f>
        <v>2.1852598274824308E-3</v>
      </c>
      <c r="BD338" s="257">
        <f>_xll.qlIndexFixing($BE$1,AZ338,TRUE,_xll.ohTrigger(Trigger,Trigger12M))</f>
        <v>2.7355742569259434E-3</v>
      </c>
    </row>
    <row r="339" spans="51:56" ht="11.25" customHeight="1" x14ac:dyDescent="0.25">
      <c r="AY339" s="104" t="s">
        <v>203</v>
      </c>
      <c r="AZ339" s="105">
        <f>_xll.qlInterestRateIndexFixingDate(Currency&amp;"ibor"&amp;Tenor,BA339,Trigger)</f>
        <v>42632</v>
      </c>
      <c r="BA339" s="105">
        <f>_xll.qlCalendarAdvance(Calendar,BA338,AY339,"f",,Trigger)</f>
        <v>42634</v>
      </c>
      <c r="BB339" s="105">
        <f>_xll.qlInterestRateIndexMaturity(Currency&amp;"ibor"&amp;Tenor,BA339,Trigger)</f>
        <v>42999</v>
      </c>
      <c r="BC339" s="257">
        <f>_xll.qlIndexFixing($AC$5,AZ339,TRUE,_xll.ohTrigger(Trigger,Trigger12M))</f>
        <v>2.1869999999295569E-3</v>
      </c>
      <c r="BD339" s="257">
        <f>_xll.qlIndexFixing($BE$1,AZ339,TRUE,_xll.ohTrigger(Trigger,Trigger12M))</f>
        <v>2.7401493701564548E-3</v>
      </c>
    </row>
    <row r="340" spans="51:56" ht="11.25" customHeight="1" x14ac:dyDescent="0.25">
      <c r="AY340" s="104" t="s">
        <v>203</v>
      </c>
      <c r="AZ340" s="105">
        <f>_xll.qlInterestRateIndexFixingDate(Currency&amp;"ibor"&amp;Tenor,BA340,Trigger)</f>
        <v>42633</v>
      </c>
      <c r="BA340" s="105">
        <f>_xll.qlCalendarAdvance(Calendar,BA339,AY340,"f",,Trigger)</f>
        <v>42635</v>
      </c>
      <c r="BB340" s="105">
        <f>_xll.qlInterestRateIndexMaturity(Currency&amp;"ibor"&amp;Tenor,BA340,Trigger)</f>
        <v>43000</v>
      </c>
      <c r="BC340" s="257">
        <f>_xll.qlIndexFixing($AC$5,AZ340,TRUE,_xll.ohTrigger(Trigger,Trigger12M))</f>
        <v>2.1895491955260878E-3</v>
      </c>
      <c r="BD340" s="257">
        <f>_xll.qlIndexFixing($BE$1,AZ340,TRUE,_xll.ohTrigger(Trigger,Trigger12M))</f>
        <v>2.7447138448113569E-3</v>
      </c>
    </row>
    <row r="341" spans="51:56" ht="11.25" customHeight="1" x14ac:dyDescent="0.25">
      <c r="AY341" s="104" t="s">
        <v>203</v>
      </c>
      <c r="AZ341" s="105">
        <f>_xll.qlInterestRateIndexFixingDate(Currency&amp;"ibor"&amp;Tenor,BA341,Trigger)</f>
        <v>42634</v>
      </c>
      <c r="BA341" s="105">
        <f>_xll.qlCalendarAdvance(Calendar,BA340,AY341,"f",,Trigger)</f>
        <v>42636</v>
      </c>
      <c r="BB341" s="105">
        <f>_xll.qlInterestRateIndexMaturity(Currency&amp;"ibor"&amp;Tenor,BA341,Trigger)</f>
        <v>43003</v>
      </c>
      <c r="BC341" s="257">
        <f>_xll.qlIndexFixing($AC$5,AZ341,TRUE,_xll.ohTrigger(Trigger,Trigger12M))</f>
        <v>2.1964767306956114E-3</v>
      </c>
      <c r="BD341" s="257">
        <f>_xll.qlIndexFixing($BE$1,AZ341,TRUE,_xll.ohTrigger(Trigger,Trigger12M))</f>
        <v>2.7533771958756434E-3</v>
      </c>
    </row>
    <row r="342" spans="51:56" ht="11.25" customHeight="1" x14ac:dyDescent="0.25">
      <c r="AY342" s="104" t="s">
        <v>203</v>
      </c>
      <c r="AZ342" s="105">
        <f>_xll.qlInterestRateIndexFixingDate(Currency&amp;"ibor"&amp;Tenor,BA342,Trigger)</f>
        <v>42635</v>
      </c>
      <c r="BA342" s="105">
        <f>_xll.qlCalendarAdvance(Calendar,BA341,AY342,"f",,Trigger)</f>
        <v>42639</v>
      </c>
      <c r="BB342" s="105">
        <f>_xll.qlInterestRateIndexMaturity(Currency&amp;"ibor"&amp;Tenor,BA342,Trigger)</f>
        <v>43004</v>
      </c>
      <c r="BC342" s="257">
        <f>_xll.qlIndexFixing($AC$5,AZ342,TRUE,_xll.ohTrigger(Trigger,Trigger12M))</f>
        <v>2.1997672933022116E-3</v>
      </c>
      <c r="BD342" s="257">
        <f>_xll.qlIndexFixing($BE$1,AZ342,TRUE,_xll.ohTrigger(Trigger,Trigger12M))</f>
        <v>2.7628707691447177E-3</v>
      </c>
    </row>
    <row r="343" spans="51:56" ht="11.25" customHeight="1" x14ac:dyDescent="0.25">
      <c r="AY343" s="104" t="s">
        <v>203</v>
      </c>
      <c r="AZ343" s="105">
        <f>_xll.qlInterestRateIndexFixingDate(Currency&amp;"ibor"&amp;Tenor,BA343,Trigger)</f>
        <v>42636</v>
      </c>
      <c r="BA343" s="105">
        <f>_xll.qlCalendarAdvance(Calendar,BA342,AY343,"f",,Trigger)</f>
        <v>42640</v>
      </c>
      <c r="BB343" s="105">
        <f>_xll.qlInterestRateIndexMaturity(Currency&amp;"ibor"&amp;Tenor,BA343,Trigger)</f>
        <v>43005</v>
      </c>
      <c r="BC343" s="257">
        <f>_xll.qlIndexFixing($AC$5,AZ343,TRUE,_xll.ohTrigger(Trigger,Trigger12M))</f>
        <v>2.202327146676088E-3</v>
      </c>
      <c r="BD343" s="257">
        <f>_xll.qlIndexFixing($BE$1,AZ343,TRUE,_xll.ohTrigger(Trigger,Trigger12M))</f>
        <v>2.7673861363157323E-3</v>
      </c>
    </row>
    <row r="344" spans="51:56" ht="11.25" customHeight="1" x14ac:dyDescent="0.25">
      <c r="AY344" s="104" t="s">
        <v>203</v>
      </c>
      <c r="AZ344" s="105">
        <f>_xll.qlInterestRateIndexFixingDate(Currency&amp;"ibor"&amp;Tenor,BA344,Trigger)</f>
        <v>42639</v>
      </c>
      <c r="BA344" s="105">
        <f>_xll.qlCalendarAdvance(Calendar,BA343,AY344,"f",,Trigger)</f>
        <v>42641</v>
      </c>
      <c r="BB344" s="105">
        <f>_xll.qlInterestRateIndexMaturity(Currency&amp;"ibor"&amp;Tenor,BA344,Trigger)</f>
        <v>43006</v>
      </c>
      <c r="BC344" s="257">
        <f>_xll.qlIndexFixing($AC$5,AZ344,TRUE,_xll.ohTrigger(Trigger,Trigger12M))</f>
        <v>2.2048891316551029E-3</v>
      </c>
      <c r="BD344" s="257">
        <f>_xll.qlIndexFixing($BE$1,AZ344,TRUE,_xll.ohTrigger(Trigger,Trigger12M))</f>
        <v>2.7718925205031846E-3</v>
      </c>
    </row>
    <row r="345" spans="51:56" ht="11.25" customHeight="1" x14ac:dyDescent="0.25">
      <c r="AY345" s="104" t="s">
        <v>203</v>
      </c>
      <c r="AZ345" s="105">
        <f>_xll.qlInterestRateIndexFixingDate(Currency&amp;"ibor"&amp;Tenor,BA345,Trigger)</f>
        <v>42640</v>
      </c>
      <c r="BA345" s="105">
        <f>_xll.qlCalendarAdvance(Calendar,BA344,AY345,"f",,Trigger)</f>
        <v>42642</v>
      </c>
      <c r="BB345" s="105">
        <f>_xll.qlInterestRateIndexMaturity(Currency&amp;"ibor"&amp;Tenor,BA345,Trigger)</f>
        <v>43007</v>
      </c>
      <c r="BC345" s="257">
        <f>_xll.qlIndexFixing($AC$5,AZ345,TRUE,_xll.ohTrigger(Trigger,Trigger12M))</f>
        <v>2.2074532482556824E-3</v>
      </c>
      <c r="BD345" s="257">
        <f>_xll.qlIndexFixing($BE$1,AZ345,TRUE,_xll.ohTrigger(Trigger,Trigger12M))</f>
        <v>2.7763902083562443E-3</v>
      </c>
    </row>
    <row r="346" spans="51:56" ht="11.25" customHeight="1" x14ac:dyDescent="0.25">
      <c r="AY346" s="104" t="s">
        <v>203</v>
      </c>
      <c r="AZ346" s="105">
        <f>_xll.qlInterestRateIndexFixingDate(Currency&amp;"ibor"&amp;Tenor,BA346,Trigger)</f>
        <v>42641</v>
      </c>
      <c r="BA346" s="105">
        <f>_xll.qlCalendarAdvance(Calendar,BA345,AY346,"f",,Trigger)</f>
        <v>42643</v>
      </c>
      <c r="BB346" s="105">
        <f>_xll.qlInterestRateIndexMaturity(Currency&amp;"ibor"&amp;Tenor,BA346,Trigger)</f>
        <v>43007</v>
      </c>
      <c r="BC346" s="257">
        <f>_xll.qlIndexFixing($AC$5,AZ346,TRUE,_xll.ohTrigger(Trigger,Trigger12M))</f>
        <v>2.2078220609228543E-3</v>
      </c>
      <c r="BD346" s="257">
        <f>_xll.qlIndexFixing($BE$1,AZ346,TRUE,_xll.ohTrigger(Trigger,Trigger12M))</f>
        <v>2.7788468644461719E-3</v>
      </c>
    </row>
    <row r="347" spans="51:56" ht="11.25" customHeight="1" x14ac:dyDescent="0.25">
      <c r="AY347" s="104" t="s">
        <v>203</v>
      </c>
      <c r="AZ347" s="105">
        <f>_xll.qlInterestRateIndexFixingDate(Currency&amp;"ibor"&amp;Tenor,BA347,Trigger)</f>
        <v>42642</v>
      </c>
      <c r="BA347" s="105">
        <f>_xll.qlCalendarAdvance(Calendar,BA346,AY347,"f",,Trigger)</f>
        <v>42646</v>
      </c>
      <c r="BB347" s="105">
        <f>_xll.qlInterestRateIndexMaturity(Currency&amp;"ibor"&amp;Tenor,BA347,Trigger)</f>
        <v>43011</v>
      </c>
      <c r="BC347" s="257">
        <f>_xll.qlIndexFixing($AC$5,AZ347,TRUE,_xll.ohTrigger(Trigger,Trigger12M))</f>
        <v>2.2177310312043366E-3</v>
      </c>
      <c r="BD347" s="257">
        <f>_xll.qlIndexFixing($BE$1,AZ347,TRUE,_xll.ohTrigger(Trigger,Trigger12M))</f>
        <v>2.7942998365888569E-3</v>
      </c>
    </row>
    <row r="348" spans="51:56" ht="11.25" customHeight="1" x14ac:dyDescent="0.25">
      <c r="AY348" s="104" t="s">
        <v>203</v>
      </c>
      <c r="AZ348" s="105">
        <f>_xll.qlInterestRateIndexFixingDate(Currency&amp;"ibor"&amp;Tenor,BA348,Trigger)</f>
        <v>42643</v>
      </c>
      <c r="BA348" s="105">
        <f>_xll.qlCalendarAdvance(Calendar,BA347,AY348,"f",,Trigger)</f>
        <v>42647</v>
      </c>
      <c r="BB348" s="105">
        <f>_xll.qlInterestRateIndexMaturity(Currency&amp;"ibor"&amp;Tenor,BA348,Trigger)</f>
        <v>43012</v>
      </c>
      <c r="BC348" s="257">
        <f>_xll.qlIndexFixing($AC$5,AZ348,TRUE,_xll.ohTrigger(Trigger,Trigger12M))</f>
        <v>2.2203058061610863E-3</v>
      </c>
      <c r="BD348" s="257">
        <f>_xll.qlIndexFixing($BE$1,AZ348,TRUE,_xll.ohTrigger(Trigger,Trigger12M))</f>
        <v>2.7987583721784579E-3</v>
      </c>
    </row>
    <row r="349" spans="51:56" ht="11.25" customHeight="1" x14ac:dyDescent="0.25">
      <c r="AY349" s="104" t="s">
        <v>203</v>
      </c>
      <c r="AZ349" s="105">
        <f>_xll.qlInterestRateIndexFixingDate(Currency&amp;"ibor"&amp;Tenor,BA349,Trigger)</f>
        <v>42646</v>
      </c>
      <c r="BA349" s="105">
        <f>_xll.qlCalendarAdvance(Calendar,BA348,AY349,"f",,Trigger)</f>
        <v>42648</v>
      </c>
      <c r="BB349" s="105">
        <f>_xll.qlInterestRateIndexMaturity(Currency&amp;"ibor"&amp;Tenor,BA349,Trigger)</f>
        <v>43013</v>
      </c>
      <c r="BC349" s="257">
        <f>_xll.qlIndexFixing($AC$5,AZ349,TRUE,_xll.ohTrigger(Trigger,Trigger12M))</f>
        <v>2.2228827128390463E-3</v>
      </c>
      <c r="BD349" s="257">
        <f>_xll.qlIndexFixing($BE$1,AZ349,TRUE,_xll.ohTrigger(Trigger,Trigger12M))</f>
        <v>2.8032095293092289E-3</v>
      </c>
    </row>
    <row r="350" spans="51:56" ht="11.25" customHeight="1" x14ac:dyDescent="0.25">
      <c r="AY350" s="104" t="s">
        <v>203</v>
      </c>
      <c r="AZ350" s="105">
        <f>_xll.qlInterestRateIndexFixingDate(Currency&amp;"ibor"&amp;Tenor,BA350,Trigger)</f>
        <v>42647</v>
      </c>
      <c r="BA350" s="105">
        <f>_xll.qlCalendarAdvance(Calendar,BA349,AY350,"f",,Trigger)</f>
        <v>42649</v>
      </c>
      <c r="BB350" s="105">
        <f>_xll.qlInterestRateIndexMaturity(Currency&amp;"ibor"&amp;Tenor,BA350,Trigger)</f>
        <v>43014</v>
      </c>
      <c r="BC350" s="257">
        <f>_xll.qlIndexFixing($AC$5,AZ350,TRUE,_xll.ohTrigger(Trigger,Trigger12M))</f>
        <v>2.2254617512546425E-3</v>
      </c>
      <c r="BD350" s="257">
        <f>_xll.qlIndexFixing($BE$1,AZ350,TRUE,_xll.ohTrigger(Trigger,Trigger12M))</f>
        <v>2.8076531462508142E-3</v>
      </c>
    </row>
    <row r="351" spans="51:56" ht="11.25" customHeight="1" x14ac:dyDescent="0.25">
      <c r="AY351" s="104" t="s">
        <v>203</v>
      </c>
      <c r="AZ351" s="105">
        <f>_xll.qlInterestRateIndexFixingDate(Currency&amp;"ibor"&amp;Tenor,BA351,Trigger)</f>
        <v>42648</v>
      </c>
      <c r="BA351" s="105">
        <f>_xll.qlCalendarAdvance(Calendar,BA350,AY351,"f",,Trigger)</f>
        <v>42650</v>
      </c>
      <c r="BB351" s="105">
        <f>_xll.qlInterestRateIndexMaturity(Currency&amp;"ibor"&amp;Tenor,BA351,Trigger)</f>
        <v>43017</v>
      </c>
      <c r="BC351" s="257">
        <f>_xll.qlIndexFixing($AC$5,AZ351,TRUE,_xll.ohTrigger(Trigger,Trigger12M))</f>
        <v>2.2324282506565553E-3</v>
      </c>
      <c r="BD351" s="257">
        <f>_xll.qlIndexFixing($BE$1,AZ351,TRUE,_xll.ohTrigger(Trigger,Trigger12M))</f>
        <v>2.8161016659561376E-3</v>
      </c>
    </row>
    <row r="352" spans="51:56" ht="11.25" customHeight="1" x14ac:dyDescent="0.25">
      <c r="AY352" s="104" t="s">
        <v>203</v>
      </c>
      <c r="AZ352" s="105">
        <f>_xll.qlInterestRateIndexFixingDate(Currency&amp;"ibor"&amp;Tenor,BA352,Trigger)</f>
        <v>42649</v>
      </c>
      <c r="BA352" s="105">
        <f>_xll.qlCalendarAdvance(Calendar,BA351,AY352,"f",,Trigger)</f>
        <v>42653</v>
      </c>
      <c r="BB352" s="105">
        <f>_xll.qlInterestRateIndexMaturity(Currency&amp;"ibor"&amp;Tenor,BA352,Trigger)</f>
        <v>43018</v>
      </c>
      <c r="BC352" s="257">
        <f>_xll.qlIndexFixing($AC$5,AZ352,TRUE,_xll.ohTrigger(Trigger,Trigger12M))</f>
        <v>2.2357992226271438E-3</v>
      </c>
      <c r="BD352" s="257">
        <f>_xll.qlIndexFixing($BE$1,AZ352,TRUE,_xll.ohTrigger(Trigger,Trigger12M))</f>
        <v>2.8253489515330677E-3</v>
      </c>
    </row>
    <row r="353" spans="51:56" ht="11.25" customHeight="1" x14ac:dyDescent="0.25">
      <c r="AY353" s="104" t="s">
        <v>203</v>
      </c>
      <c r="AZ353" s="105">
        <f>_xll.qlInterestRateIndexFixingDate(Currency&amp;"ibor"&amp;Tenor,BA353,Trigger)</f>
        <v>42650</v>
      </c>
      <c r="BA353" s="105">
        <f>_xll.qlCalendarAdvance(Calendar,BA352,AY353,"f",,Trigger)</f>
        <v>42654</v>
      </c>
      <c r="BB353" s="105">
        <f>_xll.qlInterestRateIndexMaturity(Currency&amp;"ibor"&amp;Tenor,BA353,Trigger)</f>
        <v>43019</v>
      </c>
      <c r="BC353" s="257">
        <f>_xll.qlIndexFixing($AC$5,AZ353,TRUE,_xll.ohTrigger(Trigger,Trigger12M))</f>
        <v>2.2383889199812388E-3</v>
      </c>
      <c r="BD353" s="257">
        <f>_xll.qlIndexFixing($BE$1,AZ353,TRUE,_xll.ohTrigger(Trigger,Trigger12M))</f>
        <v>2.8297524155893625E-3</v>
      </c>
    </row>
    <row r="354" spans="51:56" ht="11.25" customHeight="1" x14ac:dyDescent="0.25">
      <c r="AY354" s="104" t="s">
        <v>203</v>
      </c>
      <c r="AZ354" s="105">
        <f>_xll.qlInterestRateIndexFixingDate(Currency&amp;"ibor"&amp;Tenor,BA354,Trigger)</f>
        <v>42653</v>
      </c>
      <c r="BA354" s="105">
        <f>_xll.qlCalendarAdvance(Calendar,BA353,AY354,"f",,Trigger)</f>
        <v>42655</v>
      </c>
      <c r="BB354" s="105">
        <f>_xll.qlInterestRateIndexMaturity(Currency&amp;"ibor"&amp;Tenor,BA354,Trigger)</f>
        <v>43020</v>
      </c>
      <c r="BC354" s="257">
        <f>_xll.qlIndexFixing($AC$5,AZ354,TRUE,_xll.ohTrigger(Trigger,Trigger12M))</f>
        <v>2.2409807491732725E-3</v>
      </c>
      <c r="BD354" s="257">
        <f>_xll.qlIndexFixing($BE$1,AZ354,TRUE,_xll.ohTrigger(Trigger,Trigger12M))</f>
        <v>2.834147353485058E-3</v>
      </c>
    </row>
    <row r="355" spans="51:56" ht="11.25" customHeight="1" x14ac:dyDescent="0.25">
      <c r="AY355" s="104" t="s">
        <v>203</v>
      </c>
      <c r="AZ355" s="105">
        <f>_xll.qlInterestRateIndexFixingDate(Currency&amp;"ibor"&amp;Tenor,BA355,Trigger)</f>
        <v>42654</v>
      </c>
      <c r="BA355" s="105">
        <f>_xll.qlCalendarAdvance(Calendar,BA354,AY355,"f",,Trigger)</f>
        <v>42656</v>
      </c>
      <c r="BB355" s="105">
        <f>_xll.qlInterestRateIndexMaturity(Currency&amp;"ibor"&amp;Tenor,BA355,Trigger)</f>
        <v>43021</v>
      </c>
      <c r="BC355" s="257">
        <f>_xll.qlIndexFixing($AC$5,AZ355,TRUE,_xll.ohTrigger(Trigger,Trigger12M))</f>
        <v>2.2435747102198898E-3</v>
      </c>
      <c r="BD355" s="257">
        <f>_xll.qlIndexFixing($BE$1,AZ355,TRUE,_xll.ohTrigger(Trigger,Trigger12M))</f>
        <v>2.838533598292422E-3</v>
      </c>
    </row>
    <row r="356" spans="51:56" ht="11.25" customHeight="1" x14ac:dyDescent="0.25">
      <c r="AY356" s="104" t="s">
        <v>203</v>
      </c>
      <c r="AZ356" s="105">
        <f>_xll.qlInterestRateIndexFixingDate(Currency&amp;"ibor"&amp;Tenor,BA356,Trigger)</f>
        <v>42655</v>
      </c>
      <c r="BA356" s="105">
        <f>_xll.qlCalendarAdvance(Calendar,BA355,AY356,"f",,Trigger)</f>
        <v>42657</v>
      </c>
      <c r="BB356" s="105">
        <f>_xll.qlInterestRateIndexMaturity(Currency&amp;"ibor"&amp;Tenor,BA356,Trigger)</f>
        <v>43024</v>
      </c>
      <c r="BC356" s="257">
        <f>_xll.qlIndexFixing($AC$5,AZ356,TRUE,_xll.ohTrigger(Trigger,Trigger12M))</f>
        <v>2.2505598473314204E-3</v>
      </c>
      <c r="BD356" s="257">
        <f>_xll.qlIndexFixing($BE$1,AZ356,TRUE,_xll.ohTrigger(Trigger,Trigger12M))</f>
        <v>2.8468827554906065E-3</v>
      </c>
    </row>
    <row r="357" spans="51:56" ht="11.25" customHeight="1" x14ac:dyDescent="0.25">
      <c r="AY357" s="104" t="s">
        <v>203</v>
      </c>
      <c r="AZ357" s="105">
        <f>_xll.qlInterestRateIndexFixingDate(Currency&amp;"ibor"&amp;Tenor,BA357,Trigger)</f>
        <v>42656</v>
      </c>
      <c r="BA357" s="105">
        <f>_xll.qlCalendarAdvance(Calendar,BA356,AY357,"f",,Trigger)</f>
        <v>42660</v>
      </c>
      <c r="BB357" s="105">
        <f>_xll.qlInterestRateIndexMaturity(Currency&amp;"ibor"&amp;Tenor,BA357,Trigger)</f>
        <v>43025</v>
      </c>
      <c r="BC357" s="257">
        <f>_xll.qlIndexFixing($AC$5,AZ357,TRUE,_xll.ohTrigger(Trigger,Trigger12M))</f>
        <v>2.2539718732863898E-3</v>
      </c>
      <c r="BD357" s="257">
        <f>_xll.qlIndexFixing($BE$1,AZ357,TRUE,_xll.ohTrigger(Trigger,Trigger12M))</f>
        <v>2.855988282124636E-3</v>
      </c>
    </row>
    <row r="358" spans="51:56" ht="11.25" customHeight="1" x14ac:dyDescent="0.25">
      <c r="AY358" s="104" t="s">
        <v>203</v>
      </c>
      <c r="AZ358" s="105">
        <f>_xll.qlInterestRateIndexFixingDate(Currency&amp;"ibor"&amp;Tenor,BA358,Trigger)</f>
        <v>42657</v>
      </c>
      <c r="BA358" s="105">
        <f>_xll.qlCalendarAdvance(Calendar,BA357,AY358,"f",,Trigger)</f>
        <v>42661</v>
      </c>
      <c r="BB358" s="105">
        <f>_xll.qlInterestRateIndexMaturity(Currency&amp;"ibor"&amp;Tenor,BA358,Trigger)</f>
        <v>43026</v>
      </c>
      <c r="BC358" s="257">
        <f>_xll.qlIndexFixing($AC$5,AZ358,TRUE,_xll.ohTrigger(Trigger,Trigger12M))</f>
        <v>2.2565764938571199E-3</v>
      </c>
      <c r="BD358" s="257">
        <f>_xll.qlIndexFixing($BE$1,AZ358,TRUE,_xll.ohTrigger(Trigger,Trigger12M))</f>
        <v>2.8603285316080671E-3</v>
      </c>
    </row>
    <row r="359" spans="51:56" ht="11.25" customHeight="1" x14ac:dyDescent="0.25">
      <c r="AY359" s="104" t="s">
        <v>203</v>
      </c>
      <c r="AZ359" s="105">
        <f>_xll.qlInterestRateIndexFixingDate(Currency&amp;"ibor"&amp;Tenor,BA359,Trigger)</f>
        <v>42660</v>
      </c>
      <c r="BA359" s="105">
        <f>_xll.qlCalendarAdvance(Calendar,BA358,AY359,"f",,Trigger)</f>
        <v>42662</v>
      </c>
      <c r="BB359" s="105">
        <f>_xll.qlInterestRateIndexMaturity(Currency&amp;"ibor"&amp;Tenor,BA359,Trigger)</f>
        <v>43027</v>
      </c>
      <c r="BC359" s="257">
        <f>_xll.qlIndexFixing($AC$5,AZ359,TRUE,_xll.ohTrigger(Trigger,Trigger12M))</f>
        <v>2.2591832463829554E-3</v>
      </c>
      <c r="BD359" s="257">
        <f>_xll.qlIndexFixing($BE$1,AZ359,TRUE,_xll.ohTrigger(Trigger,Trigger12M))</f>
        <v>2.8646590708529666E-3</v>
      </c>
    </row>
    <row r="360" spans="51:56" ht="11.25" customHeight="1" x14ac:dyDescent="0.25">
      <c r="AY360" s="104" t="s">
        <v>203</v>
      </c>
      <c r="AZ360" s="105">
        <f>_xll.qlInterestRateIndexFixingDate(Currency&amp;"ibor"&amp;Tenor,BA360,Trigger)</f>
        <v>42661</v>
      </c>
      <c r="BA360" s="105">
        <f>_xll.qlCalendarAdvance(Calendar,BA359,AY360,"f",,Trigger)</f>
        <v>42663</v>
      </c>
      <c r="BB360" s="105">
        <f>_xll.qlInterestRateIndexMaturity(Currency&amp;"ibor"&amp;Tenor,BA360,Trigger)</f>
        <v>43028</v>
      </c>
      <c r="BC360" s="257">
        <f>_xll.qlIndexFixing($AC$5,AZ360,TRUE,_xll.ohTrigger(Trigger,Trigger12M))</f>
        <v>2.2617921308809787E-3</v>
      </c>
      <c r="BD360" s="257">
        <f>_xll.qlIndexFixing($BE$1,AZ360,TRUE,_xll.ohTrigger(Trigger,Trigger12M))</f>
        <v>2.8689797277361979E-3</v>
      </c>
    </row>
    <row r="361" spans="51:56" ht="11.25" customHeight="1" x14ac:dyDescent="0.25">
      <c r="AY361" s="104" t="s">
        <v>203</v>
      </c>
      <c r="AZ361" s="105">
        <f>_xll.qlInterestRateIndexFixingDate(Currency&amp;"ibor"&amp;Tenor,BA361,Trigger)</f>
        <v>42662</v>
      </c>
      <c r="BA361" s="105">
        <f>_xll.qlCalendarAdvance(Calendar,BA360,AY361,"f",,Trigger)</f>
        <v>42664</v>
      </c>
      <c r="BB361" s="105">
        <f>_xll.qlInterestRateIndexMaturity(Currency&amp;"ibor"&amp;Tenor,BA361,Trigger)</f>
        <v>43031</v>
      </c>
      <c r="BC361" s="257">
        <f>_xll.qlIndexFixing($AC$5,AZ361,TRUE,_xll.ohTrigger(Trigger,Trigger12M))</f>
        <v>2.2687953427724976E-3</v>
      </c>
      <c r="BD361" s="257">
        <f>_xll.qlIndexFixing($BE$1,AZ361,TRUE,_xll.ohTrigger(Trigger,Trigger12M))</f>
        <v>2.8772266585719328E-3</v>
      </c>
    </row>
    <row r="362" spans="51:56" ht="11.25" customHeight="1" x14ac:dyDescent="0.25">
      <c r="AY362" s="104" t="s">
        <v>203</v>
      </c>
      <c r="AZ362" s="105">
        <f>_xll.qlInterestRateIndexFixingDate(Currency&amp;"ibor"&amp;Tenor,BA362,Trigger)</f>
        <v>42663</v>
      </c>
      <c r="BA362" s="105">
        <f>_xll.qlCalendarAdvance(Calendar,BA361,AY362,"f",,Trigger)</f>
        <v>42667</v>
      </c>
      <c r="BB362" s="105">
        <f>_xll.qlInterestRateIndexMaturity(Currency&amp;"ibor"&amp;Tenor,BA362,Trigger)</f>
        <v>43032</v>
      </c>
      <c r="BC362" s="257">
        <f>_xll.qlIndexFixing($AC$5,AZ362,TRUE,_xll.ohTrigger(Trigger,Trigger12M))</f>
        <v>2.2722489889306819E-3</v>
      </c>
      <c r="BD362" s="257">
        <f>_xll.qlIndexFixing($BE$1,AZ362,TRUE,_xll.ohTrigger(Trigger,Trigger12M))</f>
        <v>2.8861600632047687E-3</v>
      </c>
    </row>
    <row r="363" spans="51:56" ht="11.25" customHeight="1" x14ac:dyDescent="0.25">
      <c r="AY363" s="104" t="s">
        <v>203</v>
      </c>
      <c r="AZ363" s="105">
        <f>_xll.qlInterestRateIndexFixingDate(Currency&amp;"ibor"&amp;Tenor,BA363,Trigger)</f>
        <v>42664</v>
      </c>
      <c r="BA363" s="105">
        <f>_xll.qlCalendarAdvance(Calendar,BA362,AY363,"f",,Trigger)</f>
        <v>42668</v>
      </c>
      <c r="BB363" s="105">
        <f>_xll.qlInterestRateIndexMaturity(Currency&amp;"ibor"&amp;Tenor,BA363,Trigger)</f>
        <v>43033</v>
      </c>
      <c r="BC363" s="257">
        <f>_xll.qlIndexFixing($AC$5,AZ363,TRUE,_xll.ohTrigger(Trigger,Trigger12M))</f>
        <v>2.2748685335417171E-3</v>
      </c>
      <c r="BD363" s="257">
        <f>_xll.qlIndexFixing($BE$1,AZ363,TRUE,_xll.ohTrigger(Trigger,Trigger12M))</f>
        <v>2.8904287004481162E-3</v>
      </c>
    </row>
    <row r="364" spans="51:56" ht="11.25" customHeight="1" x14ac:dyDescent="0.25">
      <c r="AY364" s="104" t="s">
        <v>203</v>
      </c>
      <c r="AZ364" s="105">
        <f>_xll.qlInterestRateIndexFixingDate(Currency&amp;"ibor"&amp;Tenor,BA364,Trigger)</f>
        <v>42667</v>
      </c>
      <c r="BA364" s="105">
        <f>_xll.qlCalendarAdvance(Calendar,BA363,AY364,"f",,Trigger)</f>
        <v>42669</v>
      </c>
      <c r="BB364" s="105">
        <f>_xll.qlInterestRateIndexMaturity(Currency&amp;"ibor"&amp;Tenor,BA364,Trigger)</f>
        <v>43034</v>
      </c>
      <c r="BC364" s="257">
        <f>_xll.qlIndexFixing($AC$5,AZ364,TRUE,_xll.ohTrigger(Trigger,Trigger12M))</f>
        <v>2.2774902102265572E-3</v>
      </c>
      <c r="BD364" s="257">
        <f>_xll.qlIndexFixing($BE$1,AZ364,TRUE,_xll.ohTrigger(Trigger,Trigger12M))</f>
        <v>2.8946864070003723E-3</v>
      </c>
    </row>
    <row r="365" spans="51:56" ht="11.25" customHeight="1" x14ac:dyDescent="0.25">
      <c r="AY365" s="104" t="s">
        <v>203</v>
      </c>
      <c r="AZ365" s="105">
        <f>_xll.qlInterestRateIndexFixingDate(Currency&amp;"ibor"&amp;Tenor,BA365,Trigger)</f>
        <v>42668</v>
      </c>
      <c r="BA365" s="105">
        <f>_xll.qlCalendarAdvance(Calendar,BA364,AY365,"f",,Trigger)</f>
        <v>42670</v>
      </c>
      <c r="BB365" s="105">
        <f>_xll.qlInterestRateIndexMaturity(Currency&amp;"ibor"&amp;Tenor,BA365,Trigger)</f>
        <v>43035</v>
      </c>
      <c r="BC365" s="257">
        <f>_xll.qlIndexFixing($AC$5,AZ365,TRUE,_xll.ohTrigger(Trigger,Trigger12M))</f>
        <v>2.2801140190011893E-3</v>
      </c>
      <c r="BD365" s="257">
        <f>_xll.qlIndexFixing($BE$1,AZ365,TRUE,_xll.ohTrigger(Trigger,Trigger12M))</f>
        <v>2.8989330055418975E-3</v>
      </c>
    </row>
    <row r="366" spans="51:56" ht="11.25" customHeight="1" x14ac:dyDescent="0.25">
      <c r="AY366" s="104" t="s">
        <v>203</v>
      </c>
      <c r="AZ366" s="105">
        <f>_xll.qlInterestRateIndexFixingDate(Currency&amp;"ibor"&amp;Tenor,BA366,Trigger)</f>
        <v>42669</v>
      </c>
      <c r="BA366" s="105">
        <f>_xll.qlCalendarAdvance(Calendar,BA365,AY366,"f",,Trigger)</f>
        <v>42671</v>
      </c>
      <c r="BB366" s="105">
        <f>_xll.qlInterestRateIndexMaturity(Currency&amp;"ibor"&amp;Tenor,BA366,Trigger)</f>
        <v>43038</v>
      </c>
      <c r="BC366" s="257">
        <f>_xll.qlIndexFixing($AC$5,AZ366,TRUE,_xll.ohTrigger(Trigger,Trigger12M))</f>
        <v>2.2871347427486869E-3</v>
      </c>
      <c r="BD366" s="257">
        <f>_xll.qlIndexFixing($BE$1,AZ366,TRUE,_xll.ohTrigger(Trigger,Trigger12M))</f>
        <v>2.9070750035085488E-3</v>
      </c>
    </row>
    <row r="367" spans="51:56" ht="11.25" customHeight="1" x14ac:dyDescent="0.25">
      <c r="AY367" s="104" t="s">
        <v>203</v>
      </c>
      <c r="AZ367" s="105">
        <f>_xll.qlInterestRateIndexFixingDate(Currency&amp;"ibor"&amp;Tenor,BA367,Trigger)</f>
        <v>42670</v>
      </c>
      <c r="BA367" s="105">
        <f>_xll.qlCalendarAdvance(Calendar,BA366,AY367,"f",,Trigger)</f>
        <v>42674</v>
      </c>
      <c r="BB367" s="105">
        <f>_xll.qlInterestRateIndexMaturity(Currency&amp;"ibor"&amp;Tenor,BA367,Trigger)</f>
        <v>43039</v>
      </c>
      <c r="BC367" s="257">
        <f>_xll.qlIndexFixing($AC$5,AZ367,TRUE,_xll.ohTrigger(Trigger,Trigger12M))</f>
        <v>2.2906305753419157E-3</v>
      </c>
      <c r="BD367" s="257">
        <f>_xll.qlIndexFixing($BE$1,AZ367,TRUE,_xll.ohTrigger(Trigger,Trigger12M))</f>
        <v>2.9158047472258603E-3</v>
      </c>
    </row>
    <row r="368" spans="51:56" ht="11.25" customHeight="1" x14ac:dyDescent="0.25">
      <c r="AY368" s="104" t="s">
        <v>203</v>
      </c>
      <c r="AZ368" s="105">
        <f>_xll.qlInterestRateIndexFixingDate(Currency&amp;"ibor"&amp;Tenor,BA368,Trigger)</f>
        <v>42671</v>
      </c>
      <c r="BA368" s="105">
        <f>_xll.qlCalendarAdvance(Calendar,BA367,AY368,"f",,Trigger)</f>
        <v>42675</v>
      </c>
      <c r="BB368" s="105">
        <f>_xll.qlInterestRateIndexMaturity(Currency&amp;"ibor"&amp;Tenor,BA368,Trigger)</f>
        <v>43040</v>
      </c>
      <c r="BC368" s="257">
        <f>_xll.qlIndexFixing($AC$5,AZ368,TRUE,_xll.ohTrigger(Trigger,Trigger12M))</f>
        <v>2.2932650448221812E-3</v>
      </c>
      <c r="BD368" s="257">
        <f>_xll.qlIndexFixing($BE$1,AZ368,TRUE,_xll.ohTrigger(Trigger,Trigger12M))</f>
        <v>2.9199931199366531E-3</v>
      </c>
    </row>
    <row r="369" spans="51:56" ht="11.25" customHeight="1" x14ac:dyDescent="0.25">
      <c r="AY369" s="104" t="s">
        <v>203</v>
      </c>
      <c r="AZ369" s="105">
        <f>_xll.qlInterestRateIndexFixingDate(Currency&amp;"ibor"&amp;Tenor,BA369,Trigger)</f>
        <v>42674</v>
      </c>
      <c r="BA369" s="105">
        <f>_xll.qlCalendarAdvance(Calendar,BA368,AY369,"f",,Trigger)</f>
        <v>42676</v>
      </c>
      <c r="BB369" s="105">
        <f>_xll.qlInterestRateIndexMaturity(Currency&amp;"ibor"&amp;Tenor,BA369,Trigger)</f>
        <v>43041</v>
      </c>
      <c r="BC369" s="257">
        <f>_xll.qlIndexFixing($AC$5,AZ369,TRUE,_xll.ohTrigger(Trigger,Trigger12M))</f>
        <v>2.2959016464947327E-3</v>
      </c>
      <c r="BD369" s="257">
        <f>_xll.qlIndexFixing($BE$1,AZ369,TRUE,_xll.ohTrigger(Trigger,Trigger12M))</f>
        <v>2.924169305129602E-3</v>
      </c>
    </row>
    <row r="370" spans="51:56" ht="11.25" customHeight="1" x14ac:dyDescent="0.25">
      <c r="AY370" s="104" t="s">
        <v>203</v>
      </c>
      <c r="AZ370" s="105">
        <f>_xll.qlInterestRateIndexFixingDate(Currency&amp;"ibor"&amp;Tenor,BA370,Trigger)</f>
        <v>42675</v>
      </c>
      <c r="BA370" s="105">
        <f>_xll.qlCalendarAdvance(Calendar,BA369,AY370,"f",,Trigger)</f>
        <v>42677</v>
      </c>
      <c r="BB370" s="105">
        <f>_xll.qlInterestRateIndexMaturity(Currency&amp;"ibor"&amp;Tenor,BA370,Trigger)</f>
        <v>43042</v>
      </c>
      <c r="BC370" s="257">
        <f>_xll.qlIndexFixing($AC$5,AZ370,TRUE,_xll.ohTrigger(Trigger,Trigger12M))</f>
        <v>2.2985403803764334E-3</v>
      </c>
      <c r="BD370" s="257">
        <f>_xll.qlIndexFixing($BE$1,AZ370,TRUE,_xll.ohTrigger(Trigger,Trigger12M))</f>
        <v>2.9283333025716877E-3</v>
      </c>
    </row>
    <row r="371" spans="51:56" ht="11.25" customHeight="1" x14ac:dyDescent="0.25">
      <c r="AY371" s="104" t="s">
        <v>203</v>
      </c>
      <c r="AZ371" s="105">
        <f>_xll.qlInterestRateIndexFixingDate(Currency&amp;"ibor"&amp;Tenor,BA371,Trigger)</f>
        <v>42676</v>
      </c>
      <c r="BA371" s="105">
        <f>_xll.qlCalendarAdvance(Calendar,BA370,AY371,"f",,Trigger)</f>
        <v>42678</v>
      </c>
      <c r="BB371" s="105">
        <f>_xll.qlInterestRateIndexMaturity(Currency&amp;"ibor"&amp;Tenor,BA371,Trigger)</f>
        <v>43045</v>
      </c>
      <c r="BC371" s="257">
        <f>_xll.qlIndexFixing($AC$5,AZ371,TRUE,_xll.ohTrigger(Trigger,Trigger12M))</f>
        <v>2.3055780530615599E-3</v>
      </c>
      <c r="BD371" s="257">
        <f>_xll.qlIndexFixing($BE$1,AZ371,TRUE,_xll.ohTrigger(Trigger,Trigger12M))</f>
        <v>2.9363690990258343E-3</v>
      </c>
    </row>
    <row r="372" spans="51:56" ht="11.25" customHeight="1" x14ac:dyDescent="0.25">
      <c r="AY372" s="104" t="s">
        <v>203</v>
      </c>
      <c r="AZ372" s="105">
        <f>_xll.qlInterestRateIndexFixingDate(Currency&amp;"ibor"&amp;Tenor,BA372,Trigger)</f>
        <v>42677</v>
      </c>
      <c r="BA372" s="105">
        <f>_xll.qlCalendarAdvance(Calendar,BA371,AY372,"f",,Trigger)</f>
        <v>42681</v>
      </c>
      <c r="BB372" s="105">
        <f>_xll.qlInterestRateIndexMaturity(Currency&amp;"ibor"&amp;Tenor,BA372,Trigger)</f>
        <v>43046</v>
      </c>
      <c r="BC372" s="257">
        <f>_xll.qlIndexFixing($AC$5,AZ372,TRUE,_xll.ohTrigger(Trigger,Trigger12M))</f>
        <v>2.3091166383350553E-3</v>
      </c>
      <c r="BD372" s="257">
        <f>_xll.qlIndexFixing($BE$1,AZ372,TRUE,_xll.ohTrigger(Trigger,Trigger12M))</f>
        <v>2.9448839653880474E-3</v>
      </c>
    </row>
    <row r="373" spans="51:56" ht="11.25" customHeight="1" x14ac:dyDescent="0.25">
      <c r="AY373" s="104" t="s">
        <v>203</v>
      </c>
      <c r="AZ373" s="105">
        <f>_xll.qlInterestRateIndexFixingDate(Currency&amp;"ibor"&amp;Tenor,BA373,Trigger)</f>
        <v>42678</v>
      </c>
      <c r="BA373" s="105">
        <f>_xll.qlCalendarAdvance(Calendar,BA372,AY373,"f",,Trigger)</f>
        <v>42682</v>
      </c>
      <c r="BB373" s="105">
        <f>_xll.qlInterestRateIndexMaturity(Currency&amp;"ibor"&amp;Tenor,BA373,Trigger)</f>
        <v>43047</v>
      </c>
      <c r="BC373" s="257">
        <f>_xll.qlIndexFixing($AC$5,AZ373,TRUE,_xll.ohTrigger(Trigger,Trigger12M))</f>
        <v>2.311766033518077E-3</v>
      </c>
      <c r="BD373" s="257">
        <f>_xll.qlIndexFixing($BE$1,AZ373,TRUE,_xll.ohTrigger(Trigger,Trigger12M))</f>
        <v>2.9489999582253488E-3</v>
      </c>
    </row>
    <row r="374" spans="51:56" ht="11.25" customHeight="1" x14ac:dyDescent="0.25">
      <c r="AY374" s="104" t="s">
        <v>203</v>
      </c>
      <c r="AZ374" s="105">
        <f>_xll.qlInterestRateIndexFixingDate(Currency&amp;"ibor"&amp;Tenor,BA374,Trigger)</f>
        <v>42681</v>
      </c>
      <c r="BA374" s="105">
        <f>_xll.qlCalendarAdvance(Calendar,BA373,AY374,"f",,Trigger)</f>
        <v>42683</v>
      </c>
      <c r="BB374" s="105">
        <f>_xll.qlInterestRateIndexMaturity(Currency&amp;"ibor"&amp;Tenor,BA374,Trigger)</f>
        <v>43048</v>
      </c>
      <c r="BC374" s="257">
        <f>_xll.qlIndexFixing($AC$5,AZ374,TRUE,_xll.ohTrigger(Trigger,Trigger12M))</f>
        <v>2.3144175610127411E-3</v>
      </c>
      <c r="BD374" s="257">
        <f>_xll.qlIndexFixing($BE$1,AZ374,TRUE,_xll.ohTrigger(Trigger,Trigger12M))</f>
        <v>2.9531091723776393E-3</v>
      </c>
    </row>
    <row r="375" spans="51:56" ht="11.25" customHeight="1" x14ac:dyDescent="0.25">
      <c r="AY375" s="104" t="s">
        <v>203</v>
      </c>
      <c r="AZ375" s="105">
        <f>_xll.qlInterestRateIndexFixingDate(Currency&amp;"ibor"&amp;Tenor,BA375,Trigger)</f>
        <v>42682</v>
      </c>
      <c r="BA375" s="105">
        <f>_xll.qlCalendarAdvance(Calendar,BA374,AY375,"f",,Trigger)</f>
        <v>42684</v>
      </c>
      <c r="BB375" s="105">
        <f>_xll.qlInterestRateIndexMaturity(Currency&amp;"ibor"&amp;Tenor,BA375,Trigger)</f>
        <v>43049</v>
      </c>
      <c r="BC375" s="257">
        <f>_xll.qlIndexFixing($AC$5,AZ375,TRUE,_xll.ohTrigger(Trigger,Trigger12M))</f>
        <v>2.3170712208359107E-3</v>
      </c>
      <c r="BD375" s="257">
        <f>_xll.qlIndexFixing($BE$1,AZ375,TRUE,_xll.ohTrigger(Trigger,Trigger12M))</f>
        <v>2.9572125665318573E-3</v>
      </c>
    </row>
    <row r="376" spans="51:56" ht="11.25" customHeight="1" x14ac:dyDescent="0.25">
      <c r="AY376" s="104" t="s">
        <v>203</v>
      </c>
      <c r="AZ376" s="105">
        <f>_xll.qlInterestRateIndexFixingDate(Currency&amp;"ibor"&amp;Tenor,BA376,Trigger)</f>
        <v>42683</v>
      </c>
      <c r="BA376" s="105">
        <f>_xll.qlCalendarAdvance(Calendar,BA375,AY376,"f",,Trigger)</f>
        <v>42685</v>
      </c>
      <c r="BB376" s="105">
        <f>_xll.qlInterestRateIndexMaturity(Currency&amp;"ibor"&amp;Tenor,BA376,Trigger)</f>
        <v>43052</v>
      </c>
      <c r="BC376" s="257">
        <f>_xll.qlIndexFixing($AC$5,AZ376,TRUE,_xll.ohTrigger(Trigger,Trigger12M))</f>
        <v>2.324125279545796E-3</v>
      </c>
      <c r="BD376" s="257">
        <f>_xll.qlIndexFixing($BE$1,AZ376,TRUE,_xll.ohTrigger(Trigger,Trigger12M))</f>
        <v>2.9651768695913667E-3</v>
      </c>
    </row>
    <row r="377" spans="51:56" ht="11.25" customHeight="1" x14ac:dyDescent="0.25">
      <c r="AY377" s="104" t="s">
        <v>203</v>
      </c>
      <c r="AZ377" s="105">
        <f>_xll.qlInterestRateIndexFixingDate(Currency&amp;"ibor"&amp;Tenor,BA377,Trigger)</f>
        <v>42684</v>
      </c>
      <c r="BA377" s="105">
        <f>_xll.qlCalendarAdvance(Calendar,BA376,AY377,"f",,Trigger)</f>
        <v>42688</v>
      </c>
      <c r="BB377" s="105">
        <f>_xll.qlInterestRateIndexMaturity(Currency&amp;"ibor"&amp;Tenor,BA377,Trigger)</f>
        <v>43053</v>
      </c>
      <c r="BC377" s="257">
        <f>_xll.qlIndexFixing($AC$5,AZ377,TRUE,_xll.ohTrigger(Trigger,Trigger12M))</f>
        <v>2.3277071837583549E-3</v>
      </c>
      <c r="BD377" s="257">
        <f>_xll.qlIndexFixing($BE$1,AZ377,TRUE,_xll.ohTrigger(Trigger,Trigger12M))</f>
        <v>2.9735873860619838E-3</v>
      </c>
    </row>
    <row r="378" spans="51:56" ht="11.25" customHeight="1" x14ac:dyDescent="0.25">
      <c r="AY378" s="104" t="s">
        <v>203</v>
      </c>
      <c r="AZ378" s="105">
        <f>_xll.qlInterestRateIndexFixingDate(Currency&amp;"ibor"&amp;Tenor,BA378,Trigger)</f>
        <v>42685</v>
      </c>
      <c r="BA378" s="105">
        <f>_xll.qlCalendarAdvance(Calendar,BA377,AY378,"f",,Trigger)</f>
        <v>42689</v>
      </c>
      <c r="BB378" s="105">
        <f>_xll.qlInterestRateIndexMaturity(Currency&amp;"ibor"&amp;Tenor,BA378,Trigger)</f>
        <v>43054</v>
      </c>
      <c r="BC378" s="257">
        <f>_xll.qlIndexFixing($AC$5,AZ378,TRUE,_xll.ohTrigger(Trigger,Trigger12M))</f>
        <v>2.3303715054820377E-3</v>
      </c>
      <c r="BD378" s="257">
        <f>_xll.qlIndexFixing($BE$1,AZ378,TRUE,_xll.ohTrigger(Trigger,Trigger12M))</f>
        <v>2.9776763296822813E-3</v>
      </c>
    </row>
    <row r="379" spans="51:56" ht="11.25" customHeight="1" x14ac:dyDescent="0.25">
      <c r="AY379" s="104" t="s">
        <v>203</v>
      </c>
      <c r="AZ379" s="105">
        <f>_xll.qlInterestRateIndexFixingDate(Currency&amp;"ibor"&amp;Tenor,BA379,Trigger)</f>
        <v>42688</v>
      </c>
      <c r="BA379" s="105">
        <f>_xll.qlCalendarAdvance(Calendar,BA378,AY379,"f",,Trigger)</f>
        <v>42690</v>
      </c>
      <c r="BB379" s="105">
        <f>_xll.qlInterestRateIndexMaturity(Currency&amp;"ibor"&amp;Tenor,BA379,Trigger)</f>
        <v>43055</v>
      </c>
      <c r="BC379" s="257">
        <f>_xll.qlIndexFixing($AC$5,AZ379,TRUE,_xll.ohTrigger(Trigger,Trigger12M))</f>
        <v>2.3330379596375951E-3</v>
      </c>
      <c r="BD379" s="257">
        <f>_xll.qlIndexFixing($BE$1,AZ379,TRUE,_xll.ohTrigger(Trigger,Trigger12M))</f>
        <v>2.9817653669166823E-3</v>
      </c>
    </row>
    <row r="380" spans="51:56" ht="11.25" customHeight="1" x14ac:dyDescent="0.25">
      <c r="AY380" s="104" t="s">
        <v>203</v>
      </c>
      <c r="AZ380" s="105">
        <f>_xll.qlInterestRateIndexFixingDate(Currency&amp;"ibor"&amp;Tenor,BA380,Trigger)</f>
        <v>42689</v>
      </c>
      <c r="BA380" s="105">
        <f>_xll.qlCalendarAdvance(Calendar,BA379,AY380,"f",,Trigger)</f>
        <v>42691</v>
      </c>
      <c r="BB380" s="105">
        <f>_xll.qlInterestRateIndexMaturity(Currency&amp;"ibor"&amp;Tenor,BA380,Trigger)</f>
        <v>43056</v>
      </c>
      <c r="BC380" s="257">
        <f>_xll.qlIndexFixing($AC$5,AZ380,TRUE,_xll.ohTrigger(Trigger,Trigger12M))</f>
        <v>2.335706546241891E-3</v>
      </c>
      <c r="BD380" s="257">
        <f>_xll.qlIndexFixing($BE$1,AZ380,TRUE,_xll.ohTrigger(Trigger,Trigger12M))</f>
        <v>2.9858555102832548E-3</v>
      </c>
    </row>
    <row r="381" spans="51:56" ht="11.25" customHeight="1" x14ac:dyDescent="0.25">
      <c r="AY381" s="104" t="s">
        <v>203</v>
      </c>
      <c r="AZ381" s="105">
        <f>_xll.qlInterestRateIndexFixingDate(Currency&amp;"ibor"&amp;Tenor,BA381,Trigger)</f>
        <v>42690</v>
      </c>
      <c r="BA381" s="105">
        <f>_xll.qlCalendarAdvance(Calendar,BA380,AY381,"f",,Trigger)</f>
        <v>42692</v>
      </c>
      <c r="BB381" s="105">
        <f>_xll.qlInterestRateIndexMaturity(Currency&amp;"ibor"&amp;Tenor,BA381,Trigger)</f>
        <v>43059</v>
      </c>
      <c r="BC381" s="257">
        <f>_xll.qlIndexFixing($AC$5,AZ381,TRUE,_xll.ohTrigger(Trigger,Trigger12M))</f>
        <v>2.3427764280689626E-3</v>
      </c>
      <c r="BD381" s="257">
        <f>_xll.qlIndexFixing($BE$1,AZ381,TRUE,_xll.ohTrigger(Trigger,Trigger12M))</f>
        <v>2.9938004297782855E-3</v>
      </c>
    </row>
    <row r="382" spans="51:56" ht="11.25" customHeight="1" x14ac:dyDescent="0.25">
      <c r="AY382" s="104" t="s">
        <v>203</v>
      </c>
      <c r="AZ382" s="105">
        <f>_xll.qlInterestRateIndexFixingDate(Currency&amp;"ibor"&amp;Tenor,BA382,Trigger)</f>
        <v>42691</v>
      </c>
      <c r="BA382" s="105">
        <f>_xll.qlCalendarAdvance(Calendar,BA381,AY382,"f",,Trigger)</f>
        <v>42695</v>
      </c>
      <c r="BB382" s="105">
        <f>_xll.qlInterestRateIndexMaturity(Currency&amp;"ibor"&amp;Tenor,BA382,Trigger)</f>
        <v>43060</v>
      </c>
      <c r="BC382" s="257">
        <f>_xll.qlIndexFixing($AC$5,AZ382,TRUE,_xll.ohTrigger(Trigger,Trigger12M))</f>
        <v>2.3464022174929182E-3</v>
      </c>
      <c r="BD382" s="257">
        <f>_xll.qlIndexFixing($BE$1,AZ382,TRUE,_xll.ohTrigger(Trigger,Trigger12M))</f>
        <v>3.002247664602547E-3</v>
      </c>
    </row>
    <row r="383" spans="51:56" ht="11.25" customHeight="1" x14ac:dyDescent="0.25">
      <c r="AY383" s="104" t="s">
        <v>203</v>
      </c>
      <c r="AZ383" s="105">
        <f>_xll.qlInterestRateIndexFixingDate(Currency&amp;"ibor"&amp;Tenor,BA383,Trigger)</f>
        <v>42692</v>
      </c>
      <c r="BA383" s="105">
        <f>_xll.qlCalendarAdvance(Calendar,BA382,AY383,"f",,Trigger)</f>
        <v>42696</v>
      </c>
      <c r="BB383" s="105">
        <f>_xll.qlInterestRateIndexMaturity(Currency&amp;"ibor"&amp;Tenor,BA383,Trigger)</f>
        <v>43061</v>
      </c>
      <c r="BC383" s="257">
        <f>_xll.qlIndexFixing($AC$5,AZ383,TRUE,_xll.ohTrigger(Trigger,Trigger12M))</f>
        <v>2.3490814666004231E-3</v>
      </c>
      <c r="BD383" s="257">
        <f>_xll.qlIndexFixing($BE$1,AZ383,TRUE,_xll.ohTrigger(Trigger,Trigger12M))</f>
        <v>3.0063587955750743E-3</v>
      </c>
    </row>
    <row r="384" spans="51:56" ht="11.25" customHeight="1" x14ac:dyDescent="0.25">
      <c r="AY384" s="104" t="s">
        <v>203</v>
      </c>
      <c r="AZ384" s="105">
        <f>_xll.qlInterestRateIndexFixingDate(Currency&amp;"ibor"&amp;Tenor,BA384,Trigger)</f>
        <v>42695</v>
      </c>
      <c r="BA384" s="105">
        <f>_xll.qlCalendarAdvance(Calendar,BA383,AY384,"f",,Trigger)</f>
        <v>42697</v>
      </c>
      <c r="BB384" s="105">
        <f>_xll.qlInterestRateIndexMaturity(Currency&amp;"ibor"&amp;Tenor,BA384,Trigger)</f>
        <v>43062</v>
      </c>
      <c r="BC384" s="257">
        <f>_xll.qlIndexFixing($AC$5,AZ384,TRUE,_xll.ohTrigger(Trigger,Trigger12M))</f>
        <v>2.3517628482604734E-3</v>
      </c>
      <c r="BD384" s="257">
        <f>_xll.qlIndexFixing($BE$1,AZ384,TRUE,_xll.ohTrigger(Trigger,Trigger12M))</f>
        <v>3.0104772692964763E-3</v>
      </c>
    </row>
    <row r="385" spans="51:56" ht="11.25" customHeight="1" x14ac:dyDescent="0.25">
      <c r="AY385" s="104" t="s">
        <v>203</v>
      </c>
      <c r="AZ385" s="105">
        <f>_xll.qlInterestRateIndexFixingDate(Currency&amp;"ibor"&amp;Tenor,BA385,Trigger)</f>
        <v>42696</v>
      </c>
      <c r="BA385" s="105">
        <f>_xll.qlCalendarAdvance(Calendar,BA384,AY385,"f",,Trigger)</f>
        <v>42698</v>
      </c>
      <c r="BB385" s="105">
        <f>_xll.qlInterestRateIndexMaturity(Currency&amp;"ibor"&amp;Tenor,BA385,Trigger)</f>
        <v>43063</v>
      </c>
      <c r="BC385" s="257">
        <f>_xll.qlIndexFixing($AC$5,AZ385,TRUE,_xll.ohTrigger(Trigger,Trigger12M))</f>
        <v>2.3544463624901517E-3</v>
      </c>
      <c r="BD385" s="257">
        <f>_xll.qlIndexFixing($BE$1,AZ385,TRUE,_xll.ohTrigger(Trigger,Trigger12M))</f>
        <v>3.014604152122962E-3</v>
      </c>
    </row>
    <row r="386" spans="51:56" ht="11.25" customHeight="1" x14ac:dyDescent="0.25">
      <c r="AY386" s="104" t="s">
        <v>203</v>
      </c>
      <c r="AZ386" s="105">
        <f>_xll.qlInterestRateIndexFixingDate(Currency&amp;"ibor"&amp;Tenor,BA386,Trigger)</f>
        <v>42697</v>
      </c>
      <c r="BA386" s="105">
        <f>_xll.qlCalendarAdvance(Calendar,BA385,AY386,"f",,Trigger)</f>
        <v>42699</v>
      </c>
      <c r="BB386" s="105">
        <f>_xll.qlInterestRateIndexMaturity(Currency&amp;"ibor"&amp;Tenor,BA386,Trigger)</f>
        <v>43066</v>
      </c>
      <c r="BC386" s="257">
        <f>_xll.qlIndexFixing($AC$5,AZ386,TRUE,_xll.ohTrigger(Trigger,Trigger12M))</f>
        <v>2.3615315045319527E-3</v>
      </c>
      <c r="BD386" s="257">
        <f>_xll.qlIndexFixing($BE$1,AZ386,TRUE,_xll.ohTrigger(Trigger,Trigger12M))</f>
        <v>3.0225826574371722E-3</v>
      </c>
    </row>
    <row r="387" spans="51:56" ht="11.25" customHeight="1" x14ac:dyDescent="0.25">
      <c r="AY387" s="104" t="s">
        <v>203</v>
      </c>
      <c r="AZ387" s="105">
        <f>_xll.qlInterestRateIndexFixingDate(Currency&amp;"ibor"&amp;Tenor,BA387,Trigger)</f>
        <v>42698</v>
      </c>
      <c r="BA387" s="105">
        <f>_xll.qlCalendarAdvance(Calendar,BA386,AY387,"f",,Trigger)</f>
        <v>42702</v>
      </c>
      <c r="BB387" s="105">
        <f>_xll.qlInterestRateIndexMaturity(Currency&amp;"ibor"&amp;Tenor,BA387,Trigger)</f>
        <v>43067</v>
      </c>
      <c r="BC387" s="257">
        <f>_xll.qlIndexFixing($AC$5,AZ387,TRUE,_xll.ohTrigger(Trigger,Trigger12M))</f>
        <v>2.3652017454533561E-3</v>
      </c>
      <c r="BD387" s="257">
        <f>_xll.qlIndexFixing($BE$1,AZ387,TRUE,_xll.ohTrigger(Trigger,Trigger12M))</f>
        <v>3.0312173708324998E-3</v>
      </c>
    </row>
    <row r="388" spans="51:56" ht="11.25" customHeight="1" x14ac:dyDescent="0.25">
      <c r="AY388" s="104" t="s">
        <v>203</v>
      </c>
      <c r="AZ388" s="105">
        <f>_xll.qlInterestRateIndexFixingDate(Currency&amp;"ibor"&amp;Tenor,BA388,Trigger)</f>
        <v>42699</v>
      </c>
      <c r="BA388" s="105">
        <f>_xll.qlCalendarAdvance(Calendar,BA387,AY388,"f",,Trigger)</f>
        <v>42703</v>
      </c>
      <c r="BB388" s="105">
        <f>_xll.qlInterestRateIndexMaturity(Currency&amp;"ibor"&amp;Tenor,BA388,Trigger)</f>
        <v>43068</v>
      </c>
      <c r="BC388" s="257">
        <f>_xll.qlIndexFixing($AC$5,AZ388,TRUE,_xll.ohTrigger(Trigger,Trigger12M))</f>
        <v>2.3678959227920052E-3</v>
      </c>
      <c r="BD388" s="257">
        <f>_xll.qlIndexFixing($BE$1,AZ388,TRUE,_xll.ohTrigger(Trigger,Trigger12M))</f>
        <v>3.0354025637607186E-3</v>
      </c>
    </row>
    <row r="389" spans="51:56" ht="11.25" customHeight="1" x14ac:dyDescent="0.25">
      <c r="AY389" s="104" t="s">
        <v>203</v>
      </c>
      <c r="AZ389" s="105">
        <f>_xll.qlInterestRateIndexFixingDate(Currency&amp;"ibor"&amp;Tenor,BA389,Trigger)</f>
        <v>42702</v>
      </c>
      <c r="BA389" s="105">
        <f>_xll.qlCalendarAdvance(Calendar,BA388,AY389,"f",,Trigger)</f>
        <v>42704</v>
      </c>
      <c r="BB389" s="105">
        <f>_xll.qlInterestRateIndexMaturity(Currency&amp;"ibor"&amp;Tenor,BA389,Trigger)</f>
        <v>43069</v>
      </c>
      <c r="BC389" s="257">
        <f>_xll.qlIndexFixing($AC$5,AZ389,TRUE,_xll.ohTrigger(Trigger,Trigger12M))</f>
        <v>2.3705922328047468E-3</v>
      </c>
      <c r="BD389" s="257">
        <f>_xll.qlIndexFixing($BE$1,AZ389,TRUE,_xll.ohTrigger(Trigger,Trigger12M))</f>
        <v>3.0396027254750383E-3</v>
      </c>
    </row>
    <row r="390" spans="51:56" ht="11.25" customHeight="1" x14ac:dyDescent="0.25">
      <c r="AY390" s="104" t="s">
        <v>203</v>
      </c>
      <c r="AZ390" s="105">
        <f>_xll.qlInterestRateIndexFixingDate(Currency&amp;"ibor"&amp;Tenor,BA390,Trigger)</f>
        <v>42703</v>
      </c>
      <c r="BA390" s="105">
        <f>_xll.qlCalendarAdvance(Calendar,BA389,AY390,"f",,Trigger)</f>
        <v>42705</v>
      </c>
      <c r="BB390" s="105">
        <f>_xll.qlInterestRateIndexMaturity(Currency&amp;"ibor"&amp;Tenor,BA390,Trigger)</f>
        <v>43070</v>
      </c>
      <c r="BC390" s="257">
        <f>_xll.qlIndexFixing($AC$5,AZ390,TRUE,_xll.ohTrigger(Trigger,Trigger12M))</f>
        <v>2.3732906755086626E-3</v>
      </c>
      <c r="BD390" s="257">
        <f>_xll.qlIndexFixing($BE$1,AZ390,TRUE,_xll.ohTrigger(Trigger,Trigger12M))</f>
        <v>3.0438189761822906E-3</v>
      </c>
    </row>
    <row r="391" spans="51:56" ht="11.25" customHeight="1" x14ac:dyDescent="0.25">
      <c r="AY391" s="104" t="s">
        <v>203</v>
      </c>
      <c r="AZ391" s="105">
        <f>_xll.qlInterestRateIndexFixingDate(Currency&amp;"ibor"&amp;Tenor,BA391,Trigger)</f>
        <v>42704</v>
      </c>
      <c r="BA391" s="105">
        <f>_xll.qlCalendarAdvance(Calendar,BA390,AY391,"f",,Trigger)</f>
        <v>42706</v>
      </c>
      <c r="BB391" s="105">
        <f>_xll.qlInterestRateIndexMaturity(Currency&amp;"ibor"&amp;Tenor,BA391,Trigger)</f>
        <v>43073</v>
      </c>
      <c r="BC391" s="257">
        <f>_xll.qlIndexFixing($AC$5,AZ391,TRUE,_xll.ohTrigger(Trigger,Trigger12M))</f>
        <v>2.3803905148676772E-3</v>
      </c>
      <c r="BD391" s="257">
        <f>_xll.qlIndexFixing($BE$1,AZ391,TRUE,_xll.ohTrigger(Trigger,Trigger12M))</f>
        <v>3.0518847966677287E-3</v>
      </c>
    </row>
    <row r="392" spans="51:56" ht="11.25" customHeight="1" x14ac:dyDescent="0.25">
      <c r="AY392" s="104" t="s">
        <v>203</v>
      </c>
      <c r="AZ392" s="105">
        <f>_xll.qlInterestRateIndexFixingDate(Currency&amp;"ibor"&amp;Tenor,BA392,Trigger)</f>
        <v>42705</v>
      </c>
      <c r="BA392" s="105">
        <f>_xll.qlCalendarAdvance(Calendar,BA391,AY392,"f",,Trigger)</f>
        <v>42709</v>
      </c>
      <c r="BB392" s="105">
        <f>_xll.qlInterestRateIndexMaturity(Currency&amp;"ibor"&amp;Tenor,BA392,Trigger)</f>
        <v>43074</v>
      </c>
      <c r="BC392" s="257">
        <f>_xll.qlIndexFixing($AC$5,AZ392,TRUE,_xll.ohTrigger(Trigger,Trigger12M))</f>
        <v>2.3841057735869116E-3</v>
      </c>
      <c r="BD392" s="257">
        <f>_xll.qlIndexFixing($BE$1,AZ392,TRUE,_xll.ohTrigger(Trigger,Trigger12M))</f>
        <v>3.0608578368008349E-3</v>
      </c>
    </row>
    <row r="393" spans="51:56" ht="11.25" customHeight="1" x14ac:dyDescent="0.25">
      <c r="AY393" s="104" t="s">
        <v>203</v>
      </c>
      <c r="AZ393" s="105">
        <f>_xll.qlInterestRateIndexFixingDate(Currency&amp;"ibor"&amp;Tenor,BA393,Trigger)</f>
        <v>42706</v>
      </c>
      <c r="BA393" s="105">
        <f>_xll.qlCalendarAdvance(Calendar,BA392,AY393,"f",,Trigger)</f>
        <v>42710</v>
      </c>
      <c r="BB393" s="105">
        <f>_xll.qlInterestRateIndexMaturity(Currency&amp;"ibor"&amp;Tenor,BA393,Trigger)</f>
        <v>43075</v>
      </c>
      <c r="BC393" s="257">
        <f>_xll.qlIndexFixing($AC$5,AZ393,TRUE,_xll.ohTrigger(Trigger,Trigger12M))</f>
        <v>2.3868148800092834E-3</v>
      </c>
      <c r="BD393" s="257">
        <f>_xll.qlIndexFixing($BE$1,AZ393,TRUE,_xll.ohTrigger(Trigger,Trigger12M))</f>
        <v>3.0651582628658399E-3</v>
      </c>
    </row>
    <row r="394" spans="51:56" ht="11.25" customHeight="1" x14ac:dyDescent="0.25">
      <c r="AY394" s="104" t="s">
        <v>203</v>
      </c>
      <c r="AZ394" s="105">
        <f>_xll.qlInterestRateIndexFixingDate(Currency&amp;"ibor"&amp;Tenor,BA394,Trigger)</f>
        <v>42709</v>
      </c>
      <c r="BA394" s="105">
        <f>_xll.qlCalendarAdvance(Calendar,BA393,AY394,"f",,Trigger)</f>
        <v>42711</v>
      </c>
      <c r="BB394" s="105">
        <f>_xll.qlInterestRateIndexMaturity(Currency&amp;"ibor"&amp;Tenor,BA394,Trigger)</f>
        <v>43076</v>
      </c>
      <c r="BC394" s="257">
        <f>_xll.qlIndexFixing($AC$5,AZ394,TRUE,_xll.ohTrigger(Trigger,Trigger12M))</f>
        <v>2.3895261192277322E-3</v>
      </c>
      <c r="BD394" s="257">
        <f>_xll.qlIndexFixing($BE$1,AZ394,TRUE,_xll.ohTrigger(Trigger,Trigger12M))</f>
        <v>3.0694729539318608E-3</v>
      </c>
    </row>
    <row r="395" spans="51:56" ht="11.25" customHeight="1" x14ac:dyDescent="0.25">
      <c r="AY395" s="104" t="s">
        <v>203</v>
      </c>
      <c r="AZ395" s="105">
        <f>_xll.qlInterestRateIndexFixingDate(Currency&amp;"ibor"&amp;Tenor,BA395,Trigger)</f>
        <v>42710</v>
      </c>
      <c r="BA395" s="105">
        <f>_xll.qlCalendarAdvance(Calendar,BA394,AY395,"f",,Trigger)</f>
        <v>42712</v>
      </c>
      <c r="BB395" s="105">
        <f>_xll.qlInterestRateIndexMaturity(Currency&amp;"ibor"&amp;Tenor,BA395,Trigger)</f>
        <v>43077</v>
      </c>
      <c r="BC395" s="257">
        <f>_xll.qlIndexFixing($AC$5,AZ395,TRUE,_xll.ohTrigger(Trigger,Trigger12M))</f>
        <v>2.3922394912597781E-3</v>
      </c>
      <c r="BD395" s="257">
        <f>_xll.qlIndexFixing($BE$1,AZ395,TRUE,_xll.ohTrigger(Trigger,Trigger12M))</f>
        <v>3.0738008685242649E-3</v>
      </c>
    </row>
    <row r="396" spans="51:56" ht="11.25" customHeight="1" x14ac:dyDescent="0.25">
      <c r="AY396" s="104" t="s">
        <v>203</v>
      </c>
      <c r="AZ396" s="105">
        <f>_xll.qlInterestRateIndexFixingDate(Currency&amp;"ibor"&amp;Tenor,BA396,Trigger)</f>
        <v>42711</v>
      </c>
      <c r="BA396" s="105">
        <f>_xll.qlCalendarAdvance(Calendar,BA395,AY396,"f",,Trigger)</f>
        <v>42713</v>
      </c>
      <c r="BB396" s="105">
        <f>_xll.qlInterestRateIndexMaturity(Currency&amp;"ibor"&amp;Tenor,BA396,Trigger)</f>
        <v>43080</v>
      </c>
      <c r="BC396" s="257">
        <f>_xll.qlIndexFixing($AC$5,AZ396,TRUE,_xll.ohTrigger(Trigger,Trigger12M))</f>
        <v>2.3993534650430248E-3</v>
      </c>
      <c r="BD396" s="257">
        <f>_xll.qlIndexFixing($BE$1,AZ396,TRUE,_xll.ohTrigger(Trigger,Trigger12M))</f>
        <v>3.0819629435304974E-3</v>
      </c>
    </row>
    <row r="397" spans="51:56" ht="11.25" customHeight="1" x14ac:dyDescent="0.25">
      <c r="AY397" s="104" t="s">
        <v>203</v>
      </c>
      <c r="AZ397" s="105">
        <f>_xll.qlInterestRateIndexFixingDate(Currency&amp;"ibor"&amp;Tenor,BA397,Trigger)</f>
        <v>42712</v>
      </c>
      <c r="BA397" s="105">
        <f>_xll.qlCalendarAdvance(Calendar,BA396,AY397,"f",,Trigger)</f>
        <v>42716</v>
      </c>
      <c r="BB397" s="105">
        <f>_xll.qlInterestRateIndexMaturity(Currency&amp;"ibor"&amp;Tenor,BA397,Trigger)</f>
        <v>43081</v>
      </c>
      <c r="BC397" s="257">
        <f>_xll.qlIndexFixing($AC$5,AZ397,TRUE,_xll.ohTrigger(Trigger,Trigger12M))</f>
        <v>2.403114307874335E-3</v>
      </c>
      <c r="BD397" s="257">
        <f>_xll.qlIndexFixing($BE$1,AZ397,TRUE,_xll.ohTrigger(Trigger,Trigger12M))</f>
        <v>3.0912236536183627E-3</v>
      </c>
    </row>
    <row r="398" spans="51:56" ht="11.25" customHeight="1" x14ac:dyDescent="0.25">
      <c r="AY398" s="104" t="s">
        <v>203</v>
      </c>
      <c r="AZ398" s="105">
        <f>_xll.qlInterestRateIndexFixingDate(Currency&amp;"ibor"&amp;Tenor,BA398,Trigger)</f>
        <v>42713</v>
      </c>
      <c r="BA398" s="105">
        <f>_xll.qlCalendarAdvance(Calendar,BA397,AY398,"f",,Trigger)</f>
        <v>42717</v>
      </c>
      <c r="BB398" s="105">
        <f>_xll.qlInterestRateIndexMaturity(Currency&amp;"ibor"&amp;Tenor,BA398,Trigger)</f>
        <v>43082</v>
      </c>
      <c r="BC398" s="257">
        <f>_xll.qlIndexFixing($AC$5,AZ398,TRUE,_xll.ohTrigger(Trigger,Trigger12M))</f>
        <v>2.4058383442373877E-3</v>
      </c>
      <c r="BD398" s="257">
        <f>_xll.qlIndexFixing($BE$1,AZ398,TRUE,_xll.ohTrigger(Trigger,Trigger12M))</f>
        <v>3.0956017846753975E-3</v>
      </c>
    </row>
    <row r="399" spans="51:56" ht="11.25" customHeight="1" x14ac:dyDescent="0.25">
      <c r="AY399" s="104" t="s">
        <v>203</v>
      </c>
      <c r="AZ399" s="105">
        <f>_xll.qlInterestRateIndexFixingDate(Currency&amp;"ibor"&amp;Tenor,BA399,Trigger)</f>
        <v>42716</v>
      </c>
      <c r="BA399" s="105">
        <f>_xll.qlCalendarAdvance(Calendar,BA398,AY399,"f",,Trigger)</f>
        <v>42718</v>
      </c>
      <c r="BB399" s="105">
        <f>_xll.qlInterestRateIndexMaturity(Currency&amp;"ibor"&amp;Tenor,BA399,Trigger)</f>
        <v>43083</v>
      </c>
      <c r="BC399" s="257">
        <f>_xll.qlIndexFixing($AC$5,AZ399,TRUE,_xll.ohTrigger(Trigger,Trigger12M))</f>
        <v>2.4085645135193783E-3</v>
      </c>
      <c r="BD399" s="257">
        <f>_xll.qlIndexFixing($BE$1,AZ399,TRUE,_xll.ohTrigger(Trigger,Trigger12M))</f>
        <v>3.0999867229798009E-3</v>
      </c>
    </row>
    <row r="400" spans="51:56" ht="11.25" customHeight="1" x14ac:dyDescent="0.25">
      <c r="AY400" s="104" t="s">
        <v>203</v>
      </c>
      <c r="AZ400" s="105">
        <f>_xll.qlInterestRateIndexFixingDate(Currency&amp;"ibor"&amp;Tenor,BA400,Trigger)</f>
        <v>42717</v>
      </c>
      <c r="BA400" s="105">
        <f>_xll.qlCalendarAdvance(Calendar,BA399,AY400,"f",,Trigger)</f>
        <v>42719</v>
      </c>
      <c r="BB400" s="105">
        <f>_xll.qlInterestRateIndexMaturity(Currency&amp;"ibor"&amp;Tenor,BA400,Trigger)</f>
        <v>43084</v>
      </c>
      <c r="BC400" s="257">
        <f>_xll.qlIndexFixing($AC$5,AZ400,TRUE,_xll.ohTrigger(Trigger,Trigger12M))</f>
        <v>2.411292815737826E-3</v>
      </c>
      <c r="BD400" s="257">
        <f>_xll.qlIndexFixing($BE$1,AZ400,TRUE,_xll.ohTrigger(Trigger,Trigger12M))</f>
        <v>3.1043773712438323E-3</v>
      </c>
    </row>
    <row r="401" spans="51:56" ht="11.25" customHeight="1" x14ac:dyDescent="0.25">
      <c r="AY401" s="104" t="s">
        <v>203</v>
      </c>
      <c r="AZ401" s="105">
        <f>_xll.qlInterestRateIndexFixingDate(Currency&amp;"ibor"&amp;Tenor,BA401,Trigger)</f>
        <v>42718</v>
      </c>
      <c r="BA401" s="105">
        <f>_xll.qlCalendarAdvance(Calendar,BA400,AY401,"f",,Trigger)</f>
        <v>42720</v>
      </c>
      <c r="BB401" s="105">
        <f>_xll.qlInterestRateIndexMaturity(Currency&amp;"ibor"&amp;Tenor,BA401,Trigger)</f>
        <v>43087</v>
      </c>
      <c r="BC401" s="257">
        <f>_xll.qlIndexFixing($AC$5,AZ401,TRUE,_xll.ohTrigger(Trigger,Trigger12M))</f>
        <v>2.4184203610571214E-3</v>
      </c>
      <c r="BD401" s="257">
        <f>_xll.qlIndexFixing($BE$1,AZ401,TRUE,_xll.ohTrigger(Trigger,Trigger12M))</f>
        <v>3.1125850245295817E-3</v>
      </c>
    </row>
    <row r="402" spans="51:56" ht="11.25" customHeight="1" x14ac:dyDescent="0.25">
      <c r="AY402" s="104" t="s">
        <v>203</v>
      </c>
      <c r="AZ402" s="105">
        <f>_xll.qlInterestRateIndexFixingDate(Currency&amp;"ibor"&amp;Tenor,BA402,Trigger)</f>
        <v>42719</v>
      </c>
      <c r="BA402" s="105">
        <f>_xll.qlCalendarAdvance(Calendar,BA401,AY402,"f",,Trigger)</f>
        <v>42723</v>
      </c>
      <c r="BB402" s="105">
        <f>_xll.qlInterestRateIndexMaturity(Currency&amp;"ibor"&amp;Tenor,BA402,Trigger)</f>
        <v>43088</v>
      </c>
      <c r="BC402" s="257">
        <f>_xll.qlIndexFixing($AC$5,AZ402,TRUE,_xll.ohTrigger(Trigger,Trigger12M))</f>
        <v>2.4256907257260221E-3</v>
      </c>
      <c r="BD402" s="257">
        <f>_xll.qlIndexFixing($BE$1,AZ402,TRUE,_xll.ohTrigger(Trigger,Trigger12M))</f>
        <v>3.1219748390472137E-3</v>
      </c>
    </row>
    <row r="403" spans="51:56" ht="11.25" customHeight="1" x14ac:dyDescent="0.25">
      <c r="AY403" s="104" t="s">
        <v>203</v>
      </c>
      <c r="AZ403" s="105">
        <f>_xll.qlInterestRateIndexFixingDate(Currency&amp;"ibor"&amp;Tenor,BA403,Trigger)</f>
        <v>42720</v>
      </c>
      <c r="BA403" s="105">
        <f>_xll.qlCalendarAdvance(Calendar,BA402,AY403,"f",,Trigger)</f>
        <v>42724</v>
      </c>
      <c r="BB403" s="105">
        <f>_xll.qlInterestRateIndexMaturity(Currency&amp;"ibor"&amp;Tenor,BA403,Trigger)</f>
        <v>43089</v>
      </c>
      <c r="BC403" s="257">
        <f>_xll.qlIndexFixing($AC$5,AZ403,TRUE,_xll.ohTrigger(Trigger,Trigger12M))</f>
        <v>2.4295922670115738E-3</v>
      </c>
      <c r="BD403" s="257">
        <f>_xll.qlIndexFixing($BE$1,AZ403,TRUE,_xll.ohTrigger(Trigger,Trigger12M))</f>
        <v>3.1263772986927073E-3</v>
      </c>
    </row>
    <row r="404" spans="51:56" ht="11.25" customHeight="1" x14ac:dyDescent="0.25">
      <c r="AY404" s="104" t="s">
        <v>203</v>
      </c>
      <c r="AZ404" s="105">
        <f>_xll.qlInterestRateIndexFixingDate(Currency&amp;"ibor"&amp;Tenor,BA404,Trigger)</f>
        <v>42723</v>
      </c>
      <c r="BA404" s="105">
        <f>_xll.qlCalendarAdvance(Calendar,BA403,AY404,"f",,Trigger)</f>
        <v>42725</v>
      </c>
      <c r="BB404" s="105">
        <f>_xll.qlInterestRateIndexMaturity(Currency&amp;"ibor"&amp;Tenor,BA404,Trigger)</f>
        <v>43090</v>
      </c>
      <c r="BC404" s="257">
        <f>_xll.qlIndexFixing($AC$5,AZ404,TRUE,_xll.ohTrigger(Trigger,Trigger12M))</f>
        <v>2.4334999999262525E-3</v>
      </c>
      <c r="BD404" s="257">
        <f>_xll.qlIndexFixing($BE$1,AZ404,TRUE,_xll.ohTrigger(Trigger,Trigger12M))</f>
        <v>3.1307787171064427E-3</v>
      </c>
    </row>
    <row r="405" spans="51:56" ht="11.25" customHeight="1" x14ac:dyDescent="0.25">
      <c r="AY405" s="104" t="s">
        <v>203</v>
      </c>
      <c r="AZ405" s="105">
        <f>_xll.qlInterestRateIndexFixingDate(Currency&amp;"ibor"&amp;Tenor,BA405,Trigger)</f>
        <v>42724</v>
      </c>
      <c r="BA405" s="105">
        <f>_xll.qlCalendarAdvance(Calendar,BA404,AY405,"f",,Trigger)</f>
        <v>42726</v>
      </c>
      <c r="BB405" s="105">
        <f>_xll.qlInterestRateIndexMaturity(Currency&amp;"ibor"&amp;Tenor,BA405,Trigger)</f>
        <v>43091</v>
      </c>
      <c r="BC405" s="257">
        <f>_xll.qlIndexFixing($AC$5,AZ405,TRUE,_xll.ohTrigger(Trigger,Trigger12M))</f>
        <v>2.4370437059071837E-3</v>
      </c>
      <c r="BD405" s="257">
        <f>_xll.qlIndexFixing($BE$1,AZ405,TRUE,_xll.ohTrigger(Trigger,Trigger12M))</f>
        <v>3.1351779411764031E-3</v>
      </c>
    </row>
    <row r="406" spans="51:56" ht="11.25" customHeight="1" x14ac:dyDescent="0.25">
      <c r="AY406" s="104" t="s">
        <v>203</v>
      </c>
      <c r="AZ406" s="105">
        <f>_xll.qlInterestRateIndexFixingDate(Currency&amp;"ibor"&amp;Tenor,BA406,Trigger)</f>
        <v>42725</v>
      </c>
      <c r="BA406" s="105">
        <f>_xll.qlCalendarAdvance(Calendar,BA405,AY406,"f",,Trigger)</f>
        <v>42727</v>
      </c>
      <c r="BB406" s="105">
        <f>_xll.qlInterestRateIndexMaturity(Currency&amp;"ibor"&amp;Tenor,BA406,Trigger)</f>
        <v>43096</v>
      </c>
      <c r="BC406" s="257">
        <f>_xll.qlIndexFixing($AC$5,AZ406,TRUE,_xll.ohTrigger(Trigger,Trigger12M))</f>
        <v>2.4478091766658365E-3</v>
      </c>
      <c r="BD406" s="257">
        <f>_xll.qlIndexFixing($BE$1,AZ406,TRUE,_xll.ohTrigger(Trigger,Trigger12M))</f>
        <v>3.1471907561923438E-3</v>
      </c>
    </row>
    <row r="407" spans="51:56" ht="11.25" customHeight="1" x14ac:dyDescent="0.25">
      <c r="AY407" s="104" t="s">
        <v>203</v>
      </c>
      <c r="AZ407" s="105">
        <f>_xll.qlInterestRateIndexFixingDate(Currency&amp;"ibor"&amp;Tenor,BA407,Trigger)</f>
        <v>42726</v>
      </c>
      <c r="BA407" s="105">
        <f>_xll.qlCalendarAdvance(Calendar,BA406,AY407,"f",,Trigger)</f>
        <v>42731</v>
      </c>
      <c r="BB407" s="105">
        <f>_xll.qlInterestRateIndexMaturity(Currency&amp;"ibor"&amp;Tenor,BA407,Trigger)</f>
        <v>43096</v>
      </c>
      <c r="BC407" s="257">
        <f>_xll.qlIndexFixing($AC$5,AZ407,TRUE,_xll.ohTrigger(Trigger,Trigger12M))</f>
        <v>2.4548432309299596E-3</v>
      </c>
      <c r="BD407" s="257">
        <f>_xll.qlIndexFixing($BE$1,AZ407,TRUE,_xll.ohTrigger(Trigger,Trigger12M))</f>
        <v>3.1571002291580393E-3</v>
      </c>
    </row>
    <row r="408" spans="51:56" ht="11.25" customHeight="1" x14ac:dyDescent="0.25">
      <c r="AY408" s="104" t="s">
        <v>203</v>
      </c>
      <c r="AZ408" s="105">
        <f>_xll.qlInterestRateIndexFixingDate(Currency&amp;"ibor"&amp;Tenor,BA408,Trigger)</f>
        <v>42727</v>
      </c>
      <c r="BA408" s="105">
        <f>_xll.qlCalendarAdvance(Calendar,BA407,AY408,"f",,Trigger)</f>
        <v>42732</v>
      </c>
      <c r="BB408" s="105">
        <f>_xll.qlInterestRateIndexMaturity(Currency&amp;"ibor"&amp;Tenor,BA408,Trigger)</f>
        <v>43097</v>
      </c>
      <c r="BC408" s="257">
        <f>_xll.qlIndexFixing($AC$5,AZ408,TRUE,_xll.ohTrigger(Trigger,Trigger12M))</f>
        <v>2.4584193353656592E-3</v>
      </c>
      <c r="BD408" s="257">
        <f>_xll.qlIndexFixing($BE$1,AZ408,TRUE,_xll.ohTrigger(Trigger,Trigger12M))</f>
        <v>3.1614616251738857E-3</v>
      </c>
    </row>
    <row r="409" spans="51:56" ht="11.25" customHeight="1" x14ac:dyDescent="0.25">
      <c r="AY409" s="104" t="s">
        <v>203</v>
      </c>
      <c r="AZ409" s="105">
        <f>_xll.qlInterestRateIndexFixingDate(Currency&amp;"ibor"&amp;Tenor,BA409,Trigger)</f>
        <v>42731</v>
      </c>
      <c r="BA409" s="105">
        <f>_xll.qlCalendarAdvance(Calendar,BA408,AY409,"f",,Trigger)</f>
        <v>42733</v>
      </c>
      <c r="BB409" s="105">
        <f>_xll.qlInterestRateIndexMaturity(Currency&amp;"ibor"&amp;Tenor,BA409,Trigger)</f>
        <v>43098</v>
      </c>
      <c r="BC409" s="257">
        <f>_xll.qlIndexFixing($AC$5,AZ409,TRUE,_xll.ohTrigger(Trigger,Trigger12M))</f>
        <v>2.4620008397481501E-3</v>
      </c>
      <c r="BD409" s="257">
        <f>_xll.qlIndexFixing($BE$1,AZ409,TRUE,_xll.ohTrigger(Trigger,Trigger12M))</f>
        <v>3.1658125317384515E-3</v>
      </c>
    </row>
    <row r="410" spans="51:56" ht="11.25" customHeight="1" x14ac:dyDescent="0.25">
      <c r="AY410" s="104" t="s">
        <v>203</v>
      </c>
      <c r="AZ410" s="105">
        <f>_xll.qlInterestRateIndexFixingDate(Currency&amp;"ibor"&amp;Tenor,BA410,Trigger)</f>
        <v>42732</v>
      </c>
      <c r="BA410" s="105">
        <f>_xll.qlCalendarAdvance(Calendar,BA409,AY410,"f",,Trigger)</f>
        <v>42734</v>
      </c>
      <c r="BB410" s="105">
        <f>_xll.qlInterestRateIndexMaturity(Currency&amp;"ibor"&amp;Tenor,BA410,Trigger)</f>
        <v>43098</v>
      </c>
      <c r="BC410" s="257">
        <f>_xll.qlIndexFixing($AC$5,AZ410,TRUE,_xll.ohTrigger(Trigger,Trigger12M))</f>
        <v>2.4637979409895682E-3</v>
      </c>
      <c r="BD410" s="257">
        <f>_xll.qlIndexFixing($BE$1,AZ410,TRUE,_xll.ohTrigger(Trigger,Trigger12M))</f>
        <v>3.1682520819877736E-3</v>
      </c>
    </row>
    <row r="411" spans="51:56" ht="11.25" customHeight="1" x14ac:dyDescent="0.25">
      <c r="AY411" s="104" t="s">
        <v>203</v>
      </c>
      <c r="AZ411" s="105">
        <f>_xll.qlInterestRateIndexFixingDate(Currency&amp;"ibor"&amp;Tenor,BA411,Trigger)</f>
        <v>42733</v>
      </c>
      <c r="BA411" s="105">
        <f>_xll.qlCalendarAdvance(Calendar,BA410,AY411,"f",,Trigger)</f>
        <v>42737</v>
      </c>
      <c r="BB411" s="105">
        <f>_xll.qlInterestRateIndexMaturity(Currency&amp;"ibor"&amp;Tenor,BA411,Trigger)</f>
        <v>43102</v>
      </c>
      <c r="BC411" s="257">
        <f>_xll.qlIndexFixing($AC$5,AZ411,TRUE,_xll.ohTrigger(Trigger,Trigger12M))</f>
        <v>2.4763808579176894E-3</v>
      </c>
      <c r="BD411" s="257">
        <f>_xll.qlIndexFixing($BE$1,AZ411,TRUE,_xll.ohTrigger(Trigger,Trigger12M))</f>
        <v>3.1830868054340826E-3</v>
      </c>
    </row>
    <row r="412" spans="51:56" ht="11.25" customHeight="1" x14ac:dyDescent="0.25">
      <c r="AY412" s="104" t="s">
        <v>203</v>
      </c>
      <c r="AZ412" s="105">
        <f>_xll.qlInterestRateIndexFixingDate(Currency&amp;"ibor"&amp;Tenor,BA412,Trigger)</f>
        <v>42734</v>
      </c>
      <c r="BA412" s="105">
        <f>_xll.qlCalendarAdvance(Calendar,BA411,AY412,"f",,Trigger)</f>
        <v>42738</v>
      </c>
      <c r="BB412" s="105">
        <f>_xll.qlInterestRateIndexMaturity(Currency&amp;"ibor"&amp;Tenor,BA412,Trigger)</f>
        <v>43103</v>
      </c>
      <c r="BC412" s="257">
        <f>_xll.qlIndexFixing($AC$5,AZ412,TRUE,_xll.ohTrigger(Trigger,Trigger12M))</f>
        <v>2.4799893629138701E-3</v>
      </c>
      <c r="BD412" s="257">
        <f>_xll.qlIndexFixing($BE$1,AZ412,TRUE,_xll.ohTrigger(Trigger,Trigger12M))</f>
        <v>3.187366851411552E-3</v>
      </c>
    </row>
    <row r="413" spans="51:56" ht="11.25" customHeight="1" x14ac:dyDescent="0.25">
      <c r="AY413" s="104" t="s">
        <v>203</v>
      </c>
      <c r="AZ413" s="105">
        <f>_xll.qlInterestRateIndexFixingDate(Currency&amp;"ibor"&amp;Tenor,BA413,Trigger)</f>
        <v>42737</v>
      </c>
      <c r="BA413" s="105">
        <f>_xll.qlCalendarAdvance(Calendar,BA412,AY413,"f",,Trigger)</f>
        <v>42739</v>
      </c>
      <c r="BB413" s="105">
        <f>_xll.qlInterestRateIndexMaturity(Currency&amp;"ibor"&amp;Tenor,BA413,Trigger)</f>
        <v>43104</v>
      </c>
      <c r="BC413" s="257">
        <f>_xll.qlIndexFixing($AC$5,AZ413,TRUE,_xll.ohTrigger(Trigger,Trigger12M))</f>
        <v>2.4836032682098745E-3</v>
      </c>
      <c r="BD413" s="257">
        <f>_xll.qlIndexFixing($BE$1,AZ413,TRUE,_xll.ohTrigger(Trigger,Trigger12M))</f>
        <v>3.1916289867702802E-3</v>
      </c>
    </row>
    <row r="414" spans="51:56" ht="11.25" customHeight="1" x14ac:dyDescent="0.25">
      <c r="AY414" s="104" t="s">
        <v>203</v>
      </c>
      <c r="AZ414" s="105">
        <f>_xll.qlInterestRateIndexFixingDate(Currency&amp;"ibor"&amp;Tenor,BA414,Trigger)</f>
        <v>42738</v>
      </c>
      <c r="BA414" s="105">
        <f>_xll.qlCalendarAdvance(Calendar,BA413,AY414,"f",,Trigger)</f>
        <v>42740</v>
      </c>
      <c r="BB414" s="105">
        <f>_xll.qlInterestRateIndexMaturity(Currency&amp;"ibor"&amp;Tenor,BA414,Trigger)</f>
        <v>43105</v>
      </c>
      <c r="BC414" s="257">
        <f>_xll.qlIndexFixing($AC$5,AZ414,TRUE,_xll.ohTrigger(Trigger,Trigger12M))</f>
        <v>2.4872225738643955E-3</v>
      </c>
      <c r="BD414" s="257">
        <f>_xll.qlIndexFixing($BE$1,AZ414,TRUE,_xll.ohTrigger(Trigger,Trigger12M))</f>
        <v>3.1958724144343269E-3</v>
      </c>
    </row>
    <row r="415" spans="51:56" ht="11.25" customHeight="1" x14ac:dyDescent="0.25">
      <c r="AY415" s="104" t="s">
        <v>203</v>
      </c>
      <c r="AZ415" s="105">
        <f>_xll.qlInterestRateIndexFixingDate(Currency&amp;"ibor"&amp;Tenor,BA415,Trigger)</f>
        <v>42739</v>
      </c>
      <c r="BA415" s="105">
        <f>_xll.qlCalendarAdvance(Calendar,BA414,AY415,"f",,Trigger)</f>
        <v>42741</v>
      </c>
      <c r="BB415" s="105">
        <f>_xll.qlInterestRateIndexMaturity(Currency&amp;"ibor"&amp;Tenor,BA415,Trigger)</f>
        <v>43108</v>
      </c>
      <c r="BC415" s="257">
        <f>_xll.qlIndexFixing($AC$5,AZ415,TRUE,_xll.ohTrigger(Trigger,Trigger12M))</f>
        <v>2.494371410272879E-3</v>
      </c>
      <c r="BD415" s="257">
        <f>_xll.qlIndexFixing($BE$1,AZ415,TRUE,_xll.ohTrigger(Trigger,Trigger12M))</f>
        <v>3.2039082461690362E-3</v>
      </c>
    </row>
    <row r="416" spans="51:56" ht="11.25" customHeight="1" x14ac:dyDescent="0.25">
      <c r="AY416" s="104" t="s">
        <v>203</v>
      </c>
      <c r="AZ416" s="105">
        <f>_xll.qlInterestRateIndexFixingDate(Currency&amp;"ibor"&amp;Tenor,BA416,Trigger)</f>
        <v>42740</v>
      </c>
      <c r="BA416" s="105">
        <f>_xll.qlCalendarAdvance(Calendar,BA415,AY416,"f",,Trigger)</f>
        <v>42744</v>
      </c>
      <c r="BB416" s="105">
        <f>_xll.qlInterestRateIndexMaturity(Currency&amp;"ibor"&amp;Tenor,BA416,Trigger)</f>
        <v>43109</v>
      </c>
      <c r="BC416" s="257">
        <f>_xll.qlIndexFixing($AC$5,AZ416,TRUE,_xll.ohTrigger(Trigger,Trigger12M))</f>
        <v>2.501753801254203E-3</v>
      </c>
      <c r="BD416" s="257">
        <f>_xll.qlIndexFixing($BE$1,AZ416,TRUE,_xll.ohTrigger(Trigger,Trigger12M))</f>
        <v>3.2126853227430773E-3</v>
      </c>
    </row>
    <row r="417" spans="51:56" ht="11.25" customHeight="1" x14ac:dyDescent="0.25">
      <c r="AY417" s="104" t="s">
        <v>203</v>
      </c>
      <c r="AZ417" s="105">
        <f>_xll.qlInterestRateIndexFixingDate(Currency&amp;"ibor"&amp;Tenor,BA417,Trigger)</f>
        <v>42741</v>
      </c>
      <c r="BA417" s="105">
        <f>_xll.qlCalendarAdvance(Calendar,BA416,AY417,"f",,Trigger)</f>
        <v>42745</v>
      </c>
      <c r="BB417" s="105">
        <f>_xll.qlInterestRateIndexMaturity(Currency&amp;"ibor"&amp;Tenor,BA417,Trigger)</f>
        <v>43110</v>
      </c>
      <c r="BC417" s="257">
        <f>_xll.qlIndexFixing($AC$5,AZ417,TRUE,_xll.ohTrigger(Trigger,Trigger12M))</f>
        <v>2.5054001095915538E-3</v>
      </c>
      <c r="BD417" s="257">
        <f>_xll.qlIndexFixing($BE$1,AZ417,TRUE,_xll.ohTrigger(Trigger,Trigger12M))</f>
        <v>3.216856182215011E-3</v>
      </c>
    </row>
    <row r="418" spans="51:56" ht="11.25" customHeight="1" x14ac:dyDescent="0.25">
      <c r="AY418" s="104" t="s">
        <v>203</v>
      </c>
      <c r="AZ418" s="105">
        <f>_xll.qlInterestRateIndexFixingDate(Currency&amp;"ibor"&amp;Tenor,BA418,Trigger)</f>
        <v>42744</v>
      </c>
      <c r="BA418" s="105">
        <f>_xll.qlCalendarAdvance(Calendar,BA417,AY418,"f",,Trigger)</f>
        <v>42746</v>
      </c>
      <c r="BB418" s="105">
        <f>_xll.qlInterestRateIndexMaturity(Currency&amp;"ibor"&amp;Tenor,BA418,Trigger)</f>
        <v>43111</v>
      </c>
      <c r="BC418" s="257">
        <f>_xll.qlIndexFixing($AC$5,AZ418,TRUE,_xll.ohTrigger(Trigger,Trigger12M))</f>
        <v>2.5090518186441763E-3</v>
      </c>
      <c r="BD418" s="257">
        <f>_xll.qlIndexFixing($BE$1,AZ418,TRUE,_xll.ohTrigger(Trigger,Trigger12M))</f>
        <v>3.2210172674763536E-3</v>
      </c>
    </row>
    <row r="419" spans="51:56" ht="11.25" customHeight="1" x14ac:dyDescent="0.25">
      <c r="AY419" s="104" t="s">
        <v>203</v>
      </c>
      <c r="AZ419" s="105">
        <f>_xll.qlInterestRateIndexFixingDate(Currency&amp;"ibor"&amp;Tenor,BA419,Trigger)</f>
        <v>42745</v>
      </c>
      <c r="BA419" s="105">
        <f>_xll.qlCalendarAdvance(Calendar,BA418,AY419,"f",,Trigger)</f>
        <v>42747</v>
      </c>
      <c r="BB419" s="105">
        <f>_xll.qlInterestRateIndexMaturity(Currency&amp;"ibor"&amp;Tenor,BA419,Trigger)</f>
        <v>43112</v>
      </c>
      <c r="BC419" s="257">
        <f>_xll.qlIndexFixing($AC$5,AZ419,TRUE,_xll.ohTrigger(Trigger,Trigger12M))</f>
        <v>2.5127089284718595E-3</v>
      </c>
      <c r="BD419" s="257">
        <f>_xll.qlIndexFixing($BE$1,AZ419,TRUE,_xll.ohTrigger(Trigger,Trigger12M))</f>
        <v>3.2251701847622492E-3</v>
      </c>
    </row>
    <row r="420" spans="51:56" ht="11.25" customHeight="1" x14ac:dyDescent="0.25">
      <c r="AY420" s="104" t="s">
        <v>203</v>
      </c>
      <c r="AZ420" s="105">
        <f>_xll.qlInterestRateIndexFixingDate(Currency&amp;"ibor"&amp;Tenor,BA420,Trigger)</f>
        <v>42746</v>
      </c>
      <c r="BA420" s="105">
        <f>_xll.qlCalendarAdvance(Calendar,BA419,AY420,"f",,Trigger)</f>
        <v>42748</v>
      </c>
      <c r="BB420" s="105">
        <f>_xll.qlInterestRateIndexMaturity(Currency&amp;"ibor"&amp;Tenor,BA420,Trigger)</f>
        <v>43115</v>
      </c>
      <c r="BC420" s="257">
        <f>_xll.qlIndexFixing($AC$5,AZ420,TRUE,_xll.ohTrigger(Trigger,Trigger12M))</f>
        <v>2.5198481518714211E-3</v>
      </c>
      <c r="BD420" s="257">
        <f>_xll.qlIndexFixing($BE$1,AZ420,TRUE,_xll.ohTrigger(Trigger,Trigger12M))</f>
        <v>3.2331405244466027E-3</v>
      </c>
    </row>
    <row r="421" spans="51:56" ht="11.25" customHeight="1" x14ac:dyDescent="0.25">
      <c r="AY421" s="104" t="s">
        <v>203</v>
      </c>
      <c r="AZ421" s="105">
        <f>_xll.qlInterestRateIndexFixingDate(Currency&amp;"ibor"&amp;Tenor,BA421,Trigger)</f>
        <v>42747</v>
      </c>
      <c r="BA421" s="105">
        <f>_xll.qlCalendarAdvance(Calendar,BA420,AY421,"f",,Trigger)</f>
        <v>42751</v>
      </c>
      <c r="BB421" s="105">
        <f>_xll.qlInterestRateIndexMaturity(Currency&amp;"ibor"&amp;Tenor,BA421,Trigger)</f>
        <v>43116</v>
      </c>
      <c r="BC421" s="257">
        <f>_xll.qlIndexFixing($AC$5,AZ421,TRUE,_xll.ohTrigger(Trigger,Trigger12M))</f>
        <v>2.527391376729604E-3</v>
      </c>
      <c r="BD421" s="257">
        <f>_xll.qlIndexFixing($BE$1,AZ421,TRUE,_xll.ohTrigger(Trigger,Trigger12M))</f>
        <v>3.2417326952534505E-3</v>
      </c>
    </row>
    <row r="422" spans="51:56" ht="11.25" customHeight="1" x14ac:dyDescent="0.25">
      <c r="AY422" s="104" t="s">
        <v>203</v>
      </c>
      <c r="AZ422" s="105">
        <f>_xll.qlInterestRateIndexFixingDate(Currency&amp;"ibor"&amp;Tenor,BA422,Trigger)</f>
        <v>42748</v>
      </c>
      <c r="BA422" s="105">
        <f>_xll.qlCalendarAdvance(Calendar,BA421,AY422,"f",,Trigger)</f>
        <v>42752</v>
      </c>
      <c r="BB422" s="105">
        <f>_xll.qlInterestRateIndexMaturity(Currency&amp;"ibor"&amp;Tenor,BA422,Trigger)</f>
        <v>43117</v>
      </c>
      <c r="BC422" s="257">
        <f>_xll.qlIndexFixing($AC$5,AZ422,TRUE,_xll.ohTrigger(Trigger,Trigger12M))</f>
        <v>2.5310754913307181E-3</v>
      </c>
      <c r="BD422" s="257">
        <f>_xll.qlIndexFixing($BE$1,AZ422,TRUE,_xll.ohTrigger(Trigger,Trigger12M))</f>
        <v>3.2458692625904444E-3</v>
      </c>
    </row>
    <row r="423" spans="51:56" ht="11.25" customHeight="1" x14ac:dyDescent="0.25">
      <c r="AY423" s="104" t="s">
        <v>203</v>
      </c>
      <c r="AZ423" s="105">
        <f>_xll.qlInterestRateIndexFixingDate(Currency&amp;"ibor"&amp;Tenor,BA423,Trigger)</f>
        <v>42751</v>
      </c>
      <c r="BA423" s="105">
        <f>_xll.qlCalendarAdvance(Calendar,BA422,AY423,"f",,Trigger)</f>
        <v>42753</v>
      </c>
      <c r="BB423" s="105">
        <f>_xll.qlInterestRateIndexMaturity(Currency&amp;"ibor"&amp;Tenor,BA423,Trigger)</f>
        <v>43118</v>
      </c>
      <c r="BC423" s="257">
        <f>_xll.qlIndexFixing($AC$5,AZ423,TRUE,_xll.ohTrigger(Trigger,Trigger12M))</f>
        <v>2.534765007067371E-3</v>
      </c>
      <c r="BD423" s="257">
        <f>_xll.qlIndexFixing($BE$1,AZ423,TRUE,_xll.ohTrigger(Trigger,Trigger12M))</f>
        <v>3.2500075372052643E-3</v>
      </c>
    </row>
    <row r="424" spans="51:56" ht="11.25" customHeight="1" x14ac:dyDescent="0.25">
      <c r="AY424" s="104" t="s">
        <v>203</v>
      </c>
      <c r="AZ424" s="105">
        <f>_xll.qlInterestRateIndexFixingDate(Currency&amp;"ibor"&amp;Tenor,BA424,Trigger)</f>
        <v>42752</v>
      </c>
      <c r="BA424" s="105">
        <f>_xll.qlCalendarAdvance(Calendar,BA423,AY424,"f",,Trigger)</f>
        <v>42754</v>
      </c>
      <c r="BB424" s="105">
        <f>_xll.qlInterestRateIndexMaturity(Currency&amp;"ibor"&amp;Tenor,BA424,Trigger)</f>
        <v>43119</v>
      </c>
      <c r="BC424" s="257">
        <f>_xll.qlIndexFixing($AC$5,AZ424,TRUE,_xll.ohTrigger(Trigger,Trigger12M))</f>
        <v>2.5384599239995694E-3</v>
      </c>
      <c r="BD424" s="257">
        <f>_xll.qlIndexFixing($BE$1,AZ424,TRUE,_xll.ohTrigger(Trigger,Trigger12M))</f>
        <v>3.2541492046158273E-3</v>
      </c>
    </row>
    <row r="425" spans="51:56" ht="11.25" customHeight="1" x14ac:dyDescent="0.25">
      <c r="AY425" s="104" t="s">
        <v>203</v>
      </c>
      <c r="AZ425" s="105">
        <f>_xll.qlInterestRateIndexFixingDate(Currency&amp;"ibor"&amp;Tenor,BA425,Trigger)</f>
        <v>42753</v>
      </c>
      <c r="BA425" s="105">
        <f>_xll.qlCalendarAdvance(Calendar,BA424,AY425,"f",,Trigger)</f>
        <v>42755</v>
      </c>
      <c r="BB425" s="105">
        <f>_xll.qlInterestRateIndexMaturity(Currency&amp;"ibor"&amp;Tenor,BA425,Trigger)</f>
        <v>43122</v>
      </c>
      <c r="BC425" s="257">
        <f>_xll.qlIndexFixing($AC$5,AZ425,TRUE,_xll.ohTrigger(Trigger,Trigger12M))</f>
        <v>2.5455881044686821E-3</v>
      </c>
      <c r="BD425" s="257">
        <f>_xll.qlIndexFixing($BE$1,AZ425,TRUE,_xll.ohTrigger(Trigger,Trigger12M))</f>
        <v>3.2621393588295453E-3</v>
      </c>
    </row>
    <row r="426" spans="51:56" ht="11.25" customHeight="1" x14ac:dyDescent="0.25">
      <c r="AY426" s="104" t="s">
        <v>203</v>
      </c>
      <c r="AZ426" s="105">
        <f>_xll.qlInterestRateIndexFixingDate(Currency&amp;"ibor"&amp;Tenor,BA426,Trigger)</f>
        <v>42754</v>
      </c>
      <c r="BA426" s="105">
        <f>_xll.qlCalendarAdvance(Calendar,BA425,AY426,"f",,Trigger)</f>
        <v>42758</v>
      </c>
      <c r="BB426" s="105">
        <f>_xll.qlInterestRateIndexMaturity(Currency&amp;"ibor"&amp;Tenor,BA426,Trigger)</f>
        <v>43123</v>
      </c>
      <c r="BC426" s="257">
        <f>_xll.qlIndexFixing($AC$5,AZ426,TRUE,_xll.ohTrigger(Trigger,Trigger12M))</f>
        <v>2.5532936048940293E-3</v>
      </c>
      <c r="BD426" s="257">
        <f>_xll.qlIndexFixing($BE$1,AZ426,TRUE,_xll.ohTrigger(Trigger,Trigger12M))</f>
        <v>3.2707839090161807E-3</v>
      </c>
    </row>
    <row r="427" spans="51:56" ht="11.25" customHeight="1" x14ac:dyDescent="0.25">
      <c r="AY427" s="104" t="s">
        <v>203</v>
      </c>
      <c r="AZ427" s="105">
        <f>_xll.qlInterestRateIndexFixingDate(Currency&amp;"ibor"&amp;Tenor,BA427,Trigger)</f>
        <v>42755</v>
      </c>
      <c r="BA427" s="105">
        <f>_xll.qlCalendarAdvance(Calendar,BA426,AY427,"f",,Trigger)</f>
        <v>42759</v>
      </c>
      <c r="BB427" s="105">
        <f>_xll.qlInterestRateIndexMaturity(Currency&amp;"ibor"&amp;Tenor,BA427,Trigger)</f>
        <v>43124</v>
      </c>
      <c r="BC427" s="257">
        <f>_xll.qlIndexFixing($AC$5,AZ427,TRUE,_xll.ohTrigger(Trigger,Trigger12M))</f>
        <v>2.5570155287123796E-3</v>
      </c>
      <c r="BD427" s="257">
        <f>_xll.qlIndexFixing($BE$1,AZ427,TRUE,_xll.ohTrigger(Trigger,Trigger12M))</f>
        <v>3.2749682196239909E-3</v>
      </c>
    </row>
    <row r="428" spans="51:56" ht="11.25" customHeight="1" x14ac:dyDescent="0.25">
      <c r="AY428" s="104" t="s">
        <v>203</v>
      </c>
      <c r="AZ428" s="105">
        <f>_xll.qlInterestRateIndexFixingDate(Currency&amp;"ibor"&amp;Tenor,BA428,Trigger)</f>
        <v>42758</v>
      </c>
      <c r="BA428" s="105">
        <f>_xll.qlCalendarAdvance(Calendar,BA427,AY428,"f",,Trigger)</f>
        <v>42760</v>
      </c>
      <c r="BB428" s="105">
        <f>_xll.qlInterestRateIndexMaturity(Currency&amp;"ibor"&amp;Tenor,BA428,Trigger)</f>
        <v>43125</v>
      </c>
      <c r="BC428" s="257">
        <f>_xll.qlIndexFixing($AC$5,AZ428,TRUE,_xll.ohTrigger(Trigger,Trigger12M))</f>
        <v>2.5607428540902586E-3</v>
      </c>
      <c r="BD428" s="257">
        <f>_xll.qlIndexFixing($BE$1,AZ428,TRUE,_xll.ohTrigger(Trigger,Trigger12M))</f>
        <v>3.2791662740107382E-3</v>
      </c>
    </row>
    <row r="429" spans="51:56" ht="11.25" customHeight="1" x14ac:dyDescent="0.25">
      <c r="AY429" s="104" t="s">
        <v>203</v>
      </c>
      <c r="AZ429" s="105">
        <f>_xll.qlInterestRateIndexFixingDate(Currency&amp;"ibor"&amp;Tenor,BA429,Trigger)</f>
        <v>42759</v>
      </c>
      <c r="BA429" s="105">
        <f>_xll.qlCalendarAdvance(Calendar,BA428,AY429,"f",,Trigger)</f>
        <v>42761</v>
      </c>
      <c r="BB429" s="105">
        <f>_xll.qlInterestRateIndexMaturity(Currency&amp;"ibor"&amp;Tenor,BA429,Trigger)</f>
        <v>43126</v>
      </c>
      <c r="BC429" s="257">
        <f>_xll.qlIndexFixing($AC$5,AZ429,TRUE,_xll.ohTrigger(Trigger,Trigger12M))</f>
        <v>2.5644755810885485E-3</v>
      </c>
      <c r="BD429" s="257">
        <f>_xll.qlIndexFixing($BE$1,AZ429,TRUE,_xll.ohTrigger(Trigger,Trigger12M))</f>
        <v>3.2833798369906893E-3</v>
      </c>
    </row>
    <row r="430" spans="51:56" ht="11.25" customHeight="1" x14ac:dyDescent="0.25">
      <c r="AY430" s="104" t="s">
        <v>203</v>
      </c>
      <c r="AZ430" s="105">
        <f>_xll.qlInterestRateIndexFixingDate(Currency&amp;"ibor"&amp;Tenor,BA430,Trigger)</f>
        <v>42760</v>
      </c>
      <c r="BA430" s="105">
        <f>_xll.qlCalendarAdvance(Calendar,BA429,AY430,"f",,Trigger)</f>
        <v>42762</v>
      </c>
      <c r="BB430" s="105">
        <f>_xll.qlInterestRateIndexMaturity(Currency&amp;"ibor"&amp;Tenor,BA430,Trigger)</f>
        <v>43129</v>
      </c>
      <c r="BC430" s="257">
        <f>_xll.qlIndexFixing($AC$5,AZ430,TRUE,_xll.ohTrigger(Trigger,Trigger12M))</f>
        <v>2.5715912886970951E-3</v>
      </c>
      <c r="BD430" s="257">
        <f>_xll.qlIndexFixing($BE$1,AZ430,TRUE,_xll.ohTrigger(Trigger,Trigger12M))</f>
        <v>3.2914759735330409E-3</v>
      </c>
    </row>
    <row r="431" spans="51:56" ht="11.25" customHeight="1" x14ac:dyDescent="0.25">
      <c r="AY431" s="104" t="s">
        <v>203</v>
      </c>
      <c r="AZ431" s="105">
        <f>_xll.qlInterestRateIndexFixingDate(Currency&amp;"ibor"&amp;Tenor,BA431,Trigger)</f>
        <v>42761</v>
      </c>
      <c r="BA431" s="105">
        <f>_xll.qlCalendarAdvance(Calendar,BA430,AY431,"f",,Trigger)</f>
        <v>42765</v>
      </c>
      <c r="BB431" s="105">
        <f>_xll.qlInterestRateIndexMaturity(Currency&amp;"ibor"&amp;Tenor,BA431,Trigger)</f>
        <v>43130</v>
      </c>
      <c r="BC431" s="257">
        <f>_xll.qlIndexFixing($AC$5,AZ431,TRUE,_xll.ohTrigger(Trigger,Trigger12M))</f>
        <v>2.5794605065100479E-3</v>
      </c>
      <c r="BD431" s="257">
        <f>_xll.qlIndexFixing($BE$1,AZ431,TRUE,_xll.ohTrigger(Trigger,Trigger12M))</f>
        <v>3.3004248676707366E-3</v>
      </c>
    </row>
    <row r="432" spans="51:56" ht="11.25" customHeight="1" x14ac:dyDescent="0.25">
      <c r="AY432" s="104" t="s">
        <v>203</v>
      </c>
      <c r="AZ432" s="105">
        <f>_xll.qlInterestRateIndexFixingDate(Currency&amp;"ibor"&amp;Tenor,BA432,Trigger)</f>
        <v>42762</v>
      </c>
      <c r="BA432" s="105">
        <f>_xll.qlCalendarAdvance(Calendar,BA431,AY432,"f",,Trigger)</f>
        <v>42766</v>
      </c>
      <c r="BB432" s="105">
        <f>_xll.qlInterestRateIndexMaturity(Currency&amp;"ibor"&amp;Tenor,BA432,Trigger)</f>
        <v>43131</v>
      </c>
      <c r="BC432" s="257">
        <f>_xll.qlIndexFixing($AC$5,AZ432,TRUE,_xll.ohTrigger(Trigger,Trigger12M))</f>
        <v>2.5832202425288922E-3</v>
      </c>
      <c r="BD432" s="257">
        <f>_xll.qlIndexFixing($BE$1,AZ432,TRUE,_xll.ohTrigger(Trigger,Trigger12M))</f>
        <v>3.3047428423849602E-3</v>
      </c>
    </row>
    <row r="433" spans="51:56" ht="11.25" customHeight="1" x14ac:dyDescent="0.25">
      <c r="AY433" s="104" t="s">
        <v>203</v>
      </c>
      <c r="AZ433" s="105">
        <f>_xll.qlInterestRateIndexFixingDate(Currency&amp;"ibor"&amp;Tenor,BA433,Trigger)</f>
        <v>42765</v>
      </c>
      <c r="BA433" s="105">
        <f>_xll.qlCalendarAdvance(Calendar,BA432,AY433,"f",,Trigger)</f>
        <v>42767</v>
      </c>
      <c r="BB433" s="105">
        <f>_xll.qlInterestRateIndexMaturity(Currency&amp;"ibor"&amp;Tenor,BA433,Trigger)</f>
        <v>43132</v>
      </c>
      <c r="BC433" s="257">
        <f>_xll.qlIndexFixing($AC$5,AZ433,TRUE,_xll.ohTrigger(Trigger,Trigger12M))</f>
        <v>2.5869853805358537E-3</v>
      </c>
      <c r="BD433" s="257">
        <f>_xll.qlIndexFixing($BE$1,AZ433,TRUE,_xll.ohTrigger(Trigger,Trigger12M))</f>
        <v>3.3090871525204794E-3</v>
      </c>
    </row>
    <row r="434" spans="51:56" ht="11.25" customHeight="1" x14ac:dyDescent="0.25">
      <c r="AY434" s="104" t="s">
        <v>203</v>
      </c>
      <c r="AZ434" s="105">
        <f>_xll.qlInterestRateIndexFixingDate(Currency&amp;"ibor"&amp;Tenor,BA434,Trigger)</f>
        <v>42766</v>
      </c>
      <c r="BA434" s="105">
        <f>_xll.qlCalendarAdvance(Calendar,BA433,AY434,"f",,Trigger)</f>
        <v>42768</v>
      </c>
      <c r="BB434" s="105">
        <f>_xll.qlInterestRateIndexMaturity(Currency&amp;"ibor"&amp;Tenor,BA434,Trigger)</f>
        <v>43133</v>
      </c>
      <c r="BC434" s="257">
        <f>_xll.qlIndexFixing($AC$5,AZ434,TRUE,_xll.ohTrigger(Trigger,Trigger12M))</f>
        <v>2.5907559205926912E-3</v>
      </c>
      <c r="BD434" s="257">
        <f>_xll.qlIndexFixing($BE$1,AZ434,TRUE,_xll.ohTrigger(Trigger,Trigger12M))</f>
        <v>3.3134596422120027E-3</v>
      </c>
    </row>
    <row r="435" spans="51:56" ht="11.25" customHeight="1" x14ac:dyDescent="0.25">
      <c r="AY435" s="104" t="s">
        <v>203</v>
      </c>
      <c r="AZ435" s="105">
        <f>_xll.qlInterestRateIndexFixingDate(Currency&amp;"ibor"&amp;Tenor,BA435,Trigger)</f>
        <v>42767</v>
      </c>
      <c r="BA435" s="105">
        <f>_xll.qlCalendarAdvance(Calendar,BA434,AY435,"f",,Trigger)</f>
        <v>42769</v>
      </c>
      <c r="BB435" s="105">
        <f>_xll.qlInterestRateIndexMaturity(Currency&amp;"ibor"&amp;Tenor,BA435,Trigger)</f>
        <v>43136</v>
      </c>
      <c r="BC435" s="257">
        <f>_xll.qlIndexFixing($AC$5,AZ435,TRUE,_xll.ohTrigger(Trigger,Trigger12M))</f>
        <v>2.5978577254005854E-3</v>
      </c>
      <c r="BD435" s="257">
        <f>_xll.qlIndexFixing($BE$1,AZ435,TRUE,_xll.ohTrigger(Trigger,Trigger12M))</f>
        <v>3.3217481044370651E-3</v>
      </c>
    </row>
    <row r="436" spans="51:56" ht="11.25" customHeight="1" x14ac:dyDescent="0.25">
      <c r="AY436" s="104" t="s">
        <v>203</v>
      </c>
      <c r="AZ436" s="105">
        <f>_xll.qlInterestRateIndexFixingDate(Currency&amp;"ibor"&amp;Tenor,BA436,Trigger)</f>
        <v>42768</v>
      </c>
      <c r="BA436" s="105">
        <f>_xll.qlCalendarAdvance(Calendar,BA435,AY436,"f",,Trigger)</f>
        <v>42772</v>
      </c>
      <c r="BB436" s="105">
        <f>_xll.qlInterestRateIndexMaturity(Currency&amp;"ibor"&amp;Tenor,BA436,Trigger)</f>
        <v>43137</v>
      </c>
      <c r="BC436" s="257">
        <f>_xll.qlIndexFixing($AC$5,AZ436,TRUE,_xll.ohTrigger(Trigger,Trigger12M))</f>
        <v>2.6058921025531008E-3</v>
      </c>
      <c r="BD436" s="257">
        <f>_xll.qlIndexFixing($BE$1,AZ436,TRUE,_xll.ohTrigger(Trigger,Trigger12M))</f>
        <v>3.3312338009994194E-3</v>
      </c>
    </row>
    <row r="437" spans="51:56" ht="11.25" customHeight="1" x14ac:dyDescent="0.25">
      <c r="AY437" s="104" t="s">
        <v>203</v>
      </c>
      <c r="AZ437" s="105">
        <f>_xll.qlInterestRateIndexFixingDate(Currency&amp;"ibor"&amp;Tenor,BA437,Trigger)</f>
        <v>42769</v>
      </c>
      <c r="BA437" s="105">
        <f>_xll.qlCalendarAdvance(Calendar,BA436,AY437,"f",,Trigger)</f>
        <v>42773</v>
      </c>
      <c r="BB437" s="105">
        <f>_xll.qlInterestRateIndexMaturity(Currency&amp;"ibor"&amp;Tenor,BA437,Trigger)</f>
        <v>43138</v>
      </c>
      <c r="BC437" s="257">
        <f>_xll.qlIndexFixing($AC$5,AZ437,TRUE,_xll.ohTrigger(Trigger,Trigger12M))</f>
        <v>2.6096896537861382E-3</v>
      </c>
      <c r="BD437" s="257">
        <f>_xll.qlIndexFixing($BE$1,AZ437,TRUE,_xll.ohTrigger(Trigger,Trigger12M))</f>
        <v>3.3357418959650211E-3</v>
      </c>
    </row>
    <row r="438" spans="51:56" ht="11.25" customHeight="1" x14ac:dyDescent="0.25">
      <c r="AY438" s="104" t="s">
        <v>203</v>
      </c>
      <c r="AZ438" s="105">
        <f>_xll.qlInterestRateIndexFixingDate(Currency&amp;"ibor"&amp;Tenor,BA438,Trigger)</f>
        <v>42772</v>
      </c>
      <c r="BA438" s="105">
        <f>_xll.qlCalendarAdvance(Calendar,BA437,AY438,"f",,Trigger)</f>
        <v>42774</v>
      </c>
      <c r="BB438" s="105">
        <f>_xll.qlInterestRateIndexMaturity(Currency&amp;"ibor"&amp;Tenor,BA438,Trigger)</f>
        <v>43139</v>
      </c>
      <c r="BC438" s="257">
        <f>_xll.qlIndexFixing($AC$5,AZ438,TRUE,_xll.ohTrigger(Trigger,Trigger12M))</f>
        <v>2.6134926074404805E-3</v>
      </c>
      <c r="BD438" s="257">
        <f>_xll.qlIndexFixing($BE$1,AZ438,TRUE,_xll.ohTrigger(Trigger,Trigger12M))</f>
        <v>3.3402729639899127E-3</v>
      </c>
    </row>
    <row r="439" spans="51:56" ht="11.25" customHeight="1" x14ac:dyDescent="0.25">
      <c r="AY439" s="104" t="s">
        <v>203</v>
      </c>
      <c r="AZ439" s="105">
        <f>_xll.qlInterestRateIndexFixingDate(Currency&amp;"ibor"&amp;Tenor,BA439,Trigger)</f>
        <v>42773</v>
      </c>
      <c r="BA439" s="105">
        <f>_xll.qlCalendarAdvance(Calendar,BA438,AY439,"f",,Trigger)</f>
        <v>42775</v>
      </c>
      <c r="BB439" s="105">
        <f>_xll.qlInterestRateIndexMaturity(Currency&amp;"ibor"&amp;Tenor,BA439,Trigger)</f>
        <v>43140</v>
      </c>
      <c r="BC439" s="257">
        <f>_xll.qlIndexFixing($AC$5,AZ439,TRUE,_xll.ohTrigger(Trigger,Trigger12M))</f>
        <v>2.6173009635781052E-3</v>
      </c>
      <c r="BD439" s="257">
        <f>_xll.qlIndexFixing($BE$1,AZ439,TRUE,_xll.ohTrigger(Trigger,Trigger12M))</f>
        <v>3.3448255630679092E-3</v>
      </c>
    </row>
    <row r="440" spans="51:56" ht="11.25" customHeight="1" x14ac:dyDescent="0.25">
      <c r="AY440" s="104" t="s">
        <v>203</v>
      </c>
      <c r="AZ440" s="105">
        <f>_xll.qlInterestRateIndexFixingDate(Currency&amp;"ibor"&amp;Tenor,BA440,Trigger)</f>
        <v>42774</v>
      </c>
      <c r="BA440" s="105">
        <f>_xll.qlCalendarAdvance(Calendar,BA439,AY440,"f",,Trigger)</f>
        <v>42776</v>
      </c>
      <c r="BB440" s="105">
        <f>_xll.qlInterestRateIndexMaturity(Currency&amp;"ibor"&amp;Tenor,BA440,Trigger)</f>
        <v>43143</v>
      </c>
      <c r="BC440" s="257">
        <f>_xll.qlIndexFixing($AC$5,AZ440,TRUE,_xll.ohTrigger(Trigger,Trigger12M))</f>
        <v>2.6243874356343551E-3</v>
      </c>
      <c r="BD440" s="257">
        <f>_xll.qlIndexFixing($BE$1,AZ440,TRUE,_xll.ohTrigger(Trigger,Trigger12M))</f>
        <v>3.3533034082618143E-3</v>
      </c>
    </row>
    <row r="441" spans="51:56" ht="11.25" customHeight="1" x14ac:dyDescent="0.25">
      <c r="AY441" s="104" t="s">
        <v>203</v>
      </c>
      <c r="AZ441" s="105">
        <f>_xll.qlInterestRateIndexFixingDate(Currency&amp;"ibor"&amp;Tenor,BA441,Trigger)</f>
        <v>42775</v>
      </c>
      <c r="BA441" s="105">
        <f>_xll.qlCalendarAdvance(Calendar,BA440,AY441,"f",,Trigger)</f>
        <v>42779</v>
      </c>
      <c r="BB441" s="105">
        <f>_xll.qlInterestRateIndexMaturity(Currency&amp;"ibor"&amp;Tenor,BA441,Trigger)</f>
        <v>43144</v>
      </c>
      <c r="BC441" s="257">
        <f>_xll.qlIndexFixing($AC$5,AZ441,TRUE,_xll.ohTrigger(Trigger,Trigger12M))</f>
        <v>2.6325884142108427E-3</v>
      </c>
      <c r="BD441" s="257">
        <f>_xll.qlIndexFixing($BE$1,AZ441,TRUE,_xll.ohTrigger(Trigger,Trigger12M))</f>
        <v>3.3632220800860306E-3</v>
      </c>
    </row>
    <row r="442" spans="51:56" ht="11.25" customHeight="1" x14ac:dyDescent="0.25">
      <c r="AY442" s="104" t="s">
        <v>203</v>
      </c>
      <c r="AZ442" s="105">
        <f>_xll.qlInterestRateIndexFixingDate(Currency&amp;"ibor"&amp;Tenor,BA442,Trigger)</f>
        <v>42776</v>
      </c>
      <c r="BA442" s="105">
        <f>_xll.qlCalendarAdvance(Calendar,BA441,AY442,"f",,Trigger)</f>
        <v>42780</v>
      </c>
      <c r="BB442" s="105">
        <f>_xll.qlInterestRateIndexMaturity(Currency&amp;"ibor"&amp;Tenor,BA442,Trigger)</f>
        <v>43145</v>
      </c>
      <c r="BC442" s="257">
        <f>_xll.qlIndexFixing($AC$5,AZ442,TRUE,_xll.ohTrigger(Trigger,Trigger12M))</f>
        <v>2.6364237837019941E-3</v>
      </c>
      <c r="BD442" s="257">
        <f>_xll.qlIndexFixing($BE$1,AZ442,TRUE,_xll.ohTrigger(Trigger,Trigger12M))</f>
        <v>3.3678603546300912E-3</v>
      </c>
    </row>
    <row r="443" spans="51:56" ht="11.25" customHeight="1" x14ac:dyDescent="0.25">
      <c r="AY443" s="104" t="s">
        <v>203</v>
      </c>
      <c r="AZ443" s="105">
        <f>_xll.qlInterestRateIndexFixingDate(Currency&amp;"ibor"&amp;Tenor,BA443,Trigger)</f>
        <v>42779</v>
      </c>
      <c r="BA443" s="105">
        <f>_xll.qlCalendarAdvance(Calendar,BA442,AY443,"f",,Trigger)</f>
        <v>42781</v>
      </c>
      <c r="BB443" s="105">
        <f>_xll.qlInterestRateIndexMaturity(Currency&amp;"ibor"&amp;Tenor,BA443,Trigger)</f>
        <v>43146</v>
      </c>
      <c r="BC443" s="257">
        <f>_xll.qlIndexFixing($AC$5,AZ443,TRUE,_xll.ohTrigger(Trigger,Trigger12M))</f>
        <v>2.6402645560520185E-3</v>
      </c>
      <c r="BD443" s="257">
        <f>_xll.qlIndexFixing($BE$1,AZ443,TRUE,_xll.ohTrigger(Trigger,Trigger12M))</f>
        <v>3.3725112983608381E-3</v>
      </c>
    </row>
    <row r="444" spans="51:56" ht="11.25" customHeight="1" x14ac:dyDescent="0.25">
      <c r="AY444" s="104" t="s">
        <v>203</v>
      </c>
      <c r="AZ444" s="105">
        <f>_xll.qlInterestRateIndexFixingDate(Currency&amp;"ibor"&amp;Tenor,BA444,Trigger)</f>
        <v>42780</v>
      </c>
      <c r="BA444" s="105">
        <f>_xll.qlCalendarAdvance(Calendar,BA443,AY444,"f",,Trigger)</f>
        <v>42782</v>
      </c>
      <c r="BB444" s="105">
        <f>_xll.qlInterestRateIndexMaturity(Currency&amp;"ibor"&amp;Tenor,BA444,Trigger)</f>
        <v>43147</v>
      </c>
      <c r="BC444" s="257">
        <f>_xll.qlIndexFixing($AC$5,AZ444,TRUE,_xll.ohTrigger(Trigger,Trigger12M))</f>
        <v>2.6441107313235498E-3</v>
      </c>
      <c r="BD444" s="257">
        <f>_xll.qlIndexFixing($BE$1,AZ444,TRUE,_xll.ohTrigger(Trigger,Trigger12M))</f>
        <v>3.3771733993243117E-3</v>
      </c>
    </row>
    <row r="445" spans="51:56" ht="11.25" customHeight="1" x14ac:dyDescent="0.25">
      <c r="AY445" s="104" t="s">
        <v>203</v>
      </c>
      <c r="AZ445" s="105">
        <f>_xll.qlInterestRateIndexFixingDate(Currency&amp;"ibor"&amp;Tenor,BA445,Trigger)</f>
        <v>42781</v>
      </c>
      <c r="BA445" s="105">
        <f>_xll.qlCalendarAdvance(Calendar,BA444,AY445,"f",,Trigger)</f>
        <v>42783</v>
      </c>
      <c r="BB445" s="105">
        <f>_xll.qlInterestRateIndexMaturity(Currency&amp;"ibor"&amp;Tenor,BA445,Trigger)</f>
        <v>43150</v>
      </c>
      <c r="BC445" s="257">
        <f>_xll.qlIndexFixing($AC$5,AZ445,TRUE,_xll.ohTrigger(Trigger,Trigger12M))</f>
        <v>2.6511804406653154E-3</v>
      </c>
      <c r="BD445" s="257">
        <f>_xll.qlIndexFixing($BE$1,AZ445,TRUE,_xll.ohTrigger(Trigger,Trigger12M))</f>
        <v>3.3857686174914277E-3</v>
      </c>
    </row>
    <row r="446" spans="51:56" ht="11.25" customHeight="1" x14ac:dyDescent="0.25">
      <c r="AY446" s="104" t="s">
        <v>203</v>
      </c>
      <c r="AZ446" s="105">
        <f>_xll.qlInterestRateIndexFixingDate(Currency&amp;"ibor"&amp;Tenor,BA446,Trigger)</f>
        <v>42782</v>
      </c>
      <c r="BA446" s="105">
        <f>_xll.qlCalendarAdvance(Calendar,BA445,AY446,"f",,Trigger)</f>
        <v>42786</v>
      </c>
      <c r="BB446" s="105">
        <f>_xll.qlInterestRateIndexMaturity(Currency&amp;"ibor"&amp;Tenor,BA446,Trigger)</f>
        <v>43151</v>
      </c>
      <c r="BC446" s="257">
        <f>_xll.qlIndexFixing($AC$5,AZ446,TRUE,_xll.ohTrigger(Trigger,Trigger12M))</f>
        <v>2.6595494628831413E-3</v>
      </c>
      <c r="BD446" s="257">
        <f>_xll.qlIndexFixing($BE$1,AZ446,TRUE,_xll.ohTrigger(Trigger,Trigger12M))</f>
        <v>3.3959027866263176E-3</v>
      </c>
    </row>
    <row r="447" spans="51:56" ht="11.25" customHeight="1" x14ac:dyDescent="0.25">
      <c r="AY447" s="104" t="s">
        <v>203</v>
      </c>
      <c r="AZ447" s="105">
        <f>_xll.qlInterestRateIndexFixingDate(Currency&amp;"ibor"&amp;Tenor,BA447,Trigger)</f>
        <v>42783</v>
      </c>
      <c r="BA447" s="105">
        <f>_xll.qlCalendarAdvance(Calendar,BA446,AY447,"f",,Trigger)</f>
        <v>42787</v>
      </c>
      <c r="BB447" s="105">
        <f>_xll.qlInterestRateIndexMaturity(Currency&amp;"ibor"&amp;Tenor,BA447,Trigger)</f>
        <v>43152</v>
      </c>
      <c r="BC447" s="257">
        <f>_xll.qlIndexFixing($AC$5,AZ447,TRUE,_xll.ohTrigger(Trigger,Trigger12M))</f>
        <v>2.6634226537074267E-3</v>
      </c>
      <c r="BD447" s="257">
        <f>_xll.qlIndexFixing($BE$1,AZ447,TRUE,_xll.ohTrigger(Trigger,Trigger12M))</f>
        <v>3.4005976446370577E-3</v>
      </c>
    </row>
    <row r="448" spans="51:56" ht="11.25" customHeight="1" x14ac:dyDescent="0.25">
      <c r="AY448" s="104" t="s">
        <v>203</v>
      </c>
      <c r="AZ448" s="105">
        <f>_xll.qlInterestRateIndexFixingDate(Currency&amp;"ibor"&amp;Tenor,BA448,Trigger)</f>
        <v>42786</v>
      </c>
      <c r="BA448" s="105">
        <f>_xll.qlCalendarAdvance(Calendar,BA447,AY448,"f",,Trigger)</f>
        <v>42788</v>
      </c>
      <c r="BB448" s="105">
        <f>_xll.qlInterestRateIndexMaturity(Currency&amp;"ibor"&amp;Tenor,BA448,Trigger)</f>
        <v>43153</v>
      </c>
      <c r="BC448" s="257">
        <f>_xll.qlIndexFixing($AC$5,AZ448,TRUE,_xll.ohTrigger(Trigger,Trigger12M))</f>
        <v>2.6673012478318756E-3</v>
      </c>
      <c r="BD448" s="257">
        <f>_xll.qlIndexFixing($BE$1,AZ448,TRUE,_xll.ohTrigger(Trigger,Trigger12M))</f>
        <v>3.4052943782665814E-3</v>
      </c>
    </row>
    <row r="449" spans="51:56" ht="11.25" customHeight="1" x14ac:dyDescent="0.25">
      <c r="AY449" s="104" t="s">
        <v>203</v>
      </c>
      <c r="AZ449" s="105">
        <f>_xll.qlInterestRateIndexFixingDate(Currency&amp;"ibor"&amp;Tenor,BA449,Trigger)</f>
        <v>42787</v>
      </c>
      <c r="BA449" s="105">
        <f>_xll.qlCalendarAdvance(Calendar,BA448,AY449,"f",,Trigger)</f>
        <v>42789</v>
      </c>
      <c r="BB449" s="105">
        <f>_xll.qlInterestRateIndexMaturity(Currency&amp;"ibor"&amp;Tenor,BA449,Trigger)</f>
        <v>43154</v>
      </c>
      <c r="BC449" s="257">
        <f>_xll.qlIndexFixing($AC$5,AZ449,TRUE,_xll.ohTrigger(Trigger,Trigger12M))</f>
        <v>2.6711852453202177E-3</v>
      </c>
      <c r="BD449" s="257">
        <f>_xll.qlIndexFixing($BE$1,AZ449,TRUE,_xll.ohTrigger(Trigger,Trigger12M))</f>
        <v>3.4099914055941024E-3</v>
      </c>
    </row>
    <row r="450" spans="51:56" ht="11.25" customHeight="1" x14ac:dyDescent="0.25">
      <c r="AY450" s="104" t="s">
        <v>203</v>
      </c>
      <c r="AZ450" s="105">
        <f>_xll.qlInterestRateIndexFixingDate(Currency&amp;"ibor"&amp;Tenor,BA450,Trigger)</f>
        <v>42788</v>
      </c>
      <c r="BA450" s="105">
        <f>_xll.qlCalendarAdvance(Calendar,BA449,AY450,"f",,Trigger)</f>
        <v>42790</v>
      </c>
      <c r="BB450" s="105">
        <f>_xll.qlInterestRateIndexMaturity(Currency&amp;"ibor"&amp;Tenor,BA450,Trigger)</f>
        <v>43157</v>
      </c>
      <c r="BC450" s="257">
        <f>_xll.qlIndexFixing($AC$5,AZ450,TRUE,_xll.ohTrigger(Trigger,Trigger12M))</f>
        <v>2.6782367619716542E-3</v>
      </c>
      <c r="BD450" s="257">
        <f>_xll.qlIndexFixing($BE$1,AZ450,TRUE,_xll.ohTrigger(Trigger,Trigger12M))</f>
        <v>3.4186314485185449E-3</v>
      </c>
    </row>
    <row r="451" spans="51:56" ht="11.25" customHeight="1" x14ac:dyDescent="0.25">
      <c r="AY451" s="104" t="s">
        <v>203</v>
      </c>
      <c r="AZ451" s="105">
        <f>_xll.qlInterestRateIndexFixingDate(Currency&amp;"ibor"&amp;Tenor,BA451,Trigger)</f>
        <v>42789</v>
      </c>
      <c r="BA451" s="105">
        <f>_xll.qlCalendarAdvance(Calendar,BA450,AY451,"f",,Trigger)</f>
        <v>42793</v>
      </c>
      <c r="BB451" s="105">
        <f>_xll.qlInterestRateIndexMaturity(Currency&amp;"ibor"&amp;Tenor,BA451,Trigger)</f>
        <v>43158</v>
      </c>
      <c r="BC451" s="257">
        <f>_xll.qlIndexFixing($AC$5,AZ451,TRUE,_xll.ohTrigger(Trigger,Trigger12M))</f>
        <v>2.6867752701831742E-3</v>
      </c>
      <c r="BD451" s="257">
        <f>_xll.qlIndexFixing($BE$1,AZ451,TRUE,_xll.ohTrigger(Trigger,Trigger12M))</f>
        <v>3.4287504635793337E-3</v>
      </c>
    </row>
    <row r="452" spans="51:56" ht="11.25" customHeight="1" x14ac:dyDescent="0.25">
      <c r="AY452" s="104" t="s">
        <v>203</v>
      </c>
      <c r="AZ452" s="105">
        <f>_xll.qlInterestRateIndexFixingDate(Currency&amp;"ibor"&amp;Tenor,BA452,Trigger)</f>
        <v>42790</v>
      </c>
      <c r="BA452" s="105">
        <f>_xll.qlCalendarAdvance(Calendar,BA451,AY452,"f",,Trigger)</f>
        <v>42794</v>
      </c>
      <c r="BB452" s="105">
        <f>_xll.qlInterestRateIndexMaturity(Currency&amp;"ibor"&amp;Tenor,BA452,Trigger)</f>
        <v>43159</v>
      </c>
      <c r="BC452" s="257">
        <f>_xll.qlIndexFixing($AC$5,AZ452,TRUE,_xll.ohTrigger(Trigger,Trigger12M))</f>
        <v>2.6906862854451782E-3</v>
      </c>
      <c r="BD452" s="257">
        <f>_xll.qlIndexFixing($BE$1,AZ452,TRUE,_xll.ohTrigger(Trigger,Trigger12M))</f>
        <v>3.4334248806955074E-3</v>
      </c>
    </row>
    <row r="453" spans="51:56" ht="11.25" customHeight="1" x14ac:dyDescent="0.25">
      <c r="AY453" s="104" t="s">
        <v>203</v>
      </c>
      <c r="AZ453" s="105">
        <f>_xll.qlInterestRateIndexFixingDate(Currency&amp;"ibor"&amp;Tenor,BA453,Trigger)</f>
        <v>42793</v>
      </c>
      <c r="BA453" s="105">
        <f>_xll.qlCalendarAdvance(Calendar,BA452,AY453,"f",,Trigger)</f>
        <v>42795</v>
      </c>
      <c r="BB453" s="105">
        <f>_xll.qlInterestRateIndexMaturity(Currency&amp;"ibor"&amp;Tenor,BA453,Trigger)</f>
        <v>43160</v>
      </c>
      <c r="BC453" s="257">
        <f>_xll.qlIndexFixing($AC$5,AZ453,TRUE,_xll.ohTrigger(Trigger,Trigger12M))</f>
        <v>2.6946027044536737E-3</v>
      </c>
      <c r="BD453" s="257">
        <f>_xll.qlIndexFixing($BE$1,AZ453,TRUE,_xll.ohTrigger(Trigger,Trigger12M))</f>
        <v>3.4380898900496599E-3</v>
      </c>
    </row>
    <row r="454" spans="51:56" ht="11.25" customHeight="1" x14ac:dyDescent="0.25">
      <c r="AY454" s="104" t="s">
        <v>203</v>
      </c>
      <c r="AZ454" s="105">
        <f>_xll.qlInterestRateIndexFixingDate(Currency&amp;"ibor"&amp;Tenor,BA454,Trigger)</f>
        <v>42794</v>
      </c>
      <c r="BA454" s="105">
        <f>_xll.qlCalendarAdvance(Calendar,BA453,AY454,"f",,Trigger)</f>
        <v>42796</v>
      </c>
      <c r="BB454" s="105">
        <f>_xll.qlInterestRateIndexMaturity(Currency&amp;"ibor"&amp;Tenor,BA454,Trigger)</f>
        <v>43161</v>
      </c>
      <c r="BC454" s="257">
        <f>_xll.qlIndexFixing($AC$5,AZ454,TRUE,_xll.ohTrigger(Trigger,Trigger12M))</f>
        <v>2.6985245272723906E-3</v>
      </c>
      <c r="BD454" s="257">
        <f>_xll.qlIndexFixing($BE$1,AZ454,TRUE,_xll.ohTrigger(Trigger,Trigger12M))</f>
        <v>3.4427438397410378E-3</v>
      </c>
    </row>
    <row r="455" spans="51:56" ht="11.25" customHeight="1" x14ac:dyDescent="0.25">
      <c r="AY455" s="104" t="s">
        <v>203</v>
      </c>
      <c r="AZ455" s="105">
        <f>_xll.qlInterestRateIndexFixingDate(Currency&amp;"ibor"&amp;Tenor,BA455,Trigger)</f>
        <v>42795</v>
      </c>
      <c r="BA455" s="105">
        <f>_xll.qlCalendarAdvance(Calendar,BA454,AY455,"f",,Trigger)</f>
        <v>42797</v>
      </c>
      <c r="BB455" s="105">
        <f>_xll.qlInterestRateIndexMaturity(Currency&amp;"ibor"&amp;Tenor,BA455,Trigger)</f>
        <v>43164</v>
      </c>
      <c r="BC455" s="257">
        <f>_xll.qlIndexFixing($AC$5,AZ455,TRUE,_xll.ohTrigger(Trigger,Trigger12M))</f>
        <v>2.705556421242615E-3</v>
      </c>
      <c r="BD455" s="257">
        <f>_xll.qlIndexFixing($BE$1,AZ455,TRUE,_xll.ohTrigger(Trigger,Trigger12M))</f>
        <v>3.4513559527205727E-3</v>
      </c>
    </row>
    <row r="456" spans="51:56" ht="11.25" customHeight="1" x14ac:dyDescent="0.25">
      <c r="AY456" s="104" t="s">
        <v>203</v>
      </c>
      <c r="AZ456" s="105">
        <f>_xll.qlInterestRateIndexFixingDate(Currency&amp;"ibor"&amp;Tenor,BA456,Trigger)</f>
        <v>42796</v>
      </c>
      <c r="BA456" s="105">
        <f>_xll.qlCalendarAdvance(Calendar,BA455,AY456,"f",,Trigger)</f>
        <v>42800</v>
      </c>
      <c r="BB456" s="105">
        <f>_xll.qlInterestRateIndexMaturity(Currency&amp;"ibor"&amp;Tenor,BA456,Trigger)</f>
        <v>43165</v>
      </c>
      <c r="BC456" s="257">
        <f>_xll.qlIndexFixing($AC$5,AZ456,TRUE,_xll.ohTrigger(Trigger,Trigger12M))</f>
        <v>2.7142658579365504E-3</v>
      </c>
      <c r="BD456" s="257">
        <f>_xll.qlIndexFixing($BE$1,AZ456,TRUE,_xll.ohTrigger(Trigger,Trigger12M))</f>
        <v>3.4612287638255937E-3</v>
      </c>
    </row>
    <row r="457" spans="51:56" ht="11.25" customHeight="1" x14ac:dyDescent="0.25">
      <c r="AY457" s="104" t="s">
        <v>203</v>
      </c>
      <c r="AZ457" s="105">
        <f>_xll.qlInterestRateIndexFixingDate(Currency&amp;"ibor"&amp;Tenor,BA457,Trigger)</f>
        <v>42797</v>
      </c>
      <c r="BA457" s="105">
        <f>_xll.qlCalendarAdvance(Calendar,BA456,AY457,"f",,Trigger)</f>
        <v>42801</v>
      </c>
      <c r="BB457" s="105">
        <f>_xll.qlInterestRateIndexMaturity(Currency&amp;"ibor"&amp;Tenor,BA457,Trigger)</f>
        <v>43166</v>
      </c>
      <c r="BC457" s="257">
        <f>_xll.qlIndexFixing($AC$5,AZ457,TRUE,_xll.ohTrigger(Trigger,Trigger12M))</f>
        <v>2.718214700771519E-3</v>
      </c>
      <c r="BD457" s="257">
        <f>_xll.qlIndexFixing($BE$1,AZ457,TRUE,_xll.ohTrigger(Trigger,Trigger12M))</f>
        <v>3.4658148220673589E-3</v>
      </c>
    </row>
    <row r="458" spans="51:56" ht="11.25" customHeight="1" x14ac:dyDescent="0.25">
      <c r="AY458" s="104" t="s">
        <v>203</v>
      </c>
      <c r="AZ458" s="105">
        <f>_xll.qlInterestRateIndexFixingDate(Currency&amp;"ibor"&amp;Tenor,BA458,Trigger)</f>
        <v>42800</v>
      </c>
      <c r="BA458" s="105">
        <f>_xll.qlCalendarAdvance(Calendar,BA457,AY458,"f",,Trigger)</f>
        <v>42802</v>
      </c>
      <c r="BB458" s="105">
        <f>_xll.qlInterestRateIndexMaturity(Currency&amp;"ibor"&amp;Tenor,BA458,Trigger)</f>
        <v>43167</v>
      </c>
      <c r="BC458" s="257">
        <f>_xll.qlIndexFixing($AC$5,AZ458,TRUE,_xll.ohTrigger(Trigger,Trigger12M))</f>
        <v>2.7221689478034682E-3</v>
      </c>
      <c r="BD458" s="257">
        <f>_xll.qlIndexFixing($BE$1,AZ458,TRUE,_xll.ohTrigger(Trigger,Trigger12M))</f>
        <v>3.470385902699615E-3</v>
      </c>
    </row>
    <row r="459" spans="51:56" ht="11.25" customHeight="1" x14ac:dyDescent="0.25">
      <c r="AY459" s="104" t="s">
        <v>203</v>
      </c>
      <c r="AZ459" s="105">
        <f>_xll.qlInterestRateIndexFixingDate(Currency&amp;"ibor"&amp;Tenor,BA459,Trigger)</f>
        <v>42801</v>
      </c>
      <c r="BA459" s="105">
        <f>_xll.qlCalendarAdvance(Calendar,BA458,AY459,"f",,Trigger)</f>
        <v>42803</v>
      </c>
      <c r="BB459" s="105">
        <f>_xll.qlInterestRateIndexMaturity(Currency&amp;"ibor"&amp;Tenor,BA459,Trigger)</f>
        <v>43168</v>
      </c>
      <c r="BC459" s="257">
        <f>_xll.qlIndexFixing($AC$5,AZ459,TRUE,_xll.ohTrigger(Trigger,Trigger12M))</f>
        <v>2.7261285990967843E-3</v>
      </c>
      <c r="BD459" s="257">
        <f>_xll.qlIndexFixing($BE$1,AZ459,TRUE,_xll.ohTrigger(Trigger,Trigger12M))</f>
        <v>3.4749415473979157E-3</v>
      </c>
    </row>
    <row r="460" spans="51:56" ht="11.25" customHeight="1" x14ac:dyDescent="0.25">
      <c r="AY460" s="104" t="s">
        <v>203</v>
      </c>
      <c r="AZ460" s="105">
        <f>_xll.qlInterestRateIndexFixingDate(Currency&amp;"ibor"&amp;Tenor,BA460,Trigger)</f>
        <v>42802</v>
      </c>
      <c r="BA460" s="105">
        <f>_xll.qlCalendarAdvance(Calendar,BA459,AY460,"f",,Trigger)</f>
        <v>42804</v>
      </c>
      <c r="BB460" s="105">
        <f>_xll.qlInterestRateIndexMaturity(Currency&amp;"ibor"&amp;Tenor,BA460,Trigger)</f>
        <v>43171</v>
      </c>
      <c r="BC460" s="257">
        <f>_xll.qlIndexFixing($AC$5,AZ460,TRUE,_xll.ohTrigger(Trigger,Trigger12M))</f>
        <v>2.733139440379589E-3</v>
      </c>
      <c r="BD460" s="257">
        <f>_xll.qlIndexFixing($BE$1,AZ460,TRUE,_xll.ohTrigger(Trigger,Trigger12M))</f>
        <v>3.4834864586597075E-3</v>
      </c>
    </row>
    <row r="461" spans="51:56" ht="11.25" customHeight="1" x14ac:dyDescent="0.25">
      <c r="AY461" s="104" t="s">
        <v>203</v>
      </c>
      <c r="AZ461" s="105">
        <f>_xll.qlInterestRateIndexFixingDate(Currency&amp;"ibor"&amp;Tenor,BA461,Trigger)</f>
        <v>42803</v>
      </c>
      <c r="BA461" s="105">
        <f>_xll.qlCalendarAdvance(Calendar,BA460,AY461,"f",,Trigger)</f>
        <v>42807</v>
      </c>
      <c r="BB461" s="105">
        <f>_xll.qlInterestRateIndexMaturity(Currency&amp;"ibor"&amp;Tenor,BA461,Trigger)</f>
        <v>43172</v>
      </c>
      <c r="BC461" s="257">
        <f>_xll.qlIndexFixing($AC$5,AZ461,TRUE,_xll.ohTrigger(Trigger,Trigger12M))</f>
        <v>2.742021248181094E-3</v>
      </c>
      <c r="BD461" s="257">
        <f>_xll.qlIndexFixing($BE$1,AZ461,TRUE,_xll.ohTrigger(Trigger,Trigger12M))</f>
        <v>3.4930005188392324E-3</v>
      </c>
    </row>
    <row r="462" spans="51:56" ht="11.25" customHeight="1" x14ac:dyDescent="0.25">
      <c r="AY462" s="104" t="s">
        <v>203</v>
      </c>
      <c r="AZ462" s="105">
        <f>_xll.qlInterestRateIndexFixingDate(Currency&amp;"ibor"&amp;Tenor,BA462,Trigger)</f>
        <v>42804</v>
      </c>
      <c r="BA462" s="105">
        <f>_xll.qlCalendarAdvance(Calendar,BA461,AY462,"f",,Trigger)</f>
        <v>42808</v>
      </c>
      <c r="BB462" s="105">
        <f>_xll.qlInterestRateIndexMaturity(Currency&amp;"ibor"&amp;Tenor,BA462,Trigger)</f>
        <v>43173</v>
      </c>
      <c r="BC462" s="257">
        <f>_xll.qlIndexFixing($AC$5,AZ462,TRUE,_xll.ohTrigger(Trigger,Trigger12M))</f>
        <v>2.7460079217549328E-3</v>
      </c>
      <c r="BD462" s="257">
        <f>_xll.qlIndexFixing($BE$1,AZ462,TRUE,_xll.ohTrigger(Trigger,Trigger12M))</f>
        <v>3.4974720274809452E-3</v>
      </c>
    </row>
    <row r="463" spans="51:56" ht="11.25" customHeight="1" x14ac:dyDescent="0.25">
      <c r="AY463" s="104" t="s">
        <v>203</v>
      </c>
      <c r="AZ463" s="105">
        <f>_xll.qlInterestRateIndexFixingDate(Currency&amp;"ibor"&amp;Tenor,BA463,Trigger)</f>
        <v>42807</v>
      </c>
      <c r="BA463" s="105">
        <f>_xll.qlCalendarAdvance(Calendar,BA462,AY463,"f",,Trigger)</f>
        <v>42809</v>
      </c>
      <c r="BB463" s="105">
        <f>_xll.qlInterestRateIndexMaturity(Currency&amp;"ibor"&amp;Tenor,BA463,Trigger)</f>
        <v>43174</v>
      </c>
      <c r="BC463" s="257">
        <f>_xll.qlIndexFixing($AC$5,AZ463,TRUE,_xll.ohTrigger(Trigger,Trigger12M))</f>
        <v>2.7499999999804022E-3</v>
      </c>
      <c r="BD463" s="257">
        <f>_xll.qlIndexFixing($BE$1,AZ463,TRUE,_xll.ohTrigger(Trigger,Trigger12M))</f>
        <v>3.5019253013312281E-3</v>
      </c>
    </row>
    <row r="464" spans="51:56" ht="11.25" customHeight="1" x14ac:dyDescent="0.25">
      <c r="AY464" s="104" t="s">
        <v>203</v>
      </c>
      <c r="AZ464" s="105">
        <f>_xll.qlInterestRateIndexFixingDate(Currency&amp;"ibor"&amp;Tenor,BA464,Trigger)</f>
        <v>42808</v>
      </c>
      <c r="BA464" s="105">
        <f>_xll.qlCalendarAdvance(Calendar,BA463,AY464,"f",,Trigger)</f>
        <v>42810</v>
      </c>
      <c r="BB464" s="105">
        <f>_xll.qlInterestRateIndexMaturity(Currency&amp;"ibor"&amp;Tenor,BA464,Trigger)</f>
        <v>43175</v>
      </c>
      <c r="BC464" s="257">
        <f>_xll.qlIndexFixing($AC$5,AZ464,TRUE,_xll.ohTrigger(Trigger,Trigger12M))</f>
        <v>2.7685011116571562E-3</v>
      </c>
      <c r="BD464" s="257">
        <f>_xll.qlIndexFixing($BE$1,AZ464,TRUE,_xll.ohTrigger(Trigger,Trigger12M))</f>
        <v>3.5063598657632772E-3</v>
      </c>
    </row>
    <row r="465" spans="51:56" ht="11.25" customHeight="1" x14ac:dyDescent="0.25">
      <c r="AY465" s="104" t="s">
        <v>203</v>
      </c>
      <c r="AZ465" s="105">
        <f>_xll.qlInterestRateIndexFixingDate(Currency&amp;"ibor"&amp;Tenor,BA465,Trigger)</f>
        <v>42809</v>
      </c>
      <c r="BA465" s="105">
        <f>_xll.qlCalendarAdvance(Calendar,BA464,AY465,"f",,Trigger)</f>
        <v>42811</v>
      </c>
      <c r="BB465" s="105">
        <f>_xll.qlInterestRateIndexMaturity(Currency&amp;"ibor"&amp;Tenor,BA465,Trigger)</f>
        <v>43178</v>
      </c>
      <c r="BC465" s="257">
        <f>_xll.qlIndexFixing($AC$5,AZ465,TRUE,_xll.ohTrigger(Trigger,Trigger12M))</f>
        <v>2.8181227679808427E-3</v>
      </c>
      <c r="BD465" s="257">
        <f>_xll.qlIndexFixing($BE$1,AZ465,TRUE,_xll.ohTrigger(Trigger,Trigger12M))</f>
        <v>3.5148241820716964E-3</v>
      </c>
    </row>
    <row r="466" spans="51:56" ht="11.25" customHeight="1" x14ac:dyDescent="0.25">
      <c r="AY466" s="104" t="s">
        <v>203</v>
      </c>
      <c r="AZ466" s="105">
        <f>_xll.qlInterestRateIndexFixingDate(Currency&amp;"ibor"&amp;Tenor,BA466,Trigger)</f>
        <v>42810</v>
      </c>
      <c r="BA466" s="105">
        <f>_xll.qlCalendarAdvance(Calendar,BA465,AY466,"f",,Trigger)</f>
        <v>42814</v>
      </c>
      <c r="BB466" s="105">
        <f>_xll.qlInterestRateIndexMaturity(Currency&amp;"ibor"&amp;Tenor,BA466,Trigger)</f>
        <v>43179</v>
      </c>
      <c r="BC466" s="257">
        <f>_xll.qlIndexFixing($AC$5,AZ466,TRUE,_xll.ohTrigger(Trigger,Trigger12M))</f>
        <v>2.8398837219679655E-3</v>
      </c>
      <c r="BD466" s="257">
        <f>_xll.qlIndexFixing($BE$1,AZ466,TRUE,_xll.ohTrigger(Trigger,Trigger12M))</f>
        <v>3.5239014552494521E-3</v>
      </c>
    </row>
    <row r="467" spans="51:56" ht="11.25" customHeight="1" x14ac:dyDescent="0.25">
      <c r="AY467" s="104" t="s">
        <v>203</v>
      </c>
      <c r="AZ467" s="105">
        <f>_xll.qlInterestRateIndexFixingDate(Currency&amp;"ibor"&amp;Tenor,BA467,Trigger)</f>
        <v>42811</v>
      </c>
      <c r="BA467" s="105">
        <f>_xll.qlCalendarAdvance(Calendar,BA466,AY467,"f",,Trigger)</f>
        <v>42815</v>
      </c>
      <c r="BB467" s="105">
        <f>_xll.qlInterestRateIndexMaturity(Currency&amp;"ibor"&amp;Tenor,BA467,Trigger)</f>
        <v>43180</v>
      </c>
      <c r="BC467" s="257">
        <f>_xll.qlIndexFixing($AC$5,AZ467,TRUE,_xll.ohTrigger(Trigger,Trigger12M))</f>
        <v>2.8578090130114624E-3</v>
      </c>
      <c r="BD467" s="257">
        <f>_xll.qlIndexFixing($BE$1,AZ467,TRUE,_xll.ohTrigger(Trigger,Trigger12M))</f>
        <v>3.5282352716701428E-3</v>
      </c>
    </row>
    <row r="468" spans="51:56" ht="11.25" customHeight="1" x14ac:dyDescent="0.25">
      <c r="AY468" s="104" t="s">
        <v>203</v>
      </c>
      <c r="AZ468" s="105">
        <f>_xll.qlInterestRateIndexFixingDate(Currency&amp;"ibor"&amp;Tenor,BA468,Trigger)</f>
        <v>42814</v>
      </c>
      <c r="BA468" s="105">
        <f>_xll.qlCalendarAdvance(Calendar,BA467,AY468,"f",,Trigger)</f>
        <v>42816</v>
      </c>
      <c r="BB468" s="105">
        <f>_xll.qlInterestRateIndexMaturity(Currency&amp;"ibor"&amp;Tenor,BA468,Trigger)</f>
        <v>43181</v>
      </c>
      <c r="BC468" s="257">
        <f>_xll.qlIndexFixing($AC$5,AZ468,TRUE,_xll.ohTrigger(Trigger,Trigger12M))</f>
        <v>2.8757661628773887E-3</v>
      </c>
      <c r="BD468" s="257">
        <f>_xll.qlIndexFixing($BE$1,AZ468,TRUE,_xll.ohTrigger(Trigger,Trigger12M))</f>
        <v>3.5325474820042699E-3</v>
      </c>
    </row>
    <row r="469" spans="51:56" ht="11.25" customHeight="1" x14ac:dyDescent="0.25">
      <c r="AY469" s="104" t="s">
        <v>203</v>
      </c>
      <c r="AZ469" s="105">
        <f>_xll.qlInterestRateIndexFixingDate(Currency&amp;"ibor"&amp;Tenor,BA469,Trigger)</f>
        <v>42815</v>
      </c>
      <c r="BA469" s="105">
        <f>_xll.qlCalendarAdvance(Calendar,BA468,AY469,"f",,Trigger)</f>
        <v>42817</v>
      </c>
      <c r="BB469" s="105">
        <f>_xll.qlInterestRateIndexMaturity(Currency&amp;"ibor"&amp;Tenor,BA469,Trigger)</f>
        <v>43182</v>
      </c>
      <c r="BC469" s="257">
        <f>_xll.qlIndexFixing($AC$5,AZ469,TRUE,_xll.ohTrigger(Trigger,Trigger12M))</f>
        <v>2.89375517328864E-3</v>
      </c>
      <c r="BD469" s="257">
        <f>_xll.qlIndexFixing($BE$1,AZ469,TRUE,_xll.ohTrigger(Trigger,Trigger12M))</f>
        <v>3.5368375953233303E-3</v>
      </c>
    </row>
    <row r="470" spans="51:56" ht="11.25" customHeight="1" x14ac:dyDescent="0.25">
      <c r="AY470" s="104" t="s">
        <v>203</v>
      </c>
      <c r="AZ470" s="105">
        <f>_xll.qlInterestRateIndexFixingDate(Currency&amp;"ibor"&amp;Tenor,BA470,Trigger)</f>
        <v>42816</v>
      </c>
      <c r="BA470" s="105">
        <f>_xll.qlCalendarAdvance(Calendar,BA469,AY470,"f",,Trigger)</f>
        <v>42818</v>
      </c>
      <c r="BB470" s="105">
        <f>_xll.qlInterestRateIndexMaturity(Currency&amp;"ibor"&amp;Tenor,BA470,Trigger)</f>
        <v>43185</v>
      </c>
      <c r="BC470" s="257">
        <f>_xll.qlIndexFixing($AC$5,AZ470,TRUE,_xll.ohTrigger(Trigger,Trigger12M))</f>
        <v>2.9434085440904062E-3</v>
      </c>
      <c r="BD470" s="257">
        <f>_xll.qlIndexFixing($BE$1,AZ470,TRUE,_xll.ohTrigger(Trigger,Trigger12M))</f>
        <v>3.5452080963419351E-3</v>
      </c>
    </row>
    <row r="471" spans="51:56" ht="11.25" customHeight="1" x14ac:dyDescent="0.25">
      <c r="AY471" s="104" t="s">
        <v>203</v>
      </c>
      <c r="AZ471" s="105">
        <f>_xll.qlInterestRateIndexFixingDate(Currency&amp;"ibor"&amp;Tenor,BA471,Trigger)</f>
        <v>42817</v>
      </c>
      <c r="BA471" s="105">
        <f>_xll.qlCalendarAdvance(Calendar,BA470,AY471,"f",,Trigger)</f>
        <v>42821</v>
      </c>
      <c r="BB471" s="105">
        <f>_xll.qlInterestRateIndexMaturity(Currency&amp;"ibor"&amp;Tenor,BA471,Trigger)</f>
        <v>43186</v>
      </c>
      <c r="BC471" s="257">
        <f>_xll.qlIndexFixing($AC$5,AZ471,TRUE,_xll.ohTrigger(Trigger,Trigger12M))</f>
        <v>2.9660298549619821E-3</v>
      </c>
      <c r="BD471" s="257">
        <f>_xll.qlIndexFixing($BE$1,AZ471,TRUE,_xll.ohTrigger(Trigger,Trigger12M))</f>
        <v>3.5537671783882926E-3</v>
      </c>
    </row>
    <row r="472" spans="51:56" ht="11.25" customHeight="1" x14ac:dyDescent="0.25">
      <c r="AY472" s="104" t="s">
        <v>203</v>
      </c>
      <c r="AZ472" s="105">
        <f>_xll.qlInterestRateIndexFixingDate(Currency&amp;"ibor"&amp;Tenor,BA472,Trigger)</f>
        <v>42818</v>
      </c>
      <c r="BA472" s="105">
        <f>_xll.qlCalendarAdvance(Calendar,BA471,AY472,"f",,Trigger)</f>
        <v>42822</v>
      </c>
      <c r="BB472" s="105">
        <f>_xll.qlInterestRateIndexMaturity(Currency&amp;"ibor"&amp;Tenor,BA472,Trigger)</f>
        <v>43187</v>
      </c>
      <c r="BC472" s="257">
        <f>_xll.qlIndexFixing($AC$5,AZ472,TRUE,_xll.ohTrigger(Trigger,Trigger12M))</f>
        <v>2.9841781940576164E-3</v>
      </c>
      <c r="BD472" s="257">
        <f>_xll.qlIndexFixing($BE$1,AZ472,TRUE,_xll.ohTrigger(Trigger,Trigger12M))</f>
        <v>3.5579393612132702E-3</v>
      </c>
    </row>
    <row r="473" spans="51:56" ht="11.25" customHeight="1" x14ac:dyDescent="0.25">
      <c r="AY473" s="104" t="s">
        <v>203</v>
      </c>
      <c r="AZ473" s="105">
        <f>_xll.qlInterestRateIndexFixingDate(Currency&amp;"ibor"&amp;Tenor,BA473,Trigger)</f>
        <v>42821</v>
      </c>
      <c r="BA473" s="105">
        <f>_xll.qlCalendarAdvance(Calendar,BA472,AY473,"f",,Trigger)</f>
        <v>42823</v>
      </c>
      <c r="BB473" s="105">
        <f>_xll.qlInterestRateIndexMaturity(Currency&amp;"ibor"&amp;Tenor,BA473,Trigger)</f>
        <v>43188</v>
      </c>
      <c r="BC473" s="257">
        <f>_xll.qlIndexFixing($AC$5,AZ473,TRUE,_xll.ohTrigger(Trigger,Trigger12M))</f>
        <v>3.0023584041031851E-3</v>
      </c>
      <c r="BD473" s="257">
        <f>_xll.qlIndexFixing($BE$1,AZ473,TRUE,_xll.ohTrigger(Trigger,Trigger12M))</f>
        <v>3.5620864525575738E-3</v>
      </c>
    </row>
    <row r="474" spans="51:56" ht="11.25" customHeight="1" x14ac:dyDescent="0.25">
      <c r="AY474" s="104" t="s">
        <v>203</v>
      </c>
      <c r="AZ474" s="105">
        <f>_xll.qlInterestRateIndexFixingDate(Currency&amp;"ibor"&amp;Tenor,BA474,Trigger)</f>
        <v>42822</v>
      </c>
      <c r="BA474" s="105">
        <f>_xll.qlCalendarAdvance(Calendar,BA473,AY474,"f",,Trigger)</f>
        <v>42824</v>
      </c>
      <c r="BB474" s="105">
        <f>_xll.qlInterestRateIndexMaturity(Currency&amp;"ibor"&amp;Tenor,BA474,Trigger)</f>
        <v>43188</v>
      </c>
      <c r="BC474" s="257">
        <f>_xll.qlIndexFixing($AC$5,AZ474,TRUE,_xll.ohTrigger(Trigger,Trigger12M))</f>
        <v>3.0047633175521496E-3</v>
      </c>
      <c r="BD474" s="257">
        <f>_xll.qlIndexFixing($BE$1,AZ474,TRUE,_xll.ohTrigger(Trigger,Trigger12M))</f>
        <v>3.5641362243596345E-3</v>
      </c>
    </row>
    <row r="475" spans="51:56" ht="11.25" customHeight="1" x14ac:dyDescent="0.25">
      <c r="AY475" s="104" t="s">
        <v>203</v>
      </c>
      <c r="AZ475" s="105">
        <f>_xll.qlInterestRateIndexFixingDate(Currency&amp;"ibor"&amp;Tenor,BA475,Trigger)</f>
        <v>42823</v>
      </c>
      <c r="BA475" s="105">
        <f>_xll.qlCalendarAdvance(Calendar,BA474,AY475,"f",,Trigger)</f>
        <v>42825</v>
      </c>
      <c r="BB475" s="105">
        <f>_xll.qlInterestRateIndexMaturity(Currency&amp;"ibor"&amp;Tenor,BA475,Trigger)</f>
        <v>43188</v>
      </c>
      <c r="BC475" s="257">
        <f>_xll.qlIndexFixing($AC$5,AZ475,TRUE,_xll.ohTrigger(Trigger,Trigger12M))</f>
        <v>3.0071780894903488E-3</v>
      </c>
      <c r="BD475" s="257">
        <f>_xll.qlIndexFixing($BE$1,AZ475,TRUE,_xll.ohTrigger(Trigger,Trigger12M))</f>
        <v>3.5661548453506725E-3</v>
      </c>
    </row>
    <row r="476" spans="51:56" ht="11.25" customHeight="1" x14ac:dyDescent="0.25">
      <c r="AY476" s="104" t="s">
        <v>203</v>
      </c>
      <c r="AZ476" s="105">
        <f>_xll.qlInterestRateIndexFixingDate(Currency&amp;"ibor"&amp;Tenor,BA476,Trigger)</f>
        <v>42824</v>
      </c>
      <c r="BA476" s="105">
        <f>_xll.qlCalendarAdvance(Calendar,BA475,AY476,"f",,Trigger)</f>
        <v>42828</v>
      </c>
      <c r="BB476" s="105">
        <f>_xll.qlInterestRateIndexMaturity(Currency&amp;"ibor"&amp;Tenor,BA476,Trigger)</f>
        <v>43193</v>
      </c>
      <c r="BC476" s="257">
        <f>_xll.qlIndexFixing($AC$5,AZ476,TRUE,_xll.ohTrigger(Trigger,Trigger12M))</f>
        <v>3.0937375797556498E-3</v>
      </c>
      <c r="BD476" s="257">
        <f>_xll.qlIndexFixing($BE$1,AZ476,TRUE,_xll.ohTrigger(Trigger,Trigger12M))</f>
        <v>3.5824277026706942E-3</v>
      </c>
    </row>
    <row r="477" spans="51:56" ht="11.25" customHeight="1" x14ac:dyDescent="0.25">
      <c r="AY477" s="104" t="s">
        <v>203</v>
      </c>
      <c r="AZ477" s="105">
        <f>_xll.qlInterestRateIndexFixingDate(Currency&amp;"ibor"&amp;Tenor,BA477,Trigger)</f>
        <v>42825</v>
      </c>
      <c r="BA477" s="105">
        <f>_xll.qlCalendarAdvance(Calendar,BA476,AY477,"f",,Trigger)</f>
        <v>42829</v>
      </c>
      <c r="BB477" s="105">
        <f>_xll.qlInterestRateIndexMaturity(Currency&amp;"ibor"&amp;Tenor,BA477,Trigger)</f>
        <v>43194</v>
      </c>
      <c r="BC477" s="257">
        <f>_xll.qlIndexFixing($AC$5,AZ477,TRUE,_xll.ohTrigger(Trigger,Trigger12M))</f>
        <v>3.1121090522495086E-3</v>
      </c>
      <c r="BD477" s="257">
        <f>_xll.qlIndexFixing($BE$1,AZ477,TRUE,_xll.ohTrigger(Trigger,Trigger12M))</f>
        <v>3.5864135119020725E-3</v>
      </c>
    </row>
    <row r="478" spans="51:56" ht="11.25" customHeight="1" x14ac:dyDescent="0.25">
      <c r="AY478" s="104" t="s">
        <v>203</v>
      </c>
      <c r="AZ478" s="105">
        <f>_xll.qlInterestRateIndexFixingDate(Currency&amp;"ibor"&amp;Tenor,BA478,Trigger)</f>
        <v>42828</v>
      </c>
      <c r="BA478" s="105">
        <f>_xll.qlCalendarAdvance(Calendar,BA477,AY478,"f",,Trigger)</f>
        <v>42830</v>
      </c>
      <c r="BB478" s="105">
        <f>_xll.qlInterestRateIndexMaturity(Currency&amp;"ibor"&amp;Tenor,BA478,Trigger)</f>
        <v>43195</v>
      </c>
      <c r="BC478" s="257">
        <f>_xll.qlIndexFixing($AC$5,AZ478,TRUE,_xll.ohTrigger(Trigger,Trigger12M))</f>
        <v>3.1305124079721363E-3</v>
      </c>
      <c r="BD478" s="257">
        <f>_xll.qlIndexFixing($BE$1,AZ478,TRUE,_xll.ohTrigger(Trigger,Trigger12M))</f>
        <v>3.5903709586130091E-3</v>
      </c>
    </row>
    <row r="479" spans="51:56" ht="11.25" customHeight="1" x14ac:dyDescent="0.25">
      <c r="AY479" s="104" t="s">
        <v>203</v>
      </c>
      <c r="AZ479" s="105">
        <f>_xll.qlInterestRateIndexFixingDate(Currency&amp;"ibor"&amp;Tenor,BA479,Trigger)</f>
        <v>42829</v>
      </c>
      <c r="BA479" s="105">
        <f>_xll.qlCalendarAdvance(Calendar,BA478,AY479,"f",,Trigger)</f>
        <v>42831</v>
      </c>
      <c r="BB479" s="105">
        <f>_xll.qlInterestRateIndexMaturity(Currency&amp;"ibor"&amp;Tenor,BA479,Trigger)</f>
        <v>43196</v>
      </c>
      <c r="BC479" s="257">
        <f>_xll.qlIndexFixing($AC$5,AZ479,TRUE,_xll.ohTrigger(Trigger,Trigger12M))</f>
        <v>3.1489476486893544E-3</v>
      </c>
      <c r="BD479" s="257">
        <f>_xll.qlIndexFixing($BE$1,AZ479,TRUE,_xll.ohTrigger(Trigger,Trigger12M))</f>
        <v>3.594301165344468E-3</v>
      </c>
    </row>
    <row r="480" spans="51:56" ht="11.25" customHeight="1" x14ac:dyDescent="0.25">
      <c r="AY480" s="104" t="s">
        <v>203</v>
      </c>
      <c r="AZ480" s="105">
        <f>_xll.qlInterestRateIndexFixingDate(Currency&amp;"ibor"&amp;Tenor,BA480,Trigger)</f>
        <v>42830</v>
      </c>
      <c r="BA480" s="105">
        <f>_xll.qlCalendarAdvance(Calendar,BA479,AY480,"f",,Trigger)</f>
        <v>42832</v>
      </c>
      <c r="BB480" s="105">
        <f>_xll.qlInterestRateIndexMaturity(Currency&amp;"ibor"&amp;Tenor,BA480,Trigger)</f>
        <v>43199</v>
      </c>
      <c r="BC480" s="257">
        <f>_xll.qlIndexFixing($AC$5,AZ480,TRUE,_xll.ohTrigger(Trigger,Trigger12M))</f>
        <v>3.1986397751132137E-3</v>
      </c>
      <c r="BD480" s="257">
        <f>_xll.qlIndexFixing($BE$1,AZ480,TRUE,_xll.ohTrigger(Trigger,Trigger12M))</f>
        <v>3.6024514322082432E-3</v>
      </c>
    </row>
    <row r="481" spans="51:56" ht="11.25" customHeight="1" x14ac:dyDescent="0.25">
      <c r="AY481" s="104" t="s">
        <v>203</v>
      </c>
      <c r="AZ481" s="105">
        <f>_xll.qlInterestRateIndexFixingDate(Currency&amp;"ibor"&amp;Tenor,BA481,Trigger)</f>
        <v>42831</v>
      </c>
      <c r="BA481" s="105">
        <f>_xll.qlCalendarAdvance(Calendar,BA480,AY481,"f",,Trigger)</f>
        <v>42835</v>
      </c>
      <c r="BB481" s="105">
        <f>_xll.qlInterestRateIndexMaturity(Currency&amp;"ibor"&amp;Tenor,BA481,Trigger)</f>
        <v>43200</v>
      </c>
      <c r="BC481" s="257">
        <f>_xll.qlIndexFixing($AC$5,AZ481,TRUE,_xll.ohTrigger(Trigger,Trigger12M))</f>
        <v>3.2230074969429542E-3</v>
      </c>
      <c r="BD481" s="257">
        <f>_xll.qlIndexFixing($BE$1,AZ481,TRUE,_xll.ohTrigger(Trigger,Trigger12M))</f>
        <v>3.6097789218637617E-3</v>
      </c>
    </row>
    <row r="482" spans="51:56" ht="11.25" customHeight="1" x14ac:dyDescent="0.25">
      <c r="AY482" s="104" t="s">
        <v>203</v>
      </c>
      <c r="AZ482" s="105">
        <f>_xll.qlInterestRateIndexFixingDate(Currency&amp;"ibor"&amp;Tenor,BA482,Trigger)</f>
        <v>42832</v>
      </c>
      <c r="BA482" s="105">
        <f>_xll.qlCalendarAdvance(Calendar,BA481,AY482,"f",,Trigger)</f>
        <v>42836</v>
      </c>
      <c r="BB482" s="105">
        <f>_xll.qlInterestRateIndexMaturity(Currency&amp;"ibor"&amp;Tenor,BA482,Trigger)</f>
        <v>43201</v>
      </c>
      <c r="BC482" s="257">
        <f>_xll.qlIndexFixing($AC$5,AZ482,TRUE,_xll.ohTrigger(Trigger,Trigger12M))</f>
        <v>3.2416021892382502E-3</v>
      </c>
      <c r="BD482" s="257">
        <f>_xll.qlIndexFixing($BE$1,AZ482,TRUE,_xll.ohTrigger(Trigger,Trigger12M))</f>
        <v>3.6135950081256532E-3</v>
      </c>
    </row>
    <row r="483" spans="51:56" ht="11.25" customHeight="1" x14ac:dyDescent="0.25">
      <c r="AY483" s="104" t="s">
        <v>203</v>
      </c>
      <c r="AZ483" s="105">
        <f>_xll.qlInterestRateIndexFixingDate(Currency&amp;"ibor"&amp;Tenor,BA483,Trigger)</f>
        <v>42835</v>
      </c>
      <c r="BA483" s="105">
        <f>_xll.qlCalendarAdvance(Calendar,BA482,AY483,"f",,Trigger)</f>
        <v>42837</v>
      </c>
      <c r="BB483" s="105">
        <f>_xll.qlInterestRateIndexMaturity(Currency&amp;"ibor"&amp;Tenor,BA483,Trigger)</f>
        <v>43202</v>
      </c>
      <c r="BC483" s="257">
        <f>_xll.qlIndexFixing($AC$5,AZ483,TRUE,_xll.ohTrigger(Trigger,Trigger12M))</f>
        <v>3.2602287771918252E-3</v>
      </c>
      <c r="BD483" s="257">
        <f>_xll.qlIndexFixing($BE$1,AZ483,TRUE,_xll.ohTrigger(Trigger,Trigger12M))</f>
        <v>3.617392752088249E-3</v>
      </c>
    </row>
    <row r="484" spans="51:56" ht="11.25" customHeight="1" x14ac:dyDescent="0.25">
      <c r="AY484" s="104" t="s">
        <v>203</v>
      </c>
      <c r="AZ484" s="105">
        <f>_xll.qlInterestRateIndexFixingDate(Currency&amp;"ibor"&amp;Tenor,BA484,Trigger)</f>
        <v>42836</v>
      </c>
      <c r="BA484" s="105">
        <f>_xll.qlCalendarAdvance(Calendar,BA483,AY484,"f",,Trigger)</f>
        <v>42838</v>
      </c>
      <c r="BB484" s="105">
        <f>_xll.qlInterestRateIndexMaturity(Currency&amp;"ibor"&amp;Tenor,BA484,Trigger)</f>
        <v>43203</v>
      </c>
      <c r="BC484" s="257">
        <f>_xll.qlIndexFixing($AC$5,AZ484,TRUE,_xll.ohTrigger(Trigger,Trigger12M))</f>
        <v>3.2788872625913999E-3</v>
      </c>
      <c r="BD484" s="257">
        <f>_xll.qlIndexFixing($BE$1,AZ484,TRUE,_xll.ohTrigger(Trigger,Trigger12M))</f>
        <v>3.6211736696512833E-3</v>
      </c>
    </row>
    <row r="485" spans="51:56" ht="11.25" customHeight="1" x14ac:dyDescent="0.25">
      <c r="AY485" s="104" t="s">
        <v>203</v>
      </c>
      <c r="AZ485" s="105">
        <f>_xll.qlInterestRateIndexFixingDate(Currency&amp;"ibor"&amp;Tenor,BA485,Trigger)</f>
        <v>42837</v>
      </c>
      <c r="BA485" s="105">
        <f>_xll.qlCalendarAdvance(Calendar,BA484,AY485,"f",,Trigger)</f>
        <v>42843</v>
      </c>
      <c r="BB485" s="105">
        <f>_xll.qlInterestRateIndexMaturity(Currency&amp;"ibor"&amp;Tenor,BA485,Trigger)</f>
        <v>43208</v>
      </c>
      <c r="BC485" s="257">
        <f>_xll.qlIndexFixing($AC$5,AZ485,TRUE,_xll.ohTrigger(Trigger,Trigger12M))</f>
        <v>3.3726582140744055E-3</v>
      </c>
      <c r="BD485" s="257">
        <f>_xll.qlIndexFixing($BE$1,AZ485,TRUE,_xll.ohTrigger(Trigger,Trigger12M))</f>
        <v>3.6398795770371957E-3</v>
      </c>
    </row>
    <row r="486" spans="51:56" ht="11.25" customHeight="1" x14ac:dyDescent="0.25">
      <c r="AY486" s="104" t="s">
        <v>203</v>
      </c>
      <c r="AZ486" s="105">
        <f>_xll.qlInterestRateIndexFixingDate(Currency&amp;"ibor"&amp;Tenor,BA486,Trigger)</f>
        <v>42838</v>
      </c>
      <c r="BA486" s="105">
        <f>_xll.qlCalendarAdvance(Calendar,BA485,AY486,"f",,Trigger)</f>
        <v>42844</v>
      </c>
      <c r="BB486" s="105">
        <f>_xll.qlInterestRateIndexMaturity(Currency&amp;"ibor"&amp;Tenor,BA486,Trigger)</f>
        <v>43209</v>
      </c>
      <c r="BC486" s="257">
        <f>_xll.qlIndexFixing($AC$5,AZ486,TRUE,_xll.ohTrigger(Trigger,Trigger12M))</f>
        <v>3.3915081218705988E-3</v>
      </c>
      <c r="BD486" s="257">
        <f>_xll.qlIndexFixing($BE$1,AZ486,TRUE,_xll.ohTrigger(Trigger,Trigger12M))</f>
        <v>3.6435918973493913E-3</v>
      </c>
    </row>
    <row r="487" spans="51:56" ht="11.25" customHeight="1" x14ac:dyDescent="0.25">
      <c r="AY487" s="104" t="s">
        <v>203</v>
      </c>
      <c r="AZ487" s="105">
        <f>_xll.qlInterestRateIndexFixingDate(Currency&amp;"ibor"&amp;Tenor,BA487,Trigger)</f>
        <v>42843</v>
      </c>
      <c r="BA487" s="105">
        <f>_xll.qlCalendarAdvance(Calendar,BA486,AY487,"f",,Trigger)</f>
        <v>42845</v>
      </c>
      <c r="BB487" s="105">
        <f>_xll.qlInterestRateIndexMaturity(Currency&amp;"ibor"&amp;Tenor,BA487,Trigger)</f>
        <v>43210</v>
      </c>
      <c r="BC487" s="257">
        <f>_xll.qlIndexFixing($AC$5,AZ487,TRUE,_xll.ohTrigger(Trigger,Trigger12M))</f>
        <v>3.4103899397148751E-3</v>
      </c>
      <c r="BD487" s="257">
        <f>_xll.qlIndexFixing($BE$1,AZ487,TRUE,_xll.ohTrigger(Trigger,Trigger12M))</f>
        <v>3.6472982661831539E-3</v>
      </c>
    </row>
    <row r="488" spans="51:56" ht="11.25" customHeight="1" x14ac:dyDescent="0.25">
      <c r="AY488" s="104" t="s">
        <v>203</v>
      </c>
      <c r="AZ488" s="105">
        <f>_xll.qlInterestRateIndexFixingDate(Currency&amp;"ibor"&amp;Tenor,BA488,Trigger)</f>
        <v>42844</v>
      </c>
      <c r="BA488" s="105">
        <f>_xll.qlCalendarAdvance(Calendar,BA487,AY488,"f",,Trigger)</f>
        <v>42846</v>
      </c>
      <c r="BB488" s="105">
        <f>_xll.qlInterestRateIndexMaturity(Currency&amp;"ibor"&amp;Tenor,BA488,Trigger)</f>
        <v>43213</v>
      </c>
      <c r="BC488" s="257">
        <f>_xll.qlIndexFixing($AC$5,AZ488,TRUE,_xll.ohTrigger(Trigger,Trigger12M))</f>
        <v>3.4600879246845947E-3</v>
      </c>
      <c r="BD488" s="257">
        <f>_xll.qlIndexFixing($BE$1,AZ488,TRUE,_xll.ohTrigger(Trigger,Trigger12M))</f>
        <v>3.6554335853617092E-3</v>
      </c>
    </row>
    <row r="489" spans="51:56" ht="11.25" customHeight="1" x14ac:dyDescent="0.25">
      <c r="AY489" s="104" t="s">
        <v>203</v>
      </c>
      <c r="AZ489" s="105">
        <f>_xll.qlInterestRateIndexFixingDate(Currency&amp;"ibor"&amp;Tenor,BA489,Trigger)</f>
        <v>42845</v>
      </c>
      <c r="BA489" s="105">
        <f>_xll.qlCalendarAdvance(Calendar,BA488,AY489,"f",,Trigger)</f>
        <v>42849</v>
      </c>
      <c r="BB489" s="105">
        <f>_xll.qlInterestRateIndexMaturity(Currency&amp;"ibor"&amp;Tenor,BA489,Trigger)</f>
        <v>43214</v>
      </c>
      <c r="BC489" s="257">
        <f>_xll.qlIndexFixing($AC$5,AZ489,TRUE,_xll.ohTrigger(Trigger,Trigger12M))</f>
        <v>3.4862363478756113E-3</v>
      </c>
      <c r="BD489" s="257">
        <f>_xll.qlIndexFixing($BE$1,AZ489,TRUE,_xll.ohTrigger(Trigger,Trigger12M))</f>
        <v>3.6620961923594137E-3</v>
      </c>
    </row>
    <row r="490" spans="51:56" ht="11.25" customHeight="1" x14ac:dyDescent="0.25">
      <c r="AY490" s="104" t="s">
        <v>203</v>
      </c>
      <c r="AZ490" s="105">
        <f>_xll.qlInterestRateIndexFixingDate(Currency&amp;"ibor"&amp;Tenor,BA490,Trigger)</f>
        <v>42846</v>
      </c>
      <c r="BA490" s="105">
        <f>_xll.qlCalendarAdvance(Calendar,BA489,AY490,"f",,Trigger)</f>
        <v>42850</v>
      </c>
      <c r="BB490" s="105">
        <f>_xll.qlInterestRateIndexMaturity(Currency&amp;"ibor"&amp;Tenor,BA490,Trigger)</f>
        <v>43215</v>
      </c>
      <c r="BC490" s="257">
        <f>_xll.qlIndexFixing($AC$5,AZ490,TRUE,_xll.ohTrigger(Trigger,Trigger12M))</f>
        <v>3.5052777432134636E-3</v>
      </c>
      <c r="BD490" s="257">
        <f>_xll.qlIndexFixing($BE$1,AZ490,TRUE,_xll.ohTrigger(Trigger,Trigger12M))</f>
        <v>3.6657968604040751E-3</v>
      </c>
    </row>
    <row r="491" spans="51:56" ht="11.25" customHeight="1" x14ac:dyDescent="0.25">
      <c r="AY491" s="104" t="s">
        <v>203</v>
      </c>
      <c r="AZ491" s="105">
        <f>_xll.qlInterestRateIndexFixingDate(Currency&amp;"ibor"&amp;Tenor,BA491,Trigger)</f>
        <v>42849</v>
      </c>
      <c r="BA491" s="105">
        <f>_xll.qlCalendarAdvance(Calendar,BA490,AY491,"f",,Trigger)</f>
        <v>42851</v>
      </c>
      <c r="BB491" s="105">
        <f>_xll.qlInterestRateIndexMaturity(Currency&amp;"ibor"&amp;Tenor,BA491,Trigger)</f>
        <v>43216</v>
      </c>
      <c r="BC491" s="257">
        <f>_xll.qlIndexFixing($AC$5,AZ491,TRUE,_xll.ohTrigger(Trigger,Trigger12M))</f>
        <v>3.5243510595219492E-3</v>
      </c>
      <c r="BD491" s="257">
        <f>_xll.qlIndexFixing($BE$1,AZ491,TRUE,_xll.ohTrigger(Trigger,Trigger12M))</f>
        <v>3.669501265519225E-3</v>
      </c>
    </row>
    <row r="492" spans="51:56" ht="11.25" customHeight="1" x14ac:dyDescent="0.25">
      <c r="AY492" s="104" t="s">
        <v>203</v>
      </c>
      <c r="AZ492" s="105">
        <f>_xll.qlInterestRateIndexFixingDate(Currency&amp;"ibor"&amp;Tenor,BA492,Trigger)</f>
        <v>42850</v>
      </c>
      <c r="BA492" s="105">
        <f>_xll.qlCalendarAdvance(Calendar,BA491,AY492,"f",,Trigger)</f>
        <v>42852</v>
      </c>
      <c r="BB492" s="105">
        <f>_xll.qlInterestRateIndexMaturity(Currency&amp;"ibor"&amp;Tenor,BA492,Trigger)</f>
        <v>43217</v>
      </c>
      <c r="BC492" s="257">
        <f>_xll.qlIndexFixing($AC$5,AZ492,TRUE,_xll.ohTrigger(Trigger,Trigger12M))</f>
        <v>3.5434562986323714E-3</v>
      </c>
      <c r="BD492" s="257">
        <f>_xll.qlIndexFixing($BE$1,AZ492,TRUE,_xll.ohTrigger(Trigger,Trigger12M))</f>
        <v>3.6732110554178435E-3</v>
      </c>
    </row>
    <row r="493" spans="51:56" ht="11.25" customHeight="1" x14ac:dyDescent="0.25">
      <c r="AY493" s="104" t="s">
        <v>203</v>
      </c>
      <c r="AZ493" s="105">
        <f>_xll.qlInterestRateIndexFixingDate(Currency&amp;"ibor"&amp;Tenor,BA493,Trigger)</f>
        <v>42851</v>
      </c>
      <c r="BA493" s="105">
        <f>_xll.qlCalendarAdvance(Calendar,BA492,AY493,"f",,Trigger)</f>
        <v>42853</v>
      </c>
      <c r="BB493" s="105">
        <f>_xll.qlInterestRateIndexMaturity(Currency&amp;"ibor"&amp;Tenor,BA493,Trigger)</f>
        <v>43220</v>
      </c>
      <c r="BC493" s="257">
        <f>_xll.qlIndexFixing($AC$5,AZ493,TRUE,_xll.ohTrigger(Trigger,Trigger12M))</f>
        <v>3.5931448765918472E-3</v>
      </c>
      <c r="BD493" s="257">
        <f>_xll.qlIndexFixing($BE$1,AZ493,TRUE,_xll.ohTrigger(Trigger,Trigger12M))</f>
        <v>3.6814656805141308E-3</v>
      </c>
    </row>
    <row r="494" spans="51:56" ht="11.25" customHeight="1" x14ac:dyDescent="0.25">
      <c r="AY494" s="104" t="s">
        <v>203</v>
      </c>
      <c r="AZ494" s="105">
        <f>_xll.qlInterestRateIndexFixingDate(Currency&amp;"ibor"&amp;Tenor,BA494,Trigger)</f>
        <v>42852</v>
      </c>
      <c r="BA494" s="105">
        <f>_xll.qlCalendarAdvance(Calendar,BA493,AY494,"f",,Trigger)</f>
        <v>42857</v>
      </c>
      <c r="BB494" s="105">
        <f>_xll.qlInterestRateIndexMaturity(Currency&amp;"ibor"&amp;Tenor,BA494,Trigger)</f>
        <v>43222</v>
      </c>
      <c r="BC494" s="257">
        <f>_xll.qlIndexFixing($AC$5,AZ494,TRUE,_xll.ohTrigger(Trigger,Trigger12M))</f>
        <v>3.6394614005202199E-3</v>
      </c>
      <c r="BD494" s="257">
        <f>_xll.qlIndexFixing($BE$1,AZ494,TRUE,_xll.ohTrigger(Trigger,Trigger12M))</f>
        <v>3.6918991057682347E-3</v>
      </c>
    </row>
    <row r="495" spans="51:56" ht="11.25" customHeight="1" x14ac:dyDescent="0.25">
      <c r="AY495" s="104" t="s">
        <v>203</v>
      </c>
      <c r="AZ495" s="105">
        <f>_xll.qlInterestRateIndexFixingDate(Currency&amp;"ibor"&amp;Tenor,BA495,Trigger)</f>
        <v>42853</v>
      </c>
      <c r="BA495" s="105">
        <f>_xll.qlCalendarAdvance(Calendar,BA494,AY495,"f",,Trigger)</f>
        <v>42858</v>
      </c>
      <c r="BB495" s="105">
        <f>_xll.qlInterestRateIndexMaturity(Currency&amp;"ibor"&amp;Tenor,BA495,Trigger)</f>
        <v>43223</v>
      </c>
      <c r="BC495" s="257">
        <f>_xll.qlIndexFixing($AC$5,AZ495,TRUE,_xll.ohTrigger(Trigger,Trigger12M))</f>
        <v>3.6587582150699894E-3</v>
      </c>
      <c r="BD495" s="257">
        <f>_xll.qlIndexFixing($BE$1,AZ495,TRUE,_xll.ohTrigger(Trigger,Trigger12M))</f>
        <v>3.6956760397730184E-3</v>
      </c>
    </row>
    <row r="496" spans="51:56" ht="11.25" customHeight="1" x14ac:dyDescent="0.25">
      <c r="AY496" s="104" t="s">
        <v>203</v>
      </c>
      <c r="AZ496" s="105">
        <f>_xll.qlInterestRateIndexFixingDate(Currency&amp;"ibor"&amp;Tenor,BA496,Trigger)</f>
        <v>42857</v>
      </c>
      <c r="BA496" s="105">
        <f>_xll.qlCalendarAdvance(Calendar,BA495,AY496,"f",,Trigger)</f>
        <v>42859</v>
      </c>
      <c r="BB496" s="105">
        <f>_xll.qlInterestRateIndexMaturity(Currency&amp;"ibor"&amp;Tenor,BA496,Trigger)</f>
        <v>43224</v>
      </c>
      <c r="BC496" s="257">
        <f>_xll.qlIndexFixing($AC$5,AZ496,TRUE,_xll.ohTrigger(Trigger,Trigger12M))</f>
        <v>3.6780869653262223E-3</v>
      </c>
      <c r="BD496" s="257">
        <f>_xll.qlIndexFixing($BE$1,AZ496,TRUE,_xll.ohTrigger(Trigger,Trigger12M))</f>
        <v>3.6994683894850883E-3</v>
      </c>
    </row>
    <row r="497" spans="51:56" ht="11.25" customHeight="1" x14ac:dyDescent="0.25">
      <c r="AY497" s="104" t="s">
        <v>203</v>
      </c>
      <c r="AZ497" s="105">
        <f>_xll.qlInterestRateIndexFixingDate(Currency&amp;"ibor"&amp;Tenor,BA497,Trigger)</f>
        <v>42858</v>
      </c>
      <c r="BA497" s="105">
        <f>_xll.qlCalendarAdvance(Calendar,BA496,AY497,"f",,Trigger)</f>
        <v>42860</v>
      </c>
      <c r="BB497" s="105">
        <f>_xll.qlInterestRateIndexMaturity(Currency&amp;"ibor"&amp;Tenor,BA497,Trigger)</f>
        <v>43227</v>
      </c>
      <c r="BC497" s="257">
        <f>_xll.qlIndexFixing($AC$5,AZ497,TRUE,_xll.ohTrigger(Trigger,Trigger12M))</f>
        <v>3.7277579120745534E-3</v>
      </c>
      <c r="BD497" s="257">
        <f>_xll.qlIndexFixing($BE$1,AZ497,TRUE,_xll.ohTrigger(Trigger,Trigger12M))</f>
        <v>3.7079216867948778E-3</v>
      </c>
    </row>
    <row r="498" spans="51:56" ht="11.25" customHeight="1" x14ac:dyDescent="0.25">
      <c r="AY498" s="104" t="s">
        <v>203</v>
      </c>
      <c r="AZ498" s="105">
        <f>_xll.qlInterestRateIndexFixingDate(Currency&amp;"ibor"&amp;Tenor,BA498,Trigger)</f>
        <v>42859</v>
      </c>
      <c r="BA498" s="105">
        <f>_xll.qlCalendarAdvance(Calendar,BA497,AY498,"f",,Trigger)</f>
        <v>42863</v>
      </c>
      <c r="BB498" s="105">
        <f>_xll.qlInterestRateIndexMaturity(Currency&amp;"ibor"&amp;Tenor,BA498,Trigger)</f>
        <v>43228</v>
      </c>
      <c r="BC498" s="257">
        <f>_xll.qlIndexFixing($AC$5,AZ498,TRUE,_xll.ohTrigger(Trigger,Trigger12M))</f>
        <v>3.7557213605838584E-3</v>
      </c>
      <c r="BD498" s="257">
        <f>_xll.qlIndexFixing($BE$1,AZ498,TRUE,_xll.ohTrigger(Trigger,Trigger12M))</f>
        <v>3.7147908766469013E-3</v>
      </c>
    </row>
    <row r="499" spans="51:56" ht="11.25" customHeight="1" x14ac:dyDescent="0.25">
      <c r="AY499" s="104" t="s">
        <v>203</v>
      </c>
      <c r="AZ499" s="105">
        <f>_xll.qlInterestRateIndexFixingDate(Currency&amp;"ibor"&amp;Tenor,BA499,Trigger)</f>
        <v>42860</v>
      </c>
      <c r="BA499" s="105">
        <f>_xll.qlCalendarAdvance(Calendar,BA498,AY499,"f",,Trigger)</f>
        <v>42864</v>
      </c>
      <c r="BB499" s="105">
        <f>_xll.qlInterestRateIndexMaturity(Currency&amp;"ibor"&amp;Tenor,BA499,Trigger)</f>
        <v>43229</v>
      </c>
      <c r="BC499" s="257">
        <f>_xll.qlIndexFixing($AC$5,AZ499,TRUE,_xll.ohTrigger(Trigger,Trigger12M))</f>
        <v>3.7752098172742507E-3</v>
      </c>
      <c r="BD499" s="257">
        <f>_xll.qlIndexFixing($BE$1,AZ499,TRUE,_xll.ohTrigger(Trigger,Trigger12M))</f>
        <v>3.7186594974584347E-3</v>
      </c>
    </row>
    <row r="500" spans="51:56" ht="11.25" customHeight="1" x14ac:dyDescent="0.25">
      <c r="AY500" s="104" t="s">
        <v>203</v>
      </c>
      <c r="AZ500" s="105">
        <f>_xll.qlInterestRateIndexFixingDate(Currency&amp;"ibor"&amp;Tenor,BA500,Trigger)</f>
        <v>42863</v>
      </c>
      <c r="BA500" s="105">
        <f>_xll.qlCalendarAdvance(Calendar,BA499,AY500,"f",,Trigger)</f>
        <v>42865</v>
      </c>
      <c r="BB500" s="105">
        <f>_xll.qlInterestRateIndexMaturity(Currency&amp;"ibor"&amp;Tenor,BA500,Trigger)</f>
        <v>43230</v>
      </c>
      <c r="BC500" s="257">
        <f>_xll.qlIndexFixing($AC$5,AZ500,TRUE,_xll.ohTrigger(Trigger,Trigger12M))</f>
        <v>3.7947302208533938E-3</v>
      </c>
      <c r="BD500" s="257">
        <f>_xll.qlIndexFixing($BE$1,AZ500,TRUE,_xll.ohTrigger(Trigger,Trigger12M))</f>
        <v>3.7225432063086221E-3</v>
      </c>
    </row>
    <row r="501" spans="51:56" ht="11.25" customHeight="1" x14ac:dyDescent="0.25">
      <c r="AY501" s="104" t="s">
        <v>203</v>
      </c>
      <c r="AZ501" s="105">
        <f>_xll.qlInterestRateIndexFixingDate(Currency&amp;"ibor"&amp;Tenor,BA501,Trigger)</f>
        <v>42864</v>
      </c>
      <c r="BA501" s="105">
        <f>_xll.qlCalendarAdvance(Calendar,BA500,AY501,"f",,Trigger)</f>
        <v>42866</v>
      </c>
      <c r="BB501" s="105">
        <f>_xll.qlInterestRateIndexMaturity(Currency&amp;"ibor"&amp;Tenor,BA501,Trigger)</f>
        <v>43231</v>
      </c>
      <c r="BC501" s="257">
        <f>_xll.qlIndexFixing($AC$5,AZ501,TRUE,_xll.ohTrigger(Trigger,Trigger12M))</f>
        <v>3.8142825731957339E-3</v>
      </c>
      <c r="BD501" s="257">
        <f>_xll.qlIndexFixing($BE$1,AZ501,TRUE,_xll.ohTrigger(Trigger,Trigger12M))</f>
        <v>3.7264419462387523E-3</v>
      </c>
    </row>
    <row r="502" spans="51:56" ht="11.25" customHeight="1" x14ac:dyDescent="0.25">
      <c r="AY502" s="104" t="s">
        <v>203</v>
      </c>
      <c r="AZ502" s="105">
        <f>_xll.qlInterestRateIndexFixingDate(Currency&amp;"ibor"&amp;Tenor,BA502,Trigger)</f>
        <v>42865</v>
      </c>
      <c r="BA502" s="105">
        <f>_xll.qlCalendarAdvance(Calendar,BA501,AY502,"f",,Trigger)</f>
        <v>42867</v>
      </c>
      <c r="BB502" s="105">
        <f>_xll.qlInterestRateIndexMaturity(Currency&amp;"ibor"&amp;Tenor,BA502,Trigger)</f>
        <v>43234</v>
      </c>
      <c r="BC502" s="257">
        <f>_xll.qlIndexFixing($AC$5,AZ502,TRUE,_xll.ohTrigger(Trigger,Trigger12M))</f>
        <v>3.8639276644754656E-3</v>
      </c>
      <c r="BD502" s="257">
        <f>_xll.qlIndexFixing($BE$1,AZ502,TRUE,_xll.ohTrigger(Trigger,Trigger12M))</f>
        <v>3.735110752855261E-3</v>
      </c>
    </row>
    <row r="503" spans="51:56" ht="11.25" customHeight="1" x14ac:dyDescent="0.25">
      <c r="AY503" s="104" t="s">
        <v>203</v>
      </c>
      <c r="AZ503" s="105">
        <f>_xll.qlInterestRateIndexFixingDate(Currency&amp;"ibor"&amp;Tenor,BA503,Trigger)</f>
        <v>42866</v>
      </c>
      <c r="BA503" s="105">
        <f>_xll.qlCalendarAdvance(Calendar,BA502,AY503,"f",,Trigger)</f>
        <v>42870</v>
      </c>
      <c r="BB503" s="105">
        <f>_xll.qlInterestRateIndexMaturity(Currency&amp;"ibor"&amp;Tenor,BA503,Trigger)</f>
        <v>43235</v>
      </c>
      <c r="BC503" s="257">
        <f>_xll.qlIndexFixing($AC$5,AZ503,TRUE,_xll.ohTrigger(Trigger,Trigger12M))</f>
        <v>3.8928115077919729E-3</v>
      </c>
      <c r="BD503" s="257">
        <f>_xll.qlIndexFixing($BE$1,AZ503,TRUE,_xll.ohTrigger(Trigger,Trigger12M))</f>
        <v>3.742186054113702E-3</v>
      </c>
    </row>
    <row r="504" spans="51:56" ht="11.25" customHeight="1" x14ac:dyDescent="0.25">
      <c r="AY504" s="104" t="s">
        <v>203</v>
      </c>
      <c r="AZ504" s="105">
        <f>_xll.qlInterestRateIndexFixingDate(Currency&amp;"ibor"&amp;Tenor,BA504,Trigger)</f>
        <v>42867</v>
      </c>
      <c r="BA504" s="105">
        <f>_xll.qlCalendarAdvance(Calendar,BA503,AY504,"f",,Trigger)</f>
        <v>42871</v>
      </c>
      <c r="BB504" s="105">
        <f>_xll.qlInterestRateIndexMaturity(Currency&amp;"ibor"&amp;Tenor,BA504,Trigger)</f>
        <v>43236</v>
      </c>
      <c r="BC504" s="257">
        <f>_xll.qlIndexFixing($AC$5,AZ504,TRUE,_xll.ohTrigger(Trigger,Trigger12M))</f>
        <v>3.9125236321745135E-3</v>
      </c>
      <c r="BD504" s="257">
        <f>_xll.qlIndexFixing($BE$1,AZ504,TRUE,_xll.ohTrigger(Trigger,Trigger12M))</f>
        <v>3.7461590715907943E-3</v>
      </c>
    </row>
    <row r="505" spans="51:56" ht="11.25" customHeight="1" x14ac:dyDescent="0.25">
      <c r="AY505" s="104" t="s">
        <v>203</v>
      </c>
      <c r="AZ505" s="105">
        <f>_xll.qlInterestRateIndexFixingDate(Currency&amp;"ibor"&amp;Tenor,BA505,Trigger)</f>
        <v>42870</v>
      </c>
      <c r="BA505" s="105">
        <f>_xll.qlCalendarAdvance(Calendar,BA504,AY505,"f",,Trigger)</f>
        <v>42872</v>
      </c>
      <c r="BB505" s="105">
        <f>_xll.qlInterestRateIndexMaturity(Currency&amp;"ibor"&amp;Tenor,BA505,Trigger)</f>
        <v>43237</v>
      </c>
      <c r="BC505" s="257">
        <f>_xll.qlIndexFixing($AC$5,AZ505,TRUE,_xll.ohTrigger(Trigger,Trigger12M))</f>
        <v>3.9322677166317502E-3</v>
      </c>
      <c r="BD505" s="257">
        <f>_xll.qlIndexFixing($BE$1,AZ505,TRUE,_xll.ohTrigger(Trigger,Trigger12M))</f>
        <v>3.7501467643119204E-3</v>
      </c>
    </row>
    <row r="506" spans="51:56" ht="11.25" customHeight="1" x14ac:dyDescent="0.25">
      <c r="AY506" s="104" t="s">
        <v>203</v>
      </c>
      <c r="AZ506" s="105">
        <f>_xll.qlInterestRateIndexFixingDate(Currency&amp;"ibor"&amp;Tenor,BA506,Trigger)</f>
        <v>42871</v>
      </c>
      <c r="BA506" s="105">
        <f>_xll.qlCalendarAdvance(Calendar,BA505,AY506,"f",,Trigger)</f>
        <v>42873</v>
      </c>
      <c r="BB506" s="105">
        <f>_xll.qlInterestRateIndexMaturity(Currency&amp;"ibor"&amp;Tenor,BA506,Trigger)</f>
        <v>43238</v>
      </c>
      <c r="BC506" s="257">
        <f>_xll.qlIndexFixing($AC$5,AZ506,TRUE,_xll.ohTrigger(Trigger,Trigger12M))</f>
        <v>3.9520437630598104E-3</v>
      </c>
      <c r="BD506" s="257">
        <f>_xll.qlIndexFixing($BE$1,AZ506,TRUE,_xll.ohTrigger(Trigger,Trigger12M))</f>
        <v>3.7541490706229463E-3</v>
      </c>
    </row>
    <row r="507" spans="51:56" ht="11.25" customHeight="1" x14ac:dyDescent="0.25">
      <c r="AY507" s="104" t="s">
        <v>203</v>
      </c>
      <c r="AZ507" s="105">
        <f>_xll.qlInterestRateIndexFixingDate(Currency&amp;"ibor"&amp;Tenor,BA507,Trigger)</f>
        <v>42872</v>
      </c>
      <c r="BA507" s="105">
        <f>_xll.qlCalendarAdvance(Calendar,BA506,AY507,"f",,Trigger)</f>
        <v>42874</v>
      </c>
      <c r="BB507" s="105">
        <f>_xll.qlInterestRateIndexMaturity(Currency&amp;"ibor"&amp;Tenor,BA507,Trigger)</f>
        <v>43241</v>
      </c>
      <c r="BC507" s="257">
        <f>_xll.qlIndexFixing($AC$5,AZ507,TRUE,_xll.ohTrigger(Trigger,Trigger12M))</f>
        <v>4.0016547745191141E-3</v>
      </c>
      <c r="BD507" s="257">
        <f>_xll.qlIndexFixing($BE$1,AZ507,TRUE,_xll.ohTrigger(Trigger,Trigger12M))</f>
        <v>3.7630323439600808E-3</v>
      </c>
    </row>
    <row r="508" spans="51:56" ht="11.25" customHeight="1" x14ac:dyDescent="0.25">
      <c r="AY508" s="104" t="s">
        <v>203</v>
      </c>
      <c r="AZ508" s="105">
        <f>_xll.qlInterestRateIndexFixingDate(Currency&amp;"ibor"&amp;Tenor,BA508,Trigger)</f>
        <v>42873</v>
      </c>
      <c r="BA508" s="105">
        <f>_xll.qlCalendarAdvance(Calendar,BA507,AY508,"f",,Trigger)</f>
        <v>42877</v>
      </c>
      <c r="BB508" s="105">
        <f>_xll.qlInterestRateIndexMaturity(Currency&amp;"ibor"&amp;Tenor,BA508,Trigger)</f>
        <v>43242</v>
      </c>
      <c r="BC508" s="257">
        <f>_xll.qlIndexFixing($AC$5,AZ508,TRUE,_xll.ohTrigger(Trigger,Trigger12M))</f>
        <v>4.0314676065114534E-3</v>
      </c>
      <c r="BD508" s="257">
        <f>_xll.qlIndexFixing($BE$1,AZ508,TRUE,_xll.ohTrigger(Trigger,Trigger12M))</f>
        <v>3.7703031752145829E-3</v>
      </c>
    </row>
    <row r="509" spans="51:56" ht="11.25" customHeight="1" x14ac:dyDescent="0.25">
      <c r="AY509" s="104" t="s">
        <v>203</v>
      </c>
      <c r="AZ509" s="105">
        <f>_xll.qlInterestRateIndexFixingDate(Currency&amp;"ibor"&amp;Tenor,BA509,Trigger)</f>
        <v>42874</v>
      </c>
      <c r="BA509" s="105">
        <f>_xll.qlCalendarAdvance(Calendar,BA508,AY509,"f",,Trigger)</f>
        <v>42878</v>
      </c>
      <c r="BB509" s="105">
        <f>_xll.qlInterestRateIndexMaturity(Currency&amp;"ibor"&amp;Tenor,BA509,Trigger)</f>
        <v>43243</v>
      </c>
      <c r="BC509" s="257">
        <f>_xll.qlIndexFixing($AC$5,AZ509,TRUE,_xll.ohTrigger(Trigger,Trigger12M))</f>
        <v>4.0514034913437247E-3</v>
      </c>
      <c r="BD509" s="257">
        <f>_xll.qlIndexFixing($BE$1,AZ509,TRUE,_xll.ohTrigger(Trigger,Trigger12M))</f>
        <v>3.7743776011908074E-3</v>
      </c>
    </row>
    <row r="510" spans="51:56" ht="11.25" customHeight="1" x14ac:dyDescent="0.25">
      <c r="AY510" s="104" t="s">
        <v>203</v>
      </c>
      <c r="AZ510" s="105">
        <f>_xll.qlInterestRateIndexFixingDate(Currency&amp;"ibor"&amp;Tenor,BA510,Trigger)</f>
        <v>42877</v>
      </c>
      <c r="BA510" s="105">
        <f>_xll.qlCalendarAdvance(Calendar,BA509,AY510,"f",,Trigger)</f>
        <v>42879</v>
      </c>
      <c r="BB510" s="105">
        <f>_xll.qlInterestRateIndexMaturity(Currency&amp;"ibor"&amp;Tenor,BA510,Trigger)</f>
        <v>43244</v>
      </c>
      <c r="BC510" s="257">
        <f>_xll.qlIndexFixing($AC$5,AZ510,TRUE,_xll.ohTrigger(Trigger,Trigger12M))</f>
        <v>4.0713713495888447E-3</v>
      </c>
      <c r="BD510" s="257">
        <f>_xll.qlIndexFixing($BE$1,AZ510,TRUE,_xll.ohTrigger(Trigger,Trigger12M))</f>
        <v>3.7784662567469573E-3</v>
      </c>
    </row>
    <row r="511" spans="51:56" ht="11.25" customHeight="1" x14ac:dyDescent="0.25">
      <c r="AY511" s="104" t="s">
        <v>203</v>
      </c>
      <c r="AZ511" s="105">
        <f>_xll.qlInterestRateIndexFixingDate(Currency&amp;"ibor"&amp;Tenor,BA511,Trigger)</f>
        <v>42878</v>
      </c>
      <c r="BA511" s="105">
        <f>_xll.qlCalendarAdvance(Calendar,BA510,AY511,"f",,Trigger)</f>
        <v>42880</v>
      </c>
      <c r="BB511" s="105">
        <f>_xll.qlInterestRateIndexMaturity(Currency&amp;"ibor"&amp;Tenor,BA511,Trigger)</f>
        <v>43245</v>
      </c>
      <c r="BC511" s="257">
        <f>_xll.qlIndexFixing($AC$5,AZ511,TRUE,_xll.ohTrigger(Trigger,Trigger12M))</f>
        <v>4.0913711831641842E-3</v>
      </c>
      <c r="BD511" s="257">
        <f>_xll.qlIndexFixing($BE$1,AZ511,TRUE,_xll.ohTrigger(Trigger,Trigger12M))</f>
        <v>3.7825690755330385E-3</v>
      </c>
    </row>
    <row r="512" spans="51:56" ht="11.25" customHeight="1" x14ac:dyDescent="0.25">
      <c r="AY512" s="104" t="s">
        <v>203</v>
      </c>
      <c r="AZ512" s="105">
        <f>_xll.qlInterestRateIndexFixingDate(Currency&amp;"ibor"&amp;Tenor,BA512,Trigger)</f>
        <v>42879</v>
      </c>
      <c r="BA512" s="105">
        <f>_xll.qlCalendarAdvance(Calendar,BA511,AY512,"f",,Trigger)</f>
        <v>42881</v>
      </c>
      <c r="BB512" s="105">
        <f>_xll.qlInterestRateIndexMaturity(Currency&amp;"ibor"&amp;Tenor,BA512,Trigger)</f>
        <v>43248</v>
      </c>
      <c r="BC512" s="257">
        <f>_xll.qlIndexFixing($AC$5,AZ512,TRUE,_xll.ohTrigger(Trigger,Trigger12M))</f>
        <v>4.1409398903181245E-3</v>
      </c>
      <c r="BD512" s="257">
        <f>_xll.qlIndexFixing($BE$1,AZ512,TRUE,_xll.ohTrigger(Trigger,Trigger12M))</f>
        <v>3.7916657502304039E-3</v>
      </c>
    </row>
    <row r="513" spans="51:56" ht="11.25" customHeight="1" x14ac:dyDescent="0.25">
      <c r="AY513" s="106" t="s">
        <v>83</v>
      </c>
      <c r="AZ513" s="105">
        <f>_xll.qlInterestRateIndexFixingDate(Currency&amp;"ibor"&amp;Tenor,BA513,Trigger)</f>
        <v>42886</v>
      </c>
      <c r="BA513" s="105">
        <f>_xll.qlCalendarAdvance(Calendar,BA512,AY513,"f",,Trigger)</f>
        <v>42888</v>
      </c>
      <c r="BB513" s="105">
        <f>_xll.qlInterestRateIndexMaturity(Currency&amp;"ibor"&amp;Tenor,BA513,Trigger)</f>
        <v>43255</v>
      </c>
      <c r="BC513" s="257">
        <f>_xll.qlIndexFixing($AC$5,AZ513,TRUE,_xll.ohTrigger(Trigger,Trigger12M))</f>
        <v>4.2817836673777936E-3</v>
      </c>
      <c r="BD513" s="257">
        <f>_xll.qlIndexFixing($BE$1,AZ513,TRUE,_xll.ohTrigger(Trigger,Trigger12M))</f>
        <v>3.8209886597844046E-3</v>
      </c>
    </row>
    <row r="514" spans="51:56" ht="11.25" customHeight="1" x14ac:dyDescent="0.25">
      <c r="AY514" s="106" t="s">
        <v>83</v>
      </c>
      <c r="AZ514" s="105">
        <f>_xll.qlInterestRateIndexFixingDate(Currency&amp;"ibor"&amp;Tenor,BA514,Trigger)</f>
        <v>42893</v>
      </c>
      <c r="BA514" s="105">
        <f>_xll.qlCalendarAdvance(Calendar,BA513,AY514,"f",,Trigger)</f>
        <v>42895</v>
      </c>
      <c r="BB514" s="105">
        <f>_xll.qlInterestRateIndexMaturity(Currency&amp;"ibor"&amp;Tenor,BA514,Trigger)</f>
        <v>43262</v>
      </c>
      <c r="BC514" s="257">
        <f>_xll.qlIndexFixing($AC$5,AZ514,TRUE,_xll.ohTrigger(Trigger,Trigger12M))</f>
        <v>4.3440899556654424E-3</v>
      </c>
      <c r="BD514" s="257">
        <f>_xll.qlIndexFixing($BE$1,AZ514,TRUE,_xll.ohTrigger(Trigger,Trigger12M))</f>
        <v>3.8509811218536351E-3</v>
      </c>
    </row>
    <row r="515" spans="51:56" ht="11.25" customHeight="1" x14ac:dyDescent="0.25">
      <c r="AY515" s="106" t="s">
        <v>83</v>
      </c>
      <c r="AZ515" s="105">
        <f>_xll.qlInterestRateIndexFixingDate(Currency&amp;"ibor"&amp;Tenor,BA515,Trigger)</f>
        <v>42900</v>
      </c>
      <c r="BA515" s="105">
        <f>_xll.qlCalendarAdvance(Calendar,BA514,AY515,"f",,Trigger)</f>
        <v>42902</v>
      </c>
      <c r="BB515" s="105">
        <f>_xll.qlInterestRateIndexMaturity(Currency&amp;"ibor"&amp;Tenor,BA515,Trigger)</f>
        <v>43269</v>
      </c>
      <c r="BC515" s="257">
        <f>_xll.qlIndexFixing($AC$5,AZ515,TRUE,_xll.ohTrigger(Trigger,Trigger12M))</f>
        <v>4.4061722245551825E-3</v>
      </c>
      <c r="BD515" s="257">
        <f>_xll.qlIndexFixing($BE$1,AZ515,TRUE,_xll.ohTrigger(Trigger,Trigger12M))</f>
        <v>3.8816378160361014E-3</v>
      </c>
    </row>
    <row r="516" spans="51:56" ht="11.25" customHeight="1" x14ac:dyDescent="0.25">
      <c r="AY516" s="106" t="s">
        <v>83</v>
      </c>
      <c r="AZ516" s="105">
        <f>_xll.qlInterestRateIndexFixingDate(Currency&amp;"ibor"&amp;Tenor,BA516,Trigger)</f>
        <v>42907</v>
      </c>
      <c r="BA516" s="105">
        <f>_xll.qlCalendarAdvance(Calendar,BA515,AY516,"f",,Trigger)</f>
        <v>42909</v>
      </c>
      <c r="BB516" s="105">
        <f>_xll.qlInterestRateIndexMaturity(Currency&amp;"ibor"&amp;Tenor,BA516,Trigger)</f>
        <v>43276</v>
      </c>
      <c r="BC516" s="257">
        <f>_xll.qlIndexFixing($AC$5,AZ516,TRUE,_xll.ohTrigger(Trigger,Trigger12M))</f>
        <v>4.4641938995084052E-3</v>
      </c>
      <c r="BD516" s="257">
        <f>_xll.qlIndexFixing($BE$1,AZ516,TRUE,_xll.ohTrigger(Trigger,Trigger12M))</f>
        <v>3.9129568249918383E-3</v>
      </c>
    </row>
    <row r="517" spans="51:56" ht="11.25" customHeight="1" x14ac:dyDescent="0.25">
      <c r="AY517" s="106" t="s">
        <v>83</v>
      </c>
      <c r="AZ517" s="105">
        <f>_xll.qlInterestRateIndexFixingDate(Currency&amp;"ibor"&amp;Tenor,BA517,Trigger)</f>
        <v>42914</v>
      </c>
      <c r="BA517" s="105">
        <f>_xll.qlCalendarAdvance(Calendar,BA516,AY517,"f",,Trigger)</f>
        <v>42916</v>
      </c>
      <c r="BB517" s="105">
        <f>_xll.qlInterestRateIndexMaturity(Currency&amp;"ibor"&amp;Tenor,BA517,Trigger)</f>
        <v>43280</v>
      </c>
      <c r="BC517" s="257">
        <f>_xll.qlIndexFixing($AC$5,AZ517,TRUE,_xll.ohTrigger(Trigger,Trigger12M))</f>
        <v>4.5137538870425181E-3</v>
      </c>
      <c r="BD517" s="257">
        <f>_xll.qlIndexFixing($BE$1,AZ517,TRUE,_xll.ohTrigger(Trigger,Trigger12M))</f>
        <v>3.9366293099377999E-3</v>
      </c>
    </row>
    <row r="518" spans="51:56" ht="11.25" customHeight="1" x14ac:dyDescent="0.25">
      <c r="AY518" s="106" t="s">
        <v>83</v>
      </c>
      <c r="AZ518" s="105">
        <f>_xll.qlInterestRateIndexFixingDate(Currency&amp;"ibor"&amp;Tenor,BA518,Trigger)</f>
        <v>42921</v>
      </c>
      <c r="BA518" s="105">
        <f>_xll.qlCalendarAdvance(Calendar,BA517,AY518,"f",,Trigger)</f>
        <v>42923</v>
      </c>
      <c r="BB518" s="105">
        <f>_xll.qlInterestRateIndexMaturity(Currency&amp;"ibor"&amp;Tenor,BA518,Trigger)</f>
        <v>43290</v>
      </c>
      <c r="BC518" s="257">
        <f>_xll.qlIndexFixing($AC$5,AZ518,TRUE,_xll.ohTrigger(Trigger,Trigger12M))</f>
        <v>4.5815349852745511E-3</v>
      </c>
      <c r="BD518" s="257">
        <f>_xll.qlIndexFixing($BE$1,AZ518,TRUE,_xll.ohTrigger(Trigger,Trigger12M))</f>
        <v>3.9775717889390704E-3</v>
      </c>
    </row>
    <row r="519" spans="51:56" ht="11.25" customHeight="1" x14ac:dyDescent="0.25">
      <c r="AY519" s="106" t="s">
        <v>83</v>
      </c>
      <c r="AZ519" s="105">
        <f>_xll.qlInterestRateIndexFixingDate(Currency&amp;"ibor"&amp;Tenor,BA519,Trigger)</f>
        <v>42928</v>
      </c>
      <c r="BA519" s="105">
        <f>_xll.qlCalendarAdvance(Calendar,BA518,AY519,"f",,Trigger)</f>
        <v>42930</v>
      </c>
      <c r="BB519" s="105">
        <f>_xll.qlInterestRateIndexMaturity(Currency&amp;"ibor"&amp;Tenor,BA519,Trigger)</f>
        <v>43297</v>
      </c>
      <c r="BC519" s="257">
        <f>_xll.qlIndexFixing($AC$5,AZ519,TRUE,_xll.ohTrigger(Trigger,Trigger12M))</f>
        <v>4.6408545498001566E-3</v>
      </c>
      <c r="BD519" s="257">
        <f>_xll.qlIndexFixing($BE$1,AZ519,TRUE,_xll.ohTrigger(Trigger,Trigger12M))</f>
        <v>4.0108615800528748E-3</v>
      </c>
    </row>
    <row r="520" spans="51:56" ht="11.25" customHeight="1" x14ac:dyDescent="0.25">
      <c r="AY520" s="106" t="s">
        <v>83</v>
      </c>
      <c r="AZ520" s="105">
        <f>_xll.qlInterestRateIndexFixingDate(Currency&amp;"ibor"&amp;Tenor,BA520,Trigger)</f>
        <v>42935</v>
      </c>
      <c r="BA520" s="105">
        <f>_xll.qlCalendarAdvance(Calendar,BA519,AY520,"f",,Trigger)</f>
        <v>42937</v>
      </c>
      <c r="BB520" s="105">
        <f>_xll.qlInterestRateIndexMaturity(Currency&amp;"ibor"&amp;Tenor,BA520,Trigger)</f>
        <v>43304</v>
      </c>
      <c r="BC520" s="257">
        <f>_xll.qlIndexFixing($AC$5,AZ520,TRUE,_xll.ohTrigger(Trigger,Trigger12M))</f>
        <v>4.7006068988452642E-3</v>
      </c>
      <c r="BD520" s="257">
        <f>_xll.qlIndexFixing($BE$1,AZ520,TRUE,_xll.ohTrigger(Trigger,Trigger12M))</f>
        <v>4.0448013579887547E-3</v>
      </c>
    </row>
    <row r="521" spans="51:56" ht="11.25" customHeight="1" x14ac:dyDescent="0.25">
      <c r="AY521" s="106" t="s">
        <v>83</v>
      </c>
      <c r="AZ521" s="105">
        <f>_xll.qlInterestRateIndexFixingDate(Currency&amp;"ibor"&amp;Tenor,BA521,Trigger)</f>
        <v>42942</v>
      </c>
      <c r="BA521" s="105">
        <f>_xll.qlCalendarAdvance(Calendar,BA520,AY521,"f",,Trigger)</f>
        <v>42944</v>
      </c>
      <c r="BB521" s="105">
        <f>_xll.qlInterestRateIndexMaturity(Currency&amp;"ibor"&amp;Tenor,BA521,Trigger)</f>
        <v>43311</v>
      </c>
      <c r="BC521" s="257">
        <f>_xll.qlIndexFixing($AC$5,AZ521,TRUE,_xll.ohTrigger(Trigger,Trigger12M))</f>
        <v>4.76079211069167E-3</v>
      </c>
      <c r="BD521" s="257">
        <f>_xll.qlIndexFixing($BE$1,AZ521,TRUE,_xll.ohTrigger(Trigger,Trigger12M))</f>
        <v>4.079386875625474E-3</v>
      </c>
    </row>
    <row r="522" spans="51:56" ht="11.25" customHeight="1" x14ac:dyDescent="0.25">
      <c r="AY522" s="106" t="s">
        <v>83</v>
      </c>
      <c r="AZ522" s="105">
        <f>_xll.qlInterestRateIndexFixingDate(Currency&amp;"ibor"&amp;Tenor,BA522,Trigger)</f>
        <v>42949</v>
      </c>
      <c r="BA522" s="105">
        <f>_xll.qlCalendarAdvance(Calendar,BA521,AY522,"f",,Trigger)</f>
        <v>42951</v>
      </c>
      <c r="BB522" s="105">
        <f>_xll.qlInterestRateIndexMaturity(Currency&amp;"ibor"&amp;Tenor,BA522,Trigger)</f>
        <v>43318</v>
      </c>
      <c r="BC522" s="257">
        <f>_xll.qlIndexFixing($AC$5,AZ522,TRUE,_xll.ohTrigger(Trigger,Trigger12M))</f>
        <v>4.8214102641905227E-3</v>
      </c>
      <c r="BD522" s="257">
        <f>_xll.qlIndexFixing($BE$1,AZ522,TRUE,_xll.ohTrigger(Trigger,Trigger12M))</f>
        <v>4.1146134195769474E-3</v>
      </c>
    </row>
    <row r="523" spans="51:56" ht="11.25" customHeight="1" x14ac:dyDescent="0.25">
      <c r="AY523" s="106" t="s">
        <v>83</v>
      </c>
      <c r="AZ523" s="105">
        <f>_xll.qlInterestRateIndexFixingDate(Currency&amp;"ibor"&amp;Tenor,BA523,Trigger)</f>
        <v>42956</v>
      </c>
      <c r="BA523" s="105">
        <f>_xll.qlCalendarAdvance(Calendar,BA522,AY523,"f",,Trigger)</f>
        <v>42958</v>
      </c>
      <c r="BB523" s="105">
        <f>_xll.qlInterestRateIndexMaturity(Currency&amp;"ibor"&amp;Tenor,BA523,Trigger)</f>
        <v>43325</v>
      </c>
      <c r="BC523" s="257">
        <f>_xll.qlIndexFixing($AC$5,AZ523,TRUE,_xll.ohTrigger(Trigger,Trigger12M))</f>
        <v>4.8824614387638484E-3</v>
      </c>
      <c r="BD523" s="257">
        <f>_xll.qlIndexFixing($BE$1,AZ523,TRUE,_xll.ohTrigger(Trigger,Trigger12M))</f>
        <v>4.1504758100809431E-3</v>
      </c>
    </row>
    <row r="524" spans="51:56" ht="11.25" customHeight="1" x14ac:dyDescent="0.25">
      <c r="AY524" s="106" t="s">
        <v>83</v>
      </c>
      <c r="AZ524" s="105">
        <f>_xll.qlInterestRateIndexFixingDate(Currency&amp;"ibor"&amp;Tenor,BA524,Trigger)</f>
        <v>42963</v>
      </c>
      <c r="BA524" s="105">
        <f>_xll.qlCalendarAdvance(Calendar,BA523,AY524,"f",,Trigger)</f>
        <v>42965</v>
      </c>
      <c r="BB524" s="105">
        <f>_xll.qlInterestRateIndexMaturity(Currency&amp;"ibor"&amp;Tenor,BA524,Trigger)</f>
        <v>43332</v>
      </c>
      <c r="BC524" s="257">
        <f>_xll.qlIndexFixing($AC$5,AZ524,TRUE,_xll.ohTrigger(Trigger,Trigger12M))</f>
        <v>4.9439457144043377E-3</v>
      </c>
      <c r="BD524" s="257">
        <f>_xll.qlIndexFixing($BE$1,AZ524,TRUE,_xll.ohTrigger(Trigger,Trigger12M))</f>
        <v>4.1869684008801564E-3</v>
      </c>
    </row>
    <row r="525" spans="51:56" ht="11.25" customHeight="1" x14ac:dyDescent="0.25">
      <c r="AY525" s="106" t="s">
        <v>83</v>
      </c>
      <c r="AZ525" s="105">
        <f>_xll.qlInterestRateIndexFixingDate(Currency&amp;"ibor"&amp;Tenor,BA525,Trigger)</f>
        <v>42970</v>
      </c>
      <c r="BA525" s="105">
        <f>_xll.qlCalendarAdvance(Calendar,BA524,AY525,"f",,Trigger)</f>
        <v>42972</v>
      </c>
      <c r="BB525" s="105">
        <f>_xll.qlInterestRateIndexMaturity(Currency&amp;"ibor"&amp;Tenor,BA525,Trigger)</f>
        <v>43339</v>
      </c>
      <c r="BC525" s="257">
        <f>_xll.qlIndexFixing($AC$5,AZ525,TRUE,_xll.ohTrigger(Trigger,Trigger12M))</f>
        <v>5.0058631716753382E-3</v>
      </c>
      <c r="BD525" s="257">
        <f>_xll.qlIndexFixing($BE$1,AZ525,TRUE,_xll.ohTrigger(Trigger,Trigger12M))</f>
        <v>4.2240850791022003E-3</v>
      </c>
    </row>
    <row r="526" spans="51:56" ht="11.25" customHeight="1" x14ac:dyDescent="0.25">
      <c r="AY526" s="106" t="s">
        <v>83</v>
      </c>
      <c r="AZ526" s="105">
        <f>_xll.qlInterestRateIndexFixingDate(Currency&amp;"ibor"&amp;Tenor,BA526,Trigger)</f>
        <v>42977</v>
      </c>
      <c r="BA526" s="105">
        <f>_xll.qlCalendarAdvance(Calendar,BA525,AY526,"f",,Trigger)</f>
        <v>42979</v>
      </c>
      <c r="BB526" s="105">
        <f>_xll.qlInterestRateIndexMaturity(Currency&amp;"ibor"&amp;Tenor,BA526,Trigger)</f>
        <v>43346</v>
      </c>
      <c r="BC526" s="257">
        <f>_xll.qlIndexFixing($AC$5,AZ526,TRUE,_xll.ohTrigger(Trigger,Trigger12M))</f>
        <v>5.0682138917117307E-3</v>
      </c>
      <c r="BD526" s="257">
        <f>_xll.qlIndexFixing($BE$1,AZ526,TRUE,_xll.ohTrigger(Trigger,Trigger12M))</f>
        <v>4.2618192651328367E-3</v>
      </c>
    </row>
    <row r="527" spans="51:56" ht="11.25" customHeight="1" x14ac:dyDescent="0.25">
      <c r="AY527" s="106" t="s">
        <v>83</v>
      </c>
      <c r="AZ527" s="105">
        <f>_xll.qlInterestRateIndexFixingDate(Currency&amp;"ibor"&amp;Tenor,BA527,Trigger)</f>
        <v>42984</v>
      </c>
      <c r="BA527" s="105">
        <f>_xll.qlCalendarAdvance(Calendar,BA526,AY527,"f",,Trigger)</f>
        <v>42986</v>
      </c>
      <c r="BB527" s="105">
        <f>_xll.qlInterestRateIndexMaturity(Currency&amp;"ibor"&amp;Tenor,BA527,Trigger)</f>
        <v>43353</v>
      </c>
      <c r="BC527" s="257">
        <f>_xll.qlIndexFixing($AC$5,AZ527,TRUE,_xll.ohTrigger(Trigger,Trigger12M))</f>
        <v>5.1309979562184039E-3</v>
      </c>
      <c r="BD527" s="257">
        <f>_xll.qlIndexFixing($BE$1,AZ527,TRUE,_xll.ohTrigger(Trigger,Trigger12M))</f>
        <v>4.3001639124870357E-3</v>
      </c>
    </row>
    <row r="528" spans="51:56" ht="11.25" customHeight="1" x14ac:dyDescent="0.25">
      <c r="AY528" s="106" t="s">
        <v>83</v>
      </c>
      <c r="AZ528" s="105">
        <f>_xll.qlInterestRateIndexFixingDate(Currency&amp;"ibor"&amp;Tenor,BA528,Trigger)</f>
        <v>42991</v>
      </c>
      <c r="BA528" s="105">
        <f>_xll.qlCalendarAdvance(Calendar,BA527,AY528,"f",,Trigger)</f>
        <v>42993</v>
      </c>
      <c r="BB528" s="105">
        <f>_xll.qlInterestRateIndexMaturity(Currency&amp;"ibor"&amp;Tenor,BA528,Trigger)</f>
        <v>43360</v>
      </c>
      <c r="BC528" s="257">
        <f>_xll.qlIndexFixing($AC$5,AZ528,TRUE,_xll.ohTrigger(Trigger,Trigger12M))</f>
        <v>5.1942154474724301E-3</v>
      </c>
      <c r="BD528" s="257">
        <f>_xll.qlIndexFixing($BE$1,AZ528,TRUE,_xll.ohTrigger(Trigger,Trigger12M))</f>
        <v>4.339111507675456E-3</v>
      </c>
    </row>
    <row r="529" spans="51:56" ht="11.25" customHeight="1" x14ac:dyDescent="0.25">
      <c r="AY529" s="106" t="s">
        <v>83</v>
      </c>
      <c r="AZ529" s="105">
        <f>_xll.qlInterestRateIndexFixingDate(Currency&amp;"ibor"&amp;Tenor,BA529,Trigger)</f>
        <v>42998</v>
      </c>
      <c r="BA529" s="105">
        <f>_xll.qlCalendarAdvance(Calendar,BA528,AY529,"f",,Trigger)</f>
        <v>43000</v>
      </c>
      <c r="BB529" s="105">
        <f>_xll.qlInterestRateIndexMaturity(Currency&amp;"ibor"&amp;Tenor,BA529,Trigger)</f>
        <v>43367</v>
      </c>
      <c r="BC529" s="257">
        <f>_xll.qlIndexFixing($AC$5,AZ529,TRUE,_xll.ohTrigger(Trigger,Trigger12M))</f>
        <v>5.2570595306958576E-3</v>
      </c>
      <c r="BD529" s="257">
        <f>_xll.qlIndexFixing($BE$1,AZ529,TRUE,_xll.ohTrigger(Trigger,Trigger12M))</f>
        <v>4.378654070065921E-3</v>
      </c>
    </row>
    <row r="530" spans="51:56" ht="11.25" customHeight="1" x14ac:dyDescent="0.25">
      <c r="AY530" s="106" t="s">
        <v>83</v>
      </c>
      <c r="AZ530" s="105">
        <f>_xll.qlInterestRateIndexFixingDate(Currency&amp;"ibor"&amp;Tenor,BA530,Trigger)</f>
        <v>43005</v>
      </c>
      <c r="BA530" s="105">
        <f>_xll.qlCalendarAdvance(Calendar,BA529,AY530,"f",,Trigger)</f>
        <v>43007</v>
      </c>
      <c r="BB530" s="105">
        <f>_xll.qlInterestRateIndexMaturity(Currency&amp;"ibor"&amp;Tenor,BA530,Trigger)</f>
        <v>43371</v>
      </c>
      <c r="BC530" s="257">
        <f>_xll.qlIndexFixing($AC$5,AZ530,TRUE,_xll.ohTrigger(Trigger,Trigger12M))</f>
        <v>5.3091410822432589E-3</v>
      </c>
      <c r="BD530" s="257">
        <f>_xll.qlIndexFixing($BE$1,AZ530,TRUE,_xll.ohTrigger(Trigger,Trigger12M))</f>
        <v>4.4087771902919948E-3</v>
      </c>
    </row>
    <row r="531" spans="51:56" ht="11.25" customHeight="1" x14ac:dyDescent="0.25">
      <c r="AY531" s="106" t="s">
        <v>83</v>
      </c>
      <c r="AZ531" s="105">
        <f>_xll.qlInterestRateIndexFixingDate(Currency&amp;"ibor"&amp;Tenor,BA531,Trigger)</f>
        <v>43012</v>
      </c>
      <c r="BA531" s="105">
        <f>_xll.qlCalendarAdvance(Calendar,BA530,AY531,"f",,Trigger)</f>
        <v>43014</v>
      </c>
      <c r="BB531" s="105">
        <f>_xll.qlInterestRateIndexMaturity(Currency&amp;"ibor"&amp;Tenor,BA531,Trigger)</f>
        <v>43381</v>
      </c>
      <c r="BC531" s="257">
        <f>_xll.qlIndexFixing($AC$5,AZ531,TRUE,_xll.ohTrigger(Trigger,Trigger12M))</f>
        <v>5.3741639536998087E-3</v>
      </c>
      <c r="BD531" s="257">
        <f>_xll.qlIndexFixing($BE$1,AZ531,TRUE,_xll.ohTrigger(Trigger,Trigger12M))</f>
        <v>4.4594898373682638E-3</v>
      </c>
    </row>
    <row r="532" spans="51:56" ht="11.25" customHeight="1" x14ac:dyDescent="0.25">
      <c r="AY532" s="106" t="s">
        <v>83</v>
      </c>
      <c r="AZ532" s="105">
        <f>_xll.qlInterestRateIndexFixingDate(Currency&amp;"ibor"&amp;Tenor,BA532,Trigger)</f>
        <v>43019</v>
      </c>
      <c r="BA532" s="105">
        <f>_xll.qlCalendarAdvance(Calendar,BA531,AY532,"f",,Trigger)</f>
        <v>43021</v>
      </c>
      <c r="BB532" s="105">
        <f>_xll.qlInterestRateIndexMaturity(Currency&amp;"ibor"&amp;Tenor,BA532,Trigger)</f>
        <v>43388</v>
      </c>
      <c r="BC532" s="257">
        <f>_xll.qlIndexFixing($AC$5,AZ532,TRUE,_xll.ohTrigger(Trigger,Trigger12M))</f>
        <v>5.4332256106857301E-3</v>
      </c>
      <c r="BD532" s="257">
        <f>_xll.qlIndexFixing($BE$1,AZ532,TRUE,_xll.ohTrigger(Trigger,Trigger12M))</f>
        <v>4.5007647440208831E-3</v>
      </c>
    </row>
    <row r="533" spans="51:56" ht="11.25" customHeight="1" x14ac:dyDescent="0.25">
      <c r="AY533" s="106" t="s">
        <v>83</v>
      </c>
      <c r="AZ533" s="105">
        <f>_xll.qlInterestRateIndexFixingDate(Currency&amp;"ibor"&amp;Tenor,BA533,Trigger)</f>
        <v>43026</v>
      </c>
      <c r="BA533" s="105">
        <f>_xll.qlCalendarAdvance(Calendar,BA532,AY533,"f",,Trigger)</f>
        <v>43028</v>
      </c>
      <c r="BB533" s="105">
        <f>_xll.qlInterestRateIndexMaturity(Currency&amp;"ibor"&amp;Tenor,BA533,Trigger)</f>
        <v>43395</v>
      </c>
      <c r="BC533" s="257">
        <f>_xll.qlIndexFixing($AC$5,AZ533,TRUE,_xll.ohTrigger(Trigger,Trigger12M))</f>
        <v>5.4926269786727787E-3</v>
      </c>
      <c r="BD533" s="257">
        <f>_xll.qlIndexFixing($BE$1,AZ533,TRUE,_xll.ohTrigger(Trigger,Trigger12M))</f>
        <v>4.5425980210573287E-3</v>
      </c>
    </row>
    <row r="534" spans="51:56" ht="11.25" customHeight="1" x14ac:dyDescent="0.25">
      <c r="AY534" s="106" t="s">
        <v>83</v>
      </c>
      <c r="AZ534" s="105">
        <f>_xll.qlInterestRateIndexFixingDate(Currency&amp;"ibor"&amp;Tenor,BA534,Trigger)</f>
        <v>43033</v>
      </c>
      <c r="BA534" s="105">
        <f>_xll.qlCalendarAdvance(Calendar,BA533,AY534,"f",,Trigger)</f>
        <v>43035</v>
      </c>
      <c r="BB534" s="105">
        <f>_xll.qlInterestRateIndexMaturity(Currency&amp;"ibor"&amp;Tenor,BA534,Trigger)</f>
        <v>43402</v>
      </c>
      <c r="BC534" s="257">
        <f>_xll.qlIndexFixing($AC$5,AZ534,TRUE,_xll.ohTrigger(Trigger,Trigger12M))</f>
        <v>5.5523681186092589E-3</v>
      </c>
      <c r="BD534" s="257">
        <f>_xll.qlIndexFixing($BE$1,AZ534,TRUE,_xll.ohTrigger(Trigger,Trigger12M))</f>
        <v>4.5849793499524935E-3</v>
      </c>
    </row>
    <row r="535" spans="51:56" ht="11.25" customHeight="1" x14ac:dyDescent="0.25">
      <c r="AY535" s="106" t="s">
        <v>83</v>
      </c>
      <c r="AZ535" s="105">
        <f>_xll.qlInterestRateIndexFixingDate(Currency&amp;"ibor"&amp;Tenor,BA535,Trigger)</f>
        <v>43040</v>
      </c>
      <c r="BA535" s="105">
        <f>_xll.qlCalendarAdvance(Calendar,BA534,AY535,"f",,Trigger)</f>
        <v>43042</v>
      </c>
      <c r="BB535" s="105">
        <f>_xll.qlInterestRateIndexMaturity(Currency&amp;"ibor"&amp;Tenor,BA535,Trigger)</f>
        <v>43409</v>
      </c>
      <c r="BC535" s="257">
        <f>_xll.qlIndexFixing($AC$5,AZ535,TRUE,_xll.ohTrigger(Trigger,Trigger12M))</f>
        <v>5.6124490917939295E-3</v>
      </c>
      <c r="BD535" s="257">
        <f>_xll.qlIndexFixing($BE$1,AZ535,TRUE,_xll.ohTrigger(Trigger,Trigger12M))</f>
        <v>4.6278979441432338E-3</v>
      </c>
    </row>
    <row r="536" spans="51:56" ht="11.25" customHeight="1" x14ac:dyDescent="0.25">
      <c r="AY536" s="106" t="s">
        <v>83</v>
      </c>
      <c r="AZ536" s="105">
        <f>_xll.qlInterestRateIndexFixingDate(Currency&amp;"ibor"&amp;Tenor,BA536,Trigger)</f>
        <v>43047</v>
      </c>
      <c r="BA536" s="105">
        <f>_xll.qlCalendarAdvance(Calendar,BA535,AY536,"f",,Trigger)</f>
        <v>43049</v>
      </c>
      <c r="BB536" s="105">
        <f>_xll.qlInterestRateIndexMaturity(Currency&amp;"ibor"&amp;Tenor,BA536,Trigger)</f>
        <v>43416</v>
      </c>
      <c r="BC536" s="257">
        <f>_xll.qlIndexFixing($AC$5,AZ536,TRUE,_xll.ohTrigger(Trigger,Trigger12M))</f>
        <v>5.6728699598770941E-3</v>
      </c>
      <c r="BD536" s="257">
        <f>_xll.qlIndexFixing($BE$1,AZ536,TRUE,_xll.ohTrigger(Trigger,Trigger12M))</f>
        <v>4.6713425488676338E-3</v>
      </c>
    </row>
    <row r="537" spans="51:56" ht="11.25" customHeight="1" x14ac:dyDescent="0.25">
      <c r="AY537" s="106" t="s">
        <v>83</v>
      </c>
      <c r="AZ537" s="105">
        <f>_xll.qlInterestRateIndexFixingDate(Currency&amp;"ibor"&amp;Tenor,BA537,Trigger)</f>
        <v>43054</v>
      </c>
      <c r="BA537" s="105">
        <f>_xll.qlCalendarAdvance(Calendar,BA536,AY537,"f",,Trigger)</f>
        <v>43056</v>
      </c>
      <c r="BB537" s="105">
        <f>_xll.qlInterestRateIndexMaturity(Currency&amp;"ibor"&amp;Tenor,BA537,Trigger)</f>
        <v>43423</v>
      </c>
      <c r="BC537" s="257">
        <f>_xll.qlIndexFixing($AC$5,AZ537,TRUE,_xll.ohTrigger(Trigger,Trigger12M))</f>
        <v>5.7336307848601647E-3</v>
      </c>
      <c r="BD537" s="257">
        <f>_xll.qlIndexFixing($BE$1,AZ537,TRUE,_xll.ohTrigger(Trigger,Trigger12M))</f>
        <v>4.7153014410027299E-3</v>
      </c>
    </row>
    <row r="538" spans="51:56" ht="11.25" customHeight="1" x14ac:dyDescent="0.25">
      <c r="AY538" s="106" t="s">
        <v>83</v>
      </c>
      <c r="AZ538" s="105">
        <f>_xll.qlInterestRateIndexFixingDate(Currency&amp;"ibor"&amp;Tenor,BA538,Trigger)</f>
        <v>43061</v>
      </c>
      <c r="BA538" s="105">
        <f>_xll.qlCalendarAdvance(Calendar,BA537,AY538,"f",,Trigger)</f>
        <v>43063</v>
      </c>
      <c r="BB538" s="105">
        <f>_xll.qlInterestRateIndexMaturity(Currency&amp;"ibor"&amp;Tenor,BA538,Trigger)</f>
        <v>43430</v>
      </c>
      <c r="BC538" s="257">
        <f>_xll.qlIndexFixing($AC$5,AZ538,TRUE,_xll.ohTrigger(Trigger,Trigger12M))</f>
        <v>5.7947316290958796E-3</v>
      </c>
      <c r="BD538" s="257">
        <f>_xll.qlIndexFixing($BE$1,AZ538,TRUE,_xll.ohTrigger(Trigger,Trigger12M))</f>
        <v>4.7597624289005035E-3</v>
      </c>
    </row>
    <row r="539" spans="51:56" ht="11.25" customHeight="1" x14ac:dyDescent="0.25">
      <c r="AY539" s="106" t="s">
        <v>83</v>
      </c>
      <c r="AZ539" s="105">
        <f>_xll.qlInterestRateIndexFixingDate(Currency&amp;"ibor"&amp;Tenor,BA539,Trigger)</f>
        <v>43068</v>
      </c>
      <c r="BA539" s="105">
        <f>_xll.qlCalendarAdvance(Calendar,BA538,AY539,"f",,Trigger)</f>
        <v>43070</v>
      </c>
      <c r="BB539" s="105">
        <f>_xll.qlInterestRateIndexMaturity(Currency&amp;"ibor"&amp;Tenor,BA539,Trigger)</f>
        <v>43437</v>
      </c>
      <c r="BC539" s="257">
        <f>_xll.qlIndexFixing($AC$5,AZ539,TRUE,_xll.ohTrigger(Trigger,Trigger12M))</f>
        <v>5.8561725552885224E-3</v>
      </c>
      <c r="BD539" s="257">
        <f>_xll.qlIndexFixing($BE$1,AZ539,TRUE,_xll.ohTrigger(Trigger,Trigger12M))</f>
        <v>4.8047128522192969E-3</v>
      </c>
    </row>
    <row r="540" spans="51:56" ht="11.25" customHeight="1" x14ac:dyDescent="0.25">
      <c r="AY540" s="106" t="s">
        <v>83</v>
      </c>
      <c r="AZ540" s="105">
        <f>_xll.qlInterestRateIndexFixingDate(Currency&amp;"ibor"&amp;Tenor,BA540,Trigger)</f>
        <v>43075</v>
      </c>
      <c r="BA540" s="105">
        <f>_xll.qlCalendarAdvance(Calendar,BA539,AY540,"f",,Trigger)</f>
        <v>43077</v>
      </c>
      <c r="BB540" s="105">
        <f>_xll.qlInterestRateIndexMaturity(Currency&amp;"ibor"&amp;Tenor,BA540,Trigger)</f>
        <v>43444</v>
      </c>
      <c r="BC540" s="257">
        <f>_xll.qlIndexFixing($AC$5,AZ540,TRUE,_xll.ohTrigger(Trigger,Trigger12M))</f>
        <v>5.9179536264941388E-3</v>
      </c>
      <c r="BD540" s="257">
        <f>_xll.qlIndexFixing($BE$1,AZ540,TRUE,_xll.ohTrigger(Trigger,Trigger12M))</f>
        <v>4.850139581755228E-3</v>
      </c>
    </row>
    <row r="541" spans="51:56" ht="11.25" customHeight="1" x14ac:dyDescent="0.25">
      <c r="AY541" s="106" t="s">
        <v>83</v>
      </c>
      <c r="AZ541" s="105">
        <f>_xll.qlInterestRateIndexFixingDate(Currency&amp;"ibor"&amp;Tenor,BA541,Trigger)</f>
        <v>43082</v>
      </c>
      <c r="BA541" s="105">
        <f>_xll.qlCalendarAdvance(Calendar,BA540,AY541,"f",,Trigger)</f>
        <v>43084</v>
      </c>
      <c r="BB541" s="105">
        <f>_xll.qlInterestRateIndexMaturity(Currency&amp;"ibor"&amp;Tenor,BA541,Trigger)</f>
        <v>43451</v>
      </c>
      <c r="BC541" s="257">
        <f>_xll.qlIndexFixing($AC$5,AZ541,TRUE,_xll.ohTrigger(Trigger,Trigger12M))</f>
        <v>5.9800749061203178E-3</v>
      </c>
      <c r="BD541" s="257">
        <f>_xll.qlIndexFixing($BE$1,AZ541,TRUE,_xll.ohTrigger(Trigger,Trigger12M))</f>
        <v>4.8960290192714287E-3</v>
      </c>
    </row>
    <row r="542" spans="51:56" ht="11.25" customHeight="1" x14ac:dyDescent="0.25">
      <c r="AY542" s="106" t="s">
        <v>83</v>
      </c>
      <c r="AZ542" s="105">
        <f>_xll.qlInterestRateIndexFixingDate(Currency&amp;"ibor"&amp;Tenor,BA542,Trigger)</f>
        <v>43089</v>
      </c>
      <c r="BA542" s="105">
        <f>_xll.qlCalendarAdvance(Calendar,BA541,AY542,"f",,Trigger)</f>
        <v>43091</v>
      </c>
      <c r="BB542" s="105">
        <f>_xll.qlInterestRateIndexMaturity(Currency&amp;"ibor"&amp;Tenor,BA542,Trigger)</f>
        <v>43458</v>
      </c>
      <c r="BC542" s="257">
        <f>_xll.qlIndexFixing($AC$5,AZ542,TRUE,_xll.ohTrigger(Trigger,Trigger12M))</f>
        <v>6.042906014018517E-3</v>
      </c>
      <c r="BD542" s="257">
        <f>_xll.qlIndexFixing($BE$1,AZ542,TRUE,_xll.ohTrigger(Trigger,Trigger12M))</f>
        <v>4.9423670973248839E-3</v>
      </c>
    </row>
    <row r="543" spans="51:56" ht="11.25" customHeight="1" x14ac:dyDescent="0.25">
      <c r="AY543" s="106" t="s">
        <v>83</v>
      </c>
      <c r="AZ543" s="105">
        <f>_xll.qlInterestRateIndexFixingDate(Currency&amp;"ibor"&amp;Tenor,BA543,Trigger)</f>
        <v>43096</v>
      </c>
      <c r="BA543" s="105">
        <f>_xll.qlCalendarAdvance(Calendar,BA542,AY543,"f",,Trigger)</f>
        <v>43098</v>
      </c>
      <c r="BB543" s="105">
        <f>_xll.qlInterestRateIndexMaturity(Currency&amp;"ibor"&amp;Tenor,BA543,Trigger)</f>
        <v>43465</v>
      </c>
      <c r="BC543" s="257">
        <f>_xll.qlIndexFixing($AC$5,AZ543,TRUE,_xll.ohTrigger(Trigger,Trigger12M))</f>
        <v>6.1083170512743843E-3</v>
      </c>
      <c r="BD543" s="257">
        <f>_xll.qlIndexFixing($BE$1,AZ543,TRUE,_xll.ohTrigger(Trigger,Trigger12M))</f>
        <v>4.9891392790928401E-3</v>
      </c>
    </row>
    <row r="544" spans="51:56" ht="11.25" customHeight="1" x14ac:dyDescent="0.25">
      <c r="AY544" s="106" t="s">
        <v>83</v>
      </c>
      <c r="AZ544" s="105">
        <f>_xll.qlInterestRateIndexFixingDate(Currency&amp;"ibor"&amp;Tenor,BA544,Trigger)</f>
        <v>43103</v>
      </c>
      <c r="BA544" s="105">
        <f>_xll.qlCalendarAdvance(Calendar,BA543,AY544,"f",,Trigger)</f>
        <v>43105</v>
      </c>
      <c r="BB544" s="105">
        <f>_xll.qlInterestRateIndexMaturity(Currency&amp;"ibor"&amp;Tenor,BA544,Trigger)</f>
        <v>43472</v>
      </c>
      <c r="BC544" s="257">
        <f>_xll.qlIndexFixing($AC$5,AZ544,TRUE,_xll.ohTrigger(Trigger,Trigger12M))</f>
        <v>6.1741074456083192E-3</v>
      </c>
      <c r="BD544" s="257">
        <f>_xll.qlIndexFixing($BE$1,AZ544,TRUE,_xll.ohTrigger(Trigger,Trigger12M))</f>
        <v>5.036330558198774E-3</v>
      </c>
    </row>
    <row r="545" spans="51:56" ht="11.25" customHeight="1" x14ac:dyDescent="0.25">
      <c r="AY545" s="106" t="s">
        <v>83</v>
      </c>
      <c r="AZ545" s="105">
        <f>_xll.qlInterestRateIndexFixingDate(Currency&amp;"ibor"&amp;Tenor,BA545,Trigger)</f>
        <v>43110</v>
      </c>
      <c r="BA545" s="105">
        <f>_xll.qlCalendarAdvance(Calendar,BA544,AY545,"f",,Trigger)</f>
        <v>43112</v>
      </c>
      <c r="BB545" s="105">
        <f>_xll.qlInterestRateIndexMaturity(Currency&amp;"ibor"&amp;Tenor,BA545,Trigger)</f>
        <v>43479</v>
      </c>
      <c r="BC545" s="257">
        <f>_xll.qlIndexFixing($AC$5,AZ545,TRUE,_xll.ohTrigger(Trigger,Trigger12M))</f>
        <v>6.2402772722985247E-3</v>
      </c>
      <c r="BD545" s="257">
        <f>_xll.qlIndexFixing($BE$1,AZ545,TRUE,_xll.ohTrigger(Trigger,Trigger12M))</f>
        <v>5.0839254585342258E-3</v>
      </c>
    </row>
    <row r="546" spans="51:56" ht="11.25" customHeight="1" x14ac:dyDescent="0.25">
      <c r="AY546" s="106" t="s">
        <v>83</v>
      </c>
      <c r="AZ546" s="105">
        <f>_xll.qlInterestRateIndexFixingDate(Currency&amp;"ibor"&amp;Tenor,BA546,Trigger)</f>
        <v>43117</v>
      </c>
      <c r="BA546" s="105">
        <f>_xll.qlCalendarAdvance(Calendar,BA545,AY546,"f",,Trigger)</f>
        <v>43119</v>
      </c>
      <c r="BB546" s="105">
        <f>_xll.qlInterestRateIndexMaturity(Currency&amp;"ibor"&amp;Tenor,BA546,Trigger)</f>
        <v>43486</v>
      </c>
      <c r="BC546" s="257">
        <f>_xll.qlIndexFixing($AC$5,AZ546,TRUE,_xll.ohTrigger(Trigger,Trigger12M))</f>
        <v>6.3068266070609993E-3</v>
      </c>
      <c r="BD546" s="257">
        <f>_xll.qlIndexFixing($BE$1,AZ546,TRUE,_xll.ohTrigger(Trigger,Trigger12M))</f>
        <v>5.1319080340845504E-3</v>
      </c>
    </row>
    <row r="547" spans="51:56" ht="11.25" customHeight="1" x14ac:dyDescent="0.25">
      <c r="AY547" s="106" t="s">
        <v>83</v>
      </c>
      <c r="AZ547" s="105">
        <f>_xll.qlInterestRateIndexFixingDate(Currency&amp;"ibor"&amp;Tenor,BA547,Trigger)</f>
        <v>43124</v>
      </c>
      <c r="BA547" s="105">
        <f>_xll.qlCalendarAdvance(Calendar,BA546,AY547,"f",,Trigger)</f>
        <v>43126</v>
      </c>
      <c r="BB547" s="105">
        <f>_xll.qlInterestRateIndexMaturity(Currency&amp;"ibor"&amp;Tenor,BA547,Trigger)</f>
        <v>43493</v>
      </c>
      <c r="BC547" s="257">
        <f>_xll.qlIndexFixing($AC$5,AZ547,TRUE,_xll.ohTrigger(Trigger,Trigger12M))</f>
        <v>6.3737555260484531E-3</v>
      </c>
      <c r="BD547" s="257">
        <f>_xll.qlIndexFixing($BE$1,AZ547,TRUE,_xll.ohTrigger(Trigger,Trigger12M))</f>
        <v>5.1802618687509681E-3</v>
      </c>
    </row>
    <row r="548" spans="51:56" ht="11.25" customHeight="1" x14ac:dyDescent="0.25">
      <c r="AY548" s="106" t="s">
        <v>83</v>
      </c>
      <c r="AZ548" s="105">
        <f>_xll.qlInterestRateIndexFixingDate(Currency&amp;"ibor"&amp;Tenor,BA548,Trigger)</f>
        <v>43131</v>
      </c>
      <c r="BA548" s="105">
        <f>_xll.qlCalendarAdvance(Calendar,BA547,AY548,"f",,Trigger)</f>
        <v>43133</v>
      </c>
      <c r="BB548" s="105">
        <f>_xll.qlInterestRateIndexMaturity(Currency&amp;"ibor"&amp;Tenor,BA548,Trigger)</f>
        <v>43500</v>
      </c>
      <c r="BC548" s="257">
        <f>_xll.qlIndexFixing($AC$5,AZ548,TRUE,_xll.ohTrigger(Trigger,Trigger12M))</f>
        <v>6.4410641058522617E-3</v>
      </c>
      <c r="BD548" s="257">
        <f>_xll.qlIndexFixing($BE$1,AZ548,TRUE,_xll.ohTrigger(Trigger,Trigger12M))</f>
        <v>5.2289700761732668E-3</v>
      </c>
    </row>
    <row r="549" spans="51:56" ht="11.25" customHeight="1" x14ac:dyDescent="0.25">
      <c r="AY549" s="106" t="s">
        <v>83</v>
      </c>
      <c r="AZ549" s="105">
        <f>_xll.qlInterestRateIndexFixingDate(Currency&amp;"ibor"&amp;Tenor,BA549,Trigger)</f>
        <v>43138</v>
      </c>
      <c r="BA549" s="105">
        <f>_xll.qlCalendarAdvance(Calendar,BA548,AY549,"f",,Trigger)</f>
        <v>43140</v>
      </c>
      <c r="BB549" s="105">
        <f>_xll.qlInterestRateIndexMaturity(Currency&amp;"ibor"&amp;Tenor,BA549,Trigger)</f>
        <v>43507</v>
      </c>
      <c r="BC549" s="257">
        <f>_xll.qlIndexFixing($AC$5,AZ549,TRUE,_xll.ohTrigger(Trigger,Trigger12M))</f>
        <v>6.5087524235015988E-3</v>
      </c>
      <c r="BD549" s="257">
        <f>_xll.qlIndexFixing($BE$1,AZ549,TRUE,_xll.ohTrigger(Trigger,Trigger12M))</f>
        <v>5.2780152995540296E-3</v>
      </c>
    </row>
    <row r="550" spans="51:56" ht="11.25" customHeight="1" x14ac:dyDescent="0.25">
      <c r="AY550" s="106" t="s">
        <v>83</v>
      </c>
      <c r="AZ550" s="105">
        <f>_xll.qlInterestRateIndexFixingDate(Currency&amp;"ibor"&amp;Tenor,BA550,Trigger)</f>
        <v>43145</v>
      </c>
      <c r="BA550" s="105">
        <f>_xll.qlCalendarAdvance(Calendar,BA549,AY550,"f",,Trigger)</f>
        <v>43147</v>
      </c>
      <c r="BB550" s="105">
        <f>_xll.qlInterestRateIndexMaturity(Currency&amp;"ibor"&amp;Tenor,BA550,Trigger)</f>
        <v>43514</v>
      </c>
      <c r="BC550" s="257">
        <f>_xll.qlIndexFixing($AC$5,AZ550,TRUE,_xll.ohTrigger(Trigger,Trigger12M))</f>
        <v>6.5768205564632155E-3</v>
      </c>
      <c r="BD550" s="257">
        <f>_xll.qlIndexFixing($BE$1,AZ550,TRUE,_xll.ohTrigger(Trigger,Trigger12M))</f>
        <v>5.3273797114817755E-3</v>
      </c>
    </row>
    <row r="551" spans="51:56" ht="11.25" customHeight="1" x14ac:dyDescent="0.25">
      <c r="AY551" s="106" t="s">
        <v>83</v>
      </c>
      <c r="AZ551" s="105">
        <f>_xll.qlInterestRateIndexFixingDate(Currency&amp;"ibor"&amp;Tenor,BA551,Trigger)</f>
        <v>43152</v>
      </c>
      <c r="BA551" s="105">
        <f>_xll.qlCalendarAdvance(Calendar,BA550,AY551,"f",,Trigger)</f>
        <v>43154</v>
      </c>
      <c r="BB551" s="105">
        <f>_xll.qlInterestRateIndexMaturity(Currency&amp;"ibor"&amp;Tenor,BA551,Trigger)</f>
        <v>43521</v>
      </c>
      <c r="BC551" s="257">
        <f>_xll.qlIndexFixing($AC$5,AZ551,TRUE,_xll.ohTrigger(Trigger,Trigger12M))</f>
        <v>6.6452685826427511E-3</v>
      </c>
      <c r="BD551" s="257">
        <f>_xll.qlIndexFixing($BE$1,AZ551,TRUE,_xll.ohTrigger(Trigger,Trigger12M))</f>
        <v>5.3770450137551849E-3</v>
      </c>
    </row>
    <row r="552" spans="51:56" ht="11.25" customHeight="1" x14ac:dyDescent="0.25">
      <c r="AY552" s="106" t="s">
        <v>83</v>
      </c>
      <c r="AZ552" s="105">
        <f>_xll.qlInterestRateIndexFixingDate(Currency&amp;"ibor"&amp;Tenor,BA552,Trigger)</f>
        <v>43159</v>
      </c>
      <c r="BA552" s="105">
        <f>_xll.qlCalendarAdvance(Calendar,BA551,AY552,"f",,Trigger)</f>
        <v>43161</v>
      </c>
      <c r="BB552" s="105">
        <f>_xll.qlInterestRateIndexMaturity(Currency&amp;"ibor"&amp;Tenor,BA552,Trigger)</f>
        <v>43528</v>
      </c>
      <c r="BC552" s="257">
        <f>_xll.qlIndexFixing($AC$5,AZ552,TRUE,_xll.ohTrigger(Trigger,Trigger12M))</f>
        <v>6.7140965803838592E-3</v>
      </c>
      <c r="BD552" s="257">
        <f>_xll.qlIndexFixing($BE$1,AZ552,TRUE,_xll.ohTrigger(Trigger,Trigger12M))</f>
        <v>5.426992437208419E-3</v>
      </c>
    </row>
    <row r="553" spans="51:56" ht="11.25" customHeight="1" x14ac:dyDescent="0.25">
      <c r="AY553" s="106" t="s">
        <v>83</v>
      </c>
      <c r="AZ553" s="105">
        <f>_xll.qlInterestRateIndexFixingDate(Currency&amp;"ibor"&amp;Tenor,BA553,Trigger)</f>
        <v>43166</v>
      </c>
      <c r="BA553" s="105">
        <f>_xll.qlCalendarAdvance(Calendar,BA552,AY553,"f",,Trigger)</f>
        <v>43168</v>
      </c>
      <c r="BB553" s="105">
        <f>_xll.qlInterestRateIndexMaturity(Currency&amp;"ibor"&amp;Tenor,BA553,Trigger)</f>
        <v>43535</v>
      </c>
      <c r="BC553" s="257">
        <f>_xll.qlIndexFixing($AC$5,AZ553,TRUE,_xll.ohTrigger(Trigger,Trigger12M))</f>
        <v>6.7833046284690775E-3</v>
      </c>
      <c r="BD553" s="257">
        <f>_xll.qlIndexFixing($BE$1,AZ553,TRUE,_xll.ohTrigger(Trigger,Trigger12M))</f>
        <v>5.477202741539045E-3</v>
      </c>
    </row>
    <row r="554" spans="51:56" ht="11.25" customHeight="1" x14ac:dyDescent="0.25">
      <c r="AY554" s="106" t="s">
        <v>83</v>
      </c>
      <c r="AZ554" s="105">
        <f>_xll.qlInterestRateIndexFixingDate(Currency&amp;"ibor"&amp;Tenor,BA554,Trigger)</f>
        <v>43173</v>
      </c>
      <c r="BA554" s="105">
        <f>_xll.qlCalendarAdvance(Calendar,BA553,AY554,"f",,Trigger)</f>
        <v>43175</v>
      </c>
      <c r="BB554" s="105">
        <f>_xll.qlInterestRateIndexMaturity(Currency&amp;"ibor"&amp;Tenor,BA554,Trigger)</f>
        <v>43542</v>
      </c>
      <c r="BC554" s="257">
        <f>_xll.qlIndexFixing($AC$5,AZ554,TRUE,_xll.ohTrigger(Trigger,Trigger12M))</f>
        <v>6.8384081018552593E-3</v>
      </c>
      <c r="BD554" s="257">
        <f>_xll.qlIndexFixing($BE$1,AZ554,TRUE,_xll.ohTrigger(Trigger,Trigger12M))</f>
        <v>5.5276562151344508E-3</v>
      </c>
    </row>
    <row r="555" spans="51:56" ht="11.25" customHeight="1" x14ac:dyDescent="0.25">
      <c r="AY555" s="106" t="s">
        <v>83</v>
      </c>
      <c r="AZ555" s="105">
        <f>_xll.qlInterestRateIndexFixingDate(Currency&amp;"ibor"&amp;Tenor,BA555,Trigger)</f>
        <v>43180</v>
      </c>
      <c r="BA555" s="105">
        <f>_xll.qlCalendarAdvance(Calendar,BA554,AY555,"f",,Trigger)</f>
        <v>43182</v>
      </c>
      <c r="BB555" s="105">
        <f>_xll.qlInterestRateIndexMaturity(Currency&amp;"ibor"&amp;Tenor,BA555,Trigger)</f>
        <v>43549</v>
      </c>
      <c r="BC555" s="257">
        <f>_xll.qlIndexFixing($AC$5,AZ555,TRUE,_xll.ohTrigger(Trigger,Trigger12M))</f>
        <v>6.8061876472818609E-3</v>
      </c>
      <c r="BD555" s="257">
        <f>_xll.qlIndexFixing($BE$1,AZ555,TRUE,_xll.ohTrigger(Trigger,Trigger12M))</f>
        <v>5.5783326749047762E-3</v>
      </c>
    </row>
    <row r="556" spans="51:56" ht="11.25" customHeight="1" x14ac:dyDescent="0.25">
      <c r="AY556" s="106" t="s">
        <v>83</v>
      </c>
      <c r="AZ556" s="105">
        <f>_xll.qlInterestRateIndexFixingDate(Currency&amp;"ibor"&amp;Tenor,BA556,Trigger)</f>
        <v>43187</v>
      </c>
      <c r="BA556" s="105">
        <f>_xll.qlCalendarAdvance(Calendar,BA555,AY556,"f",,Trigger)</f>
        <v>43193</v>
      </c>
      <c r="BB556" s="105">
        <f>_xll.qlInterestRateIndexMaturity(Currency&amp;"ibor"&amp;Tenor,BA556,Trigger)</f>
        <v>43558</v>
      </c>
      <c r="BC556" s="257">
        <f>_xll.qlIndexFixing($AC$5,AZ556,TRUE,_xll.ohTrigger(Trigger,Trigger12M))</f>
        <v>6.7518251368064372E-3</v>
      </c>
      <c r="BD556" s="257">
        <f>_xll.qlIndexFixing($BE$1,AZ556,TRUE,_xll.ohTrigger(Trigger,Trigger12M))</f>
        <v>5.6508703282186481E-3</v>
      </c>
    </row>
    <row r="557" spans="51:56" ht="11.25" customHeight="1" x14ac:dyDescent="0.25">
      <c r="AY557" s="106" t="s">
        <v>83</v>
      </c>
      <c r="AZ557" s="105">
        <f>_xll.qlInterestRateIndexFixingDate(Currency&amp;"ibor"&amp;Tenor,BA557,Trigger)</f>
        <v>43196</v>
      </c>
      <c r="BA557" s="105">
        <f>_xll.qlCalendarAdvance(Calendar,BA556,AY557,"f",,Trigger)</f>
        <v>43200</v>
      </c>
      <c r="BB557" s="105">
        <f>_xll.qlInterestRateIndexMaturity(Currency&amp;"ibor"&amp;Tenor,BA557,Trigger)</f>
        <v>43565</v>
      </c>
      <c r="BC557" s="257">
        <f>_xll.qlIndexFixing($AC$5,AZ557,TRUE,_xll.ohTrigger(Trigger,Trigger12M))</f>
        <v>6.7166118420879644E-3</v>
      </c>
      <c r="BD557" s="257">
        <f>_xll.qlIndexFixing($BE$1,AZ557,TRUE,_xll.ohTrigger(Trigger,Trigger12M))</f>
        <v>5.7020255170581909E-3</v>
      </c>
    </row>
    <row r="558" spans="51:56" ht="11.25" customHeight="1" x14ac:dyDescent="0.25">
      <c r="AY558" s="106" t="s">
        <v>83</v>
      </c>
      <c r="AZ558" s="105">
        <f>_xll.qlInterestRateIndexFixingDate(Currency&amp;"ibor"&amp;Tenor,BA558,Trigger)</f>
        <v>43203</v>
      </c>
      <c r="BA558" s="105">
        <f>_xll.qlCalendarAdvance(Calendar,BA557,AY558,"f",,Trigger)</f>
        <v>43207</v>
      </c>
      <c r="BB558" s="105">
        <f>_xll.qlInterestRateIndexMaturity(Currency&amp;"ibor"&amp;Tenor,BA558,Trigger)</f>
        <v>43572</v>
      </c>
      <c r="BC558" s="257">
        <f>_xll.qlIndexFixing($AC$5,AZ558,TRUE,_xll.ohTrigger(Trigger,Trigger12M))</f>
        <v>6.680380782199377E-3</v>
      </c>
      <c r="BD558" s="257">
        <f>_xll.qlIndexFixing($BE$1,AZ558,TRUE,_xll.ohTrigger(Trigger,Trigger12M))</f>
        <v>5.7533295146313989E-3</v>
      </c>
    </row>
    <row r="559" spans="51:56" ht="11.25" customHeight="1" x14ac:dyDescent="0.25">
      <c r="AY559" s="106" t="s">
        <v>83</v>
      </c>
      <c r="AZ559" s="105">
        <f>_xll.qlInterestRateIndexFixingDate(Currency&amp;"ibor"&amp;Tenor,BA559,Trigger)</f>
        <v>43210</v>
      </c>
      <c r="BA559" s="105">
        <f>_xll.qlCalendarAdvance(Calendar,BA558,AY559,"f",,Trigger)</f>
        <v>43214</v>
      </c>
      <c r="BB559" s="105">
        <f>_xll.qlInterestRateIndexMaturity(Currency&amp;"ibor"&amp;Tenor,BA559,Trigger)</f>
        <v>43579</v>
      </c>
      <c r="BC559" s="257">
        <f>_xll.qlIndexFixing($AC$5,AZ559,TRUE,_xll.ohTrigger(Trigger,Trigger12M))</f>
        <v>6.6431320686352706E-3</v>
      </c>
      <c r="BD559" s="257">
        <f>_xll.qlIndexFixing($BE$1,AZ559,TRUE,_xll.ohTrigger(Trigger,Trigger12M))</f>
        <v>5.8047598998254143E-3</v>
      </c>
    </row>
    <row r="560" spans="51:56" ht="11.25" customHeight="1" x14ac:dyDescent="0.25">
      <c r="AY560" s="106" t="s">
        <v>83</v>
      </c>
      <c r="AZ560" s="105">
        <f>_xll.qlInterestRateIndexFixingDate(Currency&amp;"ibor"&amp;Tenor,BA560,Trigger)</f>
        <v>43217</v>
      </c>
      <c r="BA560" s="105">
        <f>_xll.qlCalendarAdvance(Calendar,BA559,AY560,"f",,Trigger)</f>
        <v>43222</v>
      </c>
      <c r="BB560" s="105">
        <f>_xll.qlInterestRateIndexMaturity(Currency&amp;"ibor"&amp;Tenor,BA560,Trigger)</f>
        <v>43587</v>
      </c>
      <c r="BC560" s="257">
        <f>_xll.qlIndexFixing($AC$5,AZ560,TRUE,_xll.ohTrigger(Trigger,Trigger12M))</f>
        <v>6.599316150916433E-3</v>
      </c>
      <c r="BD560" s="257">
        <f>_xll.qlIndexFixing($BE$1,AZ560,TRUE,_xll.ohTrigger(Trigger,Trigger12M))</f>
        <v>5.8636628505046133E-3</v>
      </c>
    </row>
    <row r="561" spans="51:56" ht="11.25" customHeight="1" x14ac:dyDescent="0.25">
      <c r="AY561" s="106" t="s">
        <v>83</v>
      </c>
      <c r="AZ561" s="105">
        <f>_xll.qlInterestRateIndexFixingDate(Currency&amp;"ibor"&amp;Tenor,BA561,Trigger)</f>
        <v>43227</v>
      </c>
      <c r="BA561" s="105">
        <f>_xll.qlCalendarAdvance(Calendar,BA560,AY561,"f",,Trigger)</f>
        <v>43229</v>
      </c>
      <c r="BB561" s="105">
        <f>_xll.qlInterestRateIndexMaturity(Currency&amp;"ibor"&amp;Tenor,BA561,Trigger)</f>
        <v>43594</v>
      </c>
      <c r="BC561" s="257">
        <f>_xll.qlIndexFixing($AC$5,AZ561,TRUE,_xll.ohTrigger(Trigger,Trigger12M))</f>
        <v>6.5598871408934431E-3</v>
      </c>
      <c r="BD561" s="257">
        <f>_xll.qlIndexFixing($BE$1,AZ561,TRUE,_xll.ohTrigger(Trigger,Trigger12M))</f>
        <v>5.9152863580640702E-3</v>
      </c>
    </row>
    <row r="562" spans="51:56" ht="11.25" customHeight="1" x14ac:dyDescent="0.25">
      <c r="AY562" s="106" t="s">
        <v>83</v>
      </c>
      <c r="AZ562" s="105">
        <f>_xll.qlInterestRateIndexFixingDate(Currency&amp;"ibor"&amp;Tenor,BA562,Trigger)</f>
        <v>43234</v>
      </c>
      <c r="BA562" s="105">
        <f>_xll.qlCalendarAdvance(Calendar,BA561,AY562,"f",,Trigger)</f>
        <v>43236</v>
      </c>
      <c r="BB562" s="105">
        <f>_xll.qlInterestRateIndexMaturity(Currency&amp;"ibor"&amp;Tenor,BA562,Trigger)</f>
        <v>43601</v>
      </c>
      <c r="BC562" s="257">
        <f>_xll.qlIndexFixing($AC$5,AZ562,TRUE,_xll.ohTrigger(Trigger,Trigger12M))</f>
        <v>6.5194408479718772E-3</v>
      </c>
      <c r="BD562" s="257">
        <f>_xll.qlIndexFixing($BE$1,AZ562,TRUE,_xll.ohTrigger(Trigger,Trigger12M))</f>
        <v>5.9669626944646647E-3</v>
      </c>
    </row>
    <row r="563" spans="51:56" ht="11.25" customHeight="1" x14ac:dyDescent="0.25">
      <c r="AY563" s="106" t="s">
        <v>83</v>
      </c>
      <c r="AZ563" s="105">
        <f>_xll.qlInterestRateIndexFixingDate(Currency&amp;"ibor"&amp;Tenor,BA563,Trigger)</f>
        <v>43241</v>
      </c>
      <c r="BA563" s="105">
        <f>_xll.qlCalendarAdvance(Calendar,BA562,AY563,"f",,Trigger)</f>
        <v>43243</v>
      </c>
      <c r="BB563" s="105">
        <f>_xll.qlInterestRateIndexMaturity(Currency&amp;"ibor"&amp;Tenor,BA563,Trigger)</f>
        <v>43608</v>
      </c>
      <c r="BC563" s="257">
        <f>_xll.qlIndexFixing($AC$5,AZ563,TRUE,_xll.ohTrigger(Trigger,Trigger12M))</f>
        <v>6.477977396604731E-3</v>
      </c>
      <c r="BD563" s="257">
        <f>_xll.qlIndexFixing($BE$1,AZ563,TRUE,_xll.ohTrigger(Trigger,Trigger12M))</f>
        <v>6.0186674701790668E-3</v>
      </c>
    </row>
    <row r="564" spans="51:56" ht="11.25" customHeight="1" x14ac:dyDescent="0.25">
      <c r="AY564" s="106" t="s">
        <v>83</v>
      </c>
      <c r="AZ564" s="105">
        <f>_xll.qlInterestRateIndexFixingDate(Currency&amp;"ibor"&amp;Tenor,BA564,Trigger)</f>
        <v>43248</v>
      </c>
      <c r="BA564" s="105">
        <f>_xll.qlCalendarAdvance(Calendar,BA563,AY564,"f",,Trigger)</f>
        <v>43250</v>
      </c>
      <c r="BB564" s="105">
        <f>_xll.qlInterestRateIndexMaturity(Currency&amp;"ibor"&amp;Tenor,BA564,Trigger)</f>
        <v>43615</v>
      </c>
      <c r="BC564" s="257">
        <f>_xll.qlIndexFixing($AC$5,AZ564,TRUE,_xll.ohTrigger(Trigger,Trigger12M))</f>
        <v>6.4354969143703908E-3</v>
      </c>
      <c r="BD564" s="257">
        <f>_xll.qlIndexFixing($BE$1,AZ564,TRUE,_xll.ohTrigger(Trigger,Trigger12M))</f>
        <v>6.0703758201900541E-3</v>
      </c>
    </row>
    <row r="565" spans="51:56" ht="11.25" customHeight="1" x14ac:dyDescent="0.25">
      <c r="AY565" s="106" t="s">
        <v>83</v>
      </c>
      <c r="AZ565" s="105">
        <f>_xll.qlInterestRateIndexFixingDate(Currency&amp;"ibor"&amp;Tenor,BA565,Trigger)</f>
        <v>43255</v>
      </c>
      <c r="BA565" s="105">
        <f>_xll.qlCalendarAdvance(Calendar,BA564,AY565,"f",,Trigger)</f>
        <v>43257</v>
      </c>
      <c r="BB565" s="105">
        <f>_xll.qlInterestRateIndexMaturity(Currency&amp;"ibor"&amp;Tenor,BA565,Trigger)</f>
        <v>43622</v>
      </c>
      <c r="BC565" s="257">
        <f>_xll.qlIndexFixing($AC$5,AZ565,TRUE,_xll.ohTrigger(Trigger,Trigger12M))</f>
        <v>6.4196533984408307E-3</v>
      </c>
      <c r="BD565" s="257">
        <f>_xll.qlIndexFixing($BE$1,AZ565,TRUE,_xll.ohTrigger(Trigger,Trigger12M))</f>
        <v>6.1220625350536691E-3</v>
      </c>
    </row>
    <row r="566" spans="51:56" ht="11.25" customHeight="1" x14ac:dyDescent="0.25">
      <c r="AY566" s="106" t="s">
        <v>83</v>
      </c>
      <c r="AZ566" s="105">
        <f>_xll.qlInterestRateIndexFixingDate(Currency&amp;"ibor"&amp;Tenor,BA566,Trigger)</f>
        <v>43262</v>
      </c>
      <c r="BA566" s="105">
        <f>_xll.qlCalendarAdvance(Calendar,BA565,AY566,"f",,Trigger)</f>
        <v>43264</v>
      </c>
      <c r="BB566" s="105">
        <f>_xll.qlInterestRateIndexMaturity(Currency&amp;"ibor"&amp;Tenor,BA566,Trigger)</f>
        <v>43629</v>
      </c>
      <c r="BC566" s="257">
        <f>_xll.qlIndexFixing($AC$5,AZ566,TRUE,_xll.ohTrigger(Trigger,Trigger12M))</f>
        <v>6.4671727777032414E-3</v>
      </c>
      <c r="BD566" s="257">
        <f>_xll.qlIndexFixing($BE$1,AZ566,TRUE,_xll.ohTrigger(Trigger,Trigger12M))</f>
        <v>6.1737102020702457E-3</v>
      </c>
    </row>
    <row r="567" spans="51:56" ht="11.25" customHeight="1" x14ac:dyDescent="0.25">
      <c r="AY567" s="106" t="s">
        <v>83</v>
      </c>
      <c r="AZ567" s="105">
        <f>_xll.qlInterestRateIndexFixingDate(Currency&amp;"ibor"&amp;Tenor,BA567,Trigger)</f>
        <v>43269</v>
      </c>
      <c r="BA567" s="105">
        <f>_xll.qlCalendarAdvance(Calendar,BA566,AY567,"f",,Trigger)</f>
        <v>43271</v>
      </c>
      <c r="BB567" s="105">
        <f>_xll.qlInterestRateIndexMaturity(Currency&amp;"ibor"&amp;Tenor,BA567,Trigger)</f>
        <v>43636</v>
      </c>
      <c r="BC567" s="257">
        <f>_xll.qlIndexFixing($AC$5,AZ567,TRUE,_xll.ohTrigger(Trigger,Trigger12M))</f>
        <v>6.5147989857808151E-3</v>
      </c>
      <c r="BD567" s="257">
        <f>_xll.qlIndexFixing($BE$1,AZ567,TRUE,_xll.ohTrigger(Trigger,Trigger12M))</f>
        <v>6.2253146891616531E-3</v>
      </c>
    </row>
    <row r="568" spans="51:56" ht="11.25" customHeight="1" x14ac:dyDescent="0.25">
      <c r="AY568" s="106" t="s">
        <v>83</v>
      </c>
      <c r="AZ568" s="105">
        <f>_xll.qlInterestRateIndexFixingDate(Currency&amp;"ibor"&amp;Tenor,BA568,Trigger)</f>
        <v>43276</v>
      </c>
      <c r="BA568" s="105">
        <f>_xll.qlCalendarAdvance(Calendar,BA567,AY568,"f",,Trigger)</f>
        <v>43278</v>
      </c>
      <c r="BB568" s="105">
        <f>_xll.qlInterestRateIndexMaturity(Currency&amp;"ibor"&amp;Tenor,BA568,Trigger)</f>
        <v>43643</v>
      </c>
      <c r="BC568" s="257">
        <f>_xll.qlIndexFixing($AC$5,AZ568,TRUE,_xll.ohTrigger(Trigger,Trigger12M))</f>
        <v>6.56253203782943E-3</v>
      </c>
      <c r="BD568" s="257">
        <f>_xll.qlIndexFixing($BE$1,AZ568,TRUE,_xll.ohTrigger(Trigger,Trigger12M))</f>
        <v>6.2768732054504436E-3</v>
      </c>
    </row>
    <row r="569" spans="51:56" ht="11.25" customHeight="1" x14ac:dyDescent="0.25">
      <c r="AY569" s="106" t="s">
        <v>83</v>
      </c>
      <c r="AZ569" s="105">
        <f>_xll.qlInterestRateIndexFixingDate(Currency&amp;"ibor"&amp;Tenor,BA569,Trigger)</f>
        <v>43283</v>
      </c>
      <c r="BA569" s="105">
        <f>_xll.qlCalendarAdvance(Calendar,BA568,AY569,"f",,Trigger)</f>
        <v>43285</v>
      </c>
      <c r="BB569" s="105">
        <f>_xll.qlInterestRateIndexMaturity(Currency&amp;"ibor"&amp;Tenor,BA569,Trigger)</f>
        <v>43650</v>
      </c>
      <c r="BC569" s="257">
        <f>_xll.qlIndexFixing($AC$5,AZ569,TRUE,_xll.ohTrigger(Trigger,Trigger12M))</f>
        <v>6.6103719490402208E-3</v>
      </c>
      <c r="BD569" s="257">
        <f>_xll.qlIndexFixing($BE$1,AZ569,TRUE,_xll.ohTrigger(Trigger,Trigger12M))</f>
        <v>6.3283830459606475E-3</v>
      </c>
    </row>
    <row r="570" spans="51:56" ht="11.25" customHeight="1" x14ac:dyDescent="0.25">
      <c r="AY570" s="106" t="s">
        <v>83</v>
      </c>
      <c r="AZ570" s="105">
        <f>_xll.qlInterestRateIndexFixingDate(Currency&amp;"ibor"&amp;Tenor,BA570,Trigger)</f>
        <v>43290</v>
      </c>
      <c r="BA570" s="105">
        <f>_xll.qlCalendarAdvance(Calendar,BA569,AY570,"f",,Trigger)</f>
        <v>43292</v>
      </c>
      <c r="BB570" s="105">
        <f>_xll.qlInterestRateIndexMaturity(Currency&amp;"ibor"&amp;Tenor,BA570,Trigger)</f>
        <v>43657</v>
      </c>
      <c r="BC570" s="257">
        <f>_xll.qlIndexFixing($AC$5,AZ570,TRUE,_xll.ohTrigger(Trigger,Trigger12M))</f>
        <v>6.6583187346380508E-3</v>
      </c>
      <c r="BD570" s="257">
        <f>_xll.qlIndexFixing($BE$1,AZ570,TRUE,_xll.ohTrigger(Trigger,Trigger12M))</f>
        <v>6.3798415916436176E-3</v>
      </c>
    </row>
    <row r="571" spans="51:56" ht="11.25" customHeight="1" x14ac:dyDescent="0.25">
      <c r="AY571" s="106" t="s">
        <v>83</v>
      </c>
      <c r="AZ571" s="105">
        <f>_xll.qlInterestRateIndexFixingDate(Currency&amp;"ibor"&amp;Tenor,BA571,Trigger)</f>
        <v>43297</v>
      </c>
      <c r="BA571" s="105">
        <f>_xll.qlCalendarAdvance(Calendar,BA570,AY571,"f",,Trigger)</f>
        <v>43299</v>
      </c>
      <c r="BB571" s="105">
        <f>_xll.qlInterestRateIndexMaturity(Currency&amp;"ibor"&amp;Tenor,BA571,Trigger)</f>
        <v>43664</v>
      </c>
      <c r="BC571" s="257">
        <f>_xll.qlIndexFixing($AC$5,AZ571,TRUE,_xll.ohTrigger(Trigger,Trigger12M))</f>
        <v>6.7063724098830419E-3</v>
      </c>
      <c r="BD571" s="257">
        <f>_xll.qlIndexFixing($BE$1,AZ571,TRUE,_xll.ohTrigger(Trigger,Trigger12M))</f>
        <v>6.4312463094003611E-3</v>
      </c>
    </row>
    <row r="572" spans="51:56" ht="11.25" customHeight="1" x14ac:dyDescent="0.25">
      <c r="AY572" s="106" t="s">
        <v>83</v>
      </c>
      <c r="AZ572" s="105">
        <f>_xll.qlInterestRateIndexFixingDate(Currency&amp;"ibor"&amp;Tenor,BA572,Trigger)</f>
        <v>43304</v>
      </c>
      <c r="BA572" s="105">
        <f>_xll.qlCalendarAdvance(Calendar,BA571,AY572,"f",,Trigger)</f>
        <v>43306</v>
      </c>
      <c r="BB572" s="105">
        <f>_xll.qlInterestRateIndexMaturity(Currency&amp;"ibor"&amp;Tenor,BA572,Trigger)</f>
        <v>43671</v>
      </c>
      <c r="BC572" s="257">
        <f>_xll.qlIndexFixing($AC$5,AZ572,TRUE,_xll.ohTrigger(Trigger,Trigger12M))</f>
        <v>6.7545329900692607E-3</v>
      </c>
      <c r="BD572" s="257">
        <f>_xll.qlIndexFixing($BE$1,AZ572,TRUE,_xll.ohTrigger(Trigger,Trigger12M))</f>
        <v>6.4825947521049794E-3</v>
      </c>
    </row>
    <row r="573" spans="51:56" ht="11.25" customHeight="1" x14ac:dyDescent="0.25">
      <c r="AY573" s="106" t="s">
        <v>83</v>
      </c>
      <c r="AZ573" s="105">
        <f>_xll.qlInterestRateIndexFixingDate(Currency&amp;"ibor"&amp;Tenor,BA573,Trigger)</f>
        <v>43311</v>
      </c>
      <c r="BA573" s="105">
        <f>_xll.qlCalendarAdvance(Calendar,BA572,AY573,"f",,Trigger)</f>
        <v>43313</v>
      </c>
      <c r="BB573" s="105">
        <f>_xll.qlInterestRateIndexMaturity(Currency&amp;"ibor"&amp;Tenor,BA573,Trigger)</f>
        <v>43678</v>
      </c>
      <c r="BC573" s="257">
        <f>_xll.qlIndexFixing($AC$5,AZ573,TRUE,_xll.ohTrigger(Trigger,Trigger12M))</f>
        <v>6.802800490525597E-3</v>
      </c>
      <c r="BD573" s="257">
        <f>_xll.qlIndexFixing($BE$1,AZ573,TRUE,_xll.ohTrigger(Trigger,Trigger12M))</f>
        <v>6.5338845586296315E-3</v>
      </c>
    </row>
    <row r="574" spans="51:56" ht="11.25" customHeight="1" x14ac:dyDescent="0.25">
      <c r="AY574" s="106" t="s">
        <v>83</v>
      </c>
      <c r="AZ574" s="105">
        <f>_xll.qlInterestRateIndexFixingDate(Currency&amp;"ibor"&amp;Tenor,BA574,Trigger)</f>
        <v>43318</v>
      </c>
      <c r="BA574" s="105">
        <f>_xll.qlCalendarAdvance(Calendar,BA573,AY574,"f",,Trigger)</f>
        <v>43320</v>
      </c>
      <c r="BB574" s="105">
        <f>_xll.qlInterestRateIndexMaturity(Currency&amp;"ibor"&amp;Tenor,BA574,Trigger)</f>
        <v>43685</v>
      </c>
      <c r="BC574" s="257">
        <f>_xll.qlIndexFixing($AC$5,AZ574,TRUE,_xll.ohTrigger(Trigger,Trigger12M))</f>
        <v>6.851174926615103E-3</v>
      </c>
      <c r="BD574" s="257">
        <f>_xll.qlIndexFixing($BE$1,AZ574,TRUE,_xll.ohTrigger(Trigger,Trigger12M))</f>
        <v>6.585113453867749E-3</v>
      </c>
    </row>
    <row r="575" spans="51:56" ht="11.25" customHeight="1" x14ac:dyDescent="0.25">
      <c r="AY575" s="106" t="s">
        <v>83</v>
      </c>
      <c r="AZ575" s="105">
        <f>_xll.qlInterestRateIndexFixingDate(Currency&amp;"ibor"&amp;Tenor,BA575,Trigger)</f>
        <v>43325</v>
      </c>
      <c r="BA575" s="105">
        <f>_xll.qlCalendarAdvance(Calendar,BA574,AY575,"f",,Trigger)</f>
        <v>43327</v>
      </c>
      <c r="BB575" s="105">
        <f>_xll.qlInterestRateIndexMaturity(Currency&amp;"ibor"&amp;Tenor,BA575,Trigger)</f>
        <v>43692</v>
      </c>
      <c r="BC575" s="257">
        <f>_xll.qlIndexFixing($AC$5,AZ575,TRUE,_xll.ohTrigger(Trigger,Trigger12M))</f>
        <v>6.8996563137356552E-3</v>
      </c>
      <c r="BD575" s="257">
        <f>_xll.qlIndexFixing($BE$1,AZ575,TRUE,_xll.ohTrigger(Trigger,Trigger12M))</f>
        <v>6.6362792487574679E-3</v>
      </c>
    </row>
    <row r="576" spans="51:56" ht="11.25" customHeight="1" x14ac:dyDescent="0.25">
      <c r="AY576" s="106" t="s">
        <v>83</v>
      </c>
      <c r="AZ576" s="105">
        <f>_xll.qlInterestRateIndexFixingDate(Currency&amp;"ibor"&amp;Tenor,BA576,Trigger)</f>
        <v>43332</v>
      </c>
      <c r="BA576" s="105">
        <f>_xll.qlCalendarAdvance(Calendar,BA575,AY576,"f",,Trigger)</f>
        <v>43334</v>
      </c>
      <c r="BB576" s="105">
        <f>_xll.qlInterestRateIndexMaturity(Currency&amp;"ibor"&amp;Tenor,BA576,Trigger)</f>
        <v>43699</v>
      </c>
      <c r="BC576" s="257">
        <f>_xll.qlIndexFixing($AC$5,AZ576,TRUE,_xll.ohTrigger(Trigger,Trigger12M))</f>
        <v>6.9482446673195097E-3</v>
      </c>
      <c r="BD576" s="257">
        <f>_xll.qlIndexFixing($BE$1,AZ576,TRUE,_xll.ohTrigger(Trigger,Trigger12M))</f>
        <v>6.6873798403057202E-3</v>
      </c>
    </row>
    <row r="577" spans="51:56" ht="11.25" customHeight="1" x14ac:dyDescent="0.25">
      <c r="AY577" s="106" t="s">
        <v>83</v>
      </c>
      <c r="AZ577" s="105">
        <f>_xll.qlInterestRateIndexFixingDate(Currency&amp;"ibor"&amp;Tenor,BA577,Trigger)</f>
        <v>43339</v>
      </c>
      <c r="BA577" s="105">
        <f>_xll.qlCalendarAdvance(Calendar,BA576,AY577,"f",,Trigger)</f>
        <v>43341</v>
      </c>
      <c r="BB577" s="105">
        <f>_xll.qlInterestRateIndexMaturity(Currency&amp;"ibor"&amp;Tenor,BA577,Trigger)</f>
        <v>43706</v>
      </c>
      <c r="BC577" s="257">
        <f>_xll.qlIndexFixing($AC$5,AZ577,TRUE,_xll.ohTrigger(Trigger,Trigger12M))</f>
        <v>6.9969400028339667E-3</v>
      </c>
      <c r="BD577" s="257">
        <f>_xll.qlIndexFixing($BE$1,AZ577,TRUE,_xll.ohTrigger(Trigger,Trigger12M))</f>
        <v>6.7384132116112315E-3</v>
      </c>
    </row>
    <row r="578" spans="51:56" ht="11.25" customHeight="1" x14ac:dyDescent="0.25">
      <c r="AY578" s="106" t="s">
        <v>83</v>
      </c>
      <c r="AZ578" s="105">
        <f>_xll.qlInterestRateIndexFixingDate(Currency&amp;"ibor"&amp;Tenor,BA578,Trigger)</f>
        <v>43346</v>
      </c>
      <c r="BA578" s="105">
        <f>_xll.qlCalendarAdvance(Calendar,BA577,AY578,"f",,Trigger)</f>
        <v>43348</v>
      </c>
      <c r="BB578" s="105">
        <f>_xll.qlInterestRateIndexMaturity(Currency&amp;"ibor"&amp;Tenor,BA578,Trigger)</f>
        <v>43713</v>
      </c>
      <c r="BC578" s="257">
        <f>_xll.qlIndexFixing($AC$5,AZ578,TRUE,_xll.ohTrigger(Trigger,Trigger12M))</f>
        <v>7.0457423357798317E-3</v>
      </c>
      <c r="BD578" s="257">
        <f>_xll.qlIndexFixing($BE$1,AZ578,TRUE,_xll.ohTrigger(Trigger,Trigger12M))</f>
        <v>6.7893774318888243E-3</v>
      </c>
    </row>
    <row r="579" spans="51:56" ht="11.25" customHeight="1" x14ac:dyDescent="0.25">
      <c r="AY579" s="106" t="s">
        <v>83</v>
      </c>
      <c r="AZ579" s="105">
        <f>_xll.qlInterestRateIndexFixingDate(Currency&amp;"ibor"&amp;Tenor,BA579,Trigger)</f>
        <v>43353</v>
      </c>
      <c r="BA579" s="105">
        <f>_xll.qlCalendarAdvance(Calendar,BA578,AY579,"f",,Trigger)</f>
        <v>43355</v>
      </c>
      <c r="BB579" s="105">
        <f>_xll.qlInterestRateIndexMaturity(Currency&amp;"ibor"&amp;Tenor,BA579,Trigger)</f>
        <v>43720</v>
      </c>
      <c r="BC579" s="257">
        <f>_xll.qlIndexFixing($AC$5,AZ579,TRUE,_xll.ohTrigger(Trigger,Trigger12M))</f>
        <v>7.0946516816938268E-3</v>
      </c>
      <c r="BD579" s="257">
        <f>_xll.qlIndexFixing($BE$1,AZ579,TRUE,_xll.ohTrigger(Trigger,Trigger12M))</f>
        <v>6.8402706564930776E-3</v>
      </c>
    </row>
    <row r="580" spans="51:56" ht="11.25" customHeight="1" x14ac:dyDescent="0.25">
      <c r="AY580" s="106" t="s">
        <v>83</v>
      </c>
      <c r="AZ580" s="105">
        <f>_xll.qlInterestRateIndexFixingDate(Currency&amp;"ibor"&amp;Tenor,BA580,Trigger)</f>
        <v>43360</v>
      </c>
      <c r="BA580" s="105">
        <f>_xll.qlCalendarAdvance(Calendar,BA579,AY580,"f",,Trigger)</f>
        <v>43362</v>
      </c>
      <c r="BB580" s="105">
        <f>_xll.qlInterestRateIndexMaturity(Currency&amp;"ibor"&amp;Tenor,BA580,Trigger)</f>
        <v>43727</v>
      </c>
      <c r="BC580" s="257">
        <f>_xll.qlIndexFixing($AC$5,AZ580,TRUE,_xll.ohTrigger(Trigger,Trigger12M))</f>
        <v>7.1436680561461838E-3</v>
      </c>
      <c r="BD580" s="257">
        <f>_xll.qlIndexFixing($BE$1,AZ580,TRUE,_xll.ohTrigger(Trigger,Trigger12M))</f>
        <v>6.8910911269406587E-3</v>
      </c>
    </row>
    <row r="581" spans="51:56" ht="11.25" customHeight="1" x14ac:dyDescent="0.25">
      <c r="AY581" s="106" t="s">
        <v>83</v>
      </c>
      <c r="AZ581" s="105">
        <f>_xll.qlInterestRateIndexFixingDate(Currency&amp;"ibor"&amp;Tenor,BA581,Trigger)</f>
        <v>43367</v>
      </c>
      <c r="BA581" s="105">
        <f>_xll.qlCalendarAdvance(Calendar,BA580,AY581,"f",,Trigger)</f>
        <v>43369</v>
      </c>
      <c r="BB581" s="105">
        <f>_xll.qlInterestRateIndexMaturity(Currency&amp;"ibor"&amp;Tenor,BA581,Trigger)</f>
        <v>43734</v>
      </c>
      <c r="BC581" s="257">
        <f>_xll.qlIndexFixing($AC$5,AZ581,TRUE,_xll.ohTrigger(Trigger,Trigger12M))</f>
        <v>7.1927914747421714E-3</v>
      </c>
      <c r="BD581" s="257">
        <f>_xll.qlIndexFixing($BE$1,AZ581,TRUE,_xll.ohTrigger(Trigger,Trigger12M))</f>
        <v>6.9418371709352947E-3</v>
      </c>
    </row>
    <row r="582" spans="51:56" ht="11.25" customHeight="1" x14ac:dyDescent="0.25">
      <c r="AY582" s="106" t="s">
        <v>83</v>
      </c>
      <c r="AZ582" s="105">
        <f>_xll.qlInterestRateIndexFixingDate(Currency&amp;"ibor"&amp;Tenor,BA582,Trigger)</f>
        <v>43374</v>
      </c>
      <c r="BA582" s="105">
        <f>_xll.qlCalendarAdvance(Calendar,BA581,AY582,"f",,Trigger)</f>
        <v>43376</v>
      </c>
      <c r="BB582" s="105">
        <f>_xll.qlInterestRateIndexMaturity(Currency&amp;"ibor"&amp;Tenor,BA582,Trigger)</f>
        <v>43741</v>
      </c>
      <c r="BC582" s="257">
        <f>_xll.qlIndexFixing($AC$5,AZ582,TRUE,_xll.ohTrigger(Trigger,Trigger12M))</f>
        <v>7.2420219531214441E-3</v>
      </c>
      <c r="BD582" s="257">
        <f>_xll.qlIndexFixing($BE$1,AZ582,TRUE,_xll.ohTrigger(Trigger,Trigger12M))</f>
        <v>6.9925072023901058E-3</v>
      </c>
    </row>
    <row r="583" spans="51:56" ht="11.25" customHeight="1" x14ac:dyDescent="0.25">
      <c r="AY583" s="106" t="s">
        <v>83</v>
      </c>
      <c r="AZ583" s="105">
        <f>_xll.qlInterestRateIndexFixingDate(Currency&amp;"ibor"&amp;Tenor,BA583,Trigger)</f>
        <v>43381</v>
      </c>
      <c r="BA583" s="105">
        <f>_xll.qlCalendarAdvance(Calendar,BA582,AY583,"f",,Trigger)</f>
        <v>43383</v>
      </c>
      <c r="BB583" s="105">
        <f>_xll.qlInterestRateIndexMaturity(Currency&amp;"ibor"&amp;Tenor,BA583,Trigger)</f>
        <v>43748</v>
      </c>
      <c r="BC583" s="257">
        <f>_xll.qlIndexFixing($AC$5,AZ583,TRUE,_xll.ohTrigger(Trigger,Trigger12M))</f>
        <v>7.2913595069584777E-3</v>
      </c>
      <c r="BD583" s="257">
        <f>_xll.qlIndexFixing($BE$1,AZ583,TRUE,_xll.ohTrigger(Trigger,Trigger12M))</f>
        <v>7.0430997214510436E-3</v>
      </c>
    </row>
    <row r="584" spans="51:56" ht="11.25" customHeight="1" x14ac:dyDescent="0.25">
      <c r="AY584" s="106" t="s">
        <v>83</v>
      </c>
      <c r="AZ584" s="105">
        <f>_xll.qlInterestRateIndexFixingDate(Currency&amp;"ibor"&amp;Tenor,BA584,Trigger)</f>
        <v>43388</v>
      </c>
      <c r="BA584" s="105">
        <f>_xll.qlCalendarAdvance(Calendar,BA583,AY584,"f",,Trigger)</f>
        <v>43390</v>
      </c>
      <c r="BB584" s="105">
        <f>_xll.qlInterestRateIndexMaturity(Currency&amp;"ibor"&amp;Tenor,BA584,Trigger)</f>
        <v>43755</v>
      </c>
      <c r="BC584" s="257">
        <f>_xll.qlIndexFixing($AC$5,AZ584,TRUE,_xll.ohTrigger(Trigger,Trigger12M))</f>
        <v>7.3408041519621306E-3</v>
      </c>
      <c r="BD584" s="257">
        <f>_xll.qlIndexFixing($BE$1,AZ584,TRUE,_xll.ohTrigger(Trigger,Trigger12M))</f>
        <v>7.0936133145203216E-3</v>
      </c>
    </row>
    <row r="585" spans="51:56" ht="11.25" customHeight="1" x14ac:dyDescent="0.25">
      <c r="AY585" s="106" t="s">
        <v>83</v>
      </c>
      <c r="AZ585" s="105">
        <f>_xll.qlInterestRateIndexFixingDate(Currency&amp;"ibor"&amp;Tenor,BA585,Trigger)</f>
        <v>43395</v>
      </c>
      <c r="BA585" s="105">
        <f>_xll.qlCalendarAdvance(Calendar,BA584,AY585,"f",,Trigger)</f>
        <v>43397</v>
      </c>
      <c r="BB585" s="105">
        <f>_xll.qlInterestRateIndexMaturity(Currency&amp;"ibor"&amp;Tenor,BA585,Trigger)</f>
        <v>43762</v>
      </c>
      <c r="BC585" s="257">
        <f>_xll.qlIndexFixing($AC$5,AZ585,TRUE,_xll.ohTrigger(Trigger,Trigger12M))</f>
        <v>7.3903559038760828E-3</v>
      </c>
      <c r="BD585" s="257">
        <f>_xll.qlIndexFixing($BE$1,AZ585,TRUE,_xll.ohTrigger(Trigger,Trigger12M))</f>
        <v>7.1440466542798484E-3</v>
      </c>
    </row>
    <row r="586" spans="51:56" ht="11.25" customHeight="1" x14ac:dyDescent="0.25">
      <c r="AY586" s="106" t="s">
        <v>83</v>
      </c>
      <c r="AZ586" s="105">
        <f>_xll.qlInterestRateIndexFixingDate(Currency&amp;"ibor"&amp;Tenor,BA586,Trigger)</f>
        <v>43402</v>
      </c>
      <c r="BA586" s="105">
        <f>_xll.qlCalendarAdvance(Calendar,BA585,AY586,"f",,Trigger)</f>
        <v>43404</v>
      </c>
      <c r="BB586" s="105">
        <f>_xll.qlInterestRateIndexMaturity(Currency&amp;"ibor"&amp;Tenor,BA586,Trigger)</f>
        <v>43769</v>
      </c>
      <c r="BC586" s="257">
        <f>_xll.qlIndexFixing($AC$5,AZ586,TRUE,_xll.ohTrigger(Trigger,Trigger12M))</f>
        <v>7.4400147784786184E-3</v>
      </c>
      <c r="BD586" s="257">
        <f>_xll.qlIndexFixing($BE$1,AZ586,TRUE,_xll.ohTrigger(Trigger,Trigger12M))</f>
        <v>7.1943984997135677E-3</v>
      </c>
    </row>
    <row r="587" spans="51:56" ht="11.25" customHeight="1" x14ac:dyDescent="0.25">
      <c r="AY587" s="106" t="s">
        <v>83</v>
      </c>
      <c r="AZ587" s="105">
        <f>_xll.qlInterestRateIndexFixingDate(Currency&amp;"ibor"&amp;Tenor,BA587,Trigger)</f>
        <v>43409</v>
      </c>
      <c r="BA587" s="105">
        <f>_xll.qlCalendarAdvance(Calendar,BA586,AY587,"f",,Trigger)</f>
        <v>43411</v>
      </c>
      <c r="BB587" s="105">
        <f>_xll.qlInterestRateIndexMaturity(Currency&amp;"ibor"&amp;Tenor,BA587,Trigger)</f>
        <v>43776</v>
      </c>
      <c r="BC587" s="257">
        <f>_xll.qlIndexFixing($AC$5,AZ587,TRUE,_xll.ohTrigger(Trigger,Trigger12M))</f>
        <v>7.4897807915826221E-3</v>
      </c>
      <c r="BD587" s="257">
        <f>_xll.qlIndexFixing($BE$1,AZ587,TRUE,_xll.ohTrigger(Trigger,Trigger12M))</f>
        <v>7.244667696130888E-3</v>
      </c>
    </row>
    <row r="588" spans="51:56" ht="11.25" customHeight="1" x14ac:dyDescent="0.25">
      <c r="AY588" s="106" t="s">
        <v>83</v>
      </c>
      <c r="AZ588" s="105">
        <f>_xll.qlInterestRateIndexFixingDate(Currency&amp;"ibor"&amp;Tenor,BA588,Trigger)</f>
        <v>43416</v>
      </c>
      <c r="BA588" s="105">
        <f>_xll.qlCalendarAdvance(Calendar,BA587,AY588,"f",,Trigger)</f>
        <v>43418</v>
      </c>
      <c r="BB588" s="105">
        <f>_xll.qlInterestRateIndexMaturity(Currency&amp;"ibor"&amp;Tenor,BA588,Trigger)</f>
        <v>43783</v>
      </c>
      <c r="BC588" s="257">
        <f>_xll.qlIndexFixing($AC$5,AZ588,TRUE,_xll.ohTrigger(Trigger,Trigger12M))</f>
        <v>7.539653959035361E-3</v>
      </c>
      <c r="BD588" s="257">
        <f>_xll.qlIndexFixing($BE$1,AZ588,TRUE,_xll.ohTrigger(Trigger,Trigger12M))</f>
        <v>7.2948531751896844E-3</v>
      </c>
    </row>
    <row r="589" spans="51:56" ht="11.25" customHeight="1" x14ac:dyDescent="0.25">
      <c r="AY589" s="106" t="s">
        <v>83</v>
      </c>
      <c r="AZ589" s="105">
        <f>_xll.qlInterestRateIndexFixingDate(Currency&amp;"ibor"&amp;Tenor,BA589,Trigger)</f>
        <v>43423</v>
      </c>
      <c r="BA589" s="105">
        <f>_xll.qlCalendarAdvance(Calendar,BA588,AY589,"f",,Trigger)</f>
        <v>43425</v>
      </c>
      <c r="BB589" s="105">
        <f>_xll.qlInterestRateIndexMaturity(Currency&amp;"ibor"&amp;Tenor,BA589,Trigger)</f>
        <v>43790</v>
      </c>
      <c r="BC589" s="257">
        <f>_xll.qlIndexFixing($AC$5,AZ589,TRUE,_xll.ohTrigger(Trigger,Trigger12M))</f>
        <v>7.5896342967189277E-3</v>
      </c>
      <c r="BD589" s="257">
        <f>_xll.qlIndexFixing($BE$1,AZ589,TRUE,_xll.ohTrigger(Trigger,Trigger12M))</f>
        <v>7.344953954918629E-3</v>
      </c>
    </row>
    <row r="590" spans="51:56" ht="11.25" customHeight="1" x14ac:dyDescent="0.25">
      <c r="AY590" s="106" t="s">
        <v>83</v>
      </c>
      <c r="AZ590" s="105">
        <f>_xll.qlInterestRateIndexFixingDate(Currency&amp;"ibor"&amp;Tenor,BA590,Trigger)</f>
        <v>43430</v>
      </c>
      <c r="BA590" s="105">
        <f>_xll.qlCalendarAdvance(Calendar,BA589,AY590,"f",,Trigger)</f>
        <v>43432</v>
      </c>
      <c r="BB590" s="105">
        <f>_xll.qlInterestRateIndexMaturity(Currency&amp;"ibor"&amp;Tenor,BA590,Trigger)</f>
        <v>43797</v>
      </c>
      <c r="BC590" s="257">
        <f>_xll.qlIndexFixing($AC$5,AZ590,TRUE,_xll.ohTrigger(Trigger,Trigger12M))</f>
        <v>7.6397218205506712E-3</v>
      </c>
      <c r="BD590" s="257">
        <f>_xll.qlIndexFixing($BE$1,AZ590,TRUE,_xll.ohTrigger(Trigger,Trigger12M))</f>
        <v>7.3949691397404115E-3</v>
      </c>
    </row>
    <row r="591" spans="51:56" ht="11.25" customHeight="1" x14ac:dyDescent="0.25">
      <c r="AY591" s="106" t="s">
        <v>83</v>
      </c>
      <c r="AZ591" s="105">
        <f>_xll.qlInterestRateIndexFixingDate(Currency&amp;"ibor"&amp;Tenor,BA591,Trigger)</f>
        <v>43437</v>
      </c>
      <c r="BA591" s="105">
        <f>_xll.qlCalendarAdvance(Calendar,BA590,AY591,"f",,Trigger)</f>
        <v>43439</v>
      </c>
      <c r="BB591" s="105">
        <f>_xll.qlInterestRateIndexMaturity(Currency&amp;"ibor"&amp;Tenor,BA591,Trigger)</f>
        <v>43804</v>
      </c>
      <c r="BC591" s="257">
        <f>_xll.qlIndexFixing($AC$5,AZ591,TRUE,_xll.ohTrigger(Trigger,Trigger12M))</f>
        <v>7.6899165464812281E-3</v>
      </c>
      <c r="BD591" s="257">
        <f>_xll.qlIndexFixing($BE$1,AZ591,TRUE,_xll.ohTrigger(Trigger,Trigger12M))</f>
        <v>7.4448979204938554E-3</v>
      </c>
    </row>
    <row r="592" spans="51:56" ht="11.25" customHeight="1" x14ac:dyDescent="0.25">
      <c r="AY592" s="106" t="s">
        <v>83</v>
      </c>
      <c r="AZ592" s="105">
        <f>_xll.qlInterestRateIndexFixingDate(Currency&amp;"ibor"&amp;Tenor,BA592,Trigger)</f>
        <v>43444</v>
      </c>
      <c r="BA592" s="105">
        <f>_xll.qlCalendarAdvance(Calendar,BA591,AY592,"f",,Trigger)</f>
        <v>43446</v>
      </c>
      <c r="BB592" s="105">
        <f>_xll.qlInterestRateIndexMaturity(Currency&amp;"ibor"&amp;Tenor,BA592,Trigger)</f>
        <v>43811</v>
      </c>
      <c r="BC592" s="257">
        <f>_xll.qlIndexFixing($AC$5,AZ592,TRUE,_xll.ohTrigger(Trigger,Trigger12M))</f>
        <v>7.7402184904973737E-3</v>
      </c>
      <c r="BD592" s="257">
        <f>_xll.qlIndexFixing($BE$1,AZ592,TRUE,_xll.ohTrigger(Trigger,Trigger12M))</f>
        <v>7.4947395744566951E-3</v>
      </c>
    </row>
    <row r="593" spans="51:56" ht="11.25" customHeight="1" x14ac:dyDescent="0.25">
      <c r="AY593" s="106" t="s">
        <v>83</v>
      </c>
      <c r="AZ593" s="105">
        <f>_xll.qlInterestRateIndexFixingDate(Currency&amp;"ibor"&amp;Tenor,BA593,Trigger)</f>
        <v>43451</v>
      </c>
      <c r="BA593" s="105">
        <f>_xll.qlCalendarAdvance(Calendar,BA592,AY593,"f",,Trigger)</f>
        <v>43453</v>
      </c>
      <c r="BB593" s="105">
        <f>_xll.qlInterestRateIndexMaturity(Currency&amp;"ibor"&amp;Tenor,BA593,Trigger)</f>
        <v>43818</v>
      </c>
      <c r="BC593" s="257">
        <f>_xll.qlIndexFixing($AC$5,AZ593,TRUE,_xll.ohTrigger(Trigger,Trigger12M))</f>
        <v>7.7906276686196064E-3</v>
      </c>
      <c r="BD593" s="257">
        <f>_xll.qlIndexFixing($BE$1,AZ593,TRUE,_xll.ohTrigger(Trigger,Trigger12M))</f>
        <v>7.5444934653674765E-3</v>
      </c>
    </row>
    <row r="594" spans="51:56" ht="11.25" customHeight="1" x14ac:dyDescent="0.25">
      <c r="AY594" s="106" t="s">
        <v>83</v>
      </c>
      <c r="AZ594" s="105">
        <f>_xll.qlInterestRateIndexFixingDate(Currency&amp;"ibor"&amp;Tenor,BA594,Trigger)</f>
        <v>43455</v>
      </c>
      <c r="BA594" s="105">
        <f>_xll.qlCalendarAdvance(Calendar,BA593,AY594,"f",,Trigger)</f>
        <v>43461</v>
      </c>
      <c r="BB594" s="105">
        <f>_xll.qlInterestRateIndexMaturity(Currency&amp;"ibor"&amp;Tenor,BA594,Trigger)</f>
        <v>43826</v>
      </c>
      <c r="BC594" s="257">
        <f>_xll.qlIndexFixing($AC$5,AZ594,TRUE,_xll.ohTrigger(Trigger,Trigger12M))</f>
        <v>7.8483694855687094E-3</v>
      </c>
      <c r="BD594" s="257">
        <f>_xll.qlIndexFixing($BE$1,AZ594,TRUE,_xll.ohTrigger(Trigger,Trigger12M))</f>
        <v>7.6012468887273581E-3</v>
      </c>
    </row>
    <row r="595" spans="51:56" ht="11.25" customHeight="1" x14ac:dyDescent="0.25">
      <c r="AY595" s="106" t="s">
        <v>83</v>
      </c>
      <c r="AZ595" s="105">
        <f>_xll.qlInterestRateIndexFixingDate(Currency&amp;"ibor"&amp;Tenor,BA595,Trigger)</f>
        <v>43465</v>
      </c>
      <c r="BA595" s="105">
        <f>_xll.qlCalendarAdvance(Calendar,BA594,AY595,"f",,Trigger)</f>
        <v>43468</v>
      </c>
      <c r="BB595" s="105">
        <f>_xll.qlInterestRateIndexMaturity(Currency&amp;"ibor"&amp;Tenor,BA595,Trigger)</f>
        <v>43833</v>
      </c>
      <c r="BC595" s="257">
        <f>_xll.qlIndexFixing($AC$5,AZ595,TRUE,_xll.ohTrigger(Trigger,Trigger12M))</f>
        <v>7.899008505170271E-3</v>
      </c>
      <c r="BD595" s="257">
        <f>_xll.qlIndexFixing($BE$1,AZ595,TRUE,_xll.ohTrigger(Trigger,Trigger12M))</f>
        <v>7.6508109756337362E-3</v>
      </c>
    </row>
    <row r="596" spans="51:56" ht="11.25" customHeight="1" x14ac:dyDescent="0.25">
      <c r="AY596" s="106" t="s">
        <v>83</v>
      </c>
      <c r="AZ596" s="105">
        <f>_xll.qlInterestRateIndexFixingDate(Currency&amp;"ibor"&amp;Tenor,BA596,Trigger)</f>
        <v>43473</v>
      </c>
      <c r="BA596" s="105">
        <f>_xll.qlCalendarAdvance(Calendar,BA595,AY596,"f",,Trigger)</f>
        <v>43475</v>
      </c>
      <c r="BB596" s="105">
        <f>_xll.qlInterestRateIndexMaturity(Currency&amp;"ibor"&amp;Tenor,BA596,Trigger)</f>
        <v>43840</v>
      </c>
      <c r="BC596" s="257">
        <f>_xll.qlIndexFixing($AC$5,AZ596,TRUE,_xll.ohTrigger(Trigger,Trigger12M))</f>
        <v>7.9497548094551052E-3</v>
      </c>
      <c r="BD596" s="257">
        <f>_xll.qlIndexFixing($BE$1,AZ596,TRUE,_xll.ohTrigger(Trigger,Trigger12M))</f>
        <v>7.7002858629381075E-3</v>
      </c>
    </row>
    <row r="597" spans="51:56" ht="11.25" customHeight="1" x14ac:dyDescent="0.25">
      <c r="AY597" s="106" t="s">
        <v>83</v>
      </c>
      <c r="AZ597" s="105">
        <f>_xll.qlInterestRateIndexFixingDate(Currency&amp;"ibor"&amp;Tenor,BA597,Trigger)</f>
        <v>43480</v>
      </c>
      <c r="BA597" s="105">
        <f>_xll.qlCalendarAdvance(Calendar,BA596,AY597,"f",,Trigger)</f>
        <v>43482</v>
      </c>
      <c r="BB597" s="105">
        <f>_xll.qlInterestRateIndexMaturity(Currency&amp;"ibor"&amp;Tenor,BA597,Trigger)</f>
        <v>43847</v>
      </c>
      <c r="BC597" s="257">
        <f>_xll.qlIndexFixing($AC$5,AZ597,TRUE,_xll.ohTrigger(Trigger,Trigger12M))</f>
        <v>8.00060841458782E-3</v>
      </c>
      <c r="BD597" s="257">
        <f>_xll.qlIndexFixing($BE$1,AZ597,TRUE,_xll.ohTrigger(Trigger,Trigger12M))</f>
        <v>7.7496712728116444E-3</v>
      </c>
    </row>
    <row r="598" spans="51:56" ht="11.25" customHeight="1" x14ac:dyDescent="0.25">
      <c r="AY598" s="106" t="s">
        <v>83</v>
      </c>
      <c r="AZ598" s="105">
        <f>_xll.qlInterestRateIndexFixingDate(Currency&amp;"ibor"&amp;Tenor,BA598,Trigger)</f>
        <v>43487</v>
      </c>
      <c r="BA598" s="105">
        <f>_xll.qlCalendarAdvance(Calendar,BA597,AY598,"f",,Trigger)</f>
        <v>43489</v>
      </c>
      <c r="BB598" s="105">
        <f>_xll.qlInterestRateIndexMaturity(Currency&amp;"ibor"&amp;Tenor,BA598,Trigger)</f>
        <v>43854</v>
      </c>
      <c r="BC598" s="257">
        <f>_xll.qlIndexFixing($AC$5,AZ598,TRUE,_xll.ohTrigger(Trigger,Trigger12M))</f>
        <v>8.0515693367676187E-3</v>
      </c>
      <c r="BD598" s="257">
        <f>_xll.qlIndexFixing($BE$1,AZ598,TRUE,_xll.ohTrigger(Trigger,Trigger12M))</f>
        <v>7.7989670139999917E-3</v>
      </c>
    </row>
    <row r="599" spans="51:56" ht="11.25" customHeight="1" x14ac:dyDescent="0.25">
      <c r="AY599" s="106" t="s">
        <v>83</v>
      </c>
      <c r="AZ599" s="105">
        <f>_xll.qlInterestRateIndexFixingDate(Currency&amp;"ibor"&amp;Tenor,BA599,Trigger)</f>
        <v>43494</v>
      </c>
      <c r="BA599" s="105">
        <f>_xll.qlCalendarAdvance(Calendar,BA598,AY599,"f",,Trigger)</f>
        <v>43496</v>
      </c>
      <c r="BB599" s="105">
        <f>_xll.qlInterestRateIndexMaturity(Currency&amp;"ibor"&amp;Tenor,BA599,Trigger)</f>
        <v>43861</v>
      </c>
      <c r="BC599" s="257">
        <f>_xll.qlIndexFixing($AC$5,AZ599,TRUE,_xll.ohTrigger(Trigger,Trigger12M))</f>
        <v>8.1026375922285294E-3</v>
      </c>
      <c r="BD599" s="257">
        <f>_xll.qlIndexFixing($BE$1,AZ599,TRUE,_xll.ohTrigger(Trigger,Trigger12M))</f>
        <v>7.848172981844731E-3</v>
      </c>
    </row>
    <row r="600" spans="51:56" ht="11.25" customHeight="1" x14ac:dyDescent="0.25">
      <c r="AY600" s="106" t="s">
        <v>83</v>
      </c>
      <c r="AZ600" s="105">
        <f>_xll.qlInterestRateIndexFixingDate(Currency&amp;"ibor"&amp;Tenor,BA600,Trigger)</f>
        <v>43501</v>
      </c>
      <c r="BA600" s="105">
        <f>_xll.qlCalendarAdvance(Calendar,BA599,AY600,"f",,Trigger)</f>
        <v>43503</v>
      </c>
      <c r="BB600" s="105">
        <f>_xll.qlInterestRateIndexMaturity(Currency&amp;"ibor"&amp;Tenor,BA600,Trigger)</f>
        <v>43868</v>
      </c>
      <c r="BC600" s="257">
        <f>_xll.qlIndexFixing($AC$5,AZ600,TRUE,_xll.ohTrigger(Trigger,Trigger12M))</f>
        <v>8.1538131972394012E-3</v>
      </c>
      <c r="BD600" s="257">
        <f>_xll.qlIndexFixing($BE$1,AZ600,TRUE,_xll.ohTrigger(Trigger,Trigger12M))</f>
        <v>7.897289158305499E-3</v>
      </c>
    </row>
    <row r="601" spans="51:56" ht="11.25" customHeight="1" x14ac:dyDescent="0.25">
      <c r="AY601" s="106" t="s">
        <v>83</v>
      </c>
      <c r="AZ601" s="105">
        <f>_xll.qlInterestRateIndexFixingDate(Currency&amp;"ibor"&amp;Tenor,BA601,Trigger)</f>
        <v>43508</v>
      </c>
      <c r="BA601" s="105">
        <f>_xll.qlCalendarAdvance(Calendar,BA600,AY601,"f",,Trigger)</f>
        <v>43510</v>
      </c>
      <c r="BB601" s="105">
        <f>_xll.qlInterestRateIndexMaturity(Currency&amp;"ibor"&amp;Tenor,BA601,Trigger)</f>
        <v>43875</v>
      </c>
      <c r="BC601" s="257">
        <f>_xll.qlIndexFixing($AC$5,AZ601,TRUE,_xll.ohTrigger(Trigger,Trigger12M))</f>
        <v>8.2050961681039061E-3</v>
      </c>
      <c r="BD601" s="257">
        <f>_xll.qlIndexFixing($BE$1,AZ601,TRUE,_xll.ohTrigger(Trigger,Trigger12M))</f>
        <v>7.9463156119807896E-3</v>
      </c>
    </row>
    <row r="602" spans="51:56" ht="11.25" customHeight="1" x14ac:dyDescent="0.25">
      <c r="AY602" s="106" t="s">
        <v>83</v>
      </c>
      <c r="AZ602" s="105">
        <f>_xll.qlInterestRateIndexFixingDate(Currency&amp;"ibor"&amp;Tenor,BA602,Trigger)</f>
        <v>43515</v>
      </c>
      <c r="BA602" s="105">
        <f>_xll.qlCalendarAdvance(Calendar,BA601,AY602,"f",,Trigger)</f>
        <v>43517</v>
      </c>
      <c r="BB602" s="105">
        <f>_xll.qlInterestRateIndexMaturity(Currency&amp;"ibor"&amp;Tenor,BA602,Trigger)</f>
        <v>43882</v>
      </c>
      <c r="BC602" s="257">
        <f>_xll.qlIndexFixing($AC$5,AZ602,TRUE,_xll.ohTrigger(Trigger,Trigger12M))</f>
        <v>8.2564865211600981E-3</v>
      </c>
      <c r="BD602" s="257">
        <f>_xll.qlIndexFixing($BE$1,AZ602,TRUE,_xll.ohTrigger(Trigger,Trigger12M))</f>
        <v>7.995252498129865E-3</v>
      </c>
    </row>
    <row r="603" spans="51:56" ht="11.25" customHeight="1" x14ac:dyDescent="0.25">
      <c r="AY603" s="106" t="s">
        <v>83</v>
      </c>
      <c r="AZ603" s="105">
        <f>_xll.qlInterestRateIndexFixingDate(Currency&amp;"ibor"&amp;Tenor,BA603,Trigger)</f>
        <v>43522</v>
      </c>
      <c r="BA603" s="105">
        <f>_xll.qlCalendarAdvance(Calendar,BA602,AY603,"f",,Trigger)</f>
        <v>43524</v>
      </c>
      <c r="BB603" s="105">
        <f>_xll.qlInterestRateIndexMaturity(Currency&amp;"ibor"&amp;Tenor,BA603,Trigger)</f>
        <v>43889</v>
      </c>
      <c r="BC603" s="257">
        <f>_xll.qlIndexFixing($AC$5,AZ603,TRUE,_xll.ohTrigger(Trigger,Trigger12M))</f>
        <v>8.3079842727810695E-3</v>
      </c>
      <c r="BD603" s="257">
        <f>_xll.qlIndexFixing($BE$1,AZ603,TRUE,_xll.ohTrigger(Trigger,Trigger12M))</f>
        <v>8.0441000586933264E-3</v>
      </c>
    </row>
    <row r="604" spans="51:56" ht="11.25" customHeight="1" x14ac:dyDescent="0.25">
      <c r="AY604" s="106" t="s">
        <v>83</v>
      </c>
      <c r="AZ604" s="105">
        <f>_xll.qlInterestRateIndexFixingDate(Currency&amp;"ibor"&amp;Tenor,BA604,Trigger)</f>
        <v>43529</v>
      </c>
      <c r="BA604" s="105">
        <f>_xll.qlCalendarAdvance(Calendar,BA603,AY604,"f",,Trigger)</f>
        <v>43531</v>
      </c>
      <c r="BB604" s="105">
        <f>_xll.qlInterestRateIndexMaturity(Currency&amp;"ibor"&amp;Tenor,BA604,Trigger)</f>
        <v>43899</v>
      </c>
      <c r="BC604" s="257">
        <f>_xll.qlIndexFixing($AC$5,AZ604,TRUE,_xll.ohTrigger(Trigger,Trigger12M))</f>
        <v>8.3699387060125145E-3</v>
      </c>
      <c r="BD604" s="257">
        <f>_xll.qlIndexFixing($BE$1,AZ604,TRUE,_xll.ohTrigger(Trigger,Trigger12M))</f>
        <v>8.1034325931091666E-3</v>
      </c>
    </row>
    <row r="605" spans="51:56" ht="11.25" customHeight="1" x14ac:dyDescent="0.25">
      <c r="AY605" s="106" t="s">
        <v>83</v>
      </c>
      <c r="AZ605" s="105">
        <f>_xll.qlInterestRateIndexFixingDate(Currency&amp;"ibor"&amp;Tenor,BA605,Trigger)</f>
        <v>43536</v>
      </c>
      <c r="BA605" s="105">
        <f>_xll.qlCalendarAdvance(Calendar,BA604,AY605,"f",,Trigger)</f>
        <v>43538</v>
      </c>
      <c r="BB605" s="105">
        <f>_xll.qlInterestRateIndexMaturity(Currency&amp;"ibor"&amp;Tenor,BA605,Trigger)</f>
        <v>43906</v>
      </c>
      <c r="BC605" s="257">
        <f>_xll.qlIndexFixing($AC$5,AZ605,TRUE,_xll.ohTrigger(Trigger,Trigger12M))</f>
        <v>8.4215763090164774E-3</v>
      </c>
      <c r="BD605" s="257">
        <f>_xll.qlIndexFixing($BE$1,AZ605,TRUE,_xll.ohTrigger(Trigger,Trigger12M))</f>
        <v>8.1520891784506288E-3</v>
      </c>
    </row>
    <row r="606" spans="51:56" ht="11.25" customHeight="1" x14ac:dyDescent="0.25">
      <c r="AY606" s="106" t="s">
        <v>83</v>
      </c>
      <c r="AZ606" s="105">
        <f>_xll.qlInterestRateIndexFixingDate(Currency&amp;"ibor"&amp;Tenor,BA606,Trigger)</f>
        <v>43543</v>
      </c>
      <c r="BA606" s="105">
        <f>_xll.qlCalendarAdvance(Calendar,BA605,AY606,"f",,Trigger)</f>
        <v>43545</v>
      </c>
      <c r="BB606" s="105">
        <f>_xll.qlInterestRateIndexMaturity(Currency&amp;"ibor"&amp;Tenor,BA606,Trigger)</f>
        <v>43913</v>
      </c>
      <c r="BC606" s="257">
        <f>_xll.qlIndexFixing($AC$5,AZ606,TRUE,_xll.ohTrigger(Trigger,Trigger12M))</f>
        <v>8.4733205282627976E-3</v>
      </c>
      <c r="BD606" s="257">
        <f>_xll.qlIndexFixing($BE$1,AZ606,TRUE,_xll.ohTrigger(Trigger,Trigger12M))</f>
        <v>8.2006574398539294E-3</v>
      </c>
    </row>
    <row r="607" spans="51:56" ht="11.25" customHeight="1" x14ac:dyDescent="0.25">
      <c r="AY607" s="106" t="s">
        <v>83</v>
      </c>
      <c r="AZ607" s="105">
        <f>_xll.qlInterestRateIndexFixingDate(Currency&amp;"ibor"&amp;Tenor,BA607,Trigger)</f>
        <v>43550</v>
      </c>
      <c r="BA607" s="105">
        <f>_xll.qlCalendarAdvance(Calendar,BA606,AY607,"f",,Trigger)</f>
        <v>43552</v>
      </c>
      <c r="BB607" s="105">
        <f>_xll.qlInterestRateIndexMaturity(Currency&amp;"ibor"&amp;Tenor,BA607,Trigger)</f>
        <v>43920</v>
      </c>
      <c r="BC607" s="257">
        <f>_xll.qlIndexFixing($AC$5,AZ607,TRUE,_xll.ohTrigger(Trigger,Trigger12M))</f>
        <v>8.5251713802413278E-3</v>
      </c>
      <c r="BD607" s="257">
        <f>_xll.qlIndexFixing($BE$1,AZ607,TRUE,_xll.ohTrigger(Trigger,Trigger12M))</f>
        <v>8.2491379370408999E-3</v>
      </c>
    </row>
    <row r="608" spans="51:56" ht="11.25" customHeight="1" x14ac:dyDescent="0.25">
      <c r="AY608" s="106" t="s">
        <v>83</v>
      </c>
      <c r="AZ608" s="105">
        <f>_xll.qlInterestRateIndexFixingDate(Currency&amp;"ibor"&amp;Tenor,BA608,Trigger)</f>
        <v>43557</v>
      </c>
      <c r="BA608" s="105">
        <f>_xll.qlCalendarAdvance(Calendar,BA607,AY608,"f",,Trigger)</f>
        <v>43559</v>
      </c>
      <c r="BB608" s="105">
        <f>_xll.qlInterestRateIndexMaturity(Currency&amp;"ibor"&amp;Tenor,BA608,Trigger)</f>
        <v>43927</v>
      </c>
      <c r="BC608" s="257">
        <f>_xll.qlIndexFixing($AC$5,AZ608,TRUE,_xll.ohTrigger(Trigger,Trigger12M))</f>
        <v>8.5771288814766745E-3</v>
      </c>
      <c r="BD608" s="257">
        <f>_xll.qlIndexFixing($BE$1,AZ608,TRUE,_xll.ohTrigger(Trigger,Trigger12M))</f>
        <v>8.2975313158151695E-3</v>
      </c>
    </row>
    <row r="609" spans="51:56" ht="11.25" customHeight="1" x14ac:dyDescent="0.25">
      <c r="AY609" s="106" t="s">
        <v>83</v>
      </c>
      <c r="AZ609" s="105">
        <f>_xll.qlInterestRateIndexFixingDate(Currency&amp;"ibor"&amp;Tenor,BA609,Trigger)</f>
        <v>43564</v>
      </c>
      <c r="BA609" s="105">
        <f>_xll.qlCalendarAdvance(Calendar,BA608,AY609,"f",,Trigger)</f>
        <v>43566</v>
      </c>
      <c r="BB609" s="105">
        <f>_xll.qlInterestRateIndexMaturity(Currency&amp;"ibor"&amp;Tenor,BA609,Trigger)</f>
        <v>43935</v>
      </c>
      <c r="BC609" s="257">
        <f>_xll.qlIndexFixing($AC$5,AZ609,TRUE,_xll.ohTrigger(Trigger,Trigger12M))</f>
        <v>8.6325130128416007E-3</v>
      </c>
      <c r="BD609" s="257">
        <f>_xll.qlIndexFixing($BE$1,AZ609,TRUE,_xll.ohTrigger(Trigger,Trigger12M))</f>
        <v>8.3493387607258829E-3</v>
      </c>
    </row>
    <row r="610" spans="51:56" ht="11.25" customHeight="1" x14ac:dyDescent="0.25">
      <c r="AY610" s="106" t="s">
        <v>83</v>
      </c>
      <c r="AZ610" s="105">
        <f>_xll.qlInterestRateIndexFixingDate(Currency&amp;"ibor"&amp;Tenor,BA610,Trigger)</f>
        <v>43571</v>
      </c>
      <c r="BA610" s="105">
        <f>_xll.qlCalendarAdvance(Calendar,BA609,AY610,"f",,Trigger)</f>
        <v>43573</v>
      </c>
      <c r="BB610" s="105">
        <f>_xll.qlInterestRateIndexMaturity(Currency&amp;"ibor"&amp;Tenor,BA610,Trigger)</f>
        <v>43941</v>
      </c>
      <c r="BC610" s="257">
        <f>_xll.qlIndexFixing($AC$5,AZ610,TRUE,_xll.ohTrigger(Trigger,Trigger12M))</f>
        <v>8.6813638979889377E-3</v>
      </c>
      <c r="BD610" s="257">
        <f>_xll.qlIndexFixing($BE$1,AZ610,TRUE,_xll.ohTrigger(Trigger,Trigger12M))</f>
        <v>8.3940597318726828E-3</v>
      </c>
    </row>
    <row r="611" spans="51:56" ht="11.25" customHeight="1" x14ac:dyDescent="0.25">
      <c r="AY611" s="106" t="s">
        <v>83</v>
      </c>
      <c r="AZ611" s="105">
        <f>_xll.qlInterestRateIndexFixingDate(Currency&amp;"ibor"&amp;Tenor,BA611,Trigger)</f>
        <v>43578</v>
      </c>
      <c r="BA611" s="105">
        <f>_xll.qlCalendarAdvance(Calendar,BA610,AY611,"f",,Trigger)</f>
        <v>43580</v>
      </c>
      <c r="BB611" s="105">
        <f>_xll.qlInterestRateIndexMaturity(Currency&amp;"ibor"&amp;Tenor,BA611,Trigger)</f>
        <v>43948</v>
      </c>
      <c r="BC611" s="257">
        <f>_xll.qlIndexFixing($AC$5,AZ611,TRUE,_xll.ohTrigger(Trigger,Trigger12M))</f>
        <v>8.73364144648754E-3</v>
      </c>
      <c r="BD611" s="257">
        <f>_xll.qlIndexFixing($BE$1,AZ611,TRUE,_xll.ohTrigger(Trigger,Trigger12M))</f>
        <v>8.4421964913576567E-3</v>
      </c>
    </row>
    <row r="612" spans="51:56" ht="11.25" customHeight="1" x14ac:dyDescent="0.25">
      <c r="AY612" s="106" t="s">
        <v>83</v>
      </c>
      <c r="AZ612" s="105">
        <f>_xll.qlInterestRateIndexFixingDate(Currency&amp;"ibor"&amp;Tenor,BA612,Trigger)</f>
        <v>43584</v>
      </c>
      <c r="BA612" s="105">
        <f>_xll.qlCalendarAdvance(Calendar,BA611,AY612,"f",,Trigger)</f>
        <v>43587</v>
      </c>
      <c r="BB612" s="105">
        <f>_xll.qlInterestRateIndexMaturity(Currency&amp;"ibor"&amp;Tenor,BA612,Trigger)</f>
        <v>43955</v>
      </c>
      <c r="BC612" s="257">
        <f>_xll.qlIndexFixing($AC$5,AZ612,TRUE,_xll.ohTrigger(Trigger,Trigger12M))</f>
        <v>8.7860257106867675E-3</v>
      </c>
      <c r="BD612" s="257">
        <f>_xll.qlIndexFixing($BE$1,AZ612,TRUE,_xll.ohTrigger(Trigger,Trigger12M))</f>
        <v>8.4902495768735715E-3</v>
      </c>
    </row>
    <row r="613" spans="51:56" ht="11.25" customHeight="1" x14ac:dyDescent="0.25">
      <c r="AY613" s="106" t="s">
        <v>83</v>
      </c>
      <c r="AZ613" s="105">
        <f>_xll.qlInterestRateIndexFixingDate(Currency&amp;"ibor"&amp;Tenor,BA613,Trigger)</f>
        <v>43592</v>
      </c>
      <c r="BA613" s="105">
        <f>_xll.qlCalendarAdvance(Calendar,BA612,AY613,"f",,Trigger)</f>
        <v>43594</v>
      </c>
      <c r="BB613" s="105">
        <f>_xll.qlInterestRateIndexMaturity(Currency&amp;"ibor"&amp;Tenor,BA613,Trigger)</f>
        <v>43962</v>
      </c>
      <c r="BC613" s="257">
        <f>_xll.qlIndexFixing($AC$5,AZ613,TRUE,_xll.ohTrigger(Trigger,Trigger12M))</f>
        <v>8.8385167072841317E-3</v>
      </c>
      <c r="BD613" s="257">
        <f>_xll.qlIndexFixing($BE$1,AZ613,TRUE,_xll.ohTrigger(Trigger,Trigger12M))</f>
        <v>8.5382200649399553E-3</v>
      </c>
    </row>
    <row r="614" spans="51:56" ht="11.25" customHeight="1" x14ac:dyDescent="0.25">
      <c r="AY614" s="106" t="s">
        <v>83</v>
      </c>
      <c r="AZ614" s="105">
        <f>_xll.qlInterestRateIndexFixingDate(Currency&amp;"ibor"&amp;Tenor,BA614,Trigger)</f>
        <v>43599</v>
      </c>
      <c r="BA614" s="105">
        <f>_xll.qlCalendarAdvance(Calendar,BA613,AY614,"f",,Trigger)</f>
        <v>43601</v>
      </c>
      <c r="BB614" s="105">
        <f>_xll.qlInterestRateIndexMaturity(Currency&amp;"ibor"&amp;Tenor,BA614,Trigger)</f>
        <v>43969</v>
      </c>
      <c r="BC614" s="257">
        <f>_xll.qlIndexFixing($AC$5,AZ614,TRUE,_xll.ohTrigger(Trigger,Trigger12M))</f>
        <v>8.8911144530114672E-3</v>
      </c>
      <c r="BD614" s="257">
        <f>_xll.qlIndexFixing($BE$1,AZ614,TRUE,_xll.ohTrigger(Trigger,Trigger12M))</f>
        <v>8.5861091182804182E-3</v>
      </c>
    </row>
    <row r="615" spans="51:56" ht="11.25" customHeight="1" x14ac:dyDescent="0.25">
      <c r="AY615" s="106" t="s">
        <v>83</v>
      </c>
      <c r="AZ615" s="105">
        <f>_xll.qlInterestRateIndexFixingDate(Currency&amp;"ibor"&amp;Tenor,BA615,Trigger)</f>
        <v>43606</v>
      </c>
      <c r="BA615" s="105">
        <f>_xll.qlCalendarAdvance(Calendar,BA614,AY615,"f",,Trigger)</f>
        <v>43608</v>
      </c>
      <c r="BB615" s="105">
        <f>_xll.qlInterestRateIndexMaturity(Currency&amp;"ibor"&amp;Tenor,BA615,Trigger)</f>
        <v>43976</v>
      </c>
      <c r="BC615" s="257">
        <f>_xll.qlIndexFixing($AC$5,AZ615,TRUE,_xll.ohTrigger(Trigger,Trigger12M))</f>
        <v>8.9438189646355772E-3</v>
      </c>
      <c r="BD615" s="257">
        <f>_xll.qlIndexFixing($BE$1,AZ615,TRUE,_xll.ohTrigger(Trigger,Trigger12M))</f>
        <v>8.6339179858415625E-3</v>
      </c>
    </row>
    <row r="616" spans="51:56" ht="11.25" customHeight="1" x14ac:dyDescent="0.25">
      <c r="AY616" s="106" t="s">
        <v>83</v>
      </c>
      <c r="AZ616" s="105">
        <f>_xll.qlInterestRateIndexFixingDate(Currency&amp;"ibor"&amp;Tenor,BA616,Trigger)</f>
        <v>43613</v>
      </c>
      <c r="BA616" s="105">
        <f>_xll.qlCalendarAdvance(Calendar,BA615,AY616,"f",,Trigger)</f>
        <v>43615</v>
      </c>
      <c r="BB616" s="105">
        <f>_xll.qlInterestRateIndexMaturity(Currency&amp;"ibor"&amp;Tenor,BA616,Trigger)</f>
        <v>43980</v>
      </c>
      <c r="BC616" s="257">
        <f>_xll.qlIndexFixing($AC$5,AZ616,TRUE,_xll.ohTrigger(Trigger,Trigger12M))</f>
        <v>8.9872358263497383E-3</v>
      </c>
      <c r="BD616" s="257">
        <f>_xll.qlIndexFixing($BE$1,AZ616,TRUE,_xll.ohTrigger(Trigger,Trigger12M))</f>
        <v>8.6712576906202744E-3</v>
      </c>
    </row>
    <row r="617" spans="51:56" ht="11.25" customHeight="1" x14ac:dyDescent="0.25">
      <c r="AY617" s="106" t="s">
        <v>83</v>
      </c>
      <c r="AZ617" s="105">
        <f>_xll.qlInterestRateIndexFixingDate(Currency&amp;"ibor"&amp;Tenor,BA617,Trigger)</f>
        <v>43620</v>
      </c>
      <c r="BA617" s="105">
        <f>_xll.qlCalendarAdvance(Calendar,BA616,AY617,"f",,Trigger)</f>
        <v>43622</v>
      </c>
      <c r="BB617" s="105">
        <f>_xll.qlInterestRateIndexMaturity(Currency&amp;"ibor"&amp;Tenor,BA617,Trigger)</f>
        <v>43990</v>
      </c>
      <c r="BC617" s="257">
        <f>_xll.qlIndexFixing($AC$5,AZ617,TRUE,_xll.ohTrigger(Trigger,Trigger12M))</f>
        <v>9.0501744712298427E-3</v>
      </c>
      <c r="BD617" s="257">
        <f>_xll.qlIndexFixing($BE$1,AZ617,TRUE,_xll.ohTrigger(Trigger,Trigger12M))</f>
        <v>8.7293010035112001E-3</v>
      </c>
    </row>
    <row r="618" spans="51:56" ht="11.25" customHeight="1" x14ac:dyDescent="0.25">
      <c r="AY618" s="106" t="s">
        <v>83</v>
      </c>
      <c r="AZ618" s="105">
        <f>_xll.qlInterestRateIndexFixingDate(Currency&amp;"ibor"&amp;Tenor,BA618,Trigger)</f>
        <v>43627</v>
      </c>
      <c r="BA618" s="105">
        <f>_xll.qlCalendarAdvance(Calendar,BA617,AY618,"f",,Trigger)</f>
        <v>43629</v>
      </c>
      <c r="BB618" s="105">
        <f>_xll.qlInterestRateIndexMaturity(Currency&amp;"ibor"&amp;Tenor,BA618,Trigger)</f>
        <v>43997</v>
      </c>
      <c r="BC618" s="257">
        <f>_xll.qlIndexFixing($AC$5,AZ618,TRUE,_xll.ohTrigger(Trigger,Trigger12M))</f>
        <v>9.0984442042817571E-3</v>
      </c>
      <c r="BD618" s="257">
        <f>_xll.qlIndexFixing($BE$1,AZ618,TRUE,_xll.ohTrigger(Trigger,Trigger12M))</f>
        <v>8.7768798787612769E-3</v>
      </c>
    </row>
    <row r="619" spans="51:56" ht="11.25" customHeight="1" x14ac:dyDescent="0.25">
      <c r="AY619" s="106" t="s">
        <v>83</v>
      </c>
      <c r="AZ619" s="105">
        <f>_xll.qlInterestRateIndexFixingDate(Currency&amp;"ibor"&amp;Tenor,BA619,Trigger)</f>
        <v>43634</v>
      </c>
      <c r="BA619" s="105">
        <f>_xll.qlCalendarAdvance(Calendar,BA618,AY619,"f",,Trigger)</f>
        <v>43636</v>
      </c>
      <c r="BB619" s="105">
        <f>_xll.qlInterestRateIndexMaturity(Currency&amp;"ibor"&amp;Tenor,BA619,Trigger)</f>
        <v>44004</v>
      </c>
      <c r="BC619" s="257">
        <f>_xll.qlIndexFixing($AC$5,AZ619,TRUE,_xll.ohTrigger(Trigger,Trigger12M))</f>
        <v>9.1467634416593085E-3</v>
      </c>
      <c r="BD619" s="257">
        <f>_xll.qlIndexFixing($BE$1,AZ619,TRUE,_xll.ohTrigger(Trigger,Trigger12M))</f>
        <v>8.8243863650089537E-3</v>
      </c>
    </row>
    <row r="620" spans="51:56" ht="11.25" customHeight="1" x14ac:dyDescent="0.25">
      <c r="AY620" s="106" t="s">
        <v>83</v>
      </c>
      <c r="AZ620" s="105">
        <f>_xll.qlInterestRateIndexFixingDate(Currency&amp;"ibor"&amp;Tenor,BA620,Trigger)</f>
        <v>43641</v>
      </c>
      <c r="BA620" s="105">
        <f>_xll.qlCalendarAdvance(Calendar,BA619,AY620,"f",,Trigger)</f>
        <v>43643</v>
      </c>
      <c r="BB620" s="105">
        <f>_xll.qlInterestRateIndexMaturity(Currency&amp;"ibor"&amp;Tenor,BA620,Trigger)</f>
        <v>44011</v>
      </c>
      <c r="BC620" s="257">
        <f>_xll.qlIndexFixing($AC$5,AZ620,TRUE,_xll.ohTrigger(Trigger,Trigger12M))</f>
        <v>9.1951321903990454E-3</v>
      </c>
      <c r="BD620" s="257">
        <f>_xll.qlIndexFixing($BE$1,AZ620,TRUE,_xll.ohTrigger(Trigger,Trigger12M))</f>
        <v>8.8718221306615976E-3</v>
      </c>
    </row>
    <row r="621" spans="51:56" ht="11.25" customHeight="1" x14ac:dyDescent="0.25">
      <c r="AY621" s="106" t="s">
        <v>83</v>
      </c>
      <c r="AZ621" s="105">
        <f>_xll.qlInterestRateIndexFixingDate(Currency&amp;"ibor"&amp;Tenor,BA621,Trigger)</f>
        <v>43648</v>
      </c>
      <c r="BA621" s="105">
        <f>_xll.qlCalendarAdvance(Calendar,BA620,AY621,"f",,Trigger)</f>
        <v>43650</v>
      </c>
      <c r="BB621" s="105">
        <f>_xll.qlInterestRateIndexMaturity(Currency&amp;"ibor"&amp;Tenor,BA621,Trigger)</f>
        <v>44018</v>
      </c>
      <c r="BC621" s="257">
        <f>_xll.qlIndexFixing($AC$5,AZ621,TRUE,_xll.ohTrigger(Trigger,Trigger12M))</f>
        <v>9.2435504575455463E-3</v>
      </c>
      <c r="BD621" s="257">
        <f>_xll.qlIndexFixing($BE$1,AZ621,TRUE,_xll.ohTrigger(Trigger,Trigger12M))</f>
        <v>8.9191889131572302E-3</v>
      </c>
    </row>
    <row r="622" spans="51:56" ht="11.25" customHeight="1" x14ac:dyDescent="0.25">
      <c r="AY622" s="106" t="s">
        <v>83</v>
      </c>
      <c r="AZ622" s="105">
        <f>_xll.qlInterestRateIndexFixingDate(Currency&amp;"ibor"&amp;Tenor,BA622,Trigger)</f>
        <v>43655</v>
      </c>
      <c r="BA622" s="105">
        <f>_xll.qlCalendarAdvance(Calendar,BA621,AY622,"f",,Trigger)</f>
        <v>43657</v>
      </c>
      <c r="BB622" s="105">
        <f>_xll.qlInterestRateIndexMaturity(Currency&amp;"ibor"&amp;Tenor,BA622,Trigger)</f>
        <v>44025</v>
      </c>
      <c r="BC622" s="257">
        <f>_xll.qlIndexFixing($AC$5,AZ622,TRUE,_xll.ohTrigger(Trigger,Trigger12M))</f>
        <v>9.2920182501503492E-3</v>
      </c>
      <c r="BD622" s="257">
        <f>_xll.qlIndexFixing($BE$1,AZ622,TRUE,_xll.ohTrigger(Trigger,Trigger12M))</f>
        <v>8.9664885189777686E-3</v>
      </c>
    </row>
    <row r="623" spans="51:56" ht="11.25" customHeight="1" x14ac:dyDescent="0.25">
      <c r="AY623" s="106" t="s">
        <v>83</v>
      </c>
      <c r="AZ623" s="105">
        <f>_xll.qlInterestRateIndexFixingDate(Currency&amp;"ibor"&amp;Tenor,BA623,Trigger)</f>
        <v>43662</v>
      </c>
      <c r="BA623" s="105">
        <f>_xll.qlCalendarAdvance(Calendar,BA622,AY623,"f",,Trigger)</f>
        <v>43664</v>
      </c>
      <c r="BB623" s="105">
        <f>_xll.qlInterestRateIndexMaturity(Currency&amp;"ibor"&amp;Tenor,BA623,Trigger)</f>
        <v>44032</v>
      </c>
      <c r="BC623" s="257">
        <f>_xll.qlIndexFixing($AC$5,AZ623,TRUE,_xll.ohTrigger(Trigger,Trigger12M))</f>
        <v>9.3405355752723684E-3</v>
      </c>
      <c r="BD623" s="257">
        <f>_xll.qlIndexFixing($BE$1,AZ623,TRUE,_xll.ohTrigger(Trigger,Trigger12M))</f>
        <v>9.0137228236670669E-3</v>
      </c>
    </row>
    <row r="624" spans="51:56" ht="11.25" customHeight="1" x14ac:dyDescent="0.25">
      <c r="AY624" s="106" t="s">
        <v>83</v>
      </c>
      <c r="AZ624" s="105">
        <f>_xll.qlInterestRateIndexFixingDate(Currency&amp;"ibor"&amp;Tenor,BA624,Trigger)</f>
        <v>43669</v>
      </c>
      <c r="BA624" s="105">
        <f>_xll.qlCalendarAdvance(Calendar,BA623,AY624,"f",,Trigger)</f>
        <v>43671</v>
      </c>
      <c r="BB624" s="105">
        <f>_xll.qlInterestRateIndexMaturity(Currency&amp;"ibor"&amp;Tenor,BA624,Trigger)</f>
        <v>44039</v>
      </c>
      <c r="BC624" s="257">
        <f>_xll.qlIndexFixing($AC$5,AZ624,TRUE,_xll.ohTrigger(Trigger,Trigger12M))</f>
        <v>9.3891024399781284E-3</v>
      </c>
      <c r="BD624" s="257">
        <f>_xll.qlIndexFixing($BE$1,AZ624,TRUE,_xll.ohTrigger(Trigger,Trigger12M))</f>
        <v>9.0608937718432859E-3</v>
      </c>
    </row>
    <row r="625" spans="51:56" ht="11.25" customHeight="1" x14ac:dyDescent="0.25">
      <c r="AY625" s="106" t="s">
        <v>83</v>
      </c>
      <c r="AZ625" s="105">
        <f>_xll.qlInterestRateIndexFixingDate(Currency&amp;"ibor"&amp;Tenor,BA625,Trigger)</f>
        <v>43676</v>
      </c>
      <c r="BA625" s="105">
        <f>_xll.qlCalendarAdvance(Calendar,BA624,AY625,"f",,Trigger)</f>
        <v>43678</v>
      </c>
      <c r="BB625" s="105">
        <f>_xll.qlInterestRateIndexMaturity(Currency&amp;"ibor"&amp;Tenor,BA625,Trigger)</f>
        <v>44046</v>
      </c>
      <c r="BC625" s="257">
        <f>_xll.qlIndexFixing($AC$5,AZ625,TRUE,_xll.ohTrigger(Trigger,Trigger12M))</f>
        <v>9.4377188513421872E-3</v>
      </c>
      <c r="BD625" s="257">
        <f>_xll.qlIndexFixing($BE$1,AZ625,TRUE,_xll.ohTrigger(Trigger,Trigger12M))</f>
        <v>9.1080033772164923E-3</v>
      </c>
    </row>
    <row r="626" spans="51:56" ht="11.25" customHeight="1" x14ac:dyDescent="0.25">
      <c r="AY626" s="106" t="s">
        <v>83</v>
      </c>
      <c r="AZ626" s="105">
        <f>_xll.qlInterestRateIndexFixingDate(Currency&amp;"ibor"&amp;Tenor,BA626,Trigger)</f>
        <v>43683</v>
      </c>
      <c r="BA626" s="105">
        <f>_xll.qlCalendarAdvance(Calendar,BA625,AY626,"f",,Trigger)</f>
        <v>43685</v>
      </c>
      <c r="BB626" s="105">
        <f>_xll.qlInterestRateIndexMaturity(Currency&amp;"ibor"&amp;Tenor,BA626,Trigger)</f>
        <v>44053</v>
      </c>
      <c r="BC626" s="257">
        <f>_xll.qlIndexFixing($AC$5,AZ626,TRUE,_xll.ohTrigger(Trigger,Trigger12M))</f>
        <v>9.4863848164453996E-3</v>
      </c>
      <c r="BD626" s="257">
        <f>_xll.qlIndexFixing($BE$1,AZ626,TRUE,_xll.ohTrigger(Trigger,Trigger12M))</f>
        <v>9.1550537226021307E-3</v>
      </c>
    </row>
    <row r="627" spans="51:56" ht="11.25" customHeight="1" x14ac:dyDescent="0.25">
      <c r="AY627" s="106" t="s">
        <v>83</v>
      </c>
      <c r="AZ627" s="105">
        <f>_xll.qlInterestRateIndexFixingDate(Currency&amp;"ibor"&amp;Tenor,BA627,Trigger)</f>
        <v>43690</v>
      </c>
      <c r="BA627" s="105">
        <f>_xll.qlCalendarAdvance(Calendar,BA626,AY627,"f",,Trigger)</f>
        <v>43692</v>
      </c>
      <c r="BB627" s="105">
        <f>_xll.qlInterestRateIndexMaturity(Currency&amp;"ibor"&amp;Tenor,BA627,Trigger)</f>
        <v>44060</v>
      </c>
      <c r="BC627" s="257">
        <f>_xll.qlIndexFixing($AC$5,AZ627,TRUE,_xll.ohTrigger(Trigger,Trigger12M))</f>
        <v>9.5351003423773152E-3</v>
      </c>
      <c r="BD627" s="257">
        <f>_xll.qlIndexFixing($BE$1,AZ627,TRUE,_xll.ohTrigger(Trigger,Trigger12M))</f>
        <v>9.2020469599366547E-3</v>
      </c>
    </row>
    <row r="628" spans="51:56" ht="11.25" customHeight="1" x14ac:dyDescent="0.25">
      <c r="AY628" s="106" t="s">
        <v>83</v>
      </c>
      <c r="AZ628" s="105">
        <f>_xll.qlInterestRateIndexFixingDate(Currency&amp;"ibor"&amp;Tenor,BA628,Trigger)</f>
        <v>43697</v>
      </c>
      <c r="BA628" s="105">
        <f>_xll.qlCalendarAdvance(Calendar,BA627,AY628,"f",,Trigger)</f>
        <v>43699</v>
      </c>
      <c r="BB628" s="105">
        <f>_xll.qlInterestRateIndexMaturity(Currency&amp;"ibor"&amp;Tenor,BA628,Trigger)</f>
        <v>44067</v>
      </c>
      <c r="BC628" s="257">
        <f>_xll.qlIndexFixing($AC$5,AZ628,TRUE,_xll.ohTrigger(Trigger,Trigger12M))</f>
        <v>9.583865436233777E-3</v>
      </c>
      <c r="BD628" s="257">
        <f>_xll.qlIndexFixing($BE$1,AZ628,TRUE,_xll.ohTrigger(Trigger,Trigger12M))</f>
        <v>9.2489853102927389E-3</v>
      </c>
    </row>
    <row r="629" spans="51:56" ht="11.25" customHeight="1" x14ac:dyDescent="0.25">
      <c r="AY629" s="106" t="s">
        <v>83</v>
      </c>
      <c r="AZ629" s="105">
        <f>_xll.qlInterestRateIndexFixingDate(Currency&amp;"ibor"&amp;Tenor,BA629,Trigger)</f>
        <v>43704</v>
      </c>
      <c r="BA629" s="105">
        <f>_xll.qlCalendarAdvance(Calendar,BA628,AY629,"f",,Trigger)</f>
        <v>43706</v>
      </c>
      <c r="BB629" s="105">
        <f>_xll.qlInterestRateIndexMaturity(Currency&amp;"ibor"&amp;Tenor,BA629,Trigger)</f>
        <v>44074</v>
      </c>
      <c r="BC629" s="257">
        <f>_xll.qlIndexFixing($AC$5,AZ629,TRUE,_xll.ohTrigger(Trigger,Trigger12M))</f>
        <v>9.6326801051184532E-3</v>
      </c>
      <c r="BD629" s="257">
        <f>_xll.qlIndexFixing($BE$1,AZ629,TRUE,_xll.ohTrigger(Trigger,Trigger12M))</f>
        <v>9.2958710638946958E-3</v>
      </c>
    </row>
    <row r="630" spans="51:56" ht="11.25" customHeight="1" x14ac:dyDescent="0.25">
      <c r="AY630" s="106" t="s">
        <v>83</v>
      </c>
      <c r="AZ630" s="105">
        <f>_xll.qlInterestRateIndexFixingDate(Currency&amp;"ibor"&amp;Tenor,BA630,Trigger)</f>
        <v>43711</v>
      </c>
      <c r="BA630" s="105">
        <f>_xll.qlCalendarAdvance(Calendar,BA629,AY630,"f",,Trigger)</f>
        <v>43713</v>
      </c>
      <c r="BB630" s="105">
        <f>_xll.qlInterestRateIndexMaturity(Currency&amp;"ibor"&amp;Tenor,BA630,Trigger)</f>
        <v>44081</v>
      </c>
      <c r="BC630" s="257">
        <f>_xll.qlIndexFixing($AC$5,AZ630,TRUE,_xll.ohTrigger(Trigger,Trigger12M))</f>
        <v>9.681544356143261E-3</v>
      </c>
      <c r="BD630" s="257">
        <f>_xll.qlIndexFixing($BE$1,AZ630,TRUE,_xll.ohTrigger(Trigger,Trigger12M))</f>
        <v>9.3427065801326026E-3</v>
      </c>
    </row>
    <row r="631" spans="51:56" ht="11.25" customHeight="1" x14ac:dyDescent="0.25">
      <c r="AY631" s="106" t="s">
        <v>83</v>
      </c>
      <c r="AZ631" s="105">
        <f>_xll.qlInterestRateIndexFixingDate(Currency&amp;"ibor"&amp;Tenor,BA631,Trigger)</f>
        <v>43718</v>
      </c>
      <c r="BA631" s="105">
        <f>_xll.qlCalendarAdvance(Calendar,BA630,AY631,"f",,Trigger)</f>
        <v>43720</v>
      </c>
      <c r="BB631" s="105">
        <f>_xll.qlInterestRateIndexMaturity(Currency&amp;"ibor"&amp;Tenor,BA631,Trigger)</f>
        <v>44088</v>
      </c>
      <c r="BC631" s="257">
        <f>_xll.qlIndexFixing($AC$5,AZ631,TRUE,_xll.ohTrigger(Trigger,Trigger12M))</f>
        <v>9.7304581964262043E-3</v>
      </c>
      <c r="BD631" s="257">
        <f>_xll.qlIndexFixing($BE$1,AZ631,TRUE,_xll.ohTrigger(Trigger,Trigger12M))</f>
        <v>9.3894942875785824E-3</v>
      </c>
    </row>
    <row r="632" spans="51:56" ht="11.25" customHeight="1" x14ac:dyDescent="0.25">
      <c r="AY632" s="106" t="s">
        <v>83</v>
      </c>
      <c r="AZ632" s="105">
        <f>_xll.qlInterestRateIndexFixingDate(Currency&amp;"ibor"&amp;Tenor,BA632,Trigger)</f>
        <v>43725</v>
      </c>
      <c r="BA632" s="105">
        <f>_xll.qlCalendarAdvance(Calendar,BA631,AY632,"f",,Trigger)</f>
        <v>43727</v>
      </c>
      <c r="BB632" s="105">
        <f>_xll.qlInterestRateIndexMaturity(Currency&amp;"ibor"&amp;Tenor,BA632,Trigger)</f>
        <v>44095</v>
      </c>
      <c r="BC632" s="257">
        <f>_xll.qlIndexFixing($AC$5,AZ632,TRUE,_xll.ohTrigger(Trigger,Trigger12M))</f>
        <v>9.779421633093973E-3</v>
      </c>
      <c r="BD632" s="257">
        <f>_xll.qlIndexFixing($BE$1,AZ632,TRUE,_xll.ohTrigger(Trigger,Trigger12M))</f>
        <v>9.436236684000501E-3</v>
      </c>
    </row>
    <row r="633" spans="51:56" ht="11.25" customHeight="1" x14ac:dyDescent="0.25">
      <c r="AY633" s="106" t="s">
        <v>83</v>
      </c>
      <c r="AZ633" s="105">
        <f>_xll.qlInterestRateIndexFixingDate(Currency&amp;"ibor"&amp;Tenor,BA633,Trigger)</f>
        <v>43732</v>
      </c>
      <c r="BA633" s="105">
        <f>_xll.qlCalendarAdvance(Calendar,BA632,AY633,"f",,Trigger)</f>
        <v>43734</v>
      </c>
      <c r="BB633" s="105">
        <f>_xll.qlInterestRateIndexMaturity(Currency&amp;"ibor"&amp;Tenor,BA633,Trigger)</f>
        <v>44102</v>
      </c>
      <c r="BC633" s="257">
        <f>_xll.qlIndexFixing($AC$5,AZ633,TRUE,_xll.ohTrigger(Trigger,Trigger12M))</f>
        <v>9.8284346732799895E-3</v>
      </c>
      <c r="BD633" s="257">
        <f>_xll.qlIndexFixing($BE$1,AZ633,TRUE,_xll.ohTrigger(Trigger,Trigger12M))</f>
        <v>9.4829363363784624E-3</v>
      </c>
    </row>
    <row r="634" spans="51:56" ht="11.25" customHeight="1" x14ac:dyDescent="0.25">
      <c r="AY634" s="106" t="s">
        <v>83</v>
      </c>
      <c r="AZ634" s="105">
        <f>_xll.qlInterestRateIndexFixingDate(Currency&amp;"ibor"&amp;Tenor,BA634,Trigger)</f>
        <v>43739</v>
      </c>
      <c r="BA634" s="105">
        <f>_xll.qlCalendarAdvance(Calendar,BA633,AY634,"f",,Trigger)</f>
        <v>43741</v>
      </c>
      <c r="BB634" s="105">
        <f>_xll.qlInterestRateIndexMaturity(Currency&amp;"ibor"&amp;Tenor,BA634,Trigger)</f>
        <v>44109</v>
      </c>
      <c r="BC634" s="257">
        <f>_xll.qlIndexFixing($AC$5,AZ634,TRUE,_xll.ohTrigger(Trigger,Trigger12M))</f>
        <v>9.8774973241252829E-3</v>
      </c>
      <c r="BD634" s="257">
        <f>_xll.qlIndexFixing($BE$1,AZ634,TRUE,_xll.ohTrigger(Trigger,Trigger12M))</f>
        <v>9.5295958809191537E-3</v>
      </c>
    </row>
    <row r="635" spans="51:56" ht="11.25" customHeight="1" x14ac:dyDescent="0.25">
      <c r="AY635" s="106" t="s">
        <v>83</v>
      </c>
      <c r="AZ635" s="105">
        <f>_xll.qlInterestRateIndexFixingDate(Currency&amp;"ibor"&amp;Tenor,BA635,Trigger)</f>
        <v>43746</v>
      </c>
      <c r="BA635" s="105">
        <f>_xll.qlCalendarAdvance(Calendar,BA634,AY635,"f",,Trigger)</f>
        <v>43748</v>
      </c>
      <c r="BB635" s="105">
        <f>_xll.qlInterestRateIndexMaturity(Currency&amp;"ibor"&amp;Tenor,BA635,Trigger)</f>
        <v>44116</v>
      </c>
      <c r="BC635" s="257">
        <f>_xll.qlIndexFixing($AC$5,AZ635,TRUE,_xll.ohTrigger(Trigger,Trigger12M))</f>
        <v>9.9266095927784837E-3</v>
      </c>
      <c r="BD635" s="257">
        <f>_xll.qlIndexFixing($BE$1,AZ635,TRUE,_xll.ohTrigger(Trigger,Trigger12M))</f>
        <v>9.5762180230706175E-3</v>
      </c>
    </row>
    <row r="636" spans="51:56" ht="11.25" customHeight="1" x14ac:dyDescent="0.25">
      <c r="AY636" s="106" t="s">
        <v>83</v>
      </c>
      <c r="AZ636" s="105">
        <f>_xll.qlInterestRateIndexFixingDate(Currency&amp;"ibor"&amp;Tenor,BA636,Trigger)</f>
        <v>43753</v>
      </c>
      <c r="BA636" s="105">
        <f>_xll.qlCalendarAdvance(Calendar,BA635,AY636,"f",,Trigger)</f>
        <v>43755</v>
      </c>
      <c r="BB636" s="105">
        <f>_xll.qlInterestRateIndexMaturity(Currency&amp;"ibor"&amp;Tenor,BA636,Trigger)</f>
        <v>44123</v>
      </c>
      <c r="BC636" s="257">
        <f>_xll.qlIndexFixing($AC$5,AZ636,TRUE,_xll.ohTrigger(Trigger,Trigger12M))</f>
        <v>9.9757714863953871E-3</v>
      </c>
      <c r="BD636" s="257">
        <f>_xll.qlIndexFixing($BE$1,AZ636,TRUE,_xll.ohTrigger(Trigger,Trigger12M))</f>
        <v>9.6228055375389681E-3</v>
      </c>
    </row>
    <row r="637" spans="51:56" ht="11.25" customHeight="1" x14ac:dyDescent="0.25">
      <c r="AY637" s="106" t="s">
        <v>83</v>
      </c>
      <c r="AZ637" s="105">
        <f>_xll.qlInterestRateIndexFixingDate(Currency&amp;"ibor"&amp;Tenor,BA637,Trigger)</f>
        <v>43760</v>
      </c>
      <c r="BA637" s="105">
        <f>_xll.qlCalendarAdvance(Calendar,BA636,AY637,"f",,Trigger)</f>
        <v>43762</v>
      </c>
      <c r="BB637" s="105">
        <f>_xll.qlInterestRateIndexMaturity(Currency&amp;"ibor"&amp;Tenor,BA637,Trigger)</f>
        <v>44130</v>
      </c>
      <c r="BC637" s="257">
        <f>_xll.qlIndexFixing($AC$5,AZ637,TRUE,_xll.ohTrigger(Trigger,Trigger12M))</f>
        <v>1.0024983012139829E-2</v>
      </c>
      <c r="BD637" s="257">
        <f>_xll.qlIndexFixing($BE$1,AZ637,TRUE,_xll.ohTrigger(Trigger,Trigger12M))</f>
        <v>9.6693612683018682E-3</v>
      </c>
    </row>
    <row r="638" spans="51:56" ht="11.25" customHeight="1" x14ac:dyDescent="0.25">
      <c r="AY638" s="106" t="s">
        <v>83</v>
      </c>
      <c r="AZ638" s="105">
        <f>_xll.qlInterestRateIndexFixingDate(Currency&amp;"ibor"&amp;Tenor,BA638,Trigger)</f>
        <v>43767</v>
      </c>
      <c r="BA638" s="105">
        <f>_xll.qlCalendarAdvance(Calendar,BA637,AY638,"f",,Trigger)</f>
        <v>43769</v>
      </c>
      <c r="BB638" s="105">
        <f>_xll.qlInterestRateIndexMaturity(Currency&amp;"ibor"&amp;Tenor,BA638,Trigger)</f>
        <v>44134</v>
      </c>
      <c r="BC638" s="257">
        <f>_xll.qlIndexFixing($AC$5,AZ638,TRUE,_xll.ohTrigger(Trigger,Trigger12M))</f>
        <v>1.0062899299275934E-2</v>
      </c>
      <c r="BD638" s="257">
        <f>_xll.qlIndexFixing($BE$1,AZ638,TRUE,_xll.ohTrigger(Trigger,Trigger12M))</f>
        <v>9.7056125080877981E-3</v>
      </c>
    </row>
    <row r="639" spans="51:56" ht="11.25" customHeight="1" x14ac:dyDescent="0.25">
      <c r="AY639" s="106" t="s">
        <v>83</v>
      </c>
      <c r="AZ639" s="105">
        <f>_xll.qlInterestRateIndexFixingDate(Currency&amp;"ibor"&amp;Tenor,BA639,Trigger)</f>
        <v>43774</v>
      </c>
      <c r="BA639" s="105">
        <f>_xll.qlCalendarAdvance(Calendar,BA638,AY639,"f",,Trigger)</f>
        <v>43776</v>
      </c>
      <c r="BB639" s="105">
        <f>_xll.qlInterestRateIndexMaturity(Currency&amp;"ibor"&amp;Tenor,BA639,Trigger)</f>
        <v>44144</v>
      </c>
      <c r="BC639" s="257">
        <f>_xll.qlIndexFixing($AC$5,AZ639,TRUE,_xll.ohTrigger(Trigger,Trigger12M))</f>
        <v>1.0123554988701855E-2</v>
      </c>
      <c r="BD639" s="257">
        <f>_xll.qlIndexFixing($BE$1,AZ639,TRUE,_xll.ohTrigger(Trigger,Trigger12M))</f>
        <v>9.7623891010744004E-3</v>
      </c>
    </row>
    <row r="640" spans="51:56" ht="11.25" customHeight="1" x14ac:dyDescent="0.25">
      <c r="AY640" s="106" t="s">
        <v>83</v>
      </c>
      <c r="AZ640" s="105">
        <f>_xll.qlInterestRateIndexFixingDate(Currency&amp;"ibor"&amp;Tenor,BA640,Trigger)</f>
        <v>43781</v>
      </c>
      <c r="BA640" s="105">
        <f>_xll.qlCalendarAdvance(Calendar,BA639,AY640,"f",,Trigger)</f>
        <v>43783</v>
      </c>
      <c r="BB640" s="105">
        <f>_xll.qlInterestRateIndexMaturity(Currency&amp;"ibor"&amp;Tenor,BA640,Trigger)</f>
        <v>44151</v>
      </c>
      <c r="BC640" s="257">
        <f>_xll.qlIndexFixing($AC$5,AZ640,TRUE,_xll.ohTrigger(Trigger,Trigger12M))</f>
        <v>1.0172915453883817E-2</v>
      </c>
      <c r="BD640" s="257">
        <f>_xll.qlIndexFixing($BE$1,AZ640,TRUE,_xll.ohTrigger(Trigger,Trigger12M))</f>
        <v>9.8088672375384878E-3</v>
      </c>
    </row>
    <row r="641" spans="51:56" ht="11.25" customHeight="1" x14ac:dyDescent="0.25">
      <c r="AY641" s="106" t="s">
        <v>83</v>
      </c>
      <c r="AZ641" s="105">
        <f>_xll.qlInterestRateIndexFixingDate(Currency&amp;"ibor"&amp;Tenor,BA641,Trigger)</f>
        <v>43788</v>
      </c>
      <c r="BA641" s="105">
        <f>_xll.qlCalendarAdvance(Calendar,BA640,AY641,"f",,Trigger)</f>
        <v>43790</v>
      </c>
      <c r="BB641" s="105">
        <f>_xll.qlInterestRateIndexMaturity(Currency&amp;"ibor"&amp;Tenor,BA641,Trigger)</f>
        <v>44158</v>
      </c>
      <c r="BC641" s="257">
        <f>_xll.qlIndexFixing($AC$5,AZ641,TRUE,_xll.ohTrigger(Trigger,Trigger12M))</f>
        <v>1.0222325579921643E-2</v>
      </c>
      <c r="BD641" s="257">
        <f>_xll.qlIndexFixing($BE$1,AZ641,TRUE,_xll.ohTrigger(Trigger,Trigger12M))</f>
        <v>9.8553256592364535E-3</v>
      </c>
    </row>
    <row r="642" spans="51:56" ht="11.25" customHeight="1" x14ac:dyDescent="0.25">
      <c r="AY642" s="106" t="s">
        <v>83</v>
      </c>
      <c r="AZ642" s="105">
        <f>_xll.qlInterestRateIndexFixingDate(Currency&amp;"ibor"&amp;Tenor,BA642,Trigger)</f>
        <v>43795</v>
      </c>
      <c r="BA642" s="105">
        <f>_xll.qlCalendarAdvance(Calendar,BA641,AY642,"f",,Trigger)</f>
        <v>43797</v>
      </c>
      <c r="BB642" s="105">
        <f>_xll.qlInterestRateIndexMaturity(Currency&amp;"ibor"&amp;Tenor,BA642,Trigger)</f>
        <v>44165</v>
      </c>
      <c r="BC642" s="257">
        <f>_xll.qlIndexFixing($AC$5,AZ642,TRUE,_xll.ohTrigger(Trigger,Trigger12M))</f>
        <v>1.0271785374016094E-2</v>
      </c>
      <c r="BD642" s="257">
        <f>_xll.qlIndexFixing($BE$1,AZ642,TRUE,_xll.ohTrigger(Trigger,Trigger12M))</f>
        <v>9.9017675567371899E-3</v>
      </c>
    </row>
    <row r="643" spans="51:56" ht="11.25" customHeight="1" x14ac:dyDescent="0.25">
      <c r="AY643" s="106" t="s">
        <v>83</v>
      </c>
      <c r="AZ643" s="105">
        <f>_xll.qlInterestRateIndexFixingDate(Currency&amp;"ibor"&amp;Tenor,BA643,Trigger)</f>
        <v>43802</v>
      </c>
      <c r="BA643" s="105">
        <f>_xll.qlCalendarAdvance(Calendar,BA642,AY643,"f",,Trigger)</f>
        <v>43804</v>
      </c>
      <c r="BB643" s="105">
        <f>_xll.qlInterestRateIndexMaturity(Currency&amp;"ibor"&amp;Tenor,BA643,Trigger)</f>
        <v>44172</v>
      </c>
      <c r="BC643" s="257">
        <f>_xll.qlIndexFixing($AC$5,AZ643,TRUE,_xll.ohTrigger(Trigger,Trigger12M))</f>
        <v>1.0321294843375749E-2</v>
      </c>
      <c r="BD643" s="257">
        <f>_xll.qlIndexFixing($BE$1,AZ643,TRUE,_xll.ohTrigger(Trigger,Trigger12M))</f>
        <v>9.9481961899741088E-3</v>
      </c>
    </row>
    <row r="644" spans="51:56" ht="11.25" customHeight="1" x14ac:dyDescent="0.25">
      <c r="AY644" s="106" t="s">
        <v>83</v>
      </c>
      <c r="AZ644" s="105">
        <f>_xll.qlInterestRateIndexFixingDate(Currency&amp;"ibor"&amp;Tenor,BA644,Trigger)</f>
        <v>43809</v>
      </c>
      <c r="BA644" s="105">
        <f>_xll.qlCalendarAdvance(Calendar,BA643,AY644,"f",,Trigger)</f>
        <v>43811</v>
      </c>
      <c r="BB644" s="105">
        <f>_xll.qlInterestRateIndexMaturity(Currency&amp;"ibor"&amp;Tenor,BA644,Trigger)</f>
        <v>44179</v>
      </c>
      <c r="BC644" s="257">
        <f>_xll.qlIndexFixing($AC$5,AZ644,TRUE,_xll.ohTrigger(Trigger,Trigger12M))</f>
        <v>1.0370853995216143E-2</v>
      </c>
      <c r="BD644" s="257">
        <f>_xll.qlIndexFixing($BE$1,AZ644,TRUE,_xll.ohTrigger(Trigger,Trigger12M))</f>
        <v>9.9946148882612083E-3</v>
      </c>
    </row>
    <row r="645" spans="51:56" ht="11.25" customHeight="1" x14ac:dyDescent="0.25">
      <c r="AY645" s="106" t="s">
        <v>83</v>
      </c>
      <c r="AZ645" s="105">
        <f>_xll.qlInterestRateIndexFixingDate(Currency&amp;"ibor"&amp;Tenor,BA645,Trigger)</f>
        <v>43816</v>
      </c>
      <c r="BA645" s="105">
        <f>_xll.qlCalendarAdvance(Calendar,BA644,AY645,"f",,Trigger)</f>
        <v>43818</v>
      </c>
      <c r="BB645" s="105">
        <f>_xll.qlInterestRateIndexMaturity(Currency&amp;"ibor"&amp;Tenor,BA645,Trigger)</f>
        <v>44186</v>
      </c>
      <c r="BC645" s="257">
        <f>_xll.qlIndexFixing($AC$5,AZ645,TRUE,_xll.ohTrigger(Trigger,Trigger12M))</f>
        <v>1.0420462836760628E-2</v>
      </c>
      <c r="BD645" s="257">
        <f>_xll.qlIndexFixing($BE$1,AZ645,TRUE,_xll.ohTrigger(Trigger,Trigger12M))</f>
        <v>1.0041027050308932E-2</v>
      </c>
    </row>
    <row r="646" spans="51:56" ht="11.25" customHeight="1" x14ac:dyDescent="0.25">
      <c r="AY646" s="106" t="s">
        <v>83</v>
      </c>
      <c r="AZ646" s="105">
        <f>_xll.qlInterestRateIndexFixingDate(Currency&amp;"ibor"&amp;Tenor,BA646,Trigger)</f>
        <v>43822</v>
      </c>
      <c r="BA646" s="105">
        <f>_xll.qlCalendarAdvance(Calendar,BA645,AY646,"f",,Trigger)</f>
        <v>43826</v>
      </c>
      <c r="BB646" s="105">
        <f>_xll.qlInterestRateIndexMaturity(Currency&amp;"ibor"&amp;Tenor,BA646,Trigger)</f>
        <v>44193</v>
      </c>
      <c r="BC646" s="257">
        <f>_xll.qlIndexFixing($AC$5,AZ646,TRUE,_xll.ohTrigger(Trigger,Trigger12M))</f>
        <v>1.0473536319730576E-2</v>
      </c>
      <c r="BD646" s="257">
        <f>_xll.qlIndexFixing($BE$1,AZ646,TRUE,_xll.ohTrigger(Trigger,Trigger12M))</f>
        <v>1.0090609586509562E-2</v>
      </c>
    </row>
    <row r="647" spans="51:56" ht="11.25" customHeight="1" x14ac:dyDescent="0.25">
      <c r="AY647" s="106" t="s">
        <v>83</v>
      </c>
      <c r="AZ647" s="105">
        <f>_xll.qlInterestRateIndexFixingDate(Currency&amp;"ibor"&amp;Tenor,BA647,Trigger)</f>
        <v>43830</v>
      </c>
      <c r="BA647" s="105">
        <f>_xll.qlCalendarAdvance(Calendar,BA646,AY647,"f",,Trigger)</f>
        <v>43833</v>
      </c>
      <c r="BB647" s="105">
        <f>_xll.qlInterestRateIndexMaturity(Currency&amp;"ibor"&amp;Tenor,BA647,Trigger)</f>
        <v>44200</v>
      </c>
      <c r="BC647" s="257">
        <f>_xll.qlIndexFixing($AC$5,AZ647,TRUE,_xll.ohTrigger(Trigger,Trigger12M))</f>
        <v>1.0523264028308632E-2</v>
      </c>
      <c r="BD647" s="257">
        <f>_xll.qlIndexFixing($BE$1,AZ647,TRUE,_xll.ohTrigger(Trigger,Trigger12M))</f>
        <v>1.0137014376286247E-2</v>
      </c>
    </row>
    <row r="648" spans="51:56" ht="11.25" customHeight="1" x14ac:dyDescent="0.25">
      <c r="AY648" s="106" t="s">
        <v>83</v>
      </c>
      <c r="AZ648" s="105">
        <f>_xll.qlInterestRateIndexFixingDate(Currency&amp;"ibor"&amp;Tenor,BA648,Trigger)</f>
        <v>43838</v>
      </c>
      <c r="BA648" s="105">
        <f>_xll.qlCalendarAdvance(Calendar,BA647,AY648,"f",,Trigger)</f>
        <v>43840</v>
      </c>
      <c r="BB648" s="105">
        <f>_xll.qlInterestRateIndexMaturity(Currency&amp;"ibor"&amp;Tenor,BA648,Trigger)</f>
        <v>44207</v>
      </c>
      <c r="BC648" s="257">
        <f>_xll.qlIndexFixing($AC$5,AZ648,TRUE,_xll.ohTrigger(Trigger,Trigger12M))</f>
        <v>1.0573041570963391E-2</v>
      </c>
      <c r="BD648" s="257">
        <f>_xll.qlIndexFixing($BE$1,AZ648,TRUE,_xll.ohTrigger(Trigger,Trigger12M))</f>
        <v>1.0183423490646784E-2</v>
      </c>
    </row>
    <row r="649" spans="51:56" ht="11.25" customHeight="1" x14ac:dyDescent="0.25">
      <c r="AY649" s="106" t="s">
        <v>83</v>
      </c>
      <c r="AZ649" s="105">
        <f>_xll.qlInterestRateIndexFixingDate(Currency&amp;"ibor"&amp;Tenor,BA649,Trigger)</f>
        <v>43845</v>
      </c>
      <c r="BA649" s="105">
        <f>_xll.qlCalendarAdvance(Calendar,BA648,AY649,"f",,Trigger)</f>
        <v>43847</v>
      </c>
      <c r="BB649" s="105">
        <f>_xll.qlInterestRateIndexMaturity(Currency&amp;"ibor"&amp;Tenor,BA649,Trigger)</f>
        <v>44214</v>
      </c>
      <c r="BC649" s="257">
        <f>_xll.qlIndexFixing($AC$5,AZ649,TRUE,_xll.ohTrigger(Trigger,Trigger12M))</f>
        <v>1.0622868954950954E-2</v>
      </c>
      <c r="BD649" s="257">
        <f>_xll.qlIndexFixing($BE$1,AZ649,TRUE,_xll.ohTrigger(Trigger,Trigger12M))</f>
        <v>1.0229840624093533E-2</v>
      </c>
    </row>
    <row r="650" spans="51:56" ht="11.25" customHeight="1" x14ac:dyDescent="0.25">
      <c r="AY650" s="106" t="s">
        <v>83</v>
      </c>
      <c r="AZ650" s="105">
        <f>_xll.qlInterestRateIndexFixingDate(Currency&amp;"ibor"&amp;Tenor,BA650,Trigger)</f>
        <v>43852</v>
      </c>
      <c r="BA650" s="105">
        <f>_xll.qlCalendarAdvance(Calendar,BA649,AY650,"f",,Trigger)</f>
        <v>43854</v>
      </c>
      <c r="BB650" s="105">
        <f>_xll.qlInterestRateIndexMaturity(Currency&amp;"ibor"&amp;Tenor,BA650,Trigger)</f>
        <v>44221</v>
      </c>
      <c r="BC650" s="257">
        <f>_xll.qlIndexFixing($AC$5,AZ650,TRUE,_xll.ohTrigger(Trigger,Trigger12M))</f>
        <v>1.0672746187533742E-2</v>
      </c>
      <c r="BD650" s="257">
        <f>_xll.qlIndexFixing($BE$1,AZ650,TRUE,_xll.ohTrigger(Trigger,Trigger12M))</f>
        <v>1.0276269540793239E-2</v>
      </c>
    </row>
    <row r="651" spans="51:56" ht="11.25" customHeight="1" x14ac:dyDescent="0.25">
      <c r="AY651" s="106" t="s">
        <v>83</v>
      </c>
      <c r="AZ651" s="105">
        <f>_xll.qlInterestRateIndexFixingDate(Currency&amp;"ibor"&amp;Tenor,BA651,Trigger)</f>
        <v>43859</v>
      </c>
      <c r="BA651" s="105">
        <f>_xll.qlCalendarAdvance(Calendar,BA650,AY651,"f",,Trigger)</f>
        <v>43861</v>
      </c>
      <c r="BB651" s="105">
        <f>_xll.qlInterestRateIndexMaturity(Currency&amp;"ibor"&amp;Tenor,BA651,Trigger)</f>
        <v>44225</v>
      </c>
      <c r="BC651" s="257">
        <f>_xll.qlIndexFixing($AC$5,AZ651,TRUE,_xll.ohTrigger(Trigger,Trigger12M))</f>
        <v>1.0711805055984441E-2</v>
      </c>
      <c r="BD651" s="257">
        <f>_xll.qlIndexFixing($BE$1,AZ651,TRUE,_xll.ohTrigger(Trigger,Trigger12M))</f>
        <v>1.031226471635005E-2</v>
      </c>
    </row>
    <row r="652" spans="51:56" ht="11.25" customHeight="1" x14ac:dyDescent="0.25">
      <c r="AY652" s="106" t="s">
        <v>83</v>
      </c>
      <c r="AZ652" s="105">
        <f>_xll.qlInterestRateIndexFixingDate(Currency&amp;"ibor"&amp;Tenor,BA652,Trigger)</f>
        <v>43866</v>
      </c>
      <c r="BA652" s="105">
        <f>_xll.qlCalendarAdvance(Calendar,BA651,AY652,"f",,Trigger)</f>
        <v>43868</v>
      </c>
      <c r="BB652" s="105">
        <f>_xll.qlInterestRateIndexMaturity(Currency&amp;"ibor"&amp;Tenor,BA652,Trigger)</f>
        <v>44235</v>
      </c>
      <c r="BC652" s="257">
        <f>_xll.qlIndexFixing($AC$5,AZ652,TRUE,_xll.ohTrigger(Trigger,Trigger12M))</f>
        <v>1.0772650227575399E-2</v>
      </c>
      <c r="BD652" s="257">
        <f>_xll.qlIndexFixing($BE$1,AZ652,TRUE,_xll.ohTrigger(Trigger,Trigger12M))</f>
        <v>1.0369178129035813E-2</v>
      </c>
    </row>
    <row r="653" spans="51:56" ht="11.25" customHeight="1" x14ac:dyDescent="0.25">
      <c r="AY653" s="106" t="s">
        <v>83</v>
      </c>
      <c r="AZ653" s="105">
        <f>_xll.qlInterestRateIndexFixingDate(Currency&amp;"ibor"&amp;Tenor,BA653,Trigger)</f>
        <v>43873</v>
      </c>
      <c r="BA653" s="105">
        <f>_xll.qlCalendarAdvance(Calendar,BA652,AY653,"f",,Trigger)</f>
        <v>43875</v>
      </c>
      <c r="BB653" s="105">
        <f>_xll.qlInterestRateIndexMaturity(Currency&amp;"ibor"&amp;Tenor,BA653,Trigger)</f>
        <v>44242</v>
      </c>
      <c r="BC653" s="257">
        <f>_xll.qlIndexFixing($AC$5,AZ653,TRUE,_xll.ohTrigger(Trigger,Trigger12M))</f>
        <v>1.082267704959766E-2</v>
      </c>
      <c r="BD653" s="257">
        <f>_xll.qlIndexFixing($BE$1,AZ653,TRUE,_xll.ohTrigger(Trigger,Trigger12M))</f>
        <v>1.0415665677380016E-2</v>
      </c>
    </row>
    <row r="654" spans="51:56" ht="11.25" customHeight="1" x14ac:dyDescent="0.25">
      <c r="AY654" s="106" t="s">
        <v>83</v>
      </c>
      <c r="AZ654" s="105">
        <f>_xll.qlInterestRateIndexFixingDate(Currency&amp;"ibor"&amp;Tenor,BA654,Trigger)</f>
        <v>43880</v>
      </c>
      <c r="BA654" s="105">
        <f>_xll.qlCalendarAdvance(Calendar,BA653,AY654,"f",,Trigger)</f>
        <v>43882</v>
      </c>
      <c r="BB654" s="105">
        <f>_xll.qlInterestRateIndexMaturity(Currency&amp;"ibor"&amp;Tenor,BA654,Trigger)</f>
        <v>44249</v>
      </c>
      <c r="BC654" s="257">
        <f>_xll.qlIndexFixing($AC$5,AZ654,TRUE,_xll.ohTrigger(Trigger,Trigger12M))</f>
        <v>1.0872753749342146E-2</v>
      </c>
      <c r="BD654" s="257">
        <f>_xll.qlIndexFixing($BE$1,AZ654,TRUE,_xll.ohTrigger(Trigger,Trigger12M))</f>
        <v>1.0462180762614046E-2</v>
      </c>
    </row>
    <row r="655" spans="51:56" ht="11.25" customHeight="1" x14ac:dyDescent="0.25">
      <c r="AY655" s="106" t="s">
        <v>83</v>
      </c>
      <c r="AZ655" s="105">
        <f>_xll.qlInterestRateIndexFixingDate(Currency&amp;"ibor"&amp;Tenor,BA655,Trigger)</f>
        <v>43887</v>
      </c>
      <c r="BA655" s="105">
        <f>_xll.qlCalendarAdvance(Calendar,BA654,AY655,"f",,Trigger)</f>
        <v>43889</v>
      </c>
      <c r="BB655" s="105">
        <f>_xll.qlInterestRateIndexMaturity(Currency&amp;"ibor"&amp;Tenor,BA655,Trigger)</f>
        <v>44253</v>
      </c>
      <c r="BC655" s="257">
        <f>_xll.qlIndexFixing($AC$5,AZ655,TRUE,_xll.ohTrigger(Trigger,Trigger12M))</f>
        <v>1.0912171931199916E-2</v>
      </c>
      <c r="BD655" s="257">
        <f>_xll.qlIndexFixing($BE$1,AZ655,TRUE,_xll.ohTrigger(Trigger,Trigger12M))</f>
        <v>1.049819744690667E-2</v>
      </c>
    </row>
    <row r="656" spans="51:56" ht="11.25" customHeight="1" x14ac:dyDescent="0.25">
      <c r="AY656" s="106" t="s">
        <v>83</v>
      </c>
      <c r="AZ656" s="105">
        <f>_xll.qlInterestRateIndexFixingDate(Currency&amp;"ibor"&amp;Tenor,BA656,Trigger)</f>
        <v>43894</v>
      </c>
      <c r="BA656" s="105">
        <f>_xll.qlCalendarAdvance(Calendar,BA655,AY656,"f",,Trigger)</f>
        <v>43896</v>
      </c>
      <c r="BB656" s="105">
        <f>_xll.qlInterestRateIndexMaturity(Currency&amp;"ibor"&amp;Tenor,BA656,Trigger)</f>
        <v>44263</v>
      </c>
      <c r="BC656" s="257">
        <f>_xll.qlIndexFixing($AC$5,AZ656,TRUE,_xll.ohTrigger(Trigger,Trigger12M))</f>
        <v>1.0973056811207995E-2</v>
      </c>
      <c r="BD656" s="257">
        <f>_xll.qlIndexFixing($BE$1,AZ656,TRUE,_xll.ohTrigger(Trigger,Trigger12M))</f>
        <v>1.0555310064464446E-2</v>
      </c>
    </row>
    <row r="657" spans="51:56" ht="11.25" customHeight="1" x14ac:dyDescent="0.25">
      <c r="AY657" s="106" t="s">
        <v>83</v>
      </c>
      <c r="AZ657" s="105">
        <f>_xll.qlInterestRateIndexFixingDate(Currency&amp;"ibor"&amp;Tenor,BA657,Trigger)</f>
        <v>43901</v>
      </c>
      <c r="BA657" s="105">
        <f>_xll.qlCalendarAdvance(Calendar,BA656,AY657,"f",,Trigger)</f>
        <v>43903</v>
      </c>
      <c r="BB657" s="105">
        <f>_xll.qlInterestRateIndexMaturity(Currency&amp;"ibor"&amp;Tenor,BA657,Trigger)</f>
        <v>44270</v>
      </c>
      <c r="BC657" s="257">
        <f>_xll.qlIndexFixing($AC$5,AZ657,TRUE,_xll.ohTrigger(Trigger,Trigger12M))</f>
        <v>1.1023283187952648E-2</v>
      </c>
      <c r="BD657" s="257">
        <f>_xll.qlIndexFixing($BE$1,AZ657,TRUE,_xll.ohTrigger(Trigger,Trigger12M))</f>
        <v>1.0601932715868508E-2</v>
      </c>
    </row>
    <row r="658" spans="51:56" ht="11.25" customHeight="1" x14ac:dyDescent="0.25">
      <c r="AY658" s="106" t="s">
        <v>83</v>
      </c>
      <c r="AZ658" s="105">
        <f>_xll.qlInterestRateIndexFixingDate(Currency&amp;"ibor"&amp;Tenor,BA658,Trigger)</f>
        <v>43908</v>
      </c>
      <c r="BA658" s="105">
        <f>_xll.qlCalendarAdvance(Calendar,BA657,AY658,"f",,Trigger)</f>
        <v>43910</v>
      </c>
      <c r="BB658" s="105">
        <f>_xll.qlInterestRateIndexMaturity(Currency&amp;"ibor"&amp;Tenor,BA658,Trigger)</f>
        <v>44277</v>
      </c>
      <c r="BC658" s="257">
        <f>_xll.qlIndexFixing($AC$5,AZ658,TRUE,_xll.ohTrigger(Trigger,Trigger12M))</f>
        <v>1.1073559471666758E-2</v>
      </c>
      <c r="BD658" s="257">
        <f>_xll.qlIndexFixing($BE$1,AZ658,TRUE,_xll.ohTrigger(Trigger,Trigger12M))</f>
        <v>1.0648599773773063E-2</v>
      </c>
    </row>
    <row r="659" spans="51:56" ht="11.25" customHeight="1" x14ac:dyDescent="0.25">
      <c r="AY659" s="106" t="s">
        <v>83</v>
      </c>
      <c r="AZ659" s="105">
        <f>_xll.qlInterestRateIndexFixingDate(Currency&amp;"ibor"&amp;Tenor,BA659,Trigger)</f>
        <v>43915</v>
      </c>
      <c r="BA659" s="105">
        <f>_xll.qlCalendarAdvance(Calendar,BA658,AY659,"f",,Trigger)</f>
        <v>43917</v>
      </c>
      <c r="BB659" s="105">
        <f>_xll.qlInterestRateIndexMaturity(Currency&amp;"ibor"&amp;Tenor,BA659,Trigger)</f>
        <v>44284</v>
      </c>
      <c r="BC659" s="257">
        <f>_xll.qlIndexFixing($AC$5,AZ659,TRUE,_xll.ohTrigger(Trigger,Trigger12M))</f>
        <v>1.1123885669681135E-2</v>
      </c>
      <c r="BD659" s="257">
        <f>_xll.qlIndexFixing($BE$1,AZ659,TRUE,_xll.ohTrigger(Trigger,Trigger12M))</f>
        <v>1.069531563008424E-2</v>
      </c>
    </row>
    <row r="660" spans="51:56" ht="11.25" customHeight="1" x14ac:dyDescent="0.25">
      <c r="AY660" s="106" t="s">
        <v>83</v>
      </c>
      <c r="AZ660" s="105">
        <f>_xll.qlInterestRateIndexFixingDate(Currency&amp;"ibor"&amp;Tenor,BA660,Trigger)</f>
        <v>43922</v>
      </c>
      <c r="BA660" s="105">
        <f>_xll.qlCalendarAdvance(Calendar,BA659,AY660,"f",,Trigger)</f>
        <v>43924</v>
      </c>
      <c r="BB660" s="105">
        <f>_xll.qlInterestRateIndexMaturity(Currency&amp;"ibor"&amp;Tenor,BA660,Trigger)</f>
        <v>44292</v>
      </c>
      <c r="BC660" s="257">
        <f>_xll.qlIndexFixing($AC$5,AZ660,TRUE,_xll.ohTrigger(Trigger,Trigger12M))</f>
        <v>1.1177760804623618E-2</v>
      </c>
      <c r="BD660" s="257">
        <f>_xll.qlIndexFixing($BE$1,AZ660,TRUE,_xll.ohTrigger(Trigger,Trigger12M))</f>
        <v>1.0745634680839116E-2</v>
      </c>
    </row>
    <row r="661" spans="51:56" ht="11.25" customHeight="1" x14ac:dyDescent="0.25">
      <c r="AY661" s="106" t="s">
        <v>83</v>
      </c>
      <c r="AZ661" s="105">
        <f>_xll.qlInterestRateIndexFixingDate(Currency&amp;"ibor"&amp;Tenor,BA661,Trigger)</f>
        <v>43929</v>
      </c>
      <c r="BA661" s="105">
        <f>_xll.qlCalendarAdvance(Calendar,BA660,AY661,"f",,Trigger)</f>
        <v>43935</v>
      </c>
      <c r="BB661" s="105">
        <f>_xll.qlInterestRateIndexMaturity(Currency&amp;"ibor"&amp;Tenor,BA661,Trigger)</f>
        <v>44300</v>
      </c>
      <c r="BC661" s="257">
        <f>_xll.qlIndexFixing($AC$5,AZ661,TRUE,_xll.ohTrigger(Trigger,Trigger12M))</f>
        <v>1.1246570208001816E-2</v>
      </c>
      <c r="BD661" s="257">
        <f>_xll.qlIndexFixing($BE$1,AZ661,TRUE,_xll.ohTrigger(Trigger,Trigger12M))</f>
        <v>1.0808574710297655E-2</v>
      </c>
    </row>
    <row r="662" spans="51:56" ht="11.25" customHeight="1" x14ac:dyDescent="0.25">
      <c r="AY662" s="106" t="s">
        <v>83</v>
      </c>
      <c r="AZ662" s="105">
        <f>_xll.qlInterestRateIndexFixingDate(Currency&amp;"ibor"&amp;Tenor,BA662,Trigger)</f>
        <v>43938</v>
      </c>
      <c r="BA662" s="105">
        <f>_xll.qlCalendarAdvance(Calendar,BA661,AY662,"f",,Trigger)</f>
        <v>43942</v>
      </c>
      <c r="BB662" s="105">
        <f>_xll.qlInterestRateIndexMaturity(Currency&amp;"ibor"&amp;Tenor,BA662,Trigger)</f>
        <v>44307</v>
      </c>
      <c r="BC662" s="257">
        <f>_xll.qlIndexFixing($AC$5,AZ662,TRUE,_xll.ohTrigger(Trigger,Trigger12M))</f>
        <v>1.1297103511287456E-2</v>
      </c>
      <c r="BD662" s="257">
        <f>_xll.qlIndexFixing($BE$1,AZ662,TRUE,_xll.ohTrigger(Trigger,Trigger12M))</f>
        <v>1.0855485049807736E-2</v>
      </c>
    </row>
    <row r="663" spans="51:56" ht="11.25" customHeight="1" x14ac:dyDescent="0.25">
      <c r="AY663" s="106" t="s">
        <v>83</v>
      </c>
      <c r="AZ663" s="105">
        <f>_xll.qlInterestRateIndexFixingDate(Currency&amp;"ibor"&amp;Tenor,BA663,Trigger)</f>
        <v>43945</v>
      </c>
      <c r="BA663" s="105">
        <f>_xll.qlCalendarAdvance(Calendar,BA662,AY663,"f",,Trigger)</f>
        <v>43949</v>
      </c>
      <c r="BB663" s="105">
        <f>_xll.qlInterestRateIndexMaturity(Currency&amp;"ibor"&amp;Tenor,BA663,Trigger)</f>
        <v>44314</v>
      </c>
      <c r="BC663" s="257">
        <f>_xll.qlIndexFixing($AC$5,AZ663,TRUE,_xll.ohTrigger(Trigger,Trigger12M))</f>
        <v>1.1347687007861965E-2</v>
      </c>
      <c r="BD663" s="257">
        <f>_xll.qlIndexFixing($BE$1,AZ663,TRUE,_xll.ohTrigger(Trigger,Trigger12M))</f>
        <v>1.0902464902872401E-2</v>
      </c>
    </row>
    <row r="664" spans="51:56" ht="11.25" customHeight="1" x14ac:dyDescent="0.25">
      <c r="AY664" s="106" t="s">
        <v>83</v>
      </c>
      <c r="AZ664" s="105">
        <f>_xll.qlInterestRateIndexFixingDate(Currency&amp;"ibor"&amp;Tenor,BA664,Trigger)</f>
        <v>43951</v>
      </c>
      <c r="BA664" s="105">
        <f>_xll.qlCalendarAdvance(Calendar,BA663,AY664,"f",,Trigger)</f>
        <v>43956</v>
      </c>
      <c r="BB664" s="105">
        <f>_xll.qlInterestRateIndexMaturity(Currency&amp;"ibor"&amp;Tenor,BA664,Trigger)</f>
        <v>44321</v>
      </c>
      <c r="BC664" s="257">
        <f>_xll.qlIndexFixing($AC$5,AZ664,TRUE,_xll.ohTrigger(Trigger,Trigger12M))</f>
        <v>1.1398320705100483E-2</v>
      </c>
      <c r="BD664" s="257">
        <f>_xll.qlIndexFixing($BE$1,AZ664,TRUE,_xll.ohTrigger(Trigger,Trigger12M))</f>
        <v>1.0949519072914844E-2</v>
      </c>
    </row>
    <row r="665" spans="51:56" ht="11.25" customHeight="1" x14ac:dyDescent="0.25">
      <c r="AY665" s="106" t="s">
        <v>83</v>
      </c>
      <c r="AZ665" s="105">
        <f>_xll.qlInterestRateIndexFixingDate(Currency&amp;"ibor"&amp;Tenor,BA665,Trigger)</f>
        <v>43959</v>
      </c>
      <c r="BA665" s="105">
        <f>_xll.qlCalendarAdvance(Calendar,BA664,AY665,"f",,Trigger)</f>
        <v>43963</v>
      </c>
      <c r="BB665" s="105">
        <f>_xll.qlInterestRateIndexMaturity(Currency&amp;"ibor"&amp;Tenor,BA665,Trigger)</f>
        <v>44328</v>
      </c>
      <c r="BC665" s="257">
        <f>_xll.qlIndexFixing($AC$5,AZ665,TRUE,_xll.ohTrigger(Trigger,Trigger12M))</f>
        <v>1.1449004610386256E-2</v>
      </c>
      <c r="BD665" s="257">
        <f>_xll.qlIndexFixing($BE$1,AZ665,TRUE,_xll.ohTrigger(Trigger,Trigger12M))</f>
        <v>1.0996652433674611E-2</v>
      </c>
    </row>
    <row r="666" spans="51:56" ht="11.25" customHeight="1" x14ac:dyDescent="0.25">
      <c r="AY666" s="106" t="s">
        <v>83</v>
      </c>
      <c r="AZ666" s="105">
        <f>_xll.qlInterestRateIndexFixingDate(Currency&amp;"ibor"&amp;Tenor,BA666,Trigger)</f>
        <v>43966</v>
      </c>
      <c r="BA666" s="105">
        <f>_xll.qlCalendarAdvance(Calendar,BA665,AY666,"f",,Trigger)</f>
        <v>43970</v>
      </c>
      <c r="BB666" s="105">
        <f>_xll.qlInterestRateIndexMaturity(Currency&amp;"ibor"&amp;Tenor,BA666,Trigger)</f>
        <v>44335</v>
      </c>
      <c r="BC666" s="257">
        <f>_xll.qlIndexFixing($AC$5,AZ666,TRUE,_xll.ohTrigger(Trigger,Trigger12M))</f>
        <v>1.1499738731109753E-2</v>
      </c>
      <c r="BD666" s="257">
        <f>_xll.qlIndexFixing($BE$1,AZ666,TRUE,_xll.ohTrigger(Trigger,Trigger12M))</f>
        <v>1.1043869929227977E-2</v>
      </c>
    </row>
    <row r="667" spans="51:56" ht="11.25" customHeight="1" x14ac:dyDescent="0.25">
      <c r="AY667" s="106" t="s">
        <v>83</v>
      </c>
      <c r="AZ667" s="105">
        <f>_xll.qlInterestRateIndexFixingDate(Currency&amp;"ibor"&amp;Tenor,BA667,Trigger)</f>
        <v>43973</v>
      </c>
      <c r="BA667" s="105">
        <f>_xll.qlCalendarAdvance(Calendar,BA666,AY667,"f",,Trigger)</f>
        <v>43977</v>
      </c>
      <c r="BB667" s="105">
        <f>_xll.qlInterestRateIndexMaturity(Currency&amp;"ibor"&amp;Tenor,BA667,Trigger)</f>
        <v>44342</v>
      </c>
      <c r="BC667" s="257">
        <f>_xll.qlIndexFixing($AC$5,AZ667,TRUE,_xll.ohTrigger(Trigger,Trigger12M))</f>
        <v>1.1550523074669115E-2</v>
      </c>
      <c r="BD667" s="257">
        <f>_xll.qlIndexFixing($BE$1,AZ667,TRUE,_xll.ohTrigger(Trigger,Trigger12M))</f>
        <v>1.1091176574008084E-2</v>
      </c>
    </row>
    <row r="668" spans="51:56" ht="11.25" customHeight="1" x14ac:dyDescent="0.25">
      <c r="AY668" s="106" t="s">
        <v>83</v>
      </c>
      <c r="AZ668" s="105">
        <f>_xll.qlInterestRateIndexFixingDate(Currency&amp;"ibor"&amp;Tenor,BA668,Trigger)</f>
        <v>43980</v>
      </c>
      <c r="BA668" s="105">
        <f>_xll.qlCalendarAdvance(Calendar,BA667,AY668,"f",,Trigger)</f>
        <v>43984</v>
      </c>
      <c r="BB668" s="105">
        <f>_xll.qlInterestRateIndexMaturity(Currency&amp;"ibor"&amp;Tenor,BA668,Trigger)</f>
        <v>44349</v>
      </c>
      <c r="BC668" s="257">
        <f>_xll.qlIndexFixing($AC$5,AZ668,TRUE,_xll.ohTrigger(Trigger,Trigger12M))</f>
        <v>1.160135764847014E-2</v>
      </c>
      <c r="BD668" s="257">
        <f>_xll.qlIndexFixing($BE$1,AZ668,TRUE,_xll.ohTrigger(Trigger,Trigger12M))</f>
        <v>1.1138577452825968E-2</v>
      </c>
    </row>
    <row r="669" spans="51:56" ht="11.25" customHeight="1" x14ac:dyDescent="0.25">
      <c r="AY669" s="106" t="s">
        <v>83</v>
      </c>
      <c r="AZ669" s="105">
        <f>_xll.qlInterestRateIndexFixingDate(Currency&amp;"ibor"&amp;Tenor,BA669,Trigger)</f>
        <v>43987</v>
      </c>
      <c r="BA669" s="105">
        <f>_xll.qlCalendarAdvance(Calendar,BA668,AY669,"f",,Trigger)</f>
        <v>43991</v>
      </c>
      <c r="BB669" s="105">
        <f>_xll.qlInterestRateIndexMaturity(Currency&amp;"ibor"&amp;Tenor,BA669,Trigger)</f>
        <v>44356</v>
      </c>
      <c r="BC669" s="257">
        <f>_xll.qlIndexFixing($AC$5,AZ669,TRUE,_xll.ohTrigger(Trigger,Trigger12M))</f>
        <v>1.1644156565067633E-2</v>
      </c>
      <c r="BD669" s="257">
        <f>_xll.qlIndexFixing($BE$1,AZ669,TRUE,_xll.ohTrigger(Trigger,Trigger12M))</f>
        <v>1.1186075592749763E-2</v>
      </c>
    </row>
    <row r="670" spans="51:56" ht="11.25" customHeight="1" x14ac:dyDescent="0.25">
      <c r="AY670" s="106" t="s">
        <v>83</v>
      </c>
      <c r="AZ670" s="105">
        <f>_xll.qlInterestRateIndexFixingDate(Currency&amp;"ibor"&amp;Tenor,BA670,Trigger)</f>
        <v>43994</v>
      </c>
      <c r="BA670" s="105">
        <f>_xll.qlCalendarAdvance(Calendar,BA669,AY670,"f",,Trigger)</f>
        <v>43998</v>
      </c>
      <c r="BB670" s="105">
        <f>_xll.qlInterestRateIndexMaturity(Currency&amp;"ibor"&amp;Tenor,BA670,Trigger)</f>
        <v>44363</v>
      </c>
      <c r="BC670" s="257">
        <f>_xll.qlIndexFixing($AC$5,AZ670,TRUE,_xll.ohTrigger(Trigger,Trigger12M))</f>
        <v>1.1686945684504344E-2</v>
      </c>
      <c r="BD670" s="257">
        <f>_xll.qlIndexFixing($BE$1,AZ670,TRUE,_xll.ohTrigger(Trigger,Trigger12M))</f>
        <v>1.1233665519850868E-2</v>
      </c>
    </row>
    <row r="671" spans="51:56" ht="11.25" customHeight="1" x14ac:dyDescent="0.25">
      <c r="AY671" s="106" t="s">
        <v>83</v>
      </c>
      <c r="AZ671" s="105">
        <f>_xll.qlInterestRateIndexFixingDate(Currency&amp;"ibor"&amp;Tenor,BA671,Trigger)</f>
        <v>44001</v>
      </c>
      <c r="BA671" s="105">
        <f>_xll.qlCalendarAdvance(Calendar,BA670,AY671,"f",,Trigger)</f>
        <v>44005</v>
      </c>
      <c r="BB671" s="105">
        <f>_xll.qlInterestRateIndexMaturity(Currency&amp;"ibor"&amp;Tenor,BA671,Trigger)</f>
        <v>44370</v>
      </c>
      <c r="BC671" s="257">
        <f>_xll.qlIndexFixing($AC$5,AZ671,TRUE,_xll.ohTrigger(Trigger,Trigger12M))</f>
        <v>1.172972500536245E-2</v>
      </c>
      <c r="BD671" s="257">
        <f>_xll.qlIndexFixing($BE$1,AZ671,TRUE,_xll.ohTrigger(Trigger,Trigger12M))</f>
        <v>1.1281339540636754E-2</v>
      </c>
    </row>
    <row r="672" spans="51:56" ht="11.25" customHeight="1" x14ac:dyDescent="0.25">
      <c r="AY672" s="106" t="s">
        <v>83</v>
      </c>
      <c r="AZ672" s="105">
        <f>_xll.qlInterestRateIndexFixingDate(Currency&amp;"ibor"&amp;Tenor,BA672,Trigger)</f>
        <v>44008</v>
      </c>
      <c r="BA672" s="105">
        <f>_xll.qlCalendarAdvance(Calendar,BA671,AY672,"f",,Trigger)</f>
        <v>44012</v>
      </c>
      <c r="BB672" s="105">
        <f>_xll.qlInterestRateIndexMaturity(Currency&amp;"ibor"&amp;Tenor,BA672,Trigger)</f>
        <v>44377</v>
      </c>
      <c r="BC672" s="257">
        <f>_xll.qlIndexFixing($AC$5,AZ672,TRUE,_xll.ohTrigger(Trigger,Trigger12M))</f>
        <v>1.177249452622478E-2</v>
      </c>
      <c r="BD672" s="257">
        <f>_xll.qlIndexFixing($BE$1,AZ672,TRUE,_xll.ohTrigger(Trigger,Trigger12M))</f>
        <v>1.1329089855450614E-2</v>
      </c>
    </row>
    <row r="673" spans="51:56" ht="11.25" customHeight="1" x14ac:dyDescent="0.25">
      <c r="AY673" s="106" t="s">
        <v>83</v>
      </c>
      <c r="AZ673" s="105">
        <f>_xll.qlInterestRateIndexFixingDate(Currency&amp;"ibor"&amp;Tenor,BA673,Trigger)</f>
        <v>44015</v>
      </c>
      <c r="BA673" s="105">
        <f>_xll.qlCalendarAdvance(Calendar,BA672,AY673,"f",,Trigger)</f>
        <v>44019</v>
      </c>
      <c r="BB673" s="105">
        <f>_xll.qlInterestRateIndexMaturity(Currency&amp;"ibor"&amp;Tenor,BA673,Trigger)</f>
        <v>44384</v>
      </c>
      <c r="BC673" s="257">
        <f>_xll.qlIndexFixing($AC$5,AZ673,TRUE,_xll.ohTrigger(Trigger,Trigger12M))</f>
        <v>1.1815254245674171E-2</v>
      </c>
      <c r="BD673" s="257">
        <f>_xll.qlIndexFixing($BE$1,AZ673,TRUE,_xll.ohTrigger(Trigger,Trigger12M))</f>
        <v>1.1376908558440691E-2</v>
      </c>
    </row>
    <row r="674" spans="51:56" ht="11.25" customHeight="1" x14ac:dyDescent="0.25">
      <c r="AY674" s="106" t="s">
        <v>83</v>
      </c>
      <c r="AZ674" s="105">
        <f>_xll.qlInterestRateIndexFixingDate(Currency&amp;"ibor"&amp;Tenor,BA674,Trigger)</f>
        <v>44022</v>
      </c>
      <c r="BA674" s="105">
        <f>_xll.qlCalendarAdvance(Calendar,BA673,AY674,"f",,Trigger)</f>
        <v>44026</v>
      </c>
      <c r="BB674" s="105">
        <f>_xll.qlInterestRateIndexMaturity(Currency&amp;"ibor"&amp;Tenor,BA674,Trigger)</f>
        <v>44391</v>
      </c>
      <c r="BC674" s="257">
        <f>_xll.qlIndexFixing($AC$5,AZ674,TRUE,_xll.ohTrigger(Trigger,Trigger12M))</f>
        <v>1.1858004162294109E-2</v>
      </c>
      <c r="BD674" s="257">
        <f>_xll.qlIndexFixing($BE$1,AZ674,TRUE,_xll.ohTrigger(Trigger,Trigger12M))</f>
        <v>1.1424787637529629E-2</v>
      </c>
    </row>
    <row r="675" spans="51:56" ht="11.25" customHeight="1" x14ac:dyDescent="0.25">
      <c r="AY675" s="106" t="s">
        <v>83</v>
      </c>
      <c r="AZ675" s="105">
        <f>_xll.qlInterestRateIndexFixingDate(Currency&amp;"ibor"&amp;Tenor,BA675,Trigger)</f>
        <v>44029</v>
      </c>
      <c r="BA675" s="105">
        <f>_xll.qlCalendarAdvance(Calendar,BA674,AY675,"f",,Trigger)</f>
        <v>44033</v>
      </c>
      <c r="BB675" s="105">
        <f>_xll.qlInterestRateIndexMaturity(Currency&amp;"ibor"&amp;Tenor,BA675,Trigger)</f>
        <v>44398</v>
      </c>
      <c r="BC675" s="257">
        <f>_xll.qlIndexFixing($AC$5,AZ675,TRUE,_xll.ohTrigger(Trigger,Trigger12M))</f>
        <v>1.1900744274667864E-2</v>
      </c>
      <c r="BD675" s="257">
        <f>_xll.qlIndexFixing($BE$1,AZ675,TRUE,_xll.ohTrigger(Trigger,Trigger12M))</f>
        <v>1.1472718974383147E-2</v>
      </c>
    </row>
    <row r="676" spans="51:56" ht="11.25" customHeight="1" x14ac:dyDescent="0.25">
      <c r="AY676" s="106" t="s">
        <v>83</v>
      </c>
      <c r="AZ676" s="105">
        <f>_xll.qlInterestRateIndexFixingDate(Currency&amp;"ibor"&amp;Tenor,BA676,Trigger)</f>
        <v>44036</v>
      </c>
      <c r="BA676" s="105">
        <f>_xll.qlCalendarAdvance(Calendar,BA675,AY676,"f",,Trigger)</f>
        <v>44040</v>
      </c>
      <c r="BB676" s="105">
        <f>_xll.qlInterestRateIndexMaturity(Currency&amp;"ibor"&amp;Tenor,BA676,Trigger)</f>
        <v>44405</v>
      </c>
      <c r="BC676" s="257">
        <f>_xll.qlIndexFixing($AC$5,AZ676,TRUE,_xll.ohTrigger(Trigger,Trigger12M))</f>
        <v>1.1943474581379366E-2</v>
      </c>
      <c r="BD676" s="257">
        <f>_xll.qlIndexFixing($BE$1,AZ676,TRUE,_xll.ohTrigger(Trigger,Trigger12M))</f>
        <v>1.1520694344381577E-2</v>
      </c>
    </row>
    <row r="677" spans="51:56" ht="11.25" customHeight="1" x14ac:dyDescent="0.25">
      <c r="AY677" s="106" t="s">
        <v>83</v>
      </c>
      <c r="AZ677" s="105">
        <f>_xll.qlInterestRateIndexFixingDate(Currency&amp;"ibor"&amp;Tenor,BA677,Trigger)</f>
        <v>44043</v>
      </c>
      <c r="BA677" s="105">
        <f>_xll.qlCalendarAdvance(Calendar,BA676,AY677,"f",,Trigger)</f>
        <v>44047</v>
      </c>
      <c r="BB677" s="105">
        <f>_xll.qlInterestRateIndexMaturity(Currency&amp;"ibor"&amp;Tenor,BA677,Trigger)</f>
        <v>44412</v>
      </c>
      <c r="BC677" s="257">
        <f>_xll.qlIndexFixing($AC$5,AZ677,TRUE,_xll.ohTrigger(Trigger,Trigger12M))</f>
        <v>1.1986195081012539E-2</v>
      </c>
      <c r="BD677" s="257">
        <f>_xll.qlIndexFixing($BE$1,AZ677,TRUE,_xll.ohTrigger(Trigger,Trigger12M))</f>
        <v>1.1568705416589853E-2</v>
      </c>
    </row>
    <row r="678" spans="51:56" ht="11.25" customHeight="1" x14ac:dyDescent="0.25">
      <c r="AY678" s="106" t="s">
        <v>83</v>
      </c>
      <c r="AZ678" s="105">
        <f>_xll.qlInterestRateIndexFixingDate(Currency&amp;"ibor"&amp;Tenor,BA678,Trigger)</f>
        <v>44050</v>
      </c>
      <c r="BA678" s="105">
        <f>_xll.qlCalendarAdvance(Calendar,BA677,AY678,"f",,Trigger)</f>
        <v>44054</v>
      </c>
      <c r="BB678" s="105">
        <f>_xll.qlInterestRateIndexMaturity(Currency&amp;"ibor"&amp;Tenor,BA678,Trigger)</f>
        <v>44419</v>
      </c>
      <c r="BC678" s="257">
        <f>_xll.qlIndexFixing($AC$5,AZ678,TRUE,_xll.ohTrigger(Trigger,Trigger12M))</f>
        <v>1.2028905772151969E-2</v>
      </c>
      <c r="BD678" s="257">
        <f>_xll.qlIndexFixing($BE$1,AZ678,TRUE,_xll.ohTrigger(Trigger,Trigger12M))</f>
        <v>1.1616743753729043E-2</v>
      </c>
    </row>
    <row r="679" spans="51:56" ht="11.25" customHeight="1" x14ac:dyDescent="0.25">
      <c r="AY679" s="106" t="s">
        <v>83</v>
      </c>
      <c r="AZ679" s="105">
        <f>_xll.qlInterestRateIndexFixingDate(Currency&amp;"ibor"&amp;Tenor,BA679,Trigger)</f>
        <v>44057</v>
      </c>
      <c r="BA679" s="105">
        <f>_xll.qlCalendarAdvance(Calendar,BA678,AY679,"f",,Trigger)</f>
        <v>44061</v>
      </c>
      <c r="BB679" s="105">
        <f>_xll.qlInterestRateIndexMaturity(Currency&amp;"ibor"&amp;Tenor,BA679,Trigger)</f>
        <v>44426</v>
      </c>
      <c r="BC679" s="257">
        <f>_xll.qlIndexFixing($AC$5,AZ679,TRUE,_xll.ohTrigger(Trigger,Trigger12M))</f>
        <v>1.2071606653382239E-2</v>
      </c>
      <c r="BD679" s="257">
        <f>_xll.qlIndexFixing($BE$1,AZ679,TRUE,_xll.ohTrigger(Trigger,Trigger12M))</f>
        <v>1.1664800812149637E-2</v>
      </c>
    </row>
    <row r="680" spans="51:56" ht="11.25" customHeight="1" x14ac:dyDescent="0.25">
      <c r="AY680" s="106" t="s">
        <v>83</v>
      </c>
      <c r="AZ680" s="105">
        <f>_xll.qlInterestRateIndexFixingDate(Currency&amp;"ibor"&amp;Tenor,BA680,Trigger)</f>
        <v>44064</v>
      </c>
      <c r="BA680" s="105">
        <f>_xll.qlCalendarAdvance(Calendar,BA679,AY680,"f",,Trigger)</f>
        <v>44068</v>
      </c>
      <c r="BB680" s="105">
        <f>_xll.qlInterestRateIndexMaturity(Currency&amp;"ibor"&amp;Tenor,BA680,Trigger)</f>
        <v>44433</v>
      </c>
      <c r="BC680" s="257">
        <f>_xll.qlIndexFixing($AC$5,AZ680,TRUE,_xll.ohTrigger(Trigger,Trigger12M))</f>
        <v>1.2114297723288155E-2</v>
      </c>
      <c r="BD680" s="257">
        <f>_xll.qlIndexFixing($BE$1,AZ680,TRUE,_xll.ohTrigger(Trigger,Trigger12M))</f>
        <v>1.1712867941802627E-2</v>
      </c>
    </row>
    <row r="681" spans="51:56" ht="11.25" customHeight="1" x14ac:dyDescent="0.25">
      <c r="AY681" s="106" t="s">
        <v>83</v>
      </c>
      <c r="AZ681" s="105">
        <f>_xll.qlInterestRateIndexFixingDate(Currency&amp;"ibor"&amp;Tenor,BA681,Trigger)</f>
        <v>44071</v>
      </c>
      <c r="BA681" s="105">
        <f>_xll.qlCalendarAdvance(Calendar,BA680,AY681,"f",,Trigger)</f>
        <v>44075</v>
      </c>
      <c r="BB681" s="105">
        <f>_xll.qlInterestRateIndexMaturity(Currency&amp;"ibor"&amp;Tenor,BA681,Trigger)</f>
        <v>44440</v>
      </c>
      <c r="BC681" s="257">
        <f>_xll.qlIndexFixing($AC$5,AZ681,TRUE,_xll.ohTrigger(Trigger,Trigger12M))</f>
        <v>1.2156978980454956E-2</v>
      </c>
      <c r="BD681" s="257">
        <f>_xll.qlIndexFixing($BE$1,AZ681,TRUE,_xll.ohTrigger(Trigger,Trigger12M))</f>
        <v>1.1760936386214548E-2</v>
      </c>
    </row>
    <row r="682" spans="51:56" ht="11.25" customHeight="1" x14ac:dyDescent="0.25">
      <c r="AY682" s="106" t="s">
        <v>83</v>
      </c>
      <c r="AZ682" s="105">
        <f>_xll.qlInterestRateIndexFixingDate(Currency&amp;"ibor"&amp;Tenor,BA682,Trigger)</f>
        <v>44078</v>
      </c>
      <c r="BA682" s="105">
        <f>_xll.qlCalendarAdvance(Calendar,BA681,AY682,"f",,Trigger)</f>
        <v>44082</v>
      </c>
      <c r="BB682" s="105">
        <f>_xll.qlInterestRateIndexMaturity(Currency&amp;"ibor"&amp;Tenor,BA682,Trigger)</f>
        <v>44447</v>
      </c>
      <c r="BC682" s="257">
        <f>_xll.qlIndexFixing($AC$5,AZ682,TRUE,_xll.ohTrigger(Trigger,Trigger12M))</f>
        <v>1.2199650423468104E-2</v>
      </c>
      <c r="BD682" s="257">
        <f>_xll.qlIndexFixing($BE$1,AZ682,TRUE,_xll.ohTrigger(Trigger,Trigger12M))</f>
        <v>1.1808997282460541E-2</v>
      </c>
    </row>
    <row r="683" spans="51:56" ht="11.25" customHeight="1" x14ac:dyDescent="0.25">
      <c r="AY683" s="106" t="s">
        <v>83</v>
      </c>
      <c r="AZ683" s="105">
        <f>_xll.qlInterestRateIndexFixingDate(Currency&amp;"ibor"&amp;Tenor,BA683,Trigger)</f>
        <v>44085</v>
      </c>
      <c r="BA683" s="105">
        <f>_xll.qlCalendarAdvance(Calendar,BA682,AY683,"f",,Trigger)</f>
        <v>44089</v>
      </c>
      <c r="BB683" s="105">
        <f>_xll.qlInterestRateIndexMaturity(Currency&amp;"ibor"&amp;Tenor,BA683,Trigger)</f>
        <v>44454</v>
      </c>
      <c r="BC683" s="257">
        <f>_xll.qlIndexFixing($AC$5,AZ683,TRUE,_xll.ohTrigger(Trigger,Trigger12M))</f>
        <v>1.2242312050913494E-2</v>
      </c>
      <c r="BD683" s="257">
        <f>_xll.qlIndexFixing($BE$1,AZ683,TRUE,_xll.ohTrigger(Trigger,Trigger12M))</f>
        <v>1.18570416611407E-2</v>
      </c>
    </row>
    <row r="684" spans="51:56" ht="11.25" customHeight="1" x14ac:dyDescent="0.25">
      <c r="AY684" s="106" t="s">
        <v>83</v>
      </c>
      <c r="AZ684" s="105">
        <f>_xll.qlInterestRateIndexFixingDate(Currency&amp;"ibor"&amp;Tenor,BA684,Trigger)</f>
        <v>44092</v>
      </c>
      <c r="BA684" s="105">
        <f>_xll.qlCalendarAdvance(Calendar,BA683,AY684,"f",,Trigger)</f>
        <v>44096</v>
      </c>
      <c r="BB684" s="105">
        <f>_xll.qlInterestRateIndexMaturity(Currency&amp;"ibor"&amp;Tenor,BA684,Trigger)</f>
        <v>44461</v>
      </c>
      <c r="BC684" s="257">
        <f>_xll.qlIndexFixing($AC$5,AZ684,TRUE,_xll.ohTrigger(Trigger,Trigger12M))</f>
        <v>1.2284963861377247E-2</v>
      </c>
      <c r="BD684" s="257">
        <f>_xll.qlIndexFixing($BE$1,AZ684,TRUE,_xll.ohTrigger(Trigger,Trigger12M))</f>
        <v>1.1905060446354662E-2</v>
      </c>
    </row>
    <row r="685" spans="51:56" ht="11.25" customHeight="1" x14ac:dyDescent="0.25">
      <c r="AY685" s="106" t="s">
        <v>83</v>
      </c>
      <c r="AZ685" s="105">
        <f>_xll.qlInterestRateIndexFixingDate(Currency&amp;"ibor"&amp;Tenor,BA685,Trigger)</f>
        <v>44099</v>
      </c>
      <c r="BA685" s="105">
        <f>_xll.qlCalendarAdvance(Calendar,BA684,AY685,"f",,Trigger)</f>
        <v>44103</v>
      </c>
      <c r="BB685" s="105">
        <f>_xll.qlInterestRateIndexMaturity(Currency&amp;"ibor"&amp;Tenor,BA685,Trigger)</f>
        <v>44468</v>
      </c>
      <c r="BC685" s="257">
        <f>_xll.qlIndexFixing($AC$5,AZ685,TRUE,_xll.ohTrigger(Trigger,Trigger12M))</f>
        <v>1.2327605853445478E-2</v>
      </c>
      <c r="BD685" s="257">
        <f>_xll.qlIndexFixing($BE$1,AZ685,TRUE,_xll.ohTrigger(Trigger,Trigger12M))</f>
        <v>1.1953044455679497E-2</v>
      </c>
    </row>
    <row r="686" spans="51:56" ht="11.25" customHeight="1" x14ac:dyDescent="0.25">
      <c r="AY686" s="106" t="s">
        <v>83</v>
      </c>
      <c r="AZ686" s="105">
        <f>_xll.qlInterestRateIndexFixingDate(Currency&amp;"ibor"&amp;Tenor,BA686,Trigger)</f>
        <v>44106</v>
      </c>
      <c r="BA686" s="105">
        <f>_xll.qlCalendarAdvance(Calendar,BA685,AY686,"f",,Trigger)</f>
        <v>44110</v>
      </c>
      <c r="BB686" s="105">
        <f>_xll.qlInterestRateIndexMaturity(Currency&amp;"ibor"&amp;Tenor,BA686,Trigger)</f>
        <v>44475</v>
      </c>
      <c r="BC686" s="257">
        <f>_xll.qlIndexFixing($AC$5,AZ686,TRUE,_xll.ohTrigger(Trigger,Trigger12M))</f>
        <v>1.2370238025704963E-2</v>
      </c>
      <c r="BD686" s="257">
        <f>_xll.qlIndexFixing($BE$1,AZ686,TRUE,_xll.ohTrigger(Trigger,Trigger12M))</f>
        <v>1.200098440014561E-2</v>
      </c>
    </row>
    <row r="687" spans="51:56" ht="11.25" customHeight="1" x14ac:dyDescent="0.25">
      <c r="AY687" s="106" t="s">
        <v>83</v>
      </c>
      <c r="AZ687" s="105">
        <f>_xll.qlInterestRateIndexFixingDate(Currency&amp;"ibor"&amp;Tenor,BA687,Trigger)</f>
        <v>44113</v>
      </c>
      <c r="BA687" s="105">
        <f>_xll.qlCalendarAdvance(Calendar,BA686,AY687,"f",,Trigger)</f>
        <v>44117</v>
      </c>
      <c r="BB687" s="105">
        <f>_xll.qlInterestRateIndexMaturity(Currency&amp;"ibor"&amp;Tenor,BA687,Trigger)</f>
        <v>44482</v>
      </c>
      <c r="BC687" s="257">
        <f>_xll.qlIndexFixing($AC$5,AZ687,TRUE,_xll.ohTrigger(Trigger,Trigger12M))</f>
        <v>1.2412860376742474E-2</v>
      </c>
      <c r="BD687" s="257">
        <f>_xll.qlIndexFixing($BE$1,AZ687,TRUE,_xll.ohTrigger(Trigger,Trigger12M))</f>
        <v>1.2048870884217477E-2</v>
      </c>
    </row>
    <row r="688" spans="51:56" ht="11.25" customHeight="1" x14ac:dyDescent="0.25">
      <c r="AY688" s="106" t="s">
        <v>83</v>
      </c>
      <c r="AZ688" s="105">
        <f>_xll.qlInterestRateIndexFixingDate(Currency&amp;"ibor"&amp;Tenor,BA688,Trigger)</f>
        <v>44120</v>
      </c>
      <c r="BA688" s="105">
        <f>_xll.qlCalendarAdvance(Calendar,BA687,AY688,"f",,Trigger)</f>
        <v>44124</v>
      </c>
      <c r="BB688" s="105">
        <f>_xll.qlInterestRateIndexMaturity(Currency&amp;"ibor"&amp;Tenor,BA688,Trigger)</f>
        <v>44489</v>
      </c>
      <c r="BC688" s="257">
        <f>_xll.qlIndexFixing($AC$5,AZ688,TRUE,_xll.ohTrigger(Trigger,Trigger12M))</f>
        <v>1.2455472905145225E-2</v>
      </c>
      <c r="BD688" s="257">
        <f>_xll.qlIndexFixing($BE$1,AZ688,TRUE,_xll.ohTrigger(Trigger,Trigger12M))</f>
        <v>1.2096694405771293E-2</v>
      </c>
    </row>
    <row r="689" spans="51:56" ht="11.25" customHeight="1" x14ac:dyDescent="0.25">
      <c r="AY689" s="106" t="s">
        <v>83</v>
      </c>
      <c r="AZ689" s="105">
        <f>_xll.qlInterestRateIndexFixingDate(Currency&amp;"ibor"&amp;Tenor,BA689,Trigger)</f>
        <v>44127</v>
      </c>
      <c r="BA689" s="105">
        <f>_xll.qlCalendarAdvance(Calendar,BA688,AY689,"f",,Trigger)</f>
        <v>44131</v>
      </c>
      <c r="BB689" s="105">
        <f>_xll.qlInterestRateIndexMaturity(Currency&amp;"ibor"&amp;Tenor,BA689,Trigger)</f>
        <v>44496</v>
      </c>
      <c r="BC689" s="257">
        <f>_xll.qlIndexFixing($AC$5,AZ689,TRUE,_xll.ohTrigger(Trigger,Trigger12M))</f>
        <v>1.2498075609501086E-2</v>
      </c>
      <c r="BD689" s="257">
        <f>_xll.qlIndexFixing($BE$1,AZ689,TRUE,_xll.ohTrigger(Trigger,Trigger12M))</f>
        <v>1.2144445356076155E-2</v>
      </c>
    </row>
    <row r="690" spans="51:56" ht="11.25" customHeight="1" x14ac:dyDescent="0.25">
      <c r="AY690" s="106" t="s">
        <v>83</v>
      </c>
      <c r="AZ690" s="105">
        <f>_xll.qlInterestRateIndexFixingDate(Currency&amp;"ibor"&amp;Tenor,BA690,Trigger)</f>
        <v>44134</v>
      </c>
      <c r="BA690" s="105">
        <f>_xll.qlCalendarAdvance(Calendar,BA689,AY690,"f",,Trigger)</f>
        <v>44138</v>
      </c>
      <c r="BB690" s="105">
        <f>_xll.qlInterestRateIndexMaturity(Currency&amp;"ibor"&amp;Tenor,BA690,Trigger)</f>
        <v>44503</v>
      </c>
      <c r="BC690" s="257">
        <f>_xll.qlIndexFixing($AC$5,AZ690,TRUE,_xll.ohTrigger(Trigger,Trigger12M))</f>
        <v>1.2540668488397048E-2</v>
      </c>
      <c r="BD690" s="257">
        <f>_xll.qlIndexFixing($BE$1,AZ690,TRUE,_xll.ohTrigger(Trigger,Trigger12M))</f>
        <v>1.2192114019774995E-2</v>
      </c>
    </row>
    <row r="691" spans="51:56" ht="11.25" customHeight="1" x14ac:dyDescent="0.25">
      <c r="AY691" s="106" t="s">
        <v>83</v>
      </c>
      <c r="AZ691" s="105">
        <f>_xll.qlInterestRateIndexFixingDate(Currency&amp;"ibor"&amp;Tenor,BA691,Trigger)</f>
        <v>44141</v>
      </c>
      <c r="BA691" s="105">
        <f>_xll.qlCalendarAdvance(Calendar,BA690,AY691,"f",,Trigger)</f>
        <v>44145</v>
      </c>
      <c r="BB691" s="105">
        <f>_xll.qlInterestRateIndexMaturity(Currency&amp;"ibor"&amp;Tenor,BA691,Trigger)</f>
        <v>44510</v>
      </c>
      <c r="BC691" s="257">
        <f>_xll.qlIndexFixing($AC$5,AZ691,TRUE,_xll.ohTrigger(Trigger,Trigger12M))</f>
        <v>1.2583251540421638E-2</v>
      </c>
      <c r="BD691" s="257">
        <f>_xll.qlIndexFixing($BE$1,AZ691,TRUE,_xll.ohTrigger(Trigger,Trigger12M))</f>
        <v>1.2239690574867941E-2</v>
      </c>
    </row>
    <row r="692" spans="51:56" ht="11.25" customHeight="1" x14ac:dyDescent="0.25">
      <c r="AY692" s="106" t="s">
        <v>83</v>
      </c>
      <c r="AZ692" s="105">
        <f>_xll.qlInterestRateIndexFixingDate(Currency&amp;"ibor"&amp;Tenor,BA692,Trigger)</f>
        <v>44148</v>
      </c>
      <c r="BA692" s="105">
        <f>_xll.qlCalendarAdvance(Calendar,BA691,AY692,"f",,Trigger)</f>
        <v>44152</v>
      </c>
      <c r="BB692" s="105">
        <f>_xll.qlInterestRateIndexMaturity(Currency&amp;"ibor"&amp;Tenor,BA692,Trigger)</f>
        <v>44517</v>
      </c>
      <c r="BC692" s="257">
        <f>_xll.qlIndexFixing($AC$5,AZ692,TRUE,_xll.ohTrigger(Trigger,Trigger12M))</f>
        <v>1.2625824764163384E-2</v>
      </c>
      <c r="BD692" s="257">
        <f>_xll.qlIndexFixing($BE$1,AZ692,TRUE,_xll.ohTrigger(Trigger,Trigger12M))</f>
        <v>1.2287165092694797E-2</v>
      </c>
    </row>
    <row r="693" spans="51:56" ht="11.25" customHeight="1" x14ac:dyDescent="0.25">
      <c r="AY693" s="106" t="s">
        <v>83</v>
      </c>
      <c r="AZ693" s="105">
        <f>_xll.qlInterestRateIndexFixingDate(Currency&amp;"ibor"&amp;Tenor,BA693,Trigger)</f>
        <v>44155</v>
      </c>
      <c r="BA693" s="105">
        <f>_xll.qlCalendarAdvance(Calendar,BA692,AY693,"f",,Trigger)</f>
        <v>44159</v>
      </c>
      <c r="BB693" s="105">
        <f>_xll.qlInterestRateIndexMaturity(Currency&amp;"ibor"&amp;Tenor,BA693,Trigger)</f>
        <v>44524</v>
      </c>
      <c r="BC693" s="257">
        <f>_xll.qlIndexFixing($AC$5,AZ693,TRUE,_xll.ohTrigger(Trigger,Trigger12M))</f>
        <v>1.2668388158210375E-2</v>
      </c>
      <c r="BD693" s="257">
        <f>_xll.qlIndexFixing($BE$1,AZ693,TRUE,_xll.ohTrigger(Trigger,Trigger12M))</f>
        <v>1.2334527537920593E-2</v>
      </c>
    </row>
    <row r="694" spans="51:56" ht="11.25" customHeight="1" x14ac:dyDescent="0.25">
      <c r="AY694" s="106" t="s">
        <v>83</v>
      </c>
      <c r="AZ694" s="105">
        <f>_xll.qlInterestRateIndexFixingDate(Currency&amp;"ibor"&amp;Tenor,BA694,Trigger)</f>
        <v>44162</v>
      </c>
      <c r="BA694" s="105">
        <f>_xll.qlCalendarAdvance(Calendar,BA693,AY694,"f",,Trigger)</f>
        <v>44166</v>
      </c>
      <c r="BB694" s="105">
        <f>_xll.qlInterestRateIndexMaturity(Currency&amp;"ibor"&amp;Tenor,BA694,Trigger)</f>
        <v>44531</v>
      </c>
      <c r="BC694" s="257">
        <f>_xll.qlIndexFixing($AC$5,AZ694,TRUE,_xll.ohTrigger(Trigger,Trigger12M))</f>
        <v>1.2710941721151789E-2</v>
      </c>
      <c r="BD694" s="257">
        <f>_xll.qlIndexFixing($BE$1,AZ694,TRUE,_xll.ohTrigger(Trigger,Trigger12M))</f>
        <v>1.2381767768521118E-2</v>
      </c>
    </row>
    <row r="695" spans="51:56" ht="11.25" customHeight="1" x14ac:dyDescent="0.25">
      <c r="AY695" s="106" t="s">
        <v>83</v>
      </c>
      <c r="AZ695" s="105">
        <f>_xll.qlInterestRateIndexFixingDate(Currency&amp;"ibor"&amp;Tenor,BA695,Trigger)</f>
        <v>44169</v>
      </c>
      <c r="BA695" s="105">
        <f>_xll.qlCalendarAdvance(Calendar,BA694,AY695,"f",,Trigger)</f>
        <v>44173</v>
      </c>
      <c r="BB695" s="105">
        <f>_xll.qlInterestRateIndexMaturity(Currency&amp;"ibor"&amp;Tenor,BA695,Trigger)</f>
        <v>44538</v>
      </c>
      <c r="BC695" s="257">
        <f>_xll.qlIndexFixing($AC$5,AZ695,TRUE,_xll.ohTrigger(Trigger,Trigger12M))</f>
        <v>1.2753485451576596E-2</v>
      </c>
      <c r="BD695" s="257">
        <f>_xll.qlIndexFixing($BE$1,AZ695,TRUE,_xll.ohTrigger(Trigger,Trigger12M))</f>
        <v>1.2428875535769577E-2</v>
      </c>
    </row>
    <row r="696" spans="51:56" ht="11.25" customHeight="1" x14ac:dyDescent="0.25">
      <c r="AY696" s="106" t="s">
        <v>83</v>
      </c>
      <c r="AZ696" s="105">
        <f>_xll.qlInterestRateIndexFixingDate(Currency&amp;"ibor"&amp;Tenor,BA696,Trigger)</f>
        <v>44176</v>
      </c>
      <c r="BA696" s="105">
        <f>_xll.qlCalendarAdvance(Calendar,BA695,AY696,"f",,Trigger)</f>
        <v>44180</v>
      </c>
      <c r="BB696" s="105">
        <f>_xll.qlInterestRateIndexMaturity(Currency&amp;"ibor"&amp;Tenor,BA696,Trigger)</f>
        <v>44545</v>
      </c>
      <c r="BC696" s="257">
        <f>_xll.qlIndexFixing($AC$5,AZ696,TRUE,_xll.ohTrigger(Trigger,Trigger12M))</f>
        <v>1.2796019348074852E-2</v>
      </c>
      <c r="BD696" s="257">
        <f>_xll.qlIndexFixing($BE$1,AZ696,TRUE,_xll.ohTrigger(Trigger,Trigger12M))</f>
        <v>1.2475840484225406E-2</v>
      </c>
    </row>
    <row r="697" spans="51:56" ht="11.25" customHeight="1" x14ac:dyDescent="0.25">
      <c r="AY697" s="106" t="s">
        <v>83</v>
      </c>
      <c r="AZ697" s="105">
        <f>_xll.qlInterestRateIndexFixingDate(Currency&amp;"ibor"&amp;Tenor,BA697,Trigger)</f>
        <v>44183</v>
      </c>
      <c r="BA697" s="105">
        <f>_xll.qlCalendarAdvance(Calendar,BA696,AY697,"f",,Trigger)</f>
        <v>44187</v>
      </c>
      <c r="BB697" s="105">
        <f>_xll.qlInterestRateIndexMaturity(Currency&amp;"ibor"&amp;Tenor,BA697,Trigger)</f>
        <v>44552</v>
      </c>
      <c r="BC697" s="257">
        <f>_xll.qlIndexFixing($AC$5,AZ697,TRUE,_xll.ohTrigger(Trigger,Trigger12M))</f>
        <v>1.2838543409235525E-2</v>
      </c>
      <c r="BD697" s="257">
        <f>_xll.qlIndexFixing($BE$1,AZ697,TRUE,_xll.ohTrigger(Trigger,Trigger12M))</f>
        <v>1.2522652151723776E-2</v>
      </c>
    </row>
    <row r="698" spans="51:56" ht="11.25" customHeight="1" x14ac:dyDescent="0.25">
      <c r="AY698" s="106" t="s">
        <v>83</v>
      </c>
      <c r="AZ698" s="105">
        <f>_xll.qlInterestRateIndexFixingDate(Currency&amp;"ibor"&amp;Tenor,BA698,Trigger)</f>
        <v>44189</v>
      </c>
      <c r="BA698" s="105">
        <f>_xll.qlCalendarAdvance(Calendar,BA697,AY698,"f",,Trigger)</f>
        <v>44194</v>
      </c>
      <c r="BB698" s="105">
        <f>_xll.qlInterestRateIndexMaturity(Currency&amp;"ibor"&amp;Tenor,BA698,Trigger)</f>
        <v>44559</v>
      </c>
      <c r="BC698" s="257">
        <f>_xll.qlIndexFixing($AC$5,AZ698,TRUE,_xll.ohTrigger(Trigger,Trigger12M))</f>
        <v>1.2881057633648888E-2</v>
      </c>
      <c r="BD698" s="257">
        <f>_xll.qlIndexFixing($BE$1,AZ698,TRUE,_xll.ohTrigger(Trigger,Trigger12M))</f>
        <v>1.2569299969365722E-2</v>
      </c>
    </row>
    <row r="699" spans="51:56" ht="11.25" customHeight="1" x14ac:dyDescent="0.25">
      <c r="AY699" s="106" t="s">
        <v>83</v>
      </c>
      <c r="AZ699" s="105">
        <f>_xll.qlInterestRateIndexFixingDate(Currency&amp;"ibor"&amp;Tenor,BA699,Trigger)</f>
        <v>44196</v>
      </c>
      <c r="BA699" s="105">
        <f>_xll.qlCalendarAdvance(Calendar,BA698,AY699,"f",,Trigger)</f>
        <v>44201</v>
      </c>
      <c r="BB699" s="105">
        <f>_xll.qlInterestRateIndexMaturity(Currency&amp;"ibor"&amp;Tenor,BA699,Trigger)</f>
        <v>44566</v>
      </c>
      <c r="BC699" s="257">
        <f>_xll.qlIndexFixing($AC$5,AZ699,TRUE,_xll.ohTrigger(Trigger,Trigger12M))</f>
        <v>1.2923562019905662E-2</v>
      </c>
      <c r="BD699" s="257">
        <f>_xll.qlIndexFixing($BE$1,AZ699,TRUE,_xll.ohTrigger(Trigger,Trigger12M))</f>
        <v>1.2615773261511587E-2</v>
      </c>
    </row>
    <row r="700" spans="51:56" ht="11.25" customHeight="1" x14ac:dyDescent="0.25">
      <c r="AY700" s="106" t="s">
        <v>83</v>
      </c>
      <c r="AZ700" s="105">
        <f>_xll.qlInterestRateIndexFixingDate(Currency&amp;"ibor"&amp;Tenor,BA700,Trigger)</f>
        <v>44204</v>
      </c>
      <c r="BA700" s="105">
        <f>_xll.qlCalendarAdvance(Calendar,BA699,AY700,"f",,Trigger)</f>
        <v>44208</v>
      </c>
      <c r="BB700" s="105">
        <f>_xll.qlInterestRateIndexMaturity(Currency&amp;"ibor"&amp;Tenor,BA700,Trigger)</f>
        <v>44573</v>
      </c>
      <c r="BC700" s="257">
        <f>_xll.qlIndexFixing($AC$5,AZ700,TRUE,_xll.ohTrigger(Trigger,Trigger12M))</f>
        <v>1.2966056566595904E-2</v>
      </c>
      <c r="BD700" s="257">
        <f>_xll.qlIndexFixing($BE$1,AZ700,TRUE,_xll.ohTrigger(Trigger,Trigger12M))</f>
        <v>1.2662061245773784E-2</v>
      </c>
    </row>
    <row r="701" spans="51:56" ht="11.25" customHeight="1" x14ac:dyDescent="0.25">
      <c r="AY701" s="106" t="s">
        <v>83</v>
      </c>
      <c r="AZ701" s="105">
        <f>_xll.qlInterestRateIndexFixingDate(Currency&amp;"ibor"&amp;Tenor,BA701,Trigger)</f>
        <v>44211</v>
      </c>
      <c r="BA701" s="105">
        <f>_xll.qlCalendarAdvance(Calendar,BA700,AY701,"f",,Trigger)</f>
        <v>44215</v>
      </c>
      <c r="BB701" s="105">
        <f>_xll.qlInterestRateIndexMaturity(Currency&amp;"ibor"&amp;Tenor,BA701,Trigger)</f>
        <v>44580</v>
      </c>
      <c r="BC701" s="257">
        <f>_xll.qlIndexFixing($AC$5,AZ701,TRUE,_xll.ohTrigger(Trigger,Trigger12M))</f>
        <v>1.3008541272310768E-2</v>
      </c>
      <c r="BD701" s="257">
        <f>_xll.qlIndexFixing($BE$1,AZ701,TRUE,_xll.ohTrigger(Trigger,Trigger12M))</f>
        <v>1.2708153033011326E-2</v>
      </c>
    </row>
    <row r="702" spans="51:56" ht="11.25" customHeight="1" x14ac:dyDescent="0.25">
      <c r="AY702" s="106" t="s">
        <v>83</v>
      </c>
      <c r="AZ702" s="105">
        <f>_xll.qlInterestRateIndexFixingDate(Currency&amp;"ibor"&amp;Tenor,BA702,Trigger)</f>
        <v>44218</v>
      </c>
      <c r="BA702" s="105">
        <f>_xll.qlCalendarAdvance(Calendar,BA701,AY702,"f",,Trigger)</f>
        <v>44222</v>
      </c>
      <c r="BB702" s="105">
        <f>_xll.qlInterestRateIndexMaturity(Currency&amp;"ibor"&amp;Tenor,BA702,Trigger)</f>
        <v>44587</v>
      </c>
      <c r="BC702" s="257">
        <f>_xll.qlIndexFixing($AC$5,AZ702,TRUE,_xll.ohTrigger(Trigger,Trigger12M))</f>
        <v>1.3051016135641191E-2</v>
      </c>
      <c r="BD702" s="257">
        <f>_xll.qlIndexFixing($BE$1,AZ702,TRUE,_xll.ohTrigger(Trigger,Trigger12M))</f>
        <v>1.2754037627327637E-2</v>
      </c>
    </row>
    <row r="703" spans="51:56" ht="11.25" customHeight="1" x14ac:dyDescent="0.25">
      <c r="AY703" s="106" t="s">
        <v>83</v>
      </c>
      <c r="AZ703" s="105">
        <f>_xll.qlInterestRateIndexFixingDate(Currency&amp;"ibor"&amp;Tenor,BA703,Trigger)</f>
        <v>44225</v>
      </c>
      <c r="BA703" s="105">
        <f>_xll.qlCalendarAdvance(Calendar,BA702,AY703,"f",,Trigger)</f>
        <v>44229</v>
      </c>
      <c r="BB703" s="105">
        <f>_xll.qlInterestRateIndexMaturity(Currency&amp;"ibor"&amp;Tenor,BA703,Trigger)</f>
        <v>44594</v>
      </c>
      <c r="BC703" s="257">
        <f>_xll.qlIndexFixing($AC$5,AZ703,TRUE,_xll.ohTrigger(Trigger,Trigger12M))</f>
        <v>1.3093481155178985E-2</v>
      </c>
      <c r="BD703" s="257">
        <f>_xll.qlIndexFixing($BE$1,AZ703,TRUE,_xll.ohTrigger(Trigger,Trigger12M))</f>
        <v>1.2799703926067484E-2</v>
      </c>
    </row>
    <row r="704" spans="51:56" ht="11.25" customHeight="1" x14ac:dyDescent="0.25">
      <c r="AY704" s="106" t="s">
        <v>83</v>
      </c>
      <c r="AZ704" s="105">
        <f>_xll.qlInterestRateIndexFixingDate(Currency&amp;"ibor"&amp;Tenor,BA704,Trigger)</f>
        <v>44232</v>
      </c>
      <c r="BA704" s="105">
        <f>_xll.qlCalendarAdvance(Calendar,BA703,AY704,"f",,Trigger)</f>
        <v>44236</v>
      </c>
      <c r="BB704" s="105">
        <f>_xll.qlInterestRateIndexMaturity(Currency&amp;"ibor"&amp;Tenor,BA704,Trigger)</f>
        <v>44601</v>
      </c>
      <c r="BC704" s="257">
        <f>_xll.qlIndexFixing($AC$5,AZ704,TRUE,_xll.ohTrigger(Trigger,Trigger12M))</f>
        <v>1.3135936329515522E-2</v>
      </c>
      <c r="BD704" s="257">
        <f>_xll.qlIndexFixing($BE$1,AZ704,TRUE,_xll.ohTrigger(Trigger,Trigger12M))</f>
        <v>1.2845140719816977E-2</v>
      </c>
    </row>
    <row r="705" spans="51:56" ht="11.25" customHeight="1" x14ac:dyDescent="0.25">
      <c r="AY705" s="106" t="s">
        <v>83</v>
      </c>
      <c r="AZ705" s="105">
        <f>_xll.qlInterestRateIndexFixingDate(Currency&amp;"ibor"&amp;Tenor,BA705,Trigger)</f>
        <v>44239</v>
      </c>
      <c r="BA705" s="105">
        <f>_xll.qlCalendarAdvance(Calendar,BA704,AY705,"f",,Trigger)</f>
        <v>44243</v>
      </c>
      <c r="BB705" s="105">
        <f>_xll.qlInterestRateIndexMaturity(Currency&amp;"ibor"&amp;Tenor,BA705,Trigger)</f>
        <v>44608</v>
      </c>
      <c r="BC705" s="257">
        <f>_xll.qlIndexFixing($AC$5,AZ705,TRUE,_xll.ohTrigger(Trigger,Trigger12M))</f>
        <v>1.3178381657242831E-2</v>
      </c>
      <c r="BD705" s="257">
        <f>_xll.qlIndexFixing($BE$1,AZ705,TRUE,_xll.ohTrigger(Trigger,Trigger12M))</f>
        <v>1.2890336692404662E-2</v>
      </c>
    </row>
    <row r="706" spans="51:56" ht="11.25" customHeight="1" x14ac:dyDescent="0.25">
      <c r="AY706" s="106" t="s">
        <v>83</v>
      </c>
      <c r="AZ706" s="105">
        <f>_xll.qlInterestRateIndexFixingDate(Currency&amp;"ibor"&amp;Tenor,BA706,Trigger)</f>
        <v>44246</v>
      </c>
      <c r="BA706" s="105">
        <f>_xll.qlCalendarAdvance(Calendar,BA705,AY706,"f",,Trigger)</f>
        <v>44250</v>
      </c>
      <c r="BB706" s="105">
        <f>_xll.qlInterestRateIndexMaturity(Currency&amp;"ibor"&amp;Tenor,BA706,Trigger)</f>
        <v>44615</v>
      </c>
      <c r="BC706" s="257">
        <f>_xll.qlIndexFixing($AC$5,AZ706,TRUE,_xll.ohTrigger(Trigger,Trigger12M))</f>
        <v>1.3220817136953382E-2</v>
      </c>
      <c r="BD706" s="257">
        <f>_xll.qlIndexFixing($BE$1,AZ706,TRUE,_xll.ohTrigger(Trigger,Trigger12M))</f>
        <v>1.2935280420903935E-2</v>
      </c>
    </row>
    <row r="707" spans="51:56" ht="11.25" customHeight="1" x14ac:dyDescent="0.25">
      <c r="AY707" s="106" t="s">
        <v>83</v>
      </c>
      <c r="AZ707" s="105">
        <f>_xll.qlInterestRateIndexFixingDate(Currency&amp;"ibor"&amp;Tenor,BA707,Trigger)</f>
        <v>44253</v>
      </c>
      <c r="BA707" s="105">
        <f>_xll.qlCalendarAdvance(Calendar,BA706,AY707,"f",,Trigger)</f>
        <v>44257</v>
      </c>
      <c r="BB707" s="105">
        <f>_xll.qlInterestRateIndexMaturity(Currency&amp;"ibor"&amp;Tenor,BA707,Trigger)</f>
        <v>44622</v>
      </c>
      <c r="BC707" s="257">
        <f>_xll.qlIndexFixing($AC$5,AZ707,TRUE,_xll.ohTrigger(Trigger,Trigger12M))</f>
        <v>1.3263242767239862E-2</v>
      </c>
      <c r="BD707" s="257">
        <f>_xll.qlIndexFixing($BE$1,AZ707,TRUE,_xll.ohTrigger(Trigger,Trigger12M))</f>
        <v>1.297996037563786E-2</v>
      </c>
    </row>
    <row r="708" spans="51:56" ht="11.25" customHeight="1" x14ac:dyDescent="0.25">
      <c r="AY708" s="106" t="s">
        <v>83</v>
      </c>
      <c r="AZ708" s="105">
        <f>_xll.qlInterestRateIndexFixingDate(Currency&amp;"ibor"&amp;Tenor,BA708,Trigger)</f>
        <v>44260</v>
      </c>
      <c r="BA708" s="105">
        <f>_xll.qlCalendarAdvance(Calendar,BA707,AY708,"f",,Trigger)</f>
        <v>44264</v>
      </c>
      <c r="BB708" s="105">
        <f>_xll.qlInterestRateIndexMaturity(Currency&amp;"ibor"&amp;Tenor,BA708,Trigger)</f>
        <v>44629</v>
      </c>
      <c r="BC708" s="257">
        <f>_xll.qlIndexFixing($AC$5,AZ708,TRUE,_xll.ohTrigger(Trigger,Trigger12M))</f>
        <v>1.3305658546694958E-2</v>
      </c>
      <c r="BD708" s="257">
        <f>_xll.qlIndexFixing($BE$1,AZ708,TRUE,_xll.ohTrigger(Trigger,Trigger12M))</f>
        <v>1.3024364920185511E-2</v>
      </c>
    </row>
    <row r="709" spans="51:56" ht="11.25" customHeight="1" x14ac:dyDescent="0.25">
      <c r="AY709" s="106" t="s">
        <v>83</v>
      </c>
      <c r="AZ709" s="105">
        <f>_xll.qlInterestRateIndexFixingDate(Currency&amp;"ibor"&amp;Tenor,BA709,Trigger)</f>
        <v>44267</v>
      </c>
      <c r="BA709" s="105">
        <f>_xll.qlCalendarAdvance(Calendar,BA708,AY709,"f",,Trigger)</f>
        <v>44271</v>
      </c>
      <c r="BB709" s="105">
        <f>_xll.qlInterestRateIndexMaturity(Currency&amp;"ibor"&amp;Tenor,BA709,Trigger)</f>
        <v>44636</v>
      </c>
      <c r="BC709" s="257">
        <f>_xll.qlIndexFixing($AC$5,AZ709,TRUE,_xll.ohTrigger(Trigger,Trigger12M))</f>
        <v>1.3348064473911797E-2</v>
      </c>
      <c r="BD709" s="257">
        <f>_xll.qlIndexFixing($BE$1,AZ709,TRUE,_xll.ohTrigger(Trigger,Trigger12M))</f>
        <v>1.306848231138877E-2</v>
      </c>
    </row>
    <row r="710" spans="51:56" ht="11.25" customHeight="1" x14ac:dyDescent="0.25">
      <c r="AY710" s="106" t="s">
        <v>83</v>
      </c>
      <c r="AZ710" s="105">
        <f>_xll.qlInterestRateIndexFixingDate(Currency&amp;"ibor"&amp;Tenor,BA710,Trigger)</f>
        <v>44274</v>
      </c>
      <c r="BA710" s="105">
        <f>_xll.qlCalendarAdvance(Calendar,BA709,AY710,"f",,Trigger)</f>
        <v>44278</v>
      </c>
      <c r="BB710" s="105">
        <f>_xll.qlInterestRateIndexMaturity(Currency&amp;"ibor"&amp;Tenor,BA710,Trigger)</f>
        <v>44643</v>
      </c>
      <c r="BC710" s="257">
        <f>_xll.qlIndexFixing($AC$5,AZ710,TRUE,_xll.ohTrigger(Trigger,Trigger12M))</f>
        <v>1.339046054748394E-2</v>
      </c>
      <c r="BD710" s="257">
        <f>_xll.qlIndexFixing($BE$1,AZ710,TRUE,_xll.ohTrigger(Trigger,Trigger12M))</f>
        <v>1.3112300699363717E-2</v>
      </c>
    </row>
    <row r="711" spans="51:56" ht="11.25" customHeight="1" x14ac:dyDescent="0.25">
      <c r="AY711" s="106" t="s">
        <v>83</v>
      </c>
      <c r="AZ711" s="105">
        <f>_xll.qlInterestRateIndexFixingDate(Currency&amp;"ibor"&amp;Tenor,BA711,Trigger)</f>
        <v>44281</v>
      </c>
      <c r="BA711" s="105">
        <f>_xll.qlCalendarAdvance(Calendar,BA710,AY711,"f",,Trigger)</f>
        <v>44285</v>
      </c>
      <c r="BB711" s="105">
        <f>_xll.qlInterestRateIndexMaturity(Currency&amp;"ibor"&amp;Tenor,BA711,Trigger)</f>
        <v>44650</v>
      </c>
      <c r="BC711" s="257">
        <f>_xll.qlIndexFixing($AC$5,AZ711,TRUE,_xll.ohTrigger(Trigger,Trigger12M))</f>
        <v>1.3432846766004954E-2</v>
      </c>
      <c r="BD711" s="257">
        <f>_xll.qlIndexFixing($BE$1,AZ711,TRUE,_xll.ohTrigger(Trigger,Trigger12M))</f>
        <v>1.3155808127510694E-2</v>
      </c>
    </row>
    <row r="712" spans="51:56" ht="11.25" customHeight="1" x14ac:dyDescent="0.25">
      <c r="AY712" s="106" t="s">
        <v>83</v>
      </c>
      <c r="AZ712" s="105">
        <f>_xll.qlInterestRateIndexFixingDate(Currency&amp;"ibor"&amp;Tenor,BA712,Trigger)</f>
        <v>44286</v>
      </c>
      <c r="BA712" s="105">
        <f>_xll.qlCalendarAdvance(Calendar,BA711,AY712,"f",,Trigger)</f>
        <v>44292</v>
      </c>
      <c r="BB712" s="105">
        <f>_xll.qlInterestRateIndexMaturity(Currency&amp;"ibor"&amp;Tenor,BA712,Trigger)</f>
        <v>44657</v>
      </c>
      <c r="BC712" s="257">
        <f>_xll.qlIndexFixing($AC$5,AZ712,TRUE,_xll.ohTrigger(Trigger,Trigger12M))</f>
        <v>1.3475223128069055E-2</v>
      </c>
      <c r="BD712" s="257">
        <f>_xll.qlIndexFixing($BE$1,AZ712,TRUE,_xll.ohTrigger(Trigger,Trigger12M))</f>
        <v>1.3198992532528332E-2</v>
      </c>
    </row>
    <row r="713" spans="51:56" ht="11.25" customHeight="1" x14ac:dyDescent="0.25">
      <c r="AY713" s="106" t="s">
        <v>83</v>
      </c>
      <c r="AZ713" s="105">
        <f>_xll.qlInterestRateIndexFixingDate(Currency&amp;"ibor"&amp;Tenor,BA713,Trigger)</f>
        <v>44295</v>
      </c>
      <c r="BA713" s="105">
        <f>_xll.qlCalendarAdvance(Calendar,BA712,AY713,"f",,Trigger)</f>
        <v>44299</v>
      </c>
      <c r="BB713" s="105">
        <f>_xll.qlInterestRateIndexMaturity(Currency&amp;"ibor"&amp;Tenor,BA713,Trigger)</f>
        <v>44664</v>
      </c>
      <c r="BC713" s="257">
        <f>_xll.qlIndexFixing($AC$5,AZ713,TRUE,_xll.ohTrigger(Trigger,Trigger12M))</f>
        <v>1.3517589632270247E-2</v>
      </c>
      <c r="BD713" s="257">
        <f>_xll.qlIndexFixing($BE$1,AZ713,TRUE,_xll.ohTrigger(Trigger,Trigger12M))</f>
        <v>1.3241841744429526E-2</v>
      </c>
    </row>
    <row r="714" spans="51:56" ht="11.25" customHeight="1" x14ac:dyDescent="0.25">
      <c r="AY714" s="106" t="s">
        <v>83</v>
      </c>
      <c r="AZ714" s="105">
        <f>_xll.qlInterestRateIndexFixingDate(Currency&amp;"ibor"&amp;Tenor,BA714,Trigger)</f>
        <v>44302</v>
      </c>
      <c r="BA714" s="105">
        <f>_xll.qlCalendarAdvance(Calendar,BA713,AY714,"f",,Trigger)</f>
        <v>44306</v>
      </c>
      <c r="BB714" s="105">
        <f>_xll.qlInterestRateIndexMaturity(Currency&amp;"ibor"&amp;Tenor,BA714,Trigger)</f>
        <v>44671</v>
      </c>
      <c r="BC714" s="257">
        <f>_xll.qlIndexFixing($AC$5,AZ714,TRUE,_xll.ohTrigger(Trigger,Trigger12M))</f>
        <v>1.3559946277203408E-2</v>
      </c>
      <c r="BD714" s="257">
        <f>_xll.qlIndexFixing($BE$1,AZ714,TRUE,_xll.ohTrigger(Trigger,Trigger12M))</f>
        <v>1.3284343486557E-2</v>
      </c>
    </row>
    <row r="715" spans="51:56" ht="11.25" customHeight="1" x14ac:dyDescent="0.25">
      <c r="AY715" s="106" t="s">
        <v>83</v>
      </c>
      <c r="AZ715" s="105">
        <f>_xll.qlInterestRateIndexFixingDate(Currency&amp;"ibor"&amp;Tenor,BA715,Trigger)</f>
        <v>44309</v>
      </c>
      <c r="BA715" s="105">
        <f>_xll.qlCalendarAdvance(Calendar,BA714,AY715,"f",,Trigger)</f>
        <v>44313</v>
      </c>
      <c r="BB715" s="105">
        <f>_xll.qlInterestRateIndexMaturity(Currency&amp;"ibor"&amp;Tenor,BA715,Trigger)</f>
        <v>44678</v>
      </c>
      <c r="BC715" s="257">
        <f>_xll.qlIndexFixing($AC$5,AZ715,TRUE,_xll.ohTrigger(Trigger,Trigger12M))</f>
        <v>1.3602293061463194E-2</v>
      </c>
      <c r="BD715" s="257">
        <f>_xll.qlIndexFixing($BE$1,AZ715,TRUE,_xll.ohTrigger(Trigger,Trigger12M))</f>
        <v>1.3326485375604977E-2</v>
      </c>
    </row>
    <row r="716" spans="51:56" ht="11.25" customHeight="1" x14ac:dyDescent="0.25">
      <c r="AY716" s="106" t="s">
        <v>83</v>
      </c>
      <c r="AZ716" s="105">
        <f>_xll.qlInterestRateIndexFixingDate(Currency&amp;"ibor"&amp;Tenor,BA716,Trigger)</f>
        <v>44316</v>
      </c>
      <c r="BA716" s="105">
        <f>_xll.qlCalendarAdvance(Calendar,BA715,AY716,"f",,Trigger)</f>
        <v>44320</v>
      </c>
      <c r="BB716" s="105">
        <f>_xll.qlInterestRateIndexMaturity(Currency&amp;"ibor"&amp;Tenor,BA716,Trigger)</f>
        <v>44685</v>
      </c>
      <c r="BC716" s="257">
        <f>_xll.qlIndexFixing($AC$5,AZ716,TRUE,_xll.ohTrigger(Trigger,Trigger12M))</f>
        <v>1.3644629983644702E-2</v>
      </c>
      <c r="BD716" s="257">
        <f>_xll.qlIndexFixing($BE$1,AZ716,TRUE,_xll.ohTrigger(Trigger,Trigger12M))</f>
        <v>1.3368254921639325E-2</v>
      </c>
    </row>
    <row r="717" spans="51:56" ht="11.25" customHeight="1" x14ac:dyDescent="0.25">
      <c r="AY717" s="106" t="s">
        <v>83</v>
      </c>
      <c r="AZ717" s="105">
        <f>_xll.qlInterestRateIndexFixingDate(Currency&amp;"ibor"&amp;Tenor,BA717,Trigger)</f>
        <v>44323</v>
      </c>
      <c r="BA717" s="105">
        <f>_xll.qlCalendarAdvance(Calendar,BA716,AY717,"f",,Trigger)</f>
        <v>44327</v>
      </c>
      <c r="BB717" s="105">
        <f>_xll.qlInterestRateIndexMaturity(Currency&amp;"ibor"&amp;Tenor,BA717,Trigger)</f>
        <v>44692</v>
      </c>
      <c r="BC717" s="257">
        <f>_xll.qlIndexFixing($AC$5,AZ717,TRUE,_xll.ohTrigger(Trigger,Trigger12M))</f>
        <v>1.3686957042343687E-2</v>
      </c>
      <c r="BD717" s="257">
        <f>_xll.qlIndexFixing($BE$1,AZ717,TRUE,_xll.ohTrigger(Trigger,Trigger12M))</f>
        <v>1.3409639528120125E-2</v>
      </c>
    </row>
    <row r="718" spans="51:56" ht="11.25" customHeight="1" x14ac:dyDescent="0.25">
      <c r="AY718" s="106" t="s">
        <v>83</v>
      </c>
      <c r="AZ718" s="105">
        <f>_xll.qlInterestRateIndexFixingDate(Currency&amp;"ibor"&amp;Tenor,BA718,Trigger)</f>
        <v>44330</v>
      </c>
      <c r="BA718" s="105">
        <f>_xll.qlCalendarAdvance(Calendar,BA717,AY718,"f",,Trigger)</f>
        <v>44334</v>
      </c>
      <c r="BB718" s="105">
        <f>_xll.qlInterestRateIndexMaturity(Currency&amp;"ibor"&amp;Tenor,BA718,Trigger)</f>
        <v>44699</v>
      </c>
      <c r="BC718" s="257">
        <f>_xll.qlIndexFixing($AC$5,AZ718,TRUE,_xll.ohTrigger(Trigger,Trigger12M))</f>
        <v>1.3729274236155683E-2</v>
      </c>
      <c r="BD718" s="257">
        <f>_xll.qlIndexFixing($BE$1,AZ718,TRUE,_xll.ohTrigger(Trigger,Trigger12M))</f>
        <v>1.3450626491930134E-2</v>
      </c>
    </row>
    <row r="719" spans="51:56" ht="11.25" customHeight="1" x14ac:dyDescent="0.25">
      <c r="AY719" s="106" t="s">
        <v>83</v>
      </c>
      <c r="AZ719" s="105">
        <f>_xll.qlInterestRateIndexFixingDate(Currency&amp;"ibor"&amp;Tenor,BA719,Trigger)</f>
        <v>44337</v>
      </c>
      <c r="BA719" s="105">
        <f>_xll.qlCalendarAdvance(Calendar,BA718,AY719,"f",,Trigger)</f>
        <v>44341</v>
      </c>
      <c r="BB719" s="105">
        <f>_xll.qlInterestRateIndexMaturity(Currency&amp;"ibor"&amp;Tenor,BA719,Trigger)</f>
        <v>44706</v>
      </c>
      <c r="BC719" s="257">
        <f>_xll.qlIndexFixing($AC$5,AZ719,TRUE,_xll.ohTrigger(Trigger,Trigger12M))</f>
        <v>1.3771581563676442E-2</v>
      </c>
      <c r="BD719" s="257">
        <f>_xll.qlIndexFixing($BE$1,AZ719,TRUE,_xll.ohTrigger(Trigger,Trigger12M))</f>
        <v>1.3491203003399973E-2</v>
      </c>
    </row>
    <row r="720" spans="51:56" ht="11.25" customHeight="1" x14ac:dyDescent="0.25">
      <c r="AY720" s="106" t="s">
        <v>83</v>
      </c>
      <c r="AZ720" s="105">
        <f>_xll.qlInterestRateIndexFixingDate(Currency&amp;"ibor"&amp;Tenor,BA720,Trigger)</f>
        <v>44344</v>
      </c>
      <c r="BA720" s="105">
        <f>_xll.qlCalendarAdvance(Calendar,BA719,AY720,"f",,Trigger)</f>
        <v>44348</v>
      </c>
      <c r="BB720" s="105">
        <f>_xll.qlInterestRateIndexMaturity(Currency&amp;"ibor"&amp;Tenor,BA720,Trigger)</f>
        <v>44713</v>
      </c>
      <c r="BC720" s="257">
        <f>_xll.qlIndexFixing($AC$5,AZ720,TRUE,_xll.ohTrigger(Trigger,Trigger12M))</f>
        <v>1.3813879023502595E-2</v>
      </c>
      <c r="BD720" s="257">
        <f>_xll.qlIndexFixing($BE$1,AZ720,TRUE,_xll.ohTrigger(Trigger,Trigger12M))</f>
        <v>1.3531356146339881E-2</v>
      </c>
    </row>
    <row r="721" spans="51:56" ht="11.25" customHeight="1" x14ac:dyDescent="0.25">
      <c r="AY721" s="106" t="s">
        <v>83</v>
      </c>
      <c r="AZ721" s="105">
        <f>_xll.qlInterestRateIndexFixingDate(Currency&amp;"ibor"&amp;Tenor,BA721,Trigger)</f>
        <v>44351</v>
      </c>
      <c r="BA721" s="105">
        <f>_xll.qlCalendarAdvance(Calendar,BA720,AY721,"f",,Trigger)</f>
        <v>44355</v>
      </c>
      <c r="BB721" s="105">
        <f>_xll.qlInterestRateIndexMaturity(Currency&amp;"ibor"&amp;Tenor,BA721,Trigger)</f>
        <v>44720</v>
      </c>
      <c r="BC721" s="257">
        <f>_xll.qlIndexFixing($AC$5,AZ721,TRUE,_xll.ohTrigger(Trigger,Trigger12M))</f>
        <v>1.3850167703772197E-2</v>
      </c>
      <c r="BD721" s="257">
        <f>_xll.qlIndexFixing($BE$1,AZ721,TRUE,_xll.ohTrigger(Trigger,Trigger12M))</f>
        <v>1.3571074963086804E-2</v>
      </c>
    </row>
    <row r="722" spans="51:56" ht="11.25" customHeight="1" x14ac:dyDescent="0.25">
      <c r="AY722" s="106" t="s">
        <v>83</v>
      </c>
      <c r="AZ722" s="105">
        <f>_xll.qlInterestRateIndexFixingDate(Currency&amp;"ibor"&amp;Tenor,BA722,Trigger)</f>
        <v>44358</v>
      </c>
      <c r="BA722" s="105">
        <f>_xll.qlCalendarAdvance(Calendar,BA721,AY722,"f",,Trigger)</f>
        <v>44362</v>
      </c>
      <c r="BB722" s="105">
        <f>_xll.qlInterestRateIndexMaturity(Currency&amp;"ibor"&amp;Tenor,BA722,Trigger)</f>
        <v>44727</v>
      </c>
      <c r="BC722" s="257">
        <f>_xll.qlIndexFixing($AC$5,AZ722,TRUE,_xll.ohTrigger(Trigger,Trigger12M))</f>
        <v>1.3885412285828323E-2</v>
      </c>
      <c r="BD722" s="257">
        <f>_xll.qlIndexFixing($BE$1,AZ722,TRUE,_xll.ohTrigger(Trigger,Trigger12M))</f>
        <v>1.3610361195530225E-2</v>
      </c>
    </row>
    <row r="723" spans="51:56" ht="11.25" customHeight="1" x14ac:dyDescent="0.25">
      <c r="AY723" s="106" t="s">
        <v>83</v>
      </c>
      <c r="AZ723" s="105">
        <f>_xll.qlInterestRateIndexFixingDate(Currency&amp;"ibor"&amp;Tenor,BA723,Trigger)</f>
        <v>44365</v>
      </c>
      <c r="BA723" s="105">
        <f>_xll.qlCalendarAdvance(Calendar,BA722,AY723,"f",,Trigger)</f>
        <v>44369</v>
      </c>
      <c r="BB723" s="105">
        <f>_xll.qlInterestRateIndexMaturity(Currency&amp;"ibor"&amp;Tenor,BA723,Trigger)</f>
        <v>44734</v>
      </c>
      <c r="BC723" s="257">
        <f>_xll.qlIndexFixing($AC$5,AZ723,TRUE,_xll.ohTrigger(Trigger,Trigger12M))</f>
        <v>1.3920609936336266E-2</v>
      </c>
      <c r="BD723" s="257">
        <f>_xll.qlIndexFixing($BE$1,AZ723,TRUE,_xll.ohTrigger(Trigger,Trigger12M))</f>
        <v>1.3649221539857641E-2</v>
      </c>
    </row>
    <row r="724" spans="51:56" ht="11.25" customHeight="1" x14ac:dyDescent="0.25">
      <c r="AY724" s="106" t="s">
        <v>83</v>
      </c>
      <c r="AZ724" s="105">
        <f>_xll.qlInterestRateIndexFixingDate(Currency&amp;"ibor"&amp;Tenor,BA724,Trigger)</f>
        <v>44372</v>
      </c>
      <c r="BA724" s="105">
        <f>_xll.qlCalendarAdvance(Calendar,BA723,AY724,"f",,Trigger)</f>
        <v>44376</v>
      </c>
      <c r="BB724" s="105">
        <f>_xll.qlInterestRateIndexMaturity(Currency&amp;"ibor"&amp;Tenor,BA724,Trigger)</f>
        <v>44741</v>
      </c>
      <c r="BC724" s="257">
        <f>_xll.qlIndexFixing($AC$5,AZ724,TRUE,_xll.ohTrigger(Trigger,Trigger12M))</f>
        <v>1.3955760650254142E-2</v>
      </c>
      <c r="BD724" s="257">
        <f>_xll.qlIndexFixing($BE$1,AZ724,TRUE,_xll.ohTrigger(Trigger,Trigger12M))</f>
        <v>1.3687662828344289E-2</v>
      </c>
    </row>
    <row r="725" spans="51:56" ht="11.25" customHeight="1" x14ac:dyDescent="0.25">
      <c r="AY725" s="106" t="s">
        <v>83</v>
      </c>
      <c r="AZ725" s="105">
        <f>_xll.qlInterestRateIndexFixingDate(Currency&amp;"ibor"&amp;Tenor,BA725,Trigger)</f>
        <v>44379</v>
      </c>
      <c r="BA725" s="105">
        <f>_xll.qlCalendarAdvance(Calendar,BA724,AY725,"f",,Trigger)</f>
        <v>44383</v>
      </c>
      <c r="BB725" s="105">
        <f>_xll.qlInterestRateIndexMaturity(Currency&amp;"ibor"&amp;Tenor,BA725,Trigger)</f>
        <v>44748</v>
      </c>
      <c r="BC725" s="257">
        <f>_xll.qlIndexFixing($AC$5,AZ725,TRUE,_xll.ohTrigger(Trigger,Trigger12M))</f>
        <v>1.39908644225462E-2</v>
      </c>
      <c r="BD725" s="257">
        <f>_xll.qlIndexFixing($BE$1,AZ725,TRUE,_xll.ohTrigger(Trigger,Trigger12M))</f>
        <v>1.3725692019816672E-2</v>
      </c>
    </row>
    <row r="726" spans="51:56" ht="11.25" customHeight="1" x14ac:dyDescent="0.25">
      <c r="AY726" s="106" t="s">
        <v>83</v>
      </c>
      <c r="AZ726" s="105">
        <f>_xll.qlInterestRateIndexFixingDate(Currency&amp;"ibor"&amp;Tenor,BA726,Trigger)</f>
        <v>44386</v>
      </c>
      <c r="BA726" s="105">
        <f>_xll.qlCalendarAdvance(Calendar,BA725,AY726,"f",,Trigger)</f>
        <v>44390</v>
      </c>
      <c r="BB726" s="105">
        <f>_xll.qlInterestRateIndexMaturity(Currency&amp;"ibor"&amp;Tenor,BA726,Trigger)</f>
        <v>44755</v>
      </c>
      <c r="BC726" s="257">
        <f>_xll.qlIndexFixing($AC$5,AZ726,TRUE,_xll.ohTrigger(Trigger,Trigger12M))</f>
        <v>1.4025921248183913E-2</v>
      </c>
      <c r="BD726" s="257">
        <f>_xll.qlIndexFixing($BE$1,AZ726,TRUE,_xll.ohTrigger(Trigger,Trigger12M))</f>
        <v>1.3763316199647076E-2</v>
      </c>
    </row>
    <row r="727" spans="51:56" ht="11.25" customHeight="1" x14ac:dyDescent="0.25">
      <c r="AY727" s="106" t="s">
        <v>83</v>
      </c>
      <c r="AZ727" s="105">
        <f>_xll.qlInterestRateIndexFixingDate(Currency&amp;"ibor"&amp;Tenor,BA727,Trigger)</f>
        <v>44393</v>
      </c>
      <c r="BA727" s="105">
        <f>_xll.qlCalendarAdvance(Calendar,BA726,AY727,"f",,Trigger)</f>
        <v>44397</v>
      </c>
      <c r="BB727" s="105">
        <f>_xll.qlInterestRateIndexMaturity(Currency&amp;"ibor"&amp;Tenor,BA727,Trigger)</f>
        <v>44762</v>
      </c>
      <c r="BC727" s="257">
        <f>_xll.qlIndexFixing($AC$5,AZ727,TRUE,_xll.ohTrigger(Trigger,Trigger12M))</f>
        <v>1.4060931122144887E-2</v>
      </c>
      <c r="BD727" s="257">
        <f>_xll.qlIndexFixing($BE$1,AZ727,TRUE,_xll.ohTrigger(Trigger,Trigger12M))</f>
        <v>1.3800542579747884E-2</v>
      </c>
    </row>
    <row r="728" spans="51:56" ht="11.25" customHeight="1" x14ac:dyDescent="0.25">
      <c r="AY728" s="106" t="s">
        <v>83</v>
      </c>
      <c r="AZ728" s="105">
        <f>_xll.qlInterestRateIndexFixingDate(Currency&amp;"ibor"&amp;Tenor,BA728,Trigger)</f>
        <v>44400</v>
      </c>
      <c r="BA728" s="105">
        <f>_xll.qlCalendarAdvance(Calendar,BA727,AY728,"f",,Trigger)</f>
        <v>44404</v>
      </c>
      <c r="BB728" s="105">
        <f>_xll.qlInterestRateIndexMaturity(Currency&amp;"ibor"&amp;Tenor,BA728,Trigger)</f>
        <v>44769</v>
      </c>
      <c r="BC728" s="257">
        <f>_xll.qlIndexFixing($AC$5,AZ728,TRUE,_xll.ohTrigger(Trigger,Trigger12M))</f>
        <v>1.4095894039413519E-2</v>
      </c>
      <c r="BD728" s="257">
        <f>_xll.qlIndexFixing($BE$1,AZ728,TRUE,_xll.ohTrigger(Trigger,Trigger12M))</f>
        <v>1.3837378498567851E-2</v>
      </c>
    </row>
    <row r="729" spans="51:56" ht="11.25" customHeight="1" x14ac:dyDescent="0.25">
      <c r="AY729" s="106" t="s">
        <v>83</v>
      </c>
      <c r="AZ729" s="105">
        <f>_xll.qlInterestRateIndexFixingDate(Currency&amp;"ibor"&amp;Tenor,BA729,Trigger)</f>
        <v>44407</v>
      </c>
      <c r="BA729" s="105">
        <f>_xll.qlCalendarAdvance(Calendar,BA728,AY729,"f",,Trigger)</f>
        <v>44411</v>
      </c>
      <c r="BB729" s="105">
        <f>_xll.qlInterestRateIndexMaturity(Currency&amp;"ibor"&amp;Tenor,BA729,Trigger)</f>
        <v>44776</v>
      </c>
      <c r="BC729" s="257">
        <f>_xll.qlIndexFixing($AC$5,AZ729,TRUE,_xll.ohTrigger(Trigger,Trigger12M))</f>
        <v>1.4130809994980773E-2</v>
      </c>
      <c r="BD729" s="257">
        <f>_xll.qlIndexFixing($BE$1,AZ729,TRUE,_xll.ohTrigger(Trigger,Trigger12M))</f>
        <v>1.3873831421083777E-2</v>
      </c>
    </row>
    <row r="730" spans="51:56" ht="11.25" customHeight="1" x14ac:dyDescent="0.25">
      <c r="AY730" s="106" t="s">
        <v>83</v>
      </c>
      <c r="AZ730" s="105">
        <f>_xll.qlInterestRateIndexFixingDate(Currency&amp;"ibor"&amp;Tenor,BA730,Trigger)</f>
        <v>44414</v>
      </c>
      <c r="BA730" s="105">
        <f>_xll.qlCalendarAdvance(Calendar,BA729,AY730,"f",,Trigger)</f>
        <v>44418</v>
      </c>
      <c r="BB730" s="105">
        <f>_xll.qlInterestRateIndexMaturity(Currency&amp;"ibor"&amp;Tenor,BA730,Trigger)</f>
        <v>44783</v>
      </c>
      <c r="BC730" s="257">
        <f>_xll.qlIndexFixing($AC$5,AZ730,TRUE,_xll.ohTrigger(Trigger,Trigger12M))</f>
        <v>1.4165678983843967E-2</v>
      </c>
      <c r="BD730" s="257">
        <f>_xll.qlIndexFixing($BE$1,AZ730,TRUE,_xll.ohTrigger(Trigger,Trigger12M))</f>
        <v>1.3909908938796569E-2</v>
      </c>
    </row>
    <row r="731" spans="51:56" ht="11.25" customHeight="1" x14ac:dyDescent="0.25">
      <c r="AY731" s="106" t="s">
        <v>83</v>
      </c>
      <c r="AZ731" s="105">
        <f>_xll.qlInterestRateIndexFixingDate(Currency&amp;"ibor"&amp;Tenor,BA731,Trigger)</f>
        <v>44421</v>
      </c>
      <c r="BA731" s="105">
        <f>_xll.qlCalendarAdvance(Calendar,BA730,AY731,"f",,Trigger)</f>
        <v>44425</v>
      </c>
      <c r="BB731" s="105">
        <f>_xll.qlInterestRateIndexMaturity(Currency&amp;"ibor"&amp;Tenor,BA731,Trigger)</f>
        <v>44790</v>
      </c>
      <c r="BC731" s="257">
        <f>_xll.qlIndexFixing($AC$5,AZ731,TRUE,_xll.ohTrigger(Trigger,Trigger12M))</f>
        <v>1.4200501001007644E-2</v>
      </c>
      <c r="BD731" s="257">
        <f>_xll.qlIndexFixing($BE$1,AZ731,TRUE,_xll.ohTrigger(Trigger,Trigger12M))</f>
        <v>1.3945618769724451E-2</v>
      </c>
    </row>
    <row r="732" spans="51:56" ht="11.25" customHeight="1" x14ac:dyDescent="0.25">
      <c r="AY732" s="106" t="s">
        <v>83</v>
      </c>
      <c r="AZ732" s="105">
        <f>_xll.qlInterestRateIndexFixingDate(Currency&amp;"ibor"&amp;Tenor,BA732,Trigger)</f>
        <v>44428</v>
      </c>
      <c r="BA732" s="105">
        <f>_xll.qlCalendarAdvance(Calendar,BA731,AY732,"f",,Trigger)</f>
        <v>44432</v>
      </c>
      <c r="BB732" s="105">
        <f>_xll.qlInterestRateIndexMaturity(Currency&amp;"ibor"&amp;Tenor,BA732,Trigger)</f>
        <v>44797</v>
      </c>
      <c r="BC732" s="257">
        <f>_xll.qlIndexFixing($AC$5,AZ732,TRUE,_xll.ohTrigger(Trigger,Trigger12M))</f>
        <v>1.4235276041482484E-2</v>
      </c>
      <c r="BD732" s="257">
        <f>_xll.qlIndexFixing($BE$1,AZ732,TRUE,_xll.ohTrigger(Trigger,Trigger12M))</f>
        <v>1.3980968758397052E-2</v>
      </c>
    </row>
    <row r="733" spans="51:56" ht="11.25" customHeight="1" x14ac:dyDescent="0.25">
      <c r="AY733" s="106" t="s">
        <v>83</v>
      </c>
      <c r="AZ733" s="105">
        <f>_xll.qlInterestRateIndexFixingDate(Currency&amp;"ibor"&amp;Tenor,BA733,Trigger)</f>
        <v>44435</v>
      </c>
      <c r="BA733" s="105">
        <f>_xll.qlCalendarAdvance(Calendar,BA732,AY733,"f",,Trigger)</f>
        <v>44439</v>
      </c>
      <c r="BB733" s="105">
        <f>_xll.qlInterestRateIndexMaturity(Currency&amp;"ibor"&amp;Tenor,BA733,Trigger)</f>
        <v>44804</v>
      </c>
      <c r="BC733" s="257">
        <f>_xll.qlIndexFixing($AC$5,AZ733,TRUE,_xll.ohTrigger(Trigger,Trigger12M))</f>
        <v>1.4270004100285946E-2</v>
      </c>
      <c r="BD733" s="257">
        <f>_xll.qlIndexFixing($BE$1,AZ733,TRUE,_xll.ohTrigger(Trigger,Trigger12M))</f>
        <v>1.4015966875848178E-2</v>
      </c>
    </row>
    <row r="734" spans="51:56" ht="11.25" customHeight="1" x14ac:dyDescent="0.25">
      <c r="AY734" s="106" t="s">
        <v>83</v>
      </c>
      <c r="AZ734" s="105">
        <f>_xll.qlInterestRateIndexFixingDate(Currency&amp;"ibor"&amp;Tenor,BA734,Trigger)</f>
        <v>44442</v>
      </c>
      <c r="BA734" s="105">
        <f>_xll.qlCalendarAdvance(Calendar,BA733,AY734,"f",,Trigger)</f>
        <v>44446</v>
      </c>
      <c r="BB734" s="105">
        <f>_xll.qlInterestRateIndexMaturity(Currency&amp;"ibor"&amp;Tenor,BA734,Trigger)</f>
        <v>44811</v>
      </c>
      <c r="BC734" s="257">
        <f>_xll.qlIndexFixing($AC$5,AZ734,TRUE,_xll.ohTrigger(Trigger,Trigger12M))</f>
        <v>1.430468517244185E-2</v>
      </c>
      <c r="BD734" s="257">
        <f>_xll.qlIndexFixing($BE$1,AZ734,TRUE,_xll.ohTrigger(Trigger,Trigger12M))</f>
        <v>1.4050621219610556E-2</v>
      </c>
    </row>
    <row r="735" spans="51:56" ht="11.25" customHeight="1" x14ac:dyDescent="0.25">
      <c r="AY735" s="106" t="s">
        <v>83</v>
      </c>
      <c r="AZ735" s="105">
        <f>_xll.qlInterestRateIndexFixingDate(Currency&amp;"ibor"&amp;Tenor,BA735,Trigger)</f>
        <v>44449</v>
      </c>
      <c r="BA735" s="105">
        <f>_xll.qlCalendarAdvance(Calendar,BA734,AY735,"f",,Trigger)</f>
        <v>44453</v>
      </c>
      <c r="BB735" s="105">
        <f>_xll.qlInterestRateIndexMaturity(Currency&amp;"ibor"&amp;Tenor,BA735,Trigger)</f>
        <v>44818</v>
      </c>
      <c r="BC735" s="257">
        <f>_xll.qlIndexFixing($AC$5,AZ735,TRUE,_xll.ohTrigger(Trigger,Trigger12M))</f>
        <v>1.4339319252981018E-2</v>
      </c>
      <c r="BD735" s="257">
        <f>_xll.qlIndexFixing($BE$1,AZ735,TRUE,_xll.ohTrigger(Trigger,Trigger12M))</f>
        <v>1.4084940013709701E-2</v>
      </c>
    </row>
    <row r="736" spans="51:56" ht="11.25" customHeight="1" x14ac:dyDescent="0.25">
      <c r="AY736" s="106" t="s">
        <v>83</v>
      </c>
      <c r="AZ736" s="105">
        <f>_xll.qlInterestRateIndexFixingDate(Currency&amp;"ibor"&amp;Tenor,BA736,Trigger)</f>
        <v>44456</v>
      </c>
      <c r="BA736" s="105">
        <f>_xll.qlCalendarAdvance(Calendar,BA735,AY736,"f",,Trigger)</f>
        <v>44460</v>
      </c>
      <c r="BB736" s="105">
        <f>_xll.qlInterestRateIndexMaturity(Currency&amp;"ibor"&amp;Tenor,BA736,Trigger)</f>
        <v>44825</v>
      </c>
      <c r="BC736" s="257">
        <f>_xll.qlIndexFixing($AC$5,AZ736,TRUE,_xll.ohTrigger(Trigger,Trigger12M))</f>
        <v>1.4373906336940847E-2</v>
      </c>
      <c r="BD736" s="257">
        <f>_xll.qlIndexFixing($BE$1,AZ736,TRUE,_xll.ohTrigger(Trigger,Trigger12M))</f>
        <v>1.4118931608656033E-2</v>
      </c>
    </row>
    <row r="737" spans="51:56" ht="11.25" customHeight="1" x14ac:dyDescent="0.25">
      <c r="AY737" s="106" t="s">
        <v>83</v>
      </c>
      <c r="AZ737" s="105">
        <f>_xll.qlInterestRateIndexFixingDate(Currency&amp;"ibor"&amp;Tenor,BA737,Trigger)</f>
        <v>44463</v>
      </c>
      <c r="BA737" s="105">
        <f>_xll.qlCalendarAdvance(Calendar,BA736,AY737,"f",,Trigger)</f>
        <v>44467</v>
      </c>
      <c r="BB737" s="105">
        <f>_xll.qlInterestRateIndexMaturity(Currency&amp;"ibor"&amp;Tenor,BA737,Trigger)</f>
        <v>44832</v>
      </c>
      <c r="BC737" s="257">
        <f>_xll.qlIndexFixing($AC$5,AZ737,TRUE,_xll.ohTrigger(Trigger,Trigger12M))</f>
        <v>1.4408446419364861E-2</v>
      </c>
      <c r="BD737" s="257">
        <f>_xll.qlIndexFixing($BE$1,AZ737,TRUE,_xll.ohTrigger(Trigger,Trigger12M))</f>
        <v>1.4152604481440496E-2</v>
      </c>
    </row>
    <row r="738" spans="51:56" ht="11.25" customHeight="1" x14ac:dyDescent="0.25">
      <c r="AY738" s="106" t="s">
        <v>83</v>
      </c>
      <c r="AZ738" s="105">
        <f>_xll.qlInterestRateIndexFixingDate(Currency&amp;"ibor"&amp;Tenor,BA738,Trigger)</f>
        <v>44470</v>
      </c>
      <c r="BA738" s="105">
        <f>_xll.qlCalendarAdvance(Calendar,BA737,AY738,"f",,Trigger)</f>
        <v>44474</v>
      </c>
      <c r="BB738" s="105">
        <f>_xll.qlInterestRateIndexMaturity(Currency&amp;"ibor"&amp;Tenor,BA738,Trigger)</f>
        <v>44839</v>
      </c>
      <c r="BC738" s="257">
        <f>_xll.qlIndexFixing($AC$5,AZ738,TRUE,_xll.ohTrigger(Trigger,Trigger12M))</f>
        <v>1.4442939495304034E-2</v>
      </c>
      <c r="BD738" s="257">
        <f>_xll.qlIndexFixing($BE$1,AZ738,TRUE,_xll.ohTrigger(Trigger,Trigger12M))</f>
        <v>1.4185967235526457E-2</v>
      </c>
    </row>
    <row r="739" spans="51:56" ht="11.25" customHeight="1" x14ac:dyDescent="0.25">
      <c r="AY739" s="106" t="s">
        <v>83</v>
      </c>
      <c r="AZ739" s="105">
        <f>_xll.qlInterestRateIndexFixingDate(Currency&amp;"ibor"&amp;Tenor,BA739,Trigger)</f>
        <v>44477</v>
      </c>
      <c r="BA739" s="105">
        <f>_xll.qlCalendarAdvance(Calendar,BA738,AY739,"f",,Trigger)</f>
        <v>44481</v>
      </c>
      <c r="BB739" s="105">
        <f>_xll.qlInterestRateIndexMaturity(Currency&amp;"ibor"&amp;Tenor,BA739,Trigger)</f>
        <v>44846</v>
      </c>
      <c r="BC739" s="257">
        <f>_xll.qlIndexFixing($AC$5,AZ739,TRUE,_xll.ohTrigger(Trigger,Trigger12M))</f>
        <v>1.4477385559814813E-2</v>
      </c>
      <c r="BD739" s="257">
        <f>_xll.qlIndexFixing($BE$1,AZ739,TRUE,_xll.ohTrigger(Trigger,Trigger12M))</f>
        <v>1.4219028600845325E-2</v>
      </c>
    </row>
    <row r="740" spans="51:56" ht="11.25" customHeight="1" x14ac:dyDescent="0.25">
      <c r="AY740" s="106" t="s">
        <v>83</v>
      </c>
      <c r="AZ740" s="105">
        <f>_xll.qlInterestRateIndexFixingDate(Currency&amp;"ibor"&amp;Tenor,BA740,Trigger)</f>
        <v>44484</v>
      </c>
      <c r="BA740" s="105">
        <f>_xll.qlCalendarAdvance(Calendar,BA739,AY740,"f",,Trigger)</f>
        <v>44488</v>
      </c>
      <c r="BB740" s="105">
        <f>_xll.qlInterestRateIndexMaturity(Currency&amp;"ibor"&amp;Tenor,BA740,Trigger)</f>
        <v>44853</v>
      </c>
      <c r="BC740" s="257">
        <f>_xll.qlIndexFixing($AC$5,AZ740,TRUE,_xll.ohTrigger(Trigger,Trigger12M))</f>
        <v>1.4511784607961748E-2</v>
      </c>
      <c r="BD740" s="257">
        <f>_xll.qlIndexFixing($BE$1,AZ740,TRUE,_xll.ohTrigger(Trigger,Trigger12M))</f>
        <v>1.4251797433789976E-2</v>
      </c>
    </row>
    <row r="741" spans="51:56" ht="11.25" customHeight="1" x14ac:dyDescent="0.25">
      <c r="AY741" s="106" t="s">
        <v>83</v>
      </c>
      <c r="AZ741" s="105">
        <f>_xll.qlInterestRateIndexFixingDate(Currency&amp;"ibor"&amp;Tenor,BA741,Trigger)</f>
        <v>44491</v>
      </c>
      <c r="BA741" s="105">
        <f>_xll.qlCalendarAdvance(Calendar,BA740,AY741,"f",,Trigger)</f>
        <v>44495</v>
      </c>
      <c r="BB741" s="105">
        <f>_xll.qlInterestRateIndexMaturity(Currency&amp;"ibor"&amp;Tenor,BA741,Trigger)</f>
        <v>44860</v>
      </c>
      <c r="BC741" s="257">
        <f>_xll.qlIndexFixing($AC$5,AZ741,TRUE,_xll.ohTrigger(Trigger,Trigger12M))</f>
        <v>1.4546136634814646E-2</v>
      </c>
      <c r="BD741" s="257">
        <f>_xll.qlIndexFixing($BE$1,AZ741,TRUE,_xll.ohTrigger(Trigger,Trigger12M))</f>
        <v>1.4284282717209072E-2</v>
      </c>
    </row>
    <row r="742" spans="51:56" ht="11.25" customHeight="1" x14ac:dyDescent="0.25">
      <c r="AY742" s="106" t="s">
        <v>83</v>
      </c>
      <c r="AZ742" s="105">
        <f>_xll.qlInterestRateIndexFixingDate(Currency&amp;"ibor"&amp;Tenor,BA742,Trigger)</f>
        <v>44498</v>
      </c>
      <c r="BA742" s="105">
        <f>_xll.qlCalendarAdvance(Calendar,BA741,AY742,"f",,Trigger)</f>
        <v>44502</v>
      </c>
      <c r="BB742" s="105">
        <f>_xll.qlInterestRateIndexMaturity(Currency&amp;"ibor"&amp;Tenor,BA742,Trigger)</f>
        <v>44867</v>
      </c>
      <c r="BC742" s="257">
        <f>_xll.qlIndexFixing($AC$5,AZ742,TRUE,_xll.ohTrigger(Trigger,Trigger12M))</f>
        <v>1.4580441635450763E-2</v>
      </c>
      <c r="BD742" s="257">
        <f>_xll.qlIndexFixing($BE$1,AZ742,TRUE,_xll.ohTrigger(Trigger,Trigger12M))</f>
        <v>1.4316493560401568E-2</v>
      </c>
    </row>
    <row r="743" spans="51:56" ht="11.25" customHeight="1" x14ac:dyDescent="0.25">
      <c r="AY743" s="106" t="s">
        <v>83</v>
      </c>
      <c r="AZ743" s="105">
        <f>_xll.qlInterestRateIndexFixingDate(Currency&amp;"ibor"&amp;Tenor,BA743,Trigger)</f>
        <v>44505</v>
      </c>
      <c r="BA743" s="105">
        <f>_xll.qlCalendarAdvance(Calendar,BA742,AY743,"f",,Trigger)</f>
        <v>44509</v>
      </c>
      <c r="BB743" s="105">
        <f>_xll.qlInterestRateIndexMaturity(Currency&amp;"ibor"&amp;Tenor,BA743,Trigger)</f>
        <v>44874</v>
      </c>
      <c r="BC743" s="257">
        <f>_xll.qlIndexFixing($AC$5,AZ743,TRUE,_xll.ohTrigger(Trigger,Trigger12M))</f>
        <v>1.4614699604953478E-2</v>
      </c>
      <c r="BD743" s="257">
        <f>_xll.qlIndexFixing($BE$1,AZ743,TRUE,_xll.ohTrigger(Trigger,Trigger12M))</f>
        <v>1.4348439199111688E-2</v>
      </c>
    </row>
    <row r="744" spans="51:56" ht="11.25" customHeight="1" x14ac:dyDescent="0.25">
      <c r="AY744" s="106" t="s">
        <v>83</v>
      </c>
      <c r="AZ744" s="105">
        <f>_xll.qlInterestRateIndexFixingDate(Currency&amp;"ibor"&amp;Tenor,BA744,Trigger)</f>
        <v>44512</v>
      </c>
      <c r="BA744" s="105">
        <f>_xll.qlCalendarAdvance(Calendar,BA743,AY744,"f",,Trigger)</f>
        <v>44516</v>
      </c>
      <c r="BB744" s="105">
        <f>_xll.qlInterestRateIndexMaturity(Currency&amp;"ibor"&amp;Tenor,BA744,Trigger)</f>
        <v>44881</v>
      </c>
      <c r="BC744" s="257">
        <f>_xll.qlIndexFixing($AC$5,AZ744,TRUE,_xll.ohTrigger(Trigger,Trigger12M))</f>
        <v>1.4648910538413409E-2</v>
      </c>
      <c r="BD744" s="257">
        <f>_xll.qlIndexFixing($BE$1,AZ744,TRUE,_xll.ohTrigger(Trigger,Trigger12M))</f>
        <v>1.4380128995524325E-2</v>
      </c>
    </row>
    <row r="745" spans="51:56" ht="11.25" customHeight="1" x14ac:dyDescent="0.25">
      <c r="AY745" s="106" t="s">
        <v>83</v>
      </c>
      <c r="AZ745" s="105">
        <f>_xll.qlInterestRateIndexFixingDate(Currency&amp;"ibor"&amp;Tenor,BA745,Trigger)</f>
        <v>44519</v>
      </c>
      <c r="BA745" s="105">
        <f>_xll.qlCalendarAdvance(Calendar,BA744,AY745,"f",,Trigger)</f>
        <v>44523</v>
      </c>
      <c r="BB745" s="105">
        <f>_xll.qlInterestRateIndexMaturity(Currency&amp;"ibor"&amp;Tenor,BA745,Trigger)</f>
        <v>44888</v>
      </c>
      <c r="BC745" s="257">
        <f>_xll.qlIndexFixing($AC$5,AZ745,TRUE,_xll.ohTrigger(Trigger,Trigger12M))</f>
        <v>1.4683074430927078E-2</v>
      </c>
      <c r="BD745" s="257">
        <f>_xll.qlIndexFixing($BE$1,AZ745,TRUE,_xll.ohTrigger(Trigger,Trigger12M))</f>
        <v>1.4411572438260216E-2</v>
      </c>
    </row>
    <row r="746" spans="51:56" ht="11.25" customHeight="1" x14ac:dyDescent="0.25">
      <c r="AY746" s="106" t="s">
        <v>83</v>
      </c>
      <c r="AZ746" s="105">
        <f>_xll.qlInterestRateIndexFixingDate(Currency&amp;"ibor"&amp;Tenor,BA746,Trigger)</f>
        <v>44526</v>
      </c>
      <c r="BA746" s="105">
        <f>_xll.qlCalendarAdvance(Calendar,BA745,AY746,"f",,Trigger)</f>
        <v>44530</v>
      </c>
      <c r="BB746" s="105">
        <f>_xll.qlInterestRateIndexMaturity(Currency&amp;"ibor"&amp;Tenor,BA746,Trigger)</f>
        <v>44895</v>
      </c>
      <c r="BC746" s="257">
        <f>_xll.qlIndexFixing($AC$5,AZ746,TRUE,_xll.ohTrigger(Trigger,Trigger12M))</f>
        <v>1.4717191277598017E-2</v>
      </c>
      <c r="BD746" s="257">
        <f>_xll.qlIndexFixing($BE$1,AZ746,TRUE,_xll.ohTrigger(Trigger,Trigger12M))</f>
        <v>1.4442779142372224E-2</v>
      </c>
    </row>
    <row r="747" spans="51:56" ht="11.25" customHeight="1" x14ac:dyDescent="0.25">
      <c r="AY747" s="106" t="s">
        <v>83</v>
      </c>
      <c r="AZ747" s="105">
        <f>_xll.qlInterestRateIndexFixingDate(Currency&amp;"ibor"&amp;Tenor,BA747,Trigger)</f>
        <v>44533</v>
      </c>
      <c r="BA747" s="105">
        <f>_xll.qlCalendarAdvance(Calendar,BA746,AY747,"f",,Trigger)</f>
        <v>44537</v>
      </c>
      <c r="BB747" s="105">
        <f>_xll.qlInterestRateIndexMaturity(Currency&amp;"ibor"&amp;Tenor,BA747,Trigger)</f>
        <v>44902</v>
      </c>
      <c r="BC747" s="257">
        <f>_xll.qlIndexFixing($AC$5,AZ747,TRUE,_xll.ohTrigger(Trigger,Trigger12M))</f>
        <v>1.475126107353677E-2</v>
      </c>
      <c r="BD747" s="257">
        <f>_xll.qlIndexFixing($BE$1,AZ747,TRUE,_xll.ohTrigger(Trigger,Trigger12M))</f>
        <v>1.4473758849341396E-2</v>
      </c>
    </row>
    <row r="748" spans="51:56" ht="11.25" customHeight="1" x14ac:dyDescent="0.25">
      <c r="AY748" s="106" t="s">
        <v>83</v>
      </c>
      <c r="AZ748" s="105">
        <f>_xll.qlInterestRateIndexFixingDate(Currency&amp;"ibor"&amp;Tenor,BA748,Trigger)</f>
        <v>44540</v>
      </c>
      <c r="BA748" s="105">
        <f>_xll.qlCalendarAdvance(Calendar,BA747,AY748,"f",,Trigger)</f>
        <v>44544</v>
      </c>
      <c r="BB748" s="105">
        <f>_xll.qlInterestRateIndexMaturity(Currency&amp;"ibor"&amp;Tenor,BA748,Trigger)</f>
        <v>44909</v>
      </c>
      <c r="BC748" s="257">
        <f>_xll.qlIndexFixing($AC$5,AZ748,TRUE,_xll.ohTrigger(Trigger,Trigger12M))</f>
        <v>1.4785283813859572E-2</v>
      </c>
      <c r="BD748" s="257">
        <f>_xll.qlIndexFixing($BE$1,AZ748,TRUE,_xll.ohTrigger(Trigger,Trigger12M))</f>
        <v>1.4504521427074552E-2</v>
      </c>
    </row>
    <row r="749" spans="51:56" ht="11.25" customHeight="1" x14ac:dyDescent="0.25">
      <c r="AY749" s="106" t="s">
        <v>83</v>
      </c>
      <c r="AZ749" s="105">
        <f>_xll.qlInterestRateIndexFixingDate(Currency&amp;"ibor"&amp;Tenor,BA749,Trigger)</f>
        <v>44547</v>
      </c>
      <c r="BA749" s="105">
        <f>_xll.qlCalendarAdvance(Calendar,BA748,AY749,"f",,Trigger)</f>
        <v>44551</v>
      </c>
      <c r="BB749" s="105">
        <f>_xll.qlInterestRateIndexMaturity(Currency&amp;"ibor"&amp;Tenor,BA749,Trigger)</f>
        <v>44916</v>
      </c>
      <c r="BC749" s="257">
        <f>_xll.qlIndexFixing($AC$5,AZ749,TRUE,_xll.ohTrigger(Trigger,Trigger12M))</f>
        <v>1.4819259493690102E-2</v>
      </c>
      <c r="BD749" s="257">
        <f>_xll.qlIndexFixing($BE$1,AZ749,TRUE,_xll.ohTrigger(Trigger,Trigger12M))</f>
        <v>1.4535076869900784E-2</v>
      </c>
    </row>
    <row r="750" spans="51:56" ht="11.25" customHeight="1" x14ac:dyDescent="0.25">
      <c r="AY750" s="106" t="s">
        <v>83</v>
      </c>
      <c r="AZ750" s="105">
        <f>_xll.qlInterestRateIndexFixingDate(Currency&amp;"ibor"&amp;Tenor,BA750,Trigger)</f>
        <v>44554</v>
      </c>
      <c r="BA750" s="105">
        <f>_xll.qlCalendarAdvance(Calendar,BA749,AY750,"f",,Trigger)</f>
        <v>44558</v>
      </c>
      <c r="BB750" s="105">
        <f>_xll.qlInterestRateIndexMaturity(Currency&amp;"ibor"&amp;Tenor,BA750,Trigger)</f>
        <v>44923</v>
      </c>
      <c r="BC750" s="257">
        <f>_xll.qlIndexFixing($AC$5,AZ750,TRUE,_xll.ohTrigger(Trigger,Trigger12M))</f>
        <v>1.4853188108158614E-2</v>
      </c>
      <c r="BD750" s="257">
        <f>_xll.qlIndexFixing($BE$1,AZ750,TRUE,_xll.ohTrigger(Trigger,Trigger12M))</f>
        <v>1.4565435298569919E-2</v>
      </c>
    </row>
    <row r="751" spans="51:56" ht="11.25" customHeight="1" x14ac:dyDescent="0.25">
      <c r="AY751" s="106" t="s">
        <v>83</v>
      </c>
      <c r="AZ751" s="105">
        <f>_xll.qlInterestRateIndexFixingDate(Currency&amp;"ibor"&amp;Tenor,BA751,Trigger)</f>
        <v>44561</v>
      </c>
      <c r="BA751" s="105">
        <f>_xll.qlCalendarAdvance(Calendar,BA750,AY751,"f",,Trigger)</f>
        <v>44565</v>
      </c>
      <c r="BB751" s="105">
        <f>_xll.qlInterestRateIndexMaturity(Currency&amp;"ibor"&amp;Tenor,BA751,Trigger)</f>
        <v>44930</v>
      </c>
      <c r="BC751" s="257">
        <f>_xll.qlIndexFixing($AC$5,AZ751,TRUE,_xll.ohTrigger(Trigger,Trigger12M))</f>
        <v>1.4887069652401273E-2</v>
      </c>
      <c r="BD751" s="257">
        <f>_xll.qlIndexFixing($BE$1,AZ751,TRUE,_xll.ohTrigger(Trigger,Trigger12M))</f>
        <v>1.4595606960251641E-2</v>
      </c>
    </row>
    <row r="752" spans="51:56" ht="11.25" customHeight="1" x14ac:dyDescent="0.25">
      <c r="AY752" s="106" t="s">
        <v>83</v>
      </c>
      <c r="AZ752" s="105">
        <f>_xll.qlInterestRateIndexFixingDate(Currency&amp;"ibor"&amp;Tenor,BA752,Trigger)</f>
        <v>44568</v>
      </c>
      <c r="BA752" s="105">
        <f>_xll.qlCalendarAdvance(Calendar,BA751,AY752,"f",,Trigger)</f>
        <v>44572</v>
      </c>
      <c r="BB752" s="105">
        <f>_xll.qlInterestRateIndexMaturity(Currency&amp;"ibor"&amp;Tenor,BA752,Trigger)</f>
        <v>44937</v>
      </c>
      <c r="BC752" s="257">
        <f>_xll.qlIndexFixing($AC$5,AZ752,TRUE,_xll.ohTrigger(Trigger,Trigger12M))</f>
        <v>1.4920904121561687E-2</v>
      </c>
      <c r="BD752" s="257">
        <f>_xll.qlIndexFixing($BE$1,AZ752,TRUE,_xll.ohTrigger(Trigger,Trigger12M))</f>
        <v>1.462560222853441E-2</v>
      </c>
    </row>
    <row r="753" spans="51:56" ht="11.25" customHeight="1" x14ac:dyDescent="0.25">
      <c r="AY753" s="106" t="s">
        <v>83</v>
      </c>
      <c r="AZ753" s="105">
        <f>_xll.qlInterestRateIndexFixingDate(Currency&amp;"ibor"&amp;Tenor,BA753,Trigger)</f>
        <v>44575</v>
      </c>
      <c r="BA753" s="105">
        <f>_xll.qlCalendarAdvance(Calendar,BA752,AY753,"f",,Trigger)</f>
        <v>44579</v>
      </c>
      <c r="BB753" s="105">
        <f>_xll.qlInterestRateIndexMaturity(Currency&amp;"ibor"&amp;Tenor,BA753,Trigger)</f>
        <v>44944</v>
      </c>
      <c r="BC753" s="257">
        <f>_xll.qlIndexFixing($AC$5,AZ753,TRUE,_xll.ohTrigger(Trigger,Trigger12M))</f>
        <v>1.4954691510789821E-2</v>
      </c>
      <c r="BD753" s="257">
        <f>_xll.qlIndexFixing($BE$1,AZ753,TRUE,_xll.ohTrigger(Trigger,Trigger12M))</f>
        <v>1.4655431603424784E-2</v>
      </c>
    </row>
    <row r="754" spans="51:56" ht="11.25" customHeight="1" x14ac:dyDescent="0.25">
      <c r="AY754" s="106" t="s">
        <v>83</v>
      </c>
      <c r="AZ754" s="105">
        <f>_xll.qlInterestRateIndexFixingDate(Currency&amp;"ibor"&amp;Tenor,BA754,Trigger)</f>
        <v>44582</v>
      </c>
      <c r="BA754" s="105">
        <f>_xll.qlCalendarAdvance(Calendar,BA753,AY754,"f",,Trigger)</f>
        <v>44586</v>
      </c>
      <c r="BB754" s="105">
        <f>_xll.qlInterestRateIndexMaturity(Currency&amp;"ibor"&amp;Tenor,BA754,Trigger)</f>
        <v>44951</v>
      </c>
      <c r="BC754" s="257">
        <f>_xll.qlIndexFixing($AC$5,AZ754,TRUE,_xll.ohTrigger(Trigger,Trigger12M))</f>
        <v>1.4988431815242205E-2</v>
      </c>
      <c r="BD754" s="257">
        <f>_xll.qlIndexFixing($BE$1,AZ754,TRUE,_xll.ohTrigger(Trigger,Trigger12M))</f>
        <v>1.468510571134919E-2</v>
      </c>
    </row>
    <row r="755" spans="51:56" ht="11.25" customHeight="1" x14ac:dyDescent="0.25">
      <c r="AY755" s="106" t="s">
        <v>83</v>
      </c>
      <c r="AZ755" s="105">
        <f>_xll.qlInterestRateIndexFixingDate(Currency&amp;"ibor"&amp;Tenor,BA755,Trigger)</f>
        <v>44589</v>
      </c>
      <c r="BA755" s="105">
        <f>_xll.qlCalendarAdvance(Calendar,BA754,AY755,"f",,Trigger)</f>
        <v>44593</v>
      </c>
      <c r="BB755" s="105">
        <f>_xll.qlInterestRateIndexMaturity(Currency&amp;"ibor"&amp;Tenor,BA755,Trigger)</f>
        <v>44958</v>
      </c>
      <c r="BC755" s="257">
        <f>_xll.qlIndexFixing($AC$5,AZ755,TRUE,_xll.ohTrigger(Trigger,Trigger12M))</f>
        <v>1.502212503008216E-2</v>
      </c>
      <c r="BD755" s="257">
        <f>_xll.qlIndexFixing($BE$1,AZ755,TRUE,_xll.ohTrigger(Trigger,Trigger12M))</f>
        <v>1.4714635305155661E-2</v>
      </c>
    </row>
    <row r="756" spans="51:56" ht="11.25" customHeight="1" x14ac:dyDescent="0.25">
      <c r="AY756" s="106" t="s">
        <v>83</v>
      </c>
      <c r="AZ756" s="105">
        <f>_xll.qlInterestRateIndexFixingDate(Currency&amp;"ibor"&amp;Tenor,BA756,Trigger)</f>
        <v>44596</v>
      </c>
      <c r="BA756" s="105">
        <f>_xll.qlCalendarAdvance(Calendar,BA755,AY756,"f",,Trigger)</f>
        <v>44600</v>
      </c>
      <c r="BB756" s="105">
        <f>_xll.qlInterestRateIndexMaturity(Currency&amp;"ibor"&amp;Tenor,BA756,Trigger)</f>
        <v>44965</v>
      </c>
      <c r="BC756" s="257">
        <f>_xll.qlIndexFixing($AC$5,AZ756,TRUE,_xll.ohTrigger(Trigger,Trigger12M))</f>
        <v>1.5055771150479359E-2</v>
      </c>
      <c r="BD756" s="257">
        <f>_xll.qlIndexFixing($BE$1,AZ756,TRUE,_xll.ohTrigger(Trigger,Trigger12M))</f>
        <v>1.4744031264114946E-2</v>
      </c>
    </row>
    <row r="757" spans="51:56" ht="11.25" customHeight="1" x14ac:dyDescent="0.25">
      <c r="AY757" s="106" t="s">
        <v>83</v>
      </c>
      <c r="AZ757" s="105">
        <f>_xll.qlInterestRateIndexFixingDate(Currency&amp;"ibor"&amp;Tenor,BA757,Trigger)</f>
        <v>44603</v>
      </c>
      <c r="BA757" s="105">
        <f>_xll.qlCalendarAdvance(Calendar,BA756,AY757,"f",,Trigger)</f>
        <v>44607</v>
      </c>
      <c r="BB757" s="105">
        <f>_xll.qlInterestRateIndexMaturity(Currency&amp;"ibor"&amp;Tenor,BA757,Trigger)</f>
        <v>44972</v>
      </c>
      <c r="BC757" s="257">
        <f>_xll.qlIndexFixing($AC$5,AZ757,TRUE,_xll.ohTrigger(Trigger,Trigger12M))</f>
        <v>1.5089370171610262E-2</v>
      </c>
      <c r="BD757" s="257">
        <f>_xll.qlIndexFixing($BE$1,AZ757,TRUE,_xll.ohTrigger(Trigger,Trigger12M))</f>
        <v>1.4773304593925314E-2</v>
      </c>
    </row>
    <row r="758" spans="51:56" ht="11.25" customHeight="1" x14ac:dyDescent="0.25">
      <c r="AY758" s="106" t="s">
        <v>83</v>
      </c>
      <c r="AZ758" s="105">
        <f>_xll.qlInterestRateIndexFixingDate(Currency&amp;"ibor"&amp;Tenor,BA758,Trigger)</f>
        <v>44610</v>
      </c>
      <c r="BA758" s="105">
        <f>_xll.qlCalendarAdvance(Calendar,BA757,AY758,"f",,Trigger)</f>
        <v>44614</v>
      </c>
      <c r="BB758" s="105">
        <f>_xll.qlInterestRateIndexMaturity(Currency&amp;"ibor"&amp;Tenor,BA758,Trigger)</f>
        <v>44979</v>
      </c>
      <c r="BC758" s="257">
        <f>_xll.qlIndexFixing($AC$5,AZ758,TRUE,_xll.ohTrigger(Trigger,Trigger12M))</f>
        <v>1.512292208865834E-2</v>
      </c>
      <c r="BD758" s="257">
        <f>_xll.qlIndexFixing($BE$1,AZ758,TRUE,_xll.ohTrigger(Trigger,Trigger12M))</f>
        <v>1.4802466426716064E-2</v>
      </c>
    </row>
    <row r="759" spans="51:56" ht="11.25" customHeight="1" x14ac:dyDescent="0.25">
      <c r="AY759" s="106" t="s">
        <v>83</v>
      </c>
      <c r="AZ759" s="105">
        <f>_xll.qlInterestRateIndexFixingDate(Currency&amp;"ibor"&amp;Tenor,BA759,Trigger)</f>
        <v>44617</v>
      </c>
      <c r="BA759" s="105">
        <f>_xll.qlCalendarAdvance(Calendar,BA758,AY759,"f",,Trigger)</f>
        <v>44621</v>
      </c>
      <c r="BB759" s="105">
        <f>_xll.qlInterestRateIndexMaturity(Currency&amp;"ibor"&amp;Tenor,BA759,Trigger)</f>
        <v>44986</v>
      </c>
      <c r="BC759" s="257">
        <f>_xll.qlIndexFixing($AC$5,AZ759,TRUE,_xll.ohTrigger(Trigger,Trigger12M))</f>
        <v>1.5156426896813192E-2</v>
      </c>
      <c r="BD759" s="257">
        <f>_xll.qlIndexFixing($BE$1,AZ759,TRUE,_xll.ohTrigger(Trigger,Trigger12M))</f>
        <v>1.4831528021052564E-2</v>
      </c>
    </row>
    <row r="760" spans="51:56" ht="11.25" customHeight="1" x14ac:dyDescent="0.25">
      <c r="AY760" s="106" t="s">
        <v>83</v>
      </c>
      <c r="AZ760" s="105">
        <f>_xll.qlInterestRateIndexFixingDate(Currency&amp;"ibor"&amp;Tenor,BA760,Trigger)</f>
        <v>44624</v>
      </c>
      <c r="BA760" s="105">
        <f>_xll.qlCalendarAdvance(Calendar,BA759,AY760,"f",,Trigger)</f>
        <v>44628</v>
      </c>
      <c r="BB760" s="105">
        <f>_xll.qlInterestRateIndexMaturity(Currency&amp;"ibor"&amp;Tenor,BA760,Trigger)</f>
        <v>44993</v>
      </c>
      <c r="BC760" s="257">
        <f>_xll.qlIndexFixing($AC$5,AZ760,TRUE,_xll.ohTrigger(Trigger,Trigger12M))</f>
        <v>1.518988459127143E-2</v>
      </c>
      <c r="BD760" s="257">
        <f>_xll.qlIndexFixing($BE$1,AZ760,TRUE,_xll.ohTrigger(Trigger,Trigger12M))</f>
        <v>1.4860500761943478E-2</v>
      </c>
    </row>
    <row r="761" spans="51:56" ht="11.25" customHeight="1" x14ac:dyDescent="0.25">
      <c r="AY761" s="106" t="s">
        <v>83</v>
      </c>
      <c r="AZ761" s="105">
        <f>_xll.qlInterestRateIndexFixingDate(Currency&amp;"ibor"&amp;Tenor,BA761,Trigger)</f>
        <v>44631</v>
      </c>
      <c r="BA761" s="105">
        <f>_xll.qlCalendarAdvance(Calendar,BA760,AY761,"f",,Trigger)</f>
        <v>44635</v>
      </c>
      <c r="BB761" s="105">
        <f>_xll.qlInterestRateIndexMaturity(Currency&amp;"ibor"&amp;Tenor,BA761,Trigger)</f>
        <v>45000</v>
      </c>
      <c r="BC761" s="257">
        <f>_xll.qlIndexFixing($AC$5,AZ761,TRUE,_xll.ohTrigger(Trigger,Trigger12M))</f>
        <v>1.5223295167235576E-2</v>
      </c>
      <c r="BD761" s="257">
        <f>_xll.qlIndexFixing($BE$1,AZ761,TRUE,_xll.ohTrigger(Trigger,Trigger12M))</f>
        <v>1.4889396160846892E-2</v>
      </c>
    </row>
    <row r="762" spans="51:56" ht="11.25" customHeight="1" x14ac:dyDescent="0.25">
      <c r="AY762" s="106" t="s">
        <v>83</v>
      </c>
      <c r="AZ762" s="105">
        <f>_xll.qlInterestRateIndexFixingDate(Currency&amp;"ibor"&amp;Tenor,BA762,Trigger)</f>
        <v>44638</v>
      </c>
      <c r="BA762" s="105">
        <f>_xll.qlCalendarAdvance(Calendar,BA761,AY762,"f",,Trigger)</f>
        <v>44642</v>
      </c>
      <c r="BB762" s="105">
        <f>_xll.qlInterestRateIndexMaturity(Currency&amp;"ibor"&amp;Tenor,BA762,Trigger)</f>
        <v>45007</v>
      </c>
      <c r="BC762" s="257">
        <f>_xll.qlIndexFixing($AC$5,AZ762,TRUE,_xll.ohTrigger(Trigger,Trigger12M))</f>
        <v>1.5256658619916035E-2</v>
      </c>
      <c r="BD762" s="257">
        <f>_xll.qlIndexFixing($BE$1,AZ762,TRUE,_xll.ohTrigger(Trigger,Trigger12M))</f>
        <v>1.4918225855680834E-2</v>
      </c>
    </row>
    <row r="763" spans="51:56" ht="11.25" customHeight="1" x14ac:dyDescent="0.25">
      <c r="AY763" s="106" t="s">
        <v>83</v>
      </c>
      <c r="AZ763" s="105">
        <f>_xll.qlInterestRateIndexFixingDate(Currency&amp;"ibor"&amp;Tenor,BA763,Trigger)</f>
        <v>44645</v>
      </c>
      <c r="BA763" s="105">
        <f>_xll.qlCalendarAdvance(Calendar,BA762,AY763,"f",,Trigger)</f>
        <v>44649</v>
      </c>
      <c r="BB763" s="105">
        <f>_xll.qlInterestRateIndexMaturity(Currency&amp;"ibor"&amp;Tenor,BA763,Trigger)</f>
        <v>45014</v>
      </c>
      <c r="BC763" s="257">
        <f>_xll.qlIndexFixing($AC$5,AZ763,TRUE,_xll.ohTrigger(Trigger,Trigger12M))</f>
        <v>1.5289974944529126E-2</v>
      </c>
      <c r="BD763" s="257">
        <f>_xll.qlIndexFixing($BE$1,AZ763,TRUE,_xll.ohTrigger(Trigger,Trigger12M))</f>
        <v>1.4947001610830275E-2</v>
      </c>
    </row>
    <row r="764" spans="51:56" ht="11.25" customHeight="1" x14ac:dyDescent="0.25">
      <c r="AY764" s="106" t="s">
        <v>83</v>
      </c>
      <c r="AZ764" s="105">
        <f>_xll.qlInterestRateIndexFixingDate(Currency&amp;"ibor"&amp;Tenor,BA764,Trigger)</f>
        <v>44652</v>
      </c>
      <c r="BA764" s="105">
        <f>_xll.qlCalendarAdvance(Calendar,BA763,AY764,"f",,Trigger)</f>
        <v>44656</v>
      </c>
      <c r="BB764" s="105">
        <f>_xll.qlInterestRateIndexMaturity(Currency&amp;"ibor"&amp;Tenor,BA764,Trigger)</f>
        <v>45021</v>
      </c>
      <c r="BC764" s="257">
        <f>_xll.qlIndexFixing($AC$5,AZ764,TRUE,_xll.ohTrigger(Trigger,Trigger12M))</f>
        <v>1.5323244136297523E-2</v>
      </c>
      <c r="BD764" s="257">
        <f>_xll.qlIndexFixing($BE$1,AZ764,TRUE,_xll.ohTrigger(Trigger,Trigger12M))</f>
        <v>1.4975735317160933E-2</v>
      </c>
    </row>
    <row r="765" spans="51:56" ht="11.25" customHeight="1" x14ac:dyDescent="0.25">
      <c r="AY765" s="106" t="s">
        <v>83</v>
      </c>
      <c r="AZ765" s="105">
        <f>_xll.qlInterestRateIndexFixingDate(Currency&amp;"ibor"&amp;Tenor,BA765,Trigger)</f>
        <v>44659</v>
      </c>
      <c r="BA765" s="105">
        <f>_xll.qlCalendarAdvance(Calendar,BA764,AY765,"f",,Trigger)</f>
        <v>44663</v>
      </c>
      <c r="BB765" s="105">
        <f>_xll.qlInterestRateIndexMaturity(Currency&amp;"ibor"&amp;Tenor,BA765,Trigger)</f>
        <v>45028</v>
      </c>
      <c r="BC765" s="257">
        <f>_xll.qlIndexFixing($AC$5,AZ765,TRUE,_xll.ohTrigger(Trigger,Trigger12M))</f>
        <v>1.5356466190450902E-2</v>
      </c>
      <c r="BD765" s="257">
        <f>_xll.qlIndexFixing($BE$1,AZ765,TRUE,_xll.ohTrigger(Trigger,Trigger12M))</f>
        <v>1.5004438992029561E-2</v>
      </c>
    </row>
    <row r="766" spans="51:56" ht="11.25" customHeight="1" x14ac:dyDescent="0.25">
      <c r="AY766" s="106" t="s">
        <v>83</v>
      </c>
      <c r="AZ766" s="105">
        <f>_xll.qlInterestRateIndexFixingDate(Currency&amp;"ibor"&amp;Tenor,BA766,Trigger)</f>
        <v>44664</v>
      </c>
      <c r="BA766" s="105">
        <f>_xll.qlCalendarAdvance(Calendar,BA765,AY766,"f",,Trigger)</f>
        <v>44670</v>
      </c>
      <c r="BB766" s="105">
        <f>_xll.qlInterestRateIndexMaturity(Currency&amp;"ibor"&amp;Tenor,BA766,Trigger)</f>
        <v>45035</v>
      </c>
      <c r="BC766" s="257">
        <f>_xll.qlIndexFixing($AC$5,AZ766,TRUE,_xll.ohTrigger(Trigger,Trigger12M))</f>
        <v>1.5389641102226171E-2</v>
      </c>
      <c r="BD766" s="257">
        <f>_xll.qlIndexFixing($BE$1,AZ766,TRUE,_xll.ohTrigger(Trigger,Trigger12M))</f>
        <v>1.5033124779298187E-2</v>
      </c>
    </row>
    <row r="767" spans="51:56" ht="11.25" customHeight="1" x14ac:dyDescent="0.25">
      <c r="AY767" s="106" t="s">
        <v>83</v>
      </c>
      <c r="AZ767" s="105">
        <f>_xll.qlInterestRateIndexFixingDate(Currency&amp;"ibor"&amp;Tenor,BA767,Trigger)</f>
        <v>44673</v>
      </c>
      <c r="BA767" s="105">
        <f>_xll.qlCalendarAdvance(Calendar,BA766,AY767,"f",,Trigger)</f>
        <v>44677</v>
      </c>
      <c r="BB767" s="105">
        <f>_xll.qlInterestRateIndexMaturity(Currency&amp;"ibor"&amp;Tenor,BA767,Trigger)</f>
        <v>45042</v>
      </c>
      <c r="BC767" s="257">
        <f>_xll.qlIndexFixing($AC$5,AZ767,TRUE,_xll.ohTrigger(Trigger,Trigger12M))</f>
        <v>1.542276886686593E-2</v>
      </c>
      <c r="BD767" s="257">
        <f>_xll.qlIndexFixing($BE$1,AZ767,TRUE,_xll.ohTrigger(Trigger,Trigger12M))</f>
        <v>1.5061804949350091E-2</v>
      </c>
    </row>
    <row r="768" spans="51:56" ht="11.25" customHeight="1" x14ac:dyDescent="0.25">
      <c r="AY768" s="106" t="s">
        <v>83</v>
      </c>
      <c r="AZ768" s="105">
        <f>_xll.qlInterestRateIndexFixingDate(Currency&amp;"ibor"&amp;Tenor,BA768,Trigger)</f>
        <v>44680</v>
      </c>
      <c r="BA768" s="105">
        <f>_xll.qlCalendarAdvance(Calendar,BA767,AY768,"f",,Trigger)</f>
        <v>44684</v>
      </c>
      <c r="BB768" s="105">
        <f>_xll.qlInterestRateIndexMaturity(Currency&amp;"ibor"&amp;Tenor,BA768,Trigger)</f>
        <v>45049</v>
      </c>
      <c r="BC768" s="257">
        <f>_xll.qlIndexFixing($AC$5,AZ768,TRUE,_xll.ohTrigger(Trigger,Trigger12M))</f>
        <v>1.5455849479619786E-2</v>
      </c>
      <c r="BD768" s="257">
        <f>_xll.qlIndexFixing($BE$1,AZ768,TRUE,_xll.ohTrigger(Trigger,Trigger12M))</f>
        <v>1.5090491899104058E-2</v>
      </c>
    </row>
    <row r="769" spans="51:56" ht="11.25" customHeight="1" x14ac:dyDescent="0.25">
      <c r="AY769" s="106" t="s">
        <v>83</v>
      </c>
      <c r="AZ769" s="105">
        <f>_xll.qlInterestRateIndexFixingDate(Currency&amp;"ibor"&amp;Tenor,BA769,Trigger)</f>
        <v>44687</v>
      </c>
      <c r="BA769" s="105">
        <f>_xll.qlCalendarAdvance(Calendar,BA768,AY769,"f",,Trigger)</f>
        <v>44691</v>
      </c>
      <c r="BB769" s="105">
        <f>_xll.qlInterestRateIndexMaturity(Currency&amp;"ibor"&amp;Tenor,BA769,Trigger)</f>
        <v>45056</v>
      </c>
      <c r="BC769" s="257">
        <f>_xll.qlIndexFixing($AC$5,AZ769,TRUE,_xll.ohTrigger(Trigger,Trigger12M))</f>
        <v>1.5488882935743917E-2</v>
      </c>
      <c r="BD769" s="257">
        <f>_xll.qlIndexFixing($BE$1,AZ769,TRUE,_xll.ohTrigger(Trigger,Trigger12M))</f>
        <v>1.5119198152035163E-2</v>
      </c>
    </row>
    <row r="770" spans="51:56" ht="11.25" customHeight="1" x14ac:dyDescent="0.25">
      <c r="AY770" s="106" t="s">
        <v>83</v>
      </c>
      <c r="AZ770" s="105">
        <f>_xll.qlInterestRateIndexFixingDate(Currency&amp;"ibor"&amp;Tenor,BA770,Trigger)</f>
        <v>44694</v>
      </c>
      <c r="BA770" s="105">
        <f>_xll.qlCalendarAdvance(Calendar,BA769,AY770,"f",,Trigger)</f>
        <v>44698</v>
      </c>
      <c r="BB770" s="105">
        <f>_xll.qlInterestRateIndexMaturity(Currency&amp;"ibor"&amp;Tenor,BA770,Trigger)</f>
        <v>45063</v>
      </c>
      <c r="BC770" s="257">
        <f>_xll.qlIndexFixing($AC$5,AZ770,TRUE,_xll.ohTrigger(Trigger,Trigger12M))</f>
        <v>1.5521869230501509E-2</v>
      </c>
      <c r="BD770" s="257">
        <f>_xll.qlIndexFixing($BE$1,AZ770,TRUE,_xll.ohTrigger(Trigger,Trigger12M))</f>
        <v>1.5147936358191868E-2</v>
      </c>
    </row>
    <row r="771" spans="51:56" ht="11.25" customHeight="1" x14ac:dyDescent="0.25">
      <c r="AY771" s="106" t="s">
        <v>83</v>
      </c>
      <c r="AZ771" s="105">
        <f>_xll.qlInterestRateIndexFixingDate(Currency&amp;"ibor"&amp;Tenor,BA771,Trigger)</f>
        <v>44701</v>
      </c>
      <c r="BA771" s="105">
        <f>_xll.qlCalendarAdvance(Calendar,BA770,AY771,"f",,Trigger)</f>
        <v>44705</v>
      </c>
      <c r="BB771" s="105">
        <f>_xll.qlInterestRateIndexMaturity(Currency&amp;"ibor"&amp;Tenor,BA771,Trigger)</f>
        <v>45070</v>
      </c>
      <c r="BC771" s="257">
        <f>_xll.qlIndexFixing($AC$5,AZ771,TRUE,_xll.ohTrigger(Trigger,Trigger12M))</f>
        <v>1.5554808359162321E-2</v>
      </c>
      <c r="BD771" s="257">
        <f>_xll.qlIndexFixing($BE$1,AZ771,TRUE,_xll.ohTrigger(Trigger,Trigger12M))</f>
        <v>1.5176719294219009E-2</v>
      </c>
    </row>
    <row r="772" spans="51:56" ht="11.25" customHeight="1" x14ac:dyDescent="0.25">
      <c r="AY772" s="106" t="s">
        <v>83</v>
      </c>
      <c r="AZ772" s="105">
        <f>_xll.qlInterestRateIndexFixingDate(Currency&amp;"ibor"&amp;Tenor,BA772,Trigger)</f>
        <v>44708</v>
      </c>
      <c r="BA772" s="105">
        <f>_xll.qlCalendarAdvance(Calendar,BA771,AY772,"f",,Trigger)</f>
        <v>44712</v>
      </c>
      <c r="BB772" s="105">
        <f>_xll.qlInterestRateIndexMaturity(Currency&amp;"ibor"&amp;Tenor,BA772,Trigger)</f>
        <v>45077</v>
      </c>
      <c r="BC772" s="257">
        <f>_xll.qlIndexFixing($AC$5,AZ772,TRUE,_xll.ohTrigger(Trigger,Trigger12M))</f>
        <v>1.5587700317002458E-2</v>
      </c>
      <c r="BD772" s="257">
        <f>_xll.qlIndexFixing($BE$1,AZ772,TRUE,_xll.ohTrigger(Trigger,Trigger12M))</f>
        <v>1.5205559863379266E-2</v>
      </c>
    </row>
    <row r="773" spans="51:56" ht="11.25" customHeight="1" x14ac:dyDescent="0.25">
      <c r="AY773" s="106" t="s">
        <v>83</v>
      </c>
      <c r="AZ773" s="105">
        <f>_xll.qlInterestRateIndexFixingDate(Currency&amp;"ibor"&amp;Tenor,BA773,Trigger)</f>
        <v>44715</v>
      </c>
      <c r="BA773" s="105">
        <f>_xll.qlCalendarAdvance(Calendar,BA772,AY773,"f",,Trigger)</f>
        <v>44719</v>
      </c>
      <c r="BB773" s="105">
        <f>_xll.qlInterestRateIndexMaturity(Currency&amp;"ibor"&amp;Tenor,BA773,Trigger)</f>
        <v>45084</v>
      </c>
      <c r="BC773" s="257">
        <f>_xll.qlIndexFixing($AC$5,AZ773,TRUE,_xll.ohTrigger(Trigger,Trigger12M))</f>
        <v>1.5616463114670237E-2</v>
      </c>
      <c r="BD773" s="257">
        <f>_xll.qlIndexFixing($BE$1,AZ773,TRUE,_xll.ohTrigger(Trigger,Trigger12M))</f>
        <v>1.5234469788682051E-2</v>
      </c>
    </row>
    <row r="774" spans="51:56" ht="11.25" customHeight="1" x14ac:dyDescent="0.25">
      <c r="AY774" s="106" t="s">
        <v>83</v>
      </c>
      <c r="AZ774" s="105">
        <f>_xll.qlInterestRateIndexFixingDate(Currency&amp;"ibor"&amp;Tenor,BA774,Trigger)</f>
        <v>44722</v>
      </c>
      <c r="BA774" s="105">
        <f>_xll.qlCalendarAdvance(Calendar,BA773,AY774,"f",,Trigger)</f>
        <v>44726</v>
      </c>
      <c r="BB774" s="105">
        <f>_xll.qlInterestRateIndexMaturity(Currency&amp;"ibor"&amp;Tenor,BA774,Trigger)</f>
        <v>45091</v>
      </c>
      <c r="BC774" s="257">
        <f>_xll.qlIndexFixing($AC$5,AZ774,TRUE,_xll.ohTrigger(Trigger,Trigger12M))</f>
        <v>1.5643527398584697E-2</v>
      </c>
      <c r="BD774" s="257">
        <f>_xll.qlIndexFixing($BE$1,AZ774,TRUE,_xll.ohTrigger(Trigger,Trigger12M))</f>
        <v>1.5263448033840034E-2</v>
      </c>
    </row>
    <row r="775" spans="51:56" ht="11.25" customHeight="1" x14ac:dyDescent="0.25">
      <c r="AY775" s="106" t="s">
        <v>83</v>
      </c>
      <c r="AZ775" s="105">
        <f>_xll.qlInterestRateIndexFixingDate(Currency&amp;"ibor"&amp;Tenor,BA775,Trigger)</f>
        <v>44729</v>
      </c>
      <c r="BA775" s="105">
        <f>_xll.qlCalendarAdvance(Calendar,BA774,AY775,"f",,Trigger)</f>
        <v>44733</v>
      </c>
      <c r="BB775" s="105">
        <f>_xll.qlInterestRateIndexMaturity(Currency&amp;"ibor"&amp;Tenor,BA775,Trigger)</f>
        <v>45098</v>
      </c>
      <c r="BC775" s="257">
        <f>_xll.qlIndexFixing($AC$5,AZ775,TRUE,_xll.ohTrigger(Trigger,Trigger12M))</f>
        <v>1.5670522867128882E-2</v>
      </c>
      <c r="BD775" s="257">
        <f>_xll.qlIndexFixing($BE$1,AZ775,TRUE,_xll.ohTrigger(Trigger,Trigger12M))</f>
        <v>1.5292486216846016E-2</v>
      </c>
    </row>
    <row r="776" spans="51:56" ht="11.25" customHeight="1" x14ac:dyDescent="0.25">
      <c r="AY776" s="106" t="s">
        <v>83</v>
      </c>
      <c r="AZ776" s="105">
        <f>_xll.qlInterestRateIndexFixingDate(Currency&amp;"ibor"&amp;Tenor,BA776,Trigger)</f>
        <v>44736</v>
      </c>
      <c r="BA776" s="105">
        <f>_xll.qlCalendarAdvance(Calendar,BA775,AY776,"f",,Trigger)</f>
        <v>44740</v>
      </c>
      <c r="BB776" s="105">
        <f>_xll.qlInterestRateIndexMaturity(Currency&amp;"ibor"&amp;Tenor,BA776,Trigger)</f>
        <v>45105</v>
      </c>
      <c r="BC776" s="257">
        <f>_xll.qlIndexFixing($AC$5,AZ776,TRUE,_xll.ohTrigger(Trigger,Trigger12M))</f>
        <v>1.5697449514701131E-2</v>
      </c>
      <c r="BD776" s="257">
        <f>_xll.qlIndexFixing($BE$1,AZ776,TRUE,_xll.ohTrigger(Trigger,Trigger12M))</f>
        <v>1.5321575774999643E-2</v>
      </c>
    </row>
    <row r="777" spans="51:56" ht="11.25" customHeight="1" x14ac:dyDescent="0.25">
      <c r="AY777" s="106" t="s">
        <v>83</v>
      </c>
      <c r="AZ777" s="105">
        <f>_xll.qlInterestRateIndexFixingDate(Currency&amp;"ibor"&amp;Tenor,BA777,Trigger)</f>
        <v>44743</v>
      </c>
      <c r="BA777" s="105">
        <f>_xll.qlCalendarAdvance(Calendar,BA776,AY777,"f",,Trigger)</f>
        <v>44747</v>
      </c>
      <c r="BB777" s="105">
        <f>_xll.qlInterestRateIndexMaturity(Currency&amp;"ibor"&amp;Tenor,BA777,Trigger)</f>
        <v>45112</v>
      </c>
      <c r="BC777" s="257">
        <f>_xll.qlIndexFixing($AC$5,AZ777,TRUE,_xll.ohTrigger(Trigger,Trigger12M))</f>
        <v>1.5724307335714241E-2</v>
      </c>
      <c r="BD777" s="257">
        <f>_xll.qlIndexFixing($BE$1,AZ777,TRUE,_xll.ohTrigger(Trigger,Trigger12M))</f>
        <v>1.5350708048314867E-2</v>
      </c>
    </row>
    <row r="778" spans="51:56" ht="11.25" customHeight="1" x14ac:dyDescent="0.25">
      <c r="AY778" s="106" t="s">
        <v>83</v>
      </c>
      <c r="AZ778" s="105">
        <f>_xll.qlInterestRateIndexFixingDate(Currency&amp;"ibor"&amp;Tenor,BA778,Trigger)</f>
        <v>44750</v>
      </c>
      <c r="BA778" s="105">
        <f>_xll.qlCalendarAdvance(Calendar,BA777,AY778,"f",,Trigger)</f>
        <v>44754</v>
      </c>
      <c r="BB778" s="105">
        <f>_xll.qlInterestRateIndexMaturity(Currency&amp;"ibor"&amp;Tenor,BA778,Trigger)</f>
        <v>45119</v>
      </c>
      <c r="BC778" s="257">
        <f>_xll.qlIndexFixing($AC$5,AZ778,TRUE,_xll.ohTrigger(Trigger,Trigger12M))</f>
        <v>1.5751096324594809E-2</v>
      </c>
      <c r="BD778" s="257">
        <f>_xll.qlIndexFixing($BE$1,AZ778,TRUE,_xll.ohTrigger(Trigger,Trigger12M))</f>
        <v>1.5379874279499377E-2</v>
      </c>
    </row>
    <row r="779" spans="51:56" ht="11.25" customHeight="1" x14ac:dyDescent="0.25">
      <c r="AY779" s="106" t="s">
        <v>83</v>
      </c>
      <c r="AZ779" s="105">
        <f>_xll.qlInterestRateIndexFixingDate(Currency&amp;"ibor"&amp;Tenor,BA779,Trigger)</f>
        <v>44757</v>
      </c>
      <c r="BA779" s="105">
        <f>_xll.qlCalendarAdvance(Calendar,BA778,AY779,"f",,Trigger)</f>
        <v>44761</v>
      </c>
      <c r="BB779" s="105">
        <f>_xll.qlInterestRateIndexMaturity(Currency&amp;"ibor"&amp;Tenor,BA779,Trigger)</f>
        <v>45126</v>
      </c>
      <c r="BC779" s="257">
        <f>_xll.qlIndexFixing($AC$5,AZ779,TRUE,_xll.ohTrigger(Trigger,Trigger12M))</f>
        <v>1.5777816475783669E-2</v>
      </c>
      <c r="BD779" s="257">
        <f>_xll.qlIndexFixing($BE$1,AZ779,TRUE,_xll.ohTrigger(Trigger,Trigger12M))</f>
        <v>1.5409065613940127E-2</v>
      </c>
    </row>
    <row r="780" spans="51:56" ht="11.25" customHeight="1" x14ac:dyDescent="0.25">
      <c r="AY780" s="106" t="s">
        <v>83</v>
      </c>
      <c r="AZ780" s="105">
        <f>_xll.qlInterestRateIndexFixingDate(Currency&amp;"ibor"&amp;Tenor,BA780,Trigger)</f>
        <v>44764</v>
      </c>
      <c r="BA780" s="105">
        <f>_xll.qlCalendarAdvance(Calendar,BA779,AY780,"f",,Trigger)</f>
        <v>44768</v>
      </c>
      <c r="BB780" s="105">
        <f>_xll.qlInterestRateIndexMaturity(Currency&amp;"ibor"&amp;Tenor,BA780,Trigger)</f>
        <v>45133</v>
      </c>
      <c r="BC780" s="257">
        <f>_xll.qlIndexFixing($AC$5,AZ780,TRUE,_xll.ohTrigger(Trigger,Trigger12M))</f>
        <v>1.5804467783735881E-2</v>
      </c>
      <c r="BD780" s="257">
        <f>_xll.qlIndexFixing($BE$1,AZ780,TRUE,_xll.ohTrigger(Trigger,Trigger12M))</f>
        <v>1.5438273099683637E-2</v>
      </c>
    </row>
    <row r="781" spans="51:56" ht="11.25" customHeight="1" x14ac:dyDescent="0.25">
      <c r="AY781" s="106" t="s">
        <v>83</v>
      </c>
      <c r="AZ781" s="105">
        <f>_xll.qlInterestRateIndexFixingDate(Currency&amp;"ibor"&amp;Tenor,BA781,Trigger)</f>
        <v>44771</v>
      </c>
      <c r="BA781" s="105">
        <f>_xll.qlCalendarAdvance(Calendar,BA780,AY781,"f",,Trigger)</f>
        <v>44775</v>
      </c>
      <c r="BB781" s="105">
        <f>_xll.qlInterestRateIndexMaturity(Currency&amp;"ibor"&amp;Tenor,BA781,Trigger)</f>
        <v>45140</v>
      </c>
      <c r="BC781" s="257">
        <f>_xll.qlIndexFixing($AC$5,AZ781,TRUE,_xll.ohTrigger(Trigger,Trigger12M))</f>
        <v>1.5831050242920967E-2</v>
      </c>
      <c r="BD781" s="257">
        <f>_xll.qlIndexFixing($BE$1,AZ781,TRUE,_xll.ohTrigger(Trigger,Trigger12M))</f>
        <v>1.5467487687423072E-2</v>
      </c>
    </row>
    <row r="782" spans="51:56" ht="11.25" customHeight="1" x14ac:dyDescent="0.25">
      <c r="AY782" s="106" t="s">
        <v>83</v>
      </c>
      <c r="AZ782" s="105">
        <f>_xll.qlInterestRateIndexFixingDate(Currency&amp;"ibor"&amp;Tenor,BA782,Trigger)</f>
        <v>44778</v>
      </c>
      <c r="BA782" s="105">
        <f>_xll.qlCalendarAdvance(Calendar,BA781,AY782,"f",,Trigger)</f>
        <v>44782</v>
      </c>
      <c r="BB782" s="105">
        <f>_xll.qlInterestRateIndexMaturity(Currency&amp;"ibor"&amp;Tenor,BA782,Trigger)</f>
        <v>45147</v>
      </c>
      <c r="BC782" s="257">
        <f>_xll.qlIndexFixing($AC$5,AZ782,TRUE,_xll.ohTrigger(Trigger,Trigger12M))</f>
        <v>1.5857563847822245E-2</v>
      </c>
      <c r="BD782" s="257">
        <f>_xll.qlIndexFixing($BE$1,AZ782,TRUE,_xll.ohTrigger(Trigger,Trigger12M))</f>
        <v>1.5496700230480711E-2</v>
      </c>
    </row>
    <row r="783" spans="51:56" ht="11.25" customHeight="1" x14ac:dyDescent="0.25">
      <c r="AY783" s="106" t="s">
        <v>83</v>
      </c>
      <c r="AZ783" s="105">
        <f>_xll.qlInterestRateIndexFixingDate(Currency&amp;"ibor"&amp;Tenor,BA783,Trigger)</f>
        <v>44785</v>
      </c>
      <c r="BA783" s="105">
        <f>_xll.qlCalendarAdvance(Calendar,BA782,AY783,"f",,Trigger)</f>
        <v>44789</v>
      </c>
      <c r="BB783" s="105">
        <f>_xll.qlInterestRateIndexMaturity(Currency&amp;"ibor"&amp;Tenor,BA783,Trigger)</f>
        <v>45154</v>
      </c>
      <c r="BC783" s="257">
        <f>_xll.qlIndexFixing($AC$5,AZ783,TRUE,_xll.ohTrigger(Trigger,Trigger12M))</f>
        <v>1.5884008592937485E-2</v>
      </c>
      <c r="BD783" s="257">
        <f>_xll.qlIndexFixing($BE$1,AZ783,TRUE,_xll.ohTrigger(Trigger,Trigger12M))</f>
        <v>1.5525901484795259E-2</v>
      </c>
    </row>
    <row r="784" spans="51:56" ht="11.25" customHeight="1" x14ac:dyDescent="0.25">
      <c r="AY784" s="106" t="s">
        <v>83</v>
      </c>
      <c r="AZ784" s="105">
        <f>_xll.qlInterestRateIndexFixingDate(Currency&amp;"ibor"&amp;Tenor,BA784,Trigger)</f>
        <v>44792</v>
      </c>
      <c r="BA784" s="105">
        <f>_xll.qlCalendarAdvance(Calendar,BA783,AY784,"f",,Trigger)</f>
        <v>44796</v>
      </c>
      <c r="BB784" s="105">
        <f>_xll.qlInterestRateIndexMaturity(Currency&amp;"ibor"&amp;Tenor,BA784,Trigger)</f>
        <v>45161</v>
      </c>
      <c r="BC784" s="257">
        <f>_xll.qlIndexFixing($AC$5,AZ784,TRUE,_xll.ohTrigger(Trigger,Trigger12M))</f>
        <v>1.5910384472778476E-2</v>
      </c>
      <c r="BD784" s="257">
        <f>_xll.qlIndexFixing($BE$1,AZ784,TRUE,_xll.ohTrigger(Trigger,Trigger12M))</f>
        <v>1.5555082108908042E-2</v>
      </c>
    </row>
    <row r="785" spans="51:56" ht="11.25" customHeight="1" x14ac:dyDescent="0.25">
      <c r="AY785" s="106" t="s">
        <v>83</v>
      </c>
      <c r="AZ785" s="105">
        <f>_xll.qlInterestRateIndexFixingDate(Currency&amp;"ibor"&amp;Tenor,BA785,Trigger)</f>
        <v>44799</v>
      </c>
      <c r="BA785" s="105">
        <f>_xll.qlCalendarAdvance(Calendar,BA784,AY785,"f",,Trigger)</f>
        <v>44803</v>
      </c>
      <c r="BB785" s="105">
        <f>_xll.qlInterestRateIndexMaturity(Currency&amp;"ibor"&amp;Tenor,BA785,Trigger)</f>
        <v>45168</v>
      </c>
      <c r="BC785" s="257">
        <f>_xll.qlIndexFixing($AC$5,AZ785,TRUE,_xll.ohTrigger(Trigger,Trigger12M))</f>
        <v>1.5936691481871018E-2</v>
      </c>
      <c r="BD785" s="257">
        <f>_xll.qlIndexFixing($BE$1,AZ785,TRUE,_xll.ohTrigger(Trigger,Trigger12M))</f>
        <v>1.5584232663949428E-2</v>
      </c>
    </row>
    <row r="786" spans="51:56" ht="11.25" customHeight="1" x14ac:dyDescent="0.25">
      <c r="AY786" s="106" t="s">
        <v>83</v>
      </c>
      <c r="AZ786" s="105">
        <f>_xll.qlInterestRateIndexFixingDate(Currency&amp;"ibor"&amp;Tenor,BA786,Trigger)</f>
        <v>44806</v>
      </c>
      <c r="BA786" s="105">
        <f>_xll.qlCalendarAdvance(Calendar,BA785,AY786,"f",,Trigger)</f>
        <v>44810</v>
      </c>
      <c r="BB786" s="105">
        <f>_xll.qlInterestRateIndexMaturity(Currency&amp;"ibor"&amp;Tenor,BA786,Trigger)</f>
        <v>45175</v>
      </c>
      <c r="BC786" s="257">
        <f>_xll.qlIndexFixing($AC$5,AZ786,TRUE,_xll.ohTrigger(Trigger,Trigger12M))</f>
        <v>1.5962929614755813E-2</v>
      </c>
      <c r="BD786" s="257">
        <f>_xll.qlIndexFixing($BE$1,AZ786,TRUE,_xll.ohTrigger(Trigger,Trigger12M))</f>
        <v>1.5613343613628974E-2</v>
      </c>
    </row>
    <row r="787" spans="51:56" ht="11.25" customHeight="1" x14ac:dyDescent="0.25">
      <c r="AY787" s="106" t="s">
        <v>83</v>
      </c>
      <c r="AZ787" s="105">
        <f>_xll.qlInterestRateIndexFixingDate(Currency&amp;"ibor"&amp;Tenor,BA787,Trigger)</f>
        <v>44813</v>
      </c>
      <c r="BA787" s="105">
        <f>_xll.qlCalendarAdvance(Calendar,BA786,AY787,"f",,Trigger)</f>
        <v>44817</v>
      </c>
      <c r="BB787" s="105">
        <f>_xll.qlInterestRateIndexMaturity(Currency&amp;"ibor"&amp;Tenor,BA787,Trigger)</f>
        <v>45182</v>
      </c>
      <c r="BC787" s="257">
        <f>_xll.qlIndexFixing($AC$5,AZ787,TRUE,_xll.ohTrigger(Trigger,Trigger12M))</f>
        <v>1.5989098865986907E-2</v>
      </c>
      <c r="BD787" s="257">
        <f>_xll.qlIndexFixing($BE$1,AZ787,TRUE,_xll.ohTrigger(Trigger,Trigger12M))</f>
        <v>1.564240532422382E-2</v>
      </c>
    </row>
    <row r="788" spans="51:56" ht="11.25" customHeight="1" x14ac:dyDescent="0.25">
      <c r="AY788" s="106" t="s">
        <v>83</v>
      </c>
      <c r="AZ788" s="105">
        <f>_xll.qlInterestRateIndexFixingDate(Currency&amp;"ibor"&amp;Tenor,BA788,Trigger)</f>
        <v>44820</v>
      </c>
      <c r="BA788" s="105">
        <f>_xll.qlCalendarAdvance(Calendar,BA787,AY788,"f",,Trigger)</f>
        <v>44824</v>
      </c>
      <c r="BB788" s="105">
        <f>_xll.qlInterestRateIndexMaturity(Currency&amp;"ibor"&amp;Tenor,BA788,Trigger)</f>
        <v>45189</v>
      </c>
      <c r="BC788" s="257">
        <f>_xll.qlIndexFixing($AC$5,AZ788,TRUE,_xll.ohTrigger(Trigger,Trigger12M))</f>
        <v>1.6015199230133257E-2</v>
      </c>
      <c r="BD788" s="257">
        <f>_xll.qlIndexFixing($BE$1,AZ788,TRUE,_xll.ohTrigger(Trigger,Trigger12M))</f>
        <v>1.5671408064568175E-2</v>
      </c>
    </row>
    <row r="789" spans="51:56" ht="11.25" customHeight="1" x14ac:dyDescent="0.25">
      <c r="AY789" s="106" t="s">
        <v>83</v>
      </c>
      <c r="AZ789" s="105">
        <f>_xll.qlInterestRateIndexFixingDate(Currency&amp;"ibor"&amp;Tenor,BA789,Trigger)</f>
        <v>44827</v>
      </c>
      <c r="BA789" s="105">
        <f>_xll.qlCalendarAdvance(Calendar,BA788,AY789,"f",,Trigger)</f>
        <v>44831</v>
      </c>
      <c r="BB789" s="105">
        <f>_xll.qlInterestRateIndexMaturity(Currency&amp;"ibor"&amp;Tenor,BA789,Trigger)</f>
        <v>45196</v>
      </c>
      <c r="BC789" s="257">
        <f>_xll.qlIndexFixing($AC$5,AZ789,TRUE,_xll.ohTrigger(Trigger,Trigger12M))</f>
        <v>1.6041230701777598E-2</v>
      </c>
      <c r="BD789" s="257">
        <f>_xll.qlIndexFixing($BE$1,AZ789,TRUE,_xll.ohTrigger(Trigger,Trigger12M))</f>
        <v>1.5700342006045871E-2</v>
      </c>
    </row>
    <row r="790" spans="51:56" ht="11.25" customHeight="1" x14ac:dyDescent="0.25">
      <c r="AY790" s="106" t="s">
        <v>83</v>
      </c>
      <c r="AZ790" s="105">
        <f>_xll.qlInterestRateIndexFixingDate(Currency&amp;"ibor"&amp;Tenor,BA790,Trigger)</f>
        <v>44834</v>
      </c>
      <c r="BA790" s="105">
        <f>_xll.qlCalendarAdvance(Calendar,BA789,AY790,"f",,Trigger)</f>
        <v>44838</v>
      </c>
      <c r="BB790" s="105">
        <f>_xll.qlInterestRateIndexMaturity(Currency&amp;"ibor"&amp;Tenor,BA790,Trigger)</f>
        <v>45203</v>
      </c>
      <c r="BC790" s="257">
        <f>_xll.qlIndexFixing($AC$5,AZ790,TRUE,_xll.ohTrigger(Trigger,Trigger12M))</f>
        <v>1.6067193275516919E-2</v>
      </c>
      <c r="BD790" s="257">
        <f>_xll.qlIndexFixing($BE$1,AZ790,TRUE,_xll.ohTrigger(Trigger,Trigger12M))</f>
        <v>1.5729197222582703E-2</v>
      </c>
    </row>
    <row r="791" spans="51:56" ht="11.25" customHeight="1" x14ac:dyDescent="0.25">
      <c r="AY791" s="106" t="s">
        <v>83</v>
      </c>
      <c r="AZ791" s="105">
        <f>_xll.qlInterestRateIndexFixingDate(Currency&amp;"ibor"&amp;Tenor,BA791,Trigger)</f>
        <v>44841</v>
      </c>
      <c r="BA791" s="105">
        <f>_xll.qlCalendarAdvance(Calendar,BA790,AY791,"f",,Trigger)</f>
        <v>44845</v>
      </c>
      <c r="BB791" s="105">
        <f>_xll.qlInterestRateIndexMaturity(Currency&amp;"ibor"&amp;Tenor,BA791,Trigger)</f>
        <v>45210</v>
      </c>
      <c r="BC791" s="257">
        <f>_xll.qlIndexFixing($AC$5,AZ791,TRUE,_xll.ohTrigger(Trigger,Trigger12M))</f>
        <v>1.6093086945962645E-2</v>
      </c>
      <c r="BD791" s="257">
        <f>_xll.qlIndexFixing($BE$1,AZ791,TRUE,_xll.ohTrigger(Trigger,Trigger12M))</f>
        <v>1.5757963690638747E-2</v>
      </c>
    </row>
    <row r="792" spans="51:56" ht="11.25" customHeight="1" x14ac:dyDescent="0.25">
      <c r="AY792" s="106" t="s">
        <v>83</v>
      </c>
      <c r="AZ792" s="105">
        <f>_xll.qlInterestRateIndexFixingDate(Currency&amp;"ibor"&amp;Tenor,BA792,Trigger)</f>
        <v>44848</v>
      </c>
      <c r="BA792" s="105">
        <f>_xll.qlCalendarAdvance(Calendar,BA791,AY792,"f",,Trigger)</f>
        <v>44852</v>
      </c>
      <c r="BB792" s="105">
        <f>_xll.qlInterestRateIndexMaturity(Currency&amp;"ibor"&amp;Tenor,BA792,Trigger)</f>
        <v>45217</v>
      </c>
      <c r="BC792" s="257">
        <f>_xll.qlIndexFixing($AC$5,AZ792,TRUE,_xll.ohTrigger(Trigger,Trigger12M))</f>
        <v>1.6118911707740012E-2</v>
      </c>
      <c r="BD792" s="257">
        <f>_xll.qlIndexFixing($BE$1,AZ792,TRUE,_xll.ohTrigger(Trigger,Trigger12M))</f>
        <v>1.5786631289203351E-2</v>
      </c>
    </row>
    <row r="793" spans="51:56" ht="11.25" customHeight="1" x14ac:dyDescent="0.25">
      <c r="AY793" s="106" t="s">
        <v>83</v>
      </c>
      <c r="AZ793" s="105">
        <f>_xll.qlInterestRateIndexFixingDate(Currency&amp;"ibor"&amp;Tenor,BA793,Trigger)</f>
        <v>44855</v>
      </c>
      <c r="BA793" s="105">
        <f>_xll.qlCalendarAdvance(Calendar,BA792,AY793,"f",,Trigger)</f>
        <v>44859</v>
      </c>
      <c r="BB793" s="105">
        <f>_xll.qlInterestRateIndexMaturity(Currency&amp;"ibor"&amp;Tenor,BA793,Trigger)</f>
        <v>45224</v>
      </c>
      <c r="BC793" s="257">
        <f>_xll.qlIndexFixing($AC$5,AZ793,TRUE,_xll.ohTrigger(Trigger,Trigger12M))</f>
        <v>1.6144667555489139E-2</v>
      </c>
      <c r="BD793" s="257">
        <f>_xll.qlIndexFixing($BE$1,AZ793,TRUE,_xll.ohTrigger(Trigger,Trigger12M))</f>
        <v>1.5815189799791383E-2</v>
      </c>
    </row>
    <row r="794" spans="51:56" ht="11.25" customHeight="1" x14ac:dyDescent="0.25">
      <c r="AY794" s="106" t="s">
        <v>83</v>
      </c>
      <c r="AZ794" s="105">
        <f>_xll.qlInterestRateIndexFixingDate(Currency&amp;"ibor"&amp;Tenor,BA794,Trigger)</f>
        <v>44862</v>
      </c>
      <c r="BA794" s="105">
        <f>_xll.qlCalendarAdvance(Calendar,BA793,AY794,"f",,Trigger)</f>
        <v>44866</v>
      </c>
      <c r="BB794" s="105">
        <f>_xll.qlInterestRateIndexMaturity(Currency&amp;"ibor"&amp;Tenor,BA794,Trigger)</f>
        <v>45231</v>
      </c>
      <c r="BC794" s="257">
        <f>_xll.qlIndexFixing($AC$5,AZ794,TRUE,_xll.ohTrigger(Trigger,Trigger12M))</f>
        <v>1.6170354483863513E-2</v>
      </c>
      <c r="BD794" s="257">
        <f>_xll.qlIndexFixing($BE$1,AZ794,TRUE,_xll.ohTrigger(Trigger,Trigger12M))</f>
        <v>1.584362890643953E-2</v>
      </c>
    </row>
    <row r="795" spans="51:56" ht="11.25" customHeight="1" x14ac:dyDescent="0.25">
      <c r="AY795" s="106" t="s">
        <v>83</v>
      </c>
      <c r="AZ795" s="105">
        <f>_xll.qlInterestRateIndexFixingDate(Currency&amp;"ibor"&amp;Tenor,BA795,Trigger)</f>
        <v>44869</v>
      </c>
      <c r="BA795" s="105">
        <f>_xll.qlCalendarAdvance(Calendar,BA794,AY795,"f",,Trigger)</f>
        <v>44873</v>
      </c>
      <c r="BB795" s="105">
        <f>_xll.qlInterestRateIndexMaturity(Currency&amp;"ibor"&amp;Tenor,BA795,Trigger)</f>
        <v>45238</v>
      </c>
      <c r="BC795" s="257">
        <f>_xll.qlIndexFixing($AC$5,AZ795,TRUE,_xll.ohTrigger(Trigger,Trigger12M))</f>
        <v>1.6195972487531071E-2</v>
      </c>
      <c r="BD795" s="257">
        <f>_xll.qlIndexFixing($BE$1,AZ795,TRUE,_xll.ohTrigger(Trigger,Trigger12M))</f>
        <v>1.5871938195703875E-2</v>
      </c>
    </row>
    <row r="796" spans="51:56" ht="11.25" customHeight="1" x14ac:dyDescent="0.25">
      <c r="AY796" s="106" t="s">
        <v>83</v>
      </c>
      <c r="AZ796" s="105">
        <f>_xll.qlInterestRateIndexFixingDate(Currency&amp;"ibor"&amp;Tenor,BA796,Trigger)</f>
        <v>44876</v>
      </c>
      <c r="BA796" s="105">
        <f>_xll.qlCalendarAdvance(Calendar,BA795,AY796,"f",,Trigger)</f>
        <v>44880</v>
      </c>
      <c r="BB796" s="105">
        <f>_xll.qlInterestRateIndexMaturity(Currency&amp;"ibor"&amp;Tenor,BA796,Trigger)</f>
        <v>45245</v>
      </c>
      <c r="BC796" s="257">
        <f>_xll.qlIndexFixing($AC$5,AZ796,TRUE,_xll.ohTrigger(Trigger,Trigger12M))</f>
        <v>1.6221521561174852E-2</v>
      </c>
      <c r="BD796" s="257">
        <f>_xll.qlIndexFixing($BE$1,AZ796,TRUE,_xll.ohTrigger(Trigger,Trigger12M))</f>
        <v>1.590010715666056E-2</v>
      </c>
    </row>
    <row r="797" spans="51:56" ht="11.25" customHeight="1" x14ac:dyDescent="0.25">
      <c r="AY797" s="106" t="s">
        <v>83</v>
      </c>
      <c r="AZ797" s="105">
        <f>_xll.qlInterestRateIndexFixingDate(Currency&amp;"ibor"&amp;Tenor,BA797,Trigger)</f>
        <v>44883</v>
      </c>
      <c r="BA797" s="105">
        <f>_xll.qlCalendarAdvance(Calendar,BA796,AY797,"f",,Trigger)</f>
        <v>44887</v>
      </c>
      <c r="BB797" s="105">
        <f>_xll.qlInterestRateIndexMaturity(Currency&amp;"ibor"&amp;Tenor,BA797,Trigger)</f>
        <v>45252</v>
      </c>
      <c r="BC797" s="257">
        <f>_xll.qlIndexFixing($AC$5,AZ797,TRUE,_xll.ohTrigger(Trigger,Trigger12M))</f>
        <v>1.6247001699490837E-2</v>
      </c>
      <c r="BD797" s="257">
        <f>_xll.qlIndexFixing($BE$1,AZ797,TRUE,_xll.ohTrigger(Trigger,Trigger12M))</f>
        <v>1.5928125180904473E-2</v>
      </c>
    </row>
    <row r="798" spans="51:56" ht="11.25" customHeight="1" x14ac:dyDescent="0.25">
      <c r="AY798" s="106" t="s">
        <v>83</v>
      </c>
      <c r="AZ798" s="105">
        <f>_xll.qlInterestRateIndexFixingDate(Currency&amp;"ibor"&amp;Tenor,BA798,Trigger)</f>
        <v>44890</v>
      </c>
      <c r="BA798" s="105">
        <f>_xll.qlCalendarAdvance(Calendar,BA797,AY798,"f",,Trigger)</f>
        <v>44894</v>
      </c>
      <c r="BB798" s="105">
        <f>_xll.qlInterestRateIndexMaturity(Currency&amp;"ibor"&amp;Tenor,BA798,Trigger)</f>
        <v>45259</v>
      </c>
      <c r="BC798" s="257">
        <f>_xll.qlIndexFixing($AC$5,AZ798,TRUE,_xll.ohTrigger(Trigger,Trigger12M))</f>
        <v>1.6272412897189878E-2</v>
      </c>
      <c r="BD798" s="257">
        <f>_xll.qlIndexFixing($BE$1,AZ798,TRUE,_xll.ohTrigger(Trigger,Trigger12M))</f>
        <v>1.595598156255253E-2</v>
      </c>
    </row>
    <row r="799" spans="51:56" ht="11.25" customHeight="1" x14ac:dyDescent="0.25">
      <c r="AY799" s="106" t="s">
        <v>83</v>
      </c>
      <c r="AZ799" s="105">
        <f>_xll.qlInterestRateIndexFixingDate(Currency&amp;"ibor"&amp;Tenor,BA799,Trigger)</f>
        <v>44897</v>
      </c>
      <c r="BA799" s="105">
        <f>_xll.qlCalendarAdvance(Calendar,BA798,AY799,"f",,Trigger)</f>
        <v>44901</v>
      </c>
      <c r="BB799" s="105">
        <f>_xll.qlInterestRateIndexMaturity(Currency&amp;"ibor"&amp;Tenor,BA799,Trigger)</f>
        <v>45266</v>
      </c>
      <c r="BC799" s="257">
        <f>_xll.qlIndexFixing($AC$5,AZ799,TRUE,_xll.ohTrigger(Trigger,Trigger12M))</f>
        <v>1.6297755148997072E-2</v>
      </c>
      <c r="BD799" s="257">
        <f>_xll.qlIndexFixing($BE$1,AZ799,TRUE,_xll.ohTrigger(Trigger,Trigger12M))</f>
        <v>1.5983665498246962E-2</v>
      </c>
    </row>
    <row r="800" spans="51:56" ht="11.25" customHeight="1" x14ac:dyDescent="0.25">
      <c r="AY800" s="106" t="s">
        <v>83</v>
      </c>
      <c r="AZ800" s="105">
        <f>_xll.qlInterestRateIndexFixingDate(Currency&amp;"ibor"&amp;Tenor,BA800,Trigger)</f>
        <v>44904</v>
      </c>
      <c r="BA800" s="105">
        <f>_xll.qlCalendarAdvance(Calendar,BA799,AY800,"f",,Trigger)</f>
        <v>44908</v>
      </c>
      <c r="BB800" s="105">
        <f>_xll.qlInterestRateIndexMaturity(Currency&amp;"ibor"&amp;Tenor,BA800,Trigger)</f>
        <v>45273</v>
      </c>
      <c r="BC800" s="257">
        <f>_xll.qlIndexFixing($AC$5,AZ800,TRUE,_xll.ohTrigger(Trigger,Trigger12M))</f>
        <v>1.6323028449651316E-2</v>
      </c>
      <c r="BD800" s="257">
        <f>_xll.qlIndexFixing($BE$1,AZ800,TRUE,_xll.ohTrigger(Trigger,Trigger12M))</f>
        <v>1.6011166087158597E-2</v>
      </c>
    </row>
    <row r="801" spans="51:56" ht="11.25" customHeight="1" x14ac:dyDescent="0.25">
      <c r="AY801" s="106" t="s">
        <v>83</v>
      </c>
      <c r="AZ801" s="105">
        <f>_xll.qlInterestRateIndexFixingDate(Currency&amp;"ibor"&amp;Tenor,BA801,Trigger)</f>
        <v>44911</v>
      </c>
      <c r="BA801" s="105">
        <f>_xll.qlCalendarAdvance(Calendar,BA800,AY801,"f",,Trigger)</f>
        <v>44915</v>
      </c>
      <c r="BB801" s="105">
        <f>_xll.qlInterestRateIndexMaturity(Currency&amp;"ibor"&amp;Tenor,BA801,Trigger)</f>
        <v>45280</v>
      </c>
      <c r="BC801" s="257">
        <f>_xll.qlIndexFixing($AC$5,AZ801,TRUE,_xll.ohTrigger(Trigger,Trigger12M))</f>
        <v>1.6348232793906615E-2</v>
      </c>
      <c r="BD801" s="257">
        <f>_xll.qlIndexFixing($BE$1,AZ801,TRUE,_xll.ohTrigger(Trigger,Trigger12M))</f>
        <v>1.6038472330993869E-2</v>
      </c>
    </row>
    <row r="802" spans="51:56" ht="11.25" customHeight="1" x14ac:dyDescent="0.25">
      <c r="AY802" s="106" t="s">
        <v>83</v>
      </c>
      <c r="AZ802" s="105">
        <f>_xll.qlInterestRateIndexFixingDate(Currency&amp;"ibor"&amp;Tenor,BA802,Trigger)</f>
        <v>44917</v>
      </c>
      <c r="BA802" s="105">
        <f>_xll.qlCalendarAdvance(Calendar,BA801,AY802,"f",,Trigger)</f>
        <v>44922</v>
      </c>
      <c r="BB802" s="105">
        <f>_xll.qlInterestRateIndexMaturity(Currency&amp;"ibor"&amp;Tenor,BA802,Trigger)</f>
        <v>45287</v>
      </c>
      <c r="BC802" s="257">
        <f>_xll.qlIndexFixing($AC$5,AZ802,TRUE,_xll.ohTrigger(Trigger,Trigger12M))</f>
        <v>1.6373368176530109E-2</v>
      </c>
      <c r="BD802" s="257">
        <f>_xll.qlIndexFixing($BE$1,AZ802,TRUE,_xll.ohTrigger(Trigger,Trigger12M))</f>
        <v>1.6065573134003149E-2</v>
      </c>
    </row>
    <row r="803" spans="51:56" ht="11.25" customHeight="1" x14ac:dyDescent="0.25">
      <c r="AY803" s="106" t="s">
        <v>83</v>
      </c>
      <c r="AZ803" s="105">
        <f>_xll.qlInterestRateIndexFixingDate(Currency&amp;"ibor"&amp;Tenor,BA803,Trigger)</f>
        <v>44925</v>
      </c>
      <c r="BA803" s="105">
        <f>_xll.qlCalendarAdvance(Calendar,BA802,AY803,"f",,Trigger)</f>
        <v>44929</v>
      </c>
      <c r="BB803" s="105">
        <f>_xll.qlInterestRateIndexMaturity(Currency&amp;"ibor"&amp;Tenor,BA803,Trigger)</f>
        <v>45294</v>
      </c>
      <c r="BC803" s="257">
        <f>_xll.qlIndexFixing($AC$5,AZ803,TRUE,_xll.ohTrigger(Trigger,Trigger12M))</f>
        <v>1.6398434592304056E-2</v>
      </c>
      <c r="BD803" s="257">
        <f>_xll.qlIndexFixing($BE$1,AZ803,TRUE,_xll.ohTrigger(Trigger,Trigger12M))</f>
        <v>1.6092457302987515E-2</v>
      </c>
    </row>
    <row r="804" spans="51:56" ht="11.25" customHeight="1" x14ac:dyDescent="0.25">
      <c r="AY804" s="106" t="s">
        <v>83</v>
      </c>
      <c r="AZ804" s="105">
        <f>_xll.qlInterestRateIndexFixingDate(Currency&amp;"ibor"&amp;Tenor,BA804,Trigger)</f>
        <v>44932</v>
      </c>
      <c r="BA804" s="105">
        <f>_xll.qlCalendarAdvance(Calendar,BA803,AY804,"f",,Trigger)</f>
        <v>44936</v>
      </c>
      <c r="BB804" s="105">
        <f>_xll.qlInterestRateIndexMaturity(Currency&amp;"ibor"&amp;Tenor,BA804,Trigger)</f>
        <v>45301</v>
      </c>
      <c r="BC804" s="257">
        <f>_xll.qlIndexFixing($AC$5,AZ804,TRUE,_xll.ohTrigger(Trigger,Trigger12M))</f>
        <v>1.6423432036024293E-2</v>
      </c>
      <c r="BD804" s="257">
        <f>_xll.qlIndexFixing($BE$1,AZ804,TRUE,_xll.ohTrigger(Trigger,Trigger12M))</f>
        <v>1.6119113547310823E-2</v>
      </c>
    </row>
    <row r="805" spans="51:56" ht="11.25" customHeight="1" x14ac:dyDescent="0.25">
      <c r="AY805" s="106" t="s">
        <v>83</v>
      </c>
      <c r="AZ805" s="105">
        <f>_xll.qlInterestRateIndexFixingDate(Currency&amp;"ibor"&amp;Tenor,BA805,Trigger)</f>
        <v>44939</v>
      </c>
      <c r="BA805" s="105">
        <f>_xll.qlCalendarAdvance(Calendar,BA804,AY805,"f",,Trigger)</f>
        <v>44943</v>
      </c>
      <c r="BB805" s="105">
        <f>_xll.qlInterestRateIndexMaturity(Currency&amp;"ibor"&amp;Tenor,BA805,Trigger)</f>
        <v>45308</v>
      </c>
      <c r="BC805" s="257">
        <f>_xll.qlIndexFixing($AC$5,AZ805,TRUE,_xll.ohTrigger(Trigger,Trigger12M))</f>
        <v>1.6448360502501105E-2</v>
      </c>
      <c r="BD805" s="257">
        <f>_xll.qlIndexFixing($BE$1,AZ805,TRUE,_xll.ohTrigger(Trigger,Trigger12M))</f>
        <v>1.6145530478912158E-2</v>
      </c>
    </row>
    <row r="806" spans="51:56" ht="11.25" customHeight="1" x14ac:dyDescent="0.25">
      <c r="AY806" s="106" t="s">
        <v>83</v>
      </c>
      <c r="AZ806" s="105">
        <f>_xll.qlInterestRateIndexFixingDate(Currency&amp;"ibor"&amp;Tenor,BA806,Trigger)</f>
        <v>44946</v>
      </c>
      <c r="BA806" s="105">
        <f>_xll.qlCalendarAdvance(Calendar,BA805,AY806,"f",,Trigger)</f>
        <v>44950</v>
      </c>
      <c r="BB806" s="105">
        <f>_xll.qlInterestRateIndexMaturity(Currency&amp;"ibor"&amp;Tenor,BA806,Trigger)</f>
        <v>45315</v>
      </c>
      <c r="BC806" s="257">
        <f>_xll.qlIndexFixing($AC$5,AZ806,TRUE,_xll.ohTrigger(Trigger,Trigger12M))</f>
        <v>1.6473219986559456E-2</v>
      </c>
      <c r="BD806" s="257">
        <f>_xll.qlIndexFixing($BE$1,AZ806,TRUE,_xll.ohTrigger(Trigger,Trigger12M))</f>
        <v>1.6171696612318133E-2</v>
      </c>
    </row>
    <row r="807" spans="51:56" ht="11.25" customHeight="1" x14ac:dyDescent="0.25">
      <c r="AY807" s="106" t="s">
        <v>83</v>
      </c>
      <c r="AZ807" s="105">
        <f>_xll.qlInterestRateIndexFixingDate(Currency&amp;"ibor"&amp;Tenor,BA807,Trigger)</f>
        <v>44953</v>
      </c>
      <c r="BA807" s="105">
        <f>_xll.qlCalendarAdvance(Calendar,BA806,AY807,"f",,Trigger)</f>
        <v>44957</v>
      </c>
      <c r="BB807" s="105">
        <f>_xll.qlInterestRateIndexMaturity(Currency&amp;"ibor"&amp;Tenor,BA807,Trigger)</f>
        <v>45322</v>
      </c>
      <c r="BC807" s="257">
        <f>_xll.qlIndexFixing($AC$5,AZ807,TRUE,_xll.ohTrigger(Trigger,Trigger12M))</f>
        <v>1.6498010483038103E-2</v>
      </c>
      <c r="BD807" s="257">
        <f>_xll.qlIndexFixing($BE$1,AZ807,TRUE,_xll.ohTrigger(Trigger,Trigger12M))</f>
        <v>1.6197600364659288E-2</v>
      </c>
    </row>
    <row r="808" spans="51:56" ht="11.25" customHeight="1" x14ac:dyDescent="0.25">
      <c r="AY808" s="106" t="s">
        <v>83</v>
      </c>
      <c r="AZ808" s="105">
        <f>_xll.qlInterestRateIndexFixingDate(Currency&amp;"ibor"&amp;Tenor,BA808,Trigger)</f>
        <v>44960</v>
      </c>
      <c r="BA808" s="105">
        <f>_xll.qlCalendarAdvance(Calendar,BA807,AY808,"f",,Trigger)</f>
        <v>44964</v>
      </c>
      <c r="BB808" s="105">
        <f>_xll.qlInterestRateIndexMaturity(Currency&amp;"ibor"&amp;Tenor,BA808,Trigger)</f>
        <v>45329</v>
      </c>
      <c r="BC808" s="257">
        <f>_xll.qlIndexFixing($AC$5,AZ808,TRUE,_xll.ohTrigger(Trigger,Trigger12M))</f>
        <v>1.6522731986789819E-2</v>
      </c>
      <c r="BD808" s="257">
        <f>_xll.qlIndexFixing($BE$1,AZ808,TRUE,_xll.ohTrigger(Trigger,Trigger12M))</f>
        <v>1.6223230055686964E-2</v>
      </c>
    </row>
    <row r="809" spans="51:56" ht="11.25" customHeight="1" x14ac:dyDescent="0.25">
      <c r="AY809" s="106" t="s">
        <v>83</v>
      </c>
      <c r="AZ809" s="105">
        <f>_xll.qlInterestRateIndexFixingDate(Currency&amp;"ibor"&amp;Tenor,BA809,Trigger)</f>
        <v>44967</v>
      </c>
      <c r="BA809" s="105">
        <f>_xll.qlCalendarAdvance(Calendar,BA808,AY809,"f",,Trigger)</f>
        <v>44971</v>
      </c>
      <c r="BB809" s="105">
        <f>_xll.qlInterestRateIndexMaturity(Currency&amp;"ibor"&amp;Tenor,BA809,Trigger)</f>
        <v>45336</v>
      </c>
      <c r="BC809" s="257">
        <f>_xll.qlIndexFixing($AC$5,AZ809,TRUE,_xll.ohTrigger(Trigger,Trigger12M))</f>
        <v>1.6547384492681838E-2</v>
      </c>
      <c r="BD809" s="257">
        <f>_xll.qlIndexFixing($BE$1,AZ809,TRUE,_xll.ohTrigger(Trigger,Trigger12M))</f>
        <v>1.6248573907791917E-2</v>
      </c>
    </row>
    <row r="810" spans="51:56" ht="11.25" customHeight="1" x14ac:dyDescent="0.25">
      <c r="AY810" s="106" t="s">
        <v>83</v>
      </c>
      <c r="AZ810" s="105">
        <f>_xll.qlInterestRateIndexFixingDate(Currency&amp;"ibor"&amp;Tenor,BA810,Trigger)</f>
        <v>44974</v>
      </c>
      <c r="BA810" s="105">
        <f>_xll.qlCalendarAdvance(Calendar,BA809,AY810,"f",,Trigger)</f>
        <v>44978</v>
      </c>
      <c r="BB810" s="105">
        <f>_xll.qlInterestRateIndexMaturity(Currency&amp;"ibor"&amp;Tenor,BA810,Trigger)</f>
        <v>45343</v>
      </c>
      <c r="BC810" s="257">
        <f>_xll.qlIndexFixing($AC$5,AZ810,TRUE,_xll.ohTrigger(Trigger,Trigger12M))</f>
        <v>1.657196799559606E-2</v>
      </c>
      <c r="BD810" s="257">
        <f>_xll.qlIndexFixing($BE$1,AZ810,TRUE,_xll.ohTrigger(Trigger,Trigger12M))</f>
        <v>1.6273620046024905E-2</v>
      </c>
    </row>
    <row r="811" spans="51:56" ht="11.25" customHeight="1" x14ac:dyDescent="0.25">
      <c r="AY811" s="106" t="s">
        <v>83</v>
      </c>
      <c r="AZ811" s="105">
        <f>_xll.qlInterestRateIndexFixingDate(Currency&amp;"ibor"&amp;Tenor,BA811,Trigger)</f>
        <v>44981</v>
      </c>
      <c r="BA811" s="105">
        <f>_xll.qlCalendarAdvance(Calendar,BA810,AY811,"f",,Trigger)</f>
        <v>44985</v>
      </c>
      <c r="BB811" s="105">
        <f>_xll.qlInterestRateIndexMaturity(Currency&amp;"ibor"&amp;Tenor,BA811,Trigger)</f>
        <v>45351</v>
      </c>
      <c r="BC811" s="257">
        <f>_xll.qlIndexFixing($AC$5,AZ811,TRUE,_xll.ohTrigger(Trigger,Trigger12M))</f>
        <v>1.6599067378889592E-2</v>
      </c>
      <c r="BD811" s="257">
        <f>_xll.qlIndexFixing($BE$1,AZ811,TRUE,_xll.ohTrigger(Trigger,Trigger12M))</f>
        <v>1.6300250080406423E-2</v>
      </c>
    </row>
    <row r="812" spans="51:56" ht="11.25" customHeight="1" x14ac:dyDescent="0.25">
      <c r="AY812" s="106" t="s">
        <v>83</v>
      </c>
      <c r="AZ812" s="105">
        <f>_xll.qlInterestRateIndexFixingDate(Currency&amp;"ibor"&amp;Tenor,BA812,Trigger)</f>
        <v>44988</v>
      </c>
      <c r="BA812" s="105">
        <f>_xll.qlCalendarAdvance(Calendar,BA811,AY812,"f",,Trigger)</f>
        <v>44992</v>
      </c>
      <c r="BB812" s="105">
        <f>_xll.qlInterestRateIndexMaturity(Currency&amp;"ibor"&amp;Tenor,BA812,Trigger)</f>
        <v>45358</v>
      </c>
      <c r="BC812" s="257">
        <f>_xll.qlIndexFixing($AC$5,AZ812,TRUE,_xll.ohTrigger(Trigger,Trigger12M))</f>
        <v>1.6623551327016445E-2</v>
      </c>
      <c r="BD812" s="257">
        <f>_xll.qlIndexFixing($BE$1,AZ812,TRUE,_xll.ohTrigger(Trigger,Trigger12M))</f>
        <v>1.6324633862061219E-2</v>
      </c>
    </row>
    <row r="813" spans="51:56" ht="11.25" customHeight="1" x14ac:dyDescent="0.25">
      <c r="AY813" s="106" t="s">
        <v>83</v>
      </c>
      <c r="AZ813" s="105">
        <f>_xll.qlInterestRateIndexFixingDate(Currency&amp;"ibor"&amp;Tenor,BA813,Trigger)</f>
        <v>44995</v>
      </c>
      <c r="BA813" s="105">
        <f>_xll.qlCalendarAdvance(Calendar,BA812,AY813,"f",,Trigger)</f>
        <v>44999</v>
      </c>
      <c r="BB813" s="105">
        <f>_xll.qlInterestRateIndexMaturity(Currency&amp;"ibor"&amp;Tenor,BA813,Trigger)</f>
        <v>45365</v>
      </c>
      <c r="BC813" s="257">
        <f>_xll.qlIndexFixing($AC$5,AZ813,TRUE,_xll.ohTrigger(Trigger,Trigger12M))</f>
        <v>1.664796644724189E-2</v>
      </c>
      <c r="BD813" s="257">
        <f>_xll.qlIndexFixing($BE$1,AZ813,TRUE,_xll.ohTrigger(Trigger,Trigger12M))</f>
        <v>1.6348683146609283E-2</v>
      </c>
    </row>
    <row r="814" spans="51:56" ht="11.25" customHeight="1" x14ac:dyDescent="0.25">
      <c r="AY814" s="106" t="s">
        <v>83</v>
      </c>
      <c r="AZ814" s="105">
        <f>_xll.qlInterestRateIndexFixingDate(Currency&amp;"ibor"&amp;Tenor,BA814,Trigger)</f>
        <v>45002</v>
      </c>
      <c r="BA814" s="105">
        <f>_xll.qlCalendarAdvance(Calendar,BA813,AY814,"f",,Trigger)</f>
        <v>45006</v>
      </c>
      <c r="BB814" s="105">
        <f>_xll.qlInterestRateIndexMaturity(Currency&amp;"ibor"&amp;Tenor,BA814,Trigger)</f>
        <v>45372</v>
      </c>
      <c r="BC814" s="257">
        <f>_xll.qlIndexFixing($AC$5,AZ814,TRUE,_xll.ohTrigger(Trigger,Trigger12M))</f>
        <v>1.6672312734496968E-2</v>
      </c>
      <c r="BD814" s="257">
        <f>_xll.qlIndexFixing($BE$1,AZ814,TRUE,_xll.ohTrigger(Trigger,Trigger12M))</f>
        <v>1.6372385693683638E-2</v>
      </c>
    </row>
    <row r="815" spans="51:56" ht="11.25" customHeight="1" x14ac:dyDescent="0.25">
      <c r="AY815" s="106" t="s">
        <v>83</v>
      </c>
      <c r="AZ815" s="105">
        <f>_xll.qlInterestRateIndexFixingDate(Currency&amp;"ibor"&amp;Tenor,BA815,Trigger)</f>
        <v>45009</v>
      </c>
      <c r="BA815" s="105">
        <f>_xll.qlCalendarAdvance(Calendar,BA814,AY815,"f",,Trigger)</f>
        <v>45013</v>
      </c>
      <c r="BB815" s="105">
        <f>_xll.qlInterestRateIndexMaturity(Currency&amp;"ibor"&amp;Tenor,BA815,Trigger)</f>
        <v>45379</v>
      </c>
      <c r="BC815" s="257">
        <f>_xll.qlIndexFixing($AC$5,AZ815,TRUE,_xll.ohTrigger(Trigger,Trigger12M))</f>
        <v>1.6696590183726059E-2</v>
      </c>
      <c r="BD815" s="257">
        <f>_xll.qlIndexFixing($BE$1,AZ815,TRUE,_xll.ohTrigger(Trigger,Trigger12M))</f>
        <v>1.6395729165971696E-2</v>
      </c>
    </row>
    <row r="816" spans="51:56" ht="11.25" customHeight="1" x14ac:dyDescent="0.25">
      <c r="AY816" s="106" t="s">
        <v>83</v>
      </c>
      <c r="AZ816" s="105">
        <f>_xll.qlInterestRateIndexFixingDate(Currency&amp;"ibor"&amp;Tenor,BA816,Trigger)</f>
        <v>45016</v>
      </c>
      <c r="BA816" s="105">
        <f>_xll.qlCalendarAdvance(Calendar,BA815,AY816,"f",,Trigger)</f>
        <v>45020</v>
      </c>
      <c r="BB816" s="105">
        <f>_xll.qlInterestRateIndexMaturity(Currency&amp;"ibor"&amp;Tenor,BA816,Trigger)</f>
        <v>45386</v>
      </c>
      <c r="BC816" s="257">
        <f>_xll.qlIndexFixing($AC$5,AZ816,TRUE,_xll.ohTrigger(Trigger,Trigger12M))</f>
        <v>1.6720798789888382E-2</v>
      </c>
      <c r="BD816" s="257">
        <f>_xll.qlIndexFixing($BE$1,AZ816,TRUE,_xll.ohTrigger(Trigger,Trigger12M))</f>
        <v>1.6418701129243637E-2</v>
      </c>
    </row>
    <row r="817" spans="51:56" ht="11.25" customHeight="1" x14ac:dyDescent="0.25">
      <c r="AY817" s="106" t="s">
        <v>83</v>
      </c>
      <c r="AZ817" s="105">
        <f>_xll.qlInterestRateIndexFixingDate(Currency&amp;"ibor"&amp;Tenor,BA817,Trigger)</f>
        <v>45021</v>
      </c>
      <c r="BA817" s="105">
        <f>_xll.qlCalendarAdvance(Calendar,BA816,AY817,"f",,Trigger)</f>
        <v>45027</v>
      </c>
      <c r="BB817" s="105">
        <f>_xll.qlInterestRateIndexMaturity(Currency&amp;"ibor"&amp;Tenor,BA817,Trigger)</f>
        <v>45393</v>
      </c>
      <c r="BC817" s="257">
        <f>_xll.qlIndexFixing($AC$5,AZ817,TRUE,_xll.ohTrigger(Trigger,Trigger12M))</f>
        <v>1.6744938547957142E-2</v>
      </c>
      <c r="BD817" s="257">
        <f>_xll.qlIndexFixing($BE$1,AZ817,TRUE,_xll.ohTrigger(Trigger,Trigger12M))</f>
        <v>1.6441289052388664E-2</v>
      </c>
    </row>
    <row r="818" spans="51:56" ht="11.25" customHeight="1" x14ac:dyDescent="0.25">
      <c r="AY818" s="106" t="s">
        <v>83</v>
      </c>
      <c r="AZ818" s="105">
        <f>_xll.qlInterestRateIndexFixingDate(Currency&amp;"ibor"&amp;Tenor,BA818,Trigger)</f>
        <v>45030</v>
      </c>
      <c r="BA818" s="105">
        <f>_xll.qlCalendarAdvance(Calendar,BA817,AY818,"f",,Trigger)</f>
        <v>45034</v>
      </c>
      <c r="BB818" s="105">
        <f>_xll.qlInterestRateIndexMaturity(Currency&amp;"ibor"&amp;Tenor,BA818,Trigger)</f>
        <v>45400</v>
      </c>
      <c r="BC818" s="257">
        <f>_xll.qlIndexFixing($AC$5,AZ818,TRUE,_xll.ohTrigger(Trigger,Trigger12M))</f>
        <v>1.6769009452919953E-2</v>
      </c>
      <c r="BD818" s="257">
        <f>_xll.qlIndexFixing($BE$1,AZ818,TRUE,_xll.ohTrigger(Trigger,Trigger12M))</f>
        <v>1.6463480307451921E-2</v>
      </c>
    </row>
    <row r="819" spans="51:56" ht="11.25" customHeight="1" x14ac:dyDescent="0.25">
      <c r="AY819" s="106" t="s">
        <v>83</v>
      </c>
      <c r="AZ819" s="105">
        <f>_xll.qlInterestRateIndexFixingDate(Currency&amp;"ibor"&amp;Tenor,BA819,Trigger)</f>
        <v>45037</v>
      </c>
      <c r="BA819" s="105">
        <f>_xll.qlCalendarAdvance(Calendar,BA818,AY819,"f",,Trigger)</f>
        <v>45041</v>
      </c>
      <c r="BB819" s="105">
        <f>_xll.qlInterestRateIndexMaturity(Currency&amp;"ibor"&amp;Tenor,BA819,Trigger)</f>
        <v>45407</v>
      </c>
      <c r="BC819" s="257">
        <f>_xll.qlIndexFixing($AC$5,AZ819,TRUE,_xll.ohTrigger(Trigger,Trigger12M))</f>
        <v>1.6793011499778628E-2</v>
      </c>
      <c r="BD819" s="257">
        <f>_xll.qlIndexFixing($BE$1,AZ819,TRUE,_xll.ohTrigger(Trigger,Trigger12M))</f>
        <v>1.648526216967031E-2</v>
      </c>
    </row>
    <row r="820" spans="51:56" ht="11.25" customHeight="1" x14ac:dyDescent="0.25">
      <c r="AY820" s="106" t="s">
        <v>83</v>
      </c>
      <c r="AZ820" s="105">
        <f>_xll.qlInterestRateIndexFixingDate(Currency&amp;"ibor"&amp;Tenor,BA820,Trigger)</f>
        <v>45043</v>
      </c>
      <c r="BA820" s="105">
        <f>_xll.qlCalendarAdvance(Calendar,BA819,AY820,"f",,Trigger)</f>
        <v>45048</v>
      </c>
      <c r="BB820" s="105">
        <f>_xll.qlInterestRateIndexMaturity(Currency&amp;"ibor"&amp;Tenor,BA820,Trigger)</f>
        <v>45414</v>
      </c>
      <c r="BC820" s="257">
        <f>_xll.qlIndexFixing($AC$5,AZ820,TRUE,_xll.ohTrigger(Trigger,Trigger12M))</f>
        <v>1.6816944683548517E-2</v>
      </c>
      <c r="BD820" s="257">
        <f>_xll.qlIndexFixing($BE$1,AZ820,TRUE,_xll.ohTrigger(Trigger,Trigger12M))</f>
        <v>1.6506621817515287E-2</v>
      </c>
    </row>
    <row r="821" spans="51:56" ht="11.25" customHeight="1" x14ac:dyDescent="0.25">
      <c r="AY821" s="106" t="s">
        <v>83</v>
      </c>
      <c r="AZ821" s="105">
        <f>_xll.qlInterestRateIndexFixingDate(Currency&amp;"ibor"&amp;Tenor,BA821,Trigger)</f>
        <v>45051</v>
      </c>
      <c r="BA821" s="105">
        <f>_xll.qlCalendarAdvance(Calendar,BA820,AY821,"f",,Trigger)</f>
        <v>45055</v>
      </c>
      <c r="BB821" s="105">
        <f>_xll.qlInterestRateIndexMaturity(Currency&amp;"ibor"&amp;Tenor,BA821,Trigger)</f>
        <v>45421</v>
      </c>
      <c r="BC821" s="257">
        <f>_xll.qlIndexFixing($AC$5,AZ821,TRUE,_xll.ohTrigger(Trigger,Trigger12M))</f>
        <v>1.6840808999260048E-2</v>
      </c>
      <c r="BD821" s="257">
        <f>_xll.qlIndexFixing($BE$1,AZ821,TRUE,_xll.ohTrigger(Trigger,Trigger12M))</f>
        <v>1.6527546332735253E-2</v>
      </c>
    </row>
    <row r="822" spans="51:56" ht="11.25" customHeight="1" x14ac:dyDescent="0.25">
      <c r="AY822" s="106" t="s">
        <v>83</v>
      </c>
      <c r="AZ822" s="105">
        <f>_xll.qlInterestRateIndexFixingDate(Currency&amp;"ibor"&amp;Tenor,BA822,Trigger)</f>
        <v>45058</v>
      </c>
      <c r="BA822" s="105">
        <f>_xll.qlCalendarAdvance(Calendar,BA821,AY822,"f",,Trigger)</f>
        <v>45062</v>
      </c>
      <c r="BB822" s="105">
        <f>_xll.qlInterestRateIndexMaturity(Currency&amp;"ibor"&amp;Tenor,BA822,Trigger)</f>
        <v>45428</v>
      </c>
      <c r="BC822" s="257">
        <f>_xll.qlIndexFixing($AC$5,AZ822,TRUE,_xll.ohTrigger(Trigger,Trigger12M))</f>
        <v>1.686460444195784E-2</v>
      </c>
      <c r="BD822" s="257">
        <f>_xll.qlIndexFixing($BE$1,AZ822,TRUE,_xll.ohTrigger(Trigger,Trigger12M))</f>
        <v>1.6548022700399428E-2</v>
      </c>
    </row>
    <row r="823" spans="51:56" ht="11.25" customHeight="1" x14ac:dyDescent="0.25">
      <c r="AY823" s="106" t="s">
        <v>83</v>
      </c>
      <c r="AZ823" s="105">
        <f>_xll.qlInterestRateIndexFixingDate(Currency&amp;"ibor"&amp;Tenor,BA823,Trigger)</f>
        <v>45065</v>
      </c>
      <c r="BA823" s="105">
        <f>_xll.qlCalendarAdvance(Calendar,BA822,AY823,"f",,Trigger)</f>
        <v>45069</v>
      </c>
      <c r="BB823" s="105">
        <f>_xll.qlInterestRateIndexMaturity(Currency&amp;"ibor"&amp;Tenor,BA823,Trigger)</f>
        <v>45435</v>
      </c>
      <c r="BC823" s="257">
        <f>_xll.qlIndexFixing($AC$5,AZ823,TRUE,_xll.ohTrigger(Trigger,Trigger12M))</f>
        <v>1.6888331006699831E-2</v>
      </c>
      <c r="BD823" s="257">
        <f>_xll.qlIndexFixing($BE$1,AZ823,TRUE,_xll.ohTrigger(Trigger,Trigger12M))</f>
        <v>1.6568037808946806E-2</v>
      </c>
    </row>
    <row r="824" spans="51:56" ht="11.25" customHeight="1" x14ac:dyDescent="0.25">
      <c r="AY824" s="106" t="s">
        <v>83</v>
      </c>
      <c r="AZ824" s="105">
        <f>_xll.qlInterestRateIndexFixingDate(Currency&amp;"ibor"&amp;Tenor,BA824,Trigger)</f>
        <v>45072</v>
      </c>
      <c r="BA824" s="105">
        <f>_xll.qlCalendarAdvance(Calendar,BA823,AY824,"f",,Trigger)</f>
        <v>45076</v>
      </c>
      <c r="BB824" s="105">
        <f>_xll.qlInterestRateIndexMaturity(Currency&amp;"ibor"&amp;Tenor,BA824,Trigger)</f>
        <v>45442</v>
      </c>
      <c r="BC824" s="257">
        <f>_xll.qlIndexFixing($AC$5,AZ824,TRUE,_xll.ohTrigger(Trigger,Trigger12M))</f>
        <v>1.6911988688559258E-2</v>
      </c>
      <c r="BD824" s="257">
        <f>_xll.qlIndexFixing($BE$1,AZ824,TRUE,_xll.ohTrigger(Trigger,Trigger12M))</f>
        <v>1.6587578450234817E-2</v>
      </c>
    </row>
    <row r="825" spans="51:56" ht="11.25" customHeight="1" x14ac:dyDescent="0.25">
      <c r="AY825" s="106" t="s">
        <v>83</v>
      </c>
      <c r="AZ825" s="105">
        <f>_xll.qlInterestRateIndexFixingDate(Currency&amp;"ibor"&amp;Tenor,BA825,Trigger)</f>
        <v>45079</v>
      </c>
      <c r="BA825" s="105">
        <f>_xll.qlCalendarAdvance(Calendar,BA824,AY825,"f",,Trigger)</f>
        <v>45083</v>
      </c>
      <c r="BB825" s="105">
        <f>_xll.qlInterestRateIndexMaturity(Currency&amp;"ibor"&amp;Tenor,BA825,Trigger)</f>
        <v>45449</v>
      </c>
      <c r="BC825" s="257">
        <f>_xll.qlIndexFixing($AC$5,AZ825,TRUE,_xll.ohTrigger(Trigger,Trigger12M))</f>
        <v>1.6933634680164303E-2</v>
      </c>
      <c r="BD825" s="257">
        <f>_xll.qlIndexFixing($BE$1,AZ825,TRUE,_xll.ohTrigger(Trigger,Trigger12M))</f>
        <v>1.6606631803835693E-2</v>
      </c>
    </row>
    <row r="826" spans="51:56" ht="11.25" customHeight="1" x14ac:dyDescent="0.25">
      <c r="AY826" s="106" t="s">
        <v>83</v>
      </c>
      <c r="AZ826" s="105">
        <f>_xll.qlInterestRateIndexFixingDate(Currency&amp;"ibor"&amp;Tenor,BA826,Trigger)</f>
        <v>45086</v>
      </c>
      <c r="BA826" s="105">
        <f>_xll.qlCalendarAdvance(Calendar,BA825,AY826,"f",,Trigger)</f>
        <v>45090</v>
      </c>
      <c r="BB826" s="105">
        <f>_xll.qlInterestRateIndexMaturity(Currency&amp;"ibor"&amp;Tenor,BA826,Trigger)</f>
        <v>45456</v>
      </c>
      <c r="BC826" s="257">
        <f>_xll.qlIndexFixing($AC$5,AZ826,TRUE,_xll.ohTrigger(Trigger,Trigger12M))</f>
        <v>1.6947758414351737E-2</v>
      </c>
      <c r="BD826" s="257">
        <f>_xll.qlIndexFixing($BE$1,AZ826,TRUE,_xll.ohTrigger(Trigger,Trigger12M))</f>
        <v>1.6625195905034477E-2</v>
      </c>
    </row>
    <row r="827" spans="51:56" ht="11.25" customHeight="1" x14ac:dyDescent="0.25">
      <c r="AY827" s="106" t="s">
        <v>83</v>
      </c>
      <c r="AZ827" s="105">
        <f>_xll.qlInterestRateIndexFixingDate(Currency&amp;"ibor"&amp;Tenor,BA827,Trigger)</f>
        <v>45093</v>
      </c>
      <c r="BA827" s="105">
        <f>_xll.qlCalendarAdvance(Calendar,BA826,AY827,"f",,Trigger)</f>
        <v>45097</v>
      </c>
      <c r="BB827" s="105">
        <f>_xll.qlInterestRateIndexMaturity(Currency&amp;"ibor"&amp;Tenor,BA827,Trigger)</f>
        <v>45463</v>
      </c>
      <c r="BC827" s="257">
        <f>_xll.qlIndexFixing($AC$5,AZ827,TRUE,_xll.ohTrigger(Trigger,Trigger12M))</f>
        <v>1.6961780776067442E-2</v>
      </c>
      <c r="BD827" s="257">
        <f>_xll.qlIndexFixing($BE$1,AZ827,TRUE,_xll.ohTrigger(Trigger,Trigger12M))</f>
        <v>1.664328004012924E-2</v>
      </c>
    </row>
    <row r="828" spans="51:56" ht="11.25" customHeight="1" x14ac:dyDescent="0.25">
      <c r="AY828" s="106" t="s">
        <v>83</v>
      </c>
      <c r="AZ828" s="105">
        <f>_xll.qlInterestRateIndexFixingDate(Currency&amp;"ibor"&amp;Tenor,BA828,Trigger)</f>
        <v>45100</v>
      </c>
      <c r="BA828" s="105">
        <f>_xll.qlCalendarAdvance(Calendar,BA827,AY828,"f",,Trigger)</f>
        <v>45104</v>
      </c>
      <c r="BB828" s="105">
        <f>_xll.qlInterestRateIndexMaturity(Currency&amp;"ibor"&amp;Tenor,BA828,Trigger)</f>
        <v>45470</v>
      </c>
      <c r="BC828" s="257">
        <f>_xll.qlIndexFixing($AC$5,AZ828,TRUE,_xll.ohTrigger(Trigger,Trigger12M))</f>
        <v>1.6975701761044234E-2</v>
      </c>
      <c r="BD828" s="257">
        <f>_xll.qlIndexFixing($BE$1,AZ828,TRUE,_xll.ohTrigger(Trigger,Trigger12M))</f>
        <v>1.6660894145911483E-2</v>
      </c>
    </row>
    <row r="829" spans="51:56" ht="11.25" customHeight="1" x14ac:dyDescent="0.25">
      <c r="AY829" s="106" t="s">
        <v>83</v>
      </c>
      <c r="AZ829" s="105">
        <f>_xll.qlInterestRateIndexFixingDate(Currency&amp;"ibor"&amp;Tenor,BA829,Trigger)</f>
        <v>45107</v>
      </c>
      <c r="BA829" s="105">
        <f>_xll.qlCalendarAdvance(Calendar,BA828,AY829,"f",,Trigger)</f>
        <v>45111</v>
      </c>
      <c r="BB829" s="105">
        <f>_xll.qlInterestRateIndexMaturity(Currency&amp;"ibor"&amp;Tenor,BA829,Trigger)</f>
        <v>45477</v>
      </c>
      <c r="BC829" s="257">
        <f>_xll.qlIndexFixing($AC$5,AZ829,TRUE,_xll.ohTrigger(Trigger,Trigger12M))</f>
        <v>1.6989521365045057E-2</v>
      </c>
      <c r="BD829" s="257">
        <f>_xll.qlIndexFixing($BE$1,AZ829,TRUE,_xll.ohTrigger(Trigger,Trigger12M))</f>
        <v>1.6678048271894341E-2</v>
      </c>
    </row>
    <row r="830" spans="51:56" ht="11.25" customHeight="1" x14ac:dyDescent="0.25">
      <c r="AY830" s="106" t="s">
        <v>83</v>
      </c>
      <c r="AZ830" s="105">
        <f>_xll.qlInterestRateIndexFixingDate(Currency&amp;"ibor"&amp;Tenor,BA830,Trigger)</f>
        <v>45114</v>
      </c>
      <c r="BA830" s="105">
        <f>_xll.qlCalendarAdvance(Calendar,BA829,AY830,"f",,Trigger)</f>
        <v>45118</v>
      </c>
      <c r="BB830" s="105">
        <f>_xll.qlInterestRateIndexMaturity(Currency&amp;"ibor"&amp;Tenor,BA830,Trigger)</f>
        <v>45484</v>
      </c>
      <c r="BC830" s="257">
        <f>_xll.qlIndexFixing($AC$5,AZ830,TRUE,_xll.ohTrigger(Trigger,Trigger12M))</f>
        <v>1.7003239583863884E-2</v>
      </c>
      <c r="BD830" s="257">
        <f>_xll.qlIndexFixing($BE$1,AZ830,TRUE,_xll.ohTrigger(Trigger,Trigger12M))</f>
        <v>1.6694752580276761E-2</v>
      </c>
    </row>
    <row r="831" spans="51:56" ht="11.25" customHeight="1" x14ac:dyDescent="0.25">
      <c r="AY831" s="106" t="s">
        <v>83</v>
      </c>
      <c r="AZ831" s="105">
        <f>_xll.qlInterestRateIndexFixingDate(Currency&amp;"ibor"&amp;Tenor,BA831,Trigger)</f>
        <v>45121</v>
      </c>
      <c r="BA831" s="105">
        <f>_xll.qlCalendarAdvance(Calendar,BA830,AY831,"f",,Trigger)</f>
        <v>45125</v>
      </c>
      <c r="BB831" s="105">
        <f>_xll.qlInterestRateIndexMaturity(Currency&amp;"ibor"&amp;Tenor,BA831,Trigger)</f>
        <v>45491</v>
      </c>
      <c r="BC831" s="257">
        <f>_xll.qlIndexFixing($AC$5,AZ831,TRUE,_xll.ohTrigger(Trigger,Trigger12M))</f>
        <v>1.7016856413325693E-2</v>
      </c>
      <c r="BD831" s="257">
        <f>_xll.qlIndexFixing($BE$1,AZ831,TRUE,_xll.ohTrigger(Trigger,Trigger12M))</f>
        <v>1.6711017345905733E-2</v>
      </c>
    </row>
    <row r="832" spans="51:56" ht="11.25" customHeight="1" x14ac:dyDescent="0.25">
      <c r="AY832" s="106" t="s">
        <v>83</v>
      </c>
      <c r="AZ832" s="105">
        <f>_xll.qlInterestRateIndexFixingDate(Currency&amp;"ibor"&amp;Tenor,BA832,Trigger)</f>
        <v>45128</v>
      </c>
      <c r="BA832" s="105">
        <f>_xll.qlCalendarAdvance(Calendar,BA831,AY832,"f",,Trigger)</f>
        <v>45132</v>
      </c>
      <c r="BB832" s="105">
        <f>_xll.qlInterestRateIndexMaturity(Currency&amp;"ibor"&amp;Tenor,BA832,Trigger)</f>
        <v>45498</v>
      </c>
      <c r="BC832" s="257">
        <f>_xll.qlIndexFixing($AC$5,AZ832,TRUE,_xll.ohTrigger(Trigger,Trigger12M))</f>
        <v>1.7030371849285818E-2</v>
      </c>
      <c r="BD832" s="257">
        <f>_xll.qlIndexFixing($BE$1,AZ832,TRUE,_xll.ohTrigger(Trigger,Trigger12M))</f>
        <v>1.6726852956240452E-2</v>
      </c>
    </row>
    <row r="833" spans="51:56" ht="11.25" customHeight="1" x14ac:dyDescent="0.25">
      <c r="AY833" s="106" t="s">
        <v>83</v>
      </c>
      <c r="AZ833" s="105">
        <f>_xll.qlInterestRateIndexFixingDate(Currency&amp;"ibor"&amp;Tenor,BA833,Trigger)</f>
        <v>45135</v>
      </c>
      <c r="BA833" s="105">
        <f>_xll.qlCalendarAdvance(Calendar,BA832,AY833,"f",,Trigger)</f>
        <v>45139</v>
      </c>
      <c r="BB833" s="105">
        <f>_xll.qlInterestRateIndexMaturity(Currency&amp;"ibor"&amp;Tenor,BA833,Trigger)</f>
        <v>45505</v>
      </c>
      <c r="BC833" s="257">
        <f>_xll.qlIndexFixing($AC$5,AZ833,TRUE,_xll.ohTrigger(Trigger,Trigger12M))</f>
        <v>1.7043785887630829E-2</v>
      </c>
      <c r="BD833" s="257">
        <f>_xll.qlIndexFixing($BE$1,AZ833,TRUE,_xll.ohTrigger(Trigger,Trigger12M))</f>
        <v>1.6742269911316075E-2</v>
      </c>
    </row>
    <row r="834" spans="51:56" ht="11.25" customHeight="1" x14ac:dyDescent="0.25">
      <c r="AY834" s="106" t="s">
        <v>83</v>
      </c>
      <c r="AZ834" s="105">
        <f>_xll.qlInterestRateIndexFixingDate(Currency&amp;"ibor"&amp;Tenor,BA834,Trigger)</f>
        <v>45142</v>
      </c>
      <c r="BA834" s="105">
        <f>_xll.qlCalendarAdvance(Calendar,BA833,AY834,"f",,Trigger)</f>
        <v>45146</v>
      </c>
      <c r="BB834" s="105">
        <f>_xll.qlInterestRateIndexMaturity(Currency&amp;"ibor"&amp;Tenor,BA834,Trigger)</f>
        <v>45512</v>
      </c>
      <c r="BC834" s="257">
        <f>_xll.qlIndexFixing($AC$5,AZ834,TRUE,_xll.ohTrigger(Trigger,Trigger12M))</f>
        <v>1.7057098524278093E-2</v>
      </c>
      <c r="BD834" s="257">
        <f>_xll.qlIndexFixing($BE$1,AZ834,TRUE,_xll.ohTrigger(Trigger,Trigger12M))</f>
        <v>1.6757278823707689E-2</v>
      </c>
    </row>
    <row r="835" spans="51:56" ht="11.25" customHeight="1" x14ac:dyDescent="0.25">
      <c r="AY835" s="106" t="s">
        <v>83</v>
      </c>
      <c r="AZ835" s="105">
        <f>_xll.qlInterestRateIndexFixingDate(Currency&amp;"ibor"&amp;Tenor,BA835,Trigger)</f>
        <v>45149</v>
      </c>
      <c r="BA835" s="105">
        <f>_xll.qlCalendarAdvance(Calendar,BA834,AY835,"f",,Trigger)</f>
        <v>45153</v>
      </c>
      <c r="BB835" s="105">
        <f>_xll.qlInterestRateIndexMaturity(Currency&amp;"ibor"&amp;Tenor,BA835,Trigger)</f>
        <v>45519</v>
      </c>
      <c r="BC835" s="257">
        <f>_xll.qlIndexFixing($AC$5,AZ835,TRUE,_xll.ohTrigger(Trigger,Trigger12M))</f>
        <v>1.7070309755175768E-2</v>
      </c>
      <c r="BD835" s="257">
        <f>_xll.qlIndexFixing($BE$1,AZ835,TRUE,_xll.ohTrigger(Trigger,Trigger12M))</f>
        <v>1.6771890418495347E-2</v>
      </c>
    </row>
    <row r="836" spans="51:56" ht="11.25" customHeight="1" x14ac:dyDescent="0.25">
      <c r="AY836" s="106" t="s">
        <v>83</v>
      </c>
      <c r="AZ836" s="105">
        <f>_xll.qlInterestRateIndexFixingDate(Currency&amp;"ibor"&amp;Tenor,BA836,Trigger)</f>
        <v>45156</v>
      </c>
      <c r="BA836" s="105">
        <f>_xll.qlCalendarAdvance(Calendar,BA835,AY836,"f",,Trigger)</f>
        <v>45160</v>
      </c>
      <c r="BB836" s="105">
        <f>_xll.qlInterestRateIndexMaturity(Currency&amp;"ibor"&amp;Tenor,BA836,Trigger)</f>
        <v>45526</v>
      </c>
      <c r="BC836" s="257">
        <f>_xll.qlIndexFixing($AC$5,AZ836,TRUE,_xll.ohTrigger(Trigger,Trigger12M))</f>
        <v>1.7083419576302369E-2</v>
      </c>
      <c r="BD836" s="257">
        <f>_xll.qlIndexFixing($BE$1,AZ836,TRUE,_xll.ohTrigger(Trigger,Trigger12M))</f>
        <v>1.6786115533229579E-2</v>
      </c>
    </row>
    <row r="837" spans="51:56" ht="11.25" customHeight="1" x14ac:dyDescent="0.25">
      <c r="AY837" s="106" t="s">
        <v>83</v>
      </c>
      <c r="AZ837" s="105">
        <f>_xll.qlInterestRateIndexFixingDate(Currency&amp;"ibor"&amp;Tenor,BA837,Trigger)</f>
        <v>45163</v>
      </c>
      <c r="BA837" s="105">
        <f>_xll.qlCalendarAdvance(Calendar,BA836,AY837,"f",,Trigger)</f>
        <v>45167</v>
      </c>
      <c r="BB837" s="105">
        <f>_xll.qlInterestRateIndexMaturity(Currency&amp;"ibor"&amp;Tenor,BA837,Trigger)</f>
        <v>45533</v>
      </c>
      <c r="BC837" s="257">
        <f>_xll.qlIndexFixing($AC$5,AZ837,TRUE,_xll.ohTrigger(Trigger,Trigger12M))</f>
        <v>1.7096427983668085E-2</v>
      </c>
      <c r="BD837" s="257">
        <f>_xll.qlIndexFixing($BE$1,AZ837,TRUE,_xll.ohTrigger(Trigger,Trigger12M))</f>
        <v>1.6799965117896005E-2</v>
      </c>
    </row>
    <row r="838" spans="51:56" ht="11.25" customHeight="1" x14ac:dyDescent="0.25">
      <c r="AY838" s="106" t="s">
        <v>83</v>
      </c>
      <c r="AZ838" s="105">
        <f>_xll.qlInterestRateIndexFixingDate(Currency&amp;"ibor"&amp;Tenor,BA838,Trigger)</f>
        <v>45170</v>
      </c>
      <c r="BA838" s="105">
        <f>_xll.qlCalendarAdvance(Calendar,BA837,AY838,"f",,Trigger)</f>
        <v>45174</v>
      </c>
      <c r="BB838" s="105">
        <f>_xll.qlInterestRateIndexMaturity(Currency&amp;"ibor"&amp;Tenor,BA838,Trigger)</f>
        <v>45540</v>
      </c>
      <c r="BC838" s="257">
        <f>_xll.qlIndexFixing($AC$5,AZ838,TRUE,_xll.ohTrigger(Trigger,Trigger12M))</f>
        <v>1.7109334973313239E-2</v>
      </c>
      <c r="BD838" s="257">
        <f>_xll.qlIndexFixing($BE$1,AZ838,TRUE,_xll.ohTrigger(Trigger,Trigger12M))</f>
        <v>1.681345023488235E-2</v>
      </c>
    </row>
    <row r="839" spans="51:56" ht="11.25" customHeight="1" x14ac:dyDescent="0.25">
      <c r="AY839" s="106" t="s">
        <v>83</v>
      </c>
      <c r="AZ839" s="105">
        <f>_xll.qlInterestRateIndexFixingDate(Currency&amp;"ibor"&amp;Tenor,BA839,Trigger)</f>
        <v>45177</v>
      </c>
      <c r="BA839" s="105">
        <f>_xll.qlCalendarAdvance(Calendar,BA838,AY839,"f",,Trigger)</f>
        <v>45181</v>
      </c>
      <c r="BB839" s="105">
        <f>_xll.qlInterestRateIndexMaturity(Currency&amp;"ibor"&amp;Tenor,BA839,Trigger)</f>
        <v>45547</v>
      </c>
      <c r="BC839" s="257">
        <f>_xll.qlIndexFixing($AC$5,AZ839,TRUE,_xll.ohTrigger(Trigger,Trigger12M))</f>
        <v>1.7122140541309391E-2</v>
      </c>
      <c r="BD839" s="257">
        <f>_xll.qlIndexFixing($BE$1,AZ839,TRUE,_xll.ohTrigger(Trigger,Trigger12M))</f>
        <v>1.6826582058945255E-2</v>
      </c>
    </row>
    <row r="840" spans="51:56" ht="11.25" customHeight="1" x14ac:dyDescent="0.25">
      <c r="AY840" s="106" t="s">
        <v>83</v>
      </c>
      <c r="AZ840" s="105">
        <f>_xll.qlInterestRateIndexFixingDate(Currency&amp;"ibor"&amp;Tenor,BA840,Trigger)</f>
        <v>45184</v>
      </c>
      <c r="BA840" s="105">
        <f>_xll.qlCalendarAdvance(Calendar,BA839,AY840,"f",,Trigger)</f>
        <v>45188</v>
      </c>
      <c r="BB840" s="105">
        <f>_xll.qlInterestRateIndexMaturity(Currency&amp;"ibor"&amp;Tenor,BA840,Trigger)</f>
        <v>45554</v>
      </c>
      <c r="BC840" s="257">
        <f>_xll.qlIndexFixing($AC$5,AZ840,TRUE,_xll.ohTrigger(Trigger,Trigger12M))</f>
        <v>1.7134844683758893E-2</v>
      </c>
      <c r="BD840" s="257">
        <f>_xll.qlIndexFixing($BE$1,AZ840,TRUE,_xll.ohTrigger(Trigger,Trigger12M))</f>
        <v>1.6839371877176854E-2</v>
      </c>
    </row>
    <row r="841" spans="51:56" ht="11.25" customHeight="1" x14ac:dyDescent="0.25">
      <c r="AY841" s="106" t="s">
        <v>83</v>
      </c>
      <c r="AZ841" s="105">
        <f>_xll.qlInterestRateIndexFixingDate(Currency&amp;"ibor"&amp;Tenor,BA841,Trigger)</f>
        <v>45191</v>
      </c>
      <c r="BA841" s="105">
        <f>_xll.qlCalendarAdvance(Calendar,BA840,AY841,"f",,Trigger)</f>
        <v>45195</v>
      </c>
      <c r="BB841" s="105">
        <f>_xll.qlInterestRateIndexMaturity(Currency&amp;"ibor"&amp;Tenor,BA841,Trigger)</f>
        <v>45561</v>
      </c>
      <c r="BC841" s="257">
        <f>_xll.qlIndexFixing($AC$5,AZ841,TRUE,_xll.ohTrigger(Trigger,Trigger12M))</f>
        <v>1.7147447396794673E-2</v>
      </c>
      <c r="BD841" s="257">
        <f>_xll.qlIndexFixing($BE$1,AZ841,TRUE,_xll.ohTrigger(Trigger,Trigger12M))</f>
        <v>1.6851831088974204E-2</v>
      </c>
    </row>
    <row r="842" spans="51:56" ht="11.25" customHeight="1" x14ac:dyDescent="0.25">
      <c r="AY842" s="106" t="s">
        <v>83</v>
      </c>
      <c r="AZ842" s="105">
        <f>_xll.qlInterestRateIndexFixingDate(Currency&amp;"ibor"&amp;Tenor,BA842,Trigger)</f>
        <v>45198</v>
      </c>
      <c r="BA842" s="105">
        <f>_xll.qlCalendarAdvance(Calendar,BA841,AY842,"f",,Trigger)</f>
        <v>45202</v>
      </c>
      <c r="BB842" s="105">
        <f>_xll.qlInterestRateIndexMaturity(Currency&amp;"ibor"&amp;Tenor,BA842,Trigger)</f>
        <v>45568</v>
      </c>
      <c r="BC842" s="257">
        <f>_xll.qlIndexFixing($AC$5,AZ842,TRUE,_xll.ohTrigger(Trigger,Trigger12M))</f>
        <v>1.715994867658046E-2</v>
      </c>
      <c r="BD842" s="257">
        <f>_xll.qlIndexFixing($BE$1,AZ842,TRUE,_xll.ohTrigger(Trigger,Trigger12M))</f>
        <v>1.6863971206006512E-2</v>
      </c>
    </row>
    <row r="843" spans="51:56" ht="11.25" customHeight="1" x14ac:dyDescent="0.25">
      <c r="AY843" s="106" t="s">
        <v>83</v>
      </c>
      <c r="AZ843" s="105">
        <f>_xll.qlInterestRateIndexFixingDate(Currency&amp;"ibor"&amp;Tenor,BA843,Trigger)</f>
        <v>45205</v>
      </c>
      <c r="BA843" s="105">
        <f>_xll.qlCalendarAdvance(Calendar,BA842,AY843,"f",,Trigger)</f>
        <v>45209</v>
      </c>
      <c r="BB843" s="105">
        <f>_xll.qlInterestRateIndexMaturity(Currency&amp;"ibor"&amp;Tenor,BA843,Trigger)</f>
        <v>45575</v>
      </c>
      <c r="BC843" s="257">
        <f>_xll.qlIndexFixing($AC$5,AZ843,TRUE,_xll.ohTrigger(Trigger,Trigger12M))</f>
        <v>1.7172348519311424E-2</v>
      </c>
      <c r="BD843" s="257">
        <f>_xll.qlIndexFixing($BE$1,AZ843,TRUE,_xll.ohTrigger(Trigger,Trigger12M))</f>
        <v>1.6875803852185674E-2</v>
      </c>
    </row>
    <row r="844" spans="51:56" ht="11.25" customHeight="1" x14ac:dyDescent="0.25">
      <c r="AY844" s="106" t="s">
        <v>83</v>
      </c>
      <c r="AZ844" s="105">
        <f>_xll.qlInterestRateIndexFixingDate(Currency&amp;"ibor"&amp;Tenor,BA844,Trigger)</f>
        <v>45212</v>
      </c>
      <c r="BA844" s="105">
        <f>_xll.qlCalendarAdvance(Calendar,BA843,AY844,"f",,Trigger)</f>
        <v>45216</v>
      </c>
      <c r="BB844" s="105">
        <f>_xll.qlInterestRateIndexMaturity(Currency&amp;"ibor"&amp;Tenor,BA844,Trigger)</f>
        <v>45582</v>
      </c>
      <c r="BC844" s="257">
        <f>_xll.qlIndexFixing($AC$5,AZ844,TRUE,_xll.ohTrigger(Trigger,Trigger12M))</f>
        <v>1.71846469212131E-2</v>
      </c>
      <c r="BD844" s="257">
        <f>_xll.qlIndexFixing($BE$1,AZ844,TRUE,_xll.ohTrigger(Trigger,Trigger12M))</f>
        <v>1.6887340763636547E-2</v>
      </c>
    </row>
    <row r="845" spans="51:56" ht="11.25" customHeight="1" x14ac:dyDescent="0.25">
      <c r="AY845" s="106" t="s">
        <v>83</v>
      </c>
      <c r="AZ845" s="105">
        <f>_xll.qlInterestRateIndexFixingDate(Currency&amp;"ibor"&amp;Tenor,BA845,Trigger)</f>
        <v>45219</v>
      </c>
      <c r="BA845" s="105">
        <f>_xll.qlCalendarAdvance(Calendar,BA844,AY845,"f",,Trigger)</f>
        <v>45223</v>
      </c>
      <c r="BB845" s="105">
        <f>_xll.qlInterestRateIndexMaturity(Currency&amp;"ibor"&amp;Tenor,BA845,Trigger)</f>
        <v>45589</v>
      </c>
      <c r="BC845" s="257">
        <f>_xll.qlIndexFixing($AC$5,AZ845,TRUE,_xll.ohTrigger(Trigger,Trigger12M))</f>
        <v>1.7196843878541816E-2</v>
      </c>
      <c r="BD845" s="257">
        <f>_xll.qlIndexFixing($BE$1,AZ845,TRUE,_xll.ohTrigger(Trigger,Trigger12M))</f>
        <v>1.6898593788668127E-2</v>
      </c>
    </row>
    <row r="846" spans="51:56" ht="11.25" customHeight="1" x14ac:dyDescent="0.25">
      <c r="AY846" s="106" t="s">
        <v>83</v>
      </c>
      <c r="AZ846" s="105">
        <f>_xll.qlInterestRateIndexFixingDate(Currency&amp;"ibor"&amp;Tenor,BA846,Trigger)</f>
        <v>45226</v>
      </c>
      <c r="BA846" s="105">
        <f>_xll.qlCalendarAdvance(Calendar,BA845,AY846,"f",,Trigger)</f>
        <v>45230</v>
      </c>
      <c r="BB846" s="105">
        <f>_xll.qlInterestRateIndexMaturity(Currency&amp;"ibor"&amp;Tenor,BA846,Trigger)</f>
        <v>45596</v>
      </c>
      <c r="BC846" s="257">
        <f>_xll.qlIndexFixing($AC$5,AZ846,TRUE,_xll.ohTrigger(Trigger,Trigger12M))</f>
        <v>1.720893938758513E-2</v>
      </c>
      <c r="BD846" s="257">
        <f>_xll.qlIndexFixing($BE$1,AZ846,TRUE,_xll.ohTrigger(Trigger,Trigger12M))</f>
        <v>1.6909574887744729E-2</v>
      </c>
    </row>
    <row r="847" spans="51:56" ht="11.25" customHeight="1" x14ac:dyDescent="0.25">
      <c r="AY847" s="106" t="s">
        <v>83</v>
      </c>
      <c r="AZ847" s="105">
        <f>_xll.qlInterestRateIndexFixingDate(Currency&amp;"ibor"&amp;Tenor,BA847,Trigger)</f>
        <v>45233</v>
      </c>
      <c r="BA847" s="105">
        <f>_xll.qlCalendarAdvance(Calendar,BA846,AY847,"f",,Trigger)</f>
        <v>45237</v>
      </c>
      <c r="BB847" s="105">
        <f>_xll.qlInterestRateIndexMaturity(Currency&amp;"ibor"&amp;Tenor,BA847,Trigger)</f>
        <v>45603</v>
      </c>
      <c r="BC847" s="257">
        <f>_xll.qlIndexFixing($AC$5,AZ847,TRUE,_xll.ohTrigger(Trigger,Trigger12M))</f>
        <v>1.7220933444660962E-2</v>
      </c>
      <c r="BD847" s="257">
        <f>_xll.qlIndexFixing($BE$1,AZ847,TRUE,_xll.ohTrigger(Trigger,Trigger12M))</f>
        <v>1.6920296133460428E-2</v>
      </c>
    </row>
    <row r="848" spans="51:56" ht="11.25" customHeight="1" x14ac:dyDescent="0.25">
      <c r="AY848" s="106" t="s">
        <v>83</v>
      </c>
      <c r="AZ848" s="105">
        <f>_xll.qlInterestRateIndexFixingDate(Currency&amp;"ibor"&amp;Tenor,BA848,Trigger)</f>
        <v>45240</v>
      </c>
      <c r="BA848" s="105">
        <f>_xll.qlCalendarAdvance(Calendar,BA847,AY848,"f",,Trigger)</f>
        <v>45244</v>
      </c>
      <c r="BB848" s="105">
        <f>_xll.qlInterestRateIndexMaturity(Currency&amp;"ibor"&amp;Tenor,BA848,Trigger)</f>
        <v>45610</v>
      </c>
      <c r="BC848" s="257">
        <f>_xll.qlIndexFixing($AC$5,AZ848,TRUE,_xll.ohTrigger(Trigger,Trigger12M))</f>
        <v>1.7232826046118459E-2</v>
      </c>
      <c r="BD848" s="257">
        <f>_xll.qlIndexFixing($BE$1,AZ848,TRUE,_xll.ohTrigger(Trigger,Trigger12M))</f>
        <v>1.6930769710512404E-2</v>
      </c>
    </row>
    <row r="849" spans="51:56" ht="11.25" customHeight="1" x14ac:dyDescent="0.25">
      <c r="AY849" s="106" t="s">
        <v>83</v>
      </c>
      <c r="AZ849" s="105">
        <f>_xll.qlInterestRateIndexFixingDate(Currency&amp;"ibor"&amp;Tenor,BA849,Trigger)</f>
        <v>45247</v>
      </c>
      <c r="BA849" s="105">
        <f>_xll.qlCalendarAdvance(Calendar,BA848,AY849,"f",,Trigger)</f>
        <v>45251</v>
      </c>
      <c r="BB849" s="105">
        <f>_xll.qlInterestRateIndexMaturity(Currency&amp;"ibor"&amp;Tenor,BA849,Trigger)</f>
        <v>45617</v>
      </c>
      <c r="BC849" s="257">
        <f>_xll.qlIndexFixing($AC$5,AZ849,TRUE,_xll.ohTrigger(Trigger,Trigger12M))</f>
        <v>1.7244617188337353E-2</v>
      </c>
      <c r="BD849" s="257">
        <f>_xll.qlIndexFixing($BE$1,AZ849,TRUE,_xll.ohTrigger(Trigger,Trigger12M))</f>
        <v>1.6941007915675845E-2</v>
      </c>
    </row>
    <row r="850" spans="51:56" ht="11.25" customHeight="1" x14ac:dyDescent="0.25">
      <c r="AY850" s="106" t="s">
        <v>83</v>
      </c>
      <c r="AZ850" s="105">
        <f>_xll.qlInterestRateIndexFixingDate(Currency&amp;"ibor"&amp;Tenor,BA850,Trigger)</f>
        <v>45254</v>
      </c>
      <c r="BA850" s="105">
        <f>_xll.qlCalendarAdvance(Calendar,BA849,AY850,"f",,Trigger)</f>
        <v>45258</v>
      </c>
      <c r="BB850" s="105">
        <f>_xll.qlInterestRateIndexMaturity(Currency&amp;"ibor"&amp;Tenor,BA850,Trigger)</f>
        <v>45624</v>
      </c>
      <c r="BC850" s="257">
        <f>_xll.qlIndexFixing($AC$5,AZ850,TRUE,_xll.ohTrigger(Trigger,Trigger12M))</f>
        <v>1.72563068677286E-2</v>
      </c>
      <c r="BD850" s="257">
        <f>_xll.qlIndexFixing($BE$1,AZ850,TRUE,_xll.ohTrigger(Trigger,Trigger12M))</f>
        <v>1.6951023157780781E-2</v>
      </c>
    </row>
    <row r="851" spans="51:56" ht="11.25" customHeight="1" x14ac:dyDescent="0.25">
      <c r="AY851" s="106" t="s">
        <v>83</v>
      </c>
      <c r="AZ851" s="105">
        <f>_xll.qlInterestRateIndexFixingDate(Currency&amp;"ibor"&amp;Tenor,BA851,Trigger)</f>
        <v>45261</v>
      </c>
      <c r="BA851" s="105">
        <f>_xll.qlCalendarAdvance(Calendar,BA850,AY851,"f",,Trigger)</f>
        <v>45265</v>
      </c>
      <c r="BB851" s="105">
        <f>_xll.qlInterestRateIndexMaturity(Currency&amp;"ibor"&amp;Tenor,BA851,Trigger)</f>
        <v>45631</v>
      </c>
      <c r="BC851" s="257">
        <f>_xll.qlIndexFixing($AC$5,AZ851,TRUE,_xll.ohTrigger(Trigger,Trigger12M))</f>
        <v>1.7267895080733731E-2</v>
      </c>
      <c r="BD851" s="257">
        <f>_xll.qlIndexFixing($BE$1,AZ851,TRUE,_xll.ohTrigger(Trigger,Trigger12M))</f>
        <v>1.6960827957687837E-2</v>
      </c>
    </row>
    <row r="852" spans="51:56" ht="11.25" customHeight="1" x14ac:dyDescent="0.25">
      <c r="AY852" s="106" t="s">
        <v>83</v>
      </c>
      <c r="AZ852" s="105">
        <f>_xll.qlInterestRateIndexFixingDate(Currency&amp;"ibor"&amp;Tenor,BA852,Trigger)</f>
        <v>45268</v>
      </c>
      <c r="BA852" s="105">
        <f>_xll.qlCalendarAdvance(Calendar,BA851,AY852,"f",,Trigger)</f>
        <v>45272</v>
      </c>
      <c r="BB852" s="105">
        <f>_xll.qlInterestRateIndexMaturity(Currency&amp;"ibor"&amp;Tenor,BA852,Trigger)</f>
        <v>45638</v>
      </c>
      <c r="BC852" s="257">
        <f>_xll.qlIndexFixing($AC$5,AZ852,TRUE,_xll.ohTrigger(Trigger,Trigger12M))</f>
        <v>1.7279381823825081E-2</v>
      </c>
      <c r="BD852" s="257">
        <f>_xll.qlIndexFixing($BE$1,AZ852,TRUE,_xll.ohTrigger(Trigger,Trigger12M))</f>
        <v>1.6970434948268599E-2</v>
      </c>
    </row>
    <row r="853" spans="51:56" ht="11.25" customHeight="1" x14ac:dyDescent="0.25">
      <c r="AY853" s="106" t="s">
        <v>83</v>
      </c>
      <c r="AZ853" s="105">
        <f>_xll.qlInterestRateIndexFixingDate(Currency&amp;"ibor"&amp;Tenor,BA853,Trigger)</f>
        <v>45275</v>
      </c>
      <c r="BA853" s="105">
        <f>_xll.qlCalendarAdvance(Calendar,BA852,AY853,"f",,Trigger)</f>
        <v>45279</v>
      </c>
      <c r="BB853" s="105">
        <f>_xll.qlInterestRateIndexMaturity(Currency&amp;"ibor"&amp;Tenor,BA853,Trigger)</f>
        <v>45645</v>
      </c>
      <c r="BC853" s="257">
        <f>_xll.qlIndexFixing($AC$5,AZ853,TRUE,_xll.ohTrigger(Trigger,Trigger12M))</f>
        <v>1.7290767093506208E-2</v>
      </c>
      <c r="BD853" s="257">
        <f>_xll.qlIndexFixing($BE$1,AZ853,TRUE,_xll.ohTrigger(Trigger,Trigger12M))</f>
        <v>1.6979856874384188E-2</v>
      </c>
    </row>
    <row r="854" spans="51:56" ht="11.25" customHeight="1" x14ac:dyDescent="0.25">
      <c r="AY854" s="106" t="s">
        <v>83</v>
      </c>
      <c r="AZ854" s="105">
        <f>_xll.qlInterestRateIndexFixingDate(Currency&amp;"ibor"&amp;Tenor,BA854,Trigger)</f>
        <v>45281</v>
      </c>
      <c r="BA854" s="105">
        <f>_xll.qlCalendarAdvance(Calendar,BA853,AY854,"f",,Trigger)</f>
        <v>45287</v>
      </c>
      <c r="BB854" s="105">
        <f>_xll.qlInterestRateIndexMaturity(Currency&amp;"ibor"&amp;Tenor,BA854,Trigger)</f>
        <v>45653</v>
      </c>
      <c r="BC854" s="257">
        <f>_xll.qlIndexFixing($AC$5,AZ854,TRUE,_xll.ohTrigger(Trigger,Trigger12M))</f>
        <v>1.7303654572684242E-2</v>
      </c>
      <c r="BD854" s="257">
        <f>_xll.qlIndexFixing($BE$1,AZ854,TRUE,_xll.ohTrigger(Trigger,Trigger12M))</f>
        <v>1.6990414678253601E-2</v>
      </c>
    </row>
    <row r="855" spans="51:56" ht="11.25" customHeight="1" x14ac:dyDescent="0.25">
      <c r="AY855" s="106" t="s">
        <v>83</v>
      </c>
      <c r="AZ855" s="105">
        <f>_xll.qlInterestRateIndexFixingDate(Currency&amp;"ibor"&amp;Tenor,BA855,Trigger)</f>
        <v>45289</v>
      </c>
      <c r="BA855" s="105">
        <f>_xll.qlCalendarAdvance(Calendar,BA854,AY855,"f",,Trigger)</f>
        <v>45294</v>
      </c>
      <c r="BB855" s="105">
        <f>_xll.qlInterestRateIndexMaturity(Currency&amp;"ibor"&amp;Tenor,BA855,Trigger)</f>
        <v>45660</v>
      </c>
      <c r="BC855" s="257">
        <f>_xll.qlIndexFixing($AC$5,AZ855,TRUE,_xll.ohTrigger(Trigger,Trigger12M))</f>
        <v>1.7314822387712179E-2</v>
      </c>
      <c r="BD855" s="257">
        <f>_xll.qlIndexFixing($BE$1,AZ855,TRUE,_xll.ohTrigger(Trigger,Trigger12M))</f>
        <v>1.6999483474683694E-2</v>
      </c>
    </row>
    <row r="856" spans="51:56" ht="11.25" customHeight="1" x14ac:dyDescent="0.25">
      <c r="AY856" s="106" t="s">
        <v>83</v>
      </c>
      <c r="AZ856" s="105">
        <f>_xll.qlInterestRateIndexFixingDate(Currency&amp;"ibor"&amp;Tenor,BA856,Trigger)</f>
        <v>45299</v>
      </c>
      <c r="BA856" s="105">
        <f>_xll.qlCalendarAdvance(Calendar,BA855,AY856,"f",,Trigger)</f>
        <v>45301</v>
      </c>
      <c r="BB856" s="105">
        <f>_xll.qlInterestRateIndexMaturity(Currency&amp;"ibor"&amp;Tenor,BA856,Trigger)</f>
        <v>45667</v>
      </c>
      <c r="BC856" s="257">
        <f>_xll.qlIndexFixing($AC$5,AZ856,TRUE,_xll.ohTrigger(Trigger,Trigger12M))</f>
        <v>1.7325888718540711E-2</v>
      </c>
      <c r="BD856" s="257">
        <f>_xll.qlIndexFixing($BE$1,AZ856,TRUE,_xll.ohTrigger(Trigger,Trigger12M))</f>
        <v>1.7008407990798009E-2</v>
      </c>
    </row>
    <row r="857" spans="51:56" ht="11.25" customHeight="1" x14ac:dyDescent="0.25">
      <c r="AY857" s="106" t="s">
        <v>83</v>
      </c>
      <c r="AZ857" s="105">
        <f>_xll.qlInterestRateIndexFixingDate(Currency&amp;"ibor"&amp;Tenor,BA857,Trigger)</f>
        <v>45306</v>
      </c>
      <c r="BA857" s="105">
        <f>_xll.qlCalendarAdvance(Calendar,BA856,AY857,"f",,Trigger)</f>
        <v>45308</v>
      </c>
      <c r="BB857" s="105">
        <f>_xll.qlInterestRateIndexMaturity(Currency&amp;"ibor"&amp;Tenor,BA857,Trigger)</f>
        <v>45674</v>
      </c>
      <c r="BC857" s="257">
        <f>_xll.qlIndexFixing($AC$5,AZ857,TRUE,_xll.ohTrigger(Trigger,Trigger12M))</f>
        <v>1.7336853561801386E-2</v>
      </c>
      <c r="BD857" s="257">
        <f>_xll.qlIndexFixing($BE$1,AZ857,TRUE,_xll.ohTrigger(Trigger,Trigger12M))</f>
        <v>1.701720143522745E-2</v>
      </c>
    </row>
    <row r="858" spans="51:56" ht="11.25" customHeight="1" x14ac:dyDescent="0.25">
      <c r="AY858" s="106" t="s">
        <v>83</v>
      </c>
      <c r="AZ858" s="105">
        <f>_xll.qlInterestRateIndexFixingDate(Currency&amp;"ibor"&amp;Tenor,BA858,Trigger)</f>
        <v>45313</v>
      </c>
      <c r="BA858" s="105">
        <f>_xll.qlCalendarAdvance(Calendar,BA857,AY858,"f",,Trigger)</f>
        <v>45315</v>
      </c>
      <c r="BB858" s="105">
        <f>_xll.qlInterestRateIndexMaturity(Currency&amp;"ibor"&amp;Tenor,BA858,Trigger)</f>
        <v>45681</v>
      </c>
      <c r="BC858" s="257">
        <f>_xll.qlIndexFixing($AC$5,AZ858,TRUE,_xll.ohTrigger(Trigger,Trigger12M))</f>
        <v>1.7347716914156545E-2</v>
      </c>
      <c r="BD858" s="257">
        <f>_xll.qlIndexFixing($BE$1,AZ858,TRUE,_xll.ohTrigger(Trigger,Trigger12M))</f>
        <v>1.702587712850992E-2</v>
      </c>
    </row>
    <row r="859" spans="51:56" ht="11.25" customHeight="1" x14ac:dyDescent="0.25">
      <c r="AY859" s="106" t="s">
        <v>83</v>
      </c>
      <c r="AZ859" s="105">
        <f>_xll.qlInterestRateIndexFixingDate(Currency&amp;"ibor"&amp;Tenor,BA859,Trigger)</f>
        <v>45320</v>
      </c>
      <c r="BA859" s="105">
        <f>_xll.qlCalendarAdvance(Calendar,BA858,AY859,"f",,Trigger)</f>
        <v>45322</v>
      </c>
      <c r="BB859" s="105">
        <f>_xll.qlInterestRateIndexMaturity(Currency&amp;"ibor"&amp;Tenor,BA859,Trigger)</f>
        <v>45688</v>
      </c>
      <c r="BC859" s="257">
        <f>_xll.qlIndexFixing($AC$5,AZ859,TRUE,_xll.ohTrigger(Trigger,Trigger12M))</f>
        <v>1.735847877229867E-2</v>
      </c>
      <c r="BD859" s="257">
        <f>_xll.qlIndexFixing($BE$1,AZ859,TRUE,_xll.ohTrigger(Trigger,Trigger12M))</f>
        <v>1.7034448503077844E-2</v>
      </c>
    </row>
    <row r="860" spans="51:56" ht="11.25" customHeight="1" x14ac:dyDescent="0.25">
      <c r="AY860" s="106" t="s">
        <v>83</v>
      </c>
      <c r="AZ860" s="105">
        <f>_xll.qlInterestRateIndexFixingDate(Currency&amp;"ibor"&amp;Tenor,BA860,Trigger)</f>
        <v>45327</v>
      </c>
      <c r="BA860" s="105">
        <f>_xll.qlCalendarAdvance(Calendar,BA859,AY860,"f",,Trigger)</f>
        <v>45329</v>
      </c>
      <c r="BB860" s="105">
        <f>_xll.qlInterestRateIndexMaturity(Currency&amp;"ibor"&amp;Tenor,BA860,Trigger)</f>
        <v>45695</v>
      </c>
      <c r="BC860" s="257">
        <f>_xll.qlIndexFixing($AC$5,AZ860,TRUE,_xll.ohTrigger(Trigger,Trigger12M))</f>
        <v>1.7369139132951694E-2</v>
      </c>
      <c r="BD860" s="257">
        <f>_xll.qlIndexFixing($BE$1,AZ860,TRUE,_xll.ohTrigger(Trigger,Trigger12M))</f>
        <v>1.7042929103248373E-2</v>
      </c>
    </row>
    <row r="861" spans="51:56" ht="11.25" customHeight="1" x14ac:dyDescent="0.25">
      <c r="AY861" s="106" t="s">
        <v>83</v>
      </c>
      <c r="AZ861" s="105">
        <f>_xll.qlInterestRateIndexFixingDate(Currency&amp;"ibor"&amp;Tenor,BA861,Trigger)</f>
        <v>45334</v>
      </c>
      <c r="BA861" s="105">
        <f>_xll.qlCalendarAdvance(Calendar,BA860,AY861,"f",,Trigger)</f>
        <v>45336</v>
      </c>
      <c r="BB861" s="105">
        <f>_xll.qlInterestRateIndexMaturity(Currency&amp;"ibor"&amp;Tenor,BA861,Trigger)</f>
        <v>45702</v>
      </c>
      <c r="BC861" s="257">
        <f>_xll.qlIndexFixing($AC$5,AZ861,TRUE,_xll.ohTrigger(Trigger,Trigger12M))</f>
        <v>1.7379697992870341E-2</v>
      </c>
      <c r="BD861" s="257">
        <f>_xll.qlIndexFixing($BE$1,AZ861,TRUE,_xll.ohTrigger(Trigger,Trigger12M))</f>
        <v>1.7051332585215274E-2</v>
      </c>
    </row>
    <row r="862" spans="51:56" ht="11.25" customHeight="1" x14ac:dyDescent="0.25">
      <c r="AY862" s="106" t="s">
        <v>83</v>
      </c>
      <c r="AZ862" s="105">
        <f>_xll.qlInterestRateIndexFixingDate(Currency&amp;"ibor"&amp;Tenor,BA862,Trigger)</f>
        <v>45341</v>
      </c>
      <c r="BA862" s="105">
        <f>_xll.qlCalendarAdvance(Calendar,BA861,AY862,"f",,Trigger)</f>
        <v>45343</v>
      </c>
      <c r="BB862" s="105">
        <f>_xll.qlInterestRateIndexMaturity(Currency&amp;"ibor"&amp;Tenor,BA862,Trigger)</f>
        <v>45709</v>
      </c>
      <c r="BC862" s="257">
        <f>_xll.qlIndexFixing($AC$5,AZ862,TRUE,_xll.ohTrigger(Trigger,Trigger12M))</f>
        <v>1.7390155348840138E-2</v>
      </c>
      <c r="BD862" s="257">
        <f>_xll.qlIndexFixing($BE$1,AZ862,TRUE,_xll.ohTrigger(Trigger,Trigger12M))</f>
        <v>1.7059672717042399E-2</v>
      </c>
    </row>
    <row r="863" spans="51:56" ht="11.25" customHeight="1" x14ac:dyDescent="0.25">
      <c r="AY863" s="106" t="s">
        <v>83</v>
      </c>
      <c r="AZ863" s="105">
        <f>_xll.qlInterestRateIndexFixingDate(Currency&amp;"ibor"&amp;Tenor,BA863,Trigger)</f>
        <v>45348</v>
      </c>
      <c r="BA863" s="105">
        <f>_xll.qlCalendarAdvance(Calendar,BA862,AY863,"f",,Trigger)</f>
        <v>45350</v>
      </c>
      <c r="BB863" s="105">
        <f>_xll.qlInterestRateIndexMaturity(Currency&amp;"ibor"&amp;Tenor,BA863,Trigger)</f>
        <v>45716</v>
      </c>
      <c r="BC863" s="257">
        <f>_xll.qlIndexFixing($AC$5,AZ863,TRUE,_xll.ohTrigger(Trigger,Trigger12M))</f>
        <v>1.7400511197677614E-2</v>
      </c>
      <c r="BD863" s="257">
        <f>_xll.qlIndexFixing($BE$1,AZ863,TRUE,_xll.ohTrigger(Trigger,Trigger12M))</f>
        <v>1.7067963378657767E-2</v>
      </c>
    </row>
    <row r="864" spans="51:56" ht="11.25" customHeight="1" x14ac:dyDescent="0.25">
      <c r="AY864" s="106" t="s">
        <v>83</v>
      </c>
      <c r="AZ864" s="105">
        <f>_xll.qlInterestRateIndexFixingDate(Currency&amp;"ibor"&amp;Tenor,BA864,Trigger)</f>
        <v>45355</v>
      </c>
      <c r="BA864" s="105">
        <f>_xll.qlCalendarAdvance(Calendar,BA863,AY864,"f",,Trigger)</f>
        <v>45357</v>
      </c>
      <c r="BB864" s="105">
        <f>_xll.qlInterestRateIndexMaturity(Currency&amp;"ibor"&amp;Tenor,BA864,Trigger)</f>
        <v>45722</v>
      </c>
      <c r="BC864" s="257">
        <f>_xll.qlIndexFixing($AC$5,AZ864,TRUE,_xll.ohTrigger(Trigger,Trigger12M))</f>
        <v>1.7408813328243535E-2</v>
      </c>
      <c r="BD864" s="257">
        <f>_xll.qlIndexFixing($BE$1,AZ864,TRUE,_xll.ohTrigger(Trigger,Trigger12M))</f>
        <v>1.7075204047189645E-2</v>
      </c>
    </row>
    <row r="865" spans="51:56" ht="11.25" customHeight="1" x14ac:dyDescent="0.25">
      <c r="AY865" s="106" t="s">
        <v>83</v>
      </c>
      <c r="AZ865" s="105">
        <f>_xll.qlInterestRateIndexFixingDate(Currency&amp;"ibor"&amp;Tenor,BA865,Trigger)</f>
        <v>45362</v>
      </c>
      <c r="BA865" s="105">
        <f>_xll.qlCalendarAdvance(Calendar,BA864,AY865,"f",,Trigger)</f>
        <v>45364</v>
      </c>
      <c r="BB865" s="105">
        <f>_xll.qlInterestRateIndexMaturity(Currency&amp;"ibor"&amp;Tenor,BA865,Trigger)</f>
        <v>45729</v>
      </c>
      <c r="BC865" s="257">
        <f>_xll.qlIndexFixing($AC$5,AZ865,TRUE,_xll.ohTrigger(Trigger,Trigger12M))</f>
        <v>1.7418903569398809E-2</v>
      </c>
      <c r="BD865" s="257">
        <f>_xll.qlIndexFixing($BE$1,AZ865,TRUE,_xll.ohTrigger(Trigger,Trigger12M))</f>
        <v>1.7083428707276659E-2</v>
      </c>
    </row>
    <row r="866" spans="51:56" ht="11.25" customHeight="1" x14ac:dyDescent="0.25">
      <c r="AY866" s="106" t="s">
        <v>83</v>
      </c>
      <c r="AZ866" s="105">
        <f>_xll.qlInterestRateIndexFixingDate(Currency&amp;"ibor"&amp;Tenor,BA866,Trigger)</f>
        <v>45369</v>
      </c>
      <c r="BA866" s="105">
        <f>_xll.qlCalendarAdvance(Calendar,BA865,AY866,"f",,Trigger)</f>
        <v>45371</v>
      </c>
      <c r="BB866" s="105">
        <f>_xll.qlInterestRateIndexMaturity(Currency&amp;"ibor"&amp;Tenor,BA866,Trigger)</f>
        <v>45736</v>
      </c>
      <c r="BC866" s="257">
        <f>_xll.qlIndexFixing($AC$5,AZ866,TRUE,_xll.ohTrigger(Trigger,Trigger12M))</f>
        <v>1.7428892019166486E-2</v>
      </c>
      <c r="BD866" s="257">
        <f>_xll.qlIndexFixing($BE$1,AZ866,TRUE,_xll.ohTrigger(Trigger,Trigger12M))</f>
        <v>1.7091645631178719E-2</v>
      </c>
    </row>
    <row r="867" spans="51:56" ht="11.25" customHeight="1" x14ac:dyDescent="0.25">
      <c r="AY867" s="106" t="s">
        <v>83</v>
      </c>
      <c r="AZ867" s="105">
        <f>_xll.qlInterestRateIndexFixingDate(Currency&amp;"ibor"&amp;Tenor,BA867,Trigger)</f>
        <v>45376</v>
      </c>
      <c r="BA867" s="105">
        <f>_xll.qlCalendarAdvance(Calendar,BA866,AY867,"f",,Trigger)</f>
        <v>45378</v>
      </c>
      <c r="BB867" s="105">
        <f>_xll.qlInterestRateIndexMaturity(Currency&amp;"ibor"&amp;Tenor,BA867,Trigger)</f>
        <v>45743</v>
      </c>
      <c r="BC867" s="257">
        <f>_xll.qlIndexFixing($AC$5,AZ867,TRUE,_xll.ohTrigger(Trigger,Trigger12M))</f>
        <v>1.743877867450681E-2</v>
      </c>
      <c r="BD867" s="257">
        <f>_xll.qlIndexFixing($BE$1,AZ867,TRUE,_xll.ohTrigger(Trigger,Trigger12M))</f>
        <v>1.7099869177998227E-2</v>
      </c>
    </row>
    <row r="868" spans="51:56" ht="11.25" customHeight="1" x14ac:dyDescent="0.25">
      <c r="AY868" s="106" t="s">
        <v>83</v>
      </c>
      <c r="AZ868" s="105">
        <f>_xll.qlInterestRateIndexFixingDate(Currency&amp;"ibor"&amp;Tenor,BA868,Trigger)</f>
        <v>45379</v>
      </c>
      <c r="BA868" s="105">
        <f>_xll.qlCalendarAdvance(Calendar,BA867,AY868,"f",,Trigger)</f>
        <v>45385</v>
      </c>
      <c r="BB868" s="105">
        <f>_xll.qlInterestRateIndexMaturity(Currency&amp;"ibor"&amp;Tenor,BA868,Trigger)</f>
        <v>45750</v>
      </c>
      <c r="BC868" s="257">
        <f>_xll.qlIndexFixing($AC$5,AZ868,TRUE,_xll.ohTrigger(Trigger,Trigger12M))</f>
        <v>1.7448563532408933E-2</v>
      </c>
      <c r="BD868" s="257">
        <f>_xll.qlIndexFixing($BE$1,AZ868,TRUE,_xll.ohTrigger(Trigger,Trigger12M))</f>
        <v>1.7108113819004078E-2</v>
      </c>
    </row>
    <row r="869" spans="51:56" ht="11.25" customHeight="1" x14ac:dyDescent="0.25">
      <c r="AY869" s="106" t="s">
        <v>83</v>
      </c>
      <c r="AZ869" s="105">
        <f>_xll.qlInterestRateIndexFixingDate(Currency&amp;"ibor"&amp;Tenor,BA869,Trigger)</f>
        <v>45390</v>
      </c>
      <c r="BA869" s="105">
        <f>_xll.qlCalendarAdvance(Calendar,BA868,AY869,"f",,Trigger)</f>
        <v>45392</v>
      </c>
      <c r="BB869" s="105">
        <f>_xll.qlInterestRateIndexMaturity(Currency&amp;"ibor"&amp;Tenor,BA869,Trigger)</f>
        <v>45757</v>
      </c>
      <c r="BC869" s="257">
        <f>_xll.qlIndexFixing($AC$5,AZ869,TRUE,_xll.ohTrigger(Trigger,Trigger12M))</f>
        <v>1.7458246589894408E-2</v>
      </c>
      <c r="BD869" s="257">
        <f>_xll.qlIndexFixing($BE$1,AZ869,TRUE,_xll.ohTrigger(Trigger,Trigger12M))</f>
        <v>1.7116394137638671E-2</v>
      </c>
    </row>
    <row r="870" spans="51:56" ht="11.25" customHeight="1" x14ac:dyDescent="0.25">
      <c r="AY870" s="106" t="s">
        <v>83</v>
      </c>
      <c r="AZ870" s="105">
        <f>_xll.qlInterestRateIndexFixingDate(Currency&amp;"ibor"&amp;Tenor,BA870,Trigger)</f>
        <v>45397</v>
      </c>
      <c r="BA870" s="105">
        <f>_xll.qlCalendarAdvance(Calendar,BA869,AY870,"f",,Trigger)</f>
        <v>45399</v>
      </c>
      <c r="BB870" s="105">
        <f>_xll.qlInterestRateIndexMaturity(Currency&amp;"ibor"&amp;Tenor,BA870,Trigger)</f>
        <v>45764</v>
      </c>
      <c r="BC870" s="257">
        <f>_xll.qlIndexFixing($AC$5,AZ870,TRUE,_xll.ohTrigger(Trigger,Trigger12M))</f>
        <v>1.7467827844015023E-2</v>
      </c>
      <c r="BD870" s="257">
        <f>_xll.qlIndexFixing($BE$1,AZ870,TRUE,_xll.ohTrigger(Trigger,Trigger12M))</f>
        <v>1.7124724829527545E-2</v>
      </c>
    </row>
    <row r="871" spans="51:56" ht="11.25" customHeight="1" x14ac:dyDescent="0.25">
      <c r="AY871" s="106" t="s">
        <v>83</v>
      </c>
      <c r="AZ871" s="105">
        <f>_xll.qlInterestRateIndexFixingDate(Currency&amp;"ibor"&amp;Tenor,BA871,Trigger)</f>
        <v>45404</v>
      </c>
      <c r="BA871" s="105">
        <f>_xll.qlCalendarAdvance(Calendar,BA870,AY871,"f",,Trigger)</f>
        <v>45406</v>
      </c>
      <c r="BB871" s="105">
        <f>_xll.qlInterestRateIndexMaturity(Currency&amp;"ibor"&amp;Tenor,BA871,Trigger)</f>
        <v>45771</v>
      </c>
      <c r="BC871" s="257">
        <f>_xll.qlIndexFixing($AC$5,AZ871,TRUE,_xll.ohTrigger(Trigger,Trigger12M))</f>
        <v>1.7477307291853657E-2</v>
      </c>
      <c r="BD871" s="257">
        <f>_xll.qlIndexFixing($BE$1,AZ871,TRUE,_xll.ohTrigger(Trigger,Trigger12M))</f>
        <v>1.7133120702488135E-2</v>
      </c>
    </row>
    <row r="872" spans="51:56" ht="11.25" customHeight="1" x14ac:dyDescent="0.25">
      <c r="AY872" s="106" t="s">
        <v>83</v>
      </c>
      <c r="AZ872" s="105">
        <f>_xll.qlInterestRateIndexFixingDate(Currency&amp;"ibor"&amp;Tenor,BA872,Trigger)</f>
        <v>45411</v>
      </c>
      <c r="BA872" s="105">
        <f>_xll.qlCalendarAdvance(Calendar,BA871,AY872,"f",,Trigger)</f>
        <v>45414</v>
      </c>
      <c r="BB872" s="105">
        <f>_xll.qlInterestRateIndexMaturity(Currency&amp;"ibor"&amp;Tenor,BA872,Trigger)</f>
        <v>45779</v>
      </c>
      <c r="BC872" s="257">
        <f>_xll.qlIndexFixing($AC$5,AZ872,TRUE,_xll.ohTrigger(Trigger,Trigger12M))</f>
        <v>1.7488016282072312E-2</v>
      </c>
      <c r="BD872" s="257">
        <f>_xll.qlIndexFixing($BE$1,AZ872,TRUE,_xll.ohTrigger(Trigger,Trigger12M))</f>
        <v>1.7142814943960607E-2</v>
      </c>
    </row>
    <row r="873" spans="51:56" ht="11.25" customHeight="1" x14ac:dyDescent="0.25">
      <c r="AY873" s="106" t="s">
        <v>83</v>
      </c>
      <c r="AZ873" s="105">
        <f>_xll.qlInterestRateIndexFixingDate(Currency&amp;"ibor"&amp;Tenor,BA873,Trigger)</f>
        <v>45419</v>
      </c>
      <c r="BA873" s="105">
        <f>_xll.qlCalendarAdvance(Calendar,BA872,AY873,"f",,Trigger)</f>
        <v>45421</v>
      </c>
      <c r="BB873" s="105">
        <f>_xll.qlInterestRateIndexMaturity(Currency&amp;"ibor"&amp;Tenor,BA873,Trigger)</f>
        <v>45786</v>
      </c>
      <c r="BC873" s="257">
        <f>_xll.qlIndexFixing($AC$5,AZ873,TRUE,_xll.ohTrigger(Trigger,Trigger12M))</f>
        <v>1.7497277563914115E-2</v>
      </c>
      <c r="BD873" s="257">
        <f>_xll.qlIndexFixing($BE$1,AZ873,TRUE,_xll.ohTrigger(Trigger,Trigger12M))</f>
        <v>1.7151400875504864E-2</v>
      </c>
    </row>
    <row r="874" spans="51:56" ht="11.25" customHeight="1" x14ac:dyDescent="0.25">
      <c r="AY874" s="106" t="s">
        <v>83</v>
      </c>
      <c r="AZ874" s="105">
        <f>_xll.qlInterestRateIndexFixingDate(Currency&amp;"ibor"&amp;Tenor,BA874,Trigger)</f>
        <v>45426</v>
      </c>
      <c r="BA874" s="105">
        <f>_xll.qlCalendarAdvance(Calendar,BA873,AY874,"f",,Trigger)</f>
        <v>45428</v>
      </c>
      <c r="BB874" s="105">
        <f>_xll.qlInterestRateIndexMaturity(Currency&amp;"ibor"&amp;Tenor,BA874,Trigger)</f>
        <v>45793</v>
      </c>
      <c r="BC874" s="257">
        <f>_xll.qlIndexFixing($AC$5,AZ874,TRUE,_xll.ohTrigger(Trigger,Trigger12M))</f>
        <v>1.7506437030507964E-2</v>
      </c>
      <c r="BD874" s="257">
        <f>_xll.qlIndexFixing($BE$1,AZ874,TRUE,_xll.ohTrigger(Trigger,Trigger12M))</f>
        <v>1.7160099257539901E-2</v>
      </c>
    </row>
    <row r="875" spans="51:56" ht="11.25" customHeight="1" x14ac:dyDescent="0.25">
      <c r="AY875" s="106" t="s">
        <v>83</v>
      </c>
      <c r="AZ875" s="105">
        <f>_xll.qlInterestRateIndexFixingDate(Currency&amp;"ibor"&amp;Tenor,BA875,Trigger)</f>
        <v>45433</v>
      </c>
      <c r="BA875" s="105">
        <f>_xll.qlCalendarAdvance(Calendar,BA874,AY875,"f",,Trigger)</f>
        <v>45435</v>
      </c>
      <c r="BB875" s="105">
        <f>_xll.qlInterestRateIndexMaturity(Currency&amp;"ibor"&amp;Tenor,BA875,Trigger)</f>
        <v>45800</v>
      </c>
      <c r="BC875" s="257">
        <f>_xll.qlIndexFixing($AC$5,AZ875,TRUE,_xll.ohTrigger(Trigger,Trigger12M))</f>
        <v>1.7515494679065286E-2</v>
      </c>
      <c r="BD875" s="257">
        <f>_xll.qlIndexFixing($BE$1,AZ875,TRUE,_xll.ohTrigger(Trigger,Trigger12M))</f>
        <v>1.716892536285106E-2</v>
      </c>
    </row>
    <row r="876" spans="51:56" ht="11.25" customHeight="1" x14ac:dyDescent="0.25">
      <c r="AY876" s="106" t="s">
        <v>83</v>
      </c>
      <c r="AZ876" s="105">
        <f>_xll.qlInterestRateIndexFixingDate(Currency&amp;"ibor"&amp;Tenor,BA876,Trigger)</f>
        <v>45440</v>
      </c>
      <c r="BA876" s="105">
        <f>_xll.qlCalendarAdvance(Calendar,BA875,AY876,"f",,Trigger)</f>
        <v>45442</v>
      </c>
      <c r="BB876" s="105">
        <f>_xll.qlInterestRateIndexMaturity(Currency&amp;"ibor"&amp;Tenor,BA876,Trigger)</f>
        <v>45807</v>
      </c>
      <c r="BC876" s="257">
        <f>_xll.qlIndexFixing($AC$5,AZ876,TRUE,_xll.ohTrigger(Trigger,Trigger12M))</f>
        <v>1.7524450506828184E-2</v>
      </c>
      <c r="BD876" s="257">
        <f>_xll.qlIndexFixing($BE$1,AZ876,TRUE,_xll.ohTrigger(Trigger,Trigger12M))</f>
        <v>1.7177894576509527E-2</v>
      </c>
    </row>
    <row r="877" spans="51:56" ht="11.25" customHeight="1" x14ac:dyDescent="0.25">
      <c r="AY877" s="106" t="s">
        <v>83</v>
      </c>
      <c r="AZ877" s="105">
        <f>_xll.qlInterestRateIndexFixingDate(Currency&amp;"ibor"&amp;Tenor,BA877,Trigger)</f>
        <v>45447</v>
      </c>
      <c r="BA877" s="105">
        <f>_xll.qlCalendarAdvance(Calendar,BA876,AY877,"f",,Trigger)</f>
        <v>45449</v>
      </c>
      <c r="BB877" s="105">
        <f>_xll.qlInterestRateIndexMaturity(Currency&amp;"ibor"&amp;Tenor,BA877,Trigger)</f>
        <v>45814</v>
      </c>
      <c r="BC877" s="257">
        <f>_xll.qlIndexFixing($AC$5,AZ877,TRUE,_xll.ohTrigger(Trigger,Trigger12M))</f>
        <v>1.7531967621625334E-2</v>
      </c>
      <c r="BD877" s="257">
        <f>_xll.qlIndexFixing($BE$1,AZ877,TRUE,_xll.ohTrigger(Trigger,Trigger12M))</f>
        <v>1.7187021997693543E-2</v>
      </c>
    </row>
    <row r="878" spans="51:56" ht="11.25" customHeight="1" x14ac:dyDescent="0.25">
      <c r="AY878" s="106" t="s">
        <v>83</v>
      </c>
      <c r="AZ878" s="105">
        <f>_xll.qlInterestRateIndexFixingDate(Currency&amp;"ibor"&amp;Tenor,BA878,Trigger)</f>
        <v>45454</v>
      </c>
      <c r="BA878" s="105">
        <f>_xll.qlCalendarAdvance(Calendar,BA877,AY878,"f",,Trigger)</f>
        <v>45456</v>
      </c>
      <c r="BB878" s="105">
        <f>_xll.qlInterestRateIndexMaturity(Currency&amp;"ibor"&amp;Tenor,BA878,Trigger)</f>
        <v>45821</v>
      </c>
      <c r="BC878" s="257">
        <f>_xll.qlIndexFixing($AC$5,AZ878,TRUE,_xll.ohTrigger(Trigger,Trigger12M))</f>
        <v>1.7544389703112829E-2</v>
      </c>
      <c r="BD878" s="257">
        <f>_xll.qlIndexFixing($BE$1,AZ878,TRUE,_xll.ohTrigger(Trigger,Trigger12M))</f>
        <v>1.7196313328430225E-2</v>
      </c>
    </row>
    <row r="879" spans="51:56" ht="11.25" customHeight="1" x14ac:dyDescent="0.25">
      <c r="AY879" s="106" t="s">
        <v>83</v>
      </c>
      <c r="AZ879" s="105">
        <f>_xll.qlInterestRateIndexFixingDate(Currency&amp;"ibor"&amp;Tenor,BA879,Trigger)</f>
        <v>45461</v>
      </c>
      <c r="BA879" s="105">
        <f>_xll.qlCalendarAdvance(Calendar,BA878,AY879,"f",,Trigger)</f>
        <v>45463</v>
      </c>
      <c r="BB879" s="105">
        <f>_xll.qlInterestRateIndexMaturity(Currency&amp;"ibor"&amp;Tenor,BA879,Trigger)</f>
        <v>45828</v>
      </c>
      <c r="BC879" s="257">
        <f>_xll.qlIndexFixing($AC$5,AZ879,TRUE,_xll.ohTrigger(Trigger,Trigger12M))</f>
        <v>1.7556734182045803E-2</v>
      </c>
      <c r="BD879" s="257">
        <f>_xll.qlIndexFixing($BE$1,AZ879,TRUE,_xll.ohTrigger(Trigger,Trigger12M))</f>
        <v>1.720576425194404E-2</v>
      </c>
    </row>
    <row r="880" spans="51:56" ht="11.25" customHeight="1" x14ac:dyDescent="0.25">
      <c r="AY880" s="106" t="s">
        <v>83</v>
      </c>
      <c r="AZ880" s="105">
        <f>_xll.qlInterestRateIndexFixingDate(Currency&amp;"ibor"&amp;Tenor,BA880,Trigger)</f>
        <v>45468</v>
      </c>
      <c r="BA880" s="105">
        <f>_xll.qlCalendarAdvance(Calendar,BA879,AY880,"f",,Trigger)</f>
        <v>45470</v>
      </c>
      <c r="BB880" s="105">
        <f>_xll.qlInterestRateIndexMaturity(Currency&amp;"ibor"&amp;Tenor,BA880,Trigger)</f>
        <v>45835</v>
      </c>
      <c r="BC880" s="257">
        <f>_xll.qlIndexFixing($AC$5,AZ880,TRUE,_xll.ohTrigger(Trigger,Trigger12M))</f>
        <v>1.7569001055557511E-2</v>
      </c>
      <c r="BD880" s="257">
        <f>_xll.qlIndexFixing($BE$1,AZ880,TRUE,_xll.ohTrigger(Trigger,Trigger12M))</f>
        <v>1.7215369893066882E-2</v>
      </c>
    </row>
    <row r="881" spans="51:56" ht="11.25" customHeight="1" x14ac:dyDescent="0.25">
      <c r="AY881" s="106" t="s">
        <v>83</v>
      </c>
      <c r="AZ881" s="105">
        <f>_xll.qlInterestRateIndexFixingDate(Currency&amp;"ibor"&amp;Tenor,BA881,Trigger)</f>
        <v>45475</v>
      </c>
      <c r="BA881" s="105">
        <f>_xll.qlCalendarAdvance(Calendar,BA880,AY881,"f",,Trigger)</f>
        <v>45477</v>
      </c>
      <c r="BB881" s="105">
        <f>_xll.qlInterestRateIndexMaturity(Currency&amp;"ibor"&amp;Tenor,BA881,Trigger)</f>
        <v>45842</v>
      </c>
      <c r="BC881" s="257">
        <f>_xll.qlIndexFixing($AC$5,AZ881,TRUE,_xll.ohTrigger(Trigger,Trigger12M))</f>
        <v>1.7581190320799162E-2</v>
      </c>
      <c r="BD881" s="257">
        <f>_xll.qlIndexFixing($BE$1,AZ881,TRUE,_xll.ohTrigger(Trigger,Trigger12M))</f>
        <v>1.7225125320896813E-2</v>
      </c>
    </row>
    <row r="882" spans="51:56" ht="11.25" customHeight="1" x14ac:dyDescent="0.25">
      <c r="AY882" s="106" t="s">
        <v>83</v>
      </c>
      <c r="AZ882" s="105">
        <f>_xll.qlInterestRateIndexFixingDate(Currency&amp;"ibor"&amp;Tenor,BA882,Trigger)</f>
        <v>45482</v>
      </c>
      <c r="BA882" s="105">
        <f>_xll.qlCalendarAdvance(Calendar,BA881,AY882,"f",,Trigger)</f>
        <v>45484</v>
      </c>
      <c r="BB882" s="105">
        <f>_xll.qlInterestRateIndexMaturity(Currency&amp;"ibor"&amp;Tenor,BA882,Trigger)</f>
        <v>45849</v>
      </c>
      <c r="BC882" s="257">
        <f>_xll.qlIndexFixing($AC$5,AZ882,TRUE,_xll.ohTrigger(Trigger,Trigger12M))</f>
        <v>1.7593301974940582E-2</v>
      </c>
      <c r="BD882" s="257">
        <f>_xll.qlIndexFixing($BE$1,AZ882,TRUE,_xll.ohTrigger(Trigger,Trigger12M))</f>
        <v>1.7235025548786472E-2</v>
      </c>
    </row>
    <row r="883" spans="51:56" ht="11.25" customHeight="1" x14ac:dyDescent="0.25">
      <c r="AY883" s="106" t="s">
        <v>83</v>
      </c>
      <c r="AZ883" s="105">
        <f>_xll.qlInterestRateIndexFixingDate(Currency&amp;"ibor"&amp;Tenor,BA883,Trigger)</f>
        <v>45489</v>
      </c>
      <c r="BA883" s="105">
        <f>_xll.qlCalendarAdvance(Calendar,BA882,AY883,"f",,Trigger)</f>
        <v>45491</v>
      </c>
      <c r="BB883" s="105">
        <f>_xll.qlInterestRateIndexMaturity(Currency&amp;"ibor"&amp;Tenor,BA883,Trigger)</f>
        <v>45856</v>
      </c>
      <c r="BC883" s="257">
        <f>_xll.qlIndexFixing($AC$5,AZ883,TRUE,_xll.ohTrigger(Trigger,Trigger12M))</f>
        <v>1.7605336015168678E-2</v>
      </c>
      <c r="BD883" s="257">
        <f>_xll.qlIndexFixing($BE$1,AZ883,TRUE,_xll.ohTrigger(Trigger,Trigger12M))</f>
        <v>1.7245065534334504E-2</v>
      </c>
    </row>
    <row r="884" spans="51:56" ht="11.25" customHeight="1" x14ac:dyDescent="0.25">
      <c r="AY884" s="106" t="s">
        <v>83</v>
      </c>
      <c r="AZ884" s="105">
        <f>_xll.qlInterestRateIndexFixingDate(Currency&amp;"ibor"&amp;Tenor,BA884,Trigger)</f>
        <v>45496</v>
      </c>
      <c r="BA884" s="105">
        <f>_xll.qlCalendarAdvance(Calendar,BA883,AY884,"f",,Trigger)</f>
        <v>45498</v>
      </c>
      <c r="BB884" s="105">
        <f>_xll.qlInterestRateIndexMaturity(Currency&amp;"ibor"&amp;Tenor,BA884,Trigger)</f>
        <v>45863</v>
      </c>
      <c r="BC884" s="257">
        <f>_xll.qlIndexFixing($AC$5,AZ884,TRUE,_xll.ohTrigger(Trigger,Trigger12M))</f>
        <v>1.7617292438689192E-2</v>
      </c>
      <c r="BD884" s="257">
        <f>_xll.qlIndexFixing($BE$1,AZ884,TRUE,_xll.ohTrigger(Trigger,Trigger12M))</f>
        <v>1.7255240179375738E-2</v>
      </c>
    </row>
    <row r="885" spans="51:56" ht="11.25" customHeight="1" x14ac:dyDescent="0.25">
      <c r="AY885" s="106" t="s">
        <v>83</v>
      </c>
      <c r="AZ885" s="105">
        <f>_xll.qlInterestRateIndexFixingDate(Currency&amp;"ibor"&amp;Tenor,BA885,Trigger)</f>
        <v>45503</v>
      </c>
      <c r="BA885" s="105">
        <f>_xll.qlCalendarAdvance(Calendar,BA884,AY885,"f",,Trigger)</f>
        <v>45505</v>
      </c>
      <c r="BB885" s="105">
        <f>_xll.qlInterestRateIndexMaturity(Currency&amp;"ibor"&amp;Tenor,BA885,Trigger)</f>
        <v>45870</v>
      </c>
      <c r="BC885" s="257">
        <f>_xll.qlIndexFixing($AC$5,AZ885,TRUE,_xll.ohTrigger(Trigger,Trigger12M))</f>
        <v>1.7629171242725169E-2</v>
      </c>
      <c r="BD885" s="257">
        <f>_xll.qlIndexFixing($BE$1,AZ885,TRUE,_xll.ohTrigger(Trigger,Trigger12M))</f>
        <v>1.7265544329970215E-2</v>
      </c>
    </row>
    <row r="886" spans="51:56" ht="11.25" customHeight="1" x14ac:dyDescent="0.25">
      <c r="AY886" s="106" t="s">
        <v>83</v>
      </c>
      <c r="AZ886" s="105">
        <f>_xll.qlInterestRateIndexFixingDate(Currency&amp;"ibor"&amp;Tenor,BA886,Trigger)</f>
        <v>45510</v>
      </c>
      <c r="BA886" s="105">
        <f>_xll.qlCalendarAdvance(Calendar,BA885,AY886,"f",,Trigger)</f>
        <v>45512</v>
      </c>
      <c r="BB886" s="105">
        <f>_xll.qlInterestRateIndexMaturity(Currency&amp;"ibor"&amp;Tenor,BA886,Trigger)</f>
        <v>45877</v>
      </c>
      <c r="BC886" s="257">
        <f>_xll.qlIndexFixing($AC$5,AZ886,TRUE,_xll.ohTrigger(Trigger,Trigger12M))</f>
        <v>1.7640972424517825E-2</v>
      </c>
      <c r="BD886" s="257">
        <f>_xll.qlIndexFixing($BE$1,AZ886,TRUE,_xll.ohTrigger(Trigger,Trigger12M))</f>
        <v>1.7275972776394425E-2</v>
      </c>
    </row>
    <row r="887" spans="51:56" ht="11.25" customHeight="1" x14ac:dyDescent="0.25">
      <c r="AY887" s="106" t="s">
        <v>83</v>
      </c>
      <c r="AZ887" s="105">
        <f>_xll.qlInterestRateIndexFixingDate(Currency&amp;"ibor"&amp;Tenor,BA887,Trigger)</f>
        <v>45517</v>
      </c>
      <c r="BA887" s="105">
        <f>_xll.qlCalendarAdvance(Calendar,BA886,AY887,"f",,Trigger)</f>
        <v>45519</v>
      </c>
      <c r="BB887" s="105">
        <f>_xll.qlInterestRateIndexMaturity(Currency&amp;"ibor"&amp;Tenor,BA887,Trigger)</f>
        <v>45884</v>
      </c>
      <c r="BC887" s="257">
        <f>_xll.qlIndexFixing($AC$5,AZ887,TRUE,_xll.ohTrigger(Trigger,Trigger12M))</f>
        <v>1.7652695981327002E-2</v>
      </c>
      <c r="BD887" s="257">
        <f>_xll.qlIndexFixing($BE$1,AZ887,TRUE,_xll.ohTrigger(Trigger,Trigger12M))</f>
        <v>1.7286520253131477E-2</v>
      </c>
    </row>
    <row r="888" spans="51:56" ht="11.25" customHeight="1" x14ac:dyDescent="0.25">
      <c r="AY888" s="106" t="s">
        <v>83</v>
      </c>
      <c r="AZ888" s="105">
        <f>_xll.qlInterestRateIndexFixingDate(Currency&amp;"ibor"&amp;Tenor,BA888,Trigger)</f>
        <v>45524</v>
      </c>
      <c r="BA888" s="105">
        <f>_xll.qlCalendarAdvance(Calendar,BA887,AY888,"f",,Trigger)</f>
        <v>45526</v>
      </c>
      <c r="BB888" s="105">
        <f>_xll.qlInterestRateIndexMaturity(Currency&amp;"ibor"&amp;Tenor,BA888,Trigger)</f>
        <v>45891</v>
      </c>
      <c r="BC888" s="257">
        <f>_xll.qlIndexFixing($AC$5,AZ888,TRUE,_xll.ohTrigger(Trigger,Trigger12M))</f>
        <v>1.7664341910429832E-2</v>
      </c>
      <c r="BD888" s="257">
        <f>_xll.qlIndexFixing($BE$1,AZ888,TRUE,_xll.ohTrigger(Trigger,Trigger12M))</f>
        <v>1.7297181438862531E-2</v>
      </c>
    </row>
    <row r="889" spans="51:56" ht="11.25" customHeight="1" x14ac:dyDescent="0.25">
      <c r="AY889" s="106" t="s">
        <v>83</v>
      </c>
      <c r="AZ889" s="105">
        <f>_xll.qlInterestRateIndexFixingDate(Currency&amp;"ibor"&amp;Tenor,BA889,Trigger)</f>
        <v>45531</v>
      </c>
      <c r="BA889" s="105">
        <f>_xll.qlCalendarAdvance(Calendar,BA888,AY889,"f",,Trigger)</f>
        <v>45533</v>
      </c>
      <c r="BB889" s="105">
        <f>_xll.qlInterestRateIndexMaturity(Currency&amp;"ibor"&amp;Tenor,BA889,Trigger)</f>
        <v>45898</v>
      </c>
      <c r="BC889" s="257">
        <f>_xll.qlIndexFixing($AC$5,AZ889,TRUE,_xll.ohTrigger(Trigger,Trigger12M))</f>
        <v>1.7675910209121411E-2</v>
      </c>
      <c r="BD889" s="257">
        <f>_xll.qlIndexFixing($BE$1,AZ889,TRUE,_xll.ohTrigger(Trigger,Trigger12M))</f>
        <v>1.7307950956456517E-2</v>
      </c>
    </row>
    <row r="890" spans="51:56" ht="11.25" customHeight="1" x14ac:dyDescent="0.25">
      <c r="AY890" s="106" t="s">
        <v>83</v>
      </c>
      <c r="AZ890" s="105">
        <f>_xll.qlInterestRateIndexFixingDate(Currency&amp;"ibor"&amp;Tenor,BA890,Trigger)</f>
        <v>45538</v>
      </c>
      <c r="BA890" s="105">
        <f>_xll.qlCalendarAdvance(Calendar,BA889,AY890,"f",,Trigger)</f>
        <v>45540</v>
      </c>
      <c r="BB890" s="105">
        <f>_xll.qlInterestRateIndexMaturity(Currency&amp;"ibor"&amp;Tenor,BA890,Trigger)</f>
        <v>45905</v>
      </c>
      <c r="BC890" s="257">
        <f>_xll.qlIndexFixing($AC$5,AZ890,TRUE,_xll.ohTrigger(Trigger,Trigger12M))</f>
        <v>1.7687400874715674E-2</v>
      </c>
      <c r="BD890" s="257">
        <f>_xll.qlIndexFixing($BE$1,AZ890,TRUE,_xll.ohTrigger(Trigger,Trigger12M))</f>
        <v>1.7318823372962908E-2</v>
      </c>
    </row>
    <row r="891" spans="51:56" ht="11.25" customHeight="1" x14ac:dyDescent="0.25">
      <c r="AY891" s="106" t="s">
        <v>83</v>
      </c>
      <c r="AZ891" s="105">
        <f>_xll.qlInterestRateIndexFixingDate(Currency&amp;"ibor"&amp;Tenor,BA891,Trigger)</f>
        <v>45545</v>
      </c>
      <c r="BA891" s="105">
        <f>_xll.qlCalendarAdvance(Calendar,BA890,AY891,"f",,Trigger)</f>
        <v>45547</v>
      </c>
      <c r="BB891" s="105">
        <f>_xll.qlInterestRateIndexMaturity(Currency&amp;"ibor"&amp;Tenor,BA891,Trigger)</f>
        <v>45912</v>
      </c>
      <c r="BC891" s="257">
        <f>_xll.qlIndexFixing($AC$5,AZ891,TRUE,_xll.ohTrigger(Trigger,Trigger12M))</f>
        <v>1.7698813904543403E-2</v>
      </c>
      <c r="BD891" s="257">
        <f>_xll.qlIndexFixing($BE$1,AZ891,TRUE,_xll.ohTrigger(Trigger,Trigger12M))</f>
        <v>1.7329793199600763E-2</v>
      </c>
    </row>
    <row r="892" spans="51:56" ht="11.25" customHeight="1" x14ac:dyDescent="0.25">
      <c r="AY892" s="106" t="s">
        <v>83</v>
      </c>
      <c r="AZ892" s="105">
        <f>_xll.qlInterestRateIndexFixingDate(Currency&amp;"ibor"&amp;Tenor,BA892,Trigger)</f>
        <v>45552</v>
      </c>
      <c r="BA892" s="105">
        <f>_xll.qlCalendarAdvance(Calendar,BA891,AY892,"f",,Trigger)</f>
        <v>45554</v>
      </c>
      <c r="BB892" s="105">
        <f>_xll.qlInterestRateIndexMaturity(Currency&amp;"ibor"&amp;Tenor,BA892,Trigger)</f>
        <v>45919</v>
      </c>
      <c r="BC892" s="257">
        <f>_xll.qlIndexFixing($AC$5,AZ892,TRUE,_xll.ohTrigger(Trigger,Trigger12M))</f>
        <v>1.7710149295954453E-2</v>
      </c>
      <c r="BD892" s="257">
        <f>_xll.qlIndexFixing($BE$1,AZ892,TRUE,_xll.ohTrigger(Trigger,Trigger12M))</f>
        <v>1.7340854891752831E-2</v>
      </c>
    </row>
    <row r="893" spans="51:56" ht="11.25" customHeight="1" x14ac:dyDescent="0.25">
      <c r="AY893" s="106" t="s">
        <v>83</v>
      </c>
      <c r="AZ893" s="105">
        <f>_xll.qlInterestRateIndexFixingDate(Currency&amp;"ibor"&amp;Tenor,BA893,Trigger)</f>
        <v>45559</v>
      </c>
      <c r="BA893" s="105">
        <f>_xll.qlCalendarAdvance(Calendar,BA892,AY893,"f",,Trigger)</f>
        <v>45561</v>
      </c>
      <c r="BB893" s="105">
        <f>_xll.qlInterestRateIndexMaturity(Currency&amp;"ibor"&amp;Tenor,BA893,Trigger)</f>
        <v>45926</v>
      </c>
      <c r="BC893" s="257">
        <f>_xll.qlIndexFixing($AC$5,AZ893,TRUE,_xll.ohTrigger(Trigger,Trigger12M))</f>
        <v>1.7721407046316407E-2</v>
      </c>
      <c r="BD893" s="257">
        <f>_xll.qlIndexFixing($BE$1,AZ893,TRUE,_xll.ohTrigger(Trigger,Trigger12M))</f>
        <v>1.7352002848954797E-2</v>
      </c>
    </row>
    <row r="894" spans="51:56" ht="11.25" customHeight="1" x14ac:dyDescent="0.25">
      <c r="AY894" s="106" t="s">
        <v>83</v>
      </c>
      <c r="AZ894" s="105">
        <f>_xll.qlInterestRateIndexFixingDate(Currency&amp;"ibor"&amp;Tenor,BA894,Trigger)</f>
        <v>45566</v>
      </c>
      <c r="BA894" s="105">
        <f>_xll.qlCalendarAdvance(Calendar,BA893,AY894,"f",,Trigger)</f>
        <v>45568</v>
      </c>
      <c r="BB894" s="105">
        <f>_xll.qlInterestRateIndexMaturity(Currency&amp;"ibor"&amp;Tenor,BA894,Trigger)</f>
        <v>45933</v>
      </c>
      <c r="BC894" s="257">
        <f>_xll.qlIndexFixing($AC$5,AZ894,TRUE,_xll.ohTrigger(Trigger,Trigger12M))</f>
        <v>1.7732587153014151E-2</v>
      </c>
      <c r="BD894" s="257">
        <f>_xll.qlIndexFixing($BE$1,AZ894,TRUE,_xll.ohTrigger(Trigger,Trigger12M))</f>
        <v>1.7363231414888942E-2</v>
      </c>
    </row>
    <row r="895" spans="51:56" ht="11.25" customHeight="1" x14ac:dyDescent="0.25">
      <c r="AY895" s="106" t="s">
        <v>83</v>
      </c>
      <c r="AZ895" s="105">
        <f>_xll.qlInterestRateIndexFixingDate(Currency&amp;"ibor"&amp;Tenor,BA895,Trigger)</f>
        <v>45573</v>
      </c>
      <c r="BA895" s="105">
        <f>_xll.qlCalendarAdvance(Calendar,BA894,AY895,"f",,Trigger)</f>
        <v>45575</v>
      </c>
      <c r="BB895" s="105">
        <f>_xll.qlInterestRateIndexMaturity(Currency&amp;"ibor"&amp;Tenor,BA895,Trigger)</f>
        <v>45940</v>
      </c>
      <c r="BC895" s="257">
        <f>_xll.qlIndexFixing($AC$5,AZ895,TRUE,_xll.ohTrigger(Trigger,Trigger12M))</f>
        <v>1.7743689613451404E-2</v>
      </c>
      <c r="BD895" s="257">
        <f>_xll.qlIndexFixing($BE$1,AZ895,TRUE,_xll.ohTrigger(Trigger,Trigger12M))</f>
        <v>1.7374534877376051E-2</v>
      </c>
    </row>
    <row r="896" spans="51:56" ht="11.25" customHeight="1" x14ac:dyDescent="0.25">
      <c r="AY896" s="106" t="s">
        <v>83</v>
      </c>
      <c r="AZ896" s="105">
        <f>_xll.qlInterestRateIndexFixingDate(Currency&amp;"ibor"&amp;Tenor,BA896,Trigger)</f>
        <v>45580</v>
      </c>
      <c r="BA896" s="105">
        <f>_xll.qlCalendarAdvance(Calendar,BA895,AY896,"f",,Trigger)</f>
        <v>45582</v>
      </c>
      <c r="BB896" s="105">
        <f>_xll.qlInterestRateIndexMaturity(Currency&amp;"ibor"&amp;Tenor,BA896,Trigger)</f>
        <v>45947</v>
      </c>
      <c r="BC896" s="257">
        <f>_xll.qlIndexFixing($AC$5,AZ896,TRUE,_xll.ohTrigger(Trigger,Trigger12M))</f>
        <v>1.775471442504941E-2</v>
      </c>
      <c r="BD896" s="257">
        <f>_xll.qlIndexFixing($BE$1,AZ896,TRUE,_xll.ohTrigger(Trigger,Trigger12M))</f>
        <v>1.7385907468367285E-2</v>
      </c>
    </row>
    <row r="897" spans="51:56" ht="11.25" customHeight="1" x14ac:dyDescent="0.25">
      <c r="AY897" s="106" t="s">
        <v>83</v>
      </c>
      <c r="AZ897" s="105">
        <f>_xll.qlInterestRateIndexFixingDate(Currency&amp;"ibor"&amp;Tenor,BA897,Trigger)</f>
        <v>45587</v>
      </c>
      <c r="BA897" s="105">
        <f>_xll.qlCalendarAdvance(Calendar,BA896,AY897,"f",,Trigger)</f>
        <v>45589</v>
      </c>
      <c r="BB897" s="105">
        <f>_xll.qlInterestRateIndexMaturity(Currency&amp;"ibor"&amp;Tenor,BA897,Trigger)</f>
        <v>45954</v>
      </c>
      <c r="BC897" s="257">
        <f>_xll.qlIndexFixing($AC$5,AZ897,TRUE,_xll.ohTrigger(Trigger,Trigger12M))</f>
        <v>1.77656615852478E-2</v>
      </c>
      <c r="BD897" s="257">
        <f>_xll.qlIndexFixing($BE$1,AZ897,TRUE,_xll.ohTrigger(Trigger,Trigger12M))</f>
        <v>1.7397343363937411E-2</v>
      </c>
    </row>
    <row r="898" spans="51:56" ht="11.25" customHeight="1" x14ac:dyDescent="0.25">
      <c r="AY898" s="106" t="s">
        <v>83</v>
      </c>
      <c r="AZ898" s="105">
        <f>_xll.qlInterestRateIndexFixingDate(Currency&amp;"ibor"&amp;Tenor,BA898,Trigger)</f>
        <v>45594</v>
      </c>
      <c r="BA898" s="105">
        <f>_xll.qlCalendarAdvance(Calendar,BA897,AY898,"f",,Trigger)</f>
        <v>45596</v>
      </c>
      <c r="BB898" s="105">
        <f>_xll.qlInterestRateIndexMaturity(Currency&amp;"ibor"&amp;Tenor,BA898,Trigger)</f>
        <v>45961</v>
      </c>
      <c r="BC898" s="257">
        <f>_xll.qlIndexFixing($AC$5,AZ898,TRUE,_xll.ohTrigger(Trigger,Trigger12M))</f>
        <v>1.7776531091504177E-2</v>
      </c>
      <c r="BD898" s="257">
        <f>_xll.qlIndexFixing($BE$1,AZ898,TRUE,_xll.ohTrigger(Trigger,Trigger12M))</f>
        <v>1.7408836684277354E-2</v>
      </c>
    </row>
    <row r="899" spans="51:56" ht="11.25" customHeight="1" x14ac:dyDescent="0.25">
      <c r="AY899" s="106" t="s">
        <v>83</v>
      </c>
      <c r="AZ899" s="105">
        <f>_xll.qlInterestRateIndexFixingDate(Currency&amp;"ibor"&amp;Tenor,BA899,Trigger)</f>
        <v>45601</v>
      </c>
      <c r="BA899" s="105">
        <f>_xll.qlCalendarAdvance(Calendar,BA898,AY899,"f",,Trigger)</f>
        <v>45603</v>
      </c>
      <c r="BB899" s="105">
        <f>_xll.qlInterestRateIndexMaturity(Currency&amp;"ibor"&amp;Tenor,BA899,Trigger)</f>
        <v>45968</v>
      </c>
      <c r="BC899" s="257">
        <f>_xll.qlIndexFixing($AC$5,AZ899,TRUE,_xll.ohTrigger(Trigger,Trigger12M))</f>
        <v>1.7787322941294093E-2</v>
      </c>
      <c r="BD899" s="257">
        <f>_xll.qlIndexFixing($BE$1,AZ899,TRUE,_xll.ohTrigger(Trigger,Trigger12M))</f>
        <v>1.7420381493688058E-2</v>
      </c>
    </row>
    <row r="900" spans="51:56" ht="11.25" customHeight="1" x14ac:dyDescent="0.25">
      <c r="AY900" s="106" t="s">
        <v>83</v>
      </c>
      <c r="AZ900" s="105">
        <f>_xll.qlInterestRateIndexFixingDate(Currency&amp;"ibor"&amp;Tenor,BA900,Trigger)</f>
        <v>45608</v>
      </c>
      <c r="BA900" s="105">
        <f>_xll.qlCalendarAdvance(Calendar,BA899,AY900,"f",,Trigger)</f>
        <v>45610</v>
      </c>
      <c r="BB900" s="105">
        <f>_xll.qlInterestRateIndexMaturity(Currency&amp;"ibor"&amp;Tenor,BA900,Trigger)</f>
        <v>45975</v>
      </c>
      <c r="BC900" s="257">
        <f>_xll.qlIndexFixing($AC$5,AZ900,TRUE,_xll.ohTrigger(Trigger,Trigger12M))</f>
        <v>1.7798037132110835E-2</v>
      </c>
      <c r="BD900" s="257">
        <f>_xll.qlIndexFixing($BE$1,AZ900,TRUE,_xll.ohTrigger(Trigger,Trigger12M))</f>
        <v>1.7431971800574358E-2</v>
      </c>
    </row>
    <row r="901" spans="51:56" ht="11.25" customHeight="1" x14ac:dyDescent="0.25">
      <c r="AY901" s="106" t="s">
        <v>83</v>
      </c>
      <c r="AZ901" s="105">
        <f>_xll.qlInterestRateIndexFixingDate(Currency&amp;"ibor"&amp;Tenor,BA901,Trigger)</f>
        <v>45615</v>
      </c>
      <c r="BA901" s="105">
        <f>_xll.qlCalendarAdvance(Calendar,BA900,AY901,"f",,Trigger)</f>
        <v>45617</v>
      </c>
      <c r="BB901" s="105">
        <f>_xll.qlInterestRateIndexMaturity(Currency&amp;"ibor"&amp;Tenor,BA901,Trigger)</f>
        <v>45982</v>
      </c>
      <c r="BC901" s="257">
        <f>_xll.qlIndexFixing($AC$5,AZ901,TRUE,_xll.ohTrigger(Trigger,Trigger12M))</f>
        <v>1.7808673661465879E-2</v>
      </c>
      <c r="BD901" s="257">
        <f>_xll.qlIndexFixing($BE$1,AZ901,TRUE,_xll.ohTrigger(Trigger,Trigger12M))</f>
        <v>1.7443601557437093E-2</v>
      </c>
    </row>
    <row r="902" spans="51:56" ht="11.25" customHeight="1" x14ac:dyDescent="0.25">
      <c r="AY902" s="106" t="s">
        <v>83</v>
      </c>
      <c r="AZ902" s="105">
        <f>_xll.qlInterestRateIndexFixingDate(Currency&amp;"ibor"&amp;Tenor,BA902,Trigger)</f>
        <v>45622</v>
      </c>
      <c r="BA902" s="105">
        <f>_xll.qlCalendarAdvance(Calendar,BA901,AY902,"f",,Trigger)</f>
        <v>45624</v>
      </c>
      <c r="BB902" s="105">
        <f>_xll.qlInterestRateIndexMaturity(Currency&amp;"ibor"&amp;Tenor,BA902,Trigger)</f>
        <v>45989</v>
      </c>
      <c r="BC902" s="257">
        <f>_xll.qlIndexFixing($AC$5,AZ902,TRUE,_xll.ohTrigger(Trigger,Trigger12M))</f>
        <v>1.7819232526889089E-2</v>
      </c>
      <c r="BD902" s="257">
        <f>_xll.qlIndexFixing($BE$1,AZ902,TRUE,_xll.ohTrigger(Trigger,Trigger12M))</f>
        <v>1.7455264660869829E-2</v>
      </c>
    </row>
    <row r="903" spans="51:56" ht="11.25" customHeight="1" x14ac:dyDescent="0.25">
      <c r="AY903" s="106" t="s">
        <v>83</v>
      </c>
      <c r="AZ903" s="105">
        <f>_xll.qlInterestRateIndexFixingDate(Currency&amp;"ibor"&amp;Tenor,BA903,Trigger)</f>
        <v>45629</v>
      </c>
      <c r="BA903" s="105">
        <f>_xll.qlCalendarAdvance(Calendar,BA902,AY903,"f",,Trigger)</f>
        <v>45631</v>
      </c>
      <c r="BB903" s="105">
        <f>_xll.qlInterestRateIndexMaturity(Currency&amp;"ibor"&amp;Tenor,BA903,Trigger)</f>
        <v>45996</v>
      </c>
      <c r="BC903" s="257">
        <f>_xll.qlIndexFixing($AC$5,AZ903,TRUE,_xll.ohTrigger(Trigger,Trigger12M))</f>
        <v>1.7829713725927634E-2</v>
      </c>
      <c r="BD903" s="257">
        <f>_xll.qlIndexFixing($BE$1,AZ903,TRUE,_xll.ohTrigger(Trigger,Trigger12M))</f>
        <v>1.7466954951551615E-2</v>
      </c>
    </row>
    <row r="904" spans="51:56" ht="11.25" customHeight="1" x14ac:dyDescent="0.25">
      <c r="AY904" s="106" t="s">
        <v>83</v>
      </c>
      <c r="AZ904" s="105">
        <f>_xll.qlInterestRateIndexFixingDate(Currency&amp;"ibor"&amp;Tenor,BA904,Trigger)</f>
        <v>45636</v>
      </c>
      <c r="BA904" s="105">
        <f>_xll.qlCalendarAdvance(Calendar,BA903,AY904,"f",,Trigger)</f>
        <v>45638</v>
      </c>
      <c r="BB904" s="105">
        <f>_xll.qlInterestRateIndexMaturity(Currency&amp;"ibor"&amp;Tenor,BA904,Trigger)</f>
        <v>46003</v>
      </c>
      <c r="BC904" s="257">
        <f>_xll.qlIndexFixing($AC$5,AZ904,TRUE,_xll.ohTrigger(Trigger,Trigger12M))</f>
        <v>1.7840117256147512E-2</v>
      </c>
      <c r="BD904" s="257">
        <f>_xll.qlIndexFixing($BE$1,AZ904,TRUE,_xll.ohTrigger(Trigger,Trigger12M))</f>
        <v>1.7478666214242194E-2</v>
      </c>
    </row>
    <row r="905" spans="51:56" ht="11.25" customHeight="1" x14ac:dyDescent="0.25">
      <c r="AY905" s="106" t="s">
        <v>83</v>
      </c>
      <c r="AZ905" s="105">
        <f>_xll.qlInterestRateIndexFixingDate(Currency&amp;"ibor"&amp;Tenor,BA905,Trigger)</f>
        <v>45643</v>
      </c>
      <c r="BA905" s="105">
        <f>_xll.qlCalendarAdvance(Calendar,BA904,AY905,"f",,Trigger)</f>
        <v>45645</v>
      </c>
      <c r="BB905" s="105">
        <f>_xll.qlInterestRateIndexMaturity(Currency&amp;"ibor"&amp;Tenor,BA905,Trigger)</f>
        <v>46010</v>
      </c>
      <c r="BC905" s="257">
        <f>_xll.qlIndexFixing($AC$5,AZ905,TRUE,_xll.ohTrigger(Trigger,Trigger12M))</f>
        <v>1.7850443115132252E-2</v>
      </c>
      <c r="BD905" s="257">
        <f>_xll.qlIndexFixing($BE$1,AZ905,TRUE,_xll.ohTrigger(Trigger,Trigger12M))</f>
        <v>1.749039217777824E-2</v>
      </c>
    </row>
    <row r="906" spans="51:56" ht="11.25" customHeight="1" x14ac:dyDescent="0.25">
      <c r="AY906" s="106" t="s">
        <v>83</v>
      </c>
      <c r="AZ906" s="105">
        <f>_xll.qlInterestRateIndexFixingDate(Currency&amp;"ibor"&amp;Tenor,BA906,Trigger)</f>
        <v>45649</v>
      </c>
      <c r="BA906" s="105">
        <f>_xll.qlCalendarAdvance(Calendar,BA905,AY906,"f",,Trigger)</f>
        <v>45653</v>
      </c>
      <c r="BB906" s="105">
        <f>_xll.qlInterestRateIndexMaturity(Currency&amp;"ibor"&amp;Tenor,BA906,Trigger)</f>
        <v>46020</v>
      </c>
      <c r="BC906" s="257">
        <f>_xll.qlIndexFixing($AC$5,AZ906,TRUE,_xll.ohTrigger(Trigger,Trigger12M))</f>
        <v>1.7864763600428969E-2</v>
      </c>
      <c r="BD906" s="257">
        <f>_xll.qlIndexFixing($BE$1,AZ906,TRUE,_xll.ohTrigger(Trigger,Trigger12M))</f>
        <v>1.7506315107420508E-2</v>
      </c>
    </row>
    <row r="907" spans="51:56" ht="11.25" customHeight="1" x14ac:dyDescent="0.25">
      <c r="AY907" s="106" t="s">
        <v>83</v>
      </c>
      <c r="AZ907" s="105">
        <f>_xll.qlInterestRateIndexFixingDate(Currency&amp;"ibor"&amp;Tenor,BA907,Trigger)</f>
        <v>45657</v>
      </c>
      <c r="BA907" s="105">
        <f>_xll.qlCalendarAdvance(Calendar,BA906,AY907,"f",,Trigger)</f>
        <v>45660</v>
      </c>
      <c r="BB907" s="105">
        <f>_xll.qlInterestRateIndexMaturity(Currency&amp;"ibor"&amp;Tenor,BA907,Trigger)</f>
        <v>46027</v>
      </c>
      <c r="BC907" s="257">
        <f>_xll.qlIndexFixing($AC$5,AZ907,TRUE,_xll.ohTrigger(Trigger,Trigger12M))</f>
        <v>1.7875025467046241E-2</v>
      </c>
      <c r="BD907" s="257">
        <f>_xll.qlIndexFixing($BE$1,AZ907,TRUE,_xll.ohTrigger(Trigger,Trigger12M))</f>
        <v>1.7518039659453838E-2</v>
      </c>
    </row>
    <row r="908" spans="51:56" ht="11.25" customHeight="1" x14ac:dyDescent="0.25">
      <c r="AY908" s="106" t="s">
        <v>83</v>
      </c>
      <c r="AZ908" s="105">
        <f>_xll.qlInterestRateIndexFixingDate(Currency&amp;"ibor"&amp;Tenor,BA908,Trigger)</f>
        <v>45665</v>
      </c>
      <c r="BA908" s="105">
        <f>_xll.qlCalendarAdvance(Calendar,BA907,AY908,"f",,Trigger)</f>
        <v>45667</v>
      </c>
      <c r="BB908" s="105">
        <f>_xll.qlInterestRateIndexMaturity(Currency&amp;"ibor"&amp;Tenor,BA908,Trigger)</f>
        <v>46034</v>
      </c>
      <c r="BC908" s="257">
        <f>_xll.qlIndexFixing($AC$5,AZ908,TRUE,_xll.ohTrigger(Trigger,Trigger12M))</f>
        <v>1.7885210073709659E-2</v>
      </c>
      <c r="BD908" s="257">
        <f>_xll.qlIndexFixing($BE$1,AZ908,TRUE,_xll.ohTrigger(Trigger,Trigger12M))</f>
        <v>1.7529758002338879E-2</v>
      </c>
    </row>
    <row r="909" spans="51:56" ht="11.25" customHeight="1" x14ac:dyDescent="0.25">
      <c r="AY909" s="106" t="s">
        <v>83</v>
      </c>
      <c r="AZ909" s="105">
        <f>_xll.qlInterestRateIndexFixingDate(Currency&amp;"ibor"&amp;Tenor,BA909,Trigger)</f>
        <v>45672</v>
      </c>
      <c r="BA909" s="105">
        <f>_xll.qlCalendarAdvance(Calendar,BA908,AY909,"f",,Trigger)</f>
        <v>45674</v>
      </c>
      <c r="BB909" s="105">
        <f>_xll.qlInterestRateIndexMaturity(Currency&amp;"ibor"&amp;Tenor,BA909,Trigger)</f>
        <v>46041</v>
      </c>
      <c r="BC909" s="257">
        <f>_xll.qlIndexFixing($AC$5,AZ909,TRUE,_xll.ohTrigger(Trigger,Trigger12M))</f>
        <v>1.7895317418053808E-2</v>
      </c>
      <c r="BD909" s="257">
        <f>_xll.qlIndexFixing($BE$1,AZ909,TRUE,_xll.ohTrigger(Trigger,Trigger12M))</f>
        <v>1.7541463665732018E-2</v>
      </c>
    </row>
    <row r="910" spans="51:56" ht="11.25" customHeight="1" x14ac:dyDescent="0.25">
      <c r="AY910" s="106" t="s">
        <v>83</v>
      </c>
      <c r="AZ910" s="105">
        <f>_xll.qlInterestRateIndexFixingDate(Currency&amp;"ibor"&amp;Tenor,BA910,Trigger)</f>
        <v>45679</v>
      </c>
      <c r="BA910" s="105">
        <f>_xll.qlCalendarAdvance(Calendar,BA909,AY910,"f",,Trigger)</f>
        <v>45681</v>
      </c>
      <c r="BB910" s="105">
        <f>_xll.qlInterestRateIndexMaturity(Currency&amp;"ibor"&amp;Tenor,BA910,Trigger)</f>
        <v>46048</v>
      </c>
      <c r="BC910" s="257">
        <f>_xll.qlIndexFixing($AC$5,AZ910,TRUE,_xll.ohTrigger(Trigger,Trigger12M))</f>
        <v>1.7905347497730487E-2</v>
      </c>
      <c r="BD910" s="257">
        <f>_xll.qlIndexFixing($BE$1,AZ910,TRUE,_xll.ohTrigger(Trigger,Trigger12M))</f>
        <v>1.7553150123645667E-2</v>
      </c>
    </row>
    <row r="911" spans="51:56" ht="11.25" customHeight="1" x14ac:dyDescent="0.25">
      <c r="AY911" s="106" t="s">
        <v>83</v>
      </c>
      <c r="AZ911" s="105">
        <f>_xll.qlInterestRateIndexFixingDate(Currency&amp;"ibor"&amp;Tenor,BA911,Trigger)</f>
        <v>45686</v>
      </c>
      <c r="BA911" s="105">
        <f>_xll.qlCalendarAdvance(Calendar,BA910,AY911,"f",,Trigger)</f>
        <v>45688</v>
      </c>
      <c r="BB911" s="105">
        <f>_xll.qlInterestRateIndexMaturity(Currency&amp;"ibor"&amp;Tenor,BA911,Trigger)</f>
        <v>46052</v>
      </c>
      <c r="BC911" s="257">
        <f>_xll.qlIndexFixing($AC$5,AZ911,TRUE,_xll.ohTrigger(Trigger,Trigger12M))</f>
        <v>1.7910611579165483E-2</v>
      </c>
      <c r="BD911" s="257">
        <f>_xll.qlIndexFixing($BE$1,AZ911,TRUE,_xll.ohTrigger(Trigger,Trigger12M))</f>
        <v>1.7561140144483057E-2</v>
      </c>
    </row>
    <row r="912" spans="51:56" ht="11.25" customHeight="1" x14ac:dyDescent="0.25">
      <c r="AY912" s="106" t="s">
        <v>83</v>
      </c>
      <c r="AZ912" s="105">
        <f>_xll.qlInterestRateIndexFixingDate(Currency&amp;"ibor"&amp;Tenor,BA912,Trigger)</f>
        <v>45693</v>
      </c>
      <c r="BA912" s="105">
        <f>_xll.qlCalendarAdvance(Calendar,BA911,AY912,"f",,Trigger)</f>
        <v>45695</v>
      </c>
      <c r="BB912" s="105">
        <f>_xll.qlInterestRateIndexMaturity(Currency&amp;"ibor"&amp;Tenor,BA912,Trigger)</f>
        <v>46062</v>
      </c>
      <c r="BC912" s="257">
        <f>_xll.qlIndexFixing($AC$5,AZ912,TRUE,_xll.ohTrigger(Trigger,Trigger12M))</f>
        <v>1.7925175853781842E-2</v>
      </c>
      <c r="BD912" s="257">
        <f>_xll.qlIndexFixing($BE$1,AZ912,TRUE,_xll.ohTrigger(Trigger,Trigger12M))</f>
        <v>1.7576439040850406E-2</v>
      </c>
    </row>
    <row r="913" spans="51:56" ht="11.25" customHeight="1" x14ac:dyDescent="0.25">
      <c r="AY913" s="106" t="s">
        <v>83</v>
      </c>
      <c r="AZ913" s="105">
        <f>_xll.qlInterestRateIndexFixingDate(Currency&amp;"ibor"&amp;Tenor,BA913,Trigger)</f>
        <v>45700</v>
      </c>
      <c r="BA913" s="105">
        <f>_xll.qlCalendarAdvance(Calendar,BA912,AY913,"f",,Trigger)</f>
        <v>45702</v>
      </c>
      <c r="BB913" s="105">
        <f>_xll.qlInterestRateIndexMaturity(Currency&amp;"ibor"&amp;Tenor,BA913,Trigger)</f>
        <v>46069</v>
      </c>
      <c r="BC913" s="257">
        <f>_xll.qlIndexFixing($AC$5,AZ913,TRUE,_xll.ohTrigger(Trigger,Trigger12M))</f>
        <v>1.7934974125550718E-2</v>
      </c>
      <c r="BD913" s="257">
        <f>_xll.qlIndexFixing($BE$1,AZ913,TRUE,_xll.ohTrigger(Trigger,Trigger12M))</f>
        <v>1.7588028169929142E-2</v>
      </c>
    </row>
    <row r="914" spans="51:56" ht="11.25" customHeight="1" x14ac:dyDescent="0.25">
      <c r="AY914" s="106" t="s">
        <v>83</v>
      </c>
      <c r="AZ914" s="105">
        <f>_xll.qlInterestRateIndexFixingDate(Currency&amp;"ibor"&amp;Tenor,BA914,Trigger)</f>
        <v>45707</v>
      </c>
      <c r="BA914" s="105">
        <f>_xll.qlCalendarAdvance(Calendar,BA913,AY914,"f",,Trigger)</f>
        <v>45709</v>
      </c>
      <c r="BB914" s="105">
        <f>_xll.qlInterestRateIndexMaturity(Currency&amp;"ibor"&amp;Tenor,BA914,Trigger)</f>
        <v>46076</v>
      </c>
      <c r="BC914" s="257">
        <f>_xll.qlIndexFixing($AC$5,AZ914,TRUE,_xll.ohTrigger(Trigger,Trigger12M))</f>
        <v>1.7944695123441403E-2</v>
      </c>
      <c r="BD914" s="257">
        <f>_xll.qlIndexFixing($BE$1,AZ914,TRUE,_xll.ohTrigger(Trigger,Trigger12M))</f>
        <v>1.7599571433101056E-2</v>
      </c>
    </row>
    <row r="915" spans="51:56" ht="11.25" customHeight="1" x14ac:dyDescent="0.25">
      <c r="AY915" s="106" t="s">
        <v>83</v>
      </c>
      <c r="AZ915" s="105">
        <f>_xll.qlInterestRateIndexFixingDate(Currency&amp;"ibor"&amp;Tenor,BA915,Trigger)</f>
        <v>45714</v>
      </c>
      <c r="BA915" s="105">
        <f>_xll.qlCalendarAdvance(Calendar,BA914,AY915,"f",,Trigger)</f>
        <v>45716</v>
      </c>
      <c r="BB915" s="105">
        <f>_xll.qlInterestRateIndexMaturity(Currency&amp;"ibor"&amp;Tenor,BA915,Trigger)</f>
        <v>46080</v>
      </c>
      <c r="BC915" s="257">
        <f>_xll.qlIndexFixing($AC$5,AZ915,TRUE,_xll.ohTrigger(Trigger,Trigger12M))</f>
        <v>1.7949017375886382E-2</v>
      </c>
      <c r="BD915" s="257">
        <f>_xll.qlIndexFixing($BE$1,AZ915,TRUE,_xll.ohTrigger(Trigger,Trigger12M))</f>
        <v>1.7607489452922682E-2</v>
      </c>
    </row>
    <row r="916" spans="51:56" ht="11.25" customHeight="1" x14ac:dyDescent="0.25">
      <c r="AY916" s="106" t="s">
        <v>83</v>
      </c>
      <c r="AZ916" s="105">
        <f>_xll.qlInterestRateIndexFixingDate(Currency&amp;"ibor"&amp;Tenor,BA916,Trigger)</f>
        <v>45721</v>
      </c>
      <c r="BA916" s="105">
        <f>_xll.qlCalendarAdvance(Calendar,BA915,AY916,"f",,Trigger)</f>
        <v>45723</v>
      </c>
      <c r="BB916" s="105">
        <f>_xll.qlInterestRateIndexMaturity(Currency&amp;"ibor"&amp;Tenor,BA916,Trigger)</f>
        <v>46090</v>
      </c>
      <c r="BC916" s="257">
        <f>_xll.qlIndexFixing($AC$5,AZ916,TRUE,_xll.ohTrigger(Trigger,Trigger12M))</f>
        <v>1.7963905288573483E-2</v>
      </c>
      <c r="BD916" s="257">
        <f>_xll.qlIndexFixing($BE$1,AZ916,TRUE,_xll.ohTrigger(Trigger,Trigger12M))</f>
        <v>1.7622493089149593E-2</v>
      </c>
    </row>
    <row r="917" spans="51:56" ht="11.25" customHeight="1" x14ac:dyDescent="0.25">
      <c r="AY917" s="106" t="s">
        <v>83</v>
      </c>
      <c r="AZ917" s="105">
        <f>_xll.qlInterestRateIndexFixingDate(Currency&amp;"ibor"&amp;Tenor,BA917,Trigger)</f>
        <v>45728</v>
      </c>
      <c r="BA917" s="105">
        <f>_xll.qlCalendarAdvance(Calendar,BA916,AY917,"f",,Trigger)</f>
        <v>45730</v>
      </c>
      <c r="BB917" s="105">
        <f>_xll.qlInterestRateIndexMaturity(Currency&amp;"ibor"&amp;Tenor,BA917,Trigger)</f>
        <v>46097</v>
      </c>
      <c r="BC917" s="257">
        <f>_xll.qlIndexFixing($AC$5,AZ917,TRUE,_xll.ohTrigger(Trigger,Trigger12M))</f>
        <v>1.7973394451353059E-2</v>
      </c>
      <c r="BD917" s="257">
        <f>_xll.qlIndexFixing($BE$1,AZ917,TRUE,_xll.ohTrigger(Trigger,Trigger12M))</f>
        <v>1.763385770661445E-2</v>
      </c>
    </row>
    <row r="918" spans="51:56" ht="11.25" customHeight="1" x14ac:dyDescent="0.25">
      <c r="AY918" s="106" t="s">
        <v>83</v>
      </c>
      <c r="AZ918" s="105">
        <f>_xll.qlInterestRateIndexFixingDate(Currency&amp;"ibor"&amp;Tenor,BA918,Trigger)</f>
        <v>45735</v>
      </c>
      <c r="BA918" s="105">
        <f>_xll.qlCalendarAdvance(Calendar,BA917,AY918,"f",,Trigger)</f>
        <v>45737</v>
      </c>
      <c r="BB918" s="105">
        <f>_xll.qlInterestRateIndexMaturity(Currency&amp;"ibor"&amp;Tenor,BA918,Trigger)</f>
        <v>46104</v>
      </c>
      <c r="BC918" s="257">
        <f>_xll.qlIndexFixing($AC$5,AZ918,TRUE,_xll.ohTrigger(Trigger,Trigger12M))</f>
        <v>1.7982806331329912E-2</v>
      </c>
      <c r="BD918" s="257">
        <f>_xll.qlIndexFixing($BE$1,AZ918,TRUE,_xll.ohTrigger(Trigger,Trigger12M))</f>
        <v>1.7645148907350264E-2</v>
      </c>
    </row>
    <row r="919" spans="51:56" ht="11.25" customHeight="1" x14ac:dyDescent="0.25">
      <c r="AY919" s="106" t="s">
        <v>83</v>
      </c>
      <c r="AZ919" s="105">
        <f>_xll.qlInterestRateIndexFixingDate(Currency&amp;"ibor"&amp;Tenor,BA919,Trigger)</f>
        <v>45742</v>
      </c>
      <c r="BA919" s="105">
        <f>_xll.qlCalendarAdvance(Calendar,BA918,AY919,"f",,Trigger)</f>
        <v>45744</v>
      </c>
      <c r="BB919" s="105">
        <f>_xll.qlInterestRateIndexMaturity(Currency&amp;"ibor"&amp;Tenor,BA919,Trigger)</f>
        <v>46111</v>
      </c>
      <c r="BC919" s="257">
        <f>_xll.qlIndexFixing($AC$5,AZ919,TRUE,_xll.ohTrigger(Trigger,Trigger12M))</f>
        <v>1.7992140926317898E-2</v>
      </c>
      <c r="BD919" s="257">
        <f>_xll.qlIndexFixing($BE$1,AZ919,TRUE,_xll.ohTrigger(Trigger,Trigger12M))</f>
        <v>1.76563596645317E-2</v>
      </c>
    </row>
    <row r="920" spans="51:56" ht="11.25" customHeight="1" x14ac:dyDescent="0.25">
      <c r="AY920" s="106" t="s">
        <v>83</v>
      </c>
      <c r="AZ920" s="105">
        <f>_xll.qlInterestRateIndexFixingDate(Currency&amp;"ibor"&amp;Tenor,BA920,Trigger)</f>
        <v>45749</v>
      </c>
      <c r="BA920" s="105">
        <f>_xll.qlCalendarAdvance(Calendar,BA919,AY920,"f",,Trigger)</f>
        <v>45751</v>
      </c>
      <c r="BB920" s="105">
        <f>_xll.qlInterestRateIndexMaturity(Currency&amp;"ibor"&amp;Tenor,BA920,Trigger)</f>
        <v>46119</v>
      </c>
      <c r="BC920" s="257">
        <f>_xll.qlIndexFixing($AC$5,AZ920,TRUE,_xll.ohTrigger(Trigger,Trigger12M))</f>
        <v>1.8003445775631757E-2</v>
      </c>
      <c r="BD920" s="257">
        <f>_xll.qlIndexFixing($BE$1,AZ920,TRUE,_xll.ohTrigger(Trigger,Trigger12M))</f>
        <v>1.7668624647173271E-2</v>
      </c>
    </row>
    <row r="921" spans="51:56" ht="11.25" customHeight="1" x14ac:dyDescent="0.25">
      <c r="AY921" s="106" t="s">
        <v>83</v>
      </c>
      <c r="AZ921" s="105">
        <f>_xll.qlInterestRateIndexFixingDate(Currency&amp;"ibor"&amp;Tenor,BA921,Trigger)</f>
        <v>45756</v>
      </c>
      <c r="BA921" s="105">
        <f>_xll.qlCalendarAdvance(Calendar,BA920,AY921,"f",,Trigger)</f>
        <v>45758</v>
      </c>
      <c r="BB921" s="105">
        <f>_xll.qlInterestRateIndexMaturity(Currency&amp;"ibor"&amp;Tenor,BA921,Trigger)</f>
        <v>46125</v>
      </c>
      <c r="BC921" s="257">
        <f>_xll.qlIndexFixing($AC$5,AZ921,TRUE,_xll.ohTrigger(Trigger,Trigger12M))</f>
        <v>1.8010578252671938E-2</v>
      </c>
      <c r="BD921" s="257">
        <f>_xll.qlIndexFixing($BE$1,AZ921,TRUE,_xll.ohTrigger(Trigger,Trigger12M))</f>
        <v>1.7678511462710361E-2</v>
      </c>
    </row>
    <row r="922" spans="51:56" ht="11.25" customHeight="1" x14ac:dyDescent="0.25">
      <c r="AY922" s="106" t="s">
        <v>83</v>
      </c>
      <c r="AZ922" s="105">
        <f>_xll.qlInterestRateIndexFixingDate(Currency&amp;"ibor"&amp;Tenor,BA922,Trigger)</f>
        <v>45763</v>
      </c>
      <c r="BA922" s="105">
        <f>_xll.qlCalendarAdvance(Calendar,BA921,AY922,"f",,Trigger)</f>
        <v>45769</v>
      </c>
      <c r="BB922" s="105">
        <f>_xll.qlInterestRateIndexMaturity(Currency&amp;"ibor"&amp;Tenor,BA922,Trigger)</f>
        <v>46134</v>
      </c>
      <c r="BC922" s="257">
        <f>_xll.qlIndexFixing($AC$5,AZ922,TRUE,_xll.ohTrigger(Trigger,Trigger12M))</f>
        <v>1.80204813975696E-2</v>
      </c>
      <c r="BD922" s="257">
        <f>_xll.qlIndexFixing($BE$1,AZ922,TRUE,_xll.ohTrigger(Trigger,Trigger12M))</f>
        <v>1.7693399604472328E-2</v>
      </c>
    </row>
    <row r="923" spans="51:56" ht="11.25" customHeight="1" x14ac:dyDescent="0.25">
      <c r="AY923" s="106" t="s">
        <v>83</v>
      </c>
      <c r="AZ923" s="105">
        <f>_xll.qlInterestRateIndexFixingDate(Currency&amp;"ibor"&amp;Tenor,BA923,Trigger)</f>
        <v>45772</v>
      </c>
      <c r="BA923" s="105">
        <f>_xll.qlCalendarAdvance(Calendar,BA922,AY923,"f",,Trigger)</f>
        <v>45776</v>
      </c>
      <c r="BB923" s="105">
        <f>_xll.qlInterestRateIndexMaturity(Currency&amp;"ibor"&amp;Tenor,BA923,Trigger)</f>
        <v>46141</v>
      </c>
      <c r="BC923" s="257">
        <f>_xll.qlIndexFixing($AC$5,AZ923,TRUE,_xll.ohTrigger(Trigger,Trigger12M))</f>
        <v>1.8029353272082008E-2</v>
      </c>
      <c r="BD923" s="257">
        <f>_xll.qlIndexFixing($BE$1,AZ923,TRUE,_xll.ohTrigger(Trigger,Trigger12M))</f>
        <v>1.7704172595167791E-2</v>
      </c>
    </row>
    <row r="924" spans="51:56" ht="11.25" customHeight="1" x14ac:dyDescent="0.25">
      <c r="AY924" s="106" t="s">
        <v>83</v>
      </c>
      <c r="AZ924" s="105">
        <f>_xll.qlInterestRateIndexFixingDate(Currency&amp;"ibor"&amp;Tenor,BA924,Trigger)</f>
        <v>45779</v>
      </c>
      <c r="BA924" s="105">
        <f>_xll.qlCalendarAdvance(Calendar,BA923,AY924,"f",,Trigger)</f>
        <v>45783</v>
      </c>
      <c r="BB924" s="105">
        <f>_xll.qlInterestRateIndexMaturity(Currency&amp;"ibor"&amp;Tenor,BA924,Trigger)</f>
        <v>46148</v>
      </c>
      <c r="BC924" s="257">
        <f>_xll.qlIndexFixing($AC$5,AZ924,TRUE,_xll.ohTrigger(Trigger,Trigger12M))</f>
        <v>1.8038147431403424E-2</v>
      </c>
      <c r="BD924" s="257">
        <f>_xll.qlIndexFixing($BE$1,AZ924,TRUE,_xll.ohTrigger(Trigger,Trigger12M))</f>
        <v>1.7714825232995418E-2</v>
      </c>
    </row>
    <row r="925" spans="51:56" ht="11.25" customHeight="1" x14ac:dyDescent="0.25">
      <c r="AY925" s="106" t="s">
        <v>83</v>
      </c>
      <c r="AZ925" s="105">
        <f>_xll.qlInterestRateIndexFixingDate(Currency&amp;"ibor"&amp;Tenor,BA925,Trigger)</f>
        <v>45786</v>
      </c>
      <c r="BA925" s="105">
        <f>_xll.qlCalendarAdvance(Calendar,BA924,AY925,"f",,Trigger)</f>
        <v>45790</v>
      </c>
      <c r="BB925" s="105">
        <f>_xll.qlInterestRateIndexMaturity(Currency&amp;"ibor"&amp;Tenor,BA925,Trigger)</f>
        <v>46155</v>
      </c>
      <c r="BC925" s="257">
        <f>_xll.qlIndexFixing($AC$5,AZ925,TRUE,_xll.ohTrigger(Trigger,Trigger12M))</f>
        <v>1.8046863873491203E-2</v>
      </c>
      <c r="BD925" s="257">
        <f>_xll.qlIndexFixing($BE$1,AZ925,TRUE,_xll.ohTrigger(Trigger,Trigger12M))</f>
        <v>1.7725350088045589E-2</v>
      </c>
    </row>
    <row r="926" spans="51:56" ht="11.25" customHeight="1" x14ac:dyDescent="0.25">
      <c r="AY926" s="106" t="s">
        <v>83</v>
      </c>
      <c r="AZ926" s="105">
        <f>_xll.qlInterestRateIndexFixingDate(Currency&amp;"ibor"&amp;Tenor,BA926,Trigger)</f>
        <v>45793</v>
      </c>
      <c r="BA926" s="105">
        <f>_xll.qlCalendarAdvance(Calendar,BA925,AY926,"f",,Trigger)</f>
        <v>45797</v>
      </c>
      <c r="BB926" s="105">
        <f>_xll.qlInterestRateIndexMaturity(Currency&amp;"ibor"&amp;Tenor,BA926,Trigger)</f>
        <v>46162</v>
      </c>
      <c r="BC926" s="257">
        <f>_xll.qlIndexFixing($AC$5,AZ926,TRUE,_xll.ohTrigger(Trigger,Trigger12M))</f>
        <v>1.8055502596320008E-2</v>
      </c>
      <c r="BD926" s="257">
        <f>_xll.qlIndexFixing($BE$1,AZ926,TRUE,_xll.ohTrigger(Trigger,Trigger12M))</f>
        <v>1.7735739674493742E-2</v>
      </c>
    </row>
    <row r="927" spans="51:56" ht="11.25" customHeight="1" x14ac:dyDescent="0.25">
      <c r="AY927" s="106" t="s">
        <v>83</v>
      </c>
      <c r="AZ927" s="105">
        <f>_xll.qlInterestRateIndexFixingDate(Currency&amp;"ibor"&amp;Tenor,BA927,Trigger)</f>
        <v>45800</v>
      </c>
      <c r="BA927" s="105">
        <f>_xll.qlCalendarAdvance(Calendar,BA926,AY927,"f",,Trigger)</f>
        <v>45804</v>
      </c>
      <c r="BB927" s="105">
        <f>_xll.qlInterestRateIndexMaturity(Currency&amp;"ibor"&amp;Tenor,BA927,Trigger)</f>
        <v>46169</v>
      </c>
      <c r="BC927" s="257">
        <f>_xll.qlIndexFixing($AC$5,AZ927,TRUE,_xll.ohTrigger(Trigger,Trigger12M))</f>
        <v>1.8064063597883553E-2</v>
      </c>
      <c r="BD927" s="257">
        <f>_xll.qlIndexFixing($BE$1,AZ927,TRUE,_xll.ohTrigger(Trigger,Trigger12M))</f>
        <v>1.7745986450610006E-2</v>
      </c>
    </row>
    <row r="928" spans="51:56" ht="11.25" customHeight="1" x14ac:dyDescent="0.25">
      <c r="AY928" s="106" t="s">
        <v>83</v>
      </c>
      <c r="AZ928" s="105">
        <f>_xll.qlInterestRateIndexFixingDate(Currency&amp;"ibor"&amp;Tenor,BA928,Trigger)</f>
        <v>45807</v>
      </c>
      <c r="BA928" s="105">
        <f>_xll.qlCalendarAdvance(Calendar,BA927,AY928,"f",,Trigger)</f>
        <v>45811</v>
      </c>
      <c r="BB928" s="105">
        <f>_xll.qlInterestRateIndexMaturity(Currency&amp;"ibor"&amp;Tenor,BA928,Trigger)</f>
        <v>46176</v>
      </c>
      <c r="BC928" s="257">
        <f>_xll.qlIndexFixing($AC$5,AZ928,TRUE,_xll.ohTrigger(Trigger,Trigger12M))</f>
        <v>1.8072355976239698E-2</v>
      </c>
      <c r="BD928" s="257">
        <f>_xll.qlIndexFixing($BE$1,AZ928,TRUE,_xll.ohTrigger(Trigger,Trigger12M))</f>
        <v>1.7756082822294132E-2</v>
      </c>
    </row>
    <row r="929" spans="51:56" ht="11.25" customHeight="1" x14ac:dyDescent="0.25">
      <c r="AY929" s="106" t="s">
        <v>83</v>
      </c>
      <c r="AZ929" s="105">
        <f>_xll.qlInterestRateIndexFixingDate(Currency&amp;"ibor"&amp;Tenor,BA929,Trigger)</f>
        <v>45814</v>
      </c>
      <c r="BA929" s="105">
        <f>_xll.qlCalendarAdvance(Calendar,BA928,AY929,"f",,Trigger)</f>
        <v>45818</v>
      </c>
      <c r="BB929" s="105">
        <f>_xll.qlInterestRateIndexMaturity(Currency&amp;"ibor"&amp;Tenor,BA929,Trigger)</f>
        <v>46183</v>
      </c>
      <c r="BC929" s="257">
        <f>_xll.qlIndexFixing($AC$5,AZ929,TRUE,_xll.ohTrigger(Trigger,Trigger12M))</f>
        <v>1.8079426593901472E-2</v>
      </c>
      <c r="BD929" s="257">
        <f>_xll.qlIndexFixing($BE$1,AZ929,TRUE,_xll.ohTrigger(Trigger,Trigger12M))</f>
        <v>1.7766022935678145E-2</v>
      </c>
    </row>
    <row r="930" spans="51:56" ht="11.25" customHeight="1" x14ac:dyDescent="0.25">
      <c r="AY930" s="106" t="s">
        <v>83</v>
      </c>
      <c r="AZ930" s="105">
        <f>_xll.qlInterestRateIndexFixingDate(Currency&amp;"ibor"&amp;Tenor,BA930,Trigger)</f>
        <v>45821</v>
      </c>
      <c r="BA930" s="105">
        <f>_xll.qlCalendarAdvance(Calendar,BA929,AY930,"f",,Trigger)</f>
        <v>45825</v>
      </c>
      <c r="BB930" s="105">
        <f>_xll.qlInterestRateIndexMaturity(Currency&amp;"ibor"&amp;Tenor,BA930,Trigger)</f>
        <v>46190</v>
      </c>
      <c r="BC930" s="257">
        <f>_xll.qlIndexFixing($AC$5,AZ930,TRUE,_xll.ohTrigger(Trigger,Trigger12M))</f>
        <v>1.8086421872080868E-2</v>
      </c>
      <c r="BD930" s="257">
        <f>_xll.qlIndexFixing($BE$1,AZ930,TRUE,_xll.ohTrigger(Trigger,Trigger12M))</f>
        <v>1.7775805616887248E-2</v>
      </c>
    </row>
    <row r="931" spans="51:56" ht="11.25" customHeight="1" x14ac:dyDescent="0.25">
      <c r="AY931" s="106" t="s">
        <v>83</v>
      </c>
      <c r="AZ931" s="105">
        <f>_xll.qlInterestRateIndexFixingDate(Currency&amp;"ibor"&amp;Tenor,BA931,Trigger)</f>
        <v>45828</v>
      </c>
      <c r="BA931" s="105">
        <f>_xll.qlCalendarAdvance(Calendar,BA930,AY931,"f",,Trigger)</f>
        <v>45832</v>
      </c>
      <c r="BB931" s="105">
        <f>_xll.qlInterestRateIndexMaturity(Currency&amp;"ibor"&amp;Tenor,BA931,Trigger)</f>
        <v>46197</v>
      </c>
      <c r="BC931" s="257">
        <f>_xll.qlIndexFixing($AC$5,AZ931,TRUE,_xll.ohTrigger(Trigger,Trigger12M))</f>
        <v>1.8093341809203255E-2</v>
      </c>
      <c r="BD931" s="257">
        <f>_xll.qlIndexFixing($BE$1,AZ931,TRUE,_xll.ohTrigger(Trigger,Trigger12M))</f>
        <v>1.77854304528627E-2</v>
      </c>
    </row>
    <row r="932" spans="51:56" ht="11.25" customHeight="1" x14ac:dyDescent="0.25">
      <c r="AY932" s="106" t="s">
        <v>83</v>
      </c>
      <c r="AZ932" s="105">
        <f>_xll.qlInterestRateIndexFixingDate(Currency&amp;"ibor"&amp;Tenor,BA932,Trigger)</f>
        <v>45835</v>
      </c>
      <c r="BA932" s="105">
        <f>_xll.qlCalendarAdvance(Calendar,BA931,AY932,"f",,Trigger)</f>
        <v>45839</v>
      </c>
      <c r="BB932" s="105">
        <f>_xll.qlInterestRateIndexMaturity(Currency&amp;"ibor"&amp;Tenor,BA932,Trigger)</f>
        <v>46204</v>
      </c>
      <c r="BC932" s="257">
        <f>_xll.qlIndexFixing($AC$5,AZ932,TRUE,_xll.ohTrigger(Trigger,Trigger12M))</f>
        <v>1.8100186403710864E-2</v>
      </c>
      <c r="BD932" s="257">
        <f>_xll.qlIndexFixing($BE$1,AZ932,TRUE,_xll.ohTrigger(Trigger,Trigger12M))</f>
        <v>1.7794897030605113E-2</v>
      </c>
    </row>
    <row r="933" spans="51:56" ht="11.25" customHeight="1" x14ac:dyDescent="0.25">
      <c r="AY933" s="106" t="s">
        <v>83</v>
      </c>
      <c r="AZ933" s="105">
        <f>_xll.qlInterestRateIndexFixingDate(Currency&amp;"ibor"&amp;Tenor,BA933,Trigger)</f>
        <v>45842</v>
      </c>
      <c r="BA933" s="105">
        <f>_xll.qlCalendarAdvance(Calendar,BA932,AY933,"f",,Trigger)</f>
        <v>45846</v>
      </c>
      <c r="BB933" s="105">
        <f>_xll.qlInterestRateIndexMaturity(Currency&amp;"ibor"&amp;Tenor,BA933,Trigger)</f>
        <v>46211</v>
      </c>
      <c r="BC933" s="257">
        <f>_xll.qlIndexFixing($AC$5,AZ933,TRUE,_xll.ohTrigger(Trigger,Trigger12M))</f>
        <v>1.8106955654062354E-2</v>
      </c>
      <c r="BD933" s="257">
        <f>_xll.qlIndexFixing($BE$1,AZ933,TRUE,_xll.ohTrigger(Trigger,Trigger12M))</f>
        <v>1.7804204937174013E-2</v>
      </c>
    </row>
    <row r="934" spans="51:56" ht="11.25" customHeight="1" x14ac:dyDescent="0.25">
      <c r="AY934" s="106" t="s">
        <v>83</v>
      </c>
      <c r="AZ934" s="105">
        <f>_xll.qlInterestRateIndexFixingDate(Currency&amp;"ibor"&amp;Tenor,BA934,Trigger)</f>
        <v>45849</v>
      </c>
      <c r="BA934" s="105">
        <f>_xll.qlCalendarAdvance(Calendar,BA933,AY934,"f",,Trigger)</f>
        <v>45853</v>
      </c>
      <c r="BB934" s="105">
        <f>_xll.qlInterestRateIndexMaturity(Currency&amp;"ibor"&amp;Tenor,BA934,Trigger)</f>
        <v>46218</v>
      </c>
      <c r="BC934" s="257">
        <f>_xll.qlIndexFixing($AC$5,AZ934,TRUE,_xll.ohTrigger(Trigger,Trigger12M))</f>
        <v>1.8113649558733902E-2</v>
      </c>
      <c r="BD934" s="257">
        <f>_xll.qlIndexFixing($BE$1,AZ934,TRUE,_xll.ohTrigger(Trigger,Trigger12M))</f>
        <v>1.7813353759689145E-2</v>
      </c>
    </row>
    <row r="935" spans="51:56" ht="11.25" customHeight="1" x14ac:dyDescent="0.25">
      <c r="AY935" s="106" t="s">
        <v>83</v>
      </c>
      <c r="AZ935" s="105">
        <f>_xll.qlInterestRateIndexFixingDate(Currency&amp;"ibor"&amp;Tenor,BA935,Trigger)</f>
        <v>45856</v>
      </c>
      <c r="BA935" s="105">
        <f>_xll.qlCalendarAdvance(Calendar,BA934,AY935,"f",,Trigger)</f>
        <v>45860</v>
      </c>
      <c r="BB935" s="105">
        <f>_xll.qlInterestRateIndexMaturity(Currency&amp;"ibor"&amp;Tenor,BA935,Trigger)</f>
        <v>46225</v>
      </c>
      <c r="BC935" s="257">
        <f>_xll.qlIndexFixing($AC$5,AZ935,TRUE,_xll.ohTrigger(Trigger,Trigger12M))</f>
        <v>1.8120268116218769E-2</v>
      </c>
      <c r="BD935" s="257">
        <f>_xll.qlIndexFixing($BE$1,AZ935,TRUE,_xll.ohTrigger(Trigger,Trigger12M))</f>
        <v>1.7822343085330487E-2</v>
      </c>
    </row>
    <row r="936" spans="51:56" ht="11.25" customHeight="1" x14ac:dyDescent="0.25">
      <c r="AY936" s="106" t="s">
        <v>83</v>
      </c>
      <c r="AZ936" s="105">
        <f>_xll.qlInterestRateIndexFixingDate(Currency&amp;"ibor"&amp;Tenor,BA936,Trigger)</f>
        <v>45863</v>
      </c>
      <c r="BA936" s="105">
        <f>_xll.qlCalendarAdvance(Calendar,BA935,AY936,"f",,Trigger)</f>
        <v>45867</v>
      </c>
      <c r="BB936" s="105">
        <f>_xll.qlInterestRateIndexMaturity(Currency&amp;"ibor"&amp;Tenor,BA936,Trigger)</f>
        <v>46232</v>
      </c>
      <c r="BC936" s="257">
        <f>_xll.qlIndexFixing($AC$5,AZ936,TRUE,_xll.ohTrigger(Trigger,Trigger12M))</f>
        <v>1.8126811325026422E-2</v>
      </c>
      <c r="BD936" s="257">
        <f>_xll.qlIndexFixing($BE$1,AZ936,TRUE,_xll.ohTrigger(Trigger,Trigger12M))</f>
        <v>1.7831172501339334E-2</v>
      </c>
    </row>
    <row r="937" spans="51:56" ht="11.25" customHeight="1" x14ac:dyDescent="0.25">
      <c r="AY937" s="106" t="s">
        <v>83</v>
      </c>
      <c r="AZ937" s="105">
        <f>_xll.qlInterestRateIndexFixingDate(Currency&amp;"ibor"&amp;Tenor,BA937,Trigger)</f>
        <v>45870</v>
      </c>
      <c r="BA937" s="105">
        <f>_xll.qlCalendarAdvance(Calendar,BA936,AY937,"f",,Trigger)</f>
        <v>45874</v>
      </c>
      <c r="BB937" s="105">
        <f>_xll.qlInterestRateIndexMaturity(Currency&amp;"ibor"&amp;Tenor,BA937,Trigger)</f>
        <v>46239</v>
      </c>
      <c r="BC937" s="257">
        <f>_xll.qlIndexFixing($AC$5,AZ937,TRUE,_xll.ohTrigger(Trigger,Trigger12M))</f>
        <v>1.8133279183684063E-2</v>
      </c>
      <c r="BD937" s="257">
        <f>_xll.qlIndexFixing($BE$1,AZ937,TRUE,_xll.ohTrigger(Trigger,Trigger12M))</f>
        <v>1.7839841595019178E-2</v>
      </c>
    </row>
    <row r="938" spans="51:56" ht="11.25" customHeight="1" x14ac:dyDescent="0.25">
      <c r="AY938" s="106" t="s">
        <v>83</v>
      </c>
      <c r="AZ938" s="105">
        <f>_xll.qlInterestRateIndexFixingDate(Currency&amp;"ibor"&amp;Tenor,BA938,Trigger)</f>
        <v>45877</v>
      </c>
      <c r="BA938" s="105">
        <f>_xll.qlCalendarAdvance(Calendar,BA937,AY938,"f",,Trigger)</f>
        <v>45881</v>
      </c>
      <c r="BB938" s="105">
        <f>_xll.qlInterestRateIndexMaturity(Currency&amp;"ibor"&amp;Tenor,BA938,Trigger)</f>
        <v>46246</v>
      </c>
      <c r="BC938" s="257">
        <f>_xll.qlIndexFixing($AC$5,AZ938,TRUE,_xll.ohTrigger(Trigger,Trigger12M))</f>
        <v>1.8139671690735326E-2</v>
      </c>
      <c r="BD938" s="257">
        <f>_xll.qlIndexFixing($BE$1,AZ938,TRUE,_xll.ohTrigger(Trigger,Trigger12M))</f>
        <v>1.7848349953735493E-2</v>
      </c>
    </row>
    <row r="939" spans="51:56" ht="11.25" customHeight="1" x14ac:dyDescent="0.25">
      <c r="AY939" s="106" t="s">
        <v>83</v>
      </c>
      <c r="AZ939" s="105">
        <f>_xll.qlInterestRateIndexFixingDate(Currency&amp;"ibor"&amp;Tenor,BA939,Trigger)</f>
        <v>45884</v>
      </c>
      <c r="BA939" s="105">
        <f>_xll.qlCalendarAdvance(Calendar,BA938,AY939,"f",,Trigger)</f>
        <v>45888</v>
      </c>
      <c r="BB939" s="105">
        <f>_xll.qlInterestRateIndexMaturity(Currency&amp;"ibor"&amp;Tenor,BA939,Trigger)</f>
        <v>46253</v>
      </c>
      <c r="BC939" s="257">
        <f>_xll.qlIndexFixing($AC$5,AZ939,TRUE,_xll.ohTrigger(Trigger,Trigger12M))</f>
        <v>1.8145988844740921E-2</v>
      </c>
      <c r="BD939" s="257">
        <f>_xll.qlIndexFixing($BE$1,AZ939,TRUE,_xll.ohTrigger(Trigger,Trigger12M))</f>
        <v>1.7856697164917914E-2</v>
      </c>
    </row>
    <row r="940" spans="51:56" ht="11.25" customHeight="1" x14ac:dyDescent="0.25">
      <c r="AY940" s="106" t="s">
        <v>83</v>
      </c>
      <c r="AZ940" s="105">
        <f>_xll.qlInterestRateIndexFixingDate(Currency&amp;"ibor"&amp;Tenor,BA940,Trigger)</f>
        <v>45891</v>
      </c>
      <c r="BA940" s="105">
        <f>_xll.qlCalendarAdvance(Calendar,BA939,AY940,"f",,Trigger)</f>
        <v>45895</v>
      </c>
      <c r="BB940" s="105">
        <f>_xll.qlInterestRateIndexMaturity(Currency&amp;"ibor"&amp;Tenor,BA940,Trigger)</f>
        <v>46260</v>
      </c>
      <c r="BC940" s="257">
        <f>_xll.qlIndexFixing($AC$5,AZ940,TRUE,_xll.ohTrigger(Trigger,Trigger12M))</f>
        <v>1.8152230644279083E-2</v>
      </c>
      <c r="BD940" s="257">
        <f>_xll.qlIndexFixing($BE$1,AZ940,TRUE,_xll.ohTrigger(Trigger,Trigger12M))</f>
        <v>1.7864882816058938E-2</v>
      </c>
    </row>
    <row r="941" spans="51:56" ht="11.25" customHeight="1" x14ac:dyDescent="0.25">
      <c r="AY941" s="106" t="s">
        <v>83</v>
      </c>
      <c r="AZ941" s="105">
        <f>_xll.qlInterestRateIndexFixingDate(Currency&amp;"ibor"&amp;Tenor,BA941,Trigger)</f>
        <v>45898</v>
      </c>
      <c r="BA941" s="105">
        <f>_xll.qlCalendarAdvance(Calendar,BA940,AY941,"f",,Trigger)</f>
        <v>45902</v>
      </c>
      <c r="BB941" s="105">
        <f>_xll.qlInterestRateIndexMaturity(Currency&amp;"ibor"&amp;Tenor,BA941,Trigger)</f>
        <v>46267</v>
      </c>
      <c r="BC941" s="257">
        <f>_xll.qlIndexFixing($AC$5,AZ941,TRUE,_xll.ohTrigger(Trigger,Trigger12M))</f>
        <v>1.8158397087944034E-2</v>
      </c>
      <c r="BD941" s="257">
        <f>_xll.qlIndexFixing($BE$1,AZ941,TRUE,_xll.ohTrigger(Trigger,Trigger12M))</f>
        <v>1.7872906494716533E-2</v>
      </c>
    </row>
    <row r="942" spans="51:56" ht="11.25" customHeight="1" x14ac:dyDescent="0.25">
      <c r="AY942" s="106" t="s">
        <v>83</v>
      </c>
      <c r="AZ942" s="105">
        <f>_xll.qlInterestRateIndexFixingDate(Currency&amp;"ibor"&amp;Tenor,BA942,Trigger)</f>
        <v>45905</v>
      </c>
      <c r="BA942" s="105">
        <f>_xll.qlCalendarAdvance(Calendar,BA941,AY942,"f",,Trigger)</f>
        <v>45909</v>
      </c>
      <c r="BB942" s="105">
        <f>_xll.qlInterestRateIndexMaturity(Currency&amp;"ibor"&amp;Tenor,BA942,Trigger)</f>
        <v>46274</v>
      </c>
      <c r="BC942" s="257">
        <f>_xll.qlIndexFixing($AC$5,AZ942,TRUE,_xll.ohTrigger(Trigger,Trigger12M))</f>
        <v>1.816448817434773E-2</v>
      </c>
      <c r="BD942" s="257">
        <f>_xll.qlIndexFixing($BE$1,AZ942,TRUE,_xll.ohTrigger(Trigger,Trigger12M))</f>
        <v>1.7880767788512848E-2</v>
      </c>
    </row>
    <row r="943" spans="51:56" ht="11.25" customHeight="1" x14ac:dyDescent="0.25">
      <c r="AY943" s="106" t="s">
        <v>83</v>
      </c>
      <c r="AZ943" s="105">
        <f>_xll.qlInterestRateIndexFixingDate(Currency&amp;"ibor"&amp;Tenor,BA943,Trigger)</f>
        <v>45912</v>
      </c>
      <c r="BA943" s="105">
        <f>_xll.qlCalendarAdvance(Calendar,BA942,AY943,"f",,Trigger)</f>
        <v>45916</v>
      </c>
      <c r="BB943" s="105">
        <f>_xll.qlInterestRateIndexMaturity(Currency&amp;"ibor"&amp;Tenor,BA943,Trigger)</f>
        <v>46281</v>
      </c>
      <c r="BC943" s="257">
        <f>_xll.qlIndexFixing($AC$5,AZ943,TRUE,_xll.ohTrigger(Trigger,Trigger12M))</f>
        <v>1.8170503902118561E-2</v>
      </c>
      <c r="BD943" s="257">
        <f>_xll.qlIndexFixing($BE$1,AZ943,TRUE,_xll.ohTrigger(Trigger,Trigger12M))</f>
        <v>1.7888466285136375E-2</v>
      </c>
    </row>
    <row r="944" spans="51:56" ht="11.25" customHeight="1" x14ac:dyDescent="0.25">
      <c r="AY944" s="106" t="s">
        <v>83</v>
      </c>
      <c r="AZ944" s="105">
        <f>_xll.qlInterestRateIndexFixingDate(Currency&amp;"ibor"&amp;Tenor,BA944,Trigger)</f>
        <v>45919</v>
      </c>
      <c r="BA944" s="105">
        <f>_xll.qlCalendarAdvance(Calendar,BA943,AY944,"f",,Trigger)</f>
        <v>45923</v>
      </c>
      <c r="BB944" s="105">
        <f>_xll.qlInterestRateIndexMaturity(Currency&amp;"ibor"&amp;Tenor,BA944,Trigger)</f>
        <v>46288</v>
      </c>
      <c r="BC944" s="257">
        <f>_xll.qlIndexFixing($AC$5,AZ944,TRUE,_xll.ohTrigger(Trigger,Trigger12M))</f>
        <v>1.8176444269902208E-2</v>
      </c>
      <c r="BD944" s="257">
        <f>_xll.qlIndexFixing($BE$1,AZ944,TRUE,_xll.ohTrigger(Trigger,Trigger12M))</f>
        <v>1.7896001572342418E-2</v>
      </c>
    </row>
    <row r="945" spans="51:56" ht="11.25" customHeight="1" x14ac:dyDescent="0.25">
      <c r="AY945" s="106" t="s">
        <v>83</v>
      </c>
      <c r="AZ945" s="105">
        <f>_xll.qlInterestRateIndexFixingDate(Currency&amp;"ibor"&amp;Tenor,BA945,Trigger)</f>
        <v>45926</v>
      </c>
      <c r="BA945" s="105">
        <f>_xll.qlCalendarAdvance(Calendar,BA944,AY945,"f",,Trigger)</f>
        <v>45930</v>
      </c>
      <c r="BB945" s="105">
        <f>_xll.qlInterestRateIndexMaturity(Currency&amp;"ibor"&amp;Tenor,BA945,Trigger)</f>
        <v>46295</v>
      </c>
      <c r="BC945" s="257">
        <f>_xll.qlIndexFixing($AC$5,AZ945,TRUE,_xll.ohTrigger(Trigger,Trigger12M))</f>
        <v>1.8182309276361441E-2</v>
      </c>
      <c r="BD945" s="257">
        <f>_xll.qlIndexFixing($BE$1,AZ945,TRUE,_xll.ohTrigger(Trigger,Trigger12M))</f>
        <v>1.7903373237953282E-2</v>
      </c>
    </row>
    <row r="946" spans="51:56" ht="11.25" customHeight="1" x14ac:dyDescent="0.25">
      <c r="AY946" s="106" t="s">
        <v>83</v>
      </c>
      <c r="AZ946" s="105">
        <f>_xll.qlInterestRateIndexFixingDate(Currency&amp;"ibor"&amp;Tenor,BA946,Trigger)</f>
        <v>45933</v>
      </c>
      <c r="BA946" s="105">
        <f>_xll.qlCalendarAdvance(Calendar,BA945,AY946,"f",,Trigger)</f>
        <v>45937</v>
      </c>
      <c r="BB946" s="105">
        <f>_xll.qlInterestRateIndexMaturity(Currency&amp;"ibor"&amp;Tenor,BA946,Trigger)</f>
        <v>46302</v>
      </c>
      <c r="BC946" s="257">
        <f>_xll.qlIndexFixing($AC$5,AZ946,TRUE,_xll.ohTrigger(Trigger,Trigger12M))</f>
        <v>1.8188098920175672E-2</v>
      </c>
      <c r="BD946" s="257">
        <f>_xll.qlIndexFixing($BE$1,AZ946,TRUE,_xll.ohTrigger(Trigger,Trigger12M))</f>
        <v>1.7910580869858736E-2</v>
      </c>
    </row>
    <row r="947" spans="51:56" ht="11.25" customHeight="1" x14ac:dyDescent="0.25">
      <c r="AY947" s="106" t="s">
        <v>83</v>
      </c>
      <c r="AZ947" s="105">
        <f>_xll.qlInterestRateIndexFixingDate(Currency&amp;"ibor"&amp;Tenor,BA947,Trigger)</f>
        <v>45940</v>
      </c>
      <c r="BA947" s="105">
        <f>_xll.qlCalendarAdvance(Calendar,BA946,AY947,"f",,Trigger)</f>
        <v>45944</v>
      </c>
      <c r="BB947" s="105">
        <f>_xll.qlInterestRateIndexMaturity(Currency&amp;"ibor"&amp;Tenor,BA947,Trigger)</f>
        <v>46309</v>
      </c>
      <c r="BC947" s="257">
        <f>_xll.qlIndexFixing($AC$5,AZ947,TRUE,_xll.ohTrigger(Trigger,Trigger12M))</f>
        <v>1.8193813200041178E-2</v>
      </c>
      <c r="BD947" s="257">
        <f>_xll.qlIndexFixing($BE$1,AZ947,TRUE,_xll.ohTrigger(Trigger,Trigger12M))</f>
        <v>1.7917624056017305E-2</v>
      </c>
    </row>
    <row r="948" spans="51:56" ht="11.25" customHeight="1" x14ac:dyDescent="0.25">
      <c r="AY948" s="106" t="s">
        <v>83</v>
      </c>
      <c r="AZ948" s="105">
        <f>_xll.qlInterestRateIndexFixingDate(Currency&amp;"ibor"&amp;Tenor,BA948,Trigger)</f>
        <v>45947</v>
      </c>
      <c r="BA948" s="105">
        <f>_xll.qlCalendarAdvance(Calendar,BA947,AY948,"f",,Trigger)</f>
        <v>45951</v>
      </c>
      <c r="BB948" s="105">
        <f>_xll.qlInterestRateIndexMaturity(Currency&amp;"ibor"&amp;Tenor,BA948,Trigger)</f>
        <v>46316</v>
      </c>
      <c r="BC948" s="257">
        <f>_xll.qlIndexFixing($AC$5,AZ948,TRUE,_xll.ohTrigger(Trigger,Trigger12M))</f>
        <v>1.8199452114671538E-2</v>
      </c>
      <c r="BD948" s="257">
        <f>_xll.qlIndexFixing($BE$1,AZ948,TRUE,_xll.ohTrigger(Trigger,Trigger12M))</f>
        <v>1.7924502384457166E-2</v>
      </c>
    </row>
    <row r="949" spans="51:56" ht="11.25" customHeight="1" x14ac:dyDescent="0.25">
      <c r="AY949" s="106" t="s">
        <v>83</v>
      </c>
      <c r="AZ949" s="105">
        <f>_xll.qlInterestRateIndexFixingDate(Currency&amp;"ibor"&amp;Tenor,BA949,Trigger)</f>
        <v>45954</v>
      </c>
      <c r="BA949" s="105">
        <f>_xll.qlCalendarAdvance(Calendar,BA948,AY949,"f",,Trigger)</f>
        <v>45958</v>
      </c>
      <c r="BB949" s="105">
        <f>_xll.qlInterestRateIndexMaturity(Currency&amp;"ibor"&amp;Tenor,BA949,Trigger)</f>
        <v>46323</v>
      </c>
      <c r="BC949" s="257">
        <f>_xll.qlIndexFixing($AC$5,AZ949,TRUE,_xll.ohTrigger(Trigger,Trigger12M))</f>
        <v>1.8205015662797405E-2</v>
      </c>
      <c r="BD949" s="257">
        <f>_xll.qlIndexFixing($BE$1,AZ949,TRUE,_xll.ohTrigger(Trigger,Trigger12M))</f>
        <v>1.7931215443275694E-2</v>
      </c>
    </row>
    <row r="950" spans="51:56" ht="11.25" customHeight="1" x14ac:dyDescent="0.25">
      <c r="AY950" s="106" t="s">
        <v>83</v>
      </c>
      <c r="AZ950" s="105">
        <f>_xll.qlInterestRateIndexFixingDate(Currency&amp;"ibor"&amp;Tenor,BA950,Trigger)</f>
        <v>45961</v>
      </c>
      <c r="BA950" s="105">
        <f>_xll.qlCalendarAdvance(Calendar,BA949,AY950,"f",,Trigger)</f>
        <v>45965</v>
      </c>
      <c r="BB950" s="105">
        <f>_xll.qlInterestRateIndexMaturity(Currency&amp;"ibor"&amp;Tenor,BA950,Trigger)</f>
        <v>46330</v>
      </c>
      <c r="BC950" s="257">
        <f>_xll.qlIndexFixing($AC$5,AZ950,TRUE,_xll.ohTrigger(Trigger,Trigger12M))</f>
        <v>1.8210503843165651E-2</v>
      </c>
      <c r="BD950" s="257">
        <f>_xll.qlIndexFixing($BE$1,AZ950,TRUE,_xll.ohTrigger(Trigger,Trigger12M))</f>
        <v>1.7937762820641228E-2</v>
      </c>
    </row>
    <row r="951" spans="51:56" ht="11.25" customHeight="1" x14ac:dyDescent="0.25">
      <c r="AY951" s="106" t="s">
        <v>83</v>
      </c>
      <c r="AZ951" s="105">
        <f>_xll.qlInterestRateIndexFixingDate(Currency&amp;"ibor"&amp;Tenor,BA951,Trigger)</f>
        <v>45968</v>
      </c>
      <c r="BA951" s="105">
        <f>_xll.qlCalendarAdvance(Calendar,BA950,AY951,"f",,Trigger)</f>
        <v>45972</v>
      </c>
      <c r="BB951" s="105">
        <f>_xll.qlInterestRateIndexMaturity(Currency&amp;"ibor"&amp;Tenor,BA951,Trigger)</f>
        <v>46337</v>
      </c>
      <c r="BC951" s="257">
        <f>_xll.qlIndexFixing($AC$5,AZ951,TRUE,_xll.ohTrigger(Trigger,Trigger12M))</f>
        <v>1.8215916654541097E-2</v>
      </c>
      <c r="BD951" s="257">
        <f>_xll.qlIndexFixing($BE$1,AZ951,TRUE,_xll.ohTrigger(Trigger,Trigger12M))</f>
        <v>1.7944144104793058E-2</v>
      </c>
    </row>
    <row r="952" spans="51:56" ht="11.25" customHeight="1" x14ac:dyDescent="0.25">
      <c r="AY952" s="106" t="s">
        <v>83</v>
      </c>
      <c r="AZ952" s="105">
        <f>_xll.qlInterestRateIndexFixingDate(Currency&amp;"ibor"&amp;Tenor,BA952,Trigger)</f>
        <v>45975</v>
      </c>
      <c r="BA952" s="105">
        <f>_xll.qlCalendarAdvance(Calendar,BA951,AY952,"f",,Trigger)</f>
        <v>45979</v>
      </c>
      <c r="BB952" s="105">
        <f>_xll.qlInterestRateIndexMaturity(Currency&amp;"ibor"&amp;Tenor,BA952,Trigger)</f>
        <v>46344</v>
      </c>
      <c r="BC952" s="257">
        <f>_xll.qlIndexFixing($AC$5,AZ952,TRUE,_xll.ohTrigger(Trigger,Trigger12M))</f>
        <v>1.822125409570477E-2</v>
      </c>
      <c r="BD952" s="257">
        <f>_xll.qlIndexFixing($BE$1,AZ952,TRUE,_xll.ohTrigger(Trigger,Trigger12M))</f>
        <v>1.795035888404253E-2</v>
      </c>
    </row>
    <row r="953" spans="51:56" ht="11.25" customHeight="1" x14ac:dyDescent="0.25">
      <c r="AY953" s="106" t="s">
        <v>83</v>
      </c>
      <c r="AZ953" s="105">
        <f>_xll.qlInterestRateIndexFixingDate(Currency&amp;"ibor"&amp;Tenor,BA953,Trigger)</f>
        <v>45982</v>
      </c>
      <c r="BA953" s="105">
        <f>_xll.qlCalendarAdvance(Calendar,BA952,AY953,"f",,Trigger)</f>
        <v>45986</v>
      </c>
      <c r="BB953" s="105">
        <f>_xll.qlInterestRateIndexMaturity(Currency&amp;"ibor"&amp;Tenor,BA953,Trigger)</f>
        <v>46351</v>
      </c>
      <c r="BC953" s="257">
        <f>_xll.qlIndexFixing($AC$5,AZ953,TRUE,_xll.ohTrigger(Trigger,Trigger12M))</f>
        <v>1.8226516165455005E-2</v>
      </c>
      <c r="BD953" s="257">
        <f>_xll.qlIndexFixing($BE$1,AZ953,TRUE,_xll.ohTrigger(Trigger,Trigger12M))</f>
        <v>1.7956406746773478E-2</v>
      </c>
    </row>
    <row r="954" spans="51:56" ht="11.25" customHeight="1" x14ac:dyDescent="0.25">
      <c r="AY954" s="106" t="s">
        <v>83</v>
      </c>
      <c r="AZ954" s="105">
        <f>_xll.qlInterestRateIndexFixingDate(Currency&amp;"ibor"&amp;Tenor,BA954,Trigger)</f>
        <v>45989</v>
      </c>
      <c r="BA954" s="105">
        <f>_xll.qlCalendarAdvance(Calendar,BA953,AY954,"f",,Trigger)</f>
        <v>45993</v>
      </c>
      <c r="BB954" s="105">
        <f>_xll.qlInterestRateIndexMaturity(Currency&amp;"ibor"&amp;Tenor,BA954,Trigger)</f>
        <v>46358</v>
      </c>
      <c r="BC954" s="257">
        <f>_xll.qlIndexFixing($AC$5,AZ954,TRUE,_xll.ohTrigger(Trigger,Trigger12M))</f>
        <v>1.8231702862606995E-2</v>
      </c>
      <c r="BD954" s="257">
        <f>_xll.qlIndexFixing($BE$1,AZ954,TRUE,_xll.ohTrigger(Trigger,Trigger12M))</f>
        <v>1.7962287281443098E-2</v>
      </c>
    </row>
    <row r="955" spans="51:56" ht="11.25" customHeight="1" x14ac:dyDescent="0.25">
      <c r="AY955" s="106" t="s">
        <v>83</v>
      </c>
      <c r="AZ955" s="105">
        <f>_xll.qlInterestRateIndexFixingDate(Currency&amp;"ibor"&amp;Tenor,BA955,Trigger)</f>
        <v>45996</v>
      </c>
      <c r="BA955" s="105">
        <f>_xll.qlCalendarAdvance(Calendar,BA954,AY955,"f",,Trigger)</f>
        <v>46000</v>
      </c>
      <c r="BB955" s="105">
        <f>_xll.qlInterestRateIndexMaturity(Currency&amp;"ibor"&amp;Tenor,BA955,Trigger)</f>
        <v>46365</v>
      </c>
      <c r="BC955" s="257">
        <f>_xll.qlIndexFixing($AC$5,AZ955,TRUE,_xll.ohTrigger(Trigger,Trigger12M))</f>
        <v>1.8236814185993235E-2</v>
      </c>
      <c r="BD955" s="257">
        <f>_xll.qlIndexFixing($BE$1,AZ955,TRUE,_xll.ohTrigger(Trigger,Trigger12M))</f>
        <v>1.7968000076582179E-2</v>
      </c>
    </row>
    <row r="956" spans="51:56" ht="11.25" customHeight="1" x14ac:dyDescent="0.25">
      <c r="AY956" s="106" t="s">
        <v>83</v>
      </c>
      <c r="AZ956" s="105">
        <f>_xll.qlInterestRateIndexFixingDate(Currency&amp;"ibor"&amp;Tenor,BA956,Trigger)</f>
        <v>46003</v>
      </c>
      <c r="BA956" s="105">
        <f>_xll.qlCalendarAdvance(Calendar,BA955,AY956,"f",,Trigger)</f>
        <v>46007</v>
      </c>
      <c r="BB956" s="105">
        <f>_xll.qlInterestRateIndexMaturity(Currency&amp;"ibor"&amp;Tenor,BA956,Trigger)</f>
        <v>46372</v>
      </c>
      <c r="BC956" s="257">
        <f>_xll.qlIndexFixing($AC$5,AZ956,TRUE,_xll.ohTrigger(Trigger,Trigger12M))</f>
        <v>1.8241850134462209E-2</v>
      </c>
      <c r="BD956" s="257">
        <f>_xll.qlIndexFixing($BE$1,AZ956,TRUE,_xll.ohTrigger(Trigger,Trigger12M))</f>
        <v>1.7973544720796847E-2</v>
      </c>
    </row>
    <row r="957" spans="51:56" ht="11.25" customHeight="1" x14ac:dyDescent="0.25">
      <c r="AY957" s="106" t="s">
        <v>83</v>
      </c>
      <c r="AZ957" s="105">
        <f>_xll.qlInterestRateIndexFixingDate(Currency&amp;"ibor"&amp;Tenor,BA957,Trigger)</f>
        <v>46010</v>
      </c>
      <c r="BA957" s="105">
        <f>_xll.qlCalendarAdvance(Calendar,BA956,AY957,"f",,Trigger)</f>
        <v>46014</v>
      </c>
      <c r="BB957" s="105">
        <f>_xll.qlInterestRateIndexMaturity(Currency&amp;"ibor"&amp;Tenor,BA957,Trigger)</f>
        <v>46379</v>
      </c>
      <c r="BC957" s="257">
        <f>_xll.qlIndexFixing($AC$5,AZ957,TRUE,_xll.ohTrigger(Trigger,Trigger12M))</f>
        <v>1.8246810706880796E-2</v>
      </c>
      <c r="BD957" s="257">
        <f>_xll.qlIndexFixing($BE$1,AZ957,TRUE,_xll.ohTrigger(Trigger,Trigger12M))</f>
        <v>1.7978920802767678E-2</v>
      </c>
    </row>
    <row r="958" spans="51:56" ht="11.25" customHeight="1" x14ac:dyDescent="0.25">
      <c r="AY958" s="106" t="s">
        <v>83</v>
      </c>
      <c r="AZ958" s="105">
        <f>_xll.qlInterestRateIndexFixingDate(Currency&amp;"ibor"&amp;Tenor,BA958,Trigger)</f>
        <v>46015</v>
      </c>
      <c r="BA958" s="105">
        <f>_xll.qlCalendarAdvance(Calendar,BA957,AY958,"f",,Trigger)</f>
        <v>46021</v>
      </c>
      <c r="BB958" s="105">
        <f>_xll.qlInterestRateIndexMaturity(Currency&amp;"ibor"&amp;Tenor,BA958,Trigger)</f>
        <v>46386</v>
      </c>
      <c r="BC958" s="257">
        <f>_xll.qlIndexFixing($AC$5,AZ958,TRUE,_xll.ohTrigger(Trigger,Trigger12M))</f>
        <v>1.8251695902131423E-2</v>
      </c>
      <c r="BD958" s="257">
        <f>_xll.qlIndexFixing($BE$1,AZ958,TRUE,_xll.ohTrigger(Trigger,Trigger12M))</f>
        <v>1.7984127911252128E-2</v>
      </c>
    </row>
    <row r="959" spans="51:56" ht="11.25" customHeight="1" x14ac:dyDescent="0.25">
      <c r="AY959" s="106" t="s">
        <v>83</v>
      </c>
      <c r="AZ959" s="105">
        <f>_xll.qlInterestRateIndexFixingDate(Currency&amp;"ibor"&amp;Tenor,BA959,Trigger)</f>
        <v>46024</v>
      </c>
      <c r="BA959" s="105">
        <f>_xll.qlCalendarAdvance(Calendar,BA958,AY959,"f",,Trigger)</f>
        <v>46028</v>
      </c>
      <c r="BB959" s="105">
        <f>_xll.qlInterestRateIndexMaturity(Currency&amp;"ibor"&amp;Tenor,BA959,Trigger)</f>
        <v>46393</v>
      </c>
      <c r="BC959" s="257">
        <f>_xll.qlIndexFixing($AC$5,AZ959,TRUE,_xll.ohTrigger(Trigger,Trigger12M))</f>
        <v>1.8256505719114698E-2</v>
      </c>
      <c r="BD959" s="257">
        <f>_xll.qlIndexFixing($BE$1,AZ959,TRUE,_xll.ohTrigger(Trigger,Trigger12M))</f>
        <v>1.7989165635083206E-2</v>
      </c>
    </row>
    <row r="960" spans="51:56" ht="11.25" customHeight="1" x14ac:dyDescent="0.25">
      <c r="AY960" s="106" t="s">
        <v>83</v>
      </c>
      <c r="AZ960" s="105">
        <f>_xll.qlInterestRateIndexFixingDate(Currency&amp;"ibor"&amp;Tenor,BA960,Trigger)</f>
        <v>46031</v>
      </c>
      <c r="BA960" s="105">
        <f>_xll.qlCalendarAdvance(Calendar,BA959,AY960,"f",,Trigger)</f>
        <v>46035</v>
      </c>
      <c r="BB960" s="105">
        <f>_xll.qlInterestRateIndexMaturity(Currency&amp;"ibor"&amp;Tenor,BA960,Trigger)</f>
        <v>46400</v>
      </c>
      <c r="BC960" s="257">
        <f>_xll.qlIndexFixing($AC$5,AZ960,TRUE,_xll.ohTrigger(Trigger,Trigger12M))</f>
        <v>1.8261240156747648E-2</v>
      </c>
      <c r="BD960" s="257">
        <f>_xll.qlIndexFixing($BE$1,AZ960,TRUE,_xll.ohTrigger(Trigger,Trigger12M))</f>
        <v>1.7994033563172324E-2</v>
      </c>
    </row>
    <row r="961" spans="51:56" ht="11.25" customHeight="1" x14ac:dyDescent="0.25">
      <c r="AY961" s="106" t="s">
        <v>83</v>
      </c>
      <c r="AZ961" s="105">
        <f>_xll.qlInterestRateIndexFixingDate(Currency&amp;"ibor"&amp;Tenor,BA961,Trigger)</f>
        <v>46038</v>
      </c>
      <c r="BA961" s="105">
        <f>_xll.qlCalendarAdvance(Calendar,BA960,AY961,"f",,Trigger)</f>
        <v>46042</v>
      </c>
      <c r="BB961" s="105">
        <f>_xll.qlInterestRateIndexMaturity(Currency&amp;"ibor"&amp;Tenor,BA961,Trigger)</f>
        <v>46407</v>
      </c>
      <c r="BC961" s="257">
        <f>_xll.qlIndexFixing($AC$5,AZ961,TRUE,_xll.ohTrigger(Trigger,Trigger12M))</f>
        <v>1.8265899213963949E-2</v>
      </c>
      <c r="BD961" s="257">
        <f>_xll.qlIndexFixing($BE$1,AZ961,TRUE,_xll.ohTrigger(Trigger,Trigger12M))</f>
        <v>1.7998731284508421E-2</v>
      </c>
    </row>
    <row r="962" spans="51:56" ht="11.25" customHeight="1" x14ac:dyDescent="0.25">
      <c r="AY962" s="106" t="s">
        <v>83</v>
      </c>
      <c r="AZ962" s="105">
        <f>_xll.qlInterestRateIndexFixingDate(Currency&amp;"ibor"&amp;Tenor,BA962,Trigger)</f>
        <v>46045</v>
      </c>
      <c r="BA962" s="105">
        <f>_xll.qlCalendarAdvance(Calendar,BA961,AY962,"f",,Trigger)</f>
        <v>46049</v>
      </c>
      <c r="BB962" s="105">
        <f>_xll.qlInterestRateIndexMaturity(Currency&amp;"ibor"&amp;Tenor,BA962,Trigger)</f>
        <v>46414</v>
      </c>
      <c r="BC962" s="257">
        <f>_xll.qlIndexFixing($AC$5,AZ962,TRUE,_xll.ohTrigger(Trigger,Trigger12M))</f>
        <v>1.8270482889714796E-2</v>
      </c>
      <c r="BD962" s="257">
        <f>_xll.qlIndexFixing($BE$1,AZ962,TRUE,_xll.ohTrigger(Trigger,Trigger12M))</f>
        <v>1.8003258388159495E-2</v>
      </c>
    </row>
    <row r="963" spans="51:56" ht="11.25" customHeight="1" x14ac:dyDescent="0.25">
      <c r="AY963" s="106" t="s">
        <v>83</v>
      </c>
      <c r="AZ963" s="105">
        <f>_xll.qlInterestRateIndexFixingDate(Currency&amp;"ibor"&amp;Tenor,BA963,Trigger)</f>
        <v>46052</v>
      </c>
      <c r="BA963" s="105">
        <f>_xll.qlCalendarAdvance(Calendar,BA962,AY963,"f",,Trigger)</f>
        <v>46056</v>
      </c>
      <c r="BB963" s="105">
        <f>_xll.qlInterestRateIndexMaturity(Currency&amp;"ibor"&amp;Tenor,BA963,Trigger)</f>
        <v>46421</v>
      </c>
      <c r="BC963" s="257">
        <f>_xll.qlIndexFixing($AC$5,AZ963,TRUE,_xll.ohTrigger(Trigger,Trigger12M))</f>
        <v>1.827499118296803E-2</v>
      </c>
      <c r="BD963" s="257">
        <f>_xll.qlIndexFixing($BE$1,AZ963,TRUE,_xll.ohTrigger(Trigger,Trigger12M))</f>
        <v>1.8007614463272831E-2</v>
      </c>
    </row>
    <row r="964" spans="51:56" ht="11.25" customHeight="1" x14ac:dyDescent="0.25">
      <c r="AY964" s="106" t="s">
        <v>83</v>
      </c>
      <c r="AZ964" s="105">
        <f>_xll.qlInterestRateIndexFixingDate(Currency&amp;"ibor"&amp;Tenor,BA964,Trigger)</f>
        <v>46059</v>
      </c>
      <c r="BA964" s="105">
        <f>_xll.qlCalendarAdvance(Calendar,BA963,AY964,"f",,Trigger)</f>
        <v>46063</v>
      </c>
      <c r="BB964" s="105">
        <f>_xll.qlInterestRateIndexMaturity(Currency&amp;"ibor"&amp;Tenor,BA964,Trigger)</f>
        <v>46428</v>
      </c>
      <c r="BC964" s="257">
        <f>_xll.qlIndexFixing($AC$5,AZ964,TRUE,_xll.ohTrigger(Trigger,Trigger12M))</f>
        <v>1.8279424092708572E-2</v>
      </c>
      <c r="BD964" s="257">
        <f>_xll.qlIndexFixing($BE$1,AZ964,TRUE,_xll.ohTrigger(Trigger,Trigger12M))</f>
        <v>1.8011799099075854E-2</v>
      </c>
    </row>
    <row r="965" spans="51:56" ht="11.25" customHeight="1" x14ac:dyDescent="0.25">
      <c r="AY965" s="106" t="s">
        <v>83</v>
      </c>
      <c r="AZ965" s="105">
        <f>_xll.qlInterestRateIndexFixingDate(Currency&amp;"ibor"&amp;Tenor,BA965,Trigger)</f>
        <v>46066</v>
      </c>
      <c r="BA965" s="105">
        <f>_xll.qlCalendarAdvance(Calendar,BA964,AY965,"f",,Trigger)</f>
        <v>46070</v>
      </c>
      <c r="BB965" s="105">
        <f>_xll.qlInterestRateIndexMaturity(Currency&amp;"ibor"&amp;Tenor,BA965,Trigger)</f>
        <v>46435</v>
      </c>
      <c r="BC965" s="257">
        <f>_xll.qlIndexFixing($AC$5,AZ965,TRUE,_xll.ohTrigger(Trigger,Trigger12M))</f>
        <v>1.8283781617938425E-2</v>
      </c>
      <c r="BD965" s="257">
        <f>_xll.qlIndexFixing($BE$1,AZ965,TRUE,_xll.ohTrigger(Trigger,Trigger12M))</f>
        <v>1.8015811884877032E-2</v>
      </c>
    </row>
    <row r="966" spans="51:56" ht="11.25" customHeight="1" x14ac:dyDescent="0.25">
      <c r="AY966" s="106" t="s">
        <v>83</v>
      </c>
      <c r="AZ966" s="105">
        <f>_xll.qlInterestRateIndexFixingDate(Currency&amp;"ibor"&amp;Tenor,BA966,Trigger)</f>
        <v>46073</v>
      </c>
      <c r="BA966" s="105">
        <f>_xll.qlCalendarAdvance(Calendar,BA965,AY966,"f",,Trigger)</f>
        <v>46077</v>
      </c>
      <c r="BB966" s="105">
        <f>_xll.qlInterestRateIndexMaturity(Currency&amp;"ibor"&amp;Tenor,BA966,Trigger)</f>
        <v>46442</v>
      </c>
      <c r="BC966" s="257">
        <f>_xll.qlIndexFixing($AC$5,AZ966,TRUE,_xll.ohTrigger(Trigger,Trigger12M))</f>
        <v>1.8288063757676457E-2</v>
      </c>
      <c r="BD966" s="257">
        <f>_xll.qlIndexFixing($BE$1,AZ966,TRUE,_xll.ohTrigger(Trigger,Trigger12M))</f>
        <v>1.8019652410065642E-2</v>
      </c>
    </row>
    <row r="967" spans="51:56" ht="11.25" customHeight="1" x14ac:dyDescent="0.25">
      <c r="AY967" s="106" t="s">
        <v>83</v>
      </c>
      <c r="AZ967" s="105">
        <f>_xll.qlInterestRateIndexFixingDate(Currency&amp;"ibor"&amp;Tenor,BA967,Trigger)</f>
        <v>46080</v>
      </c>
      <c r="BA967" s="105">
        <f>_xll.qlCalendarAdvance(Calendar,BA966,AY967,"f",,Trigger)</f>
        <v>46084</v>
      </c>
      <c r="BB967" s="105">
        <f>_xll.qlInterestRateIndexMaturity(Currency&amp;"ibor"&amp;Tenor,BA967,Trigger)</f>
        <v>46449</v>
      </c>
      <c r="BC967" s="257">
        <f>_xll.qlIndexFixing($AC$5,AZ967,TRUE,_xll.ohTrigger(Trigger,Trigger12M))</f>
        <v>1.8292270510958178E-2</v>
      </c>
      <c r="BD967" s="257">
        <f>_xll.qlIndexFixing($BE$1,AZ967,TRUE,_xll.ohTrigger(Trigger,Trigger12M))</f>
        <v>1.8023320264114181E-2</v>
      </c>
    </row>
    <row r="968" spans="51:56" ht="11.25" customHeight="1" x14ac:dyDescent="0.25">
      <c r="AY968" s="106" t="s">
        <v>83</v>
      </c>
      <c r="AZ968" s="105">
        <f>_xll.qlInterestRateIndexFixingDate(Currency&amp;"ibor"&amp;Tenor,BA968,Trigger)</f>
        <v>46087</v>
      </c>
      <c r="BA968" s="105">
        <f>_xll.qlCalendarAdvance(Calendar,BA967,AY968,"f",,Trigger)</f>
        <v>46091</v>
      </c>
      <c r="BB968" s="105">
        <f>_xll.qlInterestRateIndexMaturity(Currency&amp;"ibor"&amp;Tenor,BA968,Trigger)</f>
        <v>46456</v>
      </c>
      <c r="BC968" s="257">
        <f>_xll.qlIndexFixing($AC$5,AZ968,TRUE,_xll.ohTrigger(Trigger,Trigger12M))</f>
        <v>1.8296401876836621E-2</v>
      </c>
      <c r="BD968" s="257">
        <f>_xll.qlIndexFixing($BE$1,AZ968,TRUE,_xll.ohTrigger(Trigger,Trigger12M))</f>
        <v>1.8026815036577926E-2</v>
      </c>
    </row>
    <row r="969" spans="51:56" ht="11.25" customHeight="1" x14ac:dyDescent="0.25">
      <c r="AY969" s="106" t="s">
        <v>83</v>
      </c>
      <c r="AZ969" s="105">
        <f>_xll.qlInterestRateIndexFixingDate(Currency&amp;"ibor"&amp;Tenor,BA969,Trigger)</f>
        <v>46094</v>
      </c>
      <c r="BA969" s="105">
        <f>_xll.qlCalendarAdvance(Calendar,BA968,AY969,"f",,Trigger)</f>
        <v>46098</v>
      </c>
      <c r="BB969" s="105">
        <f>_xll.qlInterestRateIndexMaturity(Currency&amp;"ibor"&amp;Tenor,BA969,Trigger)</f>
        <v>46463</v>
      </c>
      <c r="BC969" s="257">
        <f>_xll.qlIndexFixing($AC$5,AZ969,TRUE,_xll.ohTrigger(Trigger,Trigger12M))</f>
        <v>1.8300457854381461E-2</v>
      </c>
      <c r="BD969" s="257">
        <f>_xll.qlIndexFixing($BE$1,AZ969,TRUE,_xll.ohTrigger(Trigger,Trigger12M))</f>
        <v>1.803013631709495E-2</v>
      </c>
    </row>
    <row r="970" spans="51:56" ht="11.25" customHeight="1" x14ac:dyDescent="0.25">
      <c r="AY970" s="106" t="s">
        <v>83</v>
      </c>
      <c r="AZ970" s="105">
        <f>_xll.qlInterestRateIndexFixingDate(Currency&amp;"ibor"&amp;Tenor,BA970,Trigger)</f>
        <v>46101</v>
      </c>
      <c r="BA970" s="105">
        <f>_xll.qlCalendarAdvance(Calendar,BA969,AY970,"f",,Trigger)</f>
        <v>46105</v>
      </c>
      <c r="BB970" s="105">
        <f>_xll.qlInterestRateIndexMaturity(Currency&amp;"ibor"&amp;Tenor,BA970,Trigger)</f>
        <v>46470</v>
      </c>
      <c r="BC970" s="257">
        <f>_xll.qlIndexFixing($AC$5,AZ970,TRUE,_xll.ohTrigger(Trigger,Trigger12M))</f>
        <v>1.8304438442679673E-2</v>
      </c>
      <c r="BD970" s="257">
        <f>_xll.qlIndexFixing($BE$1,AZ970,TRUE,_xll.ohTrigger(Trigger,Trigger12M))</f>
        <v>1.8033283695388938E-2</v>
      </c>
    </row>
    <row r="971" spans="51:56" ht="11.25" customHeight="1" x14ac:dyDescent="0.25">
      <c r="AY971" s="106" t="s">
        <v>83</v>
      </c>
      <c r="AZ971" s="105">
        <f>_xll.qlInterestRateIndexFixingDate(Currency&amp;"ibor"&amp;Tenor,BA971,Trigger)</f>
        <v>46108</v>
      </c>
      <c r="BA971" s="105">
        <f>_xll.qlCalendarAdvance(Calendar,BA970,AY971,"f",,Trigger)</f>
        <v>46112</v>
      </c>
      <c r="BB971" s="105">
        <f>_xll.qlInterestRateIndexMaturity(Currency&amp;"ibor"&amp;Tenor,BA971,Trigger)</f>
        <v>46477</v>
      </c>
      <c r="BC971" s="257">
        <f>_xll.qlIndexFixing($AC$5,AZ971,TRUE,_xll.ohTrigger(Trigger,Trigger12M))</f>
        <v>1.8308343640834883E-2</v>
      </c>
      <c r="BD971" s="257">
        <f>_xll.qlIndexFixing($BE$1,AZ971,TRUE,_xll.ohTrigger(Trigger,Trigger12M))</f>
        <v>1.8036256761267903E-2</v>
      </c>
    </row>
    <row r="972" spans="51:56" ht="11.25" customHeight="1" x14ac:dyDescent="0.25">
      <c r="AY972" s="106" t="s">
        <v>83</v>
      </c>
      <c r="AZ972" s="105">
        <f>_xll.qlInterestRateIndexFixingDate(Currency&amp;"ibor"&amp;Tenor,BA972,Trigger)</f>
        <v>46113</v>
      </c>
      <c r="BA972" s="105">
        <f>_xll.qlCalendarAdvance(Calendar,BA971,AY972,"f",,Trigger)</f>
        <v>46119</v>
      </c>
      <c r="BB972" s="105">
        <f>_xll.qlInterestRateIndexMaturity(Currency&amp;"ibor"&amp;Tenor,BA972,Trigger)</f>
        <v>46484</v>
      </c>
      <c r="BC972" s="257">
        <f>_xll.qlIndexFixing($AC$5,AZ972,TRUE,_xll.ohTrigger(Trigger,Trigger12M))</f>
        <v>1.831217344796757E-2</v>
      </c>
      <c r="BD972" s="257">
        <f>_xll.qlIndexFixing($BE$1,AZ972,TRUE,_xll.ohTrigger(Trigger,Trigger12M))</f>
        <v>1.8039055104625269E-2</v>
      </c>
    </row>
    <row r="973" spans="51:56" ht="11.25" customHeight="1" x14ac:dyDescent="0.25">
      <c r="AY973" s="106" t="s">
        <v>83</v>
      </c>
      <c r="AZ973" s="105">
        <f>_xll.qlInterestRateIndexFixingDate(Currency&amp;"ibor"&amp;Tenor,BA973,Trigger)</f>
        <v>46122</v>
      </c>
      <c r="BA973" s="105">
        <f>_xll.qlCalendarAdvance(Calendar,BA972,AY973,"f",,Trigger)</f>
        <v>46126</v>
      </c>
      <c r="BB973" s="105">
        <f>_xll.qlInterestRateIndexMaturity(Currency&amp;"ibor"&amp;Tenor,BA973,Trigger)</f>
        <v>46491</v>
      </c>
      <c r="BC973" s="257">
        <f>_xll.qlIndexFixing($AC$5,AZ973,TRUE,_xll.ohTrigger(Trigger,Trigger12M))</f>
        <v>1.8315927863215523E-2</v>
      </c>
      <c r="BD973" s="257">
        <f>_xll.qlIndexFixing($BE$1,AZ973,TRUE,_xll.ohTrigger(Trigger,Trigger12M))</f>
        <v>1.8041678315442053E-2</v>
      </c>
    </row>
    <row r="974" spans="51:56" ht="11.25" customHeight="1" x14ac:dyDescent="0.25">
      <c r="AY974" s="106" t="s">
        <v>83</v>
      </c>
      <c r="AZ974" s="105">
        <f>_xll.qlInterestRateIndexFixingDate(Currency&amp;"ibor"&amp;Tenor,BA974,Trigger)</f>
        <v>46129</v>
      </c>
      <c r="BA974" s="105">
        <f>_xll.qlCalendarAdvance(Calendar,BA973,AY974,"f",,Trigger)</f>
        <v>46133</v>
      </c>
      <c r="BB974" s="105">
        <f>_xll.qlInterestRateIndexMaturity(Currency&amp;"ibor"&amp;Tenor,BA974,Trigger)</f>
        <v>46498</v>
      </c>
      <c r="BC974" s="257">
        <f>_xll.qlIndexFixing($AC$5,AZ974,TRUE,_xll.ohTrigger(Trigger,Trigger12M))</f>
        <v>1.8319606885733607E-2</v>
      </c>
      <c r="BD974" s="257">
        <f>_xll.qlIndexFixing($BE$1,AZ974,TRUE,_xll.ohTrigger(Trigger,Trigger12M))</f>
        <v>1.8044125983785568E-2</v>
      </c>
    </row>
    <row r="975" spans="51:56" ht="11.25" customHeight="1" x14ac:dyDescent="0.25">
      <c r="AY975" s="106" t="s">
        <v>83</v>
      </c>
      <c r="AZ975" s="105">
        <f>_xll.qlInterestRateIndexFixingDate(Currency&amp;"ibor"&amp;Tenor,BA975,Trigger)</f>
        <v>46136</v>
      </c>
      <c r="BA975" s="105">
        <f>_xll.qlCalendarAdvance(Calendar,BA974,AY975,"f",,Trigger)</f>
        <v>46140</v>
      </c>
      <c r="BB975" s="105">
        <f>_xll.qlInterestRateIndexMaturity(Currency&amp;"ibor"&amp;Tenor,BA975,Trigger)</f>
        <v>46505</v>
      </c>
      <c r="BC975" s="257">
        <f>_xll.qlIndexFixing($AC$5,AZ975,TRUE,_xll.ohTrigger(Trigger,Trigger12M))</f>
        <v>1.8323210514693117E-2</v>
      </c>
      <c r="BD975" s="257">
        <f>_xll.qlIndexFixing($BE$1,AZ975,TRUE,_xll.ohTrigger(Trigger,Trigger12M))</f>
        <v>1.8046397699811381E-2</v>
      </c>
    </row>
    <row r="976" spans="51:56" ht="11.25" customHeight="1" x14ac:dyDescent="0.25">
      <c r="AY976" s="106" t="s">
        <v>83</v>
      </c>
      <c r="AZ976" s="105">
        <f>_xll.qlInterestRateIndexFixingDate(Currency&amp;"ibor"&amp;Tenor,BA976,Trigger)</f>
        <v>46142</v>
      </c>
      <c r="BA976" s="105">
        <f>_xll.qlCalendarAdvance(Calendar,BA975,AY976,"f",,Trigger)</f>
        <v>46147</v>
      </c>
      <c r="BB976" s="105">
        <f>_xll.qlInterestRateIndexMaturity(Currency&amp;"ibor"&amp;Tenor,BA976,Trigger)</f>
        <v>46512</v>
      </c>
      <c r="BC976" s="257">
        <f>_xll.qlIndexFixing($AC$5,AZ976,TRUE,_xll.ohTrigger(Trigger,Trigger12M))</f>
        <v>1.8326738749282426E-2</v>
      </c>
      <c r="BD976" s="257">
        <f>_xll.qlIndexFixing($BE$1,AZ976,TRUE,_xll.ohTrigger(Trigger,Trigger12M))</f>
        <v>1.8048493053763753E-2</v>
      </c>
    </row>
    <row r="977" spans="51:56" ht="11.25" customHeight="1" x14ac:dyDescent="0.25">
      <c r="AY977" s="106" t="s">
        <v>83</v>
      </c>
      <c r="AZ977" s="105">
        <f>_xll.qlInterestRateIndexFixingDate(Currency&amp;"ibor"&amp;Tenor,BA977,Trigger)</f>
        <v>46150</v>
      </c>
      <c r="BA977" s="105">
        <f>_xll.qlCalendarAdvance(Calendar,BA976,AY977,"f",,Trigger)</f>
        <v>46154</v>
      </c>
      <c r="BB977" s="105">
        <f>_xll.qlInterestRateIndexMaturity(Currency&amp;"ibor"&amp;Tenor,BA977,Trigger)</f>
        <v>46519</v>
      </c>
      <c r="BC977" s="257">
        <f>_xll.qlIndexFixing($AC$5,AZ977,TRUE,_xll.ohTrigger(Trigger,Trigger12M))</f>
        <v>1.8330191588707655E-2</v>
      </c>
      <c r="BD977" s="257">
        <f>_xll.qlIndexFixing($BE$1,AZ977,TRUE,_xll.ohTrigger(Trigger,Trigger12M))</f>
        <v>1.8050411635976087E-2</v>
      </c>
    </row>
    <row r="978" spans="51:56" ht="11.25" customHeight="1" x14ac:dyDescent="0.25">
      <c r="AY978" s="106" t="s">
        <v>83</v>
      </c>
      <c r="AZ978" s="105">
        <f>_xll.qlInterestRateIndexFixingDate(Currency&amp;"ibor"&amp;Tenor,BA978,Trigger)</f>
        <v>46157</v>
      </c>
      <c r="BA978" s="105">
        <f>_xll.qlCalendarAdvance(Calendar,BA977,AY978,"f",,Trigger)</f>
        <v>46161</v>
      </c>
      <c r="BB978" s="105">
        <f>_xll.qlInterestRateIndexMaturity(Currency&amp;"ibor"&amp;Tenor,BA978,Trigger)</f>
        <v>46526</v>
      </c>
      <c r="BC978" s="257">
        <f>_xll.qlIndexFixing($AC$5,AZ978,TRUE,_xll.ohTrigger(Trigger,Trigger12M))</f>
        <v>1.8333569032191119E-2</v>
      </c>
      <c r="BD978" s="257">
        <f>_xll.qlIndexFixing($BE$1,AZ978,TRUE,_xll.ohTrigger(Trigger,Trigger12M))</f>
        <v>1.805215303687201E-2</v>
      </c>
    </row>
    <row r="979" spans="51:56" ht="11.25" customHeight="1" x14ac:dyDescent="0.25">
      <c r="AY979" s="106" t="s">
        <v>83</v>
      </c>
      <c r="AZ979" s="105">
        <f>_xll.qlInterestRateIndexFixingDate(Currency&amp;"ibor"&amp;Tenor,BA979,Trigger)</f>
        <v>46164</v>
      </c>
      <c r="BA979" s="105">
        <f>_xll.qlCalendarAdvance(Calendar,BA978,AY979,"f",,Trigger)</f>
        <v>46168</v>
      </c>
      <c r="BB979" s="105">
        <f>_xll.qlInterestRateIndexMaturity(Currency&amp;"ibor"&amp;Tenor,BA979,Trigger)</f>
        <v>46533</v>
      </c>
      <c r="BC979" s="257">
        <f>_xll.qlIndexFixing($AC$5,AZ979,TRUE,_xll.ohTrigger(Trigger,Trigger12M))</f>
        <v>1.8336871078972437E-2</v>
      </c>
      <c r="BD979" s="257">
        <f>_xll.qlIndexFixing($BE$1,AZ979,TRUE,_xll.ohTrigger(Trigger,Trigger12M))</f>
        <v>1.8053716846966029E-2</v>
      </c>
    </row>
    <row r="980" spans="51:56" ht="11.25" customHeight="1" x14ac:dyDescent="0.25">
      <c r="AY980" s="106" t="s">
        <v>83</v>
      </c>
      <c r="AZ980" s="105">
        <f>_xll.qlInterestRateIndexFixingDate(Currency&amp;"ibor"&amp;Tenor,BA980,Trigger)</f>
        <v>46171</v>
      </c>
      <c r="BA980" s="105">
        <f>_xll.qlCalendarAdvance(Calendar,BA979,AY980,"f",,Trigger)</f>
        <v>46175</v>
      </c>
      <c r="BB980" s="105">
        <f>_xll.qlInterestRateIndexMaturity(Currency&amp;"ibor"&amp;Tenor,BA980,Trigger)</f>
        <v>46540</v>
      </c>
      <c r="BC980" s="257">
        <f>_xll.qlIndexFixing($AC$5,AZ980,TRUE,_xll.ohTrigger(Trigger,Trigger12M))</f>
        <v>1.8340097728307664E-2</v>
      </c>
      <c r="BD980" s="257">
        <f>_xll.qlIndexFixing($BE$1,AZ980,TRUE,_xll.ohTrigger(Trigger,Trigger12M))</f>
        <v>1.805510265686399E-2</v>
      </c>
    </row>
    <row r="981" spans="51:56" ht="11.25" customHeight="1" x14ac:dyDescent="0.25">
      <c r="AY981" s="106" t="s">
        <v>83</v>
      </c>
      <c r="AZ981" s="105">
        <f>_xll.qlInterestRateIndexFixingDate(Currency&amp;"ibor"&amp;Tenor,BA981,Trigger)</f>
        <v>46178</v>
      </c>
      <c r="BA981" s="105">
        <f>_xll.qlCalendarAdvance(Calendar,BA980,AY981,"f",,Trigger)</f>
        <v>46182</v>
      </c>
      <c r="BB981" s="105">
        <f>_xll.qlInterestRateIndexMaturity(Currency&amp;"ibor"&amp;Tenor,BA981,Trigger)</f>
        <v>46547</v>
      </c>
      <c r="BC981" s="257">
        <f>_xll.qlIndexFixing($AC$5,AZ981,TRUE,_xll.ohTrigger(Trigger,Trigger12M))</f>
        <v>1.8339813914842004E-2</v>
      </c>
      <c r="BD981" s="257">
        <f>_xll.qlIndexFixing($BE$1,AZ981,TRUE,_xll.ohTrigger(Trigger,Trigger12M))</f>
        <v>1.8056310522955192E-2</v>
      </c>
    </row>
    <row r="982" spans="51:56" ht="11.25" customHeight="1" x14ac:dyDescent="0.25">
      <c r="AY982" s="106" t="s">
        <v>83</v>
      </c>
      <c r="AZ982" s="105">
        <f>_xll.qlInterestRateIndexFixingDate(Currency&amp;"ibor"&amp;Tenor,BA982,Trigger)</f>
        <v>46185</v>
      </c>
      <c r="BA982" s="105">
        <f>_xll.qlCalendarAdvance(Calendar,BA981,AY982,"f",,Trigger)</f>
        <v>46189</v>
      </c>
      <c r="BB982" s="105">
        <f>_xll.qlInterestRateIndexMaturity(Currency&amp;"ibor"&amp;Tenor,BA982,Trigger)</f>
        <v>46554</v>
      </c>
      <c r="BC982" s="257">
        <f>_xll.qlIndexFixing($AC$5,AZ982,TRUE,_xll.ohTrigger(Trigger,Trigger12M))</f>
        <v>1.8339450012551786E-2</v>
      </c>
      <c r="BD982" s="257">
        <f>_xll.qlIndexFixing($BE$1,AZ982,TRUE,_xll.ohTrigger(Trigger,Trigger12M))</f>
        <v>1.8057342370432133E-2</v>
      </c>
    </row>
    <row r="983" spans="51:56" ht="11.25" customHeight="1" x14ac:dyDescent="0.25">
      <c r="AY983" s="106" t="s">
        <v>83</v>
      </c>
      <c r="AZ983" s="105">
        <f>_xll.qlInterestRateIndexFixingDate(Currency&amp;"ibor"&amp;Tenor,BA983,Trigger)</f>
        <v>46192</v>
      </c>
      <c r="BA983" s="105">
        <f>_xll.qlCalendarAdvance(Calendar,BA982,AY983,"f",,Trigger)</f>
        <v>46196</v>
      </c>
      <c r="BB983" s="105">
        <f>_xll.qlInterestRateIndexMaturity(Currency&amp;"ibor"&amp;Tenor,BA983,Trigger)</f>
        <v>46561</v>
      </c>
      <c r="BC983" s="257">
        <f>_xll.qlIndexFixing($AC$5,AZ983,TRUE,_xll.ohTrigger(Trigger,Trigger12M))</f>
        <v>1.8339006021523514E-2</v>
      </c>
      <c r="BD983" s="257">
        <f>_xll.qlIndexFixing($BE$1,AZ983,TRUE,_xll.ohTrigger(Trigger,Trigger12M))</f>
        <v>1.8058200606615841E-2</v>
      </c>
    </row>
    <row r="984" spans="51:56" ht="11.25" customHeight="1" x14ac:dyDescent="0.25">
      <c r="AY984" s="106" t="s">
        <v>83</v>
      </c>
      <c r="AZ984" s="105">
        <f>_xll.qlInterestRateIndexFixingDate(Currency&amp;"ibor"&amp;Tenor,BA984,Trigger)</f>
        <v>46199</v>
      </c>
      <c r="BA984" s="105">
        <f>_xll.qlCalendarAdvance(Calendar,BA983,AY984,"f",,Trigger)</f>
        <v>46203</v>
      </c>
      <c r="BB984" s="105">
        <f>_xll.qlInterestRateIndexMaturity(Currency&amp;"ibor"&amp;Tenor,BA984,Trigger)</f>
        <v>46568</v>
      </c>
      <c r="BC984" s="257">
        <f>_xll.qlIndexFixing($AC$5,AZ984,TRUE,_xll.ohTrigger(Trigger,Trigger12M))</f>
        <v>1.8338481941863844E-2</v>
      </c>
      <c r="BD984" s="257">
        <f>_xll.qlIndexFixing($BE$1,AZ984,TRUE,_xll.ohTrigger(Trigger,Trigger12M))</f>
        <v>1.8058887656748793E-2</v>
      </c>
    </row>
    <row r="985" spans="51:56" ht="11.25" customHeight="1" x14ac:dyDescent="0.25">
      <c r="AY985" s="106" t="s">
        <v>83</v>
      </c>
      <c r="AZ985" s="105">
        <f>_xll.qlInterestRateIndexFixingDate(Currency&amp;"ibor"&amp;Tenor,BA985,Trigger)</f>
        <v>46206</v>
      </c>
      <c r="BA985" s="105">
        <f>_xll.qlCalendarAdvance(Calendar,BA984,AY985,"f",,Trigger)</f>
        <v>46210</v>
      </c>
      <c r="BB985" s="105">
        <f>_xll.qlInterestRateIndexMaturity(Currency&amp;"ibor"&amp;Tenor,BA985,Trigger)</f>
        <v>46575</v>
      </c>
      <c r="BC985" s="257">
        <f>_xll.qlIndexFixing($AC$5,AZ985,TRUE,_xll.ohTrigger(Trigger,Trigger12M))</f>
        <v>1.8337877773697608E-2</v>
      </c>
      <c r="BD985" s="257">
        <f>_xll.qlIndexFixing($BE$1,AZ985,TRUE,_xll.ohTrigger(Trigger,Trigger12M))</f>
        <v>1.8059405963989864E-2</v>
      </c>
    </row>
    <row r="986" spans="51:56" ht="11.25" customHeight="1" x14ac:dyDescent="0.25">
      <c r="AY986" s="106" t="s">
        <v>83</v>
      </c>
      <c r="AZ986" s="105">
        <f>_xll.qlInterestRateIndexFixingDate(Currency&amp;"ibor"&amp;Tenor,BA986,Trigger)</f>
        <v>46213</v>
      </c>
      <c r="BA986" s="105">
        <f>_xll.qlCalendarAdvance(Calendar,BA985,AY986,"f",,Trigger)</f>
        <v>46217</v>
      </c>
      <c r="BB986" s="105">
        <f>_xll.qlInterestRateIndexMaturity(Currency&amp;"ibor"&amp;Tenor,BA986,Trigger)</f>
        <v>46582</v>
      </c>
      <c r="BC986" s="257">
        <f>_xll.qlIndexFixing($AC$5,AZ986,TRUE,_xll.ohTrigger(Trigger,Trigger12M))</f>
        <v>1.8337193517169788E-2</v>
      </c>
      <c r="BD986" s="257">
        <f>_xll.qlIndexFixing($BE$1,AZ986,TRUE,_xll.ohTrigger(Trigger,Trigger12M))</f>
        <v>1.8059757989410185E-2</v>
      </c>
    </row>
    <row r="987" spans="51:56" ht="11.25" customHeight="1" x14ac:dyDescent="0.25">
      <c r="AY987" s="106" t="s">
        <v>83</v>
      </c>
      <c r="AZ987" s="105">
        <f>_xll.qlInterestRateIndexFixingDate(Currency&amp;"ibor"&amp;Tenor,BA987,Trigger)</f>
        <v>46220</v>
      </c>
      <c r="BA987" s="105">
        <f>_xll.qlCalendarAdvance(Calendar,BA986,AY987,"f",,Trigger)</f>
        <v>46224</v>
      </c>
      <c r="BB987" s="105">
        <f>_xll.qlInterestRateIndexMaturity(Currency&amp;"ibor"&amp;Tenor,BA987,Trigger)</f>
        <v>46589</v>
      </c>
      <c r="BC987" s="257">
        <f>_xll.qlIndexFixing($AC$5,AZ987,TRUE,_xll.ohTrigger(Trigger,Trigger12M))</f>
        <v>1.8336429172443536E-2</v>
      </c>
      <c r="BD987" s="257">
        <f>_xll.qlIndexFixing($BE$1,AZ987,TRUE,_xll.ohTrigger(Trigger,Trigger12M))</f>
        <v>1.8059946211989187E-2</v>
      </c>
    </row>
    <row r="988" spans="51:56" ht="11.25" customHeight="1" x14ac:dyDescent="0.25">
      <c r="AY988" s="106" t="s">
        <v>83</v>
      </c>
      <c r="AZ988" s="105">
        <f>_xll.qlInterestRateIndexFixingDate(Currency&amp;"ibor"&amp;Tenor,BA988,Trigger)</f>
        <v>46227</v>
      </c>
      <c r="BA988" s="105">
        <f>_xll.qlCalendarAdvance(Calendar,BA987,AY988,"f",,Trigger)</f>
        <v>46231</v>
      </c>
      <c r="BB988" s="105">
        <f>_xll.qlInterestRateIndexMaturity(Currency&amp;"ibor"&amp;Tenor,BA988,Trigger)</f>
        <v>46596</v>
      </c>
      <c r="BC988" s="257">
        <f>_xll.qlIndexFixing($AC$5,AZ988,TRUE,_xll.ohTrigger(Trigger,Trigger12M))</f>
        <v>1.8335584739702159E-2</v>
      </c>
      <c r="BD988" s="257">
        <f>_xll.qlIndexFixing($BE$1,AZ988,TRUE,_xll.ohTrigger(Trigger,Trigger12M))</f>
        <v>1.8059973128610667E-2</v>
      </c>
    </row>
    <row r="989" spans="51:56" ht="11.25" customHeight="1" x14ac:dyDescent="0.25">
      <c r="AY989" s="106" t="s">
        <v>83</v>
      </c>
      <c r="AZ989" s="105">
        <f>_xll.qlInterestRateIndexFixingDate(Currency&amp;"ibor"&amp;Tenor,BA989,Trigger)</f>
        <v>46234</v>
      </c>
      <c r="BA989" s="105">
        <f>_xll.qlCalendarAdvance(Calendar,BA988,AY989,"f",,Trigger)</f>
        <v>46238</v>
      </c>
      <c r="BB989" s="105">
        <f>_xll.qlInterestRateIndexMaturity(Currency&amp;"ibor"&amp;Tenor,BA989,Trigger)</f>
        <v>46603</v>
      </c>
      <c r="BC989" s="257">
        <f>_xll.qlIndexFixing($AC$5,AZ989,TRUE,_xll.ohTrigger(Trigger,Trigger12M))</f>
        <v>1.8334660219147363E-2</v>
      </c>
      <c r="BD989" s="257">
        <f>_xll.qlIndexFixing($BE$1,AZ989,TRUE,_xll.ohTrigger(Trigger,Trigger12M))</f>
        <v>1.8059841254059277E-2</v>
      </c>
    </row>
    <row r="990" spans="51:56" ht="11.25" customHeight="1" x14ac:dyDescent="0.25">
      <c r="AY990" s="106" t="s">
        <v>83</v>
      </c>
      <c r="AZ990" s="105">
        <f>_xll.qlInterestRateIndexFixingDate(Currency&amp;"ibor"&amp;Tenor,BA990,Trigger)</f>
        <v>46241</v>
      </c>
      <c r="BA990" s="105">
        <f>_xll.qlCalendarAdvance(Calendar,BA989,AY990,"f",,Trigger)</f>
        <v>46245</v>
      </c>
      <c r="BB990" s="105">
        <f>_xll.qlInterestRateIndexMaturity(Currency&amp;"ibor"&amp;Tenor,BA990,Trigger)</f>
        <v>46610</v>
      </c>
      <c r="BC990" s="257">
        <f>_xll.qlIndexFixing($AC$5,AZ990,TRUE,_xll.ohTrigger(Trigger,Trigger12M))</f>
        <v>1.8333655611000116E-2</v>
      </c>
      <c r="BD990" s="257">
        <f>_xll.qlIndexFixing($BE$1,AZ990,TRUE,_xll.ohTrigger(Trigger,Trigger12M))</f>
        <v>1.805955312101484E-2</v>
      </c>
    </row>
    <row r="991" spans="51:56" ht="11.25" customHeight="1" x14ac:dyDescent="0.25">
      <c r="AY991" s="106" t="s">
        <v>83</v>
      </c>
      <c r="AZ991" s="105">
        <f>_xll.qlInterestRateIndexFixingDate(Currency&amp;"ibor"&amp;Tenor,BA991,Trigger)</f>
        <v>46248</v>
      </c>
      <c r="BA991" s="105">
        <f>_xll.qlCalendarAdvance(Calendar,BA990,AY991,"f",,Trigger)</f>
        <v>46252</v>
      </c>
      <c r="BB991" s="105">
        <f>_xll.qlInterestRateIndexMaturity(Currency&amp;"ibor"&amp;Tenor,BA991,Trigger)</f>
        <v>46617</v>
      </c>
      <c r="BC991" s="257">
        <f>_xll.qlIndexFixing($AC$5,AZ991,TRUE,_xll.ohTrigger(Trigger,Trigger12M))</f>
        <v>1.8332570915500886E-2</v>
      </c>
      <c r="BD991" s="257">
        <f>_xll.qlIndexFixing($BE$1,AZ991,TRUE,_xll.ohTrigger(Trigger,Trigger12M))</f>
        <v>1.8059111280050368E-2</v>
      </c>
    </row>
    <row r="992" spans="51:56" ht="11.25" customHeight="1" x14ac:dyDescent="0.25">
      <c r="AY992" s="106" t="s">
        <v>83</v>
      </c>
      <c r="AZ992" s="105">
        <f>_xll.qlInterestRateIndexFixingDate(Currency&amp;"ibor"&amp;Tenor,BA992,Trigger)</f>
        <v>46255</v>
      </c>
      <c r="BA992" s="105">
        <f>_xll.qlCalendarAdvance(Calendar,BA991,AY992,"f",,Trigger)</f>
        <v>46259</v>
      </c>
      <c r="BB992" s="105">
        <f>_xll.qlInterestRateIndexMaturity(Currency&amp;"ibor"&amp;Tenor,BA992,Trigger)</f>
        <v>46624</v>
      </c>
      <c r="BC992" s="257">
        <f>_xll.qlIndexFixing($AC$5,AZ992,TRUE,_xll.ohTrigger(Trigger,Trigger12M))</f>
        <v>1.8331406132908977E-2</v>
      </c>
      <c r="BD992" s="257">
        <f>_xll.qlIndexFixing($BE$1,AZ992,TRUE,_xll.ohTrigger(Trigger,Trigger12M))</f>
        <v>1.8058518299627246E-2</v>
      </c>
    </row>
    <row r="993" spans="51:56" ht="11.25" customHeight="1" x14ac:dyDescent="0.25">
      <c r="AY993" s="106" t="s">
        <v>83</v>
      </c>
      <c r="AZ993" s="105">
        <f>_xll.qlInterestRateIndexFixingDate(Currency&amp;"ibor"&amp;Tenor,BA993,Trigger)</f>
        <v>46262</v>
      </c>
      <c r="BA993" s="105">
        <f>_xll.qlCalendarAdvance(Calendar,BA992,AY993,"f",,Trigger)</f>
        <v>46266</v>
      </c>
      <c r="BB993" s="105">
        <f>_xll.qlInterestRateIndexMaturity(Currency&amp;"ibor"&amp;Tenor,BA993,Trigger)</f>
        <v>46631</v>
      </c>
      <c r="BC993" s="257">
        <f>_xll.qlIndexFixing($AC$5,AZ993,TRUE,_xll.ohTrigger(Trigger,Trigger12M))</f>
        <v>1.833016126350295E-2</v>
      </c>
      <c r="BD993" s="257">
        <f>_xll.qlIndexFixing($BE$1,AZ993,TRUE,_xll.ohTrigger(Trigger,Trigger12M))</f>
        <v>1.8057776766090865E-2</v>
      </c>
    </row>
    <row r="994" spans="51:56" ht="11.25" customHeight="1" x14ac:dyDescent="0.25">
      <c r="AY994" s="106" t="s">
        <v>83</v>
      </c>
      <c r="AZ994" s="105">
        <f>_xll.qlInterestRateIndexFixingDate(Currency&amp;"ibor"&amp;Tenor,BA994,Trigger)</f>
        <v>46269</v>
      </c>
      <c r="BA994" s="105">
        <f>_xll.qlCalendarAdvance(Calendar,BA993,AY994,"f",,Trigger)</f>
        <v>46273</v>
      </c>
      <c r="BB994" s="105">
        <f>_xll.qlInterestRateIndexMaturity(Currency&amp;"ibor"&amp;Tenor,BA994,Trigger)</f>
        <v>46638</v>
      </c>
      <c r="BC994" s="257">
        <f>_xll.qlIndexFixing($AC$5,AZ994,TRUE,_xll.ohTrigger(Trigger,Trigger12M))</f>
        <v>1.832883630758066E-2</v>
      </c>
      <c r="BD994" s="257">
        <f>_xll.qlIndexFixing($BE$1,AZ994,TRUE,_xll.ohTrigger(Trigger,Trigger12M))</f>
        <v>1.8056889283667093E-2</v>
      </c>
    </row>
    <row r="995" spans="51:56" ht="11.25" customHeight="1" x14ac:dyDescent="0.25">
      <c r="AY995" s="106" t="s">
        <v>83</v>
      </c>
      <c r="AZ995" s="105">
        <f>_xll.qlInterestRateIndexFixingDate(Currency&amp;"ibor"&amp;Tenor,BA995,Trigger)</f>
        <v>46276</v>
      </c>
      <c r="BA995" s="105">
        <f>_xll.qlCalendarAdvance(Calendar,BA994,AY995,"f",,Trigger)</f>
        <v>46280</v>
      </c>
      <c r="BB995" s="105">
        <f>_xll.qlInterestRateIndexMaturity(Currency&amp;"ibor"&amp;Tenor,BA995,Trigger)</f>
        <v>46645</v>
      </c>
      <c r="BC995" s="257">
        <f>_xll.qlIndexFixing($AC$5,AZ995,TRUE,_xll.ohTrigger(Trigger,Trigger12M))</f>
        <v>1.8327431265458997E-2</v>
      </c>
      <c r="BD995" s="257">
        <f>_xll.qlIndexFixing($BE$1,AZ995,TRUE,_xll.ohTrigger(Trigger,Trigger12M))</f>
        <v>1.8055858474459022E-2</v>
      </c>
    </row>
    <row r="996" spans="51:56" ht="11.25" customHeight="1" x14ac:dyDescent="0.25">
      <c r="AY996" s="106" t="s">
        <v>83</v>
      </c>
      <c r="AZ996" s="105">
        <f>_xll.qlInterestRateIndexFixingDate(Currency&amp;"ibor"&amp;Tenor,BA996,Trigger)</f>
        <v>46283</v>
      </c>
      <c r="BA996" s="105">
        <f>_xll.qlCalendarAdvance(Calendar,BA995,AY996,"f",,Trigger)</f>
        <v>46287</v>
      </c>
      <c r="BB996" s="105">
        <f>_xll.qlInterestRateIndexMaturity(Currency&amp;"ibor"&amp;Tenor,BA996,Trigger)</f>
        <v>46652</v>
      </c>
      <c r="BC996" s="257">
        <f>_xll.qlIndexFixing($AC$5,AZ996,TRUE,_xll.ohTrigger(Trigger,Trigger12M))</f>
        <v>1.8325946137473695E-2</v>
      </c>
      <c r="BD996" s="257">
        <f>_xll.qlIndexFixing($BE$1,AZ996,TRUE,_xll.ohTrigger(Trigger,Trigger12M))</f>
        <v>1.8054686978441675E-2</v>
      </c>
    </row>
    <row r="997" spans="51:56" ht="11.25" customHeight="1" x14ac:dyDescent="0.25">
      <c r="AY997" s="106" t="s">
        <v>83</v>
      </c>
      <c r="AZ997" s="105">
        <f>_xll.qlInterestRateIndexFixingDate(Currency&amp;"ibor"&amp;Tenor,BA997,Trigger)</f>
        <v>46290</v>
      </c>
      <c r="BA997" s="105">
        <f>_xll.qlCalendarAdvance(Calendar,BA996,AY997,"f",,Trigger)</f>
        <v>46294</v>
      </c>
      <c r="BB997" s="105">
        <f>_xll.qlInterestRateIndexMaturity(Currency&amp;"ibor"&amp;Tenor,BA997,Trigger)</f>
        <v>46659</v>
      </c>
      <c r="BC997" s="257">
        <f>_xll.qlIndexFixing($AC$5,AZ997,TRUE,_xll.ohTrigger(Trigger,Trigger12M))</f>
        <v>1.8324380923980192E-2</v>
      </c>
      <c r="BD997" s="257">
        <f>_xll.qlIndexFixing($BE$1,AZ997,TRUE,_xll.ohTrigger(Trigger,Trigger12M))</f>
        <v>1.8053377453459637E-2</v>
      </c>
    </row>
    <row r="998" spans="51:56" ht="11.25" customHeight="1" x14ac:dyDescent="0.25">
      <c r="AY998" s="106" t="s">
        <v>83</v>
      </c>
      <c r="AZ998" s="105">
        <f>_xll.qlInterestRateIndexFixingDate(Currency&amp;"ibor"&amp;Tenor,BA998,Trigger)</f>
        <v>46297</v>
      </c>
      <c r="BA998" s="105">
        <f>_xll.qlCalendarAdvance(Calendar,BA997,AY998,"f",,Trigger)</f>
        <v>46301</v>
      </c>
      <c r="BB998" s="105">
        <f>_xll.qlInterestRateIndexMaturity(Currency&amp;"ibor"&amp;Tenor,BA998,Trigger)</f>
        <v>46666</v>
      </c>
      <c r="BC998" s="257">
        <f>_xll.qlIndexFixing($AC$5,AZ998,TRUE,_xll.ohTrigger(Trigger,Trigger12M))</f>
        <v>1.8322735625352551E-2</v>
      </c>
      <c r="BD998" s="257">
        <f>_xll.qlIndexFixing($BE$1,AZ998,TRUE,_xll.ohTrigger(Trigger,Trigger12M))</f>
        <v>1.8051932575222633E-2</v>
      </c>
    </row>
    <row r="999" spans="51:56" ht="11.25" customHeight="1" x14ac:dyDescent="0.25">
      <c r="AY999" s="106" t="s">
        <v>83</v>
      </c>
      <c r="AZ999" s="105">
        <f>_xll.qlInterestRateIndexFixingDate(Currency&amp;"ibor"&amp;Tenor,BA999,Trigger)</f>
        <v>46304</v>
      </c>
      <c r="BA999" s="105">
        <f>_xll.qlCalendarAdvance(Calendar,BA998,AY999,"f",,Trigger)</f>
        <v>46308</v>
      </c>
      <c r="BB999" s="105">
        <f>_xll.qlInterestRateIndexMaturity(Currency&amp;"ibor"&amp;Tenor,BA999,Trigger)</f>
        <v>46673</v>
      </c>
      <c r="BC999" s="257">
        <f>_xll.qlIndexFixing($AC$5,AZ999,TRUE,_xll.ohTrigger(Trigger,Trigger12M))</f>
        <v>1.8321010241984539E-2</v>
      </c>
      <c r="BD999" s="257">
        <f>_xll.qlIndexFixing($BE$1,AZ999,TRUE,_xll.ohTrigger(Trigger,Trigger12M))</f>
        <v>1.805035503730119E-2</v>
      </c>
    </row>
    <row r="1000" spans="51:56" ht="11.25" customHeight="1" x14ac:dyDescent="0.25">
      <c r="AY1000" s="106" t="s">
        <v>83</v>
      </c>
      <c r="AZ1000" s="105">
        <f>_xll.qlInterestRateIndexFixingDate(Currency&amp;"ibor"&amp;Tenor,BA1000,Trigger)</f>
        <v>46311</v>
      </c>
      <c r="BA1000" s="105">
        <f>_xll.qlCalendarAdvance(Calendar,BA999,AY1000,"f",,Trigger)</f>
        <v>46315</v>
      </c>
      <c r="BB1000" s="105">
        <f>_xll.qlInterestRateIndexMaturity(Currency&amp;"ibor"&amp;Tenor,BA1000,Trigger)</f>
        <v>46680</v>
      </c>
      <c r="BC1000" s="257">
        <f>_xll.qlIndexFixing($AC$5,AZ1000,TRUE,_xll.ohTrigger(Trigger,Trigger12M))</f>
        <v>1.8319204774288531E-2</v>
      </c>
      <c r="BD1000" s="257">
        <f>_xll.qlIndexFixing($BE$1,AZ1000,TRUE,_xll.ohTrigger(Trigger,Trigger12M))</f>
        <v>1.8048647551124192E-2</v>
      </c>
    </row>
    <row r="1001" spans="51:56" ht="11.25" customHeight="1" x14ac:dyDescent="0.25">
      <c r="AY1001" s="106" t="s">
        <v>83</v>
      </c>
      <c r="AZ1001" s="105">
        <f>_xll.qlInterestRateIndexFixingDate(Currency&amp;"ibor"&amp;Tenor,BA1001,Trigger)</f>
        <v>46318</v>
      </c>
      <c r="BA1001" s="105">
        <f>_xll.qlCalendarAdvance(Calendar,BA1000,AY1001,"f",,Trigger)</f>
        <v>46322</v>
      </c>
      <c r="BB1001" s="105">
        <f>_xll.qlInterestRateIndexMaturity(Currency&amp;"ibor"&amp;Tenor,BA1001,Trigger)</f>
        <v>46687</v>
      </c>
      <c r="BC1001" s="257">
        <f>_xll.qlIndexFixing($AC$5,AZ1001,TRUE,_xll.ohTrigger(Trigger,Trigger12M))</f>
        <v>1.8317319222696849E-2</v>
      </c>
      <c r="BD1001" s="257">
        <f>_xll.qlIndexFixing($BE$1,AZ1001,TRUE,_xll.ohTrigger(Trigger,Trigger12M))</f>
        <v>1.8046812845974307E-2</v>
      </c>
    </row>
    <row r="1002" spans="51:56" ht="11.25" customHeight="1" x14ac:dyDescent="0.25">
      <c r="AY1002" s="106" t="s">
        <v>83</v>
      </c>
      <c r="AZ1002" s="105">
        <f>_xll.qlInterestRateIndexFixingDate(Currency&amp;"ibor"&amp;Tenor,BA1002,Trigger)</f>
        <v>46325</v>
      </c>
      <c r="BA1002" s="105">
        <f>_xll.qlCalendarAdvance(Calendar,BA1001,AY1002,"f",,Trigger)</f>
        <v>46329</v>
      </c>
      <c r="BB1002" s="105">
        <f>_xll.qlInterestRateIndexMaturity(Currency&amp;"ibor"&amp;Tenor,BA1002,Trigger)</f>
        <v>46694</v>
      </c>
      <c r="BC1002" s="257">
        <f>_xll.qlIndexFixing($AC$5,AZ1002,TRUE,_xll.ohTrigger(Trigger,Trigger12M))</f>
        <v>1.8315353587659754E-2</v>
      </c>
      <c r="BD1002" s="257">
        <f>_xll.qlIndexFixing($BE$1,AZ1002,TRUE,_xll.ohTrigger(Trigger,Trigger12M))</f>
        <v>1.8044853668984239E-2</v>
      </c>
    </row>
    <row r="1003" spans="51:56" ht="11.25" customHeight="1" x14ac:dyDescent="0.25">
      <c r="AY1003" s="106" t="s">
        <v>83</v>
      </c>
      <c r="AZ1003" s="105">
        <f>_xll.qlInterestRateIndexFixingDate(Currency&amp;"ibor"&amp;Tenor,BA1003,Trigger)</f>
        <v>46332</v>
      </c>
      <c r="BA1003" s="105">
        <f>_xll.qlCalendarAdvance(Calendar,BA1002,AY1003,"f",,Trigger)</f>
        <v>46336</v>
      </c>
      <c r="BB1003" s="105">
        <f>_xll.qlInterestRateIndexMaturity(Currency&amp;"ibor"&amp;Tenor,BA1003,Trigger)</f>
        <v>46701</v>
      </c>
      <c r="BC1003" s="257">
        <f>_xll.qlIndexFixing($AC$5,AZ1003,TRUE,_xll.ohTrigger(Trigger,Trigger12M))</f>
        <v>1.8313307869647671E-2</v>
      </c>
      <c r="BD1003" s="257">
        <f>_xll.qlIndexFixing($BE$1,AZ1003,TRUE,_xll.ohTrigger(Trigger,Trigger12M))</f>
        <v>1.8042772785133915E-2</v>
      </c>
    </row>
    <row r="1004" spans="51:56" ht="11.25" customHeight="1" x14ac:dyDescent="0.25">
      <c r="AY1004" s="106" t="s">
        <v>83</v>
      </c>
      <c r="AZ1004" s="105">
        <f>_xll.qlInterestRateIndexFixingDate(Currency&amp;"ibor"&amp;Tenor,BA1004,Trigger)</f>
        <v>46339</v>
      </c>
      <c r="BA1004" s="105">
        <f>_xll.qlCalendarAdvance(Calendar,BA1003,AY1004,"f",,Trigger)</f>
        <v>46343</v>
      </c>
      <c r="BB1004" s="105">
        <f>_xll.qlInterestRateIndexMaturity(Currency&amp;"ibor"&amp;Tenor,BA1004,Trigger)</f>
        <v>46708</v>
      </c>
      <c r="BC1004" s="257">
        <f>_xll.qlIndexFixing($AC$5,AZ1004,TRUE,_xll.ohTrigger(Trigger,Trigger12M))</f>
        <v>1.8311182069149844E-2</v>
      </c>
      <c r="BD1004" s="257">
        <f>_xll.qlIndexFixing($BE$1,AZ1004,TRUE,_xll.ohTrigger(Trigger,Trigger12M))</f>
        <v>1.8040572977245848E-2</v>
      </c>
    </row>
    <row r="1005" spans="51:56" ht="11.25" customHeight="1" x14ac:dyDescent="0.25">
      <c r="AY1005" s="106" t="s">
        <v>83</v>
      </c>
      <c r="AZ1005" s="105">
        <f>_xll.qlInterestRateIndexFixingDate(Currency&amp;"ibor"&amp;Tenor,BA1005,Trigger)</f>
        <v>46346</v>
      </c>
      <c r="BA1005" s="105">
        <f>_xll.qlCalendarAdvance(Calendar,BA1004,AY1005,"f",,Trigger)</f>
        <v>46350</v>
      </c>
      <c r="BB1005" s="105">
        <f>_xll.qlInterestRateIndexMaturity(Currency&amp;"ibor"&amp;Tenor,BA1005,Trigger)</f>
        <v>46715</v>
      </c>
      <c r="BC1005" s="257">
        <f>_xll.qlIndexFixing($AC$5,AZ1005,TRUE,_xll.ohTrigger(Trigger,Trigger12M))</f>
        <v>1.8308976186674372E-2</v>
      </c>
      <c r="BD1005" s="257">
        <f>_xll.qlIndexFixing($BE$1,AZ1005,TRUE,_xll.ohTrigger(Trigger,Trigger12M))</f>
        <v>1.8038257045983191E-2</v>
      </c>
    </row>
    <row r="1006" spans="51:56" ht="11.25" customHeight="1" x14ac:dyDescent="0.25">
      <c r="AY1006" s="106" t="s">
        <v>83</v>
      </c>
      <c r="AZ1006" s="105">
        <f>_xll.qlInterestRateIndexFixingDate(Currency&amp;"ibor"&amp;Tenor,BA1006,Trigger)</f>
        <v>46353</v>
      </c>
      <c r="BA1006" s="105">
        <f>_xll.qlCalendarAdvance(Calendar,BA1005,AY1006,"f",,Trigger)</f>
        <v>46357</v>
      </c>
      <c r="BB1006" s="105">
        <f>_xll.qlInterestRateIndexMaturity(Currency&amp;"ibor"&amp;Tenor,BA1006,Trigger)</f>
        <v>46722</v>
      </c>
      <c r="BC1006" s="257">
        <f>_xll.qlIndexFixing($AC$5,AZ1006,TRUE,_xll.ohTrigger(Trigger,Trigger12M))</f>
        <v>1.8306690222749257E-2</v>
      </c>
      <c r="BD1006" s="257">
        <f>_xll.qlIndexFixing($BE$1,AZ1006,TRUE,_xll.ohTrigger(Trigger,Trigger12M))</f>
        <v>1.8035827809844262E-2</v>
      </c>
    </row>
    <row r="1007" spans="51:56" ht="11.25" customHeight="1" x14ac:dyDescent="0.25">
      <c r="AY1007" s="106" t="s">
        <v>83</v>
      </c>
      <c r="AZ1007" s="105">
        <f>_xll.qlInterestRateIndexFixingDate(Currency&amp;"ibor"&amp;Tenor,BA1007,Trigger)</f>
        <v>46360</v>
      </c>
      <c r="BA1007" s="105">
        <f>_xll.qlCalendarAdvance(Calendar,BA1006,AY1007,"f",,Trigger)</f>
        <v>46364</v>
      </c>
      <c r="BB1007" s="105">
        <f>_xll.qlInterestRateIndexMaturity(Currency&amp;"ibor"&amp;Tenor,BA1007,Trigger)</f>
        <v>46729</v>
      </c>
      <c r="BC1007" s="257">
        <f>_xll.qlIndexFixing($AC$5,AZ1007,TRUE,_xll.ohTrigger(Trigger,Trigger12M))</f>
        <v>1.8304324177920921E-2</v>
      </c>
      <c r="BD1007" s="257">
        <f>_xll.qlIndexFixing($BE$1,AZ1007,TRUE,_xll.ohTrigger(Trigger,Trigger12M))</f>
        <v>1.8033288105160552E-2</v>
      </c>
    </row>
    <row r="1008" spans="51:56" ht="11.25" customHeight="1" x14ac:dyDescent="0.25">
      <c r="AY1008" s="106" t="s">
        <v>83</v>
      </c>
      <c r="AZ1008" s="105">
        <f>_xll.qlInterestRateIndexFixingDate(Currency&amp;"ibor"&amp;Tenor,BA1008,Trigger)</f>
        <v>46367</v>
      </c>
      <c r="BA1008" s="105">
        <f>_xll.qlCalendarAdvance(Calendar,BA1007,AY1008,"f",,Trigger)</f>
        <v>46371</v>
      </c>
      <c r="BB1008" s="105">
        <f>_xll.qlInterestRateIndexMaturity(Currency&amp;"ibor"&amp;Tenor,BA1008,Trigger)</f>
        <v>46736</v>
      </c>
      <c r="BC1008" s="257">
        <f>_xll.qlIndexFixing($AC$5,AZ1008,TRUE,_xll.ohTrigger(Trigger,Trigger12M))</f>
        <v>1.8301878052755047E-2</v>
      </c>
      <c r="BD1008" s="257">
        <f>_xll.qlIndexFixing($BE$1,AZ1008,TRUE,_xll.ohTrigger(Trigger,Trigger12M))</f>
        <v>1.8030640786092813E-2</v>
      </c>
    </row>
    <row r="1009" spans="51:56" ht="11.25" customHeight="1" x14ac:dyDescent="0.25">
      <c r="AY1009" s="106" t="s">
        <v>83</v>
      </c>
      <c r="AZ1009" s="105">
        <f>_xll.qlInterestRateIndexFixingDate(Currency&amp;"ibor"&amp;Tenor,BA1009,Trigger)</f>
        <v>46374</v>
      </c>
      <c r="BA1009" s="105">
        <f>_xll.qlCalendarAdvance(Calendar,BA1008,AY1009,"f",,Trigger)</f>
        <v>46378</v>
      </c>
      <c r="BB1009" s="105">
        <f>_xll.qlInterestRateIndexMaturity(Currency&amp;"ibor"&amp;Tenor,BA1009,Trigger)</f>
        <v>46743</v>
      </c>
      <c r="BC1009" s="257">
        <f>_xll.qlIndexFixing($AC$5,AZ1009,TRUE,_xll.ohTrigger(Trigger,Trigger12M))</f>
        <v>1.8299351847837028E-2</v>
      </c>
      <c r="BD1009" s="257">
        <f>_xll.qlIndexFixing($BE$1,AZ1009,TRUE,_xll.ohTrigger(Trigger,Trigger12M))</f>
        <v>1.8027888724628176E-2</v>
      </c>
    </row>
    <row r="1010" spans="51:56" ht="11.25" customHeight="1" x14ac:dyDescent="0.25">
      <c r="AY1010" s="106" t="s">
        <v>83</v>
      </c>
      <c r="AZ1010" s="105">
        <f>_xll.qlInterestRateIndexFixingDate(Currency&amp;"ibor"&amp;Tenor,BA1010,Trigger)</f>
        <v>46380</v>
      </c>
      <c r="BA1010" s="105">
        <f>_xll.qlCalendarAdvance(Calendar,BA1009,AY1010,"f",,Trigger)</f>
        <v>46385</v>
      </c>
      <c r="BB1010" s="105">
        <f>_xll.qlInterestRateIndexMaturity(Currency&amp;"ibor"&amp;Tenor,BA1010,Trigger)</f>
        <v>46750</v>
      </c>
      <c r="BC1010" s="257">
        <f>_xll.qlIndexFixing($AC$5,AZ1010,TRUE,_xll.ohTrigger(Trigger,Trigger12M))</f>
        <v>1.8296745563770658E-2</v>
      </c>
      <c r="BD1010" s="257">
        <f>_xll.qlIndexFixing($BE$1,AZ1010,TRUE,_xll.ohTrigger(Trigger,Trigger12M))</f>
        <v>1.8025034810576466E-2</v>
      </c>
    </row>
    <row r="1011" spans="51:56" ht="11.25" customHeight="1" x14ac:dyDescent="0.25">
      <c r="AY1011" s="106" t="s">
        <v>83</v>
      </c>
      <c r="AZ1011" s="105">
        <f>_xll.qlInterestRateIndexFixingDate(Currency&amp;"ibor"&amp;Tenor,BA1011,Trigger)</f>
        <v>46387</v>
      </c>
      <c r="BA1011" s="105">
        <f>_xll.qlCalendarAdvance(Calendar,BA1010,AY1011,"f",,Trigger)</f>
        <v>46392</v>
      </c>
      <c r="BB1011" s="105">
        <f>_xll.qlInterestRateIndexMaturity(Currency&amp;"ibor"&amp;Tenor,BA1011,Trigger)</f>
        <v>46757</v>
      </c>
      <c r="BC1011" s="257">
        <f>_xll.qlIndexFixing($AC$5,AZ1011,TRUE,_xll.ohTrigger(Trigger,Trigger12M))</f>
        <v>1.8294059201179651E-2</v>
      </c>
      <c r="BD1011" s="257">
        <f>_xll.qlIndexFixing($BE$1,AZ1011,TRUE,_xll.ohTrigger(Trigger,Trigger12M))</f>
        <v>1.8022081951567102E-2</v>
      </c>
    </row>
    <row r="1012" spans="51:56" ht="11.25" customHeight="1" x14ac:dyDescent="0.25">
      <c r="AY1012" s="106" t="s">
        <v>83</v>
      </c>
      <c r="AZ1012" s="105">
        <f>_xll.qlInterestRateIndexFixingDate(Currency&amp;"ibor"&amp;Tenor,BA1012,Trigger)</f>
        <v>46395</v>
      </c>
      <c r="BA1012" s="105">
        <f>_xll.qlCalendarAdvance(Calendar,BA1011,AY1012,"f",,Trigger)</f>
        <v>46399</v>
      </c>
      <c r="BB1012" s="105">
        <f>_xll.qlInterestRateIndexMaturity(Currency&amp;"ibor"&amp;Tenor,BA1012,Trigger)</f>
        <v>46764</v>
      </c>
      <c r="BC1012" s="257">
        <f>_xll.qlIndexFixing($AC$5,AZ1012,TRUE,_xll.ohTrigger(Trigger,Trigger12M))</f>
        <v>1.829129276070569E-2</v>
      </c>
      <c r="BD1012" s="257">
        <f>_xll.qlIndexFixing($BE$1,AZ1012,TRUE,_xll.ohTrigger(Trigger,Trigger12M))</f>
        <v>1.8019033073045396E-2</v>
      </c>
    </row>
    <row r="1013" spans="51:56" ht="11.25" customHeight="1" x14ac:dyDescent="0.25">
      <c r="AY1013" s="106" t="s">
        <v>83</v>
      </c>
      <c r="AZ1013" s="105">
        <f>_xll.qlInterestRateIndexFixingDate(Currency&amp;"ibor"&amp;Tenor,BA1013,Trigger)</f>
        <v>46402</v>
      </c>
      <c r="BA1013" s="105">
        <f>_xll.qlCalendarAdvance(Calendar,BA1012,AY1013,"f",,Trigger)</f>
        <v>46406</v>
      </c>
      <c r="BB1013" s="105">
        <f>_xll.qlInterestRateIndexMaturity(Currency&amp;"ibor"&amp;Tenor,BA1013,Trigger)</f>
        <v>46771</v>
      </c>
      <c r="BC1013" s="257">
        <f>_xll.qlIndexFixing($AC$5,AZ1013,TRUE,_xll.ohTrigger(Trigger,Trigger12M))</f>
        <v>1.8288446243011479E-2</v>
      </c>
      <c r="BD1013" s="257">
        <f>_xll.qlIndexFixing($BE$1,AZ1013,TRUE,_xll.ohTrigger(Trigger,Trigger12M))</f>
        <v>1.8015891118270577E-2</v>
      </c>
    </row>
    <row r="1014" spans="51:56" ht="11.25" customHeight="1" x14ac:dyDescent="0.25">
      <c r="AY1014" s="106" t="s">
        <v>83</v>
      </c>
      <c r="AZ1014" s="105">
        <f>_xll.qlInterestRateIndexFixingDate(Currency&amp;"ibor"&amp;Tenor,BA1014,Trigger)</f>
        <v>46409</v>
      </c>
      <c r="BA1014" s="105">
        <f>_xll.qlCalendarAdvance(Calendar,BA1013,AY1014,"f",,Trigger)</f>
        <v>46413</v>
      </c>
      <c r="BB1014" s="105">
        <f>_xll.qlInterestRateIndexMaturity(Currency&amp;"ibor"&amp;Tenor,BA1014,Trigger)</f>
        <v>46778</v>
      </c>
      <c r="BC1014" s="257">
        <f>_xll.qlIndexFixing($AC$5,AZ1014,TRUE,_xll.ohTrigger(Trigger,Trigger12M))</f>
        <v>1.8285519648776581E-2</v>
      </c>
      <c r="BD1014" s="257">
        <f>_xll.qlIndexFixing($BE$1,AZ1014,TRUE,_xll.ohTrigger(Trigger,Trigger12M))</f>
        <v>1.8012659048312497E-2</v>
      </c>
    </row>
    <row r="1015" spans="51:56" ht="11.25" customHeight="1" x14ac:dyDescent="0.25">
      <c r="AY1015" s="106" t="s">
        <v>83</v>
      </c>
      <c r="AZ1015" s="105">
        <f>_xll.qlInterestRateIndexFixingDate(Currency&amp;"ibor"&amp;Tenor,BA1015,Trigger)</f>
        <v>46416</v>
      </c>
      <c r="BA1015" s="105">
        <f>_xll.qlCalendarAdvance(Calendar,BA1014,AY1015,"f",,Trigger)</f>
        <v>46420</v>
      </c>
      <c r="BB1015" s="105">
        <f>_xll.qlInterestRateIndexMaturity(Currency&amp;"ibor"&amp;Tenor,BA1015,Trigger)</f>
        <v>46785</v>
      </c>
      <c r="BC1015" s="257">
        <f>_xll.qlIndexFixing($AC$5,AZ1015,TRUE,_xll.ohTrigger(Trigger,Trigger12M))</f>
        <v>1.8282512978701804E-2</v>
      </c>
      <c r="BD1015" s="257">
        <f>_xll.qlIndexFixing($BE$1,AZ1015,TRUE,_xll.ohTrigger(Trigger,Trigger12M))</f>
        <v>1.800933984204682E-2</v>
      </c>
    </row>
    <row r="1016" spans="51:56" ht="11.25" customHeight="1" x14ac:dyDescent="0.25">
      <c r="AY1016" s="106" t="s">
        <v>83</v>
      </c>
      <c r="AZ1016" s="105">
        <f>_xll.qlInterestRateIndexFixingDate(Currency&amp;"ibor"&amp;Tenor,BA1016,Trigger)</f>
        <v>46423</v>
      </c>
      <c r="BA1016" s="105">
        <f>_xll.qlCalendarAdvance(Calendar,BA1015,AY1016,"f",,Trigger)</f>
        <v>46427</v>
      </c>
      <c r="BB1016" s="105">
        <f>_xll.qlInterestRateIndexMaturity(Currency&amp;"ibor"&amp;Tenor,BA1016,Trigger)</f>
        <v>46792</v>
      </c>
      <c r="BC1016" s="257">
        <f>_xll.qlIndexFixing($AC$5,AZ1016,TRUE,_xll.ohTrigger(Trigger,Trigger12M))</f>
        <v>1.8279426233505702E-2</v>
      </c>
      <c r="BD1016" s="257">
        <f>_xll.qlIndexFixing($BE$1,AZ1016,TRUE,_xll.ohTrigger(Trigger,Trigger12M))</f>
        <v>1.8005936496155468E-2</v>
      </c>
    </row>
    <row r="1017" spans="51:56" ht="11.25" customHeight="1" x14ac:dyDescent="0.25">
      <c r="AY1017" s="106" t="s">
        <v>83</v>
      </c>
      <c r="AZ1017" s="105">
        <f>_xll.qlInterestRateIndexFixingDate(Currency&amp;"ibor"&amp;Tenor,BA1017,Trigger)</f>
        <v>46430</v>
      </c>
      <c r="BA1017" s="105">
        <f>_xll.qlCalendarAdvance(Calendar,BA1016,AY1017,"f",,Trigger)</f>
        <v>46434</v>
      </c>
      <c r="BB1017" s="105">
        <f>_xll.qlInterestRateIndexMaturity(Currency&amp;"ibor"&amp;Tenor,BA1017,Trigger)</f>
        <v>46799</v>
      </c>
      <c r="BC1017" s="257">
        <f>_xll.qlIndexFixing($AC$5,AZ1017,TRUE,_xll.ohTrigger(Trigger,Trigger12M))</f>
        <v>1.8276259413926528E-2</v>
      </c>
      <c r="BD1017" s="257">
        <f>_xll.qlIndexFixing($BE$1,AZ1017,TRUE,_xll.ohTrigger(Trigger,Trigger12M))</f>
        <v>1.8002452025120689E-2</v>
      </c>
    </row>
    <row r="1018" spans="51:56" ht="11.25" customHeight="1" x14ac:dyDescent="0.25">
      <c r="AY1018" s="106" t="s">
        <v>83</v>
      </c>
      <c r="AZ1018" s="105">
        <f>_xll.qlInterestRateIndexFixingDate(Currency&amp;"ibor"&amp;Tenor,BA1018,Trigger)</f>
        <v>46437</v>
      </c>
      <c r="BA1018" s="105">
        <f>_xll.qlCalendarAdvance(Calendar,BA1017,AY1018,"f",,Trigger)</f>
        <v>46441</v>
      </c>
      <c r="BB1018" s="105">
        <f>_xll.qlInterestRateIndexMaturity(Currency&amp;"ibor"&amp;Tenor,BA1018,Trigger)</f>
        <v>46806</v>
      </c>
      <c r="BC1018" s="257">
        <f>_xll.qlIndexFixing($AC$5,AZ1018,TRUE,_xll.ohTrigger(Trigger,Trigger12M))</f>
        <v>1.8273012520721599E-2</v>
      </c>
      <c r="BD1018" s="257">
        <f>_xll.qlIndexFixing($BE$1,AZ1018,TRUE,_xll.ohTrigger(Trigger,Trigger12M))</f>
        <v>1.7998889461223983E-2</v>
      </c>
    </row>
    <row r="1019" spans="51:56" ht="11.25" customHeight="1" x14ac:dyDescent="0.25">
      <c r="AY1019" s="106" t="s">
        <v>83</v>
      </c>
      <c r="AZ1019" s="105">
        <f>_xll.qlInterestRateIndexFixingDate(Currency&amp;"ibor"&amp;Tenor,BA1019,Trigger)</f>
        <v>46444</v>
      </c>
      <c r="BA1019" s="105">
        <f>_xll.qlCalendarAdvance(Calendar,BA1018,AY1019,"f",,Trigger)</f>
        <v>46448</v>
      </c>
      <c r="BB1019" s="105">
        <f>_xll.qlInterestRateIndexMaturity(Currency&amp;"ibor"&amp;Tenor,BA1019,Trigger)</f>
        <v>46814</v>
      </c>
      <c r="BC1019" s="257">
        <f>_xll.qlIndexFixing($AC$5,AZ1019,TRUE,_xll.ohTrigger(Trigger,Trigger12M))</f>
        <v>1.8270740900260863E-2</v>
      </c>
      <c r="BD1019" s="257">
        <f>_xll.qlIndexFixing($BE$1,AZ1019,TRUE,_xll.ohTrigger(Trigger,Trigger12M))</f>
        <v>1.7995399571835231E-2</v>
      </c>
    </row>
    <row r="1020" spans="51:56" ht="11.25" customHeight="1" x14ac:dyDescent="0.25">
      <c r="AY1020" s="106" t="s">
        <v>83</v>
      </c>
      <c r="AZ1020" s="105">
        <f>_xll.qlInterestRateIndexFixingDate(Currency&amp;"ibor"&amp;Tenor,BA1020,Trigger)</f>
        <v>46451</v>
      </c>
      <c r="BA1020" s="105">
        <f>_xll.qlCalendarAdvance(Calendar,BA1019,AY1020,"f",,Trigger)</f>
        <v>46455</v>
      </c>
      <c r="BB1020" s="105">
        <f>_xll.qlInterestRateIndexMaturity(Currency&amp;"ibor"&amp;Tenor,BA1020,Trigger)</f>
        <v>46821</v>
      </c>
      <c r="BC1020" s="257">
        <f>_xll.qlIndexFixing($AC$5,AZ1020,TRUE,_xll.ohTrigger(Trigger,Trigger12M))</f>
        <v>1.8267399490319341E-2</v>
      </c>
      <c r="BD1020" s="257">
        <f>_xll.qlIndexFixing($BE$1,AZ1020,TRUE,_xll.ohTrigger(Trigger,Trigger12M))</f>
        <v>1.7991686924687268E-2</v>
      </c>
    </row>
    <row r="1021" spans="51:56" ht="11.25" customHeight="1" x14ac:dyDescent="0.25">
      <c r="AY1021" s="106" t="s">
        <v>83</v>
      </c>
      <c r="AZ1021" s="105">
        <f>_xll.qlInterestRateIndexFixingDate(Currency&amp;"ibor"&amp;Tenor,BA1021,Trigger)</f>
        <v>46458</v>
      </c>
      <c r="BA1021" s="105">
        <f>_xll.qlCalendarAdvance(Calendar,BA1020,AY1021,"f",,Trigger)</f>
        <v>46462</v>
      </c>
      <c r="BB1021" s="105">
        <f>_xll.qlInterestRateIndexMaturity(Currency&amp;"ibor"&amp;Tenor,BA1021,Trigger)</f>
        <v>46828</v>
      </c>
      <c r="BC1021" s="257">
        <f>_xll.qlIndexFixing($AC$5,AZ1021,TRUE,_xll.ohTrigger(Trigger,Trigger12M))</f>
        <v>1.8263978223461107E-2</v>
      </c>
      <c r="BD1021" s="257">
        <f>_xll.qlIndexFixing($BE$1,AZ1021,TRUE,_xll.ohTrigger(Trigger,Trigger12M))</f>
        <v>1.7987905511106319E-2</v>
      </c>
    </row>
    <row r="1022" spans="51:56" ht="11.25" customHeight="1" x14ac:dyDescent="0.25">
      <c r="AY1022" s="106" t="s">
        <v>83</v>
      </c>
      <c r="AZ1022" s="105">
        <f>_xll.qlInterestRateIndexFixingDate(Currency&amp;"ibor"&amp;Tenor,BA1022,Trigger)</f>
        <v>46465</v>
      </c>
      <c r="BA1022" s="105">
        <f>_xll.qlCalendarAdvance(Calendar,BA1021,AY1022,"f",,Trigger)</f>
        <v>46469</v>
      </c>
      <c r="BB1022" s="105">
        <f>_xll.qlInterestRateIndexMaturity(Currency&amp;"ibor"&amp;Tenor,BA1022,Trigger)</f>
        <v>46835</v>
      </c>
      <c r="BC1022" s="257">
        <f>_xll.qlIndexFixing($AC$5,AZ1022,TRUE,_xll.ohTrigger(Trigger,Trigger12M))</f>
        <v>1.826047710050431E-2</v>
      </c>
      <c r="BD1022" s="257">
        <f>_xll.qlIndexFixing($BE$1,AZ1022,TRUE,_xll.ohTrigger(Trigger,Trigger12M))</f>
        <v>1.7984058427640975E-2</v>
      </c>
    </row>
    <row r="1023" spans="51:56" ht="11.25" customHeight="1" x14ac:dyDescent="0.25">
      <c r="AY1023" s="106" t="s">
        <v>83</v>
      </c>
      <c r="AZ1023" s="105">
        <f>_xll.qlInterestRateIndexFixingDate(Currency&amp;"ibor"&amp;Tenor,BA1023,Trigger)</f>
        <v>46470</v>
      </c>
      <c r="BA1023" s="105">
        <f>_xll.qlCalendarAdvance(Calendar,BA1022,AY1023,"f",,Trigger)</f>
        <v>46476</v>
      </c>
      <c r="BB1023" s="105">
        <f>_xll.qlInterestRateIndexMaturity(Currency&amp;"ibor"&amp;Tenor,BA1023,Trigger)</f>
        <v>46842</v>
      </c>
      <c r="BC1023" s="257">
        <f>_xll.qlIndexFixing($AC$5,AZ1023,TRUE,_xll.ohTrigger(Trigger,Trigger12M))</f>
        <v>1.8256896122286096E-2</v>
      </c>
      <c r="BD1023" s="257">
        <f>_xll.qlIndexFixing($BE$1,AZ1023,TRUE,_xll.ohTrigger(Trigger,Trigger12M))</f>
        <v>1.7980148788578426E-2</v>
      </c>
    </row>
    <row r="1024" spans="51:56" ht="11.25" customHeight="1" x14ac:dyDescent="0.25">
      <c r="AY1024" s="106" t="s">
        <v>83</v>
      </c>
      <c r="AZ1024" s="105">
        <f>_xll.qlInterestRateIndexFixingDate(Currency&amp;"ibor"&amp;Tenor,BA1024,Trigger)</f>
        <v>46479</v>
      </c>
      <c r="BA1024" s="105">
        <f>_xll.qlCalendarAdvance(Calendar,BA1023,AY1024,"f",,Trigger)</f>
        <v>46483</v>
      </c>
      <c r="BB1024" s="105">
        <f>_xll.qlInterestRateIndexMaturity(Currency&amp;"ibor"&amp;Tenor,BA1024,Trigger)</f>
        <v>46849</v>
      </c>
      <c r="BC1024" s="257">
        <f>_xll.qlIndexFixing($AC$5,AZ1024,TRUE,_xll.ohTrigger(Trigger,Trigger12M))</f>
        <v>1.8253235289662825E-2</v>
      </c>
      <c r="BD1024" s="257">
        <f>_xll.qlIndexFixing($BE$1,AZ1024,TRUE,_xll.ohTrigger(Trigger,Trigger12M))</f>
        <v>1.7976179725941403E-2</v>
      </c>
    </row>
    <row r="1025" spans="51:56" ht="11.25" customHeight="1" x14ac:dyDescent="0.25">
      <c r="AY1025" s="106" t="s">
        <v>83</v>
      </c>
      <c r="AZ1025" s="105">
        <f>_xll.qlInterestRateIndexFixingDate(Currency&amp;"ibor"&amp;Tenor,BA1025,Trigger)</f>
        <v>46486</v>
      </c>
      <c r="BA1025" s="105">
        <f>_xll.qlCalendarAdvance(Calendar,BA1024,AY1025,"f",,Trigger)</f>
        <v>46490</v>
      </c>
      <c r="BB1025" s="105">
        <f>_xll.qlInterestRateIndexMaturity(Currency&amp;"ibor"&amp;Tenor,BA1025,Trigger)</f>
        <v>46856</v>
      </c>
      <c r="BC1025" s="257">
        <f>_xll.qlIndexFixing($AC$5,AZ1025,TRUE,_xll.ohTrigger(Trigger,Trigger12M))</f>
        <v>1.8249494603510299E-2</v>
      </c>
      <c r="BD1025" s="257">
        <f>_xll.qlIndexFixing($BE$1,AZ1025,TRUE,_xll.ohTrigger(Trigger,Trigger12M))</f>
        <v>1.7972154389485767E-2</v>
      </c>
    </row>
    <row r="1026" spans="51:56" ht="11.25" customHeight="1" x14ac:dyDescent="0.25">
      <c r="AY1026" s="106" t="s">
        <v>83</v>
      </c>
      <c r="AZ1026" s="105">
        <f>_xll.qlInterestRateIndexFixingDate(Currency&amp;"ibor"&amp;Tenor,BA1026,Trigger)</f>
        <v>46493</v>
      </c>
      <c r="BA1026" s="105">
        <f>_xll.qlCalendarAdvance(Calendar,BA1025,AY1026,"f",,Trigger)</f>
        <v>46497</v>
      </c>
      <c r="BB1026" s="105">
        <f>_xll.qlInterestRateIndexMaturity(Currency&amp;"ibor"&amp;Tenor,BA1026,Trigger)</f>
        <v>46863</v>
      </c>
      <c r="BC1026" s="257">
        <f>_xll.qlIndexFixing($AC$5,AZ1026,TRUE,_xll.ohTrigger(Trigger,Trigger12M))</f>
        <v>1.824567406472245E-2</v>
      </c>
      <c r="BD1026" s="257">
        <f>_xll.qlIndexFixing($BE$1,AZ1026,TRUE,_xll.ohTrigger(Trigger,Trigger12M))</f>
        <v>1.7968075946698994E-2</v>
      </c>
    </row>
    <row r="1027" spans="51:56" ht="11.25" customHeight="1" x14ac:dyDescent="0.25">
      <c r="AY1027" s="106" t="s">
        <v>83</v>
      </c>
      <c r="AZ1027" s="105">
        <f>_xll.qlInterestRateIndexFixingDate(Currency&amp;"ibor"&amp;Tenor,BA1027,Trigger)</f>
        <v>46500</v>
      </c>
      <c r="BA1027" s="105">
        <f>_xll.qlCalendarAdvance(Calendar,BA1026,AY1027,"f",,Trigger)</f>
        <v>46504</v>
      </c>
      <c r="BB1027" s="105">
        <f>_xll.qlInterestRateIndexMaturity(Currency&amp;"ibor"&amp;Tenor,BA1027,Trigger)</f>
        <v>46870</v>
      </c>
      <c r="BC1027" s="257">
        <f>_xll.qlIndexFixing($AC$5,AZ1027,TRUE,_xll.ohTrigger(Trigger,Trigger12M))</f>
        <v>1.8241773674213736E-2</v>
      </c>
      <c r="BD1027" s="257">
        <f>_xll.qlIndexFixing($BE$1,AZ1027,TRUE,_xll.ohTrigger(Trigger,Trigger12M))</f>
        <v>1.7963947582797769E-2</v>
      </c>
    </row>
    <row r="1028" spans="51:56" ht="11.25" customHeight="1" x14ac:dyDescent="0.25">
      <c r="AY1028" s="106" t="s">
        <v>83</v>
      </c>
      <c r="AZ1028" s="105">
        <f>_xll.qlInterestRateIndexFixingDate(Currency&amp;"ibor"&amp;Tenor,BA1028,Trigger)</f>
        <v>46507</v>
      </c>
      <c r="BA1028" s="105">
        <f>_xll.qlCalendarAdvance(Calendar,BA1027,AY1028,"f",,Trigger)</f>
        <v>46511</v>
      </c>
      <c r="BB1028" s="105">
        <f>_xll.qlInterestRateIndexMaturity(Currency&amp;"ibor"&amp;Tenor,BA1028,Trigger)</f>
        <v>46877</v>
      </c>
      <c r="BC1028" s="257">
        <f>_xll.qlIndexFixing($AC$5,AZ1028,TRUE,_xll.ohTrigger(Trigger,Trigger12M))</f>
        <v>1.8237793432916309E-2</v>
      </c>
      <c r="BD1028" s="257">
        <f>_xll.qlIndexFixing($BE$1,AZ1028,TRUE,_xll.ohTrigger(Trigger,Trigger12M))</f>
        <v>1.7959772500725571E-2</v>
      </c>
    </row>
    <row r="1029" spans="51:56" ht="11.25" customHeight="1" x14ac:dyDescent="0.25">
      <c r="AY1029" s="106" t="s">
        <v>83</v>
      </c>
      <c r="AZ1029" s="105">
        <f>_xll.qlInterestRateIndexFixingDate(Currency&amp;"ibor"&amp;Tenor,BA1029,Trigger)</f>
        <v>46514</v>
      </c>
      <c r="BA1029" s="105">
        <f>_xll.qlCalendarAdvance(Calendar,BA1028,AY1029,"f",,Trigger)</f>
        <v>46518</v>
      </c>
      <c r="BB1029" s="105">
        <f>_xll.qlInterestRateIndexMaturity(Currency&amp;"ibor"&amp;Tenor,BA1029,Trigger)</f>
        <v>46884</v>
      </c>
      <c r="BC1029" s="257">
        <f>_xll.qlIndexFixing($AC$5,AZ1029,TRUE,_xll.ohTrigger(Trigger,Trigger12M))</f>
        <v>1.8233733341782195E-2</v>
      </c>
      <c r="BD1029" s="257">
        <f>_xll.qlIndexFixing($BE$1,AZ1029,TRUE,_xll.ohTrigger(Trigger,Trigger12M))</f>
        <v>1.7955553921151817E-2</v>
      </c>
    </row>
    <row r="1030" spans="51:56" ht="11.25" customHeight="1" x14ac:dyDescent="0.25">
      <c r="AY1030" s="106" t="s">
        <v>83</v>
      </c>
      <c r="AZ1030" s="105">
        <f>_xll.qlInterestRateIndexFixingDate(Currency&amp;"ibor"&amp;Tenor,BA1030,Trigger)</f>
        <v>46521</v>
      </c>
      <c r="BA1030" s="105">
        <f>_xll.qlCalendarAdvance(Calendar,BA1029,AY1030,"f",,Trigger)</f>
        <v>46525</v>
      </c>
      <c r="BB1030" s="105">
        <f>_xll.qlInterestRateIndexMaturity(Currency&amp;"ibor"&amp;Tenor,BA1030,Trigger)</f>
        <v>46891</v>
      </c>
      <c r="BC1030" s="257">
        <f>_xll.qlIndexFixing($AC$5,AZ1030,TRUE,_xll.ohTrigger(Trigger,Trigger12M))</f>
        <v>1.82295934017822E-2</v>
      </c>
      <c r="BD1030" s="257">
        <f>_xll.qlIndexFixing($BE$1,AZ1030,TRUE,_xll.ohTrigger(Trigger,Trigger12M))</f>
        <v>1.795129508246901E-2</v>
      </c>
    </row>
    <row r="1031" spans="51:56" ht="11.25" customHeight="1" x14ac:dyDescent="0.25">
      <c r="AY1031" s="106" t="s">
        <v>83</v>
      </c>
      <c r="AZ1031" s="105">
        <f>_xll.qlInterestRateIndexFixingDate(Currency&amp;"ibor"&amp;Tenor,BA1031,Trigger)</f>
        <v>46528</v>
      </c>
      <c r="BA1031" s="105">
        <f>_xll.qlCalendarAdvance(Calendar,BA1030,AY1031,"f",,Trigger)</f>
        <v>46532</v>
      </c>
      <c r="BB1031" s="105">
        <f>_xll.qlInterestRateIndexMaturity(Currency&amp;"ibor"&amp;Tenor,BA1031,Trigger)</f>
        <v>46898</v>
      </c>
      <c r="BC1031" s="257">
        <f>_xll.qlIndexFixing($AC$5,AZ1031,TRUE,_xll.ohTrigger(Trigger,Trigger12M))</f>
        <v>1.8225373613906352E-2</v>
      </c>
      <c r="BD1031" s="257">
        <f>_xll.qlIndexFixing($BE$1,AZ1031,TRUE,_xll.ohTrigger(Trigger,Trigger12M))</f>
        <v>1.7946999240791218E-2</v>
      </c>
    </row>
    <row r="1032" spans="51:56" ht="11.25" customHeight="1" x14ac:dyDescent="0.25">
      <c r="AY1032" s="106" t="s">
        <v>83</v>
      </c>
      <c r="AZ1032" s="105">
        <f>_xll.qlInterestRateIndexFixingDate(Currency&amp;"ibor"&amp;Tenor,BA1032,Trigger)</f>
        <v>46535</v>
      </c>
      <c r="BA1032" s="105">
        <f>_xll.qlCalendarAdvance(Calendar,BA1031,AY1032,"f",,Trigger)</f>
        <v>46539</v>
      </c>
      <c r="BB1032" s="105">
        <f>_xll.qlInterestRateIndexMaturity(Currency&amp;"ibor"&amp;Tenor,BA1032,Trigger)</f>
        <v>46905</v>
      </c>
      <c r="BC1032" s="257">
        <f>_xll.qlIndexFixing($AC$5,AZ1032,TRUE,_xll.ohTrigger(Trigger,Trigger12M))</f>
        <v>1.8221073979164122E-2</v>
      </c>
      <c r="BD1032" s="257">
        <f>_xll.qlIndexFixing($BE$1,AZ1032,TRUE,_xll.ohTrigger(Trigger,Trigger12M))</f>
        <v>1.7942669669953198E-2</v>
      </c>
    </row>
    <row r="1033" spans="51:56" ht="11.25" customHeight="1" x14ac:dyDescent="0.25">
      <c r="AY1033" s="106" t="s">
        <v>83</v>
      </c>
      <c r="AZ1033" s="105">
        <f>_xll.qlInterestRateIndexFixingDate(Currency&amp;"ibor"&amp;Tenor,BA1033,Trigger)</f>
        <v>46542</v>
      </c>
      <c r="BA1033" s="105">
        <f>_xll.qlCalendarAdvance(Calendar,BA1032,AY1033,"f",,Trigger)</f>
        <v>46546</v>
      </c>
      <c r="BB1033" s="105">
        <f>_xll.qlInterestRateIndexMaturity(Currency&amp;"ibor"&amp;Tenor,BA1033,Trigger)</f>
        <v>46912</v>
      </c>
      <c r="BC1033" s="257">
        <f>_xll.qlIndexFixing($AC$5,AZ1033,TRUE,_xll.ohTrigger(Trigger,Trigger12M))</f>
        <v>1.8218128327186701E-2</v>
      </c>
      <c r="BD1033" s="257">
        <f>_xll.qlIndexFixing($BE$1,AZ1033,TRUE,_xll.ohTrigger(Trigger,Trigger12M))</f>
        <v>1.7938309369132245E-2</v>
      </c>
    </row>
    <row r="1034" spans="51:56" ht="11.25" customHeight="1" x14ac:dyDescent="0.25">
      <c r="AY1034" s="106" t="s">
        <v>83</v>
      </c>
      <c r="AZ1034" s="105">
        <f>_xll.qlInterestRateIndexFixingDate(Currency&amp;"ibor"&amp;Tenor,BA1034,Trigger)</f>
        <v>46549</v>
      </c>
      <c r="BA1034" s="105">
        <f>_xll.qlCalendarAdvance(Calendar,BA1033,AY1034,"f",,Trigger)</f>
        <v>46553</v>
      </c>
      <c r="BB1034" s="105">
        <f>_xll.qlInterestRateIndexMaturity(Currency&amp;"ibor"&amp;Tenor,BA1034,Trigger)</f>
        <v>46919</v>
      </c>
      <c r="BC1034" s="257">
        <f>_xll.qlIndexFixing($AC$5,AZ1034,TRUE,_xll.ohTrigger(Trigger,Trigger12M))</f>
        <v>1.8215352063524898E-2</v>
      </c>
      <c r="BD1034" s="257">
        <f>_xll.qlIndexFixing($BE$1,AZ1034,TRUE,_xll.ohTrigger(Trigger,Trigger12M))</f>
        <v>1.7933919546158049E-2</v>
      </c>
    </row>
    <row r="1035" spans="51:56" ht="11.25" customHeight="1" x14ac:dyDescent="0.25">
      <c r="AY1035" s="106" t="s">
        <v>83</v>
      </c>
      <c r="AZ1035" s="105">
        <f>_xll.qlInterestRateIndexFixingDate(Currency&amp;"ibor"&amp;Tenor,BA1035,Trigger)</f>
        <v>46556</v>
      </c>
      <c r="BA1035" s="105">
        <f>_xll.qlCalendarAdvance(Calendar,BA1034,AY1035,"f",,Trigger)</f>
        <v>46560</v>
      </c>
      <c r="BB1035" s="105">
        <f>_xll.qlInterestRateIndexMaturity(Currency&amp;"ibor"&amp;Tenor,BA1035,Trigger)</f>
        <v>46926</v>
      </c>
      <c r="BC1035" s="257">
        <f>_xll.qlIndexFixing($AC$5,AZ1035,TRUE,_xll.ohTrigger(Trigger,Trigger12M))</f>
        <v>1.8212507006700011E-2</v>
      </c>
      <c r="BD1035" s="257">
        <f>_xll.qlIndexFixing($BE$1,AZ1035,TRUE,_xll.ohTrigger(Trigger,Trigger12M))</f>
        <v>1.7929500723426282E-2</v>
      </c>
    </row>
    <row r="1036" spans="51:56" ht="11.25" customHeight="1" x14ac:dyDescent="0.25">
      <c r="AY1036" s="106" t="s">
        <v>83</v>
      </c>
      <c r="AZ1036" s="105">
        <f>_xll.qlInterestRateIndexFixingDate(Currency&amp;"ibor"&amp;Tenor,BA1036,Trigger)</f>
        <v>46563</v>
      </c>
      <c r="BA1036" s="105">
        <f>_xll.qlCalendarAdvance(Calendar,BA1035,AY1036,"f",,Trigger)</f>
        <v>46567</v>
      </c>
      <c r="BB1036" s="105">
        <f>_xll.qlInterestRateIndexMaturity(Currency&amp;"ibor"&amp;Tenor,BA1036,Trigger)</f>
        <v>46933</v>
      </c>
      <c r="BC1036" s="257">
        <f>_xll.qlIndexFixing($AC$5,AZ1036,TRUE,_xll.ohTrigger(Trigger,Trigger12M))</f>
        <v>1.8209593157298247E-2</v>
      </c>
      <c r="BD1036" s="257">
        <f>_xll.qlIndexFixing($BE$1,AZ1036,TRUE,_xll.ohTrigger(Trigger,Trigger12M))</f>
        <v>1.7925053421973713E-2</v>
      </c>
    </row>
    <row r="1037" spans="51:56" ht="11.25" customHeight="1" x14ac:dyDescent="0.25">
      <c r="AY1037" s="106" t="s">
        <v>83</v>
      </c>
      <c r="AZ1037" s="105">
        <f>_xll.qlInterestRateIndexFixingDate(Currency&amp;"ibor"&amp;Tenor,BA1037,Trigger)</f>
        <v>46570</v>
      </c>
      <c r="BA1037" s="105">
        <f>_xll.qlCalendarAdvance(Calendar,BA1036,AY1037,"f",,Trigger)</f>
        <v>46574</v>
      </c>
      <c r="BB1037" s="105">
        <f>_xll.qlInterestRateIndexMaturity(Currency&amp;"ibor"&amp;Tenor,BA1037,Trigger)</f>
        <v>46940</v>
      </c>
      <c r="BC1037" s="257">
        <f>_xll.qlIndexFixing($AC$5,AZ1037,TRUE,_xll.ohTrigger(Trigger,Trigger12M))</f>
        <v>1.8206610515919562E-2</v>
      </c>
      <c r="BD1037" s="257">
        <f>_xll.qlIndexFixing($BE$1,AZ1037,TRUE,_xll.ohTrigger(Trigger,Trigger12M))</f>
        <v>1.792057816283165E-2</v>
      </c>
    </row>
    <row r="1038" spans="51:56" ht="11.25" customHeight="1" x14ac:dyDescent="0.25">
      <c r="AY1038" s="106" t="s">
        <v>83</v>
      </c>
      <c r="AZ1038" s="105">
        <f>_xll.qlInterestRateIndexFixingDate(Currency&amp;"ibor"&amp;Tenor,BA1038,Trigger)</f>
        <v>46577</v>
      </c>
      <c r="BA1038" s="105">
        <f>_xll.qlCalendarAdvance(Calendar,BA1037,AY1038,"f",,Trigger)</f>
        <v>46581</v>
      </c>
      <c r="BB1038" s="105">
        <f>_xll.qlInterestRateIndexMaturity(Currency&amp;"ibor"&amp;Tenor,BA1038,Trigger)</f>
        <v>46947</v>
      </c>
      <c r="BC1038" s="257">
        <f>_xll.qlIndexFixing($AC$5,AZ1038,TRUE,_xll.ohTrigger(Trigger,Trigger12M))</f>
        <v>1.8203559083178757E-2</v>
      </c>
      <c r="BD1038" s="257">
        <f>_xll.qlIndexFixing($BE$1,AZ1038,TRUE,_xll.ohTrigger(Trigger,Trigger12M))</f>
        <v>1.7916075467023531E-2</v>
      </c>
    </row>
    <row r="1039" spans="51:56" ht="11.25" customHeight="1" x14ac:dyDescent="0.25">
      <c r="AY1039" s="106" t="s">
        <v>83</v>
      </c>
      <c r="AZ1039" s="105">
        <f>_xll.qlInterestRateIndexFixingDate(Currency&amp;"ibor"&amp;Tenor,BA1039,Trigger)</f>
        <v>46584</v>
      </c>
      <c r="BA1039" s="105">
        <f>_xll.qlCalendarAdvance(Calendar,BA1038,AY1039,"f",,Trigger)</f>
        <v>46588</v>
      </c>
      <c r="BB1039" s="105">
        <f>_xll.qlInterestRateIndexMaturity(Currency&amp;"ibor"&amp;Tenor,BA1039,Trigger)</f>
        <v>46954</v>
      </c>
      <c r="BC1039" s="257">
        <f>_xll.qlIndexFixing($AC$5,AZ1039,TRUE,_xll.ohTrigger(Trigger,Trigger12M))</f>
        <v>1.8200438859704189E-2</v>
      </c>
      <c r="BD1039" s="257">
        <f>_xll.qlIndexFixing($BE$1,AZ1039,TRUE,_xll.ohTrigger(Trigger,Trigger12M))</f>
        <v>1.7911545855565814E-2</v>
      </c>
    </row>
    <row r="1040" spans="51:56" ht="11.25" customHeight="1" x14ac:dyDescent="0.25">
      <c r="AY1040" s="106" t="s">
        <v>83</v>
      </c>
      <c r="AZ1040" s="105">
        <f>_xll.qlInterestRateIndexFixingDate(Currency&amp;"ibor"&amp;Tenor,BA1040,Trigger)</f>
        <v>46591</v>
      </c>
      <c r="BA1040" s="105">
        <f>_xll.qlCalendarAdvance(Calendar,BA1039,AY1040,"f",,Trigger)</f>
        <v>46595</v>
      </c>
      <c r="BB1040" s="105">
        <f>_xll.qlInterestRateIndexMaturity(Currency&amp;"ibor"&amp;Tenor,BA1040,Trigger)</f>
        <v>46961</v>
      </c>
      <c r="BC1040" s="257">
        <f>_xll.qlIndexFixing($AC$5,AZ1040,TRUE,_xll.ohTrigger(Trigger,Trigger12M))</f>
        <v>1.8197249846138838E-2</v>
      </c>
      <c r="BD1040" s="257">
        <f>_xll.qlIndexFixing($BE$1,AZ1040,TRUE,_xll.ohTrigger(Trigger,Trigger12M))</f>
        <v>1.7906989849468178E-2</v>
      </c>
    </row>
    <row r="1041" spans="51:56" ht="11.25" customHeight="1" x14ac:dyDescent="0.25">
      <c r="AY1041" s="106" t="s">
        <v>83</v>
      </c>
      <c r="AZ1041" s="105">
        <f>_xll.qlInterestRateIndexFixingDate(Currency&amp;"ibor"&amp;Tenor,BA1041,Trigger)</f>
        <v>46598</v>
      </c>
      <c r="BA1041" s="105">
        <f>_xll.qlCalendarAdvance(Calendar,BA1040,AY1041,"f",,Trigger)</f>
        <v>46602</v>
      </c>
      <c r="BB1041" s="105">
        <f>_xll.qlInterestRateIndexMaturity(Currency&amp;"ibor"&amp;Tenor,BA1041,Trigger)</f>
        <v>46968</v>
      </c>
      <c r="BC1041" s="257">
        <f>_xll.qlIndexFixing($AC$5,AZ1041,TRUE,_xll.ohTrigger(Trigger,Trigger12M))</f>
        <v>1.8193992043139887E-2</v>
      </c>
      <c r="BD1041" s="257">
        <f>_xll.qlIndexFixing($BE$1,AZ1041,TRUE,_xll.ohTrigger(Trigger,Trigger12M))</f>
        <v>1.7902407969732446E-2</v>
      </c>
    </row>
    <row r="1042" spans="51:56" ht="11.25" customHeight="1" x14ac:dyDescent="0.25">
      <c r="AY1042" s="106" t="s">
        <v>83</v>
      </c>
      <c r="AZ1042" s="105">
        <f>_xll.qlInterestRateIndexFixingDate(Currency&amp;"ibor"&amp;Tenor,BA1042,Trigger)</f>
        <v>46605</v>
      </c>
      <c r="BA1042" s="105">
        <f>_xll.qlCalendarAdvance(Calendar,BA1041,AY1042,"f",,Trigger)</f>
        <v>46609</v>
      </c>
      <c r="BB1042" s="105">
        <f>_xll.qlInterestRateIndexMaturity(Currency&amp;"ibor"&amp;Tenor,BA1042,Trigger)</f>
        <v>46975</v>
      </c>
      <c r="BC1042" s="257">
        <f>_xll.qlIndexFixing($AC$5,AZ1042,TRUE,_xll.ohTrigger(Trigger,Trigger12M))</f>
        <v>1.819066545137827E-2</v>
      </c>
      <c r="BD1042" s="257">
        <f>_xll.qlIndexFixing($BE$1,AZ1042,TRUE,_xll.ohTrigger(Trigger,Trigger12M))</f>
        <v>1.7897800737353451E-2</v>
      </c>
    </row>
    <row r="1043" spans="51:56" ht="11.25" customHeight="1" x14ac:dyDescent="0.25">
      <c r="AY1043" s="106" t="s">
        <v>83</v>
      </c>
      <c r="AZ1043" s="105">
        <f>_xll.qlInterestRateIndexFixingDate(Currency&amp;"ibor"&amp;Tenor,BA1043,Trigger)</f>
        <v>46612</v>
      </c>
      <c r="BA1043" s="105">
        <f>_xll.qlCalendarAdvance(Calendar,BA1042,AY1043,"f",,Trigger)</f>
        <v>46616</v>
      </c>
      <c r="BB1043" s="105">
        <f>_xll.qlInterestRateIndexMaturity(Currency&amp;"ibor"&amp;Tenor,BA1043,Trigger)</f>
        <v>46982</v>
      </c>
      <c r="BC1043" s="257">
        <f>_xll.qlIndexFixing($AC$5,AZ1043,TRUE,_xll.ohTrigger(Trigger,Trigger12M))</f>
        <v>1.8187270071539342E-2</v>
      </c>
      <c r="BD1043" s="257">
        <f>_xll.qlIndexFixing($BE$1,AZ1043,TRUE,_xll.ohTrigger(Trigger,Trigger12M))</f>
        <v>1.7893168673317729E-2</v>
      </c>
    </row>
    <row r="1044" spans="51:56" ht="11.25" customHeight="1" x14ac:dyDescent="0.25">
      <c r="AY1044" s="106" t="s">
        <v>83</v>
      </c>
      <c r="AZ1044" s="105">
        <f>_xll.qlInterestRateIndexFixingDate(Currency&amp;"ibor"&amp;Tenor,BA1044,Trigger)</f>
        <v>46619</v>
      </c>
      <c r="BA1044" s="105">
        <f>_xll.qlCalendarAdvance(Calendar,BA1043,AY1044,"f",,Trigger)</f>
        <v>46623</v>
      </c>
      <c r="BB1044" s="105">
        <f>_xll.qlInterestRateIndexMaturity(Currency&amp;"ibor"&amp;Tenor,BA1044,Trigger)</f>
        <v>46989</v>
      </c>
      <c r="BC1044" s="257">
        <f>_xll.qlIndexFixing($AC$5,AZ1044,TRUE,_xll.ohTrigger(Trigger,Trigger12M))</f>
        <v>1.8183805904322871E-2</v>
      </c>
      <c r="BD1044" s="257">
        <f>_xll.qlIndexFixing($BE$1,AZ1044,TRUE,_xll.ohTrigger(Trigger,Trigger12M))</f>
        <v>1.7888512298604817E-2</v>
      </c>
    </row>
    <row r="1045" spans="51:56" ht="11.25" customHeight="1" x14ac:dyDescent="0.25">
      <c r="AY1045" s="106" t="s">
        <v>83</v>
      </c>
      <c r="AZ1045" s="105">
        <f>_xll.qlInterestRateIndexFixingDate(Currency&amp;"ibor"&amp;Tenor,BA1045,Trigger)</f>
        <v>46626</v>
      </c>
      <c r="BA1045" s="105">
        <f>_xll.qlCalendarAdvance(Calendar,BA1044,AY1045,"f",,Trigger)</f>
        <v>46630</v>
      </c>
      <c r="BB1045" s="105">
        <f>_xll.qlInterestRateIndexMaturity(Currency&amp;"ibor"&amp;Tenor,BA1045,Trigger)</f>
        <v>46996</v>
      </c>
      <c r="BC1045" s="257">
        <f>_xll.qlIndexFixing($AC$5,AZ1045,TRUE,_xll.ohTrigger(Trigger,Trigger12M))</f>
        <v>1.8180272950441948E-2</v>
      </c>
      <c r="BD1045" s="257">
        <f>_xll.qlIndexFixing($BE$1,AZ1045,TRUE,_xll.ohTrigger(Trigger,Trigger12M))</f>
        <v>1.7883832134185526E-2</v>
      </c>
    </row>
    <row r="1046" spans="51:56" ht="11.25" customHeight="1" x14ac:dyDescent="0.25">
      <c r="AY1046" s="106" t="s">
        <v>83</v>
      </c>
      <c r="AZ1046" s="105">
        <f>_xll.qlInterestRateIndexFixingDate(Currency&amp;"ibor"&amp;Tenor,BA1046,Trigger)</f>
        <v>46633</v>
      </c>
      <c r="BA1046" s="105">
        <f>_xll.qlCalendarAdvance(Calendar,BA1045,AY1046,"f",,Trigger)</f>
        <v>46637</v>
      </c>
      <c r="BB1046" s="105">
        <f>_xll.qlInterestRateIndexMaturity(Currency&amp;"ibor"&amp;Tenor,BA1046,Trigger)</f>
        <v>47003</v>
      </c>
      <c r="BC1046" s="257">
        <f>_xll.qlIndexFixing($AC$5,AZ1046,TRUE,_xll.ohTrigger(Trigger,Trigger12M))</f>
        <v>1.8176671210624953E-2</v>
      </c>
      <c r="BD1046" s="257">
        <f>_xll.qlIndexFixing($BE$1,AZ1046,TRUE,_xll.ohTrigger(Trigger,Trigger12M))</f>
        <v>1.7879128701023452E-2</v>
      </c>
    </row>
    <row r="1047" spans="51:56" ht="11.25" customHeight="1" x14ac:dyDescent="0.25">
      <c r="AY1047" s="106" t="s">
        <v>83</v>
      </c>
      <c r="AZ1047" s="105">
        <f>_xll.qlInterestRateIndexFixingDate(Currency&amp;"ibor"&amp;Tenor,BA1047,Trigger)</f>
        <v>46640</v>
      </c>
      <c r="BA1047" s="105">
        <f>_xll.qlCalendarAdvance(Calendar,BA1046,AY1047,"f",,Trigger)</f>
        <v>46644</v>
      </c>
      <c r="BB1047" s="105">
        <f>_xll.qlInterestRateIndexMaturity(Currency&amp;"ibor"&amp;Tenor,BA1047,Trigger)</f>
        <v>47010</v>
      </c>
      <c r="BC1047" s="257">
        <f>_xll.qlIndexFixing($AC$5,AZ1047,TRUE,_xll.ohTrigger(Trigger,Trigger12M))</f>
        <v>1.8173000685613588E-2</v>
      </c>
      <c r="BD1047" s="257">
        <f>_xll.qlIndexFixing($BE$1,AZ1047,TRUE,_xll.ohTrigger(Trigger,Trigger12M))</f>
        <v>1.7874402520073687E-2</v>
      </c>
    </row>
    <row r="1048" spans="51:56" ht="11.25" customHeight="1" x14ac:dyDescent="0.25">
      <c r="AY1048" s="106" t="s">
        <v>83</v>
      </c>
      <c r="AZ1048" s="105">
        <f>_xll.qlInterestRateIndexFixingDate(Currency&amp;"ibor"&amp;Tenor,BA1048,Trigger)</f>
        <v>46647</v>
      </c>
      <c r="BA1048" s="105">
        <f>_xll.qlCalendarAdvance(Calendar,BA1047,AY1048,"f",,Trigger)</f>
        <v>46651</v>
      </c>
      <c r="BB1048" s="105">
        <f>_xll.qlInterestRateIndexMaturity(Currency&amp;"ibor"&amp;Tenor,BA1048,Trigger)</f>
        <v>47017</v>
      </c>
      <c r="BC1048" s="257">
        <f>_xll.qlIndexFixing($AC$5,AZ1048,TRUE,_xll.ohTrigger(Trigger,Trigger12M))</f>
        <v>1.8169261376164186E-2</v>
      </c>
      <c r="BD1048" s="257">
        <f>_xll.qlIndexFixing($BE$1,AZ1048,TRUE,_xll.ohTrigger(Trigger,Trigger12M))</f>
        <v>1.7869654112282782E-2</v>
      </c>
    </row>
    <row r="1049" spans="51:56" ht="11.25" customHeight="1" x14ac:dyDescent="0.25">
      <c r="AY1049" s="106" t="s">
        <v>83</v>
      </c>
      <c r="AZ1049" s="105">
        <f>_xll.qlInterestRateIndexFixingDate(Currency&amp;"ibor"&amp;Tenor,BA1049,Trigger)</f>
        <v>46654</v>
      </c>
      <c r="BA1049" s="105">
        <f>_xll.qlCalendarAdvance(Calendar,BA1048,AY1049,"f",,Trigger)</f>
        <v>46658</v>
      </c>
      <c r="BB1049" s="105">
        <f>_xll.qlInterestRateIndexMaturity(Currency&amp;"ibor"&amp;Tenor,BA1049,Trigger)</f>
        <v>47024</v>
      </c>
      <c r="BC1049" s="257">
        <f>_xll.qlIndexFixing($AC$5,AZ1049,TRUE,_xll.ohTrigger(Trigger,Trigger12M))</f>
        <v>1.816545328304706E-2</v>
      </c>
      <c r="BD1049" s="257">
        <f>_xll.qlIndexFixing($BE$1,AZ1049,TRUE,_xll.ohTrigger(Trigger,Trigger12M))</f>
        <v>1.7864883998589671E-2</v>
      </c>
    </row>
    <row r="1050" spans="51:56" ht="11.25" customHeight="1" x14ac:dyDescent="0.25">
      <c r="AY1050" s="106" t="s">
        <v>83</v>
      </c>
      <c r="AZ1050" s="105">
        <f>_xll.qlInterestRateIndexFixingDate(Currency&amp;"ibor"&amp;Tenor,BA1050,Trigger)</f>
        <v>46661</v>
      </c>
      <c r="BA1050" s="105">
        <f>_xll.qlCalendarAdvance(Calendar,BA1049,AY1050,"f",,Trigger)</f>
        <v>46665</v>
      </c>
      <c r="BB1050" s="105">
        <f>_xll.qlInterestRateIndexMaturity(Currency&amp;"ibor"&amp;Tenor,BA1050,Trigger)</f>
        <v>47031</v>
      </c>
      <c r="BC1050" s="257">
        <f>_xll.qlIndexFixing($AC$5,AZ1050,TRUE,_xll.ohTrigger(Trigger,Trigger12M))</f>
        <v>1.8161576407046718E-2</v>
      </c>
      <c r="BD1050" s="257">
        <f>_xll.qlIndexFixing($BE$1,AZ1050,TRUE,_xll.ohTrigger(Trigger,Trigger12M))</f>
        <v>1.7860092699924092E-2</v>
      </c>
    </row>
    <row r="1051" spans="51:56" ht="11.25" customHeight="1" x14ac:dyDescent="0.25">
      <c r="AY1051" s="106" t="s">
        <v>83</v>
      </c>
      <c r="AZ1051" s="105">
        <f>_xll.qlInterestRateIndexFixingDate(Currency&amp;"ibor"&amp;Tenor,BA1051,Trigger)</f>
        <v>46668</v>
      </c>
      <c r="BA1051" s="105">
        <f>_xll.qlCalendarAdvance(Calendar,BA1050,AY1051,"f",,Trigger)</f>
        <v>46672</v>
      </c>
      <c r="BB1051" s="105">
        <f>_xll.qlInterestRateIndexMaturity(Currency&amp;"ibor"&amp;Tenor,BA1051,Trigger)</f>
        <v>47038</v>
      </c>
      <c r="BC1051" s="257">
        <f>_xll.qlIndexFixing($AC$5,AZ1051,TRUE,_xll.ohTrigger(Trigger,Trigger12M))</f>
        <v>1.8157630748961873E-2</v>
      </c>
      <c r="BD1051" s="257">
        <f>_xll.qlIndexFixing($BE$1,AZ1051,TRUE,_xll.ohTrigger(Trigger,Trigger12M))</f>
        <v>1.7855280737207498E-2</v>
      </c>
    </row>
    <row r="1052" spans="51:56" ht="11.25" customHeight="1" x14ac:dyDescent="0.25">
      <c r="AY1052" s="106" t="s">
        <v>83</v>
      </c>
      <c r="AZ1052" s="105">
        <f>_xll.qlInterestRateIndexFixingDate(Currency&amp;"ibor"&amp;Tenor,BA1052,Trigger)</f>
        <v>46675</v>
      </c>
      <c r="BA1052" s="105">
        <f>_xll.qlCalendarAdvance(Calendar,BA1051,AY1052,"f",,Trigger)</f>
        <v>46679</v>
      </c>
      <c r="BB1052" s="105">
        <f>_xll.qlInterestRateIndexMaturity(Currency&amp;"ibor"&amp;Tenor,BA1052,Trigger)</f>
        <v>47045</v>
      </c>
      <c r="BC1052" s="257">
        <f>_xll.qlIndexFixing($AC$5,AZ1052,TRUE,_xll.ohTrigger(Trigger,Trigger12M))</f>
        <v>1.8153616309605634E-2</v>
      </c>
      <c r="BD1052" s="257">
        <f>_xll.qlIndexFixing($BE$1,AZ1052,TRUE,_xll.ohTrigger(Trigger,Trigger12M))</f>
        <v>1.7850448631352815E-2</v>
      </c>
    </row>
    <row r="1053" spans="51:56" ht="11.25" customHeight="1" x14ac:dyDescent="0.25">
      <c r="AY1053" s="106" t="s">
        <v>83</v>
      </c>
      <c r="AZ1053" s="105">
        <f>_xll.qlInterestRateIndexFixingDate(Currency&amp;"ibor"&amp;Tenor,BA1053,Trigger)</f>
        <v>46682</v>
      </c>
      <c r="BA1053" s="105">
        <f>_xll.qlCalendarAdvance(Calendar,BA1052,AY1053,"f",,Trigger)</f>
        <v>46686</v>
      </c>
      <c r="BB1053" s="105">
        <f>_xll.qlInterestRateIndexMaturity(Currency&amp;"ibor"&amp;Tenor,BA1053,Trigger)</f>
        <v>47052</v>
      </c>
      <c r="BC1053" s="257">
        <f>_xll.qlIndexFixing($AC$5,AZ1053,TRUE,_xll.ohTrigger(Trigger,Trigger12M))</f>
        <v>1.8149533089804451E-2</v>
      </c>
      <c r="BD1053" s="257">
        <f>_xll.qlIndexFixing($BE$1,AZ1053,TRUE,_xll.ohTrigger(Trigger,Trigger12M))</f>
        <v>1.7845596903263587E-2</v>
      </c>
    </row>
    <row r="1054" spans="51:56" ht="11.25" customHeight="1" x14ac:dyDescent="0.25">
      <c r="AY1054" s="106" t="s">
        <v>83</v>
      </c>
      <c r="AZ1054" s="105">
        <f>_xll.qlInterestRateIndexFixingDate(Currency&amp;"ibor"&amp;Tenor,BA1054,Trigger)</f>
        <v>46689</v>
      </c>
      <c r="BA1054" s="105">
        <f>_xll.qlCalendarAdvance(Calendar,BA1053,AY1054,"f",,Trigger)</f>
        <v>46693</v>
      </c>
      <c r="BB1054" s="105">
        <f>_xll.qlInterestRateIndexMaturity(Currency&amp;"ibor"&amp;Tenor,BA1054,Trigger)</f>
        <v>47059</v>
      </c>
      <c r="BC1054" s="257">
        <f>_xll.qlIndexFixing($AC$5,AZ1054,TRUE,_xll.ohTrigger(Trigger,Trigger12M))</f>
        <v>1.8145381090399832E-2</v>
      </c>
      <c r="BD1054" s="257">
        <f>_xll.qlIndexFixing($BE$1,AZ1054,TRUE,_xll.ohTrigger(Trigger,Trigger12M))</f>
        <v>1.784072607383505E-2</v>
      </c>
    </row>
    <row r="1055" spans="51:56" ht="11.25" customHeight="1" x14ac:dyDescent="0.25">
      <c r="AY1055" s="106" t="s">
        <v>83</v>
      </c>
      <c r="AZ1055" s="105">
        <f>_xll.qlInterestRateIndexFixingDate(Currency&amp;"ibor"&amp;Tenor,BA1055,Trigger)</f>
        <v>46696</v>
      </c>
      <c r="BA1055" s="105">
        <f>_xll.qlCalendarAdvance(Calendar,BA1054,AY1055,"f",,Trigger)</f>
        <v>46700</v>
      </c>
      <c r="BB1055" s="105">
        <f>_xll.qlInterestRateIndexMaturity(Currency&amp;"ibor"&amp;Tenor,BA1055,Trigger)</f>
        <v>47066</v>
      </c>
      <c r="BC1055" s="257">
        <f>_xll.qlIndexFixing($AC$5,AZ1055,TRUE,_xll.ohTrigger(Trigger,Trigger12M))</f>
        <v>1.8141160312247273E-2</v>
      </c>
      <c r="BD1055" s="257">
        <f>_xll.qlIndexFixing($BE$1,AZ1055,TRUE,_xll.ohTrigger(Trigger,Trigger12M))</f>
        <v>1.7835836663953053E-2</v>
      </c>
    </row>
    <row r="1056" spans="51:56" ht="11.25" customHeight="1" x14ac:dyDescent="0.25">
      <c r="AY1056" s="106" t="s">
        <v>83</v>
      </c>
      <c r="AZ1056" s="105">
        <f>_xll.qlInterestRateIndexFixingDate(Currency&amp;"ibor"&amp;Tenor,BA1056,Trigger)</f>
        <v>46703</v>
      </c>
      <c r="BA1056" s="105">
        <f>_xll.qlCalendarAdvance(Calendar,BA1055,AY1056,"f",,Trigger)</f>
        <v>46707</v>
      </c>
      <c r="BB1056" s="105">
        <f>_xll.qlInterestRateIndexMaturity(Currency&amp;"ibor"&amp;Tenor,BA1056,Trigger)</f>
        <v>47073</v>
      </c>
      <c r="BC1056" s="257">
        <f>_xll.qlIndexFixing($AC$5,AZ1056,TRUE,_xll.ohTrigger(Trigger,Trigger12M))</f>
        <v>1.813687075621602E-2</v>
      </c>
      <c r="BD1056" s="257">
        <f>_xll.qlIndexFixing($BE$1,AZ1056,TRUE,_xll.ohTrigger(Trigger,Trigger12M))</f>
        <v>1.7830929194494492E-2</v>
      </c>
    </row>
    <row r="1057" spans="51:56" ht="11.25" customHeight="1" x14ac:dyDescent="0.25">
      <c r="AY1057" s="106" t="s">
        <v>83</v>
      </c>
      <c r="AZ1057" s="105">
        <f>_xll.qlInterestRateIndexFixingDate(Currency&amp;"ibor"&amp;Tenor,BA1057,Trigger)</f>
        <v>46710</v>
      </c>
      <c r="BA1057" s="105">
        <f>_xll.qlCalendarAdvance(Calendar,BA1056,AY1057,"f",,Trigger)</f>
        <v>46714</v>
      </c>
      <c r="BB1057" s="105">
        <f>_xll.qlInterestRateIndexMaturity(Currency&amp;"ibor"&amp;Tenor,BA1057,Trigger)</f>
        <v>47080</v>
      </c>
      <c r="BC1057" s="257">
        <f>_xll.qlIndexFixing($AC$5,AZ1057,TRUE,_xll.ohTrigger(Trigger,Trigger12M))</f>
        <v>1.8132512423189959E-2</v>
      </c>
      <c r="BD1057" s="257">
        <f>_xll.qlIndexFixing($BE$1,AZ1057,TRUE,_xll.ohTrigger(Trigger,Trigger12M))</f>
        <v>1.7826004186326863E-2</v>
      </c>
    </row>
    <row r="1058" spans="51:56" ht="11.25" customHeight="1" x14ac:dyDescent="0.25">
      <c r="AY1058" s="106" t="s">
        <v>83</v>
      </c>
      <c r="AZ1058" s="105">
        <f>_xll.qlInterestRateIndexFixingDate(Currency&amp;"ibor"&amp;Tenor,BA1058,Trigger)</f>
        <v>46717</v>
      </c>
      <c r="BA1058" s="105">
        <f>_xll.qlCalendarAdvance(Calendar,BA1057,AY1058,"f",,Trigger)</f>
        <v>46721</v>
      </c>
      <c r="BB1058" s="105">
        <f>_xll.qlInterestRateIndexMaturity(Currency&amp;"ibor"&amp;Tenor,BA1058,Trigger)</f>
        <v>47087</v>
      </c>
      <c r="BC1058" s="257">
        <f>_xll.qlIndexFixing($AC$5,AZ1058,TRUE,_xll.ohTrigger(Trigger,Trigger12M))</f>
        <v>1.812808531406673E-2</v>
      </c>
      <c r="BD1058" s="257">
        <f>_xll.qlIndexFixing($BE$1,AZ1058,TRUE,_xll.ohTrigger(Trigger,Trigger12M))</f>
        <v>1.7821062160308938E-2</v>
      </c>
    </row>
    <row r="1059" spans="51:56" ht="11.25" customHeight="1" x14ac:dyDescent="0.25">
      <c r="AY1059" s="106" t="s">
        <v>83</v>
      </c>
      <c r="AZ1059" s="105">
        <f>_xll.qlInterestRateIndexFixingDate(Currency&amp;"ibor"&amp;Tenor,BA1059,Trigger)</f>
        <v>46724</v>
      </c>
      <c r="BA1059" s="105">
        <f>_xll.qlCalendarAdvance(Calendar,BA1058,AY1059,"f",,Trigger)</f>
        <v>46728</v>
      </c>
      <c r="BB1059" s="105">
        <f>_xll.qlInterestRateIndexMaturity(Currency&amp;"ibor"&amp;Tenor,BA1059,Trigger)</f>
        <v>47094</v>
      </c>
      <c r="BC1059" s="257">
        <f>_xll.qlIndexFixing($AC$5,AZ1059,TRUE,_xll.ohTrigger(Trigger,Trigger12M))</f>
        <v>1.8123589429758606E-2</v>
      </c>
      <c r="BD1059" s="257">
        <f>_xll.qlIndexFixing($BE$1,AZ1059,TRUE,_xll.ohTrigger(Trigger,Trigger12M))</f>
        <v>1.7816103637289214E-2</v>
      </c>
    </row>
    <row r="1060" spans="51:56" ht="11.25" customHeight="1" x14ac:dyDescent="0.25">
      <c r="AY1060" s="106" t="s">
        <v>83</v>
      </c>
      <c r="AZ1060" s="105">
        <f>_xll.qlInterestRateIndexFixingDate(Currency&amp;"ibor"&amp;Tenor,BA1060,Trigger)</f>
        <v>46731</v>
      </c>
      <c r="BA1060" s="105">
        <f>_xll.qlCalendarAdvance(Calendar,BA1059,AY1060,"f",,Trigger)</f>
        <v>46735</v>
      </c>
      <c r="BB1060" s="105">
        <f>_xll.qlInterestRateIndexMaturity(Currency&amp;"ibor"&amp;Tenor,BA1060,Trigger)</f>
        <v>47101</v>
      </c>
      <c r="BC1060" s="257">
        <f>_xll.qlIndexFixing($AC$5,AZ1060,TRUE,_xll.ohTrigger(Trigger,Trigger12M))</f>
        <v>1.8119024771191632E-2</v>
      </c>
      <c r="BD1060" s="257">
        <f>_xll.qlIndexFixing($BE$1,AZ1060,TRUE,_xll.ohTrigger(Trigger,Trigger12M))</f>
        <v>1.7811129138107458E-2</v>
      </c>
    </row>
    <row r="1061" spans="51:56" ht="11.25" customHeight="1" x14ac:dyDescent="0.25">
      <c r="AY1061" s="106" t="s">
        <v>83</v>
      </c>
      <c r="AZ1061" s="105">
        <f>_xll.qlInterestRateIndexFixingDate(Currency&amp;"ibor"&amp;Tenor,BA1061,Trigger)</f>
        <v>46738</v>
      </c>
      <c r="BA1061" s="105">
        <f>_xll.qlCalendarAdvance(Calendar,BA1060,AY1061,"f",,Trigger)</f>
        <v>46742</v>
      </c>
      <c r="BB1061" s="105">
        <f>_xll.qlInterestRateIndexMaturity(Currency&amp;"ibor"&amp;Tenor,BA1061,Trigger)</f>
        <v>47108</v>
      </c>
      <c r="BC1061" s="257">
        <f>_xll.qlIndexFixing($AC$5,AZ1061,TRUE,_xll.ohTrigger(Trigger,Trigger12M))</f>
        <v>1.8114391339306247E-2</v>
      </c>
      <c r="BD1061" s="257">
        <f>_xll.qlIndexFixing($BE$1,AZ1061,TRUE,_xll.ohTrigger(Trigger,Trigger12M))</f>
        <v>1.7806139183593386E-2</v>
      </c>
    </row>
    <row r="1062" spans="51:56" ht="11.25" customHeight="1" x14ac:dyDescent="0.25">
      <c r="AY1062" s="106" t="s">
        <v>83</v>
      </c>
      <c r="AZ1062" s="105">
        <f>_xll.qlInterestRateIndexFixingDate(Currency&amp;"ibor"&amp;Tenor,BA1062,Trigger)</f>
        <v>46745</v>
      </c>
      <c r="BA1062" s="105">
        <f>_xll.qlCalendarAdvance(Calendar,BA1061,AY1062,"f",,Trigger)</f>
        <v>46749</v>
      </c>
      <c r="BB1062" s="105">
        <f>_xll.qlInterestRateIndexMaturity(Currency&amp;"ibor"&amp;Tenor,BA1062,Trigger)</f>
        <v>47115</v>
      </c>
      <c r="BC1062" s="257">
        <f>_xll.qlIndexFixing($AC$5,AZ1062,TRUE,_xll.ohTrigger(Trigger,Trigger12M))</f>
        <v>1.8109689135056884E-2</v>
      </c>
      <c r="BD1062" s="257">
        <f>_xll.qlIndexFixing($BE$1,AZ1062,TRUE,_xll.ohTrigger(Trigger,Trigger12M))</f>
        <v>1.780113429456711E-2</v>
      </c>
    </row>
    <row r="1063" spans="51:56" ht="11.25" customHeight="1" x14ac:dyDescent="0.25">
      <c r="AY1063" s="106" t="s">
        <v>83</v>
      </c>
      <c r="AZ1063" s="105">
        <f>_xll.qlInterestRateIndexFixingDate(Currency&amp;"ibor"&amp;Tenor,BA1063,Trigger)</f>
        <v>46752</v>
      </c>
      <c r="BA1063" s="105">
        <f>_xll.qlCalendarAdvance(Calendar,BA1062,AY1063,"f",,Trigger)</f>
        <v>46756</v>
      </c>
      <c r="BB1063" s="105">
        <f>_xll.qlInterestRateIndexMaturity(Currency&amp;"ibor"&amp;Tenor,BA1063,Trigger)</f>
        <v>47122</v>
      </c>
      <c r="BC1063" s="257">
        <f>_xll.qlIndexFixing($AC$5,AZ1063,TRUE,_xll.ohTrigger(Trigger,Trigger12M))</f>
        <v>1.8104918159412169E-2</v>
      </c>
      <c r="BD1063" s="257">
        <f>_xll.qlIndexFixing($BE$1,AZ1063,TRUE,_xll.ohTrigger(Trigger,Trigger12M))</f>
        <v>1.7796114991839564E-2</v>
      </c>
    </row>
    <row r="1064" spans="51:56" ht="11.25" customHeight="1" x14ac:dyDescent="0.25">
      <c r="AY1064" s="106" t="s">
        <v>83</v>
      </c>
      <c r="AZ1064" s="105">
        <f>_xll.qlInterestRateIndexFixingDate(Currency&amp;"ibor"&amp;Tenor,BA1064,Trigger)</f>
        <v>46759</v>
      </c>
      <c r="BA1064" s="105">
        <f>_xll.qlCalendarAdvance(Calendar,BA1063,AY1064,"f",,Trigger)</f>
        <v>46763</v>
      </c>
      <c r="BB1064" s="105">
        <f>_xll.qlInterestRateIndexMaturity(Currency&amp;"ibor"&amp;Tenor,BA1064,Trigger)</f>
        <v>47129</v>
      </c>
      <c r="BC1064" s="257">
        <f>_xll.qlIndexFixing($AC$5,AZ1064,TRUE,_xll.ohTrigger(Trigger,Trigger12M))</f>
        <v>1.8100078413355137E-2</v>
      </c>
      <c r="BD1064" s="257">
        <f>_xll.qlIndexFixing($BE$1,AZ1064,TRUE,_xll.ohTrigger(Trigger,Trigger12M))</f>
        <v>1.7791081796211416E-2</v>
      </c>
    </row>
    <row r="1065" spans="51:56" ht="11.25" customHeight="1" x14ac:dyDescent="0.25">
      <c r="AY1065" s="106" t="s">
        <v>83</v>
      </c>
      <c r="AZ1065" s="105">
        <f>_xll.qlInterestRateIndexFixingDate(Currency&amp;"ibor"&amp;Tenor,BA1065,Trigger)</f>
        <v>46766</v>
      </c>
      <c r="BA1065" s="105">
        <f>_xll.qlCalendarAdvance(Calendar,BA1064,AY1065,"f",,Trigger)</f>
        <v>46770</v>
      </c>
      <c r="BB1065" s="105">
        <f>_xll.qlInterestRateIndexMaturity(Currency&amp;"ibor"&amp;Tenor,BA1065,Trigger)</f>
        <v>47136</v>
      </c>
      <c r="BC1065" s="257">
        <f>_xll.qlIndexFixing($AC$5,AZ1065,TRUE,_xll.ohTrigger(Trigger,Trigger12M))</f>
        <v>1.8095169897882589E-2</v>
      </c>
      <c r="BD1065" s="257">
        <f>_xll.qlIndexFixing($BE$1,AZ1065,TRUE,_xll.ohTrigger(Trigger,Trigger12M))</f>
        <v>1.7786035228473291E-2</v>
      </c>
    </row>
    <row r="1066" spans="51:56" ht="11.25" customHeight="1" x14ac:dyDescent="0.25">
      <c r="AY1066" s="106" t="s">
        <v>83</v>
      </c>
      <c r="AZ1066" s="105">
        <f>_xll.qlInterestRateIndexFixingDate(Currency&amp;"ibor"&amp;Tenor,BA1066,Trigger)</f>
        <v>46773</v>
      </c>
      <c r="BA1066" s="105">
        <f>_xll.qlCalendarAdvance(Calendar,BA1065,AY1066,"f",,Trigger)</f>
        <v>46777</v>
      </c>
      <c r="BB1066" s="105">
        <f>_xll.qlInterestRateIndexMaturity(Currency&amp;"ibor"&amp;Tenor,BA1066,Trigger)</f>
        <v>47143</v>
      </c>
      <c r="BC1066" s="257">
        <f>_xll.qlIndexFixing($AC$5,AZ1066,TRUE,_xll.ohTrigger(Trigger,Trigger12M))</f>
        <v>1.8090192614005952E-2</v>
      </c>
      <c r="BD1066" s="257">
        <f>_xll.qlIndexFixing($BE$1,AZ1066,TRUE,_xll.ohTrigger(Trigger,Trigger12M))</f>
        <v>1.7780975809406421E-2</v>
      </c>
    </row>
    <row r="1067" spans="51:56" ht="11.25" customHeight="1" x14ac:dyDescent="0.25">
      <c r="AY1067" s="106" t="s">
        <v>83</v>
      </c>
      <c r="AZ1067" s="105">
        <f>_xll.qlInterestRateIndexFixingDate(Currency&amp;"ibor"&amp;Tenor,BA1067,Trigger)</f>
        <v>46780</v>
      </c>
      <c r="BA1067" s="105">
        <f>_xll.qlCalendarAdvance(Calendar,BA1066,AY1067,"f",,Trigger)</f>
        <v>46784</v>
      </c>
      <c r="BB1067" s="105">
        <f>_xll.qlInterestRateIndexMaturity(Currency&amp;"ibor"&amp;Tenor,BA1067,Trigger)</f>
        <v>47150</v>
      </c>
      <c r="BC1067" s="257">
        <f>_xll.qlIndexFixing($AC$5,AZ1067,TRUE,_xll.ohTrigger(Trigger,Trigger12M))</f>
        <v>1.8085146562750204E-2</v>
      </c>
      <c r="BD1067" s="257">
        <f>_xll.qlIndexFixing($BE$1,AZ1067,TRUE,_xll.ohTrigger(Trigger,Trigger12M))</f>
        <v>1.7775904059781557E-2</v>
      </c>
    </row>
    <row r="1068" spans="51:56" ht="11.25" customHeight="1" x14ac:dyDescent="0.25">
      <c r="AY1068" s="106" t="s">
        <v>83</v>
      </c>
      <c r="AZ1068" s="105">
        <f>_xll.qlInterestRateIndexFixingDate(Currency&amp;"ibor"&amp;Tenor,BA1068,Trigger)</f>
        <v>46787</v>
      </c>
      <c r="BA1068" s="105">
        <f>_xll.qlCalendarAdvance(Calendar,BA1067,AY1068,"f",,Trigger)</f>
        <v>46791</v>
      </c>
      <c r="BB1068" s="105">
        <f>_xll.qlInterestRateIndexMaturity(Currency&amp;"ibor"&amp;Tenor,BA1068,Trigger)</f>
        <v>47157</v>
      </c>
      <c r="BC1068" s="257">
        <f>_xll.qlIndexFixing($AC$5,AZ1068,TRUE,_xll.ohTrigger(Trigger,Trigger12M))</f>
        <v>1.8080031745155167E-2</v>
      </c>
      <c r="BD1068" s="257">
        <f>_xll.qlIndexFixing($BE$1,AZ1068,TRUE,_xll.ohTrigger(Trigger,Trigger12M))</f>
        <v>1.7770820500359399E-2</v>
      </c>
    </row>
    <row r="1069" spans="51:56" ht="11.25" customHeight="1" x14ac:dyDescent="0.25">
      <c r="AY1069" s="106" t="s">
        <v>83</v>
      </c>
      <c r="AZ1069" s="105">
        <f>_xll.qlInterestRateIndexFixingDate(Currency&amp;"ibor"&amp;Tenor,BA1069,Trigger)</f>
        <v>46794</v>
      </c>
      <c r="BA1069" s="105">
        <f>_xll.qlCalendarAdvance(Calendar,BA1068,AY1069,"f",,Trigger)</f>
        <v>46798</v>
      </c>
      <c r="BB1069" s="105">
        <f>_xll.qlInterestRateIndexMaturity(Currency&amp;"ibor"&amp;Tenor,BA1069,Trigger)</f>
        <v>47164</v>
      </c>
      <c r="BC1069" s="257">
        <f>_xll.qlIndexFixing($AC$5,AZ1069,TRUE,_xll.ohTrigger(Trigger,Trigger12M))</f>
        <v>1.8074848162274202E-2</v>
      </c>
      <c r="BD1069" s="257">
        <f>_xll.qlIndexFixing($BE$1,AZ1069,TRUE,_xll.ohTrigger(Trigger,Trigger12M))</f>
        <v>1.7765725651891041E-2</v>
      </c>
    </row>
    <row r="1070" spans="51:56" ht="11.25" customHeight="1" x14ac:dyDescent="0.25">
      <c r="AY1070" s="106" t="s">
        <v>83</v>
      </c>
      <c r="AZ1070" s="105">
        <f>_xll.qlInterestRateIndexFixingDate(Currency&amp;"ibor"&amp;Tenor,BA1070,Trigger)</f>
        <v>46801</v>
      </c>
      <c r="BA1070" s="105">
        <f>_xll.qlCalendarAdvance(Calendar,BA1069,AY1070,"f",,Trigger)</f>
        <v>46805</v>
      </c>
      <c r="BB1070" s="105">
        <f>_xll.qlInterestRateIndexMaturity(Currency&amp;"ibor"&amp;Tenor,BA1070,Trigger)</f>
        <v>47171</v>
      </c>
      <c r="BC1070" s="257">
        <f>_xll.qlIndexFixing($AC$5,AZ1070,TRUE,_xll.ohTrigger(Trigger,Trigger12M))</f>
        <v>1.8069595815175532E-2</v>
      </c>
      <c r="BD1070" s="257">
        <f>_xll.qlIndexFixing($BE$1,AZ1070,TRUE,_xll.ohTrigger(Trigger,Trigger12M))</f>
        <v>1.7760620035116654E-2</v>
      </c>
    </row>
    <row r="1071" spans="51:56" ht="11.25" customHeight="1" x14ac:dyDescent="0.25">
      <c r="AY1071" s="106" t="s">
        <v>83</v>
      </c>
      <c r="AZ1071" s="105">
        <f>_xll.qlInterestRateIndexFixingDate(Currency&amp;"ibor"&amp;Tenor,BA1071,Trigger)</f>
        <v>46808</v>
      </c>
      <c r="BA1071" s="105">
        <f>_xll.qlCalendarAdvance(Calendar,BA1070,AY1071,"f",,Trigger)</f>
        <v>46812</v>
      </c>
      <c r="BB1071" s="105">
        <f>_xll.qlInterestRateIndexMaturity(Currency&amp;"ibor"&amp;Tenor,BA1071,Trigger)</f>
        <v>47177</v>
      </c>
      <c r="BC1071" s="257">
        <f>_xll.qlIndexFixing($AC$5,AZ1071,TRUE,_xll.ohTrigger(Trigger,Trigger12M))</f>
        <v>1.8063446836172482E-2</v>
      </c>
      <c r="BD1071" s="257">
        <f>_xll.qlIndexFixing($BE$1,AZ1071,TRUE,_xll.ohTrigger(Trigger,Trigger12M))</f>
        <v>1.7755440745806809E-2</v>
      </c>
    </row>
    <row r="1072" spans="51:56" ht="11.25" customHeight="1" x14ac:dyDescent="0.25">
      <c r="AY1072" s="106" t="s">
        <v>83</v>
      </c>
      <c r="AZ1072" s="105">
        <f>_xll.qlInterestRateIndexFixingDate(Currency&amp;"ibor"&amp;Tenor,BA1072,Trigger)</f>
        <v>46815</v>
      </c>
      <c r="BA1072" s="105">
        <f>_xll.qlCalendarAdvance(Calendar,BA1071,AY1072,"f",,Trigger)</f>
        <v>46819</v>
      </c>
      <c r="BB1072" s="105">
        <f>_xll.qlInterestRateIndexMaturity(Currency&amp;"ibor"&amp;Tenor,BA1072,Trigger)</f>
        <v>47184</v>
      </c>
      <c r="BC1072" s="257">
        <f>_xll.qlIndexFixing($AC$5,AZ1072,TRUE,_xll.ohTrigger(Trigger,Trigger12M))</f>
        <v>1.8057995689161221E-2</v>
      </c>
      <c r="BD1072" s="257">
        <f>_xll.qlIndexFixing($BE$1,AZ1072,TRUE,_xll.ohTrigger(Trigger,Trigger12M))</f>
        <v>1.7750315758985256E-2</v>
      </c>
    </row>
    <row r="1073" spans="51:56" ht="11.25" customHeight="1" x14ac:dyDescent="0.25">
      <c r="AY1073" s="106" t="s">
        <v>83</v>
      </c>
      <c r="AZ1073" s="105">
        <f>_xll.qlInterestRateIndexFixingDate(Currency&amp;"ibor"&amp;Tenor,BA1073,Trigger)</f>
        <v>46822</v>
      </c>
      <c r="BA1073" s="105">
        <f>_xll.qlCalendarAdvance(Calendar,BA1072,AY1073,"f",,Trigger)</f>
        <v>46826</v>
      </c>
      <c r="BB1073" s="105">
        <f>_xll.qlInterestRateIndexMaturity(Currency&amp;"ibor"&amp;Tenor,BA1073,Trigger)</f>
        <v>47191</v>
      </c>
      <c r="BC1073" s="257">
        <f>_xll.qlIndexFixing($AC$5,AZ1073,TRUE,_xll.ohTrigger(Trigger,Trigger12M))</f>
        <v>1.8052475596800586E-2</v>
      </c>
      <c r="BD1073" s="257">
        <f>_xll.qlIndexFixing($BE$1,AZ1073,TRUE,_xll.ohTrigger(Trigger,Trigger12M))</f>
        <v>1.7745181529207489E-2</v>
      </c>
    </row>
    <row r="1074" spans="51:56" ht="11.25" customHeight="1" x14ac:dyDescent="0.25">
      <c r="AY1074" s="106" t="s">
        <v>83</v>
      </c>
      <c r="AZ1074" s="105">
        <f>_xll.qlInterestRateIndexFixingDate(Currency&amp;"ibor"&amp;Tenor,BA1074,Trigger)</f>
        <v>46829</v>
      </c>
      <c r="BA1074" s="105">
        <f>_xll.qlCalendarAdvance(Calendar,BA1073,AY1074,"f",,Trigger)</f>
        <v>46833</v>
      </c>
      <c r="BB1074" s="105">
        <f>_xll.qlInterestRateIndexMaturity(Currency&amp;"ibor"&amp;Tenor,BA1074,Trigger)</f>
        <v>47198</v>
      </c>
      <c r="BC1074" s="257">
        <f>_xll.qlIndexFixing($AC$5,AZ1074,TRUE,_xll.ohTrigger(Trigger,Trigger12M))</f>
        <v>1.8046886560227637E-2</v>
      </c>
      <c r="BD1074" s="257">
        <f>_xll.qlIndexFixing($BE$1,AZ1074,TRUE,_xll.ohTrigger(Trigger,Trigger12M))</f>
        <v>1.7740038577147434E-2</v>
      </c>
    </row>
    <row r="1075" spans="51:56" ht="11.25" customHeight="1" x14ac:dyDescent="0.25">
      <c r="AY1075" s="106" t="s">
        <v>83</v>
      </c>
      <c r="AZ1075" s="105">
        <f>_xll.qlInterestRateIndexFixingDate(Currency&amp;"ibor"&amp;Tenor,BA1075,Trigger)</f>
        <v>46836</v>
      </c>
      <c r="BA1075" s="105">
        <f>_xll.qlCalendarAdvance(Calendar,BA1074,AY1075,"f",,Trigger)</f>
        <v>46840</v>
      </c>
      <c r="BB1075" s="105">
        <f>_xll.qlInterestRateIndexMaturity(Currency&amp;"ibor"&amp;Tenor,BA1075,Trigger)</f>
        <v>47205</v>
      </c>
      <c r="BC1075" s="257">
        <f>_xll.qlIndexFixing($AC$5,AZ1075,TRUE,_xll.ohTrigger(Trigger,Trigger12M))</f>
        <v>1.8041228580593895E-2</v>
      </c>
      <c r="BD1075" s="257">
        <f>_xll.qlIndexFixing($BE$1,AZ1075,TRUE,_xll.ohTrigger(Trigger,Trigger12M))</f>
        <v>1.7734887423469139E-2</v>
      </c>
    </row>
    <row r="1076" spans="51:56" ht="11.25" customHeight="1" x14ac:dyDescent="0.25">
      <c r="AY1076" s="106" t="s">
        <v>83</v>
      </c>
      <c r="AZ1076" s="105">
        <f>_xll.qlInterestRateIndexFixingDate(Currency&amp;"ibor"&amp;Tenor,BA1076,Trigger)</f>
        <v>46843</v>
      </c>
      <c r="BA1076" s="105">
        <f>_xll.qlCalendarAdvance(Calendar,BA1075,AY1076,"f",,Trigger)</f>
        <v>46847</v>
      </c>
      <c r="BB1076" s="105">
        <f>_xll.qlInterestRateIndexMaturity(Currency&amp;"ibor"&amp;Tenor,BA1076,Trigger)</f>
        <v>47212</v>
      </c>
      <c r="BC1076" s="257">
        <f>_xll.qlIndexFixing($AC$5,AZ1076,TRUE,_xll.ohTrigger(Trigger,Trigger12M))</f>
        <v>1.8035501659064892E-2</v>
      </c>
      <c r="BD1076" s="257">
        <f>_xll.qlIndexFixing($BE$1,AZ1076,TRUE,_xll.ohTrigger(Trigger,Trigger12M))</f>
        <v>1.7729728588825287E-2</v>
      </c>
    </row>
    <row r="1077" spans="51:56" ht="11.25" customHeight="1" x14ac:dyDescent="0.25">
      <c r="AY1077" s="106" t="s">
        <v>83</v>
      </c>
      <c r="AZ1077" s="105">
        <f>_xll.qlInterestRateIndexFixingDate(Currency&amp;"ibor"&amp;Tenor,BA1077,Trigger)</f>
        <v>46850</v>
      </c>
      <c r="BA1077" s="105">
        <f>_xll.qlCalendarAdvance(Calendar,BA1076,AY1077,"f",,Trigger)</f>
        <v>46854</v>
      </c>
      <c r="BB1077" s="105">
        <f>_xll.qlInterestRateIndexMaturity(Currency&amp;"ibor"&amp;Tenor,BA1077,Trigger)</f>
        <v>47219</v>
      </c>
      <c r="BC1077" s="257">
        <f>_xll.qlIndexFixing($AC$5,AZ1077,TRUE,_xll.ohTrigger(Trigger,Trigger12M))</f>
        <v>1.8029705796819957E-2</v>
      </c>
      <c r="BD1077" s="257">
        <f>_xll.qlIndexFixing($BE$1,AZ1077,TRUE,_xll.ohTrigger(Trigger,Trigger12M))</f>
        <v>1.7724562593858906E-2</v>
      </c>
    </row>
    <row r="1078" spans="51:56" ht="11.25" customHeight="1" x14ac:dyDescent="0.25">
      <c r="AY1078" s="106" t="s">
        <v>83</v>
      </c>
      <c r="AZ1078" s="105">
        <f>_xll.qlInterestRateIndexFixingDate(Currency&amp;"ibor"&amp;Tenor,BA1078,Trigger)</f>
        <v>46855</v>
      </c>
      <c r="BA1078" s="105">
        <f>_xll.qlCalendarAdvance(Calendar,BA1077,AY1078,"f",,Trigger)</f>
        <v>46861</v>
      </c>
      <c r="BB1078" s="105">
        <f>_xll.qlInterestRateIndexMaturity(Currency&amp;"ibor"&amp;Tenor,BA1078,Trigger)</f>
        <v>47226</v>
      </c>
      <c r="BC1078" s="257">
        <f>_xll.qlIndexFixing($AC$5,AZ1078,TRUE,_xll.ohTrigger(Trigger,Trigger12M))</f>
        <v>1.8023840995053317E-2</v>
      </c>
      <c r="BD1078" s="257">
        <f>_xll.qlIndexFixing($BE$1,AZ1078,TRUE,_xll.ohTrigger(Trigger,Trigger12M))</f>
        <v>1.7719389959201866E-2</v>
      </c>
    </row>
    <row r="1079" spans="51:56" ht="11.25" customHeight="1" x14ac:dyDescent="0.25">
      <c r="AY1079" s="106" t="s">
        <v>83</v>
      </c>
      <c r="AZ1079" s="105">
        <f>_xll.qlInterestRateIndexFixingDate(Currency&amp;"ibor"&amp;Tenor,BA1079,Trigger)</f>
        <v>46864</v>
      </c>
      <c r="BA1079" s="105">
        <f>_xll.qlCalendarAdvance(Calendar,BA1078,AY1079,"f",,Trigger)</f>
        <v>46868</v>
      </c>
      <c r="BB1079" s="105">
        <f>_xll.qlInterestRateIndexMaturity(Currency&amp;"ibor"&amp;Tenor,BA1079,Trigger)</f>
        <v>47233</v>
      </c>
      <c r="BC1079" s="257">
        <f>_xll.qlIndexFixing($AC$5,AZ1079,TRUE,_xll.ohTrigger(Trigger,Trigger12M))</f>
        <v>1.8017907254973205E-2</v>
      </c>
      <c r="BD1079" s="257">
        <f>_xll.qlIndexFixing($BE$1,AZ1079,TRUE,_xll.ohTrigger(Trigger,Trigger12M))</f>
        <v>1.7714211205475738E-2</v>
      </c>
    </row>
    <row r="1080" spans="51:56" ht="11.25" customHeight="1" x14ac:dyDescent="0.25">
      <c r="AY1080" s="106" t="s">
        <v>83</v>
      </c>
      <c r="AZ1080" s="105">
        <f>_xll.qlInterestRateIndexFixingDate(Currency&amp;"ibor"&amp;Tenor,BA1080,Trigger)</f>
        <v>46870</v>
      </c>
      <c r="BA1080" s="105">
        <f>_xll.qlCalendarAdvance(Calendar,BA1079,AY1080,"f",,Trigger)</f>
        <v>46875</v>
      </c>
      <c r="BB1080" s="105">
        <f>_xll.qlInterestRateIndexMaturity(Currency&amp;"ibor"&amp;Tenor,BA1080,Trigger)</f>
        <v>47240</v>
      </c>
      <c r="BC1080" s="257">
        <f>_xll.qlIndexFixing($AC$5,AZ1080,TRUE,_xll.ohTrigger(Trigger,Trigger12M))</f>
        <v>1.8011904577801444E-2</v>
      </c>
      <c r="BD1080" s="257">
        <f>_xll.qlIndexFixing($BE$1,AZ1080,TRUE,_xll.ohTrigger(Trigger,Trigger12M))</f>
        <v>1.7709026853291805E-2</v>
      </c>
    </row>
    <row r="1081" spans="51:56" ht="11.25" customHeight="1" x14ac:dyDescent="0.25">
      <c r="AY1081" s="106" t="s">
        <v>83</v>
      </c>
      <c r="AZ1081" s="105">
        <f>_xll.qlInterestRateIndexFixingDate(Currency&amp;"ibor"&amp;Tenor,BA1081,Trigger)</f>
        <v>46878</v>
      </c>
      <c r="BA1081" s="105">
        <f>_xll.qlCalendarAdvance(Calendar,BA1080,AY1081,"f",,Trigger)</f>
        <v>46882</v>
      </c>
      <c r="BB1081" s="105">
        <f>_xll.qlInterestRateIndexMaturity(Currency&amp;"ibor"&amp;Tenor,BA1081,Trigger)</f>
        <v>47247</v>
      </c>
      <c r="BC1081" s="257">
        <f>_xll.qlIndexFixing($AC$5,AZ1081,TRUE,_xll.ohTrigger(Trigger,Trigger12M))</f>
        <v>1.8005832964775176E-2</v>
      </c>
      <c r="BD1081" s="257">
        <f>_xll.qlIndexFixing($BE$1,AZ1081,TRUE,_xll.ohTrigger(Trigger,Trigger12M))</f>
        <v>1.7703837423249734E-2</v>
      </c>
    </row>
    <row r="1082" spans="51:56" ht="11.25" customHeight="1" x14ac:dyDescent="0.25">
      <c r="AY1082" s="106" t="s">
        <v>83</v>
      </c>
      <c r="AZ1082" s="105">
        <f>_xll.qlInterestRateIndexFixingDate(Currency&amp;"ibor"&amp;Tenor,BA1082,Trigger)</f>
        <v>46885</v>
      </c>
      <c r="BA1082" s="105">
        <f>_xll.qlCalendarAdvance(Calendar,BA1081,AY1082,"f",,Trigger)</f>
        <v>46889</v>
      </c>
      <c r="BB1082" s="105">
        <f>_xll.qlInterestRateIndexMaturity(Currency&amp;"ibor"&amp;Tenor,BA1082,Trigger)</f>
        <v>47254</v>
      </c>
      <c r="BC1082" s="257">
        <f>_xll.qlIndexFixing($AC$5,AZ1082,TRUE,_xll.ohTrigger(Trigger,Trigger12M))</f>
        <v>1.7999692417144695E-2</v>
      </c>
      <c r="BD1082" s="257">
        <f>_xll.qlIndexFixing($BE$1,AZ1082,TRUE,_xll.ohTrigger(Trigger,Trigger12M))</f>
        <v>1.7698643435939351E-2</v>
      </c>
    </row>
    <row r="1083" spans="51:56" ht="11.25" customHeight="1" x14ac:dyDescent="0.25">
      <c r="AY1083" s="106" t="s">
        <v>83</v>
      </c>
      <c r="AZ1083" s="105">
        <f>_xll.qlInterestRateIndexFixingDate(Currency&amp;"ibor"&amp;Tenor,BA1083,Trigger)</f>
        <v>46892</v>
      </c>
      <c r="BA1083" s="105">
        <f>_xll.qlCalendarAdvance(Calendar,BA1082,AY1083,"f",,Trigger)</f>
        <v>46896</v>
      </c>
      <c r="BB1083" s="105">
        <f>_xll.qlInterestRateIndexMaturity(Currency&amp;"ibor"&amp;Tenor,BA1083,Trigger)</f>
        <v>47261</v>
      </c>
      <c r="BC1083" s="257">
        <f>_xll.qlIndexFixing($AC$5,AZ1083,TRUE,_xll.ohTrigger(Trigger,Trigger12M))</f>
        <v>1.7993482936174955E-2</v>
      </c>
      <c r="BD1083" s="257">
        <f>_xll.qlIndexFixing($BE$1,AZ1083,TRUE,_xll.ohTrigger(Trigger,Trigger12M))</f>
        <v>1.7693445411939734E-2</v>
      </c>
    </row>
    <row r="1084" spans="51:56" ht="11.25" customHeight="1" x14ac:dyDescent="0.25">
      <c r="AY1084" s="106" t="s">
        <v>83</v>
      </c>
      <c r="AZ1084" s="105">
        <f>_xll.qlInterestRateIndexFixingDate(Currency&amp;"ibor"&amp;Tenor,BA1084,Trigger)</f>
        <v>46899</v>
      </c>
      <c r="BA1084" s="105">
        <f>_xll.qlCalendarAdvance(Calendar,BA1083,AY1084,"f",,Trigger)</f>
        <v>46903</v>
      </c>
      <c r="BB1084" s="105">
        <f>_xll.qlInterestRateIndexMaturity(Currency&amp;"ibor"&amp;Tenor,BA1084,Trigger)</f>
        <v>47268</v>
      </c>
      <c r="BC1084" s="257">
        <f>_xll.qlIndexFixing($AC$5,AZ1084,TRUE,_xll.ohTrigger(Trigger,Trigger12M))</f>
        <v>1.7987204523145155E-2</v>
      </c>
      <c r="BD1084" s="257">
        <f>_xll.qlIndexFixing($BE$1,AZ1084,TRUE,_xll.ohTrigger(Trigger,Trigger12M))</f>
        <v>1.7688243871819029E-2</v>
      </c>
    </row>
    <row r="1085" spans="51:56" ht="11.25" customHeight="1" x14ac:dyDescent="0.25">
      <c r="AY1085" s="106" t="s">
        <v>83</v>
      </c>
      <c r="AZ1085" s="105">
        <f>_xll.qlInterestRateIndexFixingDate(Currency&amp;"ibor"&amp;Tenor,BA1085,Trigger)</f>
        <v>46906</v>
      </c>
      <c r="BA1085" s="105">
        <f>_xll.qlCalendarAdvance(Calendar,BA1084,AY1085,"f",,Trigger)</f>
        <v>46910</v>
      </c>
      <c r="BB1085" s="105">
        <f>_xll.qlInterestRateIndexMaturity(Currency&amp;"ibor"&amp;Tenor,BA1085,Trigger)</f>
        <v>47275</v>
      </c>
      <c r="BC1085" s="257">
        <f>_xll.qlIndexFixing($AC$5,AZ1085,TRUE,_xll.ohTrigger(Trigger,Trigger12M))</f>
        <v>1.7989015651239559E-2</v>
      </c>
      <c r="BD1085" s="257">
        <f>_xll.qlIndexFixing($BE$1,AZ1085,TRUE,_xll.ohTrigger(Trigger,Trigger12M))</f>
        <v>1.7683039336134194E-2</v>
      </c>
    </row>
    <row r="1086" spans="51:56" ht="11.25" customHeight="1" x14ac:dyDescent="0.25">
      <c r="AY1086" s="106" t="s">
        <v>83</v>
      </c>
      <c r="AZ1086" s="105">
        <f>_xll.qlInterestRateIndexFixingDate(Currency&amp;"ibor"&amp;Tenor,BA1086,Trigger)</f>
        <v>46913</v>
      </c>
      <c r="BA1086" s="105">
        <f>_xll.qlCalendarAdvance(Calendar,BA1085,AY1086,"f",,Trigger)</f>
        <v>46917</v>
      </c>
      <c r="BB1086" s="105">
        <f>_xll.qlInterestRateIndexMaturity(Currency&amp;"ibor"&amp;Tenor,BA1086,Trigger)</f>
        <v>47282</v>
      </c>
      <c r="BC1086" s="257">
        <f>_xll.qlIndexFixing($AC$5,AZ1086,TRUE,_xll.ohTrigger(Trigger,Trigger12M))</f>
        <v>1.7987740866025184E-2</v>
      </c>
      <c r="BD1086" s="257">
        <f>_xll.qlIndexFixing($BE$1,AZ1086,TRUE,_xll.ohTrigger(Trigger,Trigger12M))</f>
        <v>1.7677832325432567E-2</v>
      </c>
    </row>
    <row r="1087" spans="51:56" ht="11.25" customHeight="1" x14ac:dyDescent="0.25">
      <c r="AY1087" s="106" t="s">
        <v>83</v>
      </c>
      <c r="AZ1087" s="105">
        <f>_xll.qlInterestRateIndexFixingDate(Currency&amp;"ibor"&amp;Tenor,BA1087,Trigger)</f>
        <v>46920</v>
      </c>
      <c r="BA1087" s="105">
        <f>_xll.qlCalendarAdvance(Calendar,BA1086,AY1087,"f",,Trigger)</f>
        <v>46924</v>
      </c>
      <c r="BB1087" s="105">
        <f>_xll.qlInterestRateIndexMaturity(Currency&amp;"ibor"&amp;Tenor,BA1087,Trigger)</f>
        <v>47289</v>
      </c>
      <c r="BC1087" s="257">
        <f>_xll.qlIndexFixing($AC$5,AZ1087,TRUE,_xll.ohTrigger(Trigger,Trigger12M))</f>
        <v>1.7986416020217985E-2</v>
      </c>
      <c r="BD1087" s="257">
        <f>_xll.qlIndexFixing($BE$1,AZ1087,TRUE,_xll.ohTrigger(Trigger,Trigger12M))</f>
        <v>1.7672623360248996E-2</v>
      </c>
    </row>
    <row r="1088" spans="51:56" ht="11.25" customHeight="1" x14ac:dyDescent="0.25">
      <c r="AY1088" s="106" t="s">
        <v>83</v>
      </c>
      <c r="AZ1088" s="105">
        <f>_xll.qlInterestRateIndexFixingDate(Currency&amp;"ibor"&amp;Tenor,BA1088,Trigger)</f>
        <v>46927</v>
      </c>
      <c r="BA1088" s="105">
        <f>_xll.qlCalendarAdvance(Calendar,BA1087,AY1088,"f",,Trigger)</f>
        <v>46931</v>
      </c>
      <c r="BB1088" s="105">
        <f>_xll.qlInterestRateIndexMaturity(Currency&amp;"ibor"&amp;Tenor,BA1088,Trigger)</f>
        <v>47296</v>
      </c>
      <c r="BC1088" s="257">
        <f>_xll.qlIndexFixing($AC$5,AZ1088,TRUE,_xll.ohTrigger(Trigger,Trigger12M))</f>
        <v>1.7985041114016383E-2</v>
      </c>
      <c r="BD1088" s="257">
        <f>_xll.qlIndexFixing($BE$1,AZ1088,TRUE,_xll.ohTrigger(Trigger,Trigger12M))</f>
        <v>1.7667412961109564E-2</v>
      </c>
    </row>
    <row r="1089" spans="51:56" ht="11.25" customHeight="1" x14ac:dyDescent="0.25">
      <c r="AY1089" s="106" t="s">
        <v>83</v>
      </c>
      <c r="AZ1089" s="105">
        <f>_xll.qlInterestRateIndexFixingDate(Currency&amp;"ibor"&amp;Tenor,BA1089,Trigger)</f>
        <v>46934</v>
      </c>
      <c r="BA1089" s="105">
        <f>_xll.qlCalendarAdvance(Calendar,BA1088,AY1089,"f",,Trigger)</f>
        <v>46938</v>
      </c>
      <c r="BB1089" s="105">
        <f>_xll.qlInterestRateIndexMaturity(Currency&amp;"ibor"&amp;Tenor,BA1089,Trigger)</f>
        <v>47303</v>
      </c>
      <c r="BC1089" s="257">
        <f>_xll.qlIndexFixing($AC$5,AZ1089,TRUE,_xll.ohTrigger(Trigger,Trigger12M))</f>
        <v>1.7983616147625801E-2</v>
      </c>
      <c r="BD1089" s="257">
        <f>_xll.qlIndexFixing($BE$1,AZ1089,TRUE,_xll.ohTrigger(Trigger,Trigger12M))</f>
        <v>1.7662201648528098E-2</v>
      </c>
    </row>
    <row r="1090" spans="51:56" ht="11.25" customHeight="1" x14ac:dyDescent="0.25">
      <c r="AY1090" s="106" t="s">
        <v>83</v>
      </c>
      <c r="AZ1090" s="105">
        <f>_xll.qlInterestRateIndexFixingDate(Currency&amp;"ibor"&amp;Tenor,BA1090,Trigger)</f>
        <v>46941</v>
      </c>
      <c r="BA1090" s="105">
        <f>_xll.qlCalendarAdvance(Calendar,BA1089,AY1090,"f",,Trigger)</f>
        <v>46945</v>
      </c>
      <c r="BB1090" s="105">
        <f>_xll.qlInterestRateIndexMaturity(Currency&amp;"ibor"&amp;Tenor,BA1090,Trigger)</f>
        <v>47310</v>
      </c>
      <c r="BC1090" s="257">
        <f>_xll.qlIndexFixing($AC$5,AZ1090,TRUE,_xll.ohTrigger(Trigger,Trigger12M))</f>
        <v>1.7982141121259548E-2</v>
      </c>
      <c r="BD1090" s="257">
        <f>_xll.qlIndexFixing($BE$1,AZ1090,TRUE,_xll.ohTrigger(Trigger,Trigger12M))</f>
        <v>1.7656989943008128E-2</v>
      </c>
    </row>
    <row r="1091" spans="51:56" ht="11.25" customHeight="1" x14ac:dyDescent="0.25">
      <c r="AY1091" s="106" t="s">
        <v>83</v>
      </c>
      <c r="AZ1091" s="105">
        <f>_xll.qlInterestRateIndexFixingDate(Currency&amp;"ibor"&amp;Tenor,BA1091,Trigger)</f>
        <v>46948</v>
      </c>
      <c r="BA1091" s="105">
        <f>_xll.qlCalendarAdvance(Calendar,BA1090,AY1091,"f",,Trigger)</f>
        <v>46952</v>
      </c>
      <c r="BB1091" s="105">
        <f>_xll.qlInterestRateIndexMaturity(Currency&amp;"ibor"&amp;Tenor,BA1091,Trigger)</f>
        <v>47317</v>
      </c>
      <c r="BC1091" s="257">
        <f>_xll.qlIndexFixing($AC$5,AZ1091,TRUE,_xll.ohTrigger(Trigger,Trigger12M))</f>
        <v>1.798061603513772E-2</v>
      </c>
      <c r="BD1091" s="257">
        <f>_xll.qlIndexFixing($BE$1,AZ1091,TRUE,_xll.ohTrigger(Trigger,Trigger12M))</f>
        <v>1.7651778365042236E-2</v>
      </c>
    </row>
    <row r="1092" spans="51:56" ht="11.25" customHeight="1" x14ac:dyDescent="0.25">
      <c r="AY1092" s="106" t="s">
        <v>83</v>
      </c>
      <c r="AZ1092" s="105">
        <f>_xll.qlInterestRateIndexFixingDate(Currency&amp;"ibor"&amp;Tenor,BA1092,Trigger)</f>
        <v>46955</v>
      </c>
      <c r="BA1092" s="105">
        <f>_xll.qlCalendarAdvance(Calendar,BA1091,AY1092,"f",,Trigger)</f>
        <v>46959</v>
      </c>
      <c r="BB1092" s="105">
        <f>_xll.qlInterestRateIndexMaturity(Currency&amp;"ibor"&amp;Tenor,BA1092,Trigger)</f>
        <v>47324</v>
      </c>
      <c r="BC1092" s="257">
        <f>_xll.qlIndexFixing($AC$5,AZ1092,TRUE,_xll.ohTrigger(Trigger,Trigger12M))</f>
        <v>1.7979040889488738E-2</v>
      </c>
      <c r="BD1092" s="257">
        <f>_xll.qlIndexFixing($BE$1,AZ1092,TRUE,_xll.ohTrigger(Trigger,Trigger12M))</f>
        <v>1.764656743511249E-2</v>
      </c>
    </row>
    <row r="1093" spans="51:56" ht="11.25" customHeight="1" x14ac:dyDescent="0.25">
      <c r="AY1093" s="106" t="s">
        <v>83</v>
      </c>
      <c r="AZ1093" s="105">
        <f>_xll.qlInterestRateIndexFixingDate(Currency&amp;"ibor"&amp;Tenor,BA1093,Trigger)</f>
        <v>46962</v>
      </c>
      <c r="BA1093" s="105">
        <f>_xll.qlCalendarAdvance(Calendar,BA1092,AY1093,"f",,Trigger)</f>
        <v>46966</v>
      </c>
      <c r="BB1093" s="105">
        <f>_xll.qlInterestRateIndexMaturity(Currency&amp;"ibor"&amp;Tenor,BA1093,Trigger)</f>
        <v>47331</v>
      </c>
      <c r="BC1093" s="257">
        <f>_xll.qlIndexFixing($AC$5,AZ1093,TRUE,_xll.ohTrigger(Trigger,Trigger12M))</f>
        <v>1.7977415684548248E-2</v>
      </c>
      <c r="BD1093" s="257">
        <f>_xll.qlIndexFixing($BE$1,AZ1093,TRUE,_xll.ohTrigger(Trigger,Trigger12M))</f>
        <v>1.7641357673689788E-2</v>
      </c>
    </row>
    <row r="1094" spans="51:56" ht="11.25" customHeight="1" x14ac:dyDescent="0.25">
      <c r="AY1094" s="106" t="s">
        <v>83</v>
      </c>
      <c r="AZ1094" s="105">
        <f>_xll.qlInterestRateIndexFixingDate(Currency&amp;"ibor"&amp;Tenor,BA1094,Trigger)</f>
        <v>46969</v>
      </c>
      <c r="BA1094" s="105">
        <f>_xll.qlCalendarAdvance(Calendar,BA1093,AY1094,"f",,Trigger)</f>
        <v>46973</v>
      </c>
      <c r="BB1094" s="105">
        <f>_xll.qlInterestRateIndexMaturity(Currency&amp;"ibor"&amp;Tenor,BA1094,Trigger)</f>
        <v>47338</v>
      </c>
      <c r="BC1094" s="257">
        <f>_xll.qlIndexFixing($AC$5,AZ1094,TRUE,_xll.ohTrigger(Trigger,Trigger12M))</f>
        <v>1.797574042055913E-2</v>
      </c>
      <c r="BD1094" s="257">
        <f>_xll.qlIndexFixing($BE$1,AZ1094,TRUE,_xll.ohTrigger(Trigger,Trigger12M))</f>
        <v>1.7636149601234295E-2</v>
      </c>
    </row>
    <row r="1095" spans="51:56" ht="11.25" customHeight="1" x14ac:dyDescent="0.25">
      <c r="AY1095" s="106" t="s">
        <v>83</v>
      </c>
      <c r="AZ1095" s="105">
        <f>_xll.qlInterestRateIndexFixingDate(Currency&amp;"ibor"&amp;Tenor,BA1095,Trigger)</f>
        <v>46976</v>
      </c>
      <c r="BA1095" s="105">
        <f>_xll.qlCalendarAdvance(Calendar,BA1094,AY1095,"f",,Trigger)</f>
        <v>46980</v>
      </c>
      <c r="BB1095" s="105">
        <f>_xll.qlInterestRateIndexMaturity(Currency&amp;"ibor"&amp;Tenor,BA1095,Trigger)</f>
        <v>47345</v>
      </c>
      <c r="BC1095" s="257">
        <f>_xll.qlIndexFixing($AC$5,AZ1095,TRUE,_xll.ohTrigger(Trigger,Trigger12M))</f>
        <v>1.7974015097771915E-2</v>
      </c>
      <c r="BD1095" s="257">
        <f>_xll.qlIndexFixing($BE$1,AZ1095,TRUE,_xll.ohTrigger(Trigger,Trigger12M))</f>
        <v>1.7630943738195674E-2</v>
      </c>
    </row>
    <row r="1096" spans="51:56" ht="11.25" customHeight="1" x14ac:dyDescent="0.25">
      <c r="AY1096" s="106" t="s">
        <v>83</v>
      </c>
      <c r="AZ1096" s="105">
        <f>_xll.qlInterestRateIndexFixingDate(Currency&amp;"ibor"&amp;Tenor,BA1096,Trigger)</f>
        <v>46983</v>
      </c>
      <c r="BA1096" s="105">
        <f>_xll.qlCalendarAdvance(Calendar,BA1095,AY1096,"f",,Trigger)</f>
        <v>46987</v>
      </c>
      <c r="BB1096" s="105">
        <f>_xll.qlInterestRateIndexMaturity(Currency&amp;"ibor"&amp;Tenor,BA1096,Trigger)</f>
        <v>47352</v>
      </c>
      <c r="BC1096" s="257">
        <f>_xll.qlIndexFixing($AC$5,AZ1096,TRUE,_xll.ohTrigger(Trigger,Trigger12M))</f>
        <v>1.7972239716444374E-2</v>
      </c>
      <c r="BD1096" s="257">
        <f>_xll.qlIndexFixing($BE$1,AZ1096,TRUE,_xll.ohTrigger(Trigger,Trigger12M))</f>
        <v>1.7625740605012409E-2</v>
      </c>
    </row>
    <row r="1097" spans="51:56" ht="11.25" customHeight="1" x14ac:dyDescent="0.25">
      <c r="AY1097" s="106" t="s">
        <v>83</v>
      </c>
      <c r="AZ1097" s="105">
        <f>_xll.qlInterestRateIndexFixingDate(Currency&amp;"ibor"&amp;Tenor,BA1097,Trigger)</f>
        <v>46990</v>
      </c>
      <c r="BA1097" s="105">
        <f>_xll.qlCalendarAdvance(Calendar,BA1096,AY1097,"f",,Trigger)</f>
        <v>46994</v>
      </c>
      <c r="BB1097" s="105">
        <f>_xll.qlInterestRateIndexMaturity(Currency&amp;"ibor"&amp;Tenor,BA1097,Trigger)</f>
        <v>47359</v>
      </c>
      <c r="BC1097" s="257">
        <f>_xll.qlIndexFixing($AC$5,AZ1097,TRUE,_xll.ohTrigger(Trigger,Trigger12M))</f>
        <v>1.7970414276842595E-2</v>
      </c>
      <c r="BD1097" s="257">
        <f>_xll.qlIndexFixing($BE$1,AZ1097,TRUE,_xll.ohTrigger(Trigger,Trigger12M))</f>
        <v>1.7620540722112693E-2</v>
      </c>
    </row>
    <row r="1098" spans="51:56" ht="11.25" customHeight="1" x14ac:dyDescent="0.25">
      <c r="AY1098" s="106" t="s">
        <v>83</v>
      </c>
      <c r="AZ1098" s="105">
        <f>_xll.qlInterestRateIndexFixingDate(Currency&amp;"ibor"&amp;Tenor,BA1098,Trigger)</f>
        <v>46997</v>
      </c>
      <c r="BA1098" s="105">
        <f>_xll.qlCalendarAdvance(Calendar,BA1097,AY1098,"f",,Trigger)</f>
        <v>47001</v>
      </c>
      <c r="BB1098" s="105">
        <f>_xll.qlInterestRateIndexMaturity(Currency&amp;"ibor"&amp;Tenor,BA1098,Trigger)</f>
        <v>47366</v>
      </c>
      <c r="BC1098" s="257">
        <f>_xll.qlIndexFixing($AC$5,AZ1098,TRUE,_xll.ohTrigger(Trigger,Trigger12M))</f>
        <v>1.7968538779239238E-2</v>
      </c>
      <c r="BD1098" s="257">
        <f>_xll.qlIndexFixing($BE$1,AZ1098,TRUE,_xll.ohTrigger(Trigger,Trigger12M))</f>
        <v>1.761534460991333E-2</v>
      </c>
    </row>
    <row r="1099" spans="51:56" ht="11.25" customHeight="1" x14ac:dyDescent="0.25">
      <c r="AY1099" s="106" t="s">
        <v>83</v>
      </c>
      <c r="AZ1099" s="105">
        <f>_xll.qlInterestRateIndexFixingDate(Currency&amp;"ibor"&amp;Tenor,BA1099,Trigger)</f>
        <v>47004</v>
      </c>
      <c r="BA1099" s="105">
        <f>_xll.qlCalendarAdvance(Calendar,BA1098,AY1099,"f",,Trigger)</f>
        <v>47008</v>
      </c>
      <c r="BB1099" s="105">
        <f>_xll.qlInterestRateIndexMaturity(Currency&amp;"ibor"&amp;Tenor,BA1099,Trigger)</f>
        <v>47373</v>
      </c>
      <c r="BC1099" s="257">
        <f>_xll.qlIndexFixing($AC$5,AZ1099,TRUE,_xll.ohTrigger(Trigger,Trigger12M))</f>
        <v>1.7966613223914407E-2</v>
      </c>
      <c r="BD1099" s="257">
        <f>_xll.qlIndexFixing($BE$1,AZ1099,TRUE,_xll.ohTrigger(Trigger,Trigger12M))</f>
        <v>1.7610152788821273E-2</v>
      </c>
    </row>
    <row r="1100" spans="51:56" ht="11.25" customHeight="1" x14ac:dyDescent="0.25">
      <c r="AY1100" s="106" t="s">
        <v>83</v>
      </c>
      <c r="AZ1100" s="105">
        <f>_xll.qlInterestRateIndexFixingDate(Currency&amp;"ibor"&amp;Tenor,BA1100,Trigger)</f>
        <v>47011</v>
      </c>
      <c r="BA1100" s="105">
        <f>_xll.qlCalendarAdvance(Calendar,BA1099,AY1100,"f",,Trigger)</f>
        <v>47015</v>
      </c>
      <c r="BB1100" s="105">
        <f>_xll.qlInterestRateIndexMaturity(Currency&amp;"ibor"&amp;Tenor,BA1100,Trigger)</f>
        <v>47380</v>
      </c>
      <c r="BC1100" s="257">
        <f>_xll.qlIndexFixing($AC$5,AZ1100,TRUE,_xll.ohTrigger(Trigger,Trigger12M))</f>
        <v>1.7964637611156745E-2</v>
      </c>
      <c r="BD1100" s="257">
        <f>_xll.qlIndexFixing($BE$1,AZ1100,TRUE,_xll.ohTrigger(Trigger,Trigger12M))</f>
        <v>1.7604965779231645E-2</v>
      </c>
    </row>
    <row r="1101" spans="51:56" ht="11.25" customHeight="1" x14ac:dyDescent="0.25">
      <c r="AY1101" s="106" t="s">
        <v>83</v>
      </c>
      <c r="AZ1101" s="105">
        <f>_xll.qlInterestRateIndexFixingDate(Currency&amp;"ibor"&amp;Tenor,BA1101,Trigger)</f>
        <v>47018</v>
      </c>
      <c r="BA1101" s="105">
        <f>_xll.qlCalendarAdvance(Calendar,BA1100,AY1101,"f",,Trigger)</f>
        <v>47022</v>
      </c>
      <c r="BB1101" s="105">
        <f>_xll.qlInterestRateIndexMaturity(Currency&amp;"ibor"&amp;Tenor,BA1101,Trigger)</f>
        <v>47387</v>
      </c>
      <c r="BC1101" s="257">
        <f>_xll.qlIndexFixing($AC$5,AZ1101,TRUE,_xll.ohTrigger(Trigger,Trigger12M))</f>
        <v>1.7962611941261031E-2</v>
      </c>
      <c r="BD1101" s="257">
        <f>_xll.qlIndexFixing($BE$1,AZ1101,TRUE,_xll.ohTrigger(Trigger,Trigger12M))</f>
        <v>1.7599784101529497E-2</v>
      </c>
    </row>
    <row r="1102" spans="51:56" ht="11.25" customHeight="1" x14ac:dyDescent="0.25">
      <c r="AY1102" s="106" t="s">
        <v>83</v>
      </c>
      <c r="AZ1102" s="105">
        <f>_xll.qlInterestRateIndexFixingDate(Currency&amp;"ibor"&amp;Tenor,BA1102,Trigger)</f>
        <v>47025</v>
      </c>
      <c r="BA1102" s="105">
        <f>_xll.qlCalendarAdvance(Calendar,BA1101,AY1102,"f",,Trigger)</f>
        <v>47029</v>
      </c>
      <c r="BB1102" s="105">
        <f>_xll.qlInterestRateIndexMaturity(Currency&amp;"ibor"&amp;Tenor,BA1102,Trigger)</f>
        <v>47394</v>
      </c>
      <c r="BC1102" s="257">
        <f>_xll.qlIndexFixing($AC$5,AZ1102,TRUE,_xll.ohTrigger(Trigger,Trigger12M))</f>
        <v>1.7960536214530805E-2</v>
      </c>
      <c r="BD1102" s="257">
        <f>_xll.qlIndexFixing($BE$1,AZ1102,TRUE,_xll.ohTrigger(Trigger,Trigger12M))</f>
        <v>1.7594608276089586E-2</v>
      </c>
    </row>
    <row r="1103" spans="51:56" ht="11.25" customHeight="1" x14ac:dyDescent="0.25">
      <c r="AY1103" s="106" t="s">
        <v>83</v>
      </c>
      <c r="AZ1103" s="105">
        <f>_xll.qlInterestRateIndexFixingDate(Currency&amp;"ibor"&amp;Tenor,BA1103,Trigger)</f>
        <v>47032</v>
      </c>
      <c r="BA1103" s="105">
        <f>_xll.qlCalendarAdvance(Calendar,BA1102,AY1103,"f",,Trigger)</f>
        <v>47036</v>
      </c>
      <c r="BB1103" s="105">
        <f>_xll.qlInterestRateIndexMaturity(Currency&amp;"ibor"&amp;Tenor,BA1103,Trigger)</f>
        <v>47401</v>
      </c>
      <c r="BC1103" s="257">
        <f>_xll.qlIndexFixing($AC$5,AZ1103,TRUE,_xll.ohTrigger(Trigger,Trigger12M))</f>
        <v>1.7958410431275738E-2</v>
      </c>
      <c r="BD1103" s="257">
        <f>_xll.qlIndexFixing($BE$1,AZ1103,TRUE,_xll.ohTrigger(Trigger,Trigger12M))</f>
        <v>1.758943882327528E-2</v>
      </c>
    </row>
    <row r="1104" spans="51:56" ht="11.25" customHeight="1" x14ac:dyDescent="0.25">
      <c r="AY1104" s="106" t="s">
        <v>83</v>
      </c>
      <c r="AZ1104" s="105">
        <f>_xll.qlInterestRateIndexFixingDate(Currency&amp;"ibor"&amp;Tenor,BA1104,Trigger)</f>
        <v>47039</v>
      </c>
      <c r="BA1104" s="105">
        <f>_xll.qlCalendarAdvance(Calendar,BA1103,AY1104,"f",,Trigger)</f>
        <v>47043</v>
      </c>
      <c r="BB1104" s="105">
        <f>_xll.qlInterestRateIndexMaturity(Currency&amp;"ibor"&amp;Tenor,BA1104,Trigger)</f>
        <v>47408</v>
      </c>
      <c r="BC1104" s="257">
        <f>_xll.qlIndexFixing($AC$5,AZ1104,TRUE,_xll.ohTrigger(Trigger,Trigger12M))</f>
        <v>1.7956234591814474E-2</v>
      </c>
      <c r="BD1104" s="257">
        <f>_xll.qlIndexFixing($BE$1,AZ1104,TRUE,_xll.ohTrigger(Trigger,Trigger12M))</f>
        <v>1.7584276263439873E-2</v>
      </c>
    </row>
    <row r="1105" spans="51:56" ht="11.25" customHeight="1" x14ac:dyDescent="0.25">
      <c r="AY1105" s="106" t="s">
        <v>83</v>
      </c>
      <c r="AZ1105" s="105">
        <f>_xll.qlInterestRateIndexFixingDate(Currency&amp;"ibor"&amp;Tenor,BA1105,Trigger)</f>
        <v>47046</v>
      </c>
      <c r="BA1105" s="105">
        <f>_xll.qlCalendarAdvance(Calendar,BA1104,AY1105,"f",,Trigger)</f>
        <v>47050</v>
      </c>
      <c r="BB1105" s="105">
        <f>_xll.qlInterestRateIndexMaturity(Currency&amp;"ibor"&amp;Tenor,BA1105,Trigger)</f>
        <v>47415</v>
      </c>
      <c r="BC1105" s="257">
        <f>_xll.qlIndexFixing($AC$5,AZ1105,TRUE,_xll.ohTrigger(Trigger,Trigger12M))</f>
        <v>1.7954008696472019E-2</v>
      </c>
      <c r="BD1105" s="257">
        <f>_xll.qlIndexFixing($BE$1,AZ1105,TRUE,_xll.ohTrigger(Trigger,Trigger12M))</f>
        <v>1.757912111692593E-2</v>
      </c>
    </row>
    <row r="1106" spans="51:56" ht="11.25" customHeight="1" x14ac:dyDescent="0.25">
      <c r="AY1106" s="106" t="s">
        <v>83</v>
      </c>
      <c r="AZ1106" s="105">
        <f>_xll.qlInterestRateIndexFixingDate(Currency&amp;"ibor"&amp;Tenor,BA1106,Trigger)</f>
        <v>47053</v>
      </c>
      <c r="BA1106" s="105">
        <f>_xll.qlCalendarAdvance(Calendar,BA1105,AY1106,"f",,Trigger)</f>
        <v>47057</v>
      </c>
      <c r="BB1106" s="105">
        <f>_xll.qlInterestRateIndexMaturity(Currency&amp;"ibor"&amp;Tenor,BA1106,Trigger)</f>
        <v>47422</v>
      </c>
      <c r="BC1106" s="257">
        <f>_xll.qlIndexFixing($AC$5,AZ1106,TRUE,_xll.ohTrigger(Trigger,Trigger12M))</f>
        <v>1.7951732745581254E-2</v>
      </c>
      <c r="BD1106" s="257">
        <f>_xll.qlIndexFixing($BE$1,AZ1106,TRUE,_xll.ohTrigger(Trigger,Trigger12M))</f>
        <v>1.7573973904065066E-2</v>
      </c>
    </row>
    <row r="1107" spans="51:56" ht="11.25" customHeight="1" x14ac:dyDescent="0.25">
      <c r="AY1107" s="106" t="s">
        <v>83</v>
      </c>
      <c r="AZ1107" s="105">
        <f>_xll.qlInterestRateIndexFixingDate(Currency&amp;"ibor"&amp;Tenor,BA1107,Trigger)</f>
        <v>47060</v>
      </c>
      <c r="BA1107" s="105">
        <f>_xll.qlCalendarAdvance(Calendar,BA1106,AY1107,"f",,Trigger)</f>
        <v>47064</v>
      </c>
      <c r="BB1107" s="105">
        <f>_xll.qlInterestRateIndexMaturity(Currency&amp;"ibor"&amp;Tenor,BA1107,Trigger)</f>
        <v>47429</v>
      </c>
      <c r="BC1107" s="257">
        <f>_xll.qlIndexFixing($AC$5,AZ1107,TRUE,_xll.ohTrigger(Trigger,Trigger12M))</f>
        <v>1.7949406739482511E-2</v>
      </c>
      <c r="BD1107" s="257">
        <f>_xll.qlIndexFixing($BE$1,AZ1107,TRUE,_xll.ohTrigger(Trigger,Trigger12M))</f>
        <v>1.7568835145179474E-2</v>
      </c>
    </row>
    <row r="1108" spans="51:56" ht="11.25" customHeight="1" x14ac:dyDescent="0.25">
      <c r="AY1108" s="106" t="s">
        <v>83</v>
      </c>
      <c r="AZ1108" s="105">
        <f>_xll.qlInterestRateIndexFixingDate(Currency&amp;"ibor"&amp;Tenor,BA1108,Trigger)</f>
        <v>47067</v>
      </c>
      <c r="BA1108" s="105">
        <f>_xll.qlCalendarAdvance(Calendar,BA1107,AY1108,"f",,Trigger)</f>
        <v>47071</v>
      </c>
      <c r="BB1108" s="105">
        <f>_xll.qlInterestRateIndexMaturity(Currency&amp;"ibor"&amp;Tenor,BA1108,Trigger)</f>
        <v>47436</v>
      </c>
      <c r="BC1108" s="257">
        <f>_xll.qlIndexFixing($AC$5,AZ1108,TRUE,_xll.ohTrigger(Trigger,Trigger12M))</f>
        <v>1.7947030678523566E-2</v>
      </c>
      <c r="BD1108" s="257">
        <f>_xll.qlIndexFixing($BE$1,AZ1108,TRUE,_xll.ohTrigger(Trigger,Trigger12M))</f>
        <v>1.7563705360579305E-2</v>
      </c>
    </row>
    <row r="1109" spans="51:56" ht="11.25" customHeight="1" x14ac:dyDescent="0.25">
      <c r="AY1109" s="106" t="s">
        <v>83</v>
      </c>
      <c r="AZ1109" s="105">
        <f>_xll.qlInterestRateIndexFixingDate(Currency&amp;"ibor"&amp;Tenor,BA1109,Trigger)</f>
        <v>47074</v>
      </c>
      <c r="BA1109" s="105">
        <f>_xll.qlCalendarAdvance(Calendar,BA1108,AY1109,"f",,Trigger)</f>
        <v>47078</v>
      </c>
      <c r="BB1109" s="105">
        <f>_xll.qlInterestRateIndexMaturity(Currency&amp;"ibor"&amp;Tenor,BA1109,Trigger)</f>
        <v>47443</v>
      </c>
      <c r="BC1109" s="257">
        <f>_xll.qlIndexFixing($AC$5,AZ1109,TRUE,_xll.ohTrigger(Trigger,Trigger12M))</f>
        <v>1.7944604563059862E-2</v>
      </c>
      <c r="BD1109" s="257">
        <f>_xll.qlIndexFixing($BE$1,AZ1109,TRUE,_xll.ohTrigger(Trigger,Trigger12M))</f>
        <v>1.7558585070566173E-2</v>
      </c>
    </row>
    <row r="1110" spans="51:56" ht="11.25" customHeight="1" x14ac:dyDescent="0.25">
      <c r="AY1110" s="106" t="s">
        <v>83</v>
      </c>
      <c r="AZ1110" s="105">
        <f>_xll.qlInterestRateIndexFixingDate(Currency&amp;"ibor"&amp;Tenor,BA1110,Trigger)</f>
        <v>47081</v>
      </c>
      <c r="BA1110" s="105">
        <f>_xll.qlCalendarAdvance(Calendar,BA1109,AY1110,"f",,Trigger)</f>
        <v>47085</v>
      </c>
      <c r="BB1110" s="105">
        <f>_xll.qlInterestRateIndexMaturity(Currency&amp;"ibor"&amp;Tenor,BA1110,Trigger)</f>
        <v>47450</v>
      </c>
      <c r="BC1110" s="257">
        <f>_xll.qlIndexFixing($AC$5,AZ1110,TRUE,_xll.ohTrigger(Trigger,Trigger12M))</f>
        <v>1.7942128393454285E-2</v>
      </c>
      <c r="BD1110" s="257">
        <f>_xll.qlIndexFixing($BE$1,AZ1110,TRUE,_xll.ohTrigger(Trigger,Trigger12M))</f>
        <v>1.7553474795429416E-2</v>
      </c>
    </row>
    <row r="1111" spans="51:56" ht="11.25" customHeight="1" x14ac:dyDescent="0.25">
      <c r="AY1111" s="106" t="s">
        <v>83</v>
      </c>
      <c r="AZ1111" s="105">
        <f>_xll.qlInterestRateIndexFixingDate(Currency&amp;"ibor"&amp;Tenor,BA1111,Trigger)</f>
        <v>47088</v>
      </c>
      <c r="BA1111" s="105">
        <f>_xll.qlCalendarAdvance(Calendar,BA1110,AY1111,"f",,Trigger)</f>
        <v>47092</v>
      </c>
      <c r="BB1111" s="105">
        <f>_xll.qlInterestRateIndexMaturity(Currency&amp;"ibor"&amp;Tenor,BA1111,Trigger)</f>
        <v>47457</v>
      </c>
      <c r="BC1111" s="257">
        <f>_xll.qlIndexFixing($AC$5,AZ1111,TRUE,_xll.ohTrigger(Trigger,Trigger12M))</f>
        <v>1.7939602170076948E-2</v>
      </c>
      <c r="BD1111" s="257">
        <f>_xll.qlIndexFixing($BE$1,AZ1111,TRUE,_xll.ohTrigger(Trigger,Trigger12M))</f>
        <v>1.7548375055449629E-2</v>
      </c>
    </row>
    <row r="1112" spans="51:56" ht="11.25" customHeight="1" x14ac:dyDescent="0.25">
      <c r="AY1112" s="106" t="s">
        <v>83</v>
      </c>
      <c r="AZ1112" s="105">
        <f>_xll.qlInterestRateIndexFixingDate(Currency&amp;"ibor"&amp;Tenor,BA1112,Trigger)</f>
        <v>47095</v>
      </c>
      <c r="BA1112" s="105">
        <f>_xll.qlCalendarAdvance(Calendar,BA1111,AY1112,"f",,Trigger)</f>
        <v>47099</v>
      </c>
      <c r="BB1112" s="105">
        <f>_xll.qlInterestRateIndexMaturity(Currency&amp;"ibor"&amp;Tenor,BA1112,Trigger)</f>
        <v>47464</v>
      </c>
      <c r="BC1112" s="257">
        <f>_xll.qlIndexFixing($AC$5,AZ1112,TRUE,_xll.ohTrigger(Trigger,Trigger12M))</f>
        <v>1.7937025893305637E-2</v>
      </c>
      <c r="BD1112" s="257">
        <f>_xll.qlIndexFixing($BE$1,AZ1112,TRUE,_xll.ohTrigger(Trigger,Trigger12M))</f>
        <v>1.7543286370896444E-2</v>
      </c>
    </row>
    <row r="1113" spans="51:56" ht="11.25" customHeight="1" x14ac:dyDescent="0.25">
      <c r="AY1113" s="106" t="s">
        <v>83</v>
      </c>
      <c r="AZ1113" s="105">
        <f>_xll.qlInterestRateIndexFixingDate(Currency&amp;"ibor"&amp;Tenor,BA1113,Trigger)</f>
        <v>47102</v>
      </c>
      <c r="BA1113" s="105">
        <f>_xll.qlCalendarAdvance(Calendar,BA1112,AY1113,"f",,Trigger)</f>
        <v>47106</v>
      </c>
      <c r="BB1113" s="105">
        <f>_xll.qlInterestRateIndexMaturity(Currency&amp;"ibor"&amp;Tenor,BA1113,Trigger)</f>
        <v>47471</v>
      </c>
      <c r="BC1113" s="257">
        <f>_xll.qlIndexFixing($AC$5,AZ1113,TRUE,_xll.ohTrigger(Trigger,Trigger12M))</f>
        <v>1.793439956352557E-2</v>
      </c>
      <c r="BD1113" s="257">
        <f>_xll.qlIndexFixing($BE$1,AZ1113,TRUE,_xll.ohTrigger(Trigger,Trigger12M))</f>
        <v>1.7538209262029422E-2</v>
      </c>
    </row>
    <row r="1114" spans="51:56" ht="11.25" customHeight="1" x14ac:dyDescent="0.25">
      <c r="AY1114" s="106" t="s">
        <v>83</v>
      </c>
      <c r="AZ1114" s="105">
        <f>_xll.qlInterestRateIndexFixingDate(Currency&amp;"ibor"&amp;Tenor,BA1114,Trigger)</f>
        <v>47108</v>
      </c>
      <c r="BA1114" s="105">
        <f>_xll.qlCalendarAdvance(Calendar,BA1113,AY1114,"f",,Trigger)</f>
        <v>47114</v>
      </c>
      <c r="BB1114" s="105">
        <f>_xll.qlInterestRateIndexMaturity(Currency&amp;"ibor"&amp;Tenor,BA1114,Trigger)</f>
        <v>47479</v>
      </c>
      <c r="BC1114" s="257">
        <f>_xll.qlIndexFixing($AC$5,AZ1114,TRUE,_xll.ohTrigger(Trigger,Trigger12M))</f>
        <v>1.7931336754882808E-2</v>
      </c>
      <c r="BD1114" s="257">
        <f>_xll.qlIndexFixing($BE$1,AZ1114,TRUE,_xll.ohTrigger(Trigger,Trigger12M))</f>
        <v>1.7532421693579728E-2</v>
      </c>
    </row>
    <row r="1115" spans="51:56" ht="11.25" customHeight="1" x14ac:dyDescent="0.25">
      <c r="AY1115" s="106" t="s">
        <v>83</v>
      </c>
      <c r="AZ1115" s="105">
        <f>_xll.qlInterestRateIndexFixingDate(Currency&amp;"ibor"&amp;Tenor,BA1115,Trigger)</f>
        <v>47116</v>
      </c>
      <c r="BA1115" s="105">
        <f>_xll.qlCalendarAdvance(Calendar,BA1114,AY1115,"f",,Trigger)</f>
        <v>47121</v>
      </c>
      <c r="BB1115" s="105">
        <f>_xll.qlInterestRateIndexMaturity(Currency&amp;"ibor"&amp;Tenor,BA1115,Trigger)</f>
        <v>47486</v>
      </c>
      <c r="BC1115" s="257">
        <f>_xll.qlIndexFixing($AC$5,AZ1115,TRUE,_xll.ohTrigger(Trigger,Trigger12M))</f>
        <v>1.7928603169987709E-2</v>
      </c>
      <c r="BD1115" s="257">
        <f>_xll.qlIndexFixing($BE$1,AZ1115,TRUE,_xll.ohTrigger(Trigger,Trigger12M))</f>
        <v>1.7527371141601338E-2</v>
      </c>
    </row>
    <row r="1116" spans="51:56" ht="11.25" customHeight="1" x14ac:dyDescent="0.25">
      <c r="AY1116" s="106" t="s">
        <v>83</v>
      </c>
      <c r="AZ1116" s="105">
        <f>_xll.qlInterestRateIndexFixingDate(Currency&amp;"ibor"&amp;Tenor,BA1116,Trigger)</f>
        <v>47126</v>
      </c>
      <c r="BA1116" s="105">
        <f>_xll.qlCalendarAdvance(Calendar,BA1115,AY1116,"f",,Trigger)</f>
        <v>47128</v>
      </c>
      <c r="BB1116" s="105">
        <f>_xll.qlInterestRateIndexMaturity(Currency&amp;"ibor"&amp;Tenor,BA1116,Trigger)</f>
        <v>47493</v>
      </c>
      <c r="BC1116" s="257">
        <f>_xll.qlIndexFixing($AC$5,AZ1116,TRUE,_xll.ohTrigger(Trigger,Trigger12M))</f>
        <v>1.7925819533343344E-2</v>
      </c>
      <c r="BD1116" s="257">
        <f>_xll.qlIndexFixing($BE$1,AZ1116,TRUE,_xll.ohTrigger(Trigger,Trigger12M))</f>
        <v>1.752233380034467E-2</v>
      </c>
    </row>
    <row r="1117" spans="51:56" ht="11.25" customHeight="1" x14ac:dyDescent="0.25">
      <c r="AY1117" s="106" t="s">
        <v>83</v>
      </c>
      <c r="AZ1117" s="105">
        <f>_xll.qlInterestRateIndexFixingDate(Currency&amp;"ibor"&amp;Tenor,BA1117,Trigger)</f>
        <v>47133</v>
      </c>
      <c r="BA1117" s="105">
        <f>_xll.qlCalendarAdvance(Calendar,BA1116,AY1117,"f",,Trigger)</f>
        <v>47135</v>
      </c>
      <c r="BB1117" s="105">
        <f>_xll.qlInterestRateIndexMaturity(Currency&amp;"ibor"&amp;Tenor,BA1117,Trigger)</f>
        <v>47500</v>
      </c>
      <c r="BC1117" s="257">
        <f>_xll.qlIndexFixing($AC$5,AZ1117,TRUE,_xll.ohTrigger(Trigger,Trigger12M))</f>
        <v>1.7922985845366255E-2</v>
      </c>
      <c r="BD1117" s="257">
        <f>_xll.qlIndexFixing($BE$1,AZ1117,TRUE,_xll.ohTrigger(Trigger,Trigger12M))</f>
        <v>1.7517310190027675E-2</v>
      </c>
    </row>
    <row r="1118" spans="51:56" ht="11.25" customHeight="1" x14ac:dyDescent="0.25">
      <c r="AY1118" s="106" t="s">
        <v>83</v>
      </c>
      <c r="AZ1118" s="105">
        <f>_xll.qlInterestRateIndexFixingDate(Currency&amp;"ibor"&amp;Tenor,BA1118,Trigger)</f>
        <v>47140</v>
      </c>
      <c r="BA1118" s="105">
        <f>_xll.qlCalendarAdvance(Calendar,BA1117,AY1118,"f",,Trigger)</f>
        <v>47142</v>
      </c>
      <c r="BB1118" s="105">
        <f>_xll.qlInterestRateIndexMaturity(Currency&amp;"ibor"&amp;Tenor,BA1118,Trigger)</f>
        <v>47507</v>
      </c>
      <c r="BC1118" s="257">
        <f>_xll.qlIndexFixing($AC$5,AZ1118,TRUE,_xll.ohTrigger(Trigger,Trigger12M))</f>
        <v>1.7920102106479777E-2</v>
      </c>
      <c r="BD1118" s="257">
        <f>_xll.qlIndexFixing($BE$1,AZ1118,TRUE,_xll.ohTrigger(Trigger,Trigger12M))</f>
        <v>1.7512300830858449E-2</v>
      </c>
    </row>
    <row r="1119" spans="51:56" ht="11.25" customHeight="1" x14ac:dyDescent="0.25">
      <c r="AY1119" s="106" t="s">
        <v>83</v>
      </c>
      <c r="AZ1119" s="105">
        <f>_xll.qlInterestRateIndexFixingDate(Currency&amp;"ibor"&amp;Tenor,BA1119,Trigger)</f>
        <v>47147</v>
      </c>
      <c r="BA1119" s="105">
        <f>_xll.qlCalendarAdvance(Calendar,BA1118,AY1119,"f",,Trigger)</f>
        <v>47149</v>
      </c>
      <c r="BB1119" s="105">
        <f>_xll.qlInterestRateIndexMaturity(Currency&amp;"ibor"&amp;Tenor,BA1119,Trigger)</f>
        <v>47514</v>
      </c>
      <c r="BC1119" s="257">
        <f>_xll.qlIndexFixing($AC$5,AZ1119,TRUE,_xll.ohTrigger(Trigger,Trigger12M))</f>
        <v>1.7917168317115564E-2</v>
      </c>
      <c r="BD1119" s="257">
        <f>_xll.qlIndexFixing($BE$1,AZ1119,TRUE,_xll.ohTrigger(Trigger,Trigger12M))</f>
        <v>1.7507306243035013E-2</v>
      </c>
    </row>
    <row r="1120" spans="51:56" ht="11.25" customHeight="1" x14ac:dyDescent="0.25">
      <c r="AY1120" s="106" t="s">
        <v>83</v>
      </c>
      <c r="AZ1120" s="105">
        <f>_xll.qlInterestRateIndexFixingDate(Currency&amp;"ibor"&amp;Tenor,BA1120,Trigger)</f>
        <v>47154</v>
      </c>
      <c r="BA1120" s="105">
        <f>_xll.qlCalendarAdvance(Calendar,BA1119,AY1120,"f",,Trigger)</f>
        <v>47156</v>
      </c>
      <c r="BB1120" s="105">
        <f>_xll.qlInterestRateIndexMaturity(Currency&amp;"ibor"&amp;Tenor,BA1120,Trigger)</f>
        <v>47521</v>
      </c>
      <c r="BC1120" s="257">
        <f>_xll.qlIndexFixing($AC$5,AZ1120,TRUE,_xll.ohTrigger(Trigger,Trigger12M))</f>
        <v>1.7914184477711842E-2</v>
      </c>
      <c r="BD1120" s="257">
        <f>_xll.qlIndexFixing($BE$1,AZ1120,TRUE,_xll.ohTrigger(Trigger,Trigger12M))</f>
        <v>1.7502326946746413E-2</v>
      </c>
    </row>
    <row r="1121" spans="51:56" ht="11.25" customHeight="1" x14ac:dyDescent="0.25">
      <c r="AY1121" s="106" t="s">
        <v>83</v>
      </c>
      <c r="AZ1121" s="105">
        <f>_xll.qlInterestRateIndexFixingDate(Currency&amp;"ibor"&amp;Tenor,BA1121,Trigger)</f>
        <v>47161</v>
      </c>
      <c r="BA1121" s="105">
        <f>_xll.qlCalendarAdvance(Calendar,BA1120,AY1121,"f",,Trigger)</f>
        <v>47163</v>
      </c>
      <c r="BB1121" s="105">
        <f>_xll.qlInterestRateIndexMaturity(Currency&amp;"ibor"&amp;Tenor,BA1121,Trigger)</f>
        <v>47528</v>
      </c>
      <c r="BC1121" s="257">
        <f>_xll.qlIndexFixing($AC$5,AZ1121,TRUE,_xll.ohTrigger(Trigger,Trigger12M))</f>
        <v>1.7911150588715157E-2</v>
      </c>
      <c r="BD1121" s="257">
        <f>_xll.qlIndexFixing($BE$1,AZ1121,TRUE,_xll.ohTrigger(Trigger,Trigger12M))</f>
        <v>1.7497363462170953E-2</v>
      </c>
    </row>
    <row r="1122" spans="51:56" ht="11.25" customHeight="1" x14ac:dyDescent="0.25">
      <c r="AY1122" s="106" t="s">
        <v>83</v>
      </c>
      <c r="AZ1122" s="105">
        <f>_xll.qlInterestRateIndexFixingDate(Currency&amp;"ibor"&amp;Tenor,BA1122,Trigger)</f>
        <v>47168</v>
      </c>
      <c r="BA1122" s="105">
        <f>_xll.qlCalendarAdvance(Calendar,BA1121,AY1122,"f",,Trigger)</f>
        <v>47170</v>
      </c>
      <c r="BB1122" s="105">
        <f>_xll.qlInterestRateIndexMaturity(Currency&amp;"ibor"&amp;Tenor,BA1122,Trigger)</f>
        <v>47535</v>
      </c>
      <c r="BC1122" s="257">
        <f>_xll.qlIndexFixing($AC$5,AZ1122,TRUE,_xll.ohTrigger(Trigger,Trigger12M))</f>
        <v>1.7908066650579282E-2</v>
      </c>
      <c r="BD1122" s="257">
        <f>_xll.qlIndexFixing($BE$1,AZ1122,TRUE,_xll.ohTrigger(Trigger,Trigger12M))</f>
        <v>1.7492416309478408E-2</v>
      </c>
    </row>
    <row r="1123" spans="51:56" ht="11.25" customHeight="1" x14ac:dyDescent="0.25">
      <c r="AY1123" s="106" t="s">
        <v>83</v>
      </c>
      <c r="AZ1123" s="105">
        <f>_xll.qlInterestRateIndexFixingDate(Currency&amp;"ibor"&amp;Tenor,BA1123,Trigger)</f>
        <v>47175</v>
      </c>
      <c r="BA1123" s="105">
        <f>_xll.qlCalendarAdvance(Calendar,BA1122,AY1123,"f",,Trigger)</f>
        <v>47177</v>
      </c>
      <c r="BB1123" s="105">
        <f>_xll.qlInterestRateIndexMaturity(Currency&amp;"ibor"&amp;Tenor,BA1123,Trigger)</f>
        <v>47542</v>
      </c>
      <c r="BC1123" s="257">
        <f>_xll.qlIndexFixing($AC$5,AZ1123,TRUE,_xll.ohTrigger(Trigger,Trigger12M))</f>
        <v>1.7904932663765218E-2</v>
      </c>
      <c r="BD1123" s="257">
        <f>_xll.qlIndexFixing($BE$1,AZ1123,TRUE,_xll.ohTrigger(Trigger,Trigger12M))</f>
        <v>1.7487486008828476E-2</v>
      </c>
    </row>
    <row r="1124" spans="51:56" ht="11.25" customHeight="1" x14ac:dyDescent="0.25">
      <c r="AY1124" s="106" t="s">
        <v>83</v>
      </c>
      <c r="AZ1124" s="105">
        <f>_xll.qlInterestRateIndexFixingDate(Currency&amp;"ibor"&amp;Tenor,BA1124,Trigger)</f>
        <v>47182</v>
      </c>
      <c r="BA1124" s="105">
        <f>_xll.qlCalendarAdvance(Calendar,BA1123,AY1124,"f",,Trigger)</f>
        <v>47184</v>
      </c>
      <c r="BB1124" s="105">
        <f>_xll.qlInterestRateIndexMaturity(Currency&amp;"ibor"&amp;Tenor,BA1124,Trigger)</f>
        <v>47549</v>
      </c>
      <c r="BC1124" s="257">
        <f>_xll.qlIndexFixing($AC$5,AZ1124,TRUE,_xll.ohTrigger(Trigger,Trigger12M))</f>
        <v>1.7901748628741412E-2</v>
      </c>
      <c r="BD1124" s="257">
        <f>_xll.qlIndexFixing($BE$1,AZ1124,TRUE,_xll.ohTrigger(Trigger,Trigger12M))</f>
        <v>1.7482573080371652E-2</v>
      </c>
    </row>
    <row r="1125" spans="51:56" ht="11.25" customHeight="1" x14ac:dyDescent="0.25">
      <c r="AY1125" s="106" t="s">
        <v>83</v>
      </c>
      <c r="AZ1125" s="105">
        <f>_xll.qlInterestRateIndexFixingDate(Currency&amp;"ibor"&amp;Tenor,BA1125,Trigger)</f>
        <v>47189</v>
      </c>
      <c r="BA1125" s="105">
        <f>_xll.qlCalendarAdvance(Calendar,BA1124,AY1125,"f",,Trigger)</f>
        <v>47191</v>
      </c>
      <c r="BB1125" s="105">
        <f>_xll.qlInterestRateIndexMaturity(Currency&amp;"ibor"&amp;Tenor,BA1125,Trigger)</f>
        <v>47556</v>
      </c>
      <c r="BC1125" s="257">
        <f>_xll.qlIndexFixing($AC$5,AZ1125,TRUE,_xll.ohTrigger(Trigger,Trigger12M))</f>
        <v>1.78985145459842E-2</v>
      </c>
      <c r="BD1125" s="257">
        <f>_xll.qlIndexFixing($BE$1,AZ1125,TRUE,_xll.ohTrigger(Trigger,Trigger12M))</f>
        <v>1.7477678044249018E-2</v>
      </c>
    </row>
    <row r="1126" spans="51:56" ht="11.25" customHeight="1" x14ac:dyDescent="0.25">
      <c r="AY1126" s="106" t="s">
        <v>83</v>
      </c>
      <c r="AZ1126" s="105">
        <f>_xll.qlInterestRateIndexFixingDate(Currency&amp;"ibor"&amp;Tenor,BA1126,Trigger)</f>
        <v>47196</v>
      </c>
      <c r="BA1126" s="105">
        <f>_xll.qlCalendarAdvance(Calendar,BA1125,AY1126,"f",,Trigger)</f>
        <v>47198</v>
      </c>
      <c r="BB1126" s="105">
        <f>_xll.qlInterestRateIndexMaturity(Currency&amp;"ibor"&amp;Tenor,BA1126,Trigger)</f>
        <v>47563</v>
      </c>
      <c r="BC1126" s="257">
        <f>_xll.qlIndexFixing($AC$5,AZ1126,TRUE,_xll.ohTrigger(Trigger,Trigger12M))</f>
        <v>1.7895230415977351E-2</v>
      </c>
      <c r="BD1126" s="257">
        <f>_xll.qlIndexFixing($BE$1,AZ1126,TRUE,_xll.ohTrigger(Trigger,Trigger12M))</f>
        <v>1.7472801420592675E-2</v>
      </c>
    </row>
    <row r="1127" spans="51:56" ht="11.25" customHeight="1" x14ac:dyDescent="0.25">
      <c r="AY1127" s="106" t="s">
        <v>83</v>
      </c>
      <c r="AZ1127" s="105">
        <f>_xll.qlInterestRateIndexFixingDate(Currency&amp;"ibor"&amp;Tenor,BA1127,Trigger)</f>
        <v>47203</v>
      </c>
      <c r="BA1127" s="105">
        <f>_xll.qlCalendarAdvance(Calendar,BA1126,AY1127,"f",,Trigger)</f>
        <v>47205</v>
      </c>
      <c r="BB1127" s="105">
        <f>_xll.qlInterestRateIndexMaturity(Currency&amp;"ibor"&amp;Tenor,BA1127,Trigger)</f>
        <v>47570</v>
      </c>
      <c r="BC1127" s="257">
        <f>_xll.qlIndexFixing($AC$5,AZ1127,TRUE,_xll.ohTrigger(Trigger,Trigger12M))</f>
        <v>1.7891896239211658E-2</v>
      </c>
      <c r="BD1127" s="257">
        <f>_xll.qlIndexFixing($BE$1,AZ1127,TRUE,_xll.ohTrigger(Trigger,Trigger12M))</f>
        <v>1.7467943729525308E-2</v>
      </c>
    </row>
    <row r="1128" spans="51:56" ht="11.25" customHeight="1" x14ac:dyDescent="0.25">
      <c r="AY1128" s="106" t="s">
        <v>83</v>
      </c>
      <c r="AZ1128" s="105">
        <f>_xll.qlInterestRateIndexFixingDate(Currency&amp;"ibor"&amp;Tenor,BA1128,Trigger)</f>
        <v>47206</v>
      </c>
      <c r="BA1128" s="105">
        <f>_xll.qlCalendarAdvance(Calendar,BA1127,AY1128,"f",,Trigger)</f>
        <v>47212</v>
      </c>
      <c r="BB1128" s="105">
        <f>_xll.qlInterestRateIndexMaturity(Currency&amp;"ibor"&amp;Tenor,BA1128,Trigger)</f>
        <v>47577</v>
      </c>
      <c r="BC1128" s="257">
        <f>_xll.qlIndexFixing($AC$5,AZ1128,TRUE,_xll.ohTrigger(Trigger,Trigger12M))</f>
        <v>1.7888512016185569E-2</v>
      </c>
      <c r="BD1128" s="257">
        <f>_xll.qlIndexFixing($BE$1,AZ1128,TRUE,_xll.ohTrigger(Trigger,Trigger12M))</f>
        <v>1.7463105491160841E-2</v>
      </c>
    </row>
    <row r="1129" spans="51:56" ht="11.25" customHeight="1" x14ac:dyDescent="0.25">
      <c r="AY1129" s="106" t="s">
        <v>83</v>
      </c>
      <c r="AZ1129" s="105">
        <f>_xll.qlInterestRateIndexFixingDate(Currency&amp;"ibor"&amp;Tenor,BA1129,Trigger)</f>
        <v>47217</v>
      </c>
      <c r="BA1129" s="105">
        <f>_xll.qlCalendarAdvance(Calendar,BA1128,AY1129,"f",,Trigger)</f>
        <v>47219</v>
      </c>
      <c r="BB1129" s="105">
        <f>_xll.qlInterestRateIndexMaturity(Currency&amp;"ibor"&amp;Tenor,BA1129,Trigger)</f>
        <v>47584</v>
      </c>
      <c r="BC1129" s="257">
        <f>_xll.qlIndexFixing($AC$5,AZ1129,TRUE,_xll.ohTrigger(Trigger,Trigger12M))</f>
        <v>1.788507774740564E-2</v>
      </c>
      <c r="BD1129" s="257">
        <f>_xll.qlIndexFixing($BE$1,AZ1129,TRUE,_xll.ohTrigger(Trigger,Trigger12M))</f>
        <v>1.7458287225604E-2</v>
      </c>
    </row>
    <row r="1130" spans="51:56" ht="11.25" customHeight="1" x14ac:dyDescent="0.25">
      <c r="AY1130" s="106" t="s">
        <v>83</v>
      </c>
      <c r="AZ1130" s="105">
        <f>_xll.qlInterestRateIndexFixingDate(Currency&amp;"ibor"&amp;Tenor,BA1130,Trigger)</f>
        <v>47224</v>
      </c>
      <c r="BA1130" s="105">
        <f>_xll.qlCalendarAdvance(Calendar,BA1129,AY1130,"f",,Trigger)</f>
        <v>47226</v>
      </c>
      <c r="BB1130" s="105">
        <f>_xll.qlInterestRateIndexMaturity(Currency&amp;"ibor"&amp;Tenor,BA1130,Trigger)</f>
        <v>47591</v>
      </c>
      <c r="BC1130" s="257">
        <f>_xll.qlIndexFixing($AC$5,AZ1130,TRUE,_xll.ohTrigger(Trigger,Trigger12M))</f>
        <v>1.7881593433385207E-2</v>
      </c>
      <c r="BD1130" s="257">
        <f>_xll.qlIndexFixing($BE$1,AZ1130,TRUE,_xll.ohTrigger(Trigger,Trigger12M))</f>
        <v>1.745348945295119E-2</v>
      </c>
    </row>
    <row r="1131" spans="51:56" ht="11.25" customHeight="1" x14ac:dyDescent="0.25">
      <c r="AY1131" s="106" t="s">
        <v>83</v>
      </c>
      <c r="AZ1131" s="105">
        <f>_xll.qlInterestRateIndexFixingDate(Currency&amp;"ibor"&amp;Tenor,BA1131,Trigger)</f>
        <v>47231</v>
      </c>
      <c r="BA1131" s="105">
        <f>_xll.qlCalendarAdvance(Calendar,BA1130,AY1131,"f",,Trigger)</f>
        <v>47233</v>
      </c>
      <c r="BB1131" s="105">
        <f>_xll.qlInterestRateIndexMaturity(Currency&amp;"ibor"&amp;Tenor,BA1131,Trigger)</f>
        <v>47598</v>
      </c>
      <c r="BC1131" s="257">
        <f>_xll.qlIndexFixing($AC$5,AZ1131,TRUE,_xll.ohTrigger(Trigger,Trigger12M))</f>
        <v>1.7878059074644848E-2</v>
      </c>
      <c r="BD1131" s="257">
        <f>_xll.qlIndexFixing($BE$1,AZ1131,TRUE,_xll.ohTrigger(Trigger,Trigger12M))</f>
        <v>1.7448712693289618E-2</v>
      </c>
    </row>
    <row r="1132" spans="51:56" ht="11.25" customHeight="1" x14ac:dyDescent="0.25">
      <c r="AY1132" s="106" t="s">
        <v>83</v>
      </c>
      <c r="AZ1132" s="105">
        <f>_xll.qlInterestRateIndexFixingDate(Currency&amp;"ibor"&amp;Tenor,BA1132,Trigger)</f>
        <v>47235</v>
      </c>
      <c r="BA1132" s="105">
        <f>_xll.qlCalendarAdvance(Calendar,BA1131,AY1132,"f",,Trigger)</f>
        <v>47240</v>
      </c>
      <c r="BB1132" s="105">
        <f>_xll.qlInterestRateIndexMaturity(Currency&amp;"ibor"&amp;Tenor,BA1132,Trigger)</f>
        <v>47605</v>
      </c>
      <c r="BC1132" s="257">
        <f>_xll.qlIndexFixing($AC$5,AZ1132,TRUE,_xll.ohTrigger(Trigger,Trigger12M))</f>
        <v>1.7874474671713887E-2</v>
      </c>
      <c r="BD1132" s="257">
        <f>_xll.qlIndexFixing($BE$1,AZ1132,TRUE,_xll.ohTrigger(Trigger,Trigger12M))</f>
        <v>1.7443957466697732E-2</v>
      </c>
    </row>
    <row r="1133" spans="51:56" ht="11.25" customHeight="1" x14ac:dyDescent="0.25">
      <c r="AY1133" s="106" t="s">
        <v>83</v>
      </c>
      <c r="AZ1133" s="105">
        <f>_xll.qlInterestRateIndexFixingDate(Currency&amp;"ibor"&amp;Tenor,BA1133,Trigger)</f>
        <v>47245</v>
      </c>
      <c r="BA1133" s="105">
        <f>_xll.qlCalendarAdvance(Calendar,BA1132,AY1133,"f",,Trigger)</f>
        <v>47247</v>
      </c>
      <c r="BB1133" s="105">
        <f>_xll.qlInterestRateIndexMaturity(Currency&amp;"ibor"&amp;Tenor,BA1133,Trigger)</f>
        <v>47612</v>
      </c>
      <c r="BC1133" s="257">
        <f>_xll.qlIndexFixing($AC$5,AZ1133,TRUE,_xll.ohTrigger(Trigger,Trigger12M))</f>
        <v>1.7870840225127572E-2</v>
      </c>
      <c r="BD1133" s="257">
        <f>_xll.qlIndexFixing($BE$1,AZ1133,TRUE,_xll.ohTrigger(Trigger,Trigger12M))</f>
        <v>1.743922429324609E-2</v>
      </c>
    </row>
    <row r="1134" spans="51:56" ht="11.25" customHeight="1" x14ac:dyDescent="0.25">
      <c r="AY1134" s="106" t="s">
        <v>83</v>
      </c>
      <c r="AZ1134" s="105">
        <f>_xll.qlInterestRateIndexFixingDate(Currency&amp;"ibor"&amp;Tenor,BA1134,Trigger)</f>
        <v>47252</v>
      </c>
      <c r="BA1134" s="105">
        <f>_xll.qlCalendarAdvance(Calendar,BA1133,AY1134,"f",,Trigger)</f>
        <v>47254</v>
      </c>
      <c r="BB1134" s="105">
        <f>_xll.qlInterestRateIndexMaturity(Currency&amp;"ibor"&amp;Tenor,BA1134,Trigger)</f>
        <v>47619</v>
      </c>
      <c r="BC1134" s="257">
        <f>_xll.qlIndexFixing($AC$5,AZ1134,TRUE,_xll.ohTrigger(Trigger,Trigger12M))</f>
        <v>1.7867155735429682E-2</v>
      </c>
      <c r="BD1134" s="257">
        <f>_xll.qlIndexFixing($BE$1,AZ1134,TRUE,_xll.ohTrigger(Trigger,Trigger12M))</f>
        <v>1.7434513692996496E-2</v>
      </c>
    </row>
    <row r="1135" spans="51:56" ht="11.25" customHeight="1" x14ac:dyDescent="0.25">
      <c r="AY1135" s="106" t="s">
        <v>83</v>
      </c>
      <c r="AZ1135" s="105">
        <f>_xll.qlInterestRateIndexFixingDate(Currency&amp;"ibor"&amp;Tenor,BA1135,Trigger)</f>
        <v>47259</v>
      </c>
      <c r="BA1135" s="105">
        <f>_xll.qlCalendarAdvance(Calendar,BA1134,AY1135,"f",,Trigger)</f>
        <v>47261</v>
      </c>
      <c r="BB1135" s="105">
        <f>_xll.qlInterestRateIndexMaturity(Currency&amp;"ibor"&amp;Tenor,BA1135,Trigger)</f>
        <v>47626</v>
      </c>
      <c r="BC1135" s="257">
        <f>_xll.qlIndexFixing($AC$5,AZ1135,TRUE,_xll.ohTrigger(Trigger,Trigger12M))</f>
        <v>1.7863421203171231E-2</v>
      </c>
      <c r="BD1135" s="257">
        <f>_xll.qlIndexFixing($BE$1,AZ1135,TRUE,_xll.ohTrigger(Trigger,Trigger12M))</f>
        <v>1.7429826186002646E-2</v>
      </c>
    </row>
    <row r="1136" spans="51:56" ht="11.25" customHeight="1" x14ac:dyDescent="0.25">
      <c r="AY1136" s="106" t="s">
        <v>83</v>
      </c>
      <c r="AZ1136" s="105">
        <f>_xll.qlInterestRateIndexFixingDate(Currency&amp;"ibor"&amp;Tenor,BA1136,Trigger)</f>
        <v>47266</v>
      </c>
      <c r="BA1136" s="105">
        <f>_xll.qlCalendarAdvance(Calendar,BA1135,AY1136,"f",,Trigger)</f>
        <v>47268</v>
      </c>
      <c r="BB1136" s="105">
        <f>_xll.qlInterestRateIndexMaturity(Currency&amp;"ibor"&amp;Tenor,BA1136,Trigger)</f>
        <v>47633</v>
      </c>
      <c r="BC1136" s="257">
        <f>_xll.qlIndexFixing($AC$5,AZ1136,TRUE,_xll.ohTrigger(Trigger,Trigger12M))</f>
        <v>1.7859636628910675E-2</v>
      </c>
      <c r="BD1136" s="257">
        <f>_xll.qlIndexFixing($BE$1,AZ1136,TRUE,_xll.ohTrigger(Trigger,Trigger12M))</f>
        <v>1.7425162292309702E-2</v>
      </c>
    </row>
    <row r="1137" spans="51:56" ht="11.25" customHeight="1" x14ac:dyDescent="0.25">
      <c r="AY1137" s="106" t="s">
        <v>83</v>
      </c>
      <c r="AZ1137" s="105">
        <f>_xll.qlInterestRateIndexFixingDate(Currency&amp;"ibor"&amp;Tenor,BA1137,Trigger)</f>
        <v>47273</v>
      </c>
      <c r="BA1137" s="105">
        <f>_xll.qlCalendarAdvance(Calendar,BA1136,AY1137,"f",,Trigger)</f>
        <v>47275</v>
      </c>
      <c r="BB1137" s="105">
        <f>_xll.qlInterestRateIndexMaturity(Currency&amp;"ibor"&amp;Tenor,BA1137,Trigger)</f>
        <v>47640</v>
      </c>
      <c r="BC1137" s="257">
        <f>_xll.qlIndexFixing($AC$5,AZ1137,TRUE,_xll.ohTrigger(Trigger,Trigger12M))</f>
        <v>1.785311589334514E-2</v>
      </c>
      <c r="BD1137" s="257">
        <f>_xll.qlIndexFixing($BE$1,AZ1137,TRUE,_xll.ohTrigger(Trigger,Trigger12M))</f>
        <v>1.7420522512857004E-2</v>
      </c>
    </row>
    <row r="1138" spans="51:56" ht="11.25" customHeight="1" x14ac:dyDescent="0.25">
      <c r="AY1138" s="106" t="s">
        <v>83</v>
      </c>
      <c r="AZ1138" s="105">
        <f>_xll.qlInterestRateIndexFixingDate(Currency&amp;"ibor"&amp;Tenor,BA1138,Trigger)</f>
        <v>47280</v>
      </c>
      <c r="BA1138" s="105">
        <f>_xll.qlCalendarAdvance(Calendar,BA1137,AY1138,"f",,Trigger)</f>
        <v>47282</v>
      </c>
      <c r="BB1138" s="105">
        <f>_xll.qlInterestRateIndexMaturity(Currency&amp;"ibor"&amp;Tenor,BA1138,Trigger)</f>
        <v>47647</v>
      </c>
      <c r="BC1138" s="257">
        <f>_xll.qlIndexFixing($AC$5,AZ1138,TRUE,_xll.ohTrigger(Trigger,Trigger12M))</f>
        <v>1.7849066544025943E-2</v>
      </c>
      <c r="BD1138" s="257">
        <f>_xll.qlIndexFixing($BE$1,AZ1138,TRUE,_xll.ohTrigger(Trigger,Trigger12M))</f>
        <v>1.7415906716714988E-2</v>
      </c>
    </row>
    <row r="1139" spans="51:56" ht="11.25" customHeight="1" x14ac:dyDescent="0.25">
      <c r="AY1139" s="106" t="s">
        <v>83</v>
      </c>
      <c r="AZ1139" s="105">
        <f>_xll.qlInterestRateIndexFixingDate(Currency&amp;"ibor"&amp;Tenor,BA1139,Trigger)</f>
        <v>47287</v>
      </c>
      <c r="BA1139" s="105">
        <f>_xll.qlCalendarAdvance(Calendar,BA1138,AY1139,"f",,Trigger)</f>
        <v>47289</v>
      </c>
      <c r="BB1139" s="105">
        <f>_xll.qlInterestRateIndexMaturity(Currency&amp;"ibor"&amp;Tenor,BA1139,Trigger)</f>
        <v>47654</v>
      </c>
      <c r="BC1139" s="257">
        <f>_xll.qlIndexFixing($AC$5,AZ1139,TRUE,_xll.ohTrigger(Trigger,Trigger12M))</f>
        <v>1.7844970069165793E-2</v>
      </c>
      <c r="BD1139" s="257">
        <f>_xll.qlIndexFixing($BE$1,AZ1139,TRUE,_xll.ohTrigger(Trigger,Trigger12M))</f>
        <v>1.7411314007299363E-2</v>
      </c>
    </row>
    <row r="1140" spans="51:56" ht="11.25" customHeight="1" x14ac:dyDescent="0.25">
      <c r="AY1140" s="106" t="s">
        <v>83</v>
      </c>
      <c r="AZ1140" s="105">
        <f>_xll.qlInterestRateIndexFixingDate(Currency&amp;"ibor"&amp;Tenor,BA1140,Trigger)</f>
        <v>47294</v>
      </c>
      <c r="BA1140" s="105">
        <f>_xll.qlCalendarAdvance(Calendar,BA1139,AY1140,"f",,Trigger)</f>
        <v>47296</v>
      </c>
      <c r="BB1140" s="105">
        <f>_xll.qlInterestRateIndexMaturity(Currency&amp;"ibor"&amp;Tenor,BA1140,Trigger)</f>
        <v>47661</v>
      </c>
      <c r="BC1140" s="257">
        <f>_xll.qlIndexFixing($AC$5,AZ1140,TRUE,_xll.ohTrigger(Trigger,Trigger12M))</f>
        <v>1.7840826469341986E-2</v>
      </c>
      <c r="BD1140" s="257">
        <f>_xll.qlIndexFixing($BE$1,AZ1140,TRUE,_xll.ohTrigger(Trigger,Trigger12M))</f>
        <v>1.7406743435396603E-2</v>
      </c>
    </row>
    <row r="1141" spans="51:56" ht="11.25" customHeight="1" x14ac:dyDescent="0.25">
      <c r="AY1141" s="106" t="s">
        <v>83</v>
      </c>
      <c r="AZ1141" s="105">
        <f>_xll.qlInterestRateIndexFixingDate(Currency&amp;"ibor"&amp;Tenor,BA1141,Trigger)</f>
        <v>47301</v>
      </c>
      <c r="BA1141" s="105">
        <f>_xll.qlCalendarAdvance(Calendar,BA1140,AY1141,"f",,Trigger)</f>
        <v>47303</v>
      </c>
      <c r="BB1141" s="105">
        <f>_xll.qlInterestRateIndexMaturity(Currency&amp;"ibor"&amp;Tenor,BA1141,Trigger)</f>
        <v>47668</v>
      </c>
      <c r="BC1141" s="257">
        <f>_xll.qlIndexFixing($AC$5,AZ1141,TRUE,_xll.ohTrigger(Trigger,Trigger12M))</f>
        <v>1.7836635745137726E-2</v>
      </c>
      <c r="BD1141" s="257">
        <f>_xll.qlIndexFixing($BE$1,AZ1141,TRUE,_xll.ohTrigger(Trigger,Trigger12M))</f>
        <v>1.7402194044378837E-2</v>
      </c>
    </row>
    <row r="1142" spans="51:56" ht="11.25" customHeight="1" x14ac:dyDescent="0.25">
      <c r="AY1142" s="106" t="s">
        <v>83</v>
      </c>
      <c r="AZ1142" s="105">
        <f>_xll.qlInterestRateIndexFixingDate(Currency&amp;"ibor"&amp;Tenor,BA1142,Trigger)</f>
        <v>47308</v>
      </c>
      <c r="BA1142" s="105">
        <f>_xll.qlCalendarAdvance(Calendar,BA1141,AY1142,"f",,Trigger)</f>
        <v>47310</v>
      </c>
      <c r="BB1142" s="105">
        <f>_xll.qlInterestRateIndexMaturity(Currency&amp;"ibor"&amp;Tenor,BA1142,Trigger)</f>
        <v>47675</v>
      </c>
      <c r="BC1142" s="257">
        <f>_xll.qlIndexFixing($AC$5,AZ1142,TRUE,_xll.ohTrigger(Trigger,Trigger12M))</f>
        <v>1.7832397897143228E-2</v>
      </c>
      <c r="BD1142" s="257">
        <f>_xll.qlIndexFixing($BE$1,AZ1142,TRUE,_xll.ohTrigger(Trigger,Trigger12M))</f>
        <v>1.7397664870202747E-2</v>
      </c>
    </row>
    <row r="1143" spans="51:56" ht="11.25" customHeight="1" x14ac:dyDescent="0.25">
      <c r="AY1143" s="106" t="s">
        <v>83</v>
      </c>
      <c r="AZ1143" s="105">
        <f>_xll.qlInterestRateIndexFixingDate(Currency&amp;"ibor"&amp;Tenor,BA1143,Trigger)</f>
        <v>47315</v>
      </c>
      <c r="BA1143" s="105">
        <f>_xll.qlCalendarAdvance(Calendar,BA1142,AY1143,"f",,Trigger)</f>
        <v>47317</v>
      </c>
      <c r="BB1143" s="105">
        <f>_xll.qlInterestRateIndexMaturity(Currency&amp;"ibor"&amp;Tenor,BA1143,Trigger)</f>
        <v>47682</v>
      </c>
      <c r="BC1143" s="257">
        <f>_xll.qlIndexFixing($AC$5,AZ1143,TRUE,_xll.ohTrigger(Trigger,Trigger12M))</f>
        <v>1.7828112925955712E-2</v>
      </c>
      <c r="BD1143" s="257">
        <f>_xll.qlIndexFixing($BE$1,AZ1143,TRUE,_xll.ohTrigger(Trigger,Trigger12M))</f>
        <v>1.7393154941409812E-2</v>
      </c>
    </row>
    <row r="1144" spans="51:56" ht="11.25" customHeight="1" x14ac:dyDescent="0.25">
      <c r="AY1144" s="106" t="s">
        <v>83</v>
      </c>
      <c r="AZ1144" s="105">
        <f>_xll.qlInterestRateIndexFixingDate(Currency&amp;"ibor"&amp;Tenor,BA1144,Trigger)</f>
        <v>47322</v>
      </c>
      <c r="BA1144" s="105">
        <f>_xll.qlCalendarAdvance(Calendar,BA1143,AY1144,"f",,Trigger)</f>
        <v>47324</v>
      </c>
      <c r="BB1144" s="105">
        <f>_xll.qlInterestRateIndexMaturity(Currency&amp;"ibor"&amp;Tenor,BA1144,Trigger)</f>
        <v>47689</v>
      </c>
      <c r="BC1144" s="257">
        <f>_xll.qlIndexFixing($AC$5,AZ1144,TRUE,_xll.ohTrigger(Trigger,Trigger12M))</f>
        <v>1.7823780832178091E-2</v>
      </c>
      <c r="BD1144" s="257">
        <f>_xll.qlIndexFixing($BE$1,AZ1144,TRUE,_xll.ohTrigger(Trigger,Trigger12M))</f>
        <v>1.7388663279126932E-2</v>
      </c>
    </row>
    <row r="1145" spans="51:56" ht="11.25" customHeight="1" x14ac:dyDescent="0.25">
      <c r="AY1145" s="106" t="s">
        <v>83</v>
      </c>
      <c r="AZ1145" s="105">
        <f>_xll.qlInterestRateIndexFixingDate(Currency&amp;"ibor"&amp;Tenor,BA1145,Trigger)</f>
        <v>47329</v>
      </c>
      <c r="BA1145" s="105">
        <f>_xll.qlCalendarAdvance(Calendar,BA1144,AY1145,"f",,Trigger)</f>
        <v>47331</v>
      </c>
      <c r="BB1145" s="105">
        <f>_xll.qlInterestRateIndexMaturity(Currency&amp;"ibor"&amp;Tenor,BA1145,Trigger)</f>
        <v>47696</v>
      </c>
      <c r="BC1145" s="257">
        <f>_xll.qlIndexFixing($AC$5,AZ1145,TRUE,_xll.ohTrigger(Trigger,Trigger12M))</f>
        <v>1.7819401616420726E-2</v>
      </c>
      <c r="BD1145" s="257">
        <f>_xll.qlIndexFixing($BE$1,AZ1145,TRUE,_xll.ohTrigger(Trigger,Trigger12M))</f>
        <v>1.7384188897065358E-2</v>
      </c>
    </row>
    <row r="1146" spans="51:56" ht="11.25" customHeight="1" x14ac:dyDescent="0.25">
      <c r="AY1146" s="106" t="s">
        <v>83</v>
      </c>
      <c r="AZ1146" s="105">
        <f>_xll.qlInterestRateIndexFixingDate(Currency&amp;"ibor"&amp;Tenor,BA1146,Trigger)</f>
        <v>47336</v>
      </c>
      <c r="BA1146" s="105">
        <f>_xll.qlCalendarAdvance(Calendar,BA1145,AY1146,"f",,Trigger)</f>
        <v>47338</v>
      </c>
      <c r="BB1146" s="105">
        <f>_xll.qlInterestRateIndexMaturity(Currency&amp;"ibor"&amp;Tenor,BA1146,Trigger)</f>
        <v>47703</v>
      </c>
      <c r="BC1146" s="257">
        <f>_xll.qlIndexFixing($AC$5,AZ1146,TRUE,_xll.ohTrigger(Trigger,Trigger12M))</f>
        <v>1.7814975279300111E-2</v>
      </c>
      <c r="BD1146" s="257">
        <f>_xll.qlIndexFixing($BE$1,AZ1146,TRUE,_xll.ohTrigger(Trigger,Trigger12M))</f>
        <v>1.737973080152113E-2</v>
      </c>
    </row>
    <row r="1147" spans="51:56" ht="11.25" customHeight="1" x14ac:dyDescent="0.25">
      <c r="AY1147" s="106" t="s">
        <v>83</v>
      </c>
      <c r="AZ1147" s="105">
        <f>_xll.qlInterestRateIndexFixingDate(Currency&amp;"ibor"&amp;Tenor,BA1147,Trigger)</f>
        <v>47343</v>
      </c>
      <c r="BA1147" s="105">
        <f>_xll.qlCalendarAdvance(Calendar,BA1146,AY1147,"f",,Trigger)</f>
        <v>47345</v>
      </c>
      <c r="BB1147" s="105">
        <f>_xll.qlInterestRateIndexMaturity(Currency&amp;"ibor"&amp;Tenor,BA1147,Trigger)</f>
        <v>47710</v>
      </c>
      <c r="BC1147" s="257">
        <f>_xll.qlIndexFixing($AC$5,AZ1147,TRUE,_xll.ohTrigger(Trigger,Trigger12M))</f>
        <v>1.781050182143953E-2</v>
      </c>
      <c r="BD1147" s="257">
        <f>_xll.qlIndexFixing($BE$1,AZ1147,TRUE,_xll.ohTrigger(Trigger,Trigger12M))</f>
        <v>1.7375287991375051E-2</v>
      </c>
    </row>
    <row r="1148" spans="51:56" ht="11.25" customHeight="1" x14ac:dyDescent="0.25">
      <c r="AY1148" s="106" t="s">
        <v>83</v>
      </c>
      <c r="AZ1148" s="105">
        <f>_xll.qlInterestRateIndexFixingDate(Currency&amp;"ibor"&amp;Tenor,BA1148,Trigger)</f>
        <v>47350</v>
      </c>
      <c r="BA1148" s="105">
        <f>_xll.qlCalendarAdvance(Calendar,BA1147,AY1148,"f",,Trigger)</f>
        <v>47352</v>
      </c>
      <c r="BB1148" s="105">
        <f>_xll.qlInterestRateIndexMaturity(Currency&amp;"ibor"&amp;Tenor,BA1148,Trigger)</f>
        <v>47717</v>
      </c>
      <c r="BC1148" s="257">
        <f>_xll.qlIndexFixing($AC$5,AZ1148,TRUE,_xll.ohTrigger(Trigger,Trigger12M))</f>
        <v>1.7805981243469271E-2</v>
      </c>
      <c r="BD1148" s="257">
        <f>_xll.qlIndexFixing($BE$1,AZ1148,TRUE,_xll.ohTrigger(Trigger,Trigger12M))</f>
        <v>1.7370859458093156E-2</v>
      </c>
    </row>
    <row r="1149" spans="51:56" ht="11.25" customHeight="1" x14ac:dyDescent="0.25">
      <c r="AY1149" s="106" t="s">
        <v>83</v>
      </c>
      <c r="AZ1149" s="105">
        <f>_xll.qlInterestRateIndexFixingDate(Currency&amp;"ibor"&amp;Tenor,BA1149,Trigger)</f>
        <v>47357</v>
      </c>
      <c r="BA1149" s="105">
        <f>_xll.qlCalendarAdvance(Calendar,BA1148,AY1149,"f",,Trigger)</f>
        <v>47359</v>
      </c>
      <c r="BB1149" s="105">
        <f>_xll.qlInterestRateIndexMaturity(Currency&amp;"ibor"&amp;Tenor,BA1149,Trigger)</f>
        <v>47724</v>
      </c>
      <c r="BC1149" s="257">
        <f>_xll.qlIndexFixing($AC$5,AZ1149,TRUE,_xll.ohTrigger(Trigger,Trigger12M))</f>
        <v>1.7801413546025539E-2</v>
      </c>
      <c r="BD1149" s="257">
        <f>_xll.qlIndexFixing($BE$1,AZ1149,TRUE,_xll.ohTrigger(Trigger,Trigger12M))</f>
        <v>1.7366444185725818E-2</v>
      </c>
    </row>
    <row r="1150" spans="51:56" ht="11.25" customHeight="1" x14ac:dyDescent="0.25">
      <c r="AY1150" s="106" t="s">
        <v>83</v>
      </c>
      <c r="AZ1150" s="105">
        <f>_xll.qlInterestRateIndexFixingDate(Currency&amp;"ibor"&amp;Tenor,BA1150,Trigger)</f>
        <v>47364</v>
      </c>
      <c r="BA1150" s="105">
        <f>_xll.qlCalendarAdvance(Calendar,BA1149,AY1150,"f",,Trigger)</f>
        <v>47366</v>
      </c>
      <c r="BB1150" s="105">
        <f>_xll.qlInterestRateIndexMaturity(Currency&amp;"ibor"&amp;Tenor,BA1150,Trigger)</f>
        <v>47731</v>
      </c>
      <c r="BC1150" s="257">
        <f>_xll.qlIndexFixing($AC$5,AZ1150,TRUE,_xll.ohTrigger(Trigger,Trigger12M))</f>
        <v>1.7796798729751762E-2</v>
      </c>
      <c r="BD1150" s="257">
        <f>_xll.qlIndexFixing($BE$1,AZ1150,TRUE,_xll.ohTrigger(Trigger,Trigger12M))</f>
        <v>1.7362041150908853E-2</v>
      </c>
    </row>
    <row r="1151" spans="51:56" ht="11.25" customHeight="1" x14ac:dyDescent="0.25">
      <c r="AY1151" s="106" t="s">
        <v>83</v>
      </c>
      <c r="AZ1151" s="105">
        <f>_xll.qlInterestRateIndexFixingDate(Currency&amp;"ibor"&amp;Tenor,BA1151,Trigger)</f>
        <v>47371</v>
      </c>
      <c r="BA1151" s="105">
        <f>_xll.qlCalendarAdvance(Calendar,BA1150,AY1151,"f",,Trigger)</f>
        <v>47373</v>
      </c>
      <c r="BB1151" s="105">
        <f>_xll.qlInterestRateIndexMaturity(Currency&amp;"ibor"&amp;Tenor,BA1151,Trigger)</f>
        <v>47738</v>
      </c>
      <c r="BC1151" s="257">
        <f>_xll.qlIndexFixing($AC$5,AZ1151,TRUE,_xll.ohTrigger(Trigger,Trigger12M))</f>
        <v>1.7792136795297946E-2</v>
      </c>
      <c r="BD1151" s="257">
        <f>_xll.qlIndexFixing($BE$1,AZ1151,TRUE,_xll.ohTrigger(Trigger,Trigger12M))</f>
        <v>1.7357649322862413E-2</v>
      </c>
    </row>
    <row r="1152" spans="51:56" ht="11.25" customHeight="1" x14ac:dyDescent="0.25">
      <c r="AY1152" s="106" t="s">
        <v>83</v>
      </c>
      <c r="AZ1152" s="105">
        <f>_xll.qlInterestRateIndexFixingDate(Currency&amp;"ibor"&amp;Tenor,BA1152,Trigger)</f>
        <v>47378</v>
      </c>
      <c r="BA1152" s="105">
        <f>_xll.qlCalendarAdvance(Calendar,BA1151,AY1152,"f",,Trigger)</f>
        <v>47380</v>
      </c>
      <c r="BB1152" s="105">
        <f>_xll.qlInterestRateIndexMaturity(Currency&amp;"ibor"&amp;Tenor,BA1152,Trigger)</f>
        <v>47745</v>
      </c>
      <c r="BC1152" s="257">
        <f>_xll.qlIndexFixing($AC$5,AZ1152,TRUE,_xll.ohTrigger(Trigger,Trigger12M))</f>
        <v>1.7787427743320434E-2</v>
      </c>
      <c r="BD1152" s="257">
        <f>_xll.qlIndexFixing($BE$1,AZ1152,TRUE,_xll.ohTrigger(Trigger,Trigger12M))</f>
        <v>1.7353267663391871E-2</v>
      </c>
    </row>
    <row r="1153" spans="51:56" ht="11.25" customHeight="1" x14ac:dyDescent="0.25">
      <c r="AY1153" s="106" t="s">
        <v>83</v>
      </c>
      <c r="AZ1153" s="105">
        <f>_xll.qlInterestRateIndexFixingDate(Currency&amp;"ibor"&amp;Tenor,BA1153,Trigger)</f>
        <v>47385</v>
      </c>
      <c r="BA1153" s="105">
        <f>_xll.qlCalendarAdvance(Calendar,BA1152,AY1153,"f",,Trigger)</f>
        <v>47387</v>
      </c>
      <c r="BB1153" s="105">
        <f>_xll.qlInterestRateIndexMaturity(Currency&amp;"ibor"&amp;Tenor,BA1153,Trigger)</f>
        <v>47752</v>
      </c>
      <c r="BC1153" s="257">
        <f>_xll.qlIndexFixing($AC$5,AZ1153,TRUE,_xll.ohTrigger(Trigger,Trigger12M))</f>
        <v>1.7782671574482156E-2</v>
      </c>
      <c r="BD1153" s="257">
        <f>_xll.qlIndexFixing($BE$1,AZ1153,TRUE,_xll.ohTrigger(Trigger,Trigger12M))</f>
        <v>1.7348895126887823E-2</v>
      </c>
    </row>
    <row r="1154" spans="51:56" ht="11.25" customHeight="1" x14ac:dyDescent="0.25">
      <c r="AY1154" s="106" t="s">
        <v>83</v>
      </c>
      <c r="AZ1154" s="105">
        <f>_xll.qlInterestRateIndexFixingDate(Currency&amp;"ibor"&amp;Tenor,BA1154,Trigger)</f>
        <v>47392</v>
      </c>
      <c r="BA1154" s="105">
        <f>_xll.qlCalendarAdvance(Calendar,BA1153,AY1154,"f",,Trigger)</f>
        <v>47394</v>
      </c>
      <c r="BB1154" s="105">
        <f>_xll.qlInterestRateIndexMaturity(Currency&amp;"ibor"&amp;Tenor,BA1154,Trigger)</f>
        <v>47759</v>
      </c>
      <c r="BC1154" s="257">
        <f>_xll.qlIndexFixing($AC$5,AZ1154,TRUE,_xll.ohTrigger(Trigger,Trigger12M))</f>
        <v>1.777786828945304E-2</v>
      </c>
      <c r="BD1154" s="257">
        <f>_xll.qlIndexFixing($BE$1,AZ1154,TRUE,_xll.ohTrigger(Trigger,Trigger12M))</f>
        <v>1.7344530660325201E-2</v>
      </c>
    </row>
    <row r="1155" spans="51:56" ht="11.25" customHeight="1" x14ac:dyDescent="0.25">
      <c r="AY1155" s="106" t="s">
        <v>83</v>
      </c>
      <c r="AZ1155" s="105">
        <f>_xll.qlInterestRateIndexFixingDate(Currency&amp;"ibor"&amp;Tenor,BA1155,Trigger)</f>
        <v>47399</v>
      </c>
      <c r="BA1155" s="105">
        <f>_xll.qlCalendarAdvance(Calendar,BA1154,AY1155,"f",,Trigger)</f>
        <v>47401</v>
      </c>
      <c r="BB1155" s="105">
        <f>_xll.qlInterestRateIndexMaturity(Currency&amp;"ibor"&amp;Tenor,BA1155,Trigger)</f>
        <v>47766</v>
      </c>
      <c r="BC1155" s="257">
        <f>_xll.qlIndexFixing($AC$5,AZ1155,TRUE,_xll.ohTrigger(Trigger,Trigger12M))</f>
        <v>1.7773017888909802E-2</v>
      </c>
      <c r="BD1155" s="257">
        <f>_xll.qlIndexFixing($BE$1,AZ1155,TRUE,_xll.ohTrigger(Trigger,Trigger12M))</f>
        <v>1.7340173203265037E-2</v>
      </c>
    </row>
    <row r="1156" spans="51:56" ht="11.25" customHeight="1" x14ac:dyDescent="0.25">
      <c r="AY1156" s="106" t="s">
        <v>83</v>
      </c>
      <c r="AZ1156" s="105">
        <f>_xll.qlInterestRateIndexFixingDate(Currency&amp;"ibor"&amp;Tenor,BA1156,Trigger)</f>
        <v>47406</v>
      </c>
      <c r="BA1156" s="105">
        <f>_xll.qlCalendarAdvance(Calendar,BA1155,AY1156,"f",,Trigger)</f>
        <v>47408</v>
      </c>
      <c r="BB1156" s="105">
        <f>_xll.qlInterestRateIndexMaturity(Currency&amp;"ibor"&amp;Tenor,BA1156,Trigger)</f>
        <v>47773</v>
      </c>
      <c r="BC1156" s="257">
        <f>_xll.qlIndexFixing($AC$5,AZ1156,TRUE,_xll.ohTrigger(Trigger,Trigger12M))</f>
        <v>1.7768120373535076E-2</v>
      </c>
      <c r="BD1156" s="257">
        <f>_xll.qlIndexFixing($BE$1,AZ1156,TRUE,_xll.ohTrigger(Trigger,Trigger12M))</f>
        <v>1.7335821687852485E-2</v>
      </c>
    </row>
    <row r="1157" spans="51:56" ht="11.25" customHeight="1" x14ac:dyDescent="0.25">
      <c r="AY1157" s="106" t="s">
        <v>83</v>
      </c>
      <c r="AZ1157" s="105">
        <f>_xll.qlInterestRateIndexFixingDate(Currency&amp;"ibor"&amp;Tenor,BA1157,Trigger)</f>
        <v>47413</v>
      </c>
      <c r="BA1157" s="105">
        <f>_xll.qlCalendarAdvance(Calendar,BA1156,AY1157,"f",,Trigger)</f>
        <v>47415</v>
      </c>
      <c r="BB1157" s="105">
        <f>_xll.qlInterestRateIndexMaturity(Currency&amp;"ibor"&amp;Tenor,BA1157,Trigger)</f>
        <v>47780</v>
      </c>
      <c r="BC1157" s="257">
        <f>_xll.qlIndexFixing($AC$5,AZ1157,TRUE,_xll.ohTrigger(Trigger,Trigger12M))</f>
        <v>1.7763175744018284E-2</v>
      </c>
      <c r="BD1157" s="257">
        <f>_xll.qlIndexFixing($BE$1,AZ1157,TRUE,_xll.ohTrigger(Trigger,Trigger12M))</f>
        <v>1.7331475038819013E-2</v>
      </c>
    </row>
    <row r="1158" spans="51:56" ht="11.25" customHeight="1" x14ac:dyDescent="0.25">
      <c r="AY1158" s="106" t="s">
        <v>83</v>
      </c>
      <c r="AZ1158" s="105">
        <f>_xll.qlInterestRateIndexFixingDate(Currency&amp;"ibor"&amp;Tenor,BA1158,Trigger)</f>
        <v>47420</v>
      </c>
      <c r="BA1158" s="105">
        <f>_xll.qlCalendarAdvance(Calendar,BA1157,AY1158,"f",,Trigger)</f>
        <v>47422</v>
      </c>
      <c r="BB1158" s="105">
        <f>_xll.qlInterestRateIndexMaturity(Currency&amp;"ibor"&amp;Tenor,BA1158,Trigger)</f>
        <v>47787</v>
      </c>
      <c r="BC1158" s="257">
        <f>_xll.qlIndexFixing($AC$5,AZ1158,TRUE,_xll.ohTrigger(Trigger,Trigger12M))</f>
        <v>1.7758184001056509E-2</v>
      </c>
      <c r="BD1158" s="257">
        <f>_xll.qlIndexFixing($BE$1,AZ1158,TRUE,_xll.ohTrigger(Trigger,Trigger12M))</f>
        <v>1.7327132173480871E-2</v>
      </c>
    </row>
    <row r="1159" spans="51:56" ht="11.25" customHeight="1" x14ac:dyDescent="0.25">
      <c r="AY1159" s="106" t="s">
        <v>83</v>
      </c>
      <c r="AZ1159" s="105">
        <f>_xll.qlInterestRateIndexFixingDate(Currency&amp;"ibor"&amp;Tenor,BA1159,Trigger)</f>
        <v>47427</v>
      </c>
      <c r="BA1159" s="105">
        <f>_xll.qlCalendarAdvance(Calendar,BA1158,AY1159,"f",,Trigger)</f>
        <v>47429</v>
      </c>
      <c r="BB1159" s="105">
        <f>_xll.qlInterestRateIndexMaturity(Currency&amp;"ibor"&amp;Tenor,BA1159,Trigger)</f>
        <v>47794</v>
      </c>
      <c r="BC1159" s="257">
        <f>_xll.qlIndexFixing($AC$5,AZ1159,TRUE,_xll.ohTrigger(Trigger,Trigger12M))</f>
        <v>1.7753145145351878E-2</v>
      </c>
      <c r="BD1159" s="257">
        <f>_xll.qlIndexFixing($BE$1,AZ1159,TRUE,_xll.ohTrigger(Trigger,Trigger12M))</f>
        <v>1.7322792001740184E-2</v>
      </c>
    </row>
    <row r="1160" spans="51:56" ht="11.25" customHeight="1" x14ac:dyDescent="0.25">
      <c r="AY1160" s="106" t="s">
        <v>83</v>
      </c>
      <c r="AZ1160" s="105">
        <f>_xll.qlInterestRateIndexFixingDate(Currency&amp;"ibor"&amp;Tenor,BA1160,Trigger)</f>
        <v>47434</v>
      </c>
      <c r="BA1160" s="105">
        <f>_xll.qlCalendarAdvance(Calendar,BA1159,AY1160,"f",,Trigger)</f>
        <v>47436</v>
      </c>
      <c r="BB1160" s="105">
        <f>_xll.qlInterestRateIndexMaturity(Currency&amp;"ibor"&amp;Tenor,BA1160,Trigger)</f>
        <v>47801</v>
      </c>
      <c r="BC1160" s="257">
        <f>_xll.qlIndexFixing($AC$5,AZ1160,TRUE,_xll.ohTrigger(Trigger,Trigger12M))</f>
        <v>1.7748059177614395E-2</v>
      </c>
      <c r="BD1160" s="257">
        <f>_xll.qlIndexFixing($BE$1,AZ1160,TRUE,_xll.ohTrigger(Trigger,Trigger12M))</f>
        <v>1.7318453426084516E-2</v>
      </c>
    </row>
    <row r="1161" spans="51:56" ht="11.25" customHeight="1" x14ac:dyDescent="0.25">
      <c r="AY1161" s="106" t="s">
        <v>83</v>
      </c>
      <c r="AZ1161" s="105">
        <f>_xll.qlInterestRateIndexFixingDate(Currency&amp;"ibor"&amp;Tenor,BA1161,Trigger)</f>
        <v>47441</v>
      </c>
      <c r="BA1161" s="105">
        <f>_xll.qlCalendarAdvance(Calendar,BA1160,AY1161,"f",,Trigger)</f>
        <v>47443</v>
      </c>
      <c r="BB1161" s="105">
        <f>_xll.qlInterestRateIndexMaturity(Currency&amp;"ibor"&amp;Tenor,BA1161,Trigger)</f>
        <v>47808</v>
      </c>
      <c r="BC1161" s="257">
        <f>_xll.qlIndexFixing($AC$5,AZ1161,TRUE,_xll.ohTrigger(Trigger,Trigger12M))</f>
        <v>1.7742926098559982E-2</v>
      </c>
      <c r="BD1161" s="257">
        <f>_xll.qlIndexFixing($BE$1,AZ1161,TRUE,_xll.ohTrigger(Trigger,Trigger12M))</f>
        <v>1.7314115341587083E-2</v>
      </c>
    </row>
    <row r="1162" spans="51:56" ht="11.25" customHeight="1" x14ac:dyDescent="0.25">
      <c r="AY1162" s="106" t="s">
        <v>83</v>
      </c>
      <c r="AZ1162" s="105">
        <f>_xll.qlInterestRateIndexFixingDate(Currency&amp;"ibor"&amp;Tenor,BA1162,Trigger)</f>
        <v>47448</v>
      </c>
      <c r="BA1162" s="105">
        <f>_xll.qlCalendarAdvance(Calendar,BA1161,AY1162,"f",,Trigger)</f>
        <v>47450</v>
      </c>
      <c r="BB1162" s="105">
        <f>_xll.qlInterestRateIndexMaturity(Currency&amp;"ibor"&amp;Tenor,BA1162,Trigger)</f>
        <v>47815</v>
      </c>
      <c r="BC1162" s="257">
        <f>_xll.qlIndexFixing($AC$5,AZ1162,TRUE,_xll.ohTrigger(Trigger,Trigger12M))</f>
        <v>1.7737745908911789E-2</v>
      </c>
      <c r="BD1162" s="257">
        <f>_xll.qlIndexFixing($BE$1,AZ1162,TRUE,_xll.ohTrigger(Trigger,Trigger12M))</f>
        <v>1.7309776635907641E-2</v>
      </c>
    </row>
    <row r="1163" spans="51:56" ht="11.25" customHeight="1" x14ac:dyDescent="0.25">
      <c r="AY1163" s="106" t="s">
        <v>83</v>
      </c>
      <c r="AZ1163" s="105">
        <f>_xll.qlInterestRateIndexFixingDate(Currency&amp;"ibor"&amp;Tenor,BA1163,Trigger)</f>
        <v>47455</v>
      </c>
      <c r="BA1163" s="105">
        <f>_xll.qlCalendarAdvance(Calendar,BA1162,AY1163,"f",,Trigger)</f>
        <v>47457</v>
      </c>
      <c r="BB1163" s="105">
        <f>_xll.qlInterestRateIndexMaturity(Currency&amp;"ibor"&amp;Tenor,BA1163,Trigger)</f>
        <v>47822</v>
      </c>
      <c r="BC1163" s="257">
        <f>_xll.qlIndexFixing($AC$5,AZ1163,TRUE,_xll.ohTrigger(Trigger,Trigger12M))</f>
        <v>1.7732518609399093E-2</v>
      </c>
      <c r="BD1163" s="257">
        <f>_xll.qlIndexFixing($BE$1,AZ1163,TRUE,_xll.ohTrigger(Trigger,Trigger12M))</f>
        <v>1.730543618929116E-2</v>
      </c>
    </row>
    <row r="1164" spans="51:56" ht="11.25" customHeight="1" x14ac:dyDescent="0.25">
      <c r="AY1164" s="106" t="s">
        <v>83</v>
      </c>
      <c r="AZ1164" s="105">
        <f>_xll.qlInterestRateIndexFixingDate(Currency&amp;"ibor"&amp;Tenor,BA1164,Trigger)</f>
        <v>47462</v>
      </c>
      <c r="BA1164" s="105">
        <f>_xll.qlCalendarAdvance(Calendar,BA1163,AY1164,"f",,Trigger)</f>
        <v>47464</v>
      </c>
      <c r="BB1164" s="105">
        <f>_xll.qlInterestRateIndexMaturity(Currency&amp;"ibor"&amp;Tenor,BA1164,Trigger)</f>
        <v>47829</v>
      </c>
      <c r="BC1164" s="257">
        <f>_xll.qlIndexFixing($AC$5,AZ1164,TRUE,_xll.ohTrigger(Trigger,Trigger12M))</f>
        <v>1.7727244200757743E-2</v>
      </c>
      <c r="BD1164" s="257">
        <f>_xll.qlIndexFixing($BE$1,AZ1164,TRUE,_xll.ohTrigger(Trigger,Trigger12M))</f>
        <v>1.7301092874569365E-2</v>
      </c>
    </row>
    <row r="1165" spans="51:56" ht="11.25" customHeight="1" x14ac:dyDescent="0.25">
      <c r="AY1165" s="106" t="s">
        <v>83</v>
      </c>
      <c r="AZ1165" s="105">
        <f>_xll.qlInterestRateIndexFixingDate(Currency&amp;"ibor"&amp;Tenor,BA1165,Trigger)</f>
        <v>47469</v>
      </c>
      <c r="BA1165" s="105">
        <f>_xll.qlCalendarAdvance(Calendar,BA1164,AY1165,"f",,Trigger)</f>
        <v>47471</v>
      </c>
      <c r="BB1165" s="105">
        <f>_xll.qlInterestRateIndexMaturity(Currency&amp;"ibor"&amp;Tenor,BA1165,Trigger)</f>
        <v>47836</v>
      </c>
      <c r="BC1165" s="257">
        <f>_xll.qlIndexFixing($AC$5,AZ1165,TRUE,_xll.ohTrigger(Trigger,Trigger12M))</f>
        <v>1.772192268373082E-2</v>
      </c>
      <c r="BD1165" s="257">
        <f>_xll.qlIndexFixing($BE$1,AZ1165,TRUE,_xll.ohTrigger(Trigger,Trigger12M))</f>
        <v>1.729674555716073E-2</v>
      </c>
    </row>
    <row r="1166" spans="51:56" ht="11.25" customHeight="1" x14ac:dyDescent="0.25">
      <c r="AY1166" s="106" t="s">
        <v>83</v>
      </c>
      <c r="AZ1166" s="105">
        <f>_xll.qlInterestRateIndexFixingDate(Currency&amp;"ibor"&amp;Tenor,BA1166,Trigger)</f>
        <v>47473</v>
      </c>
      <c r="BA1166" s="105">
        <f>_xll.qlCalendarAdvance(Calendar,BA1165,AY1166,"f",,Trigger)</f>
        <v>47479</v>
      </c>
      <c r="BB1166" s="105">
        <f>_xll.qlInterestRateIndexMaturity(Currency&amp;"ibor"&amp;Tenor,BA1166,Trigger)</f>
        <v>47844</v>
      </c>
      <c r="BC1166" s="257">
        <f>_xll.qlIndexFixing($AC$5,AZ1166,TRUE,_xll.ohTrigger(Trigger,Trigger12M))</f>
        <v>1.7715783267209351E-2</v>
      </c>
      <c r="BD1166" s="257">
        <f>_xll.qlIndexFixing($BE$1,AZ1166,TRUE,_xll.ohTrigger(Trigger,Trigger12M))</f>
        <v>1.7291770827868553E-2</v>
      </c>
    </row>
    <row r="1167" spans="51:56" ht="11.25" customHeight="1" x14ac:dyDescent="0.25">
      <c r="AY1167" s="106" t="s">
        <v>83</v>
      </c>
      <c r="AZ1167" s="105">
        <f>_xll.qlInterestRateIndexFixingDate(Currency&amp;"ibor"&amp;Tenor,BA1167,Trigger)</f>
        <v>47483</v>
      </c>
      <c r="BA1167" s="105">
        <f>_xll.qlCalendarAdvance(Calendar,BA1166,AY1167,"f",,Trigger)</f>
        <v>47486</v>
      </c>
      <c r="BB1167" s="105">
        <f>_xll.qlInterestRateIndexMaturity(Currency&amp;"ibor"&amp;Tenor,BA1167,Trigger)</f>
        <v>47851</v>
      </c>
      <c r="BC1167" s="257">
        <f>_xll.qlIndexFixing($AC$5,AZ1167,TRUE,_xll.ohTrigger(Trigger,Trigger12M))</f>
        <v>1.7710360806173546E-2</v>
      </c>
      <c r="BD1167" s="257">
        <f>_xll.qlIndexFixing($BE$1,AZ1167,TRUE,_xll.ohTrigger(Trigger,Trigger12M))</f>
        <v>1.7287411078269845E-2</v>
      </c>
    </row>
    <row r="1168" spans="51:56" ht="11.25" customHeight="1" x14ac:dyDescent="0.25">
      <c r="AY1168" s="106" t="s">
        <v>83</v>
      </c>
      <c r="AZ1168" s="105">
        <f>_xll.qlInterestRateIndexFixingDate(Currency&amp;"ibor"&amp;Tenor,BA1168,Trigger)</f>
        <v>47491</v>
      </c>
      <c r="BA1168" s="105">
        <f>_xll.qlCalendarAdvance(Calendar,BA1167,AY1168,"f",,Trigger)</f>
        <v>47493</v>
      </c>
      <c r="BB1168" s="105">
        <f>_xll.qlInterestRateIndexMaturity(Currency&amp;"ibor"&amp;Tenor,BA1168,Trigger)</f>
        <v>47858</v>
      </c>
      <c r="BC1168" s="257">
        <f>_xll.qlIndexFixing($AC$5,AZ1168,TRUE,_xll.ohTrigger(Trigger,Trigger12M))</f>
        <v>1.7704891239129005E-2</v>
      </c>
      <c r="BD1168" s="257">
        <f>_xll.qlIndexFixing($BE$1,AZ1168,TRUE,_xll.ohTrigger(Trigger,Trigger12M))</f>
        <v>1.728304371189401E-2</v>
      </c>
    </row>
    <row r="1169" spans="51:56" ht="11.25" customHeight="1" x14ac:dyDescent="0.25">
      <c r="AY1169" s="106" t="s">
        <v>83</v>
      </c>
      <c r="AZ1169" s="105">
        <f>_xll.qlInterestRateIndexFixingDate(Currency&amp;"ibor"&amp;Tenor,BA1169,Trigger)</f>
        <v>47498</v>
      </c>
      <c r="BA1169" s="105">
        <f>_xll.qlCalendarAdvance(Calendar,BA1168,AY1169,"f",,Trigger)</f>
        <v>47500</v>
      </c>
      <c r="BB1169" s="105">
        <f>_xll.qlInterestRateIndexMaturity(Currency&amp;"ibor"&amp;Tenor,BA1169,Trigger)</f>
        <v>47865</v>
      </c>
      <c r="BC1169" s="257">
        <f>_xll.qlIndexFixing($AC$5,AZ1169,TRUE,_xll.ohTrigger(Trigger,Trigger12M))</f>
        <v>1.7699374566846619E-2</v>
      </c>
      <c r="BD1169" s="257">
        <f>_xll.qlIndexFixing($BE$1,AZ1169,TRUE,_xll.ohTrigger(Trigger,Trigger12M))</f>
        <v>1.7278667563448095E-2</v>
      </c>
    </row>
    <row r="1170" spans="51:56" ht="11.25" customHeight="1" x14ac:dyDescent="0.25">
      <c r="AY1170" s="106" t="s">
        <v>83</v>
      </c>
      <c r="AZ1170" s="105">
        <f>_xll.qlInterestRateIndexFixingDate(Currency&amp;"ibor"&amp;Tenor,BA1170,Trigger)</f>
        <v>47505</v>
      </c>
      <c r="BA1170" s="105">
        <f>_xll.qlCalendarAdvance(Calendar,BA1169,AY1170,"f",,Trigger)</f>
        <v>47507</v>
      </c>
      <c r="BB1170" s="105">
        <f>_xll.qlInterestRateIndexMaturity(Currency&amp;"ibor"&amp;Tenor,BA1170,Trigger)</f>
        <v>47872</v>
      </c>
      <c r="BC1170" s="257">
        <f>_xll.qlIndexFixing($AC$5,AZ1170,TRUE,_xll.ohTrigger(Trigger,Trigger12M))</f>
        <v>1.7693810790102748E-2</v>
      </c>
      <c r="BD1170" s="257">
        <f>_xll.qlIndexFixing($BE$1,AZ1170,TRUE,_xll.ohTrigger(Trigger,Trigger12M))</f>
        <v>1.7274281460227199E-2</v>
      </c>
    </row>
    <row r="1171" spans="51:56" ht="11.25" customHeight="1" x14ac:dyDescent="0.25">
      <c r="AY1171" s="106" t="s">
        <v>83</v>
      </c>
      <c r="AZ1171" s="105">
        <f>_xll.qlInterestRateIndexFixingDate(Currency&amp;"ibor"&amp;Tenor,BA1171,Trigger)</f>
        <v>47512</v>
      </c>
      <c r="BA1171" s="105">
        <f>_xll.qlCalendarAdvance(Calendar,BA1170,AY1171,"f",,Trigger)</f>
        <v>47514</v>
      </c>
      <c r="BB1171" s="105">
        <f>_xll.qlInterestRateIndexMaturity(Currency&amp;"ibor"&amp;Tenor,BA1171,Trigger)</f>
        <v>47879</v>
      </c>
      <c r="BC1171" s="257">
        <f>_xll.qlIndexFixing($AC$5,AZ1171,TRUE,_xll.ohTrigger(Trigger,Trigger12M))</f>
        <v>1.768819990968077E-2</v>
      </c>
      <c r="BD1171" s="257">
        <f>_xll.qlIndexFixing($BE$1,AZ1171,TRUE,_xll.ohTrigger(Trigger,Trigger12M))</f>
        <v>1.7269884222113844E-2</v>
      </c>
    </row>
    <row r="1172" spans="51:56" ht="11.25" customHeight="1" x14ac:dyDescent="0.25">
      <c r="AY1172" s="106" t="s">
        <v>83</v>
      </c>
      <c r="AZ1172" s="105">
        <f>_xll.qlInterestRateIndexFixingDate(Currency&amp;"ibor"&amp;Tenor,BA1172,Trigger)</f>
        <v>47519</v>
      </c>
      <c r="BA1172" s="105">
        <f>_xll.qlCalendarAdvance(Calendar,BA1171,AY1172,"f",,Trigger)</f>
        <v>47521</v>
      </c>
      <c r="BB1172" s="105">
        <f>_xll.qlInterestRateIndexMaturity(Currency&amp;"ibor"&amp;Tenor,BA1172,Trigger)</f>
        <v>47886</v>
      </c>
      <c r="BC1172" s="257">
        <f>_xll.qlIndexFixing($AC$5,AZ1172,TRUE,_xll.ohTrigger(Trigger,Trigger12M))</f>
        <v>1.7682541926371281E-2</v>
      </c>
      <c r="BD1172" s="257">
        <f>_xll.qlIndexFixing($BE$1,AZ1172,TRUE,_xll.ohTrigger(Trigger,Trigger12M))</f>
        <v>1.7265474661578829E-2</v>
      </c>
    </row>
    <row r="1173" spans="51:56" ht="11.25" customHeight="1" x14ac:dyDescent="0.25">
      <c r="AY1173" s="106" t="s">
        <v>83</v>
      </c>
      <c r="AZ1173" s="105">
        <f>_xll.qlInterestRateIndexFixingDate(Currency&amp;"ibor"&amp;Tenor,BA1173,Trigger)</f>
        <v>47526</v>
      </c>
      <c r="BA1173" s="105">
        <f>_xll.qlCalendarAdvance(Calendar,BA1172,AY1173,"f",,Trigger)</f>
        <v>47528</v>
      </c>
      <c r="BB1173" s="105">
        <f>_xll.qlInterestRateIndexMaturity(Currency&amp;"ibor"&amp;Tenor,BA1173,Trigger)</f>
        <v>47893</v>
      </c>
      <c r="BC1173" s="257">
        <f>_xll.qlIndexFixing($AC$5,AZ1173,TRUE,_xll.ohTrigger(Trigger,Trigger12M))</f>
        <v>1.7676836840970583E-2</v>
      </c>
      <c r="BD1173" s="257">
        <f>_xll.qlIndexFixing($BE$1,AZ1173,TRUE,_xll.ohTrigger(Trigger,Trigger12M))</f>
        <v>1.7261051583681682E-2</v>
      </c>
    </row>
    <row r="1174" spans="51:56" ht="11.25" customHeight="1" x14ac:dyDescent="0.25">
      <c r="AY1174" s="106" t="s">
        <v>83</v>
      </c>
      <c r="AZ1174" s="105">
        <f>_xll.qlInterestRateIndexFixingDate(Currency&amp;"ibor"&amp;Tenor,BA1174,Trigger)</f>
        <v>47533</v>
      </c>
      <c r="BA1174" s="105">
        <f>_xll.qlCalendarAdvance(Calendar,BA1173,AY1174,"f",,Trigger)</f>
        <v>47535</v>
      </c>
      <c r="BB1174" s="105">
        <f>_xll.qlInterestRateIndexMaturity(Currency&amp;"ibor"&amp;Tenor,BA1174,Trigger)</f>
        <v>47900</v>
      </c>
      <c r="BC1174" s="257">
        <f>_xll.qlIndexFixing($AC$5,AZ1174,TRUE,_xll.ohTrigger(Trigger,Trigger12M))</f>
        <v>1.7671084654281969E-2</v>
      </c>
      <c r="BD1174" s="257">
        <f>_xll.qlIndexFixing($BE$1,AZ1174,TRUE,_xll.ohTrigger(Trigger,Trigger12M))</f>
        <v>1.7256613786070428E-2</v>
      </c>
    </row>
    <row r="1175" spans="51:56" ht="11.25" customHeight="1" x14ac:dyDescent="0.25">
      <c r="AY1175" s="106" t="s">
        <v>83</v>
      </c>
      <c r="AZ1175" s="105">
        <f>_xll.qlInterestRateIndexFixingDate(Currency&amp;"ibor"&amp;Tenor,BA1175,Trigger)</f>
        <v>47540</v>
      </c>
      <c r="BA1175" s="105">
        <f>_xll.qlCalendarAdvance(Calendar,BA1174,AY1175,"f",,Trigger)</f>
        <v>47542</v>
      </c>
      <c r="BB1175" s="105">
        <f>_xll.qlInterestRateIndexMaturity(Currency&amp;"ibor"&amp;Tenor,BA1175,Trigger)</f>
        <v>47907</v>
      </c>
      <c r="BC1175" s="257">
        <f>_xll.qlIndexFixing($AC$5,AZ1175,TRUE,_xll.ohTrigger(Trigger,Trigger12M))</f>
        <v>1.7665285367115539E-2</v>
      </c>
      <c r="BD1175" s="257">
        <f>_xll.qlIndexFixing($BE$1,AZ1175,TRUE,_xll.ohTrigger(Trigger,Trigger12M))</f>
        <v>1.72521600589827E-2</v>
      </c>
    </row>
    <row r="1176" spans="51:56" ht="11.25" customHeight="1" x14ac:dyDescent="0.25">
      <c r="AY1176" s="106" t="s">
        <v>83</v>
      </c>
      <c r="AZ1176" s="105">
        <f>_xll.qlInterestRateIndexFixingDate(Currency&amp;"ibor"&amp;Tenor,BA1176,Trigger)</f>
        <v>47547</v>
      </c>
      <c r="BA1176" s="105">
        <f>_xll.qlCalendarAdvance(Calendar,BA1175,AY1176,"f",,Trigger)</f>
        <v>47549</v>
      </c>
      <c r="BB1176" s="105">
        <f>_xll.qlInterestRateIndexMaturity(Currency&amp;"ibor"&amp;Tenor,BA1176,Trigger)</f>
        <v>47914</v>
      </c>
      <c r="BC1176" s="257">
        <f>_xll.qlIndexFixing($AC$5,AZ1176,TRUE,_xll.ohTrigger(Trigger,Trigger12M))</f>
        <v>1.7659438980287951E-2</v>
      </c>
      <c r="BD1176" s="257">
        <f>_xll.qlIndexFixing($BE$1,AZ1176,TRUE,_xll.ohTrigger(Trigger,Trigger12M))</f>
        <v>1.7247689185245059E-2</v>
      </c>
    </row>
    <row r="1177" spans="51:56" ht="11.25" customHeight="1" x14ac:dyDescent="0.25">
      <c r="AY1177" s="106" t="s">
        <v>83</v>
      </c>
      <c r="AZ1177" s="105">
        <f>_xll.qlInterestRateIndexFixingDate(Currency&amp;"ibor"&amp;Tenor,BA1177,Trigger)</f>
        <v>47554</v>
      </c>
      <c r="BA1177" s="105">
        <f>_xll.qlCalendarAdvance(Calendar,BA1176,AY1177,"f",,Trigger)</f>
        <v>47556</v>
      </c>
      <c r="BB1177" s="105">
        <f>_xll.qlInterestRateIndexMaturity(Currency&amp;"ibor"&amp;Tenor,BA1177,Trigger)</f>
        <v>47921</v>
      </c>
      <c r="BC1177" s="257">
        <f>_xll.qlIndexFixing($AC$5,AZ1177,TRUE,_xll.ohTrigger(Trigger,Trigger12M))</f>
        <v>1.7653545494622218E-2</v>
      </c>
      <c r="BD1177" s="257">
        <f>_xll.qlIndexFixing($BE$1,AZ1177,TRUE,_xll.ohTrigger(Trigger,Trigger12M))</f>
        <v>1.724319994027412E-2</v>
      </c>
    </row>
    <row r="1178" spans="51:56" ht="11.25" customHeight="1" x14ac:dyDescent="0.25">
      <c r="AY1178" s="106" t="s">
        <v>83</v>
      </c>
      <c r="AZ1178" s="105">
        <f>_xll.qlInterestRateIndexFixingDate(Currency&amp;"ibor"&amp;Tenor,BA1178,Trigger)</f>
        <v>47561</v>
      </c>
      <c r="BA1178" s="105">
        <f>_xll.qlCalendarAdvance(Calendar,BA1177,AY1178,"f",,Trigger)</f>
        <v>47563</v>
      </c>
      <c r="BB1178" s="105">
        <f>_xll.qlInterestRateIndexMaturity(Currency&amp;"ibor"&amp;Tenor,BA1178,Trigger)</f>
        <v>47928</v>
      </c>
      <c r="BC1178" s="257">
        <f>_xll.qlIndexFixing($AC$5,AZ1178,TRUE,_xll.ohTrigger(Trigger,Trigger12M))</f>
        <v>1.7647604910948141E-2</v>
      </c>
      <c r="BD1178" s="257">
        <f>_xll.qlIndexFixing($BE$1,AZ1178,TRUE,_xll.ohTrigger(Trigger,Trigger12M))</f>
        <v>1.7238691092076739E-2</v>
      </c>
    </row>
    <row r="1179" spans="51:56" ht="11.25" customHeight="1" x14ac:dyDescent="0.25">
      <c r="AY1179" s="106" t="s">
        <v>83</v>
      </c>
      <c r="AZ1179" s="105">
        <f>_xll.qlInterestRateIndexFixingDate(Currency&amp;"ibor"&amp;Tenor,BA1179,Trigger)</f>
        <v>47568</v>
      </c>
      <c r="BA1179" s="105">
        <f>_xll.qlCalendarAdvance(Calendar,BA1178,AY1179,"f",,Trigger)</f>
        <v>47570</v>
      </c>
      <c r="BB1179" s="105">
        <f>_xll.qlInterestRateIndexMaturity(Currency&amp;"ibor"&amp;Tenor,BA1179,Trigger)</f>
        <v>47935</v>
      </c>
      <c r="BC1179" s="257">
        <f>_xll.qlIndexFixing($AC$5,AZ1179,TRUE,_xll.ohTrigger(Trigger,Trigger12M))</f>
        <v>1.7641617230102533E-2</v>
      </c>
      <c r="BD1179" s="257">
        <f>_xll.qlIndexFixing($BE$1,AZ1179,TRUE,_xll.ohTrigger(Trigger,Trigger12M))</f>
        <v>1.7234161401250479E-2</v>
      </c>
    </row>
    <row r="1180" spans="51:56" ht="11.25" customHeight="1" x14ac:dyDescent="0.25">
      <c r="AY1180" s="106" t="s">
        <v>83</v>
      </c>
      <c r="AZ1180" s="105">
        <f>_xll.qlInterestRateIndexFixingDate(Currency&amp;"ibor"&amp;Tenor,BA1180,Trigger)</f>
        <v>47575</v>
      </c>
      <c r="BA1180" s="105">
        <f>_xll.qlCalendarAdvance(Calendar,BA1179,AY1180,"f",,Trigger)</f>
        <v>47577</v>
      </c>
      <c r="BB1180" s="105">
        <f>_xll.qlInterestRateIndexMaturity(Currency&amp;"ibor"&amp;Tenor,BA1180,Trigger)</f>
        <v>47942</v>
      </c>
      <c r="BC1180" s="257">
        <f>_xll.qlIndexFixing($AC$5,AZ1180,TRUE,_xll.ohTrigger(Trigger,Trigger12M))</f>
        <v>1.7635582452928553E-2</v>
      </c>
      <c r="BD1180" s="257">
        <f>_xll.qlIndexFixing($BE$1,AZ1180,TRUE,_xll.ohTrigger(Trigger,Trigger12M))</f>
        <v>1.7229609620984021E-2</v>
      </c>
    </row>
    <row r="1181" spans="51:56" ht="11.25" customHeight="1" x14ac:dyDescent="0.25">
      <c r="AY1181" s="106" t="s">
        <v>83</v>
      </c>
      <c r="AZ1181" s="105">
        <f>_xll.qlInterestRateIndexFixingDate(Currency&amp;"ibor"&amp;Tenor,BA1181,Trigger)</f>
        <v>47582</v>
      </c>
      <c r="BA1181" s="105">
        <f>_xll.qlCalendarAdvance(Calendar,BA1180,AY1181,"f",,Trigger)</f>
        <v>47584</v>
      </c>
      <c r="BB1181" s="105">
        <f>_xll.qlInterestRateIndexMaturity(Currency&amp;"ibor"&amp;Tenor,BA1181,Trigger)</f>
        <v>47953</v>
      </c>
      <c r="BC1181" s="257">
        <f>_xll.qlIndexFixing($AC$5,AZ1181,TRUE,_xll.ohTrigger(Trigger,Trigger12M))</f>
        <v>1.7633145437393825E-2</v>
      </c>
      <c r="BD1181" s="257">
        <f>_xll.qlIndexFixing($BE$1,AZ1181,TRUE,_xll.ohTrigger(Trigger,Trigger12M))</f>
        <v>1.7225283368949289E-2</v>
      </c>
    </row>
    <row r="1182" spans="51:56" ht="11.25" customHeight="1" x14ac:dyDescent="0.25">
      <c r="AY1182" s="106" t="s">
        <v>83</v>
      </c>
      <c r="AZ1182" s="105">
        <f>_xll.qlInterestRateIndexFixingDate(Currency&amp;"ibor"&amp;Tenor,BA1182,Trigger)</f>
        <v>47589</v>
      </c>
      <c r="BA1182" s="105">
        <f>_xll.qlCalendarAdvance(Calendar,BA1181,AY1182,"f",,Trigger)</f>
        <v>47591</v>
      </c>
      <c r="BB1182" s="105">
        <f>_xll.qlInterestRateIndexMaturity(Currency&amp;"ibor"&amp;Tenor,BA1182,Trigger)</f>
        <v>47956</v>
      </c>
      <c r="BC1182" s="257">
        <f>_xll.qlIndexFixing($AC$5,AZ1182,TRUE,_xll.ohTrigger(Trigger,Trigger12M))</f>
        <v>1.762337161299966E-2</v>
      </c>
      <c r="BD1182" s="257">
        <f>_xll.qlIndexFixing($BE$1,AZ1182,TRUE,_xll.ohTrigger(Trigger,Trigger12M))</f>
        <v>1.7220434767842685E-2</v>
      </c>
    </row>
    <row r="1183" spans="51:56" ht="11.25" customHeight="1" x14ac:dyDescent="0.25">
      <c r="AY1183" s="106" t="s">
        <v>83</v>
      </c>
      <c r="AZ1183" s="105">
        <f>_xll.qlInterestRateIndexFixingDate(Currency&amp;"ibor"&amp;Tenor,BA1183,Trigger)</f>
        <v>47596</v>
      </c>
      <c r="BA1183" s="105">
        <f>_xll.qlCalendarAdvance(Calendar,BA1182,AY1183,"f",,Trigger)</f>
        <v>47598</v>
      </c>
      <c r="BB1183" s="105">
        <f>_xll.qlInterestRateIndexMaturity(Currency&amp;"ibor"&amp;Tenor,BA1183,Trigger)</f>
        <v>47963</v>
      </c>
      <c r="BC1183" s="257">
        <f>_xll.qlIndexFixing($AC$5,AZ1183,TRUE,_xll.ohTrigger(Trigger,Trigger12M))</f>
        <v>1.7617195551964358E-2</v>
      </c>
      <c r="BD1183" s="257">
        <f>_xll.qlIndexFixing($BE$1,AZ1183,TRUE,_xll.ohTrigger(Trigger,Trigger12M))</f>
        <v>1.7215809164304128E-2</v>
      </c>
    </row>
    <row r="1184" spans="51:56" ht="11.25" customHeight="1" x14ac:dyDescent="0.25">
      <c r="AY1184" s="106" t="s">
        <v>83</v>
      </c>
      <c r="AZ1184" s="105">
        <f>_xll.qlInterestRateIndexFixingDate(Currency&amp;"ibor"&amp;Tenor,BA1184,Trigger)</f>
        <v>47602</v>
      </c>
      <c r="BA1184" s="105">
        <f>_xll.qlCalendarAdvance(Calendar,BA1183,AY1184,"f",,Trigger)</f>
        <v>47605</v>
      </c>
      <c r="BB1184" s="105">
        <f>_xll.qlInterestRateIndexMaturity(Currency&amp;"ibor"&amp;Tenor,BA1184,Trigger)</f>
        <v>47970</v>
      </c>
      <c r="BC1184" s="257">
        <f>_xll.qlIndexFixing($AC$5,AZ1184,TRUE,_xll.ohTrigger(Trigger,Trigger12M))</f>
        <v>1.7610972398039246E-2</v>
      </c>
      <c r="BD1184" s="257">
        <f>_xll.qlIndexFixing($BE$1,AZ1184,TRUE,_xll.ohTrigger(Trigger,Trigger12M))</f>
        <v>1.7211156409998898E-2</v>
      </c>
    </row>
    <row r="1185" spans="51:56" ht="11.25" customHeight="1" x14ac:dyDescent="0.25">
      <c r="AY1185" s="106" t="s">
        <v>83</v>
      </c>
      <c r="AZ1185" s="105">
        <f>_xll.qlInterestRateIndexFixingDate(Currency&amp;"ibor"&amp;Tenor,BA1185,Trigger)</f>
        <v>47610</v>
      </c>
      <c r="BA1185" s="105">
        <f>_xll.qlCalendarAdvance(Calendar,BA1184,AY1185,"f",,Trigger)</f>
        <v>47612</v>
      </c>
      <c r="BB1185" s="105">
        <f>_xll.qlInterestRateIndexMaturity(Currency&amp;"ibor"&amp;Tenor,BA1185,Trigger)</f>
        <v>47977</v>
      </c>
      <c r="BC1185" s="257">
        <f>_xll.qlIndexFixing($AC$5,AZ1185,TRUE,_xll.ohTrigger(Trigger,Trigger12M))</f>
        <v>1.7604702152100343E-2</v>
      </c>
      <c r="BD1185" s="257">
        <f>_xll.qlIndexFixing($BE$1,AZ1185,TRUE,_xll.ohTrigger(Trigger,Trigger12M))</f>
        <v>1.7206475221078127E-2</v>
      </c>
    </row>
    <row r="1186" spans="51:56" ht="11.25" customHeight="1" x14ac:dyDescent="0.25">
      <c r="AY1186" s="106" t="s">
        <v>83</v>
      </c>
      <c r="AZ1186" s="105">
        <f>_xll.qlInterestRateIndexFixingDate(Currency&amp;"ibor"&amp;Tenor,BA1186,Trigger)</f>
        <v>47617</v>
      </c>
      <c r="BA1186" s="105">
        <f>_xll.qlCalendarAdvance(Calendar,BA1185,AY1186,"f",,Trigger)</f>
        <v>47619</v>
      </c>
      <c r="BB1186" s="105">
        <f>_xll.qlInterestRateIndexMaturity(Currency&amp;"ibor"&amp;Tenor,BA1186,Trigger)</f>
        <v>47984</v>
      </c>
      <c r="BC1186" s="257">
        <f>_xll.qlIndexFixing($AC$5,AZ1186,TRUE,_xll.ohTrigger(Trigger,Trigger12M))</f>
        <v>1.7598384815030881E-2</v>
      </c>
      <c r="BD1186" s="257">
        <f>_xll.qlIndexFixing($BE$1,AZ1186,TRUE,_xll.ohTrigger(Trigger,Trigger12M))</f>
        <v>1.7201764306286275E-2</v>
      </c>
    </row>
    <row r="1187" spans="51:56" ht="11.25" customHeight="1" x14ac:dyDescent="0.25">
      <c r="AY1187" s="106" t="s">
        <v>83</v>
      </c>
      <c r="AZ1187" s="105">
        <f>_xll.qlInterestRateIndexFixingDate(Currency&amp;"ibor"&amp;Tenor,BA1187,Trigger)</f>
        <v>47624</v>
      </c>
      <c r="BA1187" s="105">
        <f>_xll.qlCalendarAdvance(Calendar,BA1186,AY1187,"f",,Trigger)</f>
        <v>47626</v>
      </c>
      <c r="BB1187" s="105">
        <f>_xll.qlInterestRateIndexMaturity(Currency&amp;"ibor"&amp;Tenor,BA1187,Trigger)</f>
        <v>47991</v>
      </c>
      <c r="BC1187" s="257">
        <f>_xll.qlIndexFixing($AC$5,AZ1187,TRUE,_xll.ohTrigger(Trigger,Trigger12M))</f>
        <v>1.7592020387719797E-2</v>
      </c>
      <c r="BD1187" s="257">
        <f>_xll.qlIndexFixing($BE$1,AZ1187,TRUE,_xll.ohTrigger(Trigger,Trigger12M))</f>
        <v>1.7197022366962224E-2</v>
      </c>
    </row>
    <row r="1188" spans="51:56" ht="11.25" customHeight="1" x14ac:dyDescent="0.25">
      <c r="AY1188" s="106" t="s">
        <v>83</v>
      </c>
      <c r="AZ1188" s="105">
        <f>_xll.qlInterestRateIndexFixingDate(Currency&amp;"ibor"&amp;Tenor,BA1188,Trigger)</f>
        <v>47631</v>
      </c>
      <c r="BA1188" s="105">
        <f>_xll.qlCalendarAdvance(Calendar,BA1187,AY1188,"f",,Trigger)</f>
        <v>47633</v>
      </c>
      <c r="BB1188" s="105">
        <f>_xll.qlInterestRateIndexMaturity(Currency&amp;"ibor"&amp;Tenor,BA1188,Trigger)</f>
        <v>47998</v>
      </c>
      <c r="BC1188" s="257">
        <f>_xll.qlIndexFixing($AC$5,AZ1188,TRUE,_xll.ohTrigger(Trigger,Trigger12M))</f>
        <v>1.7585608871063467E-2</v>
      </c>
      <c r="BD1188" s="257">
        <f>_xll.qlIndexFixing($BE$1,AZ1188,TRUE,_xll.ohTrigger(Trigger,Trigger12M))</f>
        <v>1.7192248097040355E-2</v>
      </c>
    </row>
    <row r="1189" spans="51:56" ht="11.25" customHeight="1" x14ac:dyDescent="0.25">
      <c r="AY1189" s="106" t="s">
        <v>83</v>
      </c>
      <c r="AZ1189" s="105">
        <f>_xll.qlInterestRateIndexFixingDate(Currency&amp;"ibor"&amp;Tenor,BA1189,Trigger)</f>
        <v>47638</v>
      </c>
      <c r="BA1189" s="105">
        <f>_xll.qlCalendarAdvance(Calendar,BA1188,AY1189,"f",,Trigger)</f>
        <v>47640</v>
      </c>
      <c r="BB1189" s="105">
        <f>_xll.qlInterestRateIndexMaturity(Currency&amp;"ibor"&amp;Tenor,BA1189,Trigger)</f>
        <v>48005</v>
      </c>
      <c r="BC1189" s="257">
        <f>_xll.qlIndexFixing($AC$5,AZ1189,TRUE,_xll.ohTrigger(Trigger,Trigger12M))</f>
        <v>1.7577572966667419E-2</v>
      </c>
      <c r="BD1189" s="257">
        <f>_xll.qlIndexFixing($BE$1,AZ1189,TRUE,_xll.ohTrigger(Trigger,Trigger12M))</f>
        <v>1.7187440202144556E-2</v>
      </c>
    </row>
    <row r="1190" spans="51:56" ht="11.25" customHeight="1" x14ac:dyDescent="0.25">
      <c r="AY1190" s="106" t="s">
        <v>83</v>
      </c>
      <c r="AZ1190" s="105">
        <f>_xll.qlInterestRateIndexFixingDate(Currency&amp;"ibor"&amp;Tenor,BA1190,Trigger)</f>
        <v>47645</v>
      </c>
      <c r="BA1190" s="105">
        <f>_xll.qlCalendarAdvance(Calendar,BA1189,AY1190,"f",,Trigger)</f>
        <v>47647</v>
      </c>
      <c r="BB1190" s="105">
        <f>_xll.qlInterestRateIndexMaturity(Currency&amp;"ibor"&amp;Tenor,BA1190,Trigger)</f>
        <v>48012</v>
      </c>
      <c r="BC1190" s="257">
        <f>_xll.qlIndexFixing($AC$5,AZ1190,TRUE,_xll.ohTrigger(Trigger,Trigger12M))</f>
        <v>1.7572927268556065E-2</v>
      </c>
      <c r="BD1190" s="257">
        <f>_xll.qlIndexFixing($BE$1,AZ1190,TRUE,_xll.ohTrigger(Trigger,Trigger12M))</f>
        <v>1.7182598012208308E-2</v>
      </c>
    </row>
    <row r="1191" spans="51:56" ht="11.25" customHeight="1" x14ac:dyDescent="0.25">
      <c r="AY1191" s="106" t="s">
        <v>83</v>
      </c>
      <c r="AZ1191" s="105">
        <f>_xll.qlInterestRateIndexFixingDate(Currency&amp;"ibor"&amp;Tenor,BA1191,Trigger)</f>
        <v>47652</v>
      </c>
      <c r="BA1191" s="105">
        <f>_xll.qlCalendarAdvance(Calendar,BA1190,AY1191,"f",,Trigger)</f>
        <v>47654</v>
      </c>
      <c r="BB1191" s="105">
        <f>_xll.qlInterestRateIndexMaturity(Currency&amp;"ibor"&amp;Tenor,BA1191,Trigger)</f>
        <v>48019</v>
      </c>
      <c r="BC1191" s="257">
        <f>_xll.qlIndexFixing($AC$5,AZ1191,TRUE,_xll.ohTrigger(Trigger,Trigger12M))</f>
        <v>1.756824184646192E-2</v>
      </c>
      <c r="BD1191" s="257">
        <f>_xll.qlIndexFixing($BE$1,AZ1191,TRUE,_xll.ohTrigger(Trigger,Trigger12M))</f>
        <v>1.7177721615230478E-2</v>
      </c>
    </row>
    <row r="1192" spans="51:56" ht="11.25" customHeight="1" x14ac:dyDescent="0.25">
      <c r="AY1192" s="106" t="s">
        <v>83</v>
      </c>
      <c r="AZ1192" s="105">
        <f>_xll.qlInterestRateIndexFixingDate(Currency&amp;"ibor"&amp;Tenor,BA1192,Trigger)</f>
        <v>47659</v>
      </c>
      <c r="BA1192" s="105">
        <f>_xll.qlCalendarAdvance(Calendar,BA1191,AY1192,"f",,Trigger)</f>
        <v>47661</v>
      </c>
      <c r="BB1192" s="105">
        <f>_xll.qlInterestRateIndexMaturity(Currency&amp;"ibor"&amp;Tenor,BA1192,Trigger)</f>
        <v>48026</v>
      </c>
      <c r="BC1192" s="257">
        <f>_xll.qlIndexFixing($AC$5,AZ1192,TRUE,_xll.ohTrigger(Trigger,Trigger12M))</f>
        <v>1.7563516700941258E-2</v>
      </c>
      <c r="BD1192" s="257">
        <f>_xll.qlIndexFixing($BE$1,AZ1192,TRUE,_xll.ohTrigger(Trigger,Trigger12M))</f>
        <v>1.7172811144414317E-2</v>
      </c>
    </row>
    <row r="1193" spans="51:56" ht="11.25" customHeight="1" x14ac:dyDescent="0.25">
      <c r="AY1193" s="106" t="s">
        <v>83</v>
      </c>
      <c r="AZ1193" s="105">
        <f>_xll.qlInterestRateIndexFixingDate(Currency&amp;"ibor"&amp;Tenor,BA1193,Trigger)</f>
        <v>47666</v>
      </c>
      <c r="BA1193" s="105">
        <f>_xll.qlCalendarAdvance(Calendar,BA1192,AY1193,"f",,Trigger)</f>
        <v>47668</v>
      </c>
      <c r="BB1193" s="105">
        <f>_xll.qlInterestRateIndexMaturity(Currency&amp;"ibor"&amp;Tenor,BA1193,Trigger)</f>
        <v>48033</v>
      </c>
      <c r="BC1193" s="257">
        <f>_xll.qlIndexFixing($AC$5,AZ1193,TRUE,_xll.ohTrigger(Trigger,Trigger12M))</f>
        <v>1.7558751832555595E-2</v>
      </c>
      <c r="BD1193" s="257">
        <f>_xll.qlIndexFixing($BE$1,AZ1193,TRUE,_xll.ohTrigger(Trigger,Trigger12M))</f>
        <v>1.7167866732963527E-2</v>
      </c>
    </row>
    <row r="1194" spans="51:56" ht="11.25" customHeight="1" x14ac:dyDescent="0.25">
      <c r="AY1194" s="106" t="s">
        <v>83</v>
      </c>
      <c r="AZ1194" s="105">
        <f>_xll.qlInterestRateIndexFixingDate(Currency&amp;"ibor"&amp;Tenor,BA1194,Trigger)</f>
        <v>47673</v>
      </c>
      <c r="BA1194" s="105">
        <f>_xll.qlCalendarAdvance(Calendar,BA1193,AY1194,"f",,Trigger)</f>
        <v>47675</v>
      </c>
      <c r="BB1194" s="105">
        <f>_xll.qlInterestRateIndexMaturity(Currency&amp;"ibor"&amp;Tenor,BA1194,Trigger)</f>
        <v>48040</v>
      </c>
      <c r="BC1194" s="257">
        <f>_xll.qlIndexFixing($AC$5,AZ1194,TRUE,_xll.ohTrigger(Trigger,Trigger12M))</f>
        <v>1.7553947241870399E-2</v>
      </c>
      <c r="BD1194" s="257">
        <f>_xll.qlIndexFixing($BE$1,AZ1194,TRUE,_xll.ohTrigger(Trigger,Trigger12M))</f>
        <v>1.7162888514082458E-2</v>
      </c>
    </row>
    <row r="1195" spans="51:56" ht="11.25" customHeight="1" x14ac:dyDescent="0.25">
      <c r="AY1195" s="106" t="s">
        <v>83</v>
      </c>
      <c r="AZ1195" s="105">
        <f>_xll.qlInterestRateIndexFixingDate(Currency&amp;"ibor"&amp;Tenor,BA1195,Trigger)</f>
        <v>47680</v>
      </c>
      <c r="BA1195" s="105">
        <f>_xll.qlCalendarAdvance(Calendar,BA1194,AY1195,"f",,Trigger)</f>
        <v>47682</v>
      </c>
      <c r="BB1195" s="105">
        <f>_xll.qlInterestRateIndexMaturity(Currency&amp;"ibor"&amp;Tenor,BA1195,Trigger)</f>
        <v>48047</v>
      </c>
      <c r="BC1195" s="257">
        <f>_xll.qlIndexFixing($AC$5,AZ1195,TRUE,_xll.ohTrigger(Trigger,Trigger12M))</f>
        <v>1.7549102929455957E-2</v>
      </c>
      <c r="BD1195" s="257">
        <f>_xll.qlIndexFixing($BE$1,AZ1195,TRUE,_xll.ohTrigger(Trigger,Trigger12M))</f>
        <v>1.7157876620976776E-2</v>
      </c>
    </row>
    <row r="1196" spans="51:56" ht="11.25" customHeight="1" x14ac:dyDescent="0.25">
      <c r="AY1196" s="106" t="s">
        <v>83</v>
      </c>
      <c r="AZ1196" s="105">
        <f>_xll.qlInterestRateIndexFixingDate(Currency&amp;"ibor"&amp;Tenor,BA1196,Trigger)</f>
        <v>47687</v>
      </c>
      <c r="BA1196" s="105">
        <f>_xll.qlCalendarAdvance(Calendar,BA1195,AY1196,"f",,Trigger)</f>
        <v>47689</v>
      </c>
      <c r="BB1196" s="105">
        <f>_xll.qlInterestRateIndexMaturity(Currency&amp;"ibor"&amp;Tenor,BA1196,Trigger)</f>
        <v>48054</v>
      </c>
      <c r="BC1196" s="257">
        <f>_xll.qlIndexFixing($AC$5,AZ1196,TRUE,_xll.ohTrigger(Trigger,Trigger12M))</f>
        <v>1.7544218895888464E-2</v>
      </c>
      <c r="BD1196" s="257">
        <f>_xll.qlIndexFixing($BE$1,AZ1196,TRUE,_xll.ohTrigger(Trigger,Trigger12M))</f>
        <v>1.715283118685236E-2</v>
      </c>
    </row>
    <row r="1197" spans="51:56" ht="11.25" customHeight="1" x14ac:dyDescent="0.25">
      <c r="AY1197" s="106" t="s">
        <v>83</v>
      </c>
      <c r="AZ1197" s="105">
        <f>_xll.qlInterestRateIndexFixingDate(Currency&amp;"ibor"&amp;Tenor,BA1197,Trigger)</f>
        <v>47694</v>
      </c>
      <c r="BA1197" s="105">
        <f>_xll.qlCalendarAdvance(Calendar,BA1196,AY1197,"f",,Trigger)</f>
        <v>47696</v>
      </c>
      <c r="BB1197" s="105">
        <f>_xll.qlInterestRateIndexMaturity(Currency&amp;"ibor"&amp;Tenor,BA1197,Trigger)</f>
        <v>48061</v>
      </c>
      <c r="BC1197" s="257">
        <f>_xll.qlIndexFixing($AC$5,AZ1197,TRUE,_xll.ohTrigger(Trigger,Trigger12M))</f>
        <v>1.7539295141746961E-2</v>
      </c>
      <c r="BD1197" s="257">
        <f>_xll.qlIndexFixing($BE$1,AZ1197,TRUE,_xll.ohTrigger(Trigger,Trigger12M))</f>
        <v>1.7147752344916199E-2</v>
      </c>
    </row>
    <row r="1198" spans="51:56" ht="11.25" customHeight="1" x14ac:dyDescent="0.25">
      <c r="AY1198" s="106" t="s">
        <v>83</v>
      </c>
      <c r="AZ1198" s="105">
        <f>_xll.qlInterestRateIndexFixingDate(Currency&amp;"ibor"&amp;Tenor,BA1198,Trigger)</f>
        <v>47701</v>
      </c>
      <c r="BA1198" s="105">
        <f>_xll.qlCalendarAdvance(Calendar,BA1197,AY1198,"f",,Trigger)</f>
        <v>47703</v>
      </c>
      <c r="BB1198" s="105">
        <f>_xll.qlInterestRateIndexMaturity(Currency&amp;"ibor"&amp;Tenor,BA1198,Trigger)</f>
        <v>48068</v>
      </c>
      <c r="BC1198" s="257">
        <f>_xll.qlIndexFixing($AC$5,AZ1198,TRUE,_xll.ohTrigger(Trigger,Trigger12M))</f>
        <v>1.7534331667616847E-2</v>
      </c>
      <c r="BD1198" s="257">
        <f>_xll.qlIndexFixing($BE$1,AZ1198,TRUE,_xll.ohTrigger(Trigger,Trigger12M))</f>
        <v>1.7142640228375704E-2</v>
      </c>
    </row>
    <row r="1199" spans="51:56" ht="11.25" customHeight="1" x14ac:dyDescent="0.25">
      <c r="AY1199" s="106" t="s">
        <v>83</v>
      </c>
      <c r="AZ1199" s="105">
        <f>_xll.qlInterestRateIndexFixingDate(Currency&amp;"ibor"&amp;Tenor,BA1199,Trigger)</f>
        <v>47708</v>
      </c>
      <c r="BA1199" s="105">
        <f>_xll.qlCalendarAdvance(Calendar,BA1198,AY1199,"f",,Trigger)</f>
        <v>47710</v>
      </c>
      <c r="BB1199" s="105">
        <f>_xll.qlInterestRateIndexMaturity(Currency&amp;"ibor"&amp;Tenor,BA1199,Trigger)</f>
        <v>48075</v>
      </c>
      <c r="BC1199" s="257">
        <f>_xll.qlIndexFixing($AC$5,AZ1199,TRUE,_xll.ohTrigger(Trigger,Trigger12M))</f>
        <v>1.7529328474087238E-2</v>
      </c>
      <c r="BD1199" s="257">
        <f>_xll.qlIndexFixing($BE$1,AZ1199,TRUE,_xll.ohTrigger(Trigger,Trigger12M))</f>
        <v>1.7137494970438732E-2</v>
      </c>
    </row>
    <row r="1200" spans="51:56" ht="11.25" customHeight="1" x14ac:dyDescent="0.25">
      <c r="AY1200" s="106" t="s">
        <v>83</v>
      </c>
      <c r="AZ1200" s="105">
        <f>_xll.qlInterestRateIndexFixingDate(Currency&amp;"ibor"&amp;Tenor,BA1200,Trigger)</f>
        <v>47715</v>
      </c>
      <c r="BA1200" s="105">
        <f>_xll.qlCalendarAdvance(Calendar,BA1199,AY1200,"f",,Trigger)</f>
        <v>47717</v>
      </c>
      <c r="BB1200" s="105">
        <f>_xll.qlInterestRateIndexMaturity(Currency&amp;"ibor"&amp;Tenor,BA1200,Trigger)</f>
        <v>48082</v>
      </c>
      <c r="BC1200" s="257">
        <f>_xll.qlIndexFixing($AC$5,AZ1200,TRUE,_xll.ohTrigger(Trigger,Trigger12M))</f>
        <v>1.7524285561752066E-2</v>
      </c>
      <c r="BD1200" s="257">
        <f>_xll.qlIndexFixing($BE$1,AZ1200,TRUE,_xll.ohTrigger(Trigger,Trigger12M))</f>
        <v>1.7132316704314671E-2</v>
      </c>
    </row>
    <row r="1201" spans="51:56" ht="11.25" customHeight="1" x14ac:dyDescent="0.25">
      <c r="AY1201" s="106" t="s">
        <v>83</v>
      </c>
      <c r="AZ1201" s="105">
        <f>_xll.qlInterestRateIndexFixingDate(Currency&amp;"ibor"&amp;Tenor,BA1201,Trigger)</f>
        <v>47722</v>
      </c>
      <c r="BA1201" s="105">
        <f>_xll.qlCalendarAdvance(Calendar,BA1200,AY1201,"f",,Trigger)</f>
        <v>47724</v>
      </c>
      <c r="BB1201" s="105">
        <f>_xll.qlInterestRateIndexMaturity(Currency&amp;"ibor"&amp;Tenor,BA1201,Trigger)</f>
        <v>48089</v>
      </c>
      <c r="BC1201" s="257">
        <f>_xll.qlIndexFixing($AC$5,AZ1201,TRUE,_xll.ohTrigger(Trigger,Trigger12M))</f>
        <v>1.751920293121053E-2</v>
      </c>
      <c r="BD1201" s="257">
        <f>_xll.qlIndexFixing($BE$1,AZ1201,TRUE,_xll.ohTrigger(Trigger,Trigger12M))</f>
        <v>1.7127105563212036E-2</v>
      </c>
    </row>
    <row r="1202" spans="51:56" ht="11.25" customHeight="1" x14ac:dyDescent="0.25">
      <c r="AY1202" s="106" t="s">
        <v>83</v>
      </c>
      <c r="AZ1202" s="105">
        <f>_xll.qlInterestRateIndexFixingDate(Currency&amp;"ibor"&amp;Tenor,BA1202,Trigger)</f>
        <v>47729</v>
      </c>
      <c r="BA1202" s="105">
        <f>_xll.qlCalendarAdvance(Calendar,BA1201,AY1202,"f",,Trigger)</f>
        <v>47731</v>
      </c>
      <c r="BB1202" s="105">
        <f>_xll.qlInterestRateIndexMaturity(Currency&amp;"ibor"&amp;Tenor,BA1202,Trigger)</f>
        <v>48096</v>
      </c>
      <c r="BC1202" s="257">
        <f>_xll.qlIndexFixing($AC$5,AZ1202,TRUE,_xll.ohTrigger(Trigger,Trigger12M))</f>
        <v>1.7514080583066194E-2</v>
      </c>
      <c r="BD1202" s="257">
        <f>_xll.qlIndexFixing($BE$1,AZ1202,TRUE,_xll.ohTrigger(Trigger,Trigger12M))</f>
        <v>1.7121861680340873E-2</v>
      </c>
    </row>
    <row r="1203" spans="51:56" ht="11.25" customHeight="1" x14ac:dyDescent="0.25">
      <c r="AY1203" s="106" t="s">
        <v>83</v>
      </c>
      <c r="AZ1203" s="105">
        <f>_xll.qlInterestRateIndexFixingDate(Currency&amp;"ibor"&amp;Tenor,BA1203,Trigger)</f>
        <v>47736</v>
      </c>
      <c r="BA1203" s="105">
        <f>_xll.qlCalendarAdvance(Calendar,BA1202,AY1203,"f",,Trigger)</f>
        <v>47738</v>
      </c>
      <c r="BB1203" s="105">
        <f>_xll.qlInterestRateIndexMaturity(Currency&amp;"ibor"&amp;Tenor,BA1203,Trigger)</f>
        <v>48103</v>
      </c>
      <c r="BC1203" s="257">
        <f>_xll.qlIndexFixing($AC$5,AZ1203,TRUE,_xll.ohTrigger(Trigger,Trigger12M))</f>
        <v>1.7508918517927019E-2</v>
      </c>
      <c r="BD1203" s="257">
        <f>_xll.qlIndexFixing($BE$1,AZ1203,TRUE,_xll.ohTrigger(Trigger,Trigger12M))</f>
        <v>1.7116585188911227E-2</v>
      </c>
    </row>
    <row r="1204" spans="51:56" ht="11.25" customHeight="1" x14ac:dyDescent="0.25">
      <c r="AY1204" s="106" t="s">
        <v>83</v>
      </c>
      <c r="AZ1204" s="105">
        <f>_xll.qlInterestRateIndexFixingDate(Currency&amp;"ibor"&amp;Tenor,BA1204,Trigger)</f>
        <v>47743</v>
      </c>
      <c r="BA1204" s="105">
        <f>_xll.qlCalendarAdvance(Calendar,BA1203,AY1204,"f",,Trigger)</f>
        <v>47745</v>
      </c>
      <c r="BB1204" s="105">
        <f>_xll.qlInterestRateIndexMaturity(Currency&amp;"ibor"&amp;Tenor,BA1204,Trigger)</f>
        <v>48110</v>
      </c>
      <c r="BC1204" s="257">
        <f>_xll.qlIndexFixing($AC$5,AZ1204,TRUE,_xll.ohTrigger(Trigger,Trigger12M))</f>
        <v>1.7503716736406424E-2</v>
      </c>
      <c r="BD1204" s="257">
        <f>_xll.qlIndexFixing($BE$1,AZ1204,TRUE,_xll.ohTrigger(Trigger,Trigger12M))</f>
        <v>1.7111276222133358E-2</v>
      </c>
    </row>
    <row r="1205" spans="51:56" ht="11.25" customHeight="1" x14ac:dyDescent="0.25">
      <c r="AY1205" s="106" t="s">
        <v>83</v>
      </c>
      <c r="AZ1205" s="105">
        <f>_xll.qlInterestRateIndexFixingDate(Currency&amp;"ibor"&amp;Tenor,BA1205,Trigger)</f>
        <v>47750</v>
      </c>
      <c r="BA1205" s="105">
        <f>_xll.qlCalendarAdvance(Calendar,BA1204,AY1205,"f",,Trigger)</f>
        <v>47752</v>
      </c>
      <c r="BB1205" s="105">
        <f>_xll.qlInterestRateIndexMaturity(Currency&amp;"ibor"&amp;Tenor,BA1205,Trigger)</f>
        <v>48117</v>
      </c>
      <c r="BC1205" s="257">
        <f>_xll.qlIndexFixing($AC$5,AZ1205,TRUE,_xll.ohTrigger(Trigger,Trigger12M))</f>
        <v>1.7498475239122003E-2</v>
      </c>
      <c r="BD1205" s="257">
        <f>_xll.qlIndexFixing($BE$1,AZ1205,TRUE,_xll.ohTrigger(Trigger,Trigger12M))</f>
        <v>1.7105934913218417E-2</v>
      </c>
    </row>
    <row r="1206" spans="51:56" ht="11.25" customHeight="1" x14ac:dyDescent="0.25">
      <c r="AY1206" s="106" t="s">
        <v>83</v>
      </c>
      <c r="AZ1206" s="105">
        <f>_xll.qlInterestRateIndexFixingDate(Currency&amp;"ibor"&amp;Tenor,BA1206,Trigger)</f>
        <v>47757</v>
      </c>
      <c r="BA1206" s="105">
        <f>_xll.qlCalendarAdvance(Calendar,BA1205,AY1206,"f",,Trigger)</f>
        <v>47759</v>
      </c>
      <c r="BB1206" s="105">
        <f>_xll.qlInterestRateIndexMaturity(Currency&amp;"ibor"&amp;Tenor,BA1206,Trigger)</f>
        <v>48124</v>
      </c>
      <c r="BC1206" s="257">
        <f>_xll.qlIndexFixing($AC$5,AZ1206,TRUE,_xll.ohTrigger(Trigger,Trigger12M))</f>
        <v>1.7493194026695941E-2</v>
      </c>
      <c r="BD1206" s="257">
        <f>_xll.qlIndexFixing($BE$1,AZ1206,TRUE,_xll.ohTrigger(Trigger,Trigger12M))</f>
        <v>1.7100561395377533E-2</v>
      </c>
    </row>
    <row r="1207" spans="51:56" ht="11.25" customHeight="1" x14ac:dyDescent="0.25">
      <c r="AY1207" s="106" t="s">
        <v>83</v>
      </c>
      <c r="AZ1207" s="105">
        <f>_xll.qlInterestRateIndexFixingDate(Currency&amp;"ibor"&amp;Tenor,BA1207,Trigger)</f>
        <v>47764</v>
      </c>
      <c r="BA1207" s="105">
        <f>_xll.qlCalendarAdvance(Calendar,BA1206,AY1207,"f",,Trigger)</f>
        <v>47766</v>
      </c>
      <c r="BB1207" s="105">
        <f>_xll.qlInterestRateIndexMaturity(Currency&amp;"ibor"&amp;Tenor,BA1207,Trigger)</f>
        <v>48131</v>
      </c>
      <c r="BC1207" s="257">
        <f>_xll.qlIndexFixing($AC$5,AZ1207,TRUE,_xll.ohTrigger(Trigger,Trigger12M))</f>
        <v>1.7487873099755458E-2</v>
      </c>
      <c r="BD1207" s="257">
        <f>_xll.qlIndexFixing($BE$1,AZ1207,TRUE,_xll.ohTrigger(Trigger,Trigger12M))</f>
        <v>1.7095155801822293E-2</v>
      </c>
    </row>
    <row r="1208" spans="51:56" ht="11.25" customHeight="1" x14ac:dyDescent="0.25">
      <c r="AY1208" s="106" t="s">
        <v>83</v>
      </c>
      <c r="AZ1208" s="105">
        <f>_xll.qlInterestRateIndexFixingDate(Currency&amp;"ibor"&amp;Tenor,BA1208,Trigger)</f>
        <v>47771</v>
      </c>
      <c r="BA1208" s="105">
        <f>_xll.qlCalendarAdvance(Calendar,BA1207,AY1208,"f",,Trigger)</f>
        <v>47773</v>
      </c>
      <c r="BB1208" s="105">
        <f>_xll.qlInterestRateIndexMaturity(Currency&amp;"ibor"&amp;Tenor,BA1208,Trigger)</f>
        <v>48138</v>
      </c>
      <c r="BC1208" s="257">
        <f>_xll.qlIndexFixing($AC$5,AZ1208,TRUE,_xll.ohTrigger(Trigger,Trigger12M))</f>
        <v>1.7482512458932606E-2</v>
      </c>
      <c r="BD1208" s="257">
        <f>_xll.qlIndexFixing($BE$1,AZ1208,TRUE,_xll.ohTrigger(Trigger,Trigger12M))</f>
        <v>1.7089718265764275E-2</v>
      </c>
    </row>
    <row r="1209" spans="51:56" ht="11.25" customHeight="1" x14ac:dyDescent="0.25">
      <c r="AY1209" s="106" t="s">
        <v>83</v>
      </c>
      <c r="AZ1209" s="105">
        <f>_xll.qlInterestRateIndexFixingDate(Currency&amp;"ibor"&amp;Tenor,BA1209,Trigger)</f>
        <v>47778</v>
      </c>
      <c r="BA1209" s="105">
        <f>_xll.qlCalendarAdvance(Calendar,BA1208,AY1209,"f",,Trigger)</f>
        <v>47780</v>
      </c>
      <c r="BB1209" s="105">
        <f>_xll.qlInterestRateIndexMaturity(Currency&amp;"ibor"&amp;Tenor,BA1209,Trigger)</f>
        <v>48145</v>
      </c>
      <c r="BC1209" s="257">
        <f>_xll.qlIndexFixing($AC$5,AZ1209,TRUE,_xll.ohTrigger(Trigger,Trigger12M))</f>
        <v>1.7477112104863798E-2</v>
      </c>
      <c r="BD1209" s="257">
        <f>_xll.qlIndexFixing($BE$1,AZ1209,TRUE,_xll.ohTrigger(Trigger,Trigger12M))</f>
        <v>1.7084248920415272E-2</v>
      </c>
    </row>
    <row r="1210" spans="51:56" ht="11.25" customHeight="1" x14ac:dyDescent="0.25">
      <c r="AY1210" s="106" t="s">
        <v>83</v>
      </c>
      <c r="AZ1210" s="105">
        <f>_xll.qlInterestRateIndexFixingDate(Currency&amp;"ibor"&amp;Tenor,BA1210,Trigger)</f>
        <v>47785</v>
      </c>
      <c r="BA1210" s="105">
        <f>_xll.qlCalendarAdvance(Calendar,BA1209,AY1210,"f",,Trigger)</f>
        <v>47787</v>
      </c>
      <c r="BB1210" s="105">
        <f>_xll.qlInterestRateIndexMaturity(Currency&amp;"ibor"&amp;Tenor,BA1210,Trigger)</f>
        <v>48152</v>
      </c>
      <c r="BC1210" s="257">
        <f>_xll.qlIndexFixing($AC$5,AZ1210,TRUE,_xll.ohTrigger(Trigger,Trigger12M))</f>
        <v>1.7471672038190281E-2</v>
      </c>
      <c r="BD1210" s="257">
        <f>_xll.qlIndexFixing($BE$1,AZ1210,TRUE,_xll.ohTrigger(Trigger,Trigger12M))</f>
        <v>1.7078747898987303E-2</v>
      </c>
    </row>
    <row r="1211" spans="51:56" ht="11.25" customHeight="1" x14ac:dyDescent="0.25">
      <c r="AY1211" s="106" t="s">
        <v>83</v>
      </c>
      <c r="AZ1211" s="105">
        <f>_xll.qlInterestRateIndexFixingDate(Currency&amp;"ibor"&amp;Tenor,BA1211,Trigger)</f>
        <v>47792</v>
      </c>
      <c r="BA1211" s="105">
        <f>_xll.qlCalendarAdvance(Calendar,BA1210,AY1211,"f",,Trigger)</f>
        <v>47794</v>
      </c>
      <c r="BB1211" s="105">
        <f>_xll.qlInterestRateIndexMaturity(Currency&amp;"ibor"&amp;Tenor,BA1211,Trigger)</f>
        <v>48159</v>
      </c>
      <c r="BC1211" s="257">
        <f>_xll.qlIndexFixing($AC$5,AZ1211,TRUE,_xll.ohTrigger(Trigger,Trigger12M))</f>
        <v>1.7466192259558328E-2</v>
      </c>
      <c r="BD1211" s="257">
        <f>_xll.qlIndexFixing($BE$1,AZ1211,TRUE,_xll.ohTrigger(Trigger,Trigger12M))</f>
        <v>1.7073215334692388E-2</v>
      </c>
    </row>
    <row r="1212" spans="51:56" ht="11.25" customHeight="1" x14ac:dyDescent="0.25">
      <c r="AY1212" s="106" t="s">
        <v>83</v>
      </c>
      <c r="AZ1212" s="105">
        <f>_xll.qlInterestRateIndexFixingDate(Currency&amp;"ibor"&amp;Tenor,BA1212,Trigger)</f>
        <v>47799</v>
      </c>
      <c r="BA1212" s="105">
        <f>_xll.qlCalendarAdvance(Calendar,BA1211,AY1212,"f",,Trigger)</f>
        <v>47801</v>
      </c>
      <c r="BB1212" s="105">
        <f>_xll.qlInterestRateIndexMaturity(Currency&amp;"ibor"&amp;Tenor,BA1212,Trigger)</f>
        <v>48166</v>
      </c>
      <c r="BC1212" s="257">
        <f>_xll.qlIndexFixing($AC$5,AZ1212,TRUE,_xll.ohTrigger(Trigger,Trigger12M))</f>
        <v>1.7460672769618164E-2</v>
      </c>
      <c r="BD1212" s="257">
        <f>_xll.qlIndexFixing($BE$1,AZ1212,TRUE,_xll.ohTrigger(Trigger,Trigger12M))</f>
        <v>1.7067651360742762E-2</v>
      </c>
    </row>
    <row r="1213" spans="51:56" ht="11.25" customHeight="1" x14ac:dyDescent="0.25">
      <c r="AY1213" s="106" t="s">
        <v>83</v>
      </c>
      <c r="AZ1213" s="105">
        <f>_xll.qlInterestRateIndexFixingDate(Currency&amp;"ibor"&amp;Tenor,BA1213,Trigger)</f>
        <v>47806</v>
      </c>
      <c r="BA1213" s="105">
        <f>_xll.qlCalendarAdvance(Calendar,BA1212,AY1213,"f",,Trigger)</f>
        <v>47808</v>
      </c>
      <c r="BB1213" s="105">
        <f>_xll.qlInterestRateIndexMaturity(Currency&amp;"ibor"&amp;Tenor,BA1213,Trigger)</f>
        <v>48173</v>
      </c>
      <c r="BC1213" s="257">
        <f>_xll.qlIndexFixing($AC$5,AZ1213,TRUE,_xll.ohTrigger(Trigger,Trigger12M))</f>
        <v>1.7455113569025477E-2</v>
      </c>
      <c r="BD1213" s="257">
        <f>_xll.qlIndexFixing($BE$1,AZ1213,TRUE,_xll.ohTrigger(Trigger,Trigger12M))</f>
        <v>1.7062056110350655E-2</v>
      </c>
    </row>
    <row r="1214" spans="51:56" ht="11.25" customHeight="1" x14ac:dyDescent="0.25">
      <c r="AY1214" s="106" t="s">
        <v>83</v>
      </c>
      <c r="AZ1214" s="105">
        <f>_xll.qlInterestRateIndexFixingDate(Currency&amp;"ibor"&amp;Tenor,BA1214,Trigger)</f>
        <v>47813</v>
      </c>
      <c r="BA1214" s="105">
        <f>_xll.qlCalendarAdvance(Calendar,BA1213,AY1214,"f",,Trigger)</f>
        <v>47815</v>
      </c>
      <c r="BB1214" s="105">
        <f>_xll.qlInterestRateIndexMaturity(Currency&amp;"ibor"&amp;Tenor,BA1214,Trigger)</f>
        <v>48180</v>
      </c>
      <c r="BC1214" s="257">
        <f>_xll.qlIndexFixing($AC$5,AZ1214,TRUE,_xll.ohTrigger(Trigger,Trigger12M))</f>
        <v>1.7449514658440565E-2</v>
      </c>
      <c r="BD1214" s="257">
        <f>_xll.qlIndexFixing($BE$1,AZ1214,TRUE,_xll.ohTrigger(Trigger,Trigger12M))</f>
        <v>1.7056429716728307E-2</v>
      </c>
    </row>
    <row r="1215" spans="51:56" ht="11.25" customHeight="1" x14ac:dyDescent="0.25">
      <c r="AY1215" s="106" t="s">
        <v>83</v>
      </c>
      <c r="AZ1215" s="105">
        <f>_xll.qlInterestRateIndexFixingDate(Currency&amp;"ibor"&amp;Tenor,BA1215,Trigger)</f>
        <v>47820</v>
      </c>
      <c r="BA1215" s="105">
        <f>_xll.qlCalendarAdvance(Calendar,BA1214,AY1215,"f",,Trigger)</f>
        <v>47822</v>
      </c>
      <c r="BB1215" s="105">
        <f>_xll.qlInterestRateIndexMaturity(Currency&amp;"ibor"&amp;Tenor,BA1215,Trigger)</f>
        <v>48187</v>
      </c>
      <c r="BC1215" s="257">
        <f>_xll.qlIndexFixing($AC$5,AZ1215,TRUE,_xll.ohTrigger(Trigger,Trigger12M))</f>
        <v>1.7443876038527883E-2</v>
      </c>
      <c r="BD1215" s="257">
        <f>_xll.qlIndexFixing($BE$1,AZ1215,TRUE,_xll.ohTrigger(Trigger,Trigger12M))</f>
        <v>1.7050772313087516E-2</v>
      </c>
    </row>
    <row r="1216" spans="51:56" ht="11.25" customHeight="1" x14ac:dyDescent="0.25">
      <c r="AY1216" s="106" t="s">
        <v>83</v>
      </c>
      <c r="AZ1216" s="105">
        <f>_xll.qlInterestRateIndexFixingDate(Currency&amp;"ibor"&amp;Tenor,BA1216,Trigger)</f>
        <v>47827</v>
      </c>
      <c r="BA1216" s="105">
        <f>_xll.qlCalendarAdvance(Calendar,BA1215,AY1216,"f",,Trigger)</f>
        <v>47829</v>
      </c>
      <c r="BB1216" s="105">
        <f>_xll.qlInterestRateIndexMaturity(Currency&amp;"ibor"&amp;Tenor,BA1216,Trigger)</f>
        <v>48194</v>
      </c>
      <c r="BC1216" s="257">
        <f>_xll.qlIndexFixing($AC$5,AZ1216,TRUE,_xll.ohTrigger(Trigger,Trigger12M))</f>
        <v>1.7438197709957574E-2</v>
      </c>
      <c r="BD1216" s="257">
        <f>_xll.qlIndexFixing($BE$1,AZ1216,TRUE,_xll.ohTrigger(Trigger,Trigger12M))</f>
        <v>1.7045084032640521E-2</v>
      </c>
    </row>
    <row r="1217" spans="51:56" ht="11.25" customHeight="1" x14ac:dyDescent="0.25">
      <c r="AY1217" s="106" t="s">
        <v>83</v>
      </c>
      <c r="AZ1217" s="105">
        <f>_xll.qlInterestRateIndexFixingDate(Currency&amp;"ibor"&amp;Tenor,BA1217,Trigger)</f>
        <v>47834</v>
      </c>
      <c r="BA1217" s="105">
        <f>_xll.qlCalendarAdvance(Calendar,BA1216,AY1217,"f",,Trigger)</f>
        <v>47836</v>
      </c>
      <c r="BB1217" s="105">
        <f>_xll.qlInterestRateIndexMaturity(Currency&amp;"ibor"&amp;Tenor,BA1217,Trigger)</f>
        <v>48201</v>
      </c>
      <c r="BC1217" s="257">
        <f>_xll.qlIndexFixing($AC$5,AZ1217,TRUE,_xll.ohTrigger(Trigger,Trigger12M))</f>
        <v>1.7432479673403303E-2</v>
      </c>
      <c r="BD1217" s="257">
        <f>_xll.qlIndexFixing($BE$1,AZ1217,TRUE,_xll.ohTrigger(Trigger,Trigger12M))</f>
        <v>1.7039365008598893E-2</v>
      </c>
    </row>
    <row r="1218" spans="51:56" ht="11.25" customHeight="1" x14ac:dyDescent="0.25">
      <c r="AY1218" s="106" t="s">
        <v>83</v>
      </c>
      <c r="AZ1218" s="105">
        <f>_xll.qlInterestRateIndexFixingDate(Currency&amp;"ibor"&amp;Tenor,BA1218,Trigger)</f>
        <v>47840</v>
      </c>
      <c r="BA1218" s="105">
        <f>_xll.qlCalendarAdvance(Calendar,BA1217,AY1218,"f",,Trigger)</f>
        <v>47844</v>
      </c>
      <c r="BB1218" s="105">
        <f>_xll.qlInterestRateIndexMaturity(Currency&amp;"ibor"&amp;Tenor,BA1218,Trigger)</f>
        <v>48211</v>
      </c>
      <c r="BC1218" s="257">
        <f>_xll.qlIndexFixing($AC$5,AZ1218,TRUE,_xll.ohTrigger(Trigger,Trigger12M))</f>
        <v>1.7426178133367047E-2</v>
      </c>
      <c r="BD1218" s="257">
        <f>_xll.qlIndexFixing($BE$1,AZ1218,TRUE,_xll.ohTrigger(Trigger,Trigger12M))</f>
        <v>1.7032730305432113E-2</v>
      </c>
    </row>
    <row r="1219" spans="51:56" ht="11.25" customHeight="1" x14ac:dyDescent="0.25">
      <c r="AY1219" s="106" t="s">
        <v>83</v>
      </c>
      <c r="AZ1219" s="105">
        <f>_xll.qlInterestRateIndexFixingDate(Currency&amp;"ibor"&amp;Tenor,BA1219,Trigger)</f>
        <v>47848</v>
      </c>
      <c r="BA1219" s="105">
        <f>_xll.qlCalendarAdvance(Calendar,BA1218,AY1219,"f",,Trigger)</f>
        <v>47851</v>
      </c>
      <c r="BB1219" s="105">
        <f>_xll.qlInterestRateIndexMaturity(Currency&amp;"ibor"&amp;Tenor,BA1219,Trigger)</f>
        <v>48218</v>
      </c>
      <c r="BC1219" s="257">
        <f>_xll.qlIndexFixing($AC$5,AZ1219,TRUE,_xll.ohTrigger(Trigger,Trigger12M))</f>
        <v>1.7420460178350326E-2</v>
      </c>
      <c r="BD1219" s="257">
        <f>_xll.qlIndexFixing($BE$1,AZ1219,TRUE,_xll.ohTrigger(Trigger,Trigger12M))</f>
        <v>1.7026941132948593E-2</v>
      </c>
    </row>
    <row r="1220" spans="51:56" ht="11.25" customHeight="1" x14ac:dyDescent="0.25">
      <c r="AY1220" s="106" t="s">
        <v>83</v>
      </c>
      <c r="AZ1220" s="105">
        <f>_xll.qlInterestRateIndexFixingDate(Currency&amp;"ibor"&amp;Tenor,BA1220,Trigger)</f>
        <v>47856</v>
      </c>
      <c r="BA1220" s="105">
        <f>_xll.qlCalendarAdvance(Calendar,BA1219,AY1220,"f",,Trigger)</f>
        <v>47858</v>
      </c>
      <c r="BB1220" s="105">
        <f>_xll.qlInterestRateIndexMaturity(Currency&amp;"ibor"&amp;Tenor,BA1220,Trigger)</f>
        <v>48225</v>
      </c>
      <c r="BC1220" s="257">
        <f>_xll.qlIndexFixing($AC$5,AZ1220,TRUE,_xll.ohTrigger(Trigger,Trigger12M))</f>
        <v>1.7414702729485632E-2</v>
      </c>
      <c r="BD1220" s="257">
        <f>_xll.qlIndexFixing($BE$1,AZ1220,TRUE,_xll.ohTrigger(Trigger,Trigger12M))</f>
        <v>1.7021121651905922E-2</v>
      </c>
    </row>
    <row r="1221" spans="51:56" ht="11.25" customHeight="1" x14ac:dyDescent="0.25">
      <c r="AY1221" s="106" t="s">
        <v>83</v>
      </c>
      <c r="AZ1221" s="105">
        <f>_xll.qlInterestRateIndexFixingDate(Currency&amp;"ibor"&amp;Tenor,BA1221,Trigger)</f>
        <v>47863</v>
      </c>
      <c r="BA1221" s="105">
        <f>_xll.qlCalendarAdvance(Calendar,BA1220,AY1221,"f",,Trigger)</f>
        <v>47865</v>
      </c>
      <c r="BB1221" s="105">
        <f>_xll.qlInterestRateIndexMaturity(Currency&amp;"ibor"&amp;Tenor,BA1221,Trigger)</f>
        <v>48232</v>
      </c>
      <c r="BC1221" s="257">
        <f>_xll.qlIndexFixing($AC$5,AZ1221,TRUE,_xll.ohTrigger(Trigger,Trigger12M))</f>
        <v>1.740890578745689E-2</v>
      </c>
      <c r="BD1221" s="257">
        <f>_xll.qlIndexFixing($BE$1,AZ1221,TRUE,_xll.ohTrigger(Trigger,Trigger12M))</f>
        <v>1.7015271995530285E-2</v>
      </c>
    </row>
    <row r="1222" spans="51:56" ht="11.25" customHeight="1" x14ac:dyDescent="0.25">
      <c r="AY1222" s="106" t="s">
        <v>83</v>
      </c>
      <c r="AZ1222" s="105">
        <f>_xll.qlInterestRateIndexFixingDate(Currency&amp;"ibor"&amp;Tenor,BA1222,Trigger)</f>
        <v>47870</v>
      </c>
      <c r="BA1222" s="105">
        <f>_xll.qlCalendarAdvance(Calendar,BA1221,AY1222,"f",,Trigger)</f>
        <v>47872</v>
      </c>
      <c r="BB1222" s="105">
        <f>_xll.qlInterestRateIndexMaturity(Currency&amp;"ibor"&amp;Tenor,BA1222,Trigger)</f>
        <v>48239</v>
      </c>
      <c r="BC1222" s="257">
        <f>_xll.qlIndexFixing($AC$5,AZ1222,TRUE,_xll.ohTrigger(Trigger,Trigger12M))</f>
        <v>1.7403069352951932E-2</v>
      </c>
      <c r="BD1222" s="257">
        <f>_xll.qlIndexFixing($BE$1,AZ1222,TRUE,_xll.ohTrigger(Trigger,Trigger12M))</f>
        <v>1.7009392297046771E-2</v>
      </c>
    </row>
    <row r="1223" spans="51:56" ht="11.25" customHeight="1" x14ac:dyDescent="0.25">
      <c r="AY1223" s="106" t="s">
        <v>83</v>
      </c>
      <c r="AZ1223" s="105">
        <f>_xll.qlInterestRateIndexFixingDate(Currency&amp;"ibor"&amp;Tenor,BA1223,Trigger)</f>
        <v>47877</v>
      </c>
      <c r="BA1223" s="105">
        <f>_xll.qlCalendarAdvance(Calendar,BA1222,AY1223,"f",,Trigger)</f>
        <v>47879</v>
      </c>
      <c r="BB1223" s="105">
        <f>_xll.qlInterestRateIndexMaturity(Currency&amp;"ibor"&amp;Tenor,BA1223,Trigger)</f>
        <v>48243</v>
      </c>
      <c r="BC1223" s="257">
        <f>_xll.qlIndexFixing($AC$5,AZ1223,TRUE,_xll.ohTrigger(Trigger,Trigger12M))</f>
        <v>1.7396134890717278E-2</v>
      </c>
      <c r="BD1223" s="257">
        <f>_xll.qlIndexFixing($BE$1,AZ1223,TRUE,_xll.ohTrigger(Trigger,Trigger12M))</f>
        <v>1.7003609300358397E-2</v>
      </c>
    </row>
    <row r="1224" spans="51:56" ht="11.25" customHeight="1" x14ac:dyDescent="0.25">
      <c r="AY1224" s="106" t="s">
        <v>83</v>
      </c>
      <c r="AZ1224" s="105">
        <f>_xll.qlInterestRateIndexFixingDate(Currency&amp;"ibor"&amp;Tenor,BA1224,Trigger)</f>
        <v>47884</v>
      </c>
      <c r="BA1224" s="105">
        <f>_xll.qlCalendarAdvance(Calendar,BA1223,AY1224,"f",,Trigger)</f>
        <v>47886</v>
      </c>
      <c r="BB1224" s="105">
        <f>_xll.qlInterestRateIndexMaturity(Currency&amp;"ibor"&amp;Tenor,BA1224,Trigger)</f>
        <v>48253</v>
      </c>
      <c r="BC1224" s="257">
        <f>_xll.qlIndexFixing($AC$5,AZ1224,TRUE,_xll.ohTrigger(Trigger,Trigger12M))</f>
        <v>1.7391278009291116E-2</v>
      </c>
      <c r="BD1224" s="257">
        <f>_xll.qlIndexFixing($BE$1,AZ1224,TRUE,_xll.ohTrigger(Trigger,Trigger12M))</f>
        <v>1.699754330665889E-2</v>
      </c>
    </row>
    <row r="1225" spans="51:56" ht="11.25" customHeight="1" x14ac:dyDescent="0.25">
      <c r="AY1225" s="106" t="s">
        <v>83</v>
      </c>
      <c r="AZ1225" s="105">
        <f>_xll.qlInterestRateIndexFixingDate(Currency&amp;"ibor"&amp;Tenor,BA1225,Trigger)</f>
        <v>47891</v>
      </c>
      <c r="BA1225" s="105">
        <f>_xll.qlCalendarAdvance(Calendar,BA1224,AY1225,"f",,Trigger)</f>
        <v>47893</v>
      </c>
      <c r="BB1225" s="105">
        <f>_xll.qlInterestRateIndexMaturity(Currency&amp;"ibor"&amp;Tenor,BA1225,Trigger)</f>
        <v>48260</v>
      </c>
      <c r="BC1225" s="257">
        <f>_xll.qlIndexFixing($AC$5,AZ1225,TRUE,_xll.ohTrigger(Trigger,Trigger12M))</f>
        <v>1.7385323101535548E-2</v>
      </c>
      <c r="BD1225" s="257">
        <f>_xll.qlIndexFixing($BE$1,AZ1225,TRUE,_xll.ohTrigger(Trigger,Trigger12M))</f>
        <v>1.6991574281203181E-2</v>
      </c>
    </row>
    <row r="1226" spans="51:56" ht="11.25" customHeight="1" x14ac:dyDescent="0.25">
      <c r="AY1226" s="106" t="s">
        <v>83</v>
      </c>
      <c r="AZ1226" s="105">
        <f>_xll.qlInterestRateIndexFixingDate(Currency&amp;"ibor"&amp;Tenor,BA1226,Trigger)</f>
        <v>47898</v>
      </c>
      <c r="BA1226" s="105">
        <f>_xll.qlCalendarAdvance(Calendar,BA1225,AY1226,"f",,Trigger)</f>
        <v>47900</v>
      </c>
      <c r="BB1226" s="105">
        <f>_xll.qlInterestRateIndexMaturity(Currency&amp;"ibor"&amp;Tenor,BA1226,Trigger)</f>
        <v>48267</v>
      </c>
      <c r="BC1226" s="257">
        <f>_xll.qlIndexFixing($AC$5,AZ1226,TRUE,_xll.ohTrigger(Trigger,Trigger12M))</f>
        <v>1.7379328704103931E-2</v>
      </c>
      <c r="BD1226" s="257">
        <f>_xll.qlIndexFixing($BE$1,AZ1226,TRUE,_xll.ohTrigger(Trigger,Trigger12M))</f>
        <v>1.6985575746538664E-2</v>
      </c>
    </row>
    <row r="1227" spans="51:56" ht="11.25" customHeight="1" x14ac:dyDescent="0.25">
      <c r="AY1227" s="106" t="s">
        <v>83</v>
      </c>
      <c r="AZ1227" s="105">
        <f>_xll.qlInterestRateIndexFixingDate(Currency&amp;"ibor"&amp;Tenor,BA1227,Trigger)</f>
        <v>47905</v>
      </c>
      <c r="BA1227" s="105">
        <f>_xll.qlCalendarAdvance(Calendar,BA1226,AY1227,"f",,Trigger)</f>
        <v>47907</v>
      </c>
      <c r="BB1227" s="105">
        <f>_xll.qlInterestRateIndexMaturity(Currency&amp;"ibor"&amp;Tenor,BA1227,Trigger)</f>
        <v>48271</v>
      </c>
      <c r="BC1227" s="257">
        <f>_xll.qlIndexFixing($AC$5,AZ1227,TRUE,_xll.ohTrigger(Trigger,Trigger12M))</f>
        <v>1.7371715597620664E-2</v>
      </c>
      <c r="BD1227" s="257">
        <f>_xll.qlIndexFixing($BE$1,AZ1227,TRUE,_xll.ohTrigger(Trigger,Trigger12M))</f>
        <v>1.6979702117982651E-2</v>
      </c>
    </row>
    <row r="1228" spans="51:56" ht="11.25" customHeight="1" x14ac:dyDescent="0.25">
      <c r="AY1228" s="106" t="s">
        <v>83</v>
      </c>
      <c r="AZ1228" s="105">
        <f>_xll.qlInterestRateIndexFixingDate(Currency&amp;"ibor"&amp;Tenor,BA1228,Trigger)</f>
        <v>47912</v>
      </c>
      <c r="BA1228" s="105">
        <f>_xll.qlCalendarAdvance(Calendar,BA1227,AY1228,"f",,Trigger)</f>
        <v>47914</v>
      </c>
      <c r="BB1228" s="105">
        <f>_xll.qlInterestRateIndexMaturity(Currency&amp;"ibor"&amp;Tenor,BA1228,Trigger)</f>
        <v>48281</v>
      </c>
      <c r="BC1228" s="257">
        <f>_xll.qlIndexFixing($AC$5,AZ1228,TRUE,_xll.ohTrigger(Trigger,Trigger12M))</f>
        <v>1.7367221443065843E-2</v>
      </c>
      <c r="BD1228" s="257">
        <f>_xll.qlIndexFixing($BE$1,AZ1228,TRUE,_xll.ohTrigger(Trigger,Trigger12M))</f>
        <v>1.697349068247464E-2</v>
      </c>
    </row>
    <row r="1229" spans="51:56" ht="11.25" customHeight="1" x14ac:dyDescent="0.25">
      <c r="AY1229" s="106" t="s">
        <v>83</v>
      </c>
      <c r="AZ1229" s="105">
        <f>_xll.qlInterestRateIndexFixingDate(Currency&amp;"ibor"&amp;Tenor,BA1229,Trigger)</f>
        <v>47919</v>
      </c>
      <c r="BA1229" s="105">
        <f>_xll.qlCalendarAdvance(Calendar,BA1228,AY1229,"f",,Trigger)</f>
        <v>47921</v>
      </c>
      <c r="BB1229" s="105">
        <f>_xll.qlInterestRateIndexMaturity(Currency&amp;"ibor"&amp;Tenor,BA1229,Trigger)</f>
        <v>48288</v>
      </c>
      <c r="BC1229" s="257">
        <f>_xll.qlIndexFixing($AC$5,AZ1229,TRUE,_xll.ohTrigger(Trigger,Trigger12M))</f>
        <v>1.7361108580896695E-2</v>
      </c>
      <c r="BD1229" s="257">
        <f>_xll.qlIndexFixing($BE$1,AZ1229,TRUE,_xll.ohTrigger(Trigger,Trigger12M))</f>
        <v>1.6967404419520094E-2</v>
      </c>
    </row>
    <row r="1230" spans="51:56" ht="11.25" customHeight="1" x14ac:dyDescent="0.25">
      <c r="AY1230" s="106" t="s">
        <v>83</v>
      </c>
      <c r="AZ1230" s="105">
        <f>_xll.qlInterestRateIndexFixingDate(Currency&amp;"ibor"&amp;Tenor,BA1230,Trigger)</f>
        <v>47926</v>
      </c>
      <c r="BA1230" s="105">
        <f>_xll.qlCalendarAdvance(Calendar,BA1229,AY1230,"f",,Trigger)</f>
        <v>47928</v>
      </c>
      <c r="BB1230" s="105">
        <f>_xll.qlInterestRateIndexMaturity(Currency&amp;"ibor"&amp;Tenor,BA1230,Trigger)</f>
        <v>48295</v>
      </c>
      <c r="BC1230" s="257">
        <f>_xll.qlIndexFixing($AC$5,AZ1230,TRUE,_xll.ohTrigger(Trigger,Trigger12M))</f>
        <v>1.7354956231927232E-2</v>
      </c>
      <c r="BD1230" s="257">
        <f>_xll.qlIndexFixing($BE$1,AZ1230,TRUE,_xll.ohTrigger(Trigger,Trigger12M))</f>
        <v>1.6961289180245569E-2</v>
      </c>
    </row>
    <row r="1231" spans="51:56" ht="11.25" customHeight="1" x14ac:dyDescent="0.25">
      <c r="AY1231" s="106" t="s">
        <v>83</v>
      </c>
      <c r="AZ1231" s="105">
        <f>_xll.qlInterestRateIndexFixingDate(Currency&amp;"ibor"&amp;Tenor,BA1231,Trigger)</f>
        <v>47933</v>
      </c>
      <c r="BA1231" s="105">
        <f>_xll.qlCalendarAdvance(Calendar,BA1230,AY1231,"f",,Trigger)</f>
        <v>47935</v>
      </c>
      <c r="BB1231" s="105">
        <f>_xll.qlInterestRateIndexMaturity(Currency&amp;"ibor"&amp;Tenor,BA1231,Trigger)</f>
        <v>48303</v>
      </c>
      <c r="BC1231" s="257">
        <f>_xll.qlIndexFixing($AC$5,AZ1231,TRUE,_xll.ohTrigger(Trigger,Trigger12M))</f>
        <v>1.7349470742277193E-2</v>
      </c>
      <c r="BD1231" s="257">
        <f>_xll.qlIndexFixing($BE$1,AZ1231,TRUE,_xll.ohTrigger(Trigger,Trigger12M))</f>
        <v>1.6955084150737414E-2</v>
      </c>
    </row>
    <row r="1232" spans="51:56" ht="11.25" customHeight="1" x14ac:dyDescent="0.25">
      <c r="AY1232" s="106" t="s">
        <v>83</v>
      </c>
      <c r="AZ1232" s="105">
        <f>_xll.qlInterestRateIndexFixingDate(Currency&amp;"ibor"&amp;Tenor,BA1232,Trigger)</f>
        <v>47940</v>
      </c>
      <c r="BA1232" s="105">
        <f>_xll.qlCalendarAdvance(Calendar,BA1231,AY1232,"f",,Trigger)</f>
        <v>47942</v>
      </c>
      <c r="BB1232" s="105">
        <f>_xll.qlInterestRateIndexMaturity(Currency&amp;"ibor"&amp;Tenor,BA1232,Trigger)</f>
        <v>48309</v>
      </c>
      <c r="BC1232" s="257">
        <f>_xll.qlIndexFixing($AC$5,AZ1232,TRUE,_xll.ohTrigger(Trigger,Trigger12M))</f>
        <v>1.7342533076513417E-2</v>
      </c>
      <c r="BD1232" s="257">
        <f>_xll.qlIndexFixing($BE$1,AZ1232,TRUE,_xll.ohTrigger(Trigger,Trigger12M))</f>
        <v>1.6948972305619304E-2</v>
      </c>
    </row>
    <row r="1233" spans="51:56" ht="11.25" customHeight="1" x14ac:dyDescent="0.25">
      <c r="AY1233" s="106" t="s">
        <v>83</v>
      </c>
      <c r="AZ1233" s="105">
        <f>_xll.qlInterestRateIndexFixingDate(Currency&amp;"ibor"&amp;Tenor,BA1233,Trigger)</f>
        <v>47947</v>
      </c>
      <c r="BA1233" s="105">
        <f>_xll.qlCalendarAdvance(Calendar,BA1232,AY1233,"f",,Trigger)</f>
        <v>47953</v>
      </c>
      <c r="BB1233" s="105">
        <f>_xll.qlInterestRateIndexMaturity(Currency&amp;"ibor"&amp;Tenor,BA1233,Trigger)</f>
        <v>48319</v>
      </c>
      <c r="BC1233" s="257">
        <f>_xll.qlIndexFixing($AC$5,AZ1233,TRUE,_xll.ohTrigger(Trigger,Trigger12M))</f>
        <v>1.7331844256451845E-2</v>
      </c>
      <c r="BD1233" s="257">
        <f>_xll.qlIndexFixing($BE$1,AZ1233,TRUE,_xll.ohTrigger(Trigger,Trigger12M))</f>
        <v>1.6939281024498685E-2</v>
      </c>
    </row>
    <row r="1234" spans="51:56" ht="11.25" customHeight="1" x14ac:dyDescent="0.25">
      <c r="AY1234" s="106" t="s">
        <v>83</v>
      </c>
      <c r="AZ1234" s="105">
        <f>_xll.qlInterestRateIndexFixingDate(Currency&amp;"ibor"&amp;Tenor,BA1234,Trigger)</f>
        <v>47956</v>
      </c>
      <c r="BA1234" s="105">
        <f>_xll.qlCalendarAdvance(Calendar,BA1233,AY1234,"f",,Trigger)</f>
        <v>47960</v>
      </c>
      <c r="BB1234" s="105">
        <f>_xll.qlInterestRateIndexMaturity(Currency&amp;"ibor"&amp;Tenor,BA1234,Trigger)</f>
        <v>48326</v>
      </c>
      <c r="BC1234" s="257">
        <f>_xll.qlIndexFixing($AC$5,AZ1234,TRUE,_xll.ohTrigger(Trigger,Trigger12M))</f>
        <v>1.7325467291568485E-2</v>
      </c>
      <c r="BD1234" s="257">
        <f>_xll.qlIndexFixing($BE$1,AZ1234,TRUE,_xll.ohTrigger(Trigger,Trigger12M))</f>
        <v>1.6933037248810519E-2</v>
      </c>
    </row>
    <row r="1235" spans="51:56" ht="11.25" customHeight="1" x14ac:dyDescent="0.25">
      <c r="AY1235" s="106" t="s">
        <v>83</v>
      </c>
      <c r="AZ1235" s="105">
        <f>_xll.qlInterestRateIndexFixingDate(Currency&amp;"ibor"&amp;Tenor,BA1235,Trigger)</f>
        <v>47963</v>
      </c>
      <c r="BA1235" s="105">
        <f>_xll.qlCalendarAdvance(Calendar,BA1234,AY1235,"f",,Trigger)</f>
        <v>47967</v>
      </c>
      <c r="BB1235" s="105">
        <f>_xll.qlInterestRateIndexMaturity(Currency&amp;"ibor"&amp;Tenor,BA1235,Trigger)</f>
        <v>48333</v>
      </c>
      <c r="BC1235" s="257">
        <f>_xll.qlIndexFixing($AC$5,AZ1235,TRUE,_xll.ohTrigger(Trigger,Trigger12M))</f>
        <v>1.7319050738390733E-2</v>
      </c>
      <c r="BD1235" s="257">
        <f>_xll.qlIndexFixing($BE$1,AZ1235,TRUE,_xll.ohTrigger(Trigger,Trigger12M))</f>
        <v>1.6926765230716994E-2</v>
      </c>
    </row>
    <row r="1236" spans="51:56" ht="11.25" customHeight="1" x14ac:dyDescent="0.25">
      <c r="AY1236" s="106" t="s">
        <v>83</v>
      </c>
      <c r="AZ1236" s="105">
        <f>_xll.qlInterestRateIndexFixingDate(Currency&amp;"ibor"&amp;Tenor,BA1236,Trigger)</f>
        <v>47970</v>
      </c>
      <c r="BA1236" s="105">
        <f>_xll.qlCalendarAdvance(Calendar,BA1235,AY1236,"f",,Trigger)</f>
        <v>47974</v>
      </c>
      <c r="BB1236" s="105">
        <f>_xll.qlInterestRateIndexMaturity(Currency&amp;"ibor"&amp;Tenor,BA1236,Trigger)</f>
        <v>48340</v>
      </c>
      <c r="BC1236" s="257">
        <f>_xll.qlIndexFixing($AC$5,AZ1236,TRUE,_xll.ohTrigger(Trigger,Trigger12M))</f>
        <v>1.7312594597680166E-2</v>
      </c>
      <c r="BD1236" s="257">
        <f>_xll.qlIndexFixing($BE$1,AZ1236,TRUE,_xll.ohTrigger(Trigger,Trigger12M))</f>
        <v>1.6920465103425878E-2</v>
      </c>
    </row>
    <row r="1237" spans="51:56" ht="11.25" customHeight="1" x14ac:dyDescent="0.25">
      <c r="AY1237" s="106" t="s">
        <v>83</v>
      </c>
      <c r="AZ1237" s="105">
        <f>_xll.qlInterestRateIndexFixingDate(Currency&amp;"ibor"&amp;Tenor,BA1237,Trigger)</f>
        <v>47977</v>
      </c>
      <c r="BA1237" s="105">
        <f>_xll.qlCalendarAdvance(Calendar,BA1236,AY1237,"f",,Trigger)</f>
        <v>47981</v>
      </c>
      <c r="BB1237" s="105">
        <f>_xll.qlInterestRateIndexMaturity(Currency&amp;"ibor"&amp;Tenor,BA1237,Trigger)</f>
        <v>48347</v>
      </c>
      <c r="BC1237" s="257">
        <f>_xll.qlIndexFixing($AC$5,AZ1237,TRUE,_xll.ohTrigger(Trigger,Trigger12M))</f>
        <v>1.7306098870203603E-2</v>
      </c>
      <c r="BD1237" s="257">
        <f>_xll.qlIndexFixing($BE$1,AZ1237,TRUE,_xll.ohTrigger(Trigger,Trigger12M))</f>
        <v>1.6914137000145369E-2</v>
      </c>
    </row>
    <row r="1238" spans="51:56" ht="11.25" customHeight="1" x14ac:dyDescent="0.25">
      <c r="AY1238" s="106" t="s">
        <v>83</v>
      </c>
      <c r="AZ1238" s="105">
        <f>_xll.qlInterestRateIndexFixingDate(Currency&amp;"ibor"&amp;Tenor,BA1238,Trigger)</f>
        <v>47984</v>
      </c>
      <c r="BA1238" s="105">
        <f>_xll.qlCalendarAdvance(Calendar,BA1237,AY1238,"f",,Trigger)</f>
        <v>47988</v>
      </c>
      <c r="BB1238" s="105">
        <f>_xll.qlInterestRateIndexMaturity(Currency&amp;"ibor"&amp;Tenor,BA1238,Trigger)</f>
        <v>48354</v>
      </c>
      <c r="BC1238" s="257">
        <f>_xll.qlIndexFixing($AC$5,AZ1238,TRUE,_xll.ohTrigger(Trigger,Trigger12M))</f>
        <v>1.7299563556731793E-2</v>
      </c>
      <c r="BD1238" s="257">
        <f>_xll.qlIndexFixing($BE$1,AZ1238,TRUE,_xll.ohTrigger(Trigger,Trigger12M))</f>
        <v>1.6907781054081042E-2</v>
      </c>
    </row>
    <row r="1239" spans="51:56" ht="11.25" customHeight="1" x14ac:dyDescent="0.25">
      <c r="AY1239" s="106" t="s">
        <v>83</v>
      </c>
      <c r="AZ1239" s="105">
        <f>_xll.qlInterestRateIndexFixingDate(Currency&amp;"ibor"&amp;Tenor,BA1239,Trigger)</f>
        <v>47991</v>
      </c>
      <c r="BA1239" s="105">
        <f>_xll.qlCalendarAdvance(Calendar,BA1238,AY1239,"f",,Trigger)</f>
        <v>47995</v>
      </c>
      <c r="BB1239" s="105">
        <f>_xll.qlInterestRateIndexMaturity(Currency&amp;"ibor"&amp;Tenor,BA1239,Trigger)</f>
        <v>48361</v>
      </c>
      <c r="BC1239" s="257">
        <f>_xll.qlIndexFixing($AC$5,AZ1239,TRUE,_xll.ohTrigger(Trigger,Trigger12M))</f>
        <v>1.7292988658041599E-2</v>
      </c>
      <c r="BD1239" s="257">
        <f>_xll.qlIndexFixing($BE$1,AZ1239,TRUE,_xll.ohTrigger(Trigger,Trigger12M))</f>
        <v>1.6901397398438697E-2</v>
      </c>
    </row>
    <row r="1240" spans="51:56" ht="11.25" customHeight="1" x14ac:dyDescent="0.25">
      <c r="AY1240" s="106" t="s">
        <v>83</v>
      </c>
      <c r="AZ1240" s="105">
        <f>_xll.qlInterestRateIndexFixingDate(Currency&amp;"ibor"&amp;Tenor,BA1240,Trigger)</f>
        <v>47998</v>
      </c>
      <c r="BA1240" s="105">
        <f>_xll.qlCalendarAdvance(Calendar,BA1239,AY1240,"f",,Trigger)</f>
        <v>48002</v>
      </c>
      <c r="BB1240" s="105">
        <f>_xll.qlInterestRateIndexMaturity(Currency&amp;"ibor"&amp;Tenor,BA1240,Trigger)</f>
        <v>48368</v>
      </c>
      <c r="BC1240" s="257">
        <f>_xll.qlIndexFixing($AC$5,AZ1240,TRUE,_xll.ohTrigger(Trigger,Trigger12M))</f>
        <v>1.7286542461952336E-2</v>
      </c>
      <c r="BD1240" s="257">
        <f>_xll.qlIndexFixing($BE$1,AZ1240,TRUE,_xll.ohTrigger(Trigger,Trigger12M))</f>
        <v>1.689498616642238E-2</v>
      </c>
    </row>
    <row r="1241" spans="51:56" ht="11.25" customHeight="1" x14ac:dyDescent="0.25">
      <c r="AY1241" s="106" t="s">
        <v>83</v>
      </c>
      <c r="AZ1241" s="105">
        <f>_xll.qlInterestRateIndexFixingDate(Currency&amp;"ibor"&amp;Tenor,BA1241,Trigger)</f>
        <v>48005</v>
      </c>
      <c r="BA1241" s="105">
        <f>_xll.qlCalendarAdvance(Calendar,BA1240,AY1241,"f",,Trigger)</f>
        <v>48009</v>
      </c>
      <c r="BB1241" s="105">
        <f>_xll.qlInterestRateIndexMaturity(Currency&amp;"ibor"&amp;Tenor,BA1241,Trigger)</f>
        <v>48375</v>
      </c>
      <c r="BC1241" s="257">
        <f>_xll.qlIndexFixing($AC$5,AZ1241,TRUE,_xll.ohTrigger(Trigger,Trigger12M))</f>
        <v>1.7281069246139962E-2</v>
      </c>
      <c r="BD1241" s="257">
        <f>_xll.qlIndexFixing($BE$1,AZ1241,TRUE,_xll.ohTrigger(Trigger,Trigger12M))</f>
        <v>1.6888547491235265E-2</v>
      </c>
    </row>
    <row r="1242" spans="51:56" ht="11.25" customHeight="1" x14ac:dyDescent="0.25">
      <c r="AY1242" s="106" t="s">
        <v>83</v>
      </c>
      <c r="AZ1242" s="105">
        <f>_xll.qlInterestRateIndexFixingDate(Currency&amp;"ibor"&amp;Tenor,BA1242,Trigger)</f>
        <v>48012</v>
      </c>
      <c r="BA1242" s="105">
        <f>_xll.qlCalendarAdvance(Calendar,BA1241,AY1242,"f",,Trigger)</f>
        <v>48016</v>
      </c>
      <c r="BB1242" s="105">
        <f>_xll.qlInterestRateIndexMaturity(Currency&amp;"ibor"&amp;Tenor,BA1242,Trigger)</f>
        <v>48382</v>
      </c>
      <c r="BC1242" s="257">
        <f>_xll.qlIndexFixing($AC$5,AZ1242,TRUE,_xll.ohTrigger(Trigger,Trigger12M))</f>
        <v>1.7275561420266108E-2</v>
      </c>
      <c r="BD1242" s="257">
        <f>_xll.qlIndexFixing($BE$1,AZ1242,TRUE,_xll.ohTrigger(Trigger,Trigger12M))</f>
        <v>1.6882081506079439E-2</v>
      </c>
    </row>
    <row r="1243" spans="51:56" ht="11.25" customHeight="1" x14ac:dyDescent="0.25">
      <c r="AY1243" s="106" t="s">
        <v>83</v>
      </c>
      <c r="AZ1243" s="105">
        <f>_xll.qlInterestRateIndexFixingDate(Currency&amp;"ibor"&amp;Tenor,BA1243,Trigger)</f>
        <v>48019</v>
      </c>
      <c r="BA1243" s="105">
        <f>_xll.qlCalendarAdvance(Calendar,BA1242,AY1243,"f",,Trigger)</f>
        <v>48023</v>
      </c>
      <c r="BB1243" s="105">
        <f>_xll.qlInterestRateIndexMaturity(Currency&amp;"ibor"&amp;Tenor,BA1243,Trigger)</f>
        <v>48389</v>
      </c>
      <c r="BC1243" s="257">
        <f>_xll.qlIndexFixing($AC$5,AZ1243,TRUE,_xll.ohTrigger(Trigger,Trigger12M))</f>
        <v>1.7270018984902335E-2</v>
      </c>
      <c r="BD1243" s="257">
        <f>_xll.qlIndexFixing($BE$1,AZ1243,TRUE,_xll.ohTrigger(Trigger,Trigger12M))</f>
        <v>1.6875588344155455E-2</v>
      </c>
    </row>
    <row r="1244" spans="51:56" ht="11.25" customHeight="1" x14ac:dyDescent="0.25">
      <c r="AY1244" s="106" t="s">
        <v>83</v>
      </c>
      <c r="AZ1244" s="105">
        <f>_xll.qlInterestRateIndexFixingDate(Currency&amp;"ibor"&amp;Tenor,BA1244,Trigger)</f>
        <v>48026</v>
      </c>
      <c r="BA1244" s="105">
        <f>_xll.qlCalendarAdvance(Calendar,BA1243,AY1244,"f",,Trigger)</f>
        <v>48030</v>
      </c>
      <c r="BB1244" s="105">
        <f>_xll.qlInterestRateIndexMaturity(Currency&amp;"ibor"&amp;Tenor,BA1244,Trigger)</f>
        <v>48396</v>
      </c>
      <c r="BC1244" s="257">
        <f>_xll.qlIndexFixing($AC$5,AZ1244,TRUE,_xll.ohTrigger(Trigger,Trigger12M))</f>
        <v>1.726444194062414E-2</v>
      </c>
      <c r="BD1244" s="257">
        <f>_xll.qlIndexFixing($BE$1,AZ1244,TRUE,_xll.ohTrigger(Trigger,Trigger12M))</f>
        <v>1.6869068138663214E-2</v>
      </c>
    </row>
    <row r="1245" spans="51:56" ht="11.25" customHeight="1" x14ac:dyDescent="0.25">
      <c r="AY1245" s="106" t="s">
        <v>83</v>
      </c>
      <c r="AZ1245" s="105">
        <f>_xll.qlInterestRateIndexFixingDate(Currency&amp;"ibor"&amp;Tenor,BA1245,Trigger)</f>
        <v>48033</v>
      </c>
      <c r="BA1245" s="105">
        <f>_xll.qlCalendarAdvance(Calendar,BA1244,AY1245,"f",,Trigger)</f>
        <v>48037</v>
      </c>
      <c r="BB1245" s="105">
        <f>_xll.qlInterestRateIndexMaturity(Currency&amp;"ibor"&amp;Tenor,BA1245,Trigger)</f>
        <v>48403</v>
      </c>
      <c r="BC1245" s="257">
        <f>_xll.qlIndexFixing($AC$5,AZ1245,TRUE,_xll.ohTrigger(Trigger,Trigger12M))</f>
        <v>1.7258830288010073E-2</v>
      </c>
      <c r="BD1245" s="257">
        <f>_xll.qlIndexFixing($BE$1,AZ1245,TRUE,_xll.ohTrigger(Trigger,Trigger12M))</f>
        <v>1.6862521022800645E-2</v>
      </c>
    </row>
    <row r="1246" spans="51:56" ht="11.25" customHeight="1" x14ac:dyDescent="0.25">
      <c r="AY1246" s="106" t="s">
        <v>83</v>
      </c>
      <c r="AZ1246" s="105">
        <f>_xll.qlInterestRateIndexFixingDate(Currency&amp;"ibor"&amp;Tenor,BA1246,Trigger)</f>
        <v>48040</v>
      </c>
      <c r="BA1246" s="105">
        <f>_xll.qlCalendarAdvance(Calendar,BA1245,AY1246,"f",,Trigger)</f>
        <v>48044</v>
      </c>
      <c r="BB1246" s="105">
        <f>_xll.qlInterestRateIndexMaturity(Currency&amp;"ibor"&amp;Tenor,BA1246,Trigger)</f>
        <v>48410</v>
      </c>
      <c r="BC1246" s="257">
        <f>_xll.qlIndexFixing($AC$5,AZ1246,TRUE,_xll.ohTrigger(Trigger,Trigger12M))</f>
        <v>1.7253184027643059E-2</v>
      </c>
      <c r="BD1246" s="257">
        <f>_xll.qlIndexFixing($BE$1,AZ1246,TRUE,_xll.ohTrigger(Trigger,Trigger12M))</f>
        <v>1.6855947129765247E-2</v>
      </c>
    </row>
    <row r="1247" spans="51:56" ht="11.25" customHeight="1" x14ac:dyDescent="0.25">
      <c r="AY1247" s="106" t="s">
        <v>83</v>
      </c>
      <c r="AZ1247" s="105">
        <f>_xll.qlInterestRateIndexFixingDate(Currency&amp;"ibor"&amp;Tenor,BA1247,Trigger)</f>
        <v>48047</v>
      </c>
      <c r="BA1247" s="105">
        <f>_xll.qlCalendarAdvance(Calendar,BA1246,AY1247,"f",,Trigger)</f>
        <v>48051</v>
      </c>
      <c r="BB1247" s="105">
        <f>_xll.qlInterestRateIndexMaturity(Currency&amp;"ibor"&amp;Tenor,BA1247,Trigger)</f>
        <v>48417</v>
      </c>
      <c r="BC1247" s="257">
        <f>_xll.qlIndexFixing($AC$5,AZ1247,TRUE,_xll.ohTrigger(Trigger,Trigger12M))</f>
        <v>1.7247503160108858E-2</v>
      </c>
      <c r="BD1247" s="257">
        <f>_xll.qlIndexFixing($BE$1,AZ1247,TRUE,_xll.ohTrigger(Trigger,Trigger12M))</f>
        <v>1.6849346592751897E-2</v>
      </c>
    </row>
    <row r="1248" spans="51:56" ht="11.25" customHeight="1" x14ac:dyDescent="0.25">
      <c r="AY1248" s="106" t="s">
        <v>83</v>
      </c>
      <c r="AZ1248" s="105">
        <f>_xll.qlInterestRateIndexFixingDate(Currency&amp;"ibor"&amp;Tenor,BA1248,Trigger)</f>
        <v>48054</v>
      </c>
      <c r="BA1248" s="105">
        <f>_xll.qlCalendarAdvance(Calendar,BA1247,AY1248,"f",,Trigger)</f>
        <v>48058</v>
      </c>
      <c r="BB1248" s="105">
        <f>_xll.qlInterestRateIndexMaturity(Currency&amp;"ibor"&amp;Tenor,BA1248,Trigger)</f>
        <v>48424</v>
      </c>
      <c r="BC1248" s="257">
        <f>_xll.qlIndexFixing($AC$5,AZ1248,TRUE,_xll.ohTrigger(Trigger,Trigger12M))</f>
        <v>1.7241787685996945E-2</v>
      </c>
      <c r="BD1248" s="257">
        <f>_xll.qlIndexFixing($BE$1,AZ1248,TRUE,_xll.ohTrigger(Trigger,Trigger12M))</f>
        <v>1.6842719544955906E-2</v>
      </c>
    </row>
    <row r="1249" spans="51:56" ht="11.25" customHeight="1" x14ac:dyDescent="0.25">
      <c r="AY1249" s="106" t="s">
        <v>83</v>
      </c>
      <c r="AZ1249" s="105">
        <f>_xll.qlInterestRateIndexFixingDate(Currency&amp;"ibor"&amp;Tenor,BA1249,Trigger)</f>
        <v>48061</v>
      </c>
      <c r="BA1249" s="105">
        <f>_xll.qlCalendarAdvance(Calendar,BA1248,AY1249,"f",,Trigger)</f>
        <v>48065</v>
      </c>
      <c r="BB1249" s="105">
        <f>_xll.qlInterestRateIndexMaturity(Currency&amp;"ibor"&amp;Tenor,BA1249,Trigger)</f>
        <v>48431</v>
      </c>
      <c r="BC1249" s="257">
        <f>_xll.qlIndexFixing($AC$5,AZ1249,TRUE,_xll.ohTrigger(Trigger,Trigger12M))</f>
        <v>1.7236037605901162E-2</v>
      </c>
      <c r="BD1249" s="257">
        <f>_xll.qlIndexFixing($BE$1,AZ1249,TRUE,_xll.ohTrigger(Trigger,Trigger12M))</f>
        <v>1.6836066119569747E-2</v>
      </c>
    </row>
    <row r="1250" spans="51:56" ht="11.25" customHeight="1" x14ac:dyDescent="0.25">
      <c r="AY1250" s="106" t="s">
        <v>83</v>
      </c>
      <c r="AZ1250" s="105">
        <f>_xll.qlInterestRateIndexFixingDate(Currency&amp;"ibor"&amp;Tenor,BA1250,Trigger)</f>
        <v>48068</v>
      </c>
      <c r="BA1250" s="105">
        <f>_xll.qlCalendarAdvance(Calendar,BA1249,AY1250,"f",,Trigger)</f>
        <v>48072</v>
      </c>
      <c r="BB1250" s="105">
        <f>_xll.qlInterestRateIndexMaturity(Currency&amp;"ibor"&amp;Tenor,BA1250,Trigger)</f>
        <v>48438</v>
      </c>
      <c r="BC1250" s="257">
        <f>_xll.qlIndexFixing($AC$5,AZ1250,TRUE,_xll.ohTrigger(Trigger,Trigger12M))</f>
        <v>1.7230252920417754E-2</v>
      </c>
      <c r="BD1250" s="257">
        <f>_xll.qlIndexFixing($BE$1,AZ1250,TRUE,_xll.ohTrigger(Trigger,Trigger12M))</f>
        <v>1.6829386449784586E-2</v>
      </c>
    </row>
    <row r="1251" spans="51:56" ht="11.25" customHeight="1" x14ac:dyDescent="0.25">
      <c r="AY1251" s="106" t="s">
        <v>83</v>
      </c>
      <c r="AZ1251" s="105">
        <f>_xll.qlInterestRateIndexFixingDate(Currency&amp;"ibor"&amp;Tenor,BA1251,Trigger)</f>
        <v>48075</v>
      </c>
      <c r="BA1251" s="105">
        <f>_xll.qlCalendarAdvance(Calendar,BA1250,AY1251,"f",,Trigger)</f>
        <v>48079</v>
      </c>
      <c r="BB1251" s="105">
        <f>_xll.qlInterestRateIndexMaturity(Currency&amp;"ibor"&amp;Tenor,BA1251,Trigger)</f>
        <v>48445</v>
      </c>
      <c r="BC1251" s="257">
        <f>_xll.qlIndexFixing($AC$5,AZ1251,TRUE,_xll.ohTrigger(Trigger,Trigger12M))</f>
        <v>1.7224433630147546E-2</v>
      </c>
      <c r="BD1251" s="257">
        <f>_xll.qlIndexFixing($BE$1,AZ1251,TRUE,_xll.ohTrigger(Trigger,Trigger12M))</f>
        <v>1.6822680668790928E-2</v>
      </c>
    </row>
    <row r="1252" spans="51:56" ht="11.25" customHeight="1" x14ac:dyDescent="0.25">
      <c r="AY1252" s="106" t="s">
        <v>83</v>
      </c>
      <c r="AZ1252" s="105">
        <f>_xll.qlInterestRateIndexFixingDate(Currency&amp;"ibor"&amp;Tenor,BA1252,Trigger)</f>
        <v>48082</v>
      </c>
      <c r="BA1252" s="105">
        <f>_xll.qlCalendarAdvance(Calendar,BA1251,AY1252,"f",,Trigger)</f>
        <v>48086</v>
      </c>
      <c r="BB1252" s="105">
        <f>_xll.qlInterestRateIndexMaturity(Currency&amp;"ibor"&amp;Tenor,BA1252,Trigger)</f>
        <v>48452</v>
      </c>
      <c r="BC1252" s="257">
        <f>_xll.qlIndexFixing($AC$5,AZ1252,TRUE,_xll.ohTrigger(Trigger,Trigger12M))</f>
        <v>1.7218579735693997E-2</v>
      </c>
      <c r="BD1252" s="257">
        <f>_xll.qlIndexFixing($BE$1,AZ1252,TRUE,_xll.ohTrigger(Trigger,Trigger12M))</f>
        <v>1.681594890977732E-2</v>
      </c>
    </row>
    <row r="1253" spans="51:56" ht="11.25" customHeight="1" x14ac:dyDescent="0.25">
      <c r="AY1253" s="106" t="s">
        <v>83</v>
      </c>
      <c r="AZ1253" s="105">
        <f>_xll.qlInterestRateIndexFixingDate(Currency&amp;"ibor"&amp;Tenor,BA1253,Trigger)</f>
        <v>48089</v>
      </c>
      <c r="BA1253" s="105">
        <f>_xll.qlCalendarAdvance(Calendar,BA1252,AY1253,"f",,Trigger)</f>
        <v>48093</v>
      </c>
      <c r="BB1253" s="105">
        <f>_xll.qlInterestRateIndexMaturity(Currency&amp;"ibor"&amp;Tenor,BA1253,Trigger)</f>
        <v>48459</v>
      </c>
      <c r="BC1253" s="257">
        <f>_xll.qlIndexFixing($AC$5,AZ1253,TRUE,_xll.ohTrigger(Trigger,Trigger12M))</f>
        <v>1.7212691237665362E-2</v>
      </c>
      <c r="BD1253" s="257">
        <f>_xll.qlIndexFixing($BE$1,AZ1253,TRUE,_xll.ohTrigger(Trigger,Trigger12M))</f>
        <v>1.6809191305930331E-2</v>
      </c>
    </row>
    <row r="1254" spans="51:56" ht="11.25" customHeight="1" x14ac:dyDescent="0.25">
      <c r="AY1254" s="106" t="s">
        <v>83</v>
      </c>
      <c r="AZ1254" s="105">
        <f>_xll.qlInterestRateIndexFixingDate(Currency&amp;"ibor"&amp;Tenor,BA1254,Trigger)</f>
        <v>48096</v>
      </c>
      <c r="BA1254" s="105">
        <f>_xll.qlCalendarAdvance(Calendar,BA1253,AY1254,"f",,Trigger)</f>
        <v>48100</v>
      </c>
      <c r="BB1254" s="105">
        <f>_xll.qlInterestRateIndexMaturity(Currency&amp;"ibor"&amp;Tenor,BA1254,Trigger)</f>
        <v>48466</v>
      </c>
      <c r="BC1254" s="257">
        <f>_xll.qlIndexFixing($AC$5,AZ1254,TRUE,_xll.ohTrigger(Trigger,Trigger12M))</f>
        <v>1.7206768136672733E-2</v>
      </c>
      <c r="BD1254" s="257">
        <f>_xll.qlIndexFixing($BE$1,AZ1254,TRUE,_xll.ohTrigger(Trigger,Trigger12M))</f>
        <v>1.6802407990435669E-2</v>
      </c>
    </row>
    <row r="1255" spans="51:56" ht="11.25" customHeight="1" x14ac:dyDescent="0.25">
      <c r="AY1255" s="106" t="s">
        <v>83</v>
      </c>
      <c r="AZ1255" s="105">
        <f>_xll.qlInterestRateIndexFixingDate(Currency&amp;"ibor"&amp;Tenor,BA1255,Trigger)</f>
        <v>48103</v>
      </c>
      <c r="BA1255" s="105">
        <f>_xll.qlCalendarAdvance(Calendar,BA1254,AY1255,"f",,Trigger)</f>
        <v>48107</v>
      </c>
      <c r="BB1255" s="105">
        <f>_xll.qlInterestRateIndexMaturity(Currency&amp;"ibor"&amp;Tenor,BA1255,Trigger)</f>
        <v>48473</v>
      </c>
      <c r="BC1255" s="257">
        <f>_xll.qlIndexFixing($AC$5,AZ1255,TRUE,_xll.ohTrigger(Trigger,Trigger12M))</f>
        <v>1.7200810433330264E-2</v>
      </c>
      <c r="BD1255" s="257">
        <f>_xll.qlIndexFixing($BE$1,AZ1255,TRUE,_xll.ohTrigger(Trigger,Trigger12M))</f>
        <v>1.6795599096476849E-2</v>
      </c>
    </row>
    <row r="1256" spans="51:56" ht="11.25" customHeight="1" x14ac:dyDescent="0.25">
      <c r="AY1256" s="106" t="s">
        <v>83</v>
      </c>
      <c r="AZ1256" s="105">
        <f>_xll.qlInterestRateIndexFixingDate(Currency&amp;"ibor"&amp;Tenor,BA1256,Trigger)</f>
        <v>48110</v>
      </c>
      <c r="BA1256" s="105">
        <f>_xll.qlCalendarAdvance(Calendar,BA1255,AY1256,"f",,Trigger)</f>
        <v>48114</v>
      </c>
      <c r="BB1256" s="105">
        <f>_xll.qlInterestRateIndexMaturity(Currency&amp;"ibor"&amp;Tenor,BA1256,Trigger)</f>
        <v>48480</v>
      </c>
      <c r="BC1256" s="257">
        <f>_xll.qlIndexFixing($AC$5,AZ1256,TRUE,_xll.ohTrigger(Trigger,Trigger12M))</f>
        <v>1.7194818128257138E-2</v>
      </c>
      <c r="BD1256" s="257">
        <f>_xll.qlIndexFixing($BE$1,AZ1256,TRUE,_xll.ohTrigger(Trigger,Trigger12M))</f>
        <v>1.6788764757236303E-2</v>
      </c>
    </row>
    <row r="1257" spans="51:56" ht="11.25" customHeight="1" x14ac:dyDescent="0.25">
      <c r="AY1257" s="106" t="s">
        <v>83</v>
      </c>
      <c r="AZ1257" s="105">
        <f>_xll.qlInterestRateIndexFixingDate(Currency&amp;"ibor"&amp;Tenor,BA1257,Trigger)</f>
        <v>48117</v>
      </c>
      <c r="BA1257" s="105">
        <f>_xll.qlCalendarAdvance(Calendar,BA1256,AY1257,"f",,Trigger)</f>
        <v>48121</v>
      </c>
      <c r="BB1257" s="105">
        <f>_xll.qlInterestRateIndexMaturity(Currency&amp;"ibor"&amp;Tenor,BA1257,Trigger)</f>
        <v>48487</v>
      </c>
      <c r="BC1257" s="257">
        <f>_xll.qlIndexFixing($AC$5,AZ1257,TRUE,_xll.ohTrigger(Trigger,Trigger12M))</f>
        <v>1.7188791222074711E-2</v>
      </c>
      <c r="BD1257" s="257">
        <f>_xll.qlIndexFixing($BE$1,AZ1257,TRUE,_xll.ohTrigger(Trigger,Trigger12M))</f>
        <v>1.6781905105894272E-2</v>
      </c>
    </row>
    <row r="1258" spans="51:56" ht="11.25" customHeight="1" x14ac:dyDescent="0.25">
      <c r="AY1258" s="106" t="s">
        <v>83</v>
      </c>
      <c r="AZ1258" s="105">
        <f>_xll.qlInterestRateIndexFixingDate(Currency&amp;"ibor"&amp;Tenor,BA1258,Trigger)</f>
        <v>48124</v>
      </c>
      <c r="BA1258" s="105">
        <f>_xll.qlCalendarAdvance(Calendar,BA1257,AY1258,"f",,Trigger)</f>
        <v>48128</v>
      </c>
      <c r="BB1258" s="105">
        <f>_xll.qlInterestRateIndexMaturity(Currency&amp;"ibor"&amp;Tenor,BA1258,Trigger)</f>
        <v>48494</v>
      </c>
      <c r="BC1258" s="257">
        <f>_xll.qlIndexFixing($AC$5,AZ1258,TRUE,_xll.ohTrigger(Trigger,Trigger12M))</f>
        <v>1.7182729715408931E-2</v>
      </c>
      <c r="BD1258" s="257">
        <f>_xll.qlIndexFixing($BE$1,AZ1258,TRUE,_xll.ohTrigger(Trigger,Trigger12M))</f>
        <v>1.6775020275629684E-2</v>
      </c>
    </row>
    <row r="1259" spans="51:56" ht="11.25" customHeight="1" x14ac:dyDescent="0.25">
      <c r="AY1259" s="106" t="s">
        <v>83</v>
      </c>
      <c r="AZ1259" s="105">
        <f>_xll.qlInterestRateIndexFixingDate(Currency&amp;"ibor"&amp;Tenor,BA1259,Trigger)</f>
        <v>48131</v>
      </c>
      <c r="BA1259" s="105">
        <f>_xll.qlCalendarAdvance(Calendar,BA1258,AY1259,"f",,Trigger)</f>
        <v>48135</v>
      </c>
      <c r="BB1259" s="105">
        <f>_xll.qlInterestRateIndexMaturity(Currency&amp;"ibor"&amp;Tenor,BA1259,Trigger)</f>
        <v>48501</v>
      </c>
      <c r="BC1259" s="257">
        <f>_xll.qlIndexFixing($AC$5,AZ1259,TRUE,_xll.ohTrigger(Trigger,Trigger12M))</f>
        <v>1.7176633608888586E-2</v>
      </c>
      <c r="BD1259" s="257">
        <f>_xll.qlIndexFixing($BE$1,AZ1259,TRUE,_xll.ohTrigger(Trigger,Trigger12M))</f>
        <v>1.6768110399619514E-2</v>
      </c>
    </row>
    <row r="1260" spans="51:56" ht="11.25" customHeight="1" x14ac:dyDescent="0.25">
      <c r="AY1260" s="106" t="s">
        <v>83</v>
      </c>
      <c r="AZ1260" s="105">
        <f>_xll.qlInterestRateIndexFixingDate(Currency&amp;"ibor"&amp;Tenor,BA1260,Trigger)</f>
        <v>48138</v>
      </c>
      <c r="BA1260" s="105">
        <f>_xll.qlCalendarAdvance(Calendar,BA1259,AY1260,"f",,Trigger)</f>
        <v>48142</v>
      </c>
      <c r="BB1260" s="105">
        <f>_xll.qlInterestRateIndexMaturity(Currency&amp;"ibor"&amp;Tenor,BA1260,Trigger)</f>
        <v>48508</v>
      </c>
      <c r="BC1260" s="257">
        <f>_xll.qlIndexFixing($AC$5,AZ1260,TRUE,_xll.ohTrigger(Trigger,Trigger12M))</f>
        <v>1.717050290314661E-2</v>
      </c>
      <c r="BD1260" s="257">
        <f>_xll.qlIndexFixing($BE$1,AZ1260,TRUE,_xll.ohTrigger(Trigger,Trigger12M))</f>
        <v>1.6761175611038754E-2</v>
      </c>
    </row>
    <row r="1261" spans="51:56" ht="11.25" customHeight="1" x14ac:dyDescent="0.25">
      <c r="AY1261" s="106" t="s">
        <v>83</v>
      </c>
      <c r="AZ1261" s="105">
        <f>_xll.qlInterestRateIndexFixingDate(Currency&amp;"ibor"&amp;Tenor,BA1261,Trigger)</f>
        <v>48145</v>
      </c>
      <c r="BA1261" s="105">
        <f>_xll.qlCalendarAdvance(Calendar,BA1260,AY1261,"f",,Trigger)</f>
        <v>48149</v>
      </c>
      <c r="BB1261" s="105">
        <f>_xll.qlInterestRateIndexMaturity(Currency&amp;"ibor"&amp;Tenor,BA1261,Trigger)</f>
        <v>48515</v>
      </c>
      <c r="BC1261" s="257">
        <f>_xll.qlIndexFixing($AC$5,AZ1261,TRUE,_xll.ohTrigger(Trigger,Trigger12M))</f>
        <v>1.7164337598819215E-2</v>
      </c>
      <c r="BD1261" s="257">
        <f>_xll.qlIndexFixing($BE$1,AZ1261,TRUE,_xll.ohTrigger(Trigger,Trigger12M))</f>
        <v>1.6754216043061317E-2</v>
      </c>
    </row>
    <row r="1262" spans="51:56" ht="11.25" customHeight="1" x14ac:dyDescent="0.25">
      <c r="AY1262" s="106" t="s">
        <v>83</v>
      </c>
      <c r="AZ1262" s="105">
        <f>_xll.qlInterestRateIndexFixingDate(Currency&amp;"ibor"&amp;Tenor,BA1262,Trigger)</f>
        <v>48152</v>
      </c>
      <c r="BA1262" s="105">
        <f>_xll.qlCalendarAdvance(Calendar,BA1261,AY1262,"f",,Trigger)</f>
        <v>48156</v>
      </c>
      <c r="BB1262" s="105">
        <f>_xll.qlInterestRateIndexMaturity(Currency&amp;"ibor"&amp;Tenor,BA1262,Trigger)</f>
        <v>48522</v>
      </c>
      <c r="BC1262" s="257">
        <f>_xll.qlIndexFixing($AC$5,AZ1262,TRUE,_xll.ohTrigger(Trigger,Trigger12M))</f>
        <v>1.7158137696546547E-2</v>
      </c>
      <c r="BD1262" s="257">
        <f>_xll.qlIndexFixing($BE$1,AZ1262,TRUE,_xll.ohTrigger(Trigger,Trigger12M))</f>
        <v>1.6747231828858497E-2</v>
      </c>
    </row>
    <row r="1263" spans="51:56" ht="11.25" customHeight="1" x14ac:dyDescent="0.25">
      <c r="AY1263" s="106" t="s">
        <v>83</v>
      </c>
      <c r="AZ1263" s="105">
        <f>_xll.qlInterestRateIndexFixingDate(Currency&amp;"ibor"&amp;Tenor,BA1263,Trigger)</f>
        <v>48159</v>
      </c>
      <c r="BA1263" s="105">
        <f>_xll.qlCalendarAdvance(Calendar,BA1262,AY1263,"f",,Trigger)</f>
        <v>48163</v>
      </c>
      <c r="BB1263" s="105">
        <f>_xll.qlInterestRateIndexMaturity(Currency&amp;"ibor"&amp;Tenor,BA1263,Trigger)</f>
        <v>48529</v>
      </c>
      <c r="BC1263" s="257">
        <f>_xll.qlIndexFixing($AC$5,AZ1263,TRUE,_xll.ohTrigger(Trigger,Trigger12M))</f>
        <v>1.7151903196972025E-2</v>
      </c>
      <c r="BD1263" s="257">
        <f>_xll.qlIndexFixing($BE$1,AZ1263,TRUE,_xll.ohTrigger(Trigger,Trigger12M))</f>
        <v>1.6740223101600043E-2</v>
      </c>
    </row>
    <row r="1264" spans="51:56" ht="11.25" customHeight="1" x14ac:dyDescent="0.25">
      <c r="AY1264" s="106" t="s">
        <v>83</v>
      </c>
      <c r="AZ1264" s="105">
        <f>_xll.qlInterestRateIndexFixingDate(Currency&amp;"ibor"&amp;Tenor,BA1264,Trigger)</f>
        <v>48166</v>
      </c>
      <c r="BA1264" s="105">
        <f>_xll.qlCalendarAdvance(Calendar,BA1263,AY1264,"f",,Trigger)</f>
        <v>48170</v>
      </c>
      <c r="BB1264" s="105">
        <f>_xll.qlInterestRateIndexMaturity(Currency&amp;"ibor"&amp;Tenor,BA1264,Trigger)</f>
        <v>48536</v>
      </c>
      <c r="BC1264" s="257">
        <f>_xll.qlIndexFixing($AC$5,AZ1264,TRUE,_xll.ohTrigger(Trigger,Trigger12M))</f>
        <v>1.7145634100742348E-2</v>
      </c>
      <c r="BD1264" s="257">
        <f>_xll.qlIndexFixing($BE$1,AZ1264,TRUE,_xll.ohTrigger(Trigger,Trigger12M))</f>
        <v>1.6733189994453536E-2</v>
      </c>
    </row>
    <row r="1265" spans="51:56" ht="11.25" customHeight="1" x14ac:dyDescent="0.25">
      <c r="AY1265" s="106" t="s">
        <v>83</v>
      </c>
      <c r="AZ1265" s="105">
        <f>_xll.qlInterestRateIndexFixingDate(Currency&amp;"ibor"&amp;Tenor,BA1265,Trigger)</f>
        <v>48173</v>
      </c>
      <c r="BA1265" s="105">
        <f>_xll.qlCalendarAdvance(Calendar,BA1264,AY1265,"f",,Trigger)</f>
        <v>48177</v>
      </c>
      <c r="BB1265" s="105">
        <f>_xll.qlInterestRateIndexMaturity(Currency&amp;"ibor"&amp;Tenor,BA1265,Trigger)</f>
        <v>48543</v>
      </c>
      <c r="BC1265" s="257">
        <f>_xll.qlIndexFixing($AC$5,AZ1265,TRUE,_xll.ohTrigger(Trigger,Trigger12M))</f>
        <v>1.7139330408508353E-2</v>
      </c>
      <c r="BD1265" s="257">
        <f>_xll.qlIndexFixing($BE$1,AZ1265,TRUE,_xll.ohTrigger(Trigger,Trigger12M))</f>
        <v>1.6726132640585242E-2</v>
      </c>
    </row>
    <row r="1266" spans="51:56" ht="11.25" customHeight="1" x14ac:dyDescent="0.25">
      <c r="AY1266" s="106" t="s">
        <v>83</v>
      </c>
      <c r="AZ1266" s="105">
        <f>_xll.qlInterestRateIndexFixingDate(Currency&amp;"ibor"&amp;Tenor,BA1266,Trigger)</f>
        <v>48180</v>
      </c>
      <c r="BA1266" s="105">
        <f>_xll.qlCalendarAdvance(Calendar,BA1265,AY1266,"f",,Trigger)</f>
        <v>48184</v>
      </c>
      <c r="BB1266" s="105">
        <f>_xll.qlInterestRateIndexMaturity(Currency&amp;"ibor"&amp;Tenor,BA1266,Trigger)</f>
        <v>48550</v>
      </c>
      <c r="BC1266" s="257">
        <f>_xll.qlIndexFixing($AC$5,AZ1266,TRUE,_xll.ohTrigger(Trigger,Trigger12M))</f>
        <v>1.7132992120924388E-2</v>
      </c>
      <c r="BD1266" s="257">
        <f>_xll.qlIndexFixing($BE$1,AZ1266,TRUE,_xll.ohTrigger(Trigger,Trigger12M))</f>
        <v>1.6719051173158802E-2</v>
      </c>
    </row>
    <row r="1267" spans="51:56" ht="11.25" customHeight="1" x14ac:dyDescent="0.25">
      <c r="AY1267" s="106" t="s">
        <v>83</v>
      </c>
      <c r="AZ1267" s="105">
        <f>_xll.qlInterestRateIndexFixingDate(Currency&amp;"ibor"&amp;Tenor,BA1267,Trigger)</f>
        <v>48187</v>
      </c>
      <c r="BA1267" s="105">
        <f>_xll.qlCalendarAdvance(Calendar,BA1266,AY1267,"f",,Trigger)</f>
        <v>48191</v>
      </c>
      <c r="BB1267" s="105">
        <f>_xll.qlInterestRateIndexMaturity(Currency&amp;"ibor"&amp;Tenor,BA1267,Trigger)</f>
        <v>48557</v>
      </c>
      <c r="BC1267" s="257">
        <f>_xll.qlIndexFixing($AC$5,AZ1267,TRUE,_xll.ohTrigger(Trigger,Trigger12M))</f>
        <v>1.7126619238648506E-2</v>
      </c>
      <c r="BD1267" s="257">
        <f>_xll.qlIndexFixing($BE$1,AZ1267,TRUE,_xll.ohTrigger(Trigger,Trigger12M))</f>
        <v>1.6711945725336113E-2</v>
      </c>
    </row>
    <row r="1268" spans="51:56" ht="11.25" customHeight="1" x14ac:dyDescent="0.25">
      <c r="AY1268" s="106" t="s">
        <v>83</v>
      </c>
      <c r="AZ1268" s="105">
        <f>_xll.qlInterestRateIndexFixingDate(Currency&amp;"ibor"&amp;Tenor,BA1268,Trigger)</f>
        <v>48194</v>
      </c>
      <c r="BA1268" s="105">
        <f>_xll.qlCalendarAdvance(Calendar,BA1267,AY1268,"f",,Trigger)</f>
        <v>48198</v>
      </c>
      <c r="BB1268" s="105">
        <f>_xll.qlInterestRateIndexMaturity(Currency&amp;"ibor"&amp;Tenor,BA1268,Trigger)</f>
        <v>48564</v>
      </c>
      <c r="BC1268" s="257">
        <f>_xll.qlIndexFixing($AC$5,AZ1268,TRUE,_xll.ohTrigger(Trigger,Trigger12M))</f>
        <v>1.7120211762341811E-2</v>
      </c>
      <c r="BD1268" s="257">
        <f>_xll.qlIndexFixing($BE$1,AZ1268,TRUE,_xll.ohTrigger(Trigger,Trigger12M))</f>
        <v>1.6704816430276891E-2</v>
      </c>
    </row>
    <row r="1269" spans="51:56" ht="11.25" customHeight="1" x14ac:dyDescent="0.25">
      <c r="AY1269" s="106" t="s">
        <v>83</v>
      </c>
      <c r="AZ1269" s="105">
        <f>_xll.qlInterestRateIndexFixingDate(Currency&amp;"ibor"&amp;Tenor,BA1269,Trigger)</f>
        <v>48201</v>
      </c>
      <c r="BA1269" s="105">
        <f>_xll.qlCalendarAdvance(Calendar,BA1268,AY1269,"f",,Trigger)</f>
        <v>48205</v>
      </c>
      <c r="BB1269" s="105">
        <f>_xll.qlInterestRateIndexMaturity(Currency&amp;"ibor"&amp;Tenor,BA1269,Trigger)</f>
        <v>48571</v>
      </c>
      <c r="BC1269" s="257">
        <f>_xll.qlIndexFixing($AC$5,AZ1269,TRUE,_xll.ohTrigger(Trigger,Trigger12M))</f>
        <v>1.711376969266935E-2</v>
      </c>
      <c r="BD1269" s="257">
        <f>_xll.qlIndexFixing($BE$1,AZ1269,TRUE,_xll.ohTrigger(Trigger,Trigger12M))</f>
        <v>1.6697663421139097E-2</v>
      </c>
    </row>
    <row r="1270" spans="51:56" ht="11.25" customHeight="1" x14ac:dyDescent="0.25">
      <c r="AY1270" s="106" t="s">
        <v>83</v>
      </c>
      <c r="AZ1270" s="105">
        <f>_xll.qlInterestRateIndexFixingDate(Currency&amp;"ibor"&amp;Tenor,BA1270,Trigger)</f>
        <v>48206</v>
      </c>
      <c r="BA1270" s="105">
        <f>_xll.qlCalendarAdvance(Calendar,BA1269,AY1270,"f",,Trigger)</f>
        <v>48212</v>
      </c>
      <c r="BB1270" s="105">
        <f>_xll.qlInterestRateIndexMaturity(Currency&amp;"ibor"&amp;Tenor,BA1270,Trigger)</f>
        <v>48578</v>
      </c>
      <c r="BC1270" s="257">
        <f>_xll.qlIndexFixing($AC$5,AZ1270,TRUE,_xll.ohTrigger(Trigger,Trigger12M))</f>
        <v>1.7107293030299873E-2</v>
      </c>
      <c r="BD1270" s="257">
        <f>_xll.qlIndexFixing($BE$1,AZ1270,TRUE,_xll.ohTrigger(Trigger,Trigger12M))</f>
        <v>1.6690486831078516E-2</v>
      </c>
    </row>
    <row r="1271" spans="51:56" ht="11.25" customHeight="1" x14ac:dyDescent="0.25">
      <c r="AY1271" s="106" t="s">
        <v>83</v>
      </c>
      <c r="AZ1271" s="105">
        <f>_xll.qlInterestRateIndexFixingDate(Currency&amp;"ibor"&amp;Tenor,BA1271,Trigger)</f>
        <v>48215</v>
      </c>
      <c r="BA1271" s="105">
        <f>_xll.qlCalendarAdvance(Calendar,BA1270,AY1271,"f",,Trigger)</f>
        <v>48219</v>
      </c>
      <c r="BB1271" s="105">
        <f>_xll.qlInterestRateIndexMaturity(Currency&amp;"ibor"&amp;Tenor,BA1271,Trigger)</f>
        <v>48585</v>
      </c>
      <c r="BC1271" s="257">
        <f>_xll.qlIndexFixing($AC$5,AZ1271,TRUE,_xll.ohTrigger(Trigger,Trigger12M))</f>
        <v>1.7100781775905419E-2</v>
      </c>
      <c r="BD1271" s="257">
        <f>_xll.qlIndexFixing($BE$1,AZ1271,TRUE,_xll.ohTrigger(Trigger,Trigger12M))</f>
        <v>1.6683286793248309E-2</v>
      </c>
    </row>
    <row r="1272" spans="51:56" ht="11.25" customHeight="1" x14ac:dyDescent="0.25">
      <c r="AY1272" s="106" t="s">
        <v>83</v>
      </c>
      <c r="AZ1272" s="105">
        <f>_xll.qlInterestRateIndexFixingDate(Currency&amp;"ibor"&amp;Tenor,BA1272,Trigger)</f>
        <v>48222</v>
      </c>
      <c r="BA1272" s="105">
        <f>_xll.qlCalendarAdvance(Calendar,BA1271,AY1272,"f",,Trigger)</f>
        <v>48226</v>
      </c>
      <c r="BB1272" s="105">
        <f>_xll.qlInterestRateIndexMaturity(Currency&amp;"ibor"&amp;Tenor,BA1272,Trigger)</f>
        <v>48592</v>
      </c>
      <c r="BC1272" s="257">
        <f>_xll.qlIndexFixing($AC$5,AZ1272,TRUE,_xll.ohTrigger(Trigger,Trigger12M))</f>
        <v>1.709423593016194E-2</v>
      </c>
      <c r="BD1272" s="257">
        <f>_xll.qlIndexFixing($BE$1,AZ1272,TRUE,_xll.ohTrigger(Trigger,Trigger12M))</f>
        <v>1.6676063440800106E-2</v>
      </c>
    </row>
    <row r="1273" spans="51:56" ht="11.25" customHeight="1" x14ac:dyDescent="0.25">
      <c r="AY1273" s="106" t="s">
        <v>83</v>
      </c>
      <c r="AZ1273" s="105">
        <f>_xll.qlInterestRateIndexFixingDate(Currency&amp;"ibor"&amp;Tenor,BA1273,Trigger)</f>
        <v>48229</v>
      </c>
      <c r="BA1273" s="105">
        <f>_xll.qlCalendarAdvance(Calendar,BA1272,AY1273,"f",,Trigger)</f>
        <v>48233</v>
      </c>
      <c r="BB1273" s="105">
        <f>_xll.qlInterestRateIndexMaturity(Currency&amp;"ibor"&amp;Tenor,BA1273,Trigger)</f>
        <v>48599</v>
      </c>
      <c r="BC1273" s="257">
        <f>_xll.qlIndexFixing($AC$5,AZ1273,TRUE,_xll.ohTrigger(Trigger,Trigger12M))</f>
        <v>1.7087655493748462E-2</v>
      </c>
      <c r="BD1273" s="257">
        <f>_xll.qlIndexFixing($BE$1,AZ1273,TRUE,_xll.ohTrigger(Trigger,Trigger12M))</f>
        <v>1.6668816906883134E-2</v>
      </c>
    </row>
    <row r="1274" spans="51:56" ht="11.25" customHeight="1" x14ac:dyDescent="0.25">
      <c r="AY1274" s="106" t="s">
        <v>83</v>
      </c>
      <c r="AZ1274" s="105">
        <f>_xll.qlInterestRateIndexFixingDate(Currency&amp;"ibor"&amp;Tenor,BA1274,Trigger)</f>
        <v>48236</v>
      </c>
      <c r="BA1274" s="105">
        <f>_xll.qlCalendarAdvance(Calendar,BA1273,AY1274,"f",,Trigger)</f>
        <v>48240</v>
      </c>
      <c r="BB1274" s="105">
        <f>_xll.qlInterestRateIndexMaturity(Currency&amp;"ibor"&amp;Tenor,BA1274,Trigger)</f>
        <v>48606</v>
      </c>
      <c r="BC1274" s="257">
        <f>_xll.qlIndexFixing($AC$5,AZ1274,TRUE,_xll.ohTrigger(Trigger,Trigger12M))</f>
        <v>1.7081040467348593E-2</v>
      </c>
      <c r="BD1274" s="257">
        <f>_xll.qlIndexFixing($BE$1,AZ1274,TRUE,_xll.ohTrigger(Trigger,Trigger12M))</f>
        <v>1.6661547324644005E-2</v>
      </c>
    </row>
    <row r="1275" spans="51:56" ht="11.25" customHeight="1" x14ac:dyDescent="0.25">
      <c r="AY1275" s="106" t="s">
        <v>83</v>
      </c>
      <c r="AZ1275" s="105">
        <f>_xll.qlInterestRateIndexFixingDate(Currency&amp;"ibor"&amp;Tenor,BA1275,Trigger)</f>
        <v>48243</v>
      </c>
      <c r="BA1275" s="105">
        <f>_xll.qlCalendarAdvance(Calendar,BA1274,AY1275,"f",,Trigger)</f>
        <v>48247</v>
      </c>
      <c r="BB1275" s="105">
        <f>_xll.qlInterestRateIndexMaturity(Currency&amp;"ibor"&amp;Tenor,BA1275,Trigger)</f>
        <v>48613</v>
      </c>
      <c r="BC1275" s="257">
        <f>_xll.qlIndexFixing($AC$5,AZ1275,TRUE,_xll.ohTrigger(Trigger,Trigger12M))</f>
        <v>1.7074390851648115E-2</v>
      </c>
      <c r="BD1275" s="257">
        <f>_xll.qlIndexFixing($BE$1,AZ1275,TRUE,_xll.ohTrigger(Trigger,Trigger12M))</f>
        <v>1.6654254827227797E-2</v>
      </c>
    </row>
    <row r="1276" spans="51:56" ht="11.25" customHeight="1" x14ac:dyDescent="0.25">
      <c r="AY1276" s="106" t="s">
        <v>83</v>
      </c>
      <c r="AZ1276" s="105">
        <f>_xll.qlInterestRateIndexFixingDate(Currency&amp;"ibor"&amp;Tenor,BA1276,Trigger)</f>
        <v>48250</v>
      </c>
      <c r="BA1276" s="105">
        <f>_xll.qlCalendarAdvance(Calendar,BA1275,AY1276,"f",,Trigger)</f>
        <v>48254</v>
      </c>
      <c r="BB1276" s="105">
        <f>_xll.qlInterestRateIndexMaturity(Currency&amp;"ibor"&amp;Tenor,BA1276,Trigger)</f>
        <v>48620</v>
      </c>
      <c r="BC1276" s="257">
        <f>_xll.qlIndexFixing($AC$5,AZ1276,TRUE,_xll.ohTrigger(Trigger,Trigger12M))</f>
        <v>1.706770664733763E-2</v>
      </c>
      <c r="BD1276" s="257">
        <f>_xll.qlIndexFixing($BE$1,AZ1276,TRUE,_xll.ohTrigger(Trigger,Trigger12M))</f>
        <v>1.6646939547776535E-2</v>
      </c>
    </row>
    <row r="1277" spans="51:56" ht="11.25" customHeight="1" x14ac:dyDescent="0.25">
      <c r="AY1277" s="106" t="s">
        <v>83</v>
      </c>
      <c r="AZ1277" s="105">
        <f>_xll.qlInterestRateIndexFixingDate(Currency&amp;"ibor"&amp;Tenor,BA1277,Trigger)</f>
        <v>48257</v>
      </c>
      <c r="BA1277" s="105">
        <f>_xll.qlCalendarAdvance(Calendar,BA1276,AY1277,"f",,Trigger)</f>
        <v>48261</v>
      </c>
      <c r="BB1277" s="105">
        <f>_xll.qlInterestRateIndexMaturity(Currency&amp;"ibor"&amp;Tenor,BA1277,Trigger)</f>
        <v>48627</v>
      </c>
      <c r="BC1277" s="257">
        <f>_xll.qlIndexFixing($AC$5,AZ1277,TRUE,_xll.ohTrigger(Trigger,Trigger12M))</f>
        <v>1.7060987855110572E-2</v>
      </c>
      <c r="BD1277" s="257">
        <f>_xll.qlIndexFixing($BE$1,AZ1277,TRUE,_xll.ohTrigger(Trigger,Trigger12M))</f>
        <v>1.6639601619430709E-2</v>
      </c>
    </row>
    <row r="1278" spans="51:56" ht="11.25" customHeight="1" x14ac:dyDescent="0.25">
      <c r="AY1278" s="106" t="s">
        <v>83</v>
      </c>
      <c r="AZ1278" s="105">
        <f>_xll.qlInterestRateIndexFixingDate(Currency&amp;"ibor"&amp;Tenor,BA1278,Trigger)</f>
        <v>48264</v>
      </c>
      <c r="BA1278" s="105">
        <f>_xll.qlCalendarAdvance(Calendar,BA1277,AY1278,"f",,Trigger)</f>
        <v>48268</v>
      </c>
      <c r="BB1278" s="105">
        <f>_xll.qlInterestRateIndexMaturity(Currency&amp;"ibor"&amp;Tenor,BA1278,Trigger)</f>
        <v>48634</v>
      </c>
      <c r="BC1278" s="257">
        <f>_xll.qlIndexFixing($AC$5,AZ1278,TRUE,_xll.ohTrigger(Trigger,Trigger12M))</f>
        <v>1.7054234475664523E-2</v>
      </c>
      <c r="BD1278" s="257">
        <f>_xll.qlIndexFixing($BE$1,AZ1278,TRUE,_xll.ohTrigger(Trigger,Trigger12M))</f>
        <v>1.6632241175327973E-2</v>
      </c>
    </row>
    <row r="1279" spans="51:56" ht="11.25" customHeight="1" x14ac:dyDescent="0.25">
      <c r="AY1279" s="106" t="s">
        <v>83</v>
      </c>
      <c r="AZ1279" s="105">
        <f>_xll.qlInterestRateIndexFixingDate(Currency&amp;"ibor"&amp;Tenor,BA1279,Trigger)</f>
        <v>48271</v>
      </c>
      <c r="BA1279" s="105">
        <f>_xll.qlCalendarAdvance(Calendar,BA1278,AY1279,"f",,Trigger)</f>
        <v>48275</v>
      </c>
      <c r="BB1279" s="105">
        <f>_xll.qlInterestRateIndexMaturity(Currency&amp;"ibor"&amp;Tenor,BA1279,Trigger)</f>
        <v>48640</v>
      </c>
      <c r="BC1279" s="257">
        <f>_xll.qlIndexFixing($AC$5,AZ1279,TRUE,_xll.ohTrigger(Trigger,Trigger12M))</f>
        <v>1.7047011126704023E-2</v>
      </c>
      <c r="BD1279" s="257">
        <f>_xll.qlIndexFixing($BE$1,AZ1279,TRUE,_xll.ohTrigger(Trigger,Trigger12M))</f>
        <v>1.6625018559244375E-2</v>
      </c>
    </row>
    <row r="1280" spans="51:56" ht="11.25" customHeight="1" x14ac:dyDescent="0.25">
      <c r="AY1280" s="106" t="s">
        <v>83</v>
      </c>
      <c r="AZ1280" s="105">
        <f>_xll.qlInterestRateIndexFixingDate(Currency&amp;"ibor"&amp;Tenor,BA1280,Trigger)</f>
        <v>48278</v>
      </c>
      <c r="BA1280" s="105">
        <f>_xll.qlCalendarAdvance(Calendar,BA1279,AY1280,"f",,Trigger)</f>
        <v>48282</v>
      </c>
      <c r="BB1280" s="105">
        <f>_xll.qlInterestRateIndexMaturity(Currency&amp;"ibor"&amp;Tenor,BA1280,Trigger)</f>
        <v>48647</v>
      </c>
      <c r="BC1280" s="257">
        <f>_xll.qlIndexFixing($AC$5,AZ1280,TRUE,_xll.ohTrigger(Trigger,Trigger12M))</f>
        <v>1.704014798292602E-2</v>
      </c>
      <c r="BD1280" s="257">
        <f>_xll.qlIndexFixing($BE$1,AZ1280,TRUE,_xll.ohTrigger(Trigger,Trigger12M))</f>
        <v>1.661761532428517E-2</v>
      </c>
    </row>
    <row r="1281" spans="51:56" ht="11.25" customHeight="1" x14ac:dyDescent="0.25">
      <c r="AY1281" s="106" t="s">
        <v>83</v>
      </c>
      <c r="AZ1281" s="105">
        <f>_xll.qlInterestRateIndexFixingDate(Currency&amp;"ibor"&amp;Tenor,BA1281,Trigger)</f>
        <v>48285</v>
      </c>
      <c r="BA1281" s="105">
        <f>_xll.qlCalendarAdvance(Calendar,BA1280,AY1281,"f",,Trigger)</f>
        <v>48289</v>
      </c>
      <c r="BB1281" s="105">
        <f>_xll.qlInterestRateIndexMaturity(Currency&amp;"ibor"&amp;Tenor,BA1281,Trigger)</f>
        <v>48654</v>
      </c>
      <c r="BC1281" s="257">
        <f>_xll.qlIndexFixing($AC$5,AZ1281,TRUE,_xll.ohTrigger(Trigger,Trigger12M))</f>
        <v>1.7033250161222827E-2</v>
      </c>
      <c r="BD1281" s="257">
        <f>_xll.qlIndexFixing($BE$1,AZ1281,TRUE,_xll.ohTrigger(Trigger,Trigger12M))</f>
        <v>1.6610189964322109E-2</v>
      </c>
    </row>
    <row r="1282" spans="51:56" ht="11.25" customHeight="1" x14ac:dyDescent="0.25">
      <c r="AY1282" s="106" t="s">
        <v>83</v>
      </c>
      <c r="AZ1282" s="105">
        <f>_xll.qlInterestRateIndexFixingDate(Currency&amp;"ibor"&amp;Tenor,BA1282,Trigger)</f>
        <v>48292</v>
      </c>
      <c r="BA1282" s="105">
        <f>_xll.qlCalendarAdvance(Calendar,BA1281,AY1282,"f",,Trigger)</f>
        <v>48296</v>
      </c>
      <c r="BB1282" s="105">
        <f>_xll.qlInterestRateIndexMaturity(Currency&amp;"ibor"&amp;Tenor,BA1282,Trigger)</f>
        <v>48661</v>
      </c>
      <c r="BC1282" s="257">
        <f>_xll.qlIndexFixing($AC$5,AZ1282,TRUE,_xll.ohTrigger(Trigger,Trigger12M))</f>
        <v>1.7026317662310365E-2</v>
      </c>
      <c r="BD1282" s="257">
        <f>_xll.qlIndexFixing($BE$1,AZ1282,TRUE,_xll.ohTrigger(Trigger,Trigger12M))</f>
        <v>1.660274261247632E-2</v>
      </c>
    </row>
    <row r="1283" spans="51:56" ht="11.25" customHeight="1" x14ac:dyDescent="0.25">
      <c r="AY1283" s="106" t="s">
        <v>83</v>
      </c>
      <c r="AZ1283" s="105">
        <f>_xll.qlInterestRateIndexFixingDate(Currency&amp;"ibor"&amp;Tenor,BA1283,Trigger)</f>
        <v>48297</v>
      </c>
      <c r="BA1283" s="105">
        <f>_xll.qlCalendarAdvance(Calendar,BA1282,AY1283,"f",,Trigger)</f>
        <v>48303</v>
      </c>
      <c r="BB1283" s="105">
        <f>_xll.qlInterestRateIndexMaturity(Currency&amp;"ibor"&amp;Tenor,BA1283,Trigger)</f>
        <v>48668</v>
      </c>
      <c r="BC1283" s="257">
        <f>_xll.qlIndexFixing($AC$5,AZ1283,TRUE,_xll.ohTrigger(Trigger,Trigger12M))</f>
        <v>1.701935048690828E-2</v>
      </c>
      <c r="BD1283" s="257">
        <f>_xll.qlIndexFixing($BE$1,AZ1283,TRUE,_xll.ohTrigger(Trigger,Trigger12M))</f>
        <v>1.659527340186543E-2</v>
      </c>
    </row>
    <row r="1284" spans="51:56" ht="11.25" customHeight="1" x14ac:dyDescent="0.25">
      <c r="AY1284" s="106" t="s">
        <v>83</v>
      </c>
      <c r="AZ1284" s="105">
        <f>_xll.qlInterestRateIndexFixingDate(Currency&amp;"ibor"&amp;Tenor,BA1284,Trigger)</f>
        <v>48306</v>
      </c>
      <c r="BA1284" s="105">
        <f>_xll.qlCalendarAdvance(Calendar,BA1283,AY1284,"f",,Trigger)</f>
        <v>48310</v>
      </c>
      <c r="BB1284" s="105">
        <f>_xll.qlInterestRateIndexMaturity(Currency&amp;"ibor"&amp;Tenor,BA1284,Trigger)</f>
        <v>48675</v>
      </c>
      <c r="BC1284" s="257">
        <f>_xll.qlIndexFixing($AC$5,AZ1284,TRUE,_xll.ohTrigger(Trigger,Trigger12M))</f>
        <v>1.7012348635739499E-2</v>
      </c>
      <c r="BD1284" s="257">
        <f>_xll.qlIndexFixing($BE$1,AZ1284,TRUE,_xll.ohTrigger(Trigger,Trigger12M))</f>
        <v>1.6587782465605758E-2</v>
      </c>
    </row>
    <row r="1285" spans="51:56" ht="11.25" customHeight="1" x14ac:dyDescent="0.25">
      <c r="AY1285" s="106" t="s">
        <v>83</v>
      </c>
      <c r="AZ1285" s="105">
        <f>_xll.qlInterestRateIndexFixingDate(Currency&amp;"ibor"&amp;Tenor,BA1285,Trigger)</f>
        <v>48313</v>
      </c>
      <c r="BA1285" s="105">
        <f>_xll.qlCalendarAdvance(Calendar,BA1284,AY1285,"f",,Trigger)</f>
        <v>48317</v>
      </c>
      <c r="BB1285" s="105">
        <f>_xll.qlInterestRateIndexMaturity(Currency&amp;"ibor"&amp;Tenor,BA1285,Trigger)</f>
        <v>48682</v>
      </c>
      <c r="BC1285" s="257">
        <f>_xll.qlIndexFixing($AC$5,AZ1285,TRUE,_xll.ohTrigger(Trigger,Trigger12M))</f>
        <v>1.7005312109530671E-2</v>
      </c>
      <c r="BD1285" s="257">
        <f>_xll.qlIndexFixing($BE$1,AZ1285,TRUE,_xll.ohTrigger(Trigger,Trigger12M))</f>
        <v>1.6580269936810322E-2</v>
      </c>
    </row>
    <row r="1286" spans="51:56" ht="11.25" customHeight="1" x14ac:dyDescent="0.25">
      <c r="AY1286" s="106" t="s">
        <v>83</v>
      </c>
      <c r="AZ1286" s="105">
        <f>_xll.qlInterestRateIndexFixingDate(Currency&amp;"ibor"&amp;Tenor,BA1286,Trigger)</f>
        <v>48320</v>
      </c>
      <c r="BA1286" s="105">
        <f>_xll.qlCalendarAdvance(Calendar,BA1285,AY1286,"f",,Trigger)</f>
        <v>48324</v>
      </c>
      <c r="BB1286" s="105">
        <f>_xll.qlInterestRateIndexMaturity(Currency&amp;"ibor"&amp;Tenor,BA1286,Trigger)</f>
        <v>48689</v>
      </c>
      <c r="BC1286" s="257">
        <f>_xll.qlIndexFixing($AC$5,AZ1286,TRUE,_xll.ohTrigger(Trigger,Trigger12M))</f>
        <v>1.6998240909011739E-2</v>
      </c>
      <c r="BD1286" s="257">
        <f>_xll.qlIndexFixing($BE$1,AZ1286,TRUE,_xll.ohTrigger(Trigger,Trigger12M))</f>
        <v>1.657273594858975E-2</v>
      </c>
    </row>
    <row r="1287" spans="51:56" ht="11.25" customHeight="1" x14ac:dyDescent="0.25">
      <c r="AY1287" s="106" t="s">
        <v>83</v>
      </c>
      <c r="AZ1287" s="105">
        <f>_xll.qlInterestRateIndexFixingDate(Currency&amp;"ibor"&amp;Tenor,BA1287,Trigger)</f>
        <v>48327</v>
      </c>
      <c r="BA1287" s="105">
        <f>_xll.qlCalendarAdvance(Calendar,BA1286,AY1287,"f",,Trigger)</f>
        <v>48331</v>
      </c>
      <c r="BB1287" s="105">
        <f>_xll.qlInterestRateIndexMaturity(Currency&amp;"ibor"&amp;Tenor,BA1287,Trigger)</f>
        <v>48696</v>
      </c>
      <c r="BC1287" s="257">
        <f>_xll.qlIndexFixing($AC$5,AZ1287,TRUE,_xll.ohTrigger(Trigger,Trigger12M))</f>
        <v>1.6991135034916793E-2</v>
      </c>
      <c r="BD1287" s="257">
        <f>_xll.qlIndexFixing($BE$1,AZ1287,TRUE,_xll.ohTrigger(Trigger,Trigger12M))</f>
        <v>1.6565180634052681E-2</v>
      </c>
    </row>
    <row r="1288" spans="51:56" ht="11.25" customHeight="1" x14ac:dyDescent="0.25">
      <c r="AY1288" s="106" t="s">
        <v>83</v>
      </c>
      <c r="AZ1288" s="105">
        <f>_xll.qlInterestRateIndexFixingDate(Currency&amp;"ibor"&amp;Tenor,BA1288,Trigger)</f>
        <v>48334</v>
      </c>
      <c r="BA1288" s="105">
        <f>_xll.qlCalendarAdvance(Calendar,BA1287,AY1288,"f",,Trigger)</f>
        <v>48338</v>
      </c>
      <c r="BB1288" s="105">
        <f>_xll.qlInterestRateIndexMaturity(Currency&amp;"ibor"&amp;Tenor,BA1288,Trigger)</f>
        <v>48703</v>
      </c>
      <c r="BC1288" s="257">
        <f>_xll.qlIndexFixing($AC$5,AZ1288,TRUE,_xll.ohTrigger(Trigger,Trigger12M))</f>
        <v>1.6983994487983656E-2</v>
      </c>
      <c r="BD1288" s="257">
        <f>_xll.qlIndexFixing($BE$1,AZ1288,TRUE,_xll.ohTrigger(Trigger,Trigger12M))</f>
        <v>1.6557604126303822E-2</v>
      </c>
    </row>
    <row r="1289" spans="51:56" ht="11.25" customHeight="1" x14ac:dyDescent="0.25">
      <c r="AY1289" s="106" t="s">
        <v>83</v>
      </c>
      <c r="AZ1289" s="105">
        <f>_xll.qlInterestRateIndexFixingDate(Currency&amp;"ibor"&amp;Tenor,BA1289,Trigger)</f>
        <v>48341</v>
      </c>
      <c r="BA1289" s="105">
        <f>_xll.qlCalendarAdvance(Calendar,BA1288,AY1289,"f",,Trigger)</f>
        <v>48345</v>
      </c>
      <c r="BB1289" s="105">
        <f>_xll.qlInterestRateIndexMaturity(Currency&amp;"ibor"&amp;Tenor,BA1289,Trigger)</f>
        <v>48710</v>
      </c>
      <c r="BC1289" s="257">
        <f>_xll.qlIndexFixing($AC$5,AZ1289,TRUE,_xll.ohTrigger(Trigger,Trigger12M))</f>
        <v>1.6976819268952781E-2</v>
      </c>
      <c r="BD1289" s="257">
        <f>_xll.qlIndexFixing($BE$1,AZ1289,TRUE,_xll.ohTrigger(Trigger,Trigger12M))</f>
        <v>1.6550006558445914E-2</v>
      </c>
    </row>
    <row r="1290" spans="51:56" ht="11.25" customHeight="1" x14ac:dyDescent="0.25">
      <c r="AY1290" s="106" t="s">
        <v>83</v>
      </c>
      <c r="AZ1290" s="105">
        <f>_xll.qlInterestRateIndexFixingDate(Currency&amp;"ibor"&amp;Tenor,BA1290,Trigger)</f>
        <v>48348</v>
      </c>
      <c r="BA1290" s="105">
        <f>_xll.qlCalendarAdvance(Calendar,BA1289,AY1290,"f",,Trigger)</f>
        <v>48352</v>
      </c>
      <c r="BB1290" s="105">
        <f>_xll.qlInterestRateIndexMaturity(Currency&amp;"ibor"&amp;Tenor,BA1290,Trigger)</f>
        <v>48717</v>
      </c>
      <c r="BC1290" s="257">
        <f>_xll.qlIndexFixing($AC$5,AZ1290,TRUE,_xll.ohTrigger(Trigger,Trigger12M))</f>
        <v>1.6969609378569214E-2</v>
      </c>
      <c r="BD1290" s="257">
        <f>_xll.qlIndexFixing($BE$1,AZ1290,TRUE,_xll.ohTrigger(Trigger,Trigger12M))</f>
        <v>1.6542388063579931E-2</v>
      </c>
    </row>
    <row r="1291" spans="51:56" ht="11.25" customHeight="1" x14ac:dyDescent="0.25">
      <c r="AY1291" s="106" t="s">
        <v>83</v>
      </c>
      <c r="AZ1291" s="105">
        <f>_xll.qlInterestRateIndexFixingDate(Currency&amp;"ibor"&amp;Tenor,BA1291,Trigger)</f>
        <v>48355</v>
      </c>
      <c r="BA1291" s="105">
        <f>_xll.qlCalendarAdvance(Calendar,BA1290,AY1291,"f",,Trigger)</f>
        <v>48359</v>
      </c>
      <c r="BB1291" s="105">
        <f>_xll.qlInterestRateIndexMaturity(Currency&amp;"ibor"&amp;Tenor,BA1291,Trigger)</f>
        <v>48724</v>
      </c>
      <c r="BC1291" s="257">
        <f>_xll.qlIndexFixing($AC$5,AZ1291,TRUE,_xll.ohTrigger(Trigger,Trigger12M))</f>
        <v>1.6962364817580847E-2</v>
      </c>
      <c r="BD1291" s="257">
        <f>_xll.qlIndexFixing($BE$1,AZ1291,TRUE,_xll.ohTrigger(Trigger,Trigger12M))</f>
        <v>1.6534748774802478E-2</v>
      </c>
    </row>
    <row r="1292" spans="51:56" ht="11.25" customHeight="1" x14ac:dyDescent="0.25">
      <c r="AY1292" s="106" t="s">
        <v>83</v>
      </c>
      <c r="AZ1292" s="105">
        <f>_xll.qlInterestRateIndexFixingDate(Currency&amp;"ibor"&amp;Tenor,BA1292,Trigger)</f>
        <v>48362</v>
      </c>
      <c r="BA1292" s="105">
        <f>_xll.qlCalendarAdvance(Calendar,BA1291,AY1292,"f",,Trigger)</f>
        <v>48366</v>
      </c>
      <c r="BB1292" s="105">
        <f>_xll.qlInterestRateIndexMaturity(Currency&amp;"ibor"&amp;Tenor,BA1292,Trigger)</f>
        <v>48731</v>
      </c>
      <c r="BC1292" s="257">
        <f>_xll.qlIndexFixing($AC$5,AZ1292,TRUE,_xll.ohTrigger(Trigger,Trigger12M))</f>
        <v>1.695508558673952E-2</v>
      </c>
      <c r="BD1292" s="257">
        <f>_xll.qlIndexFixing($BE$1,AZ1292,TRUE,_xll.ohTrigger(Trigger,Trigger12M))</f>
        <v>1.6527088825208626E-2</v>
      </c>
    </row>
    <row r="1293" spans="51:56" ht="11.25" customHeight="1" x14ac:dyDescent="0.25">
      <c r="AY1293" s="106" t="s">
        <v>83</v>
      </c>
      <c r="AZ1293" s="105">
        <f>_xll.qlInterestRateIndexFixingDate(Currency&amp;"ibor"&amp;Tenor,BA1293,Trigger)</f>
        <v>48369</v>
      </c>
      <c r="BA1293" s="105">
        <f>_xll.qlCalendarAdvance(Calendar,BA1292,AY1293,"f",,Trigger)</f>
        <v>48373</v>
      </c>
      <c r="BB1293" s="105">
        <f>_xll.qlInterestRateIndexMaturity(Currency&amp;"ibor"&amp;Tenor,BA1293,Trigger)</f>
        <v>48738</v>
      </c>
      <c r="BC1293" s="257">
        <f>_xll.qlIndexFixing($AC$5,AZ1293,TRUE,_xll.ohTrigger(Trigger,Trigger12M))</f>
        <v>1.6948031113419498E-2</v>
      </c>
      <c r="BD1293" s="257">
        <f>_xll.qlIndexFixing($BE$1,AZ1293,TRUE,_xll.ohTrigger(Trigger,Trigger12M))</f>
        <v>1.6519408347889942E-2</v>
      </c>
    </row>
    <row r="1294" spans="51:56" ht="11.25" customHeight="1" x14ac:dyDescent="0.25">
      <c r="AY1294" s="106" t="s">
        <v>83</v>
      </c>
      <c r="AZ1294" s="105">
        <f>_xll.qlInterestRateIndexFixingDate(Currency&amp;"ibor"&amp;Tenor,BA1294,Trigger)</f>
        <v>48376</v>
      </c>
      <c r="BA1294" s="105">
        <f>_xll.qlCalendarAdvance(Calendar,BA1293,AY1294,"f",,Trigger)</f>
        <v>48380</v>
      </c>
      <c r="BB1294" s="105">
        <f>_xll.qlInterestRateIndexMaturity(Currency&amp;"ibor"&amp;Tenor,BA1294,Trigger)</f>
        <v>48745</v>
      </c>
      <c r="BC1294" s="257">
        <f>_xll.qlIndexFixing($AC$5,AZ1294,TRUE,_xll.ohTrigger(Trigger,Trigger12M))</f>
        <v>1.694098759012699E-2</v>
      </c>
      <c r="BD1294" s="257">
        <f>_xll.qlIndexFixing($BE$1,AZ1294,TRUE,_xll.ohTrigger(Trigger,Trigger12M))</f>
        <v>1.6511707475935354E-2</v>
      </c>
    </row>
    <row r="1295" spans="51:56" ht="11.25" customHeight="1" x14ac:dyDescent="0.25">
      <c r="AY1295" s="106" t="s">
        <v>83</v>
      </c>
      <c r="AZ1295" s="105">
        <f>_xll.qlInterestRateIndexFixingDate(Currency&amp;"ibor"&amp;Tenor,BA1295,Trigger)</f>
        <v>48383</v>
      </c>
      <c r="BA1295" s="105">
        <f>_xll.qlCalendarAdvance(Calendar,BA1294,AY1295,"f",,Trigger)</f>
        <v>48387</v>
      </c>
      <c r="BB1295" s="105">
        <f>_xll.qlInterestRateIndexMaturity(Currency&amp;"ibor"&amp;Tenor,BA1295,Trigger)</f>
        <v>48752</v>
      </c>
      <c r="BC1295" s="257">
        <f>_xll.qlIndexFixing($AC$5,AZ1295,TRUE,_xll.ohTrigger(Trigger,Trigger12M))</f>
        <v>1.6933911962895908E-2</v>
      </c>
      <c r="BD1295" s="257">
        <f>_xll.qlIndexFixing($BE$1,AZ1295,TRUE,_xll.ohTrigger(Trigger,Trigger12M))</f>
        <v>1.650398634243162E-2</v>
      </c>
    </row>
    <row r="1296" spans="51:56" ht="11.25" customHeight="1" x14ac:dyDescent="0.25">
      <c r="AY1296" s="106" t="s">
        <v>83</v>
      </c>
      <c r="AZ1296" s="105">
        <f>_xll.qlInterestRateIndexFixingDate(Currency&amp;"ibor"&amp;Tenor,BA1296,Trigger)</f>
        <v>48390</v>
      </c>
      <c r="BA1296" s="105">
        <f>_xll.qlCalendarAdvance(Calendar,BA1295,AY1296,"f",,Trigger)</f>
        <v>48394</v>
      </c>
      <c r="BB1296" s="105">
        <f>_xll.qlInterestRateIndexMaturity(Currency&amp;"ibor"&amp;Tenor,BA1296,Trigger)</f>
        <v>48759</v>
      </c>
      <c r="BC1296" s="257">
        <f>_xll.qlIndexFixing($AC$5,AZ1296,TRUE,_xll.ohTrigger(Trigger,Trigger12M))</f>
        <v>1.6926804232405817E-2</v>
      </c>
      <c r="BD1296" s="257">
        <f>_xll.qlIndexFixing($BE$1,AZ1296,TRUE,_xll.ohTrigger(Trigger,Trigger12M))</f>
        <v>1.6496245080462196E-2</v>
      </c>
    </row>
    <row r="1297" spans="51:56" ht="11.25" customHeight="1" x14ac:dyDescent="0.25">
      <c r="AY1297" s="106" t="s">
        <v>83</v>
      </c>
      <c r="AZ1297" s="105">
        <f>_xll.qlInterestRateIndexFixingDate(Currency&amp;"ibor"&amp;Tenor,BA1297,Trigger)</f>
        <v>48397</v>
      </c>
      <c r="BA1297" s="105">
        <f>_xll.qlCalendarAdvance(Calendar,BA1296,AY1297,"f",,Trigger)</f>
        <v>48401</v>
      </c>
      <c r="BB1297" s="105">
        <f>_xll.qlInterestRateIndexMaturity(Currency&amp;"ibor"&amp;Tenor,BA1297,Trigger)</f>
        <v>48766</v>
      </c>
      <c r="BC1297" s="257">
        <f>_xll.qlIndexFixing($AC$5,AZ1297,TRUE,_xll.ohTrigger(Trigger,Trigger12M))</f>
        <v>1.6919664399340222E-2</v>
      </c>
      <c r="BD1297" s="257">
        <f>_xll.qlIndexFixing($BE$1,AZ1297,TRUE,_xll.ohTrigger(Trigger,Trigger12M))</f>
        <v>1.6488483823107039E-2</v>
      </c>
    </row>
    <row r="1298" spans="51:56" ht="11.25" customHeight="1" x14ac:dyDescent="0.25">
      <c r="AY1298" s="106" t="s">
        <v>83</v>
      </c>
      <c r="AZ1298" s="105">
        <f>_xll.qlInterestRateIndexFixingDate(Currency&amp;"ibor"&amp;Tenor,BA1298,Trigger)</f>
        <v>48404</v>
      </c>
      <c r="BA1298" s="105">
        <f>_xll.qlCalendarAdvance(Calendar,BA1297,AY1298,"f",,Trigger)</f>
        <v>48408</v>
      </c>
      <c r="BB1298" s="105">
        <f>_xll.qlInterestRateIndexMaturity(Currency&amp;"ibor"&amp;Tenor,BA1298,Trigger)</f>
        <v>48773</v>
      </c>
      <c r="BC1298" s="257">
        <f>_xll.qlIndexFixing($AC$5,AZ1298,TRUE,_xll.ohTrigger(Trigger,Trigger12M))</f>
        <v>1.6912492464385042E-2</v>
      </c>
      <c r="BD1298" s="257">
        <f>_xll.qlIndexFixing($BE$1,AZ1298,TRUE,_xll.ohTrigger(Trigger,Trigger12M))</f>
        <v>1.6480702703444143E-2</v>
      </c>
    </row>
    <row r="1299" spans="51:56" ht="11.25" customHeight="1" x14ac:dyDescent="0.25">
      <c r="AY1299" s="106" t="s">
        <v>83</v>
      </c>
      <c r="AZ1299" s="105">
        <f>_xll.qlInterestRateIndexFixingDate(Currency&amp;"ibor"&amp;Tenor,BA1299,Trigger)</f>
        <v>48411</v>
      </c>
      <c r="BA1299" s="105">
        <f>_xll.qlCalendarAdvance(Calendar,BA1298,AY1299,"f",,Trigger)</f>
        <v>48415</v>
      </c>
      <c r="BB1299" s="105">
        <f>_xll.qlInterestRateIndexMaturity(Currency&amp;"ibor"&amp;Tenor,BA1299,Trigger)</f>
        <v>48780</v>
      </c>
      <c r="BC1299" s="257">
        <f>_xll.qlIndexFixing($AC$5,AZ1299,TRUE,_xll.ohTrigger(Trigger,Trigger12M))</f>
        <v>1.6905288428229481E-2</v>
      </c>
      <c r="BD1299" s="257">
        <f>_xll.qlIndexFixing($BE$1,AZ1299,TRUE,_xll.ohTrigger(Trigger,Trigger12M))</f>
        <v>1.6472901854548201E-2</v>
      </c>
    </row>
    <row r="1300" spans="51:56" ht="11.25" customHeight="1" x14ac:dyDescent="0.25">
      <c r="AY1300" s="106" t="s">
        <v>83</v>
      </c>
      <c r="AZ1300" s="105">
        <f>_xll.qlInterestRateIndexFixingDate(Currency&amp;"ibor"&amp;Tenor,BA1300,Trigger)</f>
        <v>48418</v>
      </c>
      <c r="BA1300" s="105">
        <f>_xll.qlCalendarAdvance(Calendar,BA1299,AY1300,"f",,Trigger)</f>
        <v>48422</v>
      </c>
      <c r="BB1300" s="105">
        <f>_xll.qlInterestRateIndexMaturity(Currency&amp;"ibor"&amp;Tenor,BA1300,Trigger)</f>
        <v>48787</v>
      </c>
      <c r="BC1300" s="257">
        <f>_xll.qlIndexFixing($AC$5,AZ1300,TRUE,_xll.ohTrigger(Trigger,Trigger12M))</f>
        <v>1.6898052291565584E-2</v>
      </c>
      <c r="BD1300" s="257">
        <f>_xll.qlIndexFixing($BE$1,AZ1300,TRUE,_xll.ohTrigger(Trigger,Trigger12M))</f>
        <v>1.6465081409490635E-2</v>
      </c>
    </row>
    <row r="1301" spans="51:56" ht="11.25" customHeight="1" x14ac:dyDescent="0.25">
      <c r="AY1301" s="106" t="s">
        <v>83</v>
      </c>
      <c r="AZ1301" s="105">
        <f>_xll.qlInterestRateIndexFixingDate(Currency&amp;"ibor"&amp;Tenor,BA1301,Trigger)</f>
        <v>48425</v>
      </c>
      <c r="BA1301" s="105">
        <f>_xll.qlCalendarAdvance(Calendar,BA1300,AY1301,"f",,Trigger)</f>
        <v>48429</v>
      </c>
      <c r="BB1301" s="105">
        <f>_xll.qlInterestRateIndexMaturity(Currency&amp;"ibor"&amp;Tenor,BA1301,Trigger)</f>
        <v>48794</v>
      </c>
      <c r="BC1301" s="257">
        <f>_xll.qlIndexFixing($AC$5,AZ1301,TRUE,_xll.ohTrigger(Trigger,Trigger12M))</f>
        <v>1.6890784055089345E-2</v>
      </c>
      <c r="BD1301" s="257">
        <f>_xll.qlIndexFixing($BE$1,AZ1301,TRUE,_xll.ohTrigger(Trigger,Trigger12M))</f>
        <v>1.6457241501340671E-2</v>
      </c>
    </row>
    <row r="1302" spans="51:56" ht="11.25" customHeight="1" x14ac:dyDescent="0.25">
      <c r="AY1302" s="106" t="s">
        <v>83</v>
      </c>
      <c r="AZ1302" s="105">
        <f>_xll.qlInterestRateIndexFixingDate(Currency&amp;"ibor"&amp;Tenor,BA1302,Trigger)</f>
        <v>48432</v>
      </c>
      <c r="BA1302" s="105">
        <f>_xll.qlCalendarAdvance(Calendar,BA1301,AY1302,"f",,Trigger)</f>
        <v>48436</v>
      </c>
      <c r="BB1302" s="105">
        <f>_xll.qlInterestRateIndexMaturity(Currency&amp;"ibor"&amp;Tenor,BA1302,Trigger)</f>
        <v>48801</v>
      </c>
      <c r="BC1302" s="257">
        <f>_xll.qlIndexFixing($AC$5,AZ1302,TRUE,_xll.ohTrigger(Trigger,Trigger12M))</f>
        <v>1.6883483719498729E-2</v>
      </c>
      <c r="BD1302" s="257">
        <f>_xll.qlIndexFixing($BE$1,AZ1302,TRUE,_xll.ohTrigger(Trigger,Trigger12M))</f>
        <v>1.6449382263163816E-2</v>
      </c>
    </row>
    <row r="1303" spans="51:56" ht="11.25" customHeight="1" x14ac:dyDescent="0.25">
      <c r="AY1303" s="106" t="s">
        <v>83</v>
      </c>
      <c r="AZ1303" s="105">
        <f>_xll.qlInterestRateIndexFixingDate(Currency&amp;"ibor"&amp;Tenor,BA1303,Trigger)</f>
        <v>48439</v>
      </c>
      <c r="BA1303" s="105">
        <f>_xll.qlCalendarAdvance(Calendar,BA1302,AY1303,"f",,Trigger)</f>
        <v>48443</v>
      </c>
      <c r="BB1303" s="105">
        <f>_xll.qlInterestRateIndexMaturity(Currency&amp;"ibor"&amp;Tenor,BA1303,Trigger)</f>
        <v>48808</v>
      </c>
      <c r="BC1303" s="257">
        <f>_xll.qlIndexFixing($AC$5,AZ1303,TRUE,_xll.ohTrigger(Trigger,Trigger12M))</f>
        <v>1.6876151285495414E-2</v>
      </c>
      <c r="BD1303" s="257">
        <f>_xll.qlIndexFixing($BE$1,AZ1303,TRUE,_xll.ohTrigger(Trigger,Trigger12M))</f>
        <v>1.644150382802272E-2</v>
      </c>
    </row>
    <row r="1304" spans="51:56" ht="11.25" customHeight="1" x14ac:dyDescent="0.25">
      <c r="AY1304" s="106" t="s">
        <v>83</v>
      </c>
      <c r="AZ1304" s="105">
        <f>_xll.qlInterestRateIndexFixingDate(Currency&amp;"ibor"&amp;Tenor,BA1304,Trigger)</f>
        <v>48446</v>
      </c>
      <c r="BA1304" s="105">
        <f>_xll.qlCalendarAdvance(Calendar,BA1303,AY1304,"f",,Trigger)</f>
        <v>48450</v>
      </c>
      <c r="BB1304" s="105">
        <f>_xll.qlInterestRateIndexMaturity(Currency&amp;"ibor"&amp;Tenor,BA1304,Trigger)</f>
        <v>48815</v>
      </c>
      <c r="BC1304" s="257">
        <f>_xll.qlIndexFixing($AC$5,AZ1304,TRUE,_xll.ohTrigger(Trigger,Trigger12M))</f>
        <v>1.6868786753784157E-2</v>
      </c>
      <c r="BD1304" s="257">
        <f>_xll.qlIndexFixing($BE$1,AZ1304,TRUE,_xll.ohTrigger(Trigger,Trigger12M))</f>
        <v>1.6433606328976978E-2</v>
      </c>
    </row>
    <row r="1305" spans="51:56" ht="11.25" customHeight="1" x14ac:dyDescent="0.25">
      <c r="AY1305" s="106" t="s">
        <v>83</v>
      </c>
      <c r="AZ1305" s="105">
        <f>_xll.qlInterestRateIndexFixingDate(Currency&amp;"ibor"&amp;Tenor,BA1305,Trigger)</f>
        <v>48453</v>
      </c>
      <c r="BA1305" s="105">
        <f>_xll.qlCalendarAdvance(Calendar,BA1304,AY1305,"f",,Trigger)</f>
        <v>48457</v>
      </c>
      <c r="BB1305" s="105">
        <f>_xll.qlInterestRateIndexMaturity(Currency&amp;"ibor"&amp;Tenor,BA1305,Trigger)</f>
        <v>48822</v>
      </c>
      <c r="BC1305" s="257">
        <f>_xll.qlIndexFixing($AC$5,AZ1305,TRUE,_xll.ohTrigger(Trigger,Trigger12M))</f>
        <v>1.6861390125072335E-2</v>
      </c>
      <c r="BD1305" s="257">
        <f>_xll.qlIndexFixing($BE$1,AZ1305,TRUE,_xll.ohTrigger(Trigger,Trigger12M))</f>
        <v>1.6425689899083332E-2</v>
      </c>
    </row>
    <row r="1306" spans="51:56" ht="11.25" customHeight="1" x14ac:dyDescent="0.25">
      <c r="AY1306" s="106" t="s">
        <v>83</v>
      </c>
      <c r="AZ1306" s="105">
        <f>_xll.qlInterestRateIndexFixingDate(Currency&amp;"ibor"&amp;Tenor,BA1306,Trigger)</f>
        <v>48460</v>
      </c>
      <c r="BA1306" s="105">
        <f>_xll.qlCalendarAdvance(Calendar,BA1305,AY1306,"f",,Trigger)</f>
        <v>48464</v>
      </c>
      <c r="BB1306" s="105">
        <f>_xll.qlInterestRateIndexMaturity(Currency&amp;"ibor"&amp;Tenor,BA1306,Trigger)</f>
        <v>48829</v>
      </c>
      <c r="BC1306" s="257">
        <f>_xll.qlIndexFixing($AC$5,AZ1306,TRUE,_xll.ohTrigger(Trigger,Trigger12M))</f>
        <v>1.6853961400070835E-2</v>
      </c>
      <c r="BD1306" s="257">
        <f>_xll.qlIndexFixing($BE$1,AZ1306,TRUE,_xll.ohTrigger(Trigger,Trigger12M))</f>
        <v>1.6417754671395245E-2</v>
      </c>
    </row>
    <row r="1307" spans="51:56" ht="11.25" customHeight="1" x14ac:dyDescent="0.25">
      <c r="AY1307" s="106" t="s">
        <v>83</v>
      </c>
      <c r="AZ1307" s="105">
        <f>_xll.qlInterestRateIndexFixingDate(Currency&amp;"ibor"&amp;Tenor,BA1307,Trigger)</f>
        <v>48467</v>
      </c>
      <c r="BA1307" s="105">
        <f>_xll.qlCalendarAdvance(Calendar,BA1306,AY1307,"f",,Trigger)</f>
        <v>48471</v>
      </c>
      <c r="BB1307" s="105">
        <f>_xll.qlInterestRateIndexMaturity(Currency&amp;"ibor"&amp;Tenor,BA1307,Trigger)</f>
        <v>48836</v>
      </c>
      <c r="BC1307" s="257">
        <f>_xll.qlIndexFixing($AC$5,AZ1307,TRUE,_xll.ohTrigger(Trigger,Trigger12M))</f>
        <v>1.684650057949404E-2</v>
      </c>
      <c r="BD1307" s="257">
        <f>_xll.qlIndexFixing($BE$1,AZ1307,TRUE,_xll.ohTrigger(Trigger,Trigger12M))</f>
        <v>1.6409800778963105E-2</v>
      </c>
    </row>
    <row r="1308" spans="51:56" ht="11.25" customHeight="1" x14ac:dyDescent="0.25">
      <c r="AY1308" s="106" t="s">
        <v>83</v>
      </c>
      <c r="AZ1308" s="105">
        <f>_xll.qlInterestRateIndexFixingDate(Currency&amp;"ibor"&amp;Tenor,BA1308,Trigger)</f>
        <v>48474</v>
      </c>
      <c r="BA1308" s="105">
        <f>_xll.qlCalendarAdvance(Calendar,BA1307,AY1308,"f",,Trigger)</f>
        <v>48478</v>
      </c>
      <c r="BB1308" s="105">
        <f>_xll.qlInterestRateIndexMaturity(Currency&amp;"ibor"&amp;Tenor,BA1308,Trigger)</f>
        <v>48843</v>
      </c>
      <c r="BC1308" s="257">
        <f>_xll.qlIndexFixing($AC$5,AZ1308,TRUE,_xll.ohTrigger(Trigger,Trigger12M))</f>
        <v>1.6839007664057871E-2</v>
      </c>
      <c r="BD1308" s="257">
        <f>_xll.qlIndexFixing($BE$1,AZ1308,TRUE,_xll.ohTrigger(Trigger,Trigger12M))</f>
        <v>1.6401828354833579E-2</v>
      </c>
    </row>
    <row r="1309" spans="51:56" ht="11.25" customHeight="1" x14ac:dyDescent="0.25">
      <c r="AY1309" s="106" t="s">
        <v>83</v>
      </c>
      <c r="AZ1309" s="105">
        <f>_xll.qlInterestRateIndexFixingDate(Currency&amp;"ibor"&amp;Tenor,BA1309,Trigger)</f>
        <v>48481</v>
      </c>
      <c r="BA1309" s="105">
        <f>_xll.qlCalendarAdvance(Calendar,BA1308,AY1309,"f",,Trigger)</f>
        <v>48485</v>
      </c>
      <c r="BB1309" s="105">
        <f>_xll.qlInterestRateIndexMaturity(Currency&amp;"ibor"&amp;Tenor,BA1309,Trigger)</f>
        <v>48850</v>
      </c>
      <c r="BC1309" s="257">
        <f>_xll.qlIndexFixing($AC$5,AZ1309,TRUE,_xll.ohTrigger(Trigger,Trigger12M))</f>
        <v>1.6831482654483067E-2</v>
      </c>
      <c r="BD1309" s="257">
        <f>_xll.qlIndexFixing($BE$1,AZ1309,TRUE,_xll.ohTrigger(Trigger,Trigger12M))</f>
        <v>1.6393837532051155E-2</v>
      </c>
    </row>
    <row r="1310" spans="51:56" ht="11.25" customHeight="1" x14ac:dyDescent="0.25">
      <c r="AY1310" s="106" t="s">
        <v>83</v>
      </c>
      <c r="AZ1310" s="105">
        <f>_xll.qlInterestRateIndexFixingDate(Currency&amp;"ibor"&amp;Tenor,BA1310,Trigger)</f>
        <v>48488</v>
      </c>
      <c r="BA1310" s="105">
        <f>_xll.qlCalendarAdvance(Calendar,BA1309,AY1310,"f",,Trigger)</f>
        <v>48492</v>
      </c>
      <c r="BB1310" s="105">
        <f>_xll.qlInterestRateIndexMaturity(Currency&amp;"ibor"&amp;Tenor,BA1310,Trigger)</f>
        <v>48857</v>
      </c>
      <c r="BC1310" s="257">
        <f>_xll.qlIndexFixing($AC$5,AZ1310,TRUE,_xll.ohTrigger(Trigger,Trigger12M))</f>
        <v>1.6823925551492779E-2</v>
      </c>
      <c r="BD1310" s="257">
        <f>_xll.qlIndexFixing($BE$1,AZ1310,TRUE,_xll.ohTrigger(Trigger,Trigger12M))</f>
        <v>1.6385828443656363E-2</v>
      </c>
    </row>
    <row r="1311" spans="51:56" ht="11.25" customHeight="1" x14ac:dyDescent="0.25">
      <c r="AY1311" s="106" t="s">
        <v>83</v>
      </c>
      <c r="AZ1311" s="105">
        <f>_xll.qlInterestRateIndexFixingDate(Currency&amp;"ibor"&amp;Tenor,BA1311,Trigger)</f>
        <v>48495</v>
      </c>
      <c r="BA1311" s="105">
        <f>_xll.qlCalendarAdvance(Calendar,BA1310,AY1311,"f",,Trigger)</f>
        <v>48499</v>
      </c>
      <c r="BB1311" s="105">
        <f>_xll.qlInterestRateIndexMaturity(Currency&amp;"ibor"&amp;Tenor,BA1311,Trigger)</f>
        <v>48864</v>
      </c>
      <c r="BC1311" s="257">
        <f>_xll.qlIndexFixing($AC$5,AZ1311,TRUE,_xll.ohTrigger(Trigger,Trigger12M))</f>
        <v>1.6816336355812776E-2</v>
      </c>
      <c r="BD1311" s="257">
        <f>_xll.qlIndexFixing($BE$1,AZ1311,TRUE,_xll.ohTrigger(Trigger,Trigger12M))</f>
        <v>1.6377801222686898E-2</v>
      </c>
    </row>
    <row r="1312" spans="51:56" ht="11.25" customHeight="1" x14ac:dyDescent="0.25">
      <c r="AY1312" s="106" t="s">
        <v>83</v>
      </c>
      <c r="AZ1312" s="105">
        <f>_xll.qlInterestRateIndexFixingDate(Currency&amp;"ibor"&amp;Tenor,BA1312,Trigger)</f>
        <v>48502</v>
      </c>
      <c r="BA1312" s="105">
        <f>_xll.qlCalendarAdvance(Calendar,BA1311,AY1312,"f",,Trigger)</f>
        <v>48506</v>
      </c>
      <c r="BB1312" s="105">
        <f>_xll.qlInterestRateIndexMaturity(Currency&amp;"ibor"&amp;Tenor,BA1312,Trigger)</f>
        <v>48871</v>
      </c>
      <c r="BC1312" s="257">
        <f>_xll.qlIndexFixing($AC$5,AZ1312,TRUE,_xll.ohTrigger(Trigger,Trigger12M))</f>
        <v>1.6808715068172345E-2</v>
      </c>
      <c r="BD1312" s="257">
        <f>_xll.qlIndexFixing($BE$1,AZ1312,TRUE,_xll.ohTrigger(Trigger,Trigger12M))</f>
        <v>1.6369756002176945E-2</v>
      </c>
    </row>
    <row r="1313" spans="51:56" ht="11.25" customHeight="1" x14ac:dyDescent="0.25">
      <c r="AY1313" s="106" t="s">
        <v>83</v>
      </c>
      <c r="AZ1313" s="105">
        <f>_xll.qlInterestRateIndexFixingDate(Currency&amp;"ibor"&amp;Tenor,BA1313,Trigger)</f>
        <v>48509</v>
      </c>
      <c r="BA1313" s="105">
        <f>_xll.qlCalendarAdvance(Calendar,BA1312,AY1313,"f",,Trigger)</f>
        <v>48513</v>
      </c>
      <c r="BB1313" s="105">
        <f>_xll.qlInterestRateIndexMaturity(Currency&amp;"ibor"&amp;Tenor,BA1313,Trigger)</f>
        <v>48878</v>
      </c>
      <c r="BC1313" s="257">
        <f>_xll.qlIndexFixing($AC$5,AZ1313,TRUE,_xll.ohTrigger(Trigger,Trigger12M))</f>
        <v>1.6801061689304266E-2</v>
      </c>
      <c r="BD1313" s="257">
        <f>_xll.qlIndexFixing($BE$1,AZ1313,TRUE,_xll.ohTrigger(Trigger,Trigger12M))</f>
        <v>1.6361692915157187E-2</v>
      </c>
    </row>
    <row r="1314" spans="51:56" ht="11.25" customHeight="1" x14ac:dyDescent="0.25">
      <c r="AY1314" s="106" t="s">
        <v>83</v>
      </c>
      <c r="AZ1314" s="105">
        <f>_xll.qlInterestRateIndexFixingDate(Currency&amp;"ibor"&amp;Tenor,BA1314,Trigger)</f>
        <v>48516</v>
      </c>
      <c r="BA1314" s="105">
        <f>_xll.qlCalendarAdvance(Calendar,BA1313,AY1314,"f",,Trigger)</f>
        <v>48520</v>
      </c>
      <c r="BB1314" s="105">
        <f>_xll.qlInterestRateIndexMaturity(Currency&amp;"ibor"&amp;Tenor,BA1314,Trigger)</f>
        <v>48885</v>
      </c>
      <c r="BC1314" s="257">
        <f>_xll.qlIndexFixing($AC$5,AZ1314,TRUE,_xll.ohTrigger(Trigger,Trigger12M))</f>
        <v>1.679337621994351E-2</v>
      </c>
      <c r="BD1314" s="257">
        <f>_xll.qlIndexFixing($BE$1,AZ1314,TRUE,_xll.ohTrigger(Trigger,Trigger12M))</f>
        <v>1.6353612094655894E-2</v>
      </c>
    </row>
    <row r="1315" spans="51:56" ht="11.25" customHeight="1" x14ac:dyDescent="0.25">
      <c r="AY1315" s="106" t="s">
        <v>83</v>
      </c>
      <c r="AZ1315" s="105">
        <f>_xll.qlInterestRateIndexFixingDate(Currency&amp;"ibor"&amp;Tenor,BA1315,Trigger)</f>
        <v>48523</v>
      </c>
      <c r="BA1315" s="105">
        <f>_xll.qlCalendarAdvance(Calendar,BA1314,AY1315,"f",,Trigger)</f>
        <v>48527</v>
      </c>
      <c r="BB1315" s="105">
        <f>_xll.qlInterestRateIndexMaturity(Currency&amp;"ibor"&amp;Tenor,BA1315,Trigger)</f>
        <v>48892</v>
      </c>
      <c r="BC1315" s="257">
        <f>_xll.qlIndexFixing($AC$5,AZ1315,TRUE,_xll.ohTrigger(Trigger,Trigger12M))</f>
        <v>1.6785658660828998E-2</v>
      </c>
      <c r="BD1315" s="257">
        <f>_xll.qlIndexFixing($BE$1,AZ1315,TRUE,_xll.ohTrigger(Trigger,Trigger12M))</f>
        <v>1.634551367369718E-2</v>
      </c>
    </row>
    <row r="1316" spans="51:56" ht="11.25" customHeight="1" x14ac:dyDescent="0.25">
      <c r="AY1316" s="106" t="s">
        <v>83</v>
      </c>
      <c r="AZ1316" s="105">
        <f>_xll.qlInterestRateIndexFixingDate(Currency&amp;"ibor"&amp;Tenor,BA1316,Trigger)</f>
        <v>48530</v>
      </c>
      <c r="BA1316" s="105">
        <f>_xll.qlCalendarAdvance(Calendar,BA1315,AY1316,"f",,Trigger)</f>
        <v>48534</v>
      </c>
      <c r="BB1316" s="105">
        <f>_xll.qlInterestRateIndexMaturity(Currency&amp;"ibor"&amp;Tenor,BA1316,Trigger)</f>
        <v>48899</v>
      </c>
      <c r="BC1316" s="257">
        <f>_xll.qlIndexFixing($AC$5,AZ1316,TRUE,_xll.ohTrigger(Trigger,Trigger12M))</f>
        <v>1.6777909012702052E-2</v>
      </c>
      <c r="BD1316" s="257">
        <f>_xll.qlIndexFixing($BE$1,AZ1316,TRUE,_xll.ohTrigger(Trigger,Trigger12M))</f>
        <v>1.6337397785301876E-2</v>
      </c>
    </row>
    <row r="1317" spans="51:56" ht="11.25" customHeight="1" x14ac:dyDescent="0.25">
      <c r="AY1317" s="106" t="s">
        <v>83</v>
      </c>
      <c r="AZ1317" s="105">
        <f>_xll.qlInterestRateIndexFixingDate(Currency&amp;"ibor"&amp;Tenor,BA1317,Trigger)</f>
        <v>48537</v>
      </c>
      <c r="BA1317" s="105">
        <f>_xll.qlCalendarAdvance(Calendar,BA1316,AY1317,"f",,Trigger)</f>
        <v>48541</v>
      </c>
      <c r="BB1317" s="105">
        <f>_xll.qlInterestRateIndexMaturity(Currency&amp;"ibor"&amp;Tenor,BA1317,Trigger)</f>
        <v>48906</v>
      </c>
      <c r="BC1317" s="257">
        <f>_xll.qlIndexFixing($AC$5,AZ1317,TRUE,_xll.ohTrigger(Trigger,Trigger12M))</f>
        <v>1.6770127276307063E-2</v>
      </c>
      <c r="BD1317" s="257">
        <f>_xll.qlIndexFixing($BE$1,AZ1317,TRUE,_xll.ohTrigger(Trigger,Trigger12M))</f>
        <v>1.632926456248774E-2</v>
      </c>
    </row>
    <row r="1318" spans="51:56" ht="11.25" customHeight="1" x14ac:dyDescent="0.25">
      <c r="AY1318" s="106" t="s">
        <v>83</v>
      </c>
      <c r="AZ1318" s="105">
        <f>_xll.qlInterestRateIndexFixingDate(Currency&amp;"ibor"&amp;Tenor,BA1318,Trigger)</f>
        <v>48544</v>
      </c>
      <c r="BA1318" s="105">
        <f>_xll.qlCalendarAdvance(Calendar,BA1317,AY1318,"f",,Trigger)</f>
        <v>48548</v>
      </c>
      <c r="BB1318" s="105">
        <f>_xll.qlInterestRateIndexMaturity(Currency&amp;"ibor"&amp;Tenor,BA1318,Trigger)</f>
        <v>48913</v>
      </c>
      <c r="BC1318" s="257">
        <f>_xll.qlIndexFixing($AC$5,AZ1318,TRUE,_xll.ohTrigger(Trigger,Trigger12M))</f>
        <v>1.6762313452392145E-2</v>
      </c>
      <c r="BD1318" s="257">
        <f>_xll.qlIndexFixing($BE$1,AZ1318,TRUE,_xll.ohTrigger(Trigger,Trigger12M))</f>
        <v>1.6321114138269029E-2</v>
      </c>
    </row>
    <row r="1319" spans="51:56" ht="11.25" customHeight="1" x14ac:dyDescent="0.25">
      <c r="AY1319" s="106" t="s">
        <v>83</v>
      </c>
      <c r="AZ1319" s="105">
        <f>_xll.qlInterestRateIndexFixingDate(Currency&amp;"ibor"&amp;Tenor,BA1319,Trigger)</f>
        <v>48551</v>
      </c>
      <c r="BA1319" s="105">
        <f>_xll.qlCalendarAdvance(Calendar,BA1318,AY1319,"f",,Trigger)</f>
        <v>48555</v>
      </c>
      <c r="BB1319" s="105">
        <f>_xll.qlInterestRateIndexMaturity(Currency&amp;"ibor"&amp;Tenor,BA1319,Trigger)</f>
        <v>48920</v>
      </c>
      <c r="BC1319" s="257">
        <f>_xll.qlIndexFixing($AC$5,AZ1319,TRUE,_xll.ohTrigger(Trigger,Trigger12M))</f>
        <v>1.675446754170826E-2</v>
      </c>
      <c r="BD1319" s="257">
        <f>_xll.qlIndexFixing($BE$1,AZ1319,TRUE,_xll.ohTrigger(Trigger,Trigger12M))</f>
        <v>1.6312946645656277E-2</v>
      </c>
    </row>
    <row r="1320" spans="51:56" ht="11.25" customHeight="1" x14ac:dyDescent="0.25">
      <c r="AY1320" s="106" t="s">
        <v>83</v>
      </c>
      <c r="AZ1320" s="105">
        <f>_xll.qlInterestRateIndexFixingDate(Currency&amp;"ibor"&amp;Tenor,BA1320,Trigger)</f>
        <v>48558</v>
      </c>
      <c r="BA1320" s="105">
        <f>_xll.qlCalendarAdvance(Calendar,BA1319,AY1320,"f",,Trigger)</f>
        <v>48562</v>
      </c>
      <c r="BB1320" s="105">
        <f>_xll.qlInterestRateIndexMaturity(Currency&amp;"ibor"&amp;Tenor,BA1320,Trigger)</f>
        <v>48927</v>
      </c>
      <c r="BC1320" s="257">
        <f>_xll.qlIndexFixing($AC$5,AZ1320,TRUE,_xll.ohTrigger(Trigger,Trigger12M))</f>
        <v>1.6746589545008777E-2</v>
      </c>
      <c r="BD1320" s="257">
        <f>_xll.qlIndexFixing($BE$1,AZ1320,TRUE,_xll.ohTrigger(Trigger,Trigger12M))</f>
        <v>1.6304762217657389E-2</v>
      </c>
    </row>
    <row r="1321" spans="51:56" ht="11.25" customHeight="1" x14ac:dyDescent="0.25">
      <c r="AY1321" s="106" t="s">
        <v>83</v>
      </c>
      <c r="AZ1321" s="105">
        <f>_xll.qlInterestRateIndexFixingDate(Currency&amp;"ibor"&amp;Tenor,BA1321,Trigger)</f>
        <v>48565</v>
      </c>
      <c r="BA1321" s="105">
        <f>_xll.qlCalendarAdvance(Calendar,BA1320,AY1321,"f",,Trigger)</f>
        <v>48569</v>
      </c>
      <c r="BB1321" s="105">
        <f>_xll.qlInterestRateIndexMaturity(Currency&amp;"ibor"&amp;Tenor,BA1321,Trigger)</f>
        <v>48934</v>
      </c>
      <c r="BC1321" s="257">
        <f>_xll.qlIndexFixing($AC$5,AZ1321,TRUE,_xll.ohTrigger(Trigger,Trigger12M))</f>
        <v>1.6738679463051225E-2</v>
      </c>
      <c r="BD1321" s="257">
        <f>_xll.qlIndexFixing($BE$1,AZ1321,TRUE,_xll.ohTrigger(Trigger,Trigger12M))</f>
        <v>1.6296560987275895E-2</v>
      </c>
    </row>
    <row r="1322" spans="51:56" ht="11.25" customHeight="1" x14ac:dyDescent="0.25">
      <c r="AY1322" s="106" t="s">
        <v>83</v>
      </c>
      <c r="AZ1322" s="105">
        <f>_xll.qlInterestRateIndexFixingDate(Currency&amp;"ibor"&amp;Tenor,BA1322,Trigger)</f>
        <v>48572</v>
      </c>
      <c r="BA1322" s="105">
        <f>_xll.qlCalendarAdvance(Calendar,BA1321,AY1322,"f",,Trigger)</f>
        <v>48576</v>
      </c>
      <c r="BB1322" s="105">
        <f>_xll.qlInterestRateIndexMaturity(Currency&amp;"ibor"&amp;Tenor,BA1322,Trigger)</f>
        <v>48941</v>
      </c>
      <c r="BC1322" s="257">
        <f>_xll.qlIndexFixing($AC$5,AZ1322,TRUE,_xll.ohTrigger(Trigger,Trigger12M))</f>
        <v>1.6730737296595112E-2</v>
      </c>
      <c r="BD1322" s="257">
        <f>_xll.qlIndexFixing($BE$1,AZ1322,TRUE,_xll.ohTrigger(Trigger,Trigger12M))</f>
        <v>1.6288343087512251E-2</v>
      </c>
    </row>
    <row r="1323" spans="51:56" ht="11.25" customHeight="1" x14ac:dyDescent="0.25">
      <c r="AY1323" s="106" t="s">
        <v>83</v>
      </c>
      <c r="AZ1323" s="105">
        <f>_xll.qlInterestRateIndexFixingDate(Currency&amp;"ibor"&amp;Tenor,BA1323,Trigger)</f>
        <v>48579</v>
      </c>
      <c r="BA1323" s="105">
        <f>_xll.qlCalendarAdvance(Calendar,BA1322,AY1323,"f",,Trigger)</f>
        <v>48583</v>
      </c>
      <c r="BB1323" s="105">
        <f>_xll.qlInterestRateIndexMaturity(Currency&amp;"ibor"&amp;Tenor,BA1323,Trigger)</f>
        <v>48948</v>
      </c>
      <c r="BC1323" s="257">
        <f>_xll.qlIndexFixing($AC$5,AZ1323,TRUE,_xll.ohTrigger(Trigger,Trigger12M))</f>
        <v>1.6722763046404094E-2</v>
      </c>
      <c r="BD1323" s="257">
        <f>_xll.qlIndexFixing($BE$1,AZ1323,TRUE,_xll.ohTrigger(Trigger,Trigger12M))</f>
        <v>1.6280108651363413E-2</v>
      </c>
    </row>
    <row r="1324" spans="51:56" ht="11.25" customHeight="1" x14ac:dyDescent="0.25">
      <c r="AY1324" s="106" t="s">
        <v>83</v>
      </c>
      <c r="AZ1324" s="105">
        <f>_xll.qlInterestRateIndexFixingDate(Currency&amp;"ibor"&amp;Tenor,BA1324,Trigger)</f>
        <v>48586</v>
      </c>
      <c r="BA1324" s="105">
        <f>_xll.qlCalendarAdvance(Calendar,BA1323,AY1324,"f",,Trigger)</f>
        <v>48590</v>
      </c>
      <c r="BB1324" s="105">
        <f>_xll.qlInterestRateIndexMaturity(Currency&amp;"ibor"&amp;Tenor,BA1324,Trigger)</f>
        <v>48955</v>
      </c>
      <c r="BC1324" s="257">
        <f>_xll.qlIndexFixing($AC$5,AZ1324,TRUE,_xll.ohTrigger(Trigger,Trigger12M))</f>
        <v>1.6714756713244031E-2</v>
      </c>
      <c r="BD1324" s="257">
        <f>_xll.qlIndexFixing($BE$1,AZ1324,TRUE,_xll.ohTrigger(Trigger,Trigger12M))</f>
        <v>1.6271857811822835E-2</v>
      </c>
    </row>
    <row r="1325" spans="51:56" ht="11.25" customHeight="1" x14ac:dyDescent="0.25">
      <c r="AY1325" s="106" t="s">
        <v>83</v>
      </c>
      <c r="AZ1325" s="105">
        <f>_xll.qlInterestRateIndexFixingDate(Currency&amp;"ibor"&amp;Tenor,BA1325,Trigger)</f>
        <v>48593</v>
      </c>
      <c r="BA1325" s="105">
        <f>_xll.qlCalendarAdvance(Calendar,BA1324,AY1325,"f",,Trigger)</f>
        <v>48597</v>
      </c>
      <c r="BB1325" s="105">
        <f>_xll.qlInterestRateIndexMaturity(Currency&amp;"ibor"&amp;Tenor,BA1325,Trigger)</f>
        <v>48962</v>
      </c>
      <c r="BC1325" s="257">
        <f>_xll.qlIndexFixing($AC$5,AZ1325,TRUE,_xll.ohTrigger(Trigger,Trigger12M))</f>
        <v>1.670671829788449E-2</v>
      </c>
      <c r="BD1325" s="257">
        <f>_xll.qlIndexFixing($BE$1,AZ1325,TRUE,_xll.ohTrigger(Trigger,Trigger12M))</f>
        <v>1.6263590701880028E-2</v>
      </c>
    </row>
    <row r="1326" spans="51:56" ht="11.25" customHeight="1" x14ac:dyDescent="0.25">
      <c r="AY1326" s="106" t="s">
        <v>83</v>
      </c>
      <c r="AZ1326" s="105">
        <f>_xll.qlInterestRateIndexFixingDate(Currency&amp;"ibor"&amp;Tenor,BA1326,Trigger)</f>
        <v>48600</v>
      </c>
      <c r="BA1326" s="105">
        <f>_xll.qlCalendarAdvance(Calendar,BA1325,AY1326,"f",,Trigger)</f>
        <v>48604</v>
      </c>
      <c r="BB1326" s="105">
        <f>_xll.qlInterestRateIndexMaturity(Currency&amp;"ibor"&amp;Tenor,BA1326,Trigger)</f>
        <v>48969</v>
      </c>
      <c r="BC1326" s="257">
        <f>_xll.qlIndexFixing($AC$5,AZ1326,TRUE,_xll.ohTrigger(Trigger,Trigger12M))</f>
        <v>1.6698647801097248E-2</v>
      </c>
      <c r="BD1326" s="257">
        <f>_xll.qlIndexFixing($BE$1,AZ1326,TRUE,_xll.ohTrigger(Trigger,Trigger12M))</f>
        <v>1.6255307454521431E-2</v>
      </c>
    </row>
    <row r="1327" spans="51:56" ht="11.25" customHeight="1" x14ac:dyDescent="0.25">
      <c r="AY1327" s="106" t="s">
        <v>83</v>
      </c>
      <c r="AZ1327" s="105">
        <f>_xll.qlInterestRateIndexFixingDate(Currency&amp;"ibor"&amp;Tenor,BA1327,Trigger)</f>
        <v>48607</v>
      </c>
      <c r="BA1327" s="105">
        <f>_xll.qlCalendarAdvance(Calendar,BA1326,AY1327,"f",,Trigger)</f>
        <v>48611</v>
      </c>
      <c r="BB1327" s="105">
        <f>_xll.qlInterestRateIndexMaturity(Currency&amp;"ibor"&amp;Tenor,BA1327,Trigger)</f>
        <v>48976</v>
      </c>
      <c r="BC1327" s="257">
        <f>_xll.qlIndexFixing($AC$5,AZ1327,TRUE,_xll.ohTrigger(Trigger,Trigger12M))</f>
        <v>1.6690545223658662E-2</v>
      </c>
      <c r="BD1327" s="257">
        <f>_xll.qlIndexFixing($BE$1,AZ1327,TRUE,_xll.ohTrigger(Trigger,Trigger12M))</f>
        <v>1.6247008202729552E-2</v>
      </c>
    </row>
    <row r="1328" spans="51:56" ht="11.25" customHeight="1" x14ac:dyDescent="0.25">
      <c r="AY1328" s="106" t="s">
        <v>83</v>
      </c>
      <c r="AZ1328" s="105">
        <f>_xll.qlInterestRateIndexFixingDate(Currency&amp;"ibor"&amp;Tenor,BA1328,Trigger)</f>
        <v>48614</v>
      </c>
      <c r="BA1328" s="105">
        <f>_xll.qlCalendarAdvance(Calendar,BA1327,AY1328,"f",,Trigger)</f>
        <v>48618</v>
      </c>
      <c r="BB1328" s="105">
        <f>_xll.qlInterestRateIndexMaturity(Currency&amp;"ibor"&amp;Tenor,BA1328,Trigger)</f>
        <v>48983</v>
      </c>
      <c r="BC1328" s="257">
        <f>_xll.qlIndexFixing($AC$5,AZ1328,TRUE,_xll.ohTrigger(Trigger,Trigger12M))</f>
        <v>1.6682410566346634E-2</v>
      </c>
      <c r="BD1328" s="257">
        <f>_xll.qlIndexFixing($BE$1,AZ1328,TRUE,_xll.ohTrigger(Trigger,Trigger12M))</f>
        <v>1.6238693079483602E-2</v>
      </c>
    </row>
    <row r="1329" spans="51:56" ht="11.25" customHeight="1" x14ac:dyDescent="0.25">
      <c r="AY1329" s="106" t="s">
        <v>83</v>
      </c>
      <c r="AZ1329" s="105">
        <f>_xll.qlInterestRateIndexFixingDate(Currency&amp;"ibor"&amp;Tenor,BA1329,Trigger)</f>
        <v>48621</v>
      </c>
      <c r="BA1329" s="105">
        <f>_xll.qlCalendarAdvance(Calendar,BA1328,AY1329,"f",,Trigger)</f>
        <v>48625</v>
      </c>
      <c r="BB1329" s="105">
        <f>_xll.qlInterestRateIndexMaturity(Currency&amp;"ibor"&amp;Tenor,BA1329,Trigger)</f>
        <v>48990</v>
      </c>
      <c r="BC1329" s="257">
        <f>_xll.qlIndexFixing($AC$5,AZ1329,TRUE,_xll.ohTrigger(Trigger,Trigger12M))</f>
        <v>1.6674243829942786E-2</v>
      </c>
      <c r="BD1329" s="257">
        <f>_xll.qlIndexFixing($BE$1,AZ1329,TRUE,_xll.ohTrigger(Trigger,Trigger12M))</f>
        <v>1.6230362217758858E-2</v>
      </c>
    </row>
    <row r="1330" spans="51:56" ht="11.25" customHeight="1" x14ac:dyDescent="0.25">
      <c r="AY1330" s="106" t="s">
        <v>83</v>
      </c>
      <c r="AZ1330" s="105">
        <f>_xll.qlInterestRateIndexFixingDate(Currency&amp;"ibor"&amp;Tenor,BA1330,Trigger)</f>
        <v>48628</v>
      </c>
      <c r="BA1330" s="105">
        <f>_xll.qlCalendarAdvance(Calendar,BA1329,AY1330,"f",,Trigger)</f>
        <v>48632</v>
      </c>
      <c r="BB1330" s="105">
        <f>_xll.qlInterestRateIndexMaturity(Currency&amp;"ibor"&amp;Tenor,BA1330,Trigger)</f>
        <v>48997</v>
      </c>
      <c r="BC1330" s="257">
        <f>_xll.qlIndexFixing($AC$5,AZ1330,TRUE,_xll.ohTrigger(Trigger,Trigger12M))</f>
        <v>1.6666045015232025E-2</v>
      </c>
      <c r="BD1330" s="257">
        <f>_xll.qlIndexFixing($BE$1,AZ1330,TRUE,_xll.ohTrigger(Trigger,Trigger12M))</f>
        <v>1.6222015750527088E-2</v>
      </c>
    </row>
    <row r="1331" spans="51:56" ht="11.25" customHeight="1" x14ac:dyDescent="0.25">
      <c r="AY1331" s="106" t="s">
        <v>83</v>
      </c>
      <c r="AZ1331" s="105">
        <f>_xll.qlInterestRateIndexFixingDate(Currency&amp;"ibor"&amp;Tenor,BA1331,Trigger)</f>
        <v>48635</v>
      </c>
      <c r="BA1331" s="105">
        <f>_xll.qlCalendarAdvance(Calendar,BA1330,AY1331,"f",,Trigger)</f>
        <v>48639</v>
      </c>
      <c r="BB1331" s="105">
        <f>_xll.qlInterestRateIndexMaturity(Currency&amp;"ibor"&amp;Tenor,BA1331,Trigger)</f>
        <v>49004</v>
      </c>
      <c r="BC1331" s="257">
        <f>_xll.qlIndexFixing($AC$5,AZ1331,TRUE,_xll.ohTrigger(Trigger,Trigger12M))</f>
        <v>1.6657814123002098E-2</v>
      </c>
      <c r="BD1331" s="257">
        <f>_xll.qlIndexFixing($BE$1,AZ1331,TRUE,_xll.ohTrigger(Trigger,Trigger12M))</f>
        <v>1.6213653810756127E-2</v>
      </c>
    </row>
    <row r="1332" spans="51:56" ht="11.25" customHeight="1" x14ac:dyDescent="0.25">
      <c r="AY1332" s="106" t="s">
        <v>83</v>
      </c>
      <c r="AZ1332" s="105">
        <f>_xll.qlInterestRateIndexFixingDate(Currency&amp;"ibor"&amp;Tenor,BA1332,Trigger)</f>
        <v>48642</v>
      </c>
      <c r="BA1332" s="105">
        <f>_xll.qlCalendarAdvance(Calendar,BA1331,AY1332,"f",,Trigger)</f>
        <v>48646</v>
      </c>
      <c r="BB1332" s="105">
        <f>_xll.qlInterestRateIndexMaturity(Currency&amp;"ibor"&amp;Tenor,BA1332,Trigger)</f>
        <v>49011</v>
      </c>
      <c r="BC1332" s="257">
        <f>_xll.qlIndexFixing($AC$5,AZ1332,TRUE,_xll.ohTrigger(Trigger,Trigger12M))</f>
        <v>1.6649551154043613E-2</v>
      </c>
      <c r="BD1332" s="257">
        <f>_xll.qlIndexFixing($BE$1,AZ1332,TRUE,_xll.ohTrigger(Trigger,Trigger12M))</f>
        <v>1.620527653141051E-2</v>
      </c>
    </row>
    <row r="1333" spans="51:56" ht="11.25" customHeight="1" x14ac:dyDescent="0.25">
      <c r="AY1333" s="106" t="s">
        <v>83</v>
      </c>
      <c r="AZ1333" s="105">
        <f>_xll.qlInterestRateIndexFixingDate(Currency&amp;"ibor"&amp;Tenor,BA1333,Trigger)</f>
        <v>48649</v>
      </c>
      <c r="BA1333" s="105">
        <f>_xll.qlCalendarAdvance(Calendar,BA1332,AY1333,"f",,Trigger)</f>
        <v>48653</v>
      </c>
      <c r="BB1333" s="105">
        <f>_xll.qlInterestRateIndexMaturity(Currency&amp;"ibor"&amp;Tenor,BA1333,Trigger)</f>
        <v>49018</v>
      </c>
      <c r="BC1333" s="257">
        <f>_xll.qlIndexFixing($AC$5,AZ1333,TRUE,_xll.ohTrigger(Trigger,Trigger12M))</f>
        <v>1.664125610915089E-2</v>
      </c>
      <c r="BD1333" s="257">
        <f>_xll.qlIndexFixing($BE$1,AZ1333,TRUE,_xll.ohTrigger(Trigger,Trigger12M))</f>
        <v>1.6196884045450846E-2</v>
      </c>
    </row>
    <row r="1334" spans="51:56" ht="11.25" customHeight="1" x14ac:dyDescent="0.25">
      <c r="AY1334" s="106" t="s">
        <v>83</v>
      </c>
      <c r="AZ1334" s="105">
        <f>_xll.qlInterestRateIndexFixingDate(Currency&amp;"ibor"&amp;Tenor,BA1334,Trigger)</f>
        <v>48656</v>
      </c>
      <c r="BA1334" s="105">
        <f>_xll.qlCalendarAdvance(Calendar,BA1333,AY1334,"f",,Trigger)</f>
        <v>48660</v>
      </c>
      <c r="BB1334" s="105">
        <f>_xll.qlInterestRateIndexMaturity(Currency&amp;"ibor"&amp;Tenor,BA1334,Trigger)</f>
        <v>49025</v>
      </c>
      <c r="BC1334" s="257">
        <f>_xll.qlIndexFixing($AC$5,AZ1334,TRUE,_xll.ohTrigger(Trigger,Trigger12M))</f>
        <v>1.6632928989120443E-2</v>
      </c>
      <c r="BD1334" s="257">
        <f>_xll.qlIndexFixing($BE$1,AZ1334,TRUE,_xll.ohTrigger(Trigger,Trigger12M))</f>
        <v>1.6188476485833572E-2</v>
      </c>
    </row>
    <row r="1335" spans="51:56" ht="11.25" customHeight="1" x14ac:dyDescent="0.25">
      <c r="AY1335" s="106" t="s">
        <v>83</v>
      </c>
      <c r="AZ1335" s="105">
        <f>_xll.qlInterestRateIndexFixingDate(Currency&amp;"ibor"&amp;Tenor,BA1335,Trigger)</f>
        <v>48663</v>
      </c>
      <c r="BA1335" s="105">
        <f>_xll.qlCalendarAdvance(Calendar,BA1334,AY1335,"f",,Trigger)</f>
        <v>48667</v>
      </c>
      <c r="BB1335" s="105">
        <f>_xll.qlInterestRateIndexMaturity(Currency&amp;"ibor"&amp;Tenor,BA1335,Trigger)</f>
        <v>49032</v>
      </c>
      <c r="BC1335" s="257">
        <f>_xll.qlIndexFixing($AC$5,AZ1335,TRUE,_xll.ohTrigger(Trigger,Trigger12M))</f>
        <v>1.6624569794752509E-2</v>
      </c>
      <c r="BD1335" s="257">
        <f>_xll.qlIndexFixing($BE$1,AZ1335,TRUE,_xll.ohTrigger(Trigger,Trigger12M))</f>
        <v>1.6180053985512501E-2</v>
      </c>
    </row>
    <row r="1336" spans="51:56" ht="11.25" customHeight="1" x14ac:dyDescent="0.25">
      <c r="AY1336" s="106" t="s">
        <v>83</v>
      </c>
      <c r="AZ1336" s="105">
        <f>_xll.qlInterestRateIndexFixingDate(Currency&amp;"ibor"&amp;Tenor,BA1336,Trigger)</f>
        <v>48670</v>
      </c>
      <c r="BA1336" s="105">
        <f>_xll.qlCalendarAdvance(Calendar,BA1335,AY1336,"f",,Trigger)</f>
        <v>48674</v>
      </c>
      <c r="BB1336" s="105">
        <f>_xll.qlInterestRateIndexMaturity(Currency&amp;"ibor"&amp;Tenor,BA1336,Trigger)</f>
        <v>49039</v>
      </c>
      <c r="BC1336" s="257">
        <f>_xll.qlIndexFixing($AC$5,AZ1336,TRUE,_xll.ohTrigger(Trigger,Trigger12M))</f>
        <v>1.6616178526850389E-2</v>
      </c>
      <c r="BD1336" s="257">
        <f>_xll.qlIndexFixing($BE$1,AZ1336,TRUE,_xll.ohTrigger(Trigger,Trigger12M))</f>
        <v>1.6171616677436405E-2</v>
      </c>
    </row>
    <row r="1337" spans="51:56" ht="11.25" customHeight="1" x14ac:dyDescent="0.25">
      <c r="AY1337" s="106" t="s">
        <v>83</v>
      </c>
      <c r="AZ1337" s="105">
        <f>_xll.qlInterestRateIndexFixingDate(Currency&amp;"ibor"&amp;Tenor,BA1337,Trigger)</f>
        <v>48677</v>
      </c>
      <c r="BA1337" s="105">
        <f>_xll.qlCalendarAdvance(Calendar,BA1336,AY1337,"f",,Trigger)</f>
        <v>48681</v>
      </c>
      <c r="BB1337" s="105">
        <f>_xll.qlInterestRateIndexMaturity(Currency&amp;"ibor"&amp;Tenor,BA1337,Trigger)</f>
        <v>49046</v>
      </c>
      <c r="BC1337" s="257">
        <f>_xll.qlIndexFixing($AC$5,AZ1337,TRUE,_xll.ohTrigger(Trigger,Trigger12M))</f>
        <v>1.6607755186220232E-2</v>
      </c>
      <c r="BD1337" s="257">
        <f>_xll.qlIndexFixing($BE$1,AZ1337,TRUE,_xll.ohTrigger(Trigger,Trigger12M))</f>
        <v>1.6163164694551001E-2</v>
      </c>
    </row>
    <row r="1338" spans="51:56" ht="11.25" customHeight="1" x14ac:dyDescent="0.25">
      <c r="AY1338" s="106" t="s">
        <v>83</v>
      </c>
      <c r="AZ1338" s="105">
        <f>_xll.qlInterestRateIndexFixingDate(Currency&amp;"ibor"&amp;Tenor,BA1338,Trigger)</f>
        <v>48682</v>
      </c>
      <c r="BA1338" s="105">
        <f>_xll.qlCalendarAdvance(Calendar,BA1337,AY1338,"f",,Trigger)</f>
        <v>48688</v>
      </c>
      <c r="BB1338" s="105">
        <f>_xll.qlInterestRateIndexMaturity(Currency&amp;"ibor"&amp;Tenor,BA1338,Trigger)</f>
        <v>49053</v>
      </c>
      <c r="BC1338" s="257">
        <f>_xll.qlIndexFixing($AC$5,AZ1338,TRUE,_xll.ohTrigger(Trigger,Trigger12M))</f>
        <v>1.6599299773671479E-2</v>
      </c>
      <c r="BD1338" s="257">
        <f>_xll.qlIndexFixing($BE$1,AZ1338,TRUE,_xll.ohTrigger(Trigger,Trigger12M))</f>
        <v>1.6154698169798046E-2</v>
      </c>
    </row>
    <row r="1339" spans="51:56" ht="11.25" customHeight="1" x14ac:dyDescent="0.25">
      <c r="AY1339" s="106" t="s">
        <v>83</v>
      </c>
      <c r="AZ1339" s="105">
        <f>_xll.qlInterestRateIndexFixingDate(Currency&amp;"ibor"&amp;Tenor,BA1339,Trigger)</f>
        <v>48691</v>
      </c>
      <c r="BA1339" s="105">
        <f>_xll.qlCalendarAdvance(Calendar,BA1338,AY1339,"f",,Trigger)</f>
        <v>48695</v>
      </c>
      <c r="BB1339" s="105">
        <f>_xll.qlInterestRateIndexMaturity(Currency&amp;"ibor"&amp;Tenor,BA1339,Trigger)</f>
        <v>49060</v>
      </c>
      <c r="BC1339" s="257">
        <f>_xll.qlIndexFixing($AC$5,AZ1339,TRUE,_xll.ohTrigger(Trigger,Trigger12M))</f>
        <v>1.6590812290016188E-2</v>
      </c>
      <c r="BD1339" s="257">
        <f>_xll.qlIndexFixing($BE$1,AZ1339,TRUE,_xll.ohTrigger(Trigger,Trigger12M))</f>
        <v>1.6146217236115156E-2</v>
      </c>
    </row>
    <row r="1340" spans="51:56" ht="11.25" customHeight="1" x14ac:dyDescent="0.25">
      <c r="AY1340" s="106" t="s">
        <v>83</v>
      </c>
      <c r="AZ1340" s="105">
        <f>_xll.qlInterestRateIndexFixingDate(Currency&amp;"ibor"&amp;Tenor,BA1340,Trigger)</f>
        <v>48698</v>
      </c>
      <c r="BA1340" s="105">
        <f>_xll.qlCalendarAdvance(Calendar,BA1339,AY1340,"f",,Trigger)</f>
        <v>48702</v>
      </c>
      <c r="BB1340" s="105">
        <f>_xll.qlInterestRateIndexMaturity(Currency&amp;"ibor"&amp;Tenor,BA1340,Trigger)</f>
        <v>49067</v>
      </c>
      <c r="BC1340" s="257">
        <f>_xll.qlIndexFixing($AC$5,AZ1340,TRUE,_xll.ohTrigger(Trigger,Trigger12M))</f>
        <v>1.6582292736069922E-2</v>
      </c>
      <c r="BD1340" s="257">
        <f>_xll.qlIndexFixing($BE$1,AZ1340,TRUE,_xll.ohTrigger(Trigger,Trigger12M))</f>
        <v>1.6137722026436645E-2</v>
      </c>
    </row>
    <row r="1341" spans="51:56" ht="11.25" customHeight="1" x14ac:dyDescent="0.25">
      <c r="AY1341" s="106" t="s">
        <v>83</v>
      </c>
      <c r="AZ1341" s="105">
        <f>_xll.qlInterestRateIndexFixingDate(Currency&amp;"ibor"&amp;Tenor,BA1341,Trigger)</f>
        <v>48705</v>
      </c>
      <c r="BA1341" s="105">
        <f>_xll.qlCalendarAdvance(Calendar,BA1340,AY1341,"f",,Trigger)</f>
        <v>48709</v>
      </c>
      <c r="BB1341" s="105">
        <f>_xll.qlInterestRateIndexMaturity(Currency&amp;"ibor"&amp;Tenor,BA1341,Trigger)</f>
        <v>49074</v>
      </c>
      <c r="BC1341" s="257">
        <f>_xll.qlIndexFixing($AC$5,AZ1341,TRUE,_xll.ohTrigger(Trigger,Trigger12M))</f>
        <v>1.657374111265154E-2</v>
      </c>
      <c r="BD1341" s="257">
        <f>_xll.qlIndexFixing($BE$1,AZ1341,TRUE,_xll.ohTrigger(Trigger,Trigger12M))</f>
        <v>1.6129212673692238E-2</v>
      </c>
    </row>
    <row r="1342" spans="51:56" ht="11.25" customHeight="1" x14ac:dyDescent="0.25">
      <c r="AY1342" s="106" t="s">
        <v>83</v>
      </c>
      <c r="AZ1342" s="105">
        <f>_xll.qlInterestRateIndexFixingDate(Currency&amp;"ibor"&amp;Tenor,BA1342,Trigger)</f>
        <v>48712</v>
      </c>
      <c r="BA1342" s="105">
        <f>_xll.qlCalendarAdvance(Calendar,BA1341,AY1342,"f",,Trigger)</f>
        <v>48716</v>
      </c>
      <c r="BB1342" s="105">
        <f>_xll.qlInterestRateIndexMaturity(Currency&amp;"ibor"&amp;Tenor,BA1342,Trigger)</f>
        <v>49081</v>
      </c>
      <c r="BC1342" s="257">
        <f>_xll.qlIndexFixing($AC$5,AZ1342,TRUE,_xll.ohTrigger(Trigger,Trigger12M))</f>
        <v>1.6565157420582084E-2</v>
      </c>
      <c r="BD1342" s="257">
        <f>_xll.qlIndexFixing($BE$1,AZ1342,TRUE,_xll.ohTrigger(Trigger,Trigger12M))</f>
        <v>1.6120689310808369E-2</v>
      </c>
    </row>
    <row r="1343" spans="51:56" ht="11.25" customHeight="1" x14ac:dyDescent="0.25">
      <c r="AY1343" s="106" t="s">
        <v>83</v>
      </c>
      <c r="AZ1343" s="105">
        <f>_xll.qlInterestRateIndexFixingDate(Currency&amp;"ibor"&amp;Tenor,BA1343,Trigger)</f>
        <v>48719</v>
      </c>
      <c r="BA1343" s="105">
        <f>_xll.qlCalendarAdvance(Calendar,BA1342,AY1343,"f",,Trigger)</f>
        <v>48723</v>
      </c>
      <c r="BB1343" s="105">
        <f>_xll.qlInterestRateIndexMaturity(Currency&amp;"ibor"&amp;Tenor,BA1343,Trigger)</f>
        <v>49088</v>
      </c>
      <c r="BC1343" s="257">
        <f>_xll.qlIndexFixing($AC$5,AZ1343,TRUE,_xll.ohTrigger(Trigger,Trigger12M))</f>
        <v>1.6556541660686749E-2</v>
      </c>
      <c r="BD1343" s="257">
        <f>_xll.qlIndexFixing($BE$1,AZ1343,TRUE,_xll.ohTrigger(Trigger,Trigger12M))</f>
        <v>1.611215207070732E-2</v>
      </c>
    </row>
    <row r="1344" spans="51:56" ht="11.25" customHeight="1" x14ac:dyDescent="0.25">
      <c r="AY1344" s="106" t="s">
        <v>83</v>
      </c>
      <c r="AZ1344" s="105">
        <f>_xll.qlInterestRateIndexFixingDate(Currency&amp;"ibor"&amp;Tenor,BA1344,Trigger)</f>
        <v>48726</v>
      </c>
      <c r="BA1344" s="105">
        <f>_xll.qlCalendarAdvance(Calendar,BA1343,AY1344,"f",,Trigger)</f>
        <v>48730</v>
      </c>
      <c r="BB1344" s="105">
        <f>_xll.qlInterestRateIndexMaturity(Currency&amp;"ibor"&amp;Tenor,BA1344,Trigger)</f>
        <v>49095</v>
      </c>
      <c r="BC1344" s="257">
        <f>_xll.qlIndexFixing($AC$5,AZ1344,TRUE,_xll.ohTrigger(Trigger,Trigger12M))</f>
        <v>1.6547893833792935E-2</v>
      </c>
      <c r="BD1344" s="257">
        <f>_xll.qlIndexFixing($BE$1,AZ1344,TRUE,_xll.ohTrigger(Trigger,Trigger12M))</f>
        <v>1.6103601086307418E-2</v>
      </c>
    </row>
    <row r="1345" spans="51:56" ht="11.25" customHeight="1" x14ac:dyDescent="0.25">
      <c r="AY1345" s="106" t="s">
        <v>83</v>
      </c>
      <c r="AZ1345" s="105">
        <f>_xll.qlInterestRateIndexFixingDate(Currency&amp;"ibor"&amp;Tenor,BA1345,Trigger)</f>
        <v>48733</v>
      </c>
      <c r="BA1345" s="105">
        <f>_xll.qlCalendarAdvance(Calendar,BA1344,AY1345,"f",,Trigger)</f>
        <v>48737</v>
      </c>
      <c r="BB1345" s="105">
        <f>_xll.qlInterestRateIndexMaturity(Currency&amp;"ibor"&amp;Tenor,BA1345,Trigger)</f>
        <v>49102</v>
      </c>
      <c r="BC1345" s="257">
        <f>_xll.qlIndexFixing($AC$5,AZ1345,TRUE,_xll.ohTrigger(Trigger,Trigger12M))</f>
        <v>1.6539307445622816E-2</v>
      </c>
      <c r="BD1345" s="257">
        <f>_xll.qlIndexFixing($BE$1,AZ1345,TRUE,_xll.ohTrigger(Trigger,Trigger12M))</f>
        <v>1.609503649052306E-2</v>
      </c>
    </row>
    <row r="1346" spans="51:56" ht="11.25" customHeight="1" x14ac:dyDescent="0.25">
      <c r="AY1346" s="106" t="s">
        <v>83</v>
      </c>
      <c r="AZ1346" s="105">
        <f>_xll.qlInterestRateIndexFixingDate(Currency&amp;"ibor"&amp;Tenor,BA1346,Trigger)</f>
        <v>48740</v>
      </c>
      <c r="BA1346" s="105">
        <f>_xll.qlCalendarAdvance(Calendar,BA1345,AY1346,"f",,Trigger)</f>
        <v>48744</v>
      </c>
      <c r="BB1346" s="105">
        <f>_xll.qlInterestRateIndexMaturity(Currency&amp;"ibor"&amp;Tenor,BA1346,Trigger)</f>
        <v>49109</v>
      </c>
      <c r="BC1346" s="257">
        <f>_xll.qlIndexFixing($AC$5,AZ1346,TRUE,_xll.ohTrigger(Trigger,Trigger12M))</f>
        <v>1.6530728065222187E-2</v>
      </c>
      <c r="BD1346" s="257">
        <f>_xll.qlIndexFixing($BE$1,AZ1346,TRUE,_xll.ohTrigger(Trigger,Trigger12M))</f>
        <v>1.6086458416264476E-2</v>
      </c>
    </row>
    <row r="1347" spans="51:56" ht="11.25" customHeight="1" x14ac:dyDescent="0.25">
      <c r="AY1347" s="106" t="s">
        <v>83</v>
      </c>
      <c r="AZ1347" s="105">
        <f>_xll.qlInterestRateIndexFixingDate(Currency&amp;"ibor"&amp;Tenor,BA1347,Trigger)</f>
        <v>48747</v>
      </c>
      <c r="BA1347" s="105">
        <f>_xll.qlCalendarAdvance(Calendar,BA1346,AY1347,"f",,Trigger)</f>
        <v>48751</v>
      </c>
      <c r="BB1347" s="105">
        <f>_xll.qlInterestRateIndexMaturity(Currency&amp;"ibor"&amp;Tenor,BA1347,Trigger)</f>
        <v>49116</v>
      </c>
      <c r="BC1347" s="257">
        <f>_xll.qlIndexFixing($AC$5,AZ1347,TRUE,_xll.ohTrigger(Trigger,Trigger12M))</f>
        <v>1.6522118569938918E-2</v>
      </c>
      <c r="BD1347" s="257">
        <f>_xll.qlIndexFixing($BE$1,AZ1347,TRUE,_xll.ohTrigger(Trigger,Trigger12M))</f>
        <v>1.607786699643839E-2</v>
      </c>
    </row>
    <row r="1348" spans="51:56" ht="11.25" customHeight="1" x14ac:dyDescent="0.25">
      <c r="AY1348" s="106" t="s">
        <v>83</v>
      </c>
      <c r="AZ1348" s="105">
        <f>_xll.qlInterestRateIndexFixingDate(Currency&amp;"ibor"&amp;Tenor,BA1348,Trigger)</f>
        <v>48754</v>
      </c>
      <c r="BA1348" s="105">
        <f>_xll.qlCalendarAdvance(Calendar,BA1347,AY1348,"f",,Trigger)</f>
        <v>48758</v>
      </c>
      <c r="BB1348" s="105">
        <f>_xll.qlInterestRateIndexMaturity(Currency&amp;"ibor"&amp;Tenor,BA1348,Trigger)</f>
        <v>49123</v>
      </c>
      <c r="BC1348" s="257">
        <f>_xll.qlIndexFixing($AC$5,AZ1348,TRUE,_xll.ohTrigger(Trigger,Trigger12M))</f>
        <v>1.6513478960550464E-2</v>
      </c>
      <c r="BD1348" s="257">
        <f>_xll.qlIndexFixing($BE$1,AZ1348,TRUE,_xll.ohTrigger(Trigger,Trigger12M))</f>
        <v>1.6069262363947151E-2</v>
      </c>
    </row>
    <row r="1349" spans="51:56" ht="11.25" customHeight="1" x14ac:dyDescent="0.25">
      <c r="AY1349" s="106" t="s">
        <v>83</v>
      </c>
      <c r="AZ1349" s="105">
        <f>_xll.qlInterestRateIndexFixingDate(Currency&amp;"ibor"&amp;Tenor,BA1349,Trigger)</f>
        <v>48761</v>
      </c>
      <c r="BA1349" s="105">
        <f>_xll.qlCalendarAdvance(Calendar,BA1348,AY1349,"f",,Trigger)</f>
        <v>48765</v>
      </c>
      <c r="BB1349" s="105">
        <f>_xll.qlInterestRateIndexMaturity(Currency&amp;"ibor"&amp;Tenor,BA1349,Trigger)</f>
        <v>49130</v>
      </c>
      <c r="BC1349" s="257">
        <f>_xll.qlIndexFixing($AC$5,AZ1349,TRUE,_xll.ohTrigger(Trigger,Trigger12M))</f>
        <v>1.6504809237836041E-2</v>
      </c>
      <c r="BD1349" s="257">
        <f>_xll.qlIndexFixing($BE$1,AZ1349,TRUE,_xll.ohTrigger(Trigger,Trigger12M))</f>
        <v>1.6060644651689163E-2</v>
      </c>
    </row>
    <row r="1350" spans="51:56" ht="11.25" customHeight="1" x14ac:dyDescent="0.25">
      <c r="AY1350" s="106" t="s">
        <v>83</v>
      </c>
      <c r="AZ1350" s="105">
        <f>_xll.qlInterestRateIndexFixingDate(Currency&amp;"ibor"&amp;Tenor,BA1350,Trigger)</f>
        <v>48768</v>
      </c>
      <c r="BA1350" s="105">
        <f>_xll.qlCalendarAdvance(Calendar,BA1349,AY1350,"f",,Trigger)</f>
        <v>48772</v>
      </c>
      <c r="BB1350" s="105">
        <f>_xll.qlInterestRateIndexMaturity(Currency&amp;"ibor"&amp;Tenor,BA1350,Trigger)</f>
        <v>49137</v>
      </c>
      <c r="BC1350" s="257">
        <f>_xll.qlIndexFixing($AC$5,AZ1350,TRUE,_xll.ohTrigger(Trigger,Trigger12M))</f>
        <v>1.6496109402578143E-2</v>
      </c>
      <c r="BD1350" s="257">
        <f>_xll.qlIndexFixing($BE$1,AZ1350,TRUE,_xll.ohTrigger(Trigger,Trigger12M))</f>
        <v>1.6052013992558668E-2</v>
      </c>
    </row>
    <row r="1351" spans="51:56" ht="11.25" customHeight="1" x14ac:dyDescent="0.25">
      <c r="AY1351" s="106" t="s">
        <v>83</v>
      </c>
      <c r="AZ1351" s="105">
        <f>_xll.qlInterestRateIndexFixingDate(Currency&amp;"ibor"&amp;Tenor,BA1351,Trigger)</f>
        <v>48775</v>
      </c>
      <c r="BA1351" s="105">
        <f>_xll.qlCalendarAdvance(Calendar,BA1350,AY1351,"f",,Trigger)</f>
        <v>48779</v>
      </c>
      <c r="BB1351" s="105">
        <f>_xll.qlInterestRateIndexMaturity(Currency&amp;"ibor"&amp;Tenor,BA1351,Trigger)</f>
        <v>49144</v>
      </c>
      <c r="BC1351" s="257">
        <f>_xll.qlIndexFixing($AC$5,AZ1351,TRUE,_xll.ohTrigger(Trigger,Trigger12M))</f>
        <v>1.6487379455561463E-2</v>
      </c>
      <c r="BD1351" s="257">
        <f>_xll.qlIndexFixing($BE$1,AZ1351,TRUE,_xll.ohTrigger(Trigger,Trigger12M))</f>
        <v>1.6043370519446189E-2</v>
      </c>
    </row>
    <row r="1352" spans="51:56" ht="11.25" customHeight="1" x14ac:dyDescent="0.25">
      <c r="AY1352" s="106" t="s">
        <v>83</v>
      </c>
      <c r="AZ1352" s="105">
        <f>_xll.qlInterestRateIndexFixingDate(Currency&amp;"ibor"&amp;Tenor,BA1352,Trigger)</f>
        <v>48782</v>
      </c>
      <c r="BA1352" s="105">
        <f>_xll.qlCalendarAdvance(Calendar,BA1351,AY1352,"f",,Trigger)</f>
        <v>48786</v>
      </c>
      <c r="BB1352" s="105">
        <f>_xll.qlInterestRateIndexMaturity(Currency&amp;"ibor"&amp;Tenor,BA1352,Trigger)</f>
        <v>49151</v>
      </c>
      <c r="BC1352" s="257">
        <f>_xll.qlIndexFixing($AC$5,AZ1352,TRUE,_xll.ohTrigger(Trigger,Trigger12M))</f>
        <v>1.647861939757397E-2</v>
      </c>
      <c r="BD1352" s="257">
        <f>_xll.qlIndexFixing($BE$1,AZ1352,TRUE,_xll.ohTrigger(Trigger,Trigger12M))</f>
        <v>1.6034714365237866E-2</v>
      </c>
    </row>
    <row r="1353" spans="51:56" ht="11.25" customHeight="1" x14ac:dyDescent="0.25">
      <c r="AY1353" s="106" t="s">
        <v>83</v>
      </c>
      <c r="AZ1353" s="105">
        <f>_xll.qlInterestRateIndexFixingDate(Currency&amp;"ibor"&amp;Tenor,BA1353,Trigger)</f>
        <v>48789</v>
      </c>
      <c r="BA1353" s="105">
        <f>_xll.qlCalendarAdvance(Calendar,BA1352,AY1353,"f",,Trigger)</f>
        <v>48793</v>
      </c>
      <c r="BB1353" s="105">
        <f>_xll.qlInterestRateIndexMaturity(Currency&amp;"ibor"&amp;Tenor,BA1353,Trigger)</f>
        <v>49158</v>
      </c>
      <c r="BC1353" s="257">
        <f>_xll.qlIndexFixing($AC$5,AZ1353,TRUE,_xll.ohTrigger(Trigger,Trigger12M))</f>
        <v>1.6469829229406485E-2</v>
      </c>
      <c r="BD1353" s="257">
        <f>_xll.qlIndexFixing($BE$1,AZ1353,TRUE,_xll.ohTrigger(Trigger,Trigger12M))</f>
        <v>1.6026045662815677E-2</v>
      </c>
    </row>
    <row r="1354" spans="51:56" ht="11.25" customHeight="1" x14ac:dyDescent="0.25">
      <c r="AY1354" s="106" t="s">
        <v>83</v>
      </c>
      <c r="AZ1354" s="105">
        <f>_xll.qlInterestRateIndexFixingDate(Currency&amp;"ibor"&amp;Tenor,BA1354,Trigger)</f>
        <v>48796</v>
      </c>
      <c r="BA1354" s="105">
        <f>_xll.qlCalendarAdvance(Calendar,BA1353,AY1354,"f",,Trigger)</f>
        <v>48800</v>
      </c>
      <c r="BB1354" s="105">
        <f>_xll.qlInterestRateIndexMaturity(Currency&amp;"ibor"&amp;Tenor,BA1354,Trigger)</f>
        <v>49165</v>
      </c>
      <c r="BC1354" s="257">
        <f>_xll.qlIndexFixing($AC$5,AZ1354,TRUE,_xll.ohTrigger(Trigger,Trigger12M))</f>
        <v>1.6461008951851576E-2</v>
      </c>
      <c r="BD1354" s="257">
        <f>_xll.qlIndexFixing($BE$1,AZ1354,TRUE,_xll.ohTrigger(Trigger,Trigger12M))</f>
        <v>1.6017364545057661E-2</v>
      </c>
    </row>
    <row r="1355" spans="51:56" ht="11.25" customHeight="1" x14ac:dyDescent="0.25">
      <c r="AY1355" s="106" t="s">
        <v>83</v>
      </c>
      <c r="AZ1355" s="105">
        <f>_xll.qlInterestRateIndexFixingDate(Currency&amp;"ibor"&amp;Tenor,BA1355,Trigger)</f>
        <v>48803</v>
      </c>
      <c r="BA1355" s="105">
        <f>_xll.qlCalendarAdvance(Calendar,BA1354,AY1355,"f",,Trigger)</f>
        <v>48807</v>
      </c>
      <c r="BB1355" s="105">
        <f>_xll.qlInterestRateIndexMaturity(Currency&amp;"ibor"&amp;Tenor,BA1355,Trigger)</f>
        <v>49172</v>
      </c>
      <c r="BC1355" s="257">
        <f>_xll.qlIndexFixing($AC$5,AZ1355,TRUE,_xll.ohTrigger(Trigger,Trigger12M))</f>
        <v>1.6452158565705321E-2</v>
      </c>
      <c r="BD1355" s="257">
        <f>_xll.qlIndexFixing($BE$1,AZ1355,TRUE,_xll.ohTrigger(Trigger,Trigger12M))</f>
        <v>1.600867114483813E-2</v>
      </c>
    </row>
    <row r="1356" spans="51:56" ht="11.25" customHeight="1" x14ac:dyDescent="0.25">
      <c r="AY1356" s="106" t="s">
        <v>83</v>
      </c>
      <c r="AZ1356" s="105">
        <f>_xll.qlInterestRateIndexFixingDate(Currency&amp;"ibor"&amp;Tenor,BA1356,Trigger)</f>
        <v>48810</v>
      </c>
      <c r="BA1356" s="105">
        <f>_xll.qlCalendarAdvance(Calendar,BA1355,AY1356,"f",,Trigger)</f>
        <v>48814</v>
      </c>
      <c r="BB1356" s="105">
        <f>_xll.qlInterestRateIndexMaturity(Currency&amp;"ibor"&amp;Tenor,BA1356,Trigger)</f>
        <v>49179</v>
      </c>
      <c r="BC1356" s="257">
        <f>_xll.qlIndexFixing($AC$5,AZ1356,TRUE,_xll.ohTrigger(Trigger,Trigger12M))</f>
        <v>1.6443278071766425E-2</v>
      </c>
      <c r="BD1356" s="257">
        <f>_xll.qlIndexFixing($BE$1,AZ1356,TRUE,_xll.ohTrigger(Trigger,Trigger12M))</f>
        <v>1.5999965595026144E-2</v>
      </c>
    </row>
    <row r="1357" spans="51:56" ht="11.25" customHeight="1" x14ac:dyDescent="0.25">
      <c r="AY1357" s="106" t="s">
        <v>83</v>
      </c>
      <c r="AZ1357" s="105">
        <f>_xll.qlInterestRateIndexFixingDate(Currency&amp;"ibor"&amp;Tenor,BA1357,Trigger)</f>
        <v>48817</v>
      </c>
      <c r="BA1357" s="105">
        <f>_xll.qlCalendarAdvance(Calendar,BA1356,AY1357,"f",,Trigger)</f>
        <v>48821</v>
      </c>
      <c r="BB1357" s="105">
        <f>_xll.qlInterestRateIndexMaturity(Currency&amp;"ibor"&amp;Tenor,BA1357,Trigger)</f>
        <v>49186</v>
      </c>
      <c r="BC1357" s="257">
        <f>_xll.qlIndexFixing($AC$5,AZ1357,TRUE,_xll.ohTrigger(Trigger,Trigger12M))</f>
        <v>1.6434367470835997E-2</v>
      </c>
      <c r="BD1357" s="257">
        <f>_xll.qlIndexFixing($BE$1,AZ1357,TRUE,_xll.ohTrigger(Trigger,Trigger12M))</f>
        <v>1.5991248028487694E-2</v>
      </c>
    </row>
    <row r="1358" spans="51:56" ht="11.25" customHeight="1" x14ac:dyDescent="0.25">
      <c r="AY1358" s="106" t="s">
        <v>83</v>
      </c>
      <c r="AZ1358" s="105">
        <f>_xll.qlInterestRateIndexFixingDate(Currency&amp;"ibor"&amp;Tenor,BA1358,Trigger)</f>
        <v>48824</v>
      </c>
      <c r="BA1358" s="105">
        <f>_xll.qlCalendarAdvance(Calendar,BA1357,AY1358,"f",,Trigger)</f>
        <v>48828</v>
      </c>
      <c r="BB1358" s="105">
        <f>_xll.qlInterestRateIndexMaturity(Currency&amp;"ibor"&amp;Tenor,BA1358,Trigger)</f>
        <v>49193</v>
      </c>
      <c r="BC1358" s="257">
        <f>_xll.qlIndexFixing($AC$5,AZ1358,TRUE,_xll.ohTrigger(Trigger,Trigger12M))</f>
        <v>1.6425426763717998E-2</v>
      </c>
      <c r="BD1358" s="257">
        <f>_xll.qlIndexFixing($BE$1,AZ1358,TRUE,_xll.ohTrigger(Trigger,Trigger12M))</f>
        <v>1.5982518578084175E-2</v>
      </c>
    </row>
    <row r="1359" spans="51:56" ht="11.25" customHeight="1" x14ac:dyDescent="0.25">
      <c r="AY1359" s="106" t="s">
        <v>83</v>
      </c>
      <c r="AZ1359" s="105">
        <f>_xll.qlInterestRateIndexFixingDate(Currency&amp;"ibor"&amp;Tenor,BA1359,Trigger)</f>
        <v>48831</v>
      </c>
      <c r="BA1359" s="105">
        <f>_xll.qlCalendarAdvance(Calendar,BA1358,AY1359,"f",,Trigger)</f>
        <v>48835</v>
      </c>
      <c r="BB1359" s="105">
        <f>_xll.qlInterestRateIndexMaturity(Currency&amp;"ibor"&amp;Tenor,BA1359,Trigger)</f>
        <v>49200</v>
      </c>
      <c r="BC1359" s="257">
        <f>_xll.qlIndexFixing($AC$5,AZ1359,TRUE,_xll.ohTrigger(Trigger,Trigger12M))</f>
        <v>1.6416455951219676E-2</v>
      </c>
      <c r="BD1359" s="257">
        <f>_xll.qlIndexFixing($BE$1,AZ1359,TRUE,_xll.ohTrigger(Trigger,Trigger12M))</f>
        <v>1.5973777376672819E-2</v>
      </c>
    </row>
    <row r="1360" spans="51:56" ht="11.25" customHeight="1" x14ac:dyDescent="0.25">
      <c r="AY1360" s="106" t="s">
        <v>83</v>
      </c>
      <c r="AZ1360" s="105">
        <f>_xll.qlInterestRateIndexFixingDate(Currency&amp;"ibor"&amp;Tenor,BA1360,Trigger)</f>
        <v>48838</v>
      </c>
      <c r="BA1360" s="105">
        <f>_xll.qlCalendarAdvance(Calendar,BA1359,AY1360,"f",,Trigger)</f>
        <v>48842</v>
      </c>
      <c r="BB1360" s="105">
        <f>_xll.qlInterestRateIndexMaturity(Currency&amp;"ibor"&amp;Tenor,BA1360,Trigger)</f>
        <v>49207</v>
      </c>
      <c r="BC1360" s="257">
        <f>_xll.qlIndexFixing($AC$5,AZ1360,TRUE,_xll.ohTrigger(Trigger,Trigger12M))</f>
        <v>1.6407455034149587E-2</v>
      </c>
      <c r="BD1360" s="257">
        <f>_xll.qlIndexFixing($BE$1,AZ1360,TRUE,_xll.ohTrigger(Trigger,Trigger12M))</f>
        <v>1.5965024557106473E-2</v>
      </c>
    </row>
    <row r="1361" spans="51:56" ht="11.25" customHeight="1" x14ac:dyDescent="0.25">
      <c r="AY1361" s="106" t="s">
        <v>83</v>
      </c>
      <c r="AZ1361" s="105">
        <f>_xll.qlInterestRateIndexFixingDate(Currency&amp;"ibor"&amp;Tenor,BA1361,Trigger)</f>
        <v>48845</v>
      </c>
      <c r="BA1361" s="105">
        <f>_xll.qlCalendarAdvance(Calendar,BA1360,AY1361,"f",,Trigger)</f>
        <v>48849</v>
      </c>
      <c r="BB1361" s="105">
        <f>_xll.qlInterestRateIndexMaturity(Currency&amp;"ibor"&amp;Tenor,BA1361,Trigger)</f>
        <v>49214</v>
      </c>
      <c r="BC1361" s="257">
        <f>_xll.qlIndexFixing($AC$5,AZ1361,TRUE,_xll.ohTrigger(Trigger,Trigger12M))</f>
        <v>1.6398424013320888E-2</v>
      </c>
      <c r="BD1361" s="257">
        <f>_xll.qlIndexFixing($BE$1,AZ1361,TRUE,_xll.ohTrigger(Trigger,Trigger12M))</f>
        <v>1.5956260252234056E-2</v>
      </c>
    </row>
    <row r="1362" spans="51:56" ht="11.25" customHeight="1" x14ac:dyDescent="0.25">
      <c r="AY1362" s="106" t="s">
        <v>83</v>
      </c>
      <c r="AZ1362" s="105">
        <f>_xll.qlInterestRateIndexFixingDate(Currency&amp;"ibor"&amp;Tenor,BA1362,Trigger)</f>
        <v>48852</v>
      </c>
      <c r="BA1362" s="105">
        <f>_xll.qlCalendarAdvance(Calendar,BA1361,AY1362,"f",,Trigger)</f>
        <v>48856</v>
      </c>
      <c r="BB1362" s="105">
        <f>_xll.qlInterestRateIndexMaturity(Currency&amp;"ibor"&amp;Tenor,BA1362,Trigger)</f>
        <v>49221</v>
      </c>
      <c r="BC1362" s="257">
        <f>_xll.qlIndexFixing($AC$5,AZ1362,TRUE,_xll.ohTrigger(Trigger,Trigger12M))</f>
        <v>1.6389362889547832E-2</v>
      </c>
      <c r="BD1362" s="257">
        <f>_xll.qlIndexFixing($BE$1,AZ1362,TRUE,_xll.ohTrigger(Trigger,Trigger12M))</f>
        <v>1.5947484594900089E-2</v>
      </c>
    </row>
    <row r="1363" spans="51:56" ht="11.25" customHeight="1" x14ac:dyDescent="0.25">
      <c r="AY1363" s="106" t="s">
        <v>83</v>
      </c>
      <c r="AZ1363" s="105">
        <f>_xll.qlInterestRateIndexFixingDate(Currency&amp;"ibor"&amp;Tenor,BA1363,Trigger)</f>
        <v>48859</v>
      </c>
      <c r="BA1363" s="105">
        <f>_xll.qlCalendarAdvance(Calendar,BA1362,AY1363,"f",,Trigger)</f>
        <v>48863</v>
      </c>
      <c r="BB1363" s="105">
        <f>_xll.qlInterestRateIndexMaturity(Currency&amp;"ibor"&amp;Tenor,BA1363,Trigger)</f>
        <v>49228</v>
      </c>
      <c r="BC1363" s="257">
        <f>_xll.qlIndexFixing($AC$5,AZ1363,TRUE,_xll.ohTrigger(Trigger,Trigger12M))</f>
        <v>1.6380271663647739E-2</v>
      </c>
      <c r="BD1363" s="257">
        <f>_xll.qlIndexFixing($BE$1,AZ1363,TRUE,_xll.ohTrigger(Trigger,Trigger12M))</f>
        <v>1.593869771794473E-2</v>
      </c>
    </row>
    <row r="1364" spans="51:56" ht="11.25" customHeight="1" x14ac:dyDescent="0.25">
      <c r="AY1364" s="106" t="s">
        <v>83</v>
      </c>
      <c r="AZ1364" s="105">
        <f>_xll.qlInterestRateIndexFixingDate(Currency&amp;"ibor"&amp;Tenor,BA1364,Trigger)</f>
        <v>48866</v>
      </c>
      <c r="BA1364" s="105">
        <f>_xll.qlCalendarAdvance(Calendar,BA1363,AY1364,"f",,Trigger)</f>
        <v>48870</v>
      </c>
      <c r="BB1364" s="105">
        <f>_xll.qlInterestRateIndexMaturity(Currency&amp;"ibor"&amp;Tenor,BA1364,Trigger)</f>
        <v>49235</v>
      </c>
      <c r="BC1364" s="257">
        <f>_xll.qlIndexFixing($AC$5,AZ1364,TRUE,_xll.ohTrigger(Trigger,Trigger12M))</f>
        <v>1.637115033644165E-2</v>
      </c>
      <c r="BD1364" s="257">
        <f>_xll.qlIndexFixing($BE$1,AZ1364,TRUE,_xll.ohTrigger(Trigger,Trigger12M))</f>
        <v>1.5929899754204398E-2</v>
      </c>
    </row>
    <row r="1365" spans="51:56" ht="11.25" customHeight="1" x14ac:dyDescent="0.25">
      <c r="AY1365" s="106" t="s">
        <v>83</v>
      </c>
      <c r="AZ1365" s="105">
        <f>_xll.qlInterestRateIndexFixingDate(Currency&amp;"ibor"&amp;Tenor,BA1365,Trigger)</f>
        <v>48873</v>
      </c>
      <c r="BA1365" s="105">
        <f>_xll.qlCalendarAdvance(Calendar,BA1364,AY1365,"f",,Trigger)</f>
        <v>48877</v>
      </c>
      <c r="BB1365" s="105">
        <f>_xll.qlInterestRateIndexMaturity(Currency&amp;"ibor"&amp;Tenor,BA1365,Trigger)</f>
        <v>49242</v>
      </c>
      <c r="BC1365" s="257">
        <f>_xll.qlIndexFixing($AC$5,AZ1365,TRUE,_xll.ohTrigger(Trigger,Trigger12M))</f>
        <v>1.6361998908751924E-2</v>
      </c>
      <c r="BD1365" s="257">
        <f>_xll.qlIndexFixing($BE$1,AZ1365,TRUE,_xll.ohTrigger(Trigger,Trigger12M))</f>
        <v>1.5921090836510485E-2</v>
      </c>
    </row>
    <row r="1366" spans="51:56" ht="11.25" customHeight="1" x14ac:dyDescent="0.25">
      <c r="AY1366" s="106" t="s">
        <v>83</v>
      </c>
      <c r="AZ1366" s="105">
        <f>_xll.qlInterestRateIndexFixingDate(Currency&amp;"ibor"&amp;Tenor,BA1366,Trigger)</f>
        <v>48880</v>
      </c>
      <c r="BA1366" s="105">
        <f>_xll.qlCalendarAdvance(Calendar,BA1365,AY1366,"f",,Trigger)</f>
        <v>48884</v>
      </c>
      <c r="BB1366" s="105">
        <f>_xll.qlInterestRateIndexMaturity(Currency&amp;"ibor"&amp;Tenor,BA1366,Trigger)</f>
        <v>49249</v>
      </c>
      <c r="BC1366" s="257">
        <f>_xll.qlIndexFixing($AC$5,AZ1366,TRUE,_xll.ohTrigger(Trigger,Trigger12M))</f>
        <v>1.6352817381404632E-2</v>
      </c>
      <c r="BD1366" s="257">
        <f>_xll.qlIndexFixing($BE$1,AZ1366,TRUE,_xll.ohTrigger(Trigger,Trigger12M))</f>
        <v>1.5912271097690441E-2</v>
      </c>
    </row>
    <row r="1367" spans="51:56" ht="11.25" customHeight="1" x14ac:dyDescent="0.25">
      <c r="AY1367" s="106" t="s">
        <v>83</v>
      </c>
      <c r="AZ1367" s="105">
        <f>_xll.qlInterestRateIndexFixingDate(Currency&amp;"ibor"&amp;Tenor,BA1367,Trigger)</f>
        <v>48887</v>
      </c>
      <c r="BA1367" s="105">
        <f>_xll.qlCalendarAdvance(Calendar,BA1366,AY1367,"f",,Trigger)</f>
        <v>48891</v>
      </c>
      <c r="BB1367" s="105">
        <f>_xll.qlInterestRateIndexMaturity(Currency&amp;"ibor"&amp;Tenor,BA1367,Trigger)</f>
        <v>49256</v>
      </c>
      <c r="BC1367" s="257">
        <f>_xll.qlIndexFixing($AC$5,AZ1367,TRUE,_xll.ohTrigger(Trigger,Trigger12M))</f>
        <v>1.6343605755227832E-2</v>
      </c>
      <c r="BD1367" s="257">
        <f>_xll.qlIndexFixing($BE$1,AZ1367,TRUE,_xll.ohTrigger(Trigger,Trigger12M))</f>
        <v>1.5903440670567336E-2</v>
      </c>
    </row>
    <row r="1368" spans="51:56" ht="11.25" customHeight="1" x14ac:dyDescent="0.25">
      <c r="AY1368" s="106" t="s">
        <v>83</v>
      </c>
      <c r="AZ1368" s="105">
        <f>_xll.qlInterestRateIndexFixingDate(Currency&amp;"ibor"&amp;Tenor,BA1368,Trigger)</f>
        <v>48894</v>
      </c>
      <c r="BA1368" s="105">
        <f>_xll.qlCalendarAdvance(Calendar,BA1367,AY1368,"f",,Trigger)</f>
        <v>48898</v>
      </c>
      <c r="BB1368" s="105">
        <f>_xll.qlInterestRateIndexMaturity(Currency&amp;"ibor"&amp;Tenor,BA1368,Trigger)</f>
        <v>49263</v>
      </c>
      <c r="BC1368" s="257">
        <f>_xll.qlIndexFixing($AC$5,AZ1368,TRUE,_xll.ohTrigger(Trigger,Trigger12M))</f>
        <v>1.6334364031052855E-2</v>
      </c>
      <c r="BD1368" s="257">
        <f>_xll.qlIndexFixing($BE$1,AZ1368,TRUE,_xll.ohTrigger(Trigger,Trigger12M))</f>
        <v>1.5894599687960507E-2</v>
      </c>
    </row>
    <row r="1369" spans="51:56" ht="11.25" customHeight="1" x14ac:dyDescent="0.25">
      <c r="AY1369" s="106" t="s">
        <v>83</v>
      </c>
      <c r="AZ1369" s="105">
        <f>_xll.qlInterestRateIndexFixingDate(Currency&amp;"ibor"&amp;Tenor,BA1369,Trigger)</f>
        <v>48901</v>
      </c>
      <c r="BA1369" s="105">
        <f>_xll.qlCalendarAdvance(Calendar,BA1368,AY1369,"f",,Trigger)</f>
        <v>48905</v>
      </c>
      <c r="BB1369" s="105">
        <f>_xll.qlInterestRateIndexMaturity(Currency&amp;"ibor"&amp;Tenor,BA1369,Trigger)</f>
        <v>49270</v>
      </c>
      <c r="BC1369" s="257">
        <f>_xll.qlIndexFixing($AC$5,AZ1369,TRUE,_xll.ohTrigger(Trigger,Trigger12M))</f>
        <v>1.6325092209713885E-2</v>
      </c>
      <c r="BD1369" s="257">
        <f>_xll.qlIndexFixing($BE$1,AZ1369,TRUE,_xll.ohTrigger(Trigger,Trigger12M))</f>
        <v>1.5885748282683829E-2</v>
      </c>
    </row>
    <row r="1370" spans="51:56" ht="11.25" customHeight="1" x14ac:dyDescent="0.25">
      <c r="AY1370" s="106" t="s">
        <v>83</v>
      </c>
      <c r="AZ1370" s="105">
        <f>_xll.qlInterestRateIndexFixingDate(Currency&amp;"ibor"&amp;Tenor,BA1370,Trigger)</f>
        <v>48908</v>
      </c>
      <c r="BA1370" s="105">
        <f>_xll.qlCalendarAdvance(Calendar,BA1369,AY1370,"f",,Trigger)</f>
        <v>48912</v>
      </c>
      <c r="BB1370" s="105">
        <f>_xll.qlInterestRateIndexMaturity(Currency&amp;"ibor"&amp;Tenor,BA1370,Trigger)</f>
        <v>49277</v>
      </c>
      <c r="BC1370" s="257">
        <f>_xll.qlIndexFixing($AC$5,AZ1370,TRUE,_xll.ohTrigger(Trigger,Trigger12M))</f>
        <v>1.6315790292046856E-2</v>
      </c>
      <c r="BD1370" s="257">
        <f>_xll.qlIndexFixing($BE$1,AZ1370,TRUE,_xll.ohTrigger(Trigger,Trigger12M))</f>
        <v>1.5876886587547667E-2</v>
      </c>
    </row>
    <row r="1371" spans="51:56" ht="11.25" customHeight="1" x14ac:dyDescent="0.25">
      <c r="AY1371" s="106" t="s">
        <v>83</v>
      </c>
      <c r="AZ1371" s="105">
        <f>_xll.qlInterestRateIndexFixingDate(Currency&amp;"ibor"&amp;Tenor,BA1371,Trigger)</f>
        <v>48915</v>
      </c>
      <c r="BA1371" s="105">
        <f>_xll.qlCalendarAdvance(Calendar,BA1370,AY1371,"f",,Trigger)</f>
        <v>48919</v>
      </c>
      <c r="BB1371" s="105">
        <f>_xll.qlInterestRateIndexMaturity(Currency&amp;"ibor"&amp;Tenor,BA1371,Trigger)</f>
        <v>49284</v>
      </c>
      <c r="BC1371" s="257">
        <f>_xll.qlIndexFixing($AC$5,AZ1371,TRUE,_xll.ohTrigger(Trigger,Trigger12M))</f>
        <v>1.6306458278890983E-2</v>
      </c>
      <c r="BD1371" s="257">
        <f>_xll.qlIndexFixing($BE$1,AZ1371,TRUE,_xll.ohTrigger(Trigger,Trigger12M))</f>
        <v>1.5868014735357785E-2</v>
      </c>
    </row>
    <row r="1372" spans="51:56" ht="11.25" customHeight="1" x14ac:dyDescent="0.25">
      <c r="AY1372" s="106" t="s">
        <v>83</v>
      </c>
      <c r="AZ1372" s="105">
        <f>_xll.qlInterestRateIndexFixingDate(Currency&amp;"ibor"&amp;Tenor,BA1372,Trigger)</f>
        <v>48922</v>
      </c>
      <c r="BA1372" s="105">
        <f>_xll.qlCalendarAdvance(Calendar,BA1371,AY1372,"f",,Trigger)</f>
        <v>48926</v>
      </c>
      <c r="BB1372" s="105">
        <f>_xll.qlInterestRateIndexMaturity(Currency&amp;"ibor"&amp;Tenor,BA1372,Trigger)</f>
        <v>49291</v>
      </c>
      <c r="BC1372" s="257">
        <f>_xll.qlIndexFixing($AC$5,AZ1372,TRUE,_xll.ohTrigger(Trigger,Trigger12M))</f>
        <v>1.6297096171088994E-2</v>
      </c>
      <c r="BD1372" s="257">
        <f>_xll.qlIndexFixing($BE$1,AZ1372,TRUE,_xll.ohTrigger(Trigger,Trigger12M))</f>
        <v>1.5859132858915569E-2</v>
      </c>
    </row>
    <row r="1373" spans="51:56" ht="11.25" customHeight="1" x14ac:dyDescent="0.25">
      <c r="AY1373" s="106" t="s">
        <v>83</v>
      </c>
      <c r="AZ1373" s="105">
        <f>_xll.qlInterestRateIndexFixingDate(Currency&amp;"ibor"&amp;Tenor,BA1373,Trigger)</f>
        <v>48929</v>
      </c>
      <c r="BA1373" s="105">
        <f>_xll.qlCalendarAdvance(Calendar,BA1372,AY1373,"f",,Trigger)</f>
        <v>48933</v>
      </c>
      <c r="BB1373" s="105">
        <f>_xll.qlInterestRateIndexMaturity(Currency&amp;"ibor"&amp;Tenor,BA1373,Trigger)</f>
        <v>49298</v>
      </c>
      <c r="BC1373" s="257">
        <f>_xll.qlIndexFixing($AC$5,AZ1373,TRUE,_xll.ohTrigger(Trigger,Trigger12M))</f>
        <v>1.6287703969484708E-2</v>
      </c>
      <c r="BD1373" s="257">
        <f>_xll.qlIndexFixing($BE$1,AZ1373,TRUE,_xll.ohTrigger(Trigger,Trigger12M))</f>
        <v>1.5850241091017809E-2</v>
      </c>
    </row>
    <row r="1374" spans="51:56" ht="11.25" customHeight="1" x14ac:dyDescent="0.25">
      <c r="AY1374" s="106" t="s">
        <v>83</v>
      </c>
      <c r="AZ1374" s="105">
        <f>_xll.qlInterestRateIndexFixingDate(Currency&amp;"ibor"&amp;Tenor,BA1374,Trigger)</f>
        <v>48935</v>
      </c>
      <c r="BA1374" s="105">
        <f>_xll.qlCalendarAdvance(Calendar,BA1373,AY1374,"f",,Trigger)</f>
        <v>48940</v>
      </c>
      <c r="BB1374" s="105">
        <f>_xll.qlInterestRateIndexMaturity(Currency&amp;"ibor"&amp;Tenor,BA1374,Trigger)</f>
        <v>49305</v>
      </c>
      <c r="BC1374" s="257">
        <f>_xll.qlIndexFixing($AC$5,AZ1374,TRUE,_xll.ohTrigger(Trigger,Trigger12M))</f>
        <v>1.6278281674926318E-2</v>
      </c>
      <c r="BD1374" s="257">
        <f>_xll.qlIndexFixing($BE$1,AZ1374,TRUE,_xll.ohTrigger(Trigger,Trigger12M))</f>
        <v>1.5841339564457133E-2</v>
      </c>
    </row>
    <row r="1375" spans="51:56" ht="11.25" customHeight="1" x14ac:dyDescent="0.25">
      <c r="AY1375" s="106" t="s">
        <v>83</v>
      </c>
      <c r="AZ1375" s="105">
        <f>_xll.qlInterestRateIndexFixingDate(Currency&amp;"ibor"&amp;Tenor,BA1375,Trigger)</f>
        <v>48943</v>
      </c>
      <c r="BA1375" s="105">
        <f>_xll.qlCalendarAdvance(Calendar,BA1374,AY1375,"f",,Trigger)</f>
        <v>48947</v>
      </c>
      <c r="BB1375" s="105">
        <f>_xll.qlInterestRateIndexMaturity(Currency&amp;"ibor"&amp;Tenor,BA1375,Trigger)</f>
        <v>49312</v>
      </c>
      <c r="BC1375" s="257">
        <f>_xll.qlIndexFixing($AC$5,AZ1375,TRUE,_xll.ohTrigger(Trigger,Trigger12M))</f>
        <v>1.6268829288263339E-2</v>
      </c>
      <c r="BD1375" s="257">
        <f>_xll.qlIndexFixing($BE$1,AZ1375,TRUE,_xll.ohTrigger(Trigger,Trigger12M))</f>
        <v>1.583242841202178E-2</v>
      </c>
    </row>
    <row r="1376" spans="51:56" ht="11.25" customHeight="1" x14ac:dyDescent="0.25">
      <c r="AY1376" s="106" t="s">
        <v>83</v>
      </c>
      <c r="AZ1376" s="105">
        <f>_xll.qlInterestRateIndexFixingDate(Currency&amp;"ibor"&amp;Tenor,BA1376,Trigger)</f>
        <v>48950</v>
      </c>
      <c r="BA1376" s="105">
        <f>_xll.qlCalendarAdvance(Calendar,BA1375,AY1376,"f",,Trigger)</f>
        <v>48954</v>
      </c>
      <c r="BB1376" s="105">
        <f>_xll.qlInterestRateIndexMaturity(Currency&amp;"ibor"&amp;Tenor,BA1376,Trigger)</f>
        <v>49319</v>
      </c>
      <c r="BC1376" s="257">
        <f>_xll.qlIndexFixing($AC$5,AZ1376,TRUE,_xll.ohTrigger(Trigger,Trigger12M))</f>
        <v>1.625934681034857E-2</v>
      </c>
      <c r="BD1376" s="257">
        <f>_xll.qlIndexFixing($BE$1,AZ1376,TRUE,_xll.ohTrigger(Trigger,Trigger12M))</f>
        <v>1.5823507766495184E-2</v>
      </c>
    </row>
    <row r="1377" spans="51:56" ht="11.25" customHeight="1" x14ac:dyDescent="0.25">
      <c r="AY1377" s="106" t="s">
        <v>83</v>
      </c>
      <c r="AZ1377" s="105">
        <f>_xll.qlInterestRateIndexFixingDate(Currency&amp;"ibor"&amp;Tenor,BA1377,Trigger)</f>
        <v>48957</v>
      </c>
      <c r="BA1377" s="105">
        <f>_xll.qlCalendarAdvance(Calendar,BA1376,AY1377,"f",,Trigger)</f>
        <v>48961</v>
      </c>
      <c r="BB1377" s="105">
        <f>_xll.qlInterestRateIndexMaturity(Currency&amp;"ibor"&amp;Tenor,BA1377,Trigger)</f>
        <v>49326</v>
      </c>
      <c r="BC1377" s="257">
        <f>_xll.qlIndexFixing($AC$5,AZ1377,TRUE,_xll.ohTrigger(Trigger,Trigger12M))</f>
        <v>1.6249834242037652E-2</v>
      </c>
      <c r="BD1377" s="257">
        <f>_xll.qlIndexFixing($BE$1,AZ1377,TRUE,_xll.ohTrigger(Trigger,Trigger12M))</f>
        <v>1.5814577760656832E-2</v>
      </c>
    </row>
    <row r="1378" spans="51:56" ht="11.25" customHeight="1" x14ac:dyDescent="0.25">
      <c r="AY1378" s="106" t="s">
        <v>83</v>
      </c>
      <c r="AZ1378" s="105">
        <f>_xll.qlInterestRateIndexFixingDate(Currency&amp;"ibor"&amp;Tenor,BA1378,Trigger)</f>
        <v>48964</v>
      </c>
      <c r="BA1378" s="105">
        <f>_xll.qlCalendarAdvance(Calendar,BA1377,AY1378,"f",,Trigger)</f>
        <v>48968</v>
      </c>
      <c r="BB1378" s="105">
        <f>_xll.qlInterestRateIndexMaturity(Currency&amp;"ibor"&amp;Tenor,BA1378,Trigger)</f>
        <v>49333</v>
      </c>
      <c r="BC1378" s="257">
        <f>_xll.qlIndexFixing($AC$5,AZ1378,TRUE,_xll.ohTrigger(Trigger,Trigger12M))</f>
        <v>1.624029158418908E-2</v>
      </c>
      <c r="BD1378" s="257">
        <f>_xll.qlIndexFixing($BE$1,AZ1378,TRUE,_xll.ohTrigger(Trigger,Trigger12M))</f>
        <v>1.5805638527281826E-2</v>
      </c>
    </row>
    <row r="1379" spans="51:56" ht="11.25" customHeight="1" x14ac:dyDescent="0.25">
      <c r="AY1379" s="106" t="s">
        <v>83</v>
      </c>
      <c r="AZ1379" s="105">
        <f>_xll.qlInterestRateIndexFixingDate(Currency&amp;"ibor"&amp;Tenor,BA1379,Trigger)</f>
        <v>48971</v>
      </c>
      <c r="BA1379" s="105">
        <f>_xll.qlCalendarAdvance(Calendar,BA1378,AY1379,"f",,Trigger)</f>
        <v>48975</v>
      </c>
      <c r="BB1379" s="105">
        <f>_xll.qlInterestRateIndexMaturity(Currency&amp;"ibor"&amp;Tenor,BA1379,Trigger)</f>
        <v>49340</v>
      </c>
      <c r="BC1379" s="257">
        <f>_xll.qlIndexFixing($AC$5,AZ1379,TRUE,_xll.ohTrigger(Trigger,Trigger12M))</f>
        <v>1.623071883766353E-2</v>
      </c>
      <c r="BD1379" s="257">
        <f>_xll.qlIndexFixing($BE$1,AZ1379,TRUE,_xll.ohTrigger(Trigger,Trigger12M))</f>
        <v>1.5796690199140016E-2</v>
      </c>
    </row>
    <row r="1380" spans="51:56" ht="11.25" customHeight="1" x14ac:dyDescent="0.25">
      <c r="AY1380" s="106" t="s">
        <v>83</v>
      </c>
      <c r="AZ1380" s="105">
        <f>_xll.qlInterestRateIndexFixingDate(Currency&amp;"ibor"&amp;Tenor,BA1380,Trigger)</f>
        <v>48978</v>
      </c>
      <c r="BA1380" s="105">
        <f>_xll.qlCalendarAdvance(Calendar,BA1379,AY1380,"f",,Trigger)</f>
        <v>48982</v>
      </c>
      <c r="BB1380" s="105">
        <f>_xll.qlInterestRateIndexMaturity(Currency&amp;"ibor"&amp;Tenor,BA1380,Trigger)</f>
        <v>49347</v>
      </c>
      <c r="BC1380" s="257">
        <f>_xll.qlIndexFixing($AC$5,AZ1380,TRUE,_xll.ohTrigger(Trigger,Trigger12M))</f>
        <v>1.6221116003324536E-2</v>
      </c>
      <c r="BD1380" s="257">
        <f>_xll.qlIndexFixing($BE$1,AZ1380,TRUE,_xll.ohTrigger(Trigger,Trigger12M))</f>
        <v>1.578773290899731E-2</v>
      </c>
    </row>
    <row r="1381" spans="51:56" ht="11.25" customHeight="1" x14ac:dyDescent="0.25">
      <c r="AY1381" s="106" t="s">
        <v>83</v>
      </c>
      <c r="AZ1381" s="105">
        <f>_xll.qlInterestRateIndexFixingDate(Currency&amp;"ibor"&amp;Tenor,BA1381,Trigger)</f>
        <v>48985</v>
      </c>
      <c r="BA1381" s="105">
        <f>_xll.qlCalendarAdvance(Calendar,BA1380,AY1381,"f",,Trigger)</f>
        <v>48989</v>
      </c>
      <c r="BB1381" s="105">
        <f>_xll.qlInterestRateIndexMaturity(Currency&amp;"ibor"&amp;Tenor,BA1381,Trigger)</f>
        <v>49354</v>
      </c>
      <c r="BC1381" s="257">
        <f>_xll.qlIndexFixing($AC$5,AZ1381,TRUE,_xll.ohTrigger(Trigger,Trigger12M))</f>
        <v>1.6211483082038472E-2</v>
      </c>
      <c r="BD1381" s="257">
        <f>_xll.qlIndexFixing($BE$1,AZ1381,TRUE,_xll.ohTrigger(Trigger,Trigger12M))</f>
        <v>1.5778766789615459E-2</v>
      </c>
    </row>
    <row r="1382" spans="51:56" ht="11.25" customHeight="1" x14ac:dyDescent="0.25">
      <c r="AY1382" s="106" t="s">
        <v>83</v>
      </c>
      <c r="AZ1382" s="105">
        <f>_xll.qlInterestRateIndexFixingDate(Currency&amp;"ibor"&amp;Tenor,BA1382,Trigger)</f>
        <v>48992</v>
      </c>
      <c r="BA1382" s="105">
        <f>_xll.qlCalendarAdvance(Calendar,BA1381,AY1382,"f",,Trigger)</f>
        <v>48996</v>
      </c>
      <c r="BB1382" s="105">
        <f>_xll.qlInterestRateIndexMaturity(Currency&amp;"ibor"&amp;Tenor,BA1382,Trigger)</f>
        <v>49361</v>
      </c>
      <c r="BC1382" s="257">
        <f>_xll.qlIndexFixing($AC$5,AZ1382,TRUE,_xll.ohTrigger(Trigger,Trigger12M))</f>
        <v>1.6201820074674779E-2</v>
      </c>
      <c r="BD1382" s="257">
        <f>_xll.qlIndexFixing($BE$1,AZ1382,TRUE,_xll.ohTrigger(Trigger,Trigger12M))</f>
        <v>1.5769791973750513E-2</v>
      </c>
    </row>
    <row r="1383" spans="51:56" ht="11.25" customHeight="1" x14ac:dyDescent="0.25">
      <c r="AY1383" s="106" t="s">
        <v>83</v>
      </c>
      <c r="AZ1383" s="105">
        <f>_xll.qlInterestRateIndexFixingDate(Currency&amp;"ibor"&amp;Tenor,BA1383,Trigger)</f>
        <v>48999</v>
      </c>
      <c r="BA1383" s="105">
        <f>_xll.qlCalendarAdvance(Calendar,BA1382,AY1383,"f",,Trigger)</f>
        <v>49003</v>
      </c>
      <c r="BB1383" s="105">
        <f>_xll.qlInterestRateIndexMaturity(Currency&amp;"ibor"&amp;Tenor,BA1383,Trigger)</f>
        <v>49368</v>
      </c>
      <c r="BC1383" s="257">
        <f>_xll.qlIndexFixing($AC$5,AZ1383,TRUE,_xll.ohTrigger(Trigger,Trigger12M))</f>
        <v>1.6192126982104867E-2</v>
      </c>
      <c r="BD1383" s="257">
        <f>_xll.qlIndexFixing($BE$1,AZ1383,TRUE,_xll.ohTrigger(Trigger,Trigger12M))</f>
        <v>1.5760808594155674E-2</v>
      </c>
    </row>
    <row r="1384" spans="51:56" ht="11.25" customHeight="1" x14ac:dyDescent="0.25">
      <c r="AY1384" s="106" t="s">
        <v>83</v>
      </c>
      <c r="AZ1384" s="105">
        <f>_xll.qlInterestRateIndexFixingDate(Currency&amp;"ibor"&amp;Tenor,BA1384,Trigger)</f>
        <v>49006</v>
      </c>
      <c r="BA1384" s="105">
        <f>_xll.qlCalendarAdvance(Calendar,BA1383,AY1384,"f",,Trigger)</f>
        <v>49010</v>
      </c>
      <c r="BB1384" s="105">
        <f>_xll.qlInterestRateIndexMaturity(Currency&amp;"ibor"&amp;Tenor,BA1384,Trigger)</f>
        <v>49375</v>
      </c>
      <c r="BC1384" s="257">
        <f>_xll.qlIndexFixing($AC$5,AZ1384,TRUE,_xll.ohTrigger(Trigger,Trigger12M))</f>
        <v>1.6182403805202999E-2</v>
      </c>
      <c r="BD1384" s="257">
        <f>_xll.qlIndexFixing($BE$1,AZ1384,TRUE,_xll.ohTrigger(Trigger,Trigger12M))</f>
        <v>1.5751816783578242E-2</v>
      </c>
    </row>
    <row r="1385" spans="51:56" ht="11.25" customHeight="1" x14ac:dyDescent="0.25">
      <c r="AY1385" s="106" t="s">
        <v>83</v>
      </c>
      <c r="AZ1385" s="105">
        <f>_xll.qlInterestRateIndexFixingDate(Currency&amp;"ibor"&amp;Tenor,BA1385,Trigger)</f>
        <v>49013</v>
      </c>
      <c r="BA1385" s="105">
        <f>_xll.qlCalendarAdvance(Calendar,BA1384,AY1385,"f",,Trigger)</f>
        <v>49017</v>
      </c>
      <c r="BB1385" s="105">
        <f>_xll.qlInterestRateIndexMaturity(Currency&amp;"ibor"&amp;Tenor,BA1385,Trigger)</f>
        <v>49382</v>
      </c>
      <c r="BC1385" s="257">
        <f>_xll.qlIndexFixing($AC$5,AZ1385,TRUE,_xll.ohTrigger(Trigger,Trigger12M))</f>
        <v>1.617265054484672E-2</v>
      </c>
      <c r="BD1385" s="257">
        <f>_xll.qlIndexFixing($BE$1,AZ1385,TRUE,_xll.ohTrigger(Trigger,Trigger12M))</f>
        <v>1.5742816674761559E-2</v>
      </c>
    </row>
    <row r="1386" spans="51:56" ht="11.25" customHeight="1" x14ac:dyDescent="0.25">
      <c r="AY1386" s="106" t="s">
        <v>83</v>
      </c>
      <c r="AZ1386" s="105">
        <f>_xll.qlInterestRateIndexFixingDate(Currency&amp;"ibor"&amp;Tenor,BA1386,Trigger)</f>
        <v>49020</v>
      </c>
      <c r="BA1386" s="105">
        <f>_xll.qlCalendarAdvance(Calendar,BA1385,AY1386,"f",,Trigger)</f>
        <v>49024</v>
      </c>
      <c r="BB1386" s="105">
        <f>_xll.qlInterestRateIndexMaturity(Currency&amp;"ibor"&amp;Tenor,BA1386,Trigger)</f>
        <v>49389</v>
      </c>
      <c r="BC1386" s="257">
        <f>_xll.qlIndexFixing($AC$5,AZ1386,TRUE,_xll.ohTrigger(Trigger,Trigger12M))</f>
        <v>1.6162867201915981E-2</v>
      </c>
      <c r="BD1386" s="257">
        <f>_xll.qlIndexFixing($BE$1,AZ1386,TRUE,_xll.ohTrigger(Trigger,Trigger12M))</f>
        <v>1.5733808400444384E-2</v>
      </c>
    </row>
    <row r="1387" spans="51:56" ht="11.25" customHeight="1" x14ac:dyDescent="0.25">
      <c r="AY1387" s="106" t="s">
        <v>83</v>
      </c>
      <c r="AZ1387" s="105">
        <f>_xll.qlInterestRateIndexFixingDate(Currency&amp;"ibor"&amp;Tenor,BA1387,Trigger)</f>
        <v>49027</v>
      </c>
      <c r="BA1387" s="105">
        <f>_xll.qlCalendarAdvance(Calendar,BA1386,AY1387,"f",,Trigger)</f>
        <v>49031</v>
      </c>
      <c r="BB1387" s="105">
        <f>_xll.qlInterestRateIndexMaturity(Currency&amp;"ibor"&amp;Tenor,BA1387,Trigger)</f>
        <v>49396</v>
      </c>
      <c r="BC1387" s="257">
        <f>_xll.qlIndexFixing($AC$5,AZ1387,TRUE,_xll.ohTrigger(Trigger,Trigger12M))</f>
        <v>1.6153053777293144E-2</v>
      </c>
      <c r="BD1387" s="257">
        <f>_xll.qlIndexFixing($BE$1,AZ1387,TRUE,_xll.ohTrigger(Trigger,Trigger12M))</f>
        <v>1.5724792093360647E-2</v>
      </c>
    </row>
    <row r="1388" spans="51:56" ht="11.25" customHeight="1" x14ac:dyDescent="0.25">
      <c r="AY1388" s="106" t="s">
        <v>83</v>
      </c>
      <c r="AZ1388" s="105">
        <f>_xll.qlInterestRateIndexFixingDate(Currency&amp;"ibor"&amp;Tenor,BA1388,Trigger)</f>
        <v>49034</v>
      </c>
      <c r="BA1388" s="105">
        <f>_xll.qlCalendarAdvance(Calendar,BA1387,AY1388,"f",,Trigger)</f>
        <v>49038</v>
      </c>
      <c r="BB1388" s="105">
        <f>_xll.qlInterestRateIndexMaturity(Currency&amp;"ibor"&amp;Tenor,BA1388,Trigger)</f>
        <v>49403</v>
      </c>
      <c r="BC1388" s="257">
        <f>_xll.qlIndexFixing($AC$5,AZ1388,TRUE,_xll.ohTrigger(Trigger,Trigger12M))</f>
        <v>1.6143210271863859E-2</v>
      </c>
      <c r="BD1388" s="257">
        <f>_xll.qlIndexFixing($BE$1,AZ1388,TRUE,_xll.ohTrigger(Trigger,Trigger12M))</f>
        <v>1.571576788624034E-2</v>
      </c>
    </row>
    <row r="1389" spans="51:56" ht="11.25" customHeight="1" x14ac:dyDescent="0.25">
      <c r="AY1389" s="106" t="s">
        <v>83</v>
      </c>
      <c r="AZ1389" s="105">
        <f>_xll.qlInterestRateIndexFixingDate(Currency&amp;"ibor"&amp;Tenor,BA1389,Trigger)</f>
        <v>49039</v>
      </c>
      <c r="BA1389" s="105">
        <f>_xll.qlCalendarAdvance(Calendar,BA1388,AY1389,"f",,Trigger)</f>
        <v>49045</v>
      </c>
      <c r="BB1389" s="105">
        <f>_xll.qlInterestRateIndexMaturity(Currency&amp;"ibor"&amp;Tenor,BA1389,Trigger)</f>
        <v>49410</v>
      </c>
      <c r="BC1389" s="257">
        <f>_xll.qlIndexFixing($AC$5,AZ1389,TRUE,_xll.ohTrigger(Trigger,Trigger12M))</f>
        <v>1.6133336686515749E-2</v>
      </c>
      <c r="BD1389" s="257">
        <f>_xll.qlIndexFixing($BE$1,AZ1389,TRUE,_xll.ohTrigger(Trigger,Trigger12M))</f>
        <v>1.5706735911807979E-2</v>
      </c>
    </row>
    <row r="1390" spans="51:56" ht="11.25" customHeight="1" x14ac:dyDescent="0.25">
      <c r="AY1390" s="106" t="s">
        <v>83</v>
      </c>
      <c r="AZ1390" s="105">
        <f>_xll.qlInterestRateIndexFixingDate(Currency&amp;"ibor"&amp;Tenor,BA1390,Trigger)</f>
        <v>49048</v>
      </c>
      <c r="BA1390" s="105">
        <f>_xll.qlCalendarAdvance(Calendar,BA1389,AY1390,"f",,Trigger)</f>
        <v>49052</v>
      </c>
      <c r="BB1390" s="105">
        <f>_xll.qlInterestRateIndexMaturity(Currency&amp;"ibor"&amp;Tenor,BA1390,Trigger)</f>
        <v>49417</v>
      </c>
      <c r="BC1390" s="257">
        <f>_xll.qlIndexFixing($AC$5,AZ1390,TRUE,_xll.ohTrigger(Trigger,Trigger12M))</f>
        <v>1.6123433022139488E-2</v>
      </c>
      <c r="BD1390" s="257">
        <f>_xll.qlIndexFixing($BE$1,AZ1390,TRUE,_xll.ohTrigger(Trigger,Trigger12M))</f>
        <v>1.5697696302784139E-2</v>
      </c>
    </row>
    <row r="1391" spans="51:56" ht="11.25" customHeight="1" x14ac:dyDescent="0.25">
      <c r="AY1391" s="106" t="s">
        <v>83</v>
      </c>
      <c r="AZ1391" s="105">
        <f>_xll.qlInterestRateIndexFixingDate(Currency&amp;"ibor"&amp;Tenor,BA1391,Trigger)</f>
        <v>49055</v>
      </c>
      <c r="BA1391" s="105">
        <f>_xll.qlCalendarAdvance(Calendar,BA1390,AY1391,"f",,Trigger)</f>
        <v>49059</v>
      </c>
      <c r="BB1391" s="105">
        <f>_xll.qlInterestRateIndexMaturity(Currency&amp;"ibor"&amp;Tenor,BA1391,Trigger)</f>
        <v>49424</v>
      </c>
      <c r="BC1391" s="257">
        <f>_xll.qlIndexFixing($AC$5,AZ1391,TRUE,_xll.ohTrigger(Trigger,Trigger12M))</f>
        <v>1.6113499279629056E-2</v>
      </c>
      <c r="BD1391" s="257">
        <f>_xll.qlIndexFixing($BE$1,AZ1391,TRUE,_xll.ohTrigger(Trigger,Trigger12M))</f>
        <v>1.5688649191885014E-2</v>
      </c>
    </row>
    <row r="1392" spans="51:56" ht="11.25" customHeight="1" x14ac:dyDescent="0.25">
      <c r="AY1392" s="106" t="s">
        <v>83</v>
      </c>
      <c r="AZ1392" s="105">
        <f>_xll.qlInterestRateIndexFixingDate(Currency&amp;"ibor"&amp;Tenor,BA1392,Trigger)</f>
        <v>49061</v>
      </c>
      <c r="BA1392" s="105">
        <f>_xll.qlCalendarAdvance(Calendar,BA1391,AY1392,"f",,Trigger)</f>
        <v>49066</v>
      </c>
      <c r="BB1392" s="105">
        <f>_xll.qlInterestRateIndexMaturity(Currency&amp;"ibor"&amp;Tenor,BA1392,Trigger)</f>
        <v>49431</v>
      </c>
      <c r="BC1392" s="257">
        <f>_xll.qlIndexFixing($AC$5,AZ1392,TRUE,_xll.ohTrigger(Trigger,Trigger12M))</f>
        <v>1.6103535459880167E-2</v>
      </c>
      <c r="BD1392" s="257">
        <f>_xll.qlIndexFixing($BE$1,AZ1392,TRUE,_xll.ohTrigger(Trigger,Trigger12M))</f>
        <v>1.5679594711820666E-2</v>
      </c>
    </row>
    <row r="1393" spans="51:56" ht="11.25" customHeight="1" x14ac:dyDescent="0.25">
      <c r="AY1393" s="106" t="s">
        <v>83</v>
      </c>
      <c r="AZ1393" s="105">
        <f>_xll.qlInterestRateIndexFixingDate(Currency&amp;"ibor"&amp;Tenor,BA1393,Trigger)</f>
        <v>49069</v>
      </c>
      <c r="BA1393" s="105">
        <f>_xll.qlCalendarAdvance(Calendar,BA1392,AY1393,"f",,Trigger)</f>
        <v>49073</v>
      </c>
      <c r="BB1393" s="105">
        <f>_xll.qlInterestRateIndexMaturity(Currency&amp;"ibor"&amp;Tenor,BA1393,Trigger)</f>
        <v>49438</v>
      </c>
      <c r="BC1393" s="257">
        <f>_xll.qlIndexFixing($AC$5,AZ1393,TRUE,_xll.ohTrigger(Trigger,Trigger12M))</f>
        <v>1.6093541563791398E-2</v>
      </c>
      <c r="BD1393" s="257">
        <f>_xll.qlIndexFixing($BE$1,AZ1393,TRUE,_xll.ohTrigger(Trigger,Trigger12M))</f>
        <v>1.5670532995298747E-2</v>
      </c>
    </row>
    <row r="1394" spans="51:56" ht="11.25" customHeight="1" x14ac:dyDescent="0.25">
      <c r="AY1394" s="106" t="s">
        <v>83</v>
      </c>
      <c r="AZ1394" s="105">
        <f>_xll.qlInterestRateIndexFixingDate(Currency&amp;"ibor"&amp;Tenor,BA1394,Trigger)</f>
        <v>49076</v>
      </c>
      <c r="BA1394" s="105">
        <f>_xll.qlCalendarAdvance(Calendar,BA1393,AY1394,"f",,Trigger)</f>
        <v>49080</v>
      </c>
      <c r="BB1394" s="105">
        <f>_xll.qlInterestRateIndexMaturity(Currency&amp;"ibor"&amp;Tenor,BA1394,Trigger)</f>
        <v>49445</v>
      </c>
      <c r="BC1394" s="257">
        <f>_xll.qlIndexFixing($AC$5,AZ1394,TRUE,_xll.ohTrigger(Trigger,Trigger12M))</f>
        <v>1.6083517592265034E-2</v>
      </c>
      <c r="BD1394" s="257">
        <f>_xll.qlIndexFixing($BE$1,AZ1394,TRUE,_xll.ohTrigger(Trigger,Trigger12M))</f>
        <v>1.5661464175020779E-2</v>
      </c>
    </row>
    <row r="1395" spans="51:56" ht="11.25" customHeight="1" x14ac:dyDescent="0.25">
      <c r="AY1395" s="106" t="s">
        <v>83</v>
      </c>
      <c r="AZ1395" s="105">
        <f>_xll.qlInterestRateIndexFixingDate(Currency&amp;"ibor"&amp;Tenor,BA1395,Trigger)</f>
        <v>49083</v>
      </c>
      <c r="BA1395" s="105">
        <f>_xll.qlCalendarAdvance(Calendar,BA1394,AY1395,"f",,Trigger)</f>
        <v>49087</v>
      </c>
      <c r="BB1395" s="105">
        <f>_xll.qlInterestRateIndexMaturity(Currency&amp;"ibor"&amp;Tenor,BA1395,Trigger)</f>
        <v>49452</v>
      </c>
      <c r="BC1395" s="257">
        <f>_xll.qlIndexFixing($AC$5,AZ1395,TRUE,_xll.ohTrigger(Trigger,Trigger12M))</f>
        <v>1.60734635462049E-2</v>
      </c>
      <c r="BD1395" s="257">
        <f>_xll.qlIndexFixing($BE$1,AZ1395,TRUE,_xll.ohTrigger(Trigger,Trigger12M))</f>
        <v>1.56523883836839E-2</v>
      </c>
    </row>
    <row r="1396" spans="51:56" ht="11.25" customHeight="1" x14ac:dyDescent="0.25">
      <c r="AY1396" s="106" t="s">
        <v>83</v>
      </c>
      <c r="AZ1396" s="105">
        <f>_xll.qlInterestRateIndexFixingDate(Currency&amp;"ibor"&amp;Tenor,BA1396,Trigger)</f>
        <v>49090</v>
      </c>
      <c r="BA1396" s="105">
        <f>_xll.qlCalendarAdvance(Calendar,BA1395,AY1396,"f",,Trigger)</f>
        <v>49094</v>
      </c>
      <c r="BB1396" s="105">
        <f>_xll.qlInterestRateIndexMaturity(Currency&amp;"ibor"&amp;Tenor,BA1396,Trigger)</f>
        <v>49459</v>
      </c>
      <c r="BC1396" s="257">
        <f>_xll.qlIndexFixing($AC$5,AZ1396,TRUE,_xll.ohTrigger(Trigger,Trigger12M))</f>
        <v>1.6063379426517893E-2</v>
      </c>
      <c r="BD1396" s="257">
        <f>_xll.qlIndexFixing($BE$1,AZ1396,TRUE,_xll.ohTrigger(Trigger,Trigger12M))</f>
        <v>1.5643305753980659E-2</v>
      </c>
    </row>
    <row r="1397" spans="51:56" ht="11.25" customHeight="1" x14ac:dyDescent="0.25">
      <c r="AY1397" s="106" t="s">
        <v>83</v>
      </c>
      <c r="AZ1397" s="105">
        <f>_xll.qlInterestRateIndexFixingDate(Currency&amp;"ibor"&amp;Tenor,BA1397,Trigger)</f>
        <v>49097</v>
      </c>
      <c r="BA1397" s="105">
        <f>_xll.qlCalendarAdvance(Calendar,BA1396,AY1397,"f",,Trigger)</f>
        <v>49101</v>
      </c>
      <c r="BB1397" s="105">
        <f>_xll.qlInterestRateIndexMaturity(Currency&amp;"ibor"&amp;Tenor,BA1397,Trigger)</f>
        <v>49466</v>
      </c>
      <c r="BC1397" s="257">
        <f>_xll.qlIndexFixing($AC$5,AZ1397,TRUE,_xll.ohTrigger(Trigger,Trigger12M))</f>
        <v>1.6058005853045898E-2</v>
      </c>
      <c r="BD1397" s="257">
        <f>_xll.qlIndexFixing($BE$1,AZ1397,TRUE,_xll.ohTrigger(Trigger,Trigger12M))</f>
        <v>1.5634216419825191E-2</v>
      </c>
    </row>
    <row r="1398" spans="51:56" ht="11.25" customHeight="1" x14ac:dyDescent="0.25">
      <c r="AY1398" s="106" t="s">
        <v>83</v>
      </c>
      <c r="AZ1398" s="105">
        <f>_xll.qlInterestRateIndexFixingDate(Currency&amp;"ibor"&amp;Tenor,BA1398,Trigger)</f>
        <v>49104</v>
      </c>
      <c r="BA1398" s="105">
        <f>_xll.qlCalendarAdvance(Calendar,BA1397,AY1398,"f",,Trigger)</f>
        <v>49108</v>
      </c>
      <c r="BB1398" s="105">
        <f>_xll.qlInterestRateIndexMaturity(Currency&amp;"ibor"&amp;Tenor,BA1398,Trigger)</f>
        <v>49473</v>
      </c>
      <c r="BC1398" s="257">
        <f>_xll.qlIndexFixing($AC$5,AZ1398,TRUE,_xll.ohTrigger(Trigger,Trigger12M))</f>
        <v>1.6049485922254119E-2</v>
      </c>
      <c r="BD1398" s="257">
        <f>_xll.qlIndexFixing($BE$1,AZ1398,TRUE,_xll.ohTrigger(Trigger,Trigger12M))</f>
        <v>1.5625120622019283E-2</v>
      </c>
    </row>
    <row r="1399" spans="51:56" ht="11.25" customHeight="1" x14ac:dyDescent="0.25">
      <c r="AY1399" s="106" t="s">
        <v>83</v>
      </c>
      <c r="AZ1399" s="105">
        <f>_xll.qlInterestRateIndexFixingDate(Currency&amp;"ibor"&amp;Tenor,BA1399,Trigger)</f>
        <v>49111</v>
      </c>
      <c r="BA1399" s="105">
        <f>_xll.qlCalendarAdvance(Calendar,BA1398,AY1399,"f",,Trigger)</f>
        <v>49115</v>
      </c>
      <c r="BB1399" s="105">
        <f>_xll.qlInterestRateIndexMaturity(Currency&amp;"ibor"&amp;Tenor,BA1399,Trigger)</f>
        <v>49480</v>
      </c>
      <c r="BC1399" s="257">
        <f>_xll.qlIndexFixing($AC$5,AZ1399,TRUE,_xll.ohTrigger(Trigger,Trigger12M))</f>
        <v>1.6040940491868456E-2</v>
      </c>
      <c r="BD1399" s="257">
        <f>_xll.qlIndexFixing($BE$1,AZ1399,TRUE,_xll.ohTrigger(Trigger,Trigger12M))</f>
        <v>1.5616018790272251E-2</v>
      </c>
    </row>
    <row r="1400" spans="51:56" ht="11.25" customHeight="1" x14ac:dyDescent="0.25">
      <c r="AY1400" s="106" t="s">
        <v>83</v>
      </c>
      <c r="AZ1400" s="105">
        <f>_xll.qlInterestRateIndexFixingDate(Currency&amp;"ibor"&amp;Tenor,BA1400,Trigger)</f>
        <v>49118</v>
      </c>
      <c r="BA1400" s="105">
        <f>_xll.qlCalendarAdvance(Calendar,BA1399,AY1400,"f",,Trigger)</f>
        <v>49122</v>
      </c>
      <c r="BB1400" s="105">
        <f>_xll.qlInterestRateIndexMaturity(Currency&amp;"ibor"&amp;Tenor,BA1400,Trigger)</f>
        <v>49487</v>
      </c>
      <c r="BC1400" s="257">
        <f>_xll.qlIndexFixing($AC$5,AZ1400,TRUE,_xll.ohTrigger(Trigger,Trigger12M))</f>
        <v>1.6032369562542625E-2</v>
      </c>
      <c r="BD1400" s="257">
        <f>_xll.qlIndexFixing($BE$1,AZ1400,TRUE,_xll.ohTrigger(Trigger,Trigger12M))</f>
        <v>1.5606911374615772E-2</v>
      </c>
    </row>
    <row r="1401" spans="51:56" ht="11.25" customHeight="1" x14ac:dyDescent="0.25">
      <c r="AY1401" s="106" t="s">
        <v>83</v>
      </c>
      <c r="AZ1401" s="105">
        <f>_xll.qlInterestRateIndexFixingDate(Currency&amp;"ibor"&amp;Tenor,BA1401,Trigger)</f>
        <v>49125</v>
      </c>
      <c r="BA1401" s="105">
        <f>_xll.qlCalendarAdvance(Calendar,BA1400,AY1401,"f",,Trigger)</f>
        <v>49129</v>
      </c>
      <c r="BB1401" s="105">
        <f>_xll.qlInterestRateIndexMaturity(Currency&amp;"ibor"&amp;Tenor,BA1401,Trigger)</f>
        <v>49494</v>
      </c>
      <c r="BC1401" s="257">
        <f>_xll.qlIndexFixing($AC$5,AZ1401,TRUE,_xll.ohTrigger(Trigger,Trigger12M))</f>
        <v>1.6023773134931887E-2</v>
      </c>
      <c r="BD1401" s="257">
        <f>_xll.qlIndexFixing($BE$1,AZ1401,TRUE,_xll.ohTrigger(Trigger,Trigger12M))</f>
        <v>1.5597798826274442E-2</v>
      </c>
    </row>
    <row r="1402" spans="51:56" ht="11.25" customHeight="1" x14ac:dyDescent="0.25">
      <c r="AY1402" s="106" t="s">
        <v>83</v>
      </c>
      <c r="AZ1402" s="105">
        <f>_xll.qlInterestRateIndexFixingDate(Currency&amp;"ibor"&amp;Tenor,BA1402,Trigger)</f>
        <v>49132</v>
      </c>
      <c r="BA1402" s="105">
        <f>_xll.qlCalendarAdvance(Calendar,BA1401,AY1402,"f",,Trigger)</f>
        <v>49136</v>
      </c>
      <c r="BB1402" s="105">
        <f>_xll.qlInterestRateIndexMaturity(Currency&amp;"ibor"&amp;Tenor,BA1402,Trigger)</f>
        <v>49501</v>
      </c>
      <c r="BC1402" s="257">
        <f>_xll.qlIndexFixing($AC$5,AZ1402,TRUE,_xll.ohTrigger(Trigger,Trigger12M))</f>
        <v>1.6015151209693688E-2</v>
      </c>
      <c r="BD1402" s="257">
        <f>_xll.qlIndexFixing($BE$1,AZ1402,TRUE,_xll.ohTrigger(Trigger,Trigger12M))</f>
        <v>1.5588681597664446E-2</v>
      </c>
    </row>
    <row r="1403" spans="51:56" ht="11.25" customHeight="1" x14ac:dyDescent="0.25">
      <c r="AY1403" s="106" t="s">
        <v>83</v>
      </c>
      <c r="AZ1403" s="105">
        <f>_xll.qlInterestRateIndexFixingDate(Currency&amp;"ibor"&amp;Tenor,BA1403,Trigger)</f>
        <v>49139</v>
      </c>
      <c r="BA1403" s="105">
        <f>_xll.qlCalendarAdvance(Calendar,BA1402,AY1403,"f",,Trigger)</f>
        <v>49143</v>
      </c>
      <c r="BB1403" s="105">
        <f>_xll.qlInterestRateIndexMaturity(Currency&amp;"ibor"&amp;Tenor,BA1403,Trigger)</f>
        <v>49508</v>
      </c>
      <c r="BC1403" s="257">
        <f>_xll.qlIndexFixing($AC$5,AZ1403,TRUE,_xll.ohTrigger(Trigger,Trigger12M))</f>
        <v>1.6006503787487004E-2</v>
      </c>
      <c r="BD1403" s="257">
        <f>_xll.qlIndexFixing($BE$1,AZ1403,TRUE,_xll.ohTrigger(Trigger,Trigger12M))</f>
        <v>1.5579560142392689E-2</v>
      </c>
    </row>
    <row r="1404" spans="51:56" ht="11.25" customHeight="1" x14ac:dyDescent="0.25">
      <c r="AY1404" s="106" t="s">
        <v>83</v>
      </c>
      <c r="AZ1404" s="105">
        <f>_xll.qlInterestRateIndexFixingDate(Currency&amp;"ibor"&amp;Tenor,BA1404,Trigger)</f>
        <v>49146</v>
      </c>
      <c r="BA1404" s="105">
        <f>_xll.qlCalendarAdvance(Calendar,BA1403,AY1404,"f",,Trigger)</f>
        <v>49150</v>
      </c>
      <c r="BB1404" s="105">
        <f>_xll.qlInterestRateIndexMaturity(Currency&amp;"ibor"&amp;Tenor,BA1404,Trigger)</f>
        <v>49515</v>
      </c>
      <c r="BC1404" s="257">
        <f>_xll.qlIndexFixing($AC$5,AZ1404,TRUE,_xll.ohTrigger(Trigger,Trigger12M))</f>
        <v>1.599783086897345E-2</v>
      </c>
      <c r="BD1404" s="257">
        <f>_xll.qlIndexFixing($BE$1,AZ1404,TRUE,_xll.ohTrigger(Trigger,Trigger12M))</f>
        <v>1.557043491525833E-2</v>
      </c>
    </row>
    <row r="1405" spans="51:56" ht="11.25" customHeight="1" x14ac:dyDescent="0.25">
      <c r="AY1405" s="106" t="s">
        <v>83</v>
      </c>
      <c r="AZ1405" s="105">
        <f>_xll.qlInterestRateIndexFixingDate(Currency&amp;"ibor"&amp;Tenor,BA1405,Trigger)</f>
        <v>49153</v>
      </c>
      <c r="BA1405" s="105">
        <f>_xll.qlCalendarAdvance(Calendar,BA1404,AY1405,"f",,Trigger)</f>
        <v>49157</v>
      </c>
      <c r="BB1405" s="105">
        <f>_xll.qlInterestRateIndexMaturity(Currency&amp;"ibor"&amp;Tenor,BA1405,Trigger)</f>
        <v>49522</v>
      </c>
      <c r="BC1405" s="257">
        <f>_xll.qlIndexFixing($AC$5,AZ1405,TRUE,_xll.ohTrigger(Trigger,Trigger12M))</f>
        <v>1.5989132454815942E-2</v>
      </c>
      <c r="BD1405" s="257">
        <f>_xll.qlIndexFixing($BE$1,AZ1405,TRUE,_xll.ohTrigger(Trigger,Trigger12M))</f>
        <v>1.5561306372251024E-2</v>
      </c>
    </row>
    <row r="1406" spans="51:56" ht="11.25" customHeight="1" x14ac:dyDescent="0.25">
      <c r="AY1406" s="106" t="s">
        <v>83</v>
      </c>
      <c r="AZ1406" s="105">
        <f>_xll.qlInterestRateIndexFixingDate(Currency&amp;"ibor"&amp;Tenor,BA1406,Trigger)</f>
        <v>49160</v>
      </c>
      <c r="BA1406" s="105">
        <f>_xll.qlCalendarAdvance(Calendar,BA1405,AY1406,"f",,Trigger)</f>
        <v>49164</v>
      </c>
      <c r="BB1406" s="105">
        <f>_xll.qlInterestRateIndexMaturity(Currency&amp;"ibor"&amp;Tenor,BA1406,Trigger)</f>
        <v>49529</v>
      </c>
      <c r="BC1406" s="257">
        <f>_xll.qlIndexFixing($AC$5,AZ1406,TRUE,_xll.ohTrigger(Trigger,Trigger12M))</f>
        <v>1.5980408545679375E-2</v>
      </c>
      <c r="BD1406" s="257">
        <f>_xll.qlIndexFixing($BE$1,AZ1406,TRUE,_xll.ohTrigger(Trigger,Trigger12M))</f>
        <v>1.5552174970552243E-2</v>
      </c>
    </row>
    <row r="1407" spans="51:56" ht="11.25" customHeight="1" x14ac:dyDescent="0.25">
      <c r="AY1407" s="106" t="s">
        <v>83</v>
      </c>
      <c r="AZ1407" s="105">
        <f>_xll.qlInterestRateIndexFixingDate(Currency&amp;"ibor"&amp;Tenor,BA1407,Trigger)</f>
        <v>49167</v>
      </c>
      <c r="BA1407" s="105">
        <f>_xll.qlCalendarAdvance(Calendar,BA1406,AY1407,"f",,Trigger)</f>
        <v>49171</v>
      </c>
      <c r="BB1407" s="105">
        <f>_xll.qlInterestRateIndexMaturity(Currency&amp;"ibor"&amp;Tenor,BA1407,Trigger)</f>
        <v>49536</v>
      </c>
      <c r="BC1407" s="257">
        <f>_xll.qlIndexFixing($AC$5,AZ1407,TRUE,_xll.ohTrigger(Trigger,Trigger12M))</f>
        <v>1.5971659142231268E-2</v>
      </c>
      <c r="BD1407" s="257">
        <f>_xll.qlIndexFixing($BE$1,AZ1407,TRUE,_xll.ohTrigger(Trigger,Trigger12M))</f>
        <v>1.5543041168534395E-2</v>
      </c>
    </row>
    <row r="1408" spans="51:56" ht="11.25" customHeight="1" x14ac:dyDescent="0.25">
      <c r="AY1408" s="106" t="s">
        <v>83</v>
      </c>
      <c r="AZ1408" s="105">
        <f>_xll.qlInterestRateIndexFixingDate(Currency&amp;"ibor"&amp;Tenor,BA1408,Trigger)</f>
        <v>49174</v>
      </c>
      <c r="BA1408" s="105">
        <f>_xll.qlCalendarAdvance(Calendar,BA1407,AY1408,"f",,Trigger)</f>
        <v>49178</v>
      </c>
      <c r="BB1408" s="105">
        <f>_xll.qlInterestRateIndexMaturity(Currency&amp;"ibor"&amp;Tenor,BA1408,Trigger)</f>
        <v>49543</v>
      </c>
      <c r="BC1408" s="257">
        <f>_xll.qlIndexFixing($AC$5,AZ1408,TRUE,_xll.ohTrigger(Trigger,Trigger12M))</f>
        <v>1.5962884245140023E-2</v>
      </c>
      <c r="BD1408" s="257">
        <f>_xll.qlIndexFixing($BE$1,AZ1408,TRUE,_xll.ohTrigger(Trigger,Trigger12M))</f>
        <v>1.5533905425760828E-2</v>
      </c>
    </row>
    <row r="1409" spans="51:56" ht="11.25" customHeight="1" x14ac:dyDescent="0.25">
      <c r="AY1409" s="106" t="s">
        <v>83</v>
      </c>
      <c r="AZ1409" s="105">
        <f>_xll.qlInterestRateIndexFixingDate(Currency&amp;"ibor"&amp;Tenor,BA1409,Trigger)</f>
        <v>49181</v>
      </c>
      <c r="BA1409" s="105">
        <f>_xll.qlCalendarAdvance(Calendar,BA1408,AY1409,"f",,Trigger)</f>
        <v>49185</v>
      </c>
      <c r="BB1409" s="105">
        <f>_xll.qlInterestRateIndexMaturity(Currency&amp;"ibor"&amp;Tenor,BA1409,Trigger)</f>
        <v>49550</v>
      </c>
      <c r="BC1409" s="257">
        <f>_xll.qlIndexFixing($AC$5,AZ1409,TRUE,_xll.ohTrigger(Trigger,Trigger12M))</f>
        <v>1.5954083855077315E-2</v>
      </c>
      <c r="BD1409" s="257">
        <f>_xll.qlIndexFixing($BE$1,AZ1409,TRUE,_xll.ohTrigger(Trigger,Trigger12M))</f>
        <v>1.5524768202986042E-2</v>
      </c>
    </row>
    <row r="1410" spans="51:56" ht="11.25" customHeight="1" x14ac:dyDescent="0.25">
      <c r="AY1410" s="106" t="s">
        <v>83</v>
      </c>
      <c r="AZ1410" s="105">
        <f>_xll.qlInterestRateIndexFixingDate(Currency&amp;"ibor"&amp;Tenor,BA1410,Trigger)</f>
        <v>49188</v>
      </c>
      <c r="BA1410" s="105">
        <f>_xll.qlCalendarAdvance(Calendar,BA1409,AY1410,"f",,Trigger)</f>
        <v>49192</v>
      </c>
      <c r="BB1410" s="105">
        <f>_xll.qlInterestRateIndexMaturity(Currency&amp;"ibor"&amp;Tenor,BA1410,Trigger)</f>
        <v>49557</v>
      </c>
      <c r="BC1410" s="257">
        <f>_xll.qlIndexFixing($AC$5,AZ1410,TRUE,_xll.ohTrigger(Trigger,Trigger12M))</f>
        <v>1.5945257972715485E-2</v>
      </c>
      <c r="BD1410" s="257">
        <f>_xll.qlIndexFixing($BE$1,AZ1410,TRUE,_xll.ohTrigger(Trigger,Trigger12M))</f>
        <v>1.5515629962155917E-2</v>
      </c>
    </row>
    <row r="1411" spans="51:56" ht="11.25" customHeight="1" x14ac:dyDescent="0.25">
      <c r="AY1411" s="106" t="s">
        <v>83</v>
      </c>
      <c r="AZ1411" s="105">
        <f>_xll.qlInterestRateIndexFixingDate(Currency&amp;"ibor"&amp;Tenor,BA1411,Trigger)</f>
        <v>49195</v>
      </c>
      <c r="BA1411" s="105">
        <f>_xll.qlCalendarAdvance(Calendar,BA1410,AY1411,"f",,Trigger)</f>
        <v>49199</v>
      </c>
      <c r="BB1411" s="105">
        <f>_xll.qlInterestRateIndexMaturity(Currency&amp;"ibor"&amp;Tenor,BA1411,Trigger)</f>
        <v>49564</v>
      </c>
      <c r="BC1411" s="257">
        <f>_xll.qlIndexFixing($AC$5,AZ1411,TRUE,_xll.ohTrigger(Trigger,Trigger12M))</f>
        <v>1.5936406598729285E-2</v>
      </c>
      <c r="BD1411" s="257">
        <f>_xll.qlIndexFixing($BE$1,AZ1411,TRUE,_xll.ohTrigger(Trigger,Trigger12M))</f>
        <v>1.5506491166406615E-2</v>
      </c>
    </row>
    <row r="1412" spans="51:56" ht="11.25" customHeight="1" x14ac:dyDescent="0.25">
      <c r="AY1412" s="106" t="s">
        <v>83</v>
      </c>
      <c r="AZ1412" s="105">
        <f>_xll.qlInterestRateIndexFixingDate(Currency&amp;"ibor"&amp;Tenor,BA1412,Trigger)</f>
        <v>49202</v>
      </c>
      <c r="BA1412" s="105">
        <f>_xll.qlCalendarAdvance(Calendar,BA1411,AY1412,"f",,Trigger)</f>
        <v>49206</v>
      </c>
      <c r="BB1412" s="105">
        <f>_xll.qlInterestRateIndexMaturity(Currency&amp;"ibor"&amp;Tenor,BA1412,Trigger)</f>
        <v>49571</v>
      </c>
      <c r="BC1412" s="257">
        <f>_xll.qlIndexFixing($AC$5,AZ1412,TRUE,_xll.ohTrigger(Trigger,Trigger12M))</f>
        <v>1.5927529733795649E-2</v>
      </c>
      <c r="BD1412" s="257">
        <f>_xll.qlIndexFixing($BE$1,AZ1412,TRUE,_xll.ohTrigger(Trigger,Trigger12M))</f>
        <v>1.5497352280065668E-2</v>
      </c>
    </row>
    <row r="1413" spans="51:56" ht="11.25" customHeight="1" x14ac:dyDescent="0.25">
      <c r="AY1413" s="106" t="s">
        <v>83</v>
      </c>
      <c r="AZ1413" s="105">
        <f>_xll.qlInterestRateIndexFixingDate(Currency&amp;"ibor"&amp;Tenor,BA1413,Trigger)</f>
        <v>49209</v>
      </c>
      <c r="BA1413" s="105">
        <f>_xll.qlCalendarAdvance(Calendar,BA1412,AY1413,"f",,Trigger)</f>
        <v>49213</v>
      </c>
      <c r="BB1413" s="105">
        <f>_xll.qlInterestRateIndexMaturity(Currency&amp;"ibor"&amp;Tenor,BA1413,Trigger)</f>
        <v>49578</v>
      </c>
      <c r="BC1413" s="257">
        <f>_xll.qlIndexFixing($AC$5,AZ1413,TRUE,_xll.ohTrigger(Trigger,Trigger12M))</f>
        <v>1.5918627378593488E-2</v>
      </c>
      <c r="BD1413" s="257">
        <f>_xll.qlIndexFixing($BE$1,AZ1413,TRUE,_xll.ohTrigger(Trigger,Trigger12M))</f>
        <v>1.5488213768650455E-2</v>
      </c>
    </row>
    <row r="1414" spans="51:56" ht="11.25" customHeight="1" x14ac:dyDescent="0.25">
      <c r="AY1414" s="106" t="s">
        <v>83</v>
      </c>
      <c r="AZ1414" s="105">
        <f>_xll.qlInterestRateIndexFixingDate(Currency&amp;"ibor"&amp;Tenor,BA1414,Trigger)</f>
        <v>49216</v>
      </c>
      <c r="BA1414" s="105">
        <f>_xll.qlCalendarAdvance(Calendar,BA1413,AY1414,"f",,Trigger)</f>
        <v>49220</v>
      </c>
      <c r="BB1414" s="105">
        <f>_xll.qlInterestRateIndexMaturity(Currency&amp;"ibor"&amp;Tenor,BA1414,Trigger)</f>
        <v>49585</v>
      </c>
      <c r="BC1414" s="257">
        <f>_xll.qlIndexFixing($AC$5,AZ1414,TRUE,_xll.ohTrigger(Trigger,Trigger12M))</f>
        <v>1.5909699533803022E-2</v>
      </c>
      <c r="BD1414" s="257">
        <f>_xll.qlIndexFixing($BE$1,AZ1414,TRUE,_xll.ohTrigger(Trigger,Trigger12M))</f>
        <v>1.5479076098870606E-2</v>
      </c>
    </row>
    <row r="1415" spans="51:56" ht="11.25" customHeight="1" x14ac:dyDescent="0.25">
      <c r="AY1415" s="106" t="s">
        <v>83</v>
      </c>
      <c r="AZ1415" s="105">
        <f>_xll.qlInterestRateIndexFixingDate(Currency&amp;"ibor"&amp;Tenor,BA1415,Trigger)</f>
        <v>49223</v>
      </c>
      <c r="BA1415" s="105">
        <f>_xll.qlCalendarAdvance(Calendar,BA1414,AY1415,"f",,Trigger)</f>
        <v>49227</v>
      </c>
      <c r="BB1415" s="105">
        <f>_xll.qlInterestRateIndexMaturity(Currency&amp;"ibor"&amp;Tenor,BA1415,Trigger)</f>
        <v>49592</v>
      </c>
      <c r="BC1415" s="257">
        <f>_xll.qlIndexFixing($AC$5,AZ1415,TRUE,_xll.ohTrigger(Trigger,Trigger12M))</f>
        <v>1.5900746200107323E-2</v>
      </c>
      <c r="BD1415" s="257">
        <f>_xll.qlIndexFixing($BE$1,AZ1415,TRUE,_xll.ohTrigger(Trigger,Trigger12M))</f>
        <v>1.5469939738625156E-2</v>
      </c>
    </row>
    <row r="1416" spans="51:56" ht="11.25" customHeight="1" x14ac:dyDescent="0.25">
      <c r="AY1416" s="106" t="s">
        <v>83</v>
      </c>
      <c r="AZ1416" s="105">
        <f>_xll.qlInterestRateIndexFixingDate(Currency&amp;"ibor"&amp;Tenor,BA1416,Trigger)</f>
        <v>49230</v>
      </c>
      <c r="BA1416" s="105">
        <f>_xll.qlCalendarAdvance(Calendar,BA1415,AY1416,"f",,Trigger)</f>
        <v>49234</v>
      </c>
      <c r="BB1416" s="105">
        <f>_xll.qlInterestRateIndexMaturity(Currency&amp;"ibor"&amp;Tenor,BA1416,Trigger)</f>
        <v>49599</v>
      </c>
      <c r="BC1416" s="257">
        <f>_xll.qlIndexFixing($AC$5,AZ1416,TRUE,_xll.ohTrigger(Trigger,Trigger12M))</f>
        <v>1.5891767378190556E-2</v>
      </c>
      <c r="BD1416" s="257">
        <f>_xll.qlIndexFixing($BE$1,AZ1416,TRUE,_xll.ohTrigger(Trigger,Trigger12M))</f>
        <v>1.5460805157004076E-2</v>
      </c>
    </row>
    <row r="1417" spans="51:56" ht="11.25" customHeight="1" x14ac:dyDescent="0.25">
      <c r="AY1417" s="106" t="s">
        <v>83</v>
      </c>
      <c r="AZ1417" s="105">
        <f>_xll.qlInterestRateIndexFixingDate(Currency&amp;"ibor"&amp;Tenor,BA1417,Trigger)</f>
        <v>49237</v>
      </c>
      <c r="BA1417" s="105">
        <f>_xll.qlCalendarAdvance(Calendar,BA1416,AY1417,"f",,Trigger)</f>
        <v>49241</v>
      </c>
      <c r="BB1417" s="105">
        <f>_xll.qlInterestRateIndexMaturity(Currency&amp;"ibor"&amp;Tenor,BA1417,Trigger)</f>
        <v>49606</v>
      </c>
      <c r="BC1417" s="257">
        <f>_xll.qlIndexFixing($AC$5,AZ1417,TRUE,_xll.ohTrigger(Trigger,Trigger12M))</f>
        <v>1.5882763068739297E-2</v>
      </c>
      <c r="BD1417" s="257">
        <f>_xll.qlIndexFixing($BE$1,AZ1417,TRUE,_xll.ohTrigger(Trigger,Trigger12M))</f>
        <v>1.5451672824288717E-2</v>
      </c>
    </row>
    <row r="1418" spans="51:56" ht="11.25" customHeight="1" x14ac:dyDescent="0.25">
      <c r="AY1418" s="106" t="s">
        <v>83</v>
      </c>
      <c r="AZ1418" s="105">
        <f>_xll.qlInterestRateIndexFixingDate(Currency&amp;"ibor"&amp;Tenor,BA1418,Trigger)</f>
        <v>49244</v>
      </c>
      <c r="BA1418" s="105">
        <f>_xll.qlCalendarAdvance(Calendar,BA1417,AY1418,"f",,Trigger)</f>
        <v>49248</v>
      </c>
      <c r="BB1418" s="105">
        <f>_xll.qlInterestRateIndexMaturity(Currency&amp;"ibor"&amp;Tenor,BA1418,Trigger)</f>
        <v>49613</v>
      </c>
      <c r="BC1418" s="257">
        <f>_xll.qlIndexFixing($AC$5,AZ1418,TRUE,_xll.ohTrigger(Trigger,Trigger12M))</f>
        <v>1.5873733272442087E-2</v>
      </c>
      <c r="BD1418" s="257">
        <f>_xll.qlIndexFixing($BE$1,AZ1418,TRUE,_xll.ohTrigger(Trigger,Trigger12M))</f>
        <v>1.544254321194961E-2</v>
      </c>
    </row>
    <row r="1419" spans="51:56" ht="11.25" customHeight="1" x14ac:dyDescent="0.25">
      <c r="AY1419" s="106" t="s">
        <v>83</v>
      </c>
      <c r="AZ1419" s="105">
        <f>_xll.qlInterestRateIndexFixingDate(Currency&amp;"ibor"&amp;Tenor,BA1419,Trigger)</f>
        <v>49251</v>
      </c>
      <c r="BA1419" s="105">
        <f>_xll.qlCalendarAdvance(Calendar,BA1418,AY1419,"f",,Trigger)</f>
        <v>49255</v>
      </c>
      <c r="BB1419" s="105">
        <f>_xll.qlInterestRateIndexMaturity(Currency&amp;"ibor"&amp;Tenor,BA1419,Trigger)</f>
        <v>49620</v>
      </c>
      <c r="BC1419" s="257">
        <f>_xll.qlIndexFixing($AC$5,AZ1419,TRUE,_xll.ohTrigger(Trigger,Trigger12M))</f>
        <v>1.5864677989989445E-2</v>
      </c>
      <c r="BD1419" s="257">
        <f>_xll.qlIndexFixing($BE$1,AZ1419,TRUE,_xll.ohTrigger(Trigger,Trigger12M))</f>
        <v>1.5433416792648884E-2</v>
      </c>
    </row>
    <row r="1420" spans="51:56" ht="11.25" customHeight="1" x14ac:dyDescent="0.25">
      <c r="AY1420" s="106" t="s">
        <v>83</v>
      </c>
      <c r="AZ1420" s="105">
        <f>_xll.qlInterestRateIndexFixingDate(Currency&amp;"ibor"&amp;Tenor,BA1420,Trigger)</f>
        <v>49258</v>
      </c>
      <c r="BA1420" s="105">
        <f>_xll.qlCalendarAdvance(Calendar,BA1419,AY1420,"f",,Trigger)</f>
        <v>49262</v>
      </c>
      <c r="BB1420" s="105">
        <f>_xll.qlInterestRateIndexMaturity(Currency&amp;"ibor"&amp;Tenor,BA1420,Trigger)</f>
        <v>49627</v>
      </c>
      <c r="BC1420" s="257">
        <f>_xll.qlIndexFixing($AC$5,AZ1420,TRUE,_xll.ohTrigger(Trigger,Trigger12M))</f>
        <v>1.5855597222073421E-2</v>
      </c>
      <c r="BD1420" s="257">
        <f>_xll.qlIndexFixing($BE$1,AZ1420,TRUE,_xll.ohTrigger(Trigger,Trigger12M))</f>
        <v>1.5424294040238731E-2</v>
      </c>
    </row>
    <row r="1421" spans="51:56" ht="11.25" customHeight="1" x14ac:dyDescent="0.25">
      <c r="AY1421" s="106" t="s">
        <v>83</v>
      </c>
      <c r="AZ1421" s="105">
        <f>_xll.qlInterestRateIndexFixingDate(Currency&amp;"ibor"&amp;Tenor,BA1421,Trigger)</f>
        <v>49265</v>
      </c>
      <c r="BA1421" s="105">
        <f>_xll.qlCalendarAdvance(Calendar,BA1420,AY1421,"f",,Trigger)</f>
        <v>49269</v>
      </c>
      <c r="BB1421" s="105">
        <f>_xll.qlInterestRateIndexMaturity(Currency&amp;"ibor"&amp;Tenor,BA1421,Trigger)</f>
        <v>49634</v>
      </c>
      <c r="BC1421" s="257">
        <f>_xll.qlIndexFixing($AC$5,AZ1421,TRUE,_xll.ohTrigger(Trigger,Trigger12M))</f>
        <v>1.5846490969388251E-2</v>
      </c>
      <c r="BD1421" s="257">
        <f>_xll.qlIndexFixing($BE$1,AZ1421,TRUE,_xll.ohTrigger(Trigger,Trigger12M))</f>
        <v>1.5415175429761622E-2</v>
      </c>
    </row>
    <row r="1422" spans="51:56" ht="11.25" customHeight="1" x14ac:dyDescent="0.25">
      <c r="AY1422" s="106" t="s">
        <v>83</v>
      </c>
      <c r="AZ1422" s="105">
        <f>_xll.qlInterestRateIndexFixingDate(Currency&amp;"ibor"&amp;Tenor,BA1422,Trigger)</f>
        <v>49272</v>
      </c>
      <c r="BA1422" s="105">
        <f>_xll.qlCalendarAdvance(Calendar,BA1421,AY1422,"f",,Trigger)</f>
        <v>49276</v>
      </c>
      <c r="BB1422" s="105">
        <f>_xll.qlInterestRateIndexMaturity(Currency&amp;"ibor"&amp;Tenor,BA1422,Trigger)</f>
        <v>49641</v>
      </c>
      <c r="BC1422" s="257">
        <f>_xll.qlIndexFixing($AC$5,AZ1422,TRUE,_xll.ohTrigger(Trigger,Trigger12M))</f>
        <v>1.5837359232630584E-2</v>
      </c>
      <c r="BD1422" s="257">
        <f>_xll.qlIndexFixing($BE$1,AZ1422,TRUE,_xll.ohTrigger(Trigger,Trigger12M))</f>
        <v>1.5406061437450963E-2</v>
      </c>
    </row>
    <row r="1423" spans="51:56" ht="11.25" customHeight="1" x14ac:dyDescent="0.25">
      <c r="AY1423" s="106" t="s">
        <v>83</v>
      </c>
      <c r="AZ1423" s="105">
        <f>_xll.qlInterestRateIndexFixingDate(Currency&amp;"ibor"&amp;Tenor,BA1423,Trigger)</f>
        <v>49279</v>
      </c>
      <c r="BA1423" s="105">
        <f>_xll.qlCalendarAdvance(Calendar,BA1422,AY1423,"f",,Trigger)</f>
        <v>49283</v>
      </c>
      <c r="BB1423" s="105">
        <f>_xll.qlInterestRateIndexMaturity(Currency&amp;"ibor"&amp;Tenor,BA1423,Trigger)</f>
        <v>49648</v>
      </c>
      <c r="BC1423" s="257">
        <f>_xll.qlIndexFixing($AC$5,AZ1423,TRUE,_xll.ohTrigger(Trigger,Trigger12M))</f>
        <v>1.5828202012497947E-2</v>
      </c>
      <c r="BD1423" s="257">
        <f>_xll.qlIndexFixing($BE$1,AZ1423,TRUE,_xll.ohTrigger(Trigger,Trigger12M))</f>
        <v>1.5396952540729571E-2</v>
      </c>
    </row>
    <row r="1424" spans="51:56" ht="11.25" customHeight="1" x14ac:dyDescent="0.25">
      <c r="AY1424" s="106" t="s">
        <v>83</v>
      </c>
      <c r="AZ1424" s="105">
        <f>_xll.qlInterestRateIndexFixingDate(Currency&amp;"ibor"&amp;Tenor,BA1424,Trigger)</f>
        <v>49286</v>
      </c>
      <c r="BA1424" s="105">
        <f>_xll.qlCalendarAdvance(Calendar,BA1423,AY1424,"f",,Trigger)</f>
        <v>49290</v>
      </c>
      <c r="BB1424" s="105">
        <f>_xll.qlInterestRateIndexMaturity(Currency&amp;"ibor"&amp;Tenor,BA1424,Trigger)</f>
        <v>49655</v>
      </c>
      <c r="BC1424" s="257">
        <f>_xll.qlIndexFixing($AC$5,AZ1424,TRUE,_xll.ohTrigger(Trigger,Trigger12M))</f>
        <v>1.5819019309690707E-2</v>
      </c>
      <c r="BD1424" s="257">
        <f>_xll.qlIndexFixing($BE$1,AZ1424,TRUE,_xll.ohTrigger(Trigger,Trigger12M))</f>
        <v>1.5387849218211415E-2</v>
      </c>
    </row>
    <row r="1425" spans="51:56" ht="11.25" customHeight="1" x14ac:dyDescent="0.25">
      <c r="AY1425" s="106" t="s">
        <v>83</v>
      </c>
      <c r="AZ1425" s="105">
        <f>_xll.qlInterestRateIndexFixingDate(Currency&amp;"ibor"&amp;Tenor,BA1425,Trigger)</f>
        <v>49293</v>
      </c>
      <c r="BA1425" s="105">
        <f>_xll.qlCalendarAdvance(Calendar,BA1424,AY1425,"f",,Trigger)</f>
        <v>49297</v>
      </c>
      <c r="BB1425" s="105">
        <f>_xll.qlInterestRateIndexMaturity(Currency&amp;"ibor"&amp;Tenor,BA1425,Trigger)</f>
        <v>49662</v>
      </c>
      <c r="BC1425" s="257">
        <f>_xll.qlIndexFixing($AC$5,AZ1425,TRUE,_xll.ohTrigger(Trigger,Trigger12M))</f>
        <v>1.5809811124911213E-2</v>
      </c>
      <c r="BD1425" s="257">
        <f>_xll.qlIndexFixing($BE$1,AZ1425,TRUE,_xll.ohTrigger(Trigger,Trigger12M))</f>
        <v>1.5378751949700745E-2</v>
      </c>
    </row>
    <row r="1426" spans="51:56" ht="11.25" customHeight="1" x14ac:dyDescent="0.25">
      <c r="AY1426" s="106" t="s">
        <v>83</v>
      </c>
      <c r="AZ1426" s="105">
        <f>_xll.qlInterestRateIndexFixingDate(Currency&amp;"ibor"&amp;Tenor,BA1426,Trigger)</f>
        <v>49299</v>
      </c>
      <c r="BA1426" s="105">
        <f>_xll.qlCalendarAdvance(Calendar,BA1425,AY1426,"f",,Trigger)</f>
        <v>49305</v>
      </c>
      <c r="BB1426" s="105">
        <f>_xll.qlInterestRateIndexMaturity(Currency&amp;"ibor"&amp;Tenor,BA1426,Trigger)</f>
        <v>49670</v>
      </c>
      <c r="BC1426" s="257">
        <f>_xll.qlIndexFixing($AC$5,AZ1426,TRUE,_xll.ohTrigger(Trigger,Trigger12M))</f>
        <v>1.5799256283650705E-2</v>
      </c>
      <c r="BD1426" s="257">
        <f>_xll.qlIndexFixing($BE$1,AZ1426,TRUE,_xll.ohTrigger(Trigger,Trigger12M))</f>
        <v>1.5368363101545744E-2</v>
      </c>
    </row>
    <row r="1427" spans="51:56" ht="11.25" customHeight="1" x14ac:dyDescent="0.25">
      <c r="AY1427" s="106" t="s">
        <v>83</v>
      </c>
      <c r="AZ1427" s="105">
        <f>_xll.qlInterestRateIndexFixingDate(Currency&amp;"ibor"&amp;Tenor,BA1427,Trigger)</f>
        <v>49307</v>
      </c>
      <c r="BA1427" s="105">
        <f>_xll.qlCalendarAdvance(Calendar,BA1426,AY1427,"f",,Trigger)</f>
        <v>49312</v>
      </c>
      <c r="BB1427" s="105">
        <f>_xll.qlInterestRateIndexMaturity(Currency&amp;"ibor"&amp;Tenor,BA1427,Trigger)</f>
        <v>49677</v>
      </c>
      <c r="BC1427" s="257">
        <f>_xll.qlIndexFixing($AC$5,AZ1427,TRUE,_xll.ohTrigger(Trigger,Trigger12M))</f>
        <v>1.5789993497017211E-2</v>
      </c>
      <c r="BD1427" s="257">
        <f>_xll.qlIndexFixing($BE$1,AZ1427,TRUE,_xll.ohTrigger(Trigger,Trigger12M))</f>
        <v>1.5359280427108532E-2</v>
      </c>
    </row>
    <row r="1428" spans="51:56" ht="11.25" customHeight="1" x14ac:dyDescent="0.25">
      <c r="AY1428" s="106" t="s">
        <v>83</v>
      </c>
      <c r="AZ1428" s="105">
        <f>_xll.qlInterestRateIndexFixingDate(Currency&amp;"ibor"&amp;Tenor,BA1428,Trigger)</f>
        <v>49317</v>
      </c>
      <c r="BA1428" s="105">
        <f>_xll.qlCalendarAdvance(Calendar,BA1427,AY1428,"f",,Trigger)</f>
        <v>49319</v>
      </c>
      <c r="BB1428" s="105">
        <f>_xll.qlInterestRateIndexMaturity(Currency&amp;"ibor"&amp;Tenor,BA1428,Trigger)</f>
        <v>49684</v>
      </c>
      <c r="BC1428" s="257">
        <f>_xll.qlIndexFixing($AC$5,AZ1428,TRUE,_xll.ohTrigger(Trigger,Trigger12M))</f>
        <v>1.5780705230630396E-2</v>
      </c>
      <c r="BD1428" s="257">
        <f>_xll.qlIndexFixing($BE$1,AZ1428,TRUE,_xll.ohTrigger(Trigger,Trigger12M))</f>
        <v>1.5350205322382533E-2</v>
      </c>
    </row>
    <row r="1429" spans="51:56" ht="11.25" customHeight="1" x14ac:dyDescent="0.25">
      <c r="AY1429" s="106" t="s">
        <v>83</v>
      </c>
      <c r="AZ1429" s="105">
        <f>_xll.qlInterestRateIndexFixingDate(Currency&amp;"ibor"&amp;Tenor,BA1429,Trigger)</f>
        <v>49324</v>
      </c>
      <c r="BA1429" s="105">
        <f>_xll.qlCalendarAdvance(Calendar,BA1428,AY1429,"f",,Trigger)</f>
        <v>49326</v>
      </c>
      <c r="BB1429" s="105">
        <f>_xll.qlInterestRateIndexMaturity(Currency&amp;"ibor"&amp;Tenor,BA1429,Trigger)</f>
        <v>49691</v>
      </c>
      <c r="BC1429" s="257">
        <f>_xll.qlIndexFixing($AC$5,AZ1429,TRUE,_xll.ohTrigger(Trigger,Trigger12M))</f>
        <v>1.5771391485200049E-2</v>
      </c>
      <c r="BD1429" s="257">
        <f>_xll.qlIndexFixing($BE$1,AZ1429,TRUE,_xll.ohTrigger(Trigger,Trigger12M))</f>
        <v>1.534113827210285E-2</v>
      </c>
    </row>
    <row r="1430" spans="51:56" ht="11.25" customHeight="1" x14ac:dyDescent="0.25">
      <c r="AY1430" s="106" t="s">
        <v>83</v>
      </c>
      <c r="AZ1430" s="105">
        <f>_xll.qlInterestRateIndexFixingDate(Currency&amp;"ibor"&amp;Tenor,BA1430,Trigger)</f>
        <v>49331</v>
      </c>
      <c r="BA1430" s="105">
        <f>_xll.qlCalendarAdvance(Calendar,BA1429,AY1430,"f",,Trigger)</f>
        <v>49333</v>
      </c>
      <c r="BB1430" s="105">
        <f>_xll.qlInterestRateIndexMaturity(Currency&amp;"ibor"&amp;Tenor,BA1430,Trigger)</f>
        <v>49698</v>
      </c>
      <c r="BC1430" s="257">
        <f>_xll.qlIndexFixing($AC$5,AZ1430,TRUE,_xll.ohTrigger(Trigger,Trigger12M))</f>
        <v>1.5762052261438585E-2</v>
      </c>
      <c r="BD1430" s="257">
        <f>_xll.qlIndexFixing($BE$1,AZ1430,TRUE,_xll.ohTrigger(Trigger,Trigger12M))</f>
        <v>1.5332079762194207E-2</v>
      </c>
    </row>
    <row r="1431" spans="51:56" ht="11.25" customHeight="1" x14ac:dyDescent="0.25">
      <c r="AY1431" s="106" t="s">
        <v>83</v>
      </c>
      <c r="AZ1431" s="105">
        <f>_xll.qlInterestRateIndexFixingDate(Currency&amp;"ibor"&amp;Tenor,BA1431,Trigger)</f>
        <v>49338</v>
      </c>
      <c r="BA1431" s="105">
        <f>_xll.qlCalendarAdvance(Calendar,BA1430,AY1431,"f",,Trigger)</f>
        <v>49340</v>
      </c>
      <c r="BB1431" s="105">
        <f>_xll.qlInterestRateIndexMaturity(Currency&amp;"ibor"&amp;Tenor,BA1431,Trigger)</f>
        <v>49705</v>
      </c>
      <c r="BC1431" s="257">
        <f>_xll.qlIndexFixing($AC$5,AZ1431,TRUE,_xll.ohTrigger(Trigger,Trigger12M))</f>
        <v>1.5752687560059736E-2</v>
      </c>
      <c r="BD1431" s="257">
        <f>_xll.qlIndexFixing($BE$1,AZ1431,TRUE,_xll.ohTrigger(Trigger,Trigger12M))</f>
        <v>1.5323030279771829E-2</v>
      </c>
    </row>
    <row r="1432" spans="51:56" ht="11.25" customHeight="1" x14ac:dyDescent="0.25">
      <c r="AY1432" s="106" t="s">
        <v>83</v>
      </c>
      <c r="AZ1432" s="105">
        <f>_xll.qlInterestRateIndexFixingDate(Currency&amp;"ibor"&amp;Tenor,BA1432,Trigger)</f>
        <v>49345</v>
      </c>
      <c r="BA1432" s="105">
        <f>_xll.qlCalendarAdvance(Calendar,BA1431,AY1432,"f",,Trigger)</f>
        <v>49347</v>
      </c>
      <c r="BB1432" s="105">
        <f>_xll.qlInterestRateIndexMaturity(Currency&amp;"ibor"&amp;Tenor,BA1432,Trigger)</f>
        <v>49712</v>
      </c>
      <c r="BC1432" s="257">
        <f>_xll.qlIndexFixing($AC$5,AZ1432,TRUE,_xll.ohTrigger(Trigger,Trigger12M))</f>
        <v>1.5743297381779642E-2</v>
      </c>
      <c r="BD1432" s="257">
        <f>_xll.qlIndexFixing($BE$1,AZ1432,TRUE,_xll.ohTrigger(Trigger,Trigger12M))</f>
        <v>1.5313990313141223E-2</v>
      </c>
    </row>
    <row r="1433" spans="51:56" ht="11.25" customHeight="1" x14ac:dyDescent="0.25">
      <c r="AY1433" s="106" t="s">
        <v>83</v>
      </c>
      <c r="AZ1433" s="105">
        <f>_xll.qlInterestRateIndexFixingDate(Currency&amp;"ibor"&amp;Tenor,BA1433,Trigger)</f>
        <v>49352</v>
      </c>
      <c r="BA1433" s="105">
        <f>_xll.qlCalendarAdvance(Calendar,BA1432,AY1433,"f",,Trigger)</f>
        <v>49354</v>
      </c>
      <c r="BB1433" s="105">
        <f>_xll.qlInterestRateIndexMaturity(Currency&amp;"ibor"&amp;Tenor,BA1433,Trigger)</f>
        <v>49719</v>
      </c>
      <c r="BC1433" s="257">
        <f>_xll.qlIndexFixing($AC$5,AZ1433,TRUE,_xll.ohTrigger(Trigger,Trigger12M))</f>
        <v>1.5733881727315754E-2</v>
      </c>
      <c r="BD1433" s="257">
        <f>_xll.qlIndexFixing($BE$1,AZ1433,TRUE,_xll.ohTrigger(Trigger,Trigger12M))</f>
        <v>1.5304960351797955E-2</v>
      </c>
    </row>
    <row r="1434" spans="51:56" ht="11.25" customHeight="1" x14ac:dyDescent="0.25">
      <c r="AY1434" s="106" t="s">
        <v>83</v>
      </c>
      <c r="AZ1434" s="105">
        <f>_xll.qlInterestRateIndexFixingDate(Currency&amp;"ibor"&amp;Tenor,BA1434,Trigger)</f>
        <v>49359</v>
      </c>
      <c r="BA1434" s="105">
        <f>_xll.qlCalendarAdvance(Calendar,BA1433,AY1434,"f",,Trigger)</f>
        <v>49361</v>
      </c>
      <c r="BB1434" s="105">
        <f>_xll.qlInterestRateIndexMaturity(Currency&amp;"ibor"&amp;Tenor,BA1434,Trigger)</f>
        <v>49726</v>
      </c>
      <c r="BC1434" s="257">
        <f>_xll.qlIndexFixing($AC$5,AZ1434,TRUE,_xll.ohTrigger(Trigger,Trigger12M))</f>
        <v>1.5724440597388156E-2</v>
      </c>
      <c r="BD1434" s="257">
        <f>_xll.qlIndexFixing($BE$1,AZ1434,TRUE,_xll.ohTrigger(Trigger,Trigger12M))</f>
        <v>1.5295940886427873E-2</v>
      </c>
    </row>
    <row r="1435" spans="51:56" ht="11.25" customHeight="1" x14ac:dyDescent="0.25">
      <c r="AY1435" s="106" t="s">
        <v>83</v>
      </c>
      <c r="AZ1435" s="105">
        <f>_xll.qlInterestRateIndexFixingDate(Currency&amp;"ibor"&amp;Tenor,BA1435,Trigger)</f>
        <v>49366</v>
      </c>
      <c r="BA1435" s="105">
        <f>_xll.qlCalendarAdvance(Calendar,BA1434,AY1435,"f",,Trigger)</f>
        <v>49368</v>
      </c>
      <c r="BB1435" s="105">
        <f>_xll.qlInterestRateIndexMaturity(Currency&amp;"ibor"&amp;Tenor,BA1435,Trigger)</f>
        <v>49734</v>
      </c>
      <c r="BC1435" s="257">
        <f>_xll.qlIndexFixing($AC$5,AZ1435,TRUE,_xll.ohTrigger(Trigger,Trigger12M))</f>
        <v>1.5715072938953138E-2</v>
      </c>
      <c r="BD1435" s="257">
        <f>_xll.qlIndexFixing($BE$1,AZ1435,TRUE,_xll.ohTrigger(Trigger,Trigger12M))</f>
        <v>1.5286620270255744E-2</v>
      </c>
    </row>
    <row r="1436" spans="51:56" ht="11.25" customHeight="1" x14ac:dyDescent="0.25">
      <c r="AY1436" s="106" t="s">
        <v>83</v>
      </c>
      <c r="AZ1436" s="105">
        <f>_xll.qlInterestRateIndexFixingDate(Currency&amp;"ibor"&amp;Tenor,BA1436,Trigger)</f>
        <v>49373</v>
      </c>
      <c r="BA1436" s="105">
        <f>_xll.qlCalendarAdvance(Calendar,BA1435,AY1436,"f",,Trigger)</f>
        <v>49375</v>
      </c>
      <c r="BB1436" s="105">
        <f>_xll.qlInterestRateIndexMaturity(Currency&amp;"ibor"&amp;Tenor,BA1436,Trigger)</f>
        <v>49741</v>
      </c>
      <c r="BC1436" s="257">
        <f>_xll.qlIndexFixing($AC$5,AZ1436,TRUE,_xll.ohTrigger(Trigger,Trigger12M))</f>
        <v>1.5705616004483083E-2</v>
      </c>
      <c r="BD1436" s="257">
        <f>_xll.qlIndexFixing($BE$1,AZ1436,TRUE,_xll.ohTrigger(Trigger,Trigger12M))</f>
        <v>1.5277624070256591E-2</v>
      </c>
    </row>
    <row r="1437" spans="51:56" ht="11.25" customHeight="1" x14ac:dyDescent="0.25">
      <c r="AY1437" s="106" t="s">
        <v>83</v>
      </c>
      <c r="AZ1437" s="105">
        <f>_xll.qlInterestRateIndexFixingDate(Currency&amp;"ibor"&amp;Tenor,BA1437,Trigger)</f>
        <v>49380</v>
      </c>
      <c r="BA1437" s="105">
        <f>_xll.qlCalendarAdvance(Calendar,BA1436,AY1437,"f",,Trigger)</f>
        <v>49382</v>
      </c>
      <c r="BB1437" s="105">
        <f>_xll.qlInterestRateIndexMaturity(Currency&amp;"ibor"&amp;Tenor,BA1437,Trigger)</f>
        <v>49748</v>
      </c>
      <c r="BC1437" s="257">
        <f>_xll.qlIndexFixing($AC$5,AZ1437,TRUE,_xll.ohTrigger(Trigger,Trigger12M))</f>
        <v>1.5696133665042876E-2</v>
      </c>
      <c r="BD1437" s="257">
        <f>_xll.qlIndexFixing($BE$1,AZ1437,TRUE,_xll.ohTrigger(Trigger,Trigger12M))</f>
        <v>1.5268639870763382E-2</v>
      </c>
    </row>
    <row r="1438" spans="51:56" ht="11.25" customHeight="1" x14ac:dyDescent="0.25">
      <c r="AY1438" s="106" t="s">
        <v>83</v>
      </c>
      <c r="AZ1438" s="105">
        <f>_xll.qlInterestRateIndexFixingDate(Currency&amp;"ibor"&amp;Tenor,BA1438,Trigger)</f>
        <v>49387</v>
      </c>
      <c r="BA1438" s="105">
        <f>_xll.qlCalendarAdvance(Calendar,BA1437,AY1438,"f",,Trigger)</f>
        <v>49389</v>
      </c>
      <c r="BB1438" s="105">
        <f>_xll.qlInterestRateIndexMaturity(Currency&amp;"ibor"&amp;Tenor,BA1438,Trigger)</f>
        <v>49755</v>
      </c>
      <c r="BC1438" s="257">
        <f>_xll.qlIndexFixing($AC$5,AZ1438,TRUE,_xll.ohTrigger(Trigger,Trigger12M))</f>
        <v>1.5686625921357625E-2</v>
      </c>
      <c r="BD1438" s="257">
        <f>_xll.qlIndexFixing($BE$1,AZ1438,TRUE,_xll.ohTrigger(Trigger,Trigger12M))</f>
        <v>1.5259668166420444E-2</v>
      </c>
    </row>
    <row r="1439" spans="51:56" ht="11.25" customHeight="1" x14ac:dyDescent="0.25">
      <c r="AY1439" s="106" t="s">
        <v>83</v>
      </c>
      <c r="AZ1439" s="105">
        <f>_xll.qlInterestRateIndexFixingDate(Currency&amp;"ibor"&amp;Tenor,BA1439,Trigger)</f>
        <v>49390</v>
      </c>
      <c r="BA1439" s="105">
        <f>_xll.qlCalendarAdvance(Calendar,BA1438,AY1439,"f",,Trigger)</f>
        <v>49396</v>
      </c>
      <c r="BB1439" s="105">
        <f>_xll.qlInterestRateIndexMaturity(Currency&amp;"ibor"&amp;Tenor,BA1439,Trigger)</f>
        <v>49762</v>
      </c>
      <c r="BC1439" s="257">
        <f>_xll.qlIndexFixing($AC$5,AZ1439,TRUE,_xll.ohTrigger(Trigger,Trigger12M))</f>
        <v>1.5677092774153741E-2</v>
      </c>
      <c r="BD1439" s="257">
        <f>_xll.qlIndexFixing($BE$1,AZ1439,TRUE,_xll.ohTrigger(Trigger,Trigger12M))</f>
        <v>1.5250709453059784E-2</v>
      </c>
    </row>
    <row r="1440" spans="51:56" ht="11.25" customHeight="1" x14ac:dyDescent="0.25">
      <c r="AY1440" s="106" t="s">
        <v>83</v>
      </c>
      <c r="AZ1440" s="105">
        <f>_xll.qlInterestRateIndexFixingDate(Currency&amp;"ibor"&amp;Tenor,BA1440,Trigger)</f>
        <v>49401</v>
      </c>
      <c r="BA1440" s="105">
        <f>_xll.qlCalendarAdvance(Calendar,BA1439,AY1440,"f",,Trigger)</f>
        <v>49403</v>
      </c>
      <c r="BB1440" s="105">
        <f>_xll.qlInterestRateIndexMaturity(Currency&amp;"ibor"&amp;Tenor,BA1440,Trigger)</f>
        <v>49769</v>
      </c>
      <c r="BC1440" s="257">
        <f>_xll.qlIndexFixing($AC$5,AZ1440,TRUE,_xll.ohTrigger(Trigger,Trigger12M))</f>
        <v>1.5667534224160257E-2</v>
      </c>
      <c r="BD1440" s="257">
        <f>_xll.qlIndexFixing($BE$1,AZ1440,TRUE,_xll.ohTrigger(Trigger,Trigger12M))</f>
        <v>1.5241764227698693E-2</v>
      </c>
    </row>
    <row r="1441" spans="51:56" ht="11.25" customHeight="1" x14ac:dyDescent="0.25">
      <c r="AY1441" s="106" t="s">
        <v>83</v>
      </c>
      <c r="AZ1441" s="105">
        <f>_xll.qlInterestRateIndexFixingDate(Currency&amp;"ibor"&amp;Tenor,BA1441,Trigger)</f>
        <v>49408</v>
      </c>
      <c r="BA1441" s="105">
        <f>_xll.qlCalendarAdvance(Calendar,BA1440,AY1441,"f",,Trigger)</f>
        <v>49410</v>
      </c>
      <c r="BB1441" s="105">
        <f>_xll.qlInterestRateIndexMaturity(Currency&amp;"ibor"&amp;Tenor,BA1441,Trigger)</f>
        <v>49780</v>
      </c>
      <c r="BC1441" s="257">
        <f>_xll.qlIndexFixing($AC$5,AZ1441,TRUE,_xll.ohTrigger(Trigger,Trigger12M))</f>
        <v>1.5659208790484769E-2</v>
      </c>
      <c r="BD1441" s="257">
        <f>_xll.qlIndexFixing($BE$1,AZ1441,TRUE,_xll.ohTrigger(Trigger,Trigger12M))</f>
        <v>1.5231605889377225E-2</v>
      </c>
    </row>
    <row r="1442" spans="51:56" ht="11.25" customHeight="1" x14ac:dyDescent="0.25">
      <c r="AY1442" s="106" t="s">
        <v>83</v>
      </c>
      <c r="AZ1442" s="105">
        <f>_xll.qlInterestRateIndexFixingDate(Currency&amp;"ibor"&amp;Tenor,BA1442,Trigger)</f>
        <v>49415</v>
      </c>
      <c r="BA1442" s="105">
        <f>_xll.qlCalendarAdvance(Calendar,BA1441,AY1442,"f",,Trigger)</f>
        <v>49417</v>
      </c>
      <c r="BB1442" s="105">
        <f>_xll.qlInterestRateIndexMaturity(Currency&amp;"ibor"&amp;Tenor,BA1442,Trigger)</f>
        <v>49783</v>
      </c>
      <c r="BC1442" s="257">
        <f>_xll.qlIndexFixing($AC$5,AZ1442,TRUE,_xll.ohTrigger(Trigger,Trigger12M))</f>
        <v>1.5648340918729152E-2</v>
      </c>
      <c r="BD1442" s="257">
        <f>_xll.qlIndexFixing($BE$1,AZ1442,TRUE,_xll.ohTrigger(Trigger,Trigger12M))</f>
        <v>1.522391623498477E-2</v>
      </c>
    </row>
    <row r="1443" spans="51:56" ht="11.25" customHeight="1" x14ac:dyDescent="0.25">
      <c r="AY1443" s="106" t="s">
        <v>83</v>
      </c>
      <c r="AZ1443" s="105">
        <f>_xll.qlInterestRateIndexFixingDate(Currency&amp;"ibor"&amp;Tenor,BA1443,Trigger)</f>
        <v>49422</v>
      </c>
      <c r="BA1443" s="105">
        <f>_xll.qlCalendarAdvance(Calendar,BA1442,AY1443,"f",,Trigger)</f>
        <v>49424</v>
      </c>
      <c r="BB1443" s="105">
        <f>_xll.qlInterestRateIndexMaturity(Currency&amp;"ibor"&amp;Tenor,BA1443,Trigger)</f>
        <v>49790</v>
      </c>
      <c r="BC1443" s="257">
        <f>_xll.qlIndexFixing($AC$5,AZ1443,TRUE,_xll.ohTrigger(Trigger,Trigger12M))</f>
        <v>1.5638706164758768E-2</v>
      </c>
      <c r="BD1443" s="257">
        <f>_xll.qlIndexFixing($BE$1,AZ1443,TRUE,_xll.ohTrigger(Trigger,Trigger12M))</f>
        <v>1.5215014467602534E-2</v>
      </c>
    </row>
    <row r="1444" spans="51:56" ht="11.25" customHeight="1" x14ac:dyDescent="0.25">
      <c r="AY1444" s="106" t="s">
        <v>83</v>
      </c>
      <c r="AZ1444" s="105">
        <f>_xll.qlInterestRateIndexFixingDate(Currency&amp;"ibor"&amp;Tenor,BA1444,Trigger)</f>
        <v>49426</v>
      </c>
      <c r="BA1444" s="105">
        <f>_xll.qlCalendarAdvance(Calendar,BA1443,AY1444,"f",,Trigger)</f>
        <v>49431</v>
      </c>
      <c r="BB1444" s="105">
        <f>_xll.qlInterestRateIndexMaturity(Currency&amp;"ibor"&amp;Tenor,BA1444,Trigger)</f>
        <v>49797</v>
      </c>
      <c r="BC1444" s="257">
        <f>_xll.qlIndexFixing($AC$5,AZ1444,TRUE,_xll.ohTrigger(Trigger,Trigger12M))</f>
        <v>1.5629046010933054E-2</v>
      </c>
      <c r="BD1444" s="257">
        <f>_xll.qlIndexFixing($BE$1,AZ1444,TRUE,_xll.ohTrigger(Trigger,Trigger12M))</f>
        <v>1.5206128188162813E-2</v>
      </c>
    </row>
    <row r="1445" spans="51:56" ht="11.25" customHeight="1" x14ac:dyDescent="0.25">
      <c r="AY1445" s="106" t="s">
        <v>83</v>
      </c>
      <c r="AZ1445" s="105">
        <f>_xll.qlInterestRateIndexFixingDate(Currency&amp;"ibor"&amp;Tenor,BA1445,Trigger)</f>
        <v>49436</v>
      </c>
      <c r="BA1445" s="105">
        <f>_xll.qlCalendarAdvance(Calendar,BA1444,AY1445,"f",,Trigger)</f>
        <v>49438</v>
      </c>
      <c r="BB1445" s="105">
        <f>_xll.qlInterestRateIndexMaturity(Currency&amp;"ibor"&amp;Tenor,BA1445,Trigger)</f>
        <v>49804</v>
      </c>
      <c r="BC1445" s="257">
        <f>_xll.qlIndexFixing($AC$5,AZ1445,TRUE,_xll.ohTrigger(Trigger,Trigger12M))</f>
        <v>1.5619360457990865E-2</v>
      </c>
      <c r="BD1445" s="257">
        <f>_xll.qlIndexFixing($BE$1,AZ1445,TRUE,_xll.ohTrigger(Trigger,Trigger12M))</f>
        <v>1.5197257899618255E-2</v>
      </c>
    </row>
    <row r="1446" spans="51:56" ht="11.25" customHeight="1" x14ac:dyDescent="0.25">
      <c r="AY1446" s="106" t="s">
        <v>83</v>
      </c>
      <c r="AZ1446" s="105">
        <f>_xll.qlInterestRateIndexFixingDate(Currency&amp;"ibor"&amp;Tenor,BA1446,Trigger)</f>
        <v>49443</v>
      </c>
      <c r="BA1446" s="105">
        <f>_xll.qlCalendarAdvance(Calendar,BA1445,AY1446,"f",,Trigger)</f>
        <v>49445</v>
      </c>
      <c r="BB1446" s="105">
        <f>_xll.qlInterestRateIndexMaturity(Currency&amp;"ibor"&amp;Tenor,BA1446,Trigger)</f>
        <v>49811</v>
      </c>
      <c r="BC1446" s="257">
        <f>_xll.qlIndexFixing($AC$5,AZ1446,TRUE,_xll.ohTrigger(Trigger,Trigger12M))</f>
        <v>1.5609649506672161E-2</v>
      </c>
      <c r="BD1446" s="257">
        <f>_xll.qlIndexFixing($BE$1,AZ1446,TRUE,_xll.ohTrigger(Trigger,Trigger12M))</f>
        <v>1.5188404106108545E-2</v>
      </c>
    </row>
    <row r="1447" spans="51:56" ht="11.25" customHeight="1" x14ac:dyDescent="0.25">
      <c r="AY1447" s="106" t="s">
        <v>83</v>
      </c>
      <c r="AZ1447" s="105">
        <f>_xll.qlInterestRateIndexFixingDate(Currency&amp;"ibor"&amp;Tenor,BA1447,Trigger)</f>
        <v>49450</v>
      </c>
      <c r="BA1447" s="105">
        <f>_xll.qlCalendarAdvance(Calendar,BA1446,AY1447,"f",,Trigger)</f>
        <v>49452</v>
      </c>
      <c r="BB1447" s="105">
        <f>_xll.qlInterestRateIndexMaturity(Currency&amp;"ibor"&amp;Tenor,BA1447,Trigger)</f>
        <v>49818</v>
      </c>
      <c r="BC1447" s="257">
        <f>_xll.qlIndexFixing($AC$5,AZ1447,TRUE,_xll.ohTrigger(Trigger,Trigger12M))</f>
        <v>1.5599913157719298E-2</v>
      </c>
      <c r="BD1447" s="257">
        <f>_xll.qlIndexFixing($BE$1,AZ1447,TRUE,_xll.ohTrigger(Trigger,Trigger12M))</f>
        <v>1.5179567312961046E-2</v>
      </c>
    </row>
    <row r="1448" spans="51:56" ht="11.25" customHeight="1" x14ac:dyDescent="0.25">
      <c r="AY1448" s="106" t="s">
        <v>83</v>
      </c>
      <c r="AZ1448" s="105">
        <f>_xll.qlInterestRateIndexFixingDate(Currency&amp;"ibor"&amp;Tenor,BA1448,Trigger)</f>
        <v>49457</v>
      </c>
      <c r="BA1448" s="105">
        <f>_xll.qlCalendarAdvance(Calendar,BA1447,AY1448,"f",,Trigger)</f>
        <v>49459</v>
      </c>
      <c r="BB1448" s="105">
        <f>_xll.qlInterestRateIndexMaturity(Currency&amp;"ibor"&amp;Tenor,BA1448,Trigger)</f>
        <v>49825</v>
      </c>
      <c r="BC1448" s="257">
        <f>_xll.qlIndexFixing($AC$5,AZ1448,TRUE,_xll.ohTrigger(Trigger,Trigger12M))</f>
        <v>1.5590151411877034E-2</v>
      </c>
      <c r="BD1448" s="257">
        <f>_xll.qlIndexFixing($BE$1,AZ1448,TRUE,_xll.ohTrigger(Trigger,Trigger12M))</f>
        <v>1.5170748026689277E-2</v>
      </c>
    </row>
    <row r="1449" spans="51:56" ht="11.25" customHeight="1" x14ac:dyDescent="0.25">
      <c r="AY1449" s="106" t="s">
        <v>83</v>
      </c>
      <c r="AZ1449" s="105">
        <f>_xll.qlInterestRateIndexFixingDate(Currency&amp;"ibor"&amp;Tenor,BA1449,Trigger)</f>
        <v>49464</v>
      </c>
      <c r="BA1449" s="105">
        <f>_xll.qlCalendarAdvance(Calendar,BA1448,AY1449,"f",,Trigger)</f>
        <v>49466</v>
      </c>
      <c r="BB1449" s="105">
        <f>_xll.qlInterestRateIndexMaturity(Currency&amp;"ibor"&amp;Tenor,BA1449,Trigger)</f>
        <v>49832</v>
      </c>
      <c r="BC1449" s="257">
        <f>_xll.qlIndexFixing($AC$5,AZ1449,TRUE,_xll.ohTrigger(Trigger,Trigger12M))</f>
        <v>1.5577521103319537E-2</v>
      </c>
      <c r="BD1449" s="257">
        <f>_xll.qlIndexFixing($BE$1,AZ1449,TRUE,_xll.ohTrigger(Trigger,Trigger12M))</f>
        <v>1.5161946753772904E-2</v>
      </c>
    </row>
    <row r="1450" spans="51:56" ht="11.25" customHeight="1" x14ac:dyDescent="0.25">
      <c r="AY1450" s="106" t="s">
        <v>83</v>
      </c>
      <c r="AZ1450" s="105">
        <f>_xll.qlInterestRateIndexFixingDate(Currency&amp;"ibor"&amp;Tenor,BA1450,Trigger)</f>
        <v>49471</v>
      </c>
      <c r="BA1450" s="105">
        <f>_xll.qlCalendarAdvance(Calendar,BA1449,AY1450,"f",,Trigger)</f>
        <v>49473</v>
      </c>
      <c r="BB1450" s="105">
        <f>_xll.qlInterestRateIndexMaturity(Currency&amp;"ibor"&amp;Tenor,BA1450,Trigger)</f>
        <v>49839</v>
      </c>
      <c r="BC1450" s="257">
        <f>_xll.qlIndexFixing($AC$5,AZ1450,TRUE,_xll.ohTrigger(Trigger,Trigger12M))</f>
        <v>1.5569390584541081E-2</v>
      </c>
      <c r="BD1450" s="257">
        <f>_xll.qlIndexFixing($BE$1,AZ1450,TRUE,_xll.ohTrigger(Trigger,Trigger12M))</f>
        <v>1.5153163895322333E-2</v>
      </c>
    </row>
    <row r="1451" spans="51:56" ht="11.25" customHeight="1" x14ac:dyDescent="0.25">
      <c r="AY1451" s="106" t="s">
        <v>83</v>
      </c>
      <c r="AZ1451" s="105">
        <f>_xll.qlInterestRateIndexFixingDate(Currency&amp;"ibor"&amp;Tenor,BA1451,Trigger)</f>
        <v>49478</v>
      </c>
      <c r="BA1451" s="105">
        <f>_xll.qlCalendarAdvance(Calendar,BA1450,AY1451,"f",,Trigger)</f>
        <v>49480</v>
      </c>
      <c r="BB1451" s="105">
        <f>_xll.qlInterestRateIndexMaturity(Currency&amp;"ibor"&amp;Tenor,BA1451,Trigger)</f>
        <v>49846</v>
      </c>
      <c r="BC1451" s="257">
        <f>_xll.qlIndexFixing($AC$5,AZ1451,TRUE,_xll.ohTrigger(Trigger,Trigger12M))</f>
        <v>1.5561238922874528E-2</v>
      </c>
      <c r="BD1451" s="257">
        <f>_xll.qlIndexFixing($BE$1,AZ1451,TRUE,_xll.ohTrigger(Trigger,Trigger12M))</f>
        <v>1.514439966532158E-2</v>
      </c>
    </row>
    <row r="1452" spans="51:56" ht="11.25" customHeight="1" x14ac:dyDescent="0.25">
      <c r="AY1452" s="106" t="s">
        <v>83</v>
      </c>
      <c r="AZ1452" s="105">
        <f>_xll.qlInterestRateIndexFixingDate(Currency&amp;"ibor"&amp;Tenor,BA1452,Trigger)</f>
        <v>49485</v>
      </c>
      <c r="BA1452" s="105">
        <f>_xll.qlCalendarAdvance(Calendar,BA1451,AY1452,"f",,Trigger)</f>
        <v>49487</v>
      </c>
      <c r="BB1452" s="105">
        <f>_xll.qlInterestRateIndexMaturity(Currency&amp;"ibor"&amp;Tenor,BA1452,Trigger)</f>
        <v>49853</v>
      </c>
      <c r="BC1452" s="257">
        <f>_xll.qlIndexFixing($AC$5,AZ1452,TRUE,_xll.ohTrigger(Trigger,Trigger12M))</f>
        <v>1.5553066118839028E-2</v>
      </c>
      <c r="BD1452" s="257">
        <f>_xll.qlIndexFixing($BE$1,AZ1452,TRUE,_xll.ohTrigger(Trigger,Trigger12M))</f>
        <v>1.5135654258677474E-2</v>
      </c>
    </row>
    <row r="1453" spans="51:56" ht="11.25" customHeight="1" x14ac:dyDescent="0.25">
      <c r="AY1453" s="106" t="s">
        <v>83</v>
      </c>
      <c r="AZ1453" s="105">
        <f>_xll.qlInterestRateIndexFixingDate(Currency&amp;"ibor"&amp;Tenor,BA1453,Trigger)</f>
        <v>49492</v>
      </c>
      <c r="BA1453" s="105">
        <f>_xll.qlCalendarAdvance(Calendar,BA1452,AY1453,"f",,Trigger)</f>
        <v>49494</v>
      </c>
      <c r="BB1453" s="105">
        <f>_xll.qlInterestRateIndexMaturity(Currency&amp;"ibor"&amp;Tenor,BA1453,Trigger)</f>
        <v>49860</v>
      </c>
      <c r="BC1453" s="257">
        <f>_xll.qlIndexFixing($AC$5,AZ1453,TRUE,_xll.ohTrigger(Trigger,Trigger12M))</f>
        <v>1.5544872172954164E-2</v>
      </c>
      <c r="BD1453" s="257">
        <f>_xll.qlIndexFixing($BE$1,AZ1453,TRUE,_xll.ohTrigger(Trigger,Trigger12M))</f>
        <v>1.5126927870290062E-2</v>
      </c>
    </row>
    <row r="1454" spans="51:56" ht="11.25" customHeight="1" x14ac:dyDescent="0.25">
      <c r="AY1454" s="106" t="s">
        <v>83</v>
      </c>
      <c r="AZ1454" s="105">
        <f>_xll.qlInterestRateIndexFixingDate(Currency&amp;"ibor"&amp;Tenor,BA1454,Trigger)</f>
        <v>49499</v>
      </c>
      <c r="BA1454" s="105">
        <f>_xll.qlCalendarAdvance(Calendar,BA1453,AY1454,"f",,Trigger)</f>
        <v>49501</v>
      </c>
      <c r="BB1454" s="105">
        <f>_xll.qlInterestRateIndexMaturity(Currency&amp;"ibor"&amp;Tenor,BA1454,Trigger)</f>
        <v>49867</v>
      </c>
      <c r="BC1454" s="257">
        <f>_xll.qlIndexFixing($AC$5,AZ1454,TRUE,_xll.ohTrigger(Trigger,Trigger12M))</f>
        <v>1.553665708574083E-2</v>
      </c>
      <c r="BD1454" s="257">
        <f>_xll.qlIndexFixing($BE$1,AZ1454,TRUE,_xll.ohTrigger(Trigger,Trigger12M))</f>
        <v>1.5118220695054157E-2</v>
      </c>
    </row>
    <row r="1455" spans="51:56" ht="11.25" customHeight="1" x14ac:dyDescent="0.25">
      <c r="AY1455" s="106" t="s">
        <v>83</v>
      </c>
      <c r="AZ1455" s="105">
        <f>_xll.qlInterestRateIndexFixingDate(Currency&amp;"ibor"&amp;Tenor,BA1455,Trigger)</f>
        <v>49506</v>
      </c>
      <c r="BA1455" s="105">
        <f>_xll.qlCalendarAdvance(Calendar,BA1454,AY1455,"f",,Trigger)</f>
        <v>49508</v>
      </c>
      <c r="BB1455" s="105">
        <f>_xll.qlInterestRateIndexMaturity(Currency&amp;"ibor"&amp;Tenor,BA1455,Trigger)</f>
        <v>49874</v>
      </c>
      <c r="BC1455" s="257">
        <f>_xll.qlIndexFixing($AC$5,AZ1455,TRUE,_xll.ohTrigger(Trigger,Trigger12M))</f>
        <v>1.5528420857722542E-2</v>
      </c>
      <c r="BD1455" s="257">
        <f>_xll.qlIndexFixing($BE$1,AZ1455,TRUE,_xll.ohTrigger(Trigger,Trigger12M))</f>
        <v>1.5109532927859111E-2</v>
      </c>
    </row>
    <row r="1456" spans="51:56" ht="11.25" customHeight="1" x14ac:dyDescent="0.25">
      <c r="AY1456" s="106" t="s">
        <v>83</v>
      </c>
      <c r="AZ1456" s="105">
        <f>_xll.qlInterestRateIndexFixingDate(Currency&amp;"ibor"&amp;Tenor,BA1456,Trigger)</f>
        <v>49513</v>
      </c>
      <c r="BA1456" s="105">
        <f>_xll.qlCalendarAdvance(Calendar,BA1455,AY1456,"f",,Trigger)</f>
        <v>49515</v>
      </c>
      <c r="BB1456" s="105">
        <f>_xll.qlInterestRateIndexMaturity(Currency&amp;"ibor"&amp;Tenor,BA1456,Trigger)</f>
        <v>49881</v>
      </c>
      <c r="BC1456" s="257">
        <f>_xll.qlIndexFixing($AC$5,AZ1456,TRUE,_xll.ohTrigger(Trigger,Trigger12M))</f>
        <v>1.5520163489422161E-2</v>
      </c>
      <c r="BD1456" s="257">
        <f>_xll.qlIndexFixing($BE$1,AZ1456,TRUE,_xll.ohTrigger(Trigger,Trigger12M))</f>
        <v>1.5100864763587501E-2</v>
      </c>
    </row>
    <row r="1457" spans="51:56" ht="11.25" customHeight="1" x14ac:dyDescent="0.25">
      <c r="AY1457" s="106" t="s">
        <v>83</v>
      </c>
      <c r="AZ1457" s="105">
        <f>_xll.qlInterestRateIndexFixingDate(Currency&amp;"ibor"&amp;Tenor,BA1457,Trigger)</f>
        <v>49520</v>
      </c>
      <c r="BA1457" s="105">
        <f>_xll.qlCalendarAdvance(Calendar,BA1456,AY1457,"f",,Trigger)</f>
        <v>49522</v>
      </c>
      <c r="BB1457" s="105">
        <f>_xll.qlInterestRateIndexMaturity(Currency&amp;"ibor"&amp;Tenor,BA1457,Trigger)</f>
        <v>49888</v>
      </c>
      <c r="BC1457" s="257">
        <f>_xll.qlIndexFixing($AC$5,AZ1457,TRUE,_xll.ohTrigger(Trigger,Trigger12M))</f>
        <v>1.5511884981365824E-2</v>
      </c>
      <c r="BD1457" s="257">
        <f>_xll.qlIndexFixing($BE$1,AZ1457,TRUE,_xll.ohTrigger(Trigger,Trigger12M))</f>
        <v>1.5092216397117103E-2</v>
      </c>
    </row>
    <row r="1458" spans="51:56" ht="11.25" customHeight="1" x14ac:dyDescent="0.25">
      <c r="AY1458" s="106" t="s">
        <v>83</v>
      </c>
      <c r="AZ1458" s="105">
        <f>_xll.qlInterestRateIndexFixingDate(Currency&amp;"ibor"&amp;Tenor,BA1458,Trigger)</f>
        <v>49527</v>
      </c>
      <c r="BA1458" s="105">
        <f>_xll.qlCalendarAdvance(Calendar,BA1457,AY1458,"f",,Trigger)</f>
        <v>49529</v>
      </c>
      <c r="BB1458" s="105">
        <f>_xll.qlInterestRateIndexMaturity(Currency&amp;"ibor"&amp;Tenor,BA1458,Trigger)</f>
        <v>49895</v>
      </c>
      <c r="BC1458" s="257">
        <f>_xll.qlIndexFixing($AC$5,AZ1458,TRUE,_xll.ohTrigger(Trigger,Trigger12M))</f>
        <v>1.5503585334079448E-2</v>
      </c>
      <c r="BD1458" s="257">
        <f>_xll.qlIndexFixing($BE$1,AZ1458,TRUE,_xll.ohTrigger(Trigger,Trigger12M))</f>
        <v>1.5083588023320016E-2</v>
      </c>
    </row>
    <row r="1459" spans="51:56" ht="11.25" customHeight="1" x14ac:dyDescent="0.25">
      <c r="AY1459" s="106" t="s">
        <v>83</v>
      </c>
      <c r="AZ1459" s="105">
        <f>_xll.qlInterestRateIndexFixingDate(Currency&amp;"ibor"&amp;Tenor,BA1459,Trigger)</f>
        <v>49534</v>
      </c>
      <c r="BA1459" s="105">
        <f>_xll.qlCalendarAdvance(Calendar,BA1458,AY1459,"f",,Trigger)</f>
        <v>49536</v>
      </c>
      <c r="BB1459" s="105">
        <f>_xll.qlInterestRateIndexMaturity(Currency&amp;"ibor"&amp;Tenor,BA1459,Trigger)</f>
        <v>49902</v>
      </c>
      <c r="BC1459" s="257">
        <f>_xll.qlIndexFixing($AC$5,AZ1459,TRUE,_xll.ohTrigger(Trigger,Trigger12M))</f>
        <v>1.5495264548091353E-2</v>
      </c>
      <c r="BD1459" s="257">
        <f>_xll.qlIndexFixing($BE$1,AZ1459,TRUE,_xll.ohTrigger(Trigger,Trigger12M))</f>
        <v>1.5074979837062656E-2</v>
      </c>
    </row>
    <row r="1460" spans="51:56" ht="11.25" customHeight="1" x14ac:dyDescent="0.25">
      <c r="AY1460" s="106" t="s">
        <v>83</v>
      </c>
      <c r="AZ1460" s="105">
        <f>_xll.qlInterestRateIndexFixingDate(Currency&amp;"ibor"&amp;Tenor,BA1460,Trigger)</f>
        <v>49541</v>
      </c>
      <c r="BA1460" s="105">
        <f>_xll.qlCalendarAdvance(Calendar,BA1459,AY1460,"f",,Trigger)</f>
        <v>49543</v>
      </c>
      <c r="BB1460" s="105">
        <f>_xll.qlInterestRateIndexMaturity(Currency&amp;"ibor"&amp;Tenor,BA1460,Trigger)</f>
        <v>49909</v>
      </c>
      <c r="BC1460" s="257">
        <f>_xll.qlIndexFixing($AC$5,AZ1460,TRUE,_xll.ohTrigger(Trigger,Trigger12M))</f>
        <v>1.5486922623930737E-2</v>
      </c>
      <c r="BD1460" s="257">
        <f>_xll.qlIndexFixing($BE$1,AZ1460,TRUE,_xll.ohTrigger(Trigger,Trigger12M))</f>
        <v>1.5066392033205981E-2</v>
      </c>
    </row>
    <row r="1461" spans="51:56" ht="11.25" customHeight="1" x14ac:dyDescent="0.25">
      <c r="AY1461" s="106" t="s">
        <v>83</v>
      </c>
      <c r="AZ1461" s="105">
        <f>_xll.qlInterestRateIndexFixingDate(Currency&amp;"ibor"&amp;Tenor,BA1461,Trigger)</f>
        <v>49548</v>
      </c>
      <c r="BA1461" s="105">
        <f>_xll.qlCalendarAdvance(Calendar,BA1460,AY1461,"f",,Trigger)</f>
        <v>49550</v>
      </c>
      <c r="BB1461" s="105">
        <f>_xll.qlInterestRateIndexMaturity(Currency&amp;"ibor"&amp;Tenor,BA1461,Trigger)</f>
        <v>49916</v>
      </c>
      <c r="BC1461" s="257">
        <f>_xll.qlIndexFixing($AC$5,AZ1461,TRUE,_xll.ohTrigger(Trigger,Trigger12M))</f>
        <v>1.5478559562128317E-2</v>
      </c>
      <c r="BD1461" s="257">
        <f>_xll.qlIndexFixing($BE$1,AZ1461,TRUE,_xll.ohTrigger(Trigger,Trigger12M))</f>
        <v>1.5057824806605708E-2</v>
      </c>
    </row>
    <row r="1462" spans="51:56" ht="11.25" customHeight="1" x14ac:dyDescent="0.25">
      <c r="AY1462" s="106" t="s">
        <v>83</v>
      </c>
      <c r="AZ1462" s="105">
        <f>_xll.qlInterestRateIndexFixingDate(Currency&amp;"ibor"&amp;Tenor,BA1462,Trigger)</f>
        <v>49555</v>
      </c>
      <c r="BA1462" s="105">
        <f>_xll.qlCalendarAdvance(Calendar,BA1461,AY1462,"f",,Trigger)</f>
        <v>49557</v>
      </c>
      <c r="BB1462" s="105">
        <f>_xll.qlInterestRateIndexMaturity(Currency&amp;"ibor"&amp;Tenor,BA1462,Trigger)</f>
        <v>49923</v>
      </c>
      <c r="BC1462" s="257">
        <f>_xll.qlIndexFixing($AC$5,AZ1462,TRUE,_xll.ohTrigger(Trigger,Trigger12M))</f>
        <v>1.5470175363216132E-2</v>
      </c>
      <c r="BD1462" s="257">
        <f>_xll.qlIndexFixing($BE$1,AZ1462,TRUE,_xll.ohTrigger(Trigger,Trigger12M))</f>
        <v>1.5049278352111655E-2</v>
      </c>
    </row>
    <row r="1463" spans="51:56" ht="11.25" customHeight="1" x14ac:dyDescent="0.25">
      <c r="AY1463" s="106" t="s">
        <v>83</v>
      </c>
      <c r="AZ1463" s="105">
        <f>_xll.qlInterestRateIndexFixingDate(Currency&amp;"ibor"&amp;Tenor,BA1463,Trigger)</f>
        <v>49562</v>
      </c>
      <c r="BA1463" s="105">
        <f>_xll.qlCalendarAdvance(Calendar,BA1462,AY1463,"f",,Trigger)</f>
        <v>49564</v>
      </c>
      <c r="BB1463" s="105">
        <f>_xll.qlInterestRateIndexMaturity(Currency&amp;"ibor"&amp;Tenor,BA1463,Trigger)</f>
        <v>49930</v>
      </c>
      <c r="BC1463" s="257">
        <f>_xll.qlIndexFixing($AC$5,AZ1463,TRUE,_xll.ohTrigger(Trigger,Trigger12M))</f>
        <v>1.5461770027727303E-2</v>
      </c>
      <c r="BD1463" s="257">
        <f>_xll.qlIndexFixing($BE$1,AZ1463,TRUE,_xll.ohTrigger(Trigger,Trigger12M))</f>
        <v>1.5040752864568182E-2</v>
      </c>
    </row>
    <row r="1464" spans="51:56" ht="11.25" customHeight="1" x14ac:dyDescent="0.25">
      <c r="AY1464" s="106" t="s">
        <v>83</v>
      </c>
      <c r="AZ1464" s="105">
        <f>_xll.qlInterestRateIndexFixingDate(Currency&amp;"ibor"&amp;Tenor,BA1464,Trigger)</f>
        <v>49569</v>
      </c>
      <c r="BA1464" s="105">
        <f>_xll.qlCalendarAdvance(Calendar,BA1463,AY1464,"f",,Trigger)</f>
        <v>49571</v>
      </c>
      <c r="BB1464" s="105">
        <f>_xll.qlInterestRateIndexMaturity(Currency&amp;"ibor"&amp;Tenor,BA1464,Trigger)</f>
        <v>49937</v>
      </c>
      <c r="BC1464" s="257">
        <f>_xll.qlIndexFixing($AC$5,AZ1464,TRUE,_xll.ohTrigger(Trigger,Trigger12M))</f>
        <v>1.5453343556196706E-2</v>
      </c>
      <c r="BD1464" s="257">
        <f>_xll.qlIndexFixing($BE$1,AZ1464,TRUE,_xll.ohTrigger(Trigger,Trigger12M))</f>
        <v>1.5032248538815064E-2</v>
      </c>
    </row>
    <row r="1465" spans="51:56" ht="11.25" customHeight="1" x14ac:dyDescent="0.25">
      <c r="AY1465" s="106" t="s">
        <v>83</v>
      </c>
      <c r="AZ1465" s="105">
        <f>_xll.qlInterestRateIndexFixingDate(Currency&amp;"ibor"&amp;Tenor,BA1465,Trigger)</f>
        <v>49576</v>
      </c>
      <c r="BA1465" s="105">
        <f>_xll.qlCalendarAdvance(Calendar,BA1464,AY1465,"f",,Trigger)</f>
        <v>49578</v>
      </c>
      <c r="BB1465" s="105">
        <f>_xll.qlInterestRateIndexMaturity(Currency&amp;"ibor"&amp;Tenor,BA1465,Trigger)</f>
        <v>49944</v>
      </c>
      <c r="BC1465" s="257">
        <f>_xll.qlIndexFixing($AC$5,AZ1465,TRUE,_xll.ohTrigger(Trigger,Trigger12M))</f>
        <v>1.5444895949160086E-2</v>
      </c>
      <c r="BD1465" s="257">
        <f>_xll.qlIndexFixing($BE$1,AZ1465,TRUE,_xll.ohTrigger(Trigger,Trigger12M))</f>
        <v>1.5023765569685517E-2</v>
      </c>
    </row>
    <row r="1466" spans="51:56" ht="11.25" customHeight="1" x14ac:dyDescent="0.25">
      <c r="AY1466" s="106" t="s">
        <v>83</v>
      </c>
      <c r="AZ1466" s="105">
        <f>_xll.qlInterestRateIndexFixingDate(Currency&amp;"ibor"&amp;Tenor,BA1466,Trigger)</f>
        <v>49583</v>
      </c>
      <c r="BA1466" s="105">
        <f>_xll.qlCalendarAdvance(Calendar,BA1465,AY1466,"f",,Trigger)</f>
        <v>49585</v>
      </c>
      <c r="BB1466" s="105">
        <f>_xll.qlInterestRateIndexMaturity(Currency&amp;"ibor"&amp;Tenor,BA1466,Trigger)</f>
        <v>49951</v>
      </c>
      <c r="BC1466" s="257">
        <f>_xll.qlIndexFixing($AC$5,AZ1466,TRUE,_xll.ohTrigger(Trigger,Trigger12M))</f>
        <v>1.5436427207154718E-2</v>
      </c>
      <c r="BD1466" s="257">
        <f>_xll.qlIndexFixing($BE$1,AZ1466,TRUE,_xll.ohTrigger(Trigger,Trigger12M))</f>
        <v>1.5015304152009051E-2</v>
      </c>
    </row>
    <row r="1467" spans="51:56" ht="11.25" customHeight="1" x14ac:dyDescent="0.25">
      <c r="AY1467" s="106" t="s">
        <v>83</v>
      </c>
      <c r="AZ1467" s="105">
        <f>_xll.qlInterestRateIndexFixingDate(Currency&amp;"ibor"&amp;Tenor,BA1467,Trigger)</f>
        <v>49590</v>
      </c>
      <c r="BA1467" s="105">
        <f>_xll.qlCalendarAdvance(Calendar,BA1466,AY1467,"f",,Trigger)</f>
        <v>49592</v>
      </c>
      <c r="BB1467" s="105">
        <f>_xll.qlInterestRateIndexMaturity(Currency&amp;"ibor"&amp;Tenor,BA1467,Trigger)</f>
        <v>49958</v>
      </c>
      <c r="BC1467" s="257">
        <f>_xll.qlIndexFixing($AC$5,AZ1467,TRUE,_xll.ohTrigger(Trigger,Trigger12M))</f>
        <v>1.5427937330719625E-2</v>
      </c>
      <c r="BD1467" s="257">
        <f>_xll.qlIndexFixing($BE$1,AZ1467,TRUE,_xll.ohTrigger(Trigger,Trigger12M))</f>
        <v>1.5006864480608624E-2</v>
      </c>
    </row>
    <row r="1468" spans="51:56" ht="11.25" customHeight="1" x14ac:dyDescent="0.25">
      <c r="AY1468" s="106" t="s">
        <v>83</v>
      </c>
      <c r="AZ1468" s="105">
        <f>_xll.qlInterestRateIndexFixingDate(Currency&amp;"ibor"&amp;Tenor,BA1468,Trigger)</f>
        <v>49597</v>
      </c>
      <c r="BA1468" s="105">
        <f>_xll.qlCalendarAdvance(Calendar,BA1467,AY1468,"f",,Trigger)</f>
        <v>49599</v>
      </c>
      <c r="BB1468" s="105">
        <f>_xll.qlInterestRateIndexMaturity(Currency&amp;"ibor"&amp;Tenor,BA1468,Trigger)</f>
        <v>49965</v>
      </c>
      <c r="BC1468" s="257">
        <f>_xll.qlIndexFixing($AC$5,AZ1468,TRUE,_xll.ohTrigger(Trigger,Trigger12M))</f>
        <v>1.5419426320394702E-2</v>
      </c>
      <c r="BD1468" s="257">
        <f>_xll.qlIndexFixing($BE$1,AZ1468,TRUE,_xll.ohTrigger(Trigger,Trigger12M))</f>
        <v>1.4998446750302602E-2</v>
      </c>
    </row>
    <row r="1469" spans="51:56" ht="11.25" customHeight="1" x14ac:dyDescent="0.25">
      <c r="AY1469" s="106" t="s">
        <v>83</v>
      </c>
      <c r="AZ1469" s="105">
        <f>_xll.qlInterestRateIndexFixingDate(Currency&amp;"ibor"&amp;Tenor,BA1469,Trigger)</f>
        <v>49604</v>
      </c>
      <c r="BA1469" s="105">
        <f>_xll.qlCalendarAdvance(Calendar,BA1468,AY1469,"f",,Trigger)</f>
        <v>49606</v>
      </c>
      <c r="BB1469" s="105">
        <f>_xll.qlInterestRateIndexMaturity(Currency&amp;"ibor"&amp;Tenor,BA1469,Trigger)</f>
        <v>49972</v>
      </c>
      <c r="BC1469" s="257">
        <f>_xll.qlIndexFixing($AC$5,AZ1469,TRUE,_xll.ohTrigger(Trigger,Trigger12M))</f>
        <v>1.5410894176721156E-2</v>
      </c>
      <c r="BD1469" s="257">
        <f>_xll.qlIndexFixing($BE$1,AZ1469,TRUE,_xll.ohTrigger(Trigger,Trigger12M))</f>
        <v>1.4990051155903674E-2</v>
      </c>
    </row>
    <row r="1470" spans="51:56" ht="11.25" customHeight="1" x14ac:dyDescent="0.25">
      <c r="AY1470" s="106" t="s">
        <v>83</v>
      </c>
      <c r="AZ1470" s="105">
        <f>_xll.qlInterestRateIndexFixingDate(Currency&amp;"ibor"&amp;Tenor,BA1470,Trigger)</f>
        <v>49611</v>
      </c>
      <c r="BA1470" s="105">
        <f>_xll.qlCalendarAdvance(Calendar,BA1469,AY1470,"f",,Trigger)</f>
        <v>49613</v>
      </c>
      <c r="BB1470" s="105">
        <f>_xll.qlInterestRateIndexMaturity(Currency&amp;"ibor"&amp;Tenor,BA1470,Trigger)</f>
        <v>49979</v>
      </c>
      <c r="BC1470" s="257">
        <f>_xll.qlIndexFixing($AC$5,AZ1470,TRUE,_xll.ohTrigger(Trigger,Trigger12M))</f>
        <v>1.540234090024194E-2</v>
      </c>
      <c r="BD1470" s="257">
        <f>_xll.qlIndexFixing($BE$1,AZ1470,TRUE,_xll.ohTrigger(Trigger,Trigger12M))</f>
        <v>1.4981677892220387E-2</v>
      </c>
    </row>
    <row r="1471" spans="51:56" ht="11.25" customHeight="1" x14ac:dyDescent="0.25">
      <c r="AY1471" s="106" t="s">
        <v>83</v>
      </c>
      <c r="AZ1471" s="105">
        <f>_xll.qlInterestRateIndexFixingDate(Currency&amp;"ibor"&amp;Tenor,BA1471,Trigger)</f>
        <v>49618</v>
      </c>
      <c r="BA1471" s="105">
        <f>_xll.qlCalendarAdvance(Calendar,BA1470,AY1471,"f",,Trigger)</f>
        <v>49620</v>
      </c>
      <c r="BB1471" s="105">
        <f>_xll.qlInterestRateIndexMaturity(Currency&amp;"ibor"&amp;Tenor,BA1471,Trigger)</f>
        <v>49986</v>
      </c>
      <c r="BC1471" s="257">
        <f>_xll.qlIndexFixing($AC$5,AZ1471,TRUE,_xll.ohTrigger(Trigger,Trigger12M))</f>
        <v>1.5393766491500883E-2</v>
      </c>
      <c r="BD1471" s="257">
        <f>_xll.qlIndexFixing($BE$1,AZ1471,TRUE,_xll.ohTrigger(Trigger,Trigger12M))</f>
        <v>1.4973327154055596E-2</v>
      </c>
    </row>
    <row r="1472" spans="51:56" ht="11.25" customHeight="1" x14ac:dyDescent="0.25">
      <c r="AY1472" s="106" t="s">
        <v>83</v>
      </c>
      <c r="AZ1472" s="105">
        <f>_xll.qlInterestRateIndexFixingDate(Currency&amp;"ibor"&amp;Tenor,BA1472,Trigger)</f>
        <v>49625</v>
      </c>
      <c r="BA1472" s="105">
        <f>_xll.qlCalendarAdvance(Calendar,BA1471,AY1472,"f",,Trigger)</f>
        <v>49627</v>
      </c>
      <c r="BB1472" s="105">
        <f>_xll.qlInterestRateIndexMaturity(Currency&amp;"ibor"&amp;Tenor,BA1472,Trigger)</f>
        <v>49993</v>
      </c>
      <c r="BC1472" s="257">
        <f>_xll.qlIndexFixing($AC$5,AZ1472,TRUE,_xll.ohTrigger(Trigger,Trigger12M))</f>
        <v>1.5385170951043558E-2</v>
      </c>
      <c r="BD1472" s="257">
        <f>_xll.qlIndexFixing($BE$1,AZ1472,TRUE,_xll.ohTrigger(Trigger,Trigger12M))</f>
        <v>1.4964999136206709E-2</v>
      </c>
    </row>
    <row r="1473" spans="51:56" ht="11.25" customHeight="1" x14ac:dyDescent="0.25">
      <c r="AY1473" s="106" t="s">
        <v>83</v>
      </c>
      <c r="AZ1473" s="105">
        <f>_xll.qlInterestRateIndexFixingDate(Currency&amp;"ibor"&amp;Tenor,BA1473,Trigger)</f>
        <v>49632</v>
      </c>
      <c r="BA1473" s="105">
        <f>_xll.qlCalendarAdvance(Calendar,BA1472,AY1473,"f",,Trigger)</f>
        <v>49634</v>
      </c>
      <c r="BB1473" s="105">
        <f>_xll.qlInterestRateIndexMaturity(Currency&amp;"ibor"&amp;Tenor,BA1473,Trigger)</f>
        <v>50000</v>
      </c>
      <c r="BC1473" s="257">
        <f>_xll.qlIndexFixing($AC$5,AZ1473,TRUE,_xll.ohTrigger(Trigger,Trigger12M))</f>
        <v>1.5376554279416633E-2</v>
      </c>
      <c r="BD1473" s="257">
        <f>_xll.qlIndexFixing($BE$1,AZ1473,TRUE,_xll.ohTrigger(Trigger,Trigger12M))</f>
        <v>1.4956694033467196E-2</v>
      </c>
    </row>
    <row r="1474" spans="51:56" ht="11.25" customHeight="1" x14ac:dyDescent="0.25">
      <c r="AY1474" s="106" t="s">
        <v>83</v>
      </c>
      <c r="AZ1474" s="105">
        <f>_xll.qlInterestRateIndexFixingDate(Currency&amp;"ibor"&amp;Tenor,BA1474,Trigger)</f>
        <v>49639</v>
      </c>
      <c r="BA1474" s="105">
        <f>_xll.qlCalendarAdvance(Calendar,BA1473,AY1474,"f",,Trigger)</f>
        <v>49641</v>
      </c>
      <c r="BB1474" s="105">
        <f>_xll.qlInterestRateIndexMaturity(Currency&amp;"ibor"&amp;Tenor,BA1474,Trigger)</f>
        <v>50007</v>
      </c>
      <c r="BC1474" s="257">
        <f>_xll.qlIndexFixing($AC$5,AZ1474,TRUE,_xll.ohTrigger(Trigger,Trigger12M))</f>
        <v>1.5367916477167865E-2</v>
      </c>
      <c r="BD1474" s="257">
        <f>_xll.qlIndexFixing($BE$1,AZ1474,TRUE,_xll.ohTrigger(Trigger,Trigger12M))</f>
        <v>1.4948412040625065E-2</v>
      </c>
    </row>
    <row r="1475" spans="51:56" ht="11.25" customHeight="1" x14ac:dyDescent="0.25">
      <c r="AY1475" s="106" t="s">
        <v>83</v>
      </c>
      <c r="AZ1475" s="105">
        <f>_xll.qlInterestRateIndexFixingDate(Currency&amp;"ibor"&amp;Tenor,BA1475,Trigger)</f>
        <v>49646</v>
      </c>
      <c r="BA1475" s="105">
        <f>_xll.qlCalendarAdvance(Calendar,BA1474,AY1475,"f",,Trigger)</f>
        <v>49648</v>
      </c>
      <c r="BB1475" s="105">
        <f>_xll.qlInterestRateIndexMaturity(Currency&amp;"ibor"&amp;Tenor,BA1475,Trigger)</f>
        <v>50014</v>
      </c>
      <c r="BC1475" s="257">
        <f>_xll.qlIndexFixing($AC$5,AZ1475,TRUE,_xll.ohTrigger(Trigger,Trigger12M))</f>
        <v>1.5359257544847415E-2</v>
      </c>
      <c r="BD1475" s="257">
        <f>_xll.qlIndexFixing($BE$1,AZ1475,TRUE,_xll.ohTrigger(Trigger,Trigger12M))</f>
        <v>1.494015335246265E-2</v>
      </c>
    </row>
    <row r="1476" spans="51:56" ht="11.25" customHeight="1" x14ac:dyDescent="0.25">
      <c r="AY1476" s="106" t="s">
        <v>83</v>
      </c>
      <c r="AZ1476" s="105">
        <f>_xll.qlInterestRateIndexFixingDate(Currency&amp;"ibor"&amp;Tenor,BA1476,Trigger)</f>
        <v>49653</v>
      </c>
      <c r="BA1476" s="105">
        <f>_xll.qlCalendarAdvance(Calendar,BA1475,AY1476,"f",,Trigger)</f>
        <v>49655</v>
      </c>
      <c r="BB1476" s="105">
        <f>_xll.qlInterestRateIndexMaturity(Currency&amp;"ibor"&amp;Tenor,BA1476,Trigger)</f>
        <v>50021</v>
      </c>
      <c r="BC1476" s="257">
        <f>_xll.qlIndexFixing($AC$5,AZ1476,TRUE,_xll.ohTrigger(Trigger,Trigger12M))</f>
        <v>1.5350577483005227E-2</v>
      </c>
      <c r="BD1476" s="257">
        <f>_xll.qlIndexFixing($BE$1,AZ1476,TRUE,_xll.ohTrigger(Trigger,Trigger12M))</f>
        <v>1.4931918163759226E-2</v>
      </c>
    </row>
    <row r="1477" spans="51:56" ht="11.25" customHeight="1" x14ac:dyDescent="0.25">
      <c r="AY1477" s="106" t="s">
        <v>83</v>
      </c>
      <c r="AZ1477" s="105">
        <f>_xll.qlInterestRateIndexFixingDate(Currency&amp;"ibor"&amp;Tenor,BA1477,Trigger)</f>
        <v>49660</v>
      </c>
      <c r="BA1477" s="105">
        <f>_xll.qlCalendarAdvance(Calendar,BA1476,AY1477,"f",,Trigger)</f>
        <v>49662</v>
      </c>
      <c r="BB1477" s="105">
        <f>_xll.qlInterestRateIndexMaturity(Currency&amp;"ibor"&amp;Tenor,BA1477,Trigger)</f>
        <v>50028</v>
      </c>
      <c r="BC1477" s="257">
        <f>_xll.qlIndexFixing($AC$5,AZ1477,TRUE,_xll.ohTrigger(Trigger,Trigger12M))</f>
        <v>1.5341876292193864E-2</v>
      </c>
      <c r="BD1477" s="257">
        <f>_xll.qlIndexFixing($BE$1,AZ1477,TRUE,_xll.ohTrigger(Trigger,Trigger12M))</f>
        <v>1.4923706669287733E-2</v>
      </c>
    </row>
    <row r="1478" spans="51:56" ht="11.25" customHeight="1" x14ac:dyDescent="0.25">
      <c r="AY1478" s="106" t="s">
        <v>83</v>
      </c>
      <c r="AZ1478" s="105">
        <f>_xll.qlInterestRateIndexFixingDate(Currency&amp;"ibor"&amp;Tenor,BA1478,Trigger)</f>
        <v>49664</v>
      </c>
      <c r="BA1478" s="105">
        <f>_xll.qlCalendarAdvance(Calendar,BA1477,AY1478,"f",,Trigger)</f>
        <v>49670</v>
      </c>
      <c r="BB1478" s="105">
        <f>_xll.qlInterestRateIndexMaturity(Currency&amp;"ibor"&amp;Tenor,BA1478,Trigger)</f>
        <v>50038</v>
      </c>
      <c r="BC1478" s="257">
        <f>_xll.qlIndexFixing($AC$5,AZ1478,TRUE,_xll.ohTrigger(Trigger,Trigger12M))</f>
        <v>1.5331503382712613E-2</v>
      </c>
      <c r="BD1478" s="257">
        <f>_xll.qlIndexFixing($BE$1,AZ1478,TRUE,_xll.ohTrigger(Trigger,Trigger12M))</f>
        <v>1.4913828919632763E-2</v>
      </c>
    </row>
    <row r="1479" spans="51:56" ht="11.25" customHeight="1" x14ac:dyDescent="0.25">
      <c r="AY1479" s="106" t="s">
        <v>83</v>
      </c>
      <c r="AZ1479" s="105">
        <f>_xll.qlInterestRateIndexFixingDate(Currency&amp;"ibor"&amp;Tenor,BA1479,Trigger)</f>
        <v>49674</v>
      </c>
      <c r="BA1479" s="105">
        <f>_xll.qlCalendarAdvance(Calendar,BA1478,AY1479,"f",,Trigger)</f>
        <v>49677</v>
      </c>
      <c r="BB1479" s="105">
        <f>_xll.qlInterestRateIndexMaturity(Currency&amp;"ibor"&amp;Tenor,BA1479,Trigger)</f>
        <v>50045</v>
      </c>
      <c r="BC1479" s="257">
        <f>_xll.qlIndexFixing($AC$5,AZ1479,TRUE,_xll.ohTrigger(Trigger,Trigger12M))</f>
        <v>1.5322816824879359E-2</v>
      </c>
      <c r="BD1479" s="257">
        <f>_xll.qlIndexFixing($BE$1,AZ1479,TRUE,_xll.ohTrigger(Trigger,Trigger12M))</f>
        <v>1.4905671887846649E-2</v>
      </c>
    </row>
    <row r="1480" spans="51:56" ht="11.25" customHeight="1" x14ac:dyDescent="0.25">
      <c r="AY1480" s="106" t="s">
        <v>83</v>
      </c>
      <c r="AZ1480" s="105">
        <f>_xll.qlInterestRateIndexFixingDate(Currency&amp;"ibor"&amp;Tenor,BA1480,Trigger)</f>
        <v>49682</v>
      </c>
      <c r="BA1480" s="105">
        <f>_xll.qlCalendarAdvance(Calendar,BA1479,AY1480,"f",,Trigger)</f>
        <v>49684</v>
      </c>
      <c r="BB1480" s="105">
        <f>_xll.qlInterestRateIndexMaturity(Currency&amp;"ibor"&amp;Tenor,BA1480,Trigger)</f>
        <v>50052</v>
      </c>
      <c r="BC1480" s="257">
        <f>_xll.qlIndexFixing($AC$5,AZ1480,TRUE,_xll.ohTrigger(Trigger,Trigger12M))</f>
        <v>1.5314109252659134E-2</v>
      </c>
      <c r="BD1480" s="257">
        <f>_xll.qlIndexFixing($BE$1,AZ1480,TRUE,_xll.ohTrigger(Trigger,Trigger12M))</f>
        <v>1.4897539192589198E-2</v>
      </c>
    </row>
    <row r="1481" spans="51:56" ht="11.25" customHeight="1" x14ac:dyDescent="0.25">
      <c r="AY1481" s="106" t="s">
        <v>83</v>
      </c>
      <c r="AZ1481" s="105">
        <f>_xll.qlInterestRateIndexFixingDate(Currency&amp;"ibor"&amp;Tenor,BA1481,Trigger)</f>
        <v>49689</v>
      </c>
      <c r="BA1481" s="105">
        <f>_xll.qlCalendarAdvance(Calendar,BA1480,AY1481,"f",,Trigger)</f>
        <v>49691</v>
      </c>
      <c r="BB1481" s="105">
        <f>_xll.qlInterestRateIndexMaturity(Currency&amp;"ibor"&amp;Tenor,BA1481,Trigger)</f>
        <v>50059</v>
      </c>
      <c r="BC1481" s="257">
        <f>_xll.qlIndexFixing($AC$5,AZ1481,TRUE,_xll.ohTrigger(Trigger,Trigger12M))</f>
        <v>1.5305380666605629E-2</v>
      </c>
      <c r="BD1481" s="257">
        <f>_xll.qlIndexFixing($BE$1,AZ1481,TRUE,_xll.ohTrigger(Trigger,Trigger12M))</f>
        <v>1.4889431028626133E-2</v>
      </c>
    </row>
    <row r="1482" spans="51:56" ht="11.25" customHeight="1" x14ac:dyDescent="0.25">
      <c r="AY1482" s="106" t="s">
        <v>83</v>
      </c>
      <c r="AZ1482" s="105">
        <f>_xll.qlInterestRateIndexFixingDate(Currency&amp;"ibor"&amp;Tenor,BA1482,Trigger)</f>
        <v>49696</v>
      </c>
      <c r="BA1482" s="105">
        <f>_xll.qlCalendarAdvance(Calendar,BA1481,AY1482,"f",,Trigger)</f>
        <v>49698</v>
      </c>
      <c r="BB1482" s="105">
        <f>_xll.qlInterestRateIndexMaturity(Currency&amp;"ibor"&amp;Tenor,BA1482,Trigger)</f>
        <v>50066</v>
      </c>
      <c r="BC1482" s="257">
        <f>_xll.qlIndexFixing($AC$5,AZ1482,TRUE,_xll.ohTrigger(Trigger,Trigger12M))</f>
        <v>1.529663106727383E-2</v>
      </c>
      <c r="BD1482" s="257">
        <f>_xll.qlIndexFixing($BE$1,AZ1482,TRUE,_xll.ohTrigger(Trigger,Trigger12M))</f>
        <v>1.4881347590719705E-2</v>
      </c>
    </row>
    <row r="1483" spans="51:56" ht="11.25" customHeight="1" x14ac:dyDescent="0.25">
      <c r="AY1483" s="106" t="s">
        <v>83</v>
      </c>
      <c r="AZ1483" s="105">
        <f>_xll.qlInterestRateIndexFixingDate(Currency&amp;"ibor"&amp;Tenor,BA1483,Trigger)</f>
        <v>49703</v>
      </c>
      <c r="BA1483" s="105">
        <f>_xll.qlCalendarAdvance(Calendar,BA1482,AY1483,"f",,Trigger)</f>
        <v>49705</v>
      </c>
      <c r="BB1483" s="105">
        <f>_xll.qlInterestRateIndexMaturity(Currency&amp;"ibor"&amp;Tenor,BA1483,Trigger)</f>
        <v>50070</v>
      </c>
      <c r="BC1483" s="257">
        <f>_xll.qlIndexFixing($AC$5,AZ1483,TRUE,_xll.ohTrigger(Trigger,Trigger12M))</f>
        <v>1.5288018141608441E-2</v>
      </c>
      <c r="BD1483" s="257">
        <f>_xll.qlIndexFixing($BE$1,AZ1483,TRUE,_xll.ohTrigger(Trigger,Trigger12M))</f>
        <v>1.4874049766856124E-2</v>
      </c>
    </row>
    <row r="1484" spans="51:56" ht="11.25" customHeight="1" x14ac:dyDescent="0.25">
      <c r="AY1484" s="106" t="s">
        <v>83</v>
      </c>
      <c r="AZ1484" s="105">
        <f>_xll.qlInterestRateIndexFixingDate(Currency&amp;"ibor"&amp;Tenor,BA1484,Trigger)</f>
        <v>49710</v>
      </c>
      <c r="BA1484" s="105">
        <f>_xll.qlCalendarAdvance(Calendar,BA1483,AY1484,"f",,Trigger)</f>
        <v>49712</v>
      </c>
      <c r="BB1484" s="105">
        <f>_xll.qlInterestRateIndexMaturity(Currency&amp;"ibor"&amp;Tenor,BA1484,Trigger)</f>
        <v>50080</v>
      </c>
      <c r="BC1484" s="257">
        <f>_xll.qlIndexFixing($AC$5,AZ1484,TRUE,_xll.ohTrigger(Trigger,Trigger12M))</f>
        <v>1.5279068831003578E-2</v>
      </c>
      <c r="BD1484" s="257">
        <f>_xll.qlIndexFixing($BE$1,AZ1484,TRUE,_xll.ohTrigger(Trigger,Trigger12M))</f>
        <v>1.4865255672099911E-2</v>
      </c>
    </row>
    <row r="1485" spans="51:56" ht="11.25" customHeight="1" x14ac:dyDescent="0.25">
      <c r="AY1485" s="106" t="s">
        <v>83</v>
      </c>
      <c r="AZ1485" s="105">
        <f>_xll.qlInterestRateIndexFixingDate(Currency&amp;"ibor"&amp;Tenor,BA1485,Trigger)</f>
        <v>49717</v>
      </c>
      <c r="BA1485" s="105">
        <f>_xll.qlCalendarAdvance(Calendar,BA1484,AY1485,"f",,Trigger)</f>
        <v>49719</v>
      </c>
      <c r="BB1485" s="105">
        <f>_xll.qlInterestRateIndexMaturity(Currency&amp;"ibor"&amp;Tenor,BA1485,Trigger)</f>
        <v>50087</v>
      </c>
      <c r="BC1485" s="257">
        <f>_xll.qlIndexFixing($AC$5,AZ1485,TRUE,_xll.ohTrigger(Trigger,Trigger12M))</f>
        <v>1.5270256195182057E-2</v>
      </c>
      <c r="BD1485" s="257">
        <f>_xll.qlIndexFixing($BE$1,AZ1485,TRUE,_xll.ohTrigger(Trigger,Trigger12M))</f>
        <v>1.4857247580887802E-2</v>
      </c>
    </row>
    <row r="1486" spans="51:56" ht="11.25" customHeight="1" x14ac:dyDescent="0.25">
      <c r="AY1486" s="106" t="s">
        <v>83</v>
      </c>
      <c r="AZ1486" s="105">
        <f>_xll.qlInterestRateIndexFixingDate(Currency&amp;"ibor"&amp;Tenor,BA1486,Trigger)</f>
        <v>49724</v>
      </c>
      <c r="BA1486" s="105">
        <f>_xll.qlCalendarAdvance(Calendar,BA1485,AY1486,"f",,Trigger)</f>
        <v>49726</v>
      </c>
      <c r="BB1486" s="105">
        <f>_xll.qlInterestRateIndexMaturity(Currency&amp;"ibor"&amp;Tenor,BA1486,Trigger)</f>
        <v>50094</v>
      </c>
      <c r="BC1486" s="257">
        <f>_xll.qlIndexFixing($AC$5,AZ1486,TRUE,_xll.ohTrigger(Trigger,Trigger12M))</f>
        <v>1.526142254831611E-2</v>
      </c>
      <c r="BD1486" s="257">
        <f>_xll.qlIndexFixing($BE$1,AZ1486,TRUE,_xll.ohTrigger(Trigger,Trigger12M))</f>
        <v>1.484926499473354E-2</v>
      </c>
    </row>
    <row r="1487" spans="51:56" ht="11.25" customHeight="1" x14ac:dyDescent="0.25">
      <c r="AY1487" s="106" t="s">
        <v>83</v>
      </c>
      <c r="AZ1487" s="105">
        <f>_xll.qlInterestRateIndexFixingDate(Currency&amp;"ibor"&amp;Tenor,BA1487,Trigger)</f>
        <v>49731</v>
      </c>
      <c r="BA1487" s="105">
        <f>_xll.qlCalendarAdvance(Calendar,BA1486,AY1487,"f",,Trigger)</f>
        <v>49733</v>
      </c>
      <c r="BB1487" s="105">
        <f>_xll.qlInterestRateIndexMaturity(Currency&amp;"ibor"&amp;Tenor,BA1487,Trigger)</f>
        <v>50098</v>
      </c>
      <c r="BC1487" s="257">
        <f>_xll.qlIndexFixing($AC$5,AZ1487,TRUE,_xll.ohTrigger(Trigger,Trigger12M))</f>
        <v>1.5252360738561991E-2</v>
      </c>
      <c r="BD1487" s="257">
        <f>_xll.qlIndexFixing($BE$1,AZ1487,TRUE,_xll.ohTrigger(Trigger,Trigger12M))</f>
        <v>1.4842049431236865E-2</v>
      </c>
    </row>
    <row r="1488" spans="51:56" ht="11.25" customHeight="1" x14ac:dyDescent="0.25">
      <c r="AY1488" s="106" t="s">
        <v>83</v>
      </c>
      <c r="AZ1488" s="105">
        <f>_xll.qlInterestRateIndexFixingDate(Currency&amp;"ibor"&amp;Tenor,BA1488,Trigger)</f>
        <v>49738</v>
      </c>
      <c r="BA1488" s="105">
        <f>_xll.qlCalendarAdvance(Calendar,BA1487,AY1488,"f",,Trigger)</f>
        <v>49740</v>
      </c>
      <c r="BB1488" s="105">
        <f>_xll.qlInterestRateIndexMaturity(Currency&amp;"ibor"&amp;Tenor,BA1488,Trigger)</f>
        <v>50105</v>
      </c>
      <c r="BC1488" s="257">
        <f>_xll.qlIndexFixing($AC$5,AZ1488,TRUE,_xll.ohTrigger(Trigger,Trigger12M))</f>
        <v>1.524339343739451E-2</v>
      </c>
      <c r="BD1488" s="257">
        <f>_xll.qlIndexFixing($BE$1,AZ1488,TRUE,_xll.ohTrigger(Trigger,Trigger12M))</f>
        <v>1.4834113483325332E-2</v>
      </c>
    </row>
    <row r="1489" spans="51:56" ht="11.25" customHeight="1" x14ac:dyDescent="0.25">
      <c r="AY1489" s="106" t="s">
        <v>83</v>
      </c>
      <c r="AZ1489" s="105">
        <f>_xll.qlInterestRateIndexFixingDate(Currency&amp;"ibor"&amp;Tenor,BA1489,Trigger)</f>
        <v>49745</v>
      </c>
      <c r="BA1489" s="105">
        <f>_xll.qlCalendarAdvance(Calendar,BA1488,AY1489,"f",,Trigger)</f>
        <v>49747</v>
      </c>
      <c r="BB1489" s="105">
        <f>_xll.qlInterestRateIndexMaturity(Currency&amp;"ibor"&amp;Tenor,BA1489,Trigger)</f>
        <v>50112</v>
      </c>
      <c r="BC1489" s="257">
        <f>_xll.qlIndexFixing($AC$5,AZ1489,TRUE,_xll.ohTrigger(Trigger,Trigger12M))</f>
        <v>1.5234404957202907E-2</v>
      </c>
      <c r="BD1489" s="257">
        <f>_xll.qlIndexFixing($BE$1,AZ1489,TRUE,_xll.ohTrigger(Trigger,Trigger12M))</f>
        <v>1.4826203579243689E-2</v>
      </c>
    </row>
    <row r="1490" spans="51:56" ht="11.25" customHeight="1" x14ac:dyDescent="0.25">
      <c r="AY1490" s="106" t="s">
        <v>83</v>
      </c>
      <c r="AZ1490" s="105">
        <f>_xll.qlInterestRateIndexFixingDate(Currency&amp;"ibor"&amp;Tenor,BA1490,Trigger)</f>
        <v>49752</v>
      </c>
      <c r="BA1490" s="105">
        <f>_xll.qlCalendarAdvance(Calendar,BA1489,AY1490,"f",,Trigger)</f>
        <v>49754</v>
      </c>
      <c r="BB1490" s="105">
        <f>_xll.qlInterestRateIndexMaturity(Currency&amp;"ibor"&amp;Tenor,BA1490,Trigger)</f>
        <v>50119</v>
      </c>
      <c r="BC1490" s="257">
        <f>_xll.qlIndexFixing($AC$5,AZ1490,TRUE,_xll.ohTrigger(Trigger,Trigger12M))</f>
        <v>1.5225395298559435E-2</v>
      </c>
      <c r="BD1490" s="257">
        <f>_xll.qlIndexFixing($BE$1,AZ1490,TRUE,_xll.ohTrigger(Trigger,Trigger12M))</f>
        <v>1.4818319913700619E-2</v>
      </c>
    </row>
    <row r="1491" spans="51:56" ht="11.25" customHeight="1" x14ac:dyDescent="0.25">
      <c r="AY1491" s="106" t="s">
        <v>83</v>
      </c>
      <c r="AZ1491" s="105">
        <f>_xll.qlInterestRateIndexFixingDate(Currency&amp;"ibor"&amp;Tenor,BA1491,Trigger)</f>
        <v>49759</v>
      </c>
      <c r="BA1491" s="105">
        <f>_xll.qlCalendarAdvance(Calendar,BA1490,AY1491,"f",,Trigger)</f>
        <v>49761</v>
      </c>
      <c r="BB1491" s="105">
        <f>_xll.qlInterestRateIndexMaturity(Currency&amp;"ibor"&amp;Tenor,BA1491,Trigger)</f>
        <v>50126</v>
      </c>
      <c r="BC1491" s="257">
        <f>_xll.qlIndexFixing($AC$5,AZ1491,TRUE,_xll.ohTrigger(Trigger,Trigger12M))</f>
        <v>1.5216364462036785E-2</v>
      </c>
      <c r="BD1491" s="257">
        <f>_xll.qlIndexFixing($BE$1,AZ1491,TRUE,_xll.ohTrigger(Trigger,Trigger12M))</f>
        <v>1.4810462681401088E-2</v>
      </c>
    </row>
    <row r="1492" spans="51:56" ht="11.25" customHeight="1" x14ac:dyDescent="0.25">
      <c r="AY1492" s="106" t="s">
        <v>83</v>
      </c>
      <c r="AZ1492" s="105">
        <f>_xll.qlInterestRateIndexFixingDate(Currency&amp;"ibor"&amp;Tenor,BA1492,Trigger)</f>
        <v>49766</v>
      </c>
      <c r="BA1492" s="105">
        <f>_xll.qlCalendarAdvance(Calendar,BA1491,AY1492,"f",,Trigger)</f>
        <v>49768</v>
      </c>
      <c r="BB1492" s="105">
        <f>_xll.qlInterestRateIndexMaturity(Currency&amp;"ibor"&amp;Tenor,BA1492,Trigger)</f>
        <v>50137</v>
      </c>
      <c r="BC1492" s="257">
        <f>_xll.qlIndexFixing($AC$5,AZ1492,TRUE,_xll.ohTrigger(Trigger,Trigger12M))</f>
        <v>1.5208204727919439E-2</v>
      </c>
      <c r="BD1492" s="257">
        <f>_xll.qlIndexFixing($BE$1,AZ1492,TRUE,_xll.ohTrigger(Trigger,Trigger12M))</f>
        <v>1.4801677621347983E-2</v>
      </c>
    </row>
    <row r="1493" spans="51:56" ht="11.25" customHeight="1" x14ac:dyDescent="0.25">
      <c r="AY1493" s="106" t="s">
        <v>83</v>
      </c>
      <c r="AZ1493" s="105">
        <f>_xll.qlInterestRateIndexFixingDate(Currency&amp;"ibor"&amp;Tenor,BA1493,Trigger)</f>
        <v>49773</v>
      </c>
      <c r="BA1493" s="105">
        <f>_xll.qlCalendarAdvance(Calendar,BA1492,AY1493,"f",,Trigger)</f>
        <v>49775</v>
      </c>
      <c r="BB1493" s="105">
        <f>_xll.qlInterestRateIndexMaturity(Currency&amp;"ibor"&amp;Tenor,BA1493,Trigger)</f>
        <v>50140</v>
      </c>
      <c r="BC1493" s="257">
        <f>_xll.qlIndexFixing($AC$5,AZ1493,TRUE,_xll.ohTrigger(Trigger,Trigger12M))</f>
        <v>1.519823925765305E-2</v>
      </c>
      <c r="BD1493" s="257">
        <f>_xll.qlIndexFixing($BE$1,AZ1493,TRUE,_xll.ohTrigger(Trigger,Trigger12M))</f>
        <v>1.4794828295331259E-2</v>
      </c>
    </row>
    <row r="1494" spans="51:56" ht="11.25" customHeight="1" x14ac:dyDescent="0.25">
      <c r="AY1494" s="106" t="s">
        <v>83</v>
      </c>
      <c r="AZ1494" s="105">
        <f>_xll.qlInterestRateIndexFixingDate(Currency&amp;"ibor"&amp;Tenor,BA1494,Trigger)</f>
        <v>49780</v>
      </c>
      <c r="BA1494" s="105">
        <f>_xll.qlCalendarAdvance(Calendar,BA1493,AY1494,"f",,Trigger)</f>
        <v>49782</v>
      </c>
      <c r="BB1494" s="105">
        <f>_xll.qlInterestRateIndexMaturity(Currency&amp;"ibor"&amp;Tenor,BA1494,Trigger)</f>
        <v>50147</v>
      </c>
      <c r="BC1494" s="257">
        <f>_xll.qlIndexFixing($AC$5,AZ1494,TRUE,_xll.ohTrigger(Trigger,Trigger12M))</f>
        <v>1.5189144890944577E-2</v>
      </c>
      <c r="BD1494" s="257">
        <f>_xll.qlIndexFixing($BE$1,AZ1494,TRUE,_xll.ohTrigger(Trigger,Trigger12M))</f>
        <v>1.4787051530950742E-2</v>
      </c>
    </row>
    <row r="1495" spans="51:56" ht="11.25" customHeight="1" x14ac:dyDescent="0.25">
      <c r="AY1495" s="106" t="s">
        <v>83</v>
      </c>
      <c r="AZ1495" s="105">
        <f>_xll.qlInterestRateIndexFixingDate(Currency&amp;"ibor"&amp;Tenor,BA1495,Trigger)</f>
        <v>49787</v>
      </c>
      <c r="BA1495" s="105">
        <f>_xll.qlCalendarAdvance(Calendar,BA1494,AY1495,"f",,Trigger)</f>
        <v>49789</v>
      </c>
      <c r="BB1495" s="105">
        <f>_xll.qlInterestRateIndexMaturity(Currency&amp;"ibor"&amp;Tenor,BA1495,Trigger)</f>
        <v>50154</v>
      </c>
      <c r="BC1495" s="257">
        <f>_xll.qlIndexFixing($AC$5,AZ1495,TRUE,_xll.ohTrigger(Trigger,Trigger12M))</f>
        <v>1.518002934866259E-2</v>
      </c>
      <c r="BD1495" s="257">
        <f>_xll.qlIndexFixing($BE$1,AZ1495,TRUE,_xll.ohTrigger(Trigger,Trigger12M))</f>
        <v>1.4779301978592887E-2</v>
      </c>
    </row>
    <row r="1496" spans="51:56" ht="11.25" customHeight="1" x14ac:dyDescent="0.25">
      <c r="AY1496" s="106" t="s">
        <v>83</v>
      </c>
      <c r="AZ1496" s="105">
        <f>_xll.qlInterestRateIndexFixingDate(Currency&amp;"ibor"&amp;Tenor,BA1496,Trigger)</f>
        <v>49794</v>
      </c>
      <c r="BA1496" s="105">
        <f>_xll.qlCalendarAdvance(Calendar,BA1495,AY1496,"f",,Trigger)</f>
        <v>49797</v>
      </c>
      <c r="BB1496" s="105">
        <f>_xll.qlInterestRateIndexMaturity(Currency&amp;"ibor"&amp;Tenor,BA1496,Trigger)</f>
        <v>50164</v>
      </c>
      <c r="BC1496" s="257">
        <f>_xll.qlIndexFixing($AC$5,AZ1496,TRUE,_xll.ohTrigger(Trigger,Trigger12M))</f>
        <v>1.5170285726944651E-2</v>
      </c>
      <c r="BD1496" s="257">
        <f>_xll.qlIndexFixing($BE$1,AZ1496,TRUE,_xll.ohTrigger(Trigger,Trigger12M))</f>
        <v>1.4770015869580941E-2</v>
      </c>
    </row>
    <row r="1497" spans="51:56" ht="11.25" customHeight="1" x14ac:dyDescent="0.25">
      <c r="AY1497" s="106" t="s">
        <v>83</v>
      </c>
      <c r="AZ1497" s="105">
        <f>_xll.qlInterestRateIndexFixingDate(Currency&amp;"ibor"&amp;Tenor,BA1497,Trigger)</f>
        <v>49802</v>
      </c>
      <c r="BA1497" s="105">
        <f>_xll.qlCalendarAdvance(Calendar,BA1496,AY1497,"f",,Trigger)</f>
        <v>49804</v>
      </c>
      <c r="BB1497" s="105">
        <f>_xll.qlInterestRateIndexMaturity(Currency&amp;"ibor"&amp;Tenor,BA1497,Trigger)</f>
        <v>50171</v>
      </c>
      <c r="BC1497" s="257">
        <f>_xll.qlIndexFixing($AC$5,AZ1497,TRUE,_xll.ohTrigger(Trigger,Trigger12M))</f>
        <v>1.5161187102430564E-2</v>
      </c>
      <c r="BD1497" s="257">
        <f>_xll.qlIndexFixing($BE$1,AZ1497,TRUE,_xll.ohTrigger(Trigger,Trigger12M))</f>
        <v>1.4762328864197325E-2</v>
      </c>
    </row>
    <row r="1498" spans="51:56" ht="11.25" customHeight="1" x14ac:dyDescent="0.25">
      <c r="AY1498" s="106" t="s">
        <v>83</v>
      </c>
      <c r="AZ1498" s="105">
        <f>_xll.qlInterestRateIndexFixingDate(Currency&amp;"ibor"&amp;Tenor,BA1498,Trigger)</f>
        <v>49809</v>
      </c>
      <c r="BA1498" s="105">
        <f>_xll.qlCalendarAdvance(Calendar,BA1497,AY1498,"f",,Trigger)</f>
        <v>49811</v>
      </c>
      <c r="BB1498" s="105">
        <f>_xll.qlInterestRateIndexMaturity(Currency&amp;"ibor"&amp;Tenor,BA1498,Trigger)</f>
        <v>50178</v>
      </c>
      <c r="BC1498" s="257">
        <f>_xll.qlIndexFixing($AC$5,AZ1498,TRUE,_xll.ohTrigger(Trigger,Trigger12M))</f>
        <v>1.5152067417554522E-2</v>
      </c>
      <c r="BD1498" s="257">
        <f>_xll.qlIndexFixing($BE$1,AZ1498,TRUE,_xll.ohTrigger(Trigger,Trigger12M))</f>
        <v>1.4754669713088888E-2</v>
      </c>
    </row>
    <row r="1499" spans="51:56" ht="11.25" customHeight="1" x14ac:dyDescent="0.25">
      <c r="AY1499" s="106" t="s">
        <v>83</v>
      </c>
      <c r="AZ1499" s="105">
        <f>_xll.qlInterestRateIndexFixingDate(Currency&amp;"ibor"&amp;Tenor,BA1499,Trigger)</f>
        <v>49816</v>
      </c>
      <c r="BA1499" s="105">
        <f>_xll.qlCalendarAdvance(Calendar,BA1498,AY1499,"f",,Trigger)</f>
        <v>49818</v>
      </c>
      <c r="BB1499" s="105">
        <f>_xll.qlInterestRateIndexMaturity(Currency&amp;"ibor"&amp;Tenor,BA1499,Trigger)</f>
        <v>50185</v>
      </c>
      <c r="BC1499" s="257">
        <f>_xll.qlIndexFixing($AC$5,AZ1499,TRUE,_xll.ohTrigger(Trigger,Trigger12M))</f>
        <v>1.5142926672896332E-2</v>
      </c>
      <c r="BD1499" s="257">
        <f>_xll.qlIndexFixing($BE$1,AZ1499,TRUE,_xll.ohTrigger(Trigger,Trigger12M))</f>
        <v>1.4747038610940228E-2</v>
      </c>
    </row>
    <row r="1500" spans="51:56" ht="11.25" customHeight="1" x14ac:dyDescent="0.25">
      <c r="AY1500" s="106" t="s">
        <v>83</v>
      </c>
      <c r="AZ1500" s="105">
        <f>_xll.qlInterestRateIndexFixingDate(Currency&amp;"ibor"&amp;Tenor,BA1500,Trigger)</f>
        <v>49823</v>
      </c>
      <c r="BA1500" s="105">
        <f>_xll.qlCalendarAdvance(Calendar,BA1499,AY1500,"f",,Trigger)</f>
        <v>49825</v>
      </c>
      <c r="BB1500" s="105">
        <f>_xll.qlInterestRateIndexMaturity(Currency&amp;"ibor"&amp;Tenor,BA1500,Trigger)</f>
        <v>50189</v>
      </c>
      <c r="BC1500" s="257">
        <f>_xll.qlIndexFixing($AC$5,AZ1500,TRUE,_xll.ohTrigger(Trigger,Trigger12M))</f>
        <v>1.5132340137405297E-2</v>
      </c>
      <c r="BD1500" s="257">
        <f>_xll.qlIndexFixing($BE$1,AZ1500,TRUE,_xll.ohTrigger(Trigger,Trigger12M))</f>
        <v>1.4740108835711504E-2</v>
      </c>
    </row>
    <row r="1501" spans="51:56" ht="11.25" customHeight="1" x14ac:dyDescent="0.25">
      <c r="AY1501" s="106" t="s">
        <v>83</v>
      </c>
      <c r="AZ1501" s="105">
        <f>_xll.qlInterestRateIndexFixingDate(Currency&amp;"ibor"&amp;Tenor,BA1501,Trigger)</f>
        <v>49830</v>
      </c>
      <c r="BA1501" s="105">
        <f>_xll.qlCalendarAdvance(Calendar,BA1500,AY1501,"f",,Trigger)</f>
        <v>49832</v>
      </c>
      <c r="BB1501" s="105">
        <f>_xll.qlInterestRateIndexMaturity(Currency&amp;"ibor"&amp;Tenor,BA1501,Trigger)</f>
        <v>50199</v>
      </c>
      <c r="BC1501" s="257">
        <f>_xll.qlIndexFixing($AC$5,AZ1501,TRUE,_xll.ohTrigger(Trigger,Trigger12M))</f>
        <v>1.5124106790878413E-2</v>
      </c>
      <c r="BD1501" s="257">
        <f>_xll.qlIndexFixing($BE$1,AZ1501,TRUE,_xll.ohTrigger(Trigger,Trigger12M))</f>
        <v>1.4731861332245804E-2</v>
      </c>
    </row>
    <row r="1502" spans="51:56" ht="11.25" customHeight="1" x14ac:dyDescent="0.25">
      <c r="AY1502" s="106" t="s">
        <v>83</v>
      </c>
      <c r="AZ1502" s="105">
        <f>_xll.qlInterestRateIndexFixingDate(Currency&amp;"ibor"&amp;Tenor,BA1502,Trigger)</f>
        <v>49837</v>
      </c>
      <c r="BA1502" s="105">
        <f>_xll.qlCalendarAdvance(Calendar,BA1501,AY1502,"f",,Trigger)</f>
        <v>49839</v>
      </c>
      <c r="BB1502" s="105">
        <f>_xll.qlInterestRateIndexMaturity(Currency&amp;"ibor"&amp;Tenor,BA1502,Trigger)</f>
        <v>50206</v>
      </c>
      <c r="BC1502" s="257">
        <f>_xll.qlIndexFixing($AC$5,AZ1502,TRUE,_xll.ohTrigger(Trigger,Trigger12M))</f>
        <v>1.5118217279330534E-2</v>
      </c>
      <c r="BD1502" s="257">
        <f>_xll.qlIndexFixing($BE$1,AZ1502,TRUE,_xll.ohTrigger(Trigger,Trigger12M))</f>
        <v>1.4724315545052463E-2</v>
      </c>
    </row>
    <row r="1503" spans="51:56" ht="11.25" customHeight="1" x14ac:dyDescent="0.25">
      <c r="AY1503" s="106" t="s">
        <v>83</v>
      </c>
      <c r="AZ1503" s="105">
        <f>_xll.qlInterestRateIndexFixingDate(Currency&amp;"ibor"&amp;Tenor,BA1503,Trigger)</f>
        <v>49844</v>
      </c>
      <c r="BA1503" s="105">
        <f>_xll.qlCalendarAdvance(Calendar,BA1502,AY1503,"f",,Trigger)</f>
        <v>49846</v>
      </c>
      <c r="BB1503" s="105">
        <f>_xll.qlInterestRateIndexMaturity(Currency&amp;"ibor"&amp;Tenor,BA1503,Trigger)</f>
        <v>50213</v>
      </c>
      <c r="BC1503" s="257">
        <f>_xll.qlIndexFixing($AC$5,AZ1503,TRUE,_xll.ohTrigger(Trigger,Trigger12M))</f>
        <v>1.5112313385763373E-2</v>
      </c>
      <c r="BD1503" s="257">
        <f>_xll.qlIndexFixing($BE$1,AZ1503,TRUE,_xll.ohTrigger(Trigger,Trigger12M))</f>
        <v>1.4716798585524608E-2</v>
      </c>
    </row>
    <row r="1504" spans="51:56" ht="11.25" customHeight="1" x14ac:dyDescent="0.25">
      <c r="AY1504" s="106" t="s">
        <v>83</v>
      </c>
      <c r="AZ1504" s="105">
        <f>_xll.qlInterestRateIndexFixingDate(Currency&amp;"ibor"&amp;Tenor,BA1504,Trigger)</f>
        <v>49851</v>
      </c>
      <c r="BA1504" s="105">
        <f>_xll.qlCalendarAdvance(Calendar,BA1503,AY1504,"f",,Trigger)</f>
        <v>49853</v>
      </c>
      <c r="BB1504" s="105">
        <f>_xll.qlInterestRateIndexMaturity(Currency&amp;"ibor"&amp;Tenor,BA1504,Trigger)</f>
        <v>50220</v>
      </c>
      <c r="BC1504" s="257">
        <f>_xll.qlIndexFixing($AC$5,AZ1504,TRUE,_xll.ohTrigger(Trigger,Trigger12M))</f>
        <v>1.5106395110433076E-2</v>
      </c>
      <c r="BD1504" s="257">
        <f>_xll.qlIndexFixing($BE$1,AZ1504,TRUE,_xll.ohTrigger(Trigger,Trigger12M))</f>
        <v>1.470931064832919E-2</v>
      </c>
    </row>
    <row r="1505" spans="51:56" ht="11.25" customHeight="1" x14ac:dyDescent="0.25">
      <c r="AY1505" s="106" t="s">
        <v>83</v>
      </c>
      <c r="AZ1505" s="105">
        <f>_xll.qlInterestRateIndexFixingDate(Currency&amp;"ibor"&amp;Tenor,BA1505,Trigger)</f>
        <v>49858</v>
      </c>
      <c r="BA1505" s="105">
        <f>_xll.qlCalendarAdvance(Calendar,BA1504,AY1505,"f",,Trigger)</f>
        <v>49860</v>
      </c>
      <c r="BB1505" s="105">
        <f>_xll.qlInterestRateIndexMaturity(Currency&amp;"ibor"&amp;Tenor,BA1505,Trigger)</f>
        <v>50227</v>
      </c>
      <c r="BC1505" s="257">
        <f>_xll.qlIndexFixing($AC$5,AZ1505,TRUE,_xll.ohTrigger(Trigger,Trigger12M))</f>
        <v>1.5100462453596437E-2</v>
      </c>
      <c r="BD1505" s="257">
        <f>_xll.qlIndexFixing($BE$1,AZ1505,TRUE,_xll.ohTrigger(Trigger,Trigger12M))</f>
        <v>1.4701851928130987E-2</v>
      </c>
    </row>
    <row r="1506" spans="51:56" ht="11.25" customHeight="1" x14ac:dyDescent="0.25">
      <c r="AY1506" s="106" t="s">
        <v>83</v>
      </c>
      <c r="AZ1506" s="105">
        <f>_xll.qlInterestRateIndexFixingDate(Currency&amp;"ibor"&amp;Tenor,BA1506,Trigger)</f>
        <v>49865</v>
      </c>
      <c r="BA1506" s="105">
        <f>_xll.qlCalendarAdvance(Calendar,BA1505,AY1506,"f",,Trigger)</f>
        <v>49867</v>
      </c>
      <c r="BB1506" s="105">
        <f>_xll.qlInterestRateIndexMaturity(Currency&amp;"ibor"&amp;Tenor,BA1506,Trigger)</f>
        <v>50234</v>
      </c>
      <c r="BC1506" s="257">
        <f>_xll.qlIndexFixing($AC$5,AZ1506,TRUE,_xll.ohTrigger(Trigger,Trigger12M))</f>
        <v>1.5094515415510474E-2</v>
      </c>
      <c r="BD1506" s="257">
        <f>_xll.qlIndexFixing($BE$1,AZ1506,TRUE,_xll.ohTrigger(Trigger,Trigger12M))</f>
        <v>1.4694422619590636E-2</v>
      </c>
    </row>
    <row r="1507" spans="51:56" ht="11.25" customHeight="1" x14ac:dyDescent="0.25">
      <c r="AY1507" s="106" t="s">
        <v>83</v>
      </c>
      <c r="AZ1507" s="105">
        <f>_xll.qlInterestRateIndexFixingDate(Currency&amp;"ibor"&amp;Tenor,BA1507,Trigger)</f>
        <v>49872</v>
      </c>
      <c r="BA1507" s="105">
        <f>_xll.qlCalendarAdvance(Calendar,BA1506,AY1507,"f",,Trigger)</f>
        <v>49874</v>
      </c>
      <c r="BB1507" s="105">
        <f>_xll.qlInterestRateIndexMaturity(Currency&amp;"ibor"&amp;Tenor,BA1507,Trigger)</f>
        <v>50241</v>
      </c>
      <c r="BC1507" s="257">
        <f>_xll.qlIndexFixing($AC$5,AZ1507,TRUE,_xll.ohTrigger(Trigger,Trigger12M))</f>
        <v>1.5088553996433725E-2</v>
      </c>
      <c r="BD1507" s="257">
        <f>_xll.qlIndexFixing($BE$1,AZ1507,TRUE,_xll.ohTrigger(Trigger,Trigger12M))</f>
        <v>1.4687022917365721E-2</v>
      </c>
    </row>
    <row r="1508" spans="51:56" ht="11.25" customHeight="1" x14ac:dyDescent="0.25">
      <c r="AY1508" s="106" t="s">
        <v>83</v>
      </c>
      <c r="AZ1508" s="105">
        <f>_xll.qlInterestRateIndexFixingDate(Currency&amp;"ibor"&amp;Tenor,BA1508,Trigger)</f>
        <v>49879</v>
      </c>
      <c r="BA1508" s="105">
        <f>_xll.qlCalendarAdvance(Calendar,BA1507,AY1508,"f",,Trigger)</f>
        <v>49881</v>
      </c>
      <c r="BB1508" s="105">
        <f>_xll.qlInterestRateIndexMaturity(Currency&amp;"ibor"&amp;Tenor,BA1508,Trigger)</f>
        <v>50248</v>
      </c>
      <c r="BC1508" s="257">
        <f>_xll.qlIndexFixing($AC$5,AZ1508,TRUE,_xll.ohTrigger(Trigger,Trigger12M))</f>
        <v>1.5082578196624515E-2</v>
      </c>
      <c r="BD1508" s="257">
        <f>_xll.qlIndexFixing($BE$1,AZ1508,TRUE,_xll.ohTrigger(Trigger,Trigger12M))</f>
        <v>1.4679653016111653E-2</v>
      </c>
    </row>
    <row r="1509" spans="51:56" ht="11.25" customHeight="1" x14ac:dyDescent="0.25">
      <c r="AY1509" s="106" t="s">
        <v>83</v>
      </c>
      <c r="AZ1509" s="105">
        <f>_xll.qlInterestRateIndexFixingDate(Currency&amp;"ibor"&amp;Tenor,BA1509,Trigger)</f>
        <v>49886</v>
      </c>
      <c r="BA1509" s="105">
        <f>_xll.qlCalendarAdvance(Calendar,BA1508,AY1509,"f",,Trigger)</f>
        <v>49888</v>
      </c>
      <c r="BB1509" s="105">
        <f>_xll.qlInterestRateIndexMaturity(Currency&amp;"ibor"&amp;Tenor,BA1509,Trigger)</f>
        <v>50255</v>
      </c>
      <c r="BC1509" s="257">
        <f>_xll.qlIndexFixing($AC$5,AZ1509,TRUE,_xll.ohTrigger(Trigger,Trigger12M))</f>
        <v>1.5076588016342467E-2</v>
      </c>
      <c r="BD1509" s="257">
        <f>_xll.qlIndexFixing($BE$1,AZ1509,TRUE,_xll.ohTrigger(Trigger,Trigger12M))</f>
        <v>1.467231311047883E-2</v>
      </c>
    </row>
    <row r="1510" spans="51:56" ht="11.25" customHeight="1" x14ac:dyDescent="0.25">
      <c r="AY1510" s="106" t="s">
        <v>83</v>
      </c>
      <c r="AZ1510" s="105">
        <f>_xll.qlInterestRateIndexFixingDate(Currency&amp;"ibor"&amp;Tenor,BA1510,Trigger)</f>
        <v>49893</v>
      </c>
      <c r="BA1510" s="105">
        <f>_xll.qlCalendarAdvance(Calendar,BA1509,AY1510,"f",,Trigger)</f>
        <v>49895</v>
      </c>
      <c r="BB1510" s="105">
        <f>_xll.qlInterestRateIndexMaturity(Currency&amp;"ibor"&amp;Tenor,BA1510,Trigger)</f>
        <v>50262</v>
      </c>
      <c r="BC1510" s="257">
        <f>_xll.qlIndexFixing($AC$5,AZ1510,TRUE,_xll.ohTrigger(Trigger,Trigger12M))</f>
        <v>1.5070583455847216E-2</v>
      </c>
      <c r="BD1510" s="257">
        <f>_xll.qlIndexFixing($BE$1,AZ1510,TRUE,_xll.ohTrigger(Trigger,Trigger12M))</f>
        <v>1.4665003395116345E-2</v>
      </c>
    </row>
    <row r="1511" spans="51:56" ht="11.25" customHeight="1" x14ac:dyDescent="0.25">
      <c r="AY1511" s="106" t="s">
        <v>83</v>
      </c>
      <c r="AZ1511" s="105">
        <f>_xll.qlInterestRateIndexFixingDate(Currency&amp;"ibor"&amp;Tenor,BA1511,Trigger)</f>
        <v>49900</v>
      </c>
      <c r="BA1511" s="105">
        <f>_xll.qlCalendarAdvance(Calendar,BA1510,AY1511,"f",,Trigger)</f>
        <v>49902</v>
      </c>
      <c r="BB1511" s="105">
        <f>_xll.qlInterestRateIndexMaturity(Currency&amp;"ibor"&amp;Tenor,BA1511,Trigger)</f>
        <v>50269</v>
      </c>
      <c r="BC1511" s="257">
        <f>_xll.qlIndexFixing($AC$5,AZ1511,TRUE,_xll.ohTrigger(Trigger,Trigger12M))</f>
        <v>1.5064564515399261E-2</v>
      </c>
      <c r="BD1511" s="257">
        <f>_xll.qlIndexFixing($BE$1,AZ1511,TRUE,_xll.ohTrigger(Trigger,Trigger12M))</f>
        <v>1.4657724064669152E-2</v>
      </c>
    </row>
    <row r="1512" spans="51:56" ht="11.25" customHeight="1" x14ac:dyDescent="0.25">
      <c r="AY1512" s="106" t="s">
        <v>83</v>
      </c>
      <c r="AZ1512" s="105">
        <f>_xll.qlInterestRateIndexFixingDate(Currency&amp;"ibor"&amp;Tenor,BA1512,Trigger)</f>
        <v>49907</v>
      </c>
      <c r="BA1512" s="105">
        <f>_xll.qlCalendarAdvance(Calendar,BA1511,AY1512,"f",,Trigger)</f>
        <v>49909</v>
      </c>
      <c r="BB1512" s="105">
        <f>_xll.qlInterestRateIndexMaturity(Currency&amp;"ibor"&amp;Tenor,BA1512,Trigger)</f>
        <v>50276</v>
      </c>
      <c r="BC1512" s="257">
        <f>_xll.qlIndexFixing($AC$5,AZ1512,TRUE,_xll.ohTrigger(Trigger,Trigger12M))</f>
        <v>1.5058531195259751E-2</v>
      </c>
      <c r="BD1512" s="257">
        <f>_xll.qlIndexFixing($BE$1,AZ1512,TRUE,_xll.ohTrigger(Trigger,Trigger12M))</f>
        <v>1.4650475313780028E-2</v>
      </c>
    </row>
    <row r="1513" spans="51:56" ht="11.25" customHeight="1" x14ac:dyDescent="0.25">
      <c r="AY1513" s="106" t="s">
        <v>83</v>
      </c>
      <c r="AZ1513" s="105">
        <f>_xll.qlInterestRateIndexFixingDate(Currency&amp;"ibor"&amp;Tenor,BA1513,Trigger)</f>
        <v>49914</v>
      </c>
      <c r="BA1513" s="105">
        <f>_xll.qlCalendarAdvance(Calendar,BA1512,AY1513,"f",,Trigger)</f>
        <v>49916</v>
      </c>
      <c r="BB1513" s="105">
        <f>_xll.qlInterestRateIndexMaturity(Currency&amp;"ibor"&amp;Tenor,BA1513,Trigger)</f>
        <v>50283</v>
      </c>
      <c r="BC1513" s="257">
        <f>_xll.qlIndexFixing($AC$5,AZ1513,TRUE,_xll.ohTrigger(Trigger,Trigger12M))</f>
        <v>1.5052483495690498E-2</v>
      </c>
      <c r="BD1513" s="257">
        <f>_xll.qlIndexFixing($BE$1,AZ1513,TRUE,_xll.ohTrigger(Trigger,Trigger12M))</f>
        <v>1.4643257337088263E-2</v>
      </c>
    </row>
    <row r="1514" spans="51:56" ht="11.25" customHeight="1" x14ac:dyDescent="0.25">
      <c r="AY1514" s="106" t="s">
        <v>83</v>
      </c>
      <c r="AZ1514" s="105">
        <f>_xll.qlInterestRateIndexFixingDate(Currency&amp;"ibor"&amp;Tenor,BA1514,Trigger)</f>
        <v>49921</v>
      </c>
      <c r="BA1514" s="105">
        <f>_xll.qlCalendarAdvance(Calendar,BA1513,AY1514,"f",,Trigger)</f>
        <v>49923</v>
      </c>
      <c r="BB1514" s="105">
        <f>_xll.qlInterestRateIndexMaturity(Currency&amp;"ibor"&amp;Tenor,BA1514,Trigger)</f>
        <v>50290</v>
      </c>
      <c r="BC1514" s="257">
        <f>_xll.qlIndexFixing($AC$5,AZ1514,TRUE,_xll.ohTrigger(Trigger,Trigger12M))</f>
        <v>1.504642141695396E-2</v>
      </c>
      <c r="BD1514" s="257">
        <f>_xll.qlIndexFixing($BE$1,AZ1514,TRUE,_xll.ohTrigger(Trigger,Trigger12M))</f>
        <v>1.4636070329230536E-2</v>
      </c>
    </row>
    <row r="1515" spans="51:56" ht="11.25" customHeight="1" x14ac:dyDescent="0.25">
      <c r="AY1515" s="106" t="s">
        <v>83</v>
      </c>
      <c r="AZ1515" s="105">
        <f>_xll.qlInterestRateIndexFixingDate(Currency&amp;"ibor"&amp;Tenor,BA1515,Trigger)</f>
        <v>49928</v>
      </c>
      <c r="BA1515" s="105">
        <f>_xll.qlCalendarAdvance(Calendar,BA1514,AY1515,"f",,Trigger)</f>
        <v>49930</v>
      </c>
      <c r="BB1515" s="105">
        <f>_xll.qlInterestRateIndexMaturity(Currency&amp;"ibor"&amp;Tenor,BA1515,Trigger)</f>
        <v>50297</v>
      </c>
      <c r="BC1515" s="257">
        <f>_xll.qlIndexFixing($AC$5,AZ1515,TRUE,_xll.ohTrigger(Trigger,Trigger12M))</f>
        <v>1.5040344959313032E-2</v>
      </c>
      <c r="BD1515" s="257">
        <f>_xll.qlIndexFixing($BE$1,AZ1515,TRUE,_xll.ohTrigger(Trigger,Trigger12M))</f>
        <v>1.4628914484841344E-2</v>
      </c>
    </row>
    <row r="1516" spans="51:56" ht="11.25" customHeight="1" x14ac:dyDescent="0.25">
      <c r="AY1516" s="106" t="s">
        <v>83</v>
      </c>
      <c r="AZ1516" s="105">
        <f>_xll.qlInterestRateIndexFixingDate(Currency&amp;"ibor"&amp;Tenor,BA1516,Trigger)</f>
        <v>49935</v>
      </c>
      <c r="BA1516" s="105">
        <f>_xll.qlCalendarAdvance(Calendar,BA1515,AY1516,"f",,Trigger)</f>
        <v>49937</v>
      </c>
      <c r="BB1516" s="105">
        <f>_xll.qlInterestRateIndexMaturity(Currency&amp;"ibor"&amp;Tenor,BA1516,Trigger)</f>
        <v>50304</v>
      </c>
      <c r="BC1516" s="257">
        <f>_xll.qlIndexFixing($AC$5,AZ1516,TRUE,_xll.ohTrigger(Trigger,Trigger12M))</f>
        <v>1.5034254123031485E-2</v>
      </c>
      <c r="BD1516" s="257">
        <f>_xll.qlIndexFixing($BE$1,AZ1516,TRUE,_xll.ohTrigger(Trigger,Trigger12M))</f>
        <v>1.4621789998551266E-2</v>
      </c>
    </row>
    <row r="1517" spans="51:56" ht="11.25" customHeight="1" x14ac:dyDescent="0.25">
      <c r="AY1517" s="106" t="s">
        <v>83</v>
      </c>
      <c r="AZ1517" s="105">
        <f>_xll.qlInterestRateIndexFixingDate(Currency&amp;"ibor"&amp;Tenor,BA1517,Trigger)</f>
        <v>49942</v>
      </c>
      <c r="BA1517" s="105">
        <f>_xll.qlCalendarAdvance(Calendar,BA1516,AY1517,"f",,Trigger)</f>
        <v>49944</v>
      </c>
      <c r="BB1517" s="105">
        <f>_xll.qlInterestRateIndexMaturity(Currency&amp;"ibor"&amp;Tenor,BA1517,Trigger)</f>
        <v>50311</v>
      </c>
      <c r="BC1517" s="257">
        <f>_xll.qlIndexFixing($AC$5,AZ1517,TRUE,_xll.ohTrigger(Trigger,Trigger12M))</f>
        <v>1.5028148908373298E-2</v>
      </c>
      <c r="BD1517" s="257">
        <f>_xll.qlIndexFixing($BE$1,AZ1517,TRUE,_xll.ohTrigger(Trigger,Trigger12M))</f>
        <v>1.4614697064989357E-2</v>
      </c>
    </row>
    <row r="1518" spans="51:56" ht="11.25" customHeight="1" x14ac:dyDescent="0.25">
      <c r="AY1518" s="106" t="s">
        <v>83</v>
      </c>
      <c r="AZ1518" s="105">
        <f>_xll.qlInterestRateIndexFixingDate(Currency&amp;"ibor"&amp;Tenor,BA1518,Trigger)</f>
        <v>49949</v>
      </c>
      <c r="BA1518" s="105">
        <f>_xll.qlCalendarAdvance(Calendar,BA1517,AY1518,"f",,Trigger)</f>
        <v>49951</v>
      </c>
      <c r="BB1518" s="105">
        <f>_xll.qlInterestRateIndexMaturity(Currency&amp;"ibor"&amp;Tenor,BA1518,Trigger)</f>
        <v>50318</v>
      </c>
      <c r="BC1518" s="257">
        <f>_xll.qlIndexFixing($AC$5,AZ1518,TRUE,_xll.ohTrigger(Trigger,Trigger12M))</f>
        <v>1.5022029315603551E-2</v>
      </c>
      <c r="BD1518" s="257">
        <f>_xll.qlIndexFixing($BE$1,AZ1518,TRUE,_xll.ohTrigger(Trigger,Trigger12M))</f>
        <v>1.4607635878781404E-2</v>
      </c>
    </row>
    <row r="1519" spans="51:56" ht="11.25" customHeight="1" x14ac:dyDescent="0.25">
      <c r="AY1519" s="106" t="s">
        <v>83</v>
      </c>
      <c r="AZ1519" s="105">
        <f>_xll.qlInterestRateIndexFixingDate(Currency&amp;"ibor"&amp;Tenor,BA1519,Trigger)</f>
        <v>49956</v>
      </c>
      <c r="BA1519" s="105">
        <f>_xll.qlCalendarAdvance(Calendar,BA1518,AY1519,"f",,Trigger)</f>
        <v>49958</v>
      </c>
      <c r="BB1519" s="105">
        <f>_xll.qlInterestRateIndexMaturity(Currency&amp;"ibor"&amp;Tenor,BA1519,Trigger)</f>
        <v>50325</v>
      </c>
      <c r="BC1519" s="257">
        <f>_xll.qlIndexFixing($AC$5,AZ1519,TRUE,_xll.ohTrigger(Trigger,Trigger12M))</f>
        <v>1.5015895344987751E-2</v>
      </c>
      <c r="BD1519" s="257">
        <f>_xll.qlIndexFixing($BE$1,AZ1519,TRUE,_xll.ohTrigger(Trigger,Trigger12M))</f>
        <v>1.4600606634551233E-2</v>
      </c>
    </row>
    <row r="1520" spans="51:56" ht="11.25" customHeight="1" x14ac:dyDescent="0.25">
      <c r="AY1520" s="106" t="s">
        <v>83</v>
      </c>
      <c r="AZ1520" s="105">
        <f>_xll.qlInterestRateIndexFixingDate(Currency&amp;"ibor"&amp;Tenor,BA1520,Trigger)</f>
        <v>49963</v>
      </c>
      <c r="BA1520" s="105">
        <f>_xll.qlCalendarAdvance(Calendar,BA1519,AY1520,"f",,Trigger)</f>
        <v>49965</v>
      </c>
      <c r="BB1520" s="105">
        <f>_xll.qlInterestRateIndexMaturity(Currency&amp;"ibor"&amp;Tenor,BA1520,Trigger)</f>
        <v>50332</v>
      </c>
      <c r="BC1520" s="257">
        <f>_xll.qlIndexFixing($AC$5,AZ1520,TRUE,_xll.ohTrigger(Trigger,Trigger12M))</f>
        <v>1.5009746996791844E-2</v>
      </c>
      <c r="BD1520" s="257">
        <f>_xll.qlIndexFixing($BE$1,AZ1520,TRUE,_xll.ohTrigger(Trigger,Trigger12M))</f>
        <v>1.4593609526919621E-2</v>
      </c>
    </row>
    <row r="1521" spans="51:56" ht="11.25" customHeight="1" x14ac:dyDescent="0.25">
      <c r="AY1521" s="106" t="s">
        <v>83</v>
      </c>
      <c r="AZ1521" s="105">
        <f>_xll.qlInterestRateIndexFixingDate(Currency&amp;"ibor"&amp;Tenor,BA1521,Trigger)</f>
        <v>49970</v>
      </c>
      <c r="BA1521" s="105">
        <f>_xll.qlCalendarAdvance(Calendar,BA1520,AY1521,"f",,Trigger)</f>
        <v>49972</v>
      </c>
      <c r="BB1521" s="105">
        <f>_xll.qlInterestRateIndexMaturity(Currency&amp;"ibor"&amp;Tenor,BA1521,Trigger)</f>
        <v>50339</v>
      </c>
      <c r="BC1521" s="257">
        <f>_xll.qlIndexFixing($AC$5,AZ1521,TRUE,_xll.ohTrigger(Trigger,Trigger12M))</f>
        <v>1.5003584271282863E-2</v>
      </c>
      <c r="BD1521" s="257">
        <f>_xll.qlIndexFixing($BE$1,AZ1521,TRUE,_xll.ohTrigger(Trigger,Trigger12M))</f>
        <v>1.4586644750505603E-2</v>
      </c>
    </row>
    <row r="1522" spans="51:56" ht="11.25" customHeight="1" x14ac:dyDescent="0.25">
      <c r="AY1522" s="106" t="s">
        <v>83</v>
      </c>
      <c r="AZ1522" s="105">
        <f>_xll.qlInterestRateIndexFixingDate(Currency&amp;"ibor"&amp;Tenor,BA1522,Trigger)</f>
        <v>49977</v>
      </c>
      <c r="BA1522" s="105">
        <f>_xll.qlCalendarAdvance(Calendar,BA1521,AY1522,"f",,Trigger)</f>
        <v>49979</v>
      </c>
      <c r="BB1522" s="105">
        <f>_xll.qlInterestRateIndexMaturity(Currency&amp;"ibor"&amp;Tenor,BA1522,Trigger)</f>
        <v>50343</v>
      </c>
      <c r="BC1522" s="257">
        <f>_xll.qlIndexFixing($AC$5,AZ1522,TRUE,_xll.ohTrigger(Trigger,Trigger12M))</f>
        <v>1.4998150588541844E-2</v>
      </c>
      <c r="BD1522" s="257">
        <f>_xll.qlIndexFixing($BE$1,AZ1522,TRUE,_xll.ohTrigger(Trigger,Trigger12M))</f>
        <v>1.4580252904598615E-2</v>
      </c>
    </row>
    <row r="1523" spans="51:56" ht="11.25" customHeight="1" x14ac:dyDescent="0.25">
      <c r="AY1523" s="106" t="s">
        <v>83</v>
      </c>
      <c r="AZ1523" s="105">
        <f>_xll.qlInterestRateIndexFixingDate(Currency&amp;"ibor"&amp;Tenor,BA1523,Trigger)</f>
        <v>49984</v>
      </c>
      <c r="BA1523" s="105">
        <f>_xll.qlCalendarAdvance(Calendar,BA1522,AY1523,"f",,Trigger)</f>
        <v>49986</v>
      </c>
      <c r="BB1523" s="105">
        <f>_xll.qlInterestRateIndexMaturity(Currency&amp;"ibor"&amp;Tenor,BA1523,Trigger)</f>
        <v>50353</v>
      </c>
      <c r="BC1523" s="257">
        <f>_xll.qlIndexFixing($AC$5,AZ1523,TRUE,_xll.ohTrigger(Trigger,Trigger12M))</f>
        <v>1.499121568939491E-2</v>
      </c>
      <c r="BD1523" s="257">
        <f>_xll.qlIndexFixing($BE$1,AZ1523,TRUE,_xll.ohTrigger(Trigger,Trigger12M))</f>
        <v>1.4572812969792768E-2</v>
      </c>
    </row>
    <row r="1524" spans="51:56" ht="11.25" customHeight="1" x14ac:dyDescent="0.25">
      <c r="AY1524" s="106" t="s">
        <v>83</v>
      </c>
      <c r="AZ1524" s="105">
        <f>_xll.qlInterestRateIndexFixingDate(Currency&amp;"ibor"&amp;Tenor,BA1524,Trigger)</f>
        <v>49991</v>
      </c>
      <c r="BA1524" s="105">
        <f>_xll.qlCalendarAdvance(Calendar,BA1523,AY1524,"f",,Trigger)</f>
        <v>49993</v>
      </c>
      <c r="BB1524" s="105">
        <f>_xll.qlInterestRateIndexMaturity(Currency&amp;"ibor"&amp;Tenor,BA1524,Trigger)</f>
        <v>50360</v>
      </c>
      <c r="BC1524" s="257">
        <f>_xll.qlIndexFixing($AC$5,AZ1524,TRUE,_xll.ohTrigger(Trigger,Trigger12M))</f>
        <v>1.498500983355262E-2</v>
      </c>
      <c r="BD1524" s="257">
        <f>_xll.qlIndexFixing($BE$1,AZ1524,TRUE,_xll.ohTrigger(Trigger,Trigger12M))</f>
        <v>1.456594635472004E-2</v>
      </c>
    </row>
    <row r="1525" spans="51:56" ht="11.25" customHeight="1" x14ac:dyDescent="0.25">
      <c r="AY1525" s="106" t="s">
        <v>83</v>
      </c>
      <c r="AZ1525" s="105">
        <f>_xll.qlInterestRateIndexFixingDate(Currency&amp;"ibor"&amp;Tenor,BA1525,Trigger)</f>
        <v>49998</v>
      </c>
      <c r="BA1525" s="105">
        <f>_xll.qlCalendarAdvance(Calendar,BA1524,AY1525,"f",,Trigger)</f>
        <v>50000</v>
      </c>
      <c r="BB1525" s="105">
        <f>_xll.qlInterestRateIndexMaturity(Currency&amp;"ibor"&amp;Tenor,BA1525,Trigger)</f>
        <v>50367</v>
      </c>
      <c r="BC1525" s="257">
        <f>_xll.qlIndexFixing($AC$5,AZ1525,TRUE,_xll.ohTrigger(Trigger,Trigger12M))</f>
        <v>1.4978789601470621E-2</v>
      </c>
      <c r="BD1525" s="257">
        <f>_xll.qlIndexFixing($BE$1,AZ1525,TRUE,_xll.ohTrigger(Trigger,Trigger12M))</f>
        <v>1.4559112849316869E-2</v>
      </c>
    </row>
    <row r="1526" spans="51:56" ht="11.25" customHeight="1" x14ac:dyDescent="0.25">
      <c r="AY1526" s="106" t="s">
        <v>83</v>
      </c>
      <c r="AZ1526" s="105">
        <f>_xll.qlInterestRateIndexFixingDate(Currency&amp;"ibor"&amp;Tenor,BA1526,Trigger)</f>
        <v>50005</v>
      </c>
      <c r="BA1526" s="105">
        <f>_xll.qlCalendarAdvance(Calendar,BA1525,AY1526,"f",,Trigger)</f>
        <v>50007</v>
      </c>
      <c r="BB1526" s="105">
        <f>_xll.qlInterestRateIndexMaturity(Currency&amp;"ibor"&amp;Tenor,BA1526,Trigger)</f>
        <v>50374</v>
      </c>
      <c r="BC1526" s="257">
        <f>_xll.qlIndexFixing($AC$5,AZ1526,TRUE,_xll.ohTrigger(Trigger,Trigger12M))</f>
        <v>1.4972554993418343E-2</v>
      </c>
      <c r="BD1526" s="257">
        <f>_xll.qlIndexFixing($BE$1,AZ1526,TRUE,_xll.ohTrigger(Trigger,Trigger12M))</f>
        <v>1.4552312648190745E-2</v>
      </c>
    </row>
    <row r="1527" spans="51:56" ht="11.25" customHeight="1" x14ac:dyDescent="0.25">
      <c r="AY1527" s="106" t="s">
        <v>83</v>
      </c>
      <c r="AZ1527" s="105">
        <f>_xll.qlInterestRateIndexFixingDate(Currency&amp;"ibor"&amp;Tenor,BA1527,Trigger)</f>
        <v>50012</v>
      </c>
      <c r="BA1527" s="105">
        <f>_xll.qlCalendarAdvance(Calendar,BA1526,AY1527,"f",,Trigger)</f>
        <v>50014</v>
      </c>
      <c r="BB1527" s="105">
        <f>_xll.qlInterestRateIndexMaturity(Currency&amp;"ibor"&amp;Tenor,BA1527,Trigger)</f>
        <v>50381</v>
      </c>
      <c r="BC1527" s="257">
        <f>_xll.qlIndexFixing($AC$5,AZ1527,TRUE,_xll.ohTrigger(Trigger,Trigger12M))</f>
        <v>1.496630600966609E-2</v>
      </c>
      <c r="BD1527" s="257">
        <f>_xll.qlIndexFixing($BE$1,AZ1527,TRUE,_xll.ohTrigger(Trigger,Trigger12M))</f>
        <v>1.4545545945947853E-2</v>
      </c>
    </row>
    <row r="1528" spans="51:56" ht="11.25" customHeight="1" x14ac:dyDescent="0.25">
      <c r="AY1528" s="106" t="s">
        <v>83</v>
      </c>
      <c r="AZ1528" s="105">
        <f>_xll.qlInterestRateIndexFixingDate(Currency&amp;"ibor"&amp;Tenor,BA1528,Trigger)</f>
        <v>50019</v>
      </c>
      <c r="BA1528" s="105">
        <f>_xll.qlCalendarAdvance(Calendar,BA1527,AY1528,"f",,Trigger)</f>
        <v>50021</v>
      </c>
      <c r="BB1528" s="105">
        <f>_xll.qlInterestRateIndexMaturity(Currency&amp;"ibor"&amp;Tenor,BA1528,Trigger)</f>
        <v>50388</v>
      </c>
      <c r="BC1528" s="257">
        <f>_xll.qlIndexFixing($AC$5,AZ1528,TRUE,_xll.ohTrigger(Trigger,Trigger12M))</f>
        <v>1.4960042650485469E-2</v>
      </c>
      <c r="BD1528" s="257">
        <f>_xll.qlIndexFixing($BE$1,AZ1528,TRUE,_xll.ohTrigger(Trigger,Trigger12M))</f>
        <v>1.4538812937191326E-2</v>
      </c>
    </row>
    <row r="1529" spans="51:56" ht="11.25" customHeight="1" x14ac:dyDescent="0.25">
      <c r="AY1529" s="106" t="s">
        <v>83</v>
      </c>
      <c r="AZ1529" s="105">
        <f>_xll.qlInterestRateIndexFixingDate(Currency&amp;"ibor"&amp;Tenor,BA1529,Trigger)</f>
        <v>50026</v>
      </c>
      <c r="BA1529" s="105">
        <f>_xll.qlCalendarAdvance(Calendar,BA1528,AY1529,"f",,Trigger)</f>
        <v>50028</v>
      </c>
      <c r="BB1529" s="105">
        <f>_xll.qlInterestRateIndexMaturity(Currency&amp;"ibor"&amp;Tenor,BA1529,Trigger)</f>
        <v>50395</v>
      </c>
      <c r="BC1529" s="257">
        <f>_xll.qlIndexFixing($AC$5,AZ1529,TRUE,_xll.ohTrigger(Trigger,Trigger12M))</f>
        <v>1.4953764916147869E-2</v>
      </c>
      <c r="BD1529" s="257">
        <f>_xll.qlIndexFixing($BE$1,AZ1529,TRUE,_xll.ohTrigger(Trigger,Trigger12M))</f>
        <v>1.4532113816522993E-2</v>
      </c>
    </row>
    <row r="1530" spans="51:56" ht="11.25" customHeight="1" x14ac:dyDescent="0.25">
      <c r="AY1530" s="106" t="s">
        <v>83</v>
      </c>
      <c r="AZ1530" s="105">
        <f>_xll.qlInterestRateIndexFixingDate(Currency&amp;"ibor"&amp;Tenor,BA1530,Trigger)</f>
        <v>50032</v>
      </c>
      <c r="BA1530" s="105">
        <f>_xll.qlCalendarAdvance(Calendar,BA1529,AY1530,"f",,Trigger)</f>
        <v>50038</v>
      </c>
      <c r="BB1530" s="105">
        <f>_xll.qlInterestRateIndexMaturity(Currency&amp;"ibor"&amp;Tenor,BA1530,Trigger)</f>
        <v>50403</v>
      </c>
      <c r="BC1530" s="257">
        <f>_xll.qlIndexFixing($AC$5,AZ1530,TRUE,_xll.ohTrigger(Trigger,Trigger12M))</f>
        <v>1.4944903282322942E-2</v>
      </c>
      <c r="BD1530" s="257">
        <f>_xll.qlIndexFixing($BE$1,AZ1530,TRUE,_xll.ohTrigger(Trigger,Trigger12M))</f>
        <v>1.4522925046518718E-2</v>
      </c>
    </row>
    <row r="1531" spans="51:56" ht="11.25" customHeight="1" x14ac:dyDescent="0.25">
      <c r="AY1531" s="106" t="s">
        <v>83</v>
      </c>
      <c r="AZ1531" s="105">
        <f>_xll.qlInterestRateIndexFixingDate(Currency&amp;"ibor"&amp;Tenor,BA1531,Trigger)</f>
        <v>50040</v>
      </c>
      <c r="BA1531" s="105">
        <f>_xll.qlCalendarAdvance(Calendar,BA1530,AY1531,"f",,Trigger)</f>
        <v>50045</v>
      </c>
      <c r="BB1531" s="105">
        <f>_xll.qlInterestRateIndexMaturity(Currency&amp;"ibor"&amp;Tenor,BA1531,Trigger)</f>
        <v>50410</v>
      </c>
      <c r="BC1531" s="257">
        <f>_xll.qlIndexFixing($AC$5,AZ1531,TRUE,_xll.ohTrigger(Trigger,Trigger12M))</f>
        <v>1.4938547507725471E-2</v>
      </c>
      <c r="BD1531" s="257">
        <f>_xll.qlIndexFixing($BE$1,AZ1531,TRUE,_xll.ohTrigger(Trigger,Trigger12M))</f>
        <v>1.4516304402436219E-2</v>
      </c>
    </row>
    <row r="1532" spans="51:56" ht="11.25" customHeight="1" x14ac:dyDescent="0.25">
      <c r="AY1532" s="106" t="s">
        <v>83</v>
      </c>
      <c r="AZ1532" s="105">
        <f>_xll.qlInterestRateIndexFixingDate(Currency&amp;"ibor"&amp;Tenor,BA1532,Trigger)</f>
        <v>50048</v>
      </c>
      <c r="BA1532" s="105">
        <f>_xll.qlCalendarAdvance(Calendar,BA1531,AY1532,"f",,Trigger)</f>
        <v>50052</v>
      </c>
      <c r="BB1532" s="105">
        <f>_xll.qlInterestRateIndexMaturity(Currency&amp;"ibor"&amp;Tenor,BA1532,Trigger)</f>
        <v>50417</v>
      </c>
      <c r="BC1532" s="257">
        <f>_xll.qlIndexFixing($AC$5,AZ1532,TRUE,_xll.ohTrigger(Trigger,Trigger12M))</f>
        <v>1.4932177281440152E-2</v>
      </c>
      <c r="BD1532" s="257">
        <f>_xll.qlIndexFixing($BE$1,AZ1532,TRUE,_xll.ohTrigger(Trigger,Trigger12M))</f>
        <v>1.4509718282834963E-2</v>
      </c>
    </row>
    <row r="1533" spans="51:56" ht="11.25" customHeight="1" x14ac:dyDescent="0.25">
      <c r="AY1533" s="106" t="s">
        <v>83</v>
      </c>
      <c r="AZ1533" s="105">
        <f>_xll.qlInterestRateIndexFixingDate(Currency&amp;"ibor"&amp;Tenor,BA1533,Trigger)</f>
        <v>50055</v>
      </c>
      <c r="BA1533" s="105">
        <f>_xll.qlCalendarAdvance(Calendar,BA1532,AY1533,"f",,Trigger)</f>
        <v>50059</v>
      </c>
      <c r="BB1533" s="105">
        <f>_xll.qlInterestRateIndexMaturity(Currency&amp;"ibor"&amp;Tenor,BA1533,Trigger)</f>
        <v>50424</v>
      </c>
      <c r="BC1533" s="257">
        <f>_xll.qlIndexFixing($AC$5,AZ1533,TRUE,_xll.ohTrigger(Trigger,Trigger12M))</f>
        <v>1.4925792603742933E-2</v>
      </c>
      <c r="BD1533" s="257">
        <f>_xll.qlIndexFixing($BE$1,AZ1533,TRUE,_xll.ohTrigger(Trigger,Trigger12M))</f>
        <v>1.4503166882297715E-2</v>
      </c>
    </row>
    <row r="1534" spans="51:56" ht="11.25" customHeight="1" x14ac:dyDescent="0.25">
      <c r="AY1534" s="106" t="s">
        <v>83</v>
      </c>
      <c r="AZ1534" s="105">
        <f>_xll.qlInterestRateIndexFixingDate(Currency&amp;"ibor"&amp;Tenor,BA1534,Trigger)</f>
        <v>50062</v>
      </c>
      <c r="BA1534" s="105">
        <f>_xll.qlCalendarAdvance(Calendar,BA1533,AY1534,"f",,Trigger)</f>
        <v>50066</v>
      </c>
      <c r="BB1534" s="105">
        <f>_xll.qlInterestRateIndexMaturity(Currency&amp;"ibor"&amp;Tenor,BA1534,Trigger)</f>
        <v>50431</v>
      </c>
      <c r="BC1534" s="257">
        <f>_xll.qlIndexFixing($AC$5,AZ1534,TRUE,_xll.ohTrigger(Trigger,Trigger12M))</f>
        <v>1.4919393474911067E-2</v>
      </c>
      <c r="BD1534" s="257">
        <f>_xll.qlIndexFixing($BE$1,AZ1534,TRUE,_xll.ohTrigger(Trigger,Trigger12M))</f>
        <v>1.4496650395405266E-2</v>
      </c>
    </row>
    <row r="1535" spans="51:56" ht="11.25" customHeight="1" x14ac:dyDescent="0.25">
      <c r="AY1535" s="106" t="s">
        <v>83</v>
      </c>
      <c r="AZ1535" s="105">
        <f>_xll.qlInterestRateIndexFixingDate(Currency&amp;"ibor"&amp;Tenor,BA1535,Trigger)</f>
        <v>50069</v>
      </c>
      <c r="BA1535" s="105">
        <f>_xll.qlCalendarAdvance(Calendar,BA1534,AY1535,"f",,Trigger)</f>
        <v>50073</v>
      </c>
      <c r="BB1535" s="105">
        <f>_xll.qlInterestRateIndexMaturity(Currency&amp;"ibor"&amp;Tenor,BA1535,Trigger)</f>
        <v>50438</v>
      </c>
      <c r="BC1535" s="257">
        <f>_xll.qlIndexFixing($AC$5,AZ1535,TRUE,_xll.ohTrigger(Trigger,Trigger12M))</f>
        <v>1.4912979895221815E-2</v>
      </c>
      <c r="BD1535" s="257">
        <f>_xll.qlIndexFixing($BE$1,AZ1535,TRUE,_xll.ohTrigger(Trigger,Trigger12M))</f>
        <v>1.4490169016737746E-2</v>
      </c>
    </row>
    <row r="1536" spans="51:56" ht="11.25" customHeight="1" x14ac:dyDescent="0.25">
      <c r="AY1536" s="106" t="s">
        <v>83</v>
      </c>
      <c r="AZ1536" s="105">
        <f>_xll.qlInterestRateIndexFixingDate(Currency&amp;"ibor"&amp;Tenor,BA1536,Trigger)</f>
        <v>50076</v>
      </c>
      <c r="BA1536" s="105">
        <f>_xll.qlCalendarAdvance(Calendar,BA1535,AY1536,"f",,Trigger)</f>
        <v>50080</v>
      </c>
      <c r="BB1536" s="105">
        <f>_xll.qlInterestRateIndexMaturity(Currency&amp;"ibor"&amp;Tenor,BA1536,Trigger)</f>
        <v>50445</v>
      </c>
      <c r="BC1536" s="257">
        <f>_xll.qlIndexFixing($AC$5,AZ1536,TRUE,_xll.ohTrigger(Trigger,Trigger12M))</f>
        <v>1.4906551864953526E-2</v>
      </c>
      <c r="BD1536" s="257">
        <f>_xll.qlIndexFixing($BE$1,AZ1536,TRUE,_xll.ohTrigger(Trigger,Trigger12M))</f>
        <v>1.4483722940873536E-2</v>
      </c>
    </row>
    <row r="1537" spans="51:56" ht="11.25" customHeight="1" x14ac:dyDescent="0.25">
      <c r="AY1537" s="106" t="s">
        <v>83</v>
      </c>
      <c r="AZ1537" s="105">
        <f>_xll.qlInterestRateIndexFixingDate(Currency&amp;"ibor"&amp;Tenor,BA1537,Trigger)</f>
        <v>50083</v>
      </c>
      <c r="BA1537" s="105">
        <f>_xll.qlCalendarAdvance(Calendar,BA1536,AY1537,"f",,Trigger)</f>
        <v>50087</v>
      </c>
      <c r="BB1537" s="105">
        <f>_xll.qlInterestRateIndexMaturity(Currency&amp;"ibor"&amp;Tenor,BA1537,Trigger)</f>
        <v>50452</v>
      </c>
      <c r="BC1537" s="257">
        <f>_xll.qlIndexFixing($AC$5,AZ1537,TRUE,_xll.ohTrigger(Trigger,Trigger12M))</f>
        <v>1.4900109384385215E-2</v>
      </c>
      <c r="BD1537" s="257">
        <f>_xll.qlIndexFixing($BE$1,AZ1537,TRUE,_xll.ohTrigger(Trigger,Trigger12M))</f>
        <v>1.4477312362389486E-2</v>
      </c>
    </row>
    <row r="1538" spans="51:56" ht="11.25" customHeight="1" x14ac:dyDescent="0.25">
      <c r="AY1538" s="106" t="s">
        <v>83</v>
      </c>
      <c r="AZ1538" s="105">
        <f>_xll.qlInterestRateIndexFixingDate(Currency&amp;"ibor"&amp;Tenor,BA1538,Trigger)</f>
        <v>50090</v>
      </c>
      <c r="BA1538" s="105">
        <f>_xll.qlCalendarAdvance(Calendar,BA1537,AY1538,"f",,Trigger)</f>
        <v>50094</v>
      </c>
      <c r="BB1538" s="105">
        <f>_xll.qlInterestRateIndexMaturity(Currency&amp;"ibor"&amp;Tenor,BA1538,Trigger)</f>
        <v>50459</v>
      </c>
      <c r="BC1538" s="257">
        <f>_xll.qlIndexFixing($AC$5,AZ1538,TRUE,_xll.ohTrigger(Trigger,Trigger12M))</f>
        <v>1.4893652453796324E-2</v>
      </c>
      <c r="BD1538" s="257">
        <f>_xll.qlIndexFixing($BE$1,AZ1538,TRUE,_xll.ohTrigger(Trigger,Trigger12M))</f>
        <v>1.4470937475861565E-2</v>
      </c>
    </row>
    <row r="1539" spans="51:56" ht="11.25" customHeight="1" x14ac:dyDescent="0.25">
      <c r="AY1539" s="106" t="s">
        <v>83</v>
      </c>
      <c r="AZ1539" s="105">
        <f>_xll.qlInterestRateIndexFixingDate(Currency&amp;"ibor"&amp;Tenor,BA1539,Trigger)</f>
        <v>50097</v>
      </c>
      <c r="BA1539" s="105">
        <f>_xll.qlCalendarAdvance(Calendar,BA1538,AY1539,"f",,Trigger)</f>
        <v>50101</v>
      </c>
      <c r="BB1539" s="105">
        <f>_xll.qlInterestRateIndexMaturity(Currency&amp;"ibor"&amp;Tenor,BA1539,Trigger)</f>
        <v>50466</v>
      </c>
      <c r="BC1539" s="257">
        <f>_xll.qlIndexFixing($AC$5,AZ1539,TRUE,_xll.ohTrigger(Trigger,Trigger12M))</f>
        <v>1.4887181073466961E-2</v>
      </c>
      <c r="BD1539" s="257">
        <f>_xll.qlIndexFixing($BE$1,AZ1539,TRUE,_xll.ohTrigger(Trigger,Trigger12M))</f>
        <v>1.4464598475864215E-2</v>
      </c>
    </row>
    <row r="1540" spans="51:56" ht="11.25" customHeight="1" x14ac:dyDescent="0.25">
      <c r="AY1540" s="106" t="s">
        <v>83</v>
      </c>
      <c r="AZ1540" s="105">
        <f>_xll.qlInterestRateIndexFixingDate(Currency&amp;"ibor"&amp;Tenor,BA1540,Trigger)</f>
        <v>50104</v>
      </c>
      <c r="BA1540" s="105">
        <f>_xll.qlCalendarAdvance(Calendar,BA1539,AY1540,"f",,Trigger)</f>
        <v>50108</v>
      </c>
      <c r="BB1540" s="105">
        <f>_xll.qlInterestRateIndexMaturity(Currency&amp;"ibor"&amp;Tenor,BA1540,Trigger)</f>
        <v>50473</v>
      </c>
      <c r="BC1540" s="257">
        <f>_xll.qlIndexFixing($AC$5,AZ1540,TRUE,_xll.ohTrigger(Trigger,Trigger12M))</f>
        <v>1.4880695243677669E-2</v>
      </c>
      <c r="BD1540" s="257">
        <f>_xll.qlIndexFixing($BE$1,AZ1540,TRUE,_xll.ohTrigger(Trigger,Trigger12M))</f>
        <v>1.4458295556971652E-2</v>
      </c>
    </row>
    <row r="1541" spans="51:56" ht="11.25" customHeight="1" x14ac:dyDescent="0.25">
      <c r="AY1541" s="106" t="s">
        <v>83</v>
      </c>
      <c r="AZ1541" s="105">
        <f>_xll.qlInterestRateIndexFixingDate(Currency&amp;"ibor"&amp;Tenor,BA1541,Trigger)</f>
        <v>50111</v>
      </c>
      <c r="BA1541" s="105">
        <f>_xll.qlCalendarAdvance(Calendar,BA1540,AY1541,"f",,Trigger)</f>
        <v>50115</v>
      </c>
      <c r="BB1541" s="105">
        <f>_xll.qlInterestRateIndexMaturity(Currency&amp;"ibor"&amp;Tenor,BA1541,Trigger)</f>
        <v>50480</v>
      </c>
      <c r="BC1541" s="257">
        <f>_xll.qlIndexFixing($AC$5,AZ1541,TRUE,_xll.ohTrigger(Trigger,Trigger12M))</f>
        <v>1.4874194964710085E-2</v>
      </c>
      <c r="BD1541" s="257">
        <f>_xll.qlIndexFixing($BE$1,AZ1541,TRUE,_xll.ohTrigger(Trigger,Trigger12M))</f>
        <v>1.445202891375569E-2</v>
      </c>
    </row>
    <row r="1542" spans="51:56" ht="11.25" customHeight="1" x14ac:dyDescent="0.25">
      <c r="AY1542" s="106" t="s">
        <v>83</v>
      </c>
      <c r="AZ1542" s="105">
        <f>_xll.qlInterestRateIndexFixingDate(Currency&amp;"ibor"&amp;Tenor,BA1542,Trigger)</f>
        <v>50118</v>
      </c>
      <c r="BA1542" s="105">
        <f>_xll.qlCalendarAdvance(Calendar,BA1541,AY1542,"f",,Trigger)</f>
        <v>50122</v>
      </c>
      <c r="BB1542" s="105">
        <f>_xll.qlInterestRateIndexMaturity(Currency&amp;"ibor"&amp;Tenor,BA1542,Trigger)</f>
        <v>50487</v>
      </c>
      <c r="BC1542" s="257">
        <f>_xll.qlIndexFixing($AC$5,AZ1542,TRUE,_xll.ohTrigger(Trigger,Trigger12M))</f>
        <v>1.4867680236846063E-2</v>
      </c>
      <c r="BD1542" s="257">
        <f>_xll.qlIndexFixing($BE$1,AZ1542,TRUE,_xll.ohTrigger(Trigger,Trigger12M))</f>
        <v>1.4445798740788137E-2</v>
      </c>
    </row>
    <row r="1543" spans="51:56" ht="11.25" customHeight="1" x14ac:dyDescent="0.25">
      <c r="AY1543" s="106" t="s">
        <v>83</v>
      </c>
      <c r="AZ1543" s="105">
        <f>_xll.qlInterestRateIndexFixingDate(Currency&amp;"ibor"&amp;Tenor,BA1543,Trigger)</f>
        <v>50125</v>
      </c>
      <c r="BA1543" s="105">
        <f>_xll.qlCalendarAdvance(Calendar,BA1542,AY1543,"f",,Trigger)</f>
        <v>50129</v>
      </c>
      <c r="BB1543" s="105">
        <f>_xll.qlInterestRateIndexMaturity(Currency&amp;"ibor"&amp;Tenor,BA1543,Trigger)</f>
        <v>50494</v>
      </c>
      <c r="BC1543" s="257">
        <f>_xll.qlIndexFixing($AC$5,AZ1543,TRUE,_xll.ohTrigger(Trigger,Trigger12M))</f>
        <v>1.4861151060368121E-2</v>
      </c>
      <c r="BD1543" s="257">
        <f>_xll.qlIndexFixing($BE$1,AZ1543,TRUE,_xll.ohTrigger(Trigger,Trigger12M))</f>
        <v>1.4439605232639711E-2</v>
      </c>
    </row>
    <row r="1544" spans="51:56" ht="11.25" customHeight="1" x14ac:dyDescent="0.25">
      <c r="AY1544" s="106" t="s">
        <v>83</v>
      </c>
      <c r="AZ1544" s="105">
        <f>_xll.qlInterestRateIndexFixingDate(Currency&amp;"ibor"&amp;Tenor,BA1544,Trigger)</f>
        <v>50131</v>
      </c>
      <c r="BA1544" s="105">
        <f>_xll.qlCalendarAdvance(Calendar,BA1543,AY1544,"f",,Trigger)</f>
        <v>50137</v>
      </c>
      <c r="BB1544" s="105">
        <f>_xll.qlInterestRateIndexMaturity(Currency&amp;"ibor"&amp;Tenor,BA1544,Trigger)</f>
        <v>50502</v>
      </c>
      <c r="BC1544" s="257">
        <f>_xll.qlIndexFixing($AC$5,AZ1544,TRUE,_xll.ohTrigger(Trigger,Trigger12M))</f>
        <v>1.4853671452576473E-2</v>
      </c>
      <c r="BD1544" s="257">
        <f>_xll.qlIndexFixing($BE$1,AZ1544,TRUE,_xll.ohTrigger(Trigger,Trigger12M))</f>
        <v>1.4432572082903683E-2</v>
      </c>
    </row>
    <row r="1545" spans="51:56" ht="11.25" customHeight="1" x14ac:dyDescent="0.25">
      <c r="AY1545" s="106" t="s">
        <v>83</v>
      </c>
      <c r="AZ1545" s="105">
        <f>_xll.qlInterestRateIndexFixingDate(Currency&amp;"ibor"&amp;Tenor,BA1545,Trigger)</f>
        <v>50140</v>
      </c>
      <c r="BA1545" s="105">
        <f>_xll.qlCalendarAdvance(Calendar,BA1544,AY1545,"f",,Trigger)</f>
        <v>50144</v>
      </c>
      <c r="BB1545" s="105">
        <f>_xll.qlInterestRateIndexMaturity(Currency&amp;"ibor"&amp;Tenor,BA1545,Trigger)</f>
        <v>50509</v>
      </c>
      <c r="BC1545" s="257">
        <f>_xll.qlIndexFixing($AC$5,AZ1545,TRUE,_xll.ohTrigger(Trigger,Trigger12M))</f>
        <v>1.4847111315737682E-2</v>
      </c>
      <c r="BD1545" s="257">
        <f>_xll.qlIndexFixing($BE$1,AZ1545,TRUE,_xll.ohTrigger(Trigger,Trigger12M))</f>
        <v>1.4426457797408242E-2</v>
      </c>
    </row>
    <row r="1546" spans="51:56" ht="11.25" customHeight="1" x14ac:dyDescent="0.25">
      <c r="AY1546" s="106" t="s">
        <v>83</v>
      </c>
      <c r="AZ1546" s="105">
        <f>_xll.qlInterestRateIndexFixingDate(Currency&amp;"ibor"&amp;Tenor,BA1546,Trigger)</f>
        <v>50147</v>
      </c>
      <c r="BA1546" s="105">
        <f>_xll.qlCalendarAdvance(Calendar,BA1545,AY1546,"f",,Trigger)</f>
        <v>50151</v>
      </c>
      <c r="BB1546" s="105">
        <f>_xll.qlInterestRateIndexMaturity(Currency&amp;"ibor"&amp;Tenor,BA1546,Trigger)</f>
        <v>50516</v>
      </c>
      <c r="BC1546" s="257">
        <f>_xll.qlIndexFixing($AC$5,AZ1546,TRUE,_xll.ohTrigger(Trigger,Trigger12M))</f>
        <v>1.4840536731177623E-2</v>
      </c>
      <c r="BD1546" s="257">
        <f>_xll.qlIndexFixing($BE$1,AZ1546,TRUE,_xll.ohTrigger(Trigger,Trigger12M))</f>
        <v>1.4420380788234885E-2</v>
      </c>
    </row>
    <row r="1547" spans="51:56" ht="11.25" customHeight="1" x14ac:dyDescent="0.25">
      <c r="AY1547" s="106" t="s">
        <v>83</v>
      </c>
      <c r="AZ1547" s="105">
        <f>_xll.qlInterestRateIndexFixingDate(Currency&amp;"ibor"&amp;Tenor,BA1547,Trigger)</f>
        <v>50154</v>
      </c>
      <c r="BA1547" s="105">
        <f>_xll.qlCalendarAdvance(Calendar,BA1546,AY1547,"f",,Trigger)</f>
        <v>50158</v>
      </c>
      <c r="BB1547" s="105">
        <f>_xll.qlInterestRateIndexMaturity(Currency&amp;"ibor"&amp;Tenor,BA1547,Trigger)</f>
        <v>50523</v>
      </c>
      <c r="BC1547" s="257">
        <f>_xll.qlIndexFixing($AC$5,AZ1547,TRUE,_xll.ohTrigger(Trigger,Trigger12M))</f>
        <v>1.4833947699180783E-2</v>
      </c>
      <c r="BD1547" s="257">
        <f>_xll.qlIndexFixing($BE$1,AZ1547,TRUE,_xll.ohTrigger(Trigger,Trigger12M))</f>
        <v>1.4414341249951043E-2</v>
      </c>
    </row>
    <row r="1548" spans="51:56" ht="11.25" customHeight="1" x14ac:dyDescent="0.25">
      <c r="AY1548" s="106" t="s">
        <v>83</v>
      </c>
      <c r="AZ1548" s="105">
        <f>_xll.qlInterestRateIndexFixingDate(Currency&amp;"ibor"&amp;Tenor,BA1548,Trigger)</f>
        <v>50160</v>
      </c>
      <c r="BA1548" s="105">
        <f>_xll.qlCalendarAdvance(Calendar,BA1547,AY1548,"f",,Trigger)</f>
        <v>50165</v>
      </c>
      <c r="BB1548" s="105">
        <f>_xll.qlInterestRateIndexMaturity(Currency&amp;"ibor"&amp;Tenor,BA1548,Trigger)</f>
        <v>50530</v>
      </c>
      <c r="BC1548" s="257">
        <f>_xll.qlIndexFixing($AC$5,AZ1548,TRUE,_xll.ohTrigger(Trigger,Trigger12M))</f>
        <v>1.4827344220033838E-2</v>
      </c>
      <c r="BD1548" s="257">
        <f>_xll.qlIndexFixing($BE$1,AZ1548,TRUE,_xll.ohTrigger(Trigger,Trigger12M))</f>
        <v>1.4408339377123927E-2</v>
      </c>
    </row>
    <row r="1549" spans="51:56" ht="11.25" customHeight="1" x14ac:dyDescent="0.25">
      <c r="AY1549" s="106" t="s">
        <v>83</v>
      </c>
      <c r="AZ1549" s="105">
        <f>_xll.qlInterestRateIndexFixingDate(Currency&amp;"ibor"&amp;Tenor,BA1549,Trigger)</f>
        <v>50168</v>
      </c>
      <c r="BA1549" s="105">
        <f>_xll.qlCalendarAdvance(Calendar,BA1548,AY1549,"f",,Trigger)</f>
        <v>50172</v>
      </c>
      <c r="BB1549" s="105">
        <f>_xll.qlInterestRateIndexMaturity(Currency&amp;"ibor"&amp;Tenor,BA1549,Trigger)</f>
        <v>50537</v>
      </c>
      <c r="BC1549" s="257">
        <f>_xll.qlIndexFixing($AC$5,AZ1549,TRUE,_xll.ohTrigger(Trigger,Trigger12M))</f>
        <v>1.4820726294022583E-2</v>
      </c>
      <c r="BD1549" s="257">
        <f>_xll.qlIndexFixing($BE$1,AZ1549,TRUE,_xll.ohTrigger(Trigger,Trigger12M))</f>
        <v>1.4402375364320968E-2</v>
      </c>
    </row>
    <row r="1550" spans="51:56" ht="11.25" customHeight="1" x14ac:dyDescent="0.25">
      <c r="AY1550" s="106" t="s">
        <v>83</v>
      </c>
      <c r="AZ1550" s="105">
        <f>_xll.qlInterestRateIndexFixingDate(Currency&amp;"ibor"&amp;Tenor,BA1550,Trigger)</f>
        <v>50175</v>
      </c>
      <c r="BA1550" s="105">
        <f>_xll.qlCalendarAdvance(Calendar,BA1549,AY1550,"f",,Trigger)</f>
        <v>50179</v>
      </c>
      <c r="BB1550" s="105">
        <f>_xll.qlInterestRateIndexMaturity(Currency&amp;"ibor"&amp;Tenor,BA1550,Trigger)</f>
        <v>50544</v>
      </c>
      <c r="BC1550" s="257">
        <f>_xll.qlIndexFixing($AC$5,AZ1550,TRUE,_xll.ohTrigger(Trigger,Trigger12M))</f>
        <v>1.4814093921434355E-2</v>
      </c>
      <c r="BD1550" s="257">
        <f>_xll.qlIndexFixing($BE$1,AZ1550,TRUE,_xll.ohTrigger(Trigger,Trigger12M))</f>
        <v>1.4396449406108501E-2</v>
      </c>
    </row>
    <row r="1551" spans="51:56" ht="11.25" customHeight="1" x14ac:dyDescent="0.25">
      <c r="AY1551" s="106" t="s">
        <v>83</v>
      </c>
      <c r="AZ1551" s="105">
        <f>_xll.qlInterestRateIndexFixingDate(Currency&amp;"ibor"&amp;Tenor,BA1551,Trigger)</f>
        <v>50182</v>
      </c>
      <c r="BA1551" s="105">
        <f>_xll.qlCalendarAdvance(Calendar,BA1550,AY1551,"f",,Trigger)</f>
        <v>50186</v>
      </c>
      <c r="BB1551" s="105">
        <f>_xll.qlInterestRateIndexMaturity(Currency&amp;"ibor"&amp;Tenor,BA1551,Trigger)</f>
        <v>50551</v>
      </c>
      <c r="BC1551" s="257">
        <f>_xll.qlIndexFixing($AC$5,AZ1551,TRUE,_xll.ohTrigger(Trigger,Trigger12M))</f>
        <v>1.4807447102556919E-2</v>
      </c>
      <c r="BD1551" s="257">
        <f>_xll.qlIndexFixing($BE$1,AZ1551,TRUE,_xll.ohTrigger(Trigger,Trigger12M))</f>
        <v>1.4390561697051985E-2</v>
      </c>
    </row>
    <row r="1552" spans="51:56" ht="11.25" customHeight="1" x14ac:dyDescent="0.25">
      <c r="AY1552" s="106" t="s">
        <v>83</v>
      </c>
      <c r="AZ1552" s="105">
        <f>_xll.qlInterestRateIndexFixingDate(Currency&amp;"ibor"&amp;Tenor,BA1552,Trigger)</f>
        <v>50189</v>
      </c>
      <c r="BA1552" s="105">
        <f>_xll.qlCalendarAdvance(Calendar,BA1551,AY1552,"f",,Trigger)</f>
        <v>50193</v>
      </c>
      <c r="BB1552" s="105">
        <f>_xll.qlInterestRateIndexMaturity(Currency&amp;"ibor"&amp;Tenor,BA1552,Trigger)</f>
        <v>50558</v>
      </c>
      <c r="BC1552" s="257">
        <f>_xll.qlIndexFixing($AC$5,AZ1552,TRUE,_xll.ohTrigger(Trigger,Trigger12M))</f>
        <v>1.4800785837678486E-2</v>
      </c>
      <c r="BD1552" s="257">
        <f>_xll.qlIndexFixing($BE$1,AZ1552,TRUE,_xll.ohTrigger(Trigger,Trigger12M))</f>
        <v>1.4384712431717758E-2</v>
      </c>
    </row>
    <row r="1553" spans="51:56" ht="11.25" customHeight="1" x14ac:dyDescent="0.25">
      <c r="AY1553" s="106" t="s">
        <v>83</v>
      </c>
      <c r="AZ1553" s="105">
        <f>_xll.qlInterestRateIndexFixingDate(Currency&amp;"ibor"&amp;Tenor,BA1553,Trigger)</f>
        <v>50196</v>
      </c>
      <c r="BA1553" s="105">
        <f>_xll.qlCalendarAdvance(Calendar,BA1552,AY1553,"f",,Trigger)</f>
        <v>50200</v>
      </c>
      <c r="BB1553" s="105">
        <f>_xll.qlInterestRateIndexMaturity(Currency&amp;"ibor"&amp;Tenor,BA1553,Trigger)</f>
        <v>50565</v>
      </c>
      <c r="BC1553" s="257">
        <f>_xll.qlIndexFixing($AC$5,AZ1553,TRUE,_xll.ohTrigger(Trigger,Trigger12M))</f>
        <v>1.4796557626840814E-2</v>
      </c>
      <c r="BD1553" s="257">
        <f>_xll.qlIndexFixing($BE$1,AZ1553,TRUE,_xll.ohTrigger(Trigger,Trigger12M))</f>
        <v>1.4378901804671718E-2</v>
      </c>
    </row>
    <row r="1554" spans="51:56" ht="11.25" customHeight="1" x14ac:dyDescent="0.25">
      <c r="AY1554" s="106" t="s">
        <v>83</v>
      </c>
      <c r="AZ1554" s="105">
        <f>_xll.qlInterestRateIndexFixingDate(Currency&amp;"ibor"&amp;Tenor,BA1554,Trigger)</f>
        <v>50203</v>
      </c>
      <c r="BA1554" s="105">
        <f>_xll.qlCalendarAdvance(Calendar,BA1553,AY1554,"f",,Trigger)</f>
        <v>50207</v>
      </c>
      <c r="BB1554" s="105">
        <f>_xll.qlInterestRateIndexMaturity(Currency&amp;"ibor"&amp;Tenor,BA1554,Trigger)</f>
        <v>50572</v>
      </c>
      <c r="BC1554" s="257">
        <f>_xll.qlIndexFixing($AC$5,AZ1554,TRUE,_xll.ohTrigger(Trigger,Trigger12M))</f>
        <v>1.4792319645913965E-2</v>
      </c>
      <c r="BD1554" s="257">
        <f>_xll.qlIndexFixing($BE$1,AZ1554,TRUE,_xll.ohTrigger(Trigger,Trigger12M))</f>
        <v>1.437313001047932E-2</v>
      </c>
    </row>
    <row r="1555" spans="51:56" ht="11.25" customHeight="1" x14ac:dyDescent="0.25">
      <c r="AY1555" s="106" t="s">
        <v>83</v>
      </c>
      <c r="AZ1555" s="105">
        <f>_xll.qlInterestRateIndexFixingDate(Currency&amp;"ibor"&amp;Tenor,BA1555,Trigger)</f>
        <v>50210</v>
      </c>
      <c r="BA1555" s="105">
        <f>_xll.qlCalendarAdvance(Calendar,BA1554,AY1555,"f",,Trigger)</f>
        <v>50214</v>
      </c>
      <c r="BB1555" s="105">
        <f>_xll.qlInterestRateIndexMaturity(Currency&amp;"ibor"&amp;Tenor,BA1555,Trigger)</f>
        <v>50579</v>
      </c>
      <c r="BC1555" s="257">
        <f>_xll.qlIndexFixing($AC$5,AZ1555,TRUE,_xll.ohTrigger(Trigger,Trigger12M))</f>
        <v>1.4788071895022334E-2</v>
      </c>
      <c r="BD1555" s="257">
        <f>_xll.qlIndexFixing($BE$1,AZ1555,TRUE,_xll.ohTrigger(Trigger,Trigger12M))</f>
        <v>1.4367397243706247E-2</v>
      </c>
    </row>
    <row r="1556" spans="51:56" ht="11.25" customHeight="1" x14ac:dyDescent="0.25">
      <c r="AY1556" s="106" t="s">
        <v>83</v>
      </c>
      <c r="AZ1556" s="105">
        <f>_xll.qlInterestRateIndexFixingDate(Currency&amp;"ibor"&amp;Tenor,BA1556,Trigger)</f>
        <v>50217</v>
      </c>
      <c r="BA1556" s="105">
        <f>_xll.qlCalendarAdvance(Calendar,BA1555,AY1556,"f",,Trigger)</f>
        <v>50221</v>
      </c>
      <c r="BB1556" s="105">
        <f>_xll.qlInterestRateIndexMaturity(Currency&amp;"ibor"&amp;Tenor,BA1556,Trigger)</f>
        <v>50586</v>
      </c>
      <c r="BC1556" s="257">
        <f>_xll.qlIndexFixing($AC$5,AZ1556,TRUE,_xll.ohTrigger(Trigger,Trigger12M))</f>
        <v>1.4783814374290315E-2</v>
      </c>
      <c r="BD1556" s="257">
        <f>_xll.qlIndexFixing($BE$1,AZ1556,TRUE,_xll.ohTrigger(Trigger,Trigger12M))</f>
        <v>1.4361703698918395E-2</v>
      </c>
    </row>
    <row r="1557" spans="51:56" ht="11.25" customHeight="1" x14ac:dyDescent="0.25">
      <c r="AY1557" s="106" t="s">
        <v>83</v>
      </c>
      <c r="AZ1557" s="105">
        <f>_xll.qlInterestRateIndexFixingDate(Currency&amp;"ibor"&amp;Tenor,BA1557,Trigger)</f>
        <v>50224</v>
      </c>
      <c r="BA1557" s="105">
        <f>_xll.qlCalendarAdvance(Calendar,BA1556,AY1557,"f",,Trigger)</f>
        <v>50228</v>
      </c>
      <c r="BB1557" s="105">
        <f>_xll.qlInterestRateIndexMaturity(Currency&amp;"ibor"&amp;Tenor,BA1557,Trigger)</f>
        <v>50593</v>
      </c>
      <c r="BC1557" s="257">
        <f>_xll.qlIndexFixing($AC$5,AZ1557,TRUE,_xll.ohTrigger(Trigger,Trigger12M))</f>
        <v>1.4779547083842519E-2</v>
      </c>
      <c r="BD1557" s="257">
        <f>_xll.qlIndexFixing($BE$1,AZ1557,TRUE,_xll.ohTrigger(Trigger,Trigger12M))</f>
        <v>1.4356049570681224E-2</v>
      </c>
    </row>
    <row r="1558" spans="51:56" ht="11.25" customHeight="1" x14ac:dyDescent="0.25">
      <c r="AY1558" s="106" t="s">
        <v>83</v>
      </c>
      <c r="AZ1558" s="105">
        <f>_xll.qlInterestRateIndexFixingDate(Currency&amp;"ibor"&amp;Tenor,BA1558,Trigger)</f>
        <v>50231</v>
      </c>
      <c r="BA1558" s="105">
        <f>_xll.qlCalendarAdvance(Calendar,BA1557,AY1558,"f",,Trigger)</f>
        <v>50235</v>
      </c>
      <c r="BB1558" s="105">
        <f>_xll.qlInterestRateIndexMaturity(Currency&amp;"ibor"&amp;Tenor,BA1558,Trigger)</f>
        <v>50600</v>
      </c>
      <c r="BC1558" s="257">
        <f>_xll.qlIndexFixing($AC$5,AZ1558,TRUE,_xll.ohTrigger(Trigger,Trigger12M))</f>
        <v>1.4775270023804434E-2</v>
      </c>
      <c r="BD1558" s="257">
        <f>_xll.qlIndexFixing($BE$1,AZ1558,TRUE,_xll.ohTrigger(Trigger,Trigger12M))</f>
        <v>1.4350435053561728E-2</v>
      </c>
    </row>
    <row r="1559" spans="51:56" ht="11.25" customHeight="1" x14ac:dyDescent="0.25">
      <c r="AY1559" s="106" t="s">
        <v>83</v>
      </c>
      <c r="AZ1559" s="105">
        <f>_xll.qlInterestRateIndexFixingDate(Currency&amp;"ibor"&amp;Tenor,BA1559,Trigger)</f>
        <v>50238</v>
      </c>
      <c r="BA1559" s="105">
        <f>_xll.qlCalendarAdvance(Calendar,BA1558,AY1559,"f",,Trigger)</f>
        <v>50242</v>
      </c>
      <c r="BB1559" s="105">
        <f>_xll.qlInterestRateIndexMaturity(Currency&amp;"ibor"&amp;Tenor,BA1559,Trigger)</f>
        <v>50607</v>
      </c>
      <c r="BC1559" s="257">
        <f>_xll.qlIndexFixing($AC$5,AZ1559,TRUE,_xll.ohTrigger(Trigger,Trigger12M))</f>
        <v>1.4770983194301333E-2</v>
      </c>
      <c r="BD1559" s="257">
        <f>_xll.qlIndexFixing($BE$1,AZ1559,TRUE,_xll.ohTrigger(Trigger,Trigger12M))</f>
        <v>1.4344860342125582E-2</v>
      </c>
    </row>
    <row r="1560" spans="51:56" ht="11.25" customHeight="1" x14ac:dyDescent="0.25">
      <c r="AY1560" s="106" t="s">
        <v>83</v>
      </c>
      <c r="AZ1560" s="105">
        <f>_xll.qlInterestRateIndexFixingDate(Currency&amp;"ibor"&amp;Tenor,BA1560,Trigger)</f>
        <v>50245</v>
      </c>
      <c r="BA1560" s="105">
        <f>_xll.qlCalendarAdvance(Calendar,BA1559,AY1560,"f",,Trigger)</f>
        <v>50249</v>
      </c>
      <c r="BB1560" s="105">
        <f>_xll.qlInterestRateIndexMaturity(Currency&amp;"ibor"&amp;Tenor,BA1560,Trigger)</f>
        <v>50614</v>
      </c>
      <c r="BC1560" s="257">
        <f>_xll.qlIndexFixing($AC$5,AZ1560,TRUE,_xll.ohTrigger(Trigger,Trigger12M))</f>
        <v>1.4766686595458704E-2</v>
      </c>
      <c r="BD1560" s="257">
        <f>_xll.qlIndexFixing($BE$1,AZ1560,TRUE,_xll.ohTrigger(Trigger,Trigger12M))</f>
        <v>1.433932563094022E-2</v>
      </c>
    </row>
    <row r="1561" spans="51:56" ht="11.25" customHeight="1" x14ac:dyDescent="0.25">
      <c r="AY1561" s="106" t="s">
        <v>83</v>
      </c>
      <c r="AZ1561" s="105">
        <f>_xll.qlInterestRateIndexFixingDate(Currency&amp;"ibor"&amp;Tenor,BA1561,Trigger)</f>
        <v>50252</v>
      </c>
      <c r="BA1561" s="105">
        <f>_xll.qlCalendarAdvance(Calendar,BA1560,AY1561,"f",,Trigger)</f>
        <v>50256</v>
      </c>
      <c r="BB1561" s="105">
        <f>_xll.qlInterestRateIndexMaturity(Currency&amp;"ibor"&amp;Tenor,BA1561,Trigger)</f>
        <v>50621</v>
      </c>
      <c r="BC1561" s="257">
        <f>_xll.qlIndexFixing($AC$5,AZ1561,TRUE,_xll.ohTrigger(Trigger,Trigger12M))</f>
        <v>1.476238022740247E-2</v>
      </c>
      <c r="BD1561" s="257">
        <f>_xll.qlIndexFixing($BE$1,AZ1561,TRUE,_xll.ohTrigger(Trigger,Trigger12M))</f>
        <v>1.4333831114572195E-2</v>
      </c>
    </row>
    <row r="1562" spans="51:56" ht="11.25" customHeight="1" x14ac:dyDescent="0.25">
      <c r="AY1562" s="106" t="s">
        <v>83</v>
      </c>
      <c r="AZ1562" s="105">
        <f>_xll.qlInterestRateIndexFixingDate(Currency&amp;"ibor"&amp;Tenor,BA1562,Trigger)</f>
        <v>50259</v>
      </c>
      <c r="BA1562" s="105">
        <f>_xll.qlCalendarAdvance(Calendar,BA1561,AY1562,"f",,Trigger)</f>
        <v>50263</v>
      </c>
      <c r="BB1562" s="105">
        <f>_xll.qlInterestRateIndexMaturity(Currency&amp;"ibor"&amp;Tenor,BA1562,Trigger)</f>
        <v>50628</v>
      </c>
      <c r="BC1562" s="257">
        <f>_xll.qlIndexFixing($AC$5,AZ1562,TRUE,_xll.ohTrigger(Trigger,Trigger12M))</f>
        <v>1.4758064090258999E-2</v>
      </c>
      <c r="BD1562" s="257">
        <f>_xll.qlIndexFixing($BE$1,AZ1562,TRUE,_xll.ohTrigger(Trigger,Trigger12M))</f>
        <v>1.4328376987590034E-2</v>
      </c>
    </row>
    <row r="1563" spans="51:56" ht="11.25" customHeight="1" x14ac:dyDescent="0.25">
      <c r="AY1563" s="106" t="s">
        <v>83</v>
      </c>
      <c r="AZ1563" s="105">
        <f>_xll.qlInterestRateIndexFixingDate(Currency&amp;"ibor"&amp;Tenor,BA1563,Trigger)</f>
        <v>50266</v>
      </c>
      <c r="BA1563" s="105">
        <f>_xll.qlCalendarAdvance(Calendar,BA1562,AY1563,"f",,Trigger)</f>
        <v>50270</v>
      </c>
      <c r="BB1563" s="105">
        <f>_xll.qlInterestRateIndexMaturity(Currency&amp;"ibor"&amp;Tenor,BA1563,Trigger)</f>
        <v>50635</v>
      </c>
      <c r="BC1563" s="257">
        <f>_xll.qlIndexFixing($AC$5,AZ1563,TRUE,_xll.ohTrigger(Trigger,Trigger12M))</f>
        <v>1.4753738184155095E-2</v>
      </c>
      <c r="BD1563" s="257">
        <f>_xll.qlIndexFixing($BE$1,AZ1563,TRUE,_xll.ohTrigger(Trigger,Trigger12M))</f>
        <v>1.4322963444562043E-2</v>
      </c>
    </row>
    <row r="1564" spans="51:56" ht="11.25" customHeight="1" x14ac:dyDescent="0.25">
      <c r="AY1564" s="106" t="s">
        <v>83</v>
      </c>
      <c r="AZ1564" s="105">
        <f>_xll.qlInterestRateIndexFixingDate(Currency&amp;"ibor"&amp;Tenor,BA1564,Trigger)</f>
        <v>50273</v>
      </c>
      <c r="BA1564" s="105">
        <f>_xll.qlCalendarAdvance(Calendar,BA1563,AY1564,"f",,Trigger)</f>
        <v>50277</v>
      </c>
      <c r="BB1564" s="105">
        <f>_xll.qlInterestRateIndexMaturity(Currency&amp;"ibor"&amp;Tenor,BA1564,Trigger)</f>
        <v>50642</v>
      </c>
      <c r="BC1564" s="257">
        <f>_xll.qlIndexFixing($AC$5,AZ1564,TRUE,_xll.ohTrigger(Trigger,Trigger12M))</f>
        <v>1.47494025092169E-2</v>
      </c>
      <c r="BD1564" s="257">
        <f>_xll.qlIndexFixing($BE$1,AZ1564,TRUE,_xll.ohTrigger(Trigger,Trigger12M))</f>
        <v>1.4317590680056965E-2</v>
      </c>
    </row>
    <row r="1565" spans="51:56" ht="11.25" customHeight="1" x14ac:dyDescent="0.25">
      <c r="AY1565" s="106" t="s">
        <v>83</v>
      </c>
      <c r="AZ1565" s="105">
        <f>_xll.qlInterestRateIndexFixingDate(Currency&amp;"ibor"&amp;Tenor,BA1565,Trigger)</f>
        <v>50280</v>
      </c>
      <c r="BA1565" s="105">
        <f>_xll.qlCalendarAdvance(Calendar,BA1564,AY1565,"f",,Trigger)</f>
        <v>50284</v>
      </c>
      <c r="BB1565" s="105">
        <f>_xll.qlInterestRateIndexMaturity(Currency&amp;"ibor"&amp;Tenor,BA1565,Trigger)</f>
        <v>50649</v>
      </c>
      <c r="BC1565" s="257">
        <f>_xll.qlIndexFixing($AC$5,AZ1565,TRUE,_xll.ohTrigger(Trigger,Trigger12M))</f>
        <v>1.4745057065572094E-2</v>
      </c>
      <c r="BD1565" s="257">
        <f>_xll.qlIndexFixing($BE$1,AZ1565,TRUE,_xll.ohTrigger(Trigger,Trigger12M))</f>
        <v>1.4312258888645301E-2</v>
      </c>
    </row>
    <row r="1566" spans="51:56" ht="11.25" customHeight="1" x14ac:dyDescent="0.25">
      <c r="AY1566" s="106" t="s">
        <v>83</v>
      </c>
      <c r="AZ1566" s="105">
        <f>_xll.qlInterestRateIndexFixingDate(Currency&amp;"ibor"&amp;Tenor,BA1566,Trigger)</f>
        <v>50287</v>
      </c>
      <c r="BA1566" s="105">
        <f>_xll.qlCalendarAdvance(Calendar,BA1565,AY1566,"f",,Trigger)</f>
        <v>50291</v>
      </c>
      <c r="BB1566" s="105">
        <f>_xll.qlInterestRateIndexMaturity(Currency&amp;"ibor"&amp;Tenor,BA1566,Trigger)</f>
        <v>50656</v>
      </c>
      <c r="BC1566" s="257">
        <f>_xll.qlIndexFixing($AC$5,AZ1566,TRUE,_xll.ohTrigger(Trigger,Trigger12M))</f>
        <v>1.4740701853347698E-2</v>
      </c>
      <c r="BD1566" s="257">
        <f>_xll.qlIndexFixing($BE$1,AZ1566,TRUE,_xll.ohTrigger(Trigger,Trigger12M))</f>
        <v>1.4306968264897543E-2</v>
      </c>
    </row>
    <row r="1567" spans="51:56" ht="11.25" customHeight="1" x14ac:dyDescent="0.25">
      <c r="AY1567" s="106" t="s">
        <v>83</v>
      </c>
      <c r="AZ1567" s="105">
        <f>_xll.qlInterestRateIndexFixingDate(Currency&amp;"ibor"&amp;Tenor,BA1567,Trigger)</f>
        <v>50294</v>
      </c>
      <c r="BA1567" s="105">
        <f>_xll.qlCalendarAdvance(Calendar,BA1566,AY1567,"f",,Trigger)</f>
        <v>50298</v>
      </c>
      <c r="BB1567" s="105">
        <f>_xll.qlInterestRateIndexMaturity(Currency&amp;"ibor"&amp;Tenor,BA1567,Trigger)</f>
        <v>50663</v>
      </c>
      <c r="BC1567" s="257">
        <f>_xll.qlIndexFixing($AC$5,AZ1567,TRUE,_xll.ohTrigger(Trigger,Trigger12M))</f>
        <v>1.4736336872671832E-2</v>
      </c>
      <c r="BD1567" s="257">
        <f>_xll.qlIndexFixing($BE$1,AZ1567,TRUE,_xll.ohTrigger(Trigger,Trigger12M))</f>
        <v>1.4301719003385066E-2</v>
      </c>
    </row>
    <row r="1568" spans="51:56" ht="11.25" customHeight="1" x14ac:dyDescent="0.25">
      <c r="AY1568" s="106" t="s">
        <v>83</v>
      </c>
      <c r="AZ1568" s="105">
        <f>_xll.qlInterestRateIndexFixingDate(Currency&amp;"ibor"&amp;Tenor,BA1568,Trigger)</f>
        <v>50301</v>
      </c>
      <c r="BA1568" s="105">
        <f>_xll.qlCalendarAdvance(Calendar,BA1567,AY1568,"f",,Trigger)</f>
        <v>50305</v>
      </c>
      <c r="BB1568" s="105">
        <f>_xll.qlInterestRateIndexMaturity(Currency&amp;"ibor"&amp;Tenor,BA1568,Trigger)</f>
        <v>50670</v>
      </c>
      <c r="BC1568" s="257">
        <f>_xll.qlIndexFixing($AC$5,AZ1568,TRUE,_xll.ohTrigger(Trigger,Trigger12M))</f>
        <v>1.4731962123671732E-2</v>
      </c>
      <c r="BD1568" s="257">
        <f>_xll.qlIndexFixing($BE$1,AZ1568,TRUE,_xll.ohTrigger(Trigger,Trigger12M))</f>
        <v>1.4296511298681213E-2</v>
      </c>
    </row>
    <row r="1569" spans="51:56" ht="11.25" customHeight="1" x14ac:dyDescent="0.25">
      <c r="AY1569" s="106" t="s">
        <v>83</v>
      </c>
      <c r="AZ1569" s="105">
        <f>_xll.qlInterestRateIndexFixingDate(Currency&amp;"ibor"&amp;Tenor,BA1569,Trigger)</f>
        <v>50308</v>
      </c>
      <c r="BA1569" s="105">
        <f>_xll.qlCalendarAdvance(Calendar,BA1568,AY1569,"f",,Trigger)</f>
        <v>50312</v>
      </c>
      <c r="BB1569" s="105">
        <f>_xll.qlInterestRateIndexMaturity(Currency&amp;"ibor"&amp;Tenor,BA1569,Trigger)</f>
        <v>50677</v>
      </c>
      <c r="BC1569" s="257">
        <f>_xll.qlIndexFixing($AC$5,AZ1569,TRUE,_xll.ohTrigger(Trigger,Trigger12M))</f>
        <v>1.4727577606476175E-2</v>
      </c>
      <c r="BD1569" s="257">
        <f>_xll.qlIndexFixing($BE$1,AZ1569,TRUE,_xll.ohTrigger(Trigger,Trigger12M))</f>
        <v>1.4291345345359767E-2</v>
      </c>
    </row>
    <row r="1570" spans="51:56" ht="11.25" customHeight="1" x14ac:dyDescent="0.25">
      <c r="AY1570" s="106" t="s">
        <v>83</v>
      </c>
      <c r="AZ1570" s="105">
        <f>_xll.qlInterestRateIndexFixingDate(Currency&amp;"ibor"&amp;Tenor,BA1570,Trigger)</f>
        <v>50315</v>
      </c>
      <c r="BA1570" s="105">
        <f>_xll.qlCalendarAdvance(Calendar,BA1569,AY1570,"f",,Trigger)</f>
        <v>50319</v>
      </c>
      <c r="BB1570" s="105">
        <f>_xll.qlInterestRateIndexMaturity(Currency&amp;"ibor"&amp;Tenor,BA1570,Trigger)</f>
        <v>50684</v>
      </c>
      <c r="BC1570" s="257">
        <f>_xll.qlIndexFixing($AC$5,AZ1570,TRUE,_xll.ohTrigger(Trigger,Trigger12M))</f>
        <v>1.4723183321213716E-2</v>
      </c>
      <c r="BD1570" s="257">
        <f>_xll.qlIndexFixing($BE$1,AZ1570,TRUE,_xll.ohTrigger(Trigger,Trigger12M))</f>
        <v>1.4286221337995385E-2</v>
      </c>
    </row>
    <row r="1571" spans="51:56" ht="11.25" customHeight="1" x14ac:dyDescent="0.25">
      <c r="AY1571" s="106" t="s">
        <v>83</v>
      </c>
      <c r="AZ1571" s="105">
        <f>_xll.qlInterestRateIndexFixingDate(Currency&amp;"ibor"&amp;Tenor,BA1571,Trigger)</f>
        <v>50322</v>
      </c>
      <c r="BA1571" s="105">
        <f>_xll.qlCalendarAdvance(Calendar,BA1570,AY1571,"f",,Trigger)</f>
        <v>50326</v>
      </c>
      <c r="BB1571" s="105">
        <f>_xll.qlInterestRateIndexMaturity(Currency&amp;"ibor"&amp;Tenor,BA1571,Trigger)</f>
        <v>50691</v>
      </c>
      <c r="BC1571" s="257">
        <f>_xll.qlIndexFixing($AC$5,AZ1571,TRUE,_xll.ohTrigger(Trigger,Trigger12M))</f>
        <v>1.4718779268012688E-2</v>
      </c>
      <c r="BD1571" s="257">
        <f>_xll.qlIndexFixing($BE$1,AZ1571,TRUE,_xll.ohTrigger(Trigger,Trigger12M))</f>
        <v>1.4281139471164475E-2</v>
      </c>
    </row>
    <row r="1572" spans="51:56" ht="11.25" customHeight="1" x14ac:dyDescent="0.25">
      <c r="AY1572" s="106" t="s">
        <v>83</v>
      </c>
      <c r="AZ1572" s="105">
        <f>_xll.qlInterestRateIndexFixingDate(Currency&amp;"ibor"&amp;Tenor,BA1572,Trigger)</f>
        <v>50329</v>
      </c>
      <c r="BA1572" s="105">
        <f>_xll.qlCalendarAdvance(Calendar,BA1571,AY1572,"f",,Trigger)</f>
        <v>50333</v>
      </c>
      <c r="BB1572" s="105">
        <f>_xll.qlInterestRateIndexMaturity(Currency&amp;"ibor"&amp;Tenor,BA1572,Trigger)</f>
        <v>50698</v>
      </c>
      <c r="BC1572" s="257">
        <f>_xll.qlIndexFixing($AC$5,AZ1572,TRUE,_xll.ohTrigger(Trigger,Trigger12M))</f>
        <v>1.4714365447002742E-2</v>
      </c>
      <c r="BD1572" s="257">
        <f>_xll.qlIndexFixing($BE$1,AZ1572,TRUE,_xll.ohTrigger(Trigger,Trigger12M))</f>
        <v>1.4276099939444764E-2</v>
      </c>
    </row>
    <row r="1573" spans="51:56" ht="11.25" customHeight="1" x14ac:dyDescent="0.25">
      <c r="AY1573" s="106" t="s">
        <v>83</v>
      </c>
      <c r="AZ1573" s="105">
        <f>_xll.qlInterestRateIndexFixingDate(Currency&amp;"ibor"&amp;Tenor,BA1573,Trigger)</f>
        <v>50336</v>
      </c>
      <c r="BA1573" s="105">
        <f>_xll.qlCalendarAdvance(Calendar,BA1572,AY1573,"f",,Trigger)</f>
        <v>50340</v>
      </c>
      <c r="BB1573" s="105">
        <f>_xll.qlInterestRateIndexMaturity(Currency&amp;"ibor"&amp;Tenor,BA1573,Trigger)</f>
        <v>50705</v>
      </c>
      <c r="BC1573" s="257">
        <f>_xll.qlIndexFixing($AC$5,AZ1573,TRUE,_xll.ohTrigger(Trigger,Trigger12M))</f>
        <v>1.4709941858312653E-2</v>
      </c>
      <c r="BD1573" s="257">
        <f>_xll.qlIndexFixing($BE$1,AZ1573,TRUE,_xll.ohTrigger(Trigger,Trigger12M))</f>
        <v>1.427110293741507E-2</v>
      </c>
    </row>
    <row r="1574" spans="51:56" ht="11.25" customHeight="1" x14ac:dyDescent="0.25">
      <c r="AY1574" s="106" t="s">
        <v>83</v>
      </c>
      <c r="AZ1574" s="105">
        <f>_xll.qlInterestRateIndexFixingDate(Currency&amp;"ibor"&amp;Tenor,BA1574,Trigger)</f>
        <v>50343</v>
      </c>
      <c r="BA1574" s="105">
        <f>_xll.qlCalendarAdvance(Calendar,BA1573,AY1574,"f",,Trigger)</f>
        <v>50347</v>
      </c>
      <c r="BB1574" s="105">
        <f>_xll.qlInterestRateIndexMaturity(Currency&amp;"ibor"&amp;Tenor,BA1574,Trigger)</f>
        <v>50712</v>
      </c>
      <c r="BC1574" s="257">
        <f>_xll.qlIndexFixing($AC$5,AZ1574,TRUE,_xll.ohTrigger(Trigger,Trigger12M))</f>
        <v>1.4705508502072726E-2</v>
      </c>
      <c r="BD1574" s="257">
        <f>_xll.qlIndexFixing($BE$1,AZ1574,TRUE,_xll.ohTrigger(Trigger,Trigger12M))</f>
        <v>1.426614865965618E-2</v>
      </c>
    </row>
    <row r="1575" spans="51:56" ht="11.25" customHeight="1" x14ac:dyDescent="0.25">
      <c r="AY1575" s="106" t="s">
        <v>83</v>
      </c>
      <c r="AZ1575" s="105">
        <f>_xll.qlInterestRateIndexFixingDate(Currency&amp;"ibor"&amp;Tenor,BA1575,Trigger)</f>
        <v>50350</v>
      </c>
      <c r="BA1575" s="105">
        <f>_xll.qlCalendarAdvance(Calendar,BA1574,AY1575,"f",,Trigger)</f>
        <v>50354</v>
      </c>
      <c r="BB1575" s="105">
        <f>_xll.qlInterestRateIndexMaturity(Currency&amp;"ibor"&amp;Tenor,BA1575,Trigger)</f>
        <v>50719</v>
      </c>
      <c r="BC1575" s="257">
        <f>_xll.qlIndexFixing($AC$5,AZ1575,TRUE,_xll.ohTrigger(Trigger,Trigger12M))</f>
        <v>1.470106537841261E-2</v>
      </c>
      <c r="BD1575" s="257">
        <f>_xll.qlIndexFixing($BE$1,AZ1575,TRUE,_xll.ohTrigger(Trigger,Trigger12M))</f>
        <v>1.4261237300749982E-2</v>
      </c>
    </row>
    <row r="1576" spans="51:56" ht="11.25" customHeight="1" x14ac:dyDescent="0.25">
      <c r="AY1576" s="106" t="s">
        <v>83</v>
      </c>
      <c r="AZ1576" s="105">
        <f>_xll.qlInterestRateIndexFixingDate(Currency&amp;"ibor"&amp;Tenor,BA1576,Trigger)</f>
        <v>50357</v>
      </c>
      <c r="BA1576" s="105">
        <f>_xll.qlCalendarAdvance(Calendar,BA1575,AY1576,"f",,Trigger)</f>
        <v>50361</v>
      </c>
      <c r="BB1576" s="105">
        <f>_xll.qlInterestRateIndexMaturity(Currency&amp;"ibor"&amp;Tenor,BA1576,Trigger)</f>
        <v>50726</v>
      </c>
      <c r="BC1576" s="257">
        <f>_xll.qlIndexFixing($AC$5,AZ1576,TRUE,_xll.ohTrigger(Trigger,Trigger12M))</f>
        <v>1.4696612487462395E-2</v>
      </c>
      <c r="BD1576" s="257">
        <f>_xll.qlIndexFixing($BE$1,AZ1576,TRUE,_xll.ohTrigger(Trigger,Trigger12M))</f>
        <v>1.4256369055280769E-2</v>
      </c>
    </row>
    <row r="1577" spans="51:56" ht="11.25" customHeight="1" x14ac:dyDescent="0.25">
      <c r="AY1577" s="106" t="s">
        <v>83</v>
      </c>
      <c r="AZ1577" s="105">
        <f>_xll.qlInterestRateIndexFixingDate(Currency&amp;"ibor"&amp;Tenor,BA1577,Trigger)</f>
        <v>50364</v>
      </c>
      <c r="BA1577" s="105">
        <f>_xll.qlCalendarAdvance(Calendar,BA1576,AY1577,"f",,Trigger)</f>
        <v>50368</v>
      </c>
      <c r="BB1577" s="105">
        <f>_xll.qlInterestRateIndexMaturity(Currency&amp;"ibor"&amp;Tenor,BA1577,Trigger)</f>
        <v>50733</v>
      </c>
      <c r="BC1577" s="257">
        <f>_xll.qlIndexFixing($AC$5,AZ1577,TRUE,_xll.ohTrigger(Trigger,Trigger12M))</f>
        <v>1.4692149829352826E-2</v>
      </c>
      <c r="BD1577" s="257">
        <f>_xll.qlIndexFixing($BE$1,AZ1577,TRUE,_xll.ohTrigger(Trigger,Trigger12M))</f>
        <v>1.4251544117833711E-2</v>
      </c>
    </row>
    <row r="1578" spans="51:56" ht="11.25" customHeight="1" x14ac:dyDescent="0.25">
      <c r="AY1578" s="106" t="s">
        <v>83</v>
      </c>
      <c r="AZ1578" s="105">
        <f>_xll.qlInterestRateIndexFixingDate(Currency&amp;"ibor"&amp;Tenor,BA1578,Trigger)</f>
        <v>50371</v>
      </c>
      <c r="BA1578" s="105">
        <f>_xll.qlCalendarAdvance(Calendar,BA1577,AY1578,"f",,Trigger)</f>
        <v>50375</v>
      </c>
      <c r="BB1578" s="105">
        <f>_xll.qlInterestRateIndexMaturity(Currency&amp;"ibor"&amp;Tenor,BA1578,Trigger)</f>
        <v>50740</v>
      </c>
      <c r="BC1578" s="257">
        <f>_xll.qlIndexFixing($AC$5,AZ1578,TRUE,_xll.ohTrigger(Trigger,Trigger12M))</f>
        <v>1.4687677404214425E-2</v>
      </c>
      <c r="BD1578" s="257">
        <f>_xll.qlIndexFixing($BE$1,AZ1578,TRUE,_xll.ohTrigger(Trigger,Trigger12M))</f>
        <v>1.4246762682995949E-2</v>
      </c>
    </row>
    <row r="1579" spans="51:56" ht="11.25" customHeight="1" x14ac:dyDescent="0.25">
      <c r="AY1579" s="106" t="s">
        <v>83</v>
      </c>
      <c r="AZ1579" s="105">
        <f>_xll.qlInterestRateIndexFixingDate(Currency&amp;"ibor"&amp;Tenor,BA1579,Trigger)</f>
        <v>50378</v>
      </c>
      <c r="BA1579" s="105">
        <f>_xll.qlCalendarAdvance(Calendar,BA1578,AY1579,"f",,Trigger)</f>
        <v>50382</v>
      </c>
      <c r="BB1579" s="105">
        <f>_xll.qlInterestRateIndexMaturity(Currency&amp;"ibor"&amp;Tenor,BA1579,Trigger)</f>
        <v>50747</v>
      </c>
      <c r="BC1579" s="257">
        <f>_xll.qlIndexFixing($AC$5,AZ1579,TRUE,_xll.ohTrigger(Trigger,Trigger12M))</f>
        <v>1.4683195212178817E-2</v>
      </c>
      <c r="BD1579" s="257">
        <f>_xll.qlIndexFixing($BE$1,AZ1579,TRUE,_xll.ohTrigger(Trigger,Trigger12M))</f>
        <v>1.424202494535725E-2</v>
      </c>
    </row>
    <row r="1580" spans="51:56" ht="11.25" customHeight="1" x14ac:dyDescent="0.25">
      <c r="AY1580" s="106" t="s">
        <v>83</v>
      </c>
      <c r="AZ1580" s="105">
        <f>_xll.qlInterestRateIndexFixingDate(Currency&amp;"ibor"&amp;Tenor,BA1580,Trigger)</f>
        <v>50385</v>
      </c>
      <c r="BA1580" s="105">
        <f>_xll.qlCalendarAdvance(Calendar,BA1579,AY1580,"f",,Trigger)</f>
        <v>50389</v>
      </c>
      <c r="BB1580" s="105">
        <f>_xll.qlInterestRateIndexMaturity(Currency&amp;"ibor"&amp;Tenor,BA1580,Trigger)</f>
        <v>50754</v>
      </c>
      <c r="BC1580" s="257">
        <f>_xll.qlIndexFixing($AC$5,AZ1580,TRUE,_xll.ohTrigger(Trigger,Trigger12M))</f>
        <v>1.4678703253376963E-2</v>
      </c>
      <c r="BD1580" s="257">
        <f>_xll.qlIndexFixing($BE$1,AZ1580,TRUE,_xll.ohTrigger(Trigger,Trigger12M))</f>
        <v>1.4237331099508919E-2</v>
      </c>
    </row>
    <row r="1581" spans="51:56" ht="11.25" customHeight="1" x14ac:dyDescent="0.25">
      <c r="AY1581" s="106" t="s">
        <v>83</v>
      </c>
      <c r="AZ1581" s="105">
        <f>_xll.qlInterestRateIndexFixingDate(Currency&amp;"ibor"&amp;Tenor,BA1581,Trigger)</f>
        <v>50392</v>
      </c>
      <c r="BA1581" s="105">
        <f>_xll.qlCalendarAdvance(Calendar,BA1580,AY1581,"f",,Trigger)</f>
        <v>50396</v>
      </c>
      <c r="BB1581" s="105">
        <f>_xll.qlInterestRateIndexMaturity(Currency&amp;"ibor"&amp;Tenor,BA1581,Trigger)</f>
        <v>50761</v>
      </c>
      <c r="BC1581" s="257">
        <f>_xll.qlIndexFixing($AC$5,AZ1581,TRUE,_xll.ohTrigger(Trigger,Trigger12M))</f>
        <v>1.4674201527940484E-2</v>
      </c>
      <c r="BD1581" s="257">
        <f>_xll.qlIndexFixing($BE$1,AZ1581,TRUE,_xll.ohTrigger(Trigger,Trigger12M))</f>
        <v>1.4232681340044446E-2</v>
      </c>
    </row>
    <row r="1582" spans="51:56" ht="11.25" customHeight="1" x14ac:dyDescent="0.25">
      <c r="AY1582" s="106" t="s">
        <v>83</v>
      </c>
      <c r="AZ1582" s="105">
        <f>_xll.qlInterestRateIndexFixingDate(Currency&amp;"ibor"&amp;Tenor,BA1582,Trigger)</f>
        <v>50398</v>
      </c>
      <c r="BA1582" s="105">
        <f>_xll.qlCalendarAdvance(Calendar,BA1581,AY1582,"f",,Trigger)</f>
        <v>50403</v>
      </c>
      <c r="BB1582" s="105">
        <f>_xll.qlInterestRateIndexMaturity(Currency&amp;"ibor"&amp;Tenor,BA1582,Trigger)</f>
        <v>50768</v>
      </c>
      <c r="BC1582" s="257">
        <f>_xll.qlIndexFixing($AC$5,AZ1582,TRUE,_xll.ohTrigger(Trigger,Trigger12M))</f>
        <v>1.4669690036001661E-2</v>
      </c>
      <c r="BD1582" s="257">
        <f>_xll.qlIndexFixing($BE$1,AZ1582,TRUE,_xll.ohTrigger(Trigger,Trigger12M))</f>
        <v>1.4228075861559077E-2</v>
      </c>
    </row>
    <row r="1583" spans="51:56" ht="11.25" customHeight="1" x14ac:dyDescent="0.25">
      <c r="AY1583" s="106" t="s">
        <v>83</v>
      </c>
      <c r="AZ1583" s="105">
        <f>_xll.qlInterestRateIndexFixingDate(Currency&amp;"ibor"&amp;Tenor,BA1583,Trigger)</f>
        <v>50405</v>
      </c>
      <c r="BA1583" s="105">
        <f>_xll.qlCalendarAdvance(Calendar,BA1582,AY1583,"f",,Trigger)</f>
        <v>50410</v>
      </c>
      <c r="BB1583" s="105">
        <f>_xll.qlInterestRateIndexMaturity(Currency&amp;"ibor"&amp;Tenor,BA1583,Trigger)</f>
        <v>50775</v>
      </c>
      <c r="BC1583" s="257">
        <f>_xll.qlIndexFixing($AC$5,AZ1583,TRUE,_xll.ohTrigger(Trigger,Trigger12M))</f>
        <v>1.4665168777692549E-2</v>
      </c>
      <c r="BD1583" s="257">
        <f>_xll.qlIndexFixing($BE$1,AZ1583,TRUE,_xll.ohTrigger(Trigger,Trigger12M))</f>
        <v>1.4223514858651339E-2</v>
      </c>
    </row>
    <row r="1584" spans="51:56" ht="11.25" customHeight="1" x14ac:dyDescent="0.25">
      <c r="AY1584" s="106" t="s">
        <v>83</v>
      </c>
      <c r="AZ1584" s="105">
        <f>_xll.qlInterestRateIndexFixingDate(Currency&amp;"ibor"&amp;Tenor,BA1584,Trigger)</f>
        <v>50413</v>
      </c>
      <c r="BA1584" s="105">
        <f>_xll.qlCalendarAdvance(Calendar,BA1583,AY1584,"f",,Trigger)</f>
        <v>50417</v>
      </c>
      <c r="BB1584" s="105">
        <f>_xll.qlInterestRateIndexMaturity(Currency&amp;"ibor"&amp;Tenor,BA1584,Trigger)</f>
        <v>50782</v>
      </c>
      <c r="BC1584" s="257">
        <f>_xll.qlIndexFixing($AC$5,AZ1584,TRUE,_xll.ohTrigger(Trigger,Trigger12M))</f>
        <v>1.4660637753145645E-2</v>
      </c>
      <c r="BD1584" s="257">
        <f>_xll.qlIndexFixing($BE$1,AZ1584,TRUE,_xll.ohTrigger(Trigger,Trigger12M))</f>
        <v>1.4218998525920856E-2</v>
      </c>
    </row>
    <row r="1585" spans="51:56" ht="11.25" customHeight="1" x14ac:dyDescent="0.25">
      <c r="AY1585" s="106" t="s">
        <v>83</v>
      </c>
      <c r="AZ1585" s="105">
        <f>_xll.qlInterestRateIndexFixingDate(Currency&amp;"ibor"&amp;Tenor,BA1585,Trigger)</f>
        <v>50420</v>
      </c>
      <c r="BA1585" s="105">
        <f>_xll.qlCalendarAdvance(Calendar,BA1584,AY1585,"f",,Trigger)</f>
        <v>50424</v>
      </c>
      <c r="BB1585" s="105">
        <f>_xll.qlInterestRateIndexMaturity(Currency&amp;"ibor"&amp;Tenor,BA1585,Trigger)</f>
        <v>50789</v>
      </c>
      <c r="BC1585" s="257">
        <f>_xll.qlIndexFixing($AC$5,AZ1585,TRUE,_xll.ohTrigger(Trigger,Trigger12M))</f>
        <v>1.4656096962493665E-2</v>
      </c>
      <c r="BD1585" s="257">
        <f>_xll.qlIndexFixing($BE$1,AZ1585,TRUE,_xll.ohTrigger(Trigger,Trigger12M))</f>
        <v>1.4214527057970537E-2</v>
      </c>
    </row>
    <row r="1586" spans="51:56" ht="11.25" customHeight="1" x14ac:dyDescent="0.25">
      <c r="AY1586" s="106" t="s">
        <v>83</v>
      </c>
      <c r="AZ1586" s="105">
        <f>_xll.qlInterestRateIndexFixingDate(Currency&amp;"ibor"&amp;Tenor,BA1586,Trigger)</f>
        <v>50427</v>
      </c>
      <c r="BA1586" s="105">
        <f>_xll.qlCalendarAdvance(Calendar,BA1585,AY1586,"f",,Trigger)</f>
        <v>50431</v>
      </c>
      <c r="BB1586" s="105">
        <f>_xll.qlInterestRateIndexMaturity(Currency&amp;"ibor"&amp;Tenor,BA1586,Trigger)</f>
        <v>50796</v>
      </c>
      <c r="BC1586" s="257">
        <f>_xll.qlIndexFixing($AC$5,AZ1586,TRUE,_xll.ohTrigger(Trigger,Trigger12M))</f>
        <v>1.4651546405869985E-2</v>
      </c>
      <c r="BD1586" s="257">
        <f>_xll.qlIndexFixing($BE$1,AZ1586,TRUE,_xll.ohTrigger(Trigger,Trigger12M))</f>
        <v>1.4210100649405704E-2</v>
      </c>
    </row>
    <row r="1587" spans="51:56" ht="11.25" customHeight="1" x14ac:dyDescent="0.25">
      <c r="AY1587" s="106" t="s">
        <v>83</v>
      </c>
      <c r="AZ1587" s="105">
        <f>_xll.qlInterestRateIndexFixingDate(Currency&amp;"ibor"&amp;Tenor,BA1587,Trigger)</f>
        <v>50434</v>
      </c>
      <c r="BA1587" s="105">
        <f>_xll.qlCalendarAdvance(Calendar,BA1586,AY1587,"f",,Trigger)</f>
        <v>50438</v>
      </c>
      <c r="BB1587" s="105">
        <f>_xll.qlInterestRateIndexMaturity(Currency&amp;"ibor"&amp;Tenor,BA1587,Trigger)</f>
        <v>50803</v>
      </c>
      <c r="BC1587" s="257">
        <f>_xll.qlIndexFixing($AC$5,AZ1587,TRUE,_xll.ohTrigger(Trigger,Trigger12M))</f>
        <v>1.4646986083407754E-2</v>
      </c>
      <c r="BD1587" s="257">
        <f>_xll.qlIndexFixing($BE$1,AZ1587,TRUE,_xll.ohTrigger(Trigger,Trigger12M))</f>
        <v>1.420571949483386E-2</v>
      </c>
    </row>
    <row r="1588" spans="51:56" ht="11.25" customHeight="1" x14ac:dyDescent="0.25">
      <c r="AY1588" s="106" t="s">
        <v>83</v>
      </c>
      <c r="AZ1588" s="105">
        <f>_xll.qlInterestRateIndexFixingDate(Currency&amp;"ibor"&amp;Tenor,BA1588,Trigger)</f>
        <v>50441</v>
      </c>
      <c r="BA1588" s="105">
        <f>_xll.qlCalendarAdvance(Calendar,BA1587,AY1588,"f",,Trigger)</f>
        <v>50445</v>
      </c>
      <c r="BB1588" s="105">
        <f>_xll.qlInterestRateIndexMaturity(Currency&amp;"ibor"&amp;Tenor,BA1588,Trigger)</f>
        <v>50810</v>
      </c>
      <c r="BC1588" s="257">
        <f>_xll.qlIndexFixing($AC$5,AZ1588,TRUE,_xll.ohTrigger(Trigger,Trigger12M))</f>
        <v>1.4642415995240786E-2</v>
      </c>
      <c r="BD1588" s="257">
        <f>_xll.qlIndexFixing($BE$1,AZ1588,TRUE,_xll.ohTrigger(Trigger,Trigger12M))</f>
        <v>1.4201383788865802E-2</v>
      </c>
    </row>
    <row r="1589" spans="51:56" ht="11.25" customHeight="1" x14ac:dyDescent="0.25">
      <c r="AY1589" s="106" t="s">
        <v>83</v>
      </c>
      <c r="AZ1589" s="105">
        <f>_xll.qlInterestRateIndexFixingDate(Currency&amp;"ibor"&amp;Tenor,BA1589,Trigger)</f>
        <v>50448</v>
      </c>
      <c r="BA1589" s="105">
        <f>_xll.qlCalendarAdvance(Calendar,BA1588,AY1589,"f",,Trigger)</f>
        <v>50452</v>
      </c>
      <c r="BB1589" s="105">
        <f>_xll.qlInterestRateIndexMaturity(Currency&amp;"ibor"&amp;Tenor,BA1589,Trigger)</f>
        <v>50817</v>
      </c>
      <c r="BC1589" s="257">
        <f>_xll.qlIndexFixing($AC$5,AZ1589,TRUE,_xll.ohTrigger(Trigger,Trigger12M))</f>
        <v>1.4637836141502891E-2</v>
      </c>
      <c r="BD1589" s="257">
        <f>_xll.qlIndexFixing($BE$1,AZ1589,TRUE,_xll.ohTrigger(Trigger,Trigger12M))</f>
        <v>1.4197093726115167E-2</v>
      </c>
    </row>
    <row r="1590" spans="51:56" ht="11.25" customHeight="1" x14ac:dyDescent="0.25">
      <c r="AY1590" s="106" t="s">
        <v>83</v>
      </c>
      <c r="AZ1590" s="105">
        <f>_xll.qlInterestRateIndexFixingDate(Currency&amp;"ibor"&amp;Tenor,BA1590,Trigger)</f>
        <v>50455</v>
      </c>
      <c r="BA1590" s="105">
        <f>_xll.qlCalendarAdvance(Calendar,BA1589,AY1590,"f",,Trigger)</f>
        <v>50459</v>
      </c>
      <c r="BB1590" s="105">
        <f>_xll.qlInterestRateIndexMaturity(Currency&amp;"ibor"&amp;Tenor,BA1590,Trigger)</f>
        <v>50824</v>
      </c>
      <c r="BC1590" s="257">
        <f>_xll.qlIndexFixing($AC$5,AZ1590,TRUE,_xll.ohTrigger(Trigger,Trigger12M))</f>
        <v>1.4633246522328317E-2</v>
      </c>
      <c r="BD1590" s="257">
        <f>_xll.qlIndexFixing($BE$1,AZ1590,TRUE,_xll.ohTrigger(Trigger,Trigger12M))</f>
        <v>1.419284950119757E-2</v>
      </c>
    </row>
    <row r="1591" spans="51:56" ht="11.25" customHeight="1" x14ac:dyDescent="0.25">
      <c r="AY1591" s="106" t="s">
        <v>83</v>
      </c>
      <c r="AZ1591" s="105">
        <f>_xll.qlInterestRateIndexFixingDate(Currency&amp;"ibor"&amp;Tenor,BA1591,Trigger)</f>
        <v>50462</v>
      </c>
      <c r="BA1591" s="105">
        <f>_xll.qlCalendarAdvance(Calendar,BA1590,AY1591,"f",,Trigger)</f>
        <v>50466</v>
      </c>
      <c r="BB1591" s="105">
        <f>_xll.qlInterestRateIndexMaturity(Currency&amp;"ibor"&amp;Tenor,BA1591,Trigger)</f>
        <v>50831</v>
      </c>
      <c r="BC1591" s="257">
        <f>_xll.qlIndexFixing($AC$5,AZ1591,TRUE,_xll.ohTrigger(Trigger,Trigger12M))</f>
        <v>1.4628647137851751E-2</v>
      </c>
      <c r="BD1591" s="257">
        <f>_xll.qlIndexFixing($BE$1,AZ1591,TRUE,_xll.ohTrigger(Trigger,Trigger12M))</f>
        <v>1.4188651308732781E-2</v>
      </c>
    </row>
    <row r="1592" spans="51:56" ht="11.25" customHeight="1" x14ac:dyDescent="0.25">
      <c r="AY1592" s="106" t="s">
        <v>83</v>
      </c>
      <c r="AZ1592" s="105">
        <f>_xll.qlInterestRateIndexFixingDate(Currency&amp;"ibor"&amp;Tenor,BA1592,Trigger)</f>
        <v>50469</v>
      </c>
      <c r="BA1592" s="105">
        <f>_xll.qlCalendarAdvance(Calendar,BA1591,AY1592,"f",,Trigger)</f>
        <v>50473</v>
      </c>
      <c r="BB1592" s="105">
        <f>_xll.qlInterestRateIndexMaturity(Currency&amp;"ibor"&amp;Tenor,BA1592,Trigger)</f>
        <v>50838</v>
      </c>
      <c r="BC1592" s="257">
        <f>_xll.qlIndexFixing($AC$5,AZ1592,TRUE,_xll.ohTrigger(Trigger,Trigger12M))</f>
        <v>1.4624037988207881E-2</v>
      </c>
      <c r="BD1592" s="257">
        <f>_xll.qlIndexFixing($BE$1,AZ1592,TRUE,_xll.ohTrigger(Trigger,Trigger12M))</f>
        <v>1.4184499343342106E-2</v>
      </c>
    </row>
    <row r="1593" spans="51:56" ht="11.25" customHeight="1" x14ac:dyDescent="0.25">
      <c r="AY1593" s="106" t="s">
        <v>83</v>
      </c>
      <c r="AZ1593" s="105">
        <f>_xll.qlInterestRateIndexFixingDate(Currency&amp;"ibor"&amp;Tenor,BA1593,Trigger)</f>
        <v>50476</v>
      </c>
      <c r="BA1593" s="105">
        <f>_xll.qlCalendarAdvance(Calendar,BA1592,AY1593,"f",,Trigger)</f>
        <v>50480</v>
      </c>
      <c r="BB1593" s="105">
        <f>_xll.qlInterestRateIndexMaturity(Currency&amp;"ibor"&amp;Tenor,BA1593,Trigger)</f>
        <v>50845</v>
      </c>
      <c r="BC1593" s="257">
        <f>_xll.qlIndexFixing($AC$5,AZ1593,TRUE,_xll.ohTrigger(Trigger,Trigger12M))</f>
        <v>1.461941907353183E-2</v>
      </c>
      <c r="BD1593" s="257">
        <f>_xll.qlIndexFixing($BE$1,AZ1593,TRUE,_xll.ohTrigger(Trigger,Trigger12M))</f>
        <v>1.4180393799651886E-2</v>
      </c>
    </row>
    <row r="1594" spans="51:56" ht="11.25" customHeight="1" x14ac:dyDescent="0.25">
      <c r="AY1594" s="106" t="s">
        <v>83</v>
      </c>
      <c r="AZ1594" s="105">
        <f>_xll.qlInterestRateIndexFixingDate(Currency&amp;"ibor"&amp;Tenor,BA1594,Trigger)</f>
        <v>50483</v>
      </c>
      <c r="BA1594" s="105">
        <f>_xll.qlCalendarAdvance(Calendar,BA1593,AY1594,"f",,Trigger)</f>
        <v>50487</v>
      </c>
      <c r="BB1594" s="105">
        <f>_xll.qlInterestRateIndexMaturity(Currency&amp;"ibor"&amp;Tenor,BA1594,Trigger)</f>
        <v>50852</v>
      </c>
      <c r="BC1594" s="257">
        <f>_xll.qlIndexFixing($AC$5,AZ1594,TRUE,_xll.ohTrigger(Trigger,Trigger12M))</f>
        <v>1.4614790393958943E-2</v>
      </c>
      <c r="BD1594" s="257">
        <f>_xll.qlIndexFixing($BE$1,AZ1594,TRUE,_xll.ohTrigger(Trigger,Trigger12M))</f>
        <v>1.4176334872290218E-2</v>
      </c>
    </row>
    <row r="1595" spans="51:56" ht="11.25" customHeight="1" x14ac:dyDescent="0.25">
      <c r="AY1595" s="106" t="s">
        <v>83</v>
      </c>
      <c r="AZ1595" s="105">
        <f>_xll.qlInterestRateIndexFixingDate(Currency&amp;"ibor"&amp;Tenor,BA1595,Trigger)</f>
        <v>50490</v>
      </c>
      <c r="BA1595" s="105">
        <f>_xll.qlCalendarAdvance(Calendar,BA1594,AY1595,"f",,Trigger)</f>
        <v>50494</v>
      </c>
      <c r="BB1595" s="105">
        <f>_xll.qlInterestRateIndexMaturity(Currency&amp;"ibor"&amp;Tenor,BA1595,Trigger)</f>
        <v>50859</v>
      </c>
      <c r="BC1595" s="257">
        <f>_xll.qlIndexFixing($AC$5,AZ1595,TRUE,_xll.ohTrigger(Trigger,Trigger12M))</f>
        <v>1.4610151949625221E-2</v>
      </c>
      <c r="BD1595" s="257">
        <f>_xll.qlIndexFixing($BE$1,AZ1595,TRUE,_xll.ohTrigger(Trigger,Trigger12M))</f>
        <v>1.4172322755889574E-2</v>
      </c>
    </row>
    <row r="1596" spans="51:56" ht="11.25" customHeight="1" x14ac:dyDescent="0.25">
      <c r="AY1596" s="106" t="s">
        <v>83</v>
      </c>
      <c r="AZ1596" s="105">
        <f>_xll.qlInterestRateIndexFixingDate(Currency&amp;"ibor"&amp;Tenor,BA1596,Trigger)</f>
        <v>50497</v>
      </c>
      <c r="BA1596" s="105">
        <f>_xll.qlCalendarAdvance(Calendar,BA1595,AY1596,"f",,Trigger)</f>
        <v>50501</v>
      </c>
      <c r="BB1596" s="105">
        <f>_xll.qlInterestRateIndexMaturity(Currency&amp;"ibor"&amp;Tenor,BA1596,Trigger)</f>
        <v>50866</v>
      </c>
      <c r="BC1596" s="257">
        <f>_xll.qlIndexFixing($AC$5,AZ1596,TRUE,_xll.ohTrigger(Trigger,Trigger12M))</f>
        <v>1.4605503740666007E-2</v>
      </c>
      <c r="BD1596" s="257">
        <f>_xll.qlIndexFixing($BE$1,AZ1596,TRUE,_xll.ohTrigger(Trigger,Trigger12M))</f>
        <v>1.4168357645084402E-2</v>
      </c>
    </row>
    <row r="1597" spans="51:56" ht="11.25" customHeight="1" x14ac:dyDescent="0.25">
      <c r="AY1597" s="106" t="s">
        <v>83</v>
      </c>
      <c r="AZ1597" s="105">
        <f>_xll.qlInterestRateIndexFixingDate(Currency&amp;"ibor"&amp;Tenor,BA1597,Trigger)</f>
        <v>50504</v>
      </c>
      <c r="BA1597" s="105">
        <f>_xll.qlCalendarAdvance(Calendar,BA1596,AY1597,"f",,Trigger)</f>
        <v>50508</v>
      </c>
      <c r="BB1597" s="105">
        <f>_xll.qlInterestRateIndexMaturity(Currency&amp;"ibor"&amp;Tenor,BA1597,Trigger)</f>
        <v>50873</v>
      </c>
      <c r="BC1597" s="257">
        <f>_xll.qlIndexFixing($AC$5,AZ1597,TRUE,_xll.ohTrigger(Trigger,Trigger12M))</f>
        <v>1.4600845767217959E-2</v>
      </c>
      <c r="BD1597" s="257">
        <f>_xll.qlIndexFixing($BE$1,AZ1597,TRUE,_xll.ohTrigger(Trigger,Trigger12M))</f>
        <v>1.416443973451462E-2</v>
      </c>
    </row>
    <row r="1598" spans="51:56" ht="11.25" customHeight="1" x14ac:dyDescent="0.25">
      <c r="AY1598" s="106" t="s">
        <v>83</v>
      </c>
      <c r="AZ1598" s="105">
        <f>_xll.qlInterestRateIndexFixingDate(Currency&amp;"ibor"&amp;Tenor,BA1598,Trigger)</f>
        <v>50511</v>
      </c>
      <c r="BA1598" s="105">
        <f>_xll.qlCalendarAdvance(Calendar,BA1597,AY1598,"f",,Trigger)</f>
        <v>50515</v>
      </c>
      <c r="BB1598" s="105">
        <f>_xll.qlInterestRateIndexMaturity(Currency&amp;"ibor"&amp;Tenor,BA1598,Trigger)</f>
        <v>50880</v>
      </c>
      <c r="BC1598" s="257">
        <f>_xll.qlIndexFixing($AC$5,AZ1598,TRUE,_xll.ohTrigger(Trigger,Trigger12M))</f>
        <v>1.4596178029417296E-2</v>
      </c>
      <c r="BD1598" s="257">
        <f>_xll.qlIndexFixing($BE$1,AZ1598,TRUE,_xll.ohTrigger(Trigger,Trigger12M))</f>
        <v>1.4160569218821905E-2</v>
      </c>
    </row>
    <row r="1599" spans="51:56" ht="11.25" customHeight="1" x14ac:dyDescent="0.25">
      <c r="AY1599" s="106" t="s">
        <v>83</v>
      </c>
      <c r="AZ1599" s="105">
        <f>_xll.qlInterestRateIndexFixingDate(Currency&amp;"ibor"&amp;Tenor,BA1599,Trigger)</f>
        <v>50516</v>
      </c>
      <c r="BA1599" s="105">
        <f>_xll.qlCalendarAdvance(Calendar,BA1598,AY1599,"f",,Trigger)</f>
        <v>50522</v>
      </c>
      <c r="BB1599" s="105">
        <f>_xll.qlInterestRateIndexMaturity(Currency&amp;"ibor"&amp;Tenor,BA1599,Trigger)</f>
        <v>50887</v>
      </c>
      <c r="BC1599" s="257">
        <f>_xll.qlIndexFixing($AC$5,AZ1599,TRUE,_xll.ohTrigger(Trigger,Trigger12M))</f>
        <v>1.4591500527401335E-2</v>
      </c>
      <c r="BD1599" s="257">
        <f>_xll.qlIndexFixing($BE$1,AZ1599,TRUE,_xll.ohTrigger(Trigger,Trigger12M))</f>
        <v>1.4156746292653179E-2</v>
      </c>
    </row>
    <row r="1600" spans="51:56" ht="11.25" customHeight="1" x14ac:dyDescent="0.25">
      <c r="AY1600" s="106" t="s">
        <v>83</v>
      </c>
      <c r="AZ1600" s="105">
        <f>_xll.qlInterestRateIndexFixingDate(Currency&amp;"ibor"&amp;Tenor,BA1600,Trigger)</f>
        <v>50525</v>
      </c>
      <c r="BA1600" s="105">
        <f>_xll.qlCalendarAdvance(Calendar,BA1599,AY1600,"f",,Trigger)</f>
        <v>50529</v>
      </c>
      <c r="BB1600" s="105">
        <f>_xll.qlInterestRateIndexMaturity(Currency&amp;"ibor"&amp;Tenor,BA1600,Trigger)</f>
        <v>50894</v>
      </c>
      <c r="BC1600" s="257">
        <f>_xll.qlIndexFixing($AC$5,AZ1600,TRUE,_xll.ohTrigger(Trigger,Trigger12M))</f>
        <v>1.458681326130673E-2</v>
      </c>
      <c r="BD1600" s="257">
        <f>_xll.qlIndexFixing($BE$1,AZ1600,TRUE,_xll.ohTrigger(Trigger,Trigger12M))</f>
        <v>1.4152971150657785E-2</v>
      </c>
    </row>
    <row r="1601" spans="51:56" ht="11.25" customHeight="1" x14ac:dyDescent="0.25">
      <c r="AY1601" s="106" t="s">
        <v>83</v>
      </c>
      <c r="AZ1601" s="105">
        <f>_xll.qlInterestRateIndexFixingDate(Currency&amp;"ibor"&amp;Tenor,BA1601,Trigger)</f>
        <v>50532</v>
      </c>
      <c r="BA1601" s="105">
        <f>_xll.qlCalendarAdvance(Calendar,BA1600,AY1601,"f",,Trigger)</f>
        <v>50536</v>
      </c>
      <c r="BB1601" s="105">
        <f>_xll.qlInterestRateIndexMaturity(Currency&amp;"ibor"&amp;Tenor,BA1601,Trigger)</f>
        <v>50901</v>
      </c>
      <c r="BC1601" s="257">
        <f>_xll.qlIndexFixing($AC$5,AZ1601,TRUE,_xll.ohTrigger(Trigger,Trigger12M))</f>
        <v>1.4582116231271021E-2</v>
      </c>
      <c r="BD1601" s="257">
        <f>_xll.qlIndexFixing($BE$1,AZ1601,TRUE,_xll.ohTrigger(Trigger,Trigger12M))</f>
        <v>1.4149243987489879E-2</v>
      </c>
    </row>
    <row r="1602" spans="51:56" ht="11.25" customHeight="1" x14ac:dyDescent="0.25">
      <c r="AY1602" s="106" t="s">
        <v>83</v>
      </c>
      <c r="AZ1602" s="105">
        <f>_xll.qlInterestRateIndexFixingDate(Currency&amp;"ibor"&amp;Tenor,BA1602,Trigger)</f>
        <v>50539</v>
      </c>
      <c r="BA1602" s="105">
        <f>_xll.qlCalendarAdvance(Calendar,BA1601,AY1602,"f",,Trigger)</f>
        <v>50543</v>
      </c>
      <c r="BB1602" s="105">
        <f>_xll.qlInterestRateIndexMaturity(Currency&amp;"ibor"&amp;Tenor,BA1602,Trigger)</f>
        <v>50908</v>
      </c>
      <c r="BC1602" s="257">
        <f>_xll.qlIndexFixing($AC$5,AZ1602,TRUE,_xll.ohTrigger(Trigger,Trigger12M))</f>
        <v>1.4577409437431736E-2</v>
      </c>
      <c r="BD1602" s="257">
        <f>_xll.qlIndexFixing($BE$1,AZ1602,TRUE,_xll.ohTrigger(Trigger,Trigger12M))</f>
        <v>1.4145564997807336E-2</v>
      </c>
    </row>
    <row r="1603" spans="51:56" ht="11.25" customHeight="1" x14ac:dyDescent="0.25">
      <c r="AY1603" s="106" t="s">
        <v>83</v>
      </c>
      <c r="AZ1603" s="105">
        <f>_xll.qlInterestRateIndexFixingDate(Currency&amp;"ibor"&amp;Tenor,BA1603,Trigger)</f>
        <v>50546</v>
      </c>
      <c r="BA1603" s="105">
        <f>_xll.qlCalendarAdvance(Calendar,BA1602,AY1603,"f",,Trigger)</f>
        <v>50550</v>
      </c>
      <c r="BB1603" s="105">
        <f>_xll.qlInterestRateIndexMaturity(Currency&amp;"ibor"&amp;Tenor,BA1603,Trigger)</f>
        <v>50915</v>
      </c>
      <c r="BC1603" s="257">
        <f>_xll.qlIndexFixing($AC$5,AZ1603,TRUE,_xll.ohTrigger(Trigger,Trigger12M))</f>
        <v>1.4572692879927287E-2</v>
      </c>
      <c r="BD1603" s="257">
        <f>_xll.qlIndexFixing($BE$1,AZ1603,TRUE,_xll.ohTrigger(Trigger,Trigger12M))</f>
        <v>1.4141934376271981E-2</v>
      </c>
    </row>
    <row r="1604" spans="51:56" ht="11.25" customHeight="1" x14ac:dyDescent="0.25">
      <c r="AY1604" s="106" t="s">
        <v>83</v>
      </c>
      <c r="AZ1604" s="105">
        <f>_xll.qlInterestRateIndexFixingDate(Currency&amp;"ibor"&amp;Tenor,BA1604,Trigger)</f>
        <v>50553</v>
      </c>
      <c r="BA1604" s="105">
        <f>_xll.qlCalendarAdvance(Calendar,BA1603,AY1604,"f",,Trigger)</f>
        <v>50557</v>
      </c>
      <c r="BB1604" s="105">
        <f>_xll.qlInterestRateIndexMaturity(Currency&amp;"ibor"&amp;Tenor,BA1604,Trigger)</f>
        <v>50922</v>
      </c>
      <c r="BC1604" s="257">
        <f>_xll.qlIndexFixing($AC$5,AZ1604,TRUE,_xll.ohTrigger(Trigger,Trigger12M))</f>
        <v>1.4567966558895208E-2</v>
      </c>
      <c r="BD1604" s="257">
        <f>_xll.qlIndexFixing($BE$1,AZ1604,TRUE,_xll.ohTrigger(Trigger,Trigger12M))</f>
        <v>1.4138352317549792E-2</v>
      </c>
    </row>
    <row r="1605" spans="51:56" ht="11.25" customHeight="1" x14ac:dyDescent="0.25">
      <c r="AY1605" s="106" t="s">
        <v>83</v>
      </c>
      <c r="AZ1605" s="105">
        <f>_xll.qlInterestRateIndexFixingDate(Currency&amp;"ibor"&amp;Tenor,BA1605,Trigger)</f>
        <v>50560</v>
      </c>
      <c r="BA1605" s="105">
        <f>_xll.qlCalendarAdvance(Calendar,BA1604,AY1605,"f",,Trigger)</f>
        <v>50564</v>
      </c>
      <c r="BB1605" s="105">
        <f>_xll.qlInterestRateIndexMaturity(Currency&amp;"ibor"&amp;Tenor,BA1605,Trigger)</f>
        <v>50929</v>
      </c>
      <c r="BC1605" s="257">
        <f>_xll.qlIndexFixing($AC$5,AZ1605,TRUE,_xll.ohTrigger(Trigger,Trigger12M))</f>
        <v>1.4565120165832479E-2</v>
      </c>
      <c r="BD1605" s="257">
        <f>_xll.qlIndexFixing($BE$1,AZ1605,TRUE,_xll.ohTrigger(Trigger,Trigger12M))</f>
        <v>1.4134819016311353E-2</v>
      </c>
    </row>
    <row r="1606" spans="51:56" ht="11.25" customHeight="1" x14ac:dyDescent="0.25">
      <c r="AY1606" s="106" t="s">
        <v>83</v>
      </c>
      <c r="AZ1606" s="105">
        <f>_xll.qlInterestRateIndexFixingDate(Currency&amp;"ibor"&amp;Tenor,BA1606,Trigger)</f>
        <v>50567</v>
      </c>
      <c r="BA1606" s="105">
        <f>_xll.qlCalendarAdvance(Calendar,BA1605,AY1606,"f",,Trigger)</f>
        <v>50571</v>
      </c>
      <c r="BB1606" s="105">
        <f>_xll.qlInterestRateIndexMaturity(Currency&amp;"ibor"&amp;Tenor,BA1606,Trigger)</f>
        <v>50936</v>
      </c>
      <c r="BC1606" s="257">
        <f>_xll.qlIndexFixing($AC$5,AZ1606,TRUE,_xll.ohTrigger(Trigger,Trigger12M))</f>
        <v>1.4562582586853752E-2</v>
      </c>
      <c r="BD1606" s="257">
        <f>_xll.qlIndexFixing($BE$1,AZ1606,TRUE,_xll.ohTrigger(Trigger,Trigger12M))</f>
        <v>1.4131334667231186E-2</v>
      </c>
    </row>
    <row r="1607" spans="51:56" ht="11.25" customHeight="1" x14ac:dyDescent="0.25">
      <c r="AY1607" s="106" t="s">
        <v>83</v>
      </c>
      <c r="AZ1607" s="105">
        <f>_xll.qlInterestRateIndexFixingDate(Currency&amp;"ibor"&amp;Tenor,BA1607,Trigger)</f>
        <v>50574</v>
      </c>
      <c r="BA1607" s="105">
        <f>_xll.qlCalendarAdvance(Calendar,BA1606,AY1607,"f",,Trigger)</f>
        <v>50578</v>
      </c>
      <c r="BB1607" s="105">
        <f>_xll.qlInterestRateIndexMaturity(Currency&amp;"ibor"&amp;Tenor,BA1607,Trigger)</f>
        <v>50943</v>
      </c>
      <c r="BC1607" s="257">
        <f>_xll.qlIndexFixing($AC$5,AZ1607,TRUE,_xll.ohTrigger(Trigger,Trigger12M))</f>
        <v>1.4560039152584199E-2</v>
      </c>
      <c r="BD1607" s="257">
        <f>_xll.qlIndexFixing($BE$1,AZ1607,TRUE,_xll.ohTrigger(Trigger,Trigger12M))</f>
        <v>1.4127899464987975E-2</v>
      </c>
    </row>
    <row r="1608" spans="51:56" ht="11.25" customHeight="1" x14ac:dyDescent="0.25">
      <c r="AY1608" s="106" t="s">
        <v>83</v>
      </c>
      <c r="AZ1608" s="105">
        <f>_xll.qlInterestRateIndexFixingDate(Currency&amp;"ibor"&amp;Tenor,BA1608,Trigger)</f>
        <v>50581</v>
      </c>
      <c r="BA1608" s="105">
        <f>_xll.qlCalendarAdvance(Calendar,BA1607,AY1608,"f",,Trigger)</f>
        <v>50585</v>
      </c>
      <c r="BB1608" s="105">
        <f>_xll.qlInterestRateIndexMaturity(Currency&amp;"ibor"&amp;Tenor,BA1608,Trigger)</f>
        <v>50950</v>
      </c>
      <c r="BC1608" s="257">
        <f>_xll.qlIndexFixing($AC$5,AZ1608,TRUE,_xll.ohTrigger(Trigger,Trigger12M))</f>
        <v>1.4557489863069371E-2</v>
      </c>
      <c r="BD1608" s="257">
        <f>_xll.qlIndexFixing($BE$1,AZ1608,TRUE,_xll.ohTrigger(Trigger,Trigger12M))</f>
        <v>1.4124513604266318E-2</v>
      </c>
    </row>
    <row r="1609" spans="51:56" ht="11.25" customHeight="1" x14ac:dyDescent="0.25">
      <c r="AY1609" s="106" t="s">
        <v>83</v>
      </c>
      <c r="AZ1609" s="105">
        <f>_xll.qlInterestRateIndexFixingDate(Currency&amp;"ibor"&amp;Tenor,BA1609,Trigger)</f>
        <v>50588</v>
      </c>
      <c r="BA1609" s="105">
        <f>_xll.qlCalendarAdvance(Calendar,BA1608,AY1609,"f",,Trigger)</f>
        <v>50592</v>
      </c>
      <c r="BB1609" s="105">
        <f>_xll.qlInterestRateIndexMaturity(Currency&amp;"ibor"&amp;Tenor,BA1609,Trigger)</f>
        <v>50957</v>
      </c>
      <c r="BC1609" s="257">
        <f>_xll.qlIndexFixing($AC$5,AZ1609,TRUE,_xll.ohTrigger(Trigger,Trigger12M))</f>
        <v>1.4554934718353505E-2</v>
      </c>
      <c r="BD1609" s="257">
        <f>_xll.qlIndexFixing($BE$1,AZ1609,TRUE,_xll.ohTrigger(Trigger,Trigger12M))</f>
        <v>1.4121177279753877E-2</v>
      </c>
    </row>
    <row r="1610" spans="51:56" ht="11.25" customHeight="1" x14ac:dyDescent="0.25">
      <c r="AY1610" s="106" t="s">
        <v>83</v>
      </c>
      <c r="AZ1610" s="105">
        <f>_xll.qlInterestRateIndexFixingDate(Currency&amp;"ibor"&amp;Tenor,BA1610,Trigger)</f>
        <v>50595</v>
      </c>
      <c r="BA1610" s="105">
        <f>_xll.qlCalendarAdvance(Calendar,BA1609,AY1610,"f",,Trigger)</f>
        <v>50599</v>
      </c>
      <c r="BB1610" s="105">
        <f>_xll.qlInterestRateIndexMaturity(Currency&amp;"ibor"&amp;Tenor,BA1610,Trigger)</f>
        <v>50964</v>
      </c>
      <c r="BC1610" s="257">
        <f>_xll.qlIndexFixing($AC$5,AZ1610,TRUE,_xll.ohTrigger(Trigger,Trigger12M))</f>
        <v>1.4552373718481719E-2</v>
      </c>
      <c r="BD1610" s="257">
        <f>_xll.qlIndexFixing($BE$1,AZ1610,TRUE,_xll.ohTrigger(Trigger,Trigger12M))</f>
        <v>1.4117890686143792E-2</v>
      </c>
    </row>
    <row r="1611" spans="51:56" ht="11.25" customHeight="1" x14ac:dyDescent="0.25">
      <c r="AY1611" s="106" t="s">
        <v>83</v>
      </c>
      <c r="AZ1611" s="105">
        <f>_xll.qlInterestRateIndexFixingDate(Currency&amp;"ibor"&amp;Tenor,BA1611,Trigger)</f>
        <v>50602</v>
      </c>
      <c r="BA1611" s="105">
        <f>_xll.qlCalendarAdvance(Calendar,BA1610,AY1611,"f",,Trigger)</f>
        <v>50606</v>
      </c>
      <c r="BB1611" s="105">
        <f>_xll.qlInterestRateIndexMaturity(Currency&amp;"ibor"&amp;Tenor,BA1611,Trigger)</f>
        <v>50971</v>
      </c>
      <c r="BC1611" s="257">
        <f>_xll.qlIndexFixing($AC$5,AZ1611,TRUE,_xll.ohTrigger(Trigger,Trigger12M))</f>
        <v>1.4549806863498688E-2</v>
      </c>
      <c r="BD1611" s="257">
        <f>_xll.qlIndexFixing($BE$1,AZ1611,TRUE,_xll.ohTrigger(Trigger,Trigger12M))</f>
        <v>1.4114654018134018E-2</v>
      </c>
    </row>
    <row r="1612" spans="51:56" ht="11.25" customHeight="1" x14ac:dyDescent="0.25">
      <c r="AY1612" s="106" t="s">
        <v>83</v>
      </c>
      <c r="AZ1612" s="105">
        <f>_xll.qlInterestRateIndexFixingDate(Currency&amp;"ibor"&amp;Tenor,BA1612,Trigger)</f>
        <v>50609</v>
      </c>
      <c r="BA1612" s="105">
        <f>_xll.qlCalendarAdvance(Calendar,BA1611,AY1612,"f",,Trigger)</f>
        <v>50613</v>
      </c>
      <c r="BB1612" s="105">
        <f>_xll.qlInterestRateIndexMaturity(Currency&amp;"ibor"&amp;Tenor,BA1612,Trigger)</f>
        <v>50978</v>
      </c>
      <c r="BC1612" s="257">
        <f>_xll.qlIndexFixing($AC$5,AZ1612,TRUE,_xll.ohTrigger(Trigger,Trigger12M))</f>
        <v>1.4547234153449964E-2</v>
      </c>
      <c r="BD1612" s="257">
        <f>_xll.qlIndexFixing($BE$1,AZ1612,TRUE,_xll.ohTrigger(Trigger,Trigger12M))</f>
        <v>1.4111467470427548E-2</v>
      </c>
    </row>
    <row r="1613" spans="51:56" ht="11.25" customHeight="1" x14ac:dyDescent="0.25">
      <c r="AY1613" s="106" t="s">
        <v>83</v>
      </c>
      <c r="AZ1613" s="105">
        <f>_xll.qlInterestRateIndexFixingDate(Currency&amp;"ibor"&amp;Tenor,BA1613,Trigger)</f>
        <v>50616</v>
      </c>
      <c r="BA1613" s="105">
        <f>_xll.qlCalendarAdvance(Calendar,BA1612,AY1613,"f",,Trigger)</f>
        <v>50620</v>
      </c>
      <c r="BB1613" s="105">
        <f>_xll.qlInterestRateIndexMaturity(Currency&amp;"ibor"&amp;Tenor,BA1613,Trigger)</f>
        <v>50985</v>
      </c>
      <c r="BC1613" s="257">
        <f>_xll.qlIndexFixing($AC$5,AZ1613,TRUE,_xll.ohTrigger(Trigger,Trigger12M))</f>
        <v>1.4544655588380442E-2</v>
      </c>
      <c r="BD1613" s="257">
        <f>_xll.qlIndexFixing($BE$1,AZ1613,TRUE,_xll.ohTrigger(Trigger,Trigger12M))</f>
        <v>1.4108331237731539E-2</v>
      </c>
    </row>
    <row r="1614" spans="51:56" ht="11.25" customHeight="1" x14ac:dyDescent="0.25">
      <c r="AY1614" s="106" t="s">
        <v>83</v>
      </c>
      <c r="AZ1614" s="105">
        <f>_xll.qlInterestRateIndexFixingDate(Currency&amp;"ibor"&amp;Tenor,BA1614,Trigger)</f>
        <v>50623</v>
      </c>
      <c r="BA1614" s="105">
        <f>_xll.qlCalendarAdvance(Calendar,BA1613,AY1614,"f",,Trigger)</f>
        <v>50627</v>
      </c>
      <c r="BB1614" s="105">
        <f>_xll.qlInterestRateIndexMaturity(Currency&amp;"ibor"&amp;Tenor,BA1614,Trigger)</f>
        <v>50992</v>
      </c>
      <c r="BC1614" s="257">
        <f>_xll.qlIndexFixing($AC$5,AZ1614,TRUE,_xll.ohTrigger(Trigger,Trigger12M))</f>
        <v>1.4542071168335238E-2</v>
      </c>
      <c r="BD1614" s="257">
        <f>_xll.qlIndexFixing($BE$1,AZ1614,TRUE,_xll.ohTrigger(Trigger,Trigger12M))</f>
        <v>1.4105245514759715E-2</v>
      </c>
    </row>
    <row r="1615" spans="51:56" ht="11.25" customHeight="1" x14ac:dyDescent="0.25">
      <c r="AY1615" s="106" t="s">
        <v>83</v>
      </c>
      <c r="AZ1615" s="105">
        <f>_xll.qlInterestRateIndexFixingDate(Currency&amp;"ibor"&amp;Tenor,BA1615,Trigger)</f>
        <v>50630</v>
      </c>
      <c r="BA1615" s="105">
        <f>_xll.qlCalendarAdvance(Calendar,BA1614,AY1615,"f",,Trigger)</f>
        <v>50634</v>
      </c>
      <c r="BB1615" s="105">
        <f>_xll.qlInterestRateIndexMaturity(Currency&amp;"ibor"&amp;Tenor,BA1615,Trigger)</f>
        <v>50999</v>
      </c>
      <c r="BC1615" s="257">
        <f>_xll.qlIndexFixing($AC$5,AZ1615,TRUE,_xll.ohTrigger(Trigger,Trigger12M))</f>
        <v>1.4539480893360124E-2</v>
      </c>
      <c r="BD1615" s="257">
        <f>_xll.qlIndexFixing($BE$1,AZ1615,TRUE,_xll.ohTrigger(Trigger,Trigger12M))</f>
        <v>1.4102210496229959E-2</v>
      </c>
    </row>
    <row r="1616" spans="51:56" ht="11.25" customHeight="1" x14ac:dyDescent="0.25">
      <c r="AY1616" s="106" t="s">
        <v>83</v>
      </c>
      <c r="AZ1616" s="105">
        <f>_xll.qlInterestRateIndexFixingDate(Currency&amp;"ibor"&amp;Tenor,BA1616,Trigger)</f>
        <v>50637</v>
      </c>
      <c r="BA1616" s="105">
        <f>_xll.qlCalendarAdvance(Calendar,BA1615,AY1616,"f",,Trigger)</f>
        <v>50641</v>
      </c>
      <c r="BB1616" s="105">
        <f>_xll.qlInterestRateIndexMaturity(Currency&amp;"ibor"&amp;Tenor,BA1616,Trigger)</f>
        <v>51006</v>
      </c>
      <c r="BC1616" s="257">
        <f>_xll.qlIndexFixing($AC$5,AZ1616,TRUE,_xll.ohTrigger(Trigger,Trigger12M))</f>
        <v>1.4536884763500433E-2</v>
      </c>
      <c r="BD1616" s="257">
        <f>_xll.qlIndexFixing($BE$1,AZ1616,TRUE,_xll.ohTrigger(Trigger,Trigger12M))</f>
        <v>1.4099226376865632E-2</v>
      </c>
    </row>
    <row r="1617" spans="51:56" ht="11.25" customHeight="1" x14ac:dyDescent="0.25">
      <c r="AY1617" s="106" t="s">
        <v>83</v>
      </c>
      <c r="AZ1617" s="105">
        <f>_xll.qlInterestRateIndexFixingDate(Currency&amp;"ibor"&amp;Tenor,BA1617,Trigger)</f>
        <v>50644</v>
      </c>
      <c r="BA1617" s="105">
        <f>_xll.qlCalendarAdvance(Calendar,BA1616,AY1617,"f",,Trigger)</f>
        <v>50648</v>
      </c>
      <c r="BB1617" s="105">
        <f>_xll.qlInterestRateIndexMaturity(Currency&amp;"ibor"&amp;Tenor,BA1617,Trigger)</f>
        <v>51013</v>
      </c>
      <c r="BC1617" s="257">
        <f>_xll.qlIndexFixing($AC$5,AZ1617,TRUE,_xll.ohTrigger(Trigger,Trigger12M))</f>
        <v>1.4534282778801496E-2</v>
      </c>
      <c r="BD1617" s="257">
        <f>_xll.qlIndexFixing($BE$1,AZ1617,TRUE,_xll.ohTrigger(Trigger,Trigger12M))</f>
        <v>1.4096293351395792E-2</v>
      </c>
    </row>
    <row r="1618" spans="51:56" ht="11.25" customHeight="1" x14ac:dyDescent="0.25">
      <c r="AY1618" s="106" t="s">
        <v>83</v>
      </c>
      <c r="AZ1618" s="105">
        <f>_xll.qlInterestRateIndexFixingDate(Currency&amp;"ibor"&amp;Tenor,BA1618,Trigger)</f>
        <v>50651</v>
      </c>
      <c r="BA1618" s="105">
        <f>_xll.qlCalendarAdvance(Calendar,BA1617,AY1618,"f",,Trigger)</f>
        <v>50655</v>
      </c>
      <c r="BB1618" s="105">
        <f>_xll.qlInterestRateIndexMaturity(Currency&amp;"ibor"&amp;Tenor,BA1618,Trigger)</f>
        <v>51020</v>
      </c>
      <c r="BC1618" s="257">
        <f>_xll.qlIndexFixing($AC$5,AZ1618,TRUE,_xll.ohTrigger(Trigger,Trigger12M))</f>
        <v>1.4531674939309748E-2</v>
      </c>
      <c r="BD1618" s="257">
        <f>_xll.qlIndexFixing($BE$1,AZ1618,TRUE,_xll.ohTrigger(Trigger,Trigger12M))</f>
        <v>1.4093411614554968E-2</v>
      </c>
    </row>
    <row r="1619" spans="51:56" ht="11.25" customHeight="1" x14ac:dyDescent="0.25">
      <c r="AY1619" s="106" t="s">
        <v>83</v>
      </c>
      <c r="AZ1619" s="105">
        <f>_xll.qlInterestRateIndexFixingDate(Currency&amp;"ibor"&amp;Tenor,BA1619,Trigger)</f>
        <v>50658</v>
      </c>
      <c r="BA1619" s="105">
        <f>_xll.qlCalendarAdvance(Calendar,BA1618,AY1619,"f",,Trigger)</f>
        <v>50662</v>
      </c>
      <c r="BB1619" s="105">
        <f>_xll.qlInterestRateIndexMaturity(Currency&amp;"ibor"&amp;Tenor,BA1619,Trigger)</f>
        <v>51027</v>
      </c>
      <c r="BC1619" s="257">
        <f>_xll.qlIndexFixing($AC$5,AZ1619,TRUE,_xll.ohTrigger(Trigger,Trigger12M))</f>
        <v>1.4529061245070297E-2</v>
      </c>
      <c r="BD1619" s="257">
        <f>_xll.qlIndexFixing($BE$1,AZ1619,TRUE,_xll.ohTrigger(Trigger,Trigger12M))</f>
        <v>1.4090581361082943E-2</v>
      </c>
    </row>
    <row r="1620" spans="51:56" ht="11.25" customHeight="1" x14ac:dyDescent="0.25">
      <c r="AY1620" s="106" t="s">
        <v>83</v>
      </c>
      <c r="AZ1620" s="105">
        <f>_xll.qlInterestRateIndexFixingDate(Currency&amp;"ibor"&amp;Tenor,BA1620,Trigger)</f>
        <v>50665</v>
      </c>
      <c r="BA1620" s="105">
        <f>_xll.qlCalendarAdvance(Calendar,BA1619,AY1620,"f",,Trigger)</f>
        <v>50669</v>
      </c>
      <c r="BB1620" s="105">
        <f>_xll.qlInterestRateIndexMaturity(Currency&amp;"ibor"&amp;Tenor,BA1620,Trigger)</f>
        <v>51034</v>
      </c>
      <c r="BC1620" s="257">
        <f>_xll.qlIndexFixing($AC$5,AZ1620,TRUE,_xll.ohTrigger(Trigger,Trigger12M))</f>
        <v>1.4526441696129136E-2</v>
      </c>
      <c r="BD1620" s="257">
        <f>_xll.qlIndexFixing($BE$1,AZ1620,TRUE,_xll.ohTrigger(Trigger,Trigger12M))</f>
        <v>1.4087802785725856E-2</v>
      </c>
    </row>
    <row r="1621" spans="51:56" ht="11.25" customHeight="1" x14ac:dyDescent="0.25">
      <c r="AY1621" s="106" t="s">
        <v>83</v>
      </c>
      <c r="AZ1621" s="105">
        <f>_xll.qlInterestRateIndexFixingDate(Currency&amp;"ibor"&amp;Tenor,BA1621,Trigger)</f>
        <v>50672</v>
      </c>
      <c r="BA1621" s="105">
        <f>_xll.qlCalendarAdvance(Calendar,BA1620,AY1621,"f",,Trigger)</f>
        <v>50676</v>
      </c>
      <c r="BB1621" s="105">
        <f>_xll.qlInterestRateIndexMaturity(Currency&amp;"ibor"&amp;Tenor,BA1621,Trigger)</f>
        <v>51041</v>
      </c>
      <c r="BC1621" s="257">
        <f>_xll.qlIndexFixing($AC$5,AZ1621,TRUE,_xll.ohTrigger(Trigger,Trigger12M))</f>
        <v>1.4523816292532694E-2</v>
      </c>
      <c r="BD1621" s="257">
        <f>_xll.qlIndexFixing($BE$1,AZ1621,TRUE,_xll.ohTrigger(Trigger,Trigger12M))</f>
        <v>1.4085076083234883E-2</v>
      </c>
    </row>
    <row r="1622" spans="51:56" ht="11.25" customHeight="1" x14ac:dyDescent="0.25">
      <c r="AY1622" s="106" t="s">
        <v>83</v>
      </c>
      <c r="AZ1622" s="105">
        <f>_xll.qlInterestRateIndexFixingDate(Currency&amp;"ibor"&amp;Tenor,BA1622,Trigger)</f>
        <v>50679</v>
      </c>
      <c r="BA1622" s="105">
        <f>_xll.qlCalendarAdvance(Calendar,BA1621,AY1622,"f",,Trigger)</f>
        <v>50683</v>
      </c>
      <c r="BB1622" s="105">
        <f>_xll.qlInterestRateIndexMaturity(Currency&amp;"ibor"&amp;Tenor,BA1622,Trigger)</f>
        <v>51048</v>
      </c>
      <c r="BC1622" s="257">
        <f>_xll.qlIndexFixing($AC$5,AZ1622,TRUE,_xll.ohTrigger(Trigger,Trigger12M))</f>
        <v>1.4521185034326525E-2</v>
      </c>
      <c r="BD1622" s="257">
        <f>_xll.qlIndexFixing($BE$1,AZ1622,TRUE,_xll.ohTrigger(Trigger,Trigger12M))</f>
        <v>1.4082401448367983E-2</v>
      </c>
    </row>
    <row r="1623" spans="51:56" ht="11.25" customHeight="1" x14ac:dyDescent="0.25">
      <c r="AY1623" s="106" t="s">
        <v>83</v>
      </c>
      <c r="AZ1623" s="105">
        <f>_xll.qlInterestRateIndexFixingDate(Currency&amp;"ibor"&amp;Tenor,BA1623,Trigger)</f>
        <v>50686</v>
      </c>
      <c r="BA1623" s="105">
        <f>_xll.qlCalendarAdvance(Calendar,BA1622,AY1623,"f",,Trigger)</f>
        <v>50690</v>
      </c>
      <c r="BB1623" s="105">
        <f>_xll.qlInterestRateIndexMaturity(Currency&amp;"ibor"&amp;Tenor,BA1623,Trigger)</f>
        <v>51055</v>
      </c>
      <c r="BC1623" s="257">
        <f>_xll.qlIndexFixing($AC$5,AZ1623,TRUE,_xll.ohTrigger(Trigger,Trigger12M))</f>
        <v>1.4518547921557056E-2</v>
      </c>
      <c r="BD1623" s="257">
        <f>_xll.qlIndexFixing($BE$1,AZ1623,TRUE,_xll.ohTrigger(Trigger,Trigger12M))</f>
        <v>1.407977907588838E-2</v>
      </c>
    </row>
    <row r="1624" spans="51:56" ht="11.25" customHeight="1" x14ac:dyDescent="0.25">
      <c r="AY1624" s="106" t="s">
        <v>83</v>
      </c>
      <c r="AZ1624" s="105">
        <f>_xll.qlInterestRateIndexFixingDate(Currency&amp;"ibor"&amp;Tenor,BA1624,Trigger)</f>
        <v>50693</v>
      </c>
      <c r="BA1624" s="105">
        <f>_xll.qlCalendarAdvance(Calendar,BA1623,AY1624,"f",,Trigger)</f>
        <v>50697</v>
      </c>
      <c r="BB1624" s="105">
        <f>_xll.qlInterestRateIndexMaturity(Currency&amp;"ibor"&amp;Tenor,BA1624,Trigger)</f>
        <v>51062</v>
      </c>
      <c r="BC1624" s="257">
        <f>_xll.qlIndexFixing($AC$5,AZ1624,TRUE,_xll.ohTrigger(Trigger,Trigger12M))</f>
        <v>1.4515904954270714E-2</v>
      </c>
      <c r="BD1624" s="257">
        <f>_xll.qlIndexFixing($BE$1,AZ1624,TRUE,_xll.ohTrigger(Trigger,Trigger12M))</f>
        <v>1.4077209160565859E-2</v>
      </c>
    </row>
    <row r="1625" spans="51:56" ht="11.25" customHeight="1" x14ac:dyDescent="0.25">
      <c r="AY1625" s="106" t="s">
        <v>83</v>
      </c>
      <c r="AZ1625" s="105">
        <f>_xll.qlInterestRateIndexFixingDate(Currency&amp;"ibor"&amp;Tenor,BA1625,Trigger)</f>
        <v>50700</v>
      </c>
      <c r="BA1625" s="105">
        <f>_xll.qlCalendarAdvance(Calendar,BA1624,AY1625,"f",,Trigger)</f>
        <v>50704</v>
      </c>
      <c r="BB1625" s="105">
        <f>_xll.qlInterestRateIndexMaturity(Currency&amp;"ibor"&amp;Tenor,BA1625,Trigger)</f>
        <v>51069</v>
      </c>
      <c r="BC1625" s="257">
        <f>_xll.qlIndexFixing($AC$5,AZ1625,TRUE,_xll.ohTrigger(Trigger,Trigger12M))</f>
        <v>1.4513256132513931E-2</v>
      </c>
      <c r="BD1625" s="257">
        <f>_xll.qlIndexFixing($BE$1,AZ1625,TRUE,_xll.ohTrigger(Trigger,Trigger12M))</f>
        <v>1.4074691897176344E-2</v>
      </c>
    </row>
    <row r="1626" spans="51:56" ht="11.25" customHeight="1" x14ac:dyDescent="0.25">
      <c r="AY1626" s="106" t="s">
        <v>83</v>
      </c>
      <c r="AZ1626" s="105">
        <f>_xll.qlInterestRateIndexFixingDate(Currency&amp;"ibor"&amp;Tenor,BA1626,Trigger)</f>
        <v>50707</v>
      </c>
      <c r="BA1626" s="105">
        <f>_xll.qlCalendarAdvance(Calendar,BA1625,AY1626,"f",,Trigger)</f>
        <v>50711</v>
      </c>
      <c r="BB1626" s="105">
        <f>_xll.qlInterestRateIndexMaturity(Currency&amp;"ibor"&amp;Tenor,BA1626,Trigger)</f>
        <v>51076</v>
      </c>
      <c r="BC1626" s="257">
        <f>_xll.qlIndexFixing($AC$5,AZ1626,TRUE,_xll.ohTrigger(Trigger,Trigger12M))</f>
        <v>1.4510601456333132E-2</v>
      </c>
      <c r="BD1626" s="257">
        <f>_xll.qlIndexFixing($BE$1,AZ1626,TRUE,_xll.ohTrigger(Trigger,Trigger12M))</f>
        <v>1.4072227480501888E-2</v>
      </c>
    </row>
    <row r="1627" spans="51:56" ht="11.25" customHeight="1" x14ac:dyDescent="0.25">
      <c r="AY1627" s="106" t="s">
        <v>83</v>
      </c>
      <c r="AZ1627" s="105">
        <f>_xll.qlInterestRateIndexFixingDate(Currency&amp;"ibor"&amp;Tenor,BA1627,Trigger)</f>
        <v>50714</v>
      </c>
      <c r="BA1627" s="105">
        <f>_xll.qlCalendarAdvance(Calendar,BA1626,AY1627,"f",,Trigger)</f>
        <v>50718</v>
      </c>
      <c r="BB1627" s="105">
        <f>_xll.qlInterestRateIndexMaturity(Currency&amp;"ibor"&amp;Tenor,BA1627,Trigger)</f>
        <v>51083</v>
      </c>
      <c r="BC1627" s="257">
        <f>_xll.qlIndexFixing($AC$5,AZ1627,TRUE,_xll.ohTrigger(Trigger,Trigger12M))</f>
        <v>1.4507940925774969E-2</v>
      </c>
      <c r="BD1627" s="257">
        <f>_xll.qlIndexFixing($BE$1,AZ1627,TRUE,_xll.ohTrigger(Trigger,Trigger12M))</f>
        <v>1.4069816105331333E-2</v>
      </c>
    </row>
    <row r="1628" spans="51:56" ht="11.25" customHeight="1" x14ac:dyDescent="0.25">
      <c r="AY1628" s="106" t="s">
        <v>83</v>
      </c>
      <c r="AZ1628" s="105">
        <f>_xll.qlInterestRateIndexFixingDate(Currency&amp;"ibor"&amp;Tenor,BA1628,Trigger)</f>
        <v>50721</v>
      </c>
      <c r="BA1628" s="105">
        <f>_xll.qlCalendarAdvance(Calendar,BA1627,AY1628,"f",,Trigger)</f>
        <v>50725</v>
      </c>
      <c r="BB1628" s="105">
        <f>_xll.qlInterestRateIndexMaturity(Currency&amp;"ibor"&amp;Tenor,BA1628,Trigger)</f>
        <v>51090</v>
      </c>
      <c r="BC1628" s="257">
        <f>_xll.qlIndexFixing($AC$5,AZ1628,TRUE,_xll.ohTrigger(Trigger,Trigger12M))</f>
        <v>1.4505274540886086E-2</v>
      </c>
      <c r="BD1628" s="257">
        <f>_xll.qlIndexFixing($BE$1,AZ1628,TRUE,_xll.ohTrigger(Trigger,Trigger12M))</f>
        <v>1.4067457966459872E-2</v>
      </c>
    </row>
    <row r="1629" spans="51:56" ht="11.25" customHeight="1" x14ac:dyDescent="0.25">
      <c r="AY1629" s="106" t="s">
        <v>83</v>
      </c>
      <c r="AZ1629" s="105">
        <f>_xll.qlInterestRateIndexFixingDate(Currency&amp;"ibor"&amp;Tenor,BA1629,Trigger)</f>
        <v>50728</v>
      </c>
      <c r="BA1629" s="105">
        <f>_xll.qlCalendarAdvance(Calendar,BA1628,AY1629,"f",,Trigger)</f>
        <v>50732</v>
      </c>
      <c r="BB1629" s="105">
        <f>_xll.qlInterestRateIndexMaturity(Currency&amp;"ibor"&amp;Tenor,BA1629,Trigger)</f>
        <v>51097</v>
      </c>
      <c r="BC1629" s="257">
        <f>_xll.qlIndexFixing($AC$5,AZ1629,TRUE,_xll.ohTrigger(Trigger,Trigger12M))</f>
        <v>1.450260230171335E-2</v>
      </c>
      <c r="BD1629" s="257">
        <f>_xll.qlIndexFixing($BE$1,AZ1629,TRUE,_xll.ohTrigger(Trigger,Trigger12M))</f>
        <v>1.4065153258689272E-2</v>
      </c>
    </row>
    <row r="1630" spans="51:56" ht="11.25" customHeight="1" x14ac:dyDescent="0.25">
      <c r="AY1630" s="106" t="s">
        <v>83</v>
      </c>
      <c r="AZ1630" s="105">
        <f>_xll.qlInterestRateIndexFixingDate(Currency&amp;"ibor"&amp;Tenor,BA1630,Trigger)</f>
        <v>50735</v>
      </c>
      <c r="BA1630" s="105">
        <f>_xll.qlCalendarAdvance(Calendar,BA1629,AY1630,"f",,Trigger)</f>
        <v>50739</v>
      </c>
      <c r="BB1630" s="105">
        <f>_xll.qlInterestRateIndexMaturity(Currency&amp;"ibor"&amp;Tenor,BA1630,Trigger)</f>
        <v>51104</v>
      </c>
      <c r="BC1630" s="257">
        <f>_xll.qlIndexFixing($AC$5,AZ1630,TRUE,_xll.ohTrigger(Trigger,Trigger12M))</f>
        <v>1.4499924208304068E-2</v>
      </c>
      <c r="BD1630" s="257">
        <f>_xll.qlIndexFixing($BE$1,AZ1630,TRUE,_xll.ohTrigger(Trigger,Trigger12M))</f>
        <v>1.4062902176828082E-2</v>
      </c>
    </row>
    <row r="1631" spans="51:56" ht="11.25" customHeight="1" x14ac:dyDescent="0.25">
      <c r="AY1631" s="106" t="s">
        <v>83</v>
      </c>
      <c r="AZ1631" s="105">
        <f>_xll.qlInterestRateIndexFixingDate(Currency&amp;"ibor"&amp;Tenor,BA1631,Trigger)</f>
        <v>50742</v>
      </c>
      <c r="BA1631" s="105">
        <f>_xll.qlCalendarAdvance(Calendar,BA1630,AY1631,"f",,Trigger)</f>
        <v>50746</v>
      </c>
      <c r="BB1631" s="105">
        <f>_xll.qlInterestRateIndexMaturity(Currency&amp;"ibor"&amp;Tenor,BA1631,Trigger)</f>
        <v>51111</v>
      </c>
      <c r="BC1631" s="257">
        <f>_xll.qlIndexFixing($AC$5,AZ1631,TRUE,_xll.ohTrigger(Trigger,Trigger12M))</f>
        <v>1.4497240260704666E-2</v>
      </c>
      <c r="BD1631" s="257">
        <f>_xll.qlIndexFixing($BE$1,AZ1631,TRUE,_xll.ohTrigger(Trigger,Trigger12M))</f>
        <v>1.4060704915691427E-2</v>
      </c>
    </row>
    <row r="1632" spans="51:56" ht="11.25" customHeight="1" x14ac:dyDescent="0.25">
      <c r="AY1632" s="106" t="s">
        <v>83</v>
      </c>
      <c r="AZ1632" s="105">
        <f>_xll.qlInterestRateIndexFixingDate(Currency&amp;"ibor"&amp;Tenor,BA1632,Trigger)</f>
        <v>50749</v>
      </c>
      <c r="BA1632" s="105">
        <f>_xll.qlCalendarAdvance(Calendar,BA1631,AY1632,"f",,Trigger)</f>
        <v>50753</v>
      </c>
      <c r="BB1632" s="105">
        <f>_xll.qlInterestRateIndexMaturity(Currency&amp;"ibor"&amp;Tenor,BA1632,Trigger)</f>
        <v>51118</v>
      </c>
      <c r="BC1632" s="257">
        <f>_xll.qlIndexFixing($AC$5,AZ1632,TRUE,_xll.ohTrigger(Trigger,Trigger12M))</f>
        <v>1.449455045896245E-2</v>
      </c>
      <c r="BD1632" s="257">
        <f>_xll.qlIndexFixing($BE$1,AZ1632,TRUE,_xll.ohTrigger(Trigger,Trigger12M))</f>
        <v>1.4058561670102315E-2</v>
      </c>
    </row>
    <row r="1633" spans="51:56" ht="11.25" customHeight="1" x14ac:dyDescent="0.25">
      <c r="AY1633" s="106" t="s">
        <v>83</v>
      </c>
      <c r="AZ1633" s="105">
        <f>_xll.qlInterestRateIndexFixingDate(Currency&amp;"ibor"&amp;Tenor,BA1633,Trigger)</f>
        <v>50756</v>
      </c>
      <c r="BA1633" s="105">
        <f>_xll.qlCalendarAdvance(Calendar,BA1632,AY1633,"f",,Trigger)</f>
        <v>50760</v>
      </c>
      <c r="BB1633" s="105">
        <f>_xll.qlInterestRateIndexMaturity(Currency&amp;"ibor"&amp;Tenor,BA1633,Trigger)</f>
        <v>51125</v>
      </c>
      <c r="BC1633" s="257">
        <f>_xll.qlIndexFixing($AC$5,AZ1633,TRUE,_xll.ohTrigger(Trigger,Trigger12M))</f>
        <v>1.4491854803124943E-2</v>
      </c>
      <c r="BD1633" s="257">
        <f>_xll.qlIndexFixing($BE$1,AZ1633,TRUE,_xll.ohTrigger(Trigger,Trigger12M))</f>
        <v>1.4056472634889664E-2</v>
      </c>
    </row>
    <row r="1634" spans="51:56" ht="11.25" customHeight="1" x14ac:dyDescent="0.25">
      <c r="AY1634" s="106" t="s">
        <v>83</v>
      </c>
      <c r="AZ1634" s="105">
        <f>_xll.qlInterestRateIndexFixingDate(Currency&amp;"ibor"&amp;Tenor,BA1634,Trigger)</f>
        <v>50763</v>
      </c>
      <c r="BA1634" s="105">
        <f>_xll.qlCalendarAdvance(Calendar,BA1633,AY1634,"f",,Trigger)</f>
        <v>50767</v>
      </c>
      <c r="BB1634" s="105">
        <f>_xll.qlInterestRateIndexMaturity(Currency&amp;"ibor"&amp;Tenor,BA1634,Trigger)</f>
        <v>51132</v>
      </c>
      <c r="BC1634" s="257">
        <f>_xll.qlIndexFixing($AC$5,AZ1634,TRUE,_xll.ohTrigger(Trigger,Trigger12M))</f>
        <v>1.4489153293239231E-2</v>
      </c>
      <c r="BD1634" s="257">
        <f>_xll.qlIndexFixing($BE$1,AZ1634,TRUE,_xll.ohTrigger(Trigger,Trigger12M))</f>
        <v>1.4054438004890278E-2</v>
      </c>
    </row>
    <row r="1635" spans="51:56" ht="11.25" customHeight="1" x14ac:dyDescent="0.25">
      <c r="AY1635" s="106" t="s">
        <v>83</v>
      </c>
      <c r="AZ1635" s="105">
        <f>_xll.qlInterestRateIndexFixingDate(Currency&amp;"ibor"&amp;Tenor,BA1635,Trigger)</f>
        <v>50770</v>
      </c>
      <c r="BA1635" s="105">
        <f>_xll.qlCalendarAdvance(Calendar,BA1634,AY1635,"f",,Trigger)</f>
        <v>50774</v>
      </c>
      <c r="BB1635" s="105">
        <f>_xll.qlInterestRateIndexMaturity(Currency&amp;"ibor"&amp;Tenor,BA1635,Trigger)</f>
        <v>51139</v>
      </c>
      <c r="BC1635" s="257">
        <f>_xll.qlIndexFixing($AC$5,AZ1635,TRUE,_xll.ohTrigger(Trigger,Trigger12M))</f>
        <v>1.4486445929353057E-2</v>
      </c>
      <c r="BD1635" s="257">
        <f>_xll.qlIndexFixing($BE$1,AZ1635,TRUE,_xll.ohTrigger(Trigger,Trigger12M))</f>
        <v>1.4052457974947752E-2</v>
      </c>
    </row>
    <row r="1636" spans="51:56" ht="11.25" customHeight="1" x14ac:dyDescent="0.25">
      <c r="AY1636" s="106" t="s">
        <v>83</v>
      </c>
      <c r="AZ1636" s="105">
        <f>_xll.qlInterestRateIndexFixingDate(Currency&amp;"ibor"&amp;Tenor,BA1636,Trigger)</f>
        <v>50777</v>
      </c>
      <c r="BA1636" s="105">
        <f>_xll.qlCalendarAdvance(Calendar,BA1635,AY1636,"f",,Trigger)</f>
        <v>50781</v>
      </c>
      <c r="BB1636" s="105">
        <f>_xll.qlInterestRateIndexMaturity(Currency&amp;"ibor"&amp;Tenor,BA1636,Trigger)</f>
        <v>51146</v>
      </c>
      <c r="BC1636" s="257">
        <f>_xll.qlIndexFixing($AC$5,AZ1636,TRUE,_xll.ohTrigger(Trigger,Trigger12M))</f>
        <v>1.4483732711513505E-2</v>
      </c>
      <c r="BD1636" s="257">
        <f>_xll.qlIndexFixing($BE$1,AZ1636,TRUE,_xll.ohTrigger(Trigger,Trigger12M))</f>
        <v>1.4050532739913782E-2</v>
      </c>
    </row>
    <row r="1637" spans="51:56" ht="11.25" customHeight="1" x14ac:dyDescent="0.25">
      <c r="AY1637" s="106" t="s">
        <v>83</v>
      </c>
      <c r="AZ1637" s="105">
        <f>_xll.qlInterestRateIndexFixingDate(Currency&amp;"ibor"&amp;Tenor,BA1637,Trigger)</f>
        <v>50784</v>
      </c>
      <c r="BA1637" s="105">
        <f>_xll.qlCalendarAdvance(Calendar,BA1636,AY1637,"f",,Trigger)</f>
        <v>50788</v>
      </c>
      <c r="BB1637" s="105">
        <f>_xll.qlInterestRateIndexMaturity(Currency&amp;"ibor"&amp;Tenor,BA1637,Trigger)</f>
        <v>51153</v>
      </c>
      <c r="BC1637" s="257">
        <f>_xll.qlIndexFixing($AC$5,AZ1637,TRUE,_xll.ohTrigger(Trigger,Trigger12M))</f>
        <v>1.4481013639768539E-2</v>
      </c>
      <c r="BD1637" s="257">
        <f>_xll.qlIndexFixing($BE$1,AZ1637,TRUE,_xll.ohTrigger(Trigger,Trigger12M))</f>
        <v>1.4048662494646414E-2</v>
      </c>
    </row>
    <row r="1638" spans="51:56" ht="11.25" customHeight="1" x14ac:dyDescent="0.25">
      <c r="AY1638" s="106" t="s">
        <v>83</v>
      </c>
      <c r="AZ1638" s="105">
        <f>_xll.qlInterestRateIndexFixingDate(Currency&amp;"ibor"&amp;Tenor,BA1638,Trigger)</f>
        <v>50791</v>
      </c>
      <c r="BA1638" s="105">
        <f>_xll.qlCalendarAdvance(Calendar,BA1637,AY1638,"f",,Trigger)</f>
        <v>50795</v>
      </c>
      <c r="BB1638" s="105">
        <f>_xll.qlInterestRateIndexMaturity(Currency&amp;"ibor"&amp;Tenor,BA1638,Trigger)</f>
        <v>51160</v>
      </c>
      <c r="BC1638" s="257">
        <f>_xll.qlIndexFixing($AC$5,AZ1638,TRUE,_xll.ohTrigger(Trigger,Trigger12M))</f>
        <v>1.447828871416568E-2</v>
      </c>
      <c r="BD1638" s="257">
        <f>_xll.qlIndexFixing($BE$1,AZ1638,TRUE,_xll.ohTrigger(Trigger,Trigger12M))</f>
        <v>1.4046847434012459E-2</v>
      </c>
    </row>
    <row r="1639" spans="51:56" ht="11.25" customHeight="1" x14ac:dyDescent="0.25">
      <c r="AY1639" s="106" t="s">
        <v>83</v>
      </c>
      <c r="AZ1639" s="105">
        <f>_xll.qlInterestRateIndexFixingDate(Currency&amp;"ibor"&amp;Tenor,BA1639,Trigger)</f>
        <v>50798</v>
      </c>
      <c r="BA1639" s="105">
        <f>_xll.qlCalendarAdvance(Calendar,BA1638,AY1639,"f",,Trigger)</f>
        <v>50802</v>
      </c>
      <c r="BB1639" s="105">
        <f>_xll.qlInterestRateIndexMaturity(Currency&amp;"ibor"&amp;Tenor,BA1639,Trigger)</f>
        <v>51167</v>
      </c>
      <c r="BC1639" s="257">
        <f>_xll.qlIndexFixing($AC$5,AZ1639,TRUE,_xll.ohTrigger(Trigger,Trigger12M))</f>
        <v>1.447555793475333E-2</v>
      </c>
      <c r="BD1639" s="257">
        <f>_xll.qlIndexFixing($BE$1,AZ1639,TRUE,_xll.ohTrigger(Trigger,Trigger12M))</f>
        <v>1.4045087752885729E-2</v>
      </c>
    </row>
    <row r="1640" spans="51:56" ht="11.25" customHeight="1" x14ac:dyDescent="0.25">
      <c r="AY1640" s="106" t="s">
        <v>83</v>
      </c>
      <c r="AZ1640" s="105">
        <f>_xll.qlInterestRateIndexFixingDate(Currency&amp;"ibor"&amp;Tenor,BA1640,Trigger)</f>
        <v>50805</v>
      </c>
      <c r="BA1640" s="105">
        <f>_xll.qlCalendarAdvance(Calendar,BA1639,AY1640,"f",,Trigger)</f>
        <v>50809</v>
      </c>
      <c r="BB1640" s="105">
        <f>_xll.qlInterestRateIndexMaturity(Currency&amp;"ibor"&amp;Tenor,BA1640,Trigger)</f>
        <v>51174</v>
      </c>
      <c r="BC1640" s="257">
        <f>_xll.qlIndexFixing($AC$5,AZ1640,TRUE,_xll.ohTrigger(Trigger,Trigger12M))</f>
        <v>1.4472821301578793E-2</v>
      </c>
      <c r="BD1640" s="257">
        <f>_xll.qlIndexFixing($BE$1,AZ1640,TRUE,_xll.ohTrigger(Trigger,Trigger12M))</f>
        <v>1.4043383646148145E-2</v>
      </c>
    </row>
    <row r="1641" spans="51:56" ht="11.25" customHeight="1" x14ac:dyDescent="0.25">
      <c r="AY1641" s="106" t="s">
        <v>83</v>
      </c>
      <c r="AZ1641" s="105">
        <f>_xll.qlInterestRateIndexFixingDate(Currency&amp;"ibor"&amp;Tenor,BA1641,Trigger)</f>
        <v>50812</v>
      </c>
      <c r="BA1641" s="105">
        <f>_xll.qlCalendarAdvance(Calendar,BA1640,AY1641,"f",,Trigger)</f>
        <v>50816</v>
      </c>
      <c r="BB1641" s="105">
        <f>_xll.qlInterestRateIndexMaturity(Currency&amp;"ibor"&amp;Tenor,BA1641,Trigger)</f>
        <v>51181</v>
      </c>
      <c r="BC1641" s="257">
        <f>_xll.qlIndexFixing($AC$5,AZ1641,TRUE,_xll.ohTrigger(Trigger,Trigger12M))</f>
        <v>1.4470078814690469E-2</v>
      </c>
      <c r="BD1641" s="257">
        <f>_xll.qlIndexFixing($BE$1,AZ1641,TRUE,_xll.ohTrigger(Trigger,Trigger12M))</f>
        <v>1.404173530868907E-2</v>
      </c>
    </row>
    <row r="1642" spans="51:56" ht="11.25" customHeight="1" x14ac:dyDescent="0.25">
      <c r="AY1642" s="106" t="s">
        <v>83</v>
      </c>
      <c r="AZ1642" s="105">
        <f>_xll.qlInterestRateIndexFixingDate(Currency&amp;"ibor"&amp;Tenor,BA1642,Trigger)</f>
        <v>50819</v>
      </c>
      <c r="BA1642" s="105">
        <f>_xll.qlCalendarAdvance(Calendar,BA1641,AY1642,"f",,Trigger)</f>
        <v>50823</v>
      </c>
      <c r="BB1642" s="105">
        <f>_xll.qlInterestRateIndexMaturity(Currency&amp;"ibor"&amp;Tenor,BA1642,Trigger)</f>
        <v>51188</v>
      </c>
      <c r="BC1642" s="257">
        <f>_xll.qlIndexFixing($AC$5,AZ1642,TRUE,_xll.ohTrigger(Trigger,Trigger12M))</f>
        <v>1.4467330474136317E-2</v>
      </c>
      <c r="BD1642" s="257">
        <f>_xll.qlIndexFixing($BE$1,AZ1642,TRUE,_xll.ohTrigger(Trigger,Trigger12M))</f>
        <v>1.4040142935406633E-2</v>
      </c>
    </row>
    <row r="1643" spans="51:56" ht="11.25" customHeight="1" x14ac:dyDescent="0.25">
      <c r="AY1643" s="106" t="s">
        <v>83</v>
      </c>
      <c r="AZ1643" s="105">
        <f>_xll.qlInterestRateIndexFixingDate(Currency&amp;"ibor"&amp;Tenor,BA1643,Trigger)</f>
        <v>50826</v>
      </c>
      <c r="BA1643" s="105">
        <f>_xll.qlCalendarAdvance(Calendar,BA1642,AY1643,"f",,Trigger)</f>
        <v>50830</v>
      </c>
      <c r="BB1643" s="105">
        <f>_xll.qlInterestRateIndexMaturity(Currency&amp;"ibor"&amp;Tenor,BA1643,Trigger)</f>
        <v>51196</v>
      </c>
      <c r="BC1643" s="257">
        <f>_xll.qlIndexFixing($AC$5,AZ1643,TRUE,_xll.ohTrigger(Trigger,Trigger12M))</f>
        <v>1.4464793352522628E-2</v>
      </c>
      <c r="BD1643" s="257">
        <f>_xll.qlIndexFixing($BE$1,AZ1643,TRUE,_xll.ohTrigger(Trigger,Trigger12M))</f>
        <v>1.4038806619373014E-2</v>
      </c>
    </row>
    <row r="1644" spans="51:56" ht="11.25" customHeight="1" x14ac:dyDescent="0.25">
      <c r="AY1644" s="106" t="s">
        <v>83</v>
      </c>
      <c r="AZ1644" s="105">
        <f>_xll.qlInterestRateIndexFixingDate(Currency&amp;"ibor"&amp;Tenor,BA1644,Trigger)</f>
        <v>50833</v>
      </c>
      <c r="BA1644" s="105">
        <f>_xll.qlCalendarAdvance(Calendar,BA1643,AY1644,"f",,Trigger)</f>
        <v>50837</v>
      </c>
      <c r="BB1644" s="105">
        <f>_xll.qlInterestRateIndexMaturity(Currency&amp;"ibor"&amp;Tenor,BA1644,Trigger)</f>
        <v>51203</v>
      </c>
      <c r="BC1644" s="257">
        <f>_xll.qlIndexFixing($AC$5,AZ1644,TRUE,_xll.ohTrigger(Trigger,Trigger12M))</f>
        <v>1.4462043022207658E-2</v>
      </c>
      <c r="BD1644" s="257">
        <f>_xll.qlIndexFixing($BE$1,AZ1644,TRUE,_xll.ohTrigger(Trigger,Trigger12M))</f>
        <v>1.4037330856041585E-2</v>
      </c>
    </row>
    <row r="1645" spans="51:56" ht="11.25" customHeight="1" x14ac:dyDescent="0.25">
      <c r="AY1645" s="106" t="s">
        <v>83</v>
      </c>
      <c r="AZ1645" s="105">
        <f>_xll.qlInterestRateIndexFixingDate(Currency&amp;"ibor"&amp;Tenor,BA1645,Trigger)</f>
        <v>50840</v>
      </c>
      <c r="BA1645" s="105">
        <f>_xll.qlCalendarAdvance(Calendar,BA1644,AY1645,"f",,Trigger)</f>
        <v>50844</v>
      </c>
      <c r="BB1645" s="105">
        <f>_xll.qlInterestRateIndexMaturity(Currency&amp;"ibor"&amp;Tenor,BA1645,Trigger)</f>
        <v>51210</v>
      </c>
      <c r="BC1645" s="257">
        <f>_xll.qlIndexFixing($AC$5,AZ1645,TRUE,_xll.ohTrigger(Trigger,Trigger12M))</f>
        <v>1.445928685412024E-2</v>
      </c>
      <c r="BD1645" s="257">
        <f>_xll.qlIndexFixing($BE$1,AZ1645,TRUE,_xll.ohTrigger(Trigger,Trigger12M))</f>
        <v>1.4035911657750023E-2</v>
      </c>
    </row>
    <row r="1646" spans="51:56" ht="11.25" customHeight="1" x14ac:dyDescent="0.25">
      <c r="AY1646" s="106" t="s">
        <v>83</v>
      </c>
      <c r="AZ1646" s="105">
        <f>_xll.qlInterestRateIndexFixingDate(Currency&amp;"ibor"&amp;Tenor,BA1646,Trigger)</f>
        <v>50847</v>
      </c>
      <c r="BA1646" s="105">
        <f>_xll.qlCalendarAdvance(Calendar,BA1645,AY1646,"f",,Trigger)</f>
        <v>50851</v>
      </c>
      <c r="BB1646" s="105">
        <f>_xll.qlInterestRateIndexMaturity(Currency&amp;"ibor"&amp;Tenor,BA1646,Trigger)</f>
        <v>51217</v>
      </c>
      <c r="BC1646" s="257">
        <f>_xll.qlIndexFixing($AC$5,AZ1646,TRUE,_xll.ohTrigger(Trigger,Trigger12M))</f>
        <v>1.4456524848308854E-2</v>
      </c>
      <c r="BD1646" s="257">
        <f>_xll.qlIndexFixing($BE$1,AZ1646,TRUE,_xll.ohTrigger(Trigger,Trigger12M))</f>
        <v>1.4034549219436161E-2</v>
      </c>
    </row>
    <row r="1647" spans="51:56" ht="11.25" customHeight="1" x14ac:dyDescent="0.25">
      <c r="AY1647" s="106" t="s">
        <v>83</v>
      </c>
      <c r="AZ1647" s="105">
        <f>_xll.qlInterestRateIndexFixingDate(Currency&amp;"ibor"&amp;Tenor,BA1647,Trigger)</f>
        <v>50854</v>
      </c>
      <c r="BA1647" s="105">
        <f>_xll.qlCalendarAdvance(Calendar,BA1646,AY1647,"f",,Trigger)</f>
        <v>50858</v>
      </c>
      <c r="BB1647" s="105">
        <f>_xll.qlInterestRateIndexMaturity(Currency&amp;"ibor"&amp;Tenor,BA1647,Trigger)</f>
        <v>51224</v>
      </c>
      <c r="BC1647" s="257">
        <f>_xll.qlIndexFixing($AC$5,AZ1647,TRUE,_xll.ohTrigger(Trigger,Trigger12M))</f>
        <v>1.4453757004821988E-2</v>
      </c>
      <c r="BD1647" s="257">
        <f>_xll.qlIndexFixing($BE$1,AZ1647,TRUE,_xll.ohTrigger(Trigger,Trigger12M))</f>
        <v>1.4033243736047446E-2</v>
      </c>
    </row>
    <row r="1648" spans="51:56" ht="11.25" customHeight="1" x14ac:dyDescent="0.25">
      <c r="AY1648" s="106" t="s">
        <v>83</v>
      </c>
      <c r="AZ1648" s="105">
        <f>_xll.qlInterestRateIndexFixingDate(Currency&amp;"ibor"&amp;Tenor,BA1648,Trigger)</f>
        <v>50861</v>
      </c>
      <c r="BA1648" s="105">
        <f>_xll.qlCalendarAdvance(Calendar,BA1647,AY1648,"f",,Trigger)</f>
        <v>50865</v>
      </c>
      <c r="BB1648" s="105">
        <f>_xll.qlInterestRateIndexMaturity(Currency&amp;"ibor"&amp;Tenor,BA1648,Trigger)</f>
        <v>51231</v>
      </c>
      <c r="BC1648" s="257">
        <f>_xll.qlIndexFixing($AC$5,AZ1648,TRUE,_xll.ohTrigger(Trigger,Trigger12M))</f>
        <v>1.445098332370813E-2</v>
      </c>
      <c r="BD1648" s="257">
        <f>_xll.qlIndexFixing($BE$1,AZ1648,TRUE,_xll.ohTrigger(Trigger,Trigger12M))</f>
        <v>1.4031995402539188E-2</v>
      </c>
    </row>
    <row r="1649" spans="51:56" ht="11.25" customHeight="1" x14ac:dyDescent="0.25">
      <c r="AY1649" s="106" t="s">
        <v>83</v>
      </c>
      <c r="AZ1649" s="105">
        <f>_xll.qlInterestRateIndexFixingDate(Currency&amp;"ibor"&amp;Tenor,BA1649,Trigger)</f>
        <v>50866</v>
      </c>
      <c r="BA1649" s="105">
        <f>_xll.qlCalendarAdvance(Calendar,BA1648,AY1649,"f",,Trigger)</f>
        <v>50872</v>
      </c>
      <c r="BB1649" s="105">
        <f>_xll.qlInterestRateIndexMaturity(Currency&amp;"ibor"&amp;Tenor,BA1649,Trigger)</f>
        <v>51238</v>
      </c>
      <c r="BC1649" s="257">
        <f>_xll.qlIndexFixing($AC$5,AZ1649,TRUE,_xll.ohTrigger(Trigger,Trigger12M))</f>
        <v>1.4448203805016199E-2</v>
      </c>
      <c r="BD1649" s="257">
        <f>_xll.qlIndexFixing($BE$1,AZ1649,TRUE,_xll.ohTrigger(Trigger,Trigger12M))</f>
        <v>1.4030804413876087E-2</v>
      </c>
    </row>
    <row r="1650" spans="51:56" ht="11.25" customHeight="1" x14ac:dyDescent="0.25">
      <c r="AY1650" s="106" t="s">
        <v>83</v>
      </c>
      <c r="AZ1650" s="105">
        <f>_xll.qlInterestRateIndexFixingDate(Currency&amp;"ibor"&amp;Tenor,BA1650,Trigger)</f>
        <v>50875</v>
      </c>
      <c r="BA1650" s="105">
        <f>_xll.qlCalendarAdvance(Calendar,BA1649,AY1650,"f",,Trigger)</f>
        <v>50879</v>
      </c>
      <c r="BB1650" s="105">
        <f>_xll.qlInterestRateIndexMaturity(Currency&amp;"ibor"&amp;Tenor,BA1650,Trigger)</f>
        <v>51245</v>
      </c>
      <c r="BC1650" s="257">
        <f>_xll.qlIndexFixing($AC$5,AZ1650,TRUE,_xll.ohTrigger(Trigger,Trigger12M))</f>
        <v>1.4445418448794684E-2</v>
      </c>
      <c r="BD1650" s="257">
        <f>_xll.qlIndexFixing($BE$1,AZ1650,TRUE,_xll.ohTrigger(Trigger,Trigger12M))</f>
        <v>1.4029670965031799E-2</v>
      </c>
    </row>
    <row r="1651" spans="51:56" ht="11.25" customHeight="1" x14ac:dyDescent="0.25">
      <c r="AY1651" s="106" t="s">
        <v>83</v>
      </c>
      <c r="AZ1651" s="105">
        <f>_xll.qlInterestRateIndexFixingDate(Currency&amp;"ibor"&amp;Tenor,BA1651,Trigger)</f>
        <v>50882</v>
      </c>
      <c r="BA1651" s="105">
        <f>_xll.qlCalendarAdvance(Calendar,BA1650,AY1651,"f",,Trigger)</f>
        <v>50886</v>
      </c>
      <c r="BB1651" s="105">
        <f>_xll.qlInterestRateIndexMaturity(Currency&amp;"ibor"&amp;Tenor,BA1651,Trigger)</f>
        <v>51252</v>
      </c>
      <c r="BC1651" s="257">
        <f>_xll.qlIndexFixing($AC$5,AZ1651,TRUE,_xll.ohTrigger(Trigger,Trigger12M))</f>
        <v>1.4442627255093161E-2</v>
      </c>
      <c r="BD1651" s="257">
        <f>_xll.qlIndexFixing($BE$1,AZ1651,TRUE,_xll.ohTrigger(Trigger,Trigger12M))</f>
        <v>1.402859525098871E-2</v>
      </c>
    </row>
    <row r="1652" spans="51:56" ht="11.25" customHeight="1" x14ac:dyDescent="0.25">
      <c r="AY1652" s="106" t="s">
        <v>83</v>
      </c>
      <c r="AZ1652" s="105">
        <f>_xll.qlInterestRateIndexFixingDate(Currency&amp;"ibor"&amp;Tenor,BA1652,Trigger)</f>
        <v>50889</v>
      </c>
      <c r="BA1652" s="105">
        <f>_xll.qlCalendarAdvance(Calendar,BA1651,AY1652,"f",,Trigger)</f>
        <v>50893</v>
      </c>
      <c r="BB1652" s="105">
        <f>_xll.qlInterestRateIndexMaturity(Currency&amp;"ibor"&amp;Tenor,BA1652,Trigger)</f>
        <v>51259</v>
      </c>
      <c r="BC1652" s="257">
        <f>_xll.qlIndexFixing($AC$5,AZ1652,TRUE,_xll.ohTrigger(Trigger,Trigger12M))</f>
        <v>1.4439830223959898E-2</v>
      </c>
      <c r="BD1652" s="257">
        <f>_xll.qlIndexFixing($BE$1,AZ1652,TRUE,_xll.ohTrigger(Trigger,Trigger12M))</f>
        <v>1.4027577466738607E-2</v>
      </c>
    </row>
    <row r="1653" spans="51:56" ht="11.25" customHeight="1" x14ac:dyDescent="0.25">
      <c r="AY1653" s="106" t="s">
        <v>83</v>
      </c>
      <c r="AZ1653" s="105">
        <f>_xll.qlInterestRateIndexFixingDate(Currency&amp;"ibor"&amp;Tenor,BA1653,Trigger)</f>
        <v>50896</v>
      </c>
      <c r="BA1653" s="105">
        <f>_xll.qlCalendarAdvance(Calendar,BA1652,AY1653,"f",,Trigger)</f>
        <v>50900</v>
      </c>
      <c r="BB1653" s="105">
        <f>_xll.qlInterestRateIndexMaturity(Currency&amp;"ibor"&amp;Tenor,BA1653,Trigger)</f>
        <v>51266</v>
      </c>
      <c r="BC1653" s="257">
        <f>_xll.qlIndexFixing($AC$5,AZ1653,TRUE,_xll.ohTrigger(Trigger,Trigger12M))</f>
        <v>1.4437027355444691E-2</v>
      </c>
      <c r="BD1653" s="257">
        <f>_xll.qlIndexFixing($BE$1,AZ1653,TRUE,_xll.ohTrigger(Trigger,Trigger12M))</f>
        <v>1.4026617807282444E-2</v>
      </c>
    </row>
    <row r="1654" spans="51:56" ht="11.25" customHeight="1" x14ac:dyDescent="0.25">
      <c r="AY1654" s="106" t="s">
        <v>83</v>
      </c>
      <c r="AZ1654" s="105">
        <f>_xll.qlInterestRateIndexFixingDate(Currency&amp;"ibor"&amp;Tenor,BA1654,Trigger)</f>
        <v>50903</v>
      </c>
      <c r="BA1654" s="105">
        <f>_xll.qlCalendarAdvance(Calendar,BA1653,AY1654,"f",,Trigger)</f>
        <v>50907</v>
      </c>
      <c r="BB1654" s="105">
        <f>_xll.qlInterestRateIndexMaturity(Currency&amp;"ibor"&amp;Tenor,BA1654,Trigger)</f>
        <v>51273</v>
      </c>
      <c r="BC1654" s="257">
        <f>_xll.qlIndexFixing($AC$5,AZ1654,TRUE,_xll.ohTrigger(Trigger,Trigger12M))</f>
        <v>1.4434218649596025E-2</v>
      </c>
      <c r="BD1654" s="257">
        <f>_xll.qlIndexFixing($BE$1,AZ1654,TRUE,_xll.ohTrigger(Trigger,Trigger12M))</f>
        <v>1.402571646763013E-2</v>
      </c>
    </row>
    <row r="1655" spans="51:56" ht="11.25" customHeight="1" x14ac:dyDescent="0.25">
      <c r="AY1655" s="106" t="s">
        <v>83</v>
      </c>
      <c r="AZ1655" s="105">
        <f>_xll.qlInterestRateIndexFixingDate(Currency&amp;"ibor"&amp;Tenor,BA1655,Trigger)</f>
        <v>50910</v>
      </c>
      <c r="BA1655" s="105">
        <f>_xll.qlCalendarAdvance(Calendar,BA1654,AY1655,"f",,Trigger)</f>
        <v>50914</v>
      </c>
      <c r="BB1655" s="105">
        <f>_xll.qlInterestRateIndexMaturity(Currency&amp;"ibor"&amp;Tenor,BA1655,Trigger)</f>
        <v>51280</v>
      </c>
      <c r="BC1655" s="257">
        <f>_xll.qlIndexFixing($AC$5,AZ1655,TRUE,_xll.ohTrigger(Trigger,Trigger12M))</f>
        <v>1.4431404106463916E-2</v>
      </c>
      <c r="BD1655" s="257">
        <f>_xll.qlIndexFixing($BE$1,AZ1655,TRUE,_xll.ohTrigger(Trigger,Trigger12M))</f>
        <v>1.4024873642802058E-2</v>
      </c>
    </row>
    <row r="1656" spans="51:56" ht="11.25" customHeight="1" x14ac:dyDescent="0.25">
      <c r="AY1656" s="106" t="s">
        <v>83</v>
      </c>
      <c r="AZ1656" s="105">
        <f>_xll.qlInterestRateIndexFixingDate(Currency&amp;"ibor"&amp;Tenor,BA1656,Trigger)</f>
        <v>50917</v>
      </c>
      <c r="BA1656" s="105">
        <f>_xll.qlCalendarAdvance(Calendar,BA1655,AY1656,"f",,Trigger)</f>
        <v>50921</v>
      </c>
      <c r="BB1656" s="105">
        <f>_xll.qlInterestRateIndexMaturity(Currency&amp;"ibor"&amp;Tenor,BA1656,Trigger)</f>
        <v>51287</v>
      </c>
      <c r="BC1656" s="257">
        <f>_xll.qlIndexFixing($AC$5,AZ1656,TRUE,_xll.ohTrigger(Trigger,Trigger12M))</f>
        <v>1.4428583726097286E-2</v>
      </c>
      <c r="BD1656" s="257">
        <f>_xll.qlIndexFixing($BE$1,AZ1656,TRUE,_xll.ohTrigger(Trigger,Trigger12M))</f>
        <v>1.4024089527827141E-2</v>
      </c>
    </row>
    <row r="1657" spans="51:56" ht="11.25" customHeight="1" x14ac:dyDescent="0.25">
      <c r="AY1657" s="106" t="s">
        <v>83</v>
      </c>
      <c r="AZ1657" s="105">
        <f>_xll.qlInterestRateIndexFixingDate(Currency&amp;"ibor"&amp;Tenor,BA1657,Trigger)</f>
        <v>50924</v>
      </c>
      <c r="BA1657" s="105">
        <f>_xll.qlCalendarAdvance(Calendar,BA1656,AY1657,"f",,Trigger)</f>
        <v>50928</v>
      </c>
      <c r="BB1657" s="105">
        <f>_xll.qlInterestRateIndexMaturity(Currency&amp;"ibor"&amp;Tenor,BA1657,Trigger)</f>
        <v>51294</v>
      </c>
      <c r="BC1657" s="257">
        <f>_xll.qlIndexFixing($AC$5,AZ1657,TRUE,_xll.ohTrigger(Trigger,Trigger12M))</f>
        <v>1.4427750178908638E-2</v>
      </c>
      <c r="BD1657" s="257">
        <f>_xll.qlIndexFixing($BE$1,AZ1657,TRUE,_xll.ohTrigger(Trigger,Trigger12M))</f>
        <v>1.402336437000308E-2</v>
      </c>
    </row>
    <row r="1658" spans="51:56" ht="11.25" customHeight="1" x14ac:dyDescent="0.25">
      <c r="AY1658" s="106" t="s">
        <v>83</v>
      </c>
      <c r="AZ1658" s="105">
        <f>_xll.qlInterestRateIndexFixingDate(Currency&amp;"ibor"&amp;Tenor,BA1658,Trigger)</f>
        <v>50931</v>
      </c>
      <c r="BA1658" s="105">
        <f>_xll.qlCalendarAdvance(Calendar,BA1657,AY1658,"f",,Trigger)</f>
        <v>50935</v>
      </c>
      <c r="BB1658" s="105">
        <f>_xll.qlInterestRateIndexMaturity(Currency&amp;"ibor"&amp;Tenor,BA1658,Trigger)</f>
        <v>51301</v>
      </c>
      <c r="BC1658" s="257">
        <f>_xll.qlIndexFixing($AC$5,AZ1658,TRUE,_xll.ohTrigger(Trigger,Trigger12M))</f>
        <v>1.4427128655666366E-2</v>
      </c>
      <c r="BD1658" s="257">
        <f>_xll.qlIndexFixing($BE$1,AZ1658,TRUE,_xll.ohTrigger(Trigger,Trigger12M))</f>
        <v>1.4022698391254428E-2</v>
      </c>
    </row>
    <row r="1659" spans="51:56" ht="11.25" customHeight="1" x14ac:dyDescent="0.25">
      <c r="AY1659" s="106" t="s">
        <v>83</v>
      </c>
      <c r="AZ1659" s="105">
        <f>_xll.qlInterestRateIndexFixingDate(Currency&amp;"ibor"&amp;Tenor,BA1659,Trigger)</f>
        <v>50938</v>
      </c>
      <c r="BA1659" s="105">
        <f>_xll.qlCalendarAdvance(Calendar,BA1658,AY1659,"f",,Trigger)</f>
        <v>50942</v>
      </c>
      <c r="BB1659" s="105">
        <f>_xll.qlInterestRateIndexMaturity(Currency&amp;"ibor"&amp;Tenor,BA1659,Trigger)</f>
        <v>51308</v>
      </c>
      <c r="BC1659" s="257">
        <f>_xll.qlIndexFixing($AC$5,AZ1659,TRUE,_xll.ohTrigger(Trigger,Trigger12M))</f>
        <v>1.4426504902029647E-2</v>
      </c>
      <c r="BD1659" s="257">
        <f>_xll.qlIndexFixing($BE$1,AZ1659,TRUE,_xll.ohTrigger(Trigger,Trigger12M))</f>
        <v>1.4022090774143049E-2</v>
      </c>
    </row>
    <row r="1660" spans="51:56" ht="11.25" customHeight="1" x14ac:dyDescent="0.25">
      <c r="AY1660" s="106" t="s">
        <v>83</v>
      </c>
      <c r="AZ1660" s="105">
        <f>_xll.qlInterestRateIndexFixingDate(Currency&amp;"ibor"&amp;Tenor,BA1660,Trigger)</f>
        <v>50945</v>
      </c>
      <c r="BA1660" s="105">
        <f>_xll.qlCalendarAdvance(Calendar,BA1659,AY1660,"f",,Trigger)</f>
        <v>50949</v>
      </c>
      <c r="BB1660" s="105">
        <f>_xll.qlInterestRateIndexMaturity(Currency&amp;"ibor"&amp;Tenor,BA1660,Trigger)</f>
        <v>51315</v>
      </c>
      <c r="BC1660" s="257">
        <f>_xll.qlIndexFixing($AC$5,AZ1660,TRUE,_xll.ohTrigger(Trigger,Trigger12M))</f>
        <v>1.4425878918002847E-2</v>
      </c>
      <c r="BD1660" s="257">
        <f>_xll.qlIndexFixing($BE$1,AZ1660,TRUE,_xll.ohTrigger(Trigger,Trigger12M))</f>
        <v>1.4021540541340777E-2</v>
      </c>
    </row>
    <row r="1661" spans="51:56" ht="11.25" customHeight="1" x14ac:dyDescent="0.25">
      <c r="AY1661" s="106" t="s">
        <v>83</v>
      </c>
      <c r="AZ1661" s="105">
        <f>_xll.qlInterestRateIndexFixingDate(Currency&amp;"ibor"&amp;Tenor,BA1661,Trigger)</f>
        <v>50952</v>
      </c>
      <c r="BA1661" s="105">
        <f>_xll.qlCalendarAdvance(Calendar,BA1660,AY1661,"f",,Trigger)</f>
        <v>50956</v>
      </c>
      <c r="BB1661" s="105">
        <f>_xll.qlInterestRateIndexMaturity(Currency&amp;"ibor"&amp;Tenor,BA1661,Trigger)</f>
        <v>51322</v>
      </c>
      <c r="BC1661" s="257">
        <f>_xll.qlIndexFixing($AC$5,AZ1661,TRUE,_xll.ohTrigger(Trigger,Trigger12M))</f>
        <v>1.4425250703589897E-2</v>
      </c>
      <c r="BD1661" s="257">
        <f>_xll.qlIndexFixing($BE$1,AZ1661,TRUE,_xll.ohTrigger(Trigger,Trigger12M))</f>
        <v>1.4021046711953778E-2</v>
      </c>
    </row>
    <row r="1662" spans="51:56" ht="11.25" customHeight="1" x14ac:dyDescent="0.25">
      <c r="AY1662" s="106" t="s">
        <v>83</v>
      </c>
      <c r="AZ1662" s="105">
        <f>_xll.qlInterestRateIndexFixingDate(Currency&amp;"ibor"&amp;Tenor,BA1662,Trigger)</f>
        <v>50959</v>
      </c>
      <c r="BA1662" s="105">
        <f>_xll.qlCalendarAdvance(Calendar,BA1661,AY1662,"f",,Trigger)</f>
        <v>50963</v>
      </c>
      <c r="BB1662" s="105">
        <f>_xll.qlInterestRateIndexMaturity(Currency&amp;"ibor"&amp;Tenor,BA1662,Trigger)</f>
        <v>51329</v>
      </c>
      <c r="BC1662" s="257">
        <f>_xll.qlIndexFixing($AC$5,AZ1662,TRUE,_xll.ohTrigger(Trigger,Trigger12M))</f>
        <v>1.4424620258795167E-2</v>
      </c>
      <c r="BD1662" s="257">
        <f>_xll.qlIndexFixing($BE$1,AZ1662,TRUE,_xll.ohTrigger(Trigger,Trigger12M))</f>
        <v>1.4020608301521666E-2</v>
      </c>
    </row>
    <row r="1663" spans="51:56" ht="11.25" customHeight="1" x14ac:dyDescent="0.25">
      <c r="AY1663" s="106" t="s">
        <v>83</v>
      </c>
      <c r="AZ1663" s="105">
        <f>_xll.qlInterestRateIndexFixingDate(Currency&amp;"ibor"&amp;Tenor,BA1663,Trigger)</f>
        <v>50966</v>
      </c>
      <c r="BA1663" s="105">
        <f>_xll.qlCalendarAdvance(Calendar,BA1662,AY1663,"f",,Trigger)</f>
        <v>50970</v>
      </c>
      <c r="BB1663" s="105">
        <f>_xll.qlInterestRateIndexMaturity(Currency&amp;"ibor"&amp;Tenor,BA1663,Trigger)</f>
        <v>51336</v>
      </c>
      <c r="BC1663" s="257">
        <f>_xll.qlIndexFixing($AC$5,AZ1663,TRUE,_xll.ohTrigger(Trigger,Trigger12M))</f>
        <v>1.4423987583623243E-2</v>
      </c>
      <c r="BD1663" s="257">
        <f>_xll.qlIndexFixing($BE$1,AZ1663,TRUE,_xll.ohTrigger(Trigger,Trigger12M))</f>
        <v>1.4020224322017518E-2</v>
      </c>
    </row>
    <row r="1664" spans="51:56" ht="11.25" customHeight="1" x14ac:dyDescent="0.25">
      <c r="AY1664" s="106" t="s">
        <v>83</v>
      </c>
      <c r="AZ1664" s="105">
        <f>_xll.qlInterestRateIndexFixingDate(Currency&amp;"ibor"&amp;Tenor,BA1664,Trigger)</f>
        <v>50973</v>
      </c>
      <c r="BA1664" s="105">
        <f>_xll.qlCalendarAdvance(Calendar,BA1663,AY1664,"f",,Trigger)</f>
        <v>50977</v>
      </c>
      <c r="BB1664" s="105">
        <f>_xll.qlInterestRateIndexMaturity(Currency&amp;"ibor"&amp;Tenor,BA1664,Trigger)</f>
        <v>51343</v>
      </c>
      <c r="BC1664" s="257">
        <f>_xll.qlIndexFixing($AC$5,AZ1664,TRUE,_xll.ohTrigger(Trigger,Trigger12M))</f>
        <v>1.4423352678077619E-2</v>
      </c>
      <c r="BD1664" s="257">
        <f>_xll.qlIndexFixing($BE$1,AZ1664,TRUE,_xll.ohTrigger(Trigger,Trigger12M))</f>
        <v>1.4019893781846328E-2</v>
      </c>
    </row>
    <row r="1665" spans="51:56" ht="11.25" customHeight="1" x14ac:dyDescent="0.25">
      <c r="AY1665" s="106" t="s">
        <v>83</v>
      </c>
      <c r="AZ1665" s="105">
        <f>_xll.qlInterestRateIndexFixingDate(Currency&amp;"ibor"&amp;Tenor,BA1665,Trigger)</f>
        <v>50980</v>
      </c>
      <c r="BA1665" s="105">
        <f>_xll.qlCalendarAdvance(Calendar,BA1664,AY1665,"f",,Trigger)</f>
        <v>50984</v>
      </c>
      <c r="BB1665" s="105">
        <f>_xll.qlInterestRateIndexMaturity(Currency&amp;"ibor"&amp;Tenor,BA1665,Trigger)</f>
        <v>51350</v>
      </c>
      <c r="BC1665" s="257">
        <f>_xll.qlIndexFixing($AC$5,AZ1665,TRUE,_xll.ohTrigger(Trigger,Trigger12M))</f>
        <v>1.4422715542163319E-2</v>
      </c>
      <c r="BD1665" s="257">
        <f>_xll.qlIndexFixing($BE$1,AZ1665,TRUE,_xll.ohTrigger(Trigger,Trigger12M))</f>
        <v>1.4019615685845673E-2</v>
      </c>
    </row>
    <row r="1666" spans="51:56" ht="11.25" customHeight="1" x14ac:dyDescent="0.25">
      <c r="AY1666" s="106" t="s">
        <v>83</v>
      </c>
      <c r="AZ1666" s="105">
        <f>_xll.qlInterestRateIndexFixingDate(Currency&amp;"ibor"&amp;Tenor,BA1666,Trigger)</f>
        <v>50987</v>
      </c>
      <c r="BA1666" s="105">
        <f>_xll.qlCalendarAdvance(Calendar,BA1665,AY1666,"f",,Trigger)</f>
        <v>50991</v>
      </c>
      <c r="BB1666" s="105">
        <f>_xll.qlInterestRateIndexMaturity(Currency&amp;"ibor"&amp;Tenor,BA1666,Trigger)</f>
        <v>51357</v>
      </c>
      <c r="BC1666" s="257">
        <f>_xll.qlIndexFixing($AC$5,AZ1666,TRUE,_xll.ohTrigger(Trigger,Trigger12M))</f>
        <v>1.4422076175884271E-2</v>
      </c>
      <c r="BD1666" s="257">
        <f>_xll.qlIndexFixing($BE$1,AZ1666,TRUE,_xll.ohTrigger(Trigger,Trigger12M))</f>
        <v>1.4019389035284621E-2</v>
      </c>
    </row>
    <row r="1667" spans="51:56" ht="11.25" customHeight="1" x14ac:dyDescent="0.25">
      <c r="AY1667" s="106" t="s">
        <v>83</v>
      </c>
      <c r="AZ1667" s="105">
        <f>_xll.qlInterestRateIndexFixingDate(Currency&amp;"ibor"&amp;Tenor,BA1667,Trigger)</f>
        <v>50994</v>
      </c>
      <c r="BA1667" s="105">
        <f>_xll.qlCalendarAdvance(Calendar,BA1666,AY1667,"f",,Trigger)</f>
        <v>50998</v>
      </c>
      <c r="BB1667" s="105">
        <f>_xll.qlInterestRateIndexMaturity(Currency&amp;"ibor"&amp;Tenor,BA1667,Trigger)</f>
        <v>51364</v>
      </c>
      <c r="BC1667" s="257">
        <f>_xll.qlIndexFixing($AC$5,AZ1667,TRUE,_xll.ohTrigger(Trigger,Trigger12M))</f>
        <v>1.4421434579244193E-2</v>
      </c>
      <c r="BD1667" s="257">
        <f>_xll.qlIndexFixing($BE$1,AZ1667,TRUE,_xll.ohTrigger(Trigger,Trigger12M))</f>
        <v>1.4019212827862417E-2</v>
      </c>
    </row>
    <row r="1668" spans="51:56" ht="11.25" customHeight="1" x14ac:dyDescent="0.25">
      <c r="AY1668" s="106" t="s">
        <v>83</v>
      </c>
      <c r="AZ1668" s="105">
        <f>_xll.qlInterestRateIndexFixingDate(Currency&amp;"ibor"&amp;Tenor,BA1668,Trigger)</f>
        <v>51001</v>
      </c>
      <c r="BA1668" s="105">
        <f>_xll.qlCalendarAdvance(Calendar,BA1667,AY1668,"f",,Trigger)</f>
        <v>51005</v>
      </c>
      <c r="BB1668" s="105">
        <f>_xll.qlInterestRateIndexMaturity(Currency&amp;"ibor"&amp;Tenor,BA1668,Trigger)</f>
        <v>51371</v>
      </c>
      <c r="BC1668" s="257">
        <f>_xll.qlIndexFixing($AC$5,AZ1668,TRUE,_xll.ohTrigger(Trigger,Trigger12M))</f>
        <v>1.4420790752248542E-2</v>
      </c>
      <c r="BD1668" s="257">
        <f>_xll.qlIndexFixing($BE$1,AZ1668,TRUE,_xll.ohTrigger(Trigger,Trigger12M))</f>
        <v>1.4019086057710227E-2</v>
      </c>
    </row>
    <row r="1669" spans="51:56" ht="11.25" customHeight="1" x14ac:dyDescent="0.25">
      <c r="AY1669" s="106" t="s">
        <v>83</v>
      </c>
      <c r="AZ1669" s="105">
        <f>_xll.qlInterestRateIndexFixingDate(Currency&amp;"ibor"&amp;Tenor,BA1669,Trigger)</f>
        <v>51008</v>
      </c>
      <c r="BA1669" s="105">
        <f>_xll.qlCalendarAdvance(Calendar,BA1668,AY1669,"f",,Trigger)</f>
        <v>51012</v>
      </c>
      <c r="BB1669" s="105">
        <f>_xll.qlInterestRateIndexMaturity(Currency&amp;"ibor"&amp;Tenor,BA1669,Trigger)</f>
        <v>51378</v>
      </c>
      <c r="BC1669" s="257">
        <f>_xll.qlIndexFixing($AC$5,AZ1669,TRUE,_xll.ohTrigger(Trigger,Trigger12M))</f>
        <v>1.4420144694900595E-2</v>
      </c>
      <c r="BD1669" s="257">
        <f>_xll.qlIndexFixing($BE$1,AZ1669,TRUE,_xll.ohTrigger(Trigger,Trigger12M))</f>
        <v>1.4019007715388526E-2</v>
      </c>
    </row>
    <row r="1670" spans="51:56" ht="11.25" customHeight="1" x14ac:dyDescent="0.25">
      <c r="AY1670" s="106" t="s">
        <v>83</v>
      </c>
      <c r="AZ1670" s="105">
        <f>_xll.qlInterestRateIndexFixingDate(Currency&amp;"ibor"&amp;Tenor,BA1670,Trigger)</f>
        <v>51015</v>
      </c>
      <c r="BA1670" s="105">
        <f>_xll.qlCalendarAdvance(Calendar,BA1669,AY1670,"f",,Trigger)</f>
        <v>51019</v>
      </c>
      <c r="BB1670" s="105">
        <f>_xll.qlInterestRateIndexMaturity(Currency&amp;"ibor"&amp;Tenor,BA1670,Trigger)</f>
        <v>51385</v>
      </c>
      <c r="BC1670" s="257">
        <f>_xll.qlIndexFixing($AC$5,AZ1670,TRUE,_xll.ohTrigger(Trigger,Trigger12M))</f>
        <v>1.4419496407205157E-2</v>
      </c>
      <c r="BD1670" s="257">
        <f>_xll.qlIndexFixing($BE$1,AZ1670,TRUE,_xll.ohTrigger(Trigger,Trigger12M))</f>
        <v>1.4018976787886436E-2</v>
      </c>
    </row>
    <row r="1671" spans="51:56" ht="11.25" customHeight="1" x14ac:dyDescent="0.25">
      <c r="AY1671" s="106" t="s">
        <v>83</v>
      </c>
      <c r="AZ1671" s="105">
        <f>_xll.qlInterestRateIndexFixingDate(Currency&amp;"ibor"&amp;Tenor,BA1671,Trigger)</f>
        <v>51022</v>
      </c>
      <c r="BA1671" s="105">
        <f>_xll.qlCalendarAdvance(Calendar,BA1670,AY1671,"f",,Trigger)</f>
        <v>51026</v>
      </c>
      <c r="BB1671" s="105">
        <f>_xll.qlInterestRateIndexMaturity(Currency&amp;"ibor"&amp;Tenor,BA1671,Trigger)</f>
        <v>51392</v>
      </c>
      <c r="BC1671" s="257">
        <f>_xll.qlIndexFixing($AC$5,AZ1671,TRUE,_xll.ohTrigger(Trigger,Trigger12M))</f>
        <v>1.4418845889166813E-2</v>
      </c>
      <c r="BD1671" s="257">
        <f>_xll.qlIndexFixing($BE$1,AZ1671,TRUE,_xll.ohTrigger(Trigger,Trigger12M))</f>
        <v>1.4018992258623478E-2</v>
      </c>
    </row>
    <row r="1672" spans="51:56" ht="11.25" customHeight="1" x14ac:dyDescent="0.25">
      <c r="AY1672" s="106" t="s">
        <v>83</v>
      </c>
      <c r="AZ1672" s="105">
        <f>_xll.qlInterestRateIndexFixingDate(Currency&amp;"ibor"&amp;Tenor,BA1672,Trigger)</f>
        <v>51029</v>
      </c>
      <c r="BA1672" s="105">
        <f>_xll.qlCalendarAdvance(Calendar,BA1671,AY1672,"f",,Trigger)</f>
        <v>51033</v>
      </c>
      <c r="BB1672" s="105">
        <f>_xll.qlInterestRateIndexMaturity(Currency&amp;"ibor"&amp;Tenor,BA1672,Trigger)</f>
        <v>51399</v>
      </c>
      <c r="BC1672" s="257">
        <f>_xll.qlIndexFixing($AC$5,AZ1672,TRUE,_xll.ohTrigger(Trigger,Trigger12M))</f>
        <v>1.4418193140789277E-2</v>
      </c>
      <c r="BD1672" s="257">
        <f>_xll.qlIndexFixing($BE$1,AZ1672,TRUE,_xll.ohTrigger(Trigger,Trigger12M))</f>
        <v>1.4019053107446507E-2</v>
      </c>
    </row>
    <row r="1673" spans="51:56" ht="11.25" customHeight="1" x14ac:dyDescent="0.25">
      <c r="AY1673" s="106" t="s">
        <v>83</v>
      </c>
      <c r="AZ1673" s="105">
        <f>_xll.qlInterestRateIndexFixingDate(Currency&amp;"ibor"&amp;Tenor,BA1673,Trigger)</f>
        <v>51036</v>
      </c>
      <c r="BA1673" s="105">
        <f>_xll.qlCalendarAdvance(Calendar,BA1672,AY1673,"f",,Trigger)</f>
        <v>51040</v>
      </c>
      <c r="BB1673" s="105">
        <f>_xll.qlInterestRateIndexMaturity(Currency&amp;"ibor"&amp;Tenor,BA1673,Trigger)</f>
        <v>51406</v>
      </c>
      <c r="BC1673" s="257">
        <f>_xll.qlIndexFixing($AC$5,AZ1673,TRUE,_xll.ohTrigger(Trigger,Trigger12M))</f>
        <v>1.4417538162077572E-2</v>
      </c>
      <c r="BD1673" s="257">
        <f>_xll.qlIndexFixing($BE$1,AZ1673,TRUE,_xll.ohTrigger(Trigger,Trigger12M))</f>
        <v>1.4019158310631469E-2</v>
      </c>
    </row>
    <row r="1674" spans="51:56" ht="11.25" customHeight="1" x14ac:dyDescent="0.25">
      <c r="AY1674" s="106" t="s">
        <v>83</v>
      </c>
      <c r="AZ1674" s="105">
        <f>_xll.qlInterestRateIndexFixingDate(Currency&amp;"ibor"&amp;Tenor,BA1674,Trigger)</f>
        <v>51043</v>
      </c>
      <c r="BA1674" s="105">
        <f>_xll.qlCalendarAdvance(Calendar,BA1673,AY1674,"f",,Trigger)</f>
        <v>51047</v>
      </c>
      <c r="BB1674" s="105">
        <f>_xll.qlInterestRateIndexMaturity(Currency&amp;"ibor"&amp;Tenor,BA1674,Trigger)</f>
        <v>51413</v>
      </c>
      <c r="BC1674" s="257">
        <f>_xll.qlIndexFixing($AC$5,AZ1674,TRUE,_xll.ohTrigger(Trigger,Trigger12M))</f>
        <v>1.4416880953035631E-2</v>
      </c>
      <c r="BD1674" s="257">
        <f>_xll.qlIndexFixing($BE$1,AZ1674,TRUE,_xll.ohTrigger(Trigger,Trigger12M))</f>
        <v>1.4019306840880989E-2</v>
      </c>
    </row>
    <row r="1675" spans="51:56" ht="11.25" customHeight="1" x14ac:dyDescent="0.25">
      <c r="AY1675" s="106" t="s">
        <v>83</v>
      </c>
      <c r="AZ1675" s="105">
        <f>_xll.qlInterestRateIndexFixingDate(Currency&amp;"ibor"&amp;Tenor,BA1675,Trigger)</f>
        <v>51050</v>
      </c>
      <c r="BA1675" s="105">
        <f>_xll.qlCalendarAdvance(Calendar,BA1674,AY1675,"f",,Trigger)</f>
        <v>51054</v>
      </c>
      <c r="BB1675" s="105">
        <f>_xll.qlInterestRateIndexMaturity(Currency&amp;"ibor"&amp;Tenor,BA1675,Trigger)</f>
        <v>51420</v>
      </c>
      <c r="BC1675" s="257">
        <f>_xll.qlIndexFixing($AC$5,AZ1675,TRUE,_xll.ohTrigger(Trigger,Trigger12M))</f>
        <v>1.4416221513668476E-2</v>
      </c>
      <c r="BD1675" s="257">
        <f>_xll.qlIndexFixing($BE$1,AZ1675,TRUE,_xll.ohTrigger(Trigger,Trigger12M))</f>
        <v>1.4019497667325907E-2</v>
      </c>
    </row>
    <row r="1676" spans="51:56" ht="11.25" customHeight="1" x14ac:dyDescent="0.25">
      <c r="AY1676" s="106" t="s">
        <v>83</v>
      </c>
      <c r="AZ1676" s="105">
        <f>_xll.qlInterestRateIndexFixingDate(Currency&amp;"ibor"&amp;Tenor,BA1676,Trigger)</f>
        <v>51057</v>
      </c>
      <c r="BA1676" s="105">
        <f>_xll.qlCalendarAdvance(Calendar,BA1675,AY1676,"f",,Trigger)</f>
        <v>51061</v>
      </c>
      <c r="BB1676" s="105">
        <f>_xll.qlInterestRateIndexMaturity(Currency&amp;"ibor"&amp;Tenor,BA1676,Trigger)</f>
        <v>51427</v>
      </c>
      <c r="BC1676" s="257">
        <f>_xll.qlIndexFixing($AC$5,AZ1676,TRUE,_xll.ohTrigger(Trigger,Trigger12M))</f>
        <v>1.4415559843979599E-2</v>
      </c>
      <c r="BD1676" s="257">
        <f>_xll.qlIndexFixing($BE$1,AZ1676,TRUE,_xll.ohTrigger(Trigger,Trigger12M))</f>
        <v>1.4019729755522656E-2</v>
      </c>
    </row>
    <row r="1677" spans="51:56" ht="11.25" customHeight="1" x14ac:dyDescent="0.25">
      <c r="AY1677" s="106" t="s">
        <v>83</v>
      </c>
      <c r="AZ1677" s="105">
        <f>_xll.qlInterestRateIndexFixingDate(Currency&amp;"ibor"&amp;Tenor,BA1677,Trigger)</f>
        <v>51064</v>
      </c>
      <c r="BA1677" s="105">
        <f>_xll.qlCalendarAdvance(Calendar,BA1676,AY1677,"f",,Trigger)</f>
        <v>51068</v>
      </c>
      <c r="BB1677" s="105">
        <f>_xll.qlInterestRateIndexMaturity(Currency&amp;"ibor"&amp;Tenor,BA1677,Trigger)</f>
        <v>51434</v>
      </c>
      <c r="BC1677" s="257">
        <f>_xll.qlIndexFixing($AC$5,AZ1677,TRUE,_xll.ohTrigger(Trigger,Trigger12M))</f>
        <v>1.4414895943974028E-2</v>
      </c>
      <c r="BD1677" s="257">
        <f>_xll.qlIndexFixing($BE$1,AZ1677,TRUE,_xll.ohTrigger(Trigger,Trigger12M))</f>
        <v>1.4020002067454785E-2</v>
      </c>
    </row>
    <row r="1678" spans="51:56" ht="11.25" customHeight="1" x14ac:dyDescent="0.25">
      <c r="AY1678" s="106" t="s">
        <v>83</v>
      </c>
      <c r="AZ1678" s="105">
        <f>_xll.qlInterestRateIndexFixingDate(Currency&amp;"ibor"&amp;Tenor,BA1678,Trigger)</f>
        <v>51071</v>
      </c>
      <c r="BA1678" s="105">
        <f>_xll.qlCalendarAdvance(Calendar,BA1677,AY1678,"f",,Trigger)</f>
        <v>51075</v>
      </c>
      <c r="BB1678" s="105">
        <f>_xll.qlInterestRateIndexMaturity(Currency&amp;"ibor"&amp;Tenor,BA1678,Trigger)</f>
        <v>51441</v>
      </c>
      <c r="BC1678" s="257">
        <f>_xll.qlIndexFixing($AC$5,AZ1678,TRUE,_xll.ohTrigger(Trigger,Trigger12M))</f>
        <v>1.4414229813656127E-2</v>
      </c>
      <c r="BD1678" s="257">
        <f>_xll.qlIndexFixing($BE$1,AZ1678,TRUE,_xll.ohTrigger(Trigger,Trigger12M))</f>
        <v>1.4020313561530565E-2</v>
      </c>
    </row>
    <row r="1679" spans="51:56" ht="11.25" customHeight="1" x14ac:dyDescent="0.25">
      <c r="AY1679" s="106" t="s">
        <v>83</v>
      </c>
      <c r="AZ1679" s="105">
        <f>_xll.qlInterestRateIndexFixingDate(Currency&amp;"ibor"&amp;Tenor,BA1679,Trigger)</f>
        <v>51078</v>
      </c>
      <c r="BA1679" s="105">
        <f>_xll.qlCalendarAdvance(Calendar,BA1678,AY1679,"f",,Trigger)</f>
        <v>51082</v>
      </c>
      <c r="BB1679" s="105">
        <f>_xll.qlInterestRateIndexMaturity(Currency&amp;"ibor"&amp;Tenor,BA1679,Trigger)</f>
        <v>51448</v>
      </c>
      <c r="BC1679" s="257">
        <f>_xll.qlIndexFixing($AC$5,AZ1679,TRUE,_xll.ohTrigger(Trigger,Trigger12M))</f>
        <v>1.4413561453030486E-2</v>
      </c>
      <c r="BD1679" s="257">
        <f>_xll.qlIndexFixing($BE$1,AZ1679,TRUE,_xll.ohTrigger(Trigger,Trigger12M))</f>
        <v>1.4020663192585601E-2</v>
      </c>
    </row>
    <row r="1680" spans="51:56" ht="11.25" customHeight="1" x14ac:dyDescent="0.25">
      <c r="AY1680" s="106" t="s">
        <v>83</v>
      </c>
      <c r="AZ1680" s="105">
        <f>_xll.qlInterestRateIndexFixingDate(Currency&amp;"ibor"&amp;Tenor,BA1680,Trigger)</f>
        <v>51085</v>
      </c>
      <c r="BA1680" s="105">
        <f>_xll.qlCalendarAdvance(Calendar,BA1679,AY1680,"f",,Trigger)</f>
        <v>51089</v>
      </c>
      <c r="BB1680" s="105">
        <f>_xll.qlInterestRateIndexMaturity(Currency&amp;"ibor"&amp;Tenor,BA1680,Trigger)</f>
        <v>51455</v>
      </c>
      <c r="BC1680" s="257">
        <f>_xll.qlIndexFixing($AC$5,AZ1680,TRUE,_xll.ohTrigger(Trigger,Trigger12M))</f>
        <v>1.4412890862101469E-2</v>
      </c>
      <c r="BD1680" s="257">
        <f>_xll.qlIndexFixing($BE$1,AZ1680,TRUE,_xll.ohTrigger(Trigger,Trigger12M))</f>
        <v>1.4021049911878256E-2</v>
      </c>
    </row>
    <row r="1681" spans="51:56" ht="11.25" customHeight="1" x14ac:dyDescent="0.25">
      <c r="AY1681" s="106" t="s">
        <v>83</v>
      </c>
      <c r="AZ1681" s="105">
        <f>_xll.qlInterestRateIndexFixingDate(Currency&amp;"ibor"&amp;Tenor,BA1681,Trigger)</f>
        <v>51092</v>
      </c>
      <c r="BA1681" s="105">
        <f>_xll.qlCalendarAdvance(Calendar,BA1680,AY1681,"f",,Trigger)</f>
        <v>51096</v>
      </c>
      <c r="BB1681" s="105">
        <f>_xll.qlInterestRateIndexMaturity(Currency&amp;"ibor"&amp;Tenor,BA1681,Trigger)</f>
        <v>51462</v>
      </c>
      <c r="BC1681" s="257">
        <f>_xll.qlIndexFixing($AC$5,AZ1681,TRUE,_xll.ohTrigger(Trigger,Trigger12M))</f>
        <v>1.4412218040873231E-2</v>
      </c>
      <c r="BD1681" s="257">
        <f>_xll.qlIndexFixing($BE$1,AZ1681,TRUE,_xll.ohTrigger(Trigger,Trigger12M))</f>
        <v>1.4021472667093353E-2</v>
      </c>
    </row>
    <row r="1682" spans="51:56" ht="11.25" customHeight="1" x14ac:dyDescent="0.25">
      <c r="AY1682" s="106" t="s">
        <v>83</v>
      </c>
      <c r="AZ1682" s="105">
        <f>_xll.qlInterestRateIndexFixingDate(Currency&amp;"ibor"&amp;Tenor,BA1682,Trigger)</f>
        <v>51099</v>
      </c>
      <c r="BA1682" s="105">
        <f>_xll.qlCalendarAdvance(Calendar,BA1681,AY1682,"f",,Trigger)</f>
        <v>51103</v>
      </c>
      <c r="BB1682" s="105">
        <f>_xll.qlInterestRateIndexMaturity(Currency&amp;"ibor"&amp;Tenor,BA1682,Trigger)</f>
        <v>51469</v>
      </c>
      <c r="BC1682" s="257">
        <f>_xll.qlIndexFixing($AC$5,AZ1682,TRUE,_xll.ohTrigger(Trigger,Trigger12M))</f>
        <v>1.4411542989351009E-2</v>
      </c>
      <c r="BD1682" s="257">
        <f>_xll.qlIndexFixing($BE$1,AZ1682,TRUE,_xll.ohTrigger(Trigger,Trigger12M))</f>
        <v>1.4021930402338689E-2</v>
      </c>
    </row>
    <row r="1683" spans="51:56" ht="11.25" customHeight="1" x14ac:dyDescent="0.25">
      <c r="AY1683" s="106" t="s">
        <v>83</v>
      </c>
      <c r="AZ1683" s="105">
        <f>_xll.qlInterestRateIndexFixingDate(Currency&amp;"ibor"&amp;Tenor,BA1683,Trigger)</f>
        <v>51106</v>
      </c>
      <c r="BA1683" s="105">
        <f>_xll.qlCalendarAdvance(Calendar,BA1682,AY1683,"f",,Trigger)</f>
        <v>51110</v>
      </c>
      <c r="BB1683" s="105">
        <f>_xll.qlInterestRateIndexMaturity(Currency&amp;"ibor"&amp;Tenor,BA1683,Trigger)</f>
        <v>51476</v>
      </c>
      <c r="BC1683" s="257">
        <f>_xll.qlIndexFixing($AC$5,AZ1683,TRUE,_xll.ohTrigger(Trigger,Trigger12M))</f>
        <v>1.4410865707538736E-2</v>
      </c>
      <c r="BD1683" s="257">
        <f>_xll.qlIndexFixing($BE$1,AZ1683,TRUE,_xll.ohTrigger(Trigger,Trigger12M))</f>
        <v>1.4022422058146557E-2</v>
      </c>
    </row>
    <row r="1684" spans="51:56" ht="11.25" customHeight="1" x14ac:dyDescent="0.25">
      <c r="AY1684" s="106" t="s">
        <v>83</v>
      </c>
      <c r="AZ1684" s="105">
        <f>_xll.qlInterestRateIndexFixingDate(Currency&amp;"ibor"&amp;Tenor,BA1684,Trigger)</f>
        <v>51113</v>
      </c>
      <c r="BA1684" s="105">
        <f>_xll.qlCalendarAdvance(Calendar,BA1683,AY1684,"f",,Trigger)</f>
        <v>51117</v>
      </c>
      <c r="BB1684" s="105">
        <f>_xll.qlInterestRateIndexMaturity(Currency&amp;"ibor"&amp;Tenor,BA1684,Trigger)</f>
        <v>51483</v>
      </c>
      <c r="BC1684" s="257">
        <f>_xll.qlIndexFixing($AC$5,AZ1684,TRUE,_xll.ohTrigger(Trigger,Trigger12M))</f>
        <v>1.4410186195441217E-2</v>
      </c>
      <c r="BD1684" s="257">
        <f>_xll.qlIndexFixing($BE$1,AZ1684,TRUE,_xll.ohTrigger(Trigger,Trigger12M))</f>
        <v>1.4022946571472662E-2</v>
      </c>
    </row>
    <row r="1685" spans="51:56" ht="11.25" customHeight="1" x14ac:dyDescent="0.25">
      <c r="AY1685" s="106" t="s">
        <v>83</v>
      </c>
      <c r="AZ1685" s="105">
        <f>_xll.qlInterestRateIndexFixingDate(Currency&amp;"ibor"&amp;Tenor,BA1685,Trigger)</f>
        <v>51120</v>
      </c>
      <c r="BA1685" s="105">
        <f>_xll.qlCalendarAdvance(Calendar,BA1684,AY1685,"f",,Trigger)</f>
        <v>51124</v>
      </c>
      <c r="BB1685" s="105">
        <f>_xll.qlInterestRateIndexMaturity(Currency&amp;"ibor"&amp;Tenor,BA1685,Trigger)</f>
        <v>51490</v>
      </c>
      <c r="BC1685" s="257">
        <f>_xll.qlIndexFixing($AC$5,AZ1685,TRUE,_xll.ohTrigger(Trigger,Trigger12M))</f>
        <v>1.440950445306282E-2</v>
      </c>
      <c r="BD1685" s="257">
        <f>_xll.qlIndexFixing($BE$1,AZ1685,TRUE,_xll.ohTrigger(Trigger,Trigger12M))</f>
        <v>1.402350287569524E-2</v>
      </c>
    </row>
    <row r="1686" spans="51:56" ht="11.25" customHeight="1" x14ac:dyDescent="0.25">
      <c r="AY1686" s="106" t="s">
        <v>83</v>
      </c>
      <c r="AZ1686" s="105">
        <f>_xll.qlInterestRateIndexFixingDate(Currency&amp;"ibor"&amp;Tenor,BA1686,Trigger)</f>
        <v>51126</v>
      </c>
      <c r="BA1686" s="105">
        <f>_xll.qlCalendarAdvance(Calendar,BA1685,AY1686,"f",,Trigger)</f>
        <v>51131</v>
      </c>
      <c r="BB1686" s="105">
        <f>_xll.qlInterestRateIndexMaturity(Currency&amp;"ibor"&amp;Tenor,BA1686,Trigger)</f>
        <v>51497</v>
      </c>
      <c r="BC1686" s="257">
        <f>_xll.qlIndexFixing($AC$5,AZ1686,TRUE,_xll.ohTrigger(Trigger,Trigger12M))</f>
        <v>1.440882048040835E-2</v>
      </c>
      <c r="BD1686" s="257">
        <f>_xll.qlIndexFixing($BE$1,AZ1686,TRUE,_xll.ohTrigger(Trigger,Trigger12M))</f>
        <v>1.4024089900616155E-2</v>
      </c>
    </row>
    <row r="1687" spans="51:56" ht="11.25" customHeight="1" x14ac:dyDescent="0.25">
      <c r="AY1687" s="106" t="s">
        <v>83</v>
      </c>
      <c r="AZ1687" s="105">
        <f>_xll.qlInterestRateIndexFixingDate(Currency&amp;"ibor"&amp;Tenor,BA1687,Trigger)</f>
        <v>51134</v>
      </c>
      <c r="BA1687" s="105">
        <f>_xll.qlCalendarAdvance(Calendar,BA1686,AY1687,"f",,Trigger)</f>
        <v>51138</v>
      </c>
      <c r="BB1687" s="105">
        <f>_xll.qlInterestRateIndexMaturity(Currency&amp;"ibor"&amp;Tenor,BA1687,Trigger)</f>
        <v>51504</v>
      </c>
      <c r="BC1687" s="257">
        <f>_xll.qlIndexFixing($AC$5,AZ1687,TRUE,_xll.ohTrigger(Trigger,Trigger12M))</f>
        <v>1.4408134277482174E-2</v>
      </c>
      <c r="BD1687" s="257">
        <f>_xll.qlIndexFixing($BE$1,AZ1687,TRUE,_xll.ohTrigger(Trigger,Trigger12M))</f>
        <v>1.4024706572458707E-2</v>
      </c>
    </row>
    <row r="1688" spans="51:56" ht="11.25" customHeight="1" x14ac:dyDescent="0.25">
      <c r="AY1688" s="106" t="s">
        <v>83</v>
      </c>
      <c r="AZ1688" s="105">
        <f>_xll.qlInterestRateIndexFixingDate(Currency&amp;"ibor"&amp;Tenor,BA1688,Trigger)</f>
        <v>51141</v>
      </c>
      <c r="BA1688" s="105">
        <f>_xll.qlCalendarAdvance(Calendar,BA1687,AY1688,"f",,Trigger)</f>
        <v>51145</v>
      </c>
      <c r="BB1688" s="105">
        <f>_xll.qlInterestRateIndexMaturity(Currency&amp;"ibor"&amp;Tenor,BA1688,Trigger)</f>
        <v>51511</v>
      </c>
      <c r="BC1688" s="257">
        <f>_xll.qlIndexFixing($AC$5,AZ1688,TRUE,_xll.ohTrigger(Trigger,Trigger12M))</f>
        <v>1.4407445844289098E-2</v>
      </c>
      <c r="BD1688" s="257">
        <f>_xll.qlIndexFixing($BE$1,AZ1688,TRUE,_xll.ohTrigger(Trigger,Trigger12M))</f>
        <v>1.4025351813868736E-2</v>
      </c>
    </row>
    <row r="1689" spans="51:56" ht="11.25" customHeight="1" x14ac:dyDescent="0.25">
      <c r="AY1689" s="106" t="s">
        <v>83</v>
      </c>
      <c r="AZ1689" s="105">
        <f>_xll.qlInterestRateIndexFixingDate(Currency&amp;"ibor"&amp;Tenor,BA1689,Trigger)</f>
        <v>51148</v>
      </c>
      <c r="BA1689" s="105">
        <f>_xll.qlCalendarAdvance(Calendar,BA1688,AY1689,"f",,Trigger)</f>
        <v>51152</v>
      </c>
      <c r="BB1689" s="105">
        <f>_xll.qlInterestRateIndexMaturity(Currency&amp;"ibor"&amp;Tenor,BA1689,Trigger)</f>
        <v>51518</v>
      </c>
      <c r="BC1689" s="257">
        <f>_xll.qlIndexFixing($AC$5,AZ1689,TRUE,_xll.ohTrigger(Trigger,Trigger12M))</f>
        <v>1.4406755180833493E-2</v>
      </c>
      <c r="BD1689" s="257">
        <f>_xll.qlIndexFixing($BE$1,AZ1689,TRUE,_xll.ohTrigger(Trigger,Trigger12M))</f>
        <v>1.4026024543914394E-2</v>
      </c>
    </row>
    <row r="1690" spans="51:56" ht="11.25" customHeight="1" x14ac:dyDescent="0.25">
      <c r="AY1690" s="106" t="s">
        <v>83</v>
      </c>
      <c r="AZ1690" s="105">
        <f>_xll.qlInterestRateIndexFixingDate(Currency&amp;"ibor"&amp;Tenor,BA1690,Trigger)</f>
        <v>51155</v>
      </c>
      <c r="BA1690" s="105">
        <f>_xll.qlCalendarAdvance(Calendar,BA1689,AY1690,"f",,Trigger)</f>
        <v>51159</v>
      </c>
      <c r="BB1690" s="105">
        <f>_xll.qlInterestRateIndexMaturity(Currency&amp;"ibor"&amp;Tenor,BA1690,Trigger)</f>
        <v>51525</v>
      </c>
      <c r="BC1690" s="257">
        <f>_xll.qlIndexFixing($AC$5,AZ1690,TRUE,_xll.ohTrigger(Trigger,Trigger12M))</f>
        <v>1.4406062287120157E-2</v>
      </c>
      <c r="BD1690" s="257">
        <f>_xll.qlIndexFixing($BE$1,AZ1690,TRUE,_xll.ohTrigger(Trigger,Trigger12M))</f>
        <v>1.4026723678083969E-2</v>
      </c>
    </row>
    <row r="1691" spans="51:56" ht="11.25" customHeight="1" x14ac:dyDescent="0.25">
      <c r="AY1691" s="106" t="s">
        <v>83</v>
      </c>
      <c r="AZ1691" s="105">
        <f>_xll.qlInterestRateIndexFixingDate(Currency&amp;"ibor"&amp;Tenor,BA1691,Trigger)</f>
        <v>51162</v>
      </c>
      <c r="BA1691" s="105">
        <f>_xll.qlCalendarAdvance(Calendar,BA1690,AY1691,"f",,Trigger)</f>
        <v>51166</v>
      </c>
      <c r="BB1691" s="105">
        <f>_xll.qlInterestRateIndexMaturity(Currency&amp;"ibor"&amp;Tenor,BA1691,Trigger)</f>
        <v>51532</v>
      </c>
      <c r="BC1691" s="257">
        <f>_xll.qlIndexFixing($AC$5,AZ1691,TRUE,_xll.ohTrigger(Trigger,Trigger12M))</f>
        <v>1.4405367163153901E-2</v>
      </c>
      <c r="BD1691" s="257">
        <f>_xll.qlIndexFixing($BE$1,AZ1691,TRUE,_xll.ohTrigger(Trigger,Trigger12M))</f>
        <v>1.4027448128288057E-2</v>
      </c>
    </row>
    <row r="1692" spans="51:56" ht="11.25" customHeight="1" x14ac:dyDescent="0.25">
      <c r="AY1692" s="106" t="s">
        <v>83</v>
      </c>
      <c r="AZ1692" s="105">
        <f>_xll.qlInterestRateIndexFixingDate(Currency&amp;"ibor"&amp;Tenor,BA1692,Trigger)</f>
        <v>51169</v>
      </c>
      <c r="BA1692" s="105">
        <f>_xll.qlCalendarAdvance(Calendar,BA1691,AY1692,"f",,Trigger)</f>
        <v>51173</v>
      </c>
      <c r="BB1692" s="105">
        <f>_xll.qlInterestRateIndexMaturity(Currency&amp;"ibor"&amp;Tenor,BA1692,Trigger)</f>
        <v>51539</v>
      </c>
      <c r="BC1692" s="257">
        <f>_xll.qlIndexFixing($AC$5,AZ1692,TRUE,_xll.ohTrigger(Trigger,Trigger12M))</f>
        <v>1.4404669808938871E-2</v>
      </c>
      <c r="BD1692" s="257">
        <f>_xll.qlIndexFixing($BE$1,AZ1692,TRUE,_xll.ohTrigger(Trigger,Trigger12M))</f>
        <v>1.4028196802857173E-2</v>
      </c>
    </row>
    <row r="1693" spans="51:56" ht="11.25" customHeight="1" x14ac:dyDescent="0.25">
      <c r="AY1693" s="106" t="s">
        <v>83</v>
      </c>
      <c r="AZ1693" s="105">
        <f>_xll.qlInterestRateIndexFixingDate(Currency&amp;"ibor"&amp;Tenor,BA1693,Trigger)</f>
        <v>51176</v>
      </c>
      <c r="BA1693" s="105">
        <f>_xll.qlCalendarAdvance(Calendar,BA1692,AY1693,"f",,Trigger)</f>
        <v>51180</v>
      </c>
      <c r="BB1693" s="105">
        <f>_xll.qlInterestRateIndexMaturity(Currency&amp;"ibor"&amp;Tenor,BA1693,Trigger)</f>
        <v>51546</v>
      </c>
      <c r="BC1693" s="257">
        <f>_xll.qlIndexFixing($AC$5,AZ1693,TRUE,_xll.ohTrigger(Trigger,Trigger12M))</f>
        <v>1.4403970224480311E-2</v>
      </c>
      <c r="BD1693" s="257">
        <f>_xll.qlIndexFixing($BE$1,AZ1693,TRUE,_xll.ohTrigger(Trigger,Trigger12M))</f>
        <v>1.4028968606543053E-2</v>
      </c>
    </row>
    <row r="1694" spans="51:56" ht="11.25" customHeight="1" x14ac:dyDescent="0.25">
      <c r="AY1694" s="106" t="s">
        <v>83</v>
      </c>
      <c r="AZ1694" s="105">
        <f>_xll.qlInterestRateIndexFixingDate(Currency&amp;"ibor"&amp;Tenor,BA1694,Trigger)</f>
        <v>51183</v>
      </c>
      <c r="BA1694" s="105">
        <f>_xll.qlCalendarAdvance(Calendar,BA1693,AY1694,"f",,Trigger)</f>
        <v>51187</v>
      </c>
      <c r="BB1694" s="105">
        <f>_xll.qlInterestRateIndexMaturity(Currency&amp;"ibor"&amp;Tenor,BA1694,Trigger)</f>
        <v>51553</v>
      </c>
      <c r="BC1694" s="257">
        <f>_xll.qlIndexFixing($AC$5,AZ1694,TRUE,_xll.ohTrigger(Trigger,Trigger12M))</f>
        <v>1.4403268409782588E-2</v>
      </c>
      <c r="BD1694" s="257">
        <f>_xll.qlIndexFixing($BE$1,AZ1694,TRUE,_xll.ohTrigger(Trigger,Trigger12M))</f>
        <v>1.4029762440517344E-2</v>
      </c>
    </row>
    <row r="1695" spans="51:56" ht="11.25" customHeight="1" x14ac:dyDescent="0.25">
      <c r="AY1695" s="106" t="s">
        <v>83</v>
      </c>
      <c r="AZ1695" s="105">
        <f>_xll.qlInterestRateIndexFixingDate(Currency&amp;"ibor"&amp;Tenor,BA1695,Trigger)</f>
        <v>51190</v>
      </c>
      <c r="BA1695" s="105">
        <f>_xll.qlCalendarAdvance(Calendar,BA1694,AY1695,"f",,Trigger)</f>
        <v>51194</v>
      </c>
      <c r="BB1695" s="105">
        <f>_xll.qlInterestRateIndexMaturity(Currency&amp;"ibor"&amp;Tenor,BA1695,Trigger)</f>
        <v>51560</v>
      </c>
      <c r="BC1695" s="257">
        <f>_xll.qlIndexFixing($AC$5,AZ1695,TRUE,_xll.ohTrigger(Trigger,Trigger12M))</f>
        <v>1.4402564364850726E-2</v>
      </c>
      <c r="BD1695" s="257">
        <f>_xll.qlIndexFixing($BE$1,AZ1695,TRUE,_xll.ohTrigger(Trigger,Trigger12M))</f>
        <v>1.4030577202371176E-2</v>
      </c>
    </row>
    <row r="1696" spans="51:56" ht="11.25" customHeight="1" x14ac:dyDescent="0.25">
      <c r="AY1696" s="106" t="s">
        <v>83</v>
      </c>
      <c r="AZ1696" s="105">
        <f>_xll.qlInterestRateIndexFixingDate(Currency&amp;"ibor"&amp;Tenor,BA1696,Trigger)</f>
        <v>51197</v>
      </c>
      <c r="BA1696" s="105">
        <f>_xll.qlCalendarAdvance(Calendar,BA1695,AY1696,"f",,Trigger)</f>
        <v>51201</v>
      </c>
      <c r="BB1696" s="105">
        <f>_xll.qlInterestRateIndexMaturity(Currency&amp;"ibor"&amp;Tenor,BA1696,Trigger)</f>
        <v>51566</v>
      </c>
      <c r="BC1696" s="257">
        <f>_xll.qlIndexFixing($AC$5,AZ1696,TRUE,_xll.ohTrigger(Trigger,Trigger12M))</f>
        <v>1.4401570773024584E-2</v>
      </c>
      <c r="BD1696" s="257">
        <f>_xll.qlIndexFixing($BE$1,AZ1696,TRUE,_xll.ohTrigger(Trigger,Trigger12M))</f>
        <v>1.4031071129713133E-2</v>
      </c>
    </row>
    <row r="1697" spans="51:56" ht="11.25" customHeight="1" x14ac:dyDescent="0.25">
      <c r="AY1697" s="106" t="s">
        <v>83</v>
      </c>
      <c r="AZ1697" s="105">
        <f>_xll.qlInterestRateIndexFixingDate(Currency&amp;"ibor"&amp;Tenor,BA1697,Trigger)</f>
        <v>51204</v>
      </c>
      <c r="BA1697" s="105">
        <f>_xll.qlCalendarAdvance(Calendar,BA1696,AY1697,"f",,Trigger)</f>
        <v>51208</v>
      </c>
      <c r="BB1697" s="105">
        <f>_xll.qlInterestRateIndexMaturity(Currency&amp;"ibor"&amp;Tenor,BA1697,Trigger)</f>
        <v>51573</v>
      </c>
      <c r="BC1697" s="257">
        <f>_xll.qlIndexFixing($AC$5,AZ1697,TRUE,_xll.ohTrigger(Trigger,Trigger12M))</f>
        <v>1.4400858382340278E-2</v>
      </c>
      <c r="BD1697" s="257">
        <f>_xll.qlIndexFixing($BE$1,AZ1697,TRUE,_xll.ohTrigger(Trigger,Trigger12M))</f>
        <v>1.4031923886888033E-2</v>
      </c>
    </row>
    <row r="1698" spans="51:56" ht="11.25" customHeight="1" x14ac:dyDescent="0.25">
      <c r="AY1698" s="106" t="s">
        <v>83</v>
      </c>
      <c r="AZ1698" s="105">
        <f>_xll.qlInterestRateIndexFixingDate(Currency&amp;"ibor"&amp;Tenor,BA1698,Trigger)</f>
        <v>51211</v>
      </c>
      <c r="BA1698" s="105">
        <f>_xll.qlCalendarAdvance(Calendar,BA1697,AY1698,"f",,Trigger)</f>
        <v>51215</v>
      </c>
      <c r="BB1698" s="105">
        <f>_xll.qlInterestRateIndexMaturity(Currency&amp;"ibor"&amp;Tenor,BA1698,Trigger)</f>
        <v>51580</v>
      </c>
      <c r="BC1698" s="257">
        <f>_xll.qlIndexFixing($AC$5,AZ1698,TRUE,_xll.ohTrigger(Trigger,Trigger12M))</f>
        <v>1.4400143755417599E-2</v>
      </c>
      <c r="BD1698" s="257">
        <f>_xll.qlIndexFixing($BE$1,AZ1698,TRUE,_xll.ohTrigger(Trigger,Trigger12M))</f>
        <v>1.4032794281157789E-2</v>
      </c>
    </row>
    <row r="1699" spans="51:56" ht="11.25" customHeight="1" x14ac:dyDescent="0.25">
      <c r="AY1699" s="106" t="s">
        <v>83</v>
      </c>
      <c r="AZ1699" s="105">
        <f>_xll.qlInterestRateIndexFixingDate(Currency&amp;"ibor"&amp;Tenor,BA1699,Trigger)</f>
        <v>51218</v>
      </c>
      <c r="BA1699" s="105">
        <f>_xll.qlCalendarAdvance(Calendar,BA1698,AY1699,"f",,Trigger)</f>
        <v>51222</v>
      </c>
      <c r="BB1699" s="105">
        <f>_xll.qlInterestRateIndexMaturity(Currency&amp;"ibor"&amp;Tenor,BA1699,Trigger)</f>
        <v>51587</v>
      </c>
      <c r="BC1699" s="257">
        <f>_xll.qlIndexFixing($AC$5,AZ1699,TRUE,_xll.ohTrigger(Trigger,Trigger12M))</f>
        <v>1.439942689226071E-2</v>
      </c>
      <c r="BD1699" s="257">
        <f>_xll.qlIndexFixing($BE$1,AZ1699,TRUE,_xll.ohTrigger(Trigger,Trigger12M))</f>
        <v>1.4033681192752914E-2</v>
      </c>
    </row>
    <row r="1700" spans="51:56" ht="11.25" customHeight="1" x14ac:dyDescent="0.25">
      <c r="AY1700" s="106" t="s">
        <v>83</v>
      </c>
      <c r="AZ1700" s="105">
        <f>_xll.qlInterestRateIndexFixingDate(Currency&amp;"ibor"&amp;Tenor,BA1700,Trigger)</f>
        <v>51223</v>
      </c>
      <c r="BA1700" s="105">
        <f>_xll.qlCalendarAdvance(Calendar,BA1699,AY1700,"f",,Trigger)</f>
        <v>51229</v>
      </c>
      <c r="BB1700" s="105">
        <f>_xll.qlInterestRateIndexMaturity(Currency&amp;"ibor"&amp;Tenor,BA1700,Trigger)</f>
        <v>51594</v>
      </c>
      <c r="BC1700" s="257">
        <f>_xll.qlIndexFixing($AC$5,AZ1700,TRUE,_xll.ohTrigger(Trigger,Trigger12M))</f>
        <v>1.4398707792874863E-2</v>
      </c>
      <c r="BD1700" s="257">
        <f>_xll.qlIndexFixing($BE$1,AZ1700,TRUE,_xll.ohTrigger(Trigger,Trigger12M))</f>
        <v>1.4034583498313373E-2</v>
      </c>
    </row>
    <row r="1701" spans="51:56" ht="11.25" customHeight="1" x14ac:dyDescent="0.25">
      <c r="AY1701" s="106" t="s">
        <v>83</v>
      </c>
      <c r="AZ1701" s="105">
        <f>_xll.qlInterestRateIndexFixingDate(Currency&amp;"ibor"&amp;Tenor,BA1701,Trigger)</f>
        <v>51232</v>
      </c>
      <c r="BA1701" s="105">
        <f>_xll.qlCalendarAdvance(Calendar,BA1700,AY1701,"f",,Trigger)</f>
        <v>51236</v>
      </c>
      <c r="BB1701" s="105">
        <f>_xll.qlInterestRateIndexMaturity(Currency&amp;"ibor"&amp;Tenor,BA1701,Trigger)</f>
        <v>51601</v>
      </c>
      <c r="BC1701" s="257">
        <f>_xll.qlIndexFixing($AC$5,AZ1701,TRUE,_xll.ohTrigger(Trigger,Trigger12M))</f>
        <v>1.4397986457264662E-2</v>
      </c>
      <c r="BD1701" s="257">
        <f>_xll.qlIndexFixing($BE$1,AZ1701,TRUE,_xll.ohTrigger(Trigger,Trigger12M))</f>
        <v>1.4035500070888144E-2</v>
      </c>
    </row>
    <row r="1702" spans="51:56" ht="11.25" customHeight="1" x14ac:dyDescent="0.25">
      <c r="AY1702" s="106" t="s">
        <v>83</v>
      </c>
      <c r="AZ1702" s="105">
        <f>_xll.qlInterestRateIndexFixingDate(Currency&amp;"ibor"&amp;Tenor,BA1702,Trigger)</f>
        <v>51239</v>
      </c>
      <c r="BA1702" s="105">
        <f>_xll.qlCalendarAdvance(Calendar,BA1701,AY1702,"f",,Trigger)</f>
        <v>51243</v>
      </c>
      <c r="BB1702" s="105">
        <f>_xll.qlInterestRateIndexMaturity(Currency&amp;"ibor"&amp;Tenor,BA1702,Trigger)</f>
        <v>51608</v>
      </c>
      <c r="BC1702" s="257">
        <f>_xll.qlIndexFixing($AC$5,AZ1702,TRUE,_xll.ohTrigger(Trigger,Trigger12M))</f>
        <v>1.4397262885434921E-2</v>
      </c>
      <c r="BD1702" s="257">
        <f>_xll.qlIndexFixing($BE$1,AZ1702,TRUE,_xll.ohTrigger(Trigger,Trigger12M))</f>
        <v>1.4036429779934988E-2</v>
      </c>
    </row>
    <row r="1703" spans="51:56" ht="11.25" customHeight="1" x14ac:dyDescent="0.25">
      <c r="AY1703" s="106" t="s">
        <v>83</v>
      </c>
      <c r="AZ1703" s="105">
        <f>_xll.qlInterestRateIndexFixingDate(Currency&amp;"ibor"&amp;Tenor,BA1703,Trigger)</f>
        <v>51246</v>
      </c>
      <c r="BA1703" s="105">
        <f>_xll.qlCalendarAdvance(Calendar,BA1702,AY1703,"f",,Trigger)</f>
        <v>51250</v>
      </c>
      <c r="BB1703" s="105">
        <f>_xll.qlInterestRateIndexMaturity(Currency&amp;"ibor"&amp;Tenor,BA1703,Trigger)</f>
        <v>51615</v>
      </c>
      <c r="BC1703" s="257">
        <f>_xll.qlIndexFixing($AC$5,AZ1703,TRUE,_xll.ohTrigger(Trigger,Trigger12M))</f>
        <v>1.439653707739068E-2</v>
      </c>
      <c r="BD1703" s="257">
        <f>_xll.qlIndexFixing($BE$1,AZ1703,TRUE,_xll.ohTrigger(Trigger,Trigger12M))</f>
        <v>1.4037371491320682E-2</v>
      </c>
    </row>
    <row r="1704" spans="51:56" ht="11.25" customHeight="1" x14ac:dyDescent="0.25">
      <c r="AY1704" s="106" t="s">
        <v>83</v>
      </c>
      <c r="AZ1704" s="105">
        <f>_xll.qlInterestRateIndexFixingDate(Currency&amp;"ibor"&amp;Tenor,BA1704,Trigger)</f>
        <v>51253</v>
      </c>
      <c r="BA1704" s="105">
        <f>_xll.qlCalendarAdvance(Calendar,BA1703,AY1704,"f",,Trigger)</f>
        <v>51258</v>
      </c>
      <c r="BB1704" s="105">
        <f>_xll.qlInterestRateIndexMaturity(Currency&amp;"ibor"&amp;Tenor,BA1704,Trigger)</f>
        <v>51623</v>
      </c>
      <c r="BC1704" s="257">
        <f>_xll.qlIndexFixing($AC$5,AZ1704,TRUE,_xll.ohTrigger(Trigger,Trigger12M))</f>
        <v>1.439570484426706E-2</v>
      </c>
      <c r="BD1704" s="257">
        <f>_xll.qlIndexFixing($BE$1,AZ1704,TRUE,_xll.ohTrigger(Trigger,Trigger12M))</f>
        <v>1.4038460970007893E-2</v>
      </c>
    </row>
    <row r="1705" spans="51:56" ht="11.25" customHeight="1" x14ac:dyDescent="0.25">
      <c r="AY1705" s="106" t="s">
        <v>83</v>
      </c>
      <c r="AZ1705" s="105">
        <f>_xll.qlInterestRateIndexFixingDate(Currency&amp;"ibor"&amp;Tenor,BA1705,Trigger)</f>
        <v>51263</v>
      </c>
      <c r="BA1705" s="105">
        <f>_xll.qlCalendarAdvance(Calendar,BA1704,AY1705,"f",,Trigger)</f>
        <v>51265</v>
      </c>
      <c r="BB1705" s="105">
        <f>_xll.qlInterestRateIndexMaturity(Currency&amp;"ibor"&amp;Tenor,BA1705,Trigger)</f>
        <v>51630</v>
      </c>
      <c r="BC1705" s="257">
        <f>_xll.qlIndexFixing($AC$5,AZ1705,TRUE,_xll.ohTrigger(Trigger,Trigger12M))</f>
        <v>1.4394974244350494E-2</v>
      </c>
      <c r="BD1705" s="257">
        <f>_xll.qlIndexFixing($BE$1,AZ1705,TRUE,_xll.ohTrigger(Trigger,Trigger12M))</f>
        <v>1.4039424564967552E-2</v>
      </c>
    </row>
    <row r="1706" spans="51:56" ht="11.25" customHeight="1" x14ac:dyDescent="0.25">
      <c r="AY1706" s="106" t="s">
        <v>83</v>
      </c>
      <c r="AZ1706" s="105">
        <f>_xll.qlInterestRateIndexFixingDate(Currency&amp;"ibor"&amp;Tenor,BA1706,Trigger)</f>
        <v>51270</v>
      </c>
      <c r="BA1706" s="105">
        <f>_xll.qlCalendarAdvance(Calendar,BA1705,AY1706,"f",,Trigger)</f>
        <v>51272</v>
      </c>
      <c r="BB1706" s="105">
        <f>_xll.qlInterestRateIndexMaturity(Currency&amp;"ibor"&amp;Tenor,BA1706,Trigger)</f>
        <v>51637</v>
      </c>
      <c r="BC1706" s="257">
        <f>_xll.qlIndexFixing($AC$5,AZ1706,TRUE,_xll.ohTrigger(Trigger,Trigger12M))</f>
        <v>1.4394241408235196E-2</v>
      </c>
      <c r="BD1706" s="257">
        <f>_xll.qlIndexFixing($BE$1,AZ1706,TRUE,_xll.ohTrigger(Trigger,Trigger12M))</f>
        <v>1.4040396574463787E-2</v>
      </c>
    </row>
    <row r="1707" spans="51:56" ht="11.25" customHeight="1" x14ac:dyDescent="0.25">
      <c r="AY1707" s="106" t="s">
        <v>83</v>
      </c>
      <c r="AZ1707" s="105">
        <f>_xll.qlInterestRateIndexFixingDate(Currency&amp;"ibor"&amp;Tenor,BA1707,Trigger)</f>
        <v>51277</v>
      </c>
      <c r="BA1707" s="105">
        <f>_xll.qlCalendarAdvance(Calendar,BA1706,AY1707,"f",,Trigger)</f>
        <v>51279</v>
      </c>
      <c r="BB1707" s="105">
        <f>_xll.qlInterestRateIndexMaturity(Currency&amp;"ibor"&amp;Tenor,BA1707,Trigger)</f>
        <v>51644</v>
      </c>
      <c r="BC1707" s="257">
        <f>_xll.qlIndexFixing($AC$5,AZ1707,TRUE,_xll.ohTrigger(Trigger,Trigger12M))</f>
        <v>1.4393506335925106E-2</v>
      </c>
      <c r="BD1707" s="257">
        <f>_xll.qlIndexFixing($BE$1,AZ1707,TRUE,_xll.ohTrigger(Trigger,Trigger12M))</f>
        <v>1.4041375849482779E-2</v>
      </c>
    </row>
    <row r="1708" spans="51:56" ht="11.25" customHeight="1" x14ac:dyDescent="0.25">
      <c r="AY1708" s="106" t="s">
        <v>83</v>
      </c>
      <c r="AZ1708" s="105">
        <f>_xll.qlInterestRateIndexFixingDate(Currency&amp;"ibor"&amp;Tenor,BA1708,Trigger)</f>
        <v>51284</v>
      </c>
      <c r="BA1708" s="105">
        <f>_xll.qlCalendarAdvance(Calendar,BA1707,AY1708,"f",,Trigger)</f>
        <v>51286</v>
      </c>
      <c r="BB1708" s="105">
        <f>_xll.qlInterestRateIndexMaturity(Currency&amp;"ibor"&amp;Tenor,BA1708,Trigger)</f>
        <v>51651</v>
      </c>
      <c r="BC1708" s="257">
        <f>_xll.qlIndexFixing($AC$5,AZ1708,TRUE,_xll.ohTrigger(Trigger,Trigger12M))</f>
        <v>1.4392769027425482E-2</v>
      </c>
      <c r="BD1708" s="257">
        <f>_xll.qlIndexFixing($BE$1,AZ1708,TRUE,_xll.ohTrigger(Trigger,Trigger12M))</f>
        <v>1.4042361237418631E-2</v>
      </c>
    </row>
    <row r="1709" spans="51:56" ht="11.25" customHeight="1" x14ac:dyDescent="0.25">
      <c r="AY1709" s="106" t="s">
        <v>83</v>
      </c>
      <c r="AZ1709" s="105">
        <f>_xll.qlInterestRateIndexFixingDate(Currency&amp;"ibor"&amp;Tenor,BA1709,Trigger)</f>
        <v>51291</v>
      </c>
      <c r="BA1709" s="105">
        <f>_xll.qlCalendarAdvance(Calendar,BA1708,AY1709,"f",,Trigger)</f>
        <v>51293</v>
      </c>
      <c r="BB1709" s="105">
        <f>_xll.qlInterestRateIndexMaturity(Currency&amp;"ibor"&amp;Tenor,BA1709,Trigger)</f>
        <v>51658</v>
      </c>
      <c r="BC1709" s="257">
        <f>_xll.qlIndexFixing($AC$5,AZ1709,TRUE,_xll.ohTrigger(Trigger,Trigger12M))</f>
        <v>1.4392187079049747E-2</v>
      </c>
      <c r="BD1709" s="257">
        <f>_xll.qlIndexFixing($BE$1,AZ1709,TRUE,_xll.ohTrigger(Trigger,Trigger12M))</f>
        <v>1.4043351556512429E-2</v>
      </c>
    </row>
    <row r="1710" spans="51:56" ht="11.25" customHeight="1" x14ac:dyDescent="0.25">
      <c r="AY1710" s="106" t="s">
        <v>83</v>
      </c>
      <c r="AZ1710" s="105">
        <f>_xll.qlInterestRateIndexFixingDate(Currency&amp;"ibor"&amp;Tenor,BA1710,Trigger)</f>
        <v>51298</v>
      </c>
      <c r="BA1710" s="105">
        <f>_xll.qlCalendarAdvance(Calendar,BA1709,AY1710,"f",,Trigger)</f>
        <v>51300</v>
      </c>
      <c r="BB1710" s="105">
        <f>_xll.qlInterestRateIndexMaturity(Currency&amp;"ibor"&amp;Tenor,BA1710,Trigger)</f>
        <v>51665</v>
      </c>
      <c r="BC1710" s="257">
        <f>_xll.qlIndexFixing($AC$5,AZ1710,TRUE,_xll.ohTrigger(Trigger,Trigger12M))</f>
        <v>1.4392300577749938E-2</v>
      </c>
      <c r="BD1710" s="257">
        <f>_xll.qlIndexFixing($BE$1,AZ1710,TRUE,_xll.ohTrigger(Trigger,Trigger12M))</f>
        <v>1.4044345528404402E-2</v>
      </c>
    </row>
    <row r="1711" spans="51:56" ht="11.25" customHeight="1" x14ac:dyDescent="0.25">
      <c r="AY1711" s="106" t="s">
        <v>83</v>
      </c>
      <c r="AZ1711" s="105">
        <f>_xll.qlInterestRateIndexFixingDate(Currency&amp;"ibor"&amp;Tenor,BA1711,Trigger)</f>
        <v>51305</v>
      </c>
      <c r="BA1711" s="105">
        <f>_xll.qlCalendarAdvance(Calendar,BA1710,AY1711,"f",,Trigger)</f>
        <v>51307</v>
      </c>
      <c r="BB1711" s="105">
        <f>_xll.qlInterestRateIndexMaturity(Currency&amp;"ibor"&amp;Tenor,BA1711,Trigger)</f>
        <v>51672</v>
      </c>
      <c r="BC1711" s="257">
        <f>_xll.qlIndexFixing($AC$5,AZ1711,TRUE,_xll.ohTrigger(Trigger,Trigger12M))</f>
        <v>1.4392413184197284E-2</v>
      </c>
      <c r="BD1711" s="257">
        <f>_xll.qlIndexFixing($BE$1,AZ1711,TRUE,_xll.ohTrigger(Trigger,Trigger12M))</f>
        <v>1.4045342902100143E-2</v>
      </c>
    </row>
    <row r="1712" spans="51:56" ht="11.25" customHeight="1" x14ac:dyDescent="0.25">
      <c r="AY1712" s="106" t="s">
        <v>83</v>
      </c>
      <c r="AZ1712" s="105">
        <f>_xll.qlInterestRateIndexFixingDate(Currency&amp;"ibor"&amp;Tenor,BA1712,Trigger)</f>
        <v>51312</v>
      </c>
      <c r="BA1712" s="105">
        <f>_xll.qlCalendarAdvance(Calendar,BA1711,AY1712,"f",,Trigger)</f>
        <v>51314</v>
      </c>
      <c r="BB1712" s="105">
        <f>_xll.qlInterestRateIndexMaturity(Currency&amp;"ibor"&amp;Tenor,BA1712,Trigger)</f>
        <v>51679</v>
      </c>
      <c r="BC1712" s="257">
        <f>_xll.qlIndexFixing($AC$5,AZ1712,TRUE,_xll.ohTrigger(Trigger,Trigger12M))</f>
        <v>1.4392524898391781E-2</v>
      </c>
      <c r="BD1712" s="257">
        <f>_xll.qlIndexFixing($BE$1,AZ1712,TRUE,_xll.ohTrigger(Trigger,Trigger12M))</f>
        <v>1.4046343685709114E-2</v>
      </c>
    </row>
    <row r="1713" spans="51:56" ht="11.25" customHeight="1" x14ac:dyDescent="0.25">
      <c r="AY1713" s="106" t="s">
        <v>83</v>
      </c>
      <c r="AZ1713" s="105">
        <f>_xll.qlInterestRateIndexFixingDate(Currency&amp;"ibor"&amp;Tenor,BA1713,Trigger)</f>
        <v>51319</v>
      </c>
      <c r="BA1713" s="105">
        <f>_xll.qlCalendarAdvance(Calendar,BA1712,AY1713,"f",,Trigger)</f>
        <v>51321</v>
      </c>
      <c r="BB1713" s="105">
        <f>_xll.qlInterestRateIndexMaturity(Currency&amp;"ibor"&amp;Tenor,BA1713,Trigger)</f>
        <v>51686</v>
      </c>
      <c r="BC1713" s="257">
        <f>_xll.qlIndexFixing($AC$5,AZ1713,TRUE,_xll.ohTrigger(Trigger,Trigger12M))</f>
        <v>1.4392635720332775E-2</v>
      </c>
      <c r="BD1713" s="257">
        <f>_xll.qlIndexFixing($BE$1,AZ1713,TRUE,_xll.ohTrigger(Trigger,Trigger12M))</f>
        <v>1.4047347887341867E-2</v>
      </c>
    </row>
    <row r="1714" spans="51:56" ht="11.25" customHeight="1" x14ac:dyDescent="0.25">
      <c r="AY1714" s="106" t="s">
        <v>83</v>
      </c>
      <c r="AZ1714" s="105">
        <f>_xll.qlInterestRateIndexFixingDate(Currency&amp;"ibor"&amp;Tenor,BA1714,Trigger)</f>
        <v>51326</v>
      </c>
      <c r="BA1714" s="105">
        <f>_xll.qlCalendarAdvance(Calendar,BA1713,AY1714,"f",,Trigger)</f>
        <v>51328</v>
      </c>
      <c r="BB1714" s="105">
        <f>_xll.qlInterestRateIndexMaturity(Currency&amp;"ibor"&amp;Tenor,BA1714,Trigger)</f>
        <v>51693</v>
      </c>
      <c r="BC1714" s="257">
        <f>_xll.qlIndexFixing($AC$5,AZ1714,TRUE,_xll.ohTrigger(Trigger,Trigger12M))</f>
        <v>1.4392745650020047E-2</v>
      </c>
      <c r="BD1714" s="257">
        <f>_xll.qlIndexFixing($BE$1,AZ1714,TRUE,_xll.ohTrigger(Trigger,Trigger12M))</f>
        <v>1.4048355515107858E-2</v>
      </c>
    </row>
    <row r="1715" spans="51:56" ht="11.25" customHeight="1" x14ac:dyDescent="0.25">
      <c r="AY1715" s="106" t="s">
        <v>83</v>
      </c>
      <c r="AZ1715" s="105">
        <f>_xll.qlInterestRateIndexFixingDate(Currency&amp;"ibor"&amp;Tenor,BA1715,Trigger)</f>
        <v>51333</v>
      </c>
      <c r="BA1715" s="105">
        <f>_xll.qlCalendarAdvance(Calendar,BA1714,AY1715,"f",,Trigger)</f>
        <v>51335</v>
      </c>
      <c r="BB1715" s="105">
        <f>_xll.qlInterestRateIndexMaturity(Currency&amp;"ibor"&amp;Tenor,BA1715,Trigger)</f>
        <v>51700</v>
      </c>
      <c r="BC1715" s="257">
        <f>_xll.qlIndexFixing($AC$5,AZ1715,TRUE,_xll.ohTrigger(Trigger,Trigger12M))</f>
        <v>1.4392854687453376E-2</v>
      </c>
      <c r="BD1715" s="257">
        <f>_xll.qlIndexFixing($BE$1,AZ1715,TRUE,_xll.ohTrigger(Trigger,Trigger12M))</f>
        <v>1.4049366577117644E-2</v>
      </c>
    </row>
    <row r="1716" spans="51:56" ht="11.25" customHeight="1" x14ac:dyDescent="0.25">
      <c r="AY1716" s="106" t="s">
        <v>83</v>
      </c>
      <c r="AZ1716" s="105">
        <f>_xll.qlInterestRateIndexFixingDate(Currency&amp;"ibor"&amp;Tenor,BA1716,Trigger)</f>
        <v>51340</v>
      </c>
      <c r="BA1716" s="105">
        <f>_xll.qlCalendarAdvance(Calendar,BA1715,AY1716,"f",,Trigger)</f>
        <v>51342</v>
      </c>
      <c r="BB1716" s="105">
        <f>_xll.qlInterestRateIndexMaturity(Currency&amp;"ibor"&amp;Tenor,BA1716,Trigger)</f>
        <v>51707</v>
      </c>
      <c r="BC1716" s="257">
        <f>_xll.qlIndexFixing($AC$5,AZ1716,TRUE,_xll.ohTrigger(Trigger,Trigger12M))</f>
        <v>1.4392962832632104E-2</v>
      </c>
      <c r="BD1716" s="257">
        <f>_xll.qlIndexFixing($BE$1,AZ1716,TRUE,_xll.ohTrigger(Trigger,Trigger12M))</f>
        <v>1.405038108148134E-2</v>
      </c>
    </row>
    <row r="1717" spans="51:56" ht="11.25" customHeight="1" x14ac:dyDescent="0.25">
      <c r="AY1717" s="106" t="s">
        <v>83</v>
      </c>
      <c r="AZ1717" s="105">
        <f>_xll.qlInterestRateIndexFixingDate(Currency&amp;"ibor"&amp;Tenor,BA1717,Trigger)</f>
        <v>51347</v>
      </c>
      <c r="BA1717" s="105">
        <f>_xll.qlCalendarAdvance(Calendar,BA1716,AY1717,"f",,Trigger)</f>
        <v>51349</v>
      </c>
      <c r="BB1717" s="105">
        <f>_xll.qlInterestRateIndexMaturity(Currency&amp;"ibor"&amp;Tenor,BA1717,Trigger)</f>
        <v>51714</v>
      </c>
      <c r="BC1717" s="257">
        <f>_xll.qlIndexFixing($AC$5,AZ1717,TRUE,_xll.ohTrigger(Trigger,Trigger12M))</f>
        <v>1.4393070085556455E-2</v>
      </c>
      <c r="BD1717" s="257">
        <f>_xll.qlIndexFixing($BE$1,AZ1717,TRUE,_xll.ohTrigger(Trigger,Trigger12M))</f>
        <v>1.405139903630862E-2</v>
      </c>
    </row>
    <row r="1718" spans="51:56" ht="11.25" customHeight="1" x14ac:dyDescent="0.25">
      <c r="AY1718" s="106" t="s">
        <v>83</v>
      </c>
      <c r="AZ1718" s="105">
        <f>_xll.qlInterestRateIndexFixingDate(Currency&amp;"ibor"&amp;Tenor,BA1718,Trigger)</f>
        <v>51354</v>
      </c>
      <c r="BA1718" s="105">
        <f>_xll.qlCalendarAdvance(Calendar,BA1717,AY1718,"f",,Trigger)</f>
        <v>51356</v>
      </c>
      <c r="BB1718" s="105">
        <f>_xll.qlInterestRateIndexMaturity(Currency&amp;"ibor"&amp;Tenor,BA1718,Trigger)</f>
        <v>51721</v>
      </c>
      <c r="BC1718" s="257">
        <f>_xll.qlIndexFixing($AC$5,AZ1718,TRUE,_xll.ohTrigger(Trigger,Trigger12M))</f>
        <v>1.4393176446225987E-2</v>
      </c>
      <c r="BD1718" s="257">
        <f>_xll.qlIndexFixing($BE$1,AZ1718,TRUE,_xll.ohTrigger(Trigger,Trigger12M))</f>
        <v>1.405242044971026E-2</v>
      </c>
    </row>
    <row r="1719" spans="51:56" ht="11.25" customHeight="1" x14ac:dyDescent="0.25">
      <c r="AY1719" s="106" t="s">
        <v>83</v>
      </c>
      <c r="AZ1719" s="105">
        <f>_xll.qlInterestRateIndexFixingDate(Currency&amp;"ibor"&amp;Tenor,BA1719,Trigger)</f>
        <v>51361</v>
      </c>
      <c r="BA1719" s="105">
        <f>_xll.qlCalendarAdvance(Calendar,BA1718,AY1719,"f",,Trigger)</f>
        <v>51363</v>
      </c>
      <c r="BB1719" s="105">
        <f>_xll.qlInterestRateIndexMaturity(Currency&amp;"ibor"&amp;Tenor,BA1719,Trigger)</f>
        <v>51728</v>
      </c>
      <c r="BC1719" s="257">
        <f>_xll.qlIndexFixing($AC$5,AZ1719,TRUE,_xll.ohTrigger(Trigger,Trigger12M))</f>
        <v>1.4393281914640482E-2</v>
      </c>
      <c r="BD1719" s="257">
        <f>_xll.qlIndexFixing($BE$1,AZ1719,TRUE,_xll.ohTrigger(Trigger,Trigger12M))</f>
        <v>1.4053445329796372E-2</v>
      </c>
    </row>
    <row r="1720" spans="51:56" ht="11.25" customHeight="1" x14ac:dyDescent="0.25">
      <c r="AY1720" s="106" t="s">
        <v>83</v>
      </c>
      <c r="AZ1720" s="105">
        <f>_xll.qlInterestRateIndexFixingDate(Currency&amp;"ibor"&amp;Tenor,BA1720,Trigger)</f>
        <v>51368</v>
      </c>
      <c r="BA1720" s="105">
        <f>_xll.qlCalendarAdvance(Calendar,BA1719,AY1720,"f",,Trigger)</f>
        <v>51370</v>
      </c>
      <c r="BB1720" s="105">
        <f>_xll.qlInterestRateIndexMaturity(Currency&amp;"ibor"&amp;Tenor,BA1720,Trigger)</f>
        <v>51735</v>
      </c>
      <c r="BC1720" s="257">
        <f>_xll.qlIndexFixing($AC$5,AZ1720,TRUE,_xll.ohTrigger(Trigger,Trigger12M))</f>
        <v>1.4393386490799282E-2</v>
      </c>
      <c r="BD1720" s="257">
        <f>_xll.qlIndexFixing($BE$1,AZ1720,TRUE,_xll.ohTrigger(Trigger,Trigger12M))</f>
        <v>1.4054473684677294E-2</v>
      </c>
    </row>
    <row r="1721" spans="51:56" ht="11.25" customHeight="1" x14ac:dyDescent="0.25">
      <c r="AY1721" s="106" t="s">
        <v>83</v>
      </c>
      <c r="AZ1721" s="105">
        <f>_xll.qlInterestRateIndexFixingDate(Currency&amp;"ibor"&amp;Tenor,BA1721,Trigger)</f>
        <v>51375</v>
      </c>
      <c r="BA1721" s="105">
        <f>_xll.qlCalendarAdvance(Calendar,BA1720,AY1721,"f",,Trigger)</f>
        <v>51377</v>
      </c>
      <c r="BB1721" s="105">
        <f>_xll.qlInterestRateIndexMaturity(Currency&amp;"ibor"&amp;Tenor,BA1721,Trigger)</f>
        <v>51742</v>
      </c>
      <c r="BC1721" s="257">
        <f>_xll.qlIndexFixing($AC$5,AZ1721,TRUE,_xll.ohTrigger(Trigger,Trigger12M))</f>
        <v>1.4393490174702829E-2</v>
      </c>
      <c r="BD1721" s="257">
        <f>_xll.qlIndexFixing($BE$1,AZ1721,TRUE,_xll.ohTrigger(Trigger,Trigger12M))</f>
        <v>1.4055505522463794E-2</v>
      </c>
    </row>
    <row r="1722" spans="51:56" ht="11.25" customHeight="1" x14ac:dyDescent="0.25">
      <c r="AY1722" s="106" t="s">
        <v>83</v>
      </c>
      <c r="AZ1722" s="105">
        <f>_xll.qlInterestRateIndexFixingDate(Currency&amp;"ibor"&amp;Tenor,BA1722,Trigger)</f>
        <v>51382</v>
      </c>
      <c r="BA1722" s="105">
        <f>_xll.qlCalendarAdvance(Calendar,BA1721,AY1722,"f",,Trigger)</f>
        <v>51384</v>
      </c>
      <c r="BB1722" s="105">
        <f>_xll.qlInterestRateIndexMaturity(Currency&amp;"ibor"&amp;Tenor,BA1722,Trigger)</f>
        <v>51749</v>
      </c>
      <c r="BC1722" s="257">
        <f>_xll.qlIndexFixing($AC$5,AZ1722,TRUE,_xll.ohTrigger(Trigger,Trigger12M))</f>
        <v>1.4393592966349802E-2</v>
      </c>
      <c r="BD1722" s="257">
        <f>_xll.qlIndexFixing($BE$1,AZ1722,TRUE,_xll.ohTrigger(Trigger,Trigger12M))</f>
        <v>1.405654085126643E-2</v>
      </c>
    </row>
    <row r="1723" spans="51:56" ht="11.25" customHeight="1" x14ac:dyDescent="0.25">
      <c r="AY1723" s="106" t="s">
        <v>83</v>
      </c>
      <c r="AZ1723" s="105">
        <f>_xll.qlInterestRateIndexFixingDate(Currency&amp;"ibor"&amp;Tenor,BA1723,Trigger)</f>
        <v>51389</v>
      </c>
      <c r="BA1723" s="105">
        <f>_xll.qlCalendarAdvance(Calendar,BA1722,AY1723,"f",,Trigger)</f>
        <v>51391</v>
      </c>
      <c r="BB1723" s="105">
        <f>_xll.qlInterestRateIndexMaturity(Currency&amp;"ibor"&amp;Tenor,BA1723,Trigger)</f>
        <v>51756</v>
      </c>
      <c r="BC1723" s="257">
        <f>_xll.qlIndexFixing($AC$5,AZ1723,TRUE,_xll.ohTrigger(Trigger,Trigger12M))</f>
        <v>1.4393694865740865E-2</v>
      </c>
      <c r="BD1723" s="257">
        <f>_xll.qlIndexFixing($BE$1,AZ1723,TRUE,_xll.ohTrigger(Trigger,Trigger12M))</f>
        <v>1.4057579679195752E-2</v>
      </c>
    </row>
    <row r="1724" spans="51:56" ht="11.25" customHeight="1" x14ac:dyDescent="0.25">
      <c r="AY1724" s="106" t="s">
        <v>83</v>
      </c>
      <c r="AZ1724" s="105">
        <f>_xll.qlInterestRateIndexFixingDate(Currency&amp;"ibor"&amp;Tenor,BA1724,Trigger)</f>
        <v>51396</v>
      </c>
      <c r="BA1724" s="105">
        <f>_xll.qlCalendarAdvance(Calendar,BA1723,AY1724,"f",,Trigger)</f>
        <v>51398</v>
      </c>
      <c r="BB1724" s="105">
        <f>_xll.qlInterestRateIndexMaturity(Currency&amp;"ibor"&amp;Tenor,BA1724,Trigger)</f>
        <v>51763</v>
      </c>
      <c r="BC1724" s="257">
        <f>_xll.qlIndexFixing($AC$5,AZ1724,TRUE,_xll.ohTrigger(Trigger,Trigger12M))</f>
        <v>1.4393795872875358E-2</v>
      </c>
      <c r="BD1724" s="257">
        <f>_xll.qlIndexFixing($BE$1,AZ1724,TRUE,_xll.ohTrigger(Trigger,Trigger12M))</f>
        <v>1.4058622014361876E-2</v>
      </c>
    </row>
    <row r="1725" spans="51:56" ht="11.25" customHeight="1" x14ac:dyDescent="0.25">
      <c r="AY1725" s="106" t="s">
        <v>83</v>
      </c>
      <c r="AZ1725" s="105">
        <f>_xll.qlInterestRateIndexFixingDate(Currency&amp;"ibor"&amp;Tenor,BA1725,Trigger)</f>
        <v>51403</v>
      </c>
      <c r="BA1725" s="105">
        <f>_xll.qlCalendarAdvance(Calendar,BA1724,AY1725,"f",,Trigger)</f>
        <v>51405</v>
      </c>
      <c r="BB1725" s="105">
        <f>_xll.qlInterestRateIndexMaturity(Currency&amp;"ibor"&amp;Tenor,BA1725,Trigger)</f>
        <v>51770</v>
      </c>
      <c r="BC1725" s="257">
        <f>_xll.qlIndexFixing($AC$5,AZ1725,TRUE,_xll.ohTrigger(Trigger,Trigger12M))</f>
        <v>1.4393895987752842E-2</v>
      </c>
      <c r="BD1725" s="257">
        <f>_xll.qlIndexFixing($BE$1,AZ1725,TRUE,_xll.ohTrigger(Trigger,Trigger12M))</f>
        <v>1.4059667864876451E-2</v>
      </c>
    </row>
    <row r="1726" spans="51:56" ht="11.25" customHeight="1" x14ac:dyDescent="0.25">
      <c r="AY1726" s="106" t="s">
        <v>83</v>
      </c>
      <c r="AZ1726" s="105">
        <f>_xll.qlInterestRateIndexFixingDate(Currency&amp;"ibor"&amp;Tenor,BA1726,Trigger)</f>
        <v>51410</v>
      </c>
      <c r="BA1726" s="105">
        <f>_xll.qlCalendarAdvance(Calendar,BA1725,AY1726,"f",,Trigger)</f>
        <v>51412</v>
      </c>
      <c r="BB1726" s="105">
        <f>_xll.qlInterestRateIndexMaturity(Currency&amp;"ibor"&amp;Tenor,BA1726,Trigger)</f>
        <v>51777</v>
      </c>
      <c r="BC1726" s="257">
        <f>_xll.qlIndexFixing($AC$5,AZ1726,TRUE,_xll.ohTrigger(Trigger,Trigger12M))</f>
        <v>1.4393995210373536E-2</v>
      </c>
      <c r="BD1726" s="257">
        <f>_xll.qlIndexFixing($BE$1,AZ1726,TRUE,_xll.ohTrigger(Trigger,Trigger12M))</f>
        <v>1.406071723885003E-2</v>
      </c>
    </row>
    <row r="1727" spans="51:56" ht="11.25" customHeight="1" x14ac:dyDescent="0.25">
      <c r="AY1727" s="106" t="s">
        <v>83</v>
      </c>
      <c r="AZ1727" s="105">
        <f>_xll.qlInterestRateIndexFixingDate(Currency&amp;"ibor"&amp;Tenor,BA1727,Trigger)</f>
        <v>51417</v>
      </c>
      <c r="BA1727" s="105">
        <f>_xll.qlCalendarAdvance(Calendar,BA1726,AY1727,"f",,Trigger)</f>
        <v>51419</v>
      </c>
      <c r="BB1727" s="105">
        <f>_xll.qlInterestRateIndexMaturity(Currency&amp;"ibor"&amp;Tenor,BA1727,Trigger)</f>
        <v>51784</v>
      </c>
      <c r="BC1727" s="257">
        <f>_xll.qlIndexFixing($AC$5,AZ1727,TRUE,_xll.ohTrigger(Trigger,Trigger12M))</f>
        <v>1.4394093540737004E-2</v>
      </c>
      <c r="BD1727" s="257">
        <f>_xll.qlIndexFixing($BE$1,AZ1727,TRUE,_xll.ohTrigger(Trigger,Trigger12M))</f>
        <v>1.4061770144392948E-2</v>
      </c>
    </row>
    <row r="1728" spans="51:56" ht="11.25" customHeight="1" x14ac:dyDescent="0.25">
      <c r="AY1728" s="106" t="s">
        <v>83</v>
      </c>
      <c r="AZ1728" s="105">
        <f>_xll.qlInterestRateIndexFixingDate(Currency&amp;"ibor"&amp;Tenor,BA1728,Trigger)</f>
        <v>51424</v>
      </c>
      <c r="BA1728" s="105">
        <f>_xll.qlCalendarAdvance(Calendar,BA1727,AY1728,"f",,Trigger)</f>
        <v>51426</v>
      </c>
      <c r="BB1728" s="105">
        <f>_xll.qlInterestRateIndexMaturity(Currency&amp;"ibor"&amp;Tenor,BA1728,Trigger)</f>
        <v>51791</v>
      </c>
      <c r="BC1728" s="257">
        <f>_xll.qlIndexFixing($AC$5,AZ1728,TRUE,_xll.ohTrigger(Trigger,Trigger12M))</f>
        <v>1.4394190978842369E-2</v>
      </c>
      <c r="BD1728" s="257">
        <f>_xll.qlIndexFixing($BE$1,AZ1728,TRUE,_xll.ohTrigger(Trigger,Trigger12M))</f>
        <v>1.4062826589617071E-2</v>
      </c>
    </row>
    <row r="1729" spans="51:56" ht="11.25" customHeight="1" x14ac:dyDescent="0.25">
      <c r="AY1729" s="106" t="s">
        <v>83</v>
      </c>
      <c r="AZ1729" s="105">
        <f>_xll.qlInterestRateIndexFixingDate(Currency&amp;"ibor"&amp;Tenor,BA1729,Trigger)</f>
        <v>51431</v>
      </c>
      <c r="BA1729" s="105">
        <f>_xll.qlCalendarAdvance(Calendar,BA1728,AY1729,"f",,Trigger)</f>
        <v>51433</v>
      </c>
      <c r="BB1729" s="105">
        <f>_xll.qlInterestRateIndexMaturity(Currency&amp;"ibor"&amp;Tenor,BA1729,Trigger)</f>
        <v>51798</v>
      </c>
      <c r="BC1729" s="257">
        <f>_xll.qlIndexFixing($AC$5,AZ1729,TRUE,_xll.ohTrigger(Trigger,Trigger12M))</f>
        <v>1.439428752469007E-2</v>
      </c>
      <c r="BD1729" s="257">
        <f>_xll.qlIndexFixing($BE$1,AZ1729,TRUE,_xll.ohTrigger(Trigger,Trigger12M))</f>
        <v>1.4063886582632735E-2</v>
      </c>
    </row>
    <row r="1730" spans="51:56" ht="11.25" customHeight="1" x14ac:dyDescent="0.25">
      <c r="AY1730" s="106" t="s">
        <v>83</v>
      </c>
      <c r="AZ1730" s="105">
        <f>_xll.qlInterestRateIndexFixingDate(Currency&amp;"ibor"&amp;Tenor,BA1730,Trigger)</f>
        <v>51438</v>
      </c>
      <c r="BA1730" s="105">
        <f>_xll.qlCalendarAdvance(Calendar,BA1729,AY1730,"f",,Trigger)</f>
        <v>51440</v>
      </c>
      <c r="BB1730" s="105">
        <f>_xll.qlInterestRateIndexMaturity(Currency&amp;"ibor"&amp;Tenor,BA1730,Trigger)</f>
        <v>51805</v>
      </c>
      <c r="BC1730" s="257">
        <f>_xll.qlIndexFixing($AC$5,AZ1730,TRUE,_xll.ohTrigger(Trigger,Trigger12M))</f>
        <v>1.4394383178279667E-2</v>
      </c>
      <c r="BD1730" s="257">
        <f>_xll.qlIndexFixing($BE$1,AZ1730,TRUE,_xll.ohTrigger(Trigger,Trigger12M))</f>
        <v>1.4064950131551806E-2</v>
      </c>
    </row>
    <row r="1731" spans="51:56" ht="11.25" customHeight="1" x14ac:dyDescent="0.25">
      <c r="AY1731" s="106" t="s">
        <v>83</v>
      </c>
      <c r="AZ1731" s="105">
        <f>_xll.qlInterestRateIndexFixingDate(Currency&amp;"ibor"&amp;Tenor,BA1731,Trigger)</f>
        <v>51445</v>
      </c>
      <c r="BA1731" s="105">
        <f>_xll.qlCalendarAdvance(Calendar,BA1730,AY1731,"f",,Trigger)</f>
        <v>51447</v>
      </c>
      <c r="BB1731" s="105">
        <f>_xll.qlInterestRateIndexMaturity(Currency&amp;"ibor"&amp;Tenor,BA1731,Trigger)</f>
        <v>51812</v>
      </c>
      <c r="BC1731" s="257">
        <f>_xll.qlIndexFixing($AC$5,AZ1731,TRUE,_xll.ohTrigger(Trigger,Trigger12M))</f>
        <v>1.4394477939610942E-2</v>
      </c>
      <c r="BD1731" s="257">
        <f>_xll.qlIndexFixing($BE$1,AZ1731,TRUE,_xll.ohTrigger(Trigger,Trigger12M))</f>
        <v>1.4066017244484398E-2</v>
      </c>
    </row>
    <row r="1732" spans="51:56" ht="11.25" customHeight="1" x14ac:dyDescent="0.25">
      <c r="AY1732" s="106" t="s">
        <v>83</v>
      </c>
      <c r="AZ1732" s="105">
        <f>_xll.qlInterestRateIndexFixingDate(Currency&amp;"ibor"&amp;Tenor,BA1732,Trigger)</f>
        <v>51452</v>
      </c>
      <c r="BA1732" s="105">
        <f>_xll.qlCalendarAdvance(Calendar,BA1731,AY1732,"f",,Trigger)</f>
        <v>51454</v>
      </c>
      <c r="BB1732" s="105">
        <f>_xll.qlInterestRateIndexMaturity(Currency&amp;"ibor"&amp;Tenor,BA1732,Trigger)</f>
        <v>51819</v>
      </c>
      <c r="BC1732" s="257">
        <f>_xll.qlIndexFixing($AC$5,AZ1732,TRUE,_xll.ohTrigger(Trigger,Trigger12M))</f>
        <v>1.4394571808683676E-2</v>
      </c>
      <c r="BD1732" s="257">
        <f>_xll.qlIndexFixing($BE$1,AZ1732,TRUE,_xll.ohTrigger(Trigger,Trigger12M))</f>
        <v>1.406708792954282E-2</v>
      </c>
    </row>
    <row r="1733" spans="51:56" ht="11.25" customHeight="1" x14ac:dyDescent="0.25">
      <c r="AY1733" s="106" t="s">
        <v>83</v>
      </c>
      <c r="AZ1733" s="105">
        <f>_xll.qlInterestRateIndexFixingDate(Currency&amp;"ibor"&amp;Tenor,BA1733,Trigger)</f>
        <v>51459</v>
      </c>
      <c r="BA1733" s="105">
        <f>_xll.qlCalendarAdvance(Calendar,BA1732,AY1733,"f",,Trigger)</f>
        <v>51461</v>
      </c>
      <c r="BB1733" s="105">
        <f>_xll.qlInterestRateIndexMaturity(Currency&amp;"ibor"&amp;Tenor,BA1733,Trigger)</f>
        <v>51826</v>
      </c>
      <c r="BC1733" s="257">
        <f>_xll.qlIndexFixing($AC$5,AZ1733,TRUE,_xll.ohTrigger(Trigger,Trigger12M))</f>
        <v>1.4394664785497649E-2</v>
      </c>
      <c r="BD1733" s="257">
        <f>_xll.qlIndexFixing($BE$1,AZ1733,TRUE,_xll.ohTrigger(Trigger,Trigger12M))</f>
        <v>1.4068162194838059E-2</v>
      </c>
    </row>
    <row r="1734" spans="51:56" ht="11.25" customHeight="1" x14ac:dyDescent="0.25">
      <c r="AY1734" s="106" t="s">
        <v>83</v>
      </c>
      <c r="AZ1734" s="105">
        <f>_xll.qlInterestRateIndexFixingDate(Currency&amp;"ibor"&amp;Tenor,BA1734,Trigger)</f>
        <v>51466</v>
      </c>
      <c r="BA1734" s="105">
        <f>_xll.qlCalendarAdvance(Calendar,BA1733,AY1734,"f",,Trigger)</f>
        <v>51468</v>
      </c>
      <c r="BB1734" s="105">
        <f>_xll.qlInterestRateIndexMaturity(Currency&amp;"ibor"&amp;Tenor,BA1734,Trigger)</f>
        <v>51833</v>
      </c>
      <c r="BC1734" s="257">
        <f>_xll.qlIndexFixing($AC$5,AZ1734,TRUE,_xll.ohTrigger(Trigger,Trigger12M))</f>
        <v>1.4394756870051987E-2</v>
      </c>
      <c r="BD1734" s="257">
        <f>_xll.qlIndexFixing($BE$1,AZ1734,TRUE,_xll.ohTrigger(Trigger,Trigger12M))</f>
        <v>1.406924004848133E-2</v>
      </c>
    </row>
    <row r="1735" spans="51:56" ht="11.25" customHeight="1" x14ac:dyDescent="0.25">
      <c r="AY1735" s="106" t="s">
        <v>83</v>
      </c>
      <c r="AZ1735" s="105">
        <f>_xll.qlInterestRateIndexFixingDate(Currency&amp;"ibor"&amp;Tenor,BA1735,Trigger)</f>
        <v>51473</v>
      </c>
      <c r="BA1735" s="105">
        <f>_xll.qlCalendarAdvance(Calendar,BA1734,AY1735,"f",,Trigger)</f>
        <v>51475</v>
      </c>
      <c r="BB1735" s="105">
        <f>_xll.qlInterestRateIndexMaturity(Currency&amp;"ibor"&amp;Tenor,BA1735,Trigger)</f>
        <v>51840</v>
      </c>
      <c r="BC1735" s="257">
        <f>_xll.qlIndexFixing($AC$5,AZ1735,TRUE,_xll.ohTrigger(Trigger,Trigger12M))</f>
        <v>1.4394848062347346E-2</v>
      </c>
      <c r="BD1735" s="257">
        <f>_xll.qlIndexFixing($BE$1,AZ1735,TRUE,_xll.ohTrigger(Trigger,Trigger12M))</f>
        <v>1.4070321498584278E-2</v>
      </c>
    </row>
    <row r="1736" spans="51:56" ht="11.25" customHeight="1" x14ac:dyDescent="0.25">
      <c r="AY1736" s="106" t="s">
        <v>83</v>
      </c>
      <c r="AZ1736" s="105">
        <f>_xll.qlInterestRateIndexFixingDate(Currency&amp;"ibor"&amp;Tenor,BA1736,Trigger)</f>
        <v>51480</v>
      </c>
      <c r="BA1736" s="105">
        <f>_xll.qlCalendarAdvance(Calendar,BA1735,AY1736,"f",,Trigger)</f>
        <v>51482</v>
      </c>
      <c r="BB1736" s="105">
        <f>_xll.qlInterestRateIndexMaturity(Currency&amp;"ibor"&amp;Tenor,BA1736,Trigger)</f>
        <v>51847</v>
      </c>
      <c r="BC1736" s="257">
        <f>_xll.qlIndexFixing($AC$5,AZ1736,TRUE,_xll.ohTrigger(Trigger,Trigger12M))</f>
        <v>1.4394938362383069E-2</v>
      </c>
      <c r="BD1736" s="257">
        <f>_xll.qlIndexFixing($BE$1,AZ1736,TRUE,_xll.ohTrigger(Trigger,Trigger12M))</f>
        <v>1.4071406553258335E-2</v>
      </c>
    </row>
    <row r="1737" spans="51:56" ht="11.25" customHeight="1" x14ac:dyDescent="0.25">
      <c r="AY1737" s="106" t="s">
        <v>83</v>
      </c>
      <c r="AZ1737" s="105">
        <f>_xll.qlInterestRateIndexFixingDate(Currency&amp;"ibor"&amp;Tenor,BA1737,Trigger)</f>
        <v>51487</v>
      </c>
      <c r="BA1737" s="105">
        <f>_xll.qlCalendarAdvance(Calendar,BA1736,AY1737,"f",,Trigger)</f>
        <v>51489</v>
      </c>
      <c r="BB1737" s="105">
        <f>_xll.qlInterestRateIndexMaturity(Currency&amp;"ibor"&amp;Tenor,BA1737,Trigger)</f>
        <v>51854</v>
      </c>
      <c r="BC1737" s="257">
        <f>_xll.qlIndexFixing($AC$5,AZ1737,TRUE,_xll.ohTrigger(Trigger,Trigger12M))</f>
        <v>1.4395027770158718E-2</v>
      </c>
      <c r="BD1737" s="257">
        <f>_xll.qlIndexFixing($BE$1,AZ1737,TRUE,_xll.ohTrigger(Trigger,Trigger12M))</f>
        <v>1.4072495220615365E-2</v>
      </c>
    </row>
    <row r="1738" spans="51:56" ht="11.25" customHeight="1" x14ac:dyDescent="0.25">
      <c r="AY1738" s="106" t="s">
        <v>83</v>
      </c>
      <c r="AZ1738" s="105">
        <f>_xll.qlInterestRateIndexFixingDate(Currency&amp;"ibor"&amp;Tenor,BA1738,Trigger)</f>
        <v>51491</v>
      </c>
      <c r="BA1738" s="105">
        <f>_xll.qlCalendarAdvance(Calendar,BA1737,AY1738,"f",,Trigger)</f>
        <v>51497</v>
      </c>
      <c r="BB1738" s="105">
        <f>_xll.qlInterestRateIndexMaturity(Currency&amp;"ibor"&amp;Tenor,BA1738,Trigger)</f>
        <v>51862</v>
      </c>
      <c r="BC1738" s="257">
        <f>_xll.qlIndexFixing($AC$5,AZ1738,TRUE,_xll.ohTrigger(Trigger,Trigger12M))</f>
        <v>1.4395128857910585E-2</v>
      </c>
      <c r="BD1738" s="257">
        <f>_xll.qlIndexFixing($BE$1,AZ1738,TRUE,_xll.ohTrigger(Trigger,Trigger12M))</f>
        <v>1.4073743845979344E-2</v>
      </c>
    </row>
    <row r="1739" spans="51:56" ht="11.25" customHeight="1" x14ac:dyDescent="0.25">
      <c r="AY1739" s="106" t="s">
        <v>83</v>
      </c>
      <c r="AZ1739" s="105">
        <f>_xll.qlInterestRateIndexFixingDate(Currency&amp;"ibor"&amp;Tenor,BA1739,Trigger)</f>
        <v>51501</v>
      </c>
      <c r="BA1739" s="105">
        <f>_xll.qlCalendarAdvance(Calendar,BA1738,AY1739,"f",,Trigger)</f>
        <v>51504</v>
      </c>
      <c r="BB1739" s="105">
        <f>_xll.qlInterestRateIndexMaturity(Currency&amp;"ibor"&amp;Tenor,BA1739,Trigger)</f>
        <v>51869</v>
      </c>
      <c r="BC1739" s="257">
        <f>_xll.qlIndexFixing($AC$5,AZ1739,TRUE,_xll.ohTrigger(Trigger,Trigger12M))</f>
        <v>1.4395216353700268E-2</v>
      </c>
      <c r="BD1739" s="257">
        <f>_xll.qlIndexFixing($BE$1,AZ1739,TRUE,_xll.ohTrigger(Trigger,Trigger12M))</f>
        <v>1.4074840282114434E-2</v>
      </c>
    </row>
    <row r="1740" spans="51:56" ht="11.25" customHeight="1" x14ac:dyDescent="0.25">
      <c r="AY1740" s="106" t="s">
        <v>83</v>
      </c>
      <c r="AZ1740" s="105">
        <f>_xll.qlInterestRateIndexFixingDate(Currency&amp;"ibor"&amp;Tenor,BA1740,Trigger)</f>
        <v>51509</v>
      </c>
      <c r="BA1740" s="105">
        <f>_xll.qlCalendarAdvance(Calendar,BA1739,AY1740,"f",,Trigger)</f>
        <v>51511</v>
      </c>
      <c r="BB1740" s="105">
        <f>_xll.qlInterestRateIndexMaturity(Currency&amp;"ibor"&amp;Tenor,BA1740,Trigger)</f>
        <v>51876</v>
      </c>
      <c r="BC1740" s="257">
        <f>_xll.qlIndexFixing($AC$5,AZ1740,TRUE,_xll.ohTrigger(Trigger,Trigger12M))</f>
        <v>1.4395302957229E-2</v>
      </c>
      <c r="BD1740" s="257">
        <f>_xll.qlIndexFixing($BE$1,AZ1740,TRUE,_xll.ohTrigger(Trigger,Trigger12M))</f>
        <v>1.4075940356426845E-2</v>
      </c>
    </row>
    <row r="1741" spans="51:56" ht="11.25" customHeight="1" x14ac:dyDescent="0.25">
      <c r="AY1741" s="106" t="s">
        <v>83</v>
      </c>
      <c r="AZ1741" s="105">
        <f>_xll.qlInterestRateIndexFixingDate(Currency&amp;"ibor"&amp;Tenor,BA1741,Trigger)</f>
        <v>51516</v>
      </c>
      <c r="BA1741" s="105">
        <f>_xll.qlCalendarAdvance(Calendar,BA1740,AY1741,"f",,Trigger)</f>
        <v>51518</v>
      </c>
      <c r="BB1741" s="105">
        <f>_xll.qlInterestRateIndexMaturity(Currency&amp;"ibor"&amp;Tenor,BA1741,Trigger)</f>
        <v>51883</v>
      </c>
      <c r="BC1741" s="257">
        <f>_xll.qlIndexFixing($AC$5,AZ1741,TRUE,_xll.ohTrigger(Trigger,Trigger12M))</f>
        <v>1.4395388668497001E-2</v>
      </c>
      <c r="BD1741" s="257">
        <f>_xll.qlIndexFixing($BE$1,AZ1741,TRUE,_xll.ohTrigger(Trigger,Trigger12M))</f>
        <v>1.4077044077028006E-2</v>
      </c>
    </row>
    <row r="1742" spans="51:56" ht="11.25" customHeight="1" x14ac:dyDescent="0.25">
      <c r="AY1742" s="106" t="s">
        <v>83</v>
      </c>
      <c r="AZ1742" s="105">
        <f>_xll.qlInterestRateIndexFixingDate(Currency&amp;"ibor"&amp;Tenor,BA1742,Trigger)</f>
        <v>51523</v>
      </c>
      <c r="BA1742" s="105">
        <f>_xll.qlCalendarAdvance(Calendar,BA1741,AY1742,"f",,Trigger)</f>
        <v>51525</v>
      </c>
      <c r="BB1742" s="105">
        <f>_xll.qlInterestRateIndexMaturity(Currency&amp;"ibor"&amp;Tenor,BA1742,Trigger)</f>
        <v>51890</v>
      </c>
      <c r="BC1742" s="257">
        <f>_xll.qlIndexFixing($AC$5,AZ1742,TRUE,_xll.ohTrigger(Trigger,Trigger12M))</f>
        <v>1.439547348750427E-2</v>
      </c>
      <c r="BD1742" s="257">
        <f>_xll.qlIndexFixing($BE$1,AZ1742,TRUE,_xll.ohTrigger(Trigger,Trigger12M))</f>
        <v>1.4078151452030441E-2</v>
      </c>
    </row>
    <row r="1743" spans="51:56" ht="11.25" customHeight="1" x14ac:dyDescent="0.25">
      <c r="AY1743" s="106" t="s">
        <v>83</v>
      </c>
      <c r="AZ1743" s="105">
        <f>_xll.qlInterestRateIndexFixingDate(Currency&amp;"ibor"&amp;Tenor,BA1743,Trigger)</f>
        <v>51530</v>
      </c>
      <c r="BA1743" s="105">
        <f>_xll.qlCalendarAdvance(Calendar,BA1742,AY1743,"f",,Trigger)</f>
        <v>51532</v>
      </c>
      <c r="BB1743" s="105">
        <f>_xll.qlInterestRateIndexMaturity(Currency&amp;"ibor"&amp;Tenor,BA1743,Trigger)</f>
        <v>51897</v>
      </c>
      <c r="BC1743" s="257">
        <f>_xll.qlIndexFixing($AC$5,AZ1743,TRUE,_xll.ohTrigger(Trigger,Trigger12M))</f>
        <v>1.4395557414249933E-2</v>
      </c>
      <c r="BD1743" s="257">
        <f>_xll.qlIndexFixing($BE$1,AZ1743,TRUE,_xll.ohTrigger(Trigger,Trigger12M))</f>
        <v>1.40792624895458E-2</v>
      </c>
    </row>
    <row r="1744" spans="51:56" ht="11.25" customHeight="1" x14ac:dyDescent="0.25">
      <c r="AY1744" s="106" t="s">
        <v>83</v>
      </c>
      <c r="AZ1744" s="105">
        <f>_xll.qlInterestRateIndexFixingDate(Currency&amp;"ibor"&amp;Tenor,BA1744,Trigger)</f>
        <v>51537</v>
      </c>
      <c r="BA1744" s="105">
        <f>_xll.qlCalendarAdvance(Calendar,BA1743,AY1744,"f",,Trigger)</f>
        <v>51539</v>
      </c>
      <c r="BB1744" s="105">
        <f>_xll.qlInterestRateIndexMaturity(Currency&amp;"ibor"&amp;Tenor,BA1744,Trigger)</f>
        <v>51904</v>
      </c>
      <c r="BC1744" s="257">
        <f>_xll.qlIndexFixing($AC$5,AZ1744,TRUE,_xll.ohTrigger(Trigger,Trigger12M))</f>
        <v>1.4395640448734207E-2</v>
      </c>
      <c r="BD1744" s="257">
        <f>_xll.qlIndexFixing($BE$1,AZ1744,TRUE,_xll.ohTrigger(Trigger,Trigger12M))</f>
        <v>1.4080377197686388E-2</v>
      </c>
    </row>
    <row r="1745" spans="51:56" ht="11.25" customHeight="1" x14ac:dyDescent="0.25">
      <c r="AY1745" s="106" t="s">
        <v>83</v>
      </c>
      <c r="AZ1745" s="105">
        <f>_xll.qlInterestRateIndexFixingDate(Currency&amp;"ibor"&amp;Tenor,BA1745,Trigger)</f>
        <v>51544</v>
      </c>
      <c r="BA1745" s="105">
        <f>_xll.qlCalendarAdvance(Calendar,BA1744,AY1745,"f",,Trigger)</f>
        <v>51546</v>
      </c>
      <c r="BB1745" s="105">
        <f>_xll.qlInterestRateIndexMaturity(Currency&amp;"ibor"&amp;Tenor,BA1745,Trigger)</f>
        <v>51911</v>
      </c>
      <c r="BC1745" s="257">
        <f>_xll.qlIndexFixing($AC$5,AZ1745,TRUE,_xll.ohTrigger(Trigger,Trigger12M))</f>
        <v>1.4395722590956657E-2</v>
      </c>
      <c r="BD1745" s="257">
        <f>_xll.qlIndexFixing($BE$1,AZ1745,TRUE,_xll.ohTrigger(Trigger,Trigger12M))</f>
        <v>1.4081495584564507E-2</v>
      </c>
    </row>
    <row r="1746" spans="51:56" ht="11.25" customHeight="1" x14ac:dyDescent="0.25">
      <c r="AY1746" s="106" t="s">
        <v>83</v>
      </c>
      <c r="AZ1746" s="105">
        <f>_xll.qlInterestRateIndexFixingDate(Currency&amp;"ibor"&amp;Tenor,BA1746,Trigger)</f>
        <v>51551</v>
      </c>
      <c r="BA1746" s="105">
        <f>_xll.qlCalendarAdvance(Calendar,BA1745,AY1746,"f",,Trigger)</f>
        <v>51553</v>
      </c>
      <c r="BB1746" s="105">
        <f>_xll.qlInterestRateIndexMaturity(Currency&amp;"ibor"&amp;Tenor,BA1746,Trigger)</f>
        <v>51918</v>
      </c>
      <c r="BC1746" s="257">
        <f>_xll.qlIndexFixing($AC$5,AZ1746,TRUE,_xll.ohTrigger(Trigger,Trigger12M))</f>
        <v>1.4395803840917279E-2</v>
      </c>
      <c r="BD1746" s="257">
        <f>_xll.qlIndexFixing($BE$1,AZ1746,TRUE,_xll.ohTrigger(Trigger,Trigger12M))</f>
        <v>1.4082617658292249E-2</v>
      </c>
    </row>
    <row r="1747" spans="51:56" ht="11.25" customHeight="1" x14ac:dyDescent="0.25">
      <c r="AY1747" s="106" t="s">
        <v>83</v>
      </c>
      <c r="AZ1747" s="105">
        <f>_xll.qlInterestRateIndexFixingDate(Currency&amp;"ibor"&amp;Tenor,BA1747,Trigger)</f>
        <v>51558</v>
      </c>
      <c r="BA1747" s="105">
        <f>_xll.qlCalendarAdvance(Calendar,BA1746,AY1747,"f",,Trigger)</f>
        <v>51560</v>
      </c>
      <c r="BB1747" s="105">
        <f>_xll.qlInterestRateIndexMaturity(Currency&amp;"ibor"&amp;Tenor,BA1747,Trigger)</f>
        <v>51925</v>
      </c>
      <c r="BC1747" s="257">
        <f>_xll.qlIndexFixing($AC$5,AZ1747,TRUE,_xll.ohTrigger(Trigger,Trigger12M))</f>
        <v>1.4395884198615637E-2</v>
      </c>
      <c r="BD1747" s="257">
        <f>_xll.qlIndexFixing($BE$1,AZ1747,TRUE,_xll.ohTrigger(Trigger,Trigger12M))</f>
        <v>1.4083743426982572E-2</v>
      </c>
    </row>
    <row r="1748" spans="51:56" ht="11.25" customHeight="1" x14ac:dyDescent="0.25">
      <c r="AY1748" s="106" t="s">
        <v>83</v>
      </c>
      <c r="AZ1748" s="105">
        <f>_xll.qlInterestRateIndexFixingDate(Currency&amp;"ibor"&amp;Tenor,BA1748,Trigger)</f>
        <v>51565</v>
      </c>
      <c r="BA1748" s="105">
        <f>_xll.qlCalendarAdvance(Calendar,BA1747,AY1748,"f",,Trigger)</f>
        <v>51567</v>
      </c>
      <c r="BB1748" s="105">
        <f>_xll.qlInterestRateIndexMaturity(Currency&amp;"ibor"&amp;Tenor,BA1748,Trigger)</f>
        <v>51932</v>
      </c>
      <c r="BC1748" s="257">
        <f>_xll.qlIndexFixing($AC$5,AZ1748,TRUE,_xll.ohTrigger(Trigger,Trigger12M))</f>
        <v>1.4395963664051513E-2</v>
      </c>
      <c r="BD1748" s="257">
        <f>_xll.qlIndexFixing($BE$1,AZ1748,TRUE,_xll.ohTrigger(Trigger,Trigger12M))</f>
        <v>1.4084872898747346E-2</v>
      </c>
    </row>
    <row r="1749" spans="51:56" ht="11.25" customHeight="1" x14ac:dyDescent="0.25">
      <c r="AY1749" s="106" t="s">
        <v>83</v>
      </c>
      <c r="AZ1749" s="105">
        <f>_xll.qlInterestRateIndexFixingDate(Currency&amp;"ibor"&amp;Tenor,BA1749,Trigger)</f>
        <v>51572</v>
      </c>
      <c r="BA1749" s="105">
        <f>_xll.qlCalendarAdvance(Calendar,BA1748,AY1749,"f",,Trigger)</f>
        <v>51574</v>
      </c>
      <c r="BB1749" s="105">
        <f>_xll.qlInterestRateIndexMaturity(Currency&amp;"ibor"&amp;Tenor,BA1749,Trigger)</f>
        <v>51939</v>
      </c>
      <c r="BC1749" s="257">
        <f>_xll.qlIndexFixing($AC$5,AZ1749,TRUE,_xll.ohTrigger(Trigger,Trigger12M))</f>
        <v>1.4396042237224686E-2</v>
      </c>
      <c r="BD1749" s="257">
        <f>_xll.qlIndexFixing($BE$1,AZ1749,TRUE,_xll.ohTrigger(Trigger,Trigger12M))</f>
        <v>1.4086006081699532E-2</v>
      </c>
    </row>
    <row r="1750" spans="51:56" ht="11.25" customHeight="1" x14ac:dyDescent="0.25">
      <c r="AY1750" s="106" t="s">
        <v>83</v>
      </c>
      <c r="AZ1750" s="105">
        <f>_xll.qlInterestRateIndexFixingDate(Currency&amp;"ibor"&amp;Tenor,BA1750,Trigger)</f>
        <v>51579</v>
      </c>
      <c r="BA1750" s="105">
        <f>_xll.qlCalendarAdvance(Calendar,BA1749,AY1750,"f",,Trigger)</f>
        <v>51581</v>
      </c>
      <c r="BB1750" s="105">
        <f>_xll.qlInterestRateIndexMaturity(Currency&amp;"ibor"&amp;Tenor,BA1750,Trigger)</f>
        <v>51946</v>
      </c>
      <c r="BC1750" s="257">
        <f>_xll.qlIndexFixing($AC$5,AZ1750,TRUE,_xll.ohTrigger(Trigger,Trigger12M))</f>
        <v>1.4396119918135376E-2</v>
      </c>
      <c r="BD1750" s="257">
        <f>_xll.qlIndexFixing($BE$1,AZ1750,TRUE,_xll.ohTrigger(Trigger,Trigger12M))</f>
        <v>1.4087142983951653E-2</v>
      </c>
    </row>
    <row r="1751" spans="51:56" ht="11.25" customHeight="1" x14ac:dyDescent="0.25">
      <c r="AY1751" s="106" t="s">
        <v>83</v>
      </c>
      <c r="AZ1751" s="105">
        <f>_xll.qlInterestRateIndexFixingDate(Currency&amp;"ibor"&amp;Tenor,BA1751,Trigger)</f>
        <v>51586</v>
      </c>
      <c r="BA1751" s="105">
        <f>_xll.qlCalendarAdvance(Calendar,BA1750,AY1751,"f",,Trigger)</f>
        <v>51588</v>
      </c>
      <c r="BB1751" s="105">
        <f>_xll.qlInterestRateIndexMaturity(Currency&amp;"ibor"&amp;Tenor,BA1751,Trigger)</f>
        <v>51953</v>
      </c>
      <c r="BC1751" s="257">
        <f>_xll.qlIndexFixing($AC$5,AZ1751,TRUE,_xll.ohTrigger(Trigger,Trigger12M))</f>
        <v>1.4396196706782926E-2</v>
      </c>
      <c r="BD1751" s="257">
        <f>_xll.qlIndexFixing($BE$1,AZ1751,TRUE,_xll.ohTrigger(Trigger,Trigger12M))</f>
        <v>1.4088283613616456E-2</v>
      </c>
    </row>
    <row r="1752" spans="51:56" ht="11.25" customHeight="1" x14ac:dyDescent="0.25">
      <c r="AY1752" s="106" t="s">
        <v>83</v>
      </c>
      <c r="AZ1752" s="105">
        <f>_xll.qlInterestRateIndexFixingDate(Currency&amp;"ibor"&amp;Tenor,BA1752,Trigger)</f>
        <v>51593</v>
      </c>
      <c r="BA1752" s="105">
        <f>_xll.qlCalendarAdvance(Calendar,BA1751,AY1752,"f",,Trigger)</f>
        <v>51595</v>
      </c>
      <c r="BB1752" s="105">
        <f>_xll.qlInterestRateIndexMaturity(Currency&amp;"ibor"&amp;Tenor,BA1752,Trigger)</f>
        <v>51964</v>
      </c>
      <c r="BC1752" s="257">
        <f>_xll.qlIndexFixing($AC$5,AZ1752,TRUE,_xll.ohTrigger(Trigger,Trigger12M))</f>
        <v>1.4397555013440443E-2</v>
      </c>
      <c r="BD1752" s="257">
        <f>_xll.qlIndexFixing($BE$1,AZ1752,TRUE,_xll.ohTrigger(Trigger,Trigger12M))</f>
        <v>1.4090862715844229E-2</v>
      </c>
    </row>
    <row r="1753" spans="51:56" ht="11.25" customHeight="1" x14ac:dyDescent="0.25">
      <c r="AY1753" s="106" t="s">
        <v>83</v>
      </c>
      <c r="AZ1753" s="105">
        <f>_xll.qlInterestRateIndexFixingDate(Currency&amp;"ibor"&amp;Tenor,BA1753,Trigger)</f>
        <v>51600</v>
      </c>
      <c r="BA1753" s="105">
        <f>_xll.qlCalendarAdvance(Calendar,BA1752,AY1753,"f",,Trigger)</f>
        <v>51602</v>
      </c>
      <c r="BB1753" s="105">
        <f>_xll.qlInterestRateIndexMaturity(Currency&amp;"ibor"&amp;Tenor,BA1753,Trigger)</f>
        <v>51967</v>
      </c>
      <c r="BC1753" s="257">
        <f>_xll.qlIndexFixing($AC$5,AZ1753,TRUE,_xll.ohTrigger(Trigger,Trigger12M))</f>
        <v>1.4396347607288168E-2</v>
      </c>
      <c r="BD1753" s="257">
        <f>_xll.qlIndexFixing($BE$1,AZ1753,TRUE,_xll.ohTrigger(Trigger,Trigger12M))</f>
        <v>1.4090576087634634E-2</v>
      </c>
    </row>
    <row r="1754" spans="51:56" ht="11.25" customHeight="1" x14ac:dyDescent="0.25">
      <c r="AY1754" s="106" t="s">
        <v>83</v>
      </c>
      <c r="AZ1754" s="105">
        <f>_xll.qlInterestRateIndexFixingDate(Currency&amp;"ibor"&amp;Tenor,BA1754,Trigger)</f>
        <v>51607</v>
      </c>
      <c r="BA1754" s="105">
        <f>_xll.qlCalendarAdvance(Calendar,BA1753,AY1754,"f",,Trigger)</f>
        <v>51609</v>
      </c>
      <c r="BB1754" s="105">
        <f>_xll.qlInterestRateIndexMaturity(Currency&amp;"ibor"&amp;Tenor,BA1754,Trigger)</f>
        <v>51974</v>
      </c>
      <c r="BC1754" s="257">
        <f>_xll.qlIndexFixing($AC$5,AZ1754,TRUE,_xll.ohTrigger(Trigger,Trigger12M))</f>
        <v>1.4396421719145422E-2</v>
      </c>
      <c r="BD1754" s="257">
        <f>_xll.qlIndexFixing($BE$1,AZ1754,TRUE,_xll.ohTrigger(Trigger,Trigger12M))</f>
        <v>1.4091727948214375E-2</v>
      </c>
    </row>
    <row r="1755" spans="51:56" ht="11.25" customHeight="1" x14ac:dyDescent="0.25">
      <c r="AY1755" s="106" t="s">
        <v>83</v>
      </c>
      <c r="AZ1755" s="105">
        <f>_xll.qlInterestRateIndexFixingDate(Currency&amp;"ibor"&amp;Tenor,BA1755,Trigger)</f>
        <v>51614</v>
      </c>
      <c r="BA1755" s="105">
        <f>_xll.qlCalendarAdvance(Calendar,BA1754,AY1755,"f",,Trigger)</f>
        <v>51616</v>
      </c>
      <c r="BB1755" s="105">
        <f>_xll.qlInterestRateIndexMaturity(Currency&amp;"ibor"&amp;Tenor,BA1755,Trigger)</f>
        <v>51981</v>
      </c>
      <c r="BC1755" s="257">
        <f>_xll.qlIndexFixing($AC$5,AZ1755,TRUE,_xll.ohTrigger(Trigger,Trigger12M))</f>
        <v>1.4396494938738661E-2</v>
      </c>
      <c r="BD1755" s="257">
        <f>_xll.qlIndexFixing($BE$1,AZ1755,TRUE,_xll.ohTrigger(Trigger,Trigger12M))</f>
        <v>1.4092883568657986E-2</v>
      </c>
    </row>
    <row r="1756" spans="51:56" ht="11.25" customHeight="1" x14ac:dyDescent="0.25">
      <c r="AY1756" s="106" t="s">
        <v>83</v>
      </c>
      <c r="AZ1756" s="105">
        <f>_xll.qlInterestRateIndexFixingDate(Currency&amp;"ibor"&amp;Tenor,BA1756,Trigger)</f>
        <v>51620</v>
      </c>
      <c r="BA1756" s="105">
        <f>_xll.qlCalendarAdvance(Calendar,BA1755,AY1756,"f",,Trigger)</f>
        <v>51623</v>
      </c>
      <c r="BB1756" s="105">
        <f>_xll.qlInterestRateIndexMaturity(Currency&amp;"ibor"&amp;Tenor,BA1756,Trigger)</f>
        <v>51988</v>
      </c>
      <c r="BC1756" s="257">
        <f>_xll.qlIndexFixing($AC$5,AZ1756,TRUE,_xll.ohTrigger(Trigger,Trigger12M))</f>
        <v>1.4396567266068101E-2</v>
      </c>
      <c r="BD1756" s="257">
        <f>_xll.qlIndexFixing($BE$1,AZ1756,TRUE,_xll.ohTrigger(Trigger,Trigger12M))</f>
        <v>1.4094042957079309E-2</v>
      </c>
    </row>
    <row r="1757" spans="51:56" ht="11.25" customHeight="1" x14ac:dyDescent="0.25">
      <c r="AY1757" s="106" t="s">
        <v>83</v>
      </c>
      <c r="AZ1757" s="105">
        <f>_xll.qlInterestRateIndexFixingDate(Currency&amp;"ibor"&amp;Tenor,BA1757,Trigger)</f>
        <v>51628</v>
      </c>
      <c r="BA1757" s="105">
        <f>_xll.qlCalendarAdvance(Calendar,BA1756,AY1757,"f",,Trigger)</f>
        <v>51630</v>
      </c>
      <c r="BB1757" s="105">
        <f>_xll.qlInterestRateIndexMaturity(Currency&amp;"ibor"&amp;Tenor,BA1757,Trigger)</f>
        <v>51995</v>
      </c>
      <c r="BC1757" s="257">
        <f>_xll.qlIndexFixing($AC$5,AZ1757,TRUE,_xll.ohTrigger(Trigger,Trigger12M))</f>
        <v>1.4396638701133306E-2</v>
      </c>
      <c r="BD1757" s="257">
        <f>_xll.qlIndexFixing($BE$1,AZ1757,TRUE,_xll.ohTrigger(Trigger,Trigger12M))</f>
        <v>1.4095206121590867E-2</v>
      </c>
    </row>
    <row r="1758" spans="51:56" ht="11.25" customHeight="1" x14ac:dyDescent="0.25">
      <c r="AY1758" s="106" t="s">
        <v>83</v>
      </c>
      <c r="AZ1758" s="105">
        <f>_xll.qlInterestRateIndexFixingDate(Currency&amp;"ibor"&amp;Tenor,BA1758,Trigger)</f>
        <v>51635</v>
      </c>
      <c r="BA1758" s="105">
        <f>_xll.qlCalendarAdvance(Calendar,BA1757,AY1758,"f",,Trigger)</f>
        <v>51637</v>
      </c>
      <c r="BB1758" s="105">
        <f>_xll.qlInterestRateIndexMaturity(Currency&amp;"ibor"&amp;Tenor,BA1758,Trigger)</f>
        <v>52002</v>
      </c>
      <c r="BC1758" s="257">
        <f>_xll.qlIndexFixing($AC$5,AZ1758,TRUE,_xll.ohTrigger(Trigger,Trigger12M))</f>
        <v>1.4396709243934058E-2</v>
      </c>
      <c r="BD1758" s="257">
        <f>_xll.qlIndexFixing($BE$1,AZ1758,TRUE,_xll.ohTrigger(Trigger,Trigger12M))</f>
        <v>1.4096373070306497E-2</v>
      </c>
    </row>
    <row r="1759" spans="51:56" ht="11.25" customHeight="1" x14ac:dyDescent="0.25">
      <c r="AY1759" s="106" t="s">
        <v>83</v>
      </c>
      <c r="AZ1759" s="105">
        <f>_xll.qlInterestRateIndexFixingDate(Currency&amp;"ibor"&amp;Tenor,BA1759,Trigger)</f>
        <v>51642</v>
      </c>
      <c r="BA1759" s="105">
        <f>_xll.qlCalendarAdvance(Calendar,BA1758,AY1759,"f",,Trigger)</f>
        <v>51644</v>
      </c>
      <c r="BB1759" s="105">
        <f>_xll.qlInterestRateIndexMaturity(Currency&amp;"ibor"&amp;Tenor,BA1759,Trigger)</f>
        <v>52009</v>
      </c>
      <c r="BC1759" s="257">
        <f>_xll.qlIndexFixing($AC$5,AZ1759,TRUE,_xll.ohTrigger(Trigger,Trigger12M))</f>
        <v>1.4396778894470136E-2</v>
      </c>
      <c r="BD1759" s="257">
        <f>_xll.qlIndexFixing($BE$1,AZ1759,TRUE,_xll.ohTrigger(Trigger,Trigger12M))</f>
        <v>1.4097543811339383E-2</v>
      </c>
    </row>
    <row r="1760" spans="51:56" ht="11.25" customHeight="1" x14ac:dyDescent="0.25">
      <c r="AY1760" s="106" t="s">
        <v>83</v>
      </c>
      <c r="AZ1760" s="105">
        <f>_xll.qlInterestRateIndexFixingDate(Currency&amp;"ibor"&amp;Tenor,BA1760,Trigger)</f>
        <v>51649</v>
      </c>
      <c r="BA1760" s="105">
        <f>_xll.qlCalendarAdvance(Calendar,BA1759,AY1760,"f",,Trigger)</f>
        <v>51651</v>
      </c>
      <c r="BB1760" s="105">
        <f>_xll.qlInterestRateIndexMaturity(Currency&amp;"ibor"&amp;Tenor,BA1760,Trigger)</f>
        <v>52016</v>
      </c>
      <c r="BC1760" s="257">
        <f>_xll.qlIndexFixing($AC$5,AZ1760,TRUE,_xll.ohTrigger(Trigger,Trigger12M))</f>
        <v>1.4396847652741761E-2</v>
      </c>
      <c r="BD1760" s="257">
        <f>_xll.qlIndexFixing($BE$1,AZ1760,TRUE,_xll.ohTrigger(Trigger,Trigger12M))</f>
        <v>1.4098718352802705E-2</v>
      </c>
    </row>
    <row r="1761" spans="51:56" ht="11.25" customHeight="1" x14ac:dyDescent="0.25">
      <c r="AY1761" s="106" t="s">
        <v>83</v>
      </c>
      <c r="AZ1761" s="105">
        <f>_xll.qlInterestRateIndexFixingDate(Currency&amp;"ibor"&amp;Tenor,BA1761,Trigger)</f>
        <v>51656</v>
      </c>
      <c r="BA1761" s="105">
        <f>_xll.qlCalendarAdvance(Calendar,BA1760,AY1761,"f",,Trigger)</f>
        <v>51658</v>
      </c>
      <c r="BB1761" s="105">
        <f>_xll.qlInterestRateIndexMaturity(Currency&amp;"ibor"&amp;Tenor,BA1761,Trigger)</f>
        <v>52023</v>
      </c>
      <c r="BC1761" s="257">
        <f>_xll.qlIndexFixing($AC$5,AZ1761,TRUE,_xll.ohTrigger(Trigger,Trigger12M))</f>
        <v>1.4397374315446878E-2</v>
      </c>
      <c r="BD1761" s="257">
        <f>_xll.qlIndexFixing($BE$1,AZ1761,TRUE,_xll.ohTrigger(Trigger,Trigger12M))</f>
        <v>1.4099896702810083E-2</v>
      </c>
    </row>
    <row r="1762" spans="51:56" ht="11.25" customHeight="1" x14ac:dyDescent="0.25">
      <c r="AY1762" s="106" t="s">
        <v>83</v>
      </c>
      <c r="AZ1762" s="105">
        <f>_xll.qlInterestRateIndexFixingDate(Currency&amp;"ibor"&amp;Tenor,BA1762,Trigger)</f>
        <v>51663</v>
      </c>
      <c r="BA1762" s="105">
        <f>_xll.qlCalendarAdvance(Calendar,BA1761,AY1762,"f",,Trigger)</f>
        <v>51665</v>
      </c>
      <c r="BB1762" s="105">
        <f>_xll.qlInterestRateIndexMaturity(Currency&amp;"ibor"&amp;Tenor,BA1762,Trigger)</f>
        <v>52030</v>
      </c>
      <c r="BC1762" s="257">
        <f>_xll.qlIndexFixing($AC$5,AZ1762,TRUE,_xll.ohTrigger(Trigger,Trigger12M))</f>
        <v>1.439839665685775E-2</v>
      </c>
      <c r="BD1762" s="257">
        <f>_xll.qlIndexFixing($BE$1,AZ1762,TRUE,_xll.ohTrigger(Trigger,Trigger12M))</f>
        <v>1.4101078869474917E-2</v>
      </c>
    </row>
    <row r="1763" spans="51:56" ht="11.25" customHeight="1" x14ac:dyDescent="0.25">
      <c r="AY1763" s="106" t="s">
        <v>83</v>
      </c>
      <c r="AZ1763" s="105">
        <f>_xll.qlInterestRateIndexFixingDate(Currency&amp;"ibor"&amp;Tenor,BA1763,Trigger)</f>
        <v>51670</v>
      </c>
      <c r="BA1763" s="105">
        <f>_xll.qlCalendarAdvance(Calendar,BA1762,AY1763,"f",,Trigger)</f>
        <v>51672</v>
      </c>
      <c r="BB1763" s="105">
        <f>_xll.qlInterestRateIndexMaturity(Currency&amp;"ibor"&amp;Tenor,BA1763,Trigger)</f>
        <v>52037</v>
      </c>
      <c r="BC1763" s="257">
        <f>_xll.qlIndexFixing($AC$5,AZ1763,TRUE,_xll.ohTrigger(Trigger,Trigger12M))</f>
        <v>1.4399419493716247E-2</v>
      </c>
      <c r="BD1763" s="257">
        <f>_xll.qlIndexFixing($BE$1,AZ1763,TRUE,_xll.ohTrigger(Trigger,Trigger12M))</f>
        <v>1.4102264860911482E-2</v>
      </c>
    </row>
    <row r="1764" spans="51:56" ht="11.25" customHeight="1" x14ac:dyDescent="0.25">
      <c r="AY1764" s="106" t="s">
        <v>83</v>
      </c>
      <c r="AZ1764" s="105">
        <f>_xll.qlInterestRateIndexFixingDate(Currency&amp;"ibor"&amp;Tenor,BA1764,Trigger)</f>
        <v>51677</v>
      </c>
      <c r="BA1764" s="105">
        <f>_xll.qlCalendarAdvance(Calendar,BA1763,AY1764,"f",,Trigger)</f>
        <v>51679</v>
      </c>
      <c r="BB1764" s="105">
        <f>_xll.qlInterestRateIndexMaturity(Currency&amp;"ibor"&amp;Tenor,BA1764,Trigger)</f>
        <v>52044</v>
      </c>
      <c r="BC1764" s="257">
        <f>_xll.qlIndexFixing($AC$5,AZ1764,TRUE,_xll.ohTrigger(Trigger,Trigger12M))</f>
        <v>1.4400442826023688E-2</v>
      </c>
      <c r="BD1764" s="257">
        <f>_xll.qlIndexFixing($BE$1,AZ1764,TRUE,_xll.ohTrigger(Trigger,Trigger12M))</f>
        <v>1.410345468523296E-2</v>
      </c>
    </row>
    <row r="1765" spans="51:56" ht="11.25" customHeight="1" x14ac:dyDescent="0.25">
      <c r="AY1765" s="106" t="s">
        <v>83</v>
      </c>
      <c r="AZ1765" s="105">
        <f>_xll.qlInterestRateIndexFixingDate(Currency&amp;"ibor"&amp;Tenor,BA1765,Trigger)</f>
        <v>51684</v>
      </c>
      <c r="BA1765" s="105">
        <f>_xll.qlCalendarAdvance(Calendar,BA1764,AY1765,"f",,Trigger)</f>
        <v>51686</v>
      </c>
      <c r="BB1765" s="105">
        <f>_xll.qlInterestRateIndexMaturity(Currency&amp;"ibor"&amp;Tenor,BA1765,Trigger)</f>
        <v>52051</v>
      </c>
      <c r="BC1765" s="257">
        <f>_xll.qlIndexFixing($AC$5,AZ1765,TRUE,_xll.ohTrigger(Trigger,Trigger12M))</f>
        <v>1.4401466653782261E-2</v>
      </c>
      <c r="BD1765" s="257">
        <f>_xll.qlIndexFixing($BE$1,AZ1765,TRUE,_xll.ohTrigger(Trigger,Trigger12M))</f>
        <v>1.410464835055363E-2</v>
      </c>
    </row>
    <row r="1766" spans="51:56" ht="11.25" customHeight="1" x14ac:dyDescent="0.25">
      <c r="AY1766" s="106" t="s">
        <v>83</v>
      </c>
      <c r="AZ1766" s="105">
        <f>_xll.qlInterestRateIndexFixingDate(Currency&amp;"ibor"&amp;Tenor,BA1766,Trigger)</f>
        <v>51691</v>
      </c>
      <c r="BA1766" s="105">
        <f>_xll.qlCalendarAdvance(Calendar,BA1765,AY1766,"f",,Trigger)</f>
        <v>51693</v>
      </c>
      <c r="BB1766" s="105">
        <f>_xll.qlInterestRateIndexMaturity(Currency&amp;"ibor"&amp;Tenor,BA1766,Trigger)</f>
        <v>52058</v>
      </c>
      <c r="BC1766" s="257">
        <f>_xll.qlIndexFixing($AC$5,AZ1766,TRUE,_xll.ohTrigger(Trigger,Trigger12M))</f>
        <v>1.4402490976993499E-2</v>
      </c>
      <c r="BD1766" s="257">
        <f>_xll.qlIndexFixing($BE$1,AZ1766,TRUE,_xll.ohTrigger(Trigger,Trigger12M))</f>
        <v>1.4105845864987109E-2</v>
      </c>
    </row>
    <row r="1767" spans="51:56" ht="11.25" customHeight="1" x14ac:dyDescent="0.25">
      <c r="AY1767" s="106" t="s">
        <v>83</v>
      </c>
      <c r="AZ1767" s="105">
        <f>_xll.qlInterestRateIndexFixingDate(Currency&amp;"ibor"&amp;Tenor,BA1767,Trigger)</f>
        <v>51698</v>
      </c>
      <c r="BA1767" s="105">
        <f>_xll.qlCalendarAdvance(Calendar,BA1766,AY1767,"f",,Trigger)</f>
        <v>51700</v>
      </c>
      <c r="BB1767" s="105">
        <f>_xll.qlInterestRateIndexMaturity(Currency&amp;"ibor"&amp;Tenor,BA1767,Trigger)</f>
        <v>52065</v>
      </c>
      <c r="BC1767" s="257">
        <f>_xll.qlIndexFixing($AC$5,AZ1767,TRUE,_xll.ohTrigger(Trigger,Trigger12M))</f>
        <v>1.4403515795658278E-2</v>
      </c>
      <c r="BD1767" s="257">
        <f>_xll.qlIndexFixing($BE$1,AZ1767,TRUE,_xll.ohTrigger(Trigger,Trigger12M))</f>
        <v>1.4107047236647453E-2</v>
      </c>
    </row>
    <row r="1768" spans="51:56" ht="11.25" customHeight="1" x14ac:dyDescent="0.25">
      <c r="AY1768" s="106" t="s">
        <v>83</v>
      </c>
      <c r="AZ1768" s="105">
        <f>_xll.qlInterestRateIndexFixingDate(Currency&amp;"ibor"&amp;Tenor,BA1768,Trigger)</f>
        <v>51705</v>
      </c>
      <c r="BA1768" s="105">
        <f>_xll.qlCalendarAdvance(Calendar,BA1767,AY1768,"f",,Trigger)</f>
        <v>51707</v>
      </c>
      <c r="BB1768" s="105">
        <f>_xll.qlInterestRateIndexMaturity(Currency&amp;"ibor"&amp;Tenor,BA1768,Trigger)</f>
        <v>52072</v>
      </c>
      <c r="BC1768" s="257">
        <f>_xll.qlIndexFixing($AC$5,AZ1768,TRUE,_xll.ohTrigger(Trigger,Trigger12M))</f>
        <v>1.440454110977857E-2</v>
      </c>
      <c r="BD1768" s="257">
        <f>_xll.qlIndexFixing($BE$1,AZ1768,TRUE,_xll.ohTrigger(Trigger,Trigger12M))</f>
        <v>1.4108252473648723E-2</v>
      </c>
    </row>
    <row r="1769" spans="51:56" ht="11.25" customHeight="1" x14ac:dyDescent="0.25">
      <c r="AY1769" s="106" t="s">
        <v>83</v>
      </c>
      <c r="AZ1769" s="105">
        <f>_xll.qlInterestRateIndexFixingDate(Currency&amp;"ibor"&amp;Tenor,BA1769,Trigger)</f>
        <v>51712</v>
      </c>
      <c r="BA1769" s="105">
        <f>_xll.qlCalendarAdvance(Calendar,BA1768,AY1769,"f",,Trigger)</f>
        <v>51714</v>
      </c>
      <c r="BB1769" s="105">
        <f>_xll.qlInterestRateIndexMaturity(Currency&amp;"ibor"&amp;Tenor,BA1769,Trigger)</f>
        <v>52079</v>
      </c>
      <c r="BC1769" s="257">
        <f>_xll.qlIndexFixing($AC$5,AZ1769,TRUE,_xll.ohTrigger(Trigger,Trigger12M))</f>
        <v>1.4405566919355687E-2</v>
      </c>
      <c r="BD1769" s="257">
        <f>_xll.qlIndexFixing($BE$1,AZ1769,TRUE,_xll.ohTrigger(Trigger,Trigger12M))</f>
        <v>1.4109461584105192E-2</v>
      </c>
    </row>
    <row r="1770" spans="51:56" ht="11.25" customHeight="1" x14ac:dyDescent="0.25">
      <c r="AY1770" s="106" t="s">
        <v>83</v>
      </c>
      <c r="AZ1770" s="105">
        <f>_xll.qlInterestRateIndexFixingDate(Currency&amp;"ibor"&amp;Tenor,BA1770,Trigger)</f>
        <v>51719</v>
      </c>
      <c r="BA1770" s="105">
        <f>_xll.qlCalendarAdvance(Calendar,BA1769,AY1770,"f",,Trigger)</f>
        <v>51721</v>
      </c>
      <c r="BB1770" s="105">
        <f>_xll.qlInterestRateIndexMaturity(Currency&amp;"ibor"&amp;Tenor,BA1770,Trigger)</f>
        <v>52086</v>
      </c>
      <c r="BC1770" s="257">
        <f>_xll.qlIndexFixing($AC$5,AZ1770,TRUE,_xll.ohTrigger(Trigger,Trigger12M))</f>
        <v>1.4406593224391164E-2</v>
      </c>
      <c r="BD1770" s="257">
        <f>_xll.qlIndexFixing($BE$1,AZ1770,TRUE,_xll.ohTrigger(Trigger,Trigger12M))</f>
        <v>1.4110674576131138E-2</v>
      </c>
    </row>
    <row r="1771" spans="51:56" ht="11.25" customHeight="1" x14ac:dyDescent="0.25">
      <c r="AY1771" s="106" t="s">
        <v>83</v>
      </c>
      <c r="AZ1771" s="105">
        <f>_xll.qlInterestRateIndexFixingDate(Currency&amp;"ibor"&amp;Tenor,BA1771,Trigger)</f>
        <v>51726</v>
      </c>
      <c r="BA1771" s="105">
        <f>_xll.qlCalendarAdvance(Calendar,BA1770,AY1771,"f",,Trigger)</f>
        <v>51728</v>
      </c>
      <c r="BB1771" s="105">
        <f>_xll.qlInterestRateIndexMaturity(Currency&amp;"ibor"&amp;Tenor,BA1771,Trigger)</f>
        <v>52093</v>
      </c>
      <c r="BC1771" s="257">
        <f>_xll.qlIndexFixing($AC$5,AZ1771,TRUE,_xll.ohTrigger(Trigger,Trigger12M))</f>
        <v>1.4407620024886972E-2</v>
      </c>
      <c r="BD1771" s="257">
        <f>_xll.qlIndexFixing($BE$1,AZ1771,TRUE,_xll.ohTrigger(Trigger,Trigger12M))</f>
        <v>1.4111891457840838E-2</v>
      </c>
    </row>
    <row r="1772" spans="51:56" ht="11.25" customHeight="1" x14ac:dyDescent="0.25">
      <c r="AY1772" s="106" t="s">
        <v>83</v>
      </c>
      <c r="AZ1772" s="105">
        <f>_xll.qlInterestRateIndexFixingDate(Currency&amp;"ibor"&amp;Tenor,BA1772,Trigger)</f>
        <v>51733</v>
      </c>
      <c r="BA1772" s="105">
        <f>_xll.qlCalendarAdvance(Calendar,BA1771,AY1772,"f",,Trigger)</f>
        <v>51735</v>
      </c>
      <c r="BB1772" s="105">
        <f>_xll.qlInterestRateIndexMaturity(Currency&amp;"ibor"&amp;Tenor,BA1772,Trigger)</f>
        <v>52100</v>
      </c>
      <c r="BC1772" s="257">
        <f>_xll.qlIndexFixing($AC$5,AZ1772,TRUE,_xll.ohTrigger(Trigger,Trigger12M))</f>
        <v>1.4408647320843985E-2</v>
      </c>
      <c r="BD1772" s="257">
        <f>_xll.qlIndexFixing($BE$1,AZ1772,TRUE,_xll.ohTrigger(Trigger,Trigger12M))</f>
        <v>1.4113112237348785E-2</v>
      </c>
    </row>
    <row r="1773" spans="51:56" ht="11.25" customHeight="1" x14ac:dyDescent="0.25">
      <c r="AY1773" s="106" t="s">
        <v>83</v>
      </c>
      <c r="AZ1773" s="105">
        <f>_xll.qlInterestRateIndexFixingDate(Currency&amp;"ibor"&amp;Tenor,BA1773,Trigger)</f>
        <v>51740</v>
      </c>
      <c r="BA1773" s="105">
        <f>_xll.qlCalendarAdvance(Calendar,BA1772,AY1773,"f",,Trigger)</f>
        <v>51742</v>
      </c>
      <c r="BB1773" s="105">
        <f>_xll.qlInterestRateIndexMaturity(Currency&amp;"ibor"&amp;Tenor,BA1773,Trigger)</f>
        <v>52107</v>
      </c>
      <c r="BC1773" s="257">
        <f>_xll.qlIndexFixing($AC$5,AZ1773,TRUE,_xll.ohTrigger(Trigger,Trigger12M))</f>
        <v>1.4409675112263957E-2</v>
      </c>
      <c r="BD1773" s="257">
        <f>_xll.qlIndexFixing($BE$1,AZ1773,TRUE,_xll.ohTrigger(Trigger,Trigger12M))</f>
        <v>1.4114336922769258E-2</v>
      </c>
    </row>
    <row r="1774" spans="51:56" ht="11.25" customHeight="1" x14ac:dyDescent="0.25">
      <c r="AY1774" s="106" t="s">
        <v>83</v>
      </c>
      <c r="AZ1774" s="105">
        <f>_xll.qlInterestRateIndexFixingDate(Currency&amp;"ibor"&amp;Tenor,BA1774,Trigger)</f>
        <v>51747</v>
      </c>
      <c r="BA1774" s="105">
        <f>_xll.qlCalendarAdvance(Calendar,BA1773,AY1774,"f",,Trigger)</f>
        <v>51749</v>
      </c>
      <c r="BB1774" s="105">
        <f>_xll.qlInterestRateIndexMaturity(Currency&amp;"ibor"&amp;Tenor,BA1774,Trigger)</f>
        <v>52114</v>
      </c>
      <c r="BC1774" s="257">
        <f>_xll.qlIndexFixing($AC$5,AZ1774,TRUE,_xll.ohTrigger(Trigger,Trigger12M))</f>
        <v>1.4410703399148858E-2</v>
      </c>
      <c r="BD1774" s="257">
        <f>_xll.qlIndexFixing($BE$1,AZ1774,TRUE,_xll.ohTrigger(Trigger,Trigger12M))</f>
        <v>1.4115565522216969E-2</v>
      </c>
    </row>
    <row r="1775" spans="51:56" ht="11.25" customHeight="1" x14ac:dyDescent="0.25">
      <c r="AY1775" s="106" t="s">
        <v>83</v>
      </c>
      <c r="AZ1775" s="105">
        <f>_xll.qlInterestRateIndexFixingDate(Currency&amp;"ibor"&amp;Tenor,BA1775,Trigger)</f>
        <v>51754</v>
      </c>
      <c r="BA1775" s="105">
        <f>_xll.qlCalendarAdvance(Calendar,BA1774,AY1775,"f",,Trigger)</f>
        <v>51756</v>
      </c>
      <c r="BB1775" s="105">
        <f>_xll.qlInterestRateIndexMaturity(Currency&amp;"ibor"&amp;Tenor,BA1775,Trigger)</f>
        <v>52121</v>
      </c>
      <c r="BC1775" s="257">
        <f>_xll.qlIndexFixing($AC$5,AZ1775,TRUE,_xll.ohTrigger(Trigger,Trigger12M))</f>
        <v>1.4411732181499565E-2</v>
      </c>
      <c r="BD1775" s="257">
        <f>_xll.qlIndexFixing($BE$1,AZ1775,TRUE,_xll.ohTrigger(Trigger,Trigger12M))</f>
        <v>1.4116798043806856E-2</v>
      </c>
    </row>
    <row r="1776" spans="51:56" ht="11.25" customHeight="1" x14ac:dyDescent="0.25">
      <c r="AY1776" s="106" t="s">
        <v>83</v>
      </c>
      <c r="AZ1776" s="105">
        <f>_xll.qlInterestRateIndexFixingDate(Currency&amp;"ibor"&amp;Tenor,BA1776,Trigger)</f>
        <v>51761</v>
      </c>
      <c r="BA1776" s="105">
        <f>_xll.qlCalendarAdvance(Calendar,BA1775,AY1776,"f",,Trigger)</f>
        <v>51763</v>
      </c>
      <c r="BB1776" s="105">
        <f>_xll.qlInterestRateIndexMaturity(Currency&amp;"ibor"&amp;Tenor,BA1776,Trigger)</f>
        <v>52128</v>
      </c>
      <c r="BC1776" s="257">
        <f>_xll.qlIndexFixing($AC$5,AZ1776,TRUE,_xll.ohTrigger(Trigger,Trigger12M))</f>
        <v>1.4412761459318049E-2</v>
      </c>
      <c r="BD1776" s="257">
        <f>_xll.qlIndexFixing($BE$1,AZ1776,TRUE,_xll.ohTrigger(Trigger,Trigger12M))</f>
        <v>1.4118034495653188E-2</v>
      </c>
    </row>
    <row r="1777" spans="51:56" ht="11.25" customHeight="1" x14ac:dyDescent="0.25">
      <c r="AY1777" s="106" t="s">
        <v>83</v>
      </c>
      <c r="AZ1777" s="105">
        <f>_xll.qlInterestRateIndexFixingDate(Currency&amp;"ibor"&amp;Tenor,BA1777,Trigger)</f>
        <v>51768</v>
      </c>
      <c r="BA1777" s="105">
        <f>_xll.qlCalendarAdvance(Calendar,BA1776,AY1777,"f",,Trigger)</f>
        <v>51770</v>
      </c>
      <c r="BB1777" s="105">
        <f>_xll.qlInterestRateIndexMaturity(Currency&amp;"ibor"&amp;Tenor,BA1777,Trigger)</f>
        <v>52135</v>
      </c>
      <c r="BC1777" s="257">
        <f>_xll.qlIndexFixing($AC$5,AZ1777,TRUE,_xll.ohTrigger(Trigger,Trigger12M))</f>
        <v>1.4413791232605402E-2</v>
      </c>
      <c r="BD1777" s="257">
        <f>_xll.qlIndexFixing($BE$1,AZ1777,TRUE,_xll.ohTrigger(Trigger,Trigger12M))</f>
        <v>1.4119274885871343E-2</v>
      </c>
    </row>
    <row r="1778" spans="51:56" ht="11.25" customHeight="1" x14ac:dyDescent="0.25">
      <c r="AY1778" s="106" t="s">
        <v>83</v>
      </c>
      <c r="AZ1778" s="105">
        <f>_xll.qlInterestRateIndexFixingDate(Currency&amp;"ibor"&amp;Tenor,BA1778,Trigger)</f>
        <v>51775</v>
      </c>
      <c r="BA1778" s="105">
        <f>_xll.qlCalendarAdvance(Calendar,BA1777,AY1778,"f",,Trigger)</f>
        <v>51777</v>
      </c>
      <c r="BB1778" s="105">
        <f>_xll.qlInterestRateIndexMaturity(Currency&amp;"ibor"&amp;Tenor,BA1778,Trigger)</f>
        <v>52142</v>
      </c>
      <c r="BC1778" s="257">
        <f>_xll.qlIndexFixing($AC$5,AZ1778,TRUE,_xll.ohTrigger(Trigger,Trigger12M))</f>
        <v>1.4414821501363379E-2</v>
      </c>
      <c r="BD1778" s="257">
        <f>_xll.qlIndexFixing($BE$1,AZ1778,TRUE,_xll.ohTrigger(Trigger,Trigger12M))</f>
        <v>1.4120519222576032E-2</v>
      </c>
    </row>
    <row r="1779" spans="51:56" ht="11.25" customHeight="1" x14ac:dyDescent="0.25">
      <c r="AY1779" s="106" t="s">
        <v>83</v>
      </c>
      <c r="AZ1779" s="105">
        <f>_xll.qlInterestRateIndexFixingDate(Currency&amp;"ibor"&amp;Tenor,BA1779,Trigger)</f>
        <v>51782</v>
      </c>
      <c r="BA1779" s="105">
        <f>_xll.qlCalendarAdvance(Calendar,BA1778,AY1779,"f",,Trigger)</f>
        <v>51784</v>
      </c>
      <c r="BB1779" s="105">
        <f>_xll.qlInterestRateIndexMaturity(Currency&amp;"ibor"&amp;Tenor,BA1779,Trigger)</f>
        <v>52149</v>
      </c>
      <c r="BC1779" s="257">
        <f>_xll.qlIndexFixing($AC$5,AZ1779,TRUE,_xll.ohTrigger(Trigger,Trigger12M))</f>
        <v>1.4415852265593733E-2</v>
      </c>
      <c r="BD1779" s="257">
        <f>_xll.qlIndexFixing($BE$1,AZ1779,TRUE,_xll.ohTrigger(Trigger,Trigger12M))</f>
        <v>1.4121767513882409E-2</v>
      </c>
    </row>
    <row r="1780" spans="51:56" ht="11.25" customHeight="1" x14ac:dyDescent="0.25">
      <c r="AY1780" s="106" t="s">
        <v>83</v>
      </c>
      <c r="AZ1780" s="105">
        <f>_xll.qlInterestRateIndexFixingDate(Currency&amp;"ibor"&amp;Tenor,BA1780,Trigger)</f>
        <v>51789</v>
      </c>
      <c r="BA1780" s="105">
        <f>_xll.qlCalendarAdvance(Calendar,BA1779,AY1780,"f",,Trigger)</f>
        <v>51791</v>
      </c>
      <c r="BB1780" s="105">
        <f>_xll.qlInterestRateIndexMaturity(Currency&amp;"ibor"&amp;Tenor,BA1780,Trigger)</f>
        <v>52156</v>
      </c>
      <c r="BC1780" s="257">
        <f>_xll.qlIndexFixing($AC$5,AZ1780,TRUE,_xll.ohTrigger(Trigger,Trigger12M))</f>
        <v>1.4416883525297557E-2</v>
      </c>
      <c r="BD1780" s="257">
        <f>_xll.qlIndexFixing($BE$1,AZ1780,TRUE,_xll.ohTrigger(Trigger,Trigger12M))</f>
        <v>1.4123019767905186E-2</v>
      </c>
    </row>
    <row r="1781" spans="51:56" ht="11.25" customHeight="1" x14ac:dyDescent="0.25">
      <c r="AY1781" s="106" t="s">
        <v>83</v>
      </c>
      <c r="AZ1781" s="105">
        <f>_xll.qlInterestRateIndexFixingDate(Currency&amp;"ibor"&amp;Tenor,BA1781,Trigger)</f>
        <v>51796</v>
      </c>
      <c r="BA1781" s="105">
        <f>_xll.qlCalendarAdvance(Calendar,BA1780,AY1781,"f",,Trigger)</f>
        <v>51798</v>
      </c>
      <c r="BB1781" s="105">
        <f>_xll.qlInterestRateIndexMaturity(Currency&amp;"ibor"&amp;Tenor,BA1781,Trigger)</f>
        <v>52163</v>
      </c>
      <c r="BC1781" s="257">
        <f>_xll.qlIndexFixing($AC$5,AZ1781,TRUE,_xll.ohTrigger(Trigger,Trigger12M))</f>
        <v>1.4417915280477041E-2</v>
      </c>
      <c r="BD1781" s="257">
        <f>_xll.qlIndexFixing($BE$1,AZ1781,TRUE,_xll.ohTrigger(Trigger,Trigger12M))</f>
        <v>1.4124275992760177E-2</v>
      </c>
    </row>
    <row r="1782" spans="51:56" ht="11.25" customHeight="1" x14ac:dyDescent="0.25">
      <c r="AY1782" s="106" t="s">
        <v>83</v>
      </c>
      <c r="AZ1782" s="105">
        <f>_xll.qlInterestRateIndexFixingDate(Currency&amp;"ibor"&amp;Tenor,BA1782,Trigger)</f>
        <v>51803</v>
      </c>
      <c r="BA1782" s="105">
        <f>_xll.qlCalendarAdvance(Calendar,BA1781,AY1782,"f",,Trigger)</f>
        <v>51805</v>
      </c>
      <c r="BB1782" s="105">
        <f>_xll.qlInterestRateIndexMaturity(Currency&amp;"ibor"&amp;Tenor,BA1782,Trigger)</f>
        <v>52170</v>
      </c>
      <c r="BC1782" s="257">
        <f>_xll.qlIndexFixing($AC$5,AZ1782,TRUE,_xll.ohTrigger(Trigger,Trigger12M))</f>
        <v>1.4418947531133063E-2</v>
      </c>
      <c r="BD1782" s="257">
        <f>_xll.qlIndexFixing($BE$1,AZ1782,TRUE,_xll.ohTrigger(Trigger,Trigger12M))</f>
        <v>1.4125536196561872E-2</v>
      </c>
    </row>
    <row r="1783" spans="51:56" ht="11.25" customHeight="1" x14ac:dyDescent="0.25">
      <c r="AY1783" s="106" t="s">
        <v>83</v>
      </c>
      <c r="AZ1783" s="105">
        <f>_xll.qlInterestRateIndexFixingDate(Currency&amp;"ibor"&amp;Tenor,BA1783,Trigger)</f>
        <v>51810</v>
      </c>
      <c r="BA1783" s="105">
        <f>_xll.qlCalendarAdvance(Calendar,BA1782,AY1783,"f",,Trigger)</f>
        <v>51812</v>
      </c>
      <c r="BB1783" s="105">
        <f>_xll.qlInterestRateIndexMaturity(Currency&amp;"ibor"&amp;Tenor,BA1783,Trigger)</f>
        <v>52177</v>
      </c>
      <c r="BC1783" s="257">
        <f>_xll.qlIndexFixing($AC$5,AZ1783,TRUE,_xll.ohTrigger(Trigger,Trigger12M))</f>
        <v>1.4419980277267371E-2</v>
      </c>
      <c r="BD1783" s="257">
        <f>_xll.qlIndexFixing($BE$1,AZ1783,TRUE,_xll.ohTrigger(Trigger,Trigger12M))</f>
        <v>1.412680038742652E-2</v>
      </c>
    </row>
    <row r="1784" spans="51:56" ht="11.25" customHeight="1" x14ac:dyDescent="0.25">
      <c r="AY1784" s="106" t="s">
        <v>83</v>
      </c>
      <c r="AZ1784" s="105">
        <f>_xll.qlInterestRateIndexFixingDate(Currency&amp;"ibor"&amp;Tenor,BA1784,Trigger)</f>
        <v>51817</v>
      </c>
      <c r="BA1784" s="105">
        <f>_xll.qlCalendarAdvance(Calendar,BA1783,AY1784,"f",,Trigger)</f>
        <v>51819</v>
      </c>
      <c r="BB1784" s="105">
        <f>_xll.qlInterestRateIndexMaturity(Currency&amp;"ibor"&amp;Tenor,BA1784,Trigger)</f>
        <v>52184</v>
      </c>
      <c r="BC1784" s="257">
        <f>_xll.qlIndexFixing($AC$5,AZ1784,TRUE,_xll.ohTrigger(Trigger,Trigger12M))</f>
        <v>1.4421013518881502E-2</v>
      </c>
      <c r="BD1784" s="257">
        <f>_xll.qlIndexFixing($BE$1,AZ1784,TRUE,_xll.ohTrigger(Trigger,Trigger12M))</f>
        <v>1.4128068573468837E-2</v>
      </c>
    </row>
    <row r="1785" spans="51:56" ht="11.25" customHeight="1" x14ac:dyDescent="0.25">
      <c r="AY1785" s="106" t="s">
        <v>83</v>
      </c>
      <c r="AZ1785" s="105">
        <f>_xll.qlInterestRateIndexFixingDate(Currency&amp;"ibor"&amp;Tenor,BA1785,Trigger)</f>
        <v>51824</v>
      </c>
      <c r="BA1785" s="105">
        <f>_xll.qlCalendarAdvance(Calendar,BA1784,AY1785,"f",,Trigger)</f>
        <v>51826</v>
      </c>
      <c r="BB1785" s="105">
        <f>_xll.qlInterestRateIndexMaturity(Currency&amp;"ibor"&amp;Tenor,BA1785,Trigger)</f>
        <v>52191</v>
      </c>
      <c r="BC1785" s="257">
        <f>_xll.qlIndexFixing($AC$5,AZ1785,TRUE,_xll.ohTrigger(Trigger,Trigger12M))</f>
        <v>1.442204725597677E-2</v>
      </c>
      <c r="BD1785" s="257">
        <f>_xll.qlIndexFixing($BE$1,AZ1785,TRUE,_xll.ohTrigger(Trigger,Trigger12M))</f>
        <v>1.412934076280529E-2</v>
      </c>
    </row>
    <row r="1786" spans="51:56" ht="11.25" customHeight="1" x14ac:dyDescent="0.25">
      <c r="AY1786" s="106" t="s">
        <v>83</v>
      </c>
      <c r="AZ1786" s="105">
        <f>_xll.qlInterestRateIndexFixingDate(Currency&amp;"ibor"&amp;Tenor,BA1786,Trigger)</f>
        <v>51831</v>
      </c>
      <c r="BA1786" s="105">
        <f>_xll.qlCalendarAdvance(Calendar,BA1785,AY1786,"f",,Trigger)</f>
        <v>51833</v>
      </c>
      <c r="BB1786" s="105">
        <f>_xll.qlInterestRateIndexMaturity(Currency&amp;"ibor"&amp;Tenor,BA1786,Trigger)</f>
        <v>52198</v>
      </c>
      <c r="BC1786" s="257">
        <f>_xll.qlIndexFixing($AC$5,AZ1786,TRUE,_xll.ohTrigger(Trigger,Trigger12M))</f>
        <v>1.4423081488555142E-2</v>
      </c>
      <c r="BD1786" s="257">
        <f>_xll.qlIndexFixing($BE$1,AZ1786,TRUE,_xll.ohTrigger(Trigger,Trigger12M))</f>
        <v>1.4130616963550372E-2</v>
      </c>
    </row>
    <row r="1787" spans="51:56" ht="11.25" customHeight="1" x14ac:dyDescent="0.25">
      <c r="AY1787" s="106" t="s">
        <v>83</v>
      </c>
      <c r="AZ1787" s="105">
        <f>_xll.qlInterestRateIndexFixingDate(Currency&amp;"ibor"&amp;Tenor,BA1787,Trigger)</f>
        <v>51838</v>
      </c>
      <c r="BA1787" s="105">
        <f>_xll.qlCalendarAdvance(Calendar,BA1786,AY1787,"f",,Trigger)</f>
        <v>51840</v>
      </c>
      <c r="BB1787" s="105">
        <f>_xll.qlInterestRateIndexMaturity(Currency&amp;"ibor"&amp;Tenor,BA1787,Trigger)</f>
        <v>52205</v>
      </c>
      <c r="BC1787" s="257">
        <f>_xll.qlIndexFixing($AC$5,AZ1787,TRUE,_xll.ohTrigger(Trigger,Trigger12M))</f>
        <v>1.4424116216617936E-2</v>
      </c>
      <c r="BD1787" s="257">
        <f>_xll.qlIndexFixing($BE$1,AZ1787,TRUE,_xll.ohTrigger(Trigger,Trigger12M))</f>
        <v>1.4131897183820769E-2</v>
      </c>
    </row>
    <row r="1788" spans="51:56" ht="11.25" customHeight="1" x14ac:dyDescent="0.25">
      <c r="AY1788" s="106" t="s">
        <v>83</v>
      </c>
      <c r="AZ1788" s="105">
        <f>_xll.qlInterestRateIndexFixingDate(Currency&amp;"ibor"&amp;Tenor,BA1788,Trigger)</f>
        <v>51845</v>
      </c>
      <c r="BA1788" s="105">
        <f>_xll.qlCalendarAdvance(Calendar,BA1787,AY1788,"f",,Trigger)</f>
        <v>51847</v>
      </c>
      <c r="BB1788" s="105">
        <f>_xll.qlInterestRateIndexMaturity(Currency&amp;"ibor"&amp;Tenor,BA1788,Trigger)</f>
        <v>52212</v>
      </c>
      <c r="BC1788" s="257">
        <f>_xll.qlIndexFixing($AC$5,AZ1788,TRUE,_xll.ohTrigger(Trigger,Trigger12M))</f>
        <v>1.4425151440166683E-2</v>
      </c>
      <c r="BD1788" s="257">
        <f>_xll.qlIndexFixing($BE$1,AZ1788,TRUE,_xll.ohTrigger(Trigger,Trigger12M))</f>
        <v>1.4133181431731633E-2</v>
      </c>
    </row>
    <row r="1789" spans="51:56" ht="11.25" customHeight="1" x14ac:dyDescent="0.25">
      <c r="AY1789" s="106" t="s">
        <v>83</v>
      </c>
      <c r="AZ1789" s="105">
        <f>_xll.qlInterestRateIndexFixingDate(Currency&amp;"ibor"&amp;Tenor,BA1789,Trigger)</f>
        <v>51852</v>
      </c>
      <c r="BA1789" s="105">
        <f>_xll.qlCalendarAdvance(Calendar,BA1788,AY1789,"f",,Trigger)</f>
        <v>51854</v>
      </c>
      <c r="BB1789" s="105">
        <f>_xll.qlInterestRateIndexMaturity(Currency&amp;"ibor"&amp;Tenor,BA1789,Trigger)</f>
        <v>52219</v>
      </c>
      <c r="BC1789" s="257">
        <f>_xll.qlIndexFixing($AC$5,AZ1789,TRUE,_xll.ohTrigger(Trigger,Trigger12M))</f>
        <v>1.4426187159202917E-2</v>
      </c>
      <c r="BD1789" s="257">
        <f>_xll.qlIndexFixing($BE$1,AZ1789,TRUE,_xll.ohTrigger(Trigger,Trigger12M))</f>
        <v>1.4134469715399433E-2</v>
      </c>
    </row>
    <row r="1790" spans="51:56" ht="11.25" customHeight="1" x14ac:dyDescent="0.25">
      <c r="AY1790" s="106" t="s">
        <v>83</v>
      </c>
      <c r="AZ1790" s="105">
        <f>_xll.qlInterestRateIndexFixingDate(Currency&amp;"ibor"&amp;Tenor,BA1790,Trigger)</f>
        <v>51858</v>
      </c>
      <c r="BA1790" s="105">
        <f>_xll.qlCalendarAdvance(Calendar,BA1789,AY1790,"f",,Trigger)</f>
        <v>51862</v>
      </c>
      <c r="BB1790" s="105">
        <f>_xll.qlInterestRateIndexMaturity(Currency&amp;"ibor"&amp;Tenor,BA1790,Trigger)</f>
        <v>52229</v>
      </c>
      <c r="BC1790" s="257">
        <f>_xll.qlIndexFixing($AC$5,AZ1790,TRUE,_xll.ohTrigger(Trigger,Trigger12M))</f>
        <v>1.4428088658861533E-2</v>
      </c>
      <c r="BD1790" s="257">
        <f>_xll.qlIndexFixing($BE$1,AZ1790,TRUE,_xll.ohTrigger(Trigger,Trigger12M))</f>
        <v>1.4136689534051896E-2</v>
      </c>
    </row>
    <row r="1791" spans="51:56" ht="11.25" customHeight="1" x14ac:dyDescent="0.25">
      <c r="AY1791" s="106" t="s">
        <v>83</v>
      </c>
      <c r="AZ1791" s="105">
        <f>_xll.qlInterestRateIndexFixingDate(Currency&amp;"ibor"&amp;Tenor,BA1791,Trigger)</f>
        <v>51866</v>
      </c>
      <c r="BA1791" s="105">
        <f>_xll.qlCalendarAdvance(Calendar,BA1790,AY1791,"f",,Trigger)</f>
        <v>51869</v>
      </c>
      <c r="BB1791" s="105">
        <f>_xll.qlInterestRateIndexMaturity(Currency&amp;"ibor"&amp;Tenor,BA1791,Trigger)</f>
        <v>52236</v>
      </c>
      <c r="BC1791" s="257">
        <f>_xll.qlIndexFixing($AC$5,AZ1791,TRUE,_xll.ohTrigger(Trigger,Trigger12M))</f>
        <v>1.4429123682486923E-2</v>
      </c>
      <c r="BD1791" s="257">
        <f>_xll.qlIndexFixing($BE$1,AZ1791,TRUE,_xll.ohTrigger(Trigger,Trigger12M))</f>
        <v>1.4137987184060704E-2</v>
      </c>
    </row>
    <row r="1792" spans="51:56" ht="11.25" customHeight="1" x14ac:dyDescent="0.25">
      <c r="AY1792" s="106" t="s">
        <v>83</v>
      </c>
      <c r="AZ1792" s="105">
        <f>_xll.qlInterestRateIndexFixingDate(Currency&amp;"ibor"&amp;Tenor,BA1792,Trigger)</f>
        <v>51874</v>
      </c>
      <c r="BA1792" s="105">
        <f>_xll.qlCalendarAdvance(Calendar,BA1791,AY1792,"f",,Trigger)</f>
        <v>51876</v>
      </c>
      <c r="BB1792" s="105">
        <f>_xll.qlInterestRateIndexMaturity(Currency&amp;"ibor"&amp;Tenor,BA1792,Trigger)</f>
        <v>52243</v>
      </c>
      <c r="BC1792" s="257">
        <f>_xll.qlIndexFixing($AC$5,AZ1792,TRUE,_xll.ohTrigger(Trigger,Trigger12M))</f>
        <v>1.4430159198951869E-2</v>
      </c>
      <c r="BD1792" s="257">
        <f>_xll.qlIndexFixing($BE$1,AZ1792,TRUE,_xll.ohTrigger(Trigger,Trigger12M))</f>
        <v>1.413928889681965E-2</v>
      </c>
    </row>
    <row r="1793" spans="51:56" ht="11.25" customHeight="1" x14ac:dyDescent="0.25">
      <c r="AY1793" s="106" t="s">
        <v>83</v>
      </c>
      <c r="AZ1793" s="105">
        <f>_xll.qlInterestRateIndexFixingDate(Currency&amp;"ibor"&amp;Tenor,BA1793,Trigger)</f>
        <v>51881</v>
      </c>
      <c r="BA1793" s="105">
        <f>_xll.qlCalendarAdvance(Calendar,BA1792,AY1793,"f",,Trigger)</f>
        <v>51883</v>
      </c>
      <c r="BB1793" s="105">
        <f>_xll.qlInterestRateIndexMaturity(Currency&amp;"ibor"&amp;Tenor,BA1793,Trigger)</f>
        <v>52250</v>
      </c>
      <c r="BC1793" s="257">
        <f>_xll.qlIndexFixing($AC$5,AZ1793,TRUE,_xll.ohTrigger(Trigger,Trigger12M))</f>
        <v>1.4431195208257678E-2</v>
      </c>
      <c r="BD1793" s="257">
        <f>_xll.qlIndexFixing($BE$1,AZ1793,TRUE,_xll.ohTrigger(Trigger,Trigger12M))</f>
        <v>1.4140594680445401E-2</v>
      </c>
    </row>
    <row r="1794" spans="51:56" ht="11.25" customHeight="1" x14ac:dyDescent="0.25">
      <c r="AY1794" s="106" t="s">
        <v>83</v>
      </c>
      <c r="AZ1794" s="105">
        <f>_xll.qlInterestRateIndexFixingDate(Currency&amp;"ibor"&amp;Tenor,BA1794,Trigger)</f>
        <v>51888</v>
      </c>
      <c r="BA1794" s="105">
        <f>_xll.qlCalendarAdvance(Calendar,BA1793,AY1794,"f",,Trigger)</f>
        <v>51890</v>
      </c>
      <c r="BB1794" s="105">
        <f>_xll.qlInterestRateIndexMaturity(Currency&amp;"ibor"&amp;Tenor,BA1794,Trigger)</f>
        <v>52257</v>
      </c>
      <c r="BC1794" s="257">
        <f>_xll.qlIndexFixing($AC$5,AZ1794,TRUE,_xll.ohTrigger(Trigger,Trigger12M))</f>
        <v>1.4432231710405658E-2</v>
      </c>
      <c r="BD1794" s="257">
        <f>_xll.qlIndexFixing($BE$1,AZ1794,TRUE,_xll.ohTrigger(Trigger,Trigger12M))</f>
        <v>1.4141904543055493E-2</v>
      </c>
    </row>
    <row r="1795" spans="51:56" ht="11.25" customHeight="1" x14ac:dyDescent="0.25">
      <c r="AY1795" s="106" t="s">
        <v>83</v>
      </c>
      <c r="AZ1795" s="105">
        <f>_xll.qlInterestRateIndexFixingDate(Currency&amp;"ibor"&amp;Tenor,BA1795,Trigger)</f>
        <v>51895</v>
      </c>
      <c r="BA1795" s="105">
        <f>_xll.qlCalendarAdvance(Calendar,BA1794,AY1795,"f",,Trigger)</f>
        <v>51897</v>
      </c>
      <c r="BB1795" s="105">
        <f>_xll.qlInterestRateIndexMaturity(Currency&amp;"ibor"&amp;Tenor,BA1795,Trigger)</f>
        <v>52261</v>
      </c>
      <c r="BC1795" s="257">
        <f>_xll.qlIndexFixing($AC$5,AZ1795,TRUE,_xll.ohTrigger(Trigger,Trigger12M))</f>
        <v>1.4432205987659723E-2</v>
      </c>
      <c r="BD1795" s="257">
        <f>_xll.qlIndexFixing($BE$1,AZ1795,TRUE,_xll.ohTrigger(Trigger,Trigger12M))</f>
        <v>1.414209953974018E-2</v>
      </c>
    </row>
    <row r="1796" spans="51:56" ht="11.25" customHeight="1" x14ac:dyDescent="0.25">
      <c r="AY1796" s="106" t="s">
        <v>83</v>
      </c>
      <c r="AZ1796" s="105">
        <f>_xll.qlInterestRateIndexFixingDate(Currency&amp;"ibor"&amp;Tenor,BA1796,Trigger)</f>
        <v>51902</v>
      </c>
      <c r="BA1796" s="105">
        <f>_xll.qlCalendarAdvance(Calendar,BA1795,AY1796,"f",,Trigger)</f>
        <v>51904</v>
      </c>
      <c r="BB1796" s="105">
        <f>_xll.qlInterestRateIndexMaturity(Currency&amp;"ibor"&amp;Tenor,BA1796,Trigger)</f>
        <v>52271</v>
      </c>
      <c r="BC1796" s="257">
        <f>_xll.qlIndexFixing($AC$5,AZ1796,TRUE,_xll.ohTrigger(Trigger,Trigger12M))</f>
        <v>1.4434306193235099E-2</v>
      </c>
      <c r="BD1796" s="257">
        <f>_xll.qlIndexFixing($BE$1,AZ1796,TRUE,_xll.ohTrigger(Trigger,Trigger12M))</f>
        <v>1.4144536537697127E-2</v>
      </c>
    </row>
    <row r="1797" spans="51:56" ht="11.25" customHeight="1" x14ac:dyDescent="0.25">
      <c r="AY1797" s="106" t="s">
        <v>83</v>
      </c>
      <c r="AZ1797" s="105">
        <f>_xll.qlInterestRateIndexFixingDate(Currency&amp;"ibor"&amp;Tenor,BA1797,Trigger)</f>
        <v>51909</v>
      </c>
      <c r="BA1797" s="105">
        <f>_xll.qlCalendarAdvance(Calendar,BA1796,AY1797,"f",,Trigger)</f>
        <v>51911</v>
      </c>
      <c r="BB1797" s="105">
        <f>_xll.qlInterestRateIndexMaturity(Currency&amp;"ibor"&amp;Tenor,BA1797,Trigger)</f>
        <v>52278</v>
      </c>
      <c r="BC1797" s="257">
        <f>_xll.qlIndexFixing($AC$5,AZ1797,TRUE,_xll.ohTrigger(Trigger,Trigger12M))</f>
        <v>1.4435344173919609E-2</v>
      </c>
      <c r="BD1797" s="257">
        <f>_xll.qlIndexFixing($BE$1,AZ1797,TRUE,_xll.ohTrigger(Trigger,Trigger12M))</f>
        <v>1.4145858685963311E-2</v>
      </c>
    </row>
    <row r="1798" spans="51:56" ht="11.25" customHeight="1" x14ac:dyDescent="0.25">
      <c r="AY1798" s="106" t="s">
        <v>83</v>
      </c>
      <c r="AZ1798" s="105">
        <f>_xll.qlInterestRateIndexFixingDate(Currency&amp;"ibor"&amp;Tenor,BA1798,Trigger)</f>
        <v>51916</v>
      </c>
      <c r="BA1798" s="105">
        <f>_xll.qlCalendarAdvance(Calendar,BA1797,AY1798,"f",,Trigger)</f>
        <v>51918</v>
      </c>
      <c r="BB1798" s="105">
        <f>_xll.qlInterestRateIndexMaturity(Currency&amp;"ibor"&amp;Tenor,BA1798,Trigger)</f>
        <v>52285</v>
      </c>
      <c r="BC1798" s="257">
        <f>_xll.qlIndexFixing($AC$5,AZ1798,TRUE,_xll.ohTrigger(Trigger,Trigger12M))</f>
        <v>1.443638264745239E-2</v>
      </c>
      <c r="BD1798" s="257">
        <f>_xll.qlIndexFixing($BE$1,AZ1798,TRUE,_xll.ohTrigger(Trigger,Trigger12M))</f>
        <v>1.4147184945683124E-2</v>
      </c>
    </row>
    <row r="1799" spans="51:56" ht="11.25" customHeight="1" x14ac:dyDescent="0.25">
      <c r="AY1799" s="106" t="s">
        <v>83</v>
      </c>
      <c r="AZ1799" s="105">
        <f>_xll.qlInterestRateIndexFixingDate(Currency&amp;"ibor"&amp;Tenor,BA1799,Trigger)</f>
        <v>51923</v>
      </c>
      <c r="BA1799" s="105">
        <f>_xll.qlCalendarAdvance(Calendar,BA1798,AY1799,"f",,Trigger)</f>
        <v>51925</v>
      </c>
      <c r="BB1799" s="105">
        <f>_xll.qlInterestRateIndexMaturity(Currency&amp;"ibor"&amp;Tenor,BA1799,Trigger)</f>
        <v>52289</v>
      </c>
      <c r="BC1799" s="257">
        <f>_xll.qlIndexFixing($AC$5,AZ1799,TRUE,_xll.ohTrigger(Trigger,Trigger12M))</f>
        <v>1.4436369572793971E-2</v>
      </c>
      <c r="BD1799" s="257">
        <f>_xll.qlIndexFixing($BE$1,AZ1799,TRUE,_xll.ohTrigger(Trigger,Trigger12M))</f>
        <v>1.4147392168646527E-2</v>
      </c>
    </row>
    <row r="1800" spans="51:56" ht="11.25" customHeight="1" x14ac:dyDescent="0.25">
      <c r="AY1800" s="106" t="s">
        <v>83</v>
      </c>
      <c r="AZ1800" s="105">
        <f>_xll.qlInterestRateIndexFixingDate(Currency&amp;"ibor"&amp;Tenor,BA1800,Trigger)</f>
        <v>51930</v>
      </c>
      <c r="BA1800" s="105">
        <f>_xll.qlCalendarAdvance(Calendar,BA1799,AY1800,"f",,Trigger)</f>
        <v>51932</v>
      </c>
      <c r="BB1800" s="105">
        <f>_xll.qlInterestRateIndexMaturity(Currency&amp;"ibor"&amp;Tenor,BA1800,Trigger)</f>
        <v>52299</v>
      </c>
      <c r="BC1800" s="257">
        <f>_xll.qlIndexFixing($AC$5,AZ1800,TRUE,_xll.ohTrigger(Trigger,Trigger12M))</f>
        <v>1.4438461073069724E-2</v>
      </c>
      <c r="BD1800" s="257">
        <f>_xll.qlIndexFixing($BE$1,AZ1800,TRUE,_xll.ohTrigger(Trigger,Trigger12M))</f>
        <v>1.4149849831953578E-2</v>
      </c>
    </row>
    <row r="1801" spans="51:56" ht="11.25" customHeight="1" x14ac:dyDescent="0.25">
      <c r="AY1801" s="106" t="s">
        <v>83</v>
      </c>
      <c r="AZ1801" s="105">
        <f>_xll.qlInterestRateIndexFixingDate(Currency&amp;"ibor"&amp;Tenor,BA1801,Trigger)</f>
        <v>51937</v>
      </c>
      <c r="BA1801" s="105">
        <f>_xll.qlCalendarAdvance(Calendar,BA1800,AY1801,"f",,Trigger)</f>
        <v>51939</v>
      </c>
      <c r="BB1801" s="105">
        <f>_xll.qlInterestRateIndexMaturity(Currency&amp;"ibor"&amp;Tenor,BA1801,Trigger)</f>
        <v>52306</v>
      </c>
      <c r="BC1801" s="257">
        <f>_xll.qlIndexFixing($AC$5,AZ1801,TRUE,_xll.ohTrigger(Trigger,Trigger12M))</f>
        <v>1.4439501025157548E-2</v>
      </c>
      <c r="BD1801" s="257">
        <f>_xll.qlIndexFixing($BE$1,AZ1801,TRUE,_xll.ohTrigger(Trigger,Trigger12M))</f>
        <v>1.4151188474740169E-2</v>
      </c>
    </row>
    <row r="1802" spans="51:56" ht="11.25" customHeight="1" x14ac:dyDescent="0.25">
      <c r="AY1802" s="106" t="s">
        <v>83</v>
      </c>
      <c r="AZ1802" s="105">
        <f>_xll.qlInterestRateIndexFixingDate(Currency&amp;"ibor"&amp;Tenor,BA1802,Trigger)</f>
        <v>51944</v>
      </c>
      <c r="BA1802" s="105">
        <f>_xll.qlCalendarAdvance(Calendar,BA1801,AY1802,"f",,Trigger)</f>
        <v>51946</v>
      </c>
      <c r="BB1802" s="105">
        <f>_xll.qlInterestRateIndexMaturity(Currency&amp;"ibor"&amp;Tenor,BA1802,Trigger)</f>
        <v>52313</v>
      </c>
      <c r="BC1802" s="257">
        <f>_xll.qlIndexFixing($AC$5,AZ1802,TRUE,_xll.ohTrigger(Trigger,Trigger12M))</f>
        <v>1.4440541470099957E-2</v>
      </c>
      <c r="BD1802" s="257">
        <f>_xll.qlIndexFixing($BE$1,AZ1802,TRUE,_xll.ohTrigger(Trigger,Trigger12M))</f>
        <v>1.4152531261450985E-2</v>
      </c>
    </row>
    <row r="1803" spans="51:56" ht="11.25" customHeight="1" x14ac:dyDescent="0.25">
      <c r="AY1803" s="106" t="s">
        <v>83</v>
      </c>
      <c r="AZ1803" s="105">
        <f>_xll.qlInterestRateIndexFixingDate(Currency&amp;"ibor"&amp;Tenor,BA1803,Trigger)</f>
        <v>51951</v>
      </c>
      <c r="BA1803" s="105">
        <f>_xll.qlCalendarAdvance(Calendar,BA1802,AY1803,"f",,Trigger)</f>
        <v>51953</v>
      </c>
      <c r="BB1803" s="105">
        <f>_xll.qlInterestRateIndexMaturity(Currency&amp;"ibor"&amp;Tenor,BA1803,Trigger)</f>
        <v>52321</v>
      </c>
      <c r="BC1803" s="257">
        <f>_xll.qlIndexFixing($AC$5,AZ1803,TRUE,_xll.ohTrigger(Trigger,Trigger12M))</f>
        <v>1.4441929435846464E-2</v>
      </c>
      <c r="BD1803" s="257">
        <f>_xll.qlIndexFixing($BE$1,AZ1803,TRUE,_xll.ohTrigger(Trigger,Trigger12M))</f>
        <v>1.4154254086585338E-2</v>
      </c>
    </row>
    <row r="1804" spans="51:56" ht="11.25" customHeight="1" x14ac:dyDescent="0.25">
      <c r="AY1804" s="106" t="s">
        <v>83</v>
      </c>
      <c r="AZ1804" s="105">
        <f>_xll.qlInterestRateIndexFixingDate(Currency&amp;"ibor"&amp;Tenor,BA1804,Trigger)</f>
        <v>51958</v>
      </c>
      <c r="BA1804" s="105">
        <f>_xll.qlCalendarAdvance(Calendar,BA1803,AY1804,"f",,Trigger)</f>
        <v>51964</v>
      </c>
      <c r="BB1804" s="105">
        <f>_xll.qlInterestRateIndexMaturity(Currency&amp;"ibor"&amp;Tenor,BA1804,Trigger)</f>
        <v>52329</v>
      </c>
      <c r="BC1804" s="257">
        <f>_xll.qlIndexFixing($AC$5,AZ1804,TRUE,_xll.ohTrigger(Trigger,Trigger12M))</f>
        <v>1.4442527815905737E-2</v>
      </c>
      <c r="BD1804" s="257">
        <f>_xll.qlIndexFixing($BE$1,AZ1804,TRUE,_xll.ohTrigger(Trigger,Trigger12M))</f>
        <v>1.4155250468793882E-2</v>
      </c>
    </row>
    <row r="1805" spans="51:56" ht="11.25" customHeight="1" x14ac:dyDescent="0.25">
      <c r="AY1805" s="106" t="s">
        <v>83</v>
      </c>
      <c r="AZ1805" s="105">
        <f>_xll.qlInterestRateIndexFixingDate(Currency&amp;"ibor"&amp;Tenor,BA1805,Trigger)</f>
        <v>51967</v>
      </c>
      <c r="BA1805" s="105">
        <f>_xll.qlCalendarAdvance(Calendar,BA1804,AY1805,"f",,Trigger)</f>
        <v>51971</v>
      </c>
      <c r="BB1805" s="105">
        <f>_xll.qlInterestRateIndexMaturity(Currency&amp;"ibor"&amp;Tenor,BA1805,Trigger)</f>
        <v>52336</v>
      </c>
      <c r="BC1805" s="257">
        <f>_xll.qlIndexFixing($AC$5,AZ1805,TRUE,_xll.ohTrigger(Trigger,Trigger12M))</f>
        <v>1.444357181688981E-2</v>
      </c>
      <c r="BD1805" s="257">
        <f>_xll.qlIndexFixing($BE$1,AZ1805,TRUE,_xll.ohTrigger(Trigger,Trigger12M))</f>
        <v>1.4156607408823373E-2</v>
      </c>
    </row>
    <row r="1806" spans="51:56" ht="11.25" customHeight="1" x14ac:dyDescent="0.25">
      <c r="AY1806" s="106" t="s">
        <v>83</v>
      </c>
      <c r="AZ1806" s="105">
        <f>_xll.qlInterestRateIndexFixingDate(Currency&amp;"ibor"&amp;Tenor,BA1806,Trigger)</f>
        <v>51974</v>
      </c>
      <c r="BA1806" s="105">
        <f>_xll.qlCalendarAdvance(Calendar,BA1805,AY1806,"f",,Trigger)</f>
        <v>51978</v>
      </c>
      <c r="BB1806" s="105">
        <f>_xll.qlInterestRateIndexMaturity(Currency&amp;"ibor"&amp;Tenor,BA1806,Trigger)</f>
        <v>52343</v>
      </c>
      <c r="BC1806" s="257">
        <f>_xll.qlIndexFixing($AC$5,AZ1806,TRUE,_xll.ohTrigger(Trigger,Trigger12M))</f>
        <v>1.4444616313388309E-2</v>
      </c>
      <c r="BD1806" s="257">
        <f>_xll.qlIndexFixing($BE$1,AZ1806,TRUE,_xll.ohTrigger(Trigger,Trigger12M))</f>
        <v>1.4157968528392646E-2</v>
      </c>
    </row>
    <row r="1807" spans="51:56" ht="11.25" customHeight="1" x14ac:dyDescent="0.25">
      <c r="AY1807" s="106" t="s">
        <v>83</v>
      </c>
      <c r="AZ1807" s="105">
        <f>_xll.qlInterestRateIndexFixingDate(Currency&amp;"ibor"&amp;Tenor,BA1807,Trigger)</f>
        <v>51981</v>
      </c>
      <c r="BA1807" s="105">
        <f>_xll.qlCalendarAdvance(Calendar,BA1806,AY1807,"f",,Trigger)</f>
        <v>51985</v>
      </c>
      <c r="BB1807" s="105">
        <f>_xll.qlInterestRateIndexMaturity(Currency&amp;"ibor"&amp;Tenor,BA1807,Trigger)</f>
        <v>52350</v>
      </c>
      <c r="BC1807" s="257">
        <f>_xll.qlIndexFixing($AC$5,AZ1807,TRUE,_xll.ohTrigger(Trigger,Trigger12M))</f>
        <v>1.444566130540342E-2</v>
      </c>
      <c r="BD1807" s="257">
        <f>_xll.qlIndexFixing($BE$1,AZ1807,TRUE,_xll.ohTrigger(Trigger,Trigger12M))</f>
        <v>1.4159333835619044E-2</v>
      </c>
    </row>
    <row r="1808" spans="51:56" ht="11.25" customHeight="1" x14ac:dyDescent="0.25">
      <c r="AY1808" s="106" t="s">
        <v>83</v>
      </c>
      <c r="AZ1808" s="105">
        <f>_xll.qlInterestRateIndexFixingDate(Currency&amp;"ibor"&amp;Tenor,BA1808,Trigger)</f>
        <v>51988</v>
      </c>
      <c r="BA1808" s="105">
        <f>_xll.qlCalendarAdvance(Calendar,BA1807,AY1808,"f",,Trigger)</f>
        <v>51992</v>
      </c>
      <c r="BB1808" s="105">
        <f>_xll.qlInterestRateIndexMaturity(Currency&amp;"ibor"&amp;Tenor,BA1808,Trigger)</f>
        <v>52357</v>
      </c>
      <c r="BC1808" s="257">
        <f>_xll.qlIndexFixing($AC$5,AZ1808,TRUE,_xll.ohTrigger(Trigger,Trigger12M))</f>
        <v>1.4446706792936241E-2</v>
      </c>
      <c r="BD1808" s="257">
        <f>_xll.qlIndexFixing($BE$1,AZ1808,TRUE,_xll.ohTrigger(Trigger,Trigger12M))</f>
        <v>1.4160703338620788E-2</v>
      </c>
    </row>
    <row r="1809" spans="51:56" ht="11.25" customHeight="1" x14ac:dyDescent="0.25">
      <c r="AY1809" s="106" t="s">
        <v>83</v>
      </c>
      <c r="AZ1809" s="105">
        <f>_xll.qlInterestRateIndexFixingDate(Currency&amp;"ibor"&amp;Tenor,BA1809,Trigger)</f>
        <v>51995</v>
      </c>
      <c r="BA1809" s="105">
        <f>_xll.qlCalendarAdvance(Calendar,BA1808,AY1809,"f",,Trigger)</f>
        <v>51999</v>
      </c>
      <c r="BB1809" s="105">
        <f>_xll.qlInterestRateIndexMaturity(Currency&amp;"ibor"&amp;Tenor,BA1809,Trigger)</f>
        <v>52364</v>
      </c>
      <c r="BC1809" s="257">
        <f>_xll.qlIndexFixing($AC$5,AZ1809,TRUE,_xll.ohTrigger(Trigger,Trigger12M))</f>
        <v>1.4447752775988741E-2</v>
      </c>
      <c r="BD1809" s="257">
        <f>_xll.qlIndexFixing($BE$1,AZ1809,TRUE,_xll.ohTrigger(Trigger,Trigger12M))</f>
        <v>1.4162077045515215E-2</v>
      </c>
    </row>
    <row r="1810" spans="51:56" ht="11.25" customHeight="1" x14ac:dyDescent="0.25">
      <c r="AY1810" s="106" t="s">
        <v>83</v>
      </c>
      <c r="AZ1810" s="105">
        <f>_xll.qlInterestRateIndexFixingDate(Currency&amp;"ibor"&amp;Tenor,BA1810,Trigger)</f>
        <v>52002</v>
      </c>
      <c r="BA1810" s="105">
        <f>_xll.qlCalendarAdvance(Calendar,BA1809,AY1810,"f",,Trigger)</f>
        <v>52006</v>
      </c>
      <c r="BB1810" s="105">
        <f>_xll.qlInterestRateIndexMaturity(Currency&amp;"ibor"&amp;Tenor,BA1810,Trigger)</f>
        <v>52371</v>
      </c>
      <c r="BC1810" s="257">
        <f>_xll.qlIndexFixing($AC$5,AZ1810,TRUE,_xll.ohTrigger(Trigger,Trigger12M))</f>
        <v>1.4448799254562238E-2</v>
      </c>
      <c r="BD1810" s="257">
        <f>_xll.qlIndexFixing($BE$1,AZ1810,TRUE,_xll.ohTrigger(Trigger,Trigger12M))</f>
        <v>1.4163454964420766E-2</v>
      </c>
    </row>
    <row r="1811" spans="51:56" ht="11.25" customHeight="1" x14ac:dyDescent="0.25">
      <c r="AY1811" s="106" t="s">
        <v>83</v>
      </c>
      <c r="AZ1811" s="105">
        <f>_xll.qlInterestRateIndexFixingDate(Currency&amp;"ibor"&amp;Tenor,BA1811,Trigger)</f>
        <v>52009</v>
      </c>
      <c r="BA1811" s="105">
        <f>_xll.qlCalendarAdvance(Calendar,BA1810,AY1811,"f",,Trigger)</f>
        <v>52013</v>
      </c>
      <c r="BB1811" s="105">
        <f>_xll.qlInterestRateIndexMaturity(Currency&amp;"ibor"&amp;Tenor,BA1811,Trigger)</f>
        <v>52378</v>
      </c>
      <c r="BC1811" s="257">
        <f>_xll.qlIndexFixing($AC$5,AZ1811,TRUE,_xll.ohTrigger(Trigger,Trigger12M))</f>
        <v>1.444984622865826E-2</v>
      </c>
      <c r="BD1811" s="257">
        <f>_xll.qlIndexFixing($BE$1,AZ1811,TRUE,_xll.ohTrigger(Trigger,Trigger12M))</f>
        <v>1.4164837103455003E-2</v>
      </c>
    </row>
    <row r="1812" spans="51:56" ht="11.25" customHeight="1" x14ac:dyDescent="0.25">
      <c r="AY1812" s="106" t="s">
        <v>83</v>
      </c>
      <c r="AZ1812" s="105">
        <f>_xll.qlInterestRateIndexFixingDate(Currency&amp;"ibor"&amp;Tenor,BA1812,Trigger)</f>
        <v>52016</v>
      </c>
      <c r="BA1812" s="105">
        <f>_xll.qlCalendarAdvance(Calendar,BA1811,AY1812,"f",,Trigger)</f>
        <v>52020</v>
      </c>
      <c r="BB1812" s="105">
        <f>_xll.qlInterestRateIndexMaturity(Currency&amp;"ibor"&amp;Tenor,BA1812,Trigger)</f>
        <v>52385</v>
      </c>
      <c r="BC1812" s="257">
        <f>_xll.qlIndexFixing($AC$5,AZ1812,TRUE,_xll.ohTrigger(Trigger,Trigger12M))</f>
        <v>1.4451016219913262E-2</v>
      </c>
      <c r="BD1812" s="257">
        <f>_xll.qlIndexFixing($BE$1,AZ1812,TRUE,_xll.ohTrigger(Trigger,Trigger12M))</f>
        <v>1.4166223470736362E-2</v>
      </c>
    </row>
    <row r="1813" spans="51:56" ht="11.25" customHeight="1" x14ac:dyDescent="0.25">
      <c r="AY1813" s="106" t="s">
        <v>83</v>
      </c>
      <c r="AZ1813" s="105">
        <f>_xll.qlInterestRateIndexFixingDate(Currency&amp;"ibor"&amp;Tenor,BA1813,Trigger)</f>
        <v>52023</v>
      </c>
      <c r="BA1813" s="105">
        <f>_xll.qlCalendarAdvance(Calendar,BA1812,AY1813,"f",,Trigger)</f>
        <v>52027</v>
      </c>
      <c r="BB1813" s="105">
        <f>_xll.qlInterestRateIndexMaturity(Currency&amp;"ibor"&amp;Tenor,BA1813,Trigger)</f>
        <v>52392</v>
      </c>
      <c r="BC1813" s="257">
        <f>_xll.qlIndexFixing($AC$5,AZ1813,TRUE,_xll.ohTrigger(Trigger,Trigger12M))</f>
        <v>1.4452922498436131E-2</v>
      </c>
      <c r="BD1813" s="257">
        <f>_xll.qlIndexFixing($BE$1,AZ1813,TRUE,_xll.ohTrigger(Trigger,Trigger12M))</f>
        <v>1.4167614074383062E-2</v>
      </c>
    </row>
    <row r="1814" spans="51:56" ht="11.25" customHeight="1" x14ac:dyDescent="0.25">
      <c r="AY1814" s="106" t="s">
        <v>83</v>
      </c>
      <c r="AZ1814" s="105">
        <f>_xll.qlInterestRateIndexFixingDate(Currency&amp;"ibor"&amp;Tenor,BA1814,Trigger)</f>
        <v>52030</v>
      </c>
      <c r="BA1814" s="105">
        <f>_xll.qlCalendarAdvance(Calendar,BA1813,AY1814,"f",,Trigger)</f>
        <v>52034</v>
      </c>
      <c r="BB1814" s="105">
        <f>_xll.qlInterestRateIndexMaturity(Currency&amp;"ibor"&amp;Tenor,BA1814,Trigger)</f>
        <v>52399</v>
      </c>
      <c r="BC1814" s="257">
        <f>_xll.qlIndexFixing($AC$5,AZ1814,TRUE,_xll.ohTrigger(Trigger,Trigger12M))</f>
        <v>1.4454830430875238E-2</v>
      </c>
      <c r="BD1814" s="257">
        <f>_xll.qlIndexFixing($BE$1,AZ1814,TRUE,_xll.ohTrigger(Trigger,Trigger12M))</f>
        <v>1.416900892251354E-2</v>
      </c>
    </row>
    <row r="1815" spans="51:56" ht="11.25" customHeight="1" x14ac:dyDescent="0.25">
      <c r="AY1815" s="106" t="s">
        <v>83</v>
      </c>
      <c r="AZ1815" s="105">
        <f>_xll.qlInterestRateIndexFixingDate(Currency&amp;"ibor"&amp;Tenor,BA1815,Trigger)</f>
        <v>52037</v>
      </c>
      <c r="BA1815" s="105">
        <f>_xll.qlCalendarAdvance(Calendar,BA1814,AY1815,"f",,Trigger)</f>
        <v>52041</v>
      </c>
      <c r="BB1815" s="105">
        <f>_xll.qlInterestRateIndexMaturity(Currency&amp;"ibor"&amp;Tenor,BA1815,Trigger)</f>
        <v>52406</v>
      </c>
      <c r="BC1815" s="257">
        <f>_xll.qlIndexFixing($AC$5,AZ1815,TRUE,_xll.ohTrigger(Trigger,Trigger12M))</f>
        <v>1.445674001723956E-2</v>
      </c>
      <c r="BD1815" s="257">
        <f>_xll.qlIndexFixing($BE$1,AZ1815,TRUE,_xll.ohTrigger(Trigger,Trigger12M))</f>
        <v>1.4170408023246232E-2</v>
      </c>
    </row>
    <row r="1816" spans="51:56" ht="11.25" customHeight="1" x14ac:dyDescent="0.25">
      <c r="AY1816" s="106" t="s">
        <v>83</v>
      </c>
      <c r="AZ1816" s="105">
        <f>_xll.qlInterestRateIndexFixingDate(Currency&amp;"ibor"&amp;Tenor,BA1816,Trigger)</f>
        <v>52044</v>
      </c>
      <c r="BA1816" s="105">
        <f>_xll.qlCalendarAdvance(Calendar,BA1815,AY1816,"f",,Trigger)</f>
        <v>52048</v>
      </c>
      <c r="BB1816" s="105">
        <f>_xll.qlInterestRateIndexMaturity(Currency&amp;"ibor"&amp;Tenor,BA1816,Trigger)</f>
        <v>52413</v>
      </c>
      <c r="BC1816" s="257">
        <f>_xll.qlIndexFixing($AC$5,AZ1816,TRUE,_xll.ohTrigger(Trigger,Trigger12M))</f>
        <v>1.4458651257539173E-2</v>
      </c>
      <c r="BD1816" s="257">
        <f>_xll.qlIndexFixing($BE$1,AZ1816,TRUE,_xll.ohTrigger(Trigger,Trigger12M))</f>
        <v>1.417181138469936E-2</v>
      </c>
    </row>
    <row r="1817" spans="51:56" ht="11.25" customHeight="1" x14ac:dyDescent="0.25">
      <c r="AY1817" s="106" t="s">
        <v>83</v>
      </c>
      <c r="AZ1817" s="105">
        <f>_xll.qlInterestRateIndexFixingDate(Currency&amp;"ibor"&amp;Tenor,BA1817,Trigger)</f>
        <v>52051</v>
      </c>
      <c r="BA1817" s="105">
        <f>_xll.qlCalendarAdvance(Calendar,BA1816,AY1817,"f",,Trigger)</f>
        <v>52055</v>
      </c>
      <c r="BB1817" s="105">
        <f>_xll.qlInterestRateIndexMaturity(Currency&amp;"ibor"&amp;Tenor,BA1817,Trigger)</f>
        <v>52420</v>
      </c>
      <c r="BC1817" s="257">
        <f>_xll.qlIndexFixing($AC$5,AZ1817,TRUE,_xll.ohTrigger(Trigger,Trigger12M))</f>
        <v>1.4460564151783055E-2</v>
      </c>
      <c r="BD1817" s="257">
        <f>_xll.qlIndexFixing($BE$1,AZ1817,TRUE,_xll.ohTrigger(Trigger,Trigger12M))</f>
        <v>1.4173219014991797E-2</v>
      </c>
    </row>
    <row r="1818" spans="51:56" ht="11.25" customHeight="1" x14ac:dyDescent="0.25">
      <c r="AY1818" s="106" t="s">
        <v>83</v>
      </c>
      <c r="AZ1818" s="105">
        <f>_xll.qlInterestRateIndexFixingDate(Currency&amp;"ibor"&amp;Tenor,BA1818,Trigger)</f>
        <v>52058</v>
      </c>
      <c r="BA1818" s="105">
        <f>_xll.qlCalendarAdvance(Calendar,BA1817,AY1818,"f",,Trigger)</f>
        <v>52062</v>
      </c>
      <c r="BB1818" s="105">
        <f>_xll.qlInterestRateIndexMaturity(Currency&amp;"ibor"&amp;Tenor,BA1818,Trigger)</f>
        <v>52427</v>
      </c>
      <c r="BC1818" s="257">
        <f>_xll.qlIndexFixing($AC$5,AZ1818,TRUE,_xll.ohTrigger(Trigger,Trigger12M))</f>
        <v>1.4462478699980841E-2</v>
      </c>
      <c r="BD1818" s="257">
        <f>_xll.qlIndexFixing($BE$1,AZ1818,TRUE,_xll.ohTrigger(Trigger,Trigger12M))</f>
        <v>1.4174630922242418E-2</v>
      </c>
    </row>
    <row r="1819" spans="51:56" ht="11.25" customHeight="1" x14ac:dyDescent="0.25">
      <c r="AY1819" s="106" t="s">
        <v>83</v>
      </c>
      <c r="AZ1819" s="105">
        <f>_xll.qlInterestRateIndexFixingDate(Currency&amp;"ibor"&amp;Tenor,BA1819,Trigger)</f>
        <v>52065</v>
      </c>
      <c r="BA1819" s="105">
        <f>_xll.qlCalendarAdvance(Calendar,BA1818,AY1819,"f",,Trigger)</f>
        <v>52069</v>
      </c>
      <c r="BB1819" s="105">
        <f>_xll.qlInterestRateIndexMaturity(Currency&amp;"ibor"&amp;Tenor,BA1819,Trigger)</f>
        <v>52434</v>
      </c>
      <c r="BC1819" s="257">
        <f>_xll.qlIndexFixing($AC$5,AZ1819,TRUE,_xll.ohTrigger(Trigger,Trigger12M))</f>
        <v>1.4464394902141952E-2</v>
      </c>
      <c r="BD1819" s="257">
        <f>_xll.qlIndexFixing($BE$1,AZ1819,TRUE,_xll.ohTrigger(Trigger,Trigger12M))</f>
        <v>1.417604711456988E-2</v>
      </c>
    </row>
    <row r="1820" spans="51:56" ht="11.25" customHeight="1" x14ac:dyDescent="0.25">
      <c r="AY1820" s="106" t="s">
        <v>83</v>
      </c>
      <c r="AZ1820" s="105">
        <f>_xll.qlInterestRateIndexFixingDate(Currency&amp;"ibor"&amp;Tenor,BA1820,Trigger)</f>
        <v>52072</v>
      </c>
      <c r="BA1820" s="105">
        <f>_xll.qlCalendarAdvance(Calendar,BA1819,AY1820,"f",,Trigger)</f>
        <v>52076</v>
      </c>
      <c r="BB1820" s="105">
        <f>_xll.qlInterestRateIndexMaturity(Currency&amp;"ibor"&amp;Tenor,BA1820,Trigger)</f>
        <v>52441</v>
      </c>
      <c r="BC1820" s="257">
        <f>_xll.qlIndexFixing($AC$5,AZ1820,TRUE,_xll.ohTrigger(Trigger,Trigger12M))</f>
        <v>1.44663127582758E-2</v>
      </c>
      <c r="BD1820" s="257">
        <f>_xll.qlIndexFixing($BE$1,AZ1820,TRUE,_xll.ohTrigger(Trigger,Trigger12M))</f>
        <v>1.417746760009328E-2</v>
      </c>
    </row>
    <row r="1821" spans="51:56" ht="11.25" customHeight="1" x14ac:dyDescent="0.25">
      <c r="AY1821" s="106" t="s">
        <v>83</v>
      </c>
      <c r="AZ1821" s="105">
        <f>_xll.qlInterestRateIndexFixingDate(Currency&amp;"ibor"&amp;Tenor,BA1821,Trigger)</f>
        <v>52079</v>
      </c>
      <c r="BA1821" s="105">
        <f>_xll.qlCalendarAdvance(Calendar,BA1820,AY1821,"f",,Trigger)</f>
        <v>52083</v>
      </c>
      <c r="BB1821" s="105">
        <f>_xll.qlInterestRateIndexMaturity(Currency&amp;"ibor"&amp;Tenor,BA1821,Trigger)</f>
        <v>52448</v>
      </c>
      <c r="BC1821" s="257">
        <f>_xll.qlIndexFixing($AC$5,AZ1821,TRUE,_xll.ohTrigger(Trigger,Trigger12M))</f>
        <v>1.4468232268392025E-2</v>
      </c>
      <c r="BD1821" s="257">
        <f>_xll.qlIndexFixing($BE$1,AZ1821,TRUE,_xll.ohTrigger(Trigger,Trigger12M))</f>
        <v>1.4178892386931489E-2</v>
      </c>
    </row>
    <row r="1822" spans="51:56" ht="11.25" customHeight="1" x14ac:dyDescent="0.25">
      <c r="AY1822" s="106" t="s">
        <v>83</v>
      </c>
      <c r="AZ1822" s="105">
        <f>_xll.qlInterestRateIndexFixingDate(Currency&amp;"ibor"&amp;Tenor,BA1822,Trigger)</f>
        <v>52086</v>
      </c>
      <c r="BA1822" s="105">
        <f>_xll.qlCalendarAdvance(Calendar,BA1821,AY1822,"f",,Trigger)</f>
        <v>52090</v>
      </c>
      <c r="BB1822" s="105">
        <f>_xll.qlInterestRateIndexMaturity(Currency&amp;"ibor"&amp;Tenor,BA1822,Trigger)</f>
        <v>52455</v>
      </c>
      <c r="BC1822" s="257">
        <f>_xll.qlIndexFixing($AC$5,AZ1822,TRUE,_xll.ohTrigger(Trigger,Trigger12M))</f>
        <v>1.4470153432500044E-2</v>
      </c>
      <c r="BD1822" s="257">
        <f>_xll.qlIndexFixing($BE$1,AZ1822,TRUE,_xll.ohTrigger(Trigger,Trigger12M))</f>
        <v>1.4180321483203605E-2</v>
      </c>
    </row>
    <row r="1823" spans="51:56" ht="11.25" customHeight="1" x14ac:dyDescent="0.25">
      <c r="AY1823" s="106" t="s">
        <v>83</v>
      </c>
      <c r="AZ1823" s="105">
        <f>_xll.qlInterestRateIndexFixingDate(Currency&amp;"ibor"&amp;Tenor,BA1823,Trigger)</f>
        <v>52093</v>
      </c>
      <c r="BA1823" s="105">
        <f>_xll.qlCalendarAdvance(Calendar,BA1822,AY1823,"f",,Trigger)</f>
        <v>52097</v>
      </c>
      <c r="BB1823" s="105">
        <f>_xll.qlInterestRateIndexMaturity(Currency&amp;"ibor"&amp;Tenor,BA1823,Trigger)</f>
        <v>52462</v>
      </c>
      <c r="BC1823" s="257">
        <f>_xll.qlIndexFixing($AC$5,AZ1823,TRUE,_xll.ohTrigger(Trigger,Trigger12M))</f>
        <v>1.447207625060949E-2</v>
      </c>
      <c r="BD1823" s="257">
        <f>_xll.qlIndexFixing($BE$1,AZ1823,TRUE,_xll.ohTrigger(Trigger,Trigger12M))</f>
        <v>1.4181754897029157E-2</v>
      </c>
    </row>
    <row r="1824" spans="51:56" ht="11.25" customHeight="1" x14ac:dyDescent="0.25">
      <c r="AY1824" s="106" t="s">
        <v>83</v>
      </c>
      <c r="AZ1824" s="105">
        <f>_xll.qlInterestRateIndexFixingDate(Currency&amp;"ibor"&amp;Tenor,BA1824,Trigger)</f>
        <v>52100</v>
      </c>
      <c r="BA1824" s="105">
        <f>_xll.qlCalendarAdvance(Calendar,BA1823,AY1824,"f",,Trigger)</f>
        <v>52104</v>
      </c>
      <c r="BB1824" s="105">
        <f>_xll.qlInterestRateIndexMaturity(Currency&amp;"ibor"&amp;Tenor,BA1824,Trigger)</f>
        <v>52469</v>
      </c>
      <c r="BC1824" s="257">
        <f>_xll.qlIndexFixing($AC$5,AZ1824,TRUE,_xll.ohTrigger(Trigger,Trigger12M))</f>
        <v>1.4474000722730002E-2</v>
      </c>
      <c r="BD1824" s="257">
        <f>_xll.qlIndexFixing($BE$1,AZ1824,TRUE,_xll.ohTrigger(Trigger,Trigger12M))</f>
        <v>1.4183192636527463E-2</v>
      </c>
    </row>
    <row r="1825" spans="51:56" ht="11.25" customHeight="1" x14ac:dyDescent="0.25">
      <c r="AY1825" s="106" t="s">
        <v>83</v>
      </c>
      <c r="AZ1825" s="105">
        <f>_xll.qlInterestRateIndexFixingDate(Currency&amp;"ibor"&amp;Tenor,BA1825,Trigger)</f>
        <v>52107</v>
      </c>
      <c r="BA1825" s="105">
        <f>_xll.qlCalendarAdvance(Calendar,BA1824,AY1825,"f",,Trigger)</f>
        <v>52111</v>
      </c>
      <c r="BB1825" s="105">
        <f>_xll.qlInterestRateIndexMaturity(Currency&amp;"ibor"&amp;Tenor,BA1825,Trigger)</f>
        <v>52476</v>
      </c>
      <c r="BC1825" s="257">
        <f>_xll.qlIndexFixing($AC$5,AZ1825,TRUE,_xll.ohTrigger(Trigger,Trigger12M))</f>
        <v>1.4475926848870339E-2</v>
      </c>
      <c r="BD1825" s="257">
        <f>_xll.qlIndexFixing($BE$1,AZ1825,TRUE,_xll.ohTrigger(Trigger,Trigger12M))</f>
        <v>1.4184634709817833E-2</v>
      </c>
    </row>
    <row r="1826" spans="51:56" ht="11.25" customHeight="1" x14ac:dyDescent="0.25">
      <c r="AY1826" s="106" t="s">
        <v>83</v>
      </c>
      <c r="AZ1826" s="105">
        <f>_xll.qlInterestRateIndexFixingDate(Currency&amp;"ibor"&amp;Tenor,BA1826,Trigger)</f>
        <v>52114</v>
      </c>
      <c r="BA1826" s="105">
        <f>_xll.qlCalendarAdvance(Calendar,BA1825,AY1826,"f",,Trigger)</f>
        <v>52118</v>
      </c>
      <c r="BB1826" s="105">
        <f>_xll.qlInterestRateIndexMaturity(Currency&amp;"ibor"&amp;Tenor,BA1826,Trigger)</f>
        <v>52483</v>
      </c>
      <c r="BC1826" s="257">
        <f>_xll.qlIndexFixing($AC$5,AZ1826,TRUE,_xll.ohTrigger(Trigger,Trigger12M))</f>
        <v>1.4477854629041014E-2</v>
      </c>
      <c r="BD1826" s="257">
        <f>_xll.qlIndexFixing($BE$1,AZ1826,TRUE,_xll.ohTrigger(Trigger,Trigger12M))</f>
        <v>1.41860811250198E-2</v>
      </c>
    </row>
    <row r="1827" spans="51:56" ht="11.25" customHeight="1" x14ac:dyDescent="0.25">
      <c r="AY1827" s="106" t="s">
        <v>83</v>
      </c>
      <c r="AZ1827" s="105">
        <f>_xll.qlInterestRateIndexFixingDate(Currency&amp;"ibor"&amp;Tenor,BA1827,Trigger)</f>
        <v>52121</v>
      </c>
      <c r="BA1827" s="105">
        <f>_xll.qlCalendarAdvance(Calendar,BA1826,AY1827,"f",,Trigger)</f>
        <v>52125</v>
      </c>
      <c r="BB1827" s="105">
        <f>_xll.qlInterestRateIndexMaturity(Currency&amp;"ibor"&amp;Tenor,BA1827,Trigger)</f>
        <v>52490</v>
      </c>
      <c r="BC1827" s="257">
        <f>_xll.qlIndexFixing($AC$5,AZ1827,TRUE,_xll.ohTrigger(Trigger,Trigger12M))</f>
        <v>1.4479784063251004E-2</v>
      </c>
      <c r="BD1827" s="257">
        <f>_xll.qlIndexFixing($BE$1,AZ1827,TRUE,_xll.ohTrigger(Trigger,Trigger12M))</f>
        <v>1.4187531890253116E-2</v>
      </c>
    </row>
    <row r="1828" spans="51:56" ht="11.25" customHeight="1" x14ac:dyDescent="0.25">
      <c r="AY1828" s="106" t="s">
        <v>83</v>
      </c>
      <c r="AZ1828" s="105">
        <f>_xll.qlInterestRateIndexFixingDate(Currency&amp;"ibor"&amp;Tenor,BA1828,Trigger)</f>
        <v>52128</v>
      </c>
      <c r="BA1828" s="105">
        <f>_xll.qlCalendarAdvance(Calendar,BA1827,AY1828,"f",,Trigger)</f>
        <v>52132</v>
      </c>
      <c r="BB1828" s="105">
        <f>_xll.qlInterestRateIndexMaturity(Currency&amp;"ibor"&amp;Tenor,BA1828,Trigger)</f>
        <v>52497</v>
      </c>
      <c r="BC1828" s="257">
        <f>_xll.qlIndexFixing($AC$5,AZ1828,TRUE,_xll.ohTrigger(Trigger,Trigger12M))</f>
        <v>1.4481715151510166E-2</v>
      </c>
      <c r="BD1828" s="257">
        <f>_xll.qlIndexFixing($BE$1,AZ1828,TRUE,_xll.ohTrigger(Trigger,Trigger12M))</f>
        <v>1.4188987013637532E-2</v>
      </c>
    </row>
    <row r="1829" spans="51:56" ht="11.25" customHeight="1" x14ac:dyDescent="0.25">
      <c r="AY1829" s="106" t="s">
        <v>83</v>
      </c>
      <c r="AZ1829" s="105">
        <f>_xll.qlInterestRateIndexFixingDate(Currency&amp;"ibor"&amp;Tenor,BA1829,Trigger)</f>
        <v>52135</v>
      </c>
      <c r="BA1829" s="105">
        <f>_xll.qlCalendarAdvance(Calendar,BA1828,AY1829,"f",,Trigger)</f>
        <v>52139</v>
      </c>
      <c r="BB1829" s="105">
        <f>_xll.qlInterestRateIndexMaturity(Currency&amp;"ibor"&amp;Tenor,BA1829,Trigger)</f>
        <v>52504</v>
      </c>
      <c r="BC1829" s="257">
        <f>_xll.qlIndexFixing($AC$5,AZ1829,TRUE,_xll.ohTrigger(Trigger,Trigger12M))</f>
        <v>1.4483647893827918E-2</v>
      </c>
      <c r="BD1829" s="257">
        <f>_xll.qlIndexFixing($BE$1,AZ1829,TRUE,_xll.ohTrigger(Trigger,Trigger12M))</f>
        <v>1.4190446503293238E-2</v>
      </c>
    </row>
    <row r="1830" spans="51:56" ht="11.25" customHeight="1" x14ac:dyDescent="0.25">
      <c r="AY1830" s="106" t="s">
        <v>83</v>
      </c>
      <c r="AZ1830" s="105">
        <f>_xll.qlInterestRateIndexFixingDate(Currency&amp;"ibor"&amp;Tenor,BA1830,Trigger)</f>
        <v>52142</v>
      </c>
      <c r="BA1830" s="105">
        <f>_xll.qlCalendarAdvance(Calendar,BA1829,AY1830,"f",,Trigger)</f>
        <v>52146</v>
      </c>
      <c r="BB1830" s="105">
        <f>_xll.qlInterestRateIndexMaturity(Currency&amp;"ibor"&amp;Tenor,BA1830,Trigger)</f>
        <v>52511</v>
      </c>
      <c r="BC1830" s="257">
        <f>_xll.qlIndexFixing($AC$5,AZ1830,TRUE,_xll.ohTrigger(Trigger,Trigger12M))</f>
        <v>1.4485582290213675E-2</v>
      </c>
      <c r="BD1830" s="257">
        <f>_xll.qlIndexFixing($BE$1,AZ1830,TRUE,_xll.ohTrigger(Trigger,Trigger12M))</f>
        <v>1.4191910367339548E-2</v>
      </c>
    </row>
    <row r="1831" spans="51:56" ht="11.25" customHeight="1" x14ac:dyDescent="0.25">
      <c r="AY1831" s="106" t="s">
        <v>83</v>
      </c>
      <c r="AZ1831" s="105">
        <f>_xll.qlInterestRateIndexFixingDate(Currency&amp;"ibor"&amp;Tenor,BA1831,Trigger)</f>
        <v>52149</v>
      </c>
      <c r="BA1831" s="105">
        <f>_xll.qlCalendarAdvance(Calendar,BA1830,AY1831,"f",,Trigger)</f>
        <v>52153</v>
      </c>
      <c r="BB1831" s="105">
        <f>_xll.qlInterestRateIndexMaturity(Currency&amp;"ibor"&amp;Tenor,BA1831,Trigger)</f>
        <v>52518</v>
      </c>
      <c r="BC1831" s="257">
        <f>_xll.qlIndexFixing($AC$5,AZ1831,TRUE,_xll.ohTrigger(Trigger,Trigger12M))</f>
        <v>1.4487518340677512E-2</v>
      </c>
      <c r="BD1831" s="257">
        <f>_xll.qlIndexFixing($BE$1,AZ1831,TRUE,_xll.ohTrigger(Trigger,Trigger12M))</f>
        <v>1.4193378613897087E-2</v>
      </c>
    </row>
    <row r="1832" spans="51:56" ht="11.25" customHeight="1" x14ac:dyDescent="0.25">
      <c r="AY1832" s="106" t="s">
        <v>83</v>
      </c>
      <c r="AZ1832" s="105">
        <f>_xll.qlInterestRateIndexFixingDate(Currency&amp;"ibor"&amp;Tenor,BA1832,Trigger)</f>
        <v>52156</v>
      </c>
      <c r="BA1832" s="105">
        <f>_xll.qlCalendarAdvance(Calendar,BA1831,AY1832,"f",,Trigger)</f>
        <v>52160</v>
      </c>
      <c r="BB1832" s="105">
        <f>_xll.qlInterestRateIndexMaturity(Currency&amp;"ibor"&amp;Tenor,BA1832,Trigger)</f>
        <v>52525</v>
      </c>
      <c r="BC1832" s="257">
        <f>_xll.qlIndexFixing($AC$5,AZ1832,TRUE,_xll.ohTrigger(Trigger,Trigger12M))</f>
        <v>1.4489456045228189E-2</v>
      </c>
      <c r="BD1832" s="257">
        <f>_xll.qlIndexFixing($BE$1,AZ1832,TRUE,_xll.ohTrigger(Trigger,Trigger12M))</f>
        <v>1.4194851251085829E-2</v>
      </c>
    </row>
    <row r="1833" spans="51:56" ht="11.25" customHeight="1" x14ac:dyDescent="0.25">
      <c r="AY1833" s="106" t="s">
        <v>83</v>
      </c>
      <c r="AZ1833" s="105">
        <f>_xll.qlInterestRateIndexFixingDate(Currency&amp;"ibor"&amp;Tenor,BA1833,Trigger)</f>
        <v>52163</v>
      </c>
      <c r="BA1833" s="105">
        <f>_xll.qlCalendarAdvance(Calendar,BA1832,AY1833,"f",,Trigger)</f>
        <v>52167</v>
      </c>
      <c r="BB1833" s="105">
        <f>_xll.qlInterestRateIndexMaturity(Currency&amp;"ibor"&amp;Tenor,BA1833,Trigger)</f>
        <v>52532</v>
      </c>
      <c r="BC1833" s="257">
        <f>_xll.qlIndexFixing($AC$5,AZ1833,TRUE,_xll.ohTrigger(Trigger,Trigger12M))</f>
        <v>1.4491395403875999E-2</v>
      </c>
      <c r="BD1833" s="257">
        <f>_xll.qlIndexFixing($BE$1,AZ1833,TRUE,_xll.ohTrigger(Trigger,Trigger12M))</f>
        <v>1.4196328287025741E-2</v>
      </c>
    </row>
    <row r="1834" spans="51:56" ht="11.25" customHeight="1" x14ac:dyDescent="0.25">
      <c r="AY1834" s="106" t="s">
        <v>83</v>
      </c>
      <c r="AZ1834" s="105">
        <f>_xll.qlInterestRateIndexFixingDate(Currency&amp;"ibor"&amp;Tenor,BA1834,Trigger)</f>
        <v>52170</v>
      </c>
      <c r="BA1834" s="105">
        <f>_xll.qlCalendarAdvance(Calendar,BA1833,AY1834,"f",,Trigger)</f>
        <v>52174</v>
      </c>
      <c r="BB1834" s="105">
        <f>_xll.qlInterestRateIndexMaturity(Currency&amp;"ibor"&amp;Tenor,BA1834,Trigger)</f>
        <v>52539</v>
      </c>
      <c r="BC1834" s="257">
        <f>_xll.qlIndexFixing($AC$5,AZ1834,TRUE,_xll.ohTrigger(Trigger,Trigger12M))</f>
        <v>1.4493336416630141E-2</v>
      </c>
      <c r="BD1834" s="257">
        <f>_xll.qlIndexFixing($BE$1,AZ1834,TRUE,_xll.ohTrigger(Trigger,Trigger12M))</f>
        <v>1.4197809729837672E-2</v>
      </c>
    </row>
    <row r="1835" spans="51:56" ht="11.25" customHeight="1" x14ac:dyDescent="0.25">
      <c r="AY1835" s="106" t="s">
        <v>83</v>
      </c>
      <c r="AZ1835" s="105">
        <f>_xll.qlInterestRateIndexFixingDate(Currency&amp;"ibor"&amp;Tenor,BA1835,Trigger)</f>
        <v>52177</v>
      </c>
      <c r="BA1835" s="105">
        <f>_xll.qlCalendarAdvance(Calendar,BA1834,AY1835,"f",,Trigger)</f>
        <v>52181</v>
      </c>
      <c r="BB1835" s="105">
        <f>_xll.qlInterestRateIndexMaturity(Currency&amp;"ibor"&amp;Tenor,BA1835,Trigger)</f>
        <v>52546</v>
      </c>
      <c r="BC1835" s="257">
        <f>_xll.qlIndexFixing($AC$5,AZ1835,TRUE,_xll.ohTrigger(Trigger,Trigger12M))</f>
        <v>1.4495279083500689E-2</v>
      </c>
      <c r="BD1835" s="257">
        <f>_xll.qlIndexFixing($BE$1,AZ1835,TRUE,_xll.ohTrigger(Trigger,Trigger12M))</f>
        <v>1.4199295587642248E-2</v>
      </c>
    </row>
    <row r="1836" spans="51:56" ht="11.25" customHeight="1" x14ac:dyDescent="0.25">
      <c r="AY1836" s="106" t="s">
        <v>83</v>
      </c>
      <c r="AZ1836" s="105">
        <f>_xll.qlInterestRateIndexFixingDate(Currency&amp;"ibor"&amp;Tenor,BA1836,Trigger)</f>
        <v>52184</v>
      </c>
      <c r="BA1836" s="105">
        <f>_xll.qlCalendarAdvance(Calendar,BA1835,AY1836,"f",,Trigger)</f>
        <v>52188</v>
      </c>
      <c r="BB1836" s="105">
        <f>_xll.qlInterestRateIndexMaturity(Currency&amp;"ibor"&amp;Tenor,BA1836,Trigger)</f>
        <v>52553</v>
      </c>
      <c r="BC1836" s="257">
        <f>_xll.qlIndexFixing($AC$5,AZ1836,TRUE,_xll.ohTrigger(Trigger,Trigger12M))</f>
        <v>1.4497223404496839E-2</v>
      </c>
      <c r="BD1836" s="257">
        <f>_xll.qlIndexFixing($BE$1,AZ1836,TRUE,_xll.ohTrigger(Trigger,Trigger12M))</f>
        <v>1.4200785868559877E-2</v>
      </c>
    </row>
    <row r="1837" spans="51:56" ht="11.25" customHeight="1" x14ac:dyDescent="0.25">
      <c r="AY1837" s="106" t="s">
        <v>83</v>
      </c>
      <c r="AZ1837" s="105">
        <f>_xll.qlInterestRateIndexFixingDate(Currency&amp;"ibor"&amp;Tenor,BA1837,Trigger)</f>
        <v>52191</v>
      </c>
      <c r="BA1837" s="105">
        <f>_xll.qlCalendarAdvance(Calendar,BA1836,AY1837,"f",,Trigger)</f>
        <v>52195</v>
      </c>
      <c r="BB1837" s="105">
        <f>_xll.qlInterestRateIndexMaturity(Currency&amp;"ibor"&amp;Tenor,BA1837,Trigger)</f>
        <v>52560</v>
      </c>
      <c r="BC1837" s="257">
        <f>_xll.qlIndexFixing($AC$5,AZ1837,TRUE,_xll.ohTrigger(Trigger,Trigger12M))</f>
        <v>1.4499169379628011E-2</v>
      </c>
      <c r="BD1837" s="257">
        <f>_xll.qlIndexFixing($BE$1,AZ1837,TRUE,_xll.ohTrigger(Trigger,Trigger12M))</f>
        <v>1.4202280580711189E-2</v>
      </c>
    </row>
    <row r="1838" spans="51:56" ht="11.25" customHeight="1" x14ac:dyDescent="0.25">
      <c r="AY1838" s="106" t="s">
        <v>83</v>
      </c>
      <c r="AZ1838" s="105">
        <f>_xll.qlInterestRateIndexFixingDate(Currency&amp;"ibor"&amp;Tenor,BA1838,Trigger)</f>
        <v>52198</v>
      </c>
      <c r="BA1838" s="105">
        <f>_xll.qlCalendarAdvance(Calendar,BA1837,AY1838,"f",,Trigger)</f>
        <v>52202</v>
      </c>
      <c r="BB1838" s="105">
        <f>_xll.qlInterestRateIndexMaturity(Currency&amp;"ibor"&amp;Tenor,BA1838,Trigger)</f>
        <v>52567</v>
      </c>
      <c r="BC1838" s="257">
        <f>_xll.qlIndexFixing($AC$5,AZ1838,TRUE,_xll.ohTrigger(Trigger,Trigger12M))</f>
        <v>1.4501117008904715E-2</v>
      </c>
      <c r="BD1838" s="257">
        <f>_xll.qlIndexFixing($BE$1,AZ1838,TRUE,_xll.ohTrigger(Trigger,Trigger12M))</f>
        <v>1.4203779732216808E-2</v>
      </c>
    </row>
    <row r="1839" spans="51:56" ht="11.25" customHeight="1" x14ac:dyDescent="0.25">
      <c r="AY1839" s="106" t="s">
        <v>83</v>
      </c>
      <c r="AZ1839" s="105">
        <f>_xll.qlInterestRateIndexFixingDate(Currency&amp;"ibor"&amp;Tenor,BA1839,Trigger)</f>
        <v>52205</v>
      </c>
      <c r="BA1839" s="105">
        <f>_xll.qlCalendarAdvance(Calendar,BA1838,AY1839,"f",,Trigger)</f>
        <v>52209</v>
      </c>
      <c r="BB1839" s="105">
        <f>_xll.qlInterestRateIndexMaturity(Currency&amp;"ibor"&amp;Tenor,BA1839,Trigger)</f>
        <v>52574</v>
      </c>
      <c r="BC1839" s="257">
        <f>_xll.qlIndexFixing($AC$5,AZ1839,TRUE,_xll.ohTrigger(Trigger,Trigger12M))</f>
        <v>1.4503066292335932E-2</v>
      </c>
      <c r="BD1839" s="257">
        <f>_xll.qlIndexFixing($BE$1,AZ1839,TRUE,_xll.ohTrigger(Trigger,Trigger12M))</f>
        <v>1.4205283331198242E-2</v>
      </c>
    </row>
    <row r="1840" spans="51:56" ht="11.25" customHeight="1" x14ac:dyDescent="0.25">
      <c r="AY1840" s="106" t="s">
        <v>83</v>
      </c>
      <c r="AZ1840" s="105">
        <f>_xll.qlInterestRateIndexFixingDate(Currency&amp;"ibor"&amp;Tenor,BA1840,Trigger)</f>
        <v>52212</v>
      </c>
      <c r="BA1840" s="105">
        <f>_xll.qlCalendarAdvance(Calendar,BA1839,AY1840,"f",,Trigger)</f>
        <v>52216</v>
      </c>
      <c r="BB1840" s="105">
        <f>_xll.qlInterestRateIndexMaturity(Currency&amp;"ibor"&amp;Tenor,BA1840,Trigger)</f>
        <v>52581</v>
      </c>
      <c r="BC1840" s="257">
        <f>_xll.qlIndexFixing($AC$5,AZ1840,TRUE,_xll.ohTrigger(Trigger,Trigger12M))</f>
        <v>1.4505017229931296E-2</v>
      </c>
      <c r="BD1840" s="257">
        <f>_xll.qlIndexFixing($BE$1,AZ1840,TRUE,_xll.ohTrigger(Trigger,Trigger12M))</f>
        <v>1.4206791385775894E-2</v>
      </c>
    </row>
    <row r="1841" spans="51:56" ht="11.25" customHeight="1" x14ac:dyDescent="0.25">
      <c r="AY1841" s="106" t="s">
        <v>83</v>
      </c>
      <c r="AZ1841" s="105">
        <f>_xll.qlInterestRateIndexFixingDate(Currency&amp;"ibor"&amp;Tenor,BA1841,Trigger)</f>
        <v>52219</v>
      </c>
      <c r="BA1841" s="105">
        <f>_xll.qlCalendarAdvance(Calendar,BA1840,AY1841,"f",,Trigger)</f>
        <v>52223</v>
      </c>
      <c r="BB1841" s="105">
        <f>_xll.qlInterestRateIndexMaturity(Currency&amp;"ibor"&amp;Tenor,BA1841,Trigger)</f>
        <v>52588</v>
      </c>
      <c r="BC1841" s="257">
        <f>_xll.qlIndexFixing($AC$5,AZ1841,TRUE,_xll.ohTrigger(Trigger,Trigger12M))</f>
        <v>1.4506969821700445E-2</v>
      </c>
      <c r="BD1841" s="257">
        <f>_xll.qlIndexFixing($BE$1,AZ1841,TRUE,_xll.ohTrigger(Trigger,Trigger12M))</f>
        <v>1.420830390407149E-2</v>
      </c>
    </row>
    <row r="1842" spans="51:56" ht="11.25" customHeight="1" x14ac:dyDescent="0.25">
      <c r="AY1842" s="106" t="s">
        <v>83</v>
      </c>
      <c r="AZ1842" s="105">
        <f>_xll.qlInterestRateIndexFixingDate(Currency&amp;"ibor"&amp;Tenor,BA1842,Trigger)</f>
        <v>52224</v>
      </c>
      <c r="BA1842" s="105">
        <f>_xll.qlCalendarAdvance(Calendar,BA1841,AY1842,"f",,Trigger)</f>
        <v>52230</v>
      </c>
      <c r="BB1842" s="105">
        <f>_xll.qlInterestRateIndexMaturity(Currency&amp;"ibor"&amp;Tenor,BA1842,Trigger)</f>
        <v>52595</v>
      </c>
      <c r="BC1842" s="257">
        <f>_xll.qlIndexFixing($AC$5,AZ1842,TRUE,_xll.ohTrigger(Trigger,Trigger12M))</f>
        <v>1.4508924067653452E-2</v>
      </c>
      <c r="BD1842" s="257">
        <f>_xll.qlIndexFixing($BE$1,AZ1842,TRUE,_xll.ohTrigger(Trigger,Trigger12M))</f>
        <v>1.4209820894205876E-2</v>
      </c>
    </row>
    <row r="1843" spans="51:56" ht="11.25" customHeight="1" x14ac:dyDescent="0.25">
      <c r="AY1843" s="106" t="s">
        <v>83</v>
      </c>
      <c r="AZ1843" s="105">
        <f>_xll.qlInterestRateIndexFixingDate(Currency&amp;"ibor"&amp;Tenor,BA1843,Trigger)</f>
        <v>52233</v>
      </c>
      <c r="BA1843" s="105">
        <f>_xll.qlCalendarAdvance(Calendar,BA1842,AY1843,"f",,Trigger)</f>
        <v>52237</v>
      </c>
      <c r="BB1843" s="105">
        <f>_xll.qlInterestRateIndexMaturity(Currency&amp;"ibor"&amp;Tenor,BA1843,Trigger)</f>
        <v>52602</v>
      </c>
      <c r="BC1843" s="257">
        <f>_xll.qlIndexFixing($AC$5,AZ1843,TRUE,_xll.ohTrigger(Trigger,Trigger12M))</f>
        <v>1.4510879967799954E-2</v>
      </c>
      <c r="BD1843" s="257">
        <f>_xll.qlIndexFixing($BE$1,AZ1843,TRUE,_xll.ohTrigger(Trigger,Trigger12M))</f>
        <v>1.4211342364300555E-2</v>
      </c>
    </row>
    <row r="1844" spans="51:56" ht="11.25" customHeight="1" x14ac:dyDescent="0.25">
      <c r="AY1844" s="106" t="s">
        <v>83</v>
      </c>
      <c r="AZ1844" s="105">
        <f>_xll.qlInterestRateIndexFixingDate(Currency&amp;"ibor"&amp;Tenor,BA1844,Trigger)</f>
        <v>52240</v>
      </c>
      <c r="BA1844" s="105">
        <f>_xll.qlCalendarAdvance(Calendar,BA1843,AY1844,"f",,Trigger)</f>
        <v>52244</v>
      </c>
      <c r="BB1844" s="105">
        <f>_xll.qlInterestRateIndexMaturity(Currency&amp;"ibor"&amp;Tenor,BA1844,Trigger)</f>
        <v>52609</v>
      </c>
      <c r="BC1844" s="257">
        <f>_xll.qlIndexFixing($AC$5,AZ1844,TRUE,_xll.ohTrigger(Trigger,Trigger12M))</f>
        <v>1.4512837522149147E-2</v>
      </c>
      <c r="BD1844" s="257">
        <f>_xll.qlIndexFixing($BE$1,AZ1844,TRUE,_xll.ohTrigger(Trigger,Trigger12M))</f>
        <v>1.4212868322477031E-2</v>
      </c>
    </row>
    <row r="1845" spans="51:56" ht="11.25" customHeight="1" x14ac:dyDescent="0.25">
      <c r="AY1845" s="106" t="s">
        <v>83</v>
      </c>
      <c r="AZ1845" s="105">
        <f>_xll.qlInterestRateIndexFixingDate(Currency&amp;"ibor"&amp;Tenor,BA1845,Trigger)</f>
        <v>52247</v>
      </c>
      <c r="BA1845" s="105">
        <f>_xll.qlCalendarAdvance(Calendar,BA1844,AY1845,"f",,Trigger)</f>
        <v>52251</v>
      </c>
      <c r="BB1845" s="105">
        <f>_xll.qlInterestRateIndexMaturity(Currency&amp;"ibor"&amp;Tenor,BA1845,Trigger)</f>
        <v>52616</v>
      </c>
      <c r="BC1845" s="257">
        <f>_xll.qlIndexFixing($AC$5,AZ1845,TRUE,_xll.ohTrigger(Trigger,Trigger12M))</f>
        <v>1.451479673071111E-2</v>
      </c>
      <c r="BD1845" s="257">
        <f>_xll.qlIndexFixing($BE$1,AZ1845,TRUE,_xll.ohTrigger(Trigger,Trigger12M))</f>
        <v>1.4214398776857026E-2</v>
      </c>
    </row>
    <row r="1846" spans="51:56" ht="11.25" customHeight="1" x14ac:dyDescent="0.25">
      <c r="AY1846" s="106" t="s">
        <v>83</v>
      </c>
      <c r="AZ1846" s="105">
        <f>_xll.qlInterestRateIndexFixingDate(Currency&amp;"ibor"&amp;Tenor,BA1846,Trigger)</f>
        <v>52254</v>
      </c>
      <c r="BA1846" s="105">
        <f>_xll.qlCalendarAdvance(Calendar,BA1845,AY1846,"f",,Trigger)</f>
        <v>52258</v>
      </c>
      <c r="BB1846" s="105">
        <f>_xll.qlInterestRateIndexMaturity(Currency&amp;"ibor"&amp;Tenor,BA1846,Trigger)</f>
        <v>52623</v>
      </c>
      <c r="BC1846" s="257">
        <f>_xll.qlIndexFixing($AC$5,AZ1846,TRUE,_xll.ohTrigger(Trigger,Trigger12M))</f>
        <v>1.4516757593495255E-2</v>
      </c>
      <c r="BD1846" s="257">
        <f>_xll.qlIndexFixing($BE$1,AZ1846,TRUE,_xll.ohTrigger(Trigger,Trigger12M))</f>
        <v>1.4215933735561823E-2</v>
      </c>
    </row>
    <row r="1847" spans="51:56" ht="11.25" customHeight="1" x14ac:dyDescent="0.25">
      <c r="AY1847" s="106" t="s">
        <v>83</v>
      </c>
      <c r="AZ1847" s="105">
        <f>_xll.qlInterestRateIndexFixingDate(Currency&amp;"ibor"&amp;Tenor,BA1847,Trigger)</f>
        <v>52261</v>
      </c>
      <c r="BA1847" s="105">
        <f>_xll.qlCalendarAdvance(Calendar,BA1846,AY1847,"f",,Trigger)</f>
        <v>52265</v>
      </c>
      <c r="BB1847" s="105">
        <f>_xll.qlInterestRateIndexMaturity(Currency&amp;"ibor"&amp;Tenor,BA1847,Trigger)</f>
        <v>52630</v>
      </c>
      <c r="BC1847" s="257">
        <f>_xll.qlIndexFixing($AC$5,AZ1847,TRUE,_xll.ohTrigger(Trigger,Trigger12M))</f>
        <v>1.4518720110511658E-2</v>
      </c>
      <c r="BD1847" s="257">
        <f>_xll.qlIndexFixing($BE$1,AZ1847,TRUE,_xll.ohTrigger(Trigger,Trigger12M))</f>
        <v>1.4217473206713587E-2</v>
      </c>
    </row>
    <row r="1848" spans="51:56" ht="11.25" customHeight="1" x14ac:dyDescent="0.25">
      <c r="AY1848" s="106" t="s">
        <v>83</v>
      </c>
      <c r="AZ1848" s="105">
        <f>_xll.qlInterestRateIndexFixingDate(Currency&amp;"ibor"&amp;Tenor,BA1848,Trigger)</f>
        <v>52268</v>
      </c>
      <c r="BA1848" s="105">
        <f>_xll.qlCalendarAdvance(Calendar,BA1847,AY1848,"f",,Trigger)</f>
        <v>52272</v>
      </c>
      <c r="BB1848" s="105">
        <f>_xll.qlInterestRateIndexMaturity(Currency&amp;"ibor"&amp;Tenor,BA1848,Trigger)</f>
        <v>52637</v>
      </c>
      <c r="BC1848" s="257">
        <f>_xll.qlIndexFixing($AC$5,AZ1848,TRUE,_xll.ohTrigger(Trigger,Trigger12M))</f>
        <v>1.4520684281769735E-2</v>
      </c>
      <c r="BD1848" s="257">
        <f>_xll.qlIndexFixing($BE$1,AZ1848,TRUE,_xll.ohTrigger(Trigger,Trigger12M))</f>
        <v>1.4219017198434035E-2</v>
      </c>
    </row>
    <row r="1849" spans="51:56" ht="11.25" customHeight="1" x14ac:dyDescent="0.25">
      <c r="AY1849" s="106" t="s">
        <v>83</v>
      </c>
      <c r="AZ1849" s="105">
        <f>_xll.qlInterestRateIndexFixingDate(Currency&amp;"ibor"&amp;Tenor,BA1849,Trigger)</f>
        <v>52275</v>
      </c>
      <c r="BA1849" s="105">
        <f>_xll.qlCalendarAdvance(Calendar,BA1848,AY1849,"f",,Trigger)</f>
        <v>52279</v>
      </c>
      <c r="BB1849" s="105">
        <f>_xll.qlInterestRateIndexMaturity(Currency&amp;"ibor"&amp;Tenor,BA1849,Trigger)</f>
        <v>52644</v>
      </c>
      <c r="BC1849" s="257">
        <f>_xll.qlIndexFixing($AC$5,AZ1849,TRUE,_xll.ohTrigger(Trigger,Trigger12M))</f>
        <v>1.4522650107279343E-2</v>
      </c>
      <c r="BD1849" s="257">
        <f>_xll.qlIndexFixing($BE$1,AZ1849,TRUE,_xll.ohTrigger(Trigger,Trigger12M))</f>
        <v>1.4220565718845331E-2</v>
      </c>
    </row>
    <row r="1850" spans="51:56" ht="11.25" customHeight="1" x14ac:dyDescent="0.25">
      <c r="AY1850" s="106" t="s">
        <v>83</v>
      </c>
      <c r="AZ1850" s="105">
        <f>_xll.qlInterestRateIndexFixingDate(Currency&amp;"ibor"&amp;Tenor,BA1850,Trigger)</f>
        <v>52282</v>
      </c>
      <c r="BA1850" s="105">
        <f>_xll.qlCalendarAdvance(Calendar,BA1849,AY1850,"f",,Trigger)</f>
        <v>52286</v>
      </c>
      <c r="BB1850" s="105">
        <f>_xll.qlInterestRateIndexMaturity(Currency&amp;"ibor"&amp;Tenor,BA1850,Trigger)</f>
        <v>52651</v>
      </c>
      <c r="BC1850" s="257">
        <f>_xll.qlIndexFixing($AC$5,AZ1850,TRUE,_xll.ohTrigger(Trigger,Trigger12M))</f>
        <v>1.4524617587050556E-2</v>
      </c>
      <c r="BD1850" s="257">
        <f>_xll.qlIndexFixing($BE$1,AZ1850,TRUE,_xll.ohTrigger(Trigger,Trigger12M))</f>
        <v>1.4222118776069635E-2</v>
      </c>
    </row>
    <row r="1851" spans="51:56" ht="11.25" customHeight="1" x14ac:dyDescent="0.25">
      <c r="AY1851" s="106" t="s">
        <v>83</v>
      </c>
      <c r="AZ1851" s="105">
        <f>_xll.qlInterestRateIndexFixingDate(Currency&amp;"ibor"&amp;Tenor,BA1851,Trigger)</f>
        <v>52289</v>
      </c>
      <c r="BA1851" s="105">
        <f>_xll.qlCalendarAdvance(Calendar,BA1850,AY1851,"f",,Trigger)</f>
        <v>52293</v>
      </c>
      <c r="BB1851" s="105">
        <f>_xll.qlInterestRateIndexMaturity(Currency&amp;"ibor"&amp;Tenor,BA1851,Trigger)</f>
        <v>52659</v>
      </c>
      <c r="BC1851" s="257">
        <f>_xll.qlIndexFixing($AC$5,AZ1851,TRUE,_xll.ohTrigger(Trigger,Trigger12M))</f>
        <v>1.4526976939215161E-2</v>
      </c>
      <c r="BD1851" s="257">
        <f>_xll.qlIndexFixing($BE$1,AZ1851,TRUE,_xll.ohTrigger(Trigger,Trigger12M))</f>
        <v>1.4224070295970816E-2</v>
      </c>
    </row>
    <row r="1852" spans="51:56" ht="11.25" customHeight="1" x14ac:dyDescent="0.25">
      <c r="AY1852" s="106" t="s">
        <v>83</v>
      </c>
      <c r="AZ1852" s="105">
        <f>_xll.qlInterestRateIndexFixingDate(Currency&amp;"ibor"&amp;Tenor,BA1852,Trigger)</f>
        <v>52296</v>
      </c>
      <c r="BA1852" s="105">
        <f>_xll.qlCalendarAdvance(Calendar,BA1851,AY1852,"f",,Trigger)</f>
        <v>52300</v>
      </c>
      <c r="BB1852" s="105">
        <f>_xll.qlInterestRateIndexMaturity(Currency&amp;"ibor"&amp;Tenor,BA1852,Trigger)</f>
        <v>52666</v>
      </c>
      <c r="BC1852" s="257">
        <f>_xll.qlIndexFixing($AC$5,AZ1852,TRUE,_xll.ohTrigger(Trigger,Trigger12M))</f>
        <v>1.4528944567582939E-2</v>
      </c>
      <c r="BD1852" s="257">
        <f>_xll.qlIndexFixing($BE$1,AZ1852,TRUE,_xll.ohTrigger(Trigger,Trigger12M))</f>
        <v>1.4225632843055324E-2</v>
      </c>
    </row>
    <row r="1853" spans="51:56" ht="11.25" customHeight="1" x14ac:dyDescent="0.25">
      <c r="AY1853" s="106" t="s">
        <v>83</v>
      </c>
      <c r="AZ1853" s="105">
        <f>_xll.qlInterestRateIndexFixingDate(Currency&amp;"ibor"&amp;Tenor,BA1853,Trigger)</f>
        <v>52303</v>
      </c>
      <c r="BA1853" s="105">
        <f>_xll.qlCalendarAdvance(Calendar,BA1852,AY1853,"f",,Trigger)</f>
        <v>52307</v>
      </c>
      <c r="BB1853" s="105">
        <f>_xll.qlInterestRateIndexMaturity(Currency&amp;"ibor"&amp;Tenor,BA1853,Trigger)</f>
        <v>52673</v>
      </c>
      <c r="BC1853" s="257">
        <f>_xll.qlIndexFixing($AC$5,AZ1853,TRUE,_xll.ohTrigger(Trigger,Trigger12M))</f>
        <v>1.4530913845796007E-2</v>
      </c>
      <c r="BD1853" s="257">
        <f>_xll.qlIndexFixing($BE$1,AZ1853,TRUE,_xll.ohTrigger(Trigger,Trigger12M))</f>
        <v>1.4227199952085627E-2</v>
      </c>
    </row>
    <row r="1854" spans="51:56" ht="11.25" customHeight="1" x14ac:dyDescent="0.25">
      <c r="AY1854" s="106" t="s">
        <v>83</v>
      </c>
      <c r="AZ1854" s="105">
        <f>_xll.qlInterestRateIndexFixingDate(Currency&amp;"ibor"&amp;Tenor,BA1854,Trigger)</f>
        <v>52310</v>
      </c>
      <c r="BA1854" s="105">
        <f>_xll.qlCalendarAdvance(Calendar,BA1853,AY1854,"f",,Trigger)</f>
        <v>52314</v>
      </c>
      <c r="BB1854" s="105">
        <f>_xll.qlInterestRateIndexMaturity(Currency&amp;"ibor"&amp;Tenor,BA1854,Trigger)</f>
        <v>52680</v>
      </c>
      <c r="BC1854" s="257">
        <f>_xll.qlIndexFixing($AC$5,AZ1854,TRUE,_xll.ohTrigger(Trigger,Trigger12M))</f>
        <v>1.4532884773863971E-2</v>
      </c>
      <c r="BD1854" s="257">
        <f>_xll.qlIndexFixing($BE$1,AZ1854,TRUE,_xll.ohTrigger(Trigger,Trigger12M))</f>
        <v>1.4228771631184842E-2</v>
      </c>
    </row>
    <row r="1855" spans="51:56" ht="11.25" customHeight="1" x14ac:dyDescent="0.25">
      <c r="AY1855" s="106" t="s">
        <v>83</v>
      </c>
      <c r="AZ1855" s="105">
        <f>_xll.qlInterestRateIndexFixingDate(Currency&amp;"ibor"&amp;Tenor,BA1855,Trigger)</f>
        <v>52315</v>
      </c>
      <c r="BA1855" s="105">
        <f>_xll.qlCalendarAdvance(Calendar,BA1854,AY1855,"f",,Trigger)</f>
        <v>52321</v>
      </c>
      <c r="BB1855" s="105">
        <f>_xll.qlInterestRateIndexMaturity(Currency&amp;"ibor"&amp;Tenor,BA1855,Trigger)</f>
        <v>52687</v>
      </c>
      <c r="BC1855" s="257">
        <f>_xll.qlIndexFixing($AC$5,AZ1855,TRUE,_xll.ohTrigger(Trigger,Trigger12M))</f>
        <v>1.4534857351796661E-2</v>
      </c>
      <c r="BD1855" s="257">
        <f>_xll.qlIndexFixing($BE$1,AZ1855,TRUE,_xll.ohTrigger(Trigger,Trigger12M))</f>
        <v>1.4230347888476309E-2</v>
      </c>
    </row>
    <row r="1856" spans="51:56" ht="11.25" customHeight="1" x14ac:dyDescent="0.25">
      <c r="AY1856" s="106" t="s">
        <v>83</v>
      </c>
      <c r="AZ1856" s="105">
        <f>_xll.qlInterestRateIndexFixingDate(Currency&amp;"ibor"&amp;Tenor,BA1856,Trigger)</f>
        <v>52324</v>
      </c>
      <c r="BA1856" s="105">
        <f>_xll.qlCalendarAdvance(Calendar,BA1855,AY1856,"f",,Trigger)</f>
        <v>52328</v>
      </c>
      <c r="BB1856" s="105">
        <f>_xll.qlInterestRateIndexMaturity(Currency&amp;"ibor"&amp;Tenor,BA1856,Trigger)</f>
        <v>52694</v>
      </c>
      <c r="BC1856" s="257">
        <f>_xll.qlIndexFixing($AC$5,AZ1856,TRUE,_xll.ohTrigger(Trigger,Trigger12M))</f>
        <v>1.4536831579604123E-2</v>
      </c>
      <c r="BD1856" s="257">
        <f>_xll.qlIndexFixing($BE$1,AZ1856,TRUE,_xll.ohTrigger(Trigger,Trigger12M))</f>
        <v>1.4231928732082491E-2</v>
      </c>
    </row>
    <row r="1857" spans="51:56" ht="11.25" customHeight="1" x14ac:dyDescent="0.25">
      <c r="AY1857" s="106" t="s">
        <v>83</v>
      </c>
      <c r="AZ1857" s="105">
        <f>_xll.qlInterestRateIndexFixingDate(Currency&amp;"ibor"&amp;Tenor,BA1857,Trigger)</f>
        <v>52331</v>
      </c>
      <c r="BA1857" s="105">
        <f>_xll.qlCalendarAdvance(Calendar,BA1856,AY1857,"f",,Trigger)</f>
        <v>52335</v>
      </c>
      <c r="BB1857" s="105">
        <f>_xll.qlInterestRateIndexMaturity(Currency&amp;"ibor"&amp;Tenor,BA1857,Trigger)</f>
        <v>52701</v>
      </c>
      <c r="BC1857" s="257">
        <f>_xll.qlIndexFixing($AC$5,AZ1857,TRUE,_xll.ohTrigger(Trigger,Trigger12M))</f>
        <v>1.4538807457295751E-2</v>
      </c>
      <c r="BD1857" s="257">
        <f>_xll.qlIndexFixing($BE$1,AZ1857,TRUE,_xll.ohTrigger(Trigger,Trigger12M))</f>
        <v>1.4233514170127604E-2</v>
      </c>
    </row>
    <row r="1858" spans="51:56" ht="11.25" customHeight="1" x14ac:dyDescent="0.25">
      <c r="AY1858" s="106" t="s">
        <v>83</v>
      </c>
      <c r="AZ1858" s="105">
        <f>_xll.qlInterestRateIndexFixingDate(Currency&amp;"ibor"&amp;Tenor,BA1858,Trigger)</f>
        <v>52338</v>
      </c>
      <c r="BA1858" s="105">
        <f>_xll.qlCalendarAdvance(Calendar,BA1857,AY1858,"f",,Trigger)</f>
        <v>52342</v>
      </c>
      <c r="BB1858" s="105">
        <f>_xll.qlInterestRateIndexMaturity(Currency&amp;"ibor"&amp;Tenor,BA1858,Trigger)</f>
        <v>52708</v>
      </c>
      <c r="BC1858" s="257">
        <f>_xll.qlIndexFixing($AC$5,AZ1858,TRUE,_xll.ohTrigger(Trigger,Trigger12M))</f>
        <v>1.4540784984881368E-2</v>
      </c>
      <c r="BD1858" s="257">
        <f>_xll.qlIndexFixing($BE$1,AZ1858,TRUE,_xll.ohTrigger(Trigger,Trigger12M))</f>
        <v>1.4235104210734543E-2</v>
      </c>
    </row>
    <row r="1859" spans="51:56" ht="11.25" customHeight="1" x14ac:dyDescent="0.25">
      <c r="AY1859" s="106" t="s">
        <v>83</v>
      </c>
      <c r="AZ1859" s="105">
        <f>_xll.qlInterestRateIndexFixingDate(Currency&amp;"ibor"&amp;Tenor,BA1859,Trigger)</f>
        <v>52345</v>
      </c>
      <c r="BA1859" s="105">
        <f>_xll.qlCalendarAdvance(Calendar,BA1858,AY1859,"f",,Trigger)</f>
        <v>52349</v>
      </c>
      <c r="BB1859" s="105">
        <f>_xll.qlInterestRateIndexMaturity(Currency&amp;"ibor"&amp;Tenor,BA1859,Trigger)</f>
        <v>52715</v>
      </c>
      <c r="BC1859" s="257">
        <f>_xll.qlIndexFixing($AC$5,AZ1859,TRUE,_xll.ohTrigger(Trigger,Trigger12M))</f>
        <v>1.4542764162371243E-2</v>
      </c>
      <c r="BD1859" s="257">
        <f>_xll.qlIndexFixing($BE$1,AZ1859,TRUE,_xll.ohTrigger(Trigger,Trigger12M))</f>
        <v>1.423669886202665E-2</v>
      </c>
    </row>
    <row r="1860" spans="51:56" ht="11.25" customHeight="1" x14ac:dyDescent="0.25">
      <c r="AY1860" s="106" t="s">
        <v>83</v>
      </c>
      <c r="AZ1860" s="105">
        <f>_xll.qlInterestRateIndexFixingDate(Currency&amp;"ibor"&amp;Tenor,BA1860,Trigger)</f>
        <v>52351</v>
      </c>
      <c r="BA1860" s="105">
        <f>_xll.qlCalendarAdvance(Calendar,BA1859,AY1860,"f",,Trigger)</f>
        <v>52356</v>
      </c>
      <c r="BB1860" s="105">
        <f>_xll.qlInterestRateIndexMaturity(Currency&amp;"ibor"&amp;Tenor,BA1860,Trigger)</f>
        <v>52722</v>
      </c>
      <c r="BC1860" s="257">
        <f>_xll.qlIndexFixing($AC$5,AZ1860,TRUE,_xll.ohTrigger(Trigger,Trigger12M))</f>
        <v>1.4544744989774767E-2</v>
      </c>
      <c r="BD1860" s="257">
        <f>_xll.qlIndexFixing($BE$1,AZ1860,TRUE,_xll.ohTrigger(Trigger,Trigger12M))</f>
        <v>1.4238298132128135E-2</v>
      </c>
    </row>
    <row r="1861" spans="51:56" ht="11.25" customHeight="1" x14ac:dyDescent="0.25">
      <c r="AY1861" s="106" t="s">
        <v>83</v>
      </c>
      <c r="AZ1861" s="105">
        <f>_xll.qlInterestRateIndexFixingDate(Currency&amp;"ibor"&amp;Tenor,BA1861,Trigger)</f>
        <v>52359</v>
      </c>
      <c r="BA1861" s="105">
        <f>_xll.qlCalendarAdvance(Calendar,BA1860,AY1861,"f",,Trigger)</f>
        <v>52363</v>
      </c>
      <c r="BB1861" s="105">
        <f>_xll.qlInterestRateIndexMaturity(Currency&amp;"ibor"&amp;Tenor,BA1861,Trigger)</f>
        <v>52729</v>
      </c>
      <c r="BC1861" s="257">
        <f>_xll.qlIndexFixing($AC$5,AZ1861,TRUE,_xll.ohTrigger(Trigger,Trigger12M))</f>
        <v>1.4546727467101549E-2</v>
      </c>
      <c r="BD1861" s="257">
        <f>_xll.qlIndexFixing($BE$1,AZ1861,TRUE,_xll.ohTrigger(Trigger,Trigger12M))</f>
        <v>1.4239902029162338E-2</v>
      </c>
    </row>
    <row r="1862" spans="51:56" ht="11.25" customHeight="1" x14ac:dyDescent="0.25">
      <c r="AY1862" s="106" t="s">
        <v>83</v>
      </c>
      <c r="AZ1862" s="105">
        <f>_xll.qlInterestRateIndexFixingDate(Currency&amp;"ibor"&amp;Tenor,BA1862,Trigger)</f>
        <v>52366</v>
      </c>
      <c r="BA1862" s="105">
        <f>_xll.qlCalendarAdvance(Calendar,BA1861,AY1862,"f",,Trigger)</f>
        <v>52370</v>
      </c>
      <c r="BB1862" s="105">
        <f>_xll.qlInterestRateIndexMaturity(Currency&amp;"ibor"&amp;Tenor,BA1862,Trigger)</f>
        <v>52736</v>
      </c>
      <c r="BC1862" s="257">
        <f>_xll.qlIndexFixing($AC$5,AZ1862,TRUE,_xll.ohTrigger(Trigger,Trigger12M))</f>
        <v>1.4548711594361854E-2</v>
      </c>
      <c r="BD1862" s="257">
        <f>_xll.qlIndexFixing($BE$1,AZ1862,TRUE,_xll.ohTrigger(Trigger,Trigger12M))</f>
        <v>1.4241510561253687E-2</v>
      </c>
    </row>
    <row r="1863" spans="51:56" ht="11.25" customHeight="1" x14ac:dyDescent="0.25">
      <c r="AY1863" s="106" t="s">
        <v>83</v>
      </c>
      <c r="AZ1863" s="105">
        <f>_xll.qlInterestRateIndexFixingDate(Currency&amp;"ibor"&amp;Tenor,BA1863,Trigger)</f>
        <v>52373</v>
      </c>
      <c r="BA1863" s="105">
        <f>_xll.qlCalendarAdvance(Calendar,BA1862,AY1863,"f",,Trigger)</f>
        <v>52377</v>
      </c>
      <c r="BB1863" s="105">
        <f>_xll.qlInterestRateIndexMaturity(Currency&amp;"ibor"&amp;Tenor,BA1863,Trigger)</f>
        <v>52743</v>
      </c>
      <c r="BC1863" s="257">
        <f>_xll.qlIndexFixing($AC$5,AZ1863,TRUE,_xll.ohTrigger(Trigger,Trigger12M))</f>
        <v>1.455069737156529E-2</v>
      </c>
      <c r="BD1863" s="257">
        <f>_xll.qlIndexFixing($BE$1,AZ1863,TRUE,_xll.ohTrigger(Trigger,Trigger12M))</f>
        <v>1.4243123736525521E-2</v>
      </c>
    </row>
    <row r="1864" spans="51:56" ht="11.25" customHeight="1" x14ac:dyDescent="0.25">
      <c r="AY1864" s="106" t="s">
        <v>83</v>
      </c>
      <c r="AZ1864" s="105">
        <f>_xll.qlInterestRateIndexFixingDate(Currency&amp;"ibor"&amp;Tenor,BA1864,Trigger)</f>
        <v>52380</v>
      </c>
      <c r="BA1864" s="105">
        <f>_xll.qlCalendarAdvance(Calendar,BA1863,AY1864,"f",,Trigger)</f>
        <v>52384</v>
      </c>
      <c r="BB1864" s="105">
        <f>_xll.qlInterestRateIndexMaturity(Currency&amp;"ibor"&amp;Tenor,BA1864,Trigger)</f>
        <v>52750</v>
      </c>
      <c r="BC1864" s="257">
        <f>_xll.qlIndexFixing($AC$5,AZ1864,TRUE,_xll.ohTrigger(Trigger,Trigger12M))</f>
        <v>1.4552684798721908E-2</v>
      </c>
      <c r="BD1864" s="257">
        <f>_xll.qlIndexFixing($BE$1,AZ1864,TRUE,_xll.ohTrigger(Trigger,Trigger12M))</f>
        <v>1.4244741563102488E-2</v>
      </c>
    </row>
    <row r="1865" spans="51:56" ht="11.25" customHeight="1" x14ac:dyDescent="0.25">
      <c r="AY1865" s="106" t="s">
        <v>83</v>
      </c>
      <c r="AZ1865" s="105">
        <f>_xll.qlInterestRateIndexFixingDate(Currency&amp;"ibor"&amp;Tenor,BA1865,Trigger)</f>
        <v>52387</v>
      </c>
      <c r="BA1865" s="105">
        <f>_xll.qlCalendarAdvance(Calendar,BA1864,AY1865,"f",,Trigger)</f>
        <v>52391</v>
      </c>
      <c r="BB1865" s="105">
        <f>_xll.qlInterestRateIndexMaturity(Currency&amp;"ibor"&amp;Tenor,BA1865,Trigger)</f>
        <v>52757</v>
      </c>
      <c r="BC1865" s="257">
        <f>_xll.qlIndexFixing($AC$5,AZ1865,TRUE,_xll.ohTrigger(Trigger,Trigger12M))</f>
        <v>1.4555456151378777E-2</v>
      </c>
      <c r="BD1865" s="257">
        <f>_xll.qlIndexFixing($BE$1,AZ1865,TRUE,_xll.ohTrigger(Trigger,Trigger12M))</f>
        <v>1.4246364049108364E-2</v>
      </c>
    </row>
    <row r="1866" spans="51:56" ht="11.25" customHeight="1" x14ac:dyDescent="0.25">
      <c r="AY1866" s="106" t="s">
        <v>83</v>
      </c>
      <c r="AZ1866" s="105">
        <f>_xll.qlInterestRateIndexFixingDate(Currency&amp;"ibor"&amp;Tenor,BA1866,Trigger)</f>
        <v>52394</v>
      </c>
      <c r="BA1866" s="105">
        <f>_xll.qlCalendarAdvance(Calendar,BA1865,AY1866,"f",,Trigger)</f>
        <v>52398</v>
      </c>
      <c r="BB1866" s="105">
        <f>_xll.qlInterestRateIndexMaturity(Currency&amp;"ibor"&amp;Tenor,BA1866,Trigger)</f>
        <v>52764</v>
      </c>
      <c r="BC1866" s="257">
        <f>_xll.qlIndexFixing($AC$5,AZ1866,TRUE,_xll.ohTrigger(Trigger,Trigger12M))</f>
        <v>1.4558230133736911E-2</v>
      </c>
      <c r="BD1866" s="257">
        <f>_xll.qlIndexFixing($BE$1,AZ1866,TRUE,_xll.ohTrigger(Trigger,Trigger12M))</f>
        <v>1.4247991202668014E-2</v>
      </c>
    </row>
    <row r="1867" spans="51:56" ht="11.25" customHeight="1" x14ac:dyDescent="0.25">
      <c r="AY1867" s="106" t="s">
        <v>83</v>
      </c>
      <c r="AZ1867" s="105">
        <f>_xll.qlInterestRateIndexFixingDate(Currency&amp;"ibor"&amp;Tenor,BA1867,Trigger)</f>
        <v>52401</v>
      </c>
      <c r="BA1867" s="105">
        <f>_xll.qlCalendarAdvance(Calendar,BA1866,AY1867,"f",,Trigger)</f>
        <v>52405</v>
      </c>
      <c r="BB1867" s="105">
        <f>_xll.qlInterestRateIndexMaturity(Currency&amp;"ibor"&amp;Tenor,BA1867,Trigger)</f>
        <v>52771</v>
      </c>
      <c r="BC1867" s="257">
        <f>_xll.qlIndexFixing($AC$5,AZ1867,TRUE,_xll.ohTrigger(Trigger,Trigger12M))</f>
        <v>1.4561006745818152E-2</v>
      </c>
      <c r="BD1867" s="257">
        <f>_xll.qlIndexFixing($BE$1,AZ1867,TRUE,_xll.ohTrigger(Trigger,Trigger12M))</f>
        <v>1.424962303190587E-2</v>
      </c>
    </row>
    <row r="1868" spans="51:56" ht="11.25" customHeight="1" x14ac:dyDescent="0.25">
      <c r="AY1868" s="106" t="s">
        <v>83</v>
      </c>
      <c r="AZ1868" s="105">
        <f>_xll.qlInterestRateIndexFixingDate(Currency&amp;"ibor"&amp;Tenor,BA1868,Trigger)</f>
        <v>52408</v>
      </c>
      <c r="BA1868" s="105">
        <f>_xll.qlCalendarAdvance(Calendar,BA1867,AY1868,"f",,Trigger)</f>
        <v>52412</v>
      </c>
      <c r="BB1868" s="105">
        <f>_xll.qlInterestRateIndexMaturity(Currency&amp;"ibor"&amp;Tenor,BA1868,Trigger)</f>
        <v>52778</v>
      </c>
      <c r="BC1868" s="257">
        <f>_xll.qlIndexFixing($AC$5,AZ1868,TRUE,_xll.ohTrigger(Trigger,Trigger12M))</f>
        <v>1.4563785987644557E-2</v>
      </c>
      <c r="BD1868" s="257">
        <f>_xll.qlIndexFixing($BE$1,AZ1868,TRUE,_xll.ohTrigger(Trigger,Trigger12M))</f>
        <v>1.4251259544945926E-2</v>
      </c>
    </row>
    <row r="1869" spans="51:56" ht="11.25" customHeight="1" x14ac:dyDescent="0.25">
      <c r="AY1869" s="106" t="s">
        <v>83</v>
      </c>
      <c r="AZ1869" s="105">
        <f>_xll.qlInterestRateIndexFixingDate(Currency&amp;"ibor"&amp;Tenor,BA1869,Trigger)</f>
        <v>52415</v>
      </c>
      <c r="BA1869" s="105">
        <f>_xll.qlCalendarAdvance(Calendar,BA1868,AY1869,"f",,Trigger)</f>
        <v>52419</v>
      </c>
      <c r="BB1869" s="105">
        <f>_xll.qlInterestRateIndexMaturity(Currency&amp;"ibor"&amp;Tenor,BA1869,Trigger)</f>
        <v>52785</v>
      </c>
      <c r="BC1869" s="257">
        <f>_xll.qlIndexFixing($AC$5,AZ1869,TRUE,_xll.ohTrigger(Trigger,Trigger12M))</f>
        <v>1.4566567859237748E-2</v>
      </c>
      <c r="BD1869" s="257">
        <f>_xll.qlIndexFixing($BE$1,AZ1869,TRUE,_xll.ohTrigger(Trigger,Trigger12M))</f>
        <v>1.4252900749913699E-2</v>
      </c>
    </row>
    <row r="1870" spans="51:56" ht="11.25" customHeight="1" x14ac:dyDescent="0.25">
      <c r="AY1870" s="106" t="s">
        <v>83</v>
      </c>
      <c r="AZ1870" s="105">
        <f>_xll.qlInterestRateIndexFixingDate(Currency&amp;"ibor"&amp;Tenor,BA1870,Trigger)</f>
        <v>52422</v>
      </c>
      <c r="BA1870" s="105">
        <f>_xll.qlCalendarAdvance(Calendar,BA1869,AY1870,"f",,Trigger)</f>
        <v>52426</v>
      </c>
      <c r="BB1870" s="105">
        <f>_xll.qlInterestRateIndexMaturity(Currency&amp;"ibor"&amp;Tenor,BA1870,Trigger)</f>
        <v>52792</v>
      </c>
      <c r="BC1870" s="257">
        <f>_xll.qlIndexFixing($AC$5,AZ1870,TRUE,_xll.ohTrigger(Trigger,Trigger12M))</f>
        <v>1.4569352360619786E-2</v>
      </c>
      <c r="BD1870" s="257">
        <f>_xll.qlIndexFixing($BE$1,AZ1870,TRUE,_xll.ohTrigger(Trigger,Trigger12M))</f>
        <v>1.4254546654933408E-2</v>
      </c>
    </row>
    <row r="1871" spans="51:56" ht="11.25" customHeight="1" x14ac:dyDescent="0.25">
      <c r="AY1871" s="106" t="s">
        <v>83</v>
      </c>
      <c r="AZ1871" s="105">
        <f>_xll.qlInterestRateIndexFixingDate(Currency&amp;"ibor"&amp;Tenor,BA1871,Trigger)</f>
        <v>52429</v>
      </c>
      <c r="BA1871" s="105">
        <f>_xll.qlCalendarAdvance(Calendar,BA1870,AY1871,"f",,Trigger)</f>
        <v>52433</v>
      </c>
      <c r="BB1871" s="105">
        <f>_xll.qlInterestRateIndexMaturity(Currency&amp;"ibor"&amp;Tenor,BA1871,Trigger)</f>
        <v>52799</v>
      </c>
      <c r="BC1871" s="257">
        <f>_xll.qlIndexFixing($AC$5,AZ1871,TRUE,_xll.ohTrigger(Trigger,Trigger12M))</f>
        <v>1.457213949181251E-2</v>
      </c>
      <c r="BD1871" s="257">
        <f>_xll.qlIndexFixing($BE$1,AZ1871,TRUE,_xll.ohTrigger(Trigger,Trigger12M))</f>
        <v>1.4256197268130351E-2</v>
      </c>
    </row>
    <row r="1872" spans="51:56" ht="11.25" customHeight="1" x14ac:dyDescent="0.25">
      <c r="AY1872" s="106" t="s">
        <v>83</v>
      </c>
      <c r="AZ1872" s="105">
        <f>_xll.qlInterestRateIndexFixingDate(Currency&amp;"ibor"&amp;Tenor,BA1872,Trigger)</f>
        <v>52436</v>
      </c>
      <c r="BA1872" s="105">
        <f>_xll.qlCalendarAdvance(Calendar,BA1871,AY1872,"f",,Trigger)</f>
        <v>52440</v>
      </c>
      <c r="BB1872" s="105">
        <f>_xll.qlInterestRateIndexMaturity(Currency&amp;"ibor"&amp;Tenor,BA1872,Trigger)</f>
        <v>52806</v>
      </c>
      <c r="BC1872" s="257">
        <f>_xll.qlIndexFixing($AC$5,AZ1872,TRUE,_xll.ohTrigger(Trigger,Trigger12M))</f>
        <v>1.4574929252838197E-2</v>
      </c>
      <c r="BD1872" s="257">
        <f>_xll.qlIndexFixing($BE$1,AZ1872,TRUE,_xll.ohTrigger(Trigger,Trigger12M))</f>
        <v>1.4257852597629617E-2</v>
      </c>
    </row>
    <row r="1873" spans="51:56" ht="11.25" customHeight="1" x14ac:dyDescent="0.25">
      <c r="AY1873" s="106" t="s">
        <v>83</v>
      </c>
      <c r="AZ1873" s="105">
        <f>_xll.qlInterestRateIndexFixingDate(Currency&amp;"ibor"&amp;Tenor,BA1873,Trigger)</f>
        <v>52443</v>
      </c>
      <c r="BA1873" s="105">
        <f>_xll.qlCalendarAdvance(Calendar,BA1872,AY1873,"f",,Trigger)</f>
        <v>52447</v>
      </c>
      <c r="BB1873" s="105">
        <f>_xll.qlInterestRateIndexMaturity(Currency&amp;"ibor"&amp;Tenor,BA1873,Trigger)</f>
        <v>52813</v>
      </c>
      <c r="BC1873" s="257">
        <f>_xll.qlIndexFixing($AC$5,AZ1873,TRUE,_xll.ohTrigger(Trigger,Trigger12M))</f>
        <v>1.4577721643718469E-2</v>
      </c>
      <c r="BD1873" s="257">
        <f>_xll.qlIndexFixing($BE$1,AZ1873,TRUE,_xll.ohTrigger(Trigger,Trigger12M))</f>
        <v>1.425951265155607E-2</v>
      </c>
    </row>
    <row r="1874" spans="51:56" ht="11.25" customHeight="1" x14ac:dyDescent="0.25">
      <c r="AY1874" s="106" t="s">
        <v>83</v>
      </c>
      <c r="AZ1874" s="105">
        <f>_xll.qlInterestRateIndexFixingDate(Currency&amp;"ibor"&amp;Tenor,BA1874,Trigger)</f>
        <v>52450</v>
      </c>
      <c r="BA1874" s="105">
        <f>_xll.qlCalendarAdvance(Calendar,BA1873,AY1874,"f",,Trigger)</f>
        <v>52454</v>
      </c>
      <c r="BB1874" s="105">
        <f>_xll.qlInterestRateIndexMaturity(Currency&amp;"ibor"&amp;Tenor,BA1874,Trigger)</f>
        <v>52820</v>
      </c>
      <c r="BC1874" s="257">
        <f>_xll.qlIndexFixing($AC$5,AZ1874,TRUE,_xll.ohTrigger(Trigger,Trigger12M))</f>
        <v>1.4580516664475823E-2</v>
      </c>
      <c r="BD1874" s="257">
        <f>_xll.qlIndexFixing($BE$1,AZ1874,TRUE,_xll.ohTrigger(Trigger,Trigger12M))</f>
        <v>1.4261177438035452E-2</v>
      </c>
    </row>
    <row r="1875" spans="51:56" ht="11.25" customHeight="1" x14ac:dyDescent="0.25">
      <c r="AY1875" s="106" t="s">
        <v>83</v>
      </c>
      <c r="AZ1875" s="105">
        <f>_xll.qlInterestRateIndexFixingDate(Currency&amp;"ibor"&amp;Tenor,BA1875,Trigger)</f>
        <v>52457</v>
      </c>
      <c r="BA1875" s="105">
        <f>_xll.qlCalendarAdvance(Calendar,BA1874,AY1875,"f",,Trigger)</f>
        <v>52461</v>
      </c>
      <c r="BB1875" s="105">
        <f>_xll.qlInterestRateIndexMaturity(Currency&amp;"ibor"&amp;Tenor,BA1875,Trigger)</f>
        <v>52827</v>
      </c>
      <c r="BC1875" s="257">
        <f>_xll.qlIndexFixing($AC$5,AZ1875,TRUE,_xll.ohTrigger(Trigger,Trigger12M))</f>
        <v>1.4583314315131662E-2</v>
      </c>
      <c r="BD1875" s="257">
        <f>_xll.qlIndexFixing($BE$1,AZ1875,TRUE,_xll.ohTrigger(Trigger,Trigger12M))</f>
        <v>1.4262846965193067E-2</v>
      </c>
    </row>
    <row r="1876" spans="51:56" ht="11.25" customHeight="1" x14ac:dyDescent="0.25">
      <c r="AY1876" s="106" t="s">
        <v>83</v>
      </c>
      <c r="AZ1876" s="105">
        <f>_xll.qlInterestRateIndexFixingDate(Currency&amp;"ibor"&amp;Tenor,BA1876,Trigger)</f>
        <v>52464</v>
      </c>
      <c r="BA1876" s="105">
        <f>_xll.qlCalendarAdvance(Calendar,BA1875,AY1876,"f",,Trigger)</f>
        <v>52468</v>
      </c>
      <c r="BB1876" s="105">
        <f>_xll.qlInterestRateIndexMaturity(Currency&amp;"ibor"&amp;Tenor,BA1876,Trigger)</f>
        <v>52834</v>
      </c>
      <c r="BC1876" s="257">
        <f>_xll.qlIndexFixing($AC$5,AZ1876,TRUE,_xll.ohTrigger(Trigger,Trigger12M))</f>
        <v>1.4586114595708919E-2</v>
      </c>
      <c r="BD1876" s="257">
        <f>_xll.qlIndexFixing($BE$1,AZ1876,TRUE,_xll.ohTrigger(Trigger,Trigger12M))</f>
        <v>1.4264521241154217E-2</v>
      </c>
    </row>
    <row r="1877" spans="51:56" ht="11.25" customHeight="1" x14ac:dyDescent="0.25">
      <c r="AY1877" s="106" t="s">
        <v>83</v>
      </c>
      <c r="AZ1877" s="105">
        <f>_xll.qlInterestRateIndexFixingDate(Currency&amp;"ibor"&amp;Tenor,BA1877,Trigger)</f>
        <v>52471</v>
      </c>
      <c r="BA1877" s="105">
        <f>_xll.qlCalendarAdvance(Calendar,BA1876,AY1877,"f",,Trigger)</f>
        <v>52475</v>
      </c>
      <c r="BB1877" s="105">
        <f>_xll.qlInterestRateIndexMaturity(Currency&amp;"ibor"&amp;Tenor,BA1877,Trigger)</f>
        <v>52841</v>
      </c>
      <c r="BC1877" s="257">
        <f>_xll.qlIndexFixing($AC$5,AZ1877,TRUE,_xll.ohTrigger(Trigger,Trigger12M))</f>
        <v>1.4588917506228994E-2</v>
      </c>
      <c r="BD1877" s="257">
        <f>_xll.qlIndexFixing($BE$1,AZ1877,TRUE,_xll.ohTrigger(Trigger,Trigger12M))</f>
        <v>1.4266200274044863E-2</v>
      </c>
    </row>
    <row r="1878" spans="51:56" ht="11.25" customHeight="1" x14ac:dyDescent="0.25">
      <c r="AY1878" s="106" t="s">
        <v>83</v>
      </c>
      <c r="AZ1878" s="105">
        <f>_xll.qlInterestRateIndexFixingDate(Currency&amp;"ibor"&amp;Tenor,BA1878,Trigger)</f>
        <v>52478</v>
      </c>
      <c r="BA1878" s="105">
        <f>_xll.qlCalendarAdvance(Calendar,BA1877,AY1878,"f",,Trigger)</f>
        <v>52482</v>
      </c>
      <c r="BB1878" s="105">
        <f>_xll.qlInterestRateIndexMaturity(Currency&amp;"ibor"&amp;Tenor,BA1878,Trigger)</f>
        <v>52848</v>
      </c>
      <c r="BC1878" s="257">
        <f>_xll.qlIndexFixing($AC$5,AZ1878,TRUE,_xll.ohTrigger(Trigger,Trigger12M))</f>
        <v>1.459172304671417E-2</v>
      </c>
      <c r="BD1878" s="257">
        <f>_xll.qlIndexFixing($BE$1,AZ1878,TRUE,_xll.ohTrigger(Trigger,Trigger12M))</f>
        <v>1.4267884071990745E-2</v>
      </c>
    </row>
    <row r="1879" spans="51:56" ht="11.25" customHeight="1" x14ac:dyDescent="0.25">
      <c r="AY1879" s="106" t="s">
        <v>83</v>
      </c>
      <c r="AZ1879" s="105">
        <f>_xll.qlInterestRateIndexFixingDate(Currency&amp;"ibor"&amp;Tenor,BA1879,Trigger)</f>
        <v>52485</v>
      </c>
      <c r="BA1879" s="105">
        <f>_xll.qlCalendarAdvance(Calendar,BA1878,AY1879,"f",,Trigger)</f>
        <v>52489</v>
      </c>
      <c r="BB1879" s="105">
        <f>_xll.qlInterestRateIndexMaturity(Currency&amp;"ibor"&amp;Tenor,BA1879,Trigger)</f>
        <v>52855</v>
      </c>
      <c r="BC1879" s="257">
        <f>_xll.qlIndexFixing($AC$5,AZ1879,TRUE,_xll.ohTrigger(Trigger,Trigger12M))</f>
        <v>1.4594531217186502E-2</v>
      </c>
      <c r="BD1879" s="257">
        <f>_xll.qlIndexFixing($BE$1,AZ1879,TRUE,_xll.ohTrigger(Trigger,Trigger12M))</f>
        <v>1.4269572643118039E-2</v>
      </c>
    </row>
    <row r="1880" spans="51:56" ht="11.25" customHeight="1" x14ac:dyDescent="0.25">
      <c r="AY1880" s="106" t="s">
        <v>83</v>
      </c>
      <c r="AZ1880" s="105">
        <f>_xll.qlInterestRateIndexFixingDate(Currency&amp;"ibor"&amp;Tenor,BA1880,Trigger)</f>
        <v>52492</v>
      </c>
      <c r="BA1880" s="105">
        <f>_xll.qlCalendarAdvance(Calendar,BA1879,AY1880,"f",,Trigger)</f>
        <v>52496</v>
      </c>
      <c r="BB1880" s="105">
        <f>_xll.qlInterestRateIndexMaturity(Currency&amp;"ibor"&amp;Tenor,BA1880,Trigger)</f>
        <v>52862</v>
      </c>
      <c r="BC1880" s="257">
        <f>_xll.qlIndexFixing($AC$5,AZ1880,TRUE,_xll.ohTrigger(Trigger,Trigger12M))</f>
        <v>1.4597342017668486E-2</v>
      </c>
      <c r="BD1880" s="257">
        <f>_xll.qlIndexFixing($BE$1,AZ1880,TRUE,_xll.ohTrigger(Trigger,Trigger12M))</f>
        <v>1.4271265995552488E-2</v>
      </c>
    </row>
    <row r="1881" spans="51:56" ht="11.25" customHeight="1" x14ac:dyDescent="0.25">
      <c r="AY1881" s="106" t="s">
        <v>83</v>
      </c>
      <c r="AZ1881" s="105">
        <f>_xll.qlInterestRateIndexFixingDate(Currency&amp;"ibor"&amp;Tenor,BA1881,Trigger)</f>
        <v>52499</v>
      </c>
      <c r="BA1881" s="105">
        <f>_xll.qlCalendarAdvance(Calendar,BA1880,AY1881,"f",,Trigger)</f>
        <v>52503</v>
      </c>
      <c r="BB1881" s="105">
        <f>_xll.qlInterestRateIndexMaturity(Currency&amp;"ibor"&amp;Tenor,BA1881,Trigger)</f>
        <v>52869</v>
      </c>
      <c r="BC1881" s="257">
        <f>_xll.qlIndexFixing($AC$5,AZ1881,TRUE,_xll.ohTrigger(Trigger,Trigger12M))</f>
        <v>1.4600155448181964E-2</v>
      </c>
      <c r="BD1881" s="257">
        <f>_xll.qlIndexFixing($BE$1,AZ1881,TRUE,_xll.ohTrigger(Trigger,Trigger12M))</f>
        <v>1.4272964137420267E-2</v>
      </c>
    </row>
    <row r="1882" spans="51:56" ht="11.25" customHeight="1" x14ac:dyDescent="0.25">
      <c r="AY1882" s="106" t="s">
        <v>83</v>
      </c>
      <c r="AZ1882" s="105">
        <f>_xll.qlInterestRateIndexFixingDate(Currency&amp;"ibor"&amp;Tenor,BA1882,Trigger)</f>
        <v>52506</v>
      </c>
      <c r="BA1882" s="105">
        <f>_xll.qlCalendarAdvance(Calendar,BA1881,AY1882,"f",,Trigger)</f>
        <v>52510</v>
      </c>
      <c r="BB1882" s="105">
        <f>_xll.qlInterestRateIndexMaturity(Currency&amp;"ibor"&amp;Tenor,BA1882,Trigger)</f>
        <v>52876</v>
      </c>
      <c r="BC1882" s="257">
        <f>_xll.qlIndexFixing($AC$5,AZ1882,TRUE,_xll.ohTrigger(Trigger,Trigger12M))</f>
        <v>1.4602971508749431E-2</v>
      </c>
      <c r="BD1882" s="257">
        <f>_xll.qlIndexFixing($BE$1,AZ1882,TRUE,_xll.ohTrigger(Trigger,Trigger12M))</f>
        <v>1.4274667076847554E-2</v>
      </c>
    </row>
    <row r="1883" spans="51:56" ht="11.25" customHeight="1" x14ac:dyDescent="0.25">
      <c r="AY1883" s="106" t="s">
        <v>83</v>
      </c>
      <c r="AZ1883" s="105">
        <f>_xll.qlInterestRateIndexFixingDate(Currency&amp;"ibor"&amp;Tenor,BA1883,Trigger)</f>
        <v>52513</v>
      </c>
      <c r="BA1883" s="105">
        <f>_xll.qlCalendarAdvance(Calendar,BA1882,AY1883,"f",,Trigger)</f>
        <v>52517</v>
      </c>
      <c r="BB1883" s="105">
        <f>_xll.qlInterestRateIndexMaturity(Currency&amp;"ibor"&amp;Tenor,BA1883,Trigger)</f>
        <v>52883</v>
      </c>
      <c r="BC1883" s="257">
        <f>_xll.qlIndexFixing($AC$5,AZ1883,TRUE,_xll.ohTrigger(Trigger,Trigger12M))</f>
        <v>1.4605790199392508E-2</v>
      </c>
      <c r="BD1883" s="257">
        <f>_xll.qlIndexFixing($BE$1,AZ1883,TRUE,_xll.ohTrigger(Trigger,Trigger12M))</f>
        <v>1.4276374821961181E-2</v>
      </c>
    </row>
    <row r="1884" spans="51:56" ht="11.25" customHeight="1" x14ac:dyDescent="0.25">
      <c r="AY1884" s="106" t="s">
        <v>83</v>
      </c>
      <c r="AZ1884" s="105">
        <f>_xll.qlInterestRateIndexFixingDate(Currency&amp;"ibor"&amp;Tenor,BA1884,Trigger)</f>
        <v>52520</v>
      </c>
      <c r="BA1884" s="105">
        <f>_xll.qlCalendarAdvance(Calendar,BA1883,AY1884,"f",,Trigger)</f>
        <v>52524</v>
      </c>
      <c r="BB1884" s="105">
        <f>_xll.qlInterestRateIndexMaturity(Currency&amp;"ibor"&amp;Tenor,BA1884,Trigger)</f>
        <v>52890</v>
      </c>
      <c r="BC1884" s="257">
        <f>_xll.qlIndexFixing($AC$5,AZ1884,TRUE,_xll.ohTrigger(Trigger,Trigger12M))</f>
        <v>1.4608611520134129E-2</v>
      </c>
      <c r="BD1884" s="257">
        <f>_xll.qlIndexFixing($BE$1,AZ1884,TRUE,_xll.ohTrigger(Trigger,Trigger12M))</f>
        <v>1.4278087380887546E-2</v>
      </c>
    </row>
    <row r="1885" spans="51:56" ht="11.25" customHeight="1" x14ac:dyDescent="0.25">
      <c r="AY1885" s="106" t="s">
        <v>83</v>
      </c>
      <c r="AZ1885" s="105">
        <f>_xll.qlInterestRateIndexFixingDate(Currency&amp;"ibor"&amp;Tenor,BA1885,Trigger)</f>
        <v>52527</v>
      </c>
      <c r="BA1885" s="105">
        <f>_xll.qlCalendarAdvance(Calendar,BA1884,AY1885,"f",,Trigger)</f>
        <v>52531</v>
      </c>
      <c r="BB1885" s="105">
        <f>_xll.qlInterestRateIndexMaturity(Currency&amp;"ibor"&amp;Tenor,BA1885,Trigger)</f>
        <v>52897</v>
      </c>
      <c r="BC1885" s="257">
        <f>_xll.qlIndexFixing($AC$5,AZ1885,TRUE,_xll.ohTrigger(Trigger,Trigger12M))</f>
        <v>1.4611435470996133E-2</v>
      </c>
      <c r="BD1885" s="257">
        <f>_xll.qlIndexFixing($BE$1,AZ1885,TRUE,_xll.ohTrigger(Trigger,Trigger12M))</f>
        <v>1.427980476175326E-2</v>
      </c>
    </row>
    <row r="1886" spans="51:56" ht="11.25" customHeight="1" x14ac:dyDescent="0.25">
      <c r="AY1886" s="106" t="s">
        <v>83</v>
      </c>
      <c r="AZ1886" s="105">
        <f>_xll.qlInterestRateIndexFixingDate(Currency&amp;"ibor"&amp;Tenor,BA1886,Trigger)</f>
        <v>52534</v>
      </c>
      <c r="BA1886" s="105">
        <f>_xll.qlCalendarAdvance(Calendar,BA1885,AY1886,"f",,Trigger)</f>
        <v>52538</v>
      </c>
      <c r="BB1886" s="105">
        <f>_xll.qlInterestRateIndexMaturity(Currency&amp;"ibor"&amp;Tenor,BA1886,Trigger)</f>
        <v>52904</v>
      </c>
      <c r="BC1886" s="257">
        <f>_xll.qlIndexFixing($AC$5,AZ1886,TRUE,_xll.ohTrigger(Trigger,Trigger12M))</f>
        <v>1.4614262052001017E-2</v>
      </c>
      <c r="BD1886" s="257">
        <f>_xll.qlIndexFixing($BE$1,AZ1886,TRUE,_xll.ohTrigger(Trigger,Trigger12M))</f>
        <v>1.4281526972684939E-2</v>
      </c>
    </row>
    <row r="1887" spans="51:56" ht="11.25" customHeight="1" x14ac:dyDescent="0.25">
      <c r="AY1887" s="106" t="s">
        <v>83</v>
      </c>
      <c r="AZ1887" s="105">
        <f>_xll.qlInterestRateIndexFixingDate(Currency&amp;"ibor"&amp;Tenor,BA1887,Trigger)</f>
        <v>52541</v>
      </c>
      <c r="BA1887" s="105">
        <f>_xll.qlCalendarAdvance(Calendar,BA1886,AY1887,"f",,Trigger)</f>
        <v>52545</v>
      </c>
      <c r="BB1887" s="105">
        <f>_xll.qlInterestRateIndexMaturity(Currency&amp;"ibor"&amp;Tenor,BA1887,Trigger)</f>
        <v>52911</v>
      </c>
      <c r="BC1887" s="257">
        <f>_xll.qlIndexFixing($AC$5,AZ1887,TRUE,_xll.ohTrigger(Trigger,Trigger12M))</f>
        <v>1.4617091263171058E-2</v>
      </c>
      <c r="BD1887" s="257">
        <f>_xll.qlIndexFixing($BE$1,AZ1887,TRUE,_xll.ohTrigger(Trigger,Trigger12M))</f>
        <v>1.428325402181007E-2</v>
      </c>
    </row>
    <row r="1888" spans="51:56" ht="11.25" customHeight="1" x14ac:dyDescent="0.25">
      <c r="AY1888" s="106" t="s">
        <v>83</v>
      </c>
      <c r="AZ1888" s="105">
        <f>_xll.qlInterestRateIndexFixingDate(Currency&amp;"ibor"&amp;Tenor,BA1888,Trigger)</f>
        <v>52548</v>
      </c>
      <c r="BA1888" s="105">
        <f>_xll.qlCalendarAdvance(Calendar,BA1887,AY1888,"f",,Trigger)</f>
        <v>52552</v>
      </c>
      <c r="BB1888" s="105">
        <f>_xll.qlInterestRateIndexMaturity(Currency&amp;"ibor"&amp;Tenor,BA1888,Trigger)</f>
        <v>52918</v>
      </c>
      <c r="BC1888" s="257">
        <f>_xll.qlIndexFixing($AC$5,AZ1888,TRUE,_xll.ohTrigger(Trigger,Trigger12M))</f>
        <v>1.4619923104528096E-2</v>
      </c>
      <c r="BD1888" s="257">
        <f>_xll.qlIndexFixing($BE$1,AZ1888,TRUE,_xll.ohTrigger(Trigger,Trigger12M))</f>
        <v>1.428498591725505E-2</v>
      </c>
    </row>
    <row r="1889" spans="51:56" ht="11.25" customHeight="1" x14ac:dyDescent="0.25">
      <c r="AY1889" s="106" t="s">
        <v>83</v>
      </c>
      <c r="AZ1889" s="105">
        <f>_xll.qlInterestRateIndexFixingDate(Currency&amp;"ibor"&amp;Tenor,BA1889,Trigger)</f>
        <v>52555</v>
      </c>
      <c r="BA1889" s="105">
        <f>_xll.qlCalendarAdvance(Calendar,BA1888,AY1889,"f",,Trigger)</f>
        <v>52559</v>
      </c>
      <c r="BB1889" s="105">
        <f>_xll.qlInterestRateIndexMaturity(Currency&amp;"ibor"&amp;Tenor,BA1889,Trigger)</f>
        <v>52925</v>
      </c>
      <c r="BC1889" s="257">
        <f>_xll.qlIndexFixing($AC$5,AZ1889,TRUE,_xll.ohTrigger(Trigger,Trigger12M))</f>
        <v>1.4622757576095281E-2</v>
      </c>
      <c r="BD1889" s="257">
        <f>_xll.qlIndexFixing($BE$1,AZ1889,TRUE,_xll.ohTrigger(Trigger,Trigger12M))</f>
        <v>1.4286722667147365E-2</v>
      </c>
    </row>
    <row r="1890" spans="51:56" ht="11.25" customHeight="1" x14ac:dyDescent="0.25">
      <c r="AY1890" s="106" t="s">
        <v>83</v>
      </c>
      <c r="AZ1890" s="105">
        <f>_xll.qlInterestRateIndexFixingDate(Currency&amp;"ibor"&amp;Tenor,BA1890,Trigger)</f>
        <v>52562</v>
      </c>
      <c r="BA1890" s="105">
        <f>_xll.qlCalendarAdvance(Calendar,BA1889,AY1890,"f",,Trigger)</f>
        <v>52566</v>
      </c>
      <c r="BB1890" s="105">
        <f>_xll.qlInterestRateIndexMaturity(Currency&amp;"ibor"&amp;Tenor,BA1890,Trigger)</f>
        <v>52932</v>
      </c>
      <c r="BC1890" s="257">
        <f>_xll.qlIndexFixing($AC$5,AZ1890,TRUE,_xll.ohTrigger(Trigger,Trigger12M))</f>
        <v>1.4625594677894238E-2</v>
      </c>
      <c r="BD1890" s="257">
        <f>_xll.qlIndexFixing($BE$1,AZ1890,TRUE,_xll.ohTrigger(Trigger,Trigger12M))</f>
        <v>1.4288464279614287E-2</v>
      </c>
    </row>
    <row r="1891" spans="51:56" ht="11.25" customHeight="1" x14ac:dyDescent="0.25">
      <c r="AY1891" s="106" t="s">
        <v>83</v>
      </c>
      <c r="AZ1891" s="105">
        <f>_xll.qlInterestRateIndexFixingDate(Currency&amp;"ibor"&amp;Tenor,BA1891,Trigger)</f>
        <v>52569</v>
      </c>
      <c r="BA1891" s="105">
        <f>_xll.qlCalendarAdvance(Calendar,BA1890,AY1891,"f",,Trigger)</f>
        <v>52573</v>
      </c>
      <c r="BB1891" s="105">
        <f>_xll.qlInterestRateIndexMaturity(Currency&amp;"ibor"&amp;Tenor,BA1891,Trigger)</f>
        <v>52939</v>
      </c>
      <c r="BC1891" s="257">
        <f>_xll.qlIndexFixing($AC$5,AZ1891,TRUE,_xll.ohTrigger(Trigger,Trigger12M))</f>
        <v>1.4628434409947896E-2</v>
      </c>
      <c r="BD1891" s="257">
        <f>_xll.qlIndexFixing($BE$1,AZ1891,TRUE,_xll.ohTrigger(Trigger,Trigger12M))</f>
        <v>1.429021076278352E-2</v>
      </c>
    </row>
    <row r="1892" spans="51:56" ht="11.25" customHeight="1" x14ac:dyDescent="0.25">
      <c r="AY1892" s="106" t="s">
        <v>83</v>
      </c>
      <c r="AZ1892" s="105">
        <f>_xll.qlInterestRateIndexFixingDate(Currency&amp;"ibor"&amp;Tenor,BA1892,Trigger)</f>
        <v>52576</v>
      </c>
      <c r="BA1892" s="105">
        <f>_xll.qlCalendarAdvance(Calendar,BA1891,AY1892,"f",,Trigger)</f>
        <v>52580</v>
      </c>
      <c r="BB1892" s="105">
        <f>_xll.qlInterestRateIndexMaturity(Currency&amp;"ibor"&amp;Tenor,BA1892,Trigger)</f>
        <v>52946</v>
      </c>
      <c r="BC1892" s="257">
        <f>_xll.qlIndexFixing($AC$5,AZ1892,TRUE,_xll.ohTrigger(Trigger,Trigger12M))</f>
        <v>1.4631276772278316E-2</v>
      </c>
      <c r="BD1892" s="257">
        <f>_xll.qlIndexFixing($BE$1,AZ1892,TRUE,_xll.ohTrigger(Trigger,Trigger12M))</f>
        <v>1.4291962124782114E-2</v>
      </c>
    </row>
    <row r="1893" spans="51:56" ht="11.25" customHeight="1" x14ac:dyDescent="0.25">
      <c r="AY1893" s="106" t="s">
        <v>83</v>
      </c>
      <c r="AZ1893" s="105">
        <f>_xll.qlInterestRateIndexFixingDate(Currency&amp;"ibor"&amp;Tenor,BA1893,Trigger)</f>
        <v>52583</v>
      </c>
      <c r="BA1893" s="105">
        <f>_xll.qlCalendarAdvance(Calendar,BA1892,AY1893,"f",,Trigger)</f>
        <v>52587</v>
      </c>
      <c r="BB1893" s="105">
        <f>_xll.qlInterestRateIndexMaturity(Currency&amp;"ibor"&amp;Tenor,BA1893,Trigger)</f>
        <v>52953</v>
      </c>
      <c r="BC1893" s="257">
        <f>_xll.qlIndexFixing($AC$5,AZ1893,TRUE,_xll.ohTrigger(Trigger,Trigger12M))</f>
        <v>1.4634121764908211E-2</v>
      </c>
      <c r="BD1893" s="257">
        <f>_xll.qlIndexFixing($BE$1,AZ1893,TRUE,_xll.ohTrigger(Trigger,Trigger12M))</f>
        <v>1.4293718373738214E-2</v>
      </c>
    </row>
    <row r="1894" spans="51:56" ht="11.25" customHeight="1" x14ac:dyDescent="0.25">
      <c r="AY1894" s="106" t="s">
        <v>83</v>
      </c>
      <c r="AZ1894" s="105">
        <f>_xll.qlInterestRateIndexFixingDate(Currency&amp;"ibor"&amp;Tenor,BA1894,Trigger)</f>
        <v>52589</v>
      </c>
      <c r="BA1894" s="105">
        <f>_xll.qlCalendarAdvance(Calendar,BA1893,AY1894,"f",,Trigger)</f>
        <v>52594</v>
      </c>
      <c r="BB1894" s="105">
        <f>_xll.qlInterestRateIndexMaturity(Currency&amp;"ibor"&amp;Tenor,BA1894,Trigger)</f>
        <v>52960</v>
      </c>
      <c r="BC1894" s="257">
        <f>_xll.qlIndexFixing($AC$5,AZ1894,TRUE,_xll.ohTrigger(Trigger,Trigger12M))</f>
        <v>1.4636969387859423E-2</v>
      </c>
      <c r="BD1894" s="257">
        <f>_xll.qlIndexFixing($BE$1,AZ1894,TRUE,_xll.ohTrigger(Trigger,Trigger12M))</f>
        <v>1.4295479517779307E-2</v>
      </c>
    </row>
    <row r="1895" spans="51:56" ht="11.25" customHeight="1" x14ac:dyDescent="0.25">
      <c r="AY1895" s="106" t="s">
        <v>83</v>
      </c>
      <c r="AZ1895" s="105">
        <f>_xll.qlInterestRateIndexFixingDate(Currency&amp;"ibor"&amp;Tenor,BA1895,Trigger)</f>
        <v>52596</v>
      </c>
      <c r="BA1895" s="105">
        <f>_xll.qlCalendarAdvance(Calendar,BA1894,AY1895,"f",,Trigger)</f>
        <v>52601</v>
      </c>
      <c r="BB1895" s="105">
        <f>_xll.qlInterestRateIndexMaturity(Currency&amp;"ibor"&amp;Tenor,BA1895,Trigger)</f>
        <v>52967</v>
      </c>
      <c r="BC1895" s="257">
        <f>_xll.qlIndexFixing($AC$5,AZ1895,TRUE,_xll.ohTrigger(Trigger,Trigger12M))</f>
        <v>1.4639819641155101E-2</v>
      </c>
      <c r="BD1895" s="257">
        <f>_xll.qlIndexFixing($BE$1,AZ1895,TRUE,_xll.ohTrigger(Trigger,Trigger12M))</f>
        <v>1.4297245565033537E-2</v>
      </c>
    </row>
    <row r="1896" spans="51:56" ht="11.25" customHeight="1" x14ac:dyDescent="0.25">
      <c r="AY1896" s="106" t="s">
        <v>83</v>
      </c>
      <c r="AZ1896" s="105">
        <f>_xll.qlInterestRateIndexFixingDate(Currency&amp;"ibor"&amp;Tenor,BA1896,Trigger)</f>
        <v>52604</v>
      </c>
      <c r="BA1896" s="105">
        <f>_xll.qlCalendarAdvance(Calendar,BA1895,AY1896,"f",,Trigger)</f>
        <v>52608</v>
      </c>
      <c r="BB1896" s="105">
        <f>_xll.qlInterestRateIndexMaturity(Currency&amp;"ibor"&amp;Tenor,BA1896,Trigger)</f>
        <v>52974</v>
      </c>
      <c r="BC1896" s="257">
        <f>_xll.qlIndexFixing($AC$5,AZ1896,TRUE,_xll.ohTrigger(Trigger,Trigger12M))</f>
        <v>1.4642672524817742E-2</v>
      </c>
      <c r="BD1896" s="257">
        <f>_xll.qlIndexFixing($BE$1,AZ1896,TRUE,_xll.ohTrigger(Trigger,Trigger12M))</f>
        <v>1.4299016523629044E-2</v>
      </c>
    </row>
    <row r="1897" spans="51:56" ht="11.25" customHeight="1" x14ac:dyDescent="0.25">
      <c r="AY1897" s="106" t="s">
        <v>83</v>
      </c>
      <c r="AZ1897" s="105">
        <f>_xll.qlInterestRateIndexFixingDate(Currency&amp;"ibor"&amp;Tenor,BA1897,Trigger)</f>
        <v>52611</v>
      </c>
      <c r="BA1897" s="105">
        <f>_xll.qlCalendarAdvance(Calendar,BA1896,AY1897,"f",,Trigger)</f>
        <v>52615</v>
      </c>
      <c r="BB1897" s="105">
        <f>_xll.qlInterestRateIndexMaturity(Currency&amp;"ibor"&amp;Tenor,BA1897,Trigger)</f>
        <v>52981</v>
      </c>
      <c r="BC1897" s="257">
        <f>_xll.qlIndexFixing($AC$5,AZ1897,TRUE,_xll.ohTrigger(Trigger,Trigger12M))</f>
        <v>1.4645528038869185E-2</v>
      </c>
      <c r="BD1897" s="257">
        <f>_xll.qlIndexFixing($BE$1,AZ1897,TRUE,_xll.ohTrigger(Trigger,Trigger12M))</f>
        <v>1.4300792401693975E-2</v>
      </c>
    </row>
    <row r="1898" spans="51:56" ht="11.25" customHeight="1" x14ac:dyDescent="0.25">
      <c r="AY1898" s="106" t="s">
        <v>83</v>
      </c>
      <c r="AZ1898" s="105">
        <f>_xll.qlInterestRateIndexFixingDate(Currency&amp;"ibor"&amp;Tenor,BA1898,Trigger)</f>
        <v>52618</v>
      </c>
      <c r="BA1898" s="105">
        <f>_xll.qlCalendarAdvance(Calendar,BA1897,AY1898,"f",,Trigger)</f>
        <v>52622</v>
      </c>
      <c r="BB1898" s="105">
        <f>_xll.qlInterestRateIndexMaturity(Currency&amp;"ibor"&amp;Tenor,BA1898,Trigger)</f>
        <v>52988</v>
      </c>
      <c r="BC1898" s="257">
        <f>_xll.qlIndexFixing($AC$5,AZ1898,TRUE,_xll.ohTrigger(Trigger,Trigger12M))</f>
        <v>1.4648386183332364E-2</v>
      </c>
      <c r="BD1898" s="257">
        <f>_xll.qlIndexFixing($BE$1,AZ1898,TRUE,_xll.ohTrigger(Trigger,Trigger12M))</f>
        <v>1.4302573207356688E-2</v>
      </c>
    </row>
    <row r="1899" spans="51:56" ht="11.25" customHeight="1" x14ac:dyDescent="0.25">
      <c r="AY1899" s="106" t="s">
        <v>83</v>
      </c>
      <c r="AZ1899" s="105">
        <f>_xll.qlInterestRateIndexFixingDate(Currency&amp;"ibor"&amp;Tenor,BA1899,Trigger)</f>
        <v>52625</v>
      </c>
      <c r="BA1899" s="105">
        <f>_xll.qlCalendarAdvance(Calendar,BA1898,AY1899,"f",,Trigger)</f>
        <v>52629</v>
      </c>
      <c r="BB1899" s="105">
        <f>_xll.qlInterestRateIndexMaturity(Currency&amp;"ibor"&amp;Tenor,BA1899,Trigger)</f>
        <v>52995</v>
      </c>
      <c r="BC1899" s="257">
        <f>_xll.qlIndexFixing($AC$5,AZ1899,TRUE,_xll.ohTrigger(Trigger,Trigger12M))</f>
        <v>1.4651246958229993E-2</v>
      </c>
      <c r="BD1899" s="257">
        <f>_xll.qlIndexFixing($BE$1,AZ1899,TRUE,_xll.ohTrigger(Trigger,Trigger12M))</f>
        <v>1.430435894874511E-2</v>
      </c>
    </row>
    <row r="1900" spans="51:56" ht="11.25" customHeight="1" x14ac:dyDescent="0.25">
      <c r="AY1900" s="106" t="s">
        <v>83</v>
      </c>
      <c r="AZ1900" s="105">
        <f>_xll.qlInterestRateIndexFixingDate(Currency&amp;"ibor"&amp;Tenor,BA1900,Trigger)</f>
        <v>52632</v>
      </c>
      <c r="BA1900" s="105">
        <f>_xll.qlCalendarAdvance(Calendar,BA1899,AY1900,"f",,Trigger)</f>
        <v>52636</v>
      </c>
      <c r="BB1900" s="105">
        <f>_xll.qlInterestRateIndexMaturity(Currency&amp;"ibor"&amp;Tenor,BA1900,Trigger)</f>
        <v>53002</v>
      </c>
      <c r="BC1900" s="257">
        <f>_xll.qlIndexFixing($AC$5,AZ1900,TRUE,_xll.ohTrigger(Trigger,Trigger12M))</f>
        <v>1.4654110363584348E-2</v>
      </c>
      <c r="BD1900" s="257">
        <f>_xll.qlIndexFixing($BE$1,AZ1900,TRUE,_xll.ohTrigger(Trigger,Trigger12M))</f>
        <v>1.4306149633988912E-2</v>
      </c>
    </row>
    <row r="1901" spans="51:56" ht="11.25" customHeight="1" x14ac:dyDescent="0.25">
      <c r="AY1901" s="106" t="s">
        <v>83</v>
      </c>
      <c r="AZ1901" s="105">
        <f>_xll.qlInterestRateIndexFixingDate(Currency&amp;"ibor"&amp;Tenor,BA1901,Trigger)</f>
        <v>52639</v>
      </c>
      <c r="BA1901" s="105">
        <f>_xll.qlCalendarAdvance(Calendar,BA1900,AY1901,"f",,Trigger)</f>
        <v>52643</v>
      </c>
      <c r="BB1901" s="105">
        <f>_xll.qlInterestRateIndexMaturity(Currency&amp;"ibor"&amp;Tenor,BA1901,Trigger)</f>
        <v>53009</v>
      </c>
      <c r="BC1901" s="257">
        <f>_xll.qlIndexFixing($AC$5,AZ1901,TRUE,_xll.ohTrigger(Trigger,Trigger12M))</f>
        <v>1.4656976399418145E-2</v>
      </c>
      <c r="BD1901" s="257">
        <f>_xll.qlIndexFixing($BE$1,AZ1901,TRUE,_xll.ohTrigger(Trigger,Trigger12M))</f>
        <v>1.4307945271216017E-2</v>
      </c>
    </row>
    <row r="1902" spans="51:56" ht="11.25" customHeight="1" x14ac:dyDescent="0.25">
      <c r="AY1902" s="106" t="s">
        <v>83</v>
      </c>
      <c r="AZ1902" s="105">
        <f>_xll.qlInterestRateIndexFixingDate(Currency&amp;"ibor"&amp;Tenor,BA1902,Trigger)</f>
        <v>52646</v>
      </c>
      <c r="BA1902" s="105">
        <f>_xll.qlCalendarAdvance(Calendar,BA1901,AY1902,"f",,Trigger)</f>
        <v>52650</v>
      </c>
      <c r="BB1902" s="105">
        <f>_xll.qlInterestRateIndexMaturity(Currency&amp;"ibor"&amp;Tenor,BA1902,Trigger)</f>
        <v>53016</v>
      </c>
      <c r="BC1902" s="257">
        <f>_xll.qlIndexFixing($AC$5,AZ1902,TRUE,_xll.ohTrigger(Trigger,Trigger12M))</f>
        <v>1.4659845065753878E-2</v>
      </c>
      <c r="BD1902" s="257">
        <f>_xll.qlIndexFixing($BE$1,AZ1902,TRUE,_xll.ohTrigger(Trigger,Trigger12M))</f>
        <v>1.4309745868555225E-2</v>
      </c>
    </row>
    <row r="1903" spans="51:56" ht="11.25" customHeight="1" x14ac:dyDescent="0.25">
      <c r="AY1903" s="106" t="s">
        <v>83</v>
      </c>
      <c r="AZ1903" s="105">
        <f>_xll.qlInterestRateIndexFixingDate(Currency&amp;"ibor"&amp;Tenor,BA1903,Trigger)</f>
        <v>52653</v>
      </c>
      <c r="BA1903" s="105">
        <f>_xll.qlCalendarAdvance(Calendar,BA1902,AY1903,"f",,Trigger)</f>
        <v>52657</v>
      </c>
      <c r="BB1903" s="105">
        <f>_xll.qlInterestRateIndexMaturity(Currency&amp;"ibor"&amp;Tenor,BA1903,Trigger)</f>
        <v>53022</v>
      </c>
      <c r="BC1903" s="257">
        <f>_xll.qlIndexFixing($AC$5,AZ1903,TRUE,_xll.ohTrigger(Trigger,Trigger12M))</f>
        <v>1.4662281728519232E-2</v>
      </c>
      <c r="BD1903" s="257">
        <f>_xll.qlIndexFixing($BE$1,AZ1903,TRUE,_xll.ohTrigger(Trigger,Trigger12M))</f>
        <v>1.4311136115095989E-2</v>
      </c>
    </row>
    <row r="1904" spans="51:56" ht="11.25" customHeight="1" x14ac:dyDescent="0.25">
      <c r="AY1904" s="106" t="s">
        <v>83</v>
      </c>
      <c r="AZ1904" s="105">
        <f>_xll.qlInterestRateIndexFixingDate(Currency&amp;"ibor"&amp;Tenor,BA1904,Trigger)</f>
        <v>52660</v>
      </c>
      <c r="BA1904" s="105">
        <f>_xll.qlCalendarAdvance(Calendar,BA1903,AY1904,"f",,Trigger)</f>
        <v>52664</v>
      </c>
      <c r="BB1904" s="105">
        <f>_xll.qlInterestRateIndexMaturity(Currency&amp;"ibor"&amp;Tenor,BA1904,Trigger)</f>
        <v>53029</v>
      </c>
      <c r="BC1904" s="257">
        <f>_xll.qlIndexFixing($AC$5,AZ1904,TRUE,_xll.ohTrigger(Trigger,Trigger12M))</f>
        <v>1.4665160885300493E-2</v>
      </c>
      <c r="BD1904" s="257">
        <f>_xll.qlIndexFixing($BE$1,AZ1904,TRUE,_xll.ohTrigger(Trigger,Trigger12M))</f>
        <v>1.431294622483458E-2</v>
      </c>
    </row>
    <row r="1905" spans="51:56" ht="11.25" customHeight="1" x14ac:dyDescent="0.25">
      <c r="AY1905" s="106" t="s">
        <v>83</v>
      </c>
      <c r="AZ1905" s="105">
        <f>_xll.qlInterestRateIndexFixingDate(Currency&amp;"ibor"&amp;Tenor,BA1905,Trigger)</f>
        <v>52667</v>
      </c>
      <c r="BA1905" s="105">
        <f>_xll.qlCalendarAdvance(Calendar,BA1904,AY1905,"f",,Trigger)</f>
        <v>52671</v>
      </c>
      <c r="BB1905" s="105">
        <f>_xll.qlInterestRateIndexMaturity(Currency&amp;"ibor"&amp;Tenor,BA1905,Trigger)</f>
        <v>53036</v>
      </c>
      <c r="BC1905" s="257">
        <f>_xll.qlIndexFixing($AC$5,AZ1905,TRUE,_xll.ohTrigger(Trigger,Trigger12M))</f>
        <v>1.4668042679737328E-2</v>
      </c>
      <c r="BD1905" s="257">
        <f>_xll.qlIndexFixing($BE$1,AZ1905,TRUE,_xll.ohTrigger(Trigger,Trigger12M))</f>
        <v>1.4314761318286339E-2</v>
      </c>
    </row>
    <row r="1906" spans="51:56" ht="11.25" customHeight="1" x14ac:dyDescent="0.25">
      <c r="AY1906" s="106" t="s">
        <v>83</v>
      </c>
      <c r="AZ1906" s="105">
        <f>_xll.qlInterestRateIndexFixingDate(Currency&amp;"ibor"&amp;Tenor,BA1906,Trigger)</f>
        <v>52674</v>
      </c>
      <c r="BA1906" s="105">
        <f>_xll.qlCalendarAdvance(Calendar,BA1905,AY1906,"f",,Trigger)</f>
        <v>52678</v>
      </c>
      <c r="BB1906" s="105">
        <f>_xll.qlInterestRateIndexMaturity(Currency&amp;"ibor"&amp;Tenor,BA1906,Trigger)</f>
        <v>53043</v>
      </c>
      <c r="BC1906" s="257">
        <f>_xll.qlIndexFixing($AC$5,AZ1906,TRUE,_xll.ohTrigger(Trigger,Trigger12M))</f>
        <v>1.4670927111851856E-2</v>
      </c>
      <c r="BD1906" s="257">
        <f>_xll.qlIndexFixing($BE$1,AZ1906,TRUE,_xll.ohTrigger(Trigger,Trigger12M))</f>
        <v>1.4316581403580435E-2</v>
      </c>
    </row>
    <row r="1907" spans="51:56" ht="11.25" customHeight="1" x14ac:dyDescent="0.25">
      <c r="AY1907" s="106" t="s">
        <v>83</v>
      </c>
      <c r="AZ1907" s="105">
        <f>_xll.qlInterestRateIndexFixingDate(Currency&amp;"ibor"&amp;Tenor,BA1907,Trigger)</f>
        <v>52681</v>
      </c>
      <c r="BA1907" s="105">
        <f>_xll.qlCalendarAdvance(Calendar,BA1906,AY1907,"f",,Trigger)</f>
        <v>52685</v>
      </c>
      <c r="BB1907" s="105">
        <f>_xll.qlInterestRateIndexMaturity(Currency&amp;"ibor"&amp;Tenor,BA1907,Trigger)</f>
        <v>53050</v>
      </c>
      <c r="BC1907" s="257">
        <f>_xll.qlIndexFixing($AC$5,AZ1907,TRUE,_xll.ohTrigger(Trigger,Trigger12M))</f>
        <v>1.4673814181667948E-2</v>
      </c>
      <c r="BD1907" s="257">
        <f>_xll.qlIndexFixing($BE$1,AZ1907,TRUE,_xll.ohTrigger(Trigger,Trigger12M))</f>
        <v>1.4318406488846256E-2</v>
      </c>
    </row>
    <row r="1908" spans="51:56" ht="11.25" customHeight="1" x14ac:dyDescent="0.25">
      <c r="AY1908" s="106" t="s">
        <v>83</v>
      </c>
      <c r="AZ1908" s="105">
        <f>_xll.qlInterestRateIndexFixingDate(Currency&amp;"ibor"&amp;Tenor,BA1908,Trigger)</f>
        <v>52688</v>
      </c>
      <c r="BA1908" s="105">
        <f>_xll.qlCalendarAdvance(Calendar,BA1907,AY1908,"f",,Trigger)</f>
        <v>52692</v>
      </c>
      <c r="BB1908" s="105">
        <f>_xll.qlInterestRateIndexMaturity(Currency&amp;"ibor"&amp;Tenor,BA1908,Trigger)</f>
        <v>53057</v>
      </c>
      <c r="BC1908" s="257">
        <f>_xll.qlIndexFixing($AC$5,AZ1908,TRUE,_xll.ohTrigger(Trigger,Trigger12M))</f>
        <v>1.4676703889207287E-2</v>
      </c>
      <c r="BD1908" s="257">
        <f>_xll.qlIndexFixing($BE$1,AZ1908,TRUE,_xll.ohTrigger(Trigger,Trigger12M))</f>
        <v>1.4320236582212532E-2</v>
      </c>
    </row>
    <row r="1909" spans="51:56" ht="11.25" customHeight="1" x14ac:dyDescent="0.25">
      <c r="AY1909" s="106" t="s">
        <v>83</v>
      </c>
      <c r="AZ1909" s="105">
        <f>_xll.qlInterestRateIndexFixingDate(Currency&amp;"ibor"&amp;Tenor,BA1909,Trigger)</f>
        <v>52695</v>
      </c>
      <c r="BA1909" s="105">
        <f>_xll.qlCalendarAdvance(Calendar,BA1908,AY1909,"f",,Trigger)</f>
        <v>52699</v>
      </c>
      <c r="BB1909" s="105">
        <f>_xll.qlInterestRateIndexMaturity(Currency&amp;"ibor"&amp;Tenor,BA1909,Trigger)</f>
        <v>53064</v>
      </c>
      <c r="BC1909" s="257">
        <f>_xll.qlIndexFixing($AC$5,AZ1909,TRUE,_xll.ohTrigger(Trigger,Trigger12M))</f>
        <v>1.4679596234493303E-2</v>
      </c>
      <c r="BD1909" s="257">
        <f>_xll.qlIndexFixing($BE$1,AZ1909,TRUE,_xll.ohTrigger(Trigger,Trigger12M))</f>
        <v>1.4322071691809088E-2</v>
      </c>
    </row>
    <row r="1910" spans="51:56" ht="11.25" customHeight="1" x14ac:dyDescent="0.25">
      <c r="AY1910" s="106" t="s">
        <v>83</v>
      </c>
      <c r="AZ1910" s="105">
        <f>_xll.qlInterestRateIndexFixingDate(Currency&amp;"ibor"&amp;Tenor,BA1910,Trigger)</f>
        <v>52700</v>
      </c>
      <c r="BA1910" s="105">
        <f>_xll.qlCalendarAdvance(Calendar,BA1909,AY1910,"f",,Trigger)</f>
        <v>52706</v>
      </c>
      <c r="BB1910" s="105">
        <f>_xll.qlInterestRateIndexMaturity(Currency&amp;"ibor"&amp;Tenor,BA1910,Trigger)</f>
        <v>53071</v>
      </c>
      <c r="BC1910" s="257">
        <f>_xll.qlIndexFixing($AC$5,AZ1910,TRUE,_xll.ohTrigger(Trigger,Trigger12M))</f>
        <v>1.4682491217548773E-2</v>
      </c>
      <c r="BD1910" s="257">
        <f>_xll.qlIndexFixing($BE$1,AZ1910,TRUE,_xll.ohTrigger(Trigger,Trigger12M))</f>
        <v>1.4323911825765312E-2</v>
      </c>
    </row>
    <row r="1911" spans="51:56" ht="11.25" customHeight="1" x14ac:dyDescent="0.25">
      <c r="AY1911" s="106" t="s">
        <v>83</v>
      </c>
      <c r="AZ1911" s="105">
        <f>_xll.qlInterestRateIndexFixingDate(Currency&amp;"ibor"&amp;Tenor,BA1911,Trigger)</f>
        <v>52709</v>
      </c>
      <c r="BA1911" s="105">
        <f>_xll.qlCalendarAdvance(Calendar,BA1910,AY1911,"f",,Trigger)</f>
        <v>52713</v>
      </c>
      <c r="BB1911" s="105">
        <f>_xll.qlInterestRateIndexMaturity(Currency&amp;"ibor"&amp;Tenor,BA1911,Trigger)</f>
        <v>53078</v>
      </c>
      <c r="BC1911" s="257">
        <f>_xll.qlIndexFixing($AC$5,AZ1911,TRUE,_xll.ohTrigger(Trigger,Trigger12M))</f>
        <v>1.4685388838396256E-2</v>
      </c>
      <c r="BD1911" s="257">
        <f>_xll.qlIndexFixing($BE$1,AZ1911,TRUE,_xll.ohTrigger(Trigger,Trigger12M))</f>
        <v>1.432575699221081E-2</v>
      </c>
    </row>
    <row r="1912" spans="51:56" ht="11.25" customHeight="1" x14ac:dyDescent="0.25">
      <c r="AY1912" s="106" t="s">
        <v>83</v>
      </c>
      <c r="AZ1912" s="105">
        <f>_xll.qlInterestRateIndexFixingDate(Currency&amp;"ibor"&amp;Tenor,BA1912,Trigger)</f>
        <v>52716</v>
      </c>
      <c r="BA1912" s="105">
        <f>_xll.qlCalendarAdvance(Calendar,BA1911,AY1912,"f",,Trigger)</f>
        <v>52720</v>
      </c>
      <c r="BB1912" s="105">
        <f>_xll.qlInterestRateIndexMaturity(Currency&amp;"ibor"&amp;Tenor,BA1912,Trigger)</f>
        <v>53085</v>
      </c>
      <c r="BC1912" s="257">
        <f>_xll.qlIndexFixing($AC$5,AZ1912,TRUE,_xll.ohTrigger(Trigger,Trigger12M))</f>
        <v>1.4688289097058967E-2</v>
      </c>
      <c r="BD1912" s="257">
        <f>_xll.qlIndexFixing($BE$1,AZ1912,TRUE,_xll.ohTrigger(Trigger,Trigger12M))</f>
        <v>1.4327607199275408E-2</v>
      </c>
    </row>
    <row r="1913" spans="51:56" ht="11.25" customHeight="1" x14ac:dyDescent="0.25">
      <c r="AY1913" s="106" t="s">
        <v>83</v>
      </c>
      <c r="AZ1913" s="105">
        <f>_xll.qlInterestRateIndexFixingDate(Currency&amp;"ibor"&amp;Tenor,BA1913,Trigger)</f>
        <v>52723</v>
      </c>
      <c r="BA1913" s="105">
        <f>_xll.qlCalendarAdvance(Calendar,BA1912,AY1913,"f",,Trigger)</f>
        <v>52727</v>
      </c>
      <c r="BB1913" s="105">
        <f>_xll.qlInterestRateIndexMaturity(Currency&amp;"ibor"&amp;Tenor,BA1913,Trigger)</f>
        <v>53092</v>
      </c>
      <c r="BC1913" s="257">
        <f>_xll.qlIndexFixing($AC$5,AZ1913,TRUE,_xll.ohTrigger(Trigger,Trigger12M))</f>
        <v>1.469119199355946E-2</v>
      </c>
      <c r="BD1913" s="257">
        <f>_xll.qlIndexFixing($BE$1,AZ1913,TRUE,_xll.ohTrigger(Trigger,Trigger12M))</f>
        <v>1.432946245508937E-2</v>
      </c>
    </row>
    <row r="1914" spans="51:56" ht="11.25" customHeight="1" x14ac:dyDescent="0.25">
      <c r="AY1914" s="106" t="s">
        <v>83</v>
      </c>
      <c r="AZ1914" s="105">
        <f>_xll.qlInterestRateIndexFixingDate(Currency&amp;"ibor"&amp;Tenor,BA1914,Trigger)</f>
        <v>52730</v>
      </c>
      <c r="BA1914" s="105">
        <f>_xll.qlCalendarAdvance(Calendar,BA1913,AY1914,"f",,Trigger)</f>
        <v>52734</v>
      </c>
      <c r="BB1914" s="105">
        <f>_xll.qlInterestRateIndexMaturity(Currency&amp;"ibor"&amp;Tenor,BA1914,Trigger)</f>
        <v>53099</v>
      </c>
      <c r="BC1914" s="257">
        <f>_xll.qlIndexFixing($AC$5,AZ1914,TRUE,_xll.ohTrigger(Trigger,Trigger12M))</f>
        <v>1.4694097527920733E-2</v>
      </c>
      <c r="BD1914" s="257">
        <f>_xll.qlIndexFixing($BE$1,AZ1914,TRUE,_xll.ohTrigger(Trigger,Trigger12M))</f>
        <v>1.4331322767782085E-2</v>
      </c>
    </row>
    <row r="1915" spans="51:56" ht="11.25" customHeight="1" x14ac:dyDescent="0.25">
      <c r="AY1915" s="106" t="s">
        <v>83</v>
      </c>
      <c r="AZ1915" s="105">
        <f>_xll.qlInterestRateIndexFixingDate(Currency&amp;"ibor"&amp;Tenor,BA1915,Trigger)</f>
        <v>52737</v>
      </c>
      <c r="BA1915" s="105">
        <f>_xll.qlCalendarAdvance(Calendar,BA1914,AY1915,"f",,Trigger)</f>
        <v>52741</v>
      </c>
      <c r="BB1915" s="105">
        <f>_xll.qlInterestRateIndexMaturity(Currency&amp;"ibor"&amp;Tenor,BA1915,Trigger)</f>
        <v>53106</v>
      </c>
      <c r="BC1915" s="257">
        <f>_xll.qlIndexFixing($AC$5,AZ1915,TRUE,_xll.ohTrigger(Trigger,Trigger12M))</f>
        <v>1.469700570016578E-2</v>
      </c>
      <c r="BD1915" s="257">
        <f>_xll.qlIndexFixing($BE$1,AZ1915,TRUE,_xll.ohTrigger(Trigger,Trigger12M))</f>
        <v>1.433318814548447E-2</v>
      </c>
    </row>
    <row r="1916" spans="51:56" ht="11.25" customHeight="1" x14ac:dyDescent="0.25">
      <c r="AY1916" s="106" t="s">
        <v>83</v>
      </c>
      <c r="AZ1916" s="105">
        <f>_xll.qlInterestRateIndexFixingDate(Currency&amp;"ibor"&amp;Tenor,BA1916,Trigger)</f>
        <v>52744</v>
      </c>
      <c r="BA1916" s="105">
        <f>_xll.qlCalendarAdvance(Calendar,BA1915,AY1916,"f",,Trigger)</f>
        <v>52748</v>
      </c>
      <c r="BB1916" s="105">
        <f>_xll.qlInterestRateIndexMaturity(Currency&amp;"ibor"&amp;Tenor,BA1916,Trigger)</f>
        <v>53113</v>
      </c>
      <c r="BC1916" s="257">
        <f>_xll.qlIndexFixing($AC$5,AZ1916,TRUE,_xll.ohTrigger(Trigger,Trigger12M))</f>
        <v>1.4699916510317377E-2</v>
      </c>
      <c r="BD1916" s="257">
        <f>_xll.qlIndexFixing($BE$1,AZ1916,TRUE,_xll.ohTrigger(Trigger,Trigger12M))</f>
        <v>1.4335058596326354E-2</v>
      </c>
    </row>
    <row r="1917" spans="51:56" ht="11.25" customHeight="1" x14ac:dyDescent="0.25">
      <c r="AY1917" s="106" t="s">
        <v>83</v>
      </c>
      <c r="AZ1917" s="105">
        <f>_xll.qlInterestRateIndexFixingDate(Currency&amp;"ibor"&amp;Tenor,BA1917,Trigger)</f>
        <v>52751</v>
      </c>
      <c r="BA1917" s="105">
        <f>_xll.qlCalendarAdvance(Calendar,BA1916,AY1917,"f",,Trigger)</f>
        <v>52755</v>
      </c>
      <c r="BB1917" s="105">
        <f>_xll.qlInterestRateIndexMaturity(Currency&amp;"ibor"&amp;Tenor,BA1917,Trigger)</f>
        <v>53120</v>
      </c>
      <c r="BC1917" s="257">
        <f>_xll.qlIndexFixing($AC$5,AZ1917,TRUE,_xll.ohTrigger(Trigger,Trigger12M))</f>
        <v>1.4702949943089636E-2</v>
      </c>
      <c r="BD1917" s="257">
        <f>_xll.qlIndexFixing($BE$1,AZ1917,TRUE,_xll.ohTrigger(Trigger,Trigger12M))</f>
        <v>1.4336926547891616E-2</v>
      </c>
    </row>
    <row r="1918" spans="51:56" ht="11.25" customHeight="1" x14ac:dyDescent="0.25">
      <c r="AY1918" s="106" t="s">
        <v>83</v>
      </c>
      <c r="AZ1918" s="105">
        <f>_xll.qlInterestRateIndexFixingDate(Currency&amp;"ibor"&amp;Tenor,BA1918,Trigger)</f>
        <v>52758</v>
      </c>
      <c r="BA1918" s="105">
        <f>_xll.qlCalendarAdvance(Calendar,BA1917,AY1918,"f",,Trigger)</f>
        <v>52762</v>
      </c>
      <c r="BB1918" s="105">
        <f>_xll.qlInterestRateIndexMaturity(Currency&amp;"ibor"&amp;Tenor,BA1918,Trigger)</f>
        <v>53127</v>
      </c>
      <c r="BC1918" s="257">
        <f>_xll.qlIndexFixing($AC$5,AZ1918,TRUE,_xll.ohTrigger(Trigger,Trigger12M))</f>
        <v>1.4706034117343485E-2</v>
      </c>
      <c r="BD1918" s="257">
        <f>_xll.qlIndexFixing($BE$1,AZ1918,TRUE,_xll.ohTrigger(Trigger,Trigger12M))</f>
        <v>1.4338770950439018E-2</v>
      </c>
    </row>
    <row r="1919" spans="51:56" ht="11.25" customHeight="1" x14ac:dyDescent="0.25">
      <c r="AY1919" s="106" t="s">
        <v>83</v>
      </c>
      <c r="AZ1919" s="105">
        <f>_xll.qlInterestRateIndexFixingDate(Currency&amp;"ibor"&amp;Tenor,BA1919,Trigger)</f>
        <v>52765</v>
      </c>
      <c r="BA1919" s="105">
        <f>_xll.qlCalendarAdvance(Calendar,BA1918,AY1919,"f",,Trigger)</f>
        <v>52769</v>
      </c>
      <c r="BB1919" s="105">
        <f>_xll.qlInterestRateIndexMaturity(Currency&amp;"ibor"&amp;Tenor,BA1919,Trigger)</f>
        <v>53134</v>
      </c>
      <c r="BC1919" s="257">
        <f>_xll.qlIndexFixing($AC$5,AZ1919,TRUE,_xll.ohTrigger(Trigger,Trigger12M))</f>
        <v>1.4709121057503634E-2</v>
      </c>
      <c r="BD1919" s="257">
        <f>_xll.qlIndexFixing($BE$1,AZ1919,TRUE,_xll.ohTrigger(Trigger,Trigger12M))</f>
        <v>1.4340590325858873E-2</v>
      </c>
    </row>
    <row r="1920" spans="51:56" ht="11.25" customHeight="1" x14ac:dyDescent="0.25">
      <c r="AY1920" s="106" t="s">
        <v>83</v>
      </c>
      <c r="AZ1920" s="105">
        <f>_xll.qlInterestRateIndexFixingDate(Currency&amp;"ibor"&amp;Tenor,BA1920,Trigger)</f>
        <v>52772</v>
      </c>
      <c r="BA1920" s="105">
        <f>_xll.qlCalendarAdvance(Calendar,BA1919,AY1920,"f",,Trigger)</f>
        <v>52776</v>
      </c>
      <c r="BB1920" s="105">
        <f>_xll.qlInterestRateIndexMaturity(Currency&amp;"ibor"&amp;Tenor,BA1920,Trigger)</f>
        <v>53141</v>
      </c>
      <c r="BC1920" s="257">
        <f>_xll.qlIndexFixing($AC$5,AZ1920,TRUE,_xll.ohTrigger(Trigger,Trigger12M))</f>
        <v>1.4712210763595704E-2</v>
      </c>
      <c r="BD1920" s="257">
        <f>_xll.qlIndexFixing($BE$1,AZ1920,TRUE,_xll.ohTrigger(Trigger,Trigger12M))</f>
        <v>1.4342384404607889E-2</v>
      </c>
    </row>
    <row r="1921" spans="51:56" ht="11.25" customHeight="1" x14ac:dyDescent="0.25">
      <c r="AY1921" s="106" t="s">
        <v>83</v>
      </c>
      <c r="AZ1921" s="105">
        <f>_xll.qlInterestRateIndexFixingDate(Currency&amp;"ibor"&amp;Tenor,BA1921,Trigger)</f>
        <v>52779</v>
      </c>
      <c r="BA1921" s="105">
        <f>_xll.qlCalendarAdvance(Calendar,BA1920,AY1921,"f",,Trigger)</f>
        <v>52783</v>
      </c>
      <c r="BB1921" s="105">
        <f>_xll.qlInterestRateIndexMaturity(Currency&amp;"ibor"&amp;Tenor,BA1921,Trigger)</f>
        <v>53148</v>
      </c>
      <c r="BC1921" s="257">
        <f>_xll.qlIndexFixing($AC$5,AZ1921,TRUE,_xll.ohTrigger(Trigger,Trigger12M))</f>
        <v>1.4715303235645539E-2</v>
      </c>
      <c r="BD1921" s="257">
        <f>_xll.qlIndexFixing($BE$1,AZ1921,TRUE,_xll.ohTrigger(Trigger,Trigger12M))</f>
        <v>1.4344152916579714E-2</v>
      </c>
    </row>
    <row r="1922" spans="51:56" ht="11.25" customHeight="1" x14ac:dyDescent="0.25">
      <c r="AY1922" s="106" t="s">
        <v>83</v>
      </c>
      <c r="AZ1922" s="105">
        <f>_xll.qlInterestRateIndexFixingDate(Currency&amp;"ibor"&amp;Tenor,BA1922,Trigger)</f>
        <v>52786</v>
      </c>
      <c r="BA1922" s="105">
        <f>_xll.qlCalendarAdvance(Calendar,BA1921,AY1922,"f",,Trigger)</f>
        <v>52790</v>
      </c>
      <c r="BB1922" s="105">
        <f>_xll.qlInterestRateIndexMaturity(Currency&amp;"ibor"&amp;Tenor,BA1922,Trigger)</f>
        <v>53155</v>
      </c>
      <c r="BC1922" s="257">
        <f>_xll.qlIndexFixing($AC$5,AZ1922,TRUE,_xll.ohTrigger(Trigger,Trigger12M))</f>
        <v>1.4718398473678321E-2</v>
      </c>
      <c r="BD1922" s="257">
        <f>_xll.qlIndexFixing($BE$1,AZ1922,TRUE,_xll.ohTrigger(Trigger,Trigger12M))</f>
        <v>1.4345895591109546E-2</v>
      </c>
    </row>
    <row r="1923" spans="51:56" ht="11.25" customHeight="1" x14ac:dyDescent="0.25">
      <c r="AY1923" s="106" t="s">
        <v>83</v>
      </c>
      <c r="AZ1923" s="105">
        <f>_xll.qlInterestRateIndexFixingDate(Currency&amp;"ibor"&amp;Tenor,BA1923,Trigger)</f>
        <v>52793</v>
      </c>
      <c r="BA1923" s="105">
        <f>_xll.qlCalendarAdvance(Calendar,BA1922,AY1923,"f",,Trigger)</f>
        <v>52797</v>
      </c>
      <c r="BB1923" s="105">
        <f>_xll.qlInterestRateIndexMaturity(Currency&amp;"ibor"&amp;Tenor,BA1923,Trigger)</f>
        <v>53162</v>
      </c>
      <c r="BC1923" s="257">
        <f>_xll.qlIndexFixing($AC$5,AZ1923,TRUE,_xll.ohTrigger(Trigger,Trigger12M))</f>
        <v>1.4721496477719679E-2</v>
      </c>
      <c r="BD1923" s="257">
        <f>_xll.qlIndexFixing($BE$1,AZ1923,TRUE,_xll.ohTrigger(Trigger,Trigger12M))</f>
        <v>1.4347612156970396E-2</v>
      </c>
    </row>
    <row r="1924" spans="51:56" ht="11.25" customHeight="1" x14ac:dyDescent="0.25">
      <c r="AY1924" s="106" t="s">
        <v>83</v>
      </c>
      <c r="AZ1924" s="105">
        <f>_xll.qlInterestRateIndexFixingDate(Currency&amp;"ibor"&amp;Tenor,BA1924,Trigger)</f>
        <v>52800</v>
      </c>
      <c r="BA1924" s="105">
        <f>_xll.qlCalendarAdvance(Calendar,BA1923,AY1924,"f",,Trigger)</f>
        <v>52804</v>
      </c>
      <c r="BB1924" s="105">
        <f>_xll.qlInterestRateIndexMaturity(Currency&amp;"ibor"&amp;Tenor,BA1924,Trigger)</f>
        <v>53169</v>
      </c>
      <c r="BC1924" s="257">
        <f>_xll.qlIndexFixing($AC$5,AZ1924,TRUE,_xll.ohTrigger(Trigger,Trigger12M))</f>
        <v>1.4724597247795231E-2</v>
      </c>
      <c r="BD1924" s="257">
        <f>_xll.qlIndexFixing($BE$1,AZ1924,TRUE,_xll.ohTrigger(Trigger,Trigger12M))</f>
        <v>1.4349302342375511E-2</v>
      </c>
    </row>
    <row r="1925" spans="51:56" ht="11.25" customHeight="1" x14ac:dyDescent="0.25">
      <c r="AY1925" s="106" t="s">
        <v>83</v>
      </c>
      <c r="AZ1925" s="105">
        <f>_xll.qlInterestRateIndexFixingDate(Currency&amp;"ibor"&amp;Tenor,BA1925,Trigger)</f>
        <v>52807</v>
      </c>
      <c r="BA1925" s="105">
        <f>_xll.qlCalendarAdvance(Calendar,BA1924,AY1925,"f",,Trigger)</f>
        <v>52811</v>
      </c>
      <c r="BB1925" s="105">
        <f>_xll.qlInterestRateIndexMaturity(Currency&amp;"ibor"&amp;Tenor,BA1925,Trigger)</f>
        <v>53176</v>
      </c>
      <c r="BC1925" s="257">
        <f>_xll.qlIndexFixing($AC$5,AZ1925,TRUE,_xll.ohTrigger(Trigger,Trigger12M))</f>
        <v>1.4727700783930823E-2</v>
      </c>
      <c r="BD1925" s="257">
        <f>_xll.qlIndexFixing($BE$1,AZ1925,TRUE,_xll.ohTrigger(Trigger,Trigger12M))</f>
        <v>1.4350965874977044E-2</v>
      </c>
    </row>
    <row r="1926" spans="51:56" ht="11.25" customHeight="1" x14ac:dyDescent="0.25">
      <c r="AY1926" s="106" t="s">
        <v>83</v>
      </c>
      <c r="AZ1926" s="105">
        <f>_xll.qlInterestRateIndexFixingDate(Currency&amp;"ibor"&amp;Tenor,BA1926,Trigger)</f>
        <v>52814</v>
      </c>
      <c r="BA1926" s="105">
        <f>_xll.qlCalendarAdvance(Calendar,BA1925,AY1926,"f",,Trigger)</f>
        <v>52818</v>
      </c>
      <c r="BB1926" s="105">
        <f>_xll.qlInterestRateIndexMaturity(Currency&amp;"ibor"&amp;Tenor,BA1926,Trigger)</f>
        <v>53183</v>
      </c>
      <c r="BC1926" s="257">
        <f>_xll.qlIndexFixing($AC$5,AZ1926,TRUE,_xll.ohTrigger(Trigger,Trigger12M))</f>
        <v>1.4730807086152077E-2</v>
      </c>
      <c r="BD1926" s="257">
        <f>_xll.qlIndexFixing($BE$1,AZ1926,TRUE,_xll.ohTrigger(Trigger,Trigger12M))</f>
        <v>1.43526024818676E-2</v>
      </c>
    </row>
    <row r="1927" spans="51:56" ht="11.25" customHeight="1" x14ac:dyDescent="0.25">
      <c r="AY1927" s="106" t="s">
        <v>83</v>
      </c>
      <c r="AZ1927" s="105">
        <f>_xll.qlInterestRateIndexFixingDate(Currency&amp;"ibor"&amp;Tenor,BA1927,Trigger)</f>
        <v>52821</v>
      </c>
      <c r="BA1927" s="105">
        <f>_xll.qlCalendarAdvance(Calendar,BA1926,AY1927,"f",,Trigger)</f>
        <v>52825</v>
      </c>
      <c r="BB1927" s="105">
        <f>_xll.qlInterestRateIndexMaturity(Currency&amp;"ibor"&amp;Tenor,BA1927,Trigger)</f>
        <v>53190</v>
      </c>
      <c r="BC1927" s="257">
        <f>_xll.qlIndexFixing($AC$5,AZ1927,TRUE,_xll.ohTrigger(Trigger,Trigger12M))</f>
        <v>1.4733916154484616E-2</v>
      </c>
      <c r="BD1927" s="257">
        <f>_xll.qlIndexFixing($BE$1,AZ1927,TRUE,_xll.ohTrigger(Trigger,Trigger12M))</f>
        <v>1.4354211889578264E-2</v>
      </c>
    </row>
    <row r="1928" spans="51:56" ht="11.25" customHeight="1" x14ac:dyDescent="0.25">
      <c r="AY1928" s="106" t="s">
        <v>83</v>
      </c>
      <c r="AZ1928" s="105">
        <f>_xll.qlInterestRateIndexFixingDate(Currency&amp;"ibor"&amp;Tenor,BA1928,Trigger)</f>
        <v>52828</v>
      </c>
      <c r="BA1928" s="105">
        <f>_xll.qlCalendarAdvance(Calendar,BA1927,AY1928,"f",,Trigger)</f>
        <v>52832</v>
      </c>
      <c r="BB1928" s="105">
        <f>_xll.qlInterestRateIndexMaturity(Currency&amp;"ibor"&amp;Tenor,BA1928,Trigger)</f>
        <v>53197</v>
      </c>
      <c r="BC1928" s="257">
        <f>_xll.qlIndexFixing($AC$5,AZ1928,TRUE,_xll.ohTrigger(Trigger,Trigger12M))</f>
        <v>1.4737027988953844E-2</v>
      </c>
      <c r="BD1928" s="257">
        <f>_xll.qlIndexFixing($BE$1,AZ1928,TRUE,_xll.ohTrigger(Trigger,Trigger12M))</f>
        <v>1.4355793824080998E-2</v>
      </c>
    </row>
    <row r="1929" spans="51:56" ht="11.25" customHeight="1" x14ac:dyDescent="0.25">
      <c r="AY1929" s="106" t="s">
        <v>83</v>
      </c>
      <c r="AZ1929" s="105">
        <f>_xll.qlInterestRateIndexFixingDate(Currency&amp;"ibor"&amp;Tenor,BA1929,Trigger)</f>
        <v>52835</v>
      </c>
      <c r="BA1929" s="105">
        <f>_xll.qlCalendarAdvance(Calendar,BA1928,AY1929,"f",,Trigger)</f>
        <v>52839</v>
      </c>
      <c r="BB1929" s="105">
        <f>_xll.qlInterestRateIndexMaturity(Currency&amp;"ibor"&amp;Tenor,BA1929,Trigger)</f>
        <v>53204</v>
      </c>
      <c r="BC1929" s="257">
        <f>_xll.qlIndexFixing($AC$5,AZ1929,TRUE,_xll.ohTrigger(Trigger,Trigger12M))</f>
        <v>1.474014258958648E-2</v>
      </c>
      <c r="BD1929" s="257">
        <f>_xll.qlIndexFixing($BE$1,AZ1929,TRUE,_xll.ohTrigger(Trigger,Trigger12M))</f>
        <v>1.4357348010786686E-2</v>
      </c>
    </row>
    <row r="1930" spans="51:56" ht="11.25" customHeight="1" x14ac:dyDescent="0.25">
      <c r="AY1930" s="106" t="s">
        <v>83</v>
      </c>
      <c r="AZ1930" s="105">
        <f>_xll.qlInterestRateIndexFixingDate(Currency&amp;"ibor"&amp;Tenor,BA1930,Trigger)</f>
        <v>52842</v>
      </c>
      <c r="BA1930" s="105">
        <f>_xll.qlCalendarAdvance(Calendar,BA1929,AY1930,"f",,Trigger)</f>
        <v>52846</v>
      </c>
      <c r="BB1930" s="105">
        <f>_xll.qlInterestRateIndexMaturity(Currency&amp;"ibor"&amp;Tenor,BA1930,Trigger)</f>
        <v>53211</v>
      </c>
      <c r="BC1930" s="257">
        <f>_xll.qlIndexFixing($AC$5,AZ1930,TRUE,_xll.ohTrigger(Trigger,Trigger12M))</f>
        <v>1.4743259956407052E-2</v>
      </c>
      <c r="BD1930" s="257">
        <f>_xll.qlIndexFixing($BE$1,AZ1930,TRUE,_xll.ohTrigger(Trigger,Trigger12M))</f>
        <v>1.4358874174546657E-2</v>
      </c>
    </row>
    <row r="1931" spans="51:56" ht="11.25" customHeight="1" x14ac:dyDescent="0.25">
      <c r="AY1931" s="106" t="s">
        <v>83</v>
      </c>
      <c r="AZ1931" s="105">
        <f>_xll.qlInterestRateIndexFixingDate(Currency&amp;"ibor"&amp;Tenor,BA1931,Trigger)</f>
        <v>52849</v>
      </c>
      <c r="BA1931" s="105">
        <f>_xll.qlCalendarAdvance(Calendar,BA1930,AY1931,"f",,Trigger)</f>
        <v>52853</v>
      </c>
      <c r="BB1931" s="105">
        <f>_xll.qlInterestRateIndexMaturity(Currency&amp;"ibor"&amp;Tenor,BA1931,Trigger)</f>
        <v>53218</v>
      </c>
      <c r="BC1931" s="257">
        <f>_xll.qlIndexFixing($AC$5,AZ1931,TRUE,_xll.ohTrigger(Trigger,Trigger12M))</f>
        <v>1.474638008944206E-2</v>
      </c>
      <c r="BD1931" s="257">
        <f>_xll.qlIndexFixing($BE$1,AZ1931,TRUE,_xll.ohTrigger(Trigger,Trigger12M))</f>
        <v>1.4360372039651155E-2</v>
      </c>
    </row>
    <row r="1932" spans="51:56" ht="11.25" customHeight="1" x14ac:dyDescent="0.25">
      <c r="AY1932" s="106" t="s">
        <v>83</v>
      </c>
      <c r="AZ1932" s="105">
        <f>_xll.qlInterestRateIndexFixingDate(Currency&amp;"ibor"&amp;Tenor,BA1932,Trigger)</f>
        <v>52856</v>
      </c>
      <c r="BA1932" s="105">
        <f>_xll.qlCalendarAdvance(Calendar,BA1931,AY1932,"f",,Trigger)</f>
        <v>52860</v>
      </c>
      <c r="BB1932" s="105">
        <f>_xll.qlInterestRateIndexMaturity(Currency&amp;"ibor"&amp;Tenor,BA1932,Trigger)</f>
        <v>53225</v>
      </c>
      <c r="BC1932" s="257">
        <f>_xll.qlIndexFixing($AC$5,AZ1932,TRUE,_xll.ohTrigger(Trigger,Trigger12M))</f>
        <v>1.4749502988717127E-2</v>
      </c>
      <c r="BD1932" s="257">
        <f>_xll.qlIndexFixing($BE$1,AZ1932,TRUE,_xll.ohTrigger(Trigger,Trigger12M))</f>
        <v>1.4361841329831747E-2</v>
      </c>
    </row>
    <row r="1933" spans="51:56" ht="11.25" customHeight="1" x14ac:dyDescent="0.25">
      <c r="AY1933" s="106" t="s">
        <v>83</v>
      </c>
      <c r="AZ1933" s="105">
        <f>_xll.qlInterestRateIndexFixingDate(Currency&amp;"ibor"&amp;Tenor,BA1933,Trigger)</f>
        <v>52863</v>
      </c>
      <c r="BA1933" s="105">
        <f>_xll.qlCalendarAdvance(Calendar,BA1932,AY1933,"f",,Trigger)</f>
        <v>52867</v>
      </c>
      <c r="BB1933" s="105">
        <f>_xll.qlInterestRateIndexMaturity(Currency&amp;"ibor"&amp;Tenor,BA1933,Trigger)</f>
        <v>53232</v>
      </c>
      <c r="BC1933" s="257">
        <f>_xll.qlIndexFixing($AC$5,AZ1933,TRUE,_xll.ohTrigger(Trigger,Trigger12M))</f>
        <v>1.4752628654257876E-2</v>
      </c>
      <c r="BD1933" s="257">
        <f>_xll.qlIndexFixing($BE$1,AZ1933,TRUE,_xll.ohTrigger(Trigger,Trigger12M))</f>
        <v>1.4363281768259569E-2</v>
      </c>
    </row>
    <row r="1934" spans="51:56" ht="11.25" customHeight="1" x14ac:dyDescent="0.25">
      <c r="AY1934" s="106" t="s">
        <v>83</v>
      </c>
      <c r="AZ1934" s="105">
        <f>_xll.qlInterestRateIndexFixingDate(Currency&amp;"ibor"&amp;Tenor,BA1934,Trigger)</f>
        <v>52870</v>
      </c>
      <c r="BA1934" s="105">
        <f>_xll.qlCalendarAdvance(Calendar,BA1933,AY1934,"f",,Trigger)</f>
        <v>52874</v>
      </c>
      <c r="BB1934" s="105">
        <f>_xll.qlInterestRateIndexMaturity(Currency&amp;"ibor"&amp;Tenor,BA1934,Trigger)</f>
        <v>53239</v>
      </c>
      <c r="BC1934" s="257">
        <f>_xll.qlIndexFixing($AC$5,AZ1934,TRUE,_xll.ohTrigger(Trigger,Trigger12M))</f>
        <v>1.4755757086090806E-2</v>
      </c>
      <c r="BD1934" s="257">
        <f>_xll.qlIndexFixing($BE$1,AZ1934,TRUE,_xll.ohTrigger(Trigger,Trigger12M))</f>
        <v>1.4364693077545116E-2</v>
      </c>
    </row>
    <row r="1935" spans="51:56" ht="11.25" customHeight="1" x14ac:dyDescent="0.25">
      <c r="AY1935" s="106" t="s">
        <v>83</v>
      </c>
      <c r="AZ1935" s="105">
        <f>_xll.qlInterestRateIndexFixingDate(Currency&amp;"ibor"&amp;Tenor,BA1935,Trigger)</f>
        <v>52877</v>
      </c>
      <c r="BA1935" s="105">
        <f>_xll.qlCalendarAdvance(Calendar,BA1934,AY1935,"f",,Trigger)</f>
        <v>52881</v>
      </c>
      <c r="BB1935" s="105">
        <f>_xll.qlInterestRateIndexMaturity(Currency&amp;"ibor"&amp;Tenor,BA1935,Trigger)</f>
        <v>53246</v>
      </c>
      <c r="BC1935" s="257">
        <f>_xll.qlIndexFixing($AC$5,AZ1935,TRUE,_xll.ohTrigger(Trigger,Trigger12M))</f>
        <v>1.4758888284241104E-2</v>
      </c>
      <c r="BD1935" s="257">
        <f>_xll.qlIndexFixing($BE$1,AZ1935,TRUE,_xll.ohTrigger(Trigger,Trigger12M))</f>
        <v>1.4366074979739983E-2</v>
      </c>
    </row>
    <row r="1936" spans="51:56" ht="11.25" customHeight="1" x14ac:dyDescent="0.25">
      <c r="AY1936" s="106" t="s">
        <v>83</v>
      </c>
      <c r="AZ1936" s="105">
        <f>_xll.qlInterestRateIndexFixingDate(Currency&amp;"ibor"&amp;Tenor,BA1936,Trigger)</f>
        <v>52884</v>
      </c>
      <c r="BA1936" s="105">
        <f>_xll.qlCalendarAdvance(Calendar,BA1935,AY1936,"f",,Trigger)</f>
        <v>52888</v>
      </c>
      <c r="BB1936" s="105">
        <f>_xll.qlInterestRateIndexMaturity(Currency&amp;"ibor"&amp;Tenor,BA1936,Trigger)</f>
        <v>53253</v>
      </c>
      <c r="BC1936" s="257">
        <f>_xll.qlIndexFixing($AC$5,AZ1936,TRUE,_xll.ohTrigger(Trigger,Trigger12M))</f>
        <v>1.476202224873505E-2</v>
      </c>
      <c r="BD1936" s="257">
        <f>_xll.qlIndexFixing($BE$1,AZ1936,TRUE,_xll.ohTrigger(Trigger,Trigger12M))</f>
        <v>1.4367427196336213E-2</v>
      </c>
    </row>
    <row r="1937" spans="51:56" ht="11.25" customHeight="1" x14ac:dyDescent="0.25">
      <c r="AY1937" s="106" t="s">
        <v>83</v>
      </c>
      <c r="AZ1937" s="105">
        <f>_xll.qlInterestRateIndexFixingDate(Currency&amp;"ibor"&amp;Tenor,BA1937,Trigger)</f>
        <v>52891</v>
      </c>
      <c r="BA1937" s="105">
        <f>_xll.qlCalendarAdvance(Calendar,BA1936,AY1937,"f",,Trigger)</f>
        <v>52895</v>
      </c>
      <c r="BB1937" s="105">
        <f>_xll.qlInterestRateIndexMaturity(Currency&amp;"ibor"&amp;Tenor,BA1937,Trigger)</f>
        <v>53260</v>
      </c>
      <c r="BC1937" s="257">
        <f>_xll.qlIndexFixing($AC$5,AZ1937,TRUE,_xll.ohTrigger(Trigger,Trigger12M))</f>
        <v>1.4765158979598484E-2</v>
      </c>
      <c r="BD1937" s="257">
        <f>_xll.qlIndexFixing($BE$1,AZ1937,TRUE,_xll.ohTrigger(Trigger,Trigger12M))</f>
        <v>1.436874944826564E-2</v>
      </c>
    </row>
    <row r="1938" spans="51:56" ht="11.25" customHeight="1" x14ac:dyDescent="0.25">
      <c r="AY1938" s="106" t="s">
        <v>83</v>
      </c>
      <c r="AZ1938" s="105">
        <f>_xll.qlInterestRateIndexFixingDate(Currency&amp;"ibor"&amp;Tenor,BA1938,Trigger)</f>
        <v>52898</v>
      </c>
      <c r="BA1938" s="105">
        <f>_xll.qlCalendarAdvance(Calendar,BA1937,AY1938,"f",,Trigger)</f>
        <v>52902</v>
      </c>
      <c r="BB1938" s="105">
        <f>_xll.qlInterestRateIndexMaturity(Currency&amp;"ibor"&amp;Tenor,BA1938,Trigger)</f>
        <v>53267</v>
      </c>
      <c r="BC1938" s="257">
        <f>_xll.qlIndexFixing($AC$5,AZ1938,TRUE,_xll.ohTrigger(Trigger,Trigger12M))</f>
        <v>1.4768298476857251E-2</v>
      </c>
      <c r="BD1938" s="257">
        <f>_xll.qlIndexFixing($BE$1,AZ1938,TRUE,_xll.ohTrigger(Trigger,Trigger12M))</f>
        <v>1.4370041455900545E-2</v>
      </c>
    </row>
    <row r="1939" spans="51:56" ht="11.25" customHeight="1" x14ac:dyDescent="0.25">
      <c r="AY1939" s="106" t="s">
        <v>83</v>
      </c>
      <c r="AZ1939" s="105">
        <f>_xll.qlInterestRateIndexFixingDate(Currency&amp;"ibor"&amp;Tenor,BA1939,Trigger)</f>
        <v>52905</v>
      </c>
      <c r="BA1939" s="105">
        <f>_xll.qlCalendarAdvance(Calendar,BA1938,AY1939,"f",,Trigger)</f>
        <v>52909</v>
      </c>
      <c r="BB1939" s="105">
        <f>_xll.qlInterestRateIndexMaturity(Currency&amp;"ibor"&amp;Tenor,BA1939,Trigger)</f>
        <v>53274</v>
      </c>
      <c r="BC1939" s="257">
        <f>_xll.qlIndexFixing($AC$5,AZ1939,TRUE,_xll.ohTrigger(Trigger,Trigger12M))</f>
        <v>1.4771440740537411E-2</v>
      </c>
      <c r="BD1939" s="257">
        <f>_xll.qlIndexFixing($BE$1,AZ1939,TRUE,_xll.ohTrigger(Trigger,Trigger12M))</f>
        <v>1.4371302939054099E-2</v>
      </c>
    </row>
    <row r="1940" spans="51:56" ht="11.25" customHeight="1" x14ac:dyDescent="0.25">
      <c r="AY1940" s="106" t="s">
        <v>83</v>
      </c>
      <c r="AZ1940" s="105">
        <f>_xll.qlInterestRateIndexFixingDate(Currency&amp;"ibor"&amp;Tenor,BA1940,Trigger)</f>
        <v>52912</v>
      </c>
      <c r="BA1940" s="105">
        <f>_xll.qlCalendarAdvance(Calendar,BA1939,AY1940,"f",,Trigger)</f>
        <v>52916</v>
      </c>
      <c r="BB1940" s="105">
        <f>_xll.qlInterestRateIndexMaturity(Currency&amp;"ibor"&amp;Tenor,BA1940,Trigger)</f>
        <v>53281</v>
      </c>
      <c r="BC1940" s="257">
        <f>_xll.qlIndexFixing($AC$5,AZ1940,TRUE,_xll.ohTrigger(Trigger,Trigger12M))</f>
        <v>1.4774585770664806E-2</v>
      </c>
      <c r="BD1940" s="257">
        <f>_xll.qlIndexFixing($BE$1,AZ1940,TRUE,_xll.ohTrigger(Trigger,Trigger12M))</f>
        <v>1.4372533616979913E-2</v>
      </c>
    </row>
    <row r="1941" spans="51:56" ht="11.25" customHeight="1" x14ac:dyDescent="0.25">
      <c r="AY1941" s="106" t="s">
        <v>83</v>
      </c>
      <c r="AZ1941" s="105">
        <f>_xll.qlInterestRateIndexFixingDate(Currency&amp;"ibor"&amp;Tenor,BA1941,Trigger)</f>
        <v>52919</v>
      </c>
      <c r="BA1941" s="105">
        <f>_xll.qlCalendarAdvance(Calendar,BA1940,AY1941,"f",,Trigger)</f>
        <v>52923</v>
      </c>
      <c r="BB1941" s="105">
        <f>_xll.qlInterestRateIndexMaturity(Currency&amp;"ibor"&amp;Tenor,BA1941,Trigger)</f>
        <v>53288</v>
      </c>
      <c r="BC1941" s="257">
        <f>_xll.qlIndexFixing($AC$5,AZ1941,TRUE,_xll.ohTrigger(Trigger,Trigger12M))</f>
        <v>1.4777733567265718E-2</v>
      </c>
      <c r="BD1941" s="257">
        <f>_xll.qlIndexFixing($BE$1,AZ1941,TRUE,_xll.ohTrigger(Trigger,Trigger12M))</f>
        <v>1.4373733208372269E-2</v>
      </c>
    </row>
    <row r="1942" spans="51:56" ht="11.25" customHeight="1" x14ac:dyDescent="0.25">
      <c r="AY1942" s="106" t="s">
        <v>83</v>
      </c>
      <c r="AZ1942" s="105">
        <f>_xll.qlInterestRateIndexFixingDate(Currency&amp;"ibor"&amp;Tenor,BA1942,Trigger)</f>
        <v>52926</v>
      </c>
      <c r="BA1942" s="105">
        <f>_xll.qlCalendarAdvance(Calendar,BA1941,AY1942,"f",,Trigger)</f>
        <v>52930</v>
      </c>
      <c r="BB1942" s="105">
        <f>_xll.qlInterestRateIndexMaturity(Currency&amp;"ibor"&amp;Tenor,BA1942,Trigger)</f>
        <v>53295</v>
      </c>
      <c r="BC1942" s="257">
        <f>_xll.qlIndexFixing($AC$5,AZ1942,TRUE,_xll.ohTrigger(Trigger,Trigger12M))</f>
        <v>1.478088413036577E-2</v>
      </c>
      <c r="BD1942" s="257">
        <f>_xll.qlIndexFixing($BE$1,AZ1942,TRUE,_xll.ohTrigger(Trigger,Trigger12M))</f>
        <v>1.4374901431366556E-2</v>
      </c>
    </row>
    <row r="1943" spans="51:56" ht="11.25" customHeight="1" x14ac:dyDescent="0.25">
      <c r="AY1943" s="106" t="s">
        <v>83</v>
      </c>
      <c r="AZ1943" s="105">
        <f>_xll.qlInterestRateIndexFixingDate(Currency&amp;"ibor"&amp;Tenor,BA1943,Trigger)</f>
        <v>52933</v>
      </c>
      <c r="BA1943" s="105">
        <f>_xll.qlCalendarAdvance(Calendar,BA1942,AY1943,"f",,Trigger)</f>
        <v>52937</v>
      </c>
      <c r="BB1943" s="105">
        <f>_xll.qlInterestRateIndexMaturity(Currency&amp;"ibor"&amp;Tenor,BA1943,Trigger)</f>
        <v>53302</v>
      </c>
      <c r="BC1943" s="257">
        <f>_xll.qlIndexFixing($AC$5,AZ1943,TRUE,_xll.ohTrigger(Trigger,Trigger12M))</f>
        <v>1.4784037459991678E-2</v>
      </c>
      <c r="BD1943" s="257">
        <f>_xll.qlIndexFixing($BE$1,AZ1943,TRUE,_xll.ohTrigger(Trigger,Trigger12M))</f>
        <v>1.4376038003538386E-2</v>
      </c>
    </row>
    <row r="1944" spans="51:56" ht="11.25" customHeight="1" x14ac:dyDescent="0.25">
      <c r="AY1944" s="106" t="s">
        <v>83</v>
      </c>
      <c r="AZ1944" s="105">
        <f>_xll.qlInterestRateIndexFixingDate(Currency&amp;"ibor"&amp;Tenor,BA1944,Trigger)</f>
        <v>52940</v>
      </c>
      <c r="BA1944" s="105">
        <f>_xll.qlCalendarAdvance(Calendar,BA1943,AY1944,"f",,Trigger)</f>
        <v>52944</v>
      </c>
      <c r="BB1944" s="105">
        <f>_xll.qlInterestRateIndexMaturity(Currency&amp;"ibor"&amp;Tenor,BA1944,Trigger)</f>
        <v>53309</v>
      </c>
      <c r="BC1944" s="257">
        <f>_xll.qlIndexFixing($AC$5,AZ1944,TRUE,_xll.ohTrigger(Trigger,Trigger12M))</f>
        <v>1.4787193556168849E-2</v>
      </c>
      <c r="BD1944" s="257">
        <f>_xll.qlIndexFixing($BE$1,AZ1944,TRUE,_xll.ohTrigger(Trigger,Trigger12M))</f>
        <v>1.4377142641904917E-2</v>
      </c>
    </row>
    <row r="1945" spans="51:56" ht="11.25" customHeight="1" x14ac:dyDescent="0.25">
      <c r="AY1945" s="106" t="s">
        <v>83</v>
      </c>
      <c r="AZ1945" s="105">
        <f>_xll.qlInterestRateIndexFixingDate(Currency&amp;"ibor"&amp;Tenor,BA1945,Trigger)</f>
        <v>52947</v>
      </c>
      <c r="BA1945" s="105">
        <f>_xll.qlCalendarAdvance(Calendar,BA1944,AY1945,"f",,Trigger)</f>
        <v>52951</v>
      </c>
      <c r="BB1945" s="105">
        <f>_xll.qlInterestRateIndexMaturity(Currency&amp;"ibor"&amp;Tenor,BA1945,Trigger)</f>
        <v>53316</v>
      </c>
      <c r="BC1945" s="257">
        <f>_xll.qlIndexFixing($AC$5,AZ1945,TRUE,_xll.ohTrigger(Trigger,Trigger12M))</f>
        <v>1.4790352418923562E-2</v>
      </c>
      <c r="BD1945" s="257">
        <f>_xll.qlIndexFixing($BE$1,AZ1945,TRUE,_xll.ohTrigger(Trigger,Trigger12M))</f>
        <v>1.4378215062923975E-2</v>
      </c>
    </row>
    <row r="1946" spans="51:56" ht="11.25" customHeight="1" x14ac:dyDescent="0.25">
      <c r="AY1946" s="106" t="s">
        <v>83</v>
      </c>
      <c r="AZ1946" s="105">
        <f>_xll.qlInterestRateIndexFixingDate(Currency&amp;"ibor"&amp;Tenor,BA1946,Trigger)</f>
        <v>52953</v>
      </c>
      <c r="BA1946" s="105">
        <f>_xll.qlCalendarAdvance(Calendar,BA1945,AY1946,"f",,Trigger)</f>
        <v>52958</v>
      </c>
      <c r="BB1946" s="105">
        <f>_xll.qlInterestRateIndexMaturity(Currency&amp;"ibor"&amp;Tenor,BA1946,Trigger)</f>
        <v>53323</v>
      </c>
      <c r="BC1946" s="257">
        <f>_xll.qlIndexFixing($AC$5,AZ1946,TRUE,_xll.ohTrigger(Trigger,Trigger12M))</f>
        <v>1.4793514048282318E-2</v>
      </c>
      <c r="BD1946" s="257">
        <f>_xll.qlIndexFixing($BE$1,AZ1946,TRUE,_xll.ohTrigger(Trigger,Trigger12M))</f>
        <v>1.4379254982494705E-2</v>
      </c>
    </row>
    <row r="1947" spans="51:56" ht="11.25" customHeight="1" x14ac:dyDescent="0.25">
      <c r="AY1947" s="106" t="s">
        <v>83</v>
      </c>
      <c r="AZ1947" s="105">
        <f>_xll.qlInterestRateIndexFixingDate(Currency&amp;"ibor"&amp;Tenor,BA1947,Trigger)</f>
        <v>52961</v>
      </c>
      <c r="BA1947" s="105">
        <f>_xll.qlCalendarAdvance(Calendar,BA1946,AY1947,"f",,Trigger)</f>
        <v>52965</v>
      </c>
      <c r="BB1947" s="105">
        <f>_xll.qlInterestRateIndexMaturity(Currency&amp;"ibor"&amp;Tenor,BA1947,Trigger)</f>
        <v>53330</v>
      </c>
      <c r="BC1947" s="257">
        <f>_xll.qlIndexFixing($AC$5,AZ1947,TRUE,_xll.ohTrigger(Trigger,Trigger12M))</f>
        <v>1.4796678444270737E-2</v>
      </c>
      <c r="BD1947" s="257">
        <f>_xll.qlIndexFixing($BE$1,AZ1947,TRUE,_xll.ohTrigger(Trigger,Trigger12M))</f>
        <v>1.4380262115957358E-2</v>
      </c>
    </row>
    <row r="1948" spans="51:56" ht="11.25" customHeight="1" x14ac:dyDescent="0.25">
      <c r="AY1948" s="106" t="s">
        <v>83</v>
      </c>
      <c r="AZ1948" s="105">
        <f>_xll.qlInterestRateIndexFixingDate(Currency&amp;"ibor"&amp;Tenor,BA1948,Trigger)</f>
        <v>52968</v>
      </c>
      <c r="BA1948" s="105">
        <f>_xll.qlCalendarAdvance(Calendar,BA1947,AY1948,"f",,Trigger)</f>
        <v>52972</v>
      </c>
      <c r="BB1948" s="105">
        <f>_xll.qlInterestRateIndexMaturity(Currency&amp;"ibor"&amp;Tenor,BA1948,Trigger)</f>
        <v>53337</v>
      </c>
      <c r="BC1948" s="257">
        <f>_xll.qlIndexFixing($AC$5,AZ1948,TRUE,_xll.ohTrigger(Trigger,Trigger12M))</f>
        <v>1.4799845606915323E-2</v>
      </c>
      <c r="BD1948" s="257">
        <f>_xll.qlIndexFixing($BE$1,AZ1948,TRUE,_xll.ohTrigger(Trigger,Trigger12M))</f>
        <v>1.4381236178093951E-2</v>
      </c>
    </row>
    <row r="1949" spans="51:56" ht="11.25" customHeight="1" x14ac:dyDescent="0.25">
      <c r="AY1949" s="106" t="s">
        <v>83</v>
      </c>
      <c r="AZ1949" s="105">
        <f>_xll.qlInterestRateIndexFixingDate(Currency&amp;"ibor"&amp;Tenor,BA1949,Trigger)</f>
        <v>52975</v>
      </c>
      <c r="BA1949" s="105">
        <f>_xll.qlCalendarAdvance(Calendar,BA1948,AY1949,"f",,Trigger)</f>
        <v>52979</v>
      </c>
      <c r="BB1949" s="105">
        <f>_xll.qlInterestRateIndexMaturity(Currency&amp;"ibor"&amp;Tenor,BA1949,Trigger)</f>
        <v>53344</v>
      </c>
      <c r="BC1949" s="257">
        <f>_xll.qlIndexFixing($AC$5,AZ1949,TRUE,_xll.ohTrigger(Trigger,Trigger12M))</f>
        <v>1.4803015536242132E-2</v>
      </c>
      <c r="BD1949" s="257">
        <f>_xll.qlIndexFixing($BE$1,AZ1949,TRUE,_xll.ohTrigger(Trigger,Trigger12M))</f>
        <v>1.4382176883126508E-2</v>
      </c>
    </row>
    <row r="1950" spans="51:56" ht="11.25" customHeight="1" x14ac:dyDescent="0.25">
      <c r="AY1950" s="106" t="s">
        <v>83</v>
      </c>
      <c r="AZ1950" s="105">
        <f>_xll.qlInterestRateIndexFixingDate(Currency&amp;"ibor"&amp;Tenor,BA1950,Trigger)</f>
        <v>52982</v>
      </c>
      <c r="BA1950" s="105">
        <f>_xll.qlCalendarAdvance(Calendar,BA1949,AY1950,"f",,Trigger)</f>
        <v>52986</v>
      </c>
      <c r="BB1950" s="105">
        <f>_xll.qlInterestRateIndexMaturity(Currency&amp;"ibor"&amp;Tenor,BA1950,Trigger)</f>
        <v>53351</v>
      </c>
      <c r="BC1950" s="257">
        <f>_xll.qlIndexFixing($AC$5,AZ1950,TRUE,_xll.ohTrigger(Trigger,Trigger12M))</f>
        <v>1.4806188232277667E-2</v>
      </c>
      <c r="BD1950" s="257">
        <f>_xll.qlIndexFixing($BE$1,AZ1950,TRUE,_xll.ohTrigger(Trigger,Trigger12M))</f>
        <v>1.438308394472078E-2</v>
      </c>
    </row>
    <row r="1951" spans="51:56" ht="11.25" customHeight="1" x14ac:dyDescent="0.25">
      <c r="AY1951" s="106" t="s">
        <v>83</v>
      </c>
      <c r="AZ1951" s="105">
        <f>_xll.qlInterestRateIndexFixingDate(Currency&amp;"ibor"&amp;Tenor,BA1951,Trigger)</f>
        <v>52989</v>
      </c>
      <c r="BA1951" s="105">
        <f>_xll.qlCalendarAdvance(Calendar,BA1950,AY1951,"f",,Trigger)</f>
        <v>52993</v>
      </c>
      <c r="BB1951" s="105">
        <f>_xll.qlInterestRateIndexMaturity(Currency&amp;"ibor"&amp;Tenor,BA1951,Trigger)</f>
        <v>53358</v>
      </c>
      <c r="BC1951" s="257">
        <f>_xll.qlIndexFixing($AC$5,AZ1951,TRUE,_xll.ohTrigger(Trigger,Trigger12M))</f>
        <v>1.480936369504777E-2</v>
      </c>
      <c r="BD1951" s="257">
        <f>_xll.qlIndexFixing($BE$1,AZ1951,TRUE,_xll.ohTrigger(Trigger,Trigger12M))</f>
        <v>1.43839570759821E-2</v>
      </c>
    </row>
    <row r="1952" spans="51:56" ht="11.25" customHeight="1" x14ac:dyDescent="0.25">
      <c r="AY1952" s="106" t="s">
        <v>83</v>
      </c>
      <c r="AZ1952" s="105">
        <f>_xll.qlInterestRateIndexFixingDate(Currency&amp;"ibor"&amp;Tenor,BA1952,Trigger)</f>
        <v>52996</v>
      </c>
      <c r="BA1952" s="105">
        <f>_xll.qlCalendarAdvance(Calendar,BA1951,AY1952,"f",,Trigger)</f>
        <v>53000</v>
      </c>
      <c r="BB1952" s="105">
        <f>_xll.qlInterestRateIndexMaturity(Currency&amp;"ibor"&amp;Tenor,BA1952,Trigger)</f>
        <v>53365</v>
      </c>
      <c r="BC1952" s="257">
        <f>_xll.qlIndexFixing($AC$5,AZ1952,TRUE,_xll.ohTrigger(Trigger,Trigger12M))</f>
        <v>1.481254192457916E-2</v>
      </c>
      <c r="BD1952" s="257">
        <f>_xll.qlIndexFixing($BE$1,AZ1952,TRUE,_xll.ohTrigger(Trigger,Trigger12M))</f>
        <v>1.4384795989457992E-2</v>
      </c>
    </row>
    <row r="1953" spans="51:56" ht="11.25" customHeight="1" x14ac:dyDescent="0.25">
      <c r="AY1953" s="106" t="s">
        <v>83</v>
      </c>
      <c r="AZ1953" s="105">
        <f>_xll.qlInterestRateIndexFixingDate(Currency&amp;"ibor"&amp;Tenor,BA1953,Trigger)</f>
        <v>53003</v>
      </c>
      <c r="BA1953" s="105">
        <f>_xll.qlCalendarAdvance(Calendar,BA1952,AY1953,"f",,Trigger)</f>
        <v>53007</v>
      </c>
      <c r="BB1953" s="105">
        <f>_xll.qlInterestRateIndexMaturity(Currency&amp;"ibor"&amp;Tenor,BA1953,Trigger)</f>
        <v>53372</v>
      </c>
      <c r="BC1953" s="257">
        <f>_xll.qlIndexFixing($AC$5,AZ1953,TRUE,_xll.ohTrigger(Trigger,Trigger12M))</f>
        <v>1.4815722920897457E-2</v>
      </c>
      <c r="BD1953" s="257">
        <f>_xll.qlIndexFixing($BE$1,AZ1953,TRUE,_xll.ohTrigger(Trigger,Trigger12M))</f>
        <v>1.4385600397138622E-2</v>
      </c>
    </row>
    <row r="1954" spans="51:56" ht="11.25" customHeight="1" x14ac:dyDescent="0.25">
      <c r="AY1954" s="106" t="s">
        <v>83</v>
      </c>
      <c r="AZ1954" s="105">
        <f>_xll.qlInterestRateIndexFixingDate(Currency&amp;"ibor"&amp;Tenor,BA1954,Trigger)</f>
        <v>53010</v>
      </c>
      <c r="BA1954" s="105">
        <f>_xll.qlCalendarAdvance(Calendar,BA1953,AY1954,"f",,Trigger)</f>
        <v>53014</v>
      </c>
      <c r="BB1954" s="105">
        <f>_xll.qlInterestRateIndexMaturity(Currency&amp;"ibor"&amp;Tenor,BA1954,Trigger)</f>
        <v>53379</v>
      </c>
      <c r="BC1954" s="257">
        <f>_xll.qlIndexFixing($AC$5,AZ1954,TRUE,_xll.ohTrigger(Trigger,Trigger12M))</f>
        <v>1.4818906684029383E-2</v>
      </c>
      <c r="BD1954" s="257">
        <f>_xll.qlIndexFixing($BE$1,AZ1954,TRUE,_xll.ohTrigger(Trigger,Trigger12M))</f>
        <v>1.438637001045504E-2</v>
      </c>
    </row>
    <row r="1955" spans="51:56" ht="11.25" customHeight="1" x14ac:dyDescent="0.25">
      <c r="AY1955" s="106" t="s">
        <v>83</v>
      </c>
      <c r="AZ1955" s="105">
        <f>_xll.qlInterestRateIndexFixingDate(Currency&amp;"ibor"&amp;Tenor,BA1955,Trigger)</f>
        <v>53017</v>
      </c>
      <c r="BA1955" s="105">
        <f>_xll.qlCalendarAdvance(Calendar,BA1954,AY1955,"f",,Trigger)</f>
        <v>53021</v>
      </c>
      <c r="BB1955" s="105">
        <f>_xll.qlInterestRateIndexMaturity(Currency&amp;"ibor"&amp;Tenor,BA1955,Trigger)</f>
        <v>53386</v>
      </c>
      <c r="BC1955" s="257">
        <f>_xll.qlIndexFixing($AC$5,AZ1955,TRUE,_xll.ohTrigger(Trigger,Trigger12M))</f>
        <v>1.4822093214001655E-2</v>
      </c>
      <c r="BD1955" s="257">
        <f>_xll.qlIndexFixing($BE$1,AZ1955,TRUE,_xll.ohTrigger(Trigger,Trigger12M))</f>
        <v>1.4387104540280497E-2</v>
      </c>
    </row>
    <row r="1956" spans="51:56" ht="11.25" customHeight="1" x14ac:dyDescent="0.25">
      <c r="AY1956" s="106" t="s">
        <v>83</v>
      </c>
      <c r="AZ1956" s="105">
        <f>_xll.qlInterestRateIndexFixingDate(Currency&amp;"ibor"&amp;Tenor,BA1956,Trigger)</f>
        <v>53024</v>
      </c>
      <c r="BA1956" s="105">
        <f>_xll.qlCalendarAdvance(Calendar,BA1955,AY1956,"f",,Trigger)</f>
        <v>53028</v>
      </c>
      <c r="BB1956" s="105">
        <f>_xll.qlInterestRateIndexMaturity(Currency&amp;"ibor"&amp;Tenor,BA1956,Trigger)</f>
        <v>53393</v>
      </c>
      <c r="BC1956" s="257">
        <f>_xll.qlIndexFixing($AC$5,AZ1956,TRUE,_xll.ohTrigger(Trigger,Trigger12M))</f>
        <v>1.4825282510839675E-2</v>
      </c>
      <c r="BD1956" s="257">
        <f>_xll.qlIndexFixing($BE$1,AZ1956,TRUE,_xll.ohTrigger(Trigger,Trigger12M))</f>
        <v>1.438780369693088E-2</v>
      </c>
    </row>
    <row r="1957" spans="51:56" ht="11.25" customHeight="1" x14ac:dyDescent="0.25">
      <c r="AY1957" s="106" t="s">
        <v>83</v>
      </c>
      <c r="AZ1957" s="105">
        <f>_xll.qlInterestRateIndexFixingDate(Currency&amp;"ibor"&amp;Tenor,BA1957,Trigger)</f>
        <v>53031</v>
      </c>
      <c r="BA1957" s="105">
        <f>_xll.qlCalendarAdvance(Calendar,BA1956,AY1957,"f",,Trigger)</f>
        <v>53035</v>
      </c>
      <c r="BB1957" s="105">
        <f>_xll.qlInterestRateIndexMaturity(Currency&amp;"ibor"&amp;Tenor,BA1957,Trigger)</f>
        <v>53400</v>
      </c>
      <c r="BC1957" s="257">
        <f>_xll.qlIndexFixing($AC$5,AZ1957,TRUE,_xll.ohTrigger(Trigger,Trigger12M))</f>
        <v>1.4828474574570823E-2</v>
      </c>
      <c r="BD1957" s="257">
        <f>_xll.qlIndexFixing($BE$1,AZ1957,TRUE,_xll.ohTrigger(Trigger,Trigger12M))</f>
        <v>1.4388467190163401E-2</v>
      </c>
    </row>
    <row r="1958" spans="51:56" ht="11.25" customHeight="1" x14ac:dyDescent="0.25">
      <c r="AY1958" s="106" t="s">
        <v>83</v>
      </c>
      <c r="AZ1958" s="105">
        <f>_xll.qlInterestRateIndexFixingDate(Currency&amp;"ibor"&amp;Tenor,BA1958,Trigger)</f>
        <v>53038</v>
      </c>
      <c r="BA1958" s="105">
        <f>_xll.qlCalendarAdvance(Calendar,BA1957,AY1958,"f",,Trigger)</f>
        <v>53042</v>
      </c>
      <c r="BB1958" s="105">
        <f>_xll.qlInterestRateIndexMaturity(Currency&amp;"ibor"&amp;Tenor,BA1958,Trigger)</f>
        <v>53407</v>
      </c>
      <c r="BC1958" s="257">
        <f>_xll.qlIndexFixing($AC$5,AZ1958,TRUE,_xll.ohTrigger(Trigger,Trigger12M))</f>
        <v>1.48316694052205E-2</v>
      </c>
      <c r="BD1958" s="257">
        <f>_xll.qlIndexFixing($BE$1,AZ1958,TRUE,_xll.ohTrigger(Trigger,Trigger12M))</f>
        <v>1.4389094729177905E-2</v>
      </c>
    </row>
    <row r="1959" spans="51:56" ht="11.25" customHeight="1" x14ac:dyDescent="0.25">
      <c r="AY1959" s="106" t="s">
        <v>83</v>
      </c>
      <c r="AZ1959" s="105">
        <f>_xll.qlInterestRateIndexFixingDate(Currency&amp;"ibor"&amp;Tenor,BA1959,Trigger)</f>
        <v>53045</v>
      </c>
      <c r="BA1959" s="105">
        <f>_xll.qlCalendarAdvance(Calendar,BA1958,AY1959,"f",,Trigger)</f>
        <v>53049</v>
      </c>
      <c r="BB1959" s="105">
        <f>_xll.qlInterestRateIndexMaturity(Currency&amp;"ibor"&amp;Tenor,BA1959,Trigger)</f>
        <v>53414</v>
      </c>
      <c r="BC1959" s="257">
        <f>_xll.qlIndexFixing($AC$5,AZ1959,TRUE,_xll.ohTrigger(Trigger,Trigger12M))</f>
        <v>1.4834867002816082E-2</v>
      </c>
      <c r="BD1959" s="257">
        <f>_xll.qlIndexFixing($BE$1,AZ1959,TRUE,_xll.ohTrigger(Trigger,Trigger12M))</f>
        <v>1.4389686022616447E-2</v>
      </c>
    </row>
    <row r="1960" spans="51:56" ht="11.25" customHeight="1" x14ac:dyDescent="0.25">
      <c r="AY1960" s="106" t="s">
        <v>83</v>
      </c>
      <c r="AZ1960" s="105">
        <f>_xll.qlInterestRateIndexFixingDate(Currency&amp;"ibor"&amp;Tenor,BA1960,Trigger)</f>
        <v>53052</v>
      </c>
      <c r="BA1960" s="105">
        <f>_xll.qlCalendarAdvance(Calendar,BA1959,AY1960,"f",,Trigger)</f>
        <v>53056</v>
      </c>
      <c r="BB1960" s="105">
        <f>_xll.qlInterestRateIndexMaturity(Currency&amp;"ibor"&amp;Tenor,BA1960,Trigger)</f>
        <v>53421</v>
      </c>
      <c r="BC1960" s="257">
        <f>_xll.qlIndexFixing($AC$5,AZ1960,TRUE,_xll.ohTrigger(Trigger,Trigger12M))</f>
        <v>1.4838067367383412E-2</v>
      </c>
      <c r="BD1960" s="257">
        <f>_xll.qlIndexFixing($BE$1,AZ1960,TRUE,_xll.ohTrigger(Trigger,Trigger12M))</f>
        <v>1.4390240778564148E-2</v>
      </c>
    </row>
    <row r="1961" spans="51:56" ht="11.25" customHeight="1" x14ac:dyDescent="0.25">
      <c r="AY1961" s="106" t="s">
        <v>83</v>
      </c>
      <c r="AZ1961" s="105">
        <f>_xll.qlInterestRateIndexFixingDate(Currency&amp;"ibor"&amp;Tenor,BA1961,Trigger)</f>
        <v>53057</v>
      </c>
      <c r="BA1961" s="105">
        <f>_xll.qlCalendarAdvance(Calendar,BA1960,AY1961,"f",,Trigger)</f>
        <v>53063</v>
      </c>
      <c r="BB1961" s="105">
        <f>_xll.qlInterestRateIndexMaturity(Currency&amp;"ibor"&amp;Tenor,BA1961,Trigger)</f>
        <v>53428</v>
      </c>
      <c r="BC1961" s="257">
        <f>_xll.qlIndexFixing($AC$5,AZ1961,TRUE,_xll.ohTrigger(Trigger,Trigger12M))</f>
        <v>1.4841270498949427E-2</v>
      </c>
      <c r="BD1961" s="257">
        <f>_xll.qlIndexFixing($BE$1,AZ1961,TRUE,_xll.ohTrigger(Trigger,Trigger12M))</f>
        <v>1.4390758704547672E-2</v>
      </c>
    </row>
    <row r="1962" spans="51:56" ht="11.25" customHeight="1" x14ac:dyDescent="0.25">
      <c r="AY1962" s="106" t="s">
        <v>83</v>
      </c>
      <c r="AZ1962" s="105">
        <f>_xll.qlInterestRateIndexFixingDate(Currency&amp;"ibor"&amp;Tenor,BA1962,Trigger)</f>
        <v>53066</v>
      </c>
      <c r="BA1962" s="105">
        <f>_xll.qlCalendarAdvance(Calendar,BA1961,AY1962,"f",,Trigger)</f>
        <v>53070</v>
      </c>
      <c r="BB1962" s="105">
        <f>_xll.qlInterestRateIndexMaturity(Currency&amp;"ibor"&amp;Tenor,BA1962,Trigger)</f>
        <v>53435</v>
      </c>
      <c r="BC1962" s="257">
        <f>_xll.qlIndexFixing($AC$5,AZ1962,TRUE,_xll.ohTrigger(Trigger,Trigger12M))</f>
        <v>1.4844476397540187E-2</v>
      </c>
      <c r="BD1962" s="257">
        <f>_xll.qlIndexFixing($BE$1,AZ1962,TRUE,_xll.ohTrigger(Trigger,Trigger12M))</f>
        <v>1.4391239507537642E-2</v>
      </c>
    </row>
    <row r="1963" spans="51:56" ht="11.25" customHeight="1" x14ac:dyDescent="0.25">
      <c r="AY1963" s="106" t="s">
        <v>83</v>
      </c>
      <c r="AZ1963" s="105">
        <f>_xll.qlInterestRateIndexFixingDate(Currency&amp;"ibor"&amp;Tenor,BA1963,Trigger)</f>
        <v>53073</v>
      </c>
      <c r="BA1963" s="105">
        <f>_xll.qlCalendarAdvance(Calendar,BA1962,AY1963,"f",,Trigger)</f>
        <v>53077</v>
      </c>
      <c r="BB1963" s="105">
        <f>_xll.qlInterestRateIndexMaturity(Currency&amp;"ibor"&amp;Tenor,BA1963,Trigger)</f>
        <v>53442</v>
      </c>
      <c r="BC1963" s="257">
        <f>_xll.qlIndexFixing($AC$5,AZ1963,TRUE,_xll.ohTrigger(Trigger,Trigger12M))</f>
        <v>1.4847685063182414E-2</v>
      </c>
      <c r="BD1963" s="257">
        <f>_xll.qlIndexFixing($BE$1,AZ1963,TRUE,_xll.ohTrigger(Trigger,Trigger12M))</f>
        <v>1.4391682893946217E-2</v>
      </c>
    </row>
    <row r="1964" spans="51:56" ht="11.25" customHeight="1" x14ac:dyDescent="0.25">
      <c r="AY1964" s="106" t="s">
        <v>83</v>
      </c>
      <c r="AZ1964" s="105">
        <f>_xll.qlInterestRateIndexFixingDate(Currency&amp;"ibor"&amp;Tenor,BA1964,Trigger)</f>
        <v>53079</v>
      </c>
      <c r="BA1964" s="105">
        <f>_xll.qlCalendarAdvance(Calendar,BA1963,AY1964,"f",,Trigger)</f>
        <v>53084</v>
      </c>
      <c r="BB1964" s="105">
        <f>_xll.qlInterestRateIndexMaturity(Currency&amp;"ibor"&amp;Tenor,BA1964,Trigger)</f>
        <v>53449</v>
      </c>
      <c r="BC1964" s="257">
        <f>_xll.qlIndexFixing($AC$5,AZ1964,TRUE,_xll.ohTrigger(Trigger,Trigger12M))</f>
        <v>1.4850896495902604E-2</v>
      </c>
      <c r="BD1964" s="257">
        <f>_xll.qlIndexFixing($BE$1,AZ1964,TRUE,_xll.ohTrigger(Trigger,Trigger12M))</f>
        <v>1.4392088569629509E-2</v>
      </c>
    </row>
    <row r="1965" spans="51:56" ht="11.25" customHeight="1" x14ac:dyDescent="0.25">
      <c r="AY1965" s="106" t="s">
        <v>83</v>
      </c>
      <c r="AZ1965" s="105">
        <f>_xll.qlInterestRateIndexFixingDate(Currency&amp;"ibor"&amp;Tenor,BA1965,Trigger)</f>
        <v>53087</v>
      </c>
      <c r="BA1965" s="105">
        <f>_xll.qlCalendarAdvance(Calendar,BA1964,AY1965,"f",,Trigger)</f>
        <v>53091</v>
      </c>
      <c r="BB1965" s="105">
        <f>_xll.qlInterestRateIndexMaturity(Currency&amp;"ibor"&amp;Tenor,BA1965,Trigger)</f>
        <v>53456</v>
      </c>
      <c r="BC1965" s="257">
        <f>_xll.qlIndexFixing($AC$5,AZ1965,TRUE,_xll.ohTrigger(Trigger,Trigger12M))</f>
        <v>1.4854110695727257E-2</v>
      </c>
      <c r="BD1965" s="257">
        <f>_xll.qlIndexFixing($BE$1,AZ1965,TRUE,_xll.ohTrigger(Trigger,Trigger12M))</f>
        <v>1.4392456239885613E-2</v>
      </c>
    </row>
    <row r="1966" spans="51:56" ht="11.25" customHeight="1" x14ac:dyDescent="0.25">
      <c r="AY1966" s="106" t="s">
        <v>83</v>
      </c>
      <c r="AZ1966" s="105">
        <f>_xll.qlInterestRateIndexFixingDate(Currency&amp;"ibor"&amp;Tenor,BA1966,Trigger)</f>
        <v>53094</v>
      </c>
      <c r="BA1966" s="105">
        <f>_xll.qlCalendarAdvance(Calendar,BA1965,AY1966,"f",,Trigger)</f>
        <v>53098</v>
      </c>
      <c r="BB1966" s="105">
        <f>_xll.qlInterestRateIndexMaturity(Currency&amp;"ibor"&amp;Tenor,BA1966,Trigger)</f>
        <v>53463</v>
      </c>
      <c r="BC1966" s="257">
        <f>_xll.qlIndexFixing($AC$5,AZ1966,TRUE,_xll.ohTrigger(Trigger,Trigger12M))</f>
        <v>1.4857327662683092E-2</v>
      </c>
      <c r="BD1966" s="257">
        <f>_xll.qlIndexFixing($BE$1,AZ1966,TRUE,_xll.ohTrigger(Trigger,Trigger12M))</f>
        <v>1.4392785609456572E-2</v>
      </c>
    </row>
    <row r="1967" spans="51:56" ht="11.25" customHeight="1" x14ac:dyDescent="0.25">
      <c r="AY1967" s="106" t="s">
        <v>83</v>
      </c>
      <c r="AZ1967" s="105">
        <f>_xll.qlInterestRateIndexFixingDate(Currency&amp;"ibor"&amp;Tenor,BA1967,Trigger)</f>
        <v>53101</v>
      </c>
      <c r="BA1967" s="105">
        <f>_xll.qlCalendarAdvance(Calendar,BA1966,AY1967,"f",,Trigger)</f>
        <v>53105</v>
      </c>
      <c r="BB1967" s="105">
        <f>_xll.qlInterestRateIndexMaturity(Currency&amp;"ibor"&amp;Tenor,BA1967,Trigger)</f>
        <v>53470</v>
      </c>
      <c r="BC1967" s="257">
        <f>_xll.qlIndexFixing($AC$5,AZ1967,TRUE,_xll.ohTrigger(Trigger,Trigger12M))</f>
        <v>1.4860547396796608E-2</v>
      </c>
      <c r="BD1967" s="257">
        <f>_xll.qlIndexFixing($BE$1,AZ1967,TRUE,_xll.ohTrigger(Trigger,Trigger12M))</f>
        <v>1.439307638252707E-2</v>
      </c>
    </row>
    <row r="1968" spans="51:56" ht="11.25" customHeight="1" x14ac:dyDescent="0.25">
      <c r="AY1968" s="106" t="s">
        <v>83</v>
      </c>
      <c r="AZ1968" s="105">
        <f>_xll.qlInterestRateIndexFixingDate(Currency&amp;"ibor"&amp;Tenor,BA1968,Trigger)</f>
        <v>53108</v>
      </c>
      <c r="BA1968" s="105">
        <f>_xll.qlCalendarAdvance(Calendar,BA1967,AY1968,"f",,Trigger)</f>
        <v>53112</v>
      </c>
      <c r="BB1968" s="105">
        <f>_xll.qlInterestRateIndexMaturity(Currency&amp;"ibor"&amp;Tenor,BA1968,Trigger)</f>
        <v>53477</v>
      </c>
      <c r="BC1968" s="257">
        <f>_xll.qlIndexFixing($AC$5,AZ1968,TRUE,_xll.ohTrigger(Trigger,Trigger12M))</f>
        <v>1.4863769898094523E-2</v>
      </c>
      <c r="BD1968" s="257">
        <f>_xll.qlIndexFixing($BE$1,AZ1968,TRUE,_xll.ohTrigger(Trigger,Trigger12M))</f>
        <v>1.4393328262725961E-2</v>
      </c>
    </row>
    <row r="1969" spans="51:56" ht="11.25" customHeight="1" x14ac:dyDescent="0.25">
      <c r="AY1969" s="106" t="s">
        <v>83</v>
      </c>
      <c r="AZ1969" s="105">
        <f>_xll.qlInterestRateIndexFixingDate(Currency&amp;"ibor"&amp;Tenor,BA1969,Trigger)</f>
        <v>53115</v>
      </c>
      <c r="BA1969" s="105">
        <f>_xll.qlCalendarAdvance(Calendar,BA1968,AY1969,"f",,Trigger)</f>
        <v>53119</v>
      </c>
      <c r="BB1969" s="105">
        <f>_xll.qlInterestRateIndexMaturity(Currency&amp;"ibor"&amp;Tenor,BA1969,Trigger)</f>
        <v>53484</v>
      </c>
      <c r="BC1969" s="257">
        <f>_xll.qlIndexFixing($AC$5,AZ1969,TRUE,_xll.ohTrigger(Trigger,Trigger12M))</f>
        <v>1.4866100851558962E-2</v>
      </c>
      <c r="BD1969" s="257">
        <f>_xll.qlIndexFixing($BE$1,AZ1969,TRUE,_xll.ohTrigger(Trigger,Trigger12M))</f>
        <v>1.4393545802799586E-2</v>
      </c>
    </row>
    <row r="1970" spans="51:56" ht="11.25" customHeight="1" x14ac:dyDescent="0.25">
      <c r="AY1970" s="106" t="s">
        <v>83</v>
      </c>
      <c r="AZ1970" s="105">
        <f>_xll.qlInterestRateIndexFixingDate(Currency&amp;"ibor"&amp;Tenor,BA1970,Trigger)</f>
        <v>53122</v>
      </c>
      <c r="BA1970" s="105">
        <f>_xll.qlCalendarAdvance(Calendar,BA1969,AY1970,"f",,Trigger)</f>
        <v>53126</v>
      </c>
      <c r="BB1970" s="105">
        <f>_xll.qlInterestRateIndexMaturity(Currency&amp;"ibor"&amp;Tenor,BA1970,Trigger)</f>
        <v>53491</v>
      </c>
      <c r="BC1970" s="257">
        <f>_xll.qlIndexFixing($AC$5,AZ1970,TRUE,_xll.ohTrigger(Trigger,Trigger12M))</f>
        <v>1.4868356948882826E-2</v>
      </c>
      <c r="BD1970" s="257">
        <f>_xll.qlIndexFixing($BE$1,AZ1970,TRUE,_xll.ohTrigger(Trigger,Trigger12M))</f>
        <v>1.4393750945744847E-2</v>
      </c>
    </row>
    <row r="1971" spans="51:56" ht="11.25" customHeight="1" x14ac:dyDescent="0.25">
      <c r="AY1971" s="106" t="s">
        <v>83</v>
      </c>
      <c r="AZ1971" s="105">
        <f>_xll.qlInterestRateIndexFixingDate(Currency&amp;"ibor"&amp;Tenor,BA1971,Trigger)</f>
        <v>53129</v>
      </c>
      <c r="BA1971" s="105">
        <f>_xll.qlCalendarAdvance(Calendar,BA1970,AY1971,"f",,Trigger)</f>
        <v>53133</v>
      </c>
      <c r="BB1971" s="105">
        <f>_xll.qlInterestRateIndexMaturity(Currency&amp;"ibor"&amp;Tenor,BA1971,Trigger)</f>
        <v>53498</v>
      </c>
      <c r="BC1971" s="257">
        <f>_xll.qlIndexFixing($AC$5,AZ1971,TRUE,_xll.ohTrigger(Trigger,Trigger12M))</f>
        <v>1.4870614519968297E-2</v>
      </c>
      <c r="BD1971" s="257">
        <f>_xll.qlIndexFixing($BE$1,AZ1971,TRUE,_xll.ohTrigger(Trigger,Trigger12M))</f>
        <v>1.4393946389901706E-2</v>
      </c>
    </row>
    <row r="1972" spans="51:56" ht="11.25" customHeight="1" x14ac:dyDescent="0.25">
      <c r="AY1972" s="106" t="s">
        <v>83</v>
      </c>
      <c r="AZ1972" s="105">
        <f>_xll.qlInterestRateIndexFixingDate(Currency&amp;"ibor"&amp;Tenor,BA1972,Trigger)</f>
        <v>53136</v>
      </c>
      <c r="BA1972" s="105">
        <f>_xll.qlCalendarAdvance(Calendar,BA1971,AY1972,"f",,Trigger)</f>
        <v>53140</v>
      </c>
      <c r="BB1972" s="105">
        <f>_xll.qlInterestRateIndexMaturity(Currency&amp;"ibor"&amp;Tenor,BA1972,Trigger)</f>
        <v>53505</v>
      </c>
      <c r="BC1972" s="257">
        <f>_xll.qlIndexFixing($AC$5,AZ1972,TRUE,_xll.ohTrigger(Trigger,Trigger12M))</f>
        <v>1.4872873564825449E-2</v>
      </c>
      <c r="BD1972" s="257">
        <f>_xll.qlIndexFixing($BE$1,AZ1972,TRUE,_xll.ohTrigger(Trigger,Trigger12M))</f>
        <v>1.4394132114127623E-2</v>
      </c>
    </row>
    <row r="1973" spans="51:56" ht="11.25" customHeight="1" x14ac:dyDescent="0.25">
      <c r="AY1973" s="106" t="s">
        <v>83</v>
      </c>
      <c r="AZ1973" s="105">
        <f>_xll.qlInterestRateIndexFixingDate(Currency&amp;"ibor"&amp;Tenor,BA1973,Trigger)</f>
        <v>53143</v>
      </c>
      <c r="BA1973" s="105">
        <f>_xll.qlCalendarAdvance(Calendar,BA1972,AY1973,"f",,Trigger)</f>
        <v>53147</v>
      </c>
      <c r="BB1973" s="105">
        <f>_xll.qlInterestRateIndexMaturity(Currency&amp;"ibor"&amp;Tenor,BA1973,Trigger)</f>
        <v>53512</v>
      </c>
      <c r="BC1973" s="257">
        <f>_xll.qlIndexFixing($AC$5,AZ1973,TRUE,_xll.ohTrigger(Trigger,Trigger12M))</f>
        <v>1.4875134083464133E-2</v>
      </c>
      <c r="BD1973" s="257">
        <f>_xll.qlIndexFixing($BE$1,AZ1973,TRUE,_xll.ohTrigger(Trigger,Trigger12M))</f>
        <v>1.439430809727962E-2</v>
      </c>
    </row>
    <row r="1974" spans="51:56" ht="11.25" customHeight="1" x14ac:dyDescent="0.25">
      <c r="AY1974" s="106" t="s">
        <v>83</v>
      </c>
      <c r="AZ1974" s="105">
        <f>_xll.qlInterestRateIndexFixingDate(Currency&amp;"ibor"&amp;Tenor,BA1974,Trigger)</f>
        <v>53150</v>
      </c>
      <c r="BA1974" s="105">
        <f>_xll.qlCalendarAdvance(Calendar,BA1973,AY1974,"f",,Trigger)</f>
        <v>53154</v>
      </c>
      <c r="BB1974" s="105">
        <f>_xll.qlInterestRateIndexMaturity(Currency&amp;"ibor"&amp;Tenor,BA1974,Trigger)</f>
        <v>53519</v>
      </c>
      <c r="BC1974" s="257">
        <f>_xll.qlIndexFixing($AC$5,AZ1974,TRUE,_xll.ohTrigger(Trigger,Trigger12M))</f>
        <v>1.4877396075894429E-2</v>
      </c>
      <c r="BD1974" s="257">
        <f>_xll.qlIndexFixing($BE$1,AZ1974,TRUE,_xll.ohTrigger(Trigger,Trigger12M))</f>
        <v>1.4394474318216031E-2</v>
      </c>
    </row>
    <row r="1975" spans="51:56" ht="11.25" customHeight="1" x14ac:dyDescent="0.25">
      <c r="AY1975" s="106" t="s">
        <v>83</v>
      </c>
      <c r="AZ1975" s="105">
        <f>_xll.qlInterestRateIndexFixingDate(Currency&amp;"ibor"&amp;Tenor,BA1975,Trigger)</f>
        <v>53157</v>
      </c>
      <c r="BA1975" s="105">
        <f>_xll.qlCalendarAdvance(Calendar,BA1974,AY1975,"f",,Trigger)</f>
        <v>53161</v>
      </c>
      <c r="BB1975" s="105">
        <f>_xll.qlInterestRateIndexMaturity(Currency&amp;"ibor"&amp;Tenor,BA1975,Trigger)</f>
        <v>53526</v>
      </c>
      <c r="BC1975" s="257">
        <f>_xll.qlIndexFixing($AC$5,AZ1975,TRUE,_xll.ohTrigger(Trigger,Trigger12M))</f>
        <v>1.4879659542125969E-2</v>
      </c>
      <c r="BD1975" s="257">
        <f>_xll.qlIndexFixing($BE$1,AZ1975,TRUE,_xll.ohTrigger(Trigger,Trigger12M))</f>
        <v>1.4394630755794101E-2</v>
      </c>
    </row>
    <row r="1976" spans="51:56" ht="11.25" customHeight="1" x14ac:dyDescent="0.25">
      <c r="AY1976" s="106" t="s">
        <v>83</v>
      </c>
      <c r="AZ1976" s="105">
        <f>_xll.qlInterestRateIndexFixingDate(Currency&amp;"ibor"&amp;Tenor,BA1976,Trigger)</f>
        <v>53164</v>
      </c>
      <c r="BA1976" s="105">
        <f>_xll.qlCalendarAdvance(Calendar,BA1975,AY1976,"f",,Trigger)</f>
        <v>53168</v>
      </c>
      <c r="BB1976" s="105">
        <f>_xll.qlInterestRateIndexMaturity(Currency&amp;"ibor"&amp;Tenor,BA1976,Trigger)</f>
        <v>53533</v>
      </c>
      <c r="BC1976" s="257">
        <f>_xll.qlIndexFixing($AC$5,AZ1976,TRUE,_xll.ohTrigger(Trigger,Trigger12M))</f>
        <v>1.4881924482169268E-2</v>
      </c>
      <c r="BD1976" s="257">
        <f>_xll.qlIndexFixing($BE$1,AZ1976,TRUE,_xll.ohTrigger(Trigger,Trigger12M))</f>
        <v>1.4394777388872383E-2</v>
      </c>
    </row>
    <row r="1977" spans="51:56" ht="11.25" customHeight="1" x14ac:dyDescent="0.25">
      <c r="AY1977" s="106" t="s">
        <v>83</v>
      </c>
      <c r="AZ1977" s="105">
        <f>_xll.qlInterestRateIndexFixingDate(Currency&amp;"ibor"&amp;Tenor,BA1977,Trigger)</f>
        <v>53171</v>
      </c>
      <c r="BA1977" s="105">
        <f>_xll.qlCalendarAdvance(Calendar,BA1976,AY1977,"f",,Trigger)</f>
        <v>53175</v>
      </c>
      <c r="BB1977" s="105">
        <f>_xll.qlInterestRateIndexMaturity(Currency&amp;"ibor"&amp;Tenor,BA1977,Trigger)</f>
        <v>53540</v>
      </c>
      <c r="BC1977" s="257">
        <f>_xll.qlIndexFixing($AC$5,AZ1977,TRUE,_xll.ohTrigger(Trigger,Trigger12M))</f>
        <v>1.4884190896033959E-2</v>
      </c>
      <c r="BD1977" s="257">
        <f>_xll.qlIndexFixing($BE$1,AZ1977,TRUE,_xll.ohTrigger(Trigger,Trigger12M))</f>
        <v>1.4394914196309434E-2</v>
      </c>
    </row>
    <row r="1978" spans="51:56" ht="11.25" customHeight="1" x14ac:dyDescent="0.25">
      <c r="AY1978" s="106" t="s">
        <v>83</v>
      </c>
      <c r="AZ1978" s="105">
        <f>_xll.qlInterestRateIndexFixingDate(Currency&amp;"ibor"&amp;Tenor,BA1978,Trigger)</f>
        <v>53178</v>
      </c>
      <c r="BA1978" s="105">
        <f>_xll.qlCalendarAdvance(Calendar,BA1977,AY1978,"f",,Trigger)</f>
        <v>53182</v>
      </c>
      <c r="BB1978" s="105">
        <f>_xll.qlInterestRateIndexMaturity(Currency&amp;"ibor"&amp;Tenor,BA1978,Trigger)</f>
        <v>53547</v>
      </c>
      <c r="BC1978" s="257">
        <f>_xll.qlIndexFixing($AC$5,AZ1978,TRUE,_xll.ohTrigger(Trigger,Trigger12M))</f>
        <v>1.4886458783730119E-2</v>
      </c>
      <c r="BD1978" s="257">
        <f>_xll.qlIndexFixing($BE$1,AZ1978,TRUE,_xll.ohTrigger(Trigger,Trigger12M))</f>
        <v>1.4395041156963587E-2</v>
      </c>
    </row>
    <row r="1979" spans="51:56" ht="11.25" customHeight="1" x14ac:dyDescent="0.25">
      <c r="AY1979" s="106" t="s">
        <v>83</v>
      </c>
      <c r="AZ1979" s="105">
        <f>_xll.qlInterestRateIndexFixingDate(Currency&amp;"ibor"&amp;Tenor,BA1979,Trigger)</f>
        <v>53185</v>
      </c>
      <c r="BA1979" s="105">
        <f>_xll.qlCalendarAdvance(Calendar,BA1978,AY1979,"f",,Trigger)</f>
        <v>53189</v>
      </c>
      <c r="BB1979" s="105">
        <f>_xll.qlInterestRateIndexMaturity(Currency&amp;"ibor"&amp;Tenor,BA1979,Trigger)</f>
        <v>53554</v>
      </c>
      <c r="BC1979" s="257">
        <f>_xll.qlIndexFixing($AC$5,AZ1979,TRUE,_xll.ohTrigger(Trigger,Trigger12M))</f>
        <v>1.48887281452676E-2</v>
      </c>
      <c r="BD1979" s="257">
        <f>_xll.qlIndexFixing($BE$1,AZ1979,TRUE,_xll.ohTrigger(Trigger,Trigger12M))</f>
        <v>1.4395158249694277E-2</v>
      </c>
    </row>
    <row r="1980" spans="51:56" ht="11.25" customHeight="1" x14ac:dyDescent="0.25">
      <c r="AY1980" s="106" t="s">
        <v>83</v>
      </c>
      <c r="AZ1980" s="105">
        <f>_xll.qlInterestRateIndexFixingDate(Currency&amp;"ibor"&amp;Tenor,BA1980,Trigger)</f>
        <v>53192</v>
      </c>
      <c r="BA1980" s="105">
        <f>_xll.qlCalendarAdvance(Calendar,BA1979,AY1980,"f",,Trigger)</f>
        <v>53196</v>
      </c>
      <c r="BB1980" s="105">
        <f>_xll.qlInterestRateIndexMaturity(Currency&amp;"ibor"&amp;Tenor,BA1980,Trigger)</f>
        <v>53561</v>
      </c>
      <c r="BC1980" s="257">
        <f>_xll.qlIndexFixing($AC$5,AZ1980,TRUE,_xll.ohTrigger(Trigger,Trigger12M))</f>
        <v>1.4890998980656699E-2</v>
      </c>
      <c r="BD1980" s="257">
        <f>_xll.qlIndexFixing($BE$1,AZ1980,TRUE,_xll.ohTrigger(Trigger,Trigger12M))</f>
        <v>1.4395265453360496E-2</v>
      </c>
    </row>
    <row r="1981" spans="51:56" ht="11.25" customHeight="1" x14ac:dyDescent="0.25">
      <c r="AY1981" s="106" t="s">
        <v>83</v>
      </c>
      <c r="AZ1981" s="105">
        <f>_xll.qlInterestRateIndexFixingDate(Currency&amp;"ibor"&amp;Tenor,BA1981,Trigger)</f>
        <v>53199</v>
      </c>
      <c r="BA1981" s="105">
        <f>_xll.qlCalendarAdvance(Calendar,BA1980,AY1981,"f",,Trigger)</f>
        <v>53203</v>
      </c>
      <c r="BB1981" s="105">
        <f>_xll.qlInterestRateIndexMaturity(Currency&amp;"ibor"&amp;Tenor,BA1981,Trigger)</f>
        <v>53568</v>
      </c>
      <c r="BC1981" s="257">
        <f>_xll.qlIndexFixing($AC$5,AZ1981,TRUE,_xll.ohTrigger(Trigger,Trigger12M))</f>
        <v>1.489327128990727E-2</v>
      </c>
      <c r="BD1981" s="257">
        <f>_xll.qlIndexFixing($BE$1,AZ1981,TRUE,_xll.ohTrigger(Trigger,Trigger12M))</f>
        <v>1.439536274682233E-2</v>
      </c>
    </row>
    <row r="1982" spans="51:56" ht="11.25" customHeight="1" x14ac:dyDescent="0.25">
      <c r="AY1982" s="106" t="s">
        <v>83</v>
      </c>
      <c r="AZ1982" s="105">
        <f>_xll.qlInterestRateIndexFixingDate(Currency&amp;"ibor"&amp;Tenor,BA1982,Trigger)</f>
        <v>53206</v>
      </c>
      <c r="BA1982" s="105">
        <f>_xll.qlCalendarAdvance(Calendar,BA1981,AY1982,"f",,Trigger)</f>
        <v>53210</v>
      </c>
      <c r="BB1982" s="105">
        <f>_xll.qlInterestRateIndexMaturity(Currency&amp;"ibor"&amp;Tenor,BA1982,Trigger)</f>
        <v>53575</v>
      </c>
      <c r="BC1982" s="257">
        <f>_xll.qlIndexFixing($AC$5,AZ1982,TRUE,_xll.ohTrigger(Trigger,Trigger12M))</f>
        <v>1.4895545073028947E-2</v>
      </c>
      <c r="BD1982" s="257">
        <f>_xll.qlIndexFixing($BE$1,AZ1982,TRUE,_xll.ohTrigger(Trigger,Trigger12M))</f>
        <v>1.4395450108939651E-2</v>
      </c>
    </row>
    <row r="1983" spans="51:56" ht="11.25" customHeight="1" x14ac:dyDescent="0.25">
      <c r="AY1983" s="106" t="s">
        <v>83</v>
      </c>
      <c r="AZ1983" s="105">
        <f>_xll.qlInterestRateIndexFixingDate(Currency&amp;"ibor"&amp;Tenor,BA1983,Trigger)</f>
        <v>53213</v>
      </c>
      <c r="BA1983" s="105">
        <f>_xll.qlCalendarAdvance(Calendar,BA1982,AY1983,"f",,Trigger)</f>
        <v>53217</v>
      </c>
      <c r="BB1983" s="105">
        <f>_xll.qlInterestRateIndexMaturity(Currency&amp;"ibor"&amp;Tenor,BA1983,Trigger)</f>
        <v>53582</v>
      </c>
      <c r="BC1983" s="257">
        <f>_xll.qlIndexFixing($AC$5,AZ1983,TRUE,_xll.ohTrigger(Trigger,Trigger12M))</f>
        <v>1.4897820330032244E-2</v>
      </c>
      <c r="BD1983" s="257">
        <f>_xll.qlIndexFixing($BE$1,AZ1983,TRUE,_xll.ohTrigger(Trigger,Trigger12M))</f>
        <v>1.4395527518572109E-2</v>
      </c>
    </row>
    <row r="1984" spans="51:56" ht="11.25" customHeight="1" x14ac:dyDescent="0.25">
      <c r="AY1984" s="106" t="s">
        <v>83</v>
      </c>
      <c r="AZ1984" s="105">
        <f>_xll.qlInterestRateIndexFixingDate(Currency&amp;"ibor"&amp;Tenor,BA1984,Trigger)</f>
        <v>53220</v>
      </c>
      <c r="BA1984" s="105">
        <f>_xll.qlCalendarAdvance(Calendar,BA1983,AY1984,"f",,Trigger)</f>
        <v>53224</v>
      </c>
      <c r="BB1984" s="105">
        <f>_xll.qlInterestRateIndexMaturity(Currency&amp;"ibor"&amp;Tenor,BA1984,Trigger)</f>
        <v>53589</v>
      </c>
      <c r="BC1984" s="257">
        <f>_xll.qlIndexFixing($AC$5,AZ1984,TRUE,_xll.ohTrigger(Trigger,Trigger12M))</f>
        <v>1.4900097060927014E-2</v>
      </c>
      <c r="BD1984" s="257">
        <f>_xll.qlIndexFixing($BE$1,AZ1984,TRUE,_xll.ohTrigger(Trigger,Trigger12M))</f>
        <v>1.4395594954580667E-2</v>
      </c>
    </row>
    <row r="1985" spans="51:56" ht="11.25" customHeight="1" x14ac:dyDescent="0.25">
      <c r="AY1985" s="106" t="s">
        <v>83</v>
      </c>
      <c r="AZ1985" s="105">
        <f>_xll.qlInterestRateIndexFixingDate(Currency&amp;"ibor"&amp;Tenor,BA1985,Trigger)</f>
        <v>53227</v>
      </c>
      <c r="BA1985" s="105">
        <f>_xll.qlCalendarAdvance(Calendar,BA1984,AY1985,"f",,Trigger)</f>
        <v>53231</v>
      </c>
      <c r="BB1985" s="105">
        <f>_xll.qlInterestRateIndexMaturity(Currency&amp;"ibor"&amp;Tenor,BA1985,Trigger)</f>
        <v>53596</v>
      </c>
      <c r="BC1985" s="257">
        <f>_xll.qlIndexFixing($AC$5,AZ1985,TRUE,_xll.ohTrigger(Trigger,Trigger12M))</f>
        <v>1.4902375265723553E-2</v>
      </c>
      <c r="BD1985" s="257">
        <f>_xll.qlIndexFixing($BE$1,AZ1985,TRUE,_xll.ohTrigger(Trigger,Trigger12M))</f>
        <v>1.4395652395825633E-2</v>
      </c>
    </row>
    <row r="1986" spans="51:56" ht="11.25" customHeight="1" x14ac:dyDescent="0.25">
      <c r="AY1986" s="106" t="s">
        <v>83</v>
      </c>
      <c r="AZ1986" s="105">
        <f>_xll.qlInterestRateIndexFixingDate(Currency&amp;"ibor"&amp;Tenor,BA1986,Trigger)</f>
        <v>53234</v>
      </c>
      <c r="BA1986" s="105">
        <f>_xll.qlCalendarAdvance(Calendar,BA1985,AY1986,"f",,Trigger)</f>
        <v>53238</v>
      </c>
      <c r="BB1986" s="105">
        <f>_xll.qlInterestRateIndexMaturity(Currency&amp;"ibor"&amp;Tenor,BA1986,Trigger)</f>
        <v>53603</v>
      </c>
      <c r="BC1986" s="257">
        <f>_xll.qlIndexFixing($AC$5,AZ1986,TRUE,_xll.ohTrigger(Trigger,Trigger12M))</f>
        <v>1.4904654944431278E-2</v>
      </c>
      <c r="BD1986" s="257">
        <f>_xll.qlIndexFixing($BE$1,AZ1986,TRUE,_xll.ohTrigger(Trigger,Trigger12M))</f>
        <v>1.4395699821168848E-2</v>
      </c>
    </row>
    <row r="1987" spans="51:56" ht="11.25" customHeight="1" x14ac:dyDescent="0.25">
      <c r="AY1987" s="106" t="s">
        <v>83</v>
      </c>
      <c r="AZ1987" s="105">
        <f>_xll.qlInterestRateIndexFixingDate(Currency&amp;"ibor"&amp;Tenor,BA1987,Trigger)</f>
        <v>53241</v>
      </c>
      <c r="BA1987" s="105">
        <f>_xll.qlCalendarAdvance(Calendar,BA1986,AY1987,"f",,Trigger)</f>
        <v>53245</v>
      </c>
      <c r="BB1987" s="105">
        <f>_xll.qlInterestRateIndexMaturity(Currency&amp;"ibor"&amp;Tenor,BA1987,Trigger)</f>
        <v>53610</v>
      </c>
      <c r="BC1987" s="257">
        <f>_xll.qlIndexFixing($AC$5,AZ1987,TRUE,_xll.ohTrigger(Trigger,Trigger12M))</f>
        <v>1.4906936097061138E-2</v>
      </c>
      <c r="BD1987" s="257">
        <f>_xll.qlIndexFixing($BE$1,AZ1987,TRUE,_xll.ohTrigger(Trigger,Trigger12M))</f>
        <v>1.4395737209470617E-2</v>
      </c>
    </row>
    <row r="1988" spans="51:56" ht="11.25" customHeight="1" x14ac:dyDescent="0.25">
      <c r="AY1988" s="106" t="s">
        <v>83</v>
      </c>
      <c r="AZ1988" s="105">
        <f>_xll.qlInterestRateIndexFixingDate(Currency&amp;"ibor"&amp;Tenor,BA1988,Trigger)</f>
        <v>53248</v>
      </c>
      <c r="BA1988" s="105">
        <f>_xll.qlCalendarAdvance(Calendar,BA1987,AY1988,"f",,Trigger)</f>
        <v>53252</v>
      </c>
      <c r="BB1988" s="105">
        <f>_xll.qlInterestRateIndexMaturity(Currency&amp;"ibor"&amp;Tenor,BA1988,Trigger)</f>
        <v>53617</v>
      </c>
      <c r="BC1988" s="257">
        <f>_xll.qlIndexFixing($AC$5,AZ1988,TRUE,_xll.ohTrigger(Trigger,Trigger12M))</f>
        <v>1.490921872362211E-2</v>
      </c>
      <c r="BD1988" s="257">
        <f>_xll.qlIndexFixing($BE$1,AZ1988,TRUE,_xll.ohTrigger(Trigger,Trigger12M))</f>
        <v>1.4395764539593658E-2</v>
      </c>
    </row>
    <row r="1989" spans="51:56" ht="11.25" customHeight="1" x14ac:dyDescent="0.25">
      <c r="AY1989" s="106" t="s">
        <v>83</v>
      </c>
      <c r="AZ1989" s="105">
        <f>_xll.qlInterestRateIndexFixingDate(Currency&amp;"ibor"&amp;Tenor,BA1989,Trigger)</f>
        <v>53255</v>
      </c>
      <c r="BA1989" s="105">
        <f>_xll.qlCalendarAdvance(Calendar,BA1988,AY1989,"f",,Trigger)</f>
        <v>53259</v>
      </c>
      <c r="BB1989" s="105">
        <f>_xll.qlInterestRateIndexMaturity(Currency&amp;"ibor"&amp;Tenor,BA1989,Trigger)</f>
        <v>53624</v>
      </c>
      <c r="BC1989" s="257">
        <f>_xll.qlIndexFixing($AC$5,AZ1989,TRUE,_xll.ohTrigger(Trigger,Trigger12M))</f>
        <v>1.4911502824125147E-2</v>
      </c>
      <c r="BD1989" s="257">
        <f>_xll.qlIndexFixing($BE$1,AZ1989,TRUE,_xll.ohTrigger(Trigger,Trigger12M))</f>
        <v>1.4395781790398935E-2</v>
      </c>
    </row>
    <row r="1990" spans="51:56" ht="11.25" customHeight="1" x14ac:dyDescent="0.25">
      <c r="AY1990" s="106" t="s">
        <v>83</v>
      </c>
      <c r="AZ1990" s="105">
        <f>_xll.qlInterestRateIndexFixingDate(Currency&amp;"ibor"&amp;Tenor,BA1990,Trigger)</f>
        <v>53262</v>
      </c>
      <c r="BA1990" s="105">
        <f>_xll.qlCalendarAdvance(Calendar,BA1989,AY1990,"f",,Trigger)</f>
        <v>53266</v>
      </c>
      <c r="BB1990" s="105">
        <f>_xll.qlInterestRateIndexMaturity(Currency&amp;"ibor"&amp;Tenor,BA1990,Trigger)</f>
        <v>53631</v>
      </c>
      <c r="BC1990" s="257">
        <f>_xll.qlIndexFixing($AC$5,AZ1990,TRUE,_xll.ohTrigger(Trigger,Trigger12M))</f>
        <v>1.4913788398579667E-2</v>
      </c>
      <c r="BD1990" s="257">
        <f>_xll.qlIndexFixing($BE$1,AZ1990,TRUE,_xll.ohTrigger(Trigger,Trigger12M))</f>
        <v>1.4395788940749603E-2</v>
      </c>
    </row>
    <row r="1991" spans="51:56" ht="11.25" customHeight="1" x14ac:dyDescent="0.25">
      <c r="AY1991" s="106" t="s">
        <v>83</v>
      </c>
      <c r="AZ1991" s="105">
        <f>_xll.qlInterestRateIndexFixingDate(Currency&amp;"ibor"&amp;Tenor,BA1991,Trigger)</f>
        <v>53269</v>
      </c>
      <c r="BA1991" s="105">
        <f>_xll.qlCalendarAdvance(Calendar,BA1990,AY1991,"f",,Trigger)</f>
        <v>53273</v>
      </c>
      <c r="BB1991" s="105">
        <f>_xll.qlInterestRateIndexMaturity(Currency&amp;"ibor"&amp;Tenor,BA1991,Trigger)</f>
        <v>53638</v>
      </c>
      <c r="BC1991" s="257">
        <f>_xll.qlIndexFixing($AC$5,AZ1991,TRUE,_xll.ohTrigger(Trigger,Trigger12M))</f>
        <v>1.4916075446996616E-2</v>
      </c>
      <c r="BD1991" s="257">
        <f>_xll.qlIndexFixing($BE$1,AZ1991,TRUE,_xll.ohTrigger(Trigger,Trigger12M))</f>
        <v>1.4395785969507502E-2</v>
      </c>
    </row>
    <row r="1992" spans="51:56" ht="11.25" customHeight="1" x14ac:dyDescent="0.25">
      <c r="AY1992" s="106" t="s">
        <v>83</v>
      </c>
      <c r="AZ1992" s="105">
        <f>_xll.qlInterestRateIndexFixingDate(Currency&amp;"ibor"&amp;Tenor,BA1992,Trigger)</f>
        <v>53276</v>
      </c>
      <c r="BA1992" s="105">
        <f>_xll.qlCalendarAdvance(Calendar,BA1991,AY1992,"f",,Trigger)</f>
        <v>53280</v>
      </c>
      <c r="BB1992" s="105">
        <f>_xll.qlInterestRateIndexMaturity(Currency&amp;"ibor"&amp;Tenor,BA1992,Trigger)</f>
        <v>53645</v>
      </c>
      <c r="BC1992" s="257">
        <f>_xll.qlIndexFixing($AC$5,AZ1992,TRUE,_xll.ohTrigger(Trigger,Trigger12M))</f>
        <v>1.4918363969384977E-2</v>
      </c>
      <c r="BD1992" s="257">
        <f>_xll.qlIndexFixing($BE$1,AZ1992,TRUE,_xll.ohTrigger(Trigger,Trigger12M))</f>
        <v>1.4395772855536004E-2</v>
      </c>
    </row>
    <row r="1993" spans="51:56" ht="11.25" customHeight="1" x14ac:dyDescent="0.25">
      <c r="AY1993" s="106" t="s">
        <v>83</v>
      </c>
      <c r="AZ1993" s="105">
        <f>_xll.qlInterestRateIndexFixingDate(Currency&amp;"ibor"&amp;Tenor,BA1993,Trigger)</f>
        <v>53283</v>
      </c>
      <c r="BA1993" s="105">
        <f>_xll.qlCalendarAdvance(Calendar,BA1992,AY1993,"f",,Trigger)</f>
        <v>53287</v>
      </c>
      <c r="BB1993" s="105">
        <f>_xll.qlInterestRateIndexMaturity(Currency&amp;"ibor"&amp;Tenor,BA1993,Trigger)</f>
        <v>53652</v>
      </c>
      <c r="BC1993" s="257">
        <f>_xll.qlIndexFixing($AC$5,AZ1993,TRUE,_xll.ohTrigger(Trigger,Trigger12M))</f>
        <v>1.4920653965755482E-2</v>
      </c>
      <c r="BD1993" s="257">
        <f>_xll.qlIndexFixing($BE$1,AZ1993,TRUE,_xll.ohTrigger(Trigger,Trigger12M))</f>
        <v>1.4395749577698045E-2</v>
      </c>
    </row>
    <row r="1994" spans="51:56" ht="11.25" customHeight="1" x14ac:dyDescent="0.25">
      <c r="AY1994" s="106" t="s">
        <v>83</v>
      </c>
      <c r="AZ1994" s="105">
        <f>_xll.qlInterestRateIndexFixingDate(Currency&amp;"ibor"&amp;Tenor,BA1994,Trigger)</f>
        <v>53290</v>
      </c>
      <c r="BA1994" s="105">
        <f>_xll.qlCalendarAdvance(Calendar,BA1993,AY1994,"f",,Trigger)</f>
        <v>53294</v>
      </c>
      <c r="BB1994" s="105">
        <f>_xll.qlInterestRateIndexMaturity(Currency&amp;"ibor"&amp;Tenor,BA1994,Trigger)</f>
        <v>53659</v>
      </c>
      <c r="BC1994" s="257">
        <f>_xll.qlIndexFixing($AC$5,AZ1994,TRUE,_xll.ohTrigger(Trigger,Trigger12M))</f>
        <v>1.492294543611798E-2</v>
      </c>
      <c r="BD1994" s="257">
        <f>_xll.qlIndexFixing($BE$1,AZ1994,TRUE,_xll.ohTrigger(Trigger,Trigger12M))</f>
        <v>1.4395716114857219E-2</v>
      </c>
    </row>
    <row r="1995" spans="51:56" ht="11.25" customHeight="1" x14ac:dyDescent="0.25">
      <c r="AY1995" s="106" t="s">
        <v>83</v>
      </c>
      <c r="AZ1995" s="105">
        <f>_xll.qlInterestRateIndexFixingDate(Currency&amp;"ibor"&amp;Tenor,BA1995,Trigger)</f>
        <v>53297</v>
      </c>
      <c r="BA1995" s="105">
        <f>_xll.qlCalendarAdvance(Calendar,BA1994,AY1995,"f",,Trigger)</f>
        <v>53301</v>
      </c>
      <c r="BB1995" s="105">
        <f>_xll.qlInterestRateIndexMaturity(Currency&amp;"ibor"&amp;Tenor,BA1995,Trigger)</f>
        <v>53666</v>
      </c>
      <c r="BC1995" s="257">
        <f>_xll.qlIndexFixing($AC$5,AZ1995,TRUE,_xll.ohTrigger(Trigger,Trigger12M))</f>
        <v>1.4925238380482989E-2</v>
      </c>
      <c r="BD1995" s="257">
        <f>_xll.qlIndexFixing($BE$1,AZ1995,TRUE,_xll.ohTrigger(Trigger,Trigger12M))</f>
        <v>1.4395672445877335E-2</v>
      </c>
    </row>
    <row r="1996" spans="51:56" ht="11.25" customHeight="1" x14ac:dyDescent="0.25">
      <c r="AY1996" s="106" t="s">
        <v>83</v>
      </c>
      <c r="AZ1996" s="105">
        <f>_xll.qlInterestRateIndexFixingDate(Currency&amp;"ibor"&amp;Tenor,BA1996,Trigger)</f>
        <v>53304</v>
      </c>
      <c r="BA1996" s="105">
        <f>_xll.qlCalendarAdvance(Calendar,BA1995,AY1996,"f",,Trigger)</f>
        <v>53308</v>
      </c>
      <c r="BB1996" s="105">
        <f>_xll.qlInterestRateIndexMaturity(Currency&amp;"ibor"&amp;Tenor,BA1996,Trigger)</f>
        <v>53673</v>
      </c>
      <c r="BC1996" s="257">
        <f>_xll.qlIndexFixing($AC$5,AZ1996,TRUE,_xll.ohTrigger(Trigger,Trigger12M))</f>
        <v>1.4927532798860143E-2</v>
      </c>
      <c r="BD1996" s="257">
        <f>_xll.qlIndexFixing($BE$1,AZ1996,TRUE,_xll.ohTrigger(Trigger,Trigger12M))</f>
        <v>1.4395618549622423E-2</v>
      </c>
    </row>
    <row r="1997" spans="51:56" ht="11.25" customHeight="1" x14ac:dyDescent="0.25">
      <c r="AY1997" s="106" t="s">
        <v>83</v>
      </c>
      <c r="AZ1997" s="105">
        <f>_xll.qlInterestRateIndexFixingDate(Currency&amp;"ibor"&amp;Tenor,BA1997,Trigger)</f>
        <v>53311</v>
      </c>
      <c r="BA1997" s="105">
        <f>_xll.qlCalendarAdvance(Calendar,BA1996,AY1997,"f",,Trigger)</f>
        <v>53315</v>
      </c>
      <c r="BB1997" s="105">
        <f>_xll.qlInterestRateIndexMaturity(Currency&amp;"ibor"&amp;Tenor,BA1997,Trigger)</f>
        <v>53680</v>
      </c>
      <c r="BC1997" s="257">
        <f>_xll.qlIndexFixing($AC$5,AZ1997,TRUE,_xll.ohTrigger(Trigger,Trigger12M))</f>
        <v>1.4929828691259736E-2</v>
      </c>
      <c r="BD1997" s="257">
        <f>_xll.qlIndexFixing($BE$1,AZ1997,TRUE,_xll.ohTrigger(Trigger,Trigger12M))</f>
        <v>1.4395554404956734E-2</v>
      </c>
    </row>
    <row r="1998" spans="51:56" ht="11.25" customHeight="1" x14ac:dyDescent="0.25">
      <c r="AY1998" s="106" t="s">
        <v>83</v>
      </c>
      <c r="AZ1998" s="105">
        <f>_xll.qlInterestRateIndexFixingDate(Currency&amp;"ibor"&amp;Tenor,BA1998,Trigger)</f>
        <v>53317</v>
      </c>
      <c r="BA1998" s="105">
        <f>_xll.qlCalendarAdvance(Calendar,BA1997,AY1998,"f",,Trigger)</f>
        <v>53323</v>
      </c>
      <c r="BB1998" s="105">
        <f>_xll.qlInterestRateIndexMaturity(Currency&amp;"ibor"&amp;Tenor,BA1998,Trigger)</f>
        <v>53688</v>
      </c>
      <c r="BC1998" s="257">
        <f>_xll.qlIndexFixing($AC$5,AZ1998,TRUE,_xll.ohTrigger(Trigger,Trigger12M))</f>
        <v>1.4932454373225943E-2</v>
      </c>
      <c r="BD1998" s="257">
        <f>_xll.qlIndexFixing($BE$1,AZ1998,TRUE,_xll.ohTrigger(Trigger,Trigger12M))</f>
        <v>1.4395468520581397E-2</v>
      </c>
    </row>
    <row r="1999" spans="51:56" ht="11.25" customHeight="1" x14ac:dyDescent="0.25">
      <c r="AY1999" s="106" t="s">
        <v>83</v>
      </c>
      <c r="AZ1999" s="105">
        <f>_xll.qlInterestRateIndexFixingDate(Currency&amp;"ibor"&amp;Tenor,BA1999,Trigger)</f>
        <v>53325</v>
      </c>
      <c r="BA1999" s="105">
        <f>_xll.qlCalendarAdvance(Calendar,BA1998,AY1999,"f",,Trigger)</f>
        <v>53330</v>
      </c>
      <c r="BB1999" s="105">
        <f>_xll.qlInterestRateIndexMaturity(Currency&amp;"ibor"&amp;Tenor,BA1999,Trigger)</f>
        <v>53695</v>
      </c>
      <c r="BC1999" s="257">
        <f>_xll.qlIndexFixing($AC$5,AZ1999,TRUE,_xll.ohTrigger(Trigger,Trigger12M))</f>
        <v>1.4934753424279149E-2</v>
      </c>
      <c r="BD1999" s="257">
        <f>_xll.qlIndexFixing($BE$1,AZ1999,TRUE,_xll.ohTrigger(Trigger,Trigger12M))</f>
        <v>1.4395382343866756E-2</v>
      </c>
    </row>
    <row r="2000" spans="51:56" ht="11.25" customHeight="1" x14ac:dyDescent="0.25">
      <c r="AY2000" s="106" t="s">
        <v>83</v>
      </c>
      <c r="AZ2000" s="105">
        <f>_xll.qlInterestRateIndexFixingDate(Currency&amp;"ibor"&amp;Tenor,BA2000,Trigger)</f>
        <v>53335</v>
      </c>
      <c r="BA2000" s="105">
        <f>_xll.qlCalendarAdvance(Calendar,BA1999,AY2000,"f",,Trigger)</f>
        <v>53337</v>
      </c>
      <c r="BB2000" s="105">
        <f>_xll.qlInterestRateIndexMaturity(Currency&amp;"ibor"&amp;Tenor,BA2000,Trigger)</f>
        <v>53702</v>
      </c>
      <c r="BC2000" s="257">
        <f>_xll.qlIndexFixing($AC$5,AZ2000,TRUE,_xll.ohTrigger(Trigger,Trigger12M))</f>
        <v>1.4937053949386547E-2</v>
      </c>
      <c r="BD2000" s="257">
        <f>_xll.qlIndexFixing($BE$1,AZ2000,TRUE,_xll.ohTrigger(Trigger,Trigger12M))</f>
        <v>1.439528585231754E-2</v>
      </c>
    </row>
    <row r="2001" spans="51:56" ht="11.25" customHeight="1" x14ac:dyDescent="0.25">
      <c r="AY2001" s="106" t="s">
        <v>83</v>
      </c>
      <c r="AZ2001" s="105">
        <f>_xll.qlInterestRateIndexFixingDate(Currency&amp;"ibor"&amp;Tenor,BA2001,Trigger)</f>
        <v>53342</v>
      </c>
      <c r="BA2001" s="105">
        <f>_xll.qlCalendarAdvance(Calendar,BA2000,AY2001,"f",,Trigger)</f>
        <v>53344</v>
      </c>
      <c r="BB2001" s="105">
        <f>_xll.qlInterestRateIndexMaturity(Currency&amp;"ibor"&amp;Tenor,BA2001,Trigger)</f>
        <v>53709</v>
      </c>
      <c r="BC2001" s="257">
        <f>_xll.qlIndexFixing($AC$5,AZ2001,TRUE,_xll.ohTrigger(Trigger,Trigger12M))</f>
        <v>1.4939355948558214E-2</v>
      </c>
      <c r="BD2001" s="257">
        <f>_xll.qlIndexFixing($BE$1,AZ2001,TRUE,_xll.ohTrigger(Trigger,Trigger12M))</f>
        <v>1.4395179024799748E-2</v>
      </c>
    </row>
    <row r="2002" spans="51:56" ht="11.25" customHeight="1" x14ac:dyDescent="0.25">
      <c r="AY2002" s="106" t="s">
        <v>83</v>
      </c>
      <c r="AZ2002" s="105">
        <f>_xll.qlInterestRateIndexFixingDate(Currency&amp;"ibor"&amp;Tenor,BA2002,Trigger)</f>
        <v>53349</v>
      </c>
      <c r="BA2002" s="105">
        <f>_xll.qlCalendarAdvance(Calendar,BA2001,AY2002,"f",,Trigger)</f>
        <v>53351</v>
      </c>
      <c r="BB2002" s="105">
        <f>_xll.qlInterestRateIndexMaturity(Currency&amp;"ibor"&amp;Tenor,BA2002,Trigger)</f>
        <v>53716</v>
      </c>
      <c r="BC2002" s="257">
        <f>_xll.qlIndexFixing($AC$5,AZ2002,TRUE,_xll.ohTrigger(Trigger,Trigger12M))</f>
        <v>1.4941659421804223E-2</v>
      </c>
      <c r="BD2002" s="257">
        <f>_xll.qlIndexFixing($BE$1,AZ2002,TRUE,_xll.ohTrigger(Trigger,Trigger12M))</f>
        <v>1.4395061840179385E-2</v>
      </c>
    </row>
    <row r="2003" spans="51:56" ht="11.25" customHeight="1" x14ac:dyDescent="0.25">
      <c r="AY2003" s="106" t="s">
        <v>83</v>
      </c>
      <c r="AZ2003" s="105">
        <f>_xll.qlInterestRateIndexFixingDate(Currency&amp;"ibor"&amp;Tenor,BA2003,Trigger)</f>
        <v>53356</v>
      </c>
      <c r="BA2003" s="105">
        <f>_xll.qlCalendarAdvance(Calendar,BA2002,AY2003,"f",,Trigger)</f>
        <v>53358</v>
      </c>
      <c r="BB2003" s="105">
        <f>_xll.qlInterestRateIndexMaturity(Currency&amp;"ibor"&amp;Tenor,BA2003,Trigger)</f>
        <v>53723</v>
      </c>
      <c r="BC2003" s="257">
        <f>_xll.qlIndexFixing($AC$5,AZ2003,TRUE,_xll.ohTrigger(Trigger,Trigger12M))</f>
        <v>1.4943964369135086E-2</v>
      </c>
      <c r="BD2003" s="257">
        <f>_xll.qlIndexFixing($BE$1,AZ2003,TRUE,_xll.ohTrigger(Trigger,Trigger12M))</f>
        <v>1.439493427732245E-2</v>
      </c>
    </row>
    <row r="2004" spans="51:56" ht="11.25" customHeight="1" x14ac:dyDescent="0.25">
      <c r="AY2004" s="106" t="s">
        <v>83</v>
      </c>
      <c r="AZ2004" s="105">
        <f>_xll.qlInterestRateIndexFixingDate(Currency&amp;"ibor"&amp;Tenor,BA2004,Trigger)</f>
        <v>53363</v>
      </c>
      <c r="BA2004" s="105">
        <f>_xll.qlCalendarAdvance(Calendar,BA2003,AY2004,"f",,Trigger)</f>
        <v>53365</v>
      </c>
      <c r="BB2004" s="105">
        <f>_xll.qlInterestRateIndexMaturity(Currency&amp;"ibor"&amp;Tenor,BA2004,Trigger)</f>
        <v>53730</v>
      </c>
      <c r="BC2004" s="257">
        <f>_xll.qlIndexFixing($AC$5,AZ2004,TRUE,_xll.ohTrigger(Trigger,Trigger12M))</f>
        <v>1.4946270790560878E-2</v>
      </c>
      <c r="BD2004" s="257">
        <f>_xll.qlIndexFixing($BE$1,AZ2004,TRUE,_xll.ohTrigger(Trigger,Trigger12M))</f>
        <v>1.4394796315096697E-2</v>
      </c>
    </row>
    <row r="2005" spans="51:56" ht="11.25" customHeight="1" x14ac:dyDescent="0.25">
      <c r="AY2005" s="106" t="s">
        <v>83</v>
      </c>
      <c r="AZ2005" s="105">
        <f>_xll.qlInterestRateIndexFixingDate(Currency&amp;"ibor"&amp;Tenor,BA2005,Trigger)</f>
        <v>53370</v>
      </c>
      <c r="BA2005" s="105">
        <f>_xll.qlCalendarAdvance(Calendar,BA2004,AY2005,"f",,Trigger)</f>
        <v>53372</v>
      </c>
      <c r="BB2005" s="105">
        <f>_xll.qlInterestRateIndexMaturity(Currency&amp;"ibor"&amp;Tenor,BA2005,Trigger)</f>
        <v>53737</v>
      </c>
      <c r="BC2005" s="257">
        <f>_xll.qlIndexFixing($AC$5,AZ2005,TRUE,_xll.ohTrigger(Trigger,Trigger12M))</f>
        <v>1.4948578686091452E-2</v>
      </c>
      <c r="BD2005" s="257">
        <f>_xll.qlIndexFixing($BE$1,AZ2005,TRUE,_xll.ohTrigger(Trigger,Trigger12M))</f>
        <v>1.4394647932368127E-2</v>
      </c>
    </row>
    <row r="2006" spans="51:56" ht="11.25" customHeight="1" x14ac:dyDescent="0.25">
      <c r="AY2006" s="106" t="s">
        <v>83</v>
      </c>
      <c r="AZ2006" s="105">
        <f>_xll.qlInterestRateIndexFixingDate(Currency&amp;"ibor"&amp;Tenor,BA2006,Trigger)</f>
        <v>53377</v>
      </c>
      <c r="BA2006" s="105">
        <f>_xll.qlCalendarAdvance(Calendar,BA2005,AY2006,"f",,Trigger)</f>
        <v>53379</v>
      </c>
      <c r="BB2006" s="105">
        <f>_xll.qlInterestRateIndexMaturity(Currency&amp;"ibor"&amp;Tenor,BA2006,Trigger)</f>
        <v>53744</v>
      </c>
      <c r="BC2006" s="257">
        <f>_xll.qlIndexFixing($AC$5,AZ2006,TRUE,_xll.ohTrigger(Trigger,Trigger12M))</f>
        <v>1.4950888055737103E-2</v>
      </c>
      <c r="BD2006" s="257">
        <f>_xll.qlIndexFixing($BE$1,AZ2006,TRUE,_xll.ohTrigger(Trigger,Trigger12M))</f>
        <v>1.4394489108004931E-2</v>
      </c>
    </row>
    <row r="2007" spans="51:56" ht="11.25" customHeight="1" x14ac:dyDescent="0.25">
      <c r="AY2007" s="106" t="s">
        <v>83</v>
      </c>
      <c r="AZ2007" s="105">
        <f>_xll.qlInterestRateIndexFixingDate(Currency&amp;"ibor"&amp;Tenor,BA2007,Trigger)</f>
        <v>53384</v>
      </c>
      <c r="BA2007" s="105">
        <f>_xll.qlCalendarAdvance(Calendar,BA2006,AY2007,"f",,Trigger)</f>
        <v>53386</v>
      </c>
      <c r="BB2007" s="105">
        <f>_xll.qlInterestRateIndexMaturity(Currency&amp;"ibor"&amp;Tenor,BA2007,Trigger)</f>
        <v>53751</v>
      </c>
      <c r="BC2007" s="257">
        <f>_xll.qlIndexFixing($AC$5,AZ2007,TRUE,_xll.ohTrigger(Trigger,Trigger12M))</f>
        <v>1.4953198899508125E-2</v>
      </c>
      <c r="BD2007" s="257">
        <f>_xll.qlIndexFixing($BE$1,AZ2007,TRUE,_xll.ohTrigger(Trigger,Trigger12M))</f>
        <v>1.4394319820874427E-2</v>
      </c>
    </row>
    <row r="2008" spans="51:56" ht="11.25" customHeight="1" x14ac:dyDescent="0.25">
      <c r="AY2008" s="106" t="s">
        <v>83</v>
      </c>
      <c r="AZ2008" s="105">
        <f>_xll.qlInterestRateIndexFixingDate(Currency&amp;"ibor"&amp;Tenor,BA2008,Trigger)</f>
        <v>53391</v>
      </c>
      <c r="BA2008" s="105">
        <f>_xll.qlCalendarAdvance(Calendar,BA2007,AY2008,"f",,Trigger)</f>
        <v>53393</v>
      </c>
      <c r="BB2008" s="105">
        <f>_xll.qlInterestRateIndexMaturity(Currency&amp;"ibor"&amp;Tenor,BA2008,Trigger)</f>
        <v>53758</v>
      </c>
      <c r="BC2008" s="257">
        <f>_xll.qlIndexFixing($AC$5,AZ2008,TRUE,_xll.ohTrigger(Trigger,Trigger12M))</f>
        <v>1.495551121741481E-2</v>
      </c>
      <c r="BD2008" s="257">
        <f>_xll.qlIndexFixing($BE$1,AZ2008,TRUE,_xll.ohTrigger(Trigger,Trigger12M))</f>
        <v>1.4394140049845022E-2</v>
      </c>
    </row>
    <row r="2009" spans="51:56" ht="11.25" customHeight="1" x14ac:dyDescent="0.25">
      <c r="AY2009" s="106" t="s">
        <v>83</v>
      </c>
      <c r="AZ2009" s="105">
        <f>_xll.qlInterestRateIndexFixingDate(Currency&amp;"ibor"&amp;Tenor,BA2009,Trigger)</f>
        <v>53398</v>
      </c>
      <c r="BA2009" s="105">
        <f>_xll.qlCalendarAdvance(Calendar,BA2008,AY2009,"f",,Trigger)</f>
        <v>53400</v>
      </c>
      <c r="BB2009" s="105">
        <f>_xll.qlInterestRateIndexMaturity(Currency&amp;"ibor"&amp;Tenor,BA2009,Trigger)</f>
        <v>53765</v>
      </c>
      <c r="BC2009" s="257">
        <f>_xll.qlIndexFixing($AC$5,AZ2009,TRUE,_xll.ohTrigger(Trigger,Trigger12M))</f>
        <v>1.4957825009467011E-2</v>
      </c>
      <c r="BD2009" s="257">
        <f>_xll.qlIndexFixing($BE$1,AZ2009,TRUE,_xll.ohTrigger(Trigger,Trigger12M))</f>
        <v>1.4393949773785126E-2</v>
      </c>
    </row>
    <row r="2010" spans="51:56" ht="11.25" customHeight="1" x14ac:dyDescent="0.25">
      <c r="AY2010" s="106" t="s">
        <v>83</v>
      </c>
      <c r="AZ2010" s="105">
        <f>_xll.qlInterestRateIndexFixingDate(Currency&amp;"ibor"&amp;Tenor,BA2010,Trigger)</f>
        <v>53405</v>
      </c>
      <c r="BA2010" s="105">
        <f>_xll.qlCalendarAdvance(Calendar,BA2009,AY2010,"f",,Trigger)</f>
        <v>53407</v>
      </c>
      <c r="BB2010" s="105">
        <f>_xll.qlInterestRateIndexMaturity(Currency&amp;"ibor"&amp;Tenor,BA2010,Trigger)</f>
        <v>53772</v>
      </c>
      <c r="BC2010" s="257">
        <f>_xll.qlIndexFixing($AC$5,AZ2010,TRUE,_xll.ohTrigger(Trigger,Trigger12M))</f>
        <v>1.4960140275675243E-2</v>
      </c>
      <c r="BD2010" s="257">
        <f>_xll.qlIndexFixing($BE$1,AZ2010,TRUE,_xll.ohTrigger(Trigger,Trigger12M))</f>
        <v>1.4393748971563591E-2</v>
      </c>
    </row>
    <row r="2011" spans="51:56" ht="11.25" customHeight="1" x14ac:dyDescent="0.25">
      <c r="AY2011" s="106" t="s">
        <v>83</v>
      </c>
      <c r="AZ2011" s="105">
        <f>_xll.qlInterestRateIndexFixingDate(Currency&amp;"ibor"&amp;Tenor,BA2011,Trigger)</f>
        <v>53408</v>
      </c>
      <c r="BA2011" s="105">
        <f>_xll.qlCalendarAdvance(Calendar,BA2010,AY2011,"f",,Trigger)</f>
        <v>53414</v>
      </c>
      <c r="BB2011" s="105">
        <f>_xll.qlInterestRateIndexMaturity(Currency&amp;"ibor"&amp;Tenor,BA2011,Trigger)</f>
        <v>53779</v>
      </c>
      <c r="BC2011" s="257">
        <f>_xll.qlIndexFixing($AC$5,AZ2011,TRUE,_xll.ohTrigger(Trigger,Trigger12M))</f>
        <v>1.4962457016049579E-2</v>
      </c>
      <c r="BD2011" s="257">
        <f>_xll.qlIndexFixing($BE$1,AZ2011,TRUE,_xll.ohTrigger(Trigger,Trigger12M))</f>
        <v>1.4393537622049262E-2</v>
      </c>
    </row>
    <row r="2012" spans="51:56" ht="11.25" customHeight="1" x14ac:dyDescent="0.25">
      <c r="AY2012" s="106" t="s">
        <v>83</v>
      </c>
      <c r="AZ2012" s="105">
        <f>_xll.qlInterestRateIndexFixingDate(Currency&amp;"ibor"&amp;Tenor,BA2012,Trigger)</f>
        <v>53419</v>
      </c>
      <c r="BA2012" s="105">
        <f>_xll.qlCalendarAdvance(Calendar,BA2011,AY2012,"f",,Trigger)</f>
        <v>53421</v>
      </c>
      <c r="BB2012" s="105">
        <f>_xll.qlInterestRateIndexMaturity(Currency&amp;"ibor"&amp;Tenor,BA2012,Trigger)</f>
        <v>53786</v>
      </c>
      <c r="BC2012" s="257">
        <f>_xll.qlIndexFixing($AC$5,AZ2012,TRUE,_xll.ohTrigger(Trigger,Trigger12M))</f>
        <v>1.4964775230600094E-2</v>
      </c>
      <c r="BD2012" s="257">
        <f>_xll.qlIndexFixing($BE$1,AZ2012,TRUE,_xll.ohTrigger(Trigger,Trigger12M))</f>
        <v>1.4393315704112087E-2</v>
      </c>
    </row>
    <row r="2013" spans="51:56" ht="11.25" customHeight="1" x14ac:dyDescent="0.25">
      <c r="AY2013" s="106" t="s">
        <v>83</v>
      </c>
      <c r="AZ2013" s="105">
        <f>_xll.qlInterestRateIndexFixingDate(Currency&amp;"ibor"&amp;Tenor,BA2013,Trigger)</f>
        <v>53426</v>
      </c>
      <c r="BA2013" s="105">
        <f>_xll.qlCalendarAdvance(Calendar,BA2012,AY2013,"f",,Trigger)</f>
        <v>53428</v>
      </c>
      <c r="BB2013" s="105">
        <f>_xll.qlInterestRateIndexMaturity(Currency&amp;"ibor"&amp;Tenor,BA2013,Trigger)</f>
        <v>53793</v>
      </c>
      <c r="BC2013" s="257">
        <f>_xll.qlIndexFixing($AC$5,AZ2013,TRUE,_xll.ohTrigger(Trigger,Trigger12M))</f>
        <v>1.4967094919337299E-2</v>
      </c>
      <c r="BD2013" s="257">
        <f>_xll.qlIndexFixing($BE$1,AZ2013,TRUE,_xll.ohTrigger(Trigger,Trigger12M))</f>
        <v>1.4393083196622003E-2</v>
      </c>
    </row>
    <row r="2014" spans="51:56" ht="11.25" customHeight="1" x14ac:dyDescent="0.25">
      <c r="AY2014" s="106" t="s">
        <v>83</v>
      </c>
      <c r="AZ2014" s="105">
        <f>_xll.qlInterestRateIndexFixingDate(Currency&amp;"ibor"&amp;Tenor,BA2014,Trigger)</f>
        <v>53433</v>
      </c>
      <c r="BA2014" s="105">
        <f>_xll.qlCalendarAdvance(Calendar,BA2013,AY2014,"f",,Trigger)</f>
        <v>53435</v>
      </c>
      <c r="BB2014" s="105">
        <f>_xll.qlInterestRateIndexMaturity(Currency&amp;"ibor"&amp;Tenor,BA2014,Trigger)</f>
        <v>53800</v>
      </c>
      <c r="BC2014" s="257">
        <f>_xll.qlIndexFixing($AC$5,AZ2014,TRUE,_xll.ohTrigger(Trigger,Trigger12M))</f>
        <v>1.496941608227105E-2</v>
      </c>
      <c r="BD2014" s="257">
        <f>_xll.qlIndexFixing($BE$1,AZ2014,TRUE,_xll.ohTrigger(Trigger,Trigger12M))</f>
        <v>1.4392840078448739E-2</v>
      </c>
    </row>
    <row r="2015" spans="51:56" ht="11.25" customHeight="1" x14ac:dyDescent="0.25">
      <c r="AY2015" s="106" t="s">
        <v>83</v>
      </c>
      <c r="AZ2015" s="105">
        <f>_xll.qlInterestRateIndexFixingDate(Currency&amp;"ibor"&amp;Tenor,BA2015,Trigger)</f>
        <v>53440</v>
      </c>
      <c r="BA2015" s="105">
        <f>_xll.qlCalendarAdvance(Calendar,BA2014,AY2015,"f",,Trigger)</f>
        <v>53442</v>
      </c>
      <c r="BB2015" s="105">
        <f>_xll.qlInterestRateIndexMaturity(Currency&amp;"ibor"&amp;Tenor,BA2015,Trigger)</f>
        <v>53807</v>
      </c>
      <c r="BC2015" s="257">
        <f>_xll.qlIndexFixing($AC$5,AZ2015,TRUE,_xll.ohTrigger(Trigger,Trigger12M))</f>
        <v>1.4971738719411858E-2</v>
      </c>
      <c r="BD2015" s="257">
        <f>_xll.qlIndexFixing($BE$1,AZ2015,TRUE,_xll.ohTrigger(Trigger,Trigger12M))</f>
        <v>1.4392586328463332E-2</v>
      </c>
    </row>
    <row r="2016" spans="51:56" ht="11.25" customHeight="1" x14ac:dyDescent="0.25">
      <c r="AY2016" s="106" t="s">
        <v>83</v>
      </c>
      <c r="AZ2016" s="105">
        <f>_xll.qlInterestRateIndexFixingDate(Currency&amp;"ibor"&amp;Tenor,BA2016,Trigger)</f>
        <v>53444</v>
      </c>
      <c r="BA2016" s="105">
        <f>_xll.qlCalendarAdvance(Calendar,BA2015,AY2016,"f",,Trigger)</f>
        <v>53449</v>
      </c>
      <c r="BB2016" s="105">
        <f>_xll.qlInterestRateIndexMaturity(Currency&amp;"ibor"&amp;Tenor,BA2016,Trigger)</f>
        <v>53814</v>
      </c>
      <c r="BC2016" s="257">
        <f>_xll.qlIndexFixing($AC$5,AZ2016,TRUE,_xll.ohTrigger(Trigger,Trigger12M))</f>
        <v>1.497406283076958E-2</v>
      </c>
      <c r="BD2016" s="257">
        <f>_xll.qlIndexFixing($BE$1,AZ2016,TRUE,_xll.ohTrigger(Trigger,Trigger12M))</f>
        <v>1.4392321925536163E-2</v>
      </c>
    </row>
    <row r="2017" spans="51:56" ht="11.25" customHeight="1" x14ac:dyDescent="0.25">
      <c r="AY2017" s="106" t="s">
        <v>83</v>
      </c>
      <c r="AZ2017" s="105">
        <f>_xll.qlInterestRateIndexFixingDate(Currency&amp;"ibor"&amp;Tenor,BA2017,Trigger)</f>
        <v>53454</v>
      </c>
      <c r="BA2017" s="105">
        <f>_xll.qlCalendarAdvance(Calendar,BA2016,AY2017,"f",,Trigger)</f>
        <v>53456</v>
      </c>
      <c r="BB2017" s="105">
        <f>_xll.qlInterestRateIndexMaturity(Currency&amp;"ibor"&amp;Tenor,BA2017,Trigger)</f>
        <v>53821</v>
      </c>
      <c r="BC2017" s="257">
        <f>_xll.qlIndexFixing($AC$5,AZ2017,TRUE,_xll.ohTrigger(Trigger,Trigger12M))</f>
        <v>1.4976388416354946E-2</v>
      </c>
      <c r="BD2017" s="257">
        <f>_xll.qlIndexFixing($BE$1,AZ2017,TRUE,_xll.ohTrigger(Trigger,Trigger12M))</f>
        <v>1.4392046848539366E-2</v>
      </c>
    </row>
    <row r="2018" spans="51:56" ht="11.25" customHeight="1" x14ac:dyDescent="0.25">
      <c r="AY2018" s="106" t="s">
        <v>83</v>
      </c>
      <c r="AZ2018" s="105">
        <f>_xll.qlInterestRateIndexFixingDate(Currency&amp;"ibor"&amp;Tenor,BA2018,Trigger)</f>
        <v>53461</v>
      </c>
      <c r="BA2018" s="105">
        <f>_xll.qlCalendarAdvance(Calendar,BA2017,AY2018,"f",,Trigger)</f>
        <v>53463</v>
      </c>
      <c r="BB2018" s="105">
        <f>_xll.qlInterestRateIndexMaturity(Currency&amp;"ibor"&amp;Tenor,BA2018,Trigger)</f>
        <v>53828</v>
      </c>
      <c r="BC2018" s="257">
        <f>_xll.qlIndexFixing($AC$5,AZ2018,TRUE,_xll.ohTrigger(Trigger,Trigger12M))</f>
        <v>1.4978715476178029E-2</v>
      </c>
      <c r="BD2018" s="257">
        <f>_xll.qlIndexFixing($BE$1,AZ2018,TRUE,_xll.ohTrigger(Trigger,Trigger12M))</f>
        <v>1.439176107634354E-2</v>
      </c>
    </row>
    <row r="2019" spans="51:56" ht="11.25" customHeight="1" x14ac:dyDescent="0.25">
      <c r="AY2019" s="106" t="s">
        <v>83</v>
      </c>
      <c r="AZ2019" s="105">
        <f>_xll.qlInterestRateIndexFixingDate(Currency&amp;"ibor"&amp;Tenor,BA2019,Trigger)</f>
        <v>53468</v>
      </c>
      <c r="BA2019" s="105">
        <f>_xll.qlCalendarAdvance(Calendar,BA2018,AY2019,"f",,Trigger)</f>
        <v>53470</v>
      </c>
      <c r="BB2019" s="105">
        <f>_xll.qlInterestRateIndexMaturity(Currency&amp;"ibor"&amp;Tenor,BA2019,Trigger)</f>
        <v>53835</v>
      </c>
      <c r="BC2019" s="257">
        <f>_xll.qlIndexFixing($AC$5,AZ2019,TRUE,_xll.ohTrigger(Trigger,Trigger12M))</f>
        <v>1.4981044010248907E-2</v>
      </c>
      <c r="BD2019" s="257">
        <f>_xll.qlIndexFixing($BE$1,AZ2019,TRUE,_xll.ohTrigger(Trigger,Trigger12M))</f>
        <v>1.4391464587821916E-2</v>
      </c>
    </row>
    <row r="2020" spans="51:56" ht="11.25" customHeight="1" x14ac:dyDescent="0.25">
      <c r="AY2020" s="106" t="s">
        <v>83</v>
      </c>
      <c r="AZ2020" s="105">
        <f>_xll.qlInterestRateIndexFixingDate(Currency&amp;"ibor"&amp;Tenor,BA2020,Trigger)</f>
        <v>53475</v>
      </c>
      <c r="BA2020" s="105">
        <f>_xll.qlCalendarAdvance(Calendar,BA2019,AY2020,"f",,Trigger)</f>
        <v>53477</v>
      </c>
      <c r="BB2020" s="105">
        <f>_xll.qlInterestRateIndexMaturity(Currency&amp;"ibor"&amp;Tenor,BA2020,Trigger)</f>
        <v>53842</v>
      </c>
      <c r="BC2020" s="257">
        <f>_xll.qlIndexFixing($AC$5,AZ2020,TRUE,_xll.ohTrigger(Trigger,Trigger12M))</f>
        <v>1.4983374018578088E-2</v>
      </c>
      <c r="BD2020" s="257">
        <f>_xll.qlIndexFixing($BE$1,AZ2020,TRUE,_xll.ohTrigger(Trigger,Trigger12M))</f>
        <v>1.4391157361845968E-2</v>
      </c>
    </row>
    <row r="2021" spans="51:56" ht="11.25" customHeight="1" x14ac:dyDescent="0.25">
      <c r="AY2021" s="106" t="s">
        <v>83</v>
      </c>
      <c r="AZ2021" s="105">
        <f>_xll.qlInterestRateIndexFixingDate(Currency&amp;"ibor"&amp;Tenor,BA2021,Trigger)</f>
        <v>53482</v>
      </c>
      <c r="BA2021" s="105">
        <f>_xll.qlCalendarAdvance(Calendar,BA2020,AY2021,"f",,Trigger)</f>
        <v>53484</v>
      </c>
      <c r="BB2021" s="105">
        <f>_xll.qlInterestRateIndexMaturity(Currency&amp;"ibor"&amp;Tenor,BA2021,Trigger)</f>
        <v>53849</v>
      </c>
      <c r="BC2021" s="257">
        <f>_xll.qlIndexFixing($AC$5,AZ2021,TRUE,_xll.ohTrigger(Trigger,Trigger12M))</f>
        <v>1.4984942966396655E-2</v>
      </c>
      <c r="BD2021" s="257">
        <f>_xll.qlIndexFixing($BE$1,AZ2021,TRUE,_xll.ohTrigger(Trigger,Trigger12M))</f>
        <v>1.4390839377288708E-2</v>
      </c>
    </row>
    <row r="2022" spans="51:56" ht="11.25" customHeight="1" x14ac:dyDescent="0.25">
      <c r="AY2022" s="106" t="s">
        <v>83</v>
      </c>
      <c r="AZ2022" s="105">
        <f>_xll.qlInterestRateIndexFixingDate(Currency&amp;"ibor"&amp;Tenor,BA2022,Trigger)</f>
        <v>53489</v>
      </c>
      <c r="BA2022" s="105">
        <f>_xll.qlCalendarAdvance(Calendar,BA2021,AY2022,"f",,Trigger)</f>
        <v>53491</v>
      </c>
      <c r="BB2022" s="105">
        <f>_xll.qlInterestRateIndexMaturity(Currency&amp;"ibor"&amp;Tenor,BA2022,Trigger)</f>
        <v>53856</v>
      </c>
      <c r="BC2022" s="257">
        <f>_xll.qlIndexFixing($AC$5,AZ2022,TRUE,_xll.ohTrigger(Trigger,Trigger12M))</f>
        <v>1.4985098610276248E-2</v>
      </c>
      <c r="BD2022" s="257">
        <f>_xll.qlIndexFixing($BE$1,AZ2022,TRUE,_xll.ohTrigger(Trigger,Trigger12M))</f>
        <v>1.439051061302358E-2</v>
      </c>
    </row>
    <row r="2023" spans="51:56" ht="11.25" customHeight="1" x14ac:dyDescent="0.25">
      <c r="AY2023" s="106" t="s">
        <v>83</v>
      </c>
      <c r="AZ2023" s="105">
        <f>_xll.qlInterestRateIndexFixingDate(Currency&amp;"ibor"&amp;Tenor,BA2023,Trigger)</f>
        <v>53496</v>
      </c>
      <c r="BA2023" s="105">
        <f>_xll.qlCalendarAdvance(Calendar,BA2022,AY2023,"f",,Trigger)</f>
        <v>53498</v>
      </c>
      <c r="BB2023" s="105">
        <f>_xll.qlInterestRateIndexMaturity(Currency&amp;"ibor"&amp;Tenor,BA2023,Trigger)</f>
        <v>53863</v>
      </c>
      <c r="BC2023" s="257">
        <f>_xll.qlIndexFixing($AC$5,AZ2023,TRUE,_xll.ohTrigger(Trigger,Trigger12M))</f>
        <v>1.4985253073109129E-2</v>
      </c>
      <c r="BD2023" s="257">
        <f>_xll.qlIndexFixing($BE$1,AZ2023,TRUE,_xll.ohTrigger(Trigger,Trigger12M))</f>
        <v>1.4390171047923816E-2</v>
      </c>
    </row>
    <row r="2024" spans="51:56" ht="11.25" customHeight="1" x14ac:dyDescent="0.25">
      <c r="AY2024" s="106" t="s">
        <v>83</v>
      </c>
      <c r="AZ2024" s="105">
        <f>_xll.qlInterestRateIndexFixingDate(Currency&amp;"ibor"&amp;Tenor,BA2024,Trigger)</f>
        <v>53503</v>
      </c>
      <c r="BA2024" s="105">
        <f>_xll.qlCalendarAdvance(Calendar,BA2023,AY2024,"f",,Trigger)</f>
        <v>53505</v>
      </c>
      <c r="BB2024" s="105">
        <f>_xll.qlInterestRateIndexMaturity(Currency&amp;"ibor"&amp;Tenor,BA2024,Trigger)</f>
        <v>53870</v>
      </c>
      <c r="BC2024" s="257">
        <f>_xll.qlIndexFixing($AC$5,AZ2024,TRUE,_xll.ohTrigger(Trigger,Trigger12M))</f>
        <v>1.4985406354894858E-2</v>
      </c>
      <c r="BD2024" s="257">
        <f>_xll.qlIndexFixing($BE$1,AZ2024,TRUE,_xll.ohTrigger(Trigger,Trigger12M))</f>
        <v>1.438982066086352E-2</v>
      </c>
    </row>
    <row r="2025" spans="51:56" ht="11.25" customHeight="1" x14ac:dyDescent="0.25">
      <c r="AY2025" s="106" t="s">
        <v>83</v>
      </c>
      <c r="AZ2025" s="105">
        <f>_xll.qlInterestRateIndexFixingDate(Currency&amp;"ibor"&amp;Tenor,BA2025,Trigger)</f>
        <v>53510</v>
      </c>
      <c r="BA2025" s="105">
        <f>_xll.qlCalendarAdvance(Calendar,BA2024,AY2025,"f",,Trigger)</f>
        <v>53512</v>
      </c>
      <c r="BB2025" s="105">
        <f>_xll.qlInterestRateIndexMaturity(Currency&amp;"ibor"&amp;Tenor,BA2025,Trigger)</f>
        <v>53877</v>
      </c>
      <c r="BC2025" s="257">
        <f>_xll.qlIndexFixing($AC$5,AZ2025,TRUE,_xll.ohTrigger(Trigger,Trigger12M))</f>
        <v>1.4985558455632344E-2</v>
      </c>
      <c r="BD2025" s="257">
        <f>_xll.qlIndexFixing($BE$1,AZ2025,TRUE,_xll.ohTrigger(Trigger,Trigger12M))</f>
        <v>1.4389459430716792E-2</v>
      </c>
    </row>
    <row r="2026" spans="51:56" ht="11.25" customHeight="1" x14ac:dyDescent="0.25">
      <c r="AY2026" s="106" t="s">
        <v>83</v>
      </c>
      <c r="AZ2026" s="105">
        <f>_xll.qlInterestRateIndexFixingDate(Currency&amp;"ibor"&amp;Tenor,BA2026,Trigger)</f>
        <v>53517</v>
      </c>
      <c r="BA2026" s="105">
        <f>_xll.qlCalendarAdvance(Calendar,BA2025,AY2026,"f",,Trigger)</f>
        <v>53519</v>
      </c>
      <c r="BB2026" s="105">
        <f>_xll.qlInterestRateIndexMaturity(Currency&amp;"ibor"&amp;Tenor,BA2026,Trigger)</f>
        <v>53884</v>
      </c>
      <c r="BC2026" s="257">
        <f>_xll.qlIndexFixing($AC$5,AZ2026,TRUE,_xll.ohTrigger(Trigger,Trigger12M))</f>
        <v>1.4985709375321583E-2</v>
      </c>
      <c r="BD2026" s="257">
        <f>_xll.qlIndexFixing($BE$1,AZ2026,TRUE,_xll.ohTrigger(Trigger,Trigger12M))</f>
        <v>1.4389087336358179E-2</v>
      </c>
    </row>
    <row r="2027" spans="51:56" ht="11.25" customHeight="1" x14ac:dyDescent="0.25">
      <c r="AY2027" s="106" t="s">
        <v>83</v>
      </c>
      <c r="AZ2027" s="105">
        <f>_xll.qlInterestRateIndexFixingDate(Currency&amp;"ibor"&amp;Tenor,BA2027,Trigger)</f>
        <v>53524</v>
      </c>
      <c r="BA2027" s="105">
        <f>_xll.qlCalendarAdvance(Calendar,BA2026,AY2027,"f",,Trigger)</f>
        <v>53526</v>
      </c>
      <c r="BB2027" s="105">
        <f>_xll.qlInterestRateIndexMaturity(Currency&amp;"ibor"&amp;Tenor,BA2027,Trigger)</f>
        <v>53891</v>
      </c>
      <c r="BC2027" s="257">
        <f>_xll.qlIndexFixing($AC$5,AZ2027,TRUE,_xll.ohTrigger(Trigger,Trigger12M))</f>
        <v>1.4985859113961919E-2</v>
      </c>
      <c r="BD2027" s="257">
        <f>_xll.qlIndexFixing($BE$1,AZ2027,TRUE,_xll.ohTrigger(Trigger,Trigger12M))</f>
        <v>1.4388704356663099E-2</v>
      </c>
    </row>
    <row r="2028" spans="51:56" ht="11.25" customHeight="1" x14ac:dyDescent="0.25">
      <c r="AY2028" s="106" t="s">
        <v>83</v>
      </c>
      <c r="AZ2028" s="105">
        <f>_xll.qlInterestRateIndexFixingDate(Currency&amp;"ibor"&amp;Tenor,BA2028,Trigger)</f>
        <v>53531</v>
      </c>
      <c r="BA2028" s="105">
        <f>_xll.qlCalendarAdvance(Calendar,BA2027,AY2028,"f",,Trigger)</f>
        <v>53533</v>
      </c>
      <c r="BB2028" s="105">
        <f>_xll.qlInterestRateIndexMaturity(Currency&amp;"ibor"&amp;Tenor,BA2028,Trigger)</f>
        <v>53898</v>
      </c>
      <c r="BC2028" s="257">
        <f>_xll.qlIndexFixing($AC$5,AZ2028,TRUE,_xll.ohTrigger(Trigger,Trigger12M))</f>
        <v>1.4986007671552476E-2</v>
      </c>
      <c r="BD2028" s="257">
        <f>_xll.qlIndexFixing($BE$1,AZ2028,TRUE,_xll.ohTrigger(Trigger,Trigger12M))</f>
        <v>1.4388310470506751E-2</v>
      </c>
    </row>
    <row r="2029" spans="51:56" ht="11.25" customHeight="1" x14ac:dyDescent="0.25">
      <c r="AY2029" s="106" t="s">
        <v>83</v>
      </c>
      <c r="AZ2029" s="105">
        <f>_xll.qlInterestRateIndexFixingDate(Currency&amp;"ibor"&amp;Tenor,BA2029,Trigger)</f>
        <v>53538</v>
      </c>
      <c r="BA2029" s="105">
        <f>_xll.qlCalendarAdvance(Calendar,BA2028,AY2029,"f",,Trigger)</f>
        <v>53540</v>
      </c>
      <c r="BB2029" s="105">
        <f>_xll.qlInterestRateIndexMaturity(Currency&amp;"ibor"&amp;Tenor,BA2029,Trigger)</f>
        <v>53905</v>
      </c>
      <c r="BC2029" s="257">
        <f>_xll.qlIndexFixing($AC$5,AZ2029,TRUE,_xll.ohTrigger(Trigger,Trigger12M))</f>
        <v>1.4986155048093036E-2</v>
      </c>
      <c r="BD2029" s="257">
        <f>_xll.qlIndexFixing($BE$1,AZ2029,TRUE,_xll.ohTrigger(Trigger,Trigger12M))</f>
        <v>1.4387905656764991E-2</v>
      </c>
    </row>
    <row r="2030" spans="51:56" ht="11.25" customHeight="1" x14ac:dyDescent="0.25">
      <c r="AY2030" s="106" t="s">
        <v>83</v>
      </c>
      <c r="AZ2030" s="105">
        <f>_xll.qlInterestRateIndexFixingDate(Currency&amp;"ibor"&amp;Tenor,BA2030,Trigger)</f>
        <v>53545</v>
      </c>
      <c r="BA2030" s="105">
        <f>_xll.qlCalendarAdvance(Calendar,BA2029,AY2030,"f",,Trigger)</f>
        <v>53547</v>
      </c>
      <c r="BB2030" s="105">
        <f>_xll.qlInterestRateIndexMaturity(Currency&amp;"ibor"&amp;Tenor,BA2030,Trigger)</f>
        <v>53912</v>
      </c>
      <c r="BC2030" s="257">
        <f>_xll.qlIndexFixing($AC$5,AZ2030,TRUE,_xll.ohTrigger(Trigger,Trigger12M))</f>
        <v>1.4986301243583161E-2</v>
      </c>
      <c r="BD2030" s="257">
        <f>_xll.qlIndexFixing($BE$1,AZ2030,TRUE,_xll.ohTrigger(Trigger,Trigger12M))</f>
        <v>1.4387489894314112E-2</v>
      </c>
    </row>
    <row r="2031" spans="51:56" ht="11.25" customHeight="1" x14ac:dyDescent="0.25">
      <c r="AY2031" s="106" t="s">
        <v>83</v>
      </c>
      <c r="AZ2031" s="105">
        <f>_xll.qlInterestRateIndexFixingDate(Currency&amp;"ibor"&amp;Tenor,BA2031,Trigger)</f>
        <v>53552</v>
      </c>
      <c r="BA2031" s="105">
        <f>_xll.qlCalendarAdvance(Calendar,BA2030,AY2031,"f",,Trigger)</f>
        <v>53554</v>
      </c>
      <c r="BB2031" s="105">
        <f>_xll.qlInterestRateIndexMaturity(Currency&amp;"ibor"&amp;Tenor,BA2031,Trigger)</f>
        <v>53919</v>
      </c>
      <c r="BC2031" s="257">
        <f>_xll.qlIndexFixing($AC$5,AZ2031,TRUE,_xll.ohTrigger(Trigger,Trigger12M))</f>
        <v>1.4986446258022632E-2</v>
      </c>
      <c r="BD2031" s="257">
        <f>_xll.qlIndexFixing($BE$1,AZ2031,TRUE,_xll.ohTrigger(Trigger,Trigger12M))</f>
        <v>1.4387063162030631E-2</v>
      </c>
    </row>
    <row r="2032" spans="51:56" ht="11.25" customHeight="1" x14ac:dyDescent="0.25">
      <c r="AY2032" s="106" t="s">
        <v>83</v>
      </c>
      <c r="AZ2032" s="105">
        <f>_xll.qlInterestRateIndexFixingDate(Currency&amp;"ibor"&amp;Tenor,BA2032,Trigger)</f>
        <v>53559</v>
      </c>
      <c r="BA2032" s="105">
        <f>_xll.qlCalendarAdvance(Calendar,BA2031,AY2032,"f",,Trigger)</f>
        <v>53561</v>
      </c>
      <c r="BB2032" s="105">
        <f>_xll.qlInterestRateIndexMaturity(Currency&amp;"ibor"&amp;Tenor,BA2032,Trigger)</f>
        <v>53926</v>
      </c>
      <c r="BC2032" s="257">
        <f>_xll.qlIndexFixing($AC$5,AZ2032,TRUE,_xll.ohTrigger(Trigger,Trigger12M))</f>
        <v>1.4986590091410134E-2</v>
      </c>
      <c r="BD2032" s="257">
        <f>_xll.qlIndexFixing($BE$1,AZ2032,TRUE,_xll.ohTrigger(Trigger,Trigger12M))</f>
        <v>1.4386625438791495E-2</v>
      </c>
    </row>
    <row r="2033" spans="51:56" ht="11.25" customHeight="1" x14ac:dyDescent="0.25">
      <c r="AY2033" s="106" t="s">
        <v>83</v>
      </c>
      <c r="AZ2033" s="105">
        <f>_xll.qlInterestRateIndexFixingDate(Currency&amp;"ibor"&amp;Tenor,BA2033,Trigger)</f>
        <v>53566</v>
      </c>
      <c r="BA2033" s="105">
        <f>_xll.qlCalendarAdvance(Calendar,BA2032,AY2033,"f",,Trigger)</f>
        <v>53568</v>
      </c>
      <c r="BB2033" s="105">
        <f>_xll.qlInterestRateIndexMaturity(Currency&amp;"ibor"&amp;Tenor,BA2033,Trigger)</f>
        <v>53933</v>
      </c>
      <c r="BC2033" s="257">
        <f>_xll.qlIndexFixing($AC$5,AZ2033,TRUE,_xll.ohTrigger(Trigger,Trigger12M))</f>
        <v>1.4986732743745448E-2</v>
      </c>
      <c r="BD2033" s="257">
        <f>_xll.qlIndexFixing($BE$1,AZ2033,TRUE,_xll.ohTrigger(Trigger,Trigger12M))</f>
        <v>1.4386176703474536E-2</v>
      </c>
    </row>
    <row r="2034" spans="51:56" ht="11.25" customHeight="1" x14ac:dyDescent="0.25">
      <c r="AY2034" s="106" t="s">
        <v>83</v>
      </c>
      <c r="AZ2034" s="105">
        <f>_xll.qlInterestRateIndexFixingDate(Currency&amp;"ibor"&amp;Tenor,BA2034,Trigger)</f>
        <v>53573</v>
      </c>
      <c r="BA2034" s="105">
        <f>_xll.qlCalendarAdvance(Calendar,BA2033,AY2034,"f",,Trigger)</f>
        <v>53575</v>
      </c>
      <c r="BB2034" s="105">
        <f>_xll.qlInterestRateIndexMaturity(Currency&amp;"ibor"&amp;Tenor,BA2034,Trigger)</f>
        <v>53940</v>
      </c>
      <c r="BC2034" s="257">
        <f>_xll.qlIndexFixing($AC$5,AZ2034,TRUE,_xll.ohTrigger(Trigger,Trigger12M))</f>
        <v>1.4986874215028137E-2</v>
      </c>
      <c r="BD2034" s="257">
        <f>_xll.qlIndexFixing($BE$1,AZ2034,TRUE,_xll.ohTrigger(Trigger,Trigger12M))</f>
        <v>1.4385716934956704E-2</v>
      </c>
    </row>
    <row r="2035" spans="51:56" ht="11.25" customHeight="1" x14ac:dyDescent="0.25">
      <c r="AY2035" s="106" t="s">
        <v>83</v>
      </c>
      <c r="AZ2035" s="105">
        <f>_xll.qlInterestRateIndexFixingDate(Currency&amp;"ibor"&amp;Tenor,BA2035,Trigger)</f>
        <v>53580</v>
      </c>
      <c r="BA2035" s="105">
        <f>_xll.qlCalendarAdvance(Calendar,BA2034,AY2035,"f",,Trigger)</f>
        <v>53582</v>
      </c>
      <c r="BB2035" s="105">
        <f>_xll.qlInterestRateIndexMaturity(Currency&amp;"ibor"&amp;Tenor,BA2035,Trigger)</f>
        <v>53947</v>
      </c>
      <c r="BC2035" s="257">
        <f>_xll.qlIndexFixing($AC$5,AZ2035,TRUE,_xll.ohTrigger(Trigger,Trigger12M))</f>
        <v>1.4987014505257979E-2</v>
      </c>
      <c r="BD2035" s="257">
        <f>_xll.qlIndexFixing($BE$1,AZ2035,TRUE,_xll.ohTrigger(Trigger,Trigger12M))</f>
        <v>1.4385246112117138E-2</v>
      </c>
    </row>
    <row r="2036" spans="51:56" ht="11.25" customHeight="1" x14ac:dyDescent="0.25">
      <c r="AY2036" s="106" t="s">
        <v>83</v>
      </c>
      <c r="AZ2036" s="105">
        <f>_xll.qlInterestRateIndexFixingDate(Currency&amp;"ibor"&amp;Tenor,BA2036,Trigger)</f>
        <v>53587</v>
      </c>
      <c r="BA2036" s="105">
        <f>_xll.qlCalendarAdvance(Calendar,BA2035,AY2036,"f",,Trigger)</f>
        <v>53589</v>
      </c>
      <c r="BB2036" s="105">
        <f>_xll.qlInterestRateIndexMaturity(Currency&amp;"ibor"&amp;Tenor,BA2036,Trigger)</f>
        <v>53954</v>
      </c>
      <c r="BC2036" s="257">
        <f>_xll.qlIndexFixing($AC$5,AZ2036,TRUE,_xll.ohTrigger(Trigger,Trigger12M))</f>
        <v>1.4987153614434322E-2</v>
      </c>
      <c r="BD2036" s="257">
        <f>_xll.qlIndexFixing($BE$1,AZ2036,TRUE,_xll.ohTrigger(Trigger,Trigger12M))</f>
        <v>1.4384764213833888E-2</v>
      </c>
    </row>
    <row r="2037" spans="51:56" ht="11.25" customHeight="1" x14ac:dyDescent="0.25">
      <c r="AY2037" s="106" t="s">
        <v>83</v>
      </c>
      <c r="AZ2037" s="105">
        <f>_xll.qlInterestRateIndexFixingDate(Currency&amp;"ibor"&amp;Tenor,BA2037,Trigger)</f>
        <v>53594</v>
      </c>
      <c r="BA2037" s="105">
        <f>_xll.qlCalendarAdvance(Calendar,BA2036,AY2037,"f",,Trigger)</f>
        <v>53596</v>
      </c>
      <c r="BB2037" s="105">
        <f>_xll.qlInterestRateIndexMaturity(Currency&amp;"ibor"&amp;Tenor,BA2037,Trigger)</f>
        <v>53961</v>
      </c>
      <c r="BC2037" s="257">
        <f>_xll.qlIndexFixing($AC$5,AZ2037,TRUE,_xll.ohTrigger(Trigger,Trigger12M))</f>
        <v>1.4987291542556288E-2</v>
      </c>
      <c r="BD2037" s="257">
        <f>_xll.qlIndexFixing($BE$1,AZ2037,TRUE,_xll.ohTrigger(Trigger,Trigger12M))</f>
        <v>1.4384271218986312E-2</v>
      </c>
    </row>
    <row r="2038" spans="51:56" ht="11.25" customHeight="1" x14ac:dyDescent="0.25">
      <c r="AY2038" s="106" t="s">
        <v>83</v>
      </c>
      <c r="AZ2038" s="105">
        <f>_xll.qlInterestRateIndexFixingDate(Currency&amp;"ibor"&amp;Tenor,BA2038,Trigger)</f>
        <v>53601</v>
      </c>
      <c r="BA2038" s="105">
        <f>_xll.qlCalendarAdvance(Calendar,BA2037,AY2038,"f",,Trigger)</f>
        <v>53603</v>
      </c>
      <c r="BB2038" s="105">
        <f>_xll.qlInterestRateIndexMaturity(Currency&amp;"ibor"&amp;Tenor,BA2038,Trigger)</f>
        <v>53968</v>
      </c>
      <c r="BC2038" s="257">
        <f>_xll.qlIndexFixing($AC$5,AZ2038,TRUE,_xll.ohTrigger(Trigger,Trigger12M))</f>
        <v>1.4987428289623874E-2</v>
      </c>
      <c r="BD2038" s="257">
        <f>_xll.qlIndexFixing($BE$1,AZ2038,TRUE,_xll.ohTrigger(Trigger,Trigger12M))</f>
        <v>1.4383767106453334E-2</v>
      </c>
    </row>
    <row r="2039" spans="51:56" ht="11.25" customHeight="1" x14ac:dyDescent="0.25">
      <c r="AY2039" s="106" t="s">
        <v>83</v>
      </c>
      <c r="AZ2039" s="105">
        <f>_xll.qlInterestRateIndexFixingDate(Currency&amp;"ibor"&amp;Tenor,BA2039,Trigger)</f>
        <v>53608</v>
      </c>
      <c r="BA2039" s="105">
        <f>_xll.qlCalendarAdvance(Calendar,BA2038,AY2039,"f",,Trigger)</f>
        <v>53610</v>
      </c>
      <c r="BB2039" s="105">
        <f>_xll.qlInterestRateIndexMaturity(Currency&amp;"ibor"&amp;Tenor,BA2039,Trigger)</f>
        <v>53975</v>
      </c>
      <c r="BC2039" s="257">
        <f>_xll.qlIndexFixing($AC$5,AZ2039,TRUE,_xll.ohTrigger(Trigger,Trigger12M))</f>
        <v>1.4987563855636208E-2</v>
      </c>
      <c r="BD2039" s="257">
        <f>_xll.qlIndexFixing($BE$1,AZ2039,TRUE,_xll.ohTrigger(Trigger,Trigger12M))</f>
        <v>1.438325185511541E-2</v>
      </c>
    </row>
    <row r="2040" spans="51:56" ht="11.25" customHeight="1" x14ac:dyDescent="0.25">
      <c r="AY2040" s="106" t="s">
        <v>83</v>
      </c>
      <c r="AZ2040" s="105">
        <f>_xll.qlInterestRateIndexFixingDate(Currency&amp;"ibor"&amp;Tenor,BA2040,Trigger)</f>
        <v>53615</v>
      </c>
      <c r="BA2040" s="105">
        <f>_xll.qlCalendarAdvance(Calendar,BA2039,AY2040,"f",,Trigger)</f>
        <v>53617</v>
      </c>
      <c r="BB2040" s="105">
        <f>_xll.qlInterestRateIndexMaturity(Currency&amp;"ibor"&amp;Tenor,BA2040,Trigger)</f>
        <v>53982</v>
      </c>
      <c r="BC2040" s="257">
        <f>_xll.qlIndexFixing($AC$5,AZ2040,TRUE,_xll.ohTrigger(Trigger,Trigger12M))</f>
        <v>1.4987698240593289E-2</v>
      </c>
      <c r="BD2040" s="257">
        <f>_xll.qlIndexFixing($BE$1,AZ2040,TRUE,_xll.ohTrigger(Trigger,Trigger12M))</f>
        <v>1.4382725443852556E-2</v>
      </c>
    </row>
    <row r="2041" spans="51:56" ht="11.25" customHeight="1" x14ac:dyDescent="0.25">
      <c r="AY2041" s="106" t="s">
        <v>83</v>
      </c>
      <c r="AZ2041" s="105">
        <f>_xll.qlInterestRateIndexFixingDate(Currency&amp;"ibor"&amp;Tenor,BA2041,Trigger)</f>
        <v>53622</v>
      </c>
      <c r="BA2041" s="105">
        <f>_xll.qlCalendarAdvance(Calendar,BA2040,AY2041,"f",,Trigger)</f>
        <v>53624</v>
      </c>
      <c r="BB2041" s="105">
        <f>_xll.qlInterestRateIndexMaturity(Currency&amp;"ibor"&amp;Tenor,BA2041,Trigger)</f>
        <v>53989</v>
      </c>
      <c r="BC2041" s="257">
        <f>_xll.qlIndexFixing($AC$5,AZ2041,TRUE,_xll.ohTrigger(Trigger,Trigger12M))</f>
        <v>1.498783144449402E-2</v>
      </c>
      <c r="BD2041" s="257">
        <f>_xll.qlIndexFixing($BE$1,AZ2041,TRUE,_xll.ohTrigger(Trigger,Trigger12M))</f>
        <v>1.4382187851545448E-2</v>
      </c>
    </row>
    <row r="2042" spans="51:56" ht="11.25" customHeight="1" x14ac:dyDescent="0.25">
      <c r="AY2042" s="106" t="s">
        <v>83</v>
      </c>
      <c r="AZ2042" s="105">
        <f>_xll.qlInterestRateIndexFixingDate(Currency&amp;"ibor"&amp;Tenor,BA2042,Trigger)</f>
        <v>53629</v>
      </c>
      <c r="BA2042" s="105">
        <f>_xll.qlCalendarAdvance(Calendar,BA2041,AY2042,"f",,Trigger)</f>
        <v>53631</v>
      </c>
      <c r="BB2042" s="105">
        <f>_xll.qlInterestRateIndexMaturity(Currency&amp;"ibor"&amp;Tenor,BA2042,Trigger)</f>
        <v>53996</v>
      </c>
      <c r="BC2042" s="257">
        <f>_xll.qlIndexFixing($AC$5,AZ2042,TRUE,_xll.ohTrigger(Trigger,Trigger12M))</f>
        <v>1.4987963467338623E-2</v>
      </c>
      <c r="BD2042" s="257">
        <f>_xll.qlIndexFixing($BE$1,AZ2042,TRUE,_xll.ohTrigger(Trigger,Trigger12M))</f>
        <v>1.4381639057074758E-2</v>
      </c>
    </row>
    <row r="2043" spans="51:56" ht="11.25" customHeight="1" x14ac:dyDescent="0.25">
      <c r="AY2043" s="106" t="s">
        <v>83</v>
      </c>
      <c r="AZ2043" s="105">
        <f>_xll.qlInterestRateIndexFixingDate(Currency&amp;"ibor"&amp;Tenor,BA2043,Trigger)</f>
        <v>53636</v>
      </c>
      <c r="BA2043" s="105">
        <f>_xll.qlCalendarAdvance(Calendar,BA2042,AY2043,"f",,Trigger)</f>
        <v>53638</v>
      </c>
      <c r="BB2043" s="105">
        <f>_xll.qlInterestRateIndexMaturity(Currency&amp;"ibor"&amp;Tenor,BA2043,Trigger)</f>
        <v>54003</v>
      </c>
      <c r="BC2043" s="257">
        <f>_xll.qlIndexFixing($AC$5,AZ2043,TRUE,_xll.ohTrigger(Trigger,Trigger12M))</f>
        <v>1.4988094309126E-2</v>
      </c>
      <c r="BD2043" s="257">
        <f>_xll.qlIndexFixing($BE$1,AZ2043,TRUE,_xll.ohTrigger(Trigger,Trigger12M))</f>
        <v>1.4381079039322696E-2</v>
      </c>
    </row>
    <row r="2044" spans="51:56" ht="11.25" customHeight="1" x14ac:dyDescent="0.25">
      <c r="AY2044" s="106" t="s">
        <v>83</v>
      </c>
      <c r="AZ2044" s="105">
        <f>_xll.qlInterestRateIndexFixingDate(Currency&amp;"ibor"&amp;Tenor,BA2044,Trigger)</f>
        <v>53643</v>
      </c>
      <c r="BA2044" s="105">
        <f>_xll.qlCalendarAdvance(Calendar,BA2043,AY2044,"f",,Trigger)</f>
        <v>53645</v>
      </c>
      <c r="BB2044" s="105">
        <f>_xll.qlInterestRateIndexMaturity(Currency&amp;"ibor"&amp;Tenor,BA2044,Trigger)</f>
        <v>54010</v>
      </c>
      <c r="BC2044" s="257">
        <f>_xll.qlIndexFixing($AC$5,AZ2044,TRUE,_xll.ohTrigger(Trigger,Trigger12M))</f>
        <v>1.4988223969856152E-2</v>
      </c>
      <c r="BD2044" s="257">
        <f>_xll.qlIndexFixing($BE$1,AZ2044,TRUE,_xll.ohTrigger(Trigger,Trigger12M))</f>
        <v>1.4380507777171031E-2</v>
      </c>
    </row>
    <row r="2045" spans="51:56" ht="11.25" customHeight="1" x14ac:dyDescent="0.25">
      <c r="AY2045" s="106" t="s">
        <v>83</v>
      </c>
      <c r="AZ2045" s="105">
        <f>_xll.qlInterestRateIndexFixingDate(Currency&amp;"ibor"&amp;Tenor,BA2045,Trigger)</f>
        <v>53650</v>
      </c>
      <c r="BA2045" s="105">
        <f>_xll.qlCalendarAdvance(Calendar,BA2044,AY2045,"f",,Trigger)</f>
        <v>53652</v>
      </c>
      <c r="BB2045" s="105">
        <f>_xll.qlInterestRateIndexMaturity(Currency&amp;"ibor"&amp;Tenor,BA2045,Trigger)</f>
        <v>54017</v>
      </c>
      <c r="BC2045" s="257">
        <f>_xll.qlIndexFixing($AC$5,AZ2045,TRUE,_xll.ohTrigger(Trigger,Trigger12M))</f>
        <v>1.4988352449528423E-2</v>
      </c>
      <c r="BD2045" s="257">
        <f>_xll.qlIndexFixing($BE$1,AZ2045,TRUE,_xll.ohTrigger(Trigger,Trigger12M))</f>
        <v>1.4379925249501971E-2</v>
      </c>
    </row>
    <row r="2046" spans="51:56" ht="11.25" customHeight="1" x14ac:dyDescent="0.25">
      <c r="AY2046" s="106" t="s">
        <v>83</v>
      </c>
      <c r="AZ2046" s="105">
        <f>_xll.qlInterestRateIndexFixingDate(Currency&amp;"ibor"&amp;Tenor,BA2046,Trigger)</f>
        <v>53657</v>
      </c>
      <c r="BA2046" s="105">
        <f>_xll.qlCalendarAdvance(Calendar,BA2045,AY2046,"f",,Trigger)</f>
        <v>53659</v>
      </c>
      <c r="BB2046" s="105">
        <f>_xll.qlInterestRateIndexMaturity(Currency&amp;"ibor"&amp;Tenor,BA2046,Trigger)</f>
        <v>54024</v>
      </c>
      <c r="BC2046" s="257">
        <f>_xll.qlIndexFixing($AC$5,AZ2046,TRUE,_xll.ohTrigger(Trigger,Trigger12M))</f>
        <v>1.4988479748142594E-2</v>
      </c>
      <c r="BD2046" s="257">
        <f>_xll.qlIndexFixing($BE$1,AZ2046,TRUE,_xll.ohTrigger(Trigger,Trigger12M))</f>
        <v>1.4379331435198159E-2</v>
      </c>
    </row>
    <row r="2047" spans="51:56" ht="11.25" customHeight="1" x14ac:dyDescent="0.25">
      <c r="AY2047" s="106" t="s">
        <v>83</v>
      </c>
      <c r="AZ2047" s="105">
        <f>_xll.qlInterestRateIndexFixingDate(Currency&amp;"ibor"&amp;Tenor,BA2047,Trigger)</f>
        <v>53664</v>
      </c>
      <c r="BA2047" s="105">
        <f>_xll.qlCalendarAdvance(Calendar,BA2046,AY2047,"f",,Trigger)</f>
        <v>53666</v>
      </c>
      <c r="BB2047" s="105">
        <f>_xll.qlInterestRateIndexMaturity(Currency&amp;"ibor"&amp;Tenor,BA2047,Trigger)</f>
        <v>54031</v>
      </c>
      <c r="BC2047" s="257">
        <f>_xll.qlIndexFixing($AC$5,AZ2047,TRUE,_xll.ohTrigger(Trigger,Trigger12M))</f>
        <v>1.4988605865697786E-2</v>
      </c>
      <c r="BD2047" s="257">
        <f>_xll.qlIndexFixing($BE$1,AZ2047,TRUE,_xll.ohTrigger(Trigger,Trigger12M))</f>
        <v>1.4378726313143339E-2</v>
      </c>
    </row>
    <row r="2048" spans="51:56" ht="11.25" customHeight="1" x14ac:dyDescent="0.25">
      <c r="AY2048" s="106" t="s">
        <v>83</v>
      </c>
      <c r="AZ2048" s="105">
        <f>_xll.qlInterestRateIndexFixingDate(Currency&amp;"ibor"&amp;Tenor,BA2048,Trigger)</f>
        <v>53671</v>
      </c>
      <c r="BA2048" s="105">
        <f>_xll.qlCalendarAdvance(Calendar,BA2047,AY2048,"f",,Trigger)</f>
        <v>53673</v>
      </c>
      <c r="BB2048" s="105">
        <f>_xll.qlInterestRateIndexMaturity(Currency&amp;"ibor"&amp;Tenor,BA2048,Trigger)</f>
        <v>54038</v>
      </c>
      <c r="BC2048" s="257">
        <f>_xll.qlIndexFixing($AC$5,AZ2048,TRUE,_xll.ohTrigger(Trigger,Trigger12M))</f>
        <v>1.4988730802193566E-2</v>
      </c>
      <c r="BD2048" s="257">
        <f>_xll.qlIndexFixing($BE$1,AZ2048,TRUE,_xll.ohTrigger(Trigger,Trigger12M))</f>
        <v>1.4378109862220594E-2</v>
      </c>
    </row>
    <row r="2049" spans="51:56" ht="11.25" customHeight="1" x14ac:dyDescent="0.25">
      <c r="AY2049" s="106" t="s">
        <v>83</v>
      </c>
      <c r="AZ2049" s="105">
        <f>_xll.qlInterestRateIndexFixingDate(Currency&amp;"ibor"&amp;Tenor,BA2049,Trigger)</f>
        <v>53678</v>
      </c>
      <c r="BA2049" s="105">
        <f>_xll.qlCalendarAdvance(Calendar,BA2048,AY2049,"f",,Trigger)</f>
        <v>53680</v>
      </c>
      <c r="BB2049" s="105">
        <f>_xll.qlInterestRateIndexMaturity(Currency&amp;"ibor"&amp;Tenor,BA2049,Trigger)</f>
        <v>54045</v>
      </c>
      <c r="BC2049" s="257">
        <f>_xll.qlIndexFixing($AC$5,AZ2049,TRUE,_xll.ohTrigger(Trigger,Trigger12M))</f>
        <v>1.4988854557629931E-2</v>
      </c>
      <c r="BD2049" s="257">
        <f>_xll.qlIndexFixing($BE$1,AZ2049,TRUE,_xll.ohTrigger(Trigger,Trigger12M))</f>
        <v>1.4377482061314537E-2</v>
      </c>
    </row>
    <row r="2050" spans="51:56" ht="11.25" customHeight="1" x14ac:dyDescent="0.25">
      <c r="AY2050" s="106" t="s">
        <v>83</v>
      </c>
      <c r="AZ2050" s="105">
        <f>_xll.qlInterestRateIndexFixingDate(Currency&amp;"ibor"&amp;Tenor,BA2050,Trigger)</f>
        <v>53682</v>
      </c>
      <c r="BA2050" s="105">
        <f>_xll.qlCalendarAdvance(Calendar,BA2049,AY2050,"f",,Trigger)</f>
        <v>53688</v>
      </c>
      <c r="BB2050" s="105">
        <f>_xll.qlInterestRateIndexMaturity(Currency&amp;"ibor"&amp;Tenor,BA2050,Trigger)</f>
        <v>54053</v>
      </c>
      <c r="BC2050" s="257">
        <f>_xll.qlIndexFixing($AC$5,AZ2050,TRUE,_xll.ohTrigger(Trigger,Trigger12M))</f>
        <v>1.4988994546218104E-2</v>
      </c>
      <c r="BD2050" s="257">
        <f>_xll.qlIndexFixing($BE$1,AZ2050,TRUE,_xll.ohTrigger(Trigger,Trigger12M))</f>
        <v>1.437675064953868E-2</v>
      </c>
    </row>
    <row r="2051" spans="51:56" ht="11.25" customHeight="1" x14ac:dyDescent="0.25">
      <c r="AY2051" s="106" t="s">
        <v>83</v>
      </c>
      <c r="AZ2051" s="105">
        <f>_xll.qlInterestRateIndexFixingDate(Currency&amp;"ibor"&amp;Tenor,BA2051,Trigger)</f>
        <v>53692</v>
      </c>
      <c r="BA2051" s="105">
        <f>_xll.qlCalendarAdvance(Calendar,BA2050,AY2051,"f",,Trigger)</f>
        <v>53695</v>
      </c>
      <c r="BB2051" s="105">
        <f>_xll.qlInterestRateIndexMaturity(Currency&amp;"ibor"&amp;Tenor,BA2051,Trigger)</f>
        <v>54060</v>
      </c>
      <c r="BC2051" s="257">
        <f>_xll.qlIndexFixing($AC$5,AZ2051,TRUE,_xll.ohTrigger(Trigger,Trigger12M))</f>
        <v>1.498911577081077E-2</v>
      </c>
      <c r="BD2051" s="257">
        <f>_xll.qlIndexFixing($BE$1,AZ2051,TRUE,_xll.ohTrigger(Trigger,Trigger12M))</f>
        <v>1.437609845613671E-2</v>
      </c>
    </row>
    <row r="2052" spans="51:56" ht="11.25" customHeight="1" x14ac:dyDescent="0.25">
      <c r="AY2052" s="106" t="s">
        <v>83</v>
      </c>
      <c r="AZ2052" s="105">
        <f>_xll.qlInterestRateIndexFixingDate(Currency&amp;"ibor"&amp;Tenor,BA2052,Trigger)</f>
        <v>53700</v>
      </c>
      <c r="BA2052" s="105">
        <f>_xll.qlCalendarAdvance(Calendar,BA2051,AY2052,"f",,Trigger)</f>
        <v>53702</v>
      </c>
      <c r="BB2052" s="105">
        <f>_xll.qlInterestRateIndexMaturity(Currency&amp;"ibor"&amp;Tenor,BA2052,Trigger)</f>
        <v>54067</v>
      </c>
      <c r="BC2052" s="257">
        <f>_xll.qlIndexFixing($AC$5,AZ2052,TRUE,_xll.ohTrigger(Trigger,Trigger12M))</f>
        <v>1.4989235814342488E-2</v>
      </c>
      <c r="BD2052" s="257">
        <f>_xll.qlIndexFixing($BE$1,AZ2052,TRUE,_xll.ohTrigger(Trigger,Trigger12M))</f>
        <v>1.4375434846390049E-2</v>
      </c>
    </row>
    <row r="2053" spans="51:56" ht="11.25" customHeight="1" x14ac:dyDescent="0.25">
      <c r="AY2053" s="106" t="s">
        <v>83</v>
      </c>
      <c r="AZ2053" s="105">
        <f>_xll.qlInterestRateIndexFixingDate(Currency&amp;"ibor"&amp;Tenor,BA2053,Trigger)</f>
        <v>53707</v>
      </c>
      <c r="BA2053" s="105">
        <f>_xll.qlCalendarAdvance(Calendar,BA2052,AY2053,"f",,Trigger)</f>
        <v>53709</v>
      </c>
      <c r="BB2053" s="105">
        <f>_xll.qlInterestRateIndexMaturity(Currency&amp;"ibor"&amp;Tenor,BA2053,Trigger)</f>
        <v>54074</v>
      </c>
      <c r="BC2053" s="257">
        <f>_xll.qlIndexFixing($AC$5,AZ2053,TRUE,_xll.ohTrigger(Trigger,Trigger12M))</f>
        <v>1.4989354676812601E-2</v>
      </c>
      <c r="BD2053" s="257">
        <f>_xll.qlIndexFixing($BE$1,AZ2053,TRUE,_xll.ohTrigger(Trigger,Trigger12M))</f>
        <v>1.437475979918419E-2</v>
      </c>
    </row>
    <row r="2054" spans="51:56" ht="11.25" customHeight="1" x14ac:dyDescent="0.25">
      <c r="AY2054" s="106" t="s">
        <v>83</v>
      </c>
      <c r="AZ2054" s="105">
        <f>_xll.qlInterestRateIndexFixingDate(Currency&amp;"ibor"&amp;Tenor,BA2054,Trigger)</f>
        <v>53714</v>
      </c>
      <c r="BA2054" s="105">
        <f>_xll.qlCalendarAdvance(Calendar,BA2053,AY2054,"f",,Trigger)</f>
        <v>53716</v>
      </c>
      <c r="BB2054" s="105">
        <f>_xll.qlInterestRateIndexMaturity(Currency&amp;"ibor"&amp;Tenor,BA2054,Trigger)</f>
        <v>54081</v>
      </c>
      <c r="BC2054" s="257">
        <f>_xll.qlIndexFixing($AC$5,AZ2054,TRUE,_xll.ohTrigger(Trigger,Trigger12M))</f>
        <v>1.4989472358221109E-2</v>
      </c>
      <c r="BD2054" s="257">
        <f>_xll.qlIndexFixing($BE$1,AZ2054,TRUE,_xll.ohTrigger(Trigger,Trigger12M))</f>
        <v>1.4374073293405719E-2</v>
      </c>
    </row>
    <row r="2055" spans="51:56" ht="11.25" customHeight="1" x14ac:dyDescent="0.25">
      <c r="AY2055" s="106" t="s">
        <v>83</v>
      </c>
      <c r="AZ2055" s="105">
        <f>_xll.qlInterestRateIndexFixingDate(Currency&amp;"ibor"&amp;Tenor,BA2055,Trigger)</f>
        <v>53721</v>
      </c>
      <c r="BA2055" s="105">
        <f>_xll.qlCalendarAdvance(Calendar,BA2054,AY2055,"f",,Trigger)</f>
        <v>53723</v>
      </c>
      <c r="BB2055" s="105">
        <f>_xll.qlInterestRateIndexMaturity(Currency&amp;"ibor"&amp;Tenor,BA2055,Trigger)</f>
        <v>54088</v>
      </c>
      <c r="BC2055" s="257">
        <f>_xll.qlIndexFixing($AC$5,AZ2055,TRUE,_xll.ohTrigger(Trigger,Trigger12M))</f>
        <v>1.4989588858566917E-2</v>
      </c>
      <c r="BD2055" s="257">
        <f>_xll.qlIndexFixing($BE$1,AZ2055,TRUE,_xll.ohTrigger(Trigger,Trigger12M))</f>
        <v>1.4373375307941662E-2</v>
      </c>
    </row>
    <row r="2056" spans="51:56" ht="11.25" customHeight="1" x14ac:dyDescent="0.25">
      <c r="AY2056" s="106" t="s">
        <v>83</v>
      </c>
      <c r="AZ2056" s="105">
        <f>_xll.qlInterestRateIndexFixingDate(Currency&amp;"ibor"&amp;Tenor,BA2056,Trigger)</f>
        <v>53728</v>
      </c>
      <c r="BA2056" s="105">
        <f>_xll.qlCalendarAdvance(Calendar,BA2055,AY2056,"f",,Trigger)</f>
        <v>53730</v>
      </c>
      <c r="BB2056" s="105">
        <f>_xll.qlInterestRateIndexMaturity(Currency&amp;"ibor"&amp;Tenor,BA2056,Trigger)</f>
        <v>54095</v>
      </c>
      <c r="BC2056" s="257">
        <f>_xll.qlIndexFixing($AC$5,AZ2056,TRUE,_xll.ohTrigger(Trigger,Trigger12M))</f>
        <v>1.4989704177850246E-2</v>
      </c>
      <c r="BD2056" s="257">
        <f>_xll.qlIndexFixing($BE$1,AZ2056,TRUE,_xll.ohTrigger(Trigger,Trigger12M))</f>
        <v>1.4372665821679046E-2</v>
      </c>
    </row>
    <row r="2057" spans="51:56" ht="11.25" customHeight="1" x14ac:dyDescent="0.25">
      <c r="AY2057" s="106" t="s">
        <v>83</v>
      </c>
      <c r="AZ2057" s="105">
        <f>_xll.qlInterestRateIndexFixingDate(Currency&amp;"ibor"&amp;Tenor,BA2057,Trigger)</f>
        <v>53735</v>
      </c>
      <c r="BA2057" s="105">
        <f>_xll.qlCalendarAdvance(Calendar,BA2056,AY2057,"f",,Trigger)</f>
        <v>53737</v>
      </c>
      <c r="BB2057" s="105">
        <f>_xll.qlInterestRateIndexMaturity(Currency&amp;"ibor"&amp;Tenor,BA2057,Trigger)</f>
        <v>54102</v>
      </c>
      <c r="BC2057" s="257">
        <f>_xll.qlIndexFixing($AC$5,AZ2057,TRUE,_xll.ohTrigger(Trigger,Trigger12M))</f>
        <v>1.4989818316070436E-2</v>
      </c>
      <c r="BD2057" s="257">
        <f>_xll.qlIndexFixing($BE$1,AZ2057,TRUE,_xll.ohTrigger(Trigger,Trigger12M))</f>
        <v>1.4371944813505771E-2</v>
      </c>
    </row>
    <row r="2058" spans="51:56" ht="11.25" customHeight="1" x14ac:dyDescent="0.25">
      <c r="AY2058" s="106" t="s">
        <v>83</v>
      </c>
      <c r="AZ2058" s="105">
        <f>_xll.qlInterestRateIndexFixingDate(Currency&amp;"ibor"&amp;Tenor,BA2058,Trigger)</f>
        <v>53742</v>
      </c>
      <c r="BA2058" s="105">
        <f>_xll.qlCalendarAdvance(Calendar,BA2057,AY2058,"f",,Trigger)</f>
        <v>53744</v>
      </c>
      <c r="BB2058" s="105">
        <f>_xll.qlInterestRateIndexMaturity(Currency&amp;"ibor"&amp;Tenor,BA2058,Trigger)</f>
        <v>54109</v>
      </c>
      <c r="BC2058" s="257">
        <f>_xll.qlIndexFixing($AC$5,AZ2058,TRUE,_xll.ohTrigger(Trigger,Trigger12M))</f>
        <v>1.4989931273227489E-2</v>
      </c>
      <c r="BD2058" s="257">
        <f>_xll.qlIndexFixing($BE$1,AZ2058,TRUE,_xll.ohTrigger(Trigger,Trigger12M))</f>
        <v>1.4371212262309739E-2</v>
      </c>
    </row>
    <row r="2059" spans="51:56" ht="11.25" customHeight="1" x14ac:dyDescent="0.25">
      <c r="AY2059" s="106" t="s">
        <v>83</v>
      </c>
      <c r="AZ2059" s="105">
        <f>_xll.qlInterestRateIndexFixingDate(Currency&amp;"ibor"&amp;Tenor,BA2059,Trigger)</f>
        <v>53749</v>
      </c>
      <c r="BA2059" s="105">
        <f>_xll.qlCalendarAdvance(Calendar,BA2058,AY2059,"f",,Trigger)</f>
        <v>53751</v>
      </c>
      <c r="BB2059" s="105">
        <f>_xll.qlInterestRateIndexMaturity(Currency&amp;"ibor"&amp;Tenor,BA2059,Trigger)</f>
        <v>54116</v>
      </c>
      <c r="BC2059" s="257">
        <f>_xll.qlIndexFixing($AC$5,AZ2059,TRUE,_xll.ohTrigger(Trigger,Trigger12M))</f>
        <v>1.4990043049320308E-2</v>
      </c>
      <c r="BD2059" s="257">
        <f>_xll.qlIndexFixing($BE$1,AZ2059,TRUE,_xll.ohTrigger(Trigger,Trigger12M))</f>
        <v>1.4370468146980165E-2</v>
      </c>
    </row>
    <row r="2060" spans="51:56" ht="11.25" customHeight="1" x14ac:dyDescent="0.25">
      <c r="AY2060" s="106" t="s">
        <v>83</v>
      </c>
      <c r="AZ2060" s="105">
        <f>_xll.qlInterestRateIndexFixingDate(Currency&amp;"ibor"&amp;Tenor,BA2060,Trigger)</f>
        <v>53756</v>
      </c>
      <c r="BA2060" s="105">
        <f>_xll.qlCalendarAdvance(Calendar,BA2059,AY2060,"f",,Trigger)</f>
        <v>53758</v>
      </c>
      <c r="BB2060" s="105">
        <f>_xll.qlInterestRateIndexMaturity(Currency&amp;"ibor"&amp;Tenor,BA2060,Trigger)</f>
        <v>54126</v>
      </c>
      <c r="BC2060" s="257">
        <f>_xll.qlIndexFixing($AC$5,AZ2060,TRUE,_xll.ohTrigger(Trigger,Trigger12M))</f>
        <v>1.4991216699411938E-2</v>
      </c>
      <c r="BD2060" s="257">
        <f>_xll.qlIndexFixing($BE$1,AZ2060,TRUE,_xll.ohTrigger(Trigger,Trigger12M))</f>
        <v>1.4370383522153167E-2</v>
      </c>
    </row>
    <row r="2061" spans="51:56" ht="11.25" customHeight="1" x14ac:dyDescent="0.25">
      <c r="AY2061" s="106" t="s">
        <v>83</v>
      </c>
      <c r="AZ2061" s="105">
        <f>_xll.qlInterestRateIndexFixingDate(Currency&amp;"ibor"&amp;Tenor,BA2061,Trigger)</f>
        <v>53763</v>
      </c>
      <c r="BA2061" s="105">
        <f>_xll.qlCalendarAdvance(Calendar,BA2060,AY2061,"f",,Trigger)</f>
        <v>53765</v>
      </c>
      <c r="BB2061" s="105">
        <f>_xll.qlInterestRateIndexMaturity(Currency&amp;"ibor"&amp;Tenor,BA2061,Trigger)</f>
        <v>54133</v>
      </c>
      <c r="BC2061" s="257">
        <f>_xll.qlIndexFixing($AC$5,AZ2061,TRUE,_xll.ohTrigger(Trigger,Trigger12M))</f>
        <v>1.4991334053442778E-2</v>
      </c>
      <c r="BD2061" s="257">
        <f>_xll.qlIndexFixing($BE$1,AZ2061,TRUE,_xll.ohTrigger(Trigger,Trigger12M))</f>
        <v>1.4369613594371418E-2</v>
      </c>
    </row>
    <row r="2062" spans="51:56" ht="11.25" customHeight="1" x14ac:dyDescent="0.25">
      <c r="AY2062" s="106" t="s">
        <v>83</v>
      </c>
      <c r="AZ2062" s="105">
        <f>_xll.qlInterestRateIndexFixingDate(Currency&amp;"ibor"&amp;Tenor,BA2062,Trigger)</f>
        <v>53770</v>
      </c>
      <c r="BA2062" s="105">
        <f>_xll.qlCalendarAdvance(Calendar,BA2061,AY2062,"f",,Trigger)</f>
        <v>53772</v>
      </c>
      <c r="BB2062" s="105">
        <f>_xll.qlInterestRateIndexMaturity(Currency&amp;"ibor"&amp;Tenor,BA2062,Trigger)</f>
        <v>54140</v>
      </c>
      <c r="BC2062" s="257">
        <f>_xll.qlIndexFixing($AC$5,AZ2062,TRUE,_xll.ohTrigger(Trigger,Trigger12M))</f>
        <v>1.4991450235893178E-2</v>
      </c>
      <c r="BD2062" s="257">
        <f>_xll.qlIndexFixing($BE$1,AZ2062,TRUE,_xll.ohTrigger(Trigger,Trigger12M))</f>
        <v>1.4368832033223661E-2</v>
      </c>
    </row>
    <row r="2063" spans="51:56" ht="11.25" customHeight="1" x14ac:dyDescent="0.25">
      <c r="AY2063" s="106" t="s">
        <v>83</v>
      </c>
      <c r="AZ2063" s="105">
        <f>_xll.qlInterestRateIndexFixingDate(Currency&amp;"ibor"&amp;Tenor,BA2063,Trigger)</f>
        <v>53777</v>
      </c>
      <c r="BA2063" s="105">
        <f>_xll.qlCalendarAdvance(Calendar,BA2062,AY2063,"f",,Trigger)</f>
        <v>53779</v>
      </c>
      <c r="BB2063" s="105">
        <f>_xll.qlInterestRateIndexMaturity(Currency&amp;"ibor"&amp;Tenor,BA2063,Trigger)</f>
        <v>54147</v>
      </c>
      <c r="BC2063" s="257">
        <f>_xll.qlIndexFixing($AC$5,AZ2063,TRUE,_xll.ohTrigger(Trigger,Trigger12M))</f>
        <v>1.4991565246762919E-2</v>
      </c>
      <c r="BD2063" s="257">
        <f>_xll.qlIndexFixing($BE$1,AZ2063,TRUE,_xll.ohTrigger(Trigger,Trigger12M))</f>
        <v>1.4368038817598305E-2</v>
      </c>
    </row>
    <row r="2064" spans="51:56" ht="11.25" customHeight="1" x14ac:dyDescent="0.25">
      <c r="AY2064" s="106" t="s">
        <v>83</v>
      </c>
      <c r="AZ2064" s="105">
        <f>_xll.qlInterestRateIndexFixingDate(Currency&amp;"ibor"&amp;Tenor,BA2064,Trigger)</f>
        <v>53784</v>
      </c>
      <c r="BA2064" s="105">
        <f>_xll.qlCalendarAdvance(Calendar,BA2063,AY2064,"f",,Trigger)</f>
        <v>53786</v>
      </c>
      <c r="BB2064" s="105">
        <f>_xll.qlInterestRateIndexMaturity(Currency&amp;"ibor"&amp;Tenor,BA2064,Trigger)</f>
        <v>54155</v>
      </c>
      <c r="BC2064" s="257">
        <f>_xll.qlIndexFixing($AC$5,AZ2064,TRUE,_xll.ohTrigger(Trigger,Trigger12M))</f>
        <v>1.4992044317428874E-2</v>
      </c>
      <c r="BD2064" s="257">
        <f>_xll.qlIndexFixing($BE$1,AZ2064,TRUE,_xll.ohTrigger(Trigger,Trigger12M))</f>
        <v>1.4367453953891343E-2</v>
      </c>
    </row>
    <row r="2065" spans="51:56" ht="11.25" customHeight="1" x14ac:dyDescent="0.25">
      <c r="AY2065" s="106" t="s">
        <v>83</v>
      </c>
      <c r="AZ2065" s="105">
        <f>_xll.qlInterestRateIndexFixingDate(Currency&amp;"ibor"&amp;Tenor,BA2065,Trigger)</f>
        <v>53791</v>
      </c>
      <c r="BA2065" s="105">
        <f>_xll.qlCalendarAdvance(Calendar,BA2064,AY2065,"f",,Trigger)</f>
        <v>53793</v>
      </c>
      <c r="BB2065" s="105">
        <f>_xll.qlInterestRateIndexMaturity(Currency&amp;"ibor"&amp;Tenor,BA2065,Trigger)</f>
        <v>54161</v>
      </c>
      <c r="BC2065" s="257">
        <f>_xll.qlIndexFixing($AC$5,AZ2065,TRUE,_xll.ohTrigger(Trigger,Trigger12M))</f>
        <v>1.4991791753759122E-2</v>
      </c>
      <c r="BD2065" s="257">
        <f>_xll.qlIndexFixing($BE$1,AZ2065,TRUE,_xll.ohTrigger(Trigger,Trigger12M))</f>
        <v>1.4366417338469948E-2</v>
      </c>
    </row>
    <row r="2066" spans="51:56" ht="11.25" customHeight="1" x14ac:dyDescent="0.25">
      <c r="AY2066" s="106" t="s">
        <v>83</v>
      </c>
      <c r="AZ2066" s="105">
        <f>_xll.qlInterestRateIndexFixingDate(Currency&amp;"ibor"&amp;Tenor,BA2066,Trigger)</f>
        <v>53798</v>
      </c>
      <c r="BA2066" s="105">
        <f>_xll.qlCalendarAdvance(Calendar,BA2065,AY2066,"f",,Trigger)</f>
        <v>53800</v>
      </c>
      <c r="BB2066" s="105">
        <f>_xll.qlInterestRateIndexMaturity(Currency&amp;"ibor"&amp;Tenor,BA2066,Trigger)</f>
        <v>54168</v>
      </c>
      <c r="BC2066" s="257">
        <f>_xll.qlIndexFixing($AC$5,AZ2066,TRUE,_xll.ohTrigger(Trigger,Trigger12M))</f>
        <v>1.4991903249884714E-2</v>
      </c>
      <c r="BD2066" s="257">
        <f>_xll.qlIndexFixing($BE$1,AZ2066,TRUE,_xll.ohTrigger(Trigger,Trigger12M))</f>
        <v>1.4365589032745938E-2</v>
      </c>
    </row>
    <row r="2067" spans="51:56" ht="11.25" customHeight="1" x14ac:dyDescent="0.25">
      <c r="AY2067" s="106" t="s">
        <v>83</v>
      </c>
      <c r="AZ2067" s="105">
        <f>_xll.qlInterestRateIndexFixingDate(Currency&amp;"ibor"&amp;Tenor,BA2067,Trigger)</f>
        <v>53805</v>
      </c>
      <c r="BA2067" s="105">
        <f>_xll.qlCalendarAdvance(Calendar,BA2066,AY2067,"f",,Trigger)</f>
        <v>53807</v>
      </c>
      <c r="BB2067" s="105">
        <f>_xll.qlInterestRateIndexMaturity(Currency&amp;"ibor"&amp;Tenor,BA2067,Trigger)</f>
        <v>54175</v>
      </c>
      <c r="BC2067" s="257">
        <f>_xll.qlIndexFixing($AC$5,AZ2067,TRUE,_xll.ohTrigger(Trigger,Trigger12M))</f>
        <v>1.4992013574427912E-2</v>
      </c>
      <c r="BD2067" s="257">
        <f>_xll.qlIndexFixing($BE$1,AZ2067,TRUE,_xll.ohTrigger(Trigger,Trigger12M))</f>
        <v>1.4364748988102525E-2</v>
      </c>
    </row>
    <row r="2068" spans="51:56" ht="11.25" customHeight="1" x14ac:dyDescent="0.25">
      <c r="AY2068" s="106" t="s">
        <v>83</v>
      </c>
      <c r="AZ2068" s="105">
        <f>_xll.qlInterestRateIndexFixingDate(Currency&amp;"ibor"&amp;Tenor,BA2068,Trigger)</f>
        <v>53811</v>
      </c>
      <c r="BA2068" s="105">
        <f>_xll.qlCalendarAdvance(Calendar,BA2067,AY2068,"f",,Trigger)</f>
        <v>53814</v>
      </c>
      <c r="BB2068" s="105">
        <f>_xll.qlInterestRateIndexMaturity(Currency&amp;"ibor"&amp;Tenor,BA2068,Trigger)</f>
        <v>54182</v>
      </c>
      <c r="BC2068" s="257">
        <f>_xll.qlIndexFixing($AC$5,AZ2068,TRUE,_xll.ohTrigger(Trigger,Trigger12M))</f>
        <v>1.4992122727388495E-2</v>
      </c>
      <c r="BD2068" s="257">
        <f>_xll.qlIndexFixing($BE$1,AZ2068,TRUE,_xll.ohTrigger(Trigger,Trigger12M))</f>
        <v>1.4363897183429859E-2</v>
      </c>
    </row>
    <row r="2069" spans="51:56" ht="11.25" customHeight="1" x14ac:dyDescent="0.25">
      <c r="AY2069" s="106" t="s">
        <v>83</v>
      </c>
      <c r="AZ2069" s="105">
        <f>_xll.qlInterestRateIndexFixingDate(Currency&amp;"ibor"&amp;Tenor,BA2069,Trigger)</f>
        <v>53819</v>
      </c>
      <c r="BA2069" s="105">
        <f>_xll.qlCalendarAdvance(Calendar,BA2068,AY2069,"f",,Trigger)</f>
        <v>53821</v>
      </c>
      <c r="BB2069" s="105">
        <f>_xll.qlInterestRateIndexMaturity(Currency&amp;"ibor"&amp;Tenor,BA2069,Trigger)</f>
        <v>54189</v>
      </c>
      <c r="BC2069" s="257">
        <f>_xll.qlIndexFixing($AC$5,AZ2069,TRUE,_xll.ohTrigger(Trigger,Trigger12M))</f>
        <v>1.4992230708766248E-2</v>
      </c>
      <c r="BD2069" s="257">
        <f>_xll.qlIndexFixing($BE$1,AZ2069,TRUE,_xll.ohTrigger(Trigger,Trigger12M))</f>
        <v>1.4363033597620039E-2</v>
      </c>
    </row>
    <row r="2070" spans="51:56" ht="11.25" customHeight="1" x14ac:dyDescent="0.25">
      <c r="AY2070" s="106" t="s">
        <v>83</v>
      </c>
      <c r="AZ2070" s="105">
        <f>_xll.qlInterestRateIndexFixingDate(Currency&amp;"ibor"&amp;Tenor,BA2070,Trigger)</f>
        <v>53826</v>
      </c>
      <c r="BA2070" s="105">
        <f>_xll.qlCalendarAdvance(Calendar,BA2069,AY2070,"f",,Trigger)</f>
        <v>53828</v>
      </c>
      <c r="BB2070" s="105">
        <f>_xll.qlInterestRateIndexMaturity(Currency&amp;"ibor"&amp;Tenor,BA2070,Trigger)</f>
        <v>54196</v>
      </c>
      <c r="BC2070" s="257">
        <f>_xll.qlIndexFixing($AC$5,AZ2070,TRUE,_xll.ohTrigger(Trigger,Trigger12M))</f>
        <v>1.49923375185603E-2</v>
      </c>
      <c r="BD2070" s="257">
        <f>_xll.qlIndexFixing($BE$1,AZ2070,TRUE,_xll.ohTrigger(Trigger,Trigger12M))</f>
        <v>1.4362158209564302E-2</v>
      </c>
    </row>
    <row r="2071" spans="51:56" ht="11.25" customHeight="1" x14ac:dyDescent="0.25">
      <c r="AY2071" s="106" t="s">
        <v>83</v>
      </c>
      <c r="AZ2071" s="105">
        <f>_xll.qlInterestRateIndexFixingDate(Currency&amp;"ibor"&amp;Tenor,BA2071,Trigger)</f>
        <v>53833</v>
      </c>
      <c r="BA2071" s="105">
        <f>_xll.qlCalendarAdvance(Calendar,BA2070,AY2071,"f",,Trigger)</f>
        <v>53835</v>
      </c>
      <c r="BB2071" s="105">
        <f>_xll.qlInterestRateIndexMaturity(Currency&amp;"ibor"&amp;Tenor,BA2071,Trigger)</f>
        <v>54203</v>
      </c>
      <c r="BC2071" s="257">
        <f>_xll.qlIndexFixing($AC$5,AZ2071,TRUE,_xll.ohTrigger(Trigger,Trigger12M))</f>
        <v>1.4992443156770653E-2</v>
      </c>
      <c r="BD2071" s="257">
        <f>_xll.qlIndexFixing($BE$1,AZ2071,TRUE,_xll.ohTrigger(Trigger,Trigger12M))</f>
        <v>1.4361270998154962E-2</v>
      </c>
    </row>
    <row r="2072" spans="51:56" ht="11.25" customHeight="1" x14ac:dyDescent="0.25">
      <c r="AY2072" s="106" t="s">
        <v>83</v>
      </c>
      <c r="AZ2072" s="105">
        <f>_xll.qlInterestRateIndexFixingDate(Currency&amp;"ibor"&amp;Tenor,BA2072,Trigger)</f>
        <v>53840</v>
      </c>
      <c r="BA2072" s="105">
        <f>_xll.qlCalendarAdvance(Calendar,BA2071,AY2072,"f",,Trigger)</f>
        <v>53842</v>
      </c>
      <c r="BB2072" s="105">
        <f>_xll.qlInterestRateIndexMaturity(Currency&amp;"ibor"&amp;Tenor,BA2072,Trigger)</f>
        <v>54207</v>
      </c>
      <c r="BC2072" s="257">
        <f>_xll.qlIndexFixing($AC$5,AZ2072,TRUE,_xll.ohTrigger(Trigger,Trigger12M))</f>
        <v>1.4991388661537248E-2</v>
      </c>
      <c r="BD2072" s="257">
        <f>_xll.qlIndexFixing($BE$1,AZ2072,TRUE,_xll.ohTrigger(Trigger,Trigger12M))</f>
        <v>1.4359732706711252E-2</v>
      </c>
    </row>
    <row r="2073" spans="51:56" ht="11.25" customHeight="1" x14ac:dyDescent="0.25">
      <c r="AY2073" s="106" t="s">
        <v>83</v>
      </c>
      <c r="AZ2073" s="105">
        <f>_xll.qlInterestRateIndexFixingDate(Currency&amp;"ibor"&amp;Tenor,BA2073,Trigger)</f>
        <v>53847</v>
      </c>
      <c r="BA2073" s="105">
        <f>_xll.qlCalendarAdvance(Calendar,BA2072,AY2073,"f",,Trigger)</f>
        <v>53849</v>
      </c>
      <c r="BB2073" s="105">
        <f>_xll.qlInterestRateIndexMaturity(Currency&amp;"ibor"&amp;Tenor,BA2073,Trigger)</f>
        <v>54217</v>
      </c>
      <c r="BC2073" s="257">
        <f>_xll.qlIndexFixing($AC$5,AZ2073,TRUE,_xll.ohTrigger(Trigger,Trigger12M))</f>
        <v>1.4991230039262249E-2</v>
      </c>
      <c r="BD2073" s="257">
        <f>_xll.qlIndexFixing($BE$1,AZ2073,TRUE,_xll.ohTrigger(Trigger,Trigger12M))</f>
        <v>1.4359461020847147E-2</v>
      </c>
    </row>
    <row r="2074" spans="51:56" ht="11.25" customHeight="1" x14ac:dyDescent="0.25">
      <c r="AY2074" s="106" t="s">
        <v>83</v>
      </c>
      <c r="AZ2074" s="105">
        <f>_xll.qlInterestRateIndexFixingDate(Currency&amp;"ibor"&amp;Tenor,BA2074,Trigger)</f>
        <v>53854</v>
      </c>
      <c r="BA2074" s="105">
        <f>_xll.qlCalendarAdvance(Calendar,BA2073,AY2074,"f",,Trigger)</f>
        <v>53856</v>
      </c>
      <c r="BB2074" s="105">
        <f>_xll.qlInterestRateIndexMaturity(Currency&amp;"ibor"&amp;Tenor,BA2074,Trigger)</f>
        <v>54224</v>
      </c>
      <c r="BC2074" s="257">
        <f>_xll.qlIndexFixing($AC$5,AZ2074,TRUE,_xll.ohTrigger(Trigger,Trigger12M))</f>
        <v>1.4990162386629426E-2</v>
      </c>
      <c r="BD2074" s="257">
        <f>_xll.qlIndexFixing($BE$1,AZ2074,TRUE,_xll.ohTrigger(Trigger,Trigger12M))</f>
        <v>1.4358538212735483E-2</v>
      </c>
    </row>
    <row r="2075" spans="51:56" ht="11.25" customHeight="1" x14ac:dyDescent="0.25">
      <c r="AY2075" s="106" t="s">
        <v>83</v>
      </c>
      <c r="AZ2075" s="105">
        <f>_xll.qlInterestRateIndexFixingDate(Currency&amp;"ibor"&amp;Tenor,BA2075,Trigger)</f>
        <v>53861</v>
      </c>
      <c r="BA2075" s="105">
        <f>_xll.qlCalendarAdvance(Calendar,BA2074,AY2075,"f",,Trigger)</f>
        <v>53863</v>
      </c>
      <c r="BB2075" s="105">
        <f>_xll.qlInterestRateIndexMaturity(Currency&amp;"ibor"&amp;Tenor,BA2075,Trigger)</f>
        <v>54231</v>
      </c>
      <c r="BC2075" s="257">
        <f>_xll.qlIndexFixing($AC$5,AZ2075,TRUE,_xll.ohTrigger(Trigger,Trigger12M))</f>
        <v>1.4989092243508351E-2</v>
      </c>
      <c r="BD2075" s="257">
        <f>_xll.qlIndexFixing($BE$1,AZ2075,TRUE,_xll.ohTrigger(Trigger,Trigger12M))</f>
        <v>1.4357603496844274E-2</v>
      </c>
    </row>
    <row r="2076" spans="51:56" ht="11.25" customHeight="1" x14ac:dyDescent="0.25">
      <c r="AY2076" s="106" t="s">
        <v>83</v>
      </c>
      <c r="AZ2076" s="105">
        <f>_xll.qlInterestRateIndexFixingDate(Currency&amp;"ibor"&amp;Tenor,BA2076,Trigger)</f>
        <v>53868</v>
      </c>
      <c r="BA2076" s="105">
        <f>_xll.qlCalendarAdvance(Calendar,BA2075,AY2076,"f",,Trigger)</f>
        <v>53870</v>
      </c>
      <c r="BB2076" s="105">
        <f>_xll.qlInterestRateIndexMaturity(Currency&amp;"ibor"&amp;Tenor,BA2076,Trigger)</f>
        <v>54238</v>
      </c>
      <c r="BC2076" s="257">
        <f>_xll.qlIndexFixing($AC$5,AZ2076,TRUE,_xll.ohTrigger(Trigger,Trigger12M))</f>
        <v>1.4988019609907062E-2</v>
      </c>
      <c r="BD2076" s="257">
        <f>_xll.qlIndexFixing($BE$1,AZ2076,TRUE,_xll.ohTrigger(Trigger,Trigger12M))</f>
        <v>1.4356656852068227E-2</v>
      </c>
    </row>
    <row r="2077" spans="51:56" ht="11.25" customHeight="1" x14ac:dyDescent="0.25">
      <c r="AY2077" s="106" t="s">
        <v>83</v>
      </c>
      <c r="AZ2077" s="105">
        <f>_xll.qlInterestRateIndexFixingDate(Currency&amp;"ibor"&amp;Tenor,BA2077,Trigger)</f>
        <v>53875</v>
      </c>
      <c r="BA2077" s="105">
        <f>_xll.qlCalendarAdvance(Calendar,BA2076,AY2077,"f",,Trigger)</f>
        <v>53877</v>
      </c>
      <c r="BB2077" s="105">
        <f>_xll.qlInterestRateIndexMaturity(Currency&amp;"ibor"&amp;Tenor,BA2077,Trigger)</f>
        <v>54245</v>
      </c>
      <c r="BC2077" s="257">
        <f>_xll.qlIndexFixing($AC$5,AZ2077,TRUE,_xll.ohTrigger(Trigger,Trigger12M))</f>
        <v>1.4986944485834468E-2</v>
      </c>
      <c r="BD2077" s="257">
        <f>_xll.qlIndexFixing($BE$1,AZ2077,TRUE,_xll.ohTrigger(Trigger,Trigger12M))</f>
        <v>1.4355698257302488E-2</v>
      </c>
    </row>
    <row r="2078" spans="51:56" ht="11.25" customHeight="1" x14ac:dyDescent="0.25">
      <c r="AY2078" s="106" t="s">
        <v>83</v>
      </c>
      <c r="AZ2078" s="105">
        <f>_xll.qlInterestRateIndexFixingDate(Currency&amp;"ibor"&amp;Tenor,BA2078,Trigger)</f>
        <v>53882</v>
      </c>
      <c r="BA2078" s="105">
        <f>_xll.qlCalendarAdvance(Calendar,BA2077,AY2078,"f",,Trigger)</f>
        <v>53884</v>
      </c>
      <c r="BB2078" s="105">
        <f>_xll.qlInterestRateIndexMaturity(Currency&amp;"ibor"&amp;Tenor,BA2078,Trigger)</f>
        <v>54252</v>
      </c>
      <c r="BC2078" s="257">
        <f>_xll.qlIndexFixing($AC$5,AZ2078,TRUE,_xll.ohTrigger(Trigger,Trigger12M))</f>
        <v>1.4985866871297732E-2</v>
      </c>
      <c r="BD2078" s="257">
        <f>_xll.qlIndexFixing($BE$1,AZ2078,TRUE,_xll.ohTrigger(Trigger,Trigger12M))</f>
        <v>1.4354727691443067E-2</v>
      </c>
    </row>
    <row r="2079" spans="51:56" ht="11.25" customHeight="1" x14ac:dyDescent="0.25">
      <c r="AY2079" s="106" t="s">
        <v>83</v>
      </c>
      <c r="AZ2079" s="105">
        <f>_xll.qlInterestRateIndexFixingDate(Currency&amp;"ibor"&amp;Tenor,BA2079,Trigger)</f>
        <v>53889</v>
      </c>
      <c r="BA2079" s="105">
        <f>_xll.qlCalendarAdvance(Calendar,BA2078,AY2079,"f",,Trigger)</f>
        <v>53891</v>
      </c>
      <c r="BB2079" s="105">
        <f>_xll.qlInterestRateIndexMaturity(Currency&amp;"ibor"&amp;Tenor,BA2079,Trigger)</f>
        <v>54259</v>
      </c>
      <c r="BC2079" s="257">
        <f>_xll.qlIndexFixing($AC$5,AZ2079,TRUE,_xll.ohTrigger(Trigger,Trigger12M))</f>
        <v>1.4984786766305113E-2</v>
      </c>
      <c r="BD2079" s="257">
        <f>_xll.qlIndexFixing($BE$1,AZ2079,TRUE,_xll.ohTrigger(Trigger,Trigger12M))</f>
        <v>1.4353745133385977E-2</v>
      </c>
    </row>
    <row r="2080" spans="51:56" ht="11.25" customHeight="1" x14ac:dyDescent="0.25">
      <c r="AY2080" s="106" t="s">
        <v>83</v>
      </c>
      <c r="AZ2080" s="105">
        <f>_xll.qlInterestRateIndexFixingDate(Currency&amp;"ibor"&amp;Tenor,BA2080,Trigger)</f>
        <v>53896</v>
      </c>
      <c r="BA2080" s="105">
        <f>_xll.qlCalendarAdvance(Calendar,BA2079,AY2080,"f",,Trigger)</f>
        <v>53898</v>
      </c>
      <c r="BB2080" s="105">
        <f>_xll.qlInterestRateIndexMaturity(Currency&amp;"ibor"&amp;Tenor,BA2080,Trigger)</f>
        <v>54266</v>
      </c>
      <c r="BC2080" s="257">
        <f>_xll.qlIndexFixing($AC$5,AZ2080,TRUE,_xll.ohTrigger(Trigger,Trigger12M))</f>
        <v>1.4983704170865298E-2</v>
      </c>
      <c r="BD2080" s="257">
        <f>_xll.qlIndexFixing($BE$1,AZ2080,TRUE,_xll.ohTrigger(Trigger,Trigger12M))</f>
        <v>1.4352750562028315E-2</v>
      </c>
    </row>
    <row r="2081" spans="51:56" ht="11.25" customHeight="1" x14ac:dyDescent="0.25">
      <c r="AY2081" s="106" t="s">
        <v>83</v>
      </c>
      <c r="AZ2081" s="105">
        <f>_xll.qlInterestRateIndexFixingDate(Currency&amp;"ibor"&amp;Tenor,BA2081,Trigger)</f>
        <v>53903</v>
      </c>
      <c r="BA2081" s="105">
        <f>_xll.qlCalendarAdvance(Calendar,BA2080,AY2081,"f",,Trigger)</f>
        <v>53905</v>
      </c>
      <c r="BB2081" s="105">
        <f>_xll.qlInterestRateIndexMaturity(Currency&amp;"ibor"&amp;Tenor,BA2081,Trigger)</f>
        <v>54273</v>
      </c>
      <c r="BC2081" s="257">
        <f>_xll.qlIndexFixing($AC$5,AZ2081,TRUE,_xll.ohTrigger(Trigger,Trigger12M))</f>
        <v>1.4982619084985887E-2</v>
      </c>
      <c r="BD2081" s="257">
        <f>_xll.qlIndexFixing($BE$1,AZ2081,TRUE,_xll.ohTrigger(Trigger,Trigger12M))</f>
        <v>1.4351743956266962E-2</v>
      </c>
    </row>
    <row r="2082" spans="51:56" ht="11.25" customHeight="1" x14ac:dyDescent="0.25">
      <c r="AY2082" s="106" t="s">
        <v>83</v>
      </c>
      <c r="AZ2082" s="105">
        <f>_xll.qlInterestRateIndexFixingDate(Currency&amp;"ibor"&amp;Tenor,BA2082,Trigger)</f>
        <v>53910</v>
      </c>
      <c r="BA2082" s="105">
        <f>_xll.qlCalendarAdvance(Calendar,BA2081,AY2082,"f",,Trigger)</f>
        <v>53912</v>
      </c>
      <c r="BB2082" s="105">
        <f>_xll.qlInterestRateIndexMaturity(Currency&amp;"ibor"&amp;Tenor,BA2082,Trigger)</f>
        <v>54280</v>
      </c>
      <c r="BC2082" s="257">
        <f>_xll.qlIndexFixing($AC$5,AZ2082,TRUE,_xll.ohTrigger(Trigger,Trigger12M))</f>
        <v>1.4981531508674921E-2</v>
      </c>
      <c r="BD2082" s="257">
        <f>_xll.qlIndexFixing($BE$1,AZ2082,TRUE,_xll.ohTrigger(Trigger,Trigger12M))</f>
        <v>1.4350725295000536E-2</v>
      </c>
    </row>
    <row r="2083" spans="51:56" ht="11.25" customHeight="1" x14ac:dyDescent="0.25">
      <c r="AY2083" s="106" t="s">
        <v>83</v>
      </c>
      <c r="AZ2083" s="105">
        <f>_xll.qlInterestRateIndexFixingDate(Currency&amp;"ibor"&amp;Tenor,BA2083,Trigger)</f>
        <v>53917</v>
      </c>
      <c r="BA2083" s="105">
        <f>_xll.qlCalendarAdvance(Calendar,BA2082,AY2083,"f",,Trigger)</f>
        <v>53919</v>
      </c>
      <c r="BB2083" s="105">
        <f>_xll.qlInterestRateIndexMaturity(Currency&amp;"ibor"&amp;Tenor,BA2083,Trigger)</f>
        <v>54287</v>
      </c>
      <c r="BC2083" s="257">
        <f>_xll.qlIndexFixing($AC$5,AZ2083,TRUE,_xll.ohTrigger(Trigger,Trigger12M))</f>
        <v>1.498044144194087E-2</v>
      </c>
      <c r="BD2083" s="257">
        <f>_xll.qlIndexFixing($BE$1,AZ2083,TRUE,_xll.ohTrigger(Trigger,Trigger12M))</f>
        <v>1.4349694557127006E-2</v>
      </c>
    </row>
    <row r="2084" spans="51:56" ht="11.25" customHeight="1" x14ac:dyDescent="0.25">
      <c r="AY2084" s="106" t="s">
        <v>83</v>
      </c>
      <c r="AZ2084" s="105">
        <f>_xll.qlInterestRateIndexFixingDate(Currency&amp;"ibor"&amp;Tenor,BA2084,Trigger)</f>
        <v>53924</v>
      </c>
      <c r="BA2084" s="105">
        <f>_xll.qlCalendarAdvance(Calendar,BA2083,AY2084,"f",,Trigger)</f>
        <v>53926</v>
      </c>
      <c r="BB2084" s="105">
        <f>_xll.qlInterestRateIndexMaturity(Currency&amp;"ibor"&amp;Tenor,BA2084,Trigger)</f>
        <v>54294</v>
      </c>
      <c r="BC2084" s="257">
        <f>_xll.qlIndexFixing($AC$5,AZ2084,TRUE,_xll.ohTrigger(Trigger,Trigger12M))</f>
        <v>1.4979348884792205E-2</v>
      </c>
      <c r="BD2084" s="257">
        <f>_xll.qlIndexFixing($BE$1,AZ2084,TRUE,_xll.ohTrigger(Trigger,Trigger12M))</f>
        <v>1.4348651721544986E-2</v>
      </c>
    </row>
    <row r="2085" spans="51:56" ht="11.25" customHeight="1" x14ac:dyDescent="0.25">
      <c r="AY2085" s="106" t="s">
        <v>83</v>
      </c>
      <c r="AZ2085" s="105">
        <f>_xll.qlInterestRateIndexFixingDate(Currency&amp;"ibor"&amp;Tenor,BA2085,Trigger)</f>
        <v>53931</v>
      </c>
      <c r="BA2085" s="105">
        <f>_xll.qlCalendarAdvance(Calendar,BA2084,AY2085,"f",,Trigger)</f>
        <v>53933</v>
      </c>
      <c r="BB2085" s="105">
        <f>_xll.qlInterestRateIndexMaturity(Currency&amp;"ibor"&amp;Tenor,BA2085,Trigger)</f>
        <v>54301</v>
      </c>
      <c r="BC2085" s="257">
        <f>_xll.qlIndexFixing($AC$5,AZ2085,TRUE,_xll.ohTrigger(Trigger,Trigger12M))</f>
        <v>1.4978253837236747E-2</v>
      </c>
      <c r="BD2085" s="257">
        <f>_xll.qlIndexFixing($BE$1,AZ2085,TRUE,_xll.ohTrigger(Trigger,Trigger12M))</f>
        <v>1.4347596767153751E-2</v>
      </c>
    </row>
    <row r="2086" spans="51:56" ht="11.25" customHeight="1" x14ac:dyDescent="0.25">
      <c r="AY2086" s="106" t="s">
        <v>83</v>
      </c>
      <c r="AZ2086" s="105">
        <f>_xll.qlInterestRateIndexFixingDate(Currency&amp;"ibor"&amp;Tenor,BA2086,Trigger)</f>
        <v>53938</v>
      </c>
      <c r="BA2086" s="105">
        <f>_xll.qlCalendarAdvance(Calendar,BA2085,AY2086,"f",,Trigger)</f>
        <v>53940</v>
      </c>
      <c r="BB2086" s="105">
        <f>_xll.qlInterestRateIndexMaturity(Currency&amp;"ibor"&amp;Tenor,BA2086,Trigger)</f>
        <v>54308</v>
      </c>
      <c r="BC2086" s="257">
        <f>_xll.qlIndexFixing($AC$5,AZ2086,TRUE,_xll.ohTrigger(Trigger,Trigger12M))</f>
        <v>1.4977156299282748E-2</v>
      </c>
      <c r="BD2086" s="257">
        <f>_xll.qlIndexFixing($BE$1,AZ2086,TRUE,_xll.ohTrigger(Trigger,Trigger12M))</f>
        <v>1.4346529672854524E-2</v>
      </c>
    </row>
    <row r="2087" spans="51:56" ht="11.25" customHeight="1" x14ac:dyDescent="0.25">
      <c r="AY2087" s="106" t="s">
        <v>83</v>
      </c>
      <c r="AZ2087" s="105">
        <f>_xll.qlInterestRateIndexFixingDate(Currency&amp;"ibor"&amp;Tenor,BA2087,Trigger)</f>
        <v>53945</v>
      </c>
      <c r="BA2087" s="105">
        <f>_xll.qlCalendarAdvance(Calendar,BA2086,AY2087,"f",,Trigger)</f>
        <v>53947</v>
      </c>
      <c r="BB2087" s="105">
        <f>_xll.qlInterestRateIndexMaturity(Currency&amp;"ibor"&amp;Tenor,BA2087,Trigger)</f>
        <v>54315</v>
      </c>
      <c r="BC2087" s="257">
        <f>_xll.qlIndexFixing($AC$5,AZ2087,TRUE,_xll.ohTrigger(Trigger,Trigger12M))</f>
        <v>1.4976056270938681E-2</v>
      </c>
      <c r="BD2087" s="257">
        <f>_xll.qlIndexFixing($BE$1,AZ2087,TRUE,_xll.ohTrigger(Trigger,Trigger12M))</f>
        <v>1.4345450417546791E-2</v>
      </c>
    </row>
    <row r="2088" spans="51:56" ht="11.25" customHeight="1" x14ac:dyDescent="0.25">
      <c r="AY2088" s="106" t="s">
        <v>83</v>
      </c>
      <c r="AZ2088" s="105">
        <f>_xll.qlInterestRateIndexFixingDate(Currency&amp;"ibor"&amp;Tenor,BA2088,Trigger)</f>
        <v>53952</v>
      </c>
      <c r="BA2088" s="105">
        <f>_xll.qlCalendarAdvance(Calendar,BA2087,AY2088,"f",,Trigger)</f>
        <v>53954</v>
      </c>
      <c r="BB2088" s="105">
        <f>_xll.qlInterestRateIndexMaturity(Currency&amp;"ibor"&amp;Tenor,BA2088,Trigger)</f>
        <v>54322</v>
      </c>
      <c r="BC2088" s="257">
        <f>_xll.qlIndexFixing($AC$5,AZ2088,TRUE,_xll.ohTrigger(Trigger,Trigger12M))</f>
        <v>1.4974953752212585E-2</v>
      </c>
      <c r="BD2088" s="257">
        <f>_xll.qlIndexFixing($BE$1,AZ2088,TRUE,_xll.ohTrigger(Trigger,Trigger12M))</f>
        <v>1.4344358980131129E-2</v>
      </c>
    </row>
    <row r="2089" spans="51:56" ht="11.25" customHeight="1" x14ac:dyDescent="0.25">
      <c r="AY2089" s="106" t="s">
        <v>83</v>
      </c>
      <c r="AZ2089" s="105">
        <f>_xll.qlInterestRateIndexFixingDate(Currency&amp;"ibor"&amp;Tenor,BA2089,Trigger)</f>
        <v>53959</v>
      </c>
      <c r="BA2089" s="105">
        <f>_xll.qlCalendarAdvance(Calendar,BA2088,AY2089,"f",,Trigger)</f>
        <v>53961</v>
      </c>
      <c r="BB2089" s="105">
        <f>_xll.qlInterestRateIndexMaturity(Currency&amp;"ibor"&amp;Tenor,BA2089,Trigger)</f>
        <v>54329</v>
      </c>
      <c r="BC2089" s="257">
        <f>_xll.qlIndexFixing($AC$5,AZ2089,TRUE,_xll.ohTrigger(Trigger,Trigger12M))</f>
        <v>1.4973848743113144E-2</v>
      </c>
      <c r="BD2089" s="257">
        <f>_xll.qlIndexFixing($BE$1,AZ2089,TRUE,_xll.ohTrigger(Trigger,Trigger12M))</f>
        <v>1.4343255339510497E-2</v>
      </c>
    </row>
    <row r="2090" spans="51:56" ht="11.25" customHeight="1" x14ac:dyDescent="0.25">
      <c r="AY2090" s="106" t="s">
        <v>83</v>
      </c>
      <c r="AZ2090" s="105">
        <f>_xll.qlInterestRateIndexFixingDate(Currency&amp;"ibor"&amp;Tenor,BA2090,Trigger)</f>
        <v>53966</v>
      </c>
      <c r="BA2090" s="105">
        <f>_xll.qlCalendarAdvance(Calendar,BA2089,AY2090,"f",,Trigger)</f>
        <v>53968</v>
      </c>
      <c r="BB2090" s="105">
        <f>_xll.qlInterestRateIndexMaturity(Currency&amp;"ibor"&amp;Tenor,BA2090,Trigger)</f>
        <v>54336</v>
      </c>
      <c r="BC2090" s="257">
        <f>_xll.qlIndexFixing($AC$5,AZ2090,TRUE,_xll.ohTrigger(Trigger,Trigger12M))</f>
        <v>1.4972741243648183E-2</v>
      </c>
      <c r="BD2090" s="257">
        <f>_xll.qlIndexFixing($BE$1,AZ2090,TRUE,_xll.ohTrigger(Trigger,Trigger12M))</f>
        <v>1.4342139474586122E-2</v>
      </c>
    </row>
    <row r="2091" spans="51:56" ht="11.25" customHeight="1" x14ac:dyDescent="0.25">
      <c r="AY2091" s="106" t="s">
        <v>83</v>
      </c>
      <c r="AZ2091" s="105">
        <f>_xll.qlInterestRateIndexFixingDate(Currency&amp;"ibor"&amp;Tenor,BA2091,Trigger)</f>
        <v>53973</v>
      </c>
      <c r="BA2091" s="105">
        <f>_xll.qlCalendarAdvance(Calendar,BA2090,AY2091,"f",,Trigger)</f>
        <v>53975</v>
      </c>
      <c r="BB2091" s="105">
        <f>_xll.qlInterestRateIndexMaturity(Currency&amp;"ibor"&amp;Tenor,BA2091,Trigger)</f>
        <v>54343</v>
      </c>
      <c r="BC2091" s="257">
        <f>_xll.qlIndexFixing($AC$5,AZ2091,TRUE,_xll.ohTrigger(Trigger,Trigger12M))</f>
        <v>1.4971631253826386E-2</v>
      </c>
      <c r="BD2091" s="257">
        <f>_xll.qlIndexFixing($BE$1,AZ2091,TRUE,_xll.ohTrigger(Trigger,Trigger12M))</f>
        <v>1.4341011364260534E-2</v>
      </c>
    </row>
    <row r="2092" spans="51:56" ht="11.25" customHeight="1" x14ac:dyDescent="0.25">
      <c r="AY2092" s="106" t="s">
        <v>83</v>
      </c>
      <c r="AZ2092" s="105">
        <f>_xll.qlInterestRateIndexFixingDate(Currency&amp;"ibor"&amp;Tenor,BA2092,Trigger)</f>
        <v>53980</v>
      </c>
      <c r="BA2092" s="105">
        <f>_xll.qlCalendarAdvance(Calendar,BA2091,AY2092,"f",,Trigger)</f>
        <v>53982</v>
      </c>
      <c r="BB2092" s="105">
        <f>_xll.qlInterestRateIndexMaturity(Currency&amp;"ibor"&amp;Tenor,BA2092,Trigger)</f>
        <v>54350</v>
      </c>
      <c r="BC2092" s="257">
        <f>_xll.qlIndexFixing($AC$5,AZ2092,TRUE,_xll.ohTrigger(Trigger,Trigger12M))</f>
        <v>1.4970518773655793E-2</v>
      </c>
      <c r="BD2092" s="257">
        <f>_xll.qlIndexFixing($BE$1,AZ2092,TRUE,_xll.ohTrigger(Trigger,Trigger12M))</f>
        <v>1.4339870987437778E-2</v>
      </c>
    </row>
    <row r="2093" spans="51:56" ht="11.25" customHeight="1" x14ac:dyDescent="0.25">
      <c r="AY2093" s="106" t="s">
        <v>83</v>
      </c>
      <c r="AZ2093" s="105">
        <f>_xll.qlInterestRateIndexFixingDate(Currency&amp;"ibor"&amp;Tenor,BA2093,Trigger)</f>
        <v>53987</v>
      </c>
      <c r="BA2093" s="105">
        <f>_xll.qlCalendarAdvance(Calendar,BA2092,AY2093,"f",,Trigger)</f>
        <v>53989</v>
      </c>
      <c r="BB2093" s="105">
        <f>_xll.qlInterestRateIndexMaturity(Currency&amp;"ibor"&amp;Tenor,BA2093,Trigger)</f>
        <v>54357</v>
      </c>
      <c r="BC2093" s="257">
        <f>_xll.qlIndexFixing($AC$5,AZ2093,TRUE,_xll.ohTrigger(Trigger,Trigger12M))</f>
        <v>1.4969403803145091E-2</v>
      </c>
      <c r="BD2093" s="257">
        <f>_xll.qlIndexFixing($BE$1,AZ2093,TRUE,_xll.ohTrigger(Trigger,Trigger12M))</f>
        <v>1.433871832302082E-2</v>
      </c>
    </row>
    <row r="2094" spans="51:56" ht="11.25" customHeight="1" x14ac:dyDescent="0.25">
      <c r="AY2094" s="106" t="s">
        <v>83</v>
      </c>
      <c r="AZ2094" s="105">
        <f>_xll.qlInterestRateIndexFixingDate(Currency&amp;"ibor"&amp;Tenor,BA2094,Trigger)</f>
        <v>53994</v>
      </c>
      <c r="BA2094" s="105">
        <f>_xll.qlCalendarAdvance(Calendar,BA2093,AY2094,"f",,Trigger)</f>
        <v>53996</v>
      </c>
      <c r="BB2094" s="105">
        <f>_xll.qlInterestRateIndexMaturity(Currency&amp;"ibor"&amp;Tenor,BA2094,Trigger)</f>
        <v>54361</v>
      </c>
      <c r="BC2094" s="257">
        <f>_xll.qlIndexFixing($AC$5,AZ2094,TRUE,_xll.ohTrigger(Trigger,Trigger12M))</f>
        <v>1.4967685878288992E-2</v>
      </c>
      <c r="BD2094" s="257">
        <f>_xll.qlIndexFixing($BE$1,AZ2094,TRUE,_xll.ohTrigger(Trigger,Trigger12M))</f>
        <v>1.4336974706489165E-2</v>
      </c>
    </row>
    <row r="2095" spans="51:56" ht="11.25" customHeight="1" x14ac:dyDescent="0.25">
      <c r="AY2095" s="106" t="s">
        <v>83</v>
      </c>
      <c r="AZ2095" s="105">
        <f>_xll.qlInterestRateIndexFixingDate(Currency&amp;"ibor"&amp;Tenor,BA2095,Trigger)</f>
        <v>54001</v>
      </c>
      <c r="BA2095" s="105">
        <f>_xll.qlCalendarAdvance(Calendar,BA2094,AY2095,"f",,Trigger)</f>
        <v>54003</v>
      </c>
      <c r="BB2095" s="105">
        <f>_xll.qlInterestRateIndexMaturity(Currency&amp;"ibor"&amp;Tenor,BA2095,Trigger)</f>
        <v>54371</v>
      </c>
      <c r="BC2095" s="257">
        <f>_xll.qlIndexFixing($AC$5,AZ2095,TRUE,_xll.ohTrigger(Trigger,Trigger12M))</f>
        <v>1.4967166391136601E-2</v>
      </c>
      <c r="BD2095" s="257">
        <f>_xll.qlIndexFixing($BE$1,AZ2095,TRUE,_xll.ohTrigger(Trigger,Trigger12M))</f>
        <v>1.4336376047023749E-2</v>
      </c>
    </row>
    <row r="2096" spans="51:56" ht="11.25" customHeight="1" x14ac:dyDescent="0.25">
      <c r="AY2096" s="106" t="s">
        <v>83</v>
      </c>
      <c r="AZ2096" s="105">
        <f>_xll.qlInterestRateIndexFixingDate(Currency&amp;"ibor"&amp;Tenor,BA2096,Trigger)</f>
        <v>54008</v>
      </c>
      <c r="BA2096" s="105">
        <f>_xll.qlCalendarAdvance(Calendar,BA2095,AY2096,"f",,Trigger)</f>
        <v>54010</v>
      </c>
      <c r="BB2096" s="105">
        <f>_xll.qlInterestRateIndexMaturity(Currency&amp;"ibor"&amp;Tenor,BA2096,Trigger)</f>
        <v>54378</v>
      </c>
      <c r="BC2096" s="257">
        <f>_xll.qlIndexFixing($AC$5,AZ2096,TRUE,_xll.ohTrigger(Trigger,Trigger12M))</f>
        <v>1.4966043949655535E-2</v>
      </c>
      <c r="BD2096" s="257">
        <f>_xll.qlIndexFixing($BE$1,AZ2096,TRUE,_xll.ohTrigger(Trigger,Trigger12M))</f>
        <v>1.4335186393253254E-2</v>
      </c>
    </row>
    <row r="2097" spans="51:56" ht="11.25" customHeight="1" x14ac:dyDescent="0.25">
      <c r="AY2097" s="106" t="s">
        <v>83</v>
      </c>
      <c r="AZ2097" s="105">
        <f>_xll.qlInterestRateIndexFixingDate(Currency&amp;"ibor"&amp;Tenor,BA2097,Trigger)</f>
        <v>54015</v>
      </c>
      <c r="BA2097" s="105">
        <f>_xll.qlCalendarAdvance(Calendar,BA2096,AY2097,"f",,Trigger)</f>
        <v>54017</v>
      </c>
      <c r="BB2097" s="105">
        <f>_xll.qlInterestRateIndexMaturity(Currency&amp;"ibor"&amp;Tenor,BA2097,Trigger)</f>
        <v>54385</v>
      </c>
      <c r="BC2097" s="257">
        <f>_xll.qlIndexFixing($AC$5,AZ2097,TRUE,_xll.ohTrigger(Trigger,Trigger12M))</f>
        <v>1.4964919017867813E-2</v>
      </c>
      <c r="BD2097" s="257">
        <f>_xll.qlIndexFixing($BE$1,AZ2097,TRUE,_xll.ohTrigger(Trigger,Trigger12M))</f>
        <v>1.4333984367509749E-2</v>
      </c>
    </row>
    <row r="2098" spans="51:56" ht="11.25" customHeight="1" x14ac:dyDescent="0.25">
      <c r="AY2098" s="106" t="s">
        <v>83</v>
      </c>
      <c r="AZ2098" s="105">
        <f>_xll.qlInterestRateIndexFixingDate(Currency&amp;"ibor"&amp;Tenor,BA2098,Trigger)</f>
        <v>54022</v>
      </c>
      <c r="BA2098" s="105">
        <f>_xll.qlCalendarAdvance(Calendar,BA2097,AY2098,"f",,Trigger)</f>
        <v>54024</v>
      </c>
      <c r="BB2098" s="105">
        <f>_xll.qlInterestRateIndexMaturity(Currency&amp;"ibor"&amp;Tenor,BA2098,Trigger)</f>
        <v>54392</v>
      </c>
      <c r="BC2098" s="257">
        <f>_xll.qlIndexFixing($AC$5,AZ2098,TRUE,_xll.ohTrigger(Trigger,Trigger12M))</f>
        <v>1.4963791595781907E-2</v>
      </c>
      <c r="BD2098" s="257">
        <f>_xll.qlIndexFixing($BE$1,AZ2098,TRUE,_xll.ohTrigger(Trigger,Trigger12M))</f>
        <v>1.433276994869967E-2</v>
      </c>
    </row>
    <row r="2099" spans="51:56" ht="11.25" customHeight="1" x14ac:dyDescent="0.25">
      <c r="AY2099" s="106" t="s">
        <v>83</v>
      </c>
      <c r="AZ2099" s="105">
        <f>_xll.qlInterestRateIndexFixingDate(Currency&amp;"ibor"&amp;Tenor,BA2099,Trigger)</f>
        <v>54029</v>
      </c>
      <c r="BA2099" s="105">
        <f>_xll.qlCalendarAdvance(Calendar,BA2098,AY2099,"f",,Trigger)</f>
        <v>54031</v>
      </c>
      <c r="BB2099" s="105">
        <f>_xll.qlInterestRateIndexMaturity(Currency&amp;"ibor"&amp;Tenor,BA2099,Trigger)</f>
        <v>54399</v>
      </c>
      <c r="BC2099" s="257">
        <f>_xll.qlIndexFixing($AC$5,AZ2099,TRUE,_xll.ohTrigger(Trigger,Trigger12M))</f>
        <v>1.4962661683406504E-2</v>
      </c>
      <c r="BD2099" s="257">
        <f>_xll.qlIndexFixing($BE$1,AZ2099,TRUE,_xll.ohTrigger(Trigger,Trigger12M))</f>
        <v>1.4331543115730108E-2</v>
      </c>
    </row>
    <row r="2100" spans="51:56" ht="11.25" customHeight="1" x14ac:dyDescent="0.25">
      <c r="AY2100" s="106" t="s">
        <v>83</v>
      </c>
      <c r="AZ2100" s="105">
        <f>_xll.qlInterestRateIndexFixingDate(Currency&amp;"ibor"&amp;Tenor,BA2100,Trigger)</f>
        <v>54036</v>
      </c>
      <c r="BA2100" s="105">
        <f>_xll.qlCalendarAdvance(Calendar,BA2099,AY2100,"f",,Trigger)</f>
        <v>54038</v>
      </c>
      <c r="BB2100" s="105">
        <f>_xll.qlInterestRateIndexMaturity(Currency&amp;"ibor"&amp;Tenor,BA2100,Trigger)</f>
        <v>54406</v>
      </c>
      <c r="BC2100" s="257">
        <f>_xll.qlIndexFixing($AC$5,AZ2100,TRUE,_xll.ohTrigger(Trigger,Trigger12M))</f>
        <v>1.4961529280750294E-2</v>
      </c>
      <c r="BD2100" s="257">
        <f>_xll.qlIndexFixing($BE$1,AZ2100,TRUE,_xll.ohTrigger(Trigger,Trigger12M))</f>
        <v>1.4330303847508804E-2</v>
      </c>
    </row>
    <row r="2101" spans="51:56" ht="11.25" customHeight="1" x14ac:dyDescent="0.25">
      <c r="AY2101" s="106" t="s">
        <v>83</v>
      </c>
      <c r="AZ2101" s="105">
        <f>_xll.qlInterestRateIndexFixingDate(Currency&amp;"ibor"&amp;Tenor,BA2101,Trigger)</f>
        <v>54043</v>
      </c>
      <c r="BA2101" s="105">
        <f>_xll.qlCalendarAdvance(Calendar,BA2100,AY2101,"f",,Trigger)</f>
        <v>54045</v>
      </c>
      <c r="BB2101" s="105">
        <f>_xll.qlInterestRateIndexMaturity(Currency&amp;"ibor"&amp;Tenor,BA2101,Trigger)</f>
        <v>54413</v>
      </c>
      <c r="BC2101" s="257">
        <f>_xll.qlIndexFixing($AC$5,AZ2101,TRUE,_xll.ohTrigger(Trigger,Trigger12M))</f>
        <v>1.4960394387821095E-2</v>
      </c>
      <c r="BD2101" s="257">
        <f>_xll.qlIndexFixing($BE$1,AZ2101,TRUE,_xll.ohTrigger(Trigger,Trigger12M))</f>
        <v>1.4329052122943935E-2</v>
      </c>
    </row>
    <row r="2102" spans="51:56" ht="11.25" customHeight="1" x14ac:dyDescent="0.25">
      <c r="AY2102" s="106" t="s">
        <v>83</v>
      </c>
      <c r="AZ2102" s="105">
        <f>_xll.qlInterestRateIndexFixingDate(Currency&amp;"ibor"&amp;Tenor,BA2102,Trigger)</f>
        <v>54049</v>
      </c>
      <c r="BA2102" s="105">
        <f>_xll.qlCalendarAdvance(Calendar,BA2101,AY2102,"f",,Trigger)</f>
        <v>54053</v>
      </c>
      <c r="BB2102" s="105">
        <f>_xll.qlInterestRateIndexMaturity(Currency&amp;"ibor"&amp;Tenor,BA2102,Trigger)</f>
        <v>54420</v>
      </c>
      <c r="BC2102" s="257">
        <f>_xll.qlIndexFixing($AC$5,AZ2102,TRUE,_xll.ohTrigger(Trigger,Trigger12M))</f>
        <v>1.4958847436859523E-2</v>
      </c>
      <c r="BD2102" s="257">
        <f>_xll.qlIndexFixing($BE$1,AZ2102,TRUE,_xll.ohTrigger(Trigger,Trigger12M))</f>
        <v>1.4327421226451266E-2</v>
      </c>
    </row>
    <row r="2103" spans="51:56" ht="11.25" customHeight="1" x14ac:dyDescent="0.25">
      <c r="AY2103" s="106" t="s">
        <v>83</v>
      </c>
      <c r="AZ2103" s="105">
        <f>_xll.qlInterestRateIndexFixingDate(Currency&amp;"ibor"&amp;Tenor,BA2103,Trigger)</f>
        <v>54057</v>
      </c>
      <c r="BA2103" s="105">
        <f>_xll.qlCalendarAdvance(Calendar,BA2102,AY2103,"f",,Trigger)</f>
        <v>54060</v>
      </c>
      <c r="BB2103" s="105">
        <f>_xll.qlInterestRateIndexMaturity(Currency&amp;"ibor"&amp;Tenor,BA2103,Trigger)</f>
        <v>54427</v>
      </c>
      <c r="BC2103" s="257">
        <f>_xll.qlIndexFixing($AC$5,AZ2103,TRUE,_xll.ohTrigger(Trigger,Trigger12M))</f>
        <v>1.4957701557429162E-2</v>
      </c>
      <c r="BD2103" s="257">
        <f>_xll.qlIndexFixing($BE$1,AZ2103,TRUE,_xll.ohTrigger(Trigger,Trigger12M))</f>
        <v>1.4326143696043918E-2</v>
      </c>
    </row>
    <row r="2104" spans="51:56" ht="11.25" customHeight="1" x14ac:dyDescent="0.25">
      <c r="AY2104" s="106" t="s">
        <v>83</v>
      </c>
      <c r="AZ2104" s="105">
        <f>_xll.qlInterestRateIndexFixingDate(Currency&amp;"ibor"&amp;Tenor,BA2104,Trigger)</f>
        <v>54065</v>
      </c>
      <c r="BA2104" s="105">
        <f>_xll.qlCalendarAdvance(Calendar,BA2103,AY2104,"f",,Trigger)</f>
        <v>54067</v>
      </c>
      <c r="BB2104" s="105">
        <f>_xll.qlInterestRateIndexMaturity(Currency&amp;"ibor"&amp;Tenor,BA2104,Trigger)</f>
        <v>54434</v>
      </c>
      <c r="BC2104" s="257">
        <f>_xll.qlIndexFixing($AC$5,AZ2104,TRUE,_xll.ohTrigger(Trigger,Trigger12M))</f>
        <v>1.4956553181076677E-2</v>
      </c>
      <c r="BD2104" s="257">
        <f>_xll.qlIndexFixing($BE$1,AZ2104,TRUE,_xll.ohTrigger(Trigger,Trigger12M))</f>
        <v>1.4324853645004845E-2</v>
      </c>
    </row>
    <row r="2105" spans="51:56" ht="11.25" customHeight="1" x14ac:dyDescent="0.25">
      <c r="AY2105" s="106" t="s">
        <v>83</v>
      </c>
      <c r="AZ2105" s="105">
        <f>_xll.qlInterestRateIndexFixingDate(Currency&amp;"ibor"&amp;Tenor,BA2105,Trigger)</f>
        <v>54072</v>
      </c>
      <c r="BA2105" s="105">
        <f>_xll.qlCalendarAdvance(Calendar,BA2104,AY2105,"f",,Trigger)</f>
        <v>54074</v>
      </c>
      <c r="BB2105" s="105">
        <f>_xll.qlInterestRateIndexMaturity(Currency&amp;"ibor"&amp;Tenor,BA2105,Trigger)</f>
        <v>54441</v>
      </c>
      <c r="BC2105" s="257">
        <f>_xll.qlIndexFixing($AC$5,AZ2105,TRUE,_xll.ohTrigger(Trigger,Trigger12M))</f>
        <v>1.4955402307810345E-2</v>
      </c>
      <c r="BD2105" s="257">
        <f>_xll.qlIndexFixing($BE$1,AZ2105,TRUE,_xll.ohTrigger(Trigger,Trigger12M))</f>
        <v>1.4323551052245522E-2</v>
      </c>
    </row>
    <row r="2106" spans="51:56" ht="11.25" customHeight="1" x14ac:dyDescent="0.25">
      <c r="AY2106" s="106" t="s">
        <v>83</v>
      </c>
      <c r="AZ2106" s="105">
        <f>_xll.qlInterestRateIndexFixingDate(Currency&amp;"ibor"&amp;Tenor,BA2106,Trigger)</f>
        <v>54079</v>
      </c>
      <c r="BA2106" s="105">
        <f>_xll.qlCalendarAdvance(Calendar,BA2105,AY2106,"f",,Trigger)</f>
        <v>54081</v>
      </c>
      <c r="BB2106" s="105">
        <f>_xll.qlInterestRateIndexMaturity(Currency&amp;"ibor"&amp;Tenor,BA2106,Trigger)</f>
        <v>54448</v>
      </c>
      <c r="BC2106" s="257">
        <f>_xll.qlIndexFixing($AC$5,AZ2106,TRUE,_xll.ohTrigger(Trigger,Trigger12M))</f>
        <v>1.4954248937639095E-2</v>
      </c>
      <c r="BD2106" s="257">
        <f>_xll.qlIndexFixing($BE$1,AZ2106,TRUE,_xll.ohTrigger(Trigger,Trigger12M))</f>
        <v>1.4322235896677858E-2</v>
      </c>
    </row>
    <row r="2107" spans="51:56" ht="11.25" customHeight="1" x14ac:dyDescent="0.25">
      <c r="AY2107" s="106" t="s">
        <v>83</v>
      </c>
      <c r="AZ2107" s="105">
        <f>_xll.qlInterestRateIndexFixingDate(Currency&amp;"ibor"&amp;Tenor,BA2107,Trigger)</f>
        <v>54086</v>
      </c>
      <c r="BA2107" s="105">
        <f>_xll.qlCalendarAdvance(Calendar,BA2106,AY2107,"f",,Trigger)</f>
        <v>54088</v>
      </c>
      <c r="BB2107" s="105">
        <f>_xll.qlInterestRateIndexMaturity(Currency&amp;"ibor"&amp;Tenor,BA2107,Trigger)</f>
        <v>54452</v>
      </c>
      <c r="BC2107" s="257">
        <f>_xll.qlIndexFixing($AC$5,AZ2107,TRUE,_xll.ohTrigger(Trigger,Trigger12M))</f>
        <v>1.4952270859667339E-2</v>
      </c>
      <c r="BD2107" s="257">
        <f>_xll.qlIndexFixing($BE$1,AZ2107,TRUE,_xll.ohTrigger(Trigger,Trigger12M))</f>
        <v>1.4320366824273373E-2</v>
      </c>
    </row>
    <row r="2108" spans="51:56" ht="11.25" customHeight="1" x14ac:dyDescent="0.25">
      <c r="AY2108" s="106" t="s">
        <v>83</v>
      </c>
      <c r="AZ2108" s="105">
        <f>_xll.qlInterestRateIndexFixingDate(Currency&amp;"ibor"&amp;Tenor,BA2108,Trigger)</f>
        <v>54093</v>
      </c>
      <c r="BA2108" s="105">
        <f>_xll.qlCalendarAdvance(Calendar,BA2107,AY2108,"f",,Trigger)</f>
        <v>54095</v>
      </c>
      <c r="BB2108" s="105">
        <f>_xll.qlInterestRateIndexMaturity(Currency&amp;"ibor"&amp;Tenor,BA2108,Trigger)</f>
        <v>54462</v>
      </c>
      <c r="BC2108" s="257">
        <f>_xll.qlIndexFixing($AC$5,AZ2108,TRUE,_xll.ohTrigger(Trigger,Trigger12M))</f>
        <v>1.4951934706616257E-2</v>
      </c>
      <c r="BD2108" s="257">
        <f>_xll.qlIndexFixing($BE$1,AZ2108,TRUE,_xll.ohTrigger(Trigger,Trigger12M))</f>
        <v>1.431956781276841E-2</v>
      </c>
    </row>
    <row r="2109" spans="51:56" ht="11.25" customHeight="1" x14ac:dyDescent="0.25">
      <c r="AY2109" s="106" t="s">
        <v>83</v>
      </c>
      <c r="AZ2109" s="105">
        <f>_xll.qlInterestRateIndexFixingDate(Currency&amp;"ibor"&amp;Tenor,BA2109,Trigger)</f>
        <v>54100</v>
      </c>
      <c r="BA2109" s="105">
        <f>_xll.qlCalendarAdvance(Calendar,BA2108,AY2109,"f",,Trigger)</f>
        <v>54102</v>
      </c>
      <c r="BB2109" s="105">
        <f>_xll.qlInterestRateIndexMaturity(Currency&amp;"ibor"&amp;Tenor,BA2109,Trigger)</f>
        <v>54469</v>
      </c>
      <c r="BC2109" s="257">
        <f>_xll.qlIndexFixing($AC$5,AZ2109,TRUE,_xll.ohTrigger(Trigger,Trigger12M))</f>
        <v>1.4950773845782094E-2</v>
      </c>
      <c r="BD2109" s="257">
        <f>_xll.qlIndexFixing($BE$1,AZ2109,TRUE,_xll.ohTrigger(Trigger,Trigger12M))</f>
        <v>1.4318214842253277E-2</v>
      </c>
    </row>
    <row r="2110" spans="51:56" ht="11.25" customHeight="1" x14ac:dyDescent="0.25">
      <c r="AY2110" s="106" t="s">
        <v>83</v>
      </c>
      <c r="AZ2110" s="105">
        <f>_xll.qlInterestRateIndexFixingDate(Currency&amp;"ibor"&amp;Tenor,BA2110,Trigger)</f>
        <v>54107</v>
      </c>
      <c r="BA2110" s="105">
        <f>_xll.qlCalendarAdvance(Calendar,BA2109,AY2110,"f",,Trigger)</f>
        <v>54109</v>
      </c>
      <c r="BB2110" s="105">
        <f>_xll.qlInterestRateIndexMaturity(Currency&amp;"ibor"&amp;Tenor,BA2110,Trigger)</f>
        <v>54476</v>
      </c>
      <c r="BC2110" s="257">
        <f>_xll.qlIndexFixing($AC$5,AZ2110,TRUE,_xll.ohTrigger(Trigger,Trigger12M))</f>
        <v>1.4949610488077646E-2</v>
      </c>
      <c r="BD2110" s="257">
        <f>_xll.qlIndexFixing($BE$1,AZ2110,TRUE,_xll.ohTrigger(Trigger,Trigger12M))</f>
        <v>1.4316849224583324E-2</v>
      </c>
    </row>
    <row r="2111" spans="51:56" ht="11.25" customHeight="1" x14ac:dyDescent="0.25">
      <c r="AY2111" s="106" t="s">
        <v>83</v>
      </c>
      <c r="AZ2111" s="105">
        <f>_xll.qlInterestRateIndexFixingDate(Currency&amp;"ibor"&amp;Tenor,BA2111,Trigger)</f>
        <v>54114</v>
      </c>
      <c r="BA2111" s="105">
        <f>_xll.qlCalendarAdvance(Calendar,BA2110,AY2111,"f",,Trigger)</f>
        <v>54116</v>
      </c>
      <c r="BB2111" s="105">
        <f>_xll.qlInterestRateIndexMaturity(Currency&amp;"ibor"&amp;Tenor,BA2111,Trigger)</f>
        <v>54480</v>
      </c>
      <c r="BC2111" s="257">
        <f>_xll.qlIndexFixing($AC$5,AZ2111,TRUE,_xll.ohTrigger(Trigger,Trigger12M))</f>
        <v>1.4947553353359986E-2</v>
      </c>
      <c r="BD2111" s="257">
        <f>_xll.qlIndexFixing($BE$1,AZ2111,TRUE,_xll.ohTrigger(Trigger,Trigger12M))</f>
        <v>1.4314941244495834E-2</v>
      </c>
    </row>
    <row r="2112" spans="51:56" ht="11.25" customHeight="1" x14ac:dyDescent="0.25">
      <c r="AY2112" s="106" t="s">
        <v>83</v>
      </c>
      <c r="AZ2112" s="105">
        <f>_xll.qlInterestRateIndexFixingDate(Currency&amp;"ibor"&amp;Tenor,BA2112,Trigger)</f>
        <v>54121</v>
      </c>
      <c r="BA2112" s="105">
        <f>_xll.qlCalendarAdvance(Calendar,BA2111,AY2112,"f",,Trigger)</f>
        <v>54123</v>
      </c>
      <c r="BB2112" s="105">
        <f>_xll.qlInterestRateIndexMaturity(Currency&amp;"ibor"&amp;Tenor,BA2112,Trigger)</f>
        <v>54490</v>
      </c>
      <c r="BC2112" s="257">
        <f>_xll.qlIndexFixing($AC$5,AZ2112,TRUE,_xll.ohTrigger(Trigger,Trigger12M))</f>
        <v>1.4947276282093398E-2</v>
      </c>
      <c r="BD2112" s="257">
        <f>_xll.qlIndexFixing($BE$1,AZ2112,TRUE,_xll.ohTrigger(Trigger,Trigger12M))</f>
        <v>1.4314079963439655E-2</v>
      </c>
    </row>
    <row r="2113" spans="51:56" ht="11.25" customHeight="1" x14ac:dyDescent="0.25">
      <c r="AY2113" s="106" t="s">
        <v>83</v>
      </c>
      <c r="AZ2113" s="105">
        <f>_xll.qlInterestRateIndexFixingDate(Currency&amp;"ibor"&amp;Tenor,BA2113,Trigger)</f>
        <v>54128</v>
      </c>
      <c r="BA2113" s="105">
        <f>_xll.qlCalendarAdvance(Calendar,BA2112,AY2113,"f",,Trigger)</f>
        <v>54130</v>
      </c>
      <c r="BB2113" s="105">
        <f>_xll.qlInterestRateIndexMaturity(Currency&amp;"ibor"&amp;Tenor,BA2113,Trigger)</f>
        <v>54497</v>
      </c>
      <c r="BC2113" s="257">
        <f>_xll.qlIndexFixing($AC$5,AZ2113,TRUE,_xll.ohTrigger(Trigger,Trigger12M))</f>
        <v>1.4946105433831021E-2</v>
      </c>
      <c r="BD2113" s="257">
        <f>_xll.qlIndexFixing($BE$1,AZ2113,TRUE,_xll.ohTrigger(Trigger,Trigger12M))</f>
        <v>1.4312676277797167E-2</v>
      </c>
    </row>
    <row r="2114" spans="51:56" ht="11.25" customHeight="1" x14ac:dyDescent="0.25">
      <c r="AY2114" s="106" t="s">
        <v>83</v>
      </c>
      <c r="AZ2114" s="105">
        <f>_xll.qlInterestRateIndexFixingDate(Currency&amp;"ibor"&amp;Tenor,BA2114,Trigger)</f>
        <v>54135</v>
      </c>
      <c r="BA2114" s="105">
        <f>_xll.qlCalendarAdvance(Calendar,BA2113,AY2114,"f",,Trigger)</f>
        <v>54137</v>
      </c>
      <c r="BB2114" s="105">
        <f>_xll.qlInterestRateIndexMaturity(Currency&amp;"ibor"&amp;Tenor,BA2114,Trigger)</f>
        <v>54504</v>
      </c>
      <c r="BC2114" s="257">
        <f>_xll.qlIndexFixing($AC$5,AZ2114,TRUE,_xll.ohTrigger(Trigger,Trigger12M))</f>
        <v>1.4944932088733426E-2</v>
      </c>
      <c r="BD2114" s="257">
        <f>_xll.qlIndexFixing($BE$1,AZ2114,TRUE,_xll.ohTrigger(Trigger,Trigger12M))</f>
        <v>1.4311259860663611E-2</v>
      </c>
    </row>
    <row r="2115" spans="51:56" ht="11.25" customHeight="1" x14ac:dyDescent="0.25">
      <c r="AY2115" s="106" t="s">
        <v>83</v>
      </c>
      <c r="AZ2115" s="105">
        <f>_xll.qlInterestRateIndexFixingDate(Currency&amp;"ibor"&amp;Tenor,BA2115,Trigger)</f>
        <v>54142</v>
      </c>
      <c r="BA2115" s="105">
        <f>_xll.qlCalendarAdvance(Calendar,BA2114,AY2115,"f",,Trigger)</f>
        <v>54144</v>
      </c>
      <c r="BB2115" s="105">
        <f>_xll.qlInterestRateIndexMaturity(Currency&amp;"ibor"&amp;Tenor,BA2115,Trigger)</f>
        <v>54511</v>
      </c>
      <c r="BC2115" s="257">
        <f>_xll.qlIndexFixing($AC$5,AZ2115,TRUE,_xll.ohTrigger(Trigger,Trigger12M))</f>
        <v>1.4943756246809761E-2</v>
      </c>
      <c r="BD2115" s="257">
        <f>_xll.qlIndexFixing($BE$1,AZ2115,TRUE,_xll.ohTrigger(Trigger,Trigger12M))</f>
        <v>1.4309830690955476E-2</v>
      </c>
    </row>
    <row r="2116" spans="51:56" ht="11.25" customHeight="1" x14ac:dyDescent="0.25">
      <c r="AY2116" s="106" t="s">
        <v>83</v>
      </c>
      <c r="AZ2116" s="105">
        <f>_xll.qlInterestRateIndexFixingDate(Currency&amp;"ibor"&amp;Tenor,BA2116,Trigger)</f>
        <v>54149</v>
      </c>
      <c r="BA2116" s="105">
        <f>_xll.qlCalendarAdvance(Calendar,BA2115,AY2116,"f",,Trigger)</f>
        <v>54155</v>
      </c>
      <c r="BB2116" s="105">
        <f>_xll.qlInterestRateIndexMaturity(Currency&amp;"ibor"&amp;Tenor,BA2116,Trigger)</f>
        <v>54520</v>
      </c>
      <c r="BC2116" s="257">
        <f>_xll.qlIndexFixing($AC$5,AZ2116,TRUE,_xll.ohTrigger(Trigger,Trigger12M))</f>
        <v>1.4941244500102185E-2</v>
      </c>
      <c r="BD2116" s="257">
        <f>_xll.qlIndexFixing($BE$1,AZ2116,TRUE,_xll.ohTrigger(Trigger,Trigger12M))</f>
        <v>1.4307216911795026E-2</v>
      </c>
    </row>
    <row r="2117" spans="51:56" ht="11.25" customHeight="1" x14ac:dyDescent="0.25">
      <c r="AY2117" s="106" t="s">
        <v>83</v>
      </c>
      <c r="AZ2117" s="105">
        <f>_xll.qlInterestRateIndexFixingDate(Currency&amp;"ibor"&amp;Tenor,BA2117,Trigger)</f>
        <v>54158</v>
      </c>
      <c r="BA2117" s="105">
        <f>_xll.qlCalendarAdvance(Calendar,BA2116,AY2117,"f",,Trigger)</f>
        <v>54162</v>
      </c>
      <c r="BB2117" s="105">
        <f>_xll.qlInterestRateIndexMaturity(Currency&amp;"ibor"&amp;Tenor,BA2117,Trigger)</f>
        <v>54527</v>
      </c>
      <c r="BC2117" s="257">
        <f>_xll.qlIndexFixing($AC$5,AZ2117,TRUE,_xll.ohTrigger(Trigger,Trigger12M))</f>
        <v>1.494005064893522E-2</v>
      </c>
      <c r="BD2117" s="257">
        <f>_xll.qlIndexFixing($BE$1,AZ2117,TRUE,_xll.ohTrigger(Trigger,Trigger12M))</f>
        <v>1.4305756825289844E-2</v>
      </c>
    </row>
    <row r="2118" spans="51:56" ht="11.25" customHeight="1" x14ac:dyDescent="0.25">
      <c r="AY2118" s="106" t="s">
        <v>83</v>
      </c>
      <c r="AZ2118" s="105">
        <f>_xll.qlInterestRateIndexFixingDate(Currency&amp;"ibor"&amp;Tenor,BA2118,Trigger)</f>
        <v>54165</v>
      </c>
      <c r="BA2118" s="105">
        <f>_xll.qlCalendarAdvance(Calendar,BA2117,AY2118,"f",,Trigger)</f>
        <v>54169</v>
      </c>
      <c r="BB2118" s="105">
        <f>_xll.qlInterestRateIndexMaturity(Currency&amp;"ibor"&amp;Tenor,BA2118,Trigger)</f>
        <v>54534</v>
      </c>
      <c r="BC2118" s="257">
        <f>_xll.qlIndexFixing($AC$5,AZ2118,TRUE,_xll.ohTrigger(Trigger,Trigger12M))</f>
        <v>1.4938854287511922E-2</v>
      </c>
      <c r="BD2118" s="257">
        <f>_xll.qlIndexFixing($BE$1,AZ2118,TRUE,_xll.ohTrigger(Trigger,Trigger12M))</f>
        <v>1.4304283914931125E-2</v>
      </c>
    </row>
    <row r="2119" spans="51:56" ht="11.25" customHeight="1" x14ac:dyDescent="0.25">
      <c r="AY2119" s="106" t="s">
        <v>83</v>
      </c>
      <c r="AZ2119" s="105">
        <f>_xll.qlInterestRateIndexFixingDate(Currency&amp;"ibor"&amp;Tenor,BA2119,Trigger)</f>
        <v>54172</v>
      </c>
      <c r="BA2119" s="105">
        <f>_xll.qlCalendarAdvance(Calendar,BA2118,AY2119,"f",,Trigger)</f>
        <v>54176</v>
      </c>
      <c r="BB2119" s="105">
        <f>_xll.qlInterestRateIndexMaturity(Currency&amp;"ibor"&amp;Tenor,BA2119,Trigger)</f>
        <v>54541</v>
      </c>
      <c r="BC2119" s="257">
        <f>_xll.qlIndexFixing($AC$5,AZ2119,TRUE,_xll.ohTrigger(Trigger,Trigger12M))</f>
        <v>1.4937655415841491E-2</v>
      </c>
      <c r="BD2119" s="257">
        <f>_xll.qlIndexFixing($BE$1,AZ2119,TRUE,_xll.ohTrigger(Trigger,Trigger12M))</f>
        <v>1.4302798159640272E-2</v>
      </c>
    </row>
    <row r="2120" spans="51:56" ht="11.25" customHeight="1" x14ac:dyDescent="0.25">
      <c r="AY2120" s="106" t="s">
        <v>83</v>
      </c>
      <c r="AZ2120" s="105">
        <f>_xll.qlInterestRateIndexFixingDate(Currency&amp;"ibor"&amp;Tenor,BA2120,Trigger)</f>
        <v>54178</v>
      </c>
      <c r="BA2120" s="105">
        <f>_xll.qlCalendarAdvance(Calendar,BA2119,AY2120,"f",,Trigger)</f>
        <v>54183</v>
      </c>
      <c r="BB2120" s="105">
        <f>_xll.qlInterestRateIndexMaturity(Currency&amp;"ibor"&amp;Tenor,BA2120,Trigger)</f>
        <v>54548</v>
      </c>
      <c r="BC2120" s="257">
        <f>_xll.qlIndexFixing($AC$5,AZ2120,TRUE,_xll.ohTrigger(Trigger,Trigger12M))</f>
        <v>1.4936454033932685E-2</v>
      </c>
      <c r="BD2120" s="257">
        <f>_xll.qlIndexFixing($BE$1,AZ2120,TRUE,_xll.ohTrigger(Trigger,Trigger12M))</f>
        <v>1.4301299538339793E-2</v>
      </c>
    </row>
    <row r="2121" spans="51:56" ht="11.25" customHeight="1" x14ac:dyDescent="0.25">
      <c r="AY2121" s="106" t="s">
        <v>83</v>
      </c>
      <c r="AZ2121" s="105">
        <f>_xll.qlInterestRateIndexFixingDate(Currency&amp;"ibor"&amp;Tenor,BA2121,Trigger)</f>
        <v>54186</v>
      </c>
      <c r="BA2121" s="105">
        <f>_xll.qlCalendarAdvance(Calendar,BA2120,AY2121,"f",,Trigger)</f>
        <v>54190</v>
      </c>
      <c r="BB2121" s="105">
        <f>_xll.qlInterestRateIndexMaturity(Currency&amp;"ibor"&amp;Tenor,BA2121,Trigger)</f>
        <v>54555</v>
      </c>
      <c r="BC2121" s="257">
        <f>_xll.qlIndexFixing($AC$5,AZ2121,TRUE,_xll.ohTrigger(Trigger,Trigger12M))</f>
        <v>1.4935250141794705E-2</v>
      </c>
      <c r="BD2121" s="257">
        <f>_xll.qlIndexFixing($BE$1,AZ2121,TRUE,_xll.ohTrigger(Trigger,Trigger12M))</f>
        <v>1.4299788029952189E-2</v>
      </c>
    </row>
    <row r="2122" spans="51:56" ht="11.25" customHeight="1" x14ac:dyDescent="0.25">
      <c r="AY2122" s="106" t="s">
        <v>83</v>
      </c>
      <c r="AZ2122" s="105">
        <f>_xll.qlInterestRateIndexFixingDate(Currency&amp;"ibor"&amp;Tenor,BA2122,Trigger)</f>
        <v>54193</v>
      </c>
      <c r="BA2122" s="105">
        <f>_xll.qlCalendarAdvance(Calendar,BA2121,AY2122,"f",,Trigger)</f>
        <v>54197</v>
      </c>
      <c r="BB2122" s="105">
        <f>_xll.qlInterestRateIndexMaturity(Currency&amp;"ibor"&amp;Tenor,BA2122,Trigger)</f>
        <v>54562</v>
      </c>
      <c r="BC2122" s="257">
        <f>_xll.qlIndexFixing($AC$5,AZ2122,TRUE,_xll.ohTrigger(Trigger,Trigger12M))</f>
        <v>1.493404373943653E-2</v>
      </c>
      <c r="BD2122" s="257">
        <f>_xll.qlIndexFixing($BE$1,AZ2122,TRUE,_xll.ohTrigger(Trigger,Trigger12M))</f>
        <v>1.4298263613400404E-2</v>
      </c>
    </row>
    <row r="2123" spans="51:56" ht="11.25" customHeight="1" x14ac:dyDescent="0.25">
      <c r="AY2123" s="106" t="s">
        <v>83</v>
      </c>
      <c r="AZ2123" s="105">
        <f>_xll.qlInterestRateIndexFixingDate(Currency&amp;"ibor"&amp;Tenor,BA2123,Trigger)</f>
        <v>54200</v>
      </c>
      <c r="BA2123" s="105">
        <f>_xll.qlCalendarAdvance(Calendar,BA2122,AY2123,"f",,Trigger)</f>
        <v>54204</v>
      </c>
      <c r="BB2123" s="105">
        <f>_xll.qlInterestRateIndexMaturity(Currency&amp;"ibor"&amp;Tenor,BA2123,Trigger)</f>
        <v>54569</v>
      </c>
      <c r="BC2123" s="257">
        <f>_xll.qlIndexFixing($AC$5,AZ2123,TRUE,_xll.ohTrigger(Trigger,Trigger12M))</f>
        <v>1.4932834826867357E-2</v>
      </c>
      <c r="BD2123" s="257">
        <f>_xll.qlIndexFixing($BE$1,AZ2123,TRUE,_xll.ohTrigger(Trigger,Trigger12M))</f>
        <v>1.4296726267608474E-2</v>
      </c>
    </row>
    <row r="2124" spans="51:56" ht="11.25" customHeight="1" x14ac:dyDescent="0.25">
      <c r="AY2124" s="106" t="s">
        <v>83</v>
      </c>
      <c r="AZ2124" s="105">
        <f>_xll.qlInterestRateIndexFixingDate(Currency&amp;"ibor"&amp;Tenor,BA2124,Trigger)</f>
        <v>54207</v>
      </c>
      <c r="BA2124" s="105">
        <f>_xll.qlCalendarAdvance(Calendar,BA2123,AY2124,"f",,Trigger)</f>
        <v>54211</v>
      </c>
      <c r="BB2124" s="105">
        <f>_xll.qlInterestRateIndexMaturity(Currency&amp;"ibor"&amp;Tenor,BA2124,Trigger)</f>
        <v>54576</v>
      </c>
      <c r="BC2124" s="257">
        <f>_xll.qlIndexFixing($AC$5,AZ2124,TRUE,_xll.ohTrigger(Trigger,Trigger12M))</f>
        <v>1.4931623404095944E-2</v>
      </c>
      <c r="BD2124" s="257">
        <f>_xll.qlIndexFixing($BE$1,AZ2124,TRUE,_xll.ohTrigger(Trigger,Trigger12M))</f>
        <v>1.4295175971500877E-2</v>
      </c>
    </row>
    <row r="2125" spans="51:56" ht="11.25" customHeight="1" x14ac:dyDescent="0.25">
      <c r="AY2125" s="106" t="s">
        <v>83</v>
      </c>
      <c r="AZ2125" s="105">
        <f>_xll.qlInterestRateIndexFixingDate(Currency&amp;"ibor"&amp;Tenor,BA2125,Trigger)</f>
        <v>54214</v>
      </c>
      <c r="BA2125" s="105">
        <f>_xll.qlCalendarAdvance(Calendar,BA2124,AY2125,"f",,Trigger)</f>
        <v>54218</v>
      </c>
      <c r="BB2125" s="105">
        <f>_xll.qlInterestRateIndexMaturity(Currency&amp;"ibor"&amp;Tenor,BA2125,Trigger)</f>
        <v>54583</v>
      </c>
      <c r="BC2125" s="257">
        <f>_xll.qlIndexFixing($AC$5,AZ2125,TRUE,_xll.ohTrigger(Trigger,Trigger12M))</f>
        <v>1.4928878426004977E-2</v>
      </c>
      <c r="BD2125" s="257">
        <f>_xll.qlIndexFixing($BE$1,AZ2125,TRUE,_xll.ohTrigger(Trigger,Trigger12M))</f>
        <v>1.4293612704002522E-2</v>
      </c>
    </row>
    <row r="2126" spans="51:56" ht="11.25" customHeight="1" x14ac:dyDescent="0.25">
      <c r="AY2126" s="106" t="s">
        <v>83</v>
      </c>
      <c r="AZ2126" s="105">
        <f>_xll.qlInterestRateIndexFixingDate(Currency&amp;"ibor"&amp;Tenor,BA2126,Trigger)</f>
        <v>54221</v>
      </c>
      <c r="BA2126" s="105">
        <f>_xll.qlCalendarAdvance(Calendar,BA2125,AY2126,"f",,Trigger)</f>
        <v>54225</v>
      </c>
      <c r="BB2126" s="105">
        <f>_xll.qlInterestRateIndexMaturity(Currency&amp;"ibor"&amp;Tenor,BA2126,Trigger)</f>
        <v>54590</v>
      </c>
      <c r="BC2126" s="257">
        <f>_xll.qlIndexFixing($AC$5,AZ2126,TRUE,_xll.ohTrigger(Trigger,Trigger12M))</f>
        <v>1.4926129293123527E-2</v>
      </c>
      <c r="BD2126" s="257">
        <f>_xll.qlIndexFixing($BE$1,AZ2126,TRUE,_xll.ohTrigger(Trigger,Trigger12M))</f>
        <v>1.4292036444039639E-2</v>
      </c>
    </row>
    <row r="2127" spans="51:56" ht="11.25" customHeight="1" x14ac:dyDescent="0.25">
      <c r="AY2127" s="106" t="s">
        <v>83</v>
      </c>
      <c r="AZ2127" s="105">
        <f>_xll.qlInterestRateIndexFixingDate(Currency&amp;"ibor"&amp;Tenor,BA2127,Trigger)</f>
        <v>54228</v>
      </c>
      <c r="BA2127" s="105">
        <f>_xll.qlCalendarAdvance(Calendar,BA2126,AY2127,"f",,Trigger)</f>
        <v>54232</v>
      </c>
      <c r="BB2127" s="105">
        <f>_xll.qlInterestRateIndexMaturity(Currency&amp;"ibor"&amp;Tenor,BA2127,Trigger)</f>
        <v>54597</v>
      </c>
      <c r="BC2127" s="257">
        <f>_xll.qlIndexFixing($AC$5,AZ2127,TRUE,_xll.ohTrigger(Trigger,Trigger12M))</f>
        <v>1.4923376005485977E-2</v>
      </c>
      <c r="BD2127" s="257">
        <f>_xll.qlIndexFixing($BE$1,AZ2127,TRUE,_xll.ohTrigger(Trigger,Trigger12M))</f>
        <v>1.4290447170538454E-2</v>
      </c>
    </row>
    <row r="2128" spans="51:56" ht="11.25" customHeight="1" x14ac:dyDescent="0.25">
      <c r="AY2128" s="106" t="s">
        <v>83</v>
      </c>
      <c r="AZ2128" s="105">
        <f>_xll.qlInterestRateIndexFixingDate(Currency&amp;"ibor"&amp;Tenor,BA2128,Trigger)</f>
        <v>54235</v>
      </c>
      <c r="BA2128" s="105">
        <f>_xll.qlCalendarAdvance(Calendar,BA2127,AY2128,"f",,Trigger)</f>
        <v>54239</v>
      </c>
      <c r="BB2128" s="105">
        <f>_xll.qlInterestRateIndexMaturity(Currency&amp;"ibor"&amp;Tenor,BA2128,Trigger)</f>
        <v>54604</v>
      </c>
      <c r="BC2128" s="257">
        <f>_xll.qlIndexFixing($AC$5,AZ2128,TRUE,_xll.ohTrigger(Trigger,Trigger12M))</f>
        <v>1.4920618563126488E-2</v>
      </c>
      <c r="BD2128" s="257">
        <f>_xll.qlIndexFixing($BE$1,AZ2128,TRUE,_xll.ohTrigger(Trigger,Trigger12M))</f>
        <v>1.4288844862426072E-2</v>
      </c>
    </row>
    <row r="2129" spans="51:56" ht="11.25" customHeight="1" x14ac:dyDescent="0.25">
      <c r="AY2129" s="106" t="s">
        <v>83</v>
      </c>
      <c r="AZ2129" s="105">
        <f>_xll.qlInterestRateIndexFixingDate(Currency&amp;"ibor"&amp;Tenor,BA2129,Trigger)</f>
        <v>54242</v>
      </c>
      <c r="BA2129" s="105">
        <f>_xll.qlCalendarAdvance(Calendar,BA2128,AY2129,"f",,Trigger)</f>
        <v>54246</v>
      </c>
      <c r="BB2129" s="105">
        <f>_xll.qlInterestRateIndexMaturity(Currency&amp;"ibor"&amp;Tenor,BA2129,Trigger)</f>
        <v>54611</v>
      </c>
      <c r="BC2129" s="257">
        <f>_xll.qlIndexFixing($AC$5,AZ2129,TRUE,_xll.ohTrigger(Trigger,Trigger12M))</f>
        <v>1.4917856966079666E-2</v>
      </c>
      <c r="BD2129" s="257">
        <f>_xll.qlIndexFixing($BE$1,AZ2129,TRUE,_xll.ohTrigger(Trigger,Trigger12M))</f>
        <v>1.4287229498629811E-2</v>
      </c>
    </row>
    <row r="2130" spans="51:56" ht="11.25" customHeight="1" x14ac:dyDescent="0.25">
      <c r="AY2130" s="106" t="s">
        <v>83</v>
      </c>
      <c r="AZ2130" s="105">
        <f>_xll.qlInterestRateIndexFixingDate(Currency&amp;"ibor"&amp;Tenor,BA2130,Trigger)</f>
        <v>54249</v>
      </c>
      <c r="BA2130" s="105">
        <f>_xll.qlCalendarAdvance(Calendar,BA2129,AY2130,"f",,Trigger)</f>
        <v>54253</v>
      </c>
      <c r="BB2130" s="105">
        <f>_xll.qlInterestRateIndexMaturity(Currency&amp;"ibor"&amp;Tenor,BA2130,Trigger)</f>
        <v>54618</v>
      </c>
      <c r="BC2130" s="257">
        <f>_xll.qlIndexFixing($AC$5,AZ2130,TRUE,_xll.ohTrigger(Trigger,Trigger12M))</f>
        <v>1.4915091214379894E-2</v>
      </c>
      <c r="BD2130" s="257">
        <f>_xll.qlIndexFixing($BE$1,AZ2130,TRUE,_xll.ohTrigger(Trigger,Trigger12M))</f>
        <v>1.428560105807853E-2</v>
      </c>
    </row>
    <row r="2131" spans="51:56" ht="11.25" customHeight="1" x14ac:dyDescent="0.25">
      <c r="AY2131" s="106" t="s">
        <v>83</v>
      </c>
      <c r="AZ2131" s="105">
        <f>_xll.qlInterestRateIndexFixingDate(Currency&amp;"ibor"&amp;Tenor,BA2131,Trigger)</f>
        <v>54256</v>
      </c>
      <c r="BA2131" s="105">
        <f>_xll.qlCalendarAdvance(Calendar,BA2130,AY2131,"f",,Trigger)</f>
        <v>54260</v>
      </c>
      <c r="BB2131" s="105">
        <f>_xll.qlInterestRateIndexMaturity(Currency&amp;"ibor"&amp;Tenor,BA2131,Trigger)</f>
        <v>54625</v>
      </c>
      <c r="BC2131" s="257">
        <f>_xll.qlIndexFixing($AC$5,AZ2131,TRUE,_xll.ohTrigger(Trigger,Trigger12M))</f>
        <v>1.4912321308061336E-2</v>
      </c>
      <c r="BD2131" s="257">
        <f>_xll.qlIndexFixing($BE$1,AZ2131,TRUE,_xll.ohTrigger(Trigger,Trigger12M))</f>
        <v>1.4283959519701083E-2</v>
      </c>
    </row>
    <row r="2132" spans="51:56" ht="11.25" customHeight="1" x14ac:dyDescent="0.25">
      <c r="AY2132" s="106" t="s">
        <v>83</v>
      </c>
      <c r="AZ2132" s="105">
        <f>_xll.qlInterestRateIndexFixingDate(Currency&amp;"ibor"&amp;Tenor,BA2132,Trigger)</f>
        <v>54263</v>
      </c>
      <c r="BA2132" s="105">
        <f>_xll.qlCalendarAdvance(Calendar,BA2131,AY2132,"f",,Trigger)</f>
        <v>54267</v>
      </c>
      <c r="BB2132" s="105">
        <f>_xll.qlInterestRateIndexMaturity(Currency&amp;"ibor"&amp;Tenor,BA2132,Trigger)</f>
        <v>54632</v>
      </c>
      <c r="BC2132" s="257">
        <f>_xll.qlIndexFixing($AC$5,AZ2132,TRUE,_xll.ohTrigger(Trigger,Trigger12M))</f>
        <v>1.4909547247159032E-2</v>
      </c>
      <c r="BD2132" s="257">
        <f>_xll.qlIndexFixing($BE$1,AZ2132,TRUE,_xll.ohTrigger(Trigger,Trigger12M))</f>
        <v>1.42823048624272E-2</v>
      </c>
    </row>
    <row r="2133" spans="51:56" ht="11.25" customHeight="1" x14ac:dyDescent="0.25">
      <c r="AY2133" s="106" t="s">
        <v>83</v>
      </c>
      <c r="AZ2133" s="105">
        <f>_xll.qlInterestRateIndexFixingDate(Currency&amp;"ibor"&amp;Tenor,BA2133,Trigger)</f>
        <v>54270</v>
      </c>
      <c r="BA2133" s="105">
        <f>_xll.qlCalendarAdvance(Calendar,BA2132,AY2133,"f",,Trigger)</f>
        <v>54274</v>
      </c>
      <c r="BB2133" s="105">
        <f>_xll.qlInterestRateIndexMaturity(Currency&amp;"ibor"&amp;Tenor,BA2133,Trigger)</f>
        <v>54639</v>
      </c>
      <c r="BC2133" s="257">
        <f>_xll.qlIndexFixing($AC$5,AZ2133,TRUE,_xll.ohTrigger(Trigger,Trigger12M))</f>
        <v>1.4906769031706929E-2</v>
      </c>
      <c r="BD2133" s="257">
        <f>_xll.qlIndexFixing($BE$1,AZ2133,TRUE,_xll.ohTrigger(Trigger,Trigger12M))</f>
        <v>1.4280637065186614E-2</v>
      </c>
    </row>
    <row r="2134" spans="51:56" ht="11.25" customHeight="1" x14ac:dyDescent="0.25">
      <c r="AY2134" s="106" t="s">
        <v>83</v>
      </c>
      <c r="AZ2134" s="105">
        <f>_xll.qlInterestRateIndexFixingDate(Currency&amp;"ibor"&amp;Tenor,BA2134,Trigger)</f>
        <v>54277</v>
      </c>
      <c r="BA2134" s="105">
        <f>_xll.qlCalendarAdvance(Calendar,BA2133,AY2134,"f",,Trigger)</f>
        <v>54281</v>
      </c>
      <c r="BB2134" s="105">
        <f>_xll.qlInterestRateIndexMaturity(Currency&amp;"ibor"&amp;Tenor,BA2134,Trigger)</f>
        <v>54646</v>
      </c>
      <c r="BC2134" s="257">
        <f>_xll.qlIndexFixing($AC$5,AZ2134,TRUE,_xll.ohTrigger(Trigger,Trigger12M))</f>
        <v>1.4903986661740504E-2</v>
      </c>
      <c r="BD2134" s="257">
        <f>_xll.qlIndexFixing($BE$1,AZ2134,TRUE,_xll.ohTrigger(Trigger,Trigger12M))</f>
        <v>1.4278956106911026E-2</v>
      </c>
    </row>
    <row r="2135" spans="51:56" ht="11.25" customHeight="1" x14ac:dyDescent="0.25">
      <c r="AY2135" s="106" t="s">
        <v>83</v>
      </c>
      <c r="AZ2135" s="105">
        <f>_xll.qlInterestRateIndexFixingDate(Currency&amp;"ibor"&amp;Tenor,BA2135,Trigger)</f>
        <v>54284</v>
      </c>
      <c r="BA2135" s="105">
        <f>_xll.qlCalendarAdvance(Calendar,BA2134,AY2135,"f",,Trigger)</f>
        <v>54288</v>
      </c>
      <c r="BB2135" s="105">
        <f>_xll.qlInterestRateIndexMaturity(Currency&amp;"ibor"&amp;Tenor,BA2135,Trigger)</f>
        <v>54653</v>
      </c>
      <c r="BC2135" s="257">
        <f>_xll.qlIndexFixing($AC$5,AZ2135,TRUE,_xll.ohTrigger(Trigger,Trigger12M))</f>
        <v>1.4901200137293263E-2</v>
      </c>
      <c r="BD2135" s="257">
        <f>_xll.qlIndexFixing($BE$1,AZ2135,TRUE,_xll.ohTrigger(Trigger,Trigger12M))</f>
        <v>1.4277261966531701E-2</v>
      </c>
    </row>
    <row r="2136" spans="51:56" ht="11.25" customHeight="1" x14ac:dyDescent="0.25">
      <c r="AY2136" s="106" t="s">
        <v>83</v>
      </c>
      <c r="AZ2136" s="105">
        <f>_xll.qlInterestRateIndexFixingDate(Currency&amp;"ibor"&amp;Tenor,BA2136,Trigger)</f>
        <v>54291</v>
      </c>
      <c r="BA2136" s="105">
        <f>_xll.qlCalendarAdvance(Calendar,BA2135,AY2136,"f",,Trigger)</f>
        <v>54295</v>
      </c>
      <c r="BB2136" s="105">
        <f>_xll.qlInterestRateIndexMaturity(Currency&amp;"ibor"&amp;Tenor,BA2136,Trigger)</f>
        <v>54660</v>
      </c>
      <c r="BC2136" s="257">
        <f>_xll.qlIndexFixing($AC$5,AZ2136,TRUE,_xll.ohTrigger(Trigger,Trigger12M))</f>
        <v>1.4898409458401127E-2</v>
      </c>
      <c r="BD2136" s="257">
        <f>_xll.qlIndexFixing($BE$1,AZ2136,TRUE,_xll.ohTrigger(Trigger,Trigger12M))</f>
        <v>1.4275554622980998E-2</v>
      </c>
    </row>
    <row r="2137" spans="51:56" ht="11.25" customHeight="1" x14ac:dyDescent="0.25">
      <c r="AY2137" s="106" t="s">
        <v>83</v>
      </c>
      <c r="AZ2137" s="105">
        <f>_xll.qlInterestRateIndexFixingDate(Currency&amp;"ibor"&amp;Tenor,BA2137,Trigger)</f>
        <v>54298</v>
      </c>
      <c r="BA2137" s="105">
        <f>_xll.qlCalendarAdvance(Calendar,BA2136,AY2137,"f",,Trigger)</f>
        <v>54302</v>
      </c>
      <c r="BB2137" s="105">
        <f>_xll.qlInterestRateIndexMaturity(Currency&amp;"ibor"&amp;Tenor,BA2137,Trigger)</f>
        <v>54667</v>
      </c>
      <c r="BC2137" s="257">
        <f>_xll.qlIndexFixing($AC$5,AZ2137,TRUE,_xll.ohTrigger(Trigger,Trigger12M))</f>
        <v>1.4895614625098037E-2</v>
      </c>
      <c r="BD2137" s="257">
        <f>_xll.qlIndexFixing($BE$1,AZ2137,TRUE,_xll.ohTrigger(Trigger,Trigger12M))</f>
        <v>1.4273834055191933E-2</v>
      </c>
    </row>
    <row r="2138" spans="51:56" ht="11.25" customHeight="1" x14ac:dyDescent="0.25">
      <c r="AY2138" s="106" t="s">
        <v>83</v>
      </c>
      <c r="AZ2138" s="105">
        <f>_xll.qlInterestRateIndexFixingDate(Currency&amp;"ibor"&amp;Tenor,BA2138,Trigger)</f>
        <v>54305</v>
      </c>
      <c r="BA2138" s="105">
        <f>_xll.qlCalendarAdvance(Calendar,BA2137,AY2138,"f",,Trigger)</f>
        <v>54309</v>
      </c>
      <c r="BB2138" s="105">
        <f>_xll.qlInterestRateIndexMaturity(Currency&amp;"ibor"&amp;Tenor,BA2138,Trigger)</f>
        <v>54674</v>
      </c>
      <c r="BC2138" s="257">
        <f>_xll.qlIndexFixing($AC$5,AZ2138,TRUE,_xll.ohTrigger(Trigger,Trigger12M))</f>
        <v>1.4892815637419255E-2</v>
      </c>
      <c r="BD2138" s="257">
        <f>_xll.qlIndexFixing($BE$1,AZ2138,TRUE,_xll.ohTrigger(Trigger,Trigger12M))</f>
        <v>1.4272100242097742E-2</v>
      </c>
    </row>
    <row r="2139" spans="51:56" ht="11.25" customHeight="1" x14ac:dyDescent="0.25">
      <c r="AY2139" s="106" t="s">
        <v>83</v>
      </c>
      <c r="AZ2139" s="105">
        <f>_xll.qlInterestRateIndexFixingDate(Currency&amp;"ibor"&amp;Tenor,BA2139,Trigger)</f>
        <v>54312</v>
      </c>
      <c r="BA2139" s="105">
        <f>_xll.qlCalendarAdvance(Calendar,BA2138,AY2139,"f",,Trigger)</f>
        <v>54316</v>
      </c>
      <c r="BB2139" s="105">
        <f>_xll.qlInterestRateIndexMaturity(Currency&amp;"ibor"&amp;Tenor,BA2139,Trigger)</f>
        <v>54681</v>
      </c>
      <c r="BC2139" s="257">
        <f>_xll.qlIndexFixing($AC$5,AZ2139,TRUE,_xll.ohTrigger(Trigger,Trigger12M))</f>
        <v>1.4890012495399601E-2</v>
      </c>
      <c r="BD2139" s="257">
        <f>_xll.qlIndexFixing($BE$1,AZ2139,TRUE,_xll.ohTrigger(Trigger,Trigger12M))</f>
        <v>1.4270353162633411E-2</v>
      </c>
    </row>
    <row r="2140" spans="51:56" ht="11.25" customHeight="1" x14ac:dyDescent="0.25">
      <c r="AY2140" s="106" t="s">
        <v>83</v>
      </c>
      <c r="AZ2140" s="105">
        <f>_xll.qlInterestRateIndexFixingDate(Currency&amp;"ibor"&amp;Tenor,BA2140,Trigger)</f>
        <v>54319</v>
      </c>
      <c r="BA2140" s="105">
        <f>_xll.qlCalendarAdvance(Calendar,BA2139,AY2140,"f",,Trigger)</f>
        <v>54323</v>
      </c>
      <c r="BB2140" s="105">
        <f>_xll.qlInterestRateIndexMaturity(Currency&amp;"ibor"&amp;Tenor,BA2140,Trigger)</f>
        <v>54688</v>
      </c>
      <c r="BC2140" s="257">
        <f>_xll.qlIndexFixing($AC$5,AZ2140,TRUE,_xll.ohTrigger(Trigger,Trigger12M))</f>
        <v>1.4887205199073899E-2</v>
      </c>
      <c r="BD2140" s="257">
        <f>_xll.qlIndexFixing($BE$1,AZ2140,TRUE,_xll.ohTrigger(Trigger,Trigger12M))</f>
        <v>1.4268592795733271E-2</v>
      </c>
    </row>
    <row r="2141" spans="51:56" ht="11.25" customHeight="1" x14ac:dyDescent="0.25">
      <c r="AY2141" s="106" t="s">
        <v>83</v>
      </c>
      <c r="AZ2141" s="105">
        <f>_xll.qlInterestRateIndexFixingDate(Currency&amp;"ibor"&amp;Tenor,BA2141,Trigger)</f>
        <v>54326</v>
      </c>
      <c r="BA2141" s="105">
        <f>_xll.qlCalendarAdvance(Calendar,BA2140,AY2141,"f",,Trigger)</f>
        <v>54330</v>
      </c>
      <c r="BB2141" s="105">
        <f>_xll.qlInterestRateIndexMaturity(Currency&amp;"ibor"&amp;Tenor,BA2141,Trigger)</f>
        <v>54695</v>
      </c>
      <c r="BC2141" s="257">
        <f>_xll.qlIndexFixing($AC$5,AZ2141,TRUE,_xll.ohTrigger(Trigger,Trigger12M))</f>
        <v>1.4884393748477186E-2</v>
      </c>
      <c r="BD2141" s="257">
        <f>_xll.qlIndexFixing($BE$1,AZ2141,TRUE,_xll.ohTrigger(Trigger,Trigger12M))</f>
        <v>1.4266819120333184E-2</v>
      </c>
    </row>
    <row r="2142" spans="51:56" ht="11.25" customHeight="1" x14ac:dyDescent="0.25">
      <c r="AY2142" s="106" t="s">
        <v>83</v>
      </c>
      <c r="AZ2142" s="105">
        <f>_xll.qlInterestRateIndexFixingDate(Currency&amp;"ibor"&amp;Tenor,BA2142,Trigger)</f>
        <v>54333</v>
      </c>
      <c r="BA2142" s="105">
        <f>_xll.qlCalendarAdvance(Calendar,BA2141,AY2142,"f",,Trigger)</f>
        <v>54337</v>
      </c>
      <c r="BB2142" s="105">
        <f>_xll.qlInterestRateIndexMaturity(Currency&amp;"ibor"&amp;Tenor,BA2142,Trigger)</f>
        <v>54702</v>
      </c>
      <c r="BC2142" s="257">
        <f>_xll.qlIndexFixing($AC$5,AZ2142,TRUE,_xll.ohTrigger(Trigger,Trigger12M))</f>
        <v>1.4881578143644722E-2</v>
      </c>
      <c r="BD2142" s="257">
        <f>_xll.qlIndexFixing($BE$1,AZ2142,TRUE,_xll.ohTrigger(Trigger,Trigger12M))</f>
        <v>1.4265032115369673E-2</v>
      </c>
    </row>
    <row r="2143" spans="51:56" ht="11.25" customHeight="1" x14ac:dyDescent="0.25">
      <c r="AY2143" s="106" t="s">
        <v>83</v>
      </c>
      <c r="AZ2143" s="105">
        <f>_xll.qlInterestRateIndexFixingDate(Currency&amp;"ibor"&amp;Tenor,BA2143,Trigger)</f>
        <v>54340</v>
      </c>
      <c r="BA2143" s="105">
        <f>_xll.qlCalendarAdvance(Calendar,BA2142,AY2143,"f",,Trigger)</f>
        <v>54344</v>
      </c>
      <c r="BB2143" s="105">
        <f>_xll.qlInterestRateIndexMaturity(Currency&amp;"ibor"&amp;Tenor,BA2143,Trigger)</f>
        <v>54709</v>
      </c>
      <c r="BC2143" s="257">
        <f>_xll.qlIndexFixing($AC$5,AZ2143,TRUE,_xll.ohTrigger(Trigger,Trigger12M))</f>
        <v>1.4878758384611113E-2</v>
      </c>
      <c r="BD2143" s="257">
        <f>_xll.qlIndexFixing($BE$1,AZ2143,TRUE,_xll.ohTrigger(Trigger,Trigger12M))</f>
        <v>1.4263231759779475E-2</v>
      </c>
    </row>
    <row r="2144" spans="51:56" ht="11.25" customHeight="1" x14ac:dyDescent="0.25">
      <c r="AY2144" s="106" t="s">
        <v>83</v>
      </c>
      <c r="AZ2144" s="105">
        <f>_xll.qlInterestRateIndexFixingDate(Currency&amp;"ibor"&amp;Tenor,BA2144,Trigger)</f>
        <v>54347</v>
      </c>
      <c r="BA2144" s="105">
        <f>_xll.qlCalendarAdvance(Calendar,BA2143,AY2144,"f",,Trigger)</f>
        <v>54351</v>
      </c>
      <c r="BB2144" s="105">
        <f>_xll.qlInterestRateIndexMaturity(Currency&amp;"ibor"&amp;Tenor,BA2144,Trigger)</f>
        <v>54716</v>
      </c>
      <c r="BC2144" s="257">
        <f>_xll.qlIndexFixing($AC$5,AZ2144,TRUE,_xll.ohTrigger(Trigger,Trigger12M))</f>
        <v>1.4875934471411834E-2</v>
      </c>
      <c r="BD2144" s="257">
        <f>_xll.qlIndexFixing($BE$1,AZ2144,TRUE,_xll.ohTrigger(Trigger,Trigger12M))</f>
        <v>1.4261418032500424E-2</v>
      </c>
    </row>
    <row r="2145" spans="51:56" ht="11.25" customHeight="1" x14ac:dyDescent="0.25">
      <c r="AY2145" s="106" t="s">
        <v>83</v>
      </c>
      <c r="AZ2145" s="105">
        <f>_xll.qlInterestRateIndexFixingDate(Currency&amp;"ibor"&amp;Tenor,BA2145,Trigger)</f>
        <v>54354</v>
      </c>
      <c r="BA2145" s="105">
        <f>_xll.qlCalendarAdvance(Calendar,BA2144,AY2145,"f",,Trigger)</f>
        <v>54358</v>
      </c>
      <c r="BB2145" s="105">
        <f>_xll.qlInterestRateIndexMaturity(Currency&amp;"ibor"&amp;Tenor,BA2145,Trigger)</f>
        <v>54723</v>
      </c>
      <c r="BC2145" s="257">
        <f>_xll.qlIndexFixing($AC$5,AZ2145,TRUE,_xll.ohTrigger(Trigger,Trigger12M))</f>
        <v>1.4873106404082364E-2</v>
      </c>
      <c r="BD2145" s="257">
        <f>_xll.qlIndexFixing($BE$1,AZ2145,TRUE,_xll.ohTrigger(Trigger,Trigger12M))</f>
        <v>1.4259590912471013E-2</v>
      </c>
    </row>
    <row r="2146" spans="51:56" ht="11.25" customHeight="1" x14ac:dyDescent="0.25">
      <c r="AY2146" s="106" t="s">
        <v>83</v>
      </c>
      <c r="AZ2146" s="105">
        <f>_xll.qlInterestRateIndexFixingDate(Currency&amp;"ibor"&amp;Tenor,BA2146,Trigger)</f>
        <v>54361</v>
      </c>
      <c r="BA2146" s="105">
        <f>_xll.qlCalendarAdvance(Calendar,BA2145,AY2146,"f",,Trigger)</f>
        <v>54365</v>
      </c>
      <c r="BB2146" s="105">
        <f>_xll.qlInterestRateIndexMaturity(Currency&amp;"ibor"&amp;Tenor,BA2146,Trigger)</f>
        <v>54730</v>
      </c>
      <c r="BC2146" s="257">
        <f>_xll.qlIndexFixing($AC$5,AZ2146,TRUE,_xll.ohTrigger(Trigger,Trigger12M))</f>
        <v>1.4870274182657307E-2</v>
      </c>
      <c r="BD2146" s="257">
        <f>_xll.qlIndexFixing($BE$1,AZ2146,TRUE,_xll.ohTrigger(Trigger,Trigger12M))</f>
        <v>1.4257750378629952E-2</v>
      </c>
    </row>
    <row r="2147" spans="51:56" ht="11.25" customHeight="1" x14ac:dyDescent="0.25">
      <c r="AY2147" s="106" t="s">
        <v>83</v>
      </c>
      <c r="AZ2147" s="105">
        <f>_xll.qlInterestRateIndexFixingDate(Currency&amp;"ibor"&amp;Tenor,BA2147,Trigger)</f>
        <v>54368</v>
      </c>
      <c r="BA2147" s="105">
        <f>_xll.qlCalendarAdvance(Calendar,BA2146,AY2147,"f",,Trigger)</f>
        <v>54372</v>
      </c>
      <c r="BB2147" s="105">
        <f>_xll.qlInterestRateIndexMaturity(Currency&amp;"ibor"&amp;Tenor,BA2147,Trigger)</f>
        <v>54737</v>
      </c>
      <c r="BC2147" s="257">
        <f>_xll.qlIndexFixing($AC$5,AZ2147,TRUE,_xll.ohTrigger(Trigger,Trigger12M))</f>
        <v>1.4867437807172578E-2</v>
      </c>
      <c r="BD2147" s="257">
        <f>_xll.qlIndexFixing($BE$1,AZ2147,TRUE,_xll.ohTrigger(Trigger,Trigger12M))</f>
        <v>1.4255896409917484E-2</v>
      </c>
    </row>
    <row r="2148" spans="51:56" ht="11.25" customHeight="1" x14ac:dyDescent="0.25">
      <c r="AY2148" s="106" t="s">
        <v>83</v>
      </c>
      <c r="AZ2148" s="105">
        <f>_xll.qlInterestRateIndexFixingDate(Currency&amp;"ibor"&amp;Tenor,BA2148,Trigger)</f>
        <v>54375</v>
      </c>
      <c r="BA2148" s="105">
        <f>_xll.qlCalendarAdvance(Calendar,BA2147,AY2148,"f",,Trigger)</f>
        <v>54379</v>
      </c>
      <c r="BB2148" s="105">
        <f>_xll.qlInterestRateIndexMaturity(Currency&amp;"ibor"&amp;Tenor,BA2148,Trigger)</f>
        <v>54744</v>
      </c>
      <c r="BC2148" s="257">
        <f>_xll.qlIndexFixing($AC$5,AZ2148,TRUE,_xll.ohTrigger(Trigger,Trigger12M))</f>
        <v>1.4864597277662997E-2</v>
      </c>
      <c r="BD2148" s="257">
        <f>_xll.qlIndexFixing($BE$1,AZ2148,TRUE,_xll.ohTrigger(Trigger,Trigger12M))</f>
        <v>1.4254028985273632E-2</v>
      </c>
    </row>
    <row r="2149" spans="51:56" ht="11.25" customHeight="1" x14ac:dyDescent="0.25">
      <c r="AY2149" s="106" t="s">
        <v>83</v>
      </c>
      <c r="AZ2149" s="105">
        <f>_xll.qlInterestRateIndexFixingDate(Currency&amp;"ibor"&amp;Tenor,BA2149,Trigger)</f>
        <v>54382</v>
      </c>
      <c r="BA2149" s="105">
        <f>_xll.qlCalendarAdvance(Calendar,BA2148,AY2149,"f",,Trigger)</f>
        <v>54386</v>
      </c>
      <c r="BB2149" s="105">
        <f>_xll.qlInterestRateIndexMaturity(Currency&amp;"ibor"&amp;Tenor,BA2149,Trigger)</f>
        <v>54751</v>
      </c>
      <c r="BC2149" s="257">
        <f>_xll.qlIndexFixing($AC$5,AZ2149,TRUE,_xll.ohTrigger(Trigger,Trigger12M))</f>
        <v>1.4861752594164265E-2</v>
      </c>
      <c r="BD2149" s="257">
        <f>_xll.qlIndexFixing($BE$1,AZ2149,TRUE,_xll.ohTrigger(Trigger,Trigger12M))</f>
        <v>1.4252148083639737E-2</v>
      </c>
    </row>
    <row r="2150" spans="51:56" ht="11.25" customHeight="1" x14ac:dyDescent="0.25">
      <c r="AY2150" s="106" t="s">
        <v>83</v>
      </c>
      <c r="AZ2150" s="105">
        <f>_xll.qlInterestRateIndexFixingDate(Currency&amp;"ibor"&amp;Tenor,BA2150,Trigger)</f>
        <v>54389</v>
      </c>
      <c r="BA2150" s="105">
        <f>_xll.qlCalendarAdvance(Calendar,BA2149,AY2150,"f",,Trigger)</f>
        <v>54393</v>
      </c>
      <c r="BB2150" s="105">
        <f>_xll.qlInterestRateIndexMaturity(Currency&amp;"ibor"&amp;Tenor,BA2150,Trigger)</f>
        <v>54758</v>
      </c>
      <c r="BC2150" s="257">
        <f>_xll.qlIndexFixing($AC$5,AZ2150,TRUE,_xll.ohTrigger(Trigger,Trigger12M))</f>
        <v>1.4858903756711641E-2</v>
      </c>
      <c r="BD2150" s="257">
        <f>_xll.qlIndexFixing($BE$1,AZ2150,TRUE,_xll.ohTrigger(Trigger,Trigger12M))</f>
        <v>1.4250253683957791E-2</v>
      </c>
    </row>
    <row r="2151" spans="51:56" ht="11.25" customHeight="1" x14ac:dyDescent="0.25">
      <c r="AY2151" s="106" t="s">
        <v>83</v>
      </c>
      <c r="AZ2151" s="105">
        <f>_xll.qlInterestRateIndexFixingDate(Currency&amp;"ibor"&amp;Tenor,BA2151,Trigger)</f>
        <v>54396</v>
      </c>
      <c r="BA2151" s="105">
        <f>_xll.qlCalendarAdvance(Calendar,BA2150,AY2151,"f",,Trigger)</f>
        <v>54400</v>
      </c>
      <c r="BB2151" s="105">
        <f>_xll.qlInterestRateIndexMaturity(Currency&amp;"ibor"&amp;Tenor,BA2151,Trigger)</f>
        <v>54765</v>
      </c>
      <c r="BC2151" s="257">
        <f>_xll.qlIndexFixing($AC$5,AZ2151,TRUE,_xll.ohTrigger(Trigger,Trigger12M))</f>
        <v>1.4856050765340819E-2</v>
      </c>
      <c r="BD2151" s="257">
        <f>_xll.qlIndexFixing($BE$1,AZ2151,TRUE,_xll.ohTrigger(Trigger,Trigger12M))</f>
        <v>1.4248345765170449E-2</v>
      </c>
    </row>
    <row r="2152" spans="51:56" ht="11.25" customHeight="1" x14ac:dyDescent="0.25">
      <c r="AY2152" s="106" t="s">
        <v>83</v>
      </c>
      <c r="AZ2152" s="105">
        <f>_xll.qlInterestRateIndexFixingDate(Currency&amp;"ibor"&amp;Tenor,BA2152,Trigger)</f>
        <v>54403</v>
      </c>
      <c r="BA2152" s="105">
        <f>_xll.qlCalendarAdvance(Calendar,BA2151,AY2152,"f",,Trigger)</f>
        <v>54407</v>
      </c>
      <c r="BB2152" s="105">
        <f>_xll.qlInterestRateIndexMaturity(Currency&amp;"ibor"&amp;Tenor,BA2152,Trigger)</f>
        <v>54772</v>
      </c>
      <c r="BC2152" s="257">
        <f>_xll.qlIndexFixing($AC$5,AZ2152,TRUE,_xll.ohTrigger(Trigger,Trigger12M))</f>
        <v>1.4853193620087499E-2</v>
      </c>
      <c r="BD2152" s="257">
        <f>_xll.qlIndexFixing($BE$1,AZ2152,TRUE,_xll.ohTrigger(Trigger,Trigger12M))</f>
        <v>1.4246424306220801E-2</v>
      </c>
    </row>
    <row r="2153" spans="51:56" ht="11.25" customHeight="1" x14ac:dyDescent="0.25">
      <c r="AY2153" s="106" t="s">
        <v>83</v>
      </c>
      <c r="AZ2153" s="105">
        <f>_xll.qlInterestRateIndexFixingDate(Currency&amp;"ibor"&amp;Tenor,BA2153,Trigger)</f>
        <v>54410</v>
      </c>
      <c r="BA2153" s="105">
        <f>_xll.qlCalendarAdvance(Calendar,BA2152,AY2153,"f",,Trigger)</f>
        <v>54414</v>
      </c>
      <c r="BB2153" s="105">
        <f>_xll.qlInterestRateIndexMaturity(Currency&amp;"ibor"&amp;Tenor,BA2153,Trigger)</f>
        <v>54779</v>
      </c>
      <c r="BC2153" s="257">
        <f>_xll.qlIndexFixing($AC$5,AZ2153,TRUE,_xll.ohTrigger(Trigger,Trigger12M))</f>
        <v>1.4850332320986943E-2</v>
      </c>
      <c r="BD2153" s="257">
        <f>_xll.qlIndexFixing($BE$1,AZ2153,TRUE,_xll.ohTrigger(Trigger,Trigger12M))</f>
        <v>1.4244489286052812E-2</v>
      </c>
    </row>
    <row r="2154" spans="51:56" ht="11.25" customHeight="1" x14ac:dyDescent="0.25">
      <c r="AY2154" s="106" t="s">
        <v>83</v>
      </c>
      <c r="AZ2154" s="105">
        <f>_xll.qlInterestRateIndexFixingDate(Currency&amp;"ibor"&amp;Tenor,BA2154,Trigger)</f>
        <v>54416</v>
      </c>
      <c r="BA2154" s="105">
        <f>_xll.qlCalendarAdvance(Calendar,BA2153,AY2154,"f",,Trigger)</f>
        <v>54421</v>
      </c>
      <c r="BB2154" s="105">
        <f>_xll.qlInterestRateIndexMaturity(Currency&amp;"ibor"&amp;Tenor,BA2154,Trigger)</f>
        <v>54786</v>
      </c>
      <c r="BC2154" s="257">
        <f>_xll.qlIndexFixing($AC$5,AZ2154,TRUE,_xll.ohTrigger(Trigger,Trigger12M))</f>
        <v>1.4847466868075062E-2</v>
      </c>
      <c r="BD2154" s="257">
        <f>_xll.qlIndexFixing($BE$1,AZ2154,TRUE,_xll.ohTrigger(Trigger,Trigger12M))</f>
        <v>1.4242540683611107E-2</v>
      </c>
    </row>
    <row r="2155" spans="51:56" ht="11.25" customHeight="1" x14ac:dyDescent="0.25">
      <c r="AY2155" s="106" t="s">
        <v>83</v>
      </c>
      <c r="AZ2155" s="105">
        <f>_xll.qlInterestRateIndexFixingDate(Currency&amp;"ibor"&amp;Tenor,BA2155,Trigger)</f>
        <v>54423</v>
      </c>
      <c r="BA2155" s="105">
        <f>_xll.qlCalendarAdvance(Calendar,BA2154,AY2155,"f",,Trigger)</f>
        <v>54428</v>
      </c>
      <c r="BB2155" s="105">
        <f>_xll.qlInterestRateIndexMaturity(Currency&amp;"ibor"&amp;Tenor,BA2155,Trigger)</f>
        <v>54793</v>
      </c>
      <c r="BC2155" s="257">
        <f>_xll.qlIndexFixing($AC$5,AZ2155,TRUE,_xll.ohTrigger(Trigger,Trigger12M))</f>
        <v>1.4844597261387338E-2</v>
      </c>
      <c r="BD2155" s="257">
        <f>_xll.qlIndexFixing($BE$1,AZ2155,TRUE,_xll.ohTrigger(Trigger,Trigger12M))</f>
        <v>1.4240578477841404E-2</v>
      </c>
    </row>
    <row r="2156" spans="51:56" ht="11.25" customHeight="1" x14ac:dyDescent="0.25">
      <c r="AY2156" s="106" t="s">
        <v>83</v>
      </c>
      <c r="AZ2156" s="105">
        <f>_xll.qlInterestRateIndexFixingDate(Currency&amp;"ibor"&amp;Tenor,BA2156,Trigger)</f>
        <v>54431</v>
      </c>
      <c r="BA2156" s="105">
        <f>_xll.qlCalendarAdvance(Calendar,BA2155,AY2156,"f",,Trigger)</f>
        <v>54435</v>
      </c>
      <c r="BB2156" s="105">
        <f>_xll.qlInterestRateIndexMaturity(Currency&amp;"ibor"&amp;Tenor,BA2156,Trigger)</f>
        <v>54800</v>
      </c>
      <c r="BC2156" s="257">
        <f>_xll.qlIndexFixing($AC$5,AZ2156,TRUE,_xll.ohTrigger(Trigger,Trigger12M))</f>
        <v>1.4841723500959905E-2</v>
      </c>
      <c r="BD2156" s="257">
        <f>_xll.qlIndexFixing($BE$1,AZ2156,TRUE,_xll.ohTrigger(Trigger,Trigger12M))</f>
        <v>1.423860264768986E-2</v>
      </c>
    </row>
    <row r="2157" spans="51:56" ht="11.25" customHeight="1" x14ac:dyDescent="0.25">
      <c r="AY2157" s="106" t="s">
        <v>83</v>
      </c>
      <c r="AZ2157" s="105">
        <f>_xll.qlInterestRateIndexFixingDate(Currency&amp;"ibor"&amp;Tenor,BA2157,Trigger)</f>
        <v>54438</v>
      </c>
      <c r="BA2157" s="105">
        <f>_xll.qlCalendarAdvance(Calendar,BA2156,AY2157,"f",,Trigger)</f>
        <v>54442</v>
      </c>
      <c r="BB2157" s="105">
        <f>_xll.qlInterestRateIndexMaturity(Currency&amp;"ibor"&amp;Tenor,BA2157,Trigger)</f>
        <v>54807</v>
      </c>
      <c r="BC2157" s="257">
        <f>_xll.qlIndexFixing($AC$5,AZ2157,TRUE,_xll.ohTrigger(Trigger,Trigger12M))</f>
        <v>1.4838845586828242E-2</v>
      </c>
      <c r="BD2157" s="257">
        <f>_xll.qlIndexFixing($BE$1,AZ2157,TRUE,_xll.ohTrigger(Trigger,Trigger12M))</f>
        <v>1.4236613172103067E-2</v>
      </c>
    </row>
    <row r="2158" spans="51:56" ht="11.25" customHeight="1" x14ac:dyDescent="0.25">
      <c r="AY2158" s="106" t="s">
        <v>83</v>
      </c>
      <c r="AZ2158" s="105">
        <f>_xll.qlInterestRateIndexFixingDate(Currency&amp;"ibor"&amp;Tenor,BA2158,Trigger)</f>
        <v>54445</v>
      </c>
      <c r="BA2158" s="105">
        <f>_xll.qlCalendarAdvance(Calendar,BA2157,AY2158,"f",,Trigger)</f>
        <v>54449</v>
      </c>
      <c r="BB2158" s="105">
        <f>_xll.qlInterestRateIndexMaturity(Currency&amp;"ibor"&amp;Tenor,BA2158,Trigger)</f>
        <v>54814</v>
      </c>
      <c r="BC2158" s="257">
        <f>_xll.qlIndexFixing($AC$5,AZ2158,TRUE,_xll.ohTrigger(Trigger,Trigger12M))</f>
        <v>1.4835963519028267E-2</v>
      </c>
      <c r="BD2158" s="257">
        <f>_xll.qlIndexFixing($BE$1,AZ2158,TRUE,_xll.ohTrigger(Trigger,Trigger12M))</f>
        <v>1.4234610030028716E-2</v>
      </c>
    </row>
    <row r="2159" spans="51:56" ht="11.25" customHeight="1" x14ac:dyDescent="0.25">
      <c r="AY2159" s="106" t="s">
        <v>83</v>
      </c>
      <c r="AZ2159" s="105">
        <f>_xll.qlInterestRateIndexFixingDate(Currency&amp;"ibor"&amp;Tenor,BA2159,Trigger)</f>
        <v>54452</v>
      </c>
      <c r="BA2159" s="105">
        <f>_xll.qlCalendarAdvance(Calendar,BA2158,AY2159,"f",,Trigger)</f>
        <v>54456</v>
      </c>
      <c r="BB2159" s="105">
        <f>_xll.qlInterestRateIndexMaturity(Currency&amp;"ibor"&amp;Tenor,BA2159,Trigger)</f>
        <v>54821</v>
      </c>
      <c r="BC2159" s="257">
        <f>_xll.qlIndexFixing($AC$5,AZ2159,TRUE,_xll.ohTrigger(Trigger,Trigger12M))</f>
        <v>1.4833077297595894E-2</v>
      </c>
      <c r="BD2159" s="257">
        <f>_xll.qlIndexFixing($BE$1,AZ2159,TRUE,_xll.ohTrigger(Trigger,Trigger12M))</f>
        <v>1.4232593200414935E-2</v>
      </c>
    </row>
    <row r="2160" spans="51:56" ht="11.25" customHeight="1" x14ac:dyDescent="0.25">
      <c r="AY2160" s="106" t="s">
        <v>83</v>
      </c>
      <c r="AZ2160" s="105">
        <f>_xll.qlInterestRateIndexFixingDate(Currency&amp;"ibor"&amp;Tenor,BA2160,Trigger)</f>
        <v>54459</v>
      </c>
      <c r="BA2160" s="105">
        <f>_xll.qlCalendarAdvance(Calendar,BA2159,AY2160,"f",,Trigger)</f>
        <v>54463</v>
      </c>
      <c r="BB2160" s="105">
        <f>_xll.qlInterestRateIndexMaturity(Currency&amp;"ibor"&amp;Tenor,BA2160,Trigger)</f>
        <v>54828</v>
      </c>
      <c r="BC2160" s="257">
        <f>_xll.qlIndexFixing($AC$5,AZ2160,TRUE,_xll.ohTrigger(Trigger,Trigger12M))</f>
        <v>1.4830186922567261E-2</v>
      </c>
      <c r="BD2160" s="257">
        <f>_xll.qlIndexFixing($BE$1,AZ2160,TRUE,_xll.ohTrigger(Trigger,Trigger12M))</f>
        <v>1.4230562662211382E-2</v>
      </c>
    </row>
    <row r="2161" spans="51:56" ht="11.25" customHeight="1" x14ac:dyDescent="0.25">
      <c r="AY2161" s="106" t="s">
        <v>83</v>
      </c>
      <c r="AZ2161" s="105">
        <f>_xll.qlInterestRateIndexFixingDate(Currency&amp;"ibor"&amp;Tenor,BA2161,Trigger)</f>
        <v>54466</v>
      </c>
      <c r="BA2161" s="105">
        <f>_xll.qlCalendarAdvance(Calendar,BA2160,AY2161,"f",,Trigger)</f>
        <v>54470</v>
      </c>
      <c r="BB2161" s="105">
        <f>_xll.qlInterestRateIndexMaturity(Currency&amp;"ibor"&amp;Tenor,BA2161,Trigger)</f>
        <v>54835</v>
      </c>
      <c r="BC2161" s="257">
        <f>_xll.qlIndexFixing($AC$5,AZ2161,TRUE,_xll.ohTrigger(Trigger,Trigger12M))</f>
        <v>1.4827292393978281E-2</v>
      </c>
      <c r="BD2161" s="257">
        <f>_xll.qlIndexFixing($BE$1,AZ2161,TRUE,_xll.ohTrigger(Trigger,Trigger12M))</f>
        <v>1.4228518394367283E-2</v>
      </c>
    </row>
    <row r="2162" spans="51:56" ht="11.25" customHeight="1" x14ac:dyDescent="0.25">
      <c r="AY2162" s="106" t="s">
        <v>83</v>
      </c>
      <c r="AZ2162" s="105">
        <f>_xll.qlInterestRateIndexFixingDate(Currency&amp;"ibor"&amp;Tenor,BA2162,Trigger)</f>
        <v>54473</v>
      </c>
      <c r="BA2162" s="105">
        <f>_xll.qlCalendarAdvance(Calendar,BA2161,AY2162,"f",,Trigger)</f>
        <v>54477</v>
      </c>
      <c r="BB2162" s="105">
        <f>_xll.qlInterestRateIndexMaturity(Currency&amp;"ibor"&amp;Tenor,BA2162,Trigger)</f>
        <v>54842</v>
      </c>
      <c r="BC2162" s="257">
        <f>_xll.qlIndexFixing($AC$5,AZ2162,TRUE,_xll.ohTrigger(Trigger,Trigger12M))</f>
        <v>1.4824393711864873E-2</v>
      </c>
      <c r="BD2162" s="257">
        <f>_xll.qlIndexFixing($BE$1,AZ2162,TRUE,_xll.ohTrigger(Trigger,Trigger12M))</f>
        <v>1.422646037583339E-2</v>
      </c>
    </row>
    <row r="2163" spans="51:56" ht="11.25" customHeight="1" x14ac:dyDescent="0.25">
      <c r="AY2163" s="106" t="s">
        <v>83</v>
      </c>
      <c r="AZ2163" s="105">
        <f>_xll.qlInterestRateIndexFixingDate(Currency&amp;"ibor"&amp;Tenor,BA2163,Trigger)</f>
        <v>54480</v>
      </c>
      <c r="BA2163" s="105">
        <f>_xll.qlCalendarAdvance(Calendar,BA2162,AY2163,"f",,Trigger)</f>
        <v>54484</v>
      </c>
      <c r="BB2163" s="105">
        <f>_xll.qlInterestRateIndexMaturity(Currency&amp;"ibor"&amp;Tenor,BA2163,Trigger)</f>
        <v>54849</v>
      </c>
      <c r="BC2163" s="257">
        <f>_xll.qlIndexFixing($AC$5,AZ2163,TRUE,_xll.ohTrigger(Trigger,Trigger12M))</f>
        <v>1.482149087626361E-2</v>
      </c>
      <c r="BD2163" s="257">
        <f>_xll.qlIndexFixing($BE$1,AZ2163,TRUE,_xll.ohTrigger(Trigger,Trigger12M))</f>
        <v>1.422438858556112E-2</v>
      </c>
    </row>
    <row r="2164" spans="51:56" ht="11.25" customHeight="1" x14ac:dyDescent="0.25">
      <c r="AY2164" s="106" t="s">
        <v>83</v>
      </c>
      <c r="AZ2164" s="105">
        <f>_xll.qlInterestRateIndexFixingDate(Currency&amp;"ibor"&amp;Tenor,BA2164,Trigger)</f>
        <v>54487</v>
      </c>
      <c r="BA2164" s="105">
        <f>_xll.qlCalendarAdvance(Calendar,BA2163,AY2164,"f",,Trigger)</f>
        <v>54491</v>
      </c>
      <c r="BB2164" s="105">
        <f>_xll.qlInterestRateIndexMaturity(Currency&amp;"ibor"&amp;Tenor,BA2164,Trigger)</f>
        <v>54856</v>
      </c>
      <c r="BC2164" s="257">
        <f>_xll.qlIndexFixing($AC$5,AZ2164,TRUE,_xll.ohTrigger(Trigger,Trigger12M))</f>
        <v>1.4818583887209972E-2</v>
      </c>
      <c r="BD2164" s="257">
        <f>_xll.qlIndexFixing($BE$1,AZ2164,TRUE,_xll.ohTrigger(Trigger,Trigger12M))</f>
        <v>1.4222303002502318E-2</v>
      </c>
    </row>
    <row r="2165" spans="51:56" ht="11.25" customHeight="1" x14ac:dyDescent="0.25">
      <c r="AY2165" s="106" t="s">
        <v>83</v>
      </c>
      <c r="AZ2165" s="105">
        <f>_xll.qlInterestRateIndexFixingDate(Currency&amp;"ibor"&amp;Tenor,BA2165,Trigger)</f>
        <v>54494</v>
      </c>
      <c r="BA2165" s="105">
        <f>_xll.qlCalendarAdvance(Calendar,BA2164,AY2165,"f",,Trigger)</f>
        <v>54498</v>
      </c>
      <c r="BB2165" s="105">
        <f>_xll.qlInterestRateIndexMaturity(Currency&amp;"ibor"&amp;Tenor,BA2165,Trigger)</f>
        <v>54863</v>
      </c>
      <c r="BC2165" s="257">
        <f>_xll.qlIndexFixing($AC$5,AZ2165,TRUE,_xll.ohTrigger(Trigger,Trigger12M))</f>
        <v>1.4815672744741186E-2</v>
      </c>
      <c r="BD2165" s="257">
        <f>_xll.qlIndexFixing($BE$1,AZ2165,TRUE,_xll.ohTrigger(Trigger,Trigger12M))</f>
        <v>1.4220203605609716E-2</v>
      </c>
    </row>
    <row r="2166" spans="51:56" ht="11.25" customHeight="1" x14ac:dyDescent="0.25">
      <c r="AY2166" s="106" t="s">
        <v>83</v>
      </c>
      <c r="AZ2166" s="105">
        <f>_xll.qlInterestRateIndexFixingDate(Currency&amp;"ibor"&amp;Tenor,BA2166,Trigger)</f>
        <v>54501</v>
      </c>
      <c r="BA2166" s="105">
        <f>_xll.qlCalendarAdvance(Calendar,BA2165,AY2166,"f",,Trigger)</f>
        <v>54505</v>
      </c>
      <c r="BB2166" s="105">
        <f>_xll.qlInterestRateIndexMaturity(Currency&amp;"ibor"&amp;Tenor,BA2166,Trigger)</f>
        <v>54870</v>
      </c>
      <c r="BC2166" s="257">
        <f>_xll.qlIndexFixing($AC$5,AZ2166,TRUE,_xll.ohTrigger(Trigger,Trigger12M))</f>
        <v>1.4812757448892514E-2</v>
      </c>
      <c r="BD2166" s="257">
        <f>_xll.qlIndexFixing($BE$1,AZ2166,TRUE,_xll.ohTrigger(Trigger,Trigger12M))</f>
        <v>1.421809037383691E-2</v>
      </c>
    </row>
    <row r="2167" spans="51:56" ht="11.25" customHeight="1" x14ac:dyDescent="0.25">
      <c r="AY2167" s="106" t="s">
        <v>83</v>
      </c>
      <c r="AZ2167" s="105">
        <f>_xll.qlInterestRateIndexFixingDate(Currency&amp;"ibor"&amp;Tenor,BA2167,Trigger)</f>
        <v>54508</v>
      </c>
      <c r="BA2167" s="105">
        <f>_xll.qlCalendarAdvance(Calendar,BA2166,AY2167,"f",,Trigger)</f>
        <v>54512</v>
      </c>
      <c r="BB2167" s="105">
        <f>_xll.qlInterestRateIndexMaturity(Currency&amp;"ibor"&amp;Tenor,BA2167,Trigger)</f>
        <v>54877</v>
      </c>
      <c r="BC2167" s="257">
        <f>_xll.qlIndexFixing($AC$5,AZ2167,TRUE,_xll.ohTrigger(Trigger,Trigger12M))</f>
        <v>1.4809837999700967E-2</v>
      </c>
      <c r="BD2167" s="257">
        <f>_xll.qlIndexFixing($BE$1,AZ2167,TRUE,_xll.ohTrigger(Trigger,Trigger12M))</f>
        <v>1.4215963286137728E-2</v>
      </c>
    </row>
    <row r="2168" spans="51:56" ht="11.25" customHeight="1" x14ac:dyDescent="0.25">
      <c r="AY2168" s="106" t="s">
        <v>83</v>
      </c>
      <c r="AZ2168" s="105">
        <f>_xll.qlInterestRateIndexFixingDate(Currency&amp;"ibor"&amp;Tenor,BA2168,Trigger)</f>
        <v>54515</v>
      </c>
      <c r="BA2168" s="105">
        <f>_xll.qlCalendarAdvance(Calendar,BA2167,AY2168,"f",,Trigger)</f>
        <v>54519</v>
      </c>
      <c r="BB2168" s="105">
        <f>_xll.qlInterestRateIndexMaturity(Currency&amp;"ibor"&amp;Tenor,BA2168,Trigger)</f>
        <v>54884</v>
      </c>
      <c r="BC2168" s="257">
        <f>_xll.qlIndexFixing($AC$5,AZ2168,TRUE,_xll.ohTrigger(Trigger,Trigger12M))</f>
        <v>1.4806914397202681E-2</v>
      </c>
      <c r="BD2168" s="257">
        <f>_xll.qlIndexFixing($BE$1,AZ2168,TRUE,_xll.ohTrigger(Trigger,Trigger12M))</f>
        <v>1.4213822321467741E-2</v>
      </c>
    </row>
    <row r="2169" spans="51:56" ht="11.25" customHeight="1" x14ac:dyDescent="0.25">
      <c r="AY2169" s="106" t="s">
        <v>83</v>
      </c>
      <c r="AZ2169" s="105">
        <f>_xll.qlInterestRateIndexFixingDate(Currency&amp;"ibor"&amp;Tenor,BA2169,Trigger)</f>
        <v>54522</v>
      </c>
      <c r="BA2169" s="105">
        <f>_xll.qlCalendarAdvance(Calendar,BA2168,AY2169,"f",,Trigger)</f>
        <v>54526</v>
      </c>
      <c r="BB2169" s="105">
        <f>_xll.qlInterestRateIndexMaturity(Currency&amp;"ibor"&amp;Tenor,BA2169,Trigger)</f>
        <v>54891</v>
      </c>
      <c r="BC2169" s="257">
        <f>_xll.qlIndexFixing($AC$5,AZ2169,TRUE,_xll.ohTrigger(Trigger,Trigger12M))</f>
        <v>1.480398664143379E-2</v>
      </c>
      <c r="BD2169" s="257">
        <f>_xll.qlIndexFixing($BE$1,AZ2169,TRUE,_xll.ohTrigger(Trigger,Trigger12M))</f>
        <v>1.4211667458782738E-2</v>
      </c>
    </row>
    <row r="2170" spans="51:56" ht="11.25" customHeight="1" x14ac:dyDescent="0.25">
      <c r="AY2170" s="106" t="s">
        <v>83</v>
      </c>
      <c r="AZ2170" s="105">
        <f>_xll.qlInterestRateIndexFixingDate(Currency&amp;"ibor"&amp;Tenor,BA2170,Trigger)</f>
        <v>54527</v>
      </c>
      <c r="BA2170" s="105">
        <f>_xll.qlCalendarAdvance(Calendar,BA2169,AY2170,"f",,Trigger)</f>
        <v>54533</v>
      </c>
      <c r="BB2170" s="105">
        <f>_xll.qlInterestRateIndexMaturity(Currency&amp;"ibor"&amp;Tenor,BA2170,Trigger)</f>
        <v>54898</v>
      </c>
      <c r="BC2170" s="257">
        <f>_xll.qlIndexFixing($AC$5,AZ2170,TRUE,_xll.ohTrigger(Trigger,Trigger12M))</f>
        <v>1.4801054732431306E-2</v>
      </c>
      <c r="BD2170" s="257">
        <f>_xll.qlIndexFixing($BE$1,AZ2170,TRUE,_xll.ohTrigger(Trigger,Trigger12M))</f>
        <v>1.4209498677038955E-2</v>
      </c>
    </row>
    <row r="2171" spans="51:56" ht="11.25" customHeight="1" x14ac:dyDescent="0.25">
      <c r="AY2171" s="106" t="s">
        <v>83</v>
      </c>
      <c r="AZ2171" s="105">
        <f>_xll.qlInterestRateIndexFixingDate(Currency&amp;"ibor"&amp;Tenor,BA2171,Trigger)</f>
        <v>54536</v>
      </c>
      <c r="BA2171" s="105">
        <f>_xll.qlCalendarAdvance(Calendar,BA2170,AY2171,"f",,Trigger)</f>
        <v>54540</v>
      </c>
      <c r="BB2171" s="105">
        <f>_xll.qlInterestRateIndexMaturity(Currency&amp;"ibor"&amp;Tenor,BA2171,Trigger)</f>
        <v>54905</v>
      </c>
      <c r="BC2171" s="257">
        <f>_xll.qlIndexFixing($AC$5,AZ2171,TRUE,_xll.ohTrigger(Trigger,Trigger12M))</f>
        <v>1.4798118670231366E-2</v>
      </c>
      <c r="BD2171" s="257">
        <f>_xll.qlIndexFixing($BE$1,AZ2171,TRUE,_xll.ohTrigger(Trigger,Trigger12M))</f>
        <v>1.4207315955193495E-2</v>
      </c>
    </row>
    <row r="2172" spans="51:56" ht="11.25" customHeight="1" x14ac:dyDescent="0.25">
      <c r="AY2172" s="106" t="s">
        <v>83</v>
      </c>
      <c r="AZ2172" s="105">
        <f>_xll.qlInterestRateIndexFixingDate(Currency&amp;"ibor"&amp;Tenor,BA2172,Trigger)</f>
        <v>54543</v>
      </c>
      <c r="BA2172" s="105">
        <f>_xll.qlCalendarAdvance(Calendar,BA2171,AY2172,"f",,Trigger)</f>
        <v>54547</v>
      </c>
      <c r="BB2172" s="105">
        <f>_xll.qlInterestRateIndexMaturity(Currency&amp;"ibor"&amp;Tenor,BA2172,Trigger)</f>
        <v>54912</v>
      </c>
      <c r="BC2172" s="257">
        <f>_xll.qlIndexFixing($AC$5,AZ2172,TRUE,_xll.ohTrigger(Trigger,Trigger12M))</f>
        <v>1.4795178454871199E-2</v>
      </c>
      <c r="BD2172" s="257">
        <f>_xll.qlIndexFixing($BE$1,AZ2172,TRUE,_xll.ohTrigger(Trigger,Trigger12M))</f>
        <v>1.4205119272205E-2</v>
      </c>
    </row>
    <row r="2173" spans="51:56" ht="11.25" customHeight="1" x14ac:dyDescent="0.25">
      <c r="AY2173" s="106" t="s">
        <v>83</v>
      </c>
      <c r="AZ2173" s="105">
        <f>_xll.qlInterestRateIndexFixingDate(Currency&amp;"ibor"&amp;Tenor,BA2173,Trigger)</f>
        <v>54550</v>
      </c>
      <c r="BA2173" s="105">
        <f>_xll.qlCalendarAdvance(Calendar,BA2172,AY2173,"f",,Trigger)</f>
        <v>54554</v>
      </c>
      <c r="BB2173" s="105">
        <f>_xll.qlInterestRateIndexMaturity(Currency&amp;"ibor"&amp;Tenor,BA2173,Trigger)</f>
        <v>54919</v>
      </c>
      <c r="BC2173" s="257">
        <f>_xll.qlIndexFixing($AC$5,AZ2173,TRUE,_xll.ohTrigger(Trigger,Trigger12M))</f>
        <v>1.4792234086386722E-2</v>
      </c>
      <c r="BD2173" s="257">
        <f>_xll.qlIndexFixing($BE$1,AZ2173,TRUE,_xll.ohTrigger(Trigger,Trigger12M))</f>
        <v>1.4202908607032109E-2</v>
      </c>
    </row>
    <row r="2174" spans="51:56" ht="11.25" customHeight="1" x14ac:dyDescent="0.25">
      <c r="AY2174" s="106" t="s">
        <v>83</v>
      </c>
      <c r="AZ2174" s="105">
        <f>_xll.qlInterestRateIndexFixingDate(Currency&amp;"ibor"&amp;Tenor,BA2174,Trigger)</f>
        <v>54557</v>
      </c>
      <c r="BA2174" s="105">
        <f>_xll.qlCalendarAdvance(Calendar,BA2173,AY2174,"f",,Trigger)</f>
        <v>54561</v>
      </c>
      <c r="BB2174" s="105">
        <f>_xll.qlInterestRateIndexMaturity(Currency&amp;"ibor"&amp;Tenor,BA2174,Trigger)</f>
        <v>54926</v>
      </c>
      <c r="BC2174" s="257">
        <f>_xll.qlIndexFixing($AC$5,AZ2174,TRUE,_xll.ohTrigger(Trigger,Trigger12M))</f>
        <v>1.4789285564814946E-2</v>
      </c>
      <c r="BD2174" s="257">
        <f>_xll.qlIndexFixing($BE$1,AZ2174,TRUE,_xll.ohTrigger(Trigger,Trigger12M))</f>
        <v>1.4200683938634117E-2</v>
      </c>
    </row>
    <row r="2175" spans="51:56" ht="11.25" customHeight="1" x14ac:dyDescent="0.25">
      <c r="AY2175" s="106" t="s">
        <v>83</v>
      </c>
      <c r="AZ2175" s="105">
        <f>_xll.qlInterestRateIndexFixingDate(Currency&amp;"ibor"&amp;Tenor,BA2175,Trigger)</f>
        <v>54564</v>
      </c>
      <c r="BA2175" s="105">
        <f>_xll.qlCalendarAdvance(Calendar,BA2174,AY2175,"f",,Trigger)</f>
        <v>54568</v>
      </c>
      <c r="BB2175" s="105">
        <f>_xll.qlInterestRateIndexMaturity(Currency&amp;"ibor"&amp;Tenor,BA2175,Trigger)</f>
        <v>54933</v>
      </c>
      <c r="BC2175" s="257">
        <f>_xll.qlIndexFixing($AC$5,AZ2175,TRUE,_xll.ohTrigger(Trigger,Trigger12M))</f>
        <v>1.4786332890192662E-2</v>
      </c>
      <c r="BD2175" s="257">
        <f>_xll.qlIndexFixing($BE$1,AZ2175,TRUE,_xll.ohTrigger(Trigger,Trigger12M))</f>
        <v>1.4198445245971636E-2</v>
      </c>
    </row>
    <row r="2176" spans="51:56" ht="11.25" customHeight="1" x14ac:dyDescent="0.25">
      <c r="AY2176" s="106" t="s">
        <v>83</v>
      </c>
      <c r="AZ2176" s="105">
        <f>_xll.qlInterestRateIndexFixingDate(Currency&amp;"ibor"&amp;Tenor,BA2176,Trigger)</f>
        <v>54571</v>
      </c>
      <c r="BA2176" s="105">
        <f>_xll.qlCalendarAdvance(Calendar,BA2175,AY2176,"f",,Trigger)</f>
        <v>54575</v>
      </c>
      <c r="BB2176" s="105">
        <f>_xll.qlInterestRateIndexMaturity(Currency&amp;"ibor"&amp;Tenor,BA2176,Trigger)</f>
        <v>54940</v>
      </c>
      <c r="BC2176" s="257">
        <f>_xll.qlIndexFixing($AC$5,AZ2176,TRUE,_xll.ohTrigger(Trigger,Trigger12M))</f>
        <v>1.4783376062556447E-2</v>
      </c>
      <c r="BD2176" s="257">
        <f>_xll.qlIndexFixing($BE$1,AZ2176,TRUE,_xll.ohTrigger(Trigger,Trigger12M))</f>
        <v>1.4196192508006151E-2</v>
      </c>
    </row>
    <row r="2177" spans="51:56" ht="11.25" customHeight="1" x14ac:dyDescent="0.25">
      <c r="AY2177" s="106" t="s">
        <v>83</v>
      </c>
      <c r="AZ2177" s="105">
        <f>_xll.qlInterestRateIndexFixingDate(Currency&amp;"ibor"&amp;Tenor,BA2177,Trigger)</f>
        <v>54578</v>
      </c>
      <c r="BA2177" s="105">
        <f>_xll.qlCalendarAdvance(Calendar,BA2176,AY2177,"f",,Trigger)</f>
        <v>54582</v>
      </c>
      <c r="BB2177" s="105">
        <f>_xll.qlInterestRateIndexMaturity(Currency&amp;"ibor"&amp;Tenor,BA2177,Trigger)</f>
        <v>54947</v>
      </c>
      <c r="BC2177" s="257">
        <f>_xll.qlIndexFixing($AC$5,AZ2177,TRUE,_xll.ohTrigger(Trigger,Trigger12M))</f>
        <v>1.4779264525021027E-2</v>
      </c>
      <c r="BD2177" s="257">
        <f>_xll.qlIndexFixing($BE$1,AZ2177,TRUE,_xll.ohTrigger(Trigger,Trigger12M))</f>
        <v>1.4193925703698713E-2</v>
      </c>
    </row>
    <row r="2178" spans="51:56" ht="11.25" customHeight="1" x14ac:dyDescent="0.25">
      <c r="AY2178" s="106" t="s">
        <v>83</v>
      </c>
      <c r="AZ2178" s="105">
        <f>_xll.qlInterestRateIndexFixingDate(Currency&amp;"ibor"&amp;Tenor,BA2178,Trigger)</f>
        <v>54585</v>
      </c>
      <c r="BA2178" s="105">
        <f>_xll.qlCalendarAdvance(Calendar,BA2177,AY2178,"f",,Trigger)</f>
        <v>54589</v>
      </c>
      <c r="BB2178" s="105">
        <f>_xll.qlInterestRateIndexMaturity(Currency&amp;"ibor"&amp;Tenor,BA2178,Trigger)</f>
        <v>54954</v>
      </c>
      <c r="BC2178" s="257">
        <f>_xll.qlIndexFixing($AC$5,AZ2178,TRUE,_xll.ohTrigger(Trigger,Trigger12M))</f>
        <v>1.4774955830438754E-2</v>
      </c>
      <c r="BD2178" s="257">
        <f>_xll.qlIndexFixing($BE$1,AZ2178,TRUE,_xll.ohTrigger(Trigger,Trigger12M))</f>
        <v>1.4191644812012997E-2</v>
      </c>
    </row>
    <row r="2179" spans="51:56" ht="11.25" customHeight="1" x14ac:dyDescent="0.25">
      <c r="AY2179" s="106" t="s">
        <v>83</v>
      </c>
      <c r="AZ2179" s="105">
        <f>_xll.qlInterestRateIndexFixingDate(Currency&amp;"ibor"&amp;Tenor,BA2179,Trigger)</f>
        <v>54592</v>
      </c>
      <c r="BA2179" s="105">
        <f>_xll.qlCalendarAdvance(Calendar,BA2178,AY2179,"f",,Trigger)</f>
        <v>54596</v>
      </c>
      <c r="BB2179" s="105">
        <f>_xll.qlInterestRateIndexMaturity(Currency&amp;"ibor"&amp;Tenor,BA2179,Trigger)</f>
        <v>54961</v>
      </c>
      <c r="BC2179" s="257">
        <f>_xll.qlIndexFixing($AC$5,AZ2179,TRUE,_xll.ohTrigger(Trigger,Trigger12M))</f>
        <v>1.477064164262672E-2</v>
      </c>
      <c r="BD2179" s="257">
        <f>_xll.qlIndexFixing($BE$1,AZ2179,TRUE,_xll.ohTrigger(Trigger,Trigger12M))</f>
        <v>1.4189349811912024E-2</v>
      </c>
    </row>
    <row r="2180" spans="51:56" ht="11.25" customHeight="1" x14ac:dyDescent="0.25">
      <c r="AY2180" s="106" t="s">
        <v>83</v>
      </c>
      <c r="AZ2180" s="105">
        <f>_xll.qlInterestRateIndexFixingDate(Currency&amp;"ibor"&amp;Tenor,BA2180,Trigger)</f>
        <v>54599</v>
      </c>
      <c r="BA2180" s="105">
        <f>_xll.qlCalendarAdvance(Calendar,BA2179,AY2180,"f",,Trigger)</f>
        <v>54603</v>
      </c>
      <c r="BB2180" s="105">
        <f>_xll.qlInterestRateIndexMaturity(Currency&amp;"ibor"&amp;Tenor,BA2180,Trigger)</f>
        <v>54968</v>
      </c>
      <c r="BC2180" s="257">
        <f>_xll.qlIndexFixing($AC$5,AZ2180,TRUE,_xll.ohTrigger(Trigger,Trigger12M))</f>
        <v>1.4766321961655223E-2</v>
      </c>
      <c r="BD2180" s="257">
        <f>_xll.qlIndexFixing($BE$1,AZ2180,TRUE,_xll.ohTrigger(Trigger,Trigger12M))</f>
        <v>1.4187040682360125E-2</v>
      </c>
    </row>
    <row r="2181" spans="51:56" ht="11.25" customHeight="1" x14ac:dyDescent="0.25">
      <c r="AY2181" s="106" t="s">
        <v>83</v>
      </c>
      <c r="AZ2181" s="105">
        <f>_xll.qlInterestRateIndexFixingDate(Currency&amp;"ibor"&amp;Tenor,BA2181,Trigger)</f>
        <v>54606</v>
      </c>
      <c r="BA2181" s="105">
        <f>_xll.qlCalendarAdvance(Calendar,BA2180,AY2181,"f",,Trigger)</f>
        <v>54610</v>
      </c>
      <c r="BB2181" s="105">
        <f>_xll.qlInterestRateIndexMaturity(Currency&amp;"ibor"&amp;Tenor,BA2181,Trigger)</f>
        <v>54975</v>
      </c>
      <c r="BC2181" s="257">
        <f>_xll.qlIndexFixing($AC$5,AZ2181,TRUE,_xll.ohTrigger(Trigger,Trigger12M))</f>
        <v>1.4761996787596099E-2</v>
      </c>
      <c r="BD2181" s="257">
        <f>_xll.qlIndexFixing($BE$1,AZ2181,TRUE,_xll.ohTrigger(Trigger,Trigger12M))</f>
        <v>1.4184717402322293E-2</v>
      </c>
    </row>
    <row r="2182" spans="51:56" ht="11.25" customHeight="1" x14ac:dyDescent="0.25">
      <c r="AY2182" s="106" t="s">
        <v>83</v>
      </c>
      <c r="AZ2182" s="105">
        <f>_xll.qlInterestRateIndexFixingDate(Currency&amp;"ibor"&amp;Tenor,BA2182,Trigger)</f>
        <v>54613</v>
      </c>
      <c r="BA2182" s="105">
        <f>_xll.qlCalendarAdvance(Calendar,BA2181,AY2182,"f",,Trigger)</f>
        <v>54617</v>
      </c>
      <c r="BB2182" s="105">
        <f>_xll.qlInterestRateIndexMaturity(Currency&amp;"ibor"&amp;Tenor,BA2182,Trigger)</f>
        <v>54982</v>
      </c>
      <c r="BC2182" s="257">
        <f>_xll.qlIndexFixing($AC$5,AZ2182,TRUE,_xll.ohTrigger(Trigger,Trigger12M))</f>
        <v>1.475766612052096E-2</v>
      </c>
      <c r="BD2182" s="257">
        <f>_xll.qlIndexFixing($BE$1,AZ2182,TRUE,_xll.ohTrigger(Trigger,Trigger12M))</f>
        <v>1.4182379950764613E-2</v>
      </c>
    </row>
    <row r="2183" spans="51:56" ht="11.25" customHeight="1" x14ac:dyDescent="0.25">
      <c r="AY2183" s="106" t="s">
        <v>83</v>
      </c>
      <c r="AZ2183" s="105">
        <f>_xll.qlInterestRateIndexFixingDate(Currency&amp;"ibor"&amp;Tenor,BA2183,Trigger)</f>
        <v>54620</v>
      </c>
      <c r="BA2183" s="105">
        <f>_xll.qlCalendarAdvance(Calendar,BA2182,AY2183,"f",,Trigger)</f>
        <v>54624</v>
      </c>
      <c r="BB2183" s="105">
        <f>_xll.qlInterestRateIndexMaturity(Currency&amp;"ibor"&amp;Tenor,BA2183,Trigger)</f>
        <v>54989</v>
      </c>
      <c r="BC2183" s="257">
        <f>_xll.qlIndexFixing($AC$5,AZ2183,TRUE,_xll.ohTrigger(Trigger,Trigger12M))</f>
        <v>1.4753329960500543E-2</v>
      </c>
      <c r="BD2183" s="257">
        <f>_xll.qlIndexFixing($BE$1,AZ2183,TRUE,_xll.ohTrigger(Trigger,Trigger12M))</f>
        <v>1.4180028306654047E-2</v>
      </c>
    </row>
    <row r="2184" spans="51:56" ht="11.25" customHeight="1" x14ac:dyDescent="0.25">
      <c r="AY2184" s="106" t="s">
        <v>83</v>
      </c>
      <c r="AZ2184" s="105">
        <f>_xll.qlInterestRateIndexFixingDate(Currency&amp;"ibor"&amp;Tenor,BA2184,Trigger)</f>
        <v>54627</v>
      </c>
      <c r="BA2184" s="105">
        <f>_xll.qlCalendarAdvance(Calendar,BA2183,AY2184,"f",,Trigger)</f>
        <v>54631</v>
      </c>
      <c r="BB2184" s="105">
        <f>_xll.qlInterestRateIndexMaturity(Currency&amp;"ibor"&amp;Tenor,BA2184,Trigger)</f>
        <v>54996</v>
      </c>
      <c r="BC2184" s="257">
        <f>_xll.qlIndexFixing($AC$5,AZ2184,TRUE,_xll.ohTrigger(Trigger,Trigger12M))</f>
        <v>1.4748988307606903E-2</v>
      </c>
      <c r="BD2184" s="257">
        <f>_xll.qlIndexFixing($BE$1,AZ2184,TRUE,_xll.ohTrigger(Trigger,Trigger12M))</f>
        <v>1.4177662448957556E-2</v>
      </c>
    </row>
    <row r="2185" spans="51:56" ht="11.25" customHeight="1" x14ac:dyDescent="0.25">
      <c r="AY2185" s="106" t="s">
        <v>83</v>
      </c>
      <c r="AZ2185" s="105">
        <f>_xll.qlInterestRateIndexFixingDate(Currency&amp;"ibor"&amp;Tenor,BA2185,Trigger)</f>
        <v>54634</v>
      </c>
      <c r="BA2185" s="105">
        <f>_xll.qlCalendarAdvance(Calendar,BA2184,AY2185,"f",,Trigger)</f>
        <v>54638</v>
      </c>
      <c r="BB2185" s="105">
        <f>_xll.qlInterestRateIndexMaturity(Currency&amp;"ibor"&amp;Tenor,BA2185,Trigger)</f>
        <v>55003</v>
      </c>
      <c r="BC2185" s="257">
        <f>_xll.qlIndexFixing($AC$5,AZ2185,TRUE,_xll.ohTrigger(Trigger,Trigger12M))</f>
        <v>1.4744641161911652E-2</v>
      </c>
      <c r="BD2185" s="257">
        <f>_xll.qlIndexFixing($BE$1,AZ2185,TRUE,_xll.ohTrigger(Trigger,Trigger12M))</f>
        <v>1.4175282356643634E-2</v>
      </c>
    </row>
    <row r="2186" spans="51:56" ht="11.25" customHeight="1" x14ac:dyDescent="0.25">
      <c r="AY2186" s="106" t="s">
        <v>83</v>
      </c>
      <c r="AZ2186" s="105">
        <f>_xll.qlInterestRateIndexFixingDate(Currency&amp;"ibor"&amp;Tenor,BA2186,Trigger)</f>
        <v>54641</v>
      </c>
      <c r="BA2186" s="105">
        <f>_xll.qlCalendarAdvance(Calendar,BA2185,AY2186,"f",,Trigger)</f>
        <v>54645</v>
      </c>
      <c r="BB2186" s="105">
        <f>_xll.qlInterestRateIndexMaturity(Currency&amp;"ibor"&amp;Tenor,BA2186,Trigger)</f>
        <v>55010</v>
      </c>
      <c r="BC2186" s="257">
        <f>_xll.qlIndexFixing($AC$5,AZ2186,TRUE,_xll.ohTrigger(Trigger,Trigger12M))</f>
        <v>1.4740288523486184E-2</v>
      </c>
      <c r="BD2186" s="257">
        <f>_xll.qlIndexFixing($BE$1,AZ2186,TRUE,_xll.ohTrigger(Trigger,Trigger12M))</f>
        <v>1.4172888008681217E-2</v>
      </c>
    </row>
    <row r="2187" spans="51:56" ht="11.25" customHeight="1" x14ac:dyDescent="0.25">
      <c r="AY2187" s="106" t="s">
        <v>83</v>
      </c>
      <c r="AZ2187" s="105">
        <f>_xll.qlInterestRateIndexFixingDate(Currency&amp;"ibor"&amp;Tenor,BA2187,Trigger)</f>
        <v>54648</v>
      </c>
      <c r="BA2187" s="105">
        <f>_xll.qlCalendarAdvance(Calendar,BA2186,AY2187,"f",,Trigger)</f>
        <v>54652</v>
      </c>
      <c r="BB2187" s="105">
        <f>_xll.qlInterestRateIndexMaturity(Currency&amp;"ibor"&amp;Tenor,BA2187,Trigger)</f>
        <v>55017</v>
      </c>
      <c r="BC2187" s="257">
        <f>_xll.qlIndexFixing($AC$5,AZ2187,TRUE,_xll.ohTrigger(Trigger,Trigger12M))</f>
        <v>1.4735930392402553E-2</v>
      </c>
      <c r="BD2187" s="257">
        <f>_xll.qlIndexFixing($BE$1,AZ2187,TRUE,_xll.ohTrigger(Trigger,Trigger12M))</f>
        <v>1.4170479384041205E-2</v>
      </c>
    </row>
    <row r="2188" spans="51:56" ht="11.25" customHeight="1" x14ac:dyDescent="0.25">
      <c r="AY2188" s="106" t="s">
        <v>83</v>
      </c>
      <c r="AZ2188" s="105">
        <f>_xll.qlInterestRateIndexFixingDate(Currency&amp;"ibor"&amp;Tenor,BA2188,Trigger)</f>
        <v>54655</v>
      </c>
      <c r="BA2188" s="105">
        <f>_xll.qlCalendarAdvance(Calendar,BA2187,AY2188,"f",,Trigger)</f>
        <v>54659</v>
      </c>
      <c r="BB2188" s="105">
        <f>_xll.qlInterestRateIndexMaturity(Currency&amp;"ibor"&amp;Tenor,BA2188,Trigger)</f>
        <v>55024</v>
      </c>
      <c r="BC2188" s="257">
        <f>_xll.qlIndexFixing($AC$5,AZ2188,TRUE,_xll.ohTrigger(Trigger,Trigger12M))</f>
        <v>1.473156676873281E-2</v>
      </c>
      <c r="BD2188" s="257">
        <f>_xll.qlIndexFixing($BE$1,AZ2188,TRUE,_xll.ohTrigger(Trigger,Trigger12M))</f>
        <v>1.416805646169275E-2</v>
      </c>
    </row>
    <row r="2189" spans="51:56" ht="11.25" customHeight="1" x14ac:dyDescent="0.25">
      <c r="AY2189" s="106" t="s">
        <v>83</v>
      </c>
      <c r="AZ2189" s="105">
        <f>_xll.qlInterestRateIndexFixingDate(Currency&amp;"ibor"&amp;Tenor,BA2189,Trigger)</f>
        <v>54662</v>
      </c>
      <c r="BA2189" s="105">
        <f>_xll.qlCalendarAdvance(Calendar,BA2188,AY2189,"f",,Trigger)</f>
        <v>54666</v>
      </c>
      <c r="BB2189" s="105">
        <f>_xll.qlInterestRateIndexMaturity(Currency&amp;"ibor"&amp;Tenor,BA2189,Trigger)</f>
        <v>55031</v>
      </c>
      <c r="BC2189" s="257">
        <f>_xll.qlIndexFixing($AC$5,AZ2189,TRUE,_xll.ohTrigger(Trigger,Trigger12M))</f>
        <v>1.4727197652548568E-2</v>
      </c>
      <c r="BD2189" s="257">
        <f>_xll.qlIndexFixing($BE$1,AZ2189,TRUE,_xll.ohTrigger(Trigger,Trigger12M))</f>
        <v>1.4165619220608511E-2</v>
      </c>
    </row>
    <row r="2190" spans="51:56" ht="11.25" customHeight="1" x14ac:dyDescent="0.25">
      <c r="AY2190" s="106" t="s">
        <v>83</v>
      </c>
      <c r="AZ2190" s="105">
        <f>_xll.qlInterestRateIndexFixingDate(Currency&amp;"ibor"&amp;Tenor,BA2190,Trigger)</f>
        <v>54669</v>
      </c>
      <c r="BA2190" s="105">
        <f>_xll.qlCalendarAdvance(Calendar,BA2189,AY2190,"f",,Trigger)</f>
        <v>54673</v>
      </c>
      <c r="BB2190" s="105">
        <f>_xll.qlInterestRateIndexMaturity(Currency&amp;"ibor"&amp;Tenor,BA2190,Trigger)</f>
        <v>55038</v>
      </c>
      <c r="BC2190" s="257">
        <f>_xll.qlIndexFixing($AC$5,AZ2190,TRUE,_xll.ohTrigger(Trigger,Trigger12M))</f>
        <v>1.4722823043922318E-2</v>
      </c>
      <c r="BD2190" s="257">
        <f>_xll.qlIndexFixing($BE$1,AZ2190,TRUE,_xll.ohTrigger(Trigger,Trigger12M))</f>
        <v>1.4163167639760483E-2</v>
      </c>
    </row>
    <row r="2191" spans="51:56" ht="11.25" customHeight="1" x14ac:dyDescent="0.25">
      <c r="AY2191" s="106" t="s">
        <v>83</v>
      </c>
      <c r="AZ2191" s="105">
        <f>_xll.qlInterestRateIndexFixingDate(Currency&amp;"ibor"&amp;Tenor,BA2191,Trigger)</f>
        <v>54676</v>
      </c>
      <c r="BA2191" s="105">
        <f>_xll.qlCalendarAdvance(Calendar,BA2190,AY2191,"f",,Trigger)</f>
        <v>54680</v>
      </c>
      <c r="BB2191" s="105">
        <f>_xll.qlInterestRateIndexMaturity(Currency&amp;"ibor"&amp;Tenor,BA2191,Trigger)</f>
        <v>55045</v>
      </c>
      <c r="BC2191" s="257">
        <f>_xll.qlIndexFixing($AC$5,AZ2191,TRUE,_xll.ohTrigger(Trigger,Trigger12M))</f>
        <v>1.4718442942925675E-2</v>
      </c>
      <c r="BD2191" s="257">
        <f>_xll.qlIndexFixing($BE$1,AZ2191,TRUE,_xll.ohTrigger(Trigger,Trigger12M))</f>
        <v>1.4160701698121763E-2</v>
      </c>
    </row>
    <row r="2192" spans="51:56" ht="11.25" customHeight="1" x14ac:dyDescent="0.25">
      <c r="AY2192" s="106" t="s">
        <v>83</v>
      </c>
      <c r="AZ2192" s="105">
        <f>_xll.qlInterestRateIndexFixingDate(Currency&amp;"ibor"&amp;Tenor,BA2192,Trigger)</f>
        <v>54683</v>
      </c>
      <c r="BA2192" s="105">
        <f>_xll.qlCalendarAdvance(Calendar,BA2191,AY2192,"f",,Trigger)</f>
        <v>54687</v>
      </c>
      <c r="BB2192" s="105">
        <f>_xll.qlInterestRateIndexMaturity(Currency&amp;"ibor"&amp;Tenor,BA2192,Trigger)</f>
        <v>55052</v>
      </c>
      <c r="BC2192" s="257">
        <f>_xll.qlIndexFixing($AC$5,AZ2192,TRUE,_xll.ohTrigger(Trigger,Trigger12M))</f>
        <v>1.4714057349631346E-2</v>
      </c>
      <c r="BD2192" s="257">
        <f>_xll.qlIndexFixing($BE$1,AZ2192,TRUE,_xll.ohTrigger(Trigger,Trigger12M))</f>
        <v>1.4158221374666756E-2</v>
      </c>
    </row>
    <row r="2193" spans="51:56" ht="11.25" customHeight="1" x14ac:dyDescent="0.25">
      <c r="AY2193" s="106" t="s">
        <v>83</v>
      </c>
      <c r="AZ2193" s="105">
        <f>_xll.qlInterestRateIndexFixingDate(Currency&amp;"ibor"&amp;Tenor,BA2193,Trigger)</f>
        <v>54690</v>
      </c>
      <c r="BA2193" s="105">
        <f>_xll.qlCalendarAdvance(Calendar,BA2192,AY2193,"f",,Trigger)</f>
        <v>54694</v>
      </c>
      <c r="BB2193" s="105">
        <f>_xll.qlInterestRateIndexMaturity(Currency&amp;"ibor"&amp;Tenor,BA2193,Trigger)</f>
        <v>55059</v>
      </c>
      <c r="BC2193" s="257">
        <f>_xll.qlIndexFixing($AC$5,AZ2193,TRUE,_xll.ohTrigger(Trigger,Trigger12M))</f>
        <v>1.4709666264112041E-2</v>
      </c>
      <c r="BD2193" s="257">
        <f>_xll.qlIndexFixing($BE$1,AZ2193,TRUE,_xll.ohTrigger(Trigger,Trigger12M))</f>
        <v>1.4155726648369652E-2</v>
      </c>
    </row>
    <row r="2194" spans="51:56" ht="11.25" customHeight="1" x14ac:dyDescent="0.25">
      <c r="AY2194" s="106" t="s">
        <v>83</v>
      </c>
      <c r="AZ2194" s="105">
        <f>_xll.qlInterestRateIndexFixingDate(Currency&amp;"ibor"&amp;Tenor,BA2194,Trigger)</f>
        <v>54697</v>
      </c>
      <c r="BA2194" s="105">
        <f>_xll.qlCalendarAdvance(Calendar,BA2193,AY2194,"f",,Trigger)</f>
        <v>54701</v>
      </c>
      <c r="BB2194" s="105">
        <f>_xll.qlInterestRateIndexMaturity(Currency&amp;"ibor"&amp;Tenor,BA2194,Trigger)</f>
        <v>55066</v>
      </c>
      <c r="BC2194" s="257">
        <f>_xll.qlIndexFixing($AC$5,AZ2194,TRUE,_xll.ohTrigger(Trigger,Trigger12M))</f>
        <v>1.4705269686439374E-2</v>
      </c>
      <c r="BD2194" s="257">
        <f>_xll.qlIndexFixing($BE$1,AZ2194,TRUE,_xll.ohTrigger(Trigger,Trigger12M))</f>
        <v>1.4153217498207049E-2</v>
      </c>
    </row>
    <row r="2195" spans="51:56" ht="11.25" customHeight="1" x14ac:dyDescent="0.25">
      <c r="AY2195" s="106" t="s">
        <v>83</v>
      </c>
      <c r="AZ2195" s="105">
        <f>_xll.qlInterestRateIndexFixingDate(Currency&amp;"ibor"&amp;Tenor,BA2195,Trigger)</f>
        <v>54704</v>
      </c>
      <c r="BA2195" s="105">
        <f>_xll.qlCalendarAdvance(Calendar,BA2194,AY2195,"f",,Trigger)</f>
        <v>54708</v>
      </c>
      <c r="BB2195" s="105">
        <f>_xll.qlInterestRateIndexMaturity(Currency&amp;"ibor"&amp;Tenor,BA2195,Trigger)</f>
        <v>55073</v>
      </c>
      <c r="BC2195" s="257">
        <f>_xll.qlIndexFixing($AC$5,AZ2195,TRUE,_xll.ohTrigger(Trigger,Trigger12M))</f>
        <v>1.4700867616686491E-2</v>
      </c>
      <c r="BD2195" s="257">
        <f>_xll.qlIndexFixing($BE$1,AZ2195,TRUE,_xll.ohTrigger(Trigger,Trigger12M))</f>
        <v>1.4150693903154449E-2</v>
      </c>
    </row>
    <row r="2196" spans="51:56" ht="11.25" customHeight="1" x14ac:dyDescent="0.25">
      <c r="AY2196" s="106" t="s">
        <v>83</v>
      </c>
      <c r="AZ2196" s="105">
        <f>_xll.qlInterestRateIndexFixingDate(Currency&amp;"ibor"&amp;Tenor,BA2196,Trigger)</f>
        <v>54711</v>
      </c>
      <c r="BA2196" s="105">
        <f>_xll.qlCalendarAdvance(Calendar,BA2195,AY2196,"f",,Trigger)</f>
        <v>54715</v>
      </c>
      <c r="BB2196" s="105">
        <f>_xll.qlInterestRateIndexMaturity(Currency&amp;"ibor"&amp;Tenor,BA2196,Trigger)</f>
        <v>55080</v>
      </c>
      <c r="BC2196" s="257">
        <f>_xll.qlIndexFixing($AC$5,AZ2196,TRUE,_xll.ohTrigger(Trigger,Trigger12M))</f>
        <v>1.4696460054925666E-2</v>
      </c>
      <c r="BD2196" s="257">
        <f>_xll.qlIndexFixing($BE$1,AZ2196,TRUE,_xll.ohTrigger(Trigger,Trigger12M))</f>
        <v>1.4148155842190424E-2</v>
      </c>
    </row>
    <row r="2197" spans="51:56" ht="11.25" customHeight="1" x14ac:dyDescent="0.25">
      <c r="AY2197" s="106" t="s">
        <v>83</v>
      </c>
      <c r="AZ2197" s="105">
        <f>_xll.qlInterestRateIndexFixingDate(Currency&amp;"ibor"&amp;Tenor,BA2197,Trigger)</f>
        <v>54718</v>
      </c>
      <c r="BA2197" s="105">
        <f>_xll.qlCalendarAdvance(Calendar,BA2196,AY2197,"f",,Trigger)</f>
        <v>54722</v>
      </c>
      <c r="BB2197" s="105">
        <f>_xll.qlInterestRateIndexMaturity(Currency&amp;"ibor"&amp;Tenor,BA2197,Trigger)</f>
        <v>55087</v>
      </c>
      <c r="BC2197" s="257">
        <f>_xll.qlIndexFixing($AC$5,AZ2197,TRUE,_xll.ohTrigger(Trigger,Trigger12M))</f>
        <v>1.4692047001229823E-2</v>
      </c>
      <c r="BD2197" s="257">
        <f>_xll.qlIndexFixing($BE$1,AZ2197,TRUE,_xll.ohTrigger(Trigger,Trigger12M))</f>
        <v>1.4145603294291785E-2</v>
      </c>
    </row>
    <row r="2198" spans="51:56" ht="11.25" customHeight="1" x14ac:dyDescent="0.25">
      <c r="AY2198" s="106" t="s">
        <v>83</v>
      </c>
      <c r="AZ2198" s="105">
        <f>_xll.qlInterestRateIndexFixingDate(Currency&amp;"ibor"&amp;Tenor,BA2198,Trigger)</f>
        <v>54725</v>
      </c>
      <c r="BA2198" s="105">
        <f>_xll.qlCalendarAdvance(Calendar,BA2197,AY2198,"f",,Trigger)</f>
        <v>54729</v>
      </c>
      <c r="BB2198" s="105">
        <f>_xll.qlInterestRateIndexMaturity(Currency&amp;"ibor"&amp;Tenor,BA2198,Trigger)</f>
        <v>55094</v>
      </c>
      <c r="BC2198" s="257">
        <f>_xll.qlIndexFixing($AC$5,AZ2198,TRUE,_xll.ohTrigger(Trigger,Trigger12M))</f>
        <v>1.4687628455671672E-2</v>
      </c>
      <c r="BD2198" s="257">
        <f>_xll.qlIndexFixing($BE$1,AZ2198,TRUE,_xll.ohTrigger(Trigger,Trigger12M))</f>
        <v>1.414303623843842E-2</v>
      </c>
    </row>
    <row r="2199" spans="51:56" ht="11.25" customHeight="1" x14ac:dyDescent="0.25">
      <c r="AY2199" s="106" t="s">
        <v>83</v>
      </c>
      <c r="AZ2199" s="105">
        <f>_xll.qlInterestRateIndexFixingDate(Currency&amp;"ibor"&amp;Tenor,BA2199,Trigger)</f>
        <v>54732</v>
      </c>
      <c r="BA2199" s="105">
        <f>_xll.qlCalendarAdvance(Calendar,BA2198,AY2199,"f",,Trigger)</f>
        <v>54736</v>
      </c>
      <c r="BB2199" s="105">
        <f>_xll.qlInterestRateIndexMaturity(Currency&amp;"ibor"&amp;Tenor,BA2199,Trigger)</f>
        <v>55101</v>
      </c>
      <c r="BC2199" s="257">
        <f>_xll.qlIndexFixing($AC$5,AZ2199,TRUE,_xll.ohTrigger(Trigger,Trigger12M))</f>
        <v>1.4683204418324143E-2</v>
      </c>
      <c r="BD2199" s="257">
        <f>_xll.qlIndexFixing($BE$1,AZ2199,TRUE,_xll.ohTrigger(Trigger,Trigger12M))</f>
        <v>1.4140454653609989E-2</v>
      </c>
    </row>
    <row r="2200" spans="51:56" ht="11.25" customHeight="1" x14ac:dyDescent="0.25">
      <c r="AY2200" s="106" t="s">
        <v>83</v>
      </c>
      <c r="AZ2200" s="105">
        <f>_xll.qlInterestRateIndexFixingDate(Currency&amp;"ibor"&amp;Tenor,BA2200,Trigger)</f>
        <v>54739</v>
      </c>
      <c r="BA2200" s="105">
        <f>_xll.qlCalendarAdvance(Calendar,BA2199,AY2200,"f",,Trigger)</f>
        <v>54743</v>
      </c>
      <c r="BB2200" s="105">
        <f>_xll.qlInterestRateIndexMaturity(Currency&amp;"ibor"&amp;Tenor,BA2200,Trigger)</f>
        <v>55108</v>
      </c>
      <c r="BC2200" s="257">
        <f>_xll.qlIndexFixing($AC$5,AZ2200,TRUE,_xll.ohTrigger(Trigger,Trigger12M))</f>
        <v>1.4678774889260161E-2</v>
      </c>
      <c r="BD2200" s="257">
        <f>_xll.qlIndexFixing($BE$1,AZ2200,TRUE,_xll.ohTrigger(Trigger,Trigger12M))</f>
        <v>1.4137858518787473E-2</v>
      </c>
    </row>
    <row r="2201" spans="51:56" ht="11.25" customHeight="1" x14ac:dyDescent="0.25">
      <c r="AY2201" s="106" t="s">
        <v>83</v>
      </c>
      <c r="AZ2201" s="105">
        <f>_xll.qlInterestRateIndexFixingDate(Currency&amp;"ibor"&amp;Tenor,BA2201,Trigger)</f>
        <v>54746</v>
      </c>
      <c r="BA2201" s="105">
        <f>_xll.qlCalendarAdvance(Calendar,BA2200,AY2201,"f",,Trigger)</f>
        <v>54750</v>
      </c>
      <c r="BB2201" s="105">
        <f>_xll.qlInterestRateIndexMaturity(Currency&amp;"ibor"&amp;Tenor,BA2201,Trigger)</f>
        <v>55115</v>
      </c>
      <c r="BC2201" s="257">
        <f>_xll.qlIndexFixing($AC$5,AZ2201,TRUE,_xll.ohTrigger(Trigger,Trigger12M))</f>
        <v>1.4674339868552875E-2</v>
      </c>
      <c r="BD2201" s="257">
        <f>_xll.qlIndexFixing($BE$1,AZ2201,TRUE,_xll.ohTrigger(Trigger,Trigger12M))</f>
        <v>1.4135247812951848E-2</v>
      </c>
    </row>
    <row r="2202" spans="51:56" ht="11.25" customHeight="1" x14ac:dyDescent="0.25">
      <c r="AY2202" s="106" t="s">
        <v>83</v>
      </c>
      <c r="AZ2202" s="105">
        <f>_xll.qlInterestRateIndexFixingDate(Currency&amp;"ibor"&amp;Tenor,BA2202,Trigger)</f>
        <v>54753</v>
      </c>
      <c r="BA2202" s="105">
        <f>_xll.qlCalendarAdvance(Calendar,BA2201,AY2202,"f",,Trigger)</f>
        <v>54757</v>
      </c>
      <c r="BB2202" s="105">
        <f>_xll.qlInterestRateIndexMaturity(Currency&amp;"ibor"&amp;Tenor,BA2202,Trigger)</f>
        <v>55122</v>
      </c>
      <c r="BC2202" s="257">
        <f>_xll.qlIndexFixing($AC$5,AZ2202,TRUE,_xll.ohTrigger(Trigger,Trigger12M))</f>
        <v>1.4669899356275433E-2</v>
      </c>
      <c r="BD2202" s="257">
        <f>_xll.qlIndexFixing($BE$1,AZ2202,TRUE,_xll.ohTrigger(Trigger,Trigger12M))</f>
        <v>1.4132622515086502E-2</v>
      </c>
    </row>
    <row r="2203" spans="51:56" ht="11.25" customHeight="1" x14ac:dyDescent="0.25">
      <c r="AY2203" s="106" t="s">
        <v>83</v>
      </c>
      <c r="AZ2203" s="105">
        <f>_xll.qlInterestRateIndexFixingDate(Currency&amp;"ibor"&amp;Tenor,BA2203,Trigger)</f>
        <v>54760</v>
      </c>
      <c r="BA2203" s="105">
        <f>_xll.qlCalendarAdvance(Calendar,BA2202,AY2203,"f",,Trigger)</f>
        <v>54764</v>
      </c>
      <c r="BB2203" s="105">
        <f>_xll.qlInterestRateIndexMaturity(Currency&amp;"ibor"&amp;Tenor,BA2203,Trigger)</f>
        <v>55129</v>
      </c>
      <c r="BC2203" s="257">
        <f>_xll.qlIndexFixing($AC$5,AZ2203,TRUE,_xll.ohTrigger(Trigger,Trigger12M))</f>
        <v>1.4665453352500978E-2</v>
      </c>
      <c r="BD2203" s="257">
        <f>_xll.qlIndexFixing($BE$1,AZ2203,TRUE,_xll.ohTrigger(Trigger,Trigger12M))</f>
        <v>1.4129982604173726E-2</v>
      </c>
    </row>
    <row r="2204" spans="51:56" ht="11.25" customHeight="1" x14ac:dyDescent="0.25">
      <c r="AY2204" s="106" t="s">
        <v>83</v>
      </c>
      <c r="AZ2204" s="105">
        <f>_xll.qlInterestRateIndexFixingDate(Currency&amp;"ibor"&amp;Tenor,BA2204,Trigger)</f>
        <v>54767</v>
      </c>
      <c r="BA2204" s="105">
        <f>_xll.qlCalendarAdvance(Calendar,BA2203,AY2204,"f",,Trigger)</f>
        <v>54771</v>
      </c>
      <c r="BB2204" s="105">
        <f>_xll.qlInterestRateIndexMaturity(Currency&amp;"ibor"&amp;Tenor,BA2204,Trigger)</f>
        <v>55136</v>
      </c>
      <c r="BC2204" s="257">
        <f>_xll.qlIndexFixing($AC$5,AZ2204,TRUE,_xll.ohTrigger(Trigger,Trigger12M))</f>
        <v>1.46610018573031E-2</v>
      </c>
      <c r="BD2204" s="257">
        <f>_xll.qlIndexFixing($BE$1,AZ2204,TRUE,_xll.ohTrigger(Trigger,Trigger12M))</f>
        <v>1.4127328059198222E-2</v>
      </c>
    </row>
    <row r="2205" spans="51:56" ht="11.25" customHeight="1" x14ac:dyDescent="0.25">
      <c r="AY2205" s="106" t="s">
        <v>83</v>
      </c>
      <c r="AZ2205" s="105">
        <f>_xll.qlInterestRateIndexFixingDate(Currency&amp;"ibor"&amp;Tenor,BA2205,Trigger)</f>
        <v>54774</v>
      </c>
      <c r="BA2205" s="105">
        <f>_xll.qlCalendarAdvance(Calendar,BA2204,AY2205,"f",,Trigger)</f>
        <v>54778</v>
      </c>
      <c r="BB2205" s="105">
        <f>_xll.qlInterestRateIndexMaturity(Currency&amp;"ibor"&amp;Tenor,BA2205,Trigger)</f>
        <v>55143</v>
      </c>
      <c r="BC2205" s="257">
        <f>_xll.qlIndexFixing($AC$5,AZ2205,TRUE,_xll.ohTrigger(Trigger,Trigger12M))</f>
        <v>1.4656544870755159E-2</v>
      </c>
      <c r="BD2205" s="257">
        <f>_xll.qlIndexFixing($BE$1,AZ2205,TRUE,_xll.ohTrigger(Trigger,Trigger12M))</f>
        <v>1.4124658859145347E-2</v>
      </c>
    </row>
    <row r="2206" spans="51:56" ht="11.25" customHeight="1" x14ac:dyDescent="0.25">
      <c r="AY2206" s="106" t="s">
        <v>83</v>
      </c>
      <c r="AZ2206" s="105">
        <f>_xll.qlInterestRateIndexFixingDate(Currency&amp;"ibor"&amp;Tenor,BA2206,Trigger)</f>
        <v>54781</v>
      </c>
      <c r="BA2206" s="105">
        <f>_xll.qlCalendarAdvance(Calendar,BA2205,AY2206,"f",,Trigger)</f>
        <v>54785</v>
      </c>
      <c r="BB2206" s="105">
        <f>_xll.qlInterestRateIndexMaturity(Currency&amp;"ibor"&amp;Tenor,BA2206,Trigger)</f>
        <v>55150</v>
      </c>
      <c r="BC2206" s="257">
        <f>_xll.qlIndexFixing($AC$5,AZ2206,TRUE,_xll.ohTrigger(Trigger,Trigger12M))</f>
        <v>1.4652082392930527E-2</v>
      </c>
      <c r="BD2206" s="257">
        <f>_xll.qlIndexFixing($BE$1,AZ2206,TRUE,_xll.ohTrigger(Trigger,Trigger12M))</f>
        <v>1.4121974983000239E-2</v>
      </c>
    </row>
    <row r="2207" spans="51:56" ht="11.25" customHeight="1" x14ac:dyDescent="0.25">
      <c r="AY2207" s="106" t="s">
        <v>83</v>
      </c>
      <c r="AZ2207" s="105">
        <f>_xll.qlInterestRateIndexFixingDate(Currency&amp;"ibor"&amp;Tenor,BA2207,Trigger)</f>
        <v>54788</v>
      </c>
      <c r="BA2207" s="105">
        <f>_xll.qlCalendarAdvance(Calendar,BA2206,AY2207,"f",,Trigger)</f>
        <v>54792</v>
      </c>
      <c r="BB2207" s="105">
        <f>_xll.qlInterestRateIndexMaturity(Currency&amp;"ibor"&amp;Tenor,BA2207,Trigger)</f>
        <v>55157</v>
      </c>
      <c r="BC2207" s="257">
        <f>_xll.qlIndexFixing($AC$5,AZ2207,TRUE,_xll.ohTrigger(Trigger,Trigger12M))</f>
        <v>1.4647614423903225E-2</v>
      </c>
      <c r="BD2207" s="257">
        <f>_xll.qlIndexFixing($BE$1,AZ2207,TRUE,_xll.ohTrigger(Trigger,Trigger12M))</f>
        <v>1.411927640975001E-2</v>
      </c>
    </row>
    <row r="2208" spans="51:56" ht="11.25" customHeight="1" x14ac:dyDescent="0.25">
      <c r="AY2208" s="106" t="s">
        <v>83</v>
      </c>
      <c r="AZ2208" s="105">
        <f>_xll.qlInterestRateIndexFixingDate(Currency&amp;"ibor"&amp;Tenor,BA2208,Trigger)</f>
        <v>54795</v>
      </c>
      <c r="BA2208" s="105">
        <f>_xll.qlCalendarAdvance(Calendar,BA2207,AY2208,"f",,Trigger)</f>
        <v>54799</v>
      </c>
      <c r="BB2208" s="105">
        <f>_xll.qlInterestRateIndexMaturity(Currency&amp;"ibor"&amp;Tenor,BA2208,Trigger)</f>
        <v>55164</v>
      </c>
      <c r="BC2208" s="257">
        <f>_xll.qlIndexFixing($AC$5,AZ2208,TRUE,_xll.ohTrigger(Trigger,Trigger12M))</f>
        <v>1.4643140963746398E-2</v>
      </c>
      <c r="BD2208" s="257">
        <f>_xll.qlIndexFixing($BE$1,AZ2208,TRUE,_xll.ohTrigger(Trigger,Trigger12M))</f>
        <v>1.4116563118382644E-2</v>
      </c>
    </row>
    <row r="2209" spans="51:56" ht="11.25" customHeight="1" x14ac:dyDescent="0.25">
      <c r="AY2209" s="106" t="s">
        <v>83</v>
      </c>
      <c r="AZ2209" s="105">
        <f>_xll.qlInterestRateIndexFixingDate(Currency&amp;"ibor"&amp;Tenor,BA2209,Trigger)</f>
        <v>54802</v>
      </c>
      <c r="BA2209" s="105">
        <f>_xll.qlCalendarAdvance(Calendar,BA2208,AY2209,"f",,Trigger)</f>
        <v>54806</v>
      </c>
      <c r="BB2209" s="105">
        <f>_xll.qlInterestRateIndexMaturity(Currency&amp;"ibor"&amp;Tenor,BA2209,Trigger)</f>
        <v>55171</v>
      </c>
      <c r="BC2209" s="257">
        <f>_xll.qlIndexFixing($AC$5,AZ2209,TRUE,_xll.ohTrigger(Trigger,Trigger12M))</f>
        <v>1.4638662012534288E-2</v>
      </c>
      <c r="BD2209" s="257">
        <f>_xll.qlIndexFixing($BE$1,AZ2209,TRUE,_xll.ohTrigger(Trigger,Trigger12M))</f>
        <v>1.4113835087886349E-2</v>
      </c>
    </row>
    <row r="2210" spans="51:56" ht="11.25" customHeight="1" x14ac:dyDescent="0.25">
      <c r="AY2210" s="106" t="s">
        <v>83</v>
      </c>
      <c r="AZ2210" s="105">
        <f>_xll.qlInterestRateIndexFixingDate(Currency&amp;"ibor"&amp;Tenor,BA2210,Trigger)</f>
        <v>54809</v>
      </c>
      <c r="BA2210" s="105">
        <f>_xll.qlCalendarAdvance(Calendar,BA2209,AY2210,"f",,Trigger)</f>
        <v>54813</v>
      </c>
      <c r="BB2210" s="105">
        <f>_xll.qlInterestRateIndexMaturity(Currency&amp;"ibor"&amp;Tenor,BA2210,Trigger)</f>
        <v>55178</v>
      </c>
      <c r="BC2210" s="257">
        <f>_xll.qlIndexFixing($AC$5,AZ2210,TRUE,_xll.ohTrigger(Trigger,Trigger12M))</f>
        <v>1.4634177570340702E-2</v>
      </c>
      <c r="BD2210" s="257">
        <f>_xll.qlIndexFixing($BE$1,AZ2210,TRUE,_xll.ohTrigger(Trigger,Trigger12M))</f>
        <v>1.4111092297250421E-2</v>
      </c>
    </row>
    <row r="2211" spans="51:56" ht="11.25" customHeight="1" x14ac:dyDescent="0.25">
      <c r="AY2211" s="106" t="s">
        <v>83</v>
      </c>
      <c r="AZ2211" s="105">
        <f>_xll.qlInterestRateIndexFixingDate(Currency&amp;"ibor"&amp;Tenor,BA2211,Trigger)</f>
        <v>54816</v>
      </c>
      <c r="BA2211" s="105">
        <f>_xll.qlCalendarAdvance(Calendar,BA2210,AY2211,"f",,Trigger)</f>
        <v>54820</v>
      </c>
      <c r="BB2211" s="105">
        <f>_xll.qlInterestRateIndexMaturity(Currency&amp;"ibor"&amp;Tenor,BA2211,Trigger)</f>
        <v>55185</v>
      </c>
      <c r="BC2211" s="257">
        <f>_xll.qlIndexFixing($AC$5,AZ2211,TRUE,_xll.ohTrigger(Trigger,Trigger12M))</f>
        <v>1.4629687637239224E-2</v>
      </c>
      <c r="BD2211" s="257">
        <f>_xll.qlIndexFixing($BE$1,AZ2211,TRUE,_xll.ohTrigger(Trigger,Trigger12M))</f>
        <v>1.4108334725465257E-2</v>
      </c>
    </row>
    <row r="2212" spans="51:56" ht="11.25" customHeight="1" x14ac:dyDescent="0.25">
      <c r="AY2212" s="106" t="s">
        <v>83</v>
      </c>
      <c r="AZ2212" s="105">
        <f>_xll.qlInterestRateIndexFixingDate(Currency&amp;"ibor"&amp;Tenor,BA2212,Trigger)</f>
        <v>54823</v>
      </c>
      <c r="BA2212" s="105">
        <f>_xll.qlCalendarAdvance(Calendar,BA2211,AY2212,"f",,Trigger)</f>
        <v>54827</v>
      </c>
      <c r="BB2212" s="105">
        <f>_xll.qlInterestRateIndexMaturity(Currency&amp;"ibor"&amp;Tenor,BA2212,Trigger)</f>
        <v>55192</v>
      </c>
      <c r="BC2212" s="257">
        <f>_xll.qlIndexFixing($AC$5,AZ2212,TRUE,_xll.ohTrigger(Trigger,Trigger12M))</f>
        <v>1.4625192213304531E-2</v>
      </c>
      <c r="BD2212" s="257">
        <f>_xll.qlIndexFixing($BE$1,AZ2212,TRUE,_xll.ohTrigger(Trigger,Trigger12M))</f>
        <v>1.4105562351522129E-2</v>
      </c>
    </row>
    <row r="2213" spans="51:56" ht="11.25" customHeight="1" x14ac:dyDescent="0.25">
      <c r="AY2213" s="106" t="s">
        <v>83</v>
      </c>
      <c r="AZ2213" s="105">
        <f>_xll.qlInterestRateIndexFixingDate(Currency&amp;"ibor"&amp;Tenor,BA2213,Trigger)</f>
        <v>54830</v>
      </c>
      <c r="BA2213" s="105">
        <f>_xll.qlCalendarAdvance(Calendar,BA2212,AY2213,"f",,Trigger)</f>
        <v>54834</v>
      </c>
      <c r="BB2213" s="105">
        <f>_xll.qlInterestRateIndexMaturity(Currency&amp;"ibor"&amp;Tenor,BA2213,Trigger)</f>
        <v>55199</v>
      </c>
      <c r="BC2213" s="257">
        <f>_xll.qlIndexFixing($AC$5,AZ2213,TRUE,_xll.ohTrigger(Trigger,Trigger12M))</f>
        <v>1.4620691298610431E-2</v>
      </c>
      <c r="BD2213" s="257">
        <f>_xll.qlIndexFixing($BE$1,AZ2213,TRUE,_xll.ohTrigger(Trigger,Trigger12M))</f>
        <v>1.4102775154413183E-2</v>
      </c>
    </row>
    <row r="2214" spans="51:56" ht="11.25" customHeight="1" x14ac:dyDescent="0.25">
      <c r="AY2214" s="106" t="s">
        <v>83</v>
      </c>
      <c r="AZ2214" s="105">
        <f>_xll.qlInterestRateIndexFixingDate(Currency&amp;"ibor"&amp;Tenor,BA2214,Trigger)</f>
        <v>54837</v>
      </c>
      <c r="BA2214" s="105">
        <f>_xll.qlCalendarAdvance(Calendar,BA2213,AY2214,"f",,Trigger)</f>
        <v>54841</v>
      </c>
      <c r="BB2214" s="105">
        <f>_xll.qlInterestRateIndexMaturity(Currency&amp;"ibor"&amp;Tenor,BA2214,Trigger)</f>
        <v>55206</v>
      </c>
      <c r="BC2214" s="257">
        <f>_xll.qlIndexFixing($AC$5,AZ2214,TRUE,_xll.ohTrigger(Trigger,Trigger12M))</f>
        <v>1.4616184893231163E-2</v>
      </c>
      <c r="BD2214" s="257">
        <f>_xll.qlIndexFixing($BE$1,AZ2214,TRUE,_xll.ohTrigger(Trigger,Trigger12M))</f>
        <v>1.4099973113131221E-2</v>
      </c>
    </row>
    <row r="2215" spans="51:56" ht="11.25" customHeight="1" x14ac:dyDescent="0.25">
      <c r="AY2215" s="106" t="s">
        <v>83</v>
      </c>
      <c r="AZ2215" s="105">
        <f>_xll.qlInterestRateIndexFixingDate(Currency&amp;"ibor"&amp;Tenor,BA2215,Trigger)</f>
        <v>54844</v>
      </c>
      <c r="BA2215" s="105">
        <f>_xll.qlCalendarAdvance(Calendar,BA2214,AY2215,"f",,Trigger)</f>
        <v>54848</v>
      </c>
      <c r="BB2215" s="105">
        <f>_xll.qlInterestRateIndexMaturity(Currency&amp;"ibor"&amp;Tenor,BA2215,Trigger)</f>
        <v>55213</v>
      </c>
      <c r="BC2215" s="257">
        <f>_xll.qlIndexFixing($AC$5,AZ2215,TRUE,_xll.ohTrigger(Trigger,Trigger12M))</f>
        <v>1.4611672997241408E-2</v>
      </c>
      <c r="BD2215" s="257">
        <f>_xll.qlIndexFixing($BE$1,AZ2215,TRUE,_xll.ohTrigger(Trigger,Trigger12M))</f>
        <v>1.4097156206670364E-2</v>
      </c>
    </row>
    <row r="2216" spans="51:56" ht="11.25" customHeight="1" x14ac:dyDescent="0.25">
      <c r="AY2216" s="106" t="s">
        <v>83</v>
      </c>
      <c r="AZ2216" s="105">
        <f>_xll.qlInterestRateIndexFixingDate(Currency&amp;"ibor"&amp;Tenor,BA2216,Trigger)</f>
        <v>54851</v>
      </c>
      <c r="BA2216" s="105">
        <f>_xll.qlCalendarAdvance(Calendar,BA2215,AY2216,"f",,Trigger)</f>
        <v>54855</v>
      </c>
      <c r="BB2216" s="105">
        <f>_xll.qlInterestRateIndexMaturity(Currency&amp;"ibor"&amp;Tenor,BA2216,Trigger)</f>
        <v>55220</v>
      </c>
      <c r="BC2216" s="257">
        <f>_xll.qlIndexFixing($AC$5,AZ2216,TRUE,_xll.ohTrigger(Trigger,Trigger12M))</f>
        <v>1.460715561071519E-2</v>
      </c>
      <c r="BD2216" s="257">
        <f>_xll.qlIndexFixing($BE$1,AZ2216,TRUE,_xll.ohTrigger(Trigger,Trigger12M))</f>
        <v>1.4094324414024731E-2</v>
      </c>
    </row>
    <row r="2217" spans="51:56" ht="11.25" customHeight="1" x14ac:dyDescent="0.25">
      <c r="AY2217" s="106" t="s">
        <v>83</v>
      </c>
      <c r="AZ2217" s="105">
        <f>_xll.qlInterestRateIndexFixingDate(Currency&amp;"ibor"&amp;Tenor,BA2217,Trigger)</f>
        <v>54858</v>
      </c>
      <c r="BA2217" s="105">
        <f>_xll.qlCalendarAdvance(Calendar,BA2216,AY2217,"f",,Trigger)</f>
        <v>54862</v>
      </c>
      <c r="BB2217" s="105">
        <f>_xll.qlInterestRateIndexMaturity(Currency&amp;"ibor"&amp;Tenor,BA2217,Trigger)</f>
        <v>55227</v>
      </c>
      <c r="BC2217" s="257">
        <f>_xll.qlIndexFixing($AC$5,AZ2217,TRUE,_xll.ohTrigger(Trigger,Trigger12M))</f>
        <v>1.4602632733727189E-2</v>
      </c>
      <c r="BD2217" s="257">
        <f>_xll.qlIndexFixing($BE$1,AZ2217,TRUE,_xll.ohTrigger(Trigger,Trigger12M))</f>
        <v>1.4091477714190627E-2</v>
      </c>
    </row>
    <row r="2218" spans="51:56" ht="11.25" customHeight="1" x14ac:dyDescent="0.25">
      <c r="AY2218" s="106" t="s">
        <v>83</v>
      </c>
      <c r="AZ2218" s="105">
        <f>_xll.qlInterestRateIndexFixingDate(Currency&amp;"ibor"&amp;Tenor,BA2218,Trigger)</f>
        <v>54865</v>
      </c>
      <c r="BA2218" s="105">
        <f>_xll.qlCalendarAdvance(Calendar,BA2217,AY2218,"f",,Trigger)</f>
        <v>54869</v>
      </c>
      <c r="BB2218" s="105">
        <f>_xll.qlInterestRateIndexMaturity(Currency&amp;"ibor"&amp;Tenor,BA2218,Trigger)</f>
        <v>55234</v>
      </c>
      <c r="BC2218" s="257">
        <f>_xll.qlIndexFixing($AC$5,AZ2218,TRUE,_xll.ohTrigger(Trigger,Trigger12M))</f>
        <v>1.4598104366352302E-2</v>
      </c>
      <c r="BD2218" s="257">
        <f>_xll.qlIndexFixing($BE$1,AZ2218,TRUE,_xll.ohTrigger(Trigger,Trigger12M))</f>
        <v>1.408861608616414E-2</v>
      </c>
    </row>
    <row r="2219" spans="51:56" ht="11.25" customHeight="1" x14ac:dyDescent="0.25">
      <c r="AY2219" s="106" t="s">
        <v>83</v>
      </c>
      <c r="AZ2219" s="105">
        <f>_xll.qlInterestRateIndexFixingDate(Currency&amp;"ibor"&amp;Tenor,BA2219,Trigger)</f>
        <v>54872</v>
      </c>
      <c r="BA2219" s="105">
        <f>_xll.qlCalendarAdvance(Calendar,BA2218,AY2219,"f",,Trigger)</f>
        <v>54876</v>
      </c>
      <c r="BB2219" s="105">
        <f>_xll.qlInterestRateIndexMaturity(Currency&amp;"ibor"&amp;Tenor,BA2219,Trigger)</f>
        <v>55241</v>
      </c>
      <c r="BC2219" s="257">
        <f>_xll.qlIndexFixing($AC$5,AZ2219,TRUE,_xll.ohTrigger(Trigger,Trigger12M))</f>
        <v>1.4593570508664553E-2</v>
      </c>
      <c r="BD2219" s="257">
        <f>_xll.qlIndexFixing($BE$1,AZ2219,TRUE,_xll.ohTrigger(Trigger,Trigger12M))</f>
        <v>1.4085739508943334E-2</v>
      </c>
    </row>
    <row r="2220" spans="51:56" ht="11.25" customHeight="1" x14ac:dyDescent="0.25">
      <c r="AY2220" s="106" t="s">
        <v>83</v>
      </c>
      <c r="AZ2220" s="105">
        <f>_xll.qlInterestRateIndexFixingDate(Currency&amp;"ibor"&amp;Tenor,BA2220,Trigger)</f>
        <v>54879</v>
      </c>
      <c r="BA2220" s="105">
        <f>_xll.qlCalendarAdvance(Calendar,BA2219,AY2220,"f",,Trigger)</f>
        <v>54883</v>
      </c>
      <c r="BB2220" s="105">
        <f>_xll.qlInterestRateIndexMaturity(Currency&amp;"ibor"&amp;Tenor,BA2220,Trigger)</f>
        <v>55248</v>
      </c>
      <c r="BC2220" s="257">
        <f>_xll.qlIndexFixing($AC$5,AZ2220,TRUE,_xll.ohTrigger(Trigger,Trigger12M))</f>
        <v>1.458903116073928E-2</v>
      </c>
      <c r="BD2220" s="257">
        <f>_xll.qlIndexFixing($BE$1,AZ2220,TRUE,_xll.ohTrigger(Trigger,Trigger12M))</f>
        <v>1.4082847961526047E-2</v>
      </c>
    </row>
    <row r="2221" spans="51:56" ht="11.25" customHeight="1" x14ac:dyDescent="0.25">
      <c r="AY2221" s="106" t="s">
        <v>83</v>
      </c>
      <c r="AZ2221" s="105">
        <f>_xll.qlInterestRateIndexFixingDate(Currency&amp;"ibor"&amp;Tenor,BA2221,Trigger)</f>
        <v>54884</v>
      </c>
      <c r="BA2221" s="105">
        <f>_xll.qlCalendarAdvance(Calendar,BA2220,AY2221,"f",,Trigger)</f>
        <v>54890</v>
      </c>
      <c r="BB2221" s="105">
        <f>_xll.qlInterestRateIndexMaturity(Currency&amp;"ibor"&amp;Tenor,BA2221,Trigger)</f>
        <v>55255</v>
      </c>
      <c r="BC2221" s="257">
        <f>_xll.qlIndexFixing($AC$5,AZ2221,TRUE,_xll.ohTrigger(Trigger,Trigger12M))</f>
        <v>1.458448632265138E-2</v>
      </c>
      <c r="BD2221" s="257">
        <f>_xll.qlIndexFixing($BE$1,AZ2221,TRUE,_xll.ohTrigger(Trigger,Trigger12M))</f>
        <v>1.4079941422912095E-2</v>
      </c>
    </row>
    <row r="2222" spans="51:56" ht="11.25" customHeight="1" x14ac:dyDescent="0.25">
      <c r="AY2222" s="106" t="s">
        <v>83</v>
      </c>
      <c r="AZ2222" s="105">
        <f>_xll.qlInterestRateIndexFixingDate(Currency&amp;"ibor"&amp;Tenor,BA2222,Trigger)</f>
        <v>54893</v>
      </c>
      <c r="BA2222" s="105">
        <f>_xll.qlCalendarAdvance(Calendar,BA2221,AY2222,"f",,Trigger)</f>
        <v>54897</v>
      </c>
      <c r="BB2222" s="105">
        <f>_xll.qlInterestRateIndexMaturity(Currency&amp;"ibor"&amp;Tenor,BA2222,Trigger)</f>
        <v>55262</v>
      </c>
      <c r="BC2222" s="257">
        <f>_xll.qlIndexFixing($AC$5,AZ2222,TRUE,_xll.ohTrigger(Trigger,Trigger12M))</f>
        <v>1.4579935994475535E-2</v>
      </c>
      <c r="BD2222" s="257">
        <f>_xll.qlIndexFixing($BE$1,AZ2222,TRUE,_xll.ohTrigger(Trigger,Trigger12M))</f>
        <v>1.4077019872101285E-2</v>
      </c>
    </row>
    <row r="2223" spans="51:56" ht="11.25" customHeight="1" x14ac:dyDescent="0.25">
      <c r="AY2223" s="106" t="s">
        <v>83</v>
      </c>
      <c r="AZ2223" s="105">
        <f>_xll.qlInterestRateIndexFixingDate(Currency&amp;"ibor"&amp;Tenor,BA2223,Trigger)</f>
        <v>54900</v>
      </c>
      <c r="BA2223" s="105">
        <f>_xll.qlCalendarAdvance(Calendar,BA2222,AY2223,"f",,Trigger)</f>
        <v>54904</v>
      </c>
      <c r="BB2223" s="105">
        <f>_xll.qlInterestRateIndexMaturity(Currency&amp;"ibor"&amp;Tenor,BA2223,Trigger)</f>
        <v>55269</v>
      </c>
      <c r="BC2223" s="257">
        <f>_xll.qlIndexFixing($AC$5,AZ2223,TRUE,_xll.ohTrigger(Trigger,Trigger12M))</f>
        <v>1.4575380176286862E-2</v>
      </c>
      <c r="BD2223" s="257">
        <f>_xll.qlIndexFixing($BE$1,AZ2223,TRUE,_xll.ohTrigger(Trigger,Trigger12M))</f>
        <v>1.4074083288094966E-2</v>
      </c>
    </row>
    <row r="2224" spans="51:56" ht="11.25" customHeight="1" x14ac:dyDescent="0.25">
      <c r="AY2224" s="106" t="s">
        <v>83</v>
      </c>
      <c r="AZ2224" s="105">
        <f>_xll.qlInterestRateIndexFixingDate(Currency&amp;"ibor"&amp;Tenor,BA2224,Trigger)</f>
        <v>54907</v>
      </c>
      <c r="BA2224" s="105">
        <f>_xll.qlCalendarAdvance(Calendar,BA2223,AY2224,"f",,Trigger)</f>
        <v>54911</v>
      </c>
      <c r="BB2224" s="105">
        <f>_xll.qlInterestRateIndexMaturity(Currency&amp;"ibor"&amp;Tenor,BA2224,Trigger)</f>
        <v>55276</v>
      </c>
      <c r="BC2224" s="257">
        <f>_xll.qlIndexFixing($AC$5,AZ2224,TRUE,_xll.ohTrigger(Trigger,Trigger12M))</f>
        <v>1.4570818868160917E-2</v>
      </c>
      <c r="BD2224" s="257">
        <f>_xll.qlIndexFixing($BE$1,AZ2224,TRUE,_xll.ohTrigger(Trigger,Trigger12M))</f>
        <v>1.4071131649895138E-2</v>
      </c>
    </row>
    <row r="2225" spans="51:56" ht="11.25" customHeight="1" x14ac:dyDescent="0.25">
      <c r="AY2225" s="106" t="s">
        <v>83</v>
      </c>
      <c r="AZ2225" s="105">
        <f>_xll.qlInterestRateIndexFixingDate(Currency&amp;"ibor"&amp;Tenor,BA2225,Trigger)</f>
        <v>54914</v>
      </c>
      <c r="BA2225" s="105">
        <f>_xll.qlCalendarAdvance(Calendar,BA2224,AY2225,"f",,Trigger)</f>
        <v>54918</v>
      </c>
      <c r="BB2225" s="105">
        <f>_xll.qlInterestRateIndexMaturity(Currency&amp;"ibor"&amp;Tenor,BA2225,Trigger)</f>
        <v>55283</v>
      </c>
      <c r="BC2225" s="257">
        <f>_xll.qlIndexFixing($AC$5,AZ2225,TRUE,_xll.ohTrigger(Trigger,Trigger12M))</f>
        <v>1.4566252070172599E-2</v>
      </c>
      <c r="BD2225" s="257">
        <f>_xll.qlIndexFixing($BE$1,AZ2225,TRUE,_xll.ohTrigger(Trigger,Trigger12M))</f>
        <v>1.4068164936504899E-2</v>
      </c>
    </row>
    <row r="2226" spans="51:56" ht="11.25" customHeight="1" x14ac:dyDescent="0.25">
      <c r="AY2226" s="106" t="s">
        <v>83</v>
      </c>
      <c r="AZ2226" s="105">
        <f>_xll.qlInterestRateIndexFixingDate(Currency&amp;"ibor"&amp;Tenor,BA2226,Trigger)</f>
        <v>54921</v>
      </c>
      <c r="BA2226" s="105">
        <f>_xll.qlCalendarAdvance(Calendar,BA2225,AY2226,"f",,Trigger)</f>
        <v>54925</v>
      </c>
      <c r="BB2226" s="105">
        <f>_xll.qlInterestRateIndexMaturity(Currency&amp;"ibor"&amp;Tenor,BA2226,Trigger)</f>
        <v>55290</v>
      </c>
      <c r="BC2226" s="257">
        <f>_xll.qlIndexFixing($AC$5,AZ2226,TRUE,_xll.ohTrigger(Trigger,Trigger12M))</f>
        <v>1.4561679782397025E-2</v>
      </c>
      <c r="BD2226" s="257">
        <f>_xll.qlIndexFixing($BE$1,AZ2226,TRUE,_xll.ohTrigger(Trigger,Trigger12M))</f>
        <v>1.4065183126928222E-2</v>
      </c>
    </row>
    <row r="2227" spans="51:56" ht="11.25" customHeight="1" x14ac:dyDescent="0.25">
      <c r="AY2227" s="106" t="s">
        <v>83</v>
      </c>
      <c r="AZ2227" s="105">
        <f>_xll.qlInterestRateIndexFixingDate(Currency&amp;"ibor"&amp;Tenor,BA2227,Trigger)</f>
        <v>54928</v>
      </c>
      <c r="BA2227" s="105">
        <f>_xll.qlCalendarAdvance(Calendar,BA2226,AY2227,"f",,Trigger)</f>
        <v>54932</v>
      </c>
      <c r="BB2227" s="105">
        <f>_xll.qlInterestRateIndexMaturity(Currency&amp;"ibor"&amp;Tenor,BA2227,Trigger)</f>
        <v>55297</v>
      </c>
      <c r="BC2227" s="257">
        <f>_xll.qlIndexFixing($AC$5,AZ2227,TRUE,_xll.ohTrigger(Trigger,Trigger12M))</f>
        <v>1.4557102004909972E-2</v>
      </c>
      <c r="BD2227" s="257">
        <f>_xll.qlIndexFixing($BE$1,AZ2227,TRUE,_xll.ohTrigger(Trigger,Trigger12M))</f>
        <v>1.4062186200169738E-2</v>
      </c>
    </row>
    <row r="2228" spans="51:56" ht="11.25" customHeight="1" x14ac:dyDescent="0.25">
      <c r="AY2228" s="106" t="s">
        <v>83</v>
      </c>
      <c r="AZ2228" s="105">
        <f>_xll.qlInterestRateIndexFixingDate(Currency&amp;"ibor"&amp;Tenor,BA2228,Trigger)</f>
        <v>54935</v>
      </c>
      <c r="BA2228" s="105">
        <f>_xll.qlCalendarAdvance(Calendar,BA2227,AY2228,"f",,Trigger)</f>
        <v>54939</v>
      </c>
      <c r="BB2228" s="105">
        <f>_xll.qlInterestRateIndexMaturity(Currency&amp;"ibor"&amp;Tenor,BA2228,Trigger)</f>
        <v>55304</v>
      </c>
      <c r="BC2228" s="257">
        <f>_xll.qlIndexFixing($AC$5,AZ2228,TRUE,_xll.ohTrigger(Trigger,Trigger12M))</f>
        <v>1.4552518737786995E-2</v>
      </c>
      <c r="BD2228" s="257">
        <f>_xll.qlIndexFixing($BE$1,AZ2228,TRUE,_xll.ohTrigger(Trigger,Trigger12M))</f>
        <v>1.405917413523539E-2</v>
      </c>
    </row>
    <row r="2229" spans="51:56" ht="11.25" customHeight="1" x14ac:dyDescent="0.25">
      <c r="AY2229" s="106" t="s">
        <v>83</v>
      </c>
      <c r="AZ2229" s="105">
        <f>_xll.qlInterestRateIndexFixingDate(Currency&amp;"ibor"&amp;Tenor,BA2229,Trigger)</f>
        <v>54942</v>
      </c>
      <c r="BA2229" s="105">
        <f>_xll.qlCalendarAdvance(Calendar,BA2228,AY2229,"f",,Trigger)</f>
        <v>54946</v>
      </c>
      <c r="BB2229" s="105">
        <f>_xll.qlInterestRateIndexMaturity(Currency&amp;"ibor"&amp;Tenor,BA2229,Trigger)</f>
        <v>55311</v>
      </c>
      <c r="BC2229" s="257">
        <f>_xll.qlIndexFixing($AC$5,AZ2229,TRUE,_xll.ohTrigger(Trigger,Trigger12M))</f>
        <v>1.4546982286591634E-2</v>
      </c>
      <c r="BD2229" s="257">
        <f>_xll.qlIndexFixing($BE$1,AZ2229,TRUE,_xll.ohTrigger(Trigger,Trigger12M))</f>
        <v>1.4056146911132217E-2</v>
      </c>
    </row>
    <row r="2230" spans="51:56" ht="11.25" customHeight="1" x14ac:dyDescent="0.25">
      <c r="AY2230" s="106" t="s">
        <v>83</v>
      </c>
      <c r="AZ2230" s="105">
        <f>_xll.qlInterestRateIndexFixingDate(Currency&amp;"ibor"&amp;Tenor,BA2230,Trigger)</f>
        <v>54949</v>
      </c>
      <c r="BA2230" s="105">
        <f>_xll.qlCalendarAdvance(Calendar,BA2229,AY2230,"f",,Trigger)</f>
        <v>54953</v>
      </c>
      <c r="BB2230" s="105">
        <f>_xll.qlInterestRateIndexMaturity(Currency&amp;"ibor"&amp;Tenor,BA2230,Trigger)</f>
        <v>55318</v>
      </c>
      <c r="BC2230" s="257">
        <f>_xll.qlIndexFixing($AC$5,AZ2230,TRUE,_xll.ohTrigger(Trigger,Trigger12M))</f>
        <v>1.4541060201079026E-2</v>
      </c>
      <c r="BD2230" s="257">
        <f>_xll.qlIndexFixing($BE$1,AZ2230,TRUE,_xll.ohTrigger(Trigger,Trigger12M))</f>
        <v>1.4053104506867042E-2</v>
      </c>
    </row>
    <row r="2231" spans="51:56" ht="11.25" customHeight="1" x14ac:dyDescent="0.25">
      <c r="AY2231" s="106" t="s">
        <v>83</v>
      </c>
      <c r="AZ2231" s="105">
        <f>_xll.qlInterestRateIndexFixingDate(Currency&amp;"ibor"&amp;Tenor,BA2231,Trigger)</f>
        <v>54956</v>
      </c>
      <c r="BA2231" s="105">
        <f>_xll.qlCalendarAdvance(Calendar,BA2230,AY2231,"f",,Trigger)</f>
        <v>54960</v>
      </c>
      <c r="BB2231" s="105">
        <f>_xll.qlInterestRateIndexMaturity(Currency&amp;"ibor"&amp;Tenor,BA2231,Trigger)</f>
        <v>55325</v>
      </c>
      <c r="BC2231" s="257">
        <f>_xll.qlIndexFixing($AC$5,AZ2231,TRUE,_xll.ohTrigger(Trigger,Trigger12M))</f>
        <v>1.4535131381331988E-2</v>
      </c>
      <c r="BD2231" s="257">
        <f>_xll.qlIndexFixing($BE$1,AZ2231,TRUE,_xll.ohTrigger(Trigger,Trigger12M))</f>
        <v>1.4050046901449528E-2</v>
      </c>
    </row>
    <row r="2232" spans="51:56" ht="11.25" customHeight="1" x14ac:dyDescent="0.25">
      <c r="AY2232" s="106" t="s">
        <v>83</v>
      </c>
      <c r="AZ2232" s="105">
        <f>_xll.qlInterestRateIndexFixingDate(Currency&amp;"ibor"&amp;Tenor,BA2232,Trigger)</f>
        <v>54963</v>
      </c>
      <c r="BA2232" s="105">
        <f>_xll.qlCalendarAdvance(Calendar,BA2231,AY2232,"f",,Trigger)</f>
        <v>54967</v>
      </c>
      <c r="BB2232" s="105">
        <f>_xll.qlInterestRateIndexMaturity(Currency&amp;"ibor"&amp;Tenor,BA2232,Trigger)</f>
        <v>55332</v>
      </c>
      <c r="BC2232" s="257">
        <f>_xll.qlIndexFixing($AC$5,AZ2232,TRUE,_xll.ohTrigger(Trigger,Trigger12M))</f>
        <v>1.4529195827470535E-2</v>
      </c>
      <c r="BD2232" s="257">
        <f>_xll.qlIndexFixing($BE$1,AZ2232,TRUE,_xll.ohTrigger(Trigger,Trigger12M))</f>
        <v>1.4046974073888907E-2</v>
      </c>
    </row>
    <row r="2233" spans="51:56" ht="11.25" customHeight="1" x14ac:dyDescent="0.25">
      <c r="AY2233" s="106" t="s">
        <v>83</v>
      </c>
      <c r="AZ2233" s="105">
        <f>_xll.qlInterestRateIndexFixingDate(Currency&amp;"ibor"&amp;Tenor,BA2233,Trigger)</f>
        <v>54970</v>
      </c>
      <c r="BA2233" s="105">
        <f>_xll.qlCalendarAdvance(Calendar,BA2232,AY2233,"f",,Trigger)</f>
        <v>54974</v>
      </c>
      <c r="BB2233" s="105">
        <f>_xll.qlInterestRateIndexMaturity(Currency&amp;"ibor"&amp;Tenor,BA2233,Trigger)</f>
        <v>55339</v>
      </c>
      <c r="BC2233" s="257">
        <f>_xll.qlIndexFixing($AC$5,AZ2233,TRUE,_xll.ohTrigger(Trigger,Trigger12M))</f>
        <v>1.4523253539614676E-2</v>
      </c>
      <c r="BD2233" s="257">
        <f>_xll.qlIndexFixing($BE$1,AZ2233,TRUE,_xll.ohTrigger(Trigger,Trigger12M))</f>
        <v>1.4043886003195503E-2</v>
      </c>
    </row>
    <row r="2234" spans="51:56" ht="11.25" customHeight="1" x14ac:dyDescent="0.25">
      <c r="AY2234" s="106" t="s">
        <v>83</v>
      </c>
      <c r="AZ2234" s="105">
        <f>_xll.qlInterestRateIndexFixingDate(Currency&amp;"ibor"&amp;Tenor,BA2234,Trigger)</f>
        <v>54977</v>
      </c>
      <c r="BA2234" s="105">
        <f>_xll.qlCalendarAdvance(Calendar,BA2233,AY2234,"f",,Trigger)</f>
        <v>54981</v>
      </c>
      <c r="BB2234" s="105">
        <f>_xll.qlInterestRateIndexMaturity(Currency&amp;"ibor"&amp;Tenor,BA2234,Trigger)</f>
        <v>55346</v>
      </c>
      <c r="BC2234" s="257">
        <f>_xll.qlIndexFixing($AC$5,AZ2234,TRUE,_xll.ohTrigger(Trigger,Trigger12M))</f>
        <v>1.4517304517885085E-2</v>
      </c>
      <c r="BD2234" s="257">
        <f>_xll.qlIndexFixing($BE$1,AZ2234,TRUE,_xll.ohTrigger(Trigger,Trigger12M))</f>
        <v>1.4040782668381172E-2</v>
      </c>
    </row>
    <row r="2235" spans="51:56" ht="11.25" customHeight="1" x14ac:dyDescent="0.25">
      <c r="AY2235" s="106" t="s">
        <v>83</v>
      </c>
      <c r="AZ2235" s="105">
        <f>_xll.qlInterestRateIndexFixingDate(Currency&amp;"ibor"&amp;Tenor,BA2235,Trigger)</f>
        <v>54984</v>
      </c>
      <c r="BA2235" s="105">
        <f>_xll.qlCalendarAdvance(Calendar,BA2234,AY2235,"f",,Trigger)</f>
        <v>54988</v>
      </c>
      <c r="BB2235" s="105">
        <f>_xll.qlInterestRateIndexMaturity(Currency&amp;"ibor"&amp;Tenor,BA2235,Trigger)</f>
        <v>55353</v>
      </c>
      <c r="BC2235" s="257">
        <f>_xll.qlIndexFixing($AC$5,AZ2235,TRUE,_xll.ohTrigger(Trigger,Trigger12M))</f>
        <v>1.4511348762401996E-2</v>
      </c>
      <c r="BD2235" s="257">
        <f>_xll.qlIndexFixing($BE$1,AZ2235,TRUE,_xll.ohTrigger(Trigger,Trigger12M))</f>
        <v>1.4037664048457991E-2</v>
      </c>
    </row>
    <row r="2236" spans="51:56" ht="11.25" customHeight="1" x14ac:dyDescent="0.25">
      <c r="AY2236" s="106" t="s">
        <v>83</v>
      </c>
      <c r="AZ2236" s="105">
        <f>_xll.qlInterestRateIndexFixingDate(Currency&amp;"ibor"&amp;Tenor,BA2236,Trigger)</f>
        <v>54991</v>
      </c>
      <c r="BA2236" s="105">
        <f>_xll.qlCalendarAdvance(Calendar,BA2235,AY2236,"f",,Trigger)</f>
        <v>54995</v>
      </c>
      <c r="BB2236" s="105">
        <f>_xll.qlInterestRateIndexMaturity(Currency&amp;"ibor"&amp;Tenor,BA2236,Trigger)</f>
        <v>55360</v>
      </c>
      <c r="BC2236" s="257">
        <f>_xll.qlIndexFixing($AC$5,AZ2236,TRUE,_xll.ohTrigger(Trigger,Trigger12M))</f>
        <v>1.4505386273286295E-2</v>
      </c>
      <c r="BD2236" s="257">
        <f>_xll.qlIndexFixing($BE$1,AZ2236,TRUE,_xll.ohTrigger(Trigger,Trigger12M))</f>
        <v>1.4034530122439133E-2</v>
      </c>
    </row>
    <row r="2237" spans="51:56" ht="11.25" customHeight="1" x14ac:dyDescent="0.25">
      <c r="AY2237" s="106" t="s">
        <v>83</v>
      </c>
      <c r="AZ2237" s="105">
        <f>_xll.qlInterestRateIndexFixingDate(Currency&amp;"ibor"&amp;Tenor,BA2237,Trigger)</f>
        <v>54998</v>
      </c>
      <c r="BA2237" s="105">
        <f>_xll.qlCalendarAdvance(Calendar,BA2236,AY2237,"f",,Trigger)</f>
        <v>55002</v>
      </c>
      <c r="BB2237" s="105">
        <f>_xll.qlInterestRateIndexMaturity(Currency&amp;"ibor"&amp;Tenor,BA2237,Trigger)</f>
        <v>55367</v>
      </c>
      <c r="BC2237" s="257">
        <f>_xll.qlIndexFixing($AC$5,AZ2237,TRUE,_xll.ohTrigger(Trigger,Trigger12M))</f>
        <v>1.4499417050658435E-2</v>
      </c>
      <c r="BD2237" s="257">
        <f>_xll.qlIndexFixing($BE$1,AZ2237,TRUE,_xll.ohTrigger(Trigger,Trigger12M))</f>
        <v>1.4031380869340176E-2</v>
      </c>
    </row>
    <row r="2238" spans="51:56" ht="11.25" customHeight="1" x14ac:dyDescent="0.25">
      <c r="AY2238" s="106" t="s">
        <v>83</v>
      </c>
      <c r="AZ2238" s="105">
        <f>_xll.qlInterestRateIndexFixingDate(Currency&amp;"ibor"&amp;Tenor,BA2238,Trigger)</f>
        <v>55005</v>
      </c>
      <c r="BA2238" s="105">
        <f>_xll.qlCalendarAdvance(Calendar,BA2237,AY2238,"f",,Trigger)</f>
        <v>55009</v>
      </c>
      <c r="BB2238" s="105">
        <f>_xll.qlInterestRateIndexMaturity(Currency&amp;"ibor"&amp;Tenor,BA2238,Trigger)</f>
        <v>55374</v>
      </c>
      <c r="BC2238" s="257">
        <f>_xll.qlIndexFixing($AC$5,AZ2238,TRUE,_xll.ohTrigger(Trigger,Trigger12M))</f>
        <v>1.4493441094639964E-2</v>
      </c>
      <c r="BD2238" s="257">
        <f>_xll.qlIndexFixing($BE$1,AZ2238,TRUE,_xll.ohTrigger(Trigger,Trigger12M))</f>
        <v>1.4028216268175386E-2</v>
      </c>
    </row>
    <row r="2239" spans="51:56" ht="11.25" customHeight="1" x14ac:dyDescent="0.25">
      <c r="AY2239" s="106" t="s">
        <v>83</v>
      </c>
      <c r="AZ2239" s="105">
        <f>_xll.qlInterestRateIndexFixingDate(Currency&amp;"ibor"&amp;Tenor,BA2239,Trigger)</f>
        <v>55012</v>
      </c>
      <c r="BA2239" s="105">
        <f>_xll.qlCalendarAdvance(Calendar,BA2238,AY2239,"f",,Trigger)</f>
        <v>55016</v>
      </c>
      <c r="BB2239" s="105">
        <f>_xll.qlInterestRateIndexMaturity(Currency&amp;"ibor"&amp;Tenor,BA2239,Trigger)</f>
        <v>55381</v>
      </c>
      <c r="BC2239" s="257">
        <f>_xll.qlIndexFixing($AC$5,AZ2239,TRUE,_xll.ohTrigger(Trigger,Trigger12M))</f>
        <v>1.4487458405350892E-2</v>
      </c>
      <c r="BD2239" s="257">
        <f>_xll.qlIndexFixing($BE$1,AZ2239,TRUE,_xll.ohTrigger(Trigger,Trigger12M))</f>
        <v>1.4025036297961441E-2</v>
      </c>
    </row>
    <row r="2240" spans="51:56" ht="11.25" customHeight="1" x14ac:dyDescent="0.25">
      <c r="AY2240" s="106" t="s">
        <v>83</v>
      </c>
      <c r="AZ2240" s="105">
        <f>_xll.qlInterestRateIndexFixingDate(Currency&amp;"ibor"&amp;Tenor,BA2240,Trigger)</f>
        <v>55019</v>
      </c>
      <c r="BA2240" s="105">
        <f>_xll.qlCalendarAdvance(Calendar,BA2239,AY2240,"f",,Trigger)</f>
        <v>55023</v>
      </c>
      <c r="BB2240" s="105">
        <f>_xll.qlInterestRateIndexMaturity(Currency&amp;"ibor"&amp;Tenor,BA2240,Trigger)</f>
        <v>55388</v>
      </c>
      <c r="BC2240" s="257">
        <f>_xll.qlIndexFixing($AC$5,AZ2240,TRUE,_xll.ohTrigger(Trigger,Trigger12M))</f>
        <v>1.4481468982913427E-2</v>
      </c>
      <c r="BD2240" s="257">
        <f>_xll.qlIndexFixing($BE$1,AZ2240,TRUE,_xll.ohTrigger(Trigger,Trigger12M))</f>
        <v>1.402184093771589E-2</v>
      </c>
    </row>
    <row r="2241" spans="51:56" ht="11.25" customHeight="1" x14ac:dyDescent="0.25">
      <c r="AY2241" s="106" t="s">
        <v>83</v>
      </c>
      <c r="AZ2241" s="105">
        <f>_xll.qlInterestRateIndexFixingDate(Currency&amp;"ibor"&amp;Tenor,BA2241,Trigger)</f>
        <v>55026</v>
      </c>
      <c r="BA2241" s="105">
        <f>_xll.qlCalendarAdvance(Calendar,BA2240,AY2241,"f",,Trigger)</f>
        <v>55030</v>
      </c>
      <c r="BB2241" s="105">
        <f>_xll.qlInterestRateIndexMaturity(Currency&amp;"ibor"&amp;Tenor,BA2241,Trigger)</f>
        <v>55395</v>
      </c>
      <c r="BC2241" s="257">
        <f>_xll.qlIndexFixing($AC$5,AZ2241,TRUE,_xll.ohTrigger(Trigger,Trigger12M))</f>
        <v>1.4475472827448457E-2</v>
      </c>
      <c r="BD2241" s="257">
        <f>_xll.qlIndexFixing($BE$1,AZ2241,TRUE,_xll.ohTrigger(Trigger,Trigger12M))</f>
        <v>1.4018630166456722E-2</v>
      </c>
    </row>
    <row r="2242" spans="51:56" ht="11.25" customHeight="1" x14ac:dyDescent="0.25">
      <c r="AY2242" s="106" t="s">
        <v>83</v>
      </c>
      <c r="AZ2242" s="105">
        <f>_xll.qlInterestRateIndexFixingDate(Currency&amp;"ibor"&amp;Tenor,BA2242,Trigger)</f>
        <v>55033</v>
      </c>
      <c r="BA2242" s="105">
        <f>_xll.qlCalendarAdvance(Calendar,BA2241,AY2242,"f",,Trigger)</f>
        <v>55037</v>
      </c>
      <c r="BB2242" s="105">
        <f>_xll.qlInterestRateIndexMaturity(Currency&amp;"ibor"&amp;Tenor,BA2242,Trigger)</f>
        <v>55402</v>
      </c>
      <c r="BC2242" s="257">
        <f>_xll.qlIndexFixing($AC$5,AZ2242,TRUE,_xll.ohTrigger(Trigger,Trigger12M))</f>
        <v>1.4469469939077526E-2</v>
      </c>
      <c r="BD2242" s="257">
        <f>_xll.qlIndexFixing($BE$1,AZ2242,TRUE,_xll.ohTrigger(Trigger,Trigger12M))</f>
        <v>1.4015403963203023E-2</v>
      </c>
    </row>
    <row r="2243" spans="51:56" ht="11.25" customHeight="1" x14ac:dyDescent="0.25">
      <c r="AY2243" s="106" t="s">
        <v>83</v>
      </c>
      <c r="AZ2243" s="105">
        <f>_xll.qlInterestRateIndexFixingDate(Currency&amp;"ibor"&amp;Tenor,BA2243,Trigger)</f>
        <v>55040</v>
      </c>
      <c r="BA2243" s="105">
        <f>_xll.qlCalendarAdvance(Calendar,BA2242,AY2243,"f",,Trigger)</f>
        <v>55044</v>
      </c>
      <c r="BB2243" s="105">
        <f>_xll.qlInterestRateIndexMaturity(Currency&amp;"ibor"&amp;Tenor,BA2243,Trigger)</f>
        <v>55409</v>
      </c>
      <c r="BC2243" s="257">
        <f>_xll.qlIndexFixing($AC$5,AZ2243,TRUE,_xll.ohTrigger(Trigger,Trigger12M))</f>
        <v>1.4463460317921966E-2</v>
      </c>
      <c r="BD2243" s="257">
        <f>_xll.qlIndexFixing($BE$1,AZ2243,TRUE,_xll.ohTrigger(Trigger,Trigger12M))</f>
        <v>1.4012162306975631E-2</v>
      </c>
    </row>
    <row r="2244" spans="51:56" ht="11.25" customHeight="1" x14ac:dyDescent="0.25">
      <c r="AY2244" s="106" t="s">
        <v>83</v>
      </c>
      <c r="AZ2244" s="105">
        <f>_xll.qlInterestRateIndexFixingDate(Currency&amp;"ibor"&amp;Tenor,BA2244,Trigger)</f>
        <v>55047</v>
      </c>
      <c r="BA2244" s="105">
        <f>_xll.qlCalendarAdvance(Calendar,BA2243,AY2244,"f",,Trigger)</f>
        <v>55051</v>
      </c>
      <c r="BB2244" s="105">
        <f>_xll.qlInterestRateIndexMaturity(Currency&amp;"ibor"&amp;Tenor,BA2244,Trigger)</f>
        <v>55416</v>
      </c>
      <c r="BC2244" s="257">
        <f>_xll.qlIndexFixing($AC$5,AZ2244,TRUE,_xll.ohTrigger(Trigger,Trigger12M))</f>
        <v>1.445744396410332E-2</v>
      </c>
      <c r="BD2244" s="257">
        <f>_xll.qlIndexFixing($BE$1,AZ2244,TRUE,_xll.ohTrigger(Trigger,Trigger12M))</f>
        <v>1.4008905176795159E-2</v>
      </c>
    </row>
    <row r="2245" spans="51:56" ht="11.25" customHeight="1" x14ac:dyDescent="0.25">
      <c r="AY2245" s="106" t="s">
        <v>83</v>
      </c>
      <c r="AZ2245" s="105">
        <f>_xll.qlInterestRateIndexFixingDate(Currency&amp;"ibor"&amp;Tenor,BA2245,Trigger)</f>
        <v>55054</v>
      </c>
      <c r="BA2245" s="105">
        <f>_xll.qlCalendarAdvance(Calendar,BA2244,AY2245,"f",,Trigger)</f>
        <v>55058</v>
      </c>
      <c r="BB2245" s="105">
        <f>_xll.qlInterestRateIndexMaturity(Currency&amp;"ibor"&amp;Tenor,BA2245,Trigger)</f>
        <v>55423</v>
      </c>
      <c r="BC2245" s="257">
        <f>_xll.qlIndexFixing($AC$5,AZ2245,TRUE,_xll.ohTrigger(Trigger,Trigger12M))</f>
        <v>1.4451420877744231E-2</v>
      </c>
      <c r="BD2245" s="257">
        <f>_xll.qlIndexFixing($BE$1,AZ2245,TRUE,_xll.ohTrigger(Trigger,Trigger12M))</f>
        <v>1.4005632551684636E-2</v>
      </c>
    </row>
    <row r="2246" spans="51:56" ht="11.25" customHeight="1" x14ac:dyDescent="0.25">
      <c r="AY2246" s="106" t="s">
        <v>83</v>
      </c>
      <c r="AZ2246" s="105">
        <f>_xll.qlInterestRateIndexFixingDate(Currency&amp;"ibor"&amp;Tenor,BA2246,Trigger)</f>
        <v>55061</v>
      </c>
      <c r="BA2246" s="105">
        <f>_xll.qlCalendarAdvance(Calendar,BA2245,AY2246,"f",,Trigger)</f>
        <v>55065</v>
      </c>
      <c r="BB2246" s="105">
        <f>_xll.qlInterestRateIndexMaturity(Currency&amp;"ibor"&amp;Tenor,BA2246,Trigger)</f>
        <v>55430</v>
      </c>
      <c r="BC2246" s="257">
        <f>_xll.qlIndexFixing($AC$5,AZ2246,TRUE,_xll.ohTrigger(Trigger,Trigger12M))</f>
        <v>1.4445391058966247E-2</v>
      </c>
      <c r="BD2246" s="257">
        <f>_xll.qlIndexFixing($BE$1,AZ2246,TRUE,_xll.ohTrigger(Trigger,Trigger12M))</f>
        <v>1.400234441066665E-2</v>
      </c>
    </row>
    <row r="2247" spans="51:56" ht="11.25" customHeight="1" x14ac:dyDescent="0.25">
      <c r="AY2247" s="106" t="s">
        <v>83</v>
      </c>
      <c r="AZ2247" s="105">
        <f>_xll.qlInterestRateIndexFixingDate(Currency&amp;"ibor"&amp;Tenor,BA2247,Trigger)</f>
        <v>55068</v>
      </c>
      <c r="BA2247" s="105">
        <f>_xll.qlCalendarAdvance(Calendar,BA2246,AY2247,"f",,Trigger)</f>
        <v>55072</v>
      </c>
      <c r="BB2247" s="105">
        <f>_xll.qlInterestRateIndexMaturity(Currency&amp;"ibor"&amp;Tenor,BA2247,Trigger)</f>
        <v>55437</v>
      </c>
      <c r="BC2247" s="257">
        <f>_xll.qlIndexFixing($AC$5,AZ2247,TRUE,_xll.ohTrigger(Trigger,Trigger12M))</f>
        <v>1.4439354507891569E-2</v>
      </c>
      <c r="BD2247" s="257">
        <f>_xll.qlIndexFixing($BE$1,AZ2247,TRUE,_xll.ohTrigger(Trigger,Trigger12M))</f>
        <v>1.399904073276576E-2</v>
      </c>
    </row>
    <row r="2248" spans="51:56" ht="11.25" customHeight="1" x14ac:dyDescent="0.25">
      <c r="AY2248" s="106" t="s">
        <v>83</v>
      </c>
      <c r="AZ2248" s="105">
        <f>_xll.qlInterestRateIndexFixingDate(Currency&amp;"ibor"&amp;Tenor,BA2248,Trigger)</f>
        <v>55075</v>
      </c>
      <c r="BA2248" s="105">
        <f>_xll.qlCalendarAdvance(Calendar,BA2247,AY2248,"f",,Trigger)</f>
        <v>55079</v>
      </c>
      <c r="BB2248" s="105">
        <f>_xll.qlInterestRateIndexMaturity(Currency&amp;"ibor"&amp;Tenor,BA2248,Trigger)</f>
        <v>55444</v>
      </c>
      <c r="BC2248" s="257">
        <f>_xll.qlIndexFixing($AC$5,AZ2248,TRUE,_xll.ohTrigger(Trigger,Trigger12M))</f>
        <v>1.4433311224642184E-2</v>
      </c>
      <c r="BD2248" s="257">
        <f>_xll.qlIndexFixing($BE$1,AZ2248,TRUE,_xll.ohTrigger(Trigger,Trigger12M))</f>
        <v>1.3995721497006747E-2</v>
      </c>
    </row>
    <row r="2249" spans="51:56" ht="11.25" customHeight="1" x14ac:dyDescent="0.25">
      <c r="AY2249" s="106" t="s">
        <v>83</v>
      </c>
      <c r="AZ2249" s="105">
        <f>_xll.qlInterestRateIndexFixingDate(Currency&amp;"ibor"&amp;Tenor,BA2249,Trigger)</f>
        <v>55082</v>
      </c>
      <c r="BA2249" s="105">
        <f>_xll.qlCalendarAdvance(Calendar,BA2248,AY2249,"f",,Trigger)</f>
        <v>55086</v>
      </c>
      <c r="BB2249" s="105">
        <f>_xll.qlInterestRateIndexMaturity(Currency&amp;"ibor"&amp;Tenor,BA2249,Trigger)</f>
        <v>55451</v>
      </c>
      <c r="BC2249" s="257">
        <f>_xll.qlIndexFixing($AC$5,AZ2249,TRUE,_xll.ohTrigger(Trigger,Trigger12M))</f>
        <v>1.4427261209340512E-2</v>
      </c>
      <c r="BD2249" s="257">
        <f>_xll.qlIndexFixing($BE$1,AZ2249,TRUE,_xll.ohTrigger(Trigger,Trigger12M))</f>
        <v>1.3992386682416575E-2</v>
      </c>
    </row>
    <row r="2250" spans="51:56" ht="11.25" customHeight="1" x14ac:dyDescent="0.25">
      <c r="AY2250" s="106" t="s">
        <v>83</v>
      </c>
      <c r="AZ2250" s="105">
        <f>_xll.qlInterestRateIndexFixingDate(Currency&amp;"ibor"&amp;Tenor,BA2250,Trigger)</f>
        <v>55089</v>
      </c>
      <c r="BA2250" s="105">
        <f>_xll.qlCalendarAdvance(Calendar,BA2249,AY2250,"f",,Trigger)</f>
        <v>55093</v>
      </c>
      <c r="BB2250" s="105">
        <f>_xll.qlInterestRateIndexMaturity(Currency&amp;"ibor"&amp;Tenor,BA2250,Trigger)</f>
        <v>55458</v>
      </c>
      <c r="BC2250" s="257">
        <f>_xll.qlIndexFixing($AC$5,AZ2250,TRUE,_xll.ohTrigger(Trigger,Trigger12M))</f>
        <v>1.4421204462109635E-2</v>
      </c>
      <c r="BD2250" s="257">
        <f>_xll.qlIndexFixing($BE$1,AZ2250,TRUE,_xll.ohTrigger(Trigger,Trigger12M))</f>
        <v>1.3989036268021997E-2</v>
      </c>
    </row>
    <row r="2251" spans="51:56" ht="11.25" customHeight="1" x14ac:dyDescent="0.25">
      <c r="AY2251" s="106" t="s">
        <v>83</v>
      </c>
      <c r="AZ2251" s="105">
        <f>_xll.qlInterestRateIndexFixingDate(Currency&amp;"ibor"&amp;Tenor,BA2251,Trigger)</f>
        <v>55096</v>
      </c>
      <c r="BA2251" s="105">
        <f>_xll.qlCalendarAdvance(Calendar,BA2250,AY2251,"f",,Trigger)</f>
        <v>55100</v>
      </c>
      <c r="BB2251" s="105">
        <f>_xll.qlInterestRateIndexMaturity(Currency&amp;"ibor"&amp;Tenor,BA2251,Trigger)</f>
        <v>55465</v>
      </c>
      <c r="BC2251" s="257">
        <f>_xll.qlIndexFixing($AC$5,AZ2251,TRUE,_xll.ohTrigger(Trigger,Trigger12M))</f>
        <v>1.4415140983071974E-2</v>
      </c>
      <c r="BD2251" s="257">
        <f>_xll.qlIndexFixing($BE$1,AZ2251,TRUE,_xll.ohTrigger(Trigger,Trigger12M))</f>
        <v>1.3985670232851294E-2</v>
      </c>
    </row>
    <row r="2252" spans="51:56" ht="11.25" customHeight="1" x14ac:dyDescent="0.25">
      <c r="AY2252" s="106" t="s">
        <v>83</v>
      </c>
      <c r="AZ2252" s="105">
        <f>_xll.qlInterestRateIndexFixingDate(Currency&amp;"ibor"&amp;Tenor,BA2252,Trigger)</f>
        <v>55103</v>
      </c>
      <c r="BA2252" s="105">
        <f>_xll.qlCalendarAdvance(Calendar,BA2251,AY2252,"f",,Trigger)</f>
        <v>55107</v>
      </c>
      <c r="BB2252" s="105">
        <f>_xll.qlInterestRateIndexMaturity(Currency&amp;"ibor"&amp;Tenor,BA2252,Trigger)</f>
        <v>55472</v>
      </c>
      <c r="BC2252" s="257">
        <f>_xll.qlIndexFixing($AC$5,AZ2252,TRUE,_xll.ohTrigger(Trigger,Trigger12M))</f>
        <v>1.4409070772349954E-2</v>
      </c>
      <c r="BD2252" s="257">
        <f>_xll.qlIndexFixing($BE$1,AZ2252,TRUE,_xll.ohTrigger(Trigger,Trigger12M))</f>
        <v>1.3982288555934063E-2</v>
      </c>
    </row>
    <row r="2253" spans="51:56" ht="11.25" customHeight="1" x14ac:dyDescent="0.25">
      <c r="AY2253" s="106" t="s">
        <v>83</v>
      </c>
      <c r="AZ2253" s="105">
        <f>_xll.qlInterestRateIndexFixingDate(Currency&amp;"ibor"&amp;Tenor,BA2253,Trigger)</f>
        <v>55110</v>
      </c>
      <c r="BA2253" s="105">
        <f>_xll.qlCalendarAdvance(Calendar,BA2252,AY2253,"f",,Trigger)</f>
        <v>55114</v>
      </c>
      <c r="BB2253" s="105">
        <f>_xll.qlInterestRateIndexMaturity(Currency&amp;"ibor"&amp;Tenor,BA2253,Trigger)</f>
        <v>55479</v>
      </c>
      <c r="BC2253" s="257">
        <f>_xll.qlIndexFixing($AC$5,AZ2253,TRUE,_xll.ohTrigger(Trigger,Trigger12M))</f>
        <v>1.4402993830067091E-2</v>
      </c>
      <c r="BD2253" s="257">
        <f>_xll.qlIndexFixing($BE$1,AZ2253,TRUE,_xll.ohTrigger(Trigger,Trigger12M))</f>
        <v>1.397889121630012E-2</v>
      </c>
    </row>
    <row r="2254" spans="51:56" ht="11.25" customHeight="1" x14ac:dyDescent="0.25">
      <c r="AY2254" s="106" t="s">
        <v>83</v>
      </c>
      <c r="AZ2254" s="105">
        <f>_xll.qlInterestRateIndexFixingDate(Currency&amp;"ibor"&amp;Tenor,BA2254,Trigger)</f>
        <v>55117</v>
      </c>
      <c r="BA2254" s="105">
        <f>_xll.qlCalendarAdvance(Calendar,BA2253,AY2254,"f",,Trigger)</f>
        <v>55121</v>
      </c>
      <c r="BB2254" s="105">
        <f>_xll.qlInterestRateIndexMaturity(Currency&amp;"ibor"&amp;Tenor,BA2254,Trigger)</f>
        <v>55486</v>
      </c>
      <c r="BC2254" s="257">
        <f>_xll.qlIndexFixing($AC$5,AZ2254,TRUE,_xll.ohTrigger(Trigger,Trigger12M))</f>
        <v>1.4396910156346244E-2</v>
      </c>
      <c r="BD2254" s="257">
        <f>_xll.qlIndexFixing($BE$1,AZ2254,TRUE,_xll.ohTrigger(Trigger,Trigger12M))</f>
        <v>1.397547819298125E-2</v>
      </c>
    </row>
    <row r="2255" spans="51:56" ht="11.25" customHeight="1" x14ac:dyDescent="0.25">
      <c r="AY2255" s="106" t="s">
        <v>83</v>
      </c>
      <c r="AZ2255" s="105">
        <f>_xll.qlInterestRateIndexFixingDate(Currency&amp;"ibor"&amp;Tenor,BA2255,Trigger)</f>
        <v>55124</v>
      </c>
      <c r="BA2255" s="105">
        <f>_xll.qlCalendarAdvance(Calendar,BA2254,AY2255,"f",,Trigger)</f>
        <v>55128</v>
      </c>
      <c r="BB2255" s="105">
        <f>_xll.qlInterestRateIndexMaturity(Currency&amp;"ibor"&amp;Tenor,BA2255,Trigger)</f>
        <v>55493</v>
      </c>
      <c r="BC2255" s="257">
        <f>_xll.qlIndexFixing($AC$5,AZ2255,TRUE,_xll.ohTrigger(Trigger,Trigger12M))</f>
        <v>1.4390819751310277E-2</v>
      </c>
      <c r="BD2255" s="257">
        <f>_xll.qlIndexFixing($BE$1,AZ2255,TRUE,_xll.ohTrigger(Trigger,Trigger12M))</f>
        <v>1.397204946500946E-2</v>
      </c>
    </row>
    <row r="2256" spans="51:56" ht="11.25" customHeight="1" x14ac:dyDescent="0.25">
      <c r="AY2256" s="106" t="s">
        <v>83</v>
      </c>
      <c r="AZ2256" s="105">
        <f>_xll.qlInterestRateIndexFixingDate(Currency&amp;"ibor"&amp;Tenor,BA2256,Trigger)</f>
        <v>55131</v>
      </c>
      <c r="BA2256" s="105">
        <f>_xll.qlCalendarAdvance(Calendar,BA2255,AY2256,"f",,Trigger)</f>
        <v>55135</v>
      </c>
      <c r="BB2256" s="105">
        <f>_xll.qlInterestRateIndexMaturity(Currency&amp;"ibor"&amp;Tenor,BA2256,Trigger)</f>
        <v>55500</v>
      </c>
      <c r="BC2256" s="257">
        <f>_xll.qlIndexFixing($AC$5,AZ2256,TRUE,_xll.ohTrigger(Trigger,Trigger12M))</f>
        <v>1.4384722615082923E-2</v>
      </c>
      <c r="BD2256" s="257">
        <f>_xll.qlIndexFixing($BE$1,AZ2256,TRUE,_xll.ohTrigger(Trigger,Trigger12M))</f>
        <v>1.3968605011418507E-2</v>
      </c>
    </row>
    <row r="2257" spans="51:56" ht="11.25" customHeight="1" x14ac:dyDescent="0.25">
      <c r="AY2257" s="106" t="s">
        <v>83</v>
      </c>
      <c r="AZ2257" s="105">
        <f>_xll.qlInterestRateIndexFixingDate(Currency&amp;"ibor"&amp;Tenor,BA2257,Trigger)</f>
        <v>55138</v>
      </c>
      <c r="BA2257" s="105">
        <f>_xll.qlCalendarAdvance(Calendar,BA2256,AY2257,"f",,Trigger)</f>
        <v>55142</v>
      </c>
      <c r="BB2257" s="105">
        <f>_xll.qlInterestRateIndexMaturity(Currency&amp;"ibor"&amp;Tenor,BA2257,Trigger)</f>
        <v>55507</v>
      </c>
      <c r="BC2257" s="257">
        <f>_xll.qlIndexFixing($AC$5,AZ2257,TRUE,_xll.ohTrigger(Trigger,Trigger12M))</f>
        <v>1.4378618747787921E-2</v>
      </c>
      <c r="BD2257" s="257">
        <f>_xll.qlIndexFixing($BE$1,AZ2257,TRUE,_xll.ohTrigger(Trigger,Trigger12M))</f>
        <v>1.3965144811242586E-2</v>
      </c>
    </row>
    <row r="2258" spans="51:56" ht="11.25" customHeight="1" x14ac:dyDescent="0.25">
      <c r="AY2258" s="106" t="s">
        <v>83</v>
      </c>
      <c r="AZ2258" s="105">
        <f>_xll.qlInterestRateIndexFixingDate(Currency&amp;"ibor"&amp;Tenor,BA2258,Trigger)</f>
        <v>55144</v>
      </c>
      <c r="BA2258" s="105">
        <f>_xll.qlCalendarAdvance(Calendar,BA2257,AY2258,"f",,Trigger)</f>
        <v>55149</v>
      </c>
      <c r="BB2258" s="105">
        <f>_xll.qlInterestRateIndexMaturity(Currency&amp;"ibor"&amp;Tenor,BA2258,Trigger)</f>
        <v>55514</v>
      </c>
      <c r="BC2258" s="257">
        <f>_xll.qlIndexFixing($AC$5,AZ2258,TRUE,_xll.ohTrigger(Trigger,Trigger12M))</f>
        <v>1.4372508149548132E-2</v>
      </c>
      <c r="BD2258" s="257">
        <f>_xll.qlIndexFixing($BE$1,AZ2258,TRUE,_xll.ohTrigger(Trigger,Trigger12M))</f>
        <v>1.3961668843517207E-2</v>
      </c>
    </row>
    <row r="2259" spans="51:56" ht="11.25" customHeight="1" x14ac:dyDescent="0.25">
      <c r="AY2259" s="106" t="s">
        <v>83</v>
      </c>
      <c r="AZ2259" s="105">
        <f>_xll.qlInterestRateIndexFixingDate(Currency&amp;"ibor"&amp;Tenor,BA2259,Trigger)</f>
        <v>55152</v>
      </c>
      <c r="BA2259" s="105">
        <f>_xll.qlCalendarAdvance(Calendar,BA2258,AY2259,"f",,Trigger)</f>
        <v>55156</v>
      </c>
      <c r="BB2259" s="105">
        <f>_xll.qlInterestRateIndexMaturity(Currency&amp;"ibor"&amp;Tenor,BA2259,Trigger)</f>
        <v>55521</v>
      </c>
      <c r="BC2259" s="257">
        <f>_xll.qlIndexFixing($AC$5,AZ2259,TRUE,_xll.ohTrigger(Trigger,Trigger12M))</f>
        <v>1.4366390820488168E-2</v>
      </c>
      <c r="BD2259" s="257">
        <f>_xll.qlIndexFixing($BE$1,AZ2259,TRUE,_xll.ohTrigger(Trigger,Trigger12M))</f>
        <v>1.3958177087278537E-2</v>
      </c>
    </row>
    <row r="2260" spans="51:56" ht="11.25" customHeight="1" x14ac:dyDescent="0.25">
      <c r="AY2260" s="106" t="s">
        <v>83</v>
      </c>
      <c r="AZ2260" s="105">
        <f>_xll.qlInterestRateIndexFixingDate(Currency&amp;"ibor"&amp;Tenor,BA2260,Trigger)</f>
        <v>55159</v>
      </c>
      <c r="BA2260" s="105">
        <f>_xll.qlCalendarAdvance(Calendar,BA2259,AY2260,"f",,Trigger)</f>
        <v>55163</v>
      </c>
      <c r="BB2260" s="105">
        <f>_xll.qlInterestRateIndexMaturity(Currency&amp;"ibor"&amp;Tenor,BA2260,Trigger)</f>
        <v>55528</v>
      </c>
      <c r="BC2260" s="257">
        <f>_xll.qlIndexFixing($AC$5,AZ2260,TRUE,_xll.ohTrigger(Trigger,Trigger12M))</f>
        <v>1.4360266760731327E-2</v>
      </c>
      <c r="BD2260" s="257">
        <f>_xll.qlIndexFixing($BE$1,AZ2260,TRUE,_xll.ohTrigger(Trigger,Trigger12M))</f>
        <v>1.3954669521564494E-2</v>
      </c>
    </row>
    <row r="2261" spans="51:56" ht="11.25" customHeight="1" x14ac:dyDescent="0.25">
      <c r="AY2261" s="106" t="s">
        <v>83</v>
      </c>
      <c r="AZ2261" s="105">
        <f>_xll.qlInterestRateIndexFixingDate(Currency&amp;"ibor"&amp;Tenor,BA2261,Trigger)</f>
        <v>55166</v>
      </c>
      <c r="BA2261" s="105">
        <f>_xll.qlCalendarAdvance(Calendar,BA2260,AY2261,"f",,Trigger)</f>
        <v>55170</v>
      </c>
      <c r="BB2261" s="105">
        <f>_xll.qlInterestRateIndexMaturity(Currency&amp;"ibor"&amp;Tenor,BA2261,Trigger)</f>
        <v>55535</v>
      </c>
      <c r="BC2261" s="257">
        <f>_xll.qlIndexFixing($AC$5,AZ2261,TRUE,_xll.ohTrigger(Trigger,Trigger12M))</f>
        <v>1.4354135970401784E-2</v>
      </c>
      <c r="BD2261" s="257">
        <f>_xll.qlIndexFixing($BE$1,AZ2261,TRUE,_xll.ohTrigger(Trigger,Trigger12M))</f>
        <v>1.3951146125413654E-2</v>
      </c>
    </row>
    <row r="2262" spans="51:56" ht="11.25" customHeight="1" x14ac:dyDescent="0.25">
      <c r="AY2262" s="106" t="s">
        <v>83</v>
      </c>
      <c r="AZ2262" s="105">
        <f>_xll.qlInterestRateIndexFixingDate(Currency&amp;"ibor"&amp;Tenor,BA2262,Trigger)</f>
        <v>55173</v>
      </c>
      <c r="BA2262" s="105">
        <f>_xll.qlCalendarAdvance(Calendar,BA2261,AY2262,"f",,Trigger)</f>
        <v>55177</v>
      </c>
      <c r="BB2262" s="105">
        <f>_xll.qlInterestRateIndexMaturity(Currency&amp;"ibor"&amp;Tenor,BA2262,Trigger)</f>
        <v>55542</v>
      </c>
      <c r="BC2262" s="257">
        <f>_xll.qlIndexFixing($AC$5,AZ2262,TRUE,_xll.ohTrigger(Trigger,Trigger12M))</f>
        <v>1.4347998449623933E-2</v>
      </c>
      <c r="BD2262" s="257">
        <f>_xll.qlIndexFixing($BE$1,AZ2262,TRUE,_xll.ohTrigger(Trigger,Trigger12M))</f>
        <v>1.3947606877865471E-2</v>
      </c>
    </row>
    <row r="2263" spans="51:56" ht="11.25" customHeight="1" x14ac:dyDescent="0.25">
      <c r="AY2263" s="106" t="s">
        <v>83</v>
      </c>
      <c r="AZ2263" s="105">
        <f>_xll.qlInterestRateIndexFixingDate(Currency&amp;"ibor"&amp;Tenor,BA2263,Trigger)</f>
        <v>55180</v>
      </c>
      <c r="BA2263" s="105">
        <f>_xll.qlCalendarAdvance(Calendar,BA2262,AY2263,"f",,Trigger)</f>
        <v>55184</v>
      </c>
      <c r="BB2263" s="105">
        <f>_xll.qlInterestRateIndexMaturity(Currency&amp;"ibor"&amp;Tenor,BA2263,Trigger)</f>
        <v>55549</v>
      </c>
      <c r="BC2263" s="257">
        <f>_xll.qlIndexFixing($AC$5,AZ2263,TRUE,_xll.ohTrigger(Trigger,Trigger12M))</f>
        <v>1.434185419852173E-2</v>
      </c>
      <c r="BD2263" s="257">
        <f>_xll.qlIndexFixing($BE$1,AZ2263,TRUE,_xll.ohTrigger(Trigger,Trigger12M))</f>
        <v>1.3944051757960705E-2</v>
      </c>
    </row>
    <row r="2264" spans="51:56" ht="11.25" customHeight="1" x14ac:dyDescent="0.25">
      <c r="AY2264" s="106" t="s">
        <v>83</v>
      </c>
      <c r="AZ2264" s="105">
        <f>_xll.qlInterestRateIndexFixingDate(Currency&amp;"ibor"&amp;Tenor,BA2264,Trigger)</f>
        <v>55187</v>
      </c>
      <c r="BA2264" s="105">
        <f>_xll.qlCalendarAdvance(Calendar,BA2263,AY2264,"f",,Trigger)</f>
        <v>55191</v>
      </c>
      <c r="BB2264" s="105">
        <f>_xll.qlInterestRateIndexMaturity(Currency&amp;"ibor"&amp;Tenor,BA2264,Trigger)</f>
        <v>55556</v>
      </c>
      <c r="BC2264" s="257">
        <f>_xll.qlIndexFixing($AC$5,AZ2264,TRUE,_xll.ohTrigger(Trigger,Trigger12M))</f>
        <v>1.4335703217220004E-2</v>
      </c>
      <c r="BD2264" s="257">
        <f>_xll.qlIndexFixing($BE$1,AZ2264,TRUE,_xll.ohTrigger(Trigger,Trigger12M))</f>
        <v>1.3940480744740783E-2</v>
      </c>
    </row>
    <row r="2265" spans="51:56" ht="11.25" customHeight="1" x14ac:dyDescent="0.25">
      <c r="AY2265" s="106" t="s">
        <v>83</v>
      </c>
      <c r="AZ2265" s="105">
        <f>_xll.qlInterestRateIndexFixingDate(Currency&amp;"ibor"&amp;Tenor,BA2265,Trigger)</f>
        <v>55194</v>
      </c>
      <c r="BA2265" s="105">
        <f>_xll.qlCalendarAdvance(Calendar,BA2264,AY2265,"f",,Trigger)</f>
        <v>55198</v>
      </c>
      <c r="BB2265" s="105">
        <f>_xll.qlInterestRateIndexMaturity(Currency&amp;"ibor"&amp;Tenor,BA2265,Trigger)</f>
        <v>55563</v>
      </c>
      <c r="BC2265" s="257">
        <f>_xll.qlIndexFixing($AC$5,AZ2265,TRUE,_xll.ohTrigger(Trigger,Trigger12M))</f>
        <v>1.4329545505842933E-2</v>
      </c>
      <c r="BD2265" s="257">
        <f>_xll.qlIndexFixing($BE$1,AZ2265,TRUE,_xll.ohTrigger(Trigger,Trigger12M))</f>
        <v>1.3936893817248878E-2</v>
      </c>
    </row>
    <row r="2266" spans="51:56" ht="11.25" customHeight="1" x14ac:dyDescent="0.25">
      <c r="AY2266" s="106" t="s">
        <v>83</v>
      </c>
      <c r="AZ2266" s="105">
        <f>_xll.qlInterestRateIndexFixingDate(Currency&amp;"ibor"&amp;Tenor,BA2266,Trigger)</f>
        <v>55201</v>
      </c>
      <c r="BA2266" s="105">
        <f>_xll.qlCalendarAdvance(Calendar,BA2265,AY2266,"f",,Trigger)</f>
        <v>55205</v>
      </c>
      <c r="BB2266" s="105">
        <f>_xll.qlInterestRateIndexMaturity(Currency&amp;"ibor"&amp;Tenor,BA2266,Trigger)</f>
        <v>55570</v>
      </c>
      <c r="BC2266" s="257">
        <f>_xll.qlIndexFixing($AC$5,AZ2266,TRUE,_xll.ohTrigger(Trigger,Trigger12M))</f>
        <v>1.4323381064515127E-2</v>
      </c>
      <c r="BD2266" s="257">
        <f>_xll.qlIndexFixing($BE$1,AZ2266,TRUE,_xll.ohTrigger(Trigger,Trigger12M))</f>
        <v>1.3933290954528825E-2</v>
      </c>
    </row>
    <row r="2267" spans="51:56" ht="11.25" customHeight="1" x14ac:dyDescent="0.25">
      <c r="AY2267" s="106" t="s">
        <v>83</v>
      </c>
      <c r="AZ2267" s="105">
        <f>_xll.qlInterestRateIndexFixingDate(Currency&amp;"ibor"&amp;Tenor,BA2267,Trigger)</f>
        <v>55208</v>
      </c>
      <c r="BA2267" s="105">
        <f>_xll.qlCalendarAdvance(Calendar,BA2266,AY2267,"f",,Trigger)</f>
        <v>55212</v>
      </c>
      <c r="BB2267" s="105">
        <f>_xll.qlInterestRateIndexMaturity(Currency&amp;"ibor"&amp;Tenor,BA2267,Trigger)</f>
        <v>55578</v>
      </c>
      <c r="BC2267" s="257">
        <f>_xll.qlIndexFixing($AC$5,AZ2267,TRUE,_xll.ohTrigger(Trigger,Trigger12M))</f>
        <v>1.4317268235328643E-2</v>
      </c>
      <c r="BD2267" s="257">
        <f>_xll.qlIndexFixing($BE$1,AZ2267,TRUE,_xll.ohTrigger(Trigger,Trigger12M))</f>
        <v>1.3929671324366219E-2</v>
      </c>
    </row>
    <row r="2268" spans="51:56" ht="11.25" customHeight="1" x14ac:dyDescent="0.25">
      <c r="AY2268" s="106" t="s">
        <v>83</v>
      </c>
      <c r="AZ2268" s="105">
        <f>_xll.qlInterestRateIndexFixingDate(Currency&amp;"ibor"&amp;Tenor,BA2268,Trigger)</f>
        <v>55215</v>
      </c>
      <c r="BA2268" s="105">
        <f>_xll.qlCalendarAdvance(Calendar,BA2267,AY2268,"f",,Trigger)</f>
        <v>55219</v>
      </c>
      <c r="BB2268" s="105">
        <f>_xll.qlInterestRateIndexMaturity(Currency&amp;"ibor"&amp;Tenor,BA2268,Trigger)</f>
        <v>55585</v>
      </c>
      <c r="BC2268" s="257">
        <f>_xll.qlIndexFixing($AC$5,AZ2268,TRUE,_xll.ohTrigger(Trigger,Trigger12M))</f>
        <v>1.4311107226028097E-2</v>
      </c>
      <c r="BD2268" s="257">
        <f>_xll.qlIndexFixing($BE$1,AZ2268,TRUE,_xll.ohTrigger(Trigger,Trigger12M))</f>
        <v>1.3926035233517478E-2</v>
      </c>
    </row>
    <row r="2269" spans="51:56" ht="11.25" customHeight="1" x14ac:dyDescent="0.25">
      <c r="AY2269" s="106" t="s">
        <v>83</v>
      </c>
      <c r="AZ2269" s="105">
        <f>_xll.qlInterestRateIndexFixingDate(Currency&amp;"ibor"&amp;Tenor,BA2269,Trigger)</f>
        <v>55222</v>
      </c>
      <c r="BA2269" s="105">
        <f>_xll.qlCalendarAdvance(Calendar,BA2268,AY2269,"f",,Trigger)</f>
        <v>55226</v>
      </c>
      <c r="BB2269" s="105">
        <f>_xll.qlInterestRateIndexMaturity(Currency&amp;"ibor"&amp;Tenor,BA2269,Trigger)</f>
        <v>55592</v>
      </c>
      <c r="BC2269" s="257">
        <f>_xll.qlIndexFixing($AC$5,AZ2269,TRUE,_xll.ohTrigger(Trigger,Trigger12M))</f>
        <v>1.4304939505272552E-2</v>
      </c>
      <c r="BD2269" s="257">
        <f>_xll.qlIndexFixing($BE$1,AZ2269,TRUE,_xll.ohTrigger(Trigger,Trigger12M))</f>
        <v>1.392238314250361E-2</v>
      </c>
    </row>
    <row r="2270" spans="51:56" ht="11.25" customHeight="1" x14ac:dyDescent="0.25">
      <c r="AY2270" s="106" t="s">
        <v>83</v>
      </c>
      <c r="AZ2270" s="105">
        <f>_xll.qlInterestRateIndexFixingDate(Currency&amp;"ibor"&amp;Tenor,BA2270,Trigger)</f>
        <v>55229</v>
      </c>
      <c r="BA2270" s="105">
        <f>_xll.qlCalendarAdvance(Calendar,BA2269,AY2270,"f",,Trigger)</f>
        <v>55233</v>
      </c>
      <c r="BB2270" s="105">
        <f>_xll.qlInterestRateIndexMaturity(Currency&amp;"ibor"&amp;Tenor,BA2270,Trigger)</f>
        <v>55599</v>
      </c>
      <c r="BC2270" s="257">
        <f>_xll.qlIndexFixing($AC$5,AZ2270,TRUE,_xll.ohTrigger(Trigger,Trigger12M))</f>
        <v>1.4298765073186281E-2</v>
      </c>
      <c r="BD2270" s="257">
        <f>_xll.qlIndexFixing($BE$1,AZ2270,TRUE,_xll.ohTrigger(Trigger,Trigger12M))</f>
        <v>1.3918715030373067E-2</v>
      </c>
    </row>
    <row r="2271" spans="51:56" ht="11.25" customHeight="1" x14ac:dyDescent="0.25">
      <c r="AY2271" s="106" t="s">
        <v>83</v>
      </c>
      <c r="AZ2271" s="105">
        <f>_xll.qlInterestRateIndexFixingDate(Currency&amp;"ibor"&amp;Tenor,BA2271,Trigger)</f>
        <v>55236</v>
      </c>
      <c r="BA2271" s="105">
        <f>_xll.qlCalendarAdvance(Calendar,BA2270,AY2271,"f",,Trigger)</f>
        <v>55240</v>
      </c>
      <c r="BB2271" s="105">
        <f>_xll.qlInterestRateIndexMaturity(Currency&amp;"ibor"&amp;Tenor,BA2271,Trigger)</f>
        <v>55606</v>
      </c>
      <c r="BC2271" s="257">
        <f>_xll.qlIndexFixing($AC$5,AZ2271,TRUE,_xll.ohTrigger(Trigger,Trigger12M))</f>
        <v>1.429258392989465E-2</v>
      </c>
      <c r="BD2271" s="257">
        <f>_xll.qlIndexFixing($BE$1,AZ2271,TRUE,_xll.ohTrigger(Trigger,Trigger12M))</f>
        <v>1.3915030876174305E-2</v>
      </c>
    </row>
    <row r="2272" spans="51:56" ht="11.25" customHeight="1" x14ac:dyDescent="0.25">
      <c r="AY2272" s="106" t="s">
        <v>83</v>
      </c>
      <c r="AZ2272" s="105">
        <f>_xll.qlInterestRateIndexFixingDate(Currency&amp;"ibor"&amp;Tenor,BA2272,Trigger)</f>
        <v>55241</v>
      </c>
      <c r="BA2272" s="105">
        <f>_xll.qlCalendarAdvance(Calendar,BA2271,AY2272,"f",,Trigger)</f>
        <v>55247</v>
      </c>
      <c r="BB2272" s="105">
        <f>_xll.qlInterestRateIndexMaturity(Currency&amp;"ibor"&amp;Tenor,BA2272,Trigger)</f>
        <v>55613</v>
      </c>
      <c r="BC2272" s="257">
        <f>_xll.qlIndexFixing($AC$5,AZ2272,TRUE,_xll.ohTrigger(Trigger,Trigger12M))</f>
        <v>1.4286396075522801E-2</v>
      </c>
      <c r="BD2272" s="257">
        <f>_xll.qlIndexFixing($BE$1,AZ2272,TRUE,_xll.ohTrigger(Trigger,Trigger12M))</f>
        <v>1.391133065895774E-2</v>
      </c>
    </row>
    <row r="2273" spans="51:56" ht="11.25" customHeight="1" x14ac:dyDescent="0.25">
      <c r="AY2273" s="106" t="s">
        <v>83</v>
      </c>
      <c r="AZ2273" s="105">
        <f>_xll.qlInterestRateIndexFixingDate(Currency&amp;"ibor"&amp;Tenor,BA2273,Trigger)</f>
        <v>55250</v>
      </c>
      <c r="BA2273" s="105">
        <f>_xll.qlCalendarAdvance(Calendar,BA2272,AY2273,"f",,Trigger)</f>
        <v>55254</v>
      </c>
      <c r="BB2273" s="105">
        <f>_xll.qlInterestRateIndexMaturity(Currency&amp;"ibor"&amp;Tenor,BA2273,Trigger)</f>
        <v>55620</v>
      </c>
      <c r="BC2273" s="257">
        <f>_xll.qlIndexFixing($AC$5,AZ2273,TRUE,_xll.ohTrigger(Trigger,Trigger12M))</f>
        <v>1.4280201510196539E-2</v>
      </c>
      <c r="BD2273" s="257">
        <f>_xll.qlIndexFixing($BE$1,AZ2273,TRUE,_xll.ohTrigger(Trigger,Trigger12M))</f>
        <v>1.3907614357774233E-2</v>
      </c>
    </row>
    <row r="2274" spans="51:56" ht="11.25" customHeight="1" x14ac:dyDescent="0.25">
      <c r="AY2274" s="106" t="s">
        <v>83</v>
      </c>
      <c r="AZ2274" s="105">
        <f>_xll.qlInterestRateIndexFixingDate(Currency&amp;"ibor"&amp;Tenor,BA2274,Trigger)</f>
        <v>55257</v>
      </c>
      <c r="BA2274" s="105">
        <f>_xll.qlCalendarAdvance(Calendar,BA2273,AY2274,"f",,Trigger)</f>
        <v>55261</v>
      </c>
      <c r="BB2274" s="105">
        <f>_xll.qlInterestRateIndexMaturity(Currency&amp;"ibor"&amp;Tenor,BA2274,Trigger)</f>
        <v>55627</v>
      </c>
      <c r="BC2274" s="257">
        <f>_xll.qlIndexFixing($AC$5,AZ2274,TRUE,_xll.ohTrigger(Trigger,Trigger12M))</f>
        <v>1.4274000234040568E-2</v>
      </c>
      <c r="BD2274" s="257">
        <f>_xll.qlIndexFixing($BE$1,AZ2274,TRUE,_xll.ohTrigger(Trigger,Trigger12M))</f>
        <v>1.3903881951676163E-2</v>
      </c>
    </row>
    <row r="2275" spans="51:56" ht="11.25" customHeight="1" x14ac:dyDescent="0.25">
      <c r="AY2275" s="106" t="s">
        <v>83</v>
      </c>
      <c r="AZ2275" s="105">
        <f>_xll.qlInterestRateIndexFixingDate(Currency&amp;"ibor"&amp;Tenor,BA2275,Trigger)</f>
        <v>55264</v>
      </c>
      <c r="BA2275" s="105">
        <f>_xll.qlCalendarAdvance(Calendar,BA2274,AY2275,"f",,Trigger)</f>
        <v>55268</v>
      </c>
      <c r="BB2275" s="105">
        <f>_xll.qlInterestRateIndexMaturity(Currency&amp;"ibor"&amp;Tenor,BA2275,Trigger)</f>
        <v>55634</v>
      </c>
      <c r="BC2275" s="257">
        <f>_xll.qlIndexFixing($AC$5,AZ2275,TRUE,_xll.ohTrigger(Trigger,Trigger12M))</f>
        <v>1.4267792247180913E-2</v>
      </c>
      <c r="BD2275" s="257">
        <f>_xll.qlIndexFixing($BE$1,AZ2275,TRUE,_xll.ohTrigger(Trigger,Trigger12M))</f>
        <v>1.3900133419716574E-2</v>
      </c>
    </row>
    <row r="2276" spans="51:56" ht="11.25" customHeight="1" x14ac:dyDescent="0.25">
      <c r="AY2276" s="106" t="s">
        <v>83</v>
      </c>
      <c r="AZ2276" s="105">
        <f>_xll.qlInterestRateIndexFixingDate(Currency&amp;"ibor"&amp;Tenor,BA2276,Trigger)</f>
        <v>55270</v>
      </c>
      <c r="BA2276" s="105">
        <f>_xll.qlCalendarAdvance(Calendar,BA2275,AY2276,"f",,Trigger)</f>
        <v>55275</v>
      </c>
      <c r="BB2276" s="105">
        <f>_xll.qlInterestRateIndexMaturity(Currency&amp;"ibor"&amp;Tenor,BA2276,Trigger)</f>
        <v>55641</v>
      </c>
      <c r="BC2276" s="257">
        <f>_xll.qlIndexFixing($AC$5,AZ2276,TRUE,_xll.ohTrigger(Trigger,Trigger12M))</f>
        <v>1.4261577549743153E-2</v>
      </c>
      <c r="BD2276" s="257">
        <f>_xll.qlIndexFixing($BE$1,AZ2276,TRUE,_xll.ohTrigger(Trigger,Trigger12M))</f>
        <v>1.3896368740950252E-2</v>
      </c>
    </row>
    <row r="2277" spans="51:56" ht="11.25" customHeight="1" x14ac:dyDescent="0.25">
      <c r="AY2277" s="106" t="s">
        <v>83</v>
      </c>
      <c r="AZ2277" s="105">
        <f>_xll.qlInterestRateIndexFixingDate(Currency&amp;"ibor"&amp;Tenor,BA2277,Trigger)</f>
        <v>55278</v>
      </c>
      <c r="BA2277" s="105">
        <f>_xll.qlCalendarAdvance(Calendar,BA2276,AY2277,"f",,Trigger)</f>
        <v>55282</v>
      </c>
      <c r="BB2277" s="105">
        <f>_xll.qlInterestRateIndexMaturity(Currency&amp;"ibor"&amp;Tenor,BA2277,Trigger)</f>
        <v>55648</v>
      </c>
      <c r="BC2277" s="257">
        <f>_xll.qlIndexFixing($AC$5,AZ2277,TRUE,_xll.ohTrigger(Trigger,Trigger12M))</f>
        <v>1.4255356141853307E-2</v>
      </c>
      <c r="BD2277" s="257">
        <f>_xll.qlIndexFixing($BE$1,AZ2277,TRUE,_xll.ohTrigger(Trigger,Trigger12M))</f>
        <v>1.3892587894432639E-2</v>
      </c>
    </row>
    <row r="2278" spans="51:56" ht="11.25" customHeight="1" x14ac:dyDescent="0.25">
      <c r="AY2278" s="106" t="s">
        <v>83</v>
      </c>
      <c r="AZ2278" s="105">
        <f>_xll.qlInterestRateIndexFixingDate(Currency&amp;"ibor"&amp;Tenor,BA2278,Trigger)</f>
        <v>55285</v>
      </c>
      <c r="BA2278" s="105">
        <f>_xll.qlCalendarAdvance(Calendar,BA2277,AY2278,"f",,Trigger)</f>
        <v>55289</v>
      </c>
      <c r="BB2278" s="105">
        <f>_xll.qlInterestRateIndexMaturity(Currency&amp;"ibor"&amp;Tenor,BA2278,Trigger)</f>
        <v>55655</v>
      </c>
      <c r="BC2278" s="257">
        <f>_xll.qlIndexFixing($AC$5,AZ2278,TRUE,_xll.ohTrigger(Trigger,Trigger12M))</f>
        <v>1.4249128023637179E-2</v>
      </c>
      <c r="BD2278" s="257">
        <f>_xll.qlIndexFixing($BE$1,AZ2278,TRUE,_xll.ohTrigger(Trigger,Trigger12M))</f>
        <v>1.3888790859220705E-2</v>
      </c>
    </row>
    <row r="2279" spans="51:56" ht="11.25" customHeight="1" x14ac:dyDescent="0.25">
      <c r="AY2279" s="106" t="s">
        <v>83</v>
      </c>
      <c r="AZ2279" s="105">
        <f>_xll.qlInterestRateIndexFixingDate(Currency&amp;"ibor"&amp;Tenor,BA2279,Trigger)</f>
        <v>55292</v>
      </c>
      <c r="BA2279" s="105">
        <f>_xll.qlCalendarAdvance(Calendar,BA2278,AY2279,"f",,Trigger)</f>
        <v>55296</v>
      </c>
      <c r="BB2279" s="105">
        <f>_xll.qlInterestRateIndexMaturity(Currency&amp;"ibor"&amp;Tenor,BA2279,Trigger)</f>
        <v>55662</v>
      </c>
      <c r="BC2279" s="257">
        <f>_xll.qlIndexFixing($AC$5,AZ2279,TRUE,_xll.ohTrigger(Trigger,Trigger12M))</f>
        <v>1.4242893195220785E-2</v>
      </c>
      <c r="BD2279" s="257">
        <f>_xll.qlIndexFixing($BE$1,AZ2279,TRUE,_xll.ohTrigger(Trigger,Trigger12M))</f>
        <v>1.3884977614371423E-2</v>
      </c>
    </row>
    <row r="2280" spans="51:56" ht="11.25" customHeight="1" x14ac:dyDescent="0.25">
      <c r="AY2280" s="106" t="s">
        <v>83</v>
      </c>
      <c r="AZ2280" s="105">
        <f>_xll.qlInterestRateIndexFixingDate(Currency&amp;"ibor"&amp;Tenor,BA2280,Trigger)</f>
        <v>55299</v>
      </c>
      <c r="BA2280" s="105">
        <f>_xll.qlCalendarAdvance(Calendar,BA2279,AY2280,"f",,Trigger)</f>
        <v>55303</v>
      </c>
      <c r="BB2280" s="105">
        <f>_xll.qlInterestRateIndexMaturity(Currency&amp;"ibor"&amp;Tenor,BA2280,Trigger)</f>
        <v>55669</v>
      </c>
      <c r="BC2280" s="257">
        <f>_xll.qlIndexFixing($AC$5,AZ2280,TRUE,_xll.ohTrigger(Trigger,Trigger12M))</f>
        <v>1.4236651656730803E-2</v>
      </c>
      <c r="BD2280" s="257">
        <f>_xll.qlIndexFixing($BE$1,AZ2280,TRUE,_xll.ohTrigger(Trigger,Trigger12M))</f>
        <v>1.3881148138944168E-2</v>
      </c>
    </row>
    <row r="2281" spans="51:56" ht="11.25" customHeight="1" x14ac:dyDescent="0.25">
      <c r="AY2281" s="106" t="s">
        <v>83</v>
      </c>
      <c r="AZ2281" s="105">
        <f>_xll.qlInterestRateIndexFixingDate(Currency&amp;"ibor"&amp;Tenor,BA2281,Trigger)</f>
        <v>55306</v>
      </c>
      <c r="BA2281" s="105">
        <f>_xll.qlCalendarAdvance(Calendar,BA2280,AY2281,"f",,Trigger)</f>
        <v>55310</v>
      </c>
      <c r="BB2281" s="105">
        <f>_xll.qlInterestRateIndexMaturity(Currency&amp;"ibor"&amp;Tenor,BA2281,Trigger)</f>
        <v>55676</v>
      </c>
      <c r="BC2281" s="257">
        <f>_xll.qlIndexFixing($AC$5,AZ2281,TRUE,_xll.ohTrigger(Trigger,Trigger12M))</f>
        <v>1.4230828070499415E-2</v>
      </c>
      <c r="BD2281" s="257">
        <f>_xll.qlIndexFixing($BE$1,AZ2281,TRUE,_xll.ohTrigger(Trigger,Trigger12M))</f>
        <v>1.3877302411998967E-2</v>
      </c>
    </row>
    <row r="2282" spans="51:56" ht="11.25" customHeight="1" x14ac:dyDescent="0.25">
      <c r="AY2282" s="106" t="s">
        <v>83</v>
      </c>
      <c r="AZ2282" s="105">
        <f>_xll.qlInterestRateIndexFixingDate(Currency&amp;"ibor"&amp;Tenor,BA2282,Trigger)</f>
        <v>55313</v>
      </c>
      <c r="BA2282" s="105">
        <f>_xll.qlCalendarAdvance(Calendar,BA2281,AY2282,"f",,Trigger)</f>
        <v>55317</v>
      </c>
      <c r="BB2282" s="105">
        <f>_xll.qlInterestRateIndexMaturity(Currency&amp;"ibor"&amp;Tenor,BA2282,Trigger)</f>
        <v>55683</v>
      </c>
      <c r="BC2282" s="257">
        <f>_xll.qlIndexFixing($AC$5,AZ2282,TRUE,_xll.ohTrigger(Trigger,Trigger12M))</f>
        <v>1.4223449576031324E-2</v>
      </c>
      <c r="BD2282" s="257">
        <f>_xll.qlIndexFixing($BE$1,AZ2282,TRUE,_xll.ohTrigger(Trigger,Trigger12M))</f>
        <v>1.3873440412596505E-2</v>
      </c>
    </row>
    <row r="2283" spans="51:56" ht="11.25" customHeight="1" x14ac:dyDescent="0.25">
      <c r="AY2283" s="106" t="s">
        <v>83</v>
      </c>
      <c r="AZ2283" s="105">
        <f>_xll.qlInterestRateIndexFixingDate(Currency&amp;"ibor"&amp;Tenor,BA2283,Trigger)</f>
        <v>55320</v>
      </c>
      <c r="BA2283" s="105">
        <f>_xll.qlCalendarAdvance(Calendar,BA2282,AY2283,"f",,Trigger)</f>
        <v>55324</v>
      </c>
      <c r="BB2283" s="105">
        <f>_xll.qlInterestRateIndexMaturity(Currency&amp;"ibor"&amp;Tenor,BA2283,Trigger)</f>
        <v>55690</v>
      </c>
      <c r="BC2283" s="257">
        <f>_xll.qlIndexFixing($AC$5,AZ2283,TRUE,_xll.ohTrigger(Trigger,Trigger12M))</f>
        <v>1.4216063406962168E-2</v>
      </c>
      <c r="BD2283" s="257">
        <f>_xll.qlIndexFixing($BE$1,AZ2283,TRUE,_xll.ohTrigger(Trigger,Trigger12M))</f>
        <v>1.3869562119799211E-2</v>
      </c>
    </row>
    <row r="2284" spans="51:56" ht="11.25" customHeight="1" x14ac:dyDescent="0.25">
      <c r="AY2284" s="106" t="s">
        <v>83</v>
      </c>
      <c r="AZ2284" s="105">
        <f>_xll.qlInterestRateIndexFixingDate(Currency&amp;"ibor"&amp;Tenor,BA2284,Trigger)</f>
        <v>55327</v>
      </c>
      <c r="BA2284" s="105">
        <f>_xll.qlCalendarAdvance(Calendar,BA2283,AY2284,"f",,Trigger)</f>
        <v>55331</v>
      </c>
      <c r="BB2284" s="105">
        <f>_xll.qlInterestRateIndexMaturity(Currency&amp;"ibor"&amp;Tenor,BA2284,Trigger)</f>
        <v>55697</v>
      </c>
      <c r="BC2284" s="257">
        <f>_xll.qlIndexFixing($AC$5,AZ2284,TRUE,_xll.ohTrigger(Trigger,Trigger12M))</f>
        <v>1.420866956346296E-2</v>
      </c>
      <c r="BD2284" s="257">
        <f>_xll.qlIndexFixing($BE$1,AZ2284,TRUE,_xll.ohTrigger(Trigger,Trigger12M))</f>
        <v>1.3865667512670612E-2</v>
      </c>
    </row>
    <row r="2285" spans="51:56" ht="11.25" customHeight="1" x14ac:dyDescent="0.25">
      <c r="AY2285" s="106" t="s">
        <v>83</v>
      </c>
      <c r="AZ2285" s="105">
        <f>_xll.qlInterestRateIndexFixingDate(Currency&amp;"ibor"&amp;Tenor,BA2285,Trigger)</f>
        <v>55334</v>
      </c>
      <c r="BA2285" s="105">
        <f>_xll.qlCalendarAdvance(Calendar,BA2284,AY2285,"f",,Trigger)</f>
        <v>55338</v>
      </c>
      <c r="BB2285" s="105">
        <f>_xll.qlInterestRateIndexMaturity(Currency&amp;"ibor"&amp;Tenor,BA2285,Trigger)</f>
        <v>55704</v>
      </c>
      <c r="BC2285" s="257">
        <f>_xll.qlIndexFixing($AC$5,AZ2285,TRUE,_xll.ohTrigger(Trigger,Trigger12M))</f>
        <v>1.4201268045704492E-2</v>
      </c>
      <c r="BD2285" s="257">
        <f>_xll.qlIndexFixing($BE$1,AZ2285,TRUE,_xll.ohTrigger(Trigger,Trigger12M))</f>
        <v>1.3861756570275103E-2</v>
      </c>
    </row>
    <row r="2286" spans="51:56" ht="11.25" customHeight="1" x14ac:dyDescent="0.25">
      <c r="AY2286" s="106" t="s">
        <v>83</v>
      </c>
      <c r="AZ2286" s="105">
        <f>_xll.qlInterestRateIndexFixingDate(Currency&amp;"ibor"&amp;Tenor,BA2286,Trigger)</f>
        <v>55341</v>
      </c>
      <c r="BA2286" s="105">
        <f>_xll.qlCalendarAdvance(Calendar,BA2285,AY2286,"f",,Trigger)</f>
        <v>55345</v>
      </c>
      <c r="BB2286" s="105">
        <f>_xll.qlInterestRateIndexMaturity(Currency&amp;"ibor"&amp;Tenor,BA2286,Trigger)</f>
        <v>55711</v>
      </c>
      <c r="BC2286" s="257">
        <f>_xll.qlIndexFixing($AC$5,AZ2286,TRUE,_xll.ohTrigger(Trigger,Trigger12M))</f>
        <v>1.4193858853859301E-2</v>
      </c>
      <c r="BD2286" s="257">
        <f>_xll.qlIndexFixing($BE$1,AZ2286,TRUE,_xll.ohTrigger(Trigger,Trigger12M))</f>
        <v>1.3857829271678173E-2</v>
      </c>
    </row>
    <row r="2287" spans="51:56" ht="11.25" customHeight="1" x14ac:dyDescent="0.25">
      <c r="AY2287" s="106" t="s">
        <v>83</v>
      </c>
      <c r="AZ2287" s="105">
        <f>_xll.qlInterestRateIndexFixingDate(Currency&amp;"ibor"&amp;Tenor,BA2287,Trigger)</f>
        <v>55348</v>
      </c>
      <c r="BA2287" s="105">
        <f>_xll.qlCalendarAdvance(Calendar,BA2286,AY2287,"f",,Trigger)</f>
        <v>55352</v>
      </c>
      <c r="BB2287" s="105">
        <f>_xll.qlInterestRateIndexMaturity(Currency&amp;"ibor"&amp;Tenor,BA2287,Trigger)</f>
        <v>55718</v>
      </c>
      <c r="BC2287" s="257">
        <f>_xll.qlIndexFixing($AC$5,AZ2287,TRUE,_xll.ohTrigger(Trigger,Trigger12M))</f>
        <v>1.418644198809862E-2</v>
      </c>
      <c r="BD2287" s="257">
        <f>_xll.qlIndexFixing($BE$1,AZ2287,TRUE,_xll.ohTrigger(Trigger,Trigger12M))</f>
        <v>1.3853885595946405E-2</v>
      </c>
    </row>
    <row r="2288" spans="51:56" ht="11.25" customHeight="1" x14ac:dyDescent="0.25">
      <c r="AY2288" s="106" t="s">
        <v>83</v>
      </c>
      <c r="AZ2288" s="105">
        <f>_xll.qlInterestRateIndexFixingDate(Currency&amp;"ibor"&amp;Tenor,BA2288,Trigger)</f>
        <v>55355</v>
      </c>
      <c r="BA2288" s="105">
        <f>_xll.qlCalendarAdvance(Calendar,BA2287,AY2288,"f",,Trigger)</f>
        <v>55359</v>
      </c>
      <c r="BB2288" s="105">
        <f>_xll.qlInterestRateIndexMaturity(Currency&amp;"ibor"&amp;Tenor,BA2288,Trigger)</f>
        <v>55725</v>
      </c>
      <c r="BC2288" s="257">
        <f>_xll.qlIndexFixing($AC$5,AZ2288,TRUE,_xll.ohTrigger(Trigger,Trigger12M))</f>
        <v>1.417901744859433E-2</v>
      </c>
      <c r="BD2288" s="257">
        <f>_xll.qlIndexFixing($BE$1,AZ2288,TRUE,_xll.ohTrigger(Trigger,Trigger12M))</f>
        <v>1.3849925522147906E-2</v>
      </c>
    </row>
    <row r="2289" spans="51:56" ht="11.25" customHeight="1" x14ac:dyDescent="0.25">
      <c r="AY2289" s="106" t="s">
        <v>83</v>
      </c>
      <c r="AZ2289" s="105">
        <f>_xll.qlInterestRateIndexFixingDate(Currency&amp;"ibor"&amp;Tenor,BA2289,Trigger)</f>
        <v>55362</v>
      </c>
      <c r="BA2289" s="105">
        <f>_xll.qlCalendarAdvance(Calendar,BA2288,AY2289,"f",,Trigger)</f>
        <v>55366</v>
      </c>
      <c r="BB2289" s="105">
        <f>_xll.qlInterestRateIndexMaturity(Currency&amp;"ibor"&amp;Tenor,BA2289,Trigger)</f>
        <v>55732</v>
      </c>
      <c r="BC2289" s="257">
        <f>_xll.qlIndexFixing($AC$5,AZ2289,TRUE,_xll.ohTrigger(Trigger,Trigger12M))</f>
        <v>1.4171585235518971E-2</v>
      </c>
      <c r="BD2289" s="257">
        <f>_xll.qlIndexFixing($BE$1,AZ2289,TRUE,_xll.ohTrigger(Trigger,Trigger12M))</f>
        <v>1.3845949029352097E-2</v>
      </c>
    </row>
    <row r="2290" spans="51:56" ht="11.25" customHeight="1" x14ac:dyDescent="0.25">
      <c r="AY2290" s="106" t="s">
        <v>83</v>
      </c>
      <c r="AZ2290" s="105">
        <f>_xll.qlInterestRateIndexFixingDate(Currency&amp;"ibor"&amp;Tenor,BA2290,Trigger)</f>
        <v>55369</v>
      </c>
      <c r="BA2290" s="105">
        <f>_xll.qlCalendarAdvance(Calendar,BA2289,AY2290,"f",,Trigger)</f>
        <v>55373</v>
      </c>
      <c r="BB2290" s="105">
        <f>_xll.qlInterestRateIndexMaturity(Currency&amp;"ibor"&amp;Tenor,BA2290,Trigger)</f>
        <v>55739</v>
      </c>
      <c r="BC2290" s="257">
        <f>_xll.qlIndexFixing($AC$5,AZ2290,TRUE,_xll.ohTrigger(Trigger,Trigger12M))</f>
        <v>1.416414534904443E-2</v>
      </c>
      <c r="BD2290" s="257">
        <f>_xll.qlIndexFixing($BE$1,AZ2290,TRUE,_xll.ohTrigger(Trigger,Trigger12M))</f>
        <v>1.3841956096628182E-2</v>
      </c>
    </row>
    <row r="2291" spans="51:56" ht="11.25" customHeight="1" x14ac:dyDescent="0.25">
      <c r="AY2291" s="106" t="s">
        <v>83</v>
      </c>
      <c r="AZ2291" s="105">
        <f>_xll.qlInterestRateIndexFixingDate(Currency&amp;"ibor"&amp;Tenor,BA2291,Trigger)</f>
        <v>55376</v>
      </c>
      <c r="BA2291" s="105">
        <f>_xll.qlCalendarAdvance(Calendar,BA2290,AY2291,"f",,Trigger)</f>
        <v>55380</v>
      </c>
      <c r="BB2291" s="105">
        <f>_xll.qlInterestRateIndexMaturity(Currency&amp;"ibor"&amp;Tenor,BA2291,Trigger)</f>
        <v>55746</v>
      </c>
      <c r="BC2291" s="257">
        <f>_xll.qlIndexFixing($AC$5,AZ2291,TRUE,_xll.ohTrigger(Trigger,Trigger12M))</f>
        <v>1.4156697789343243E-2</v>
      </c>
      <c r="BD2291" s="257">
        <f>_xll.qlIndexFixing($BE$1,AZ2291,TRUE,_xll.ohTrigger(Trigger,Trigger12M))</f>
        <v>1.3837946703048418E-2</v>
      </c>
    </row>
    <row r="2292" spans="51:56" ht="11.25" customHeight="1" x14ac:dyDescent="0.25">
      <c r="AY2292" s="106" t="s">
        <v>83</v>
      </c>
      <c r="AZ2292" s="105">
        <f>_xll.qlInterestRateIndexFixingDate(Currency&amp;"ibor"&amp;Tenor,BA2292,Trigger)</f>
        <v>55383</v>
      </c>
      <c r="BA2292" s="105">
        <f>_xll.qlCalendarAdvance(Calendar,BA2291,AY2292,"f",,Trigger)</f>
        <v>55387</v>
      </c>
      <c r="BB2292" s="105">
        <f>_xll.qlInterestRateIndexMaturity(Currency&amp;"ibor"&amp;Tenor,BA2292,Trigger)</f>
        <v>55753</v>
      </c>
      <c r="BC2292" s="257">
        <f>_xll.qlIndexFixing($AC$5,AZ2292,TRUE,_xll.ohTrigger(Trigger,Trigger12M))</f>
        <v>1.4149242556588389E-2</v>
      </c>
      <c r="BD2292" s="257">
        <f>_xll.qlIndexFixing($BE$1,AZ2292,TRUE,_xll.ohTrigger(Trigger,Trigger12M))</f>
        <v>1.383392082768463E-2</v>
      </c>
    </row>
    <row r="2293" spans="51:56" ht="11.25" customHeight="1" x14ac:dyDescent="0.25">
      <c r="AY2293" s="106" t="s">
        <v>83</v>
      </c>
      <c r="AZ2293" s="105">
        <f>_xll.qlInterestRateIndexFixingDate(Currency&amp;"ibor"&amp;Tenor,BA2293,Trigger)</f>
        <v>55390</v>
      </c>
      <c r="BA2293" s="105">
        <f>_xll.qlCalendarAdvance(Calendar,BA2292,AY2293,"f",,Trigger)</f>
        <v>55394</v>
      </c>
      <c r="BB2293" s="105">
        <f>_xll.qlInterestRateIndexMaturity(Currency&amp;"ibor"&amp;Tenor,BA2293,Trigger)</f>
        <v>55760</v>
      </c>
      <c r="BC2293" s="257">
        <f>_xll.qlIndexFixing($AC$5,AZ2293,TRUE,_xll.ohTrigger(Trigger,Trigger12M))</f>
        <v>1.4141779650952407E-2</v>
      </c>
      <c r="BD2293" s="257">
        <f>_xll.qlIndexFixing($BE$1,AZ2293,TRUE,_xll.ohTrigger(Trigger,Trigger12M))</f>
        <v>1.3829878449610825E-2</v>
      </c>
    </row>
    <row r="2294" spans="51:56" ht="11.25" customHeight="1" x14ac:dyDescent="0.25">
      <c r="AY2294" s="106" t="s">
        <v>83</v>
      </c>
      <c r="AZ2294" s="105">
        <f>_xll.qlInterestRateIndexFixingDate(Currency&amp;"ibor"&amp;Tenor,BA2294,Trigger)</f>
        <v>55397</v>
      </c>
      <c r="BA2294" s="105">
        <f>_xll.qlCalendarAdvance(Calendar,BA2293,AY2294,"f",,Trigger)</f>
        <v>55401</v>
      </c>
      <c r="BB2294" s="105">
        <f>_xll.qlInterestRateIndexMaturity(Currency&amp;"ibor"&amp;Tenor,BA2294,Trigger)</f>
        <v>55767</v>
      </c>
      <c r="BC2294" s="257">
        <f>_xll.qlIndexFixing($AC$5,AZ2294,TRUE,_xll.ohTrigger(Trigger,Trigger12M))</f>
        <v>1.4134309072608273E-2</v>
      </c>
      <c r="BD2294" s="257">
        <f>_xll.qlIndexFixing($BE$1,AZ2294,TRUE,_xll.ohTrigger(Trigger,Trigger12M))</f>
        <v>1.3825819547901661E-2</v>
      </c>
    </row>
    <row r="2295" spans="51:56" ht="11.25" customHeight="1" x14ac:dyDescent="0.25">
      <c r="AY2295" s="106" t="s">
        <v>83</v>
      </c>
      <c r="AZ2295" s="105">
        <f>_xll.qlInterestRateIndexFixingDate(Currency&amp;"ibor"&amp;Tenor,BA2295,Trigger)</f>
        <v>55404</v>
      </c>
      <c r="BA2295" s="105">
        <f>_xll.qlCalendarAdvance(Calendar,BA2294,AY2295,"f",,Trigger)</f>
        <v>55408</v>
      </c>
      <c r="BB2295" s="105">
        <f>_xll.qlInterestRateIndexMaturity(Currency&amp;"ibor"&amp;Tenor,BA2295,Trigger)</f>
        <v>55774</v>
      </c>
      <c r="BC2295" s="257">
        <f>_xll.qlIndexFixing($AC$5,AZ2295,TRUE,_xll.ohTrigger(Trigger,Trigger12M))</f>
        <v>1.4126830821729181E-2</v>
      </c>
      <c r="BD2295" s="257">
        <f>_xll.qlIndexFixing($BE$1,AZ2295,TRUE,_xll.ohTrigger(Trigger,Trigger12M))</f>
        <v>1.3821744101633116E-2</v>
      </c>
    </row>
    <row r="2296" spans="51:56" ht="11.25" customHeight="1" x14ac:dyDescent="0.25">
      <c r="AY2296" s="106" t="s">
        <v>83</v>
      </c>
      <c r="AZ2296" s="105">
        <f>_xll.qlInterestRateIndexFixingDate(Currency&amp;"ibor"&amp;Tenor,BA2296,Trigger)</f>
        <v>55411</v>
      </c>
      <c r="BA2296" s="105">
        <f>_xll.qlCalendarAdvance(Calendar,BA2295,AY2296,"f",,Trigger)</f>
        <v>55415</v>
      </c>
      <c r="BB2296" s="105">
        <f>_xll.qlInterestRateIndexMaturity(Currency&amp;"ibor"&amp;Tenor,BA2296,Trigger)</f>
        <v>55781</v>
      </c>
      <c r="BC2296" s="257">
        <f>_xll.qlIndexFixing($AC$5,AZ2296,TRUE,_xll.ohTrigger(Trigger,Trigger12M))</f>
        <v>1.4119344898488765E-2</v>
      </c>
      <c r="BD2296" s="257">
        <f>_xll.qlIndexFixing($BE$1,AZ2296,TRUE,_xll.ohTrigger(Trigger,Trigger12M))</f>
        <v>1.3817652089882468E-2</v>
      </c>
    </row>
    <row r="2297" spans="51:56" ht="11.25" customHeight="1" x14ac:dyDescent="0.25">
      <c r="AY2297" s="106" t="s">
        <v>83</v>
      </c>
      <c r="AZ2297" s="105">
        <f>_xll.qlInterestRateIndexFixingDate(Currency&amp;"ibor"&amp;Tenor,BA2297,Trigger)</f>
        <v>55418</v>
      </c>
      <c r="BA2297" s="105">
        <f>_xll.qlCalendarAdvance(Calendar,BA2296,AY2297,"f",,Trigger)</f>
        <v>55422</v>
      </c>
      <c r="BB2297" s="105">
        <f>_xll.qlInterestRateIndexMaturity(Currency&amp;"ibor"&amp;Tenor,BA2297,Trigger)</f>
        <v>55788</v>
      </c>
      <c r="BC2297" s="257">
        <f>_xll.qlIndexFixing($AC$5,AZ2297,TRUE,_xll.ohTrigger(Trigger,Trigger12M))</f>
        <v>1.4111851303060216E-2</v>
      </c>
      <c r="BD2297" s="257">
        <f>_xll.qlIndexFixing($BE$1,AZ2297,TRUE,_xll.ohTrigger(Trigger,Trigger12M))</f>
        <v>1.3813543491727439E-2</v>
      </c>
    </row>
    <row r="2298" spans="51:56" ht="11.25" customHeight="1" x14ac:dyDescent="0.25">
      <c r="AY2298" s="106" t="s">
        <v>83</v>
      </c>
      <c r="AZ2298" s="105">
        <f>_xll.qlInterestRateIndexFixingDate(Currency&amp;"ibor"&amp;Tenor,BA2298,Trigger)</f>
        <v>55425</v>
      </c>
      <c r="BA2298" s="105">
        <f>_xll.qlCalendarAdvance(Calendar,BA2297,AY2298,"f",,Trigger)</f>
        <v>55429</v>
      </c>
      <c r="BB2298" s="105">
        <f>_xll.qlInterestRateIndexMaturity(Currency&amp;"ibor"&amp;Tenor,BA2298,Trigger)</f>
        <v>55795</v>
      </c>
      <c r="BC2298" s="257">
        <f>_xll.qlIndexFixing($AC$5,AZ2298,TRUE,_xll.ohTrigger(Trigger,Trigger12M))</f>
        <v>1.4104350035617606E-2</v>
      </c>
      <c r="BD2298" s="257">
        <f>_xll.qlIndexFixing($BE$1,AZ2298,TRUE,_xll.ohTrigger(Trigger,Trigger12M))</f>
        <v>1.3809418286248371E-2</v>
      </c>
    </row>
    <row r="2299" spans="51:56" ht="11.25" customHeight="1" x14ac:dyDescent="0.25">
      <c r="AY2299" s="106" t="s">
        <v>83</v>
      </c>
      <c r="AZ2299" s="105">
        <f>_xll.qlInterestRateIndexFixingDate(Currency&amp;"ibor"&amp;Tenor,BA2299,Trigger)</f>
        <v>55432</v>
      </c>
      <c r="BA2299" s="105">
        <f>_xll.qlCalendarAdvance(Calendar,BA2298,AY2299,"f",,Trigger)</f>
        <v>55436</v>
      </c>
      <c r="BB2299" s="105">
        <f>_xll.qlInterestRateIndexMaturity(Currency&amp;"ibor"&amp;Tenor,BA2299,Trigger)</f>
        <v>55802</v>
      </c>
      <c r="BC2299" s="257">
        <f>_xll.qlIndexFixing($AC$5,AZ2299,TRUE,_xll.ohTrigger(Trigger,Trigger12M))</f>
        <v>1.4096841096334566E-2</v>
      </c>
      <c r="BD2299" s="257">
        <f>_xll.qlIndexFixing($BE$1,AZ2299,TRUE,_xll.ohTrigger(Trigger,Trigger12M))</f>
        <v>1.3805276452525383E-2</v>
      </c>
    </row>
    <row r="2300" spans="51:56" ht="11.25" customHeight="1" x14ac:dyDescent="0.25">
      <c r="AY2300" s="106" t="s">
        <v>83</v>
      </c>
      <c r="AZ2300" s="105">
        <f>_xll.qlInterestRateIndexFixingDate(Currency&amp;"ibor"&amp;Tenor,BA2300,Trigger)</f>
        <v>55439</v>
      </c>
      <c r="BA2300" s="105">
        <f>_xll.qlCalendarAdvance(Calendar,BA2299,AY2300,"f",,Trigger)</f>
        <v>55443</v>
      </c>
      <c r="BB2300" s="105">
        <f>_xll.qlInterestRateIndexMaturity(Currency&amp;"ibor"&amp;Tenor,BA2300,Trigger)</f>
        <v>55809</v>
      </c>
      <c r="BC2300" s="257">
        <f>_xll.qlIndexFixing($AC$5,AZ2300,TRUE,_xll.ohTrigger(Trigger,Trigger12M))</f>
        <v>1.4089324485384726E-2</v>
      </c>
      <c r="BD2300" s="257">
        <f>_xll.qlIndexFixing($BE$1,AZ2300,TRUE,_xll.ohTrigger(Trigger,Trigger12M))</f>
        <v>1.3801117969640349E-2</v>
      </c>
    </row>
    <row r="2301" spans="51:56" ht="11.25" customHeight="1" x14ac:dyDescent="0.25">
      <c r="AY2301" s="106" t="s">
        <v>83</v>
      </c>
      <c r="AZ2301" s="105">
        <f>_xll.qlInterestRateIndexFixingDate(Currency&amp;"ibor"&amp;Tenor,BA2301,Trigger)</f>
        <v>55446</v>
      </c>
      <c r="BA2301" s="105">
        <f>_xll.qlCalendarAdvance(Calendar,BA2300,AY2301,"f",,Trigger)</f>
        <v>55450</v>
      </c>
      <c r="BB2301" s="105">
        <f>_xll.qlInterestRateIndexMaturity(Currency&amp;"ibor"&amp;Tenor,BA2301,Trigger)</f>
        <v>55816</v>
      </c>
      <c r="BC2301" s="257">
        <f>_xll.qlIndexFixing($AC$5,AZ2301,TRUE,_xll.ohTrigger(Trigger,Trigger12M))</f>
        <v>1.4081800202943466E-2</v>
      </c>
      <c r="BD2301" s="257">
        <f>_xll.qlIndexFixing($BE$1,AZ2301,TRUE,_xll.ohTrigger(Trigger,Trigger12M))</f>
        <v>1.3796942816676443E-2</v>
      </c>
    </row>
    <row r="2302" spans="51:56" ht="11.25" customHeight="1" x14ac:dyDescent="0.25">
      <c r="AY2302" s="106" t="s">
        <v>83</v>
      </c>
      <c r="AZ2302" s="105">
        <f>_xll.qlInterestRateIndexFixingDate(Currency&amp;"ibor"&amp;Tenor,BA2302,Trigger)</f>
        <v>55453</v>
      </c>
      <c r="BA2302" s="105">
        <f>_xll.qlCalendarAdvance(Calendar,BA2301,AY2302,"f",,Trigger)</f>
        <v>55457</v>
      </c>
      <c r="BB2302" s="105">
        <f>_xll.qlInterestRateIndexMaturity(Currency&amp;"ibor"&amp;Tenor,BA2302,Trigger)</f>
        <v>55823</v>
      </c>
      <c r="BC2302" s="257">
        <f>_xll.qlIndexFixing($AC$5,AZ2302,TRUE,_xll.ohTrigger(Trigger,Trigger12M))</f>
        <v>1.40742682491842E-2</v>
      </c>
      <c r="BD2302" s="257">
        <f>_xll.qlIndexFixing($BE$1,AZ2302,TRUE,_xll.ohTrigger(Trigger,Trigger12M))</f>
        <v>1.3792750972717503E-2</v>
      </c>
    </row>
    <row r="2303" spans="51:56" ht="11.25" customHeight="1" x14ac:dyDescent="0.25">
      <c r="AY2303" s="106" t="s">
        <v>83</v>
      </c>
      <c r="AZ2303" s="105">
        <f>_xll.qlInterestRateIndexFixingDate(Currency&amp;"ibor"&amp;Tenor,BA2303,Trigger)</f>
        <v>55460</v>
      </c>
      <c r="BA2303" s="105">
        <f>_xll.qlCalendarAdvance(Calendar,BA2302,AY2303,"f",,Trigger)</f>
        <v>55464</v>
      </c>
      <c r="BB2303" s="105">
        <f>_xll.qlInterestRateIndexMaturity(Currency&amp;"ibor"&amp;Tenor,BA2303,Trigger)</f>
        <v>55830</v>
      </c>
      <c r="BC2303" s="257">
        <f>_xll.qlIndexFixing($AC$5,AZ2303,TRUE,_xll.ohTrigger(Trigger,Trigger12M))</f>
        <v>1.4066728624282087E-2</v>
      </c>
      <c r="BD2303" s="257">
        <f>_xll.qlIndexFixing($BE$1,AZ2303,TRUE,_xll.ohTrigger(Trigger,Trigger12M))</f>
        <v>1.3788542416849549E-2</v>
      </c>
    </row>
    <row r="2304" spans="51:56" ht="11.25" customHeight="1" x14ac:dyDescent="0.25">
      <c r="AY2304" s="106" t="s">
        <v>83</v>
      </c>
      <c r="AZ2304" s="105">
        <f>_xll.qlInterestRateIndexFixingDate(Currency&amp;"ibor"&amp;Tenor,BA2304,Trigger)</f>
        <v>55467</v>
      </c>
      <c r="BA2304" s="105">
        <f>_xll.qlCalendarAdvance(Calendar,BA2303,AY2304,"f",,Trigger)</f>
        <v>55471</v>
      </c>
      <c r="BB2304" s="105">
        <f>_xll.qlInterestRateIndexMaturity(Currency&amp;"ibor"&amp;Tenor,BA2304,Trigger)</f>
        <v>55837</v>
      </c>
      <c r="BC2304" s="257">
        <f>_xll.qlIndexFixing($AC$5,AZ2304,TRUE,_xll.ohTrigger(Trigger,Trigger12M))</f>
        <v>1.4059181328411413E-2</v>
      </c>
      <c r="BD2304" s="257">
        <f>_xll.qlIndexFixing($BE$1,AZ2304,TRUE,_xll.ohTrigger(Trigger,Trigger12M))</f>
        <v>1.3784317128158597E-2</v>
      </c>
    </row>
    <row r="2305" spans="51:56" ht="11.25" customHeight="1" x14ac:dyDescent="0.25">
      <c r="AY2305" s="106" t="s">
        <v>83</v>
      </c>
      <c r="AZ2305" s="105">
        <f>_xll.qlInterestRateIndexFixingDate(Currency&amp;"ibor"&amp;Tenor,BA2305,Trigger)</f>
        <v>55474</v>
      </c>
      <c r="BA2305" s="105">
        <f>_xll.qlCalendarAdvance(Calendar,BA2304,AY2305,"f",,Trigger)</f>
        <v>55478</v>
      </c>
      <c r="BB2305" s="105">
        <f>_xll.qlInterestRateIndexMaturity(Currency&amp;"ibor"&amp;Tenor,BA2305,Trigger)</f>
        <v>55844</v>
      </c>
      <c r="BC2305" s="257">
        <f>_xll.qlIndexFixing($AC$5,AZ2305,TRUE,_xll.ohTrigger(Trigger,Trigger12M))</f>
        <v>1.4051626361747558E-2</v>
      </c>
      <c r="BD2305" s="257">
        <f>_xll.qlIndexFixing($BE$1,AZ2305,TRUE,_xll.ohTrigger(Trigger,Trigger12M))</f>
        <v>1.3780075085732636E-2</v>
      </c>
    </row>
    <row r="2306" spans="51:56" ht="11.25" customHeight="1" x14ac:dyDescent="0.25">
      <c r="AY2306" s="106" t="s">
        <v>83</v>
      </c>
      <c r="AZ2306" s="105">
        <f>_xll.qlInterestRateIndexFixingDate(Currency&amp;"ibor"&amp;Tenor,BA2306,Trigger)</f>
        <v>55481</v>
      </c>
      <c r="BA2306" s="105">
        <f>_xll.qlCalendarAdvance(Calendar,BA2305,AY2306,"f",,Trigger)</f>
        <v>55485</v>
      </c>
      <c r="BB2306" s="105">
        <f>_xll.qlInterestRateIndexMaturity(Currency&amp;"ibor"&amp;Tenor,BA2306,Trigger)</f>
        <v>55851</v>
      </c>
      <c r="BC2306" s="257">
        <f>_xll.qlIndexFixing($AC$5,AZ2306,TRUE,_xll.ohTrigger(Trigger,Trigger12M))</f>
        <v>1.4044063724465683E-2</v>
      </c>
      <c r="BD2306" s="257">
        <f>_xll.qlIndexFixing($BE$1,AZ2306,TRUE,_xll.ohTrigger(Trigger,Trigger12M))</f>
        <v>1.3775816268661176E-2</v>
      </c>
    </row>
    <row r="2307" spans="51:56" ht="11.25" customHeight="1" x14ac:dyDescent="0.25">
      <c r="AY2307" s="106" t="s">
        <v>83</v>
      </c>
      <c r="AZ2307" s="105">
        <f>_xll.qlInterestRateIndexFixingDate(Currency&amp;"ibor"&amp;Tenor,BA2307,Trigger)</f>
        <v>55488</v>
      </c>
      <c r="BA2307" s="105">
        <f>_xll.qlCalendarAdvance(Calendar,BA2306,AY2307,"f",,Trigger)</f>
        <v>55492</v>
      </c>
      <c r="BB2307" s="105">
        <f>_xll.qlInterestRateIndexMaturity(Currency&amp;"ibor"&amp;Tenor,BA2307,Trigger)</f>
        <v>55858</v>
      </c>
      <c r="BC2307" s="257">
        <f>_xll.qlIndexFixing($AC$5,AZ2307,TRUE,_xll.ohTrigger(Trigger,Trigger12M))</f>
        <v>1.4036493416740948E-2</v>
      </c>
      <c r="BD2307" s="257">
        <f>_xll.qlIndexFixing($BE$1,AZ2307,TRUE,_xll.ohTrigger(Trigger,Trigger12M))</f>
        <v>1.3771540656033513E-2</v>
      </c>
    </row>
    <row r="2308" spans="51:56" ht="11.25" customHeight="1" x14ac:dyDescent="0.25">
      <c r="AY2308" s="106" t="s">
        <v>83</v>
      </c>
      <c r="AZ2308" s="105">
        <f>_xll.qlInterestRateIndexFixingDate(Currency&amp;"ibor"&amp;Tenor,BA2308,Trigger)</f>
        <v>55495</v>
      </c>
      <c r="BA2308" s="105">
        <f>_xll.qlCalendarAdvance(Calendar,BA2307,AY2308,"f",,Trigger)</f>
        <v>55499</v>
      </c>
      <c r="BB2308" s="105">
        <f>_xll.qlInterestRateIndexMaturity(Currency&amp;"ibor"&amp;Tenor,BA2308,Trigger)</f>
        <v>55865</v>
      </c>
      <c r="BC2308" s="257">
        <f>_xll.qlIndexFixing($AC$5,AZ2308,TRUE,_xll.ohTrigger(Trigger,Trigger12M))</f>
        <v>1.4028915438748513E-2</v>
      </c>
      <c r="BD2308" s="257">
        <f>_xll.qlIndexFixing($BE$1,AZ2308,TRUE,_xll.ohTrigger(Trigger,Trigger12M))</f>
        <v>1.3767248226941564E-2</v>
      </c>
    </row>
    <row r="2309" spans="51:56" ht="11.25" customHeight="1" x14ac:dyDescent="0.25">
      <c r="AY2309" s="106" t="s">
        <v>83</v>
      </c>
      <c r="AZ2309" s="105">
        <f>_xll.qlInterestRateIndexFixingDate(Currency&amp;"ibor"&amp;Tenor,BA2309,Trigger)</f>
        <v>55502</v>
      </c>
      <c r="BA2309" s="105">
        <f>_xll.qlCalendarAdvance(Calendar,BA2308,AY2309,"f",,Trigger)</f>
        <v>55506</v>
      </c>
      <c r="BB2309" s="105">
        <f>_xll.qlInterestRateIndexMaturity(Currency&amp;"ibor"&amp;Tenor,BA2309,Trigger)</f>
        <v>55872</v>
      </c>
      <c r="BC2309" s="257">
        <f>_xll.qlIndexFixing($AC$5,AZ2309,TRUE,_xll.ohTrigger(Trigger,Trigger12M))</f>
        <v>1.4021329790664632E-2</v>
      </c>
      <c r="BD2309" s="257">
        <f>_xll.qlIndexFixing($BE$1,AZ2309,TRUE,_xll.ohTrigger(Trigger,Trigger12M))</f>
        <v>1.3762938960477681E-2</v>
      </c>
    </row>
    <row r="2310" spans="51:56" ht="11.25" customHeight="1" x14ac:dyDescent="0.25">
      <c r="AY2310" s="106" t="s">
        <v>83</v>
      </c>
      <c r="AZ2310" s="105">
        <f>_xll.qlInterestRateIndexFixingDate(Currency&amp;"ibor"&amp;Tenor,BA2310,Trigger)</f>
        <v>55508</v>
      </c>
      <c r="BA2310" s="105">
        <f>_xll.qlCalendarAdvance(Calendar,BA2309,AY2310,"f",,Trigger)</f>
        <v>55514</v>
      </c>
      <c r="BB2310" s="105">
        <f>_xll.qlInterestRateIndexMaturity(Currency&amp;"ibor"&amp;Tenor,BA2310,Trigger)</f>
        <v>55880</v>
      </c>
      <c r="BC2310" s="257">
        <f>_xll.qlIndexFixing($AC$5,AZ2310,TRUE,_xll.ohTrigger(Trigger,Trigger12M))</f>
        <v>1.4012651086845209E-2</v>
      </c>
      <c r="BD2310" s="257">
        <f>_xll.qlIndexFixing($BE$1,AZ2310,TRUE,_xll.ohTrigger(Trigger,Trigger12M))</f>
        <v>1.3757993440511018E-2</v>
      </c>
    </row>
    <row r="2311" spans="51:56" ht="11.25" customHeight="1" x14ac:dyDescent="0.25">
      <c r="AY2311" s="106" t="s">
        <v>83</v>
      </c>
      <c r="AZ2311" s="105">
        <f>_xll.qlInterestRateIndexFixingDate(Currency&amp;"ibor"&amp;Tenor,BA2311,Trigger)</f>
        <v>55516</v>
      </c>
      <c r="BA2311" s="105">
        <f>_xll.qlCalendarAdvance(Calendar,BA2310,AY2311,"f",,Trigger)</f>
        <v>55521</v>
      </c>
      <c r="BB2311" s="105">
        <f>_xll.qlInterestRateIndexMaturity(Currency&amp;"ibor"&amp;Tenor,BA2311,Trigger)</f>
        <v>55887</v>
      </c>
      <c r="BC2311" s="257">
        <f>_xll.qlIndexFixing($AC$5,AZ2311,TRUE,_xll.ohTrigger(Trigger,Trigger12M))</f>
        <v>1.4005049003442429E-2</v>
      </c>
      <c r="BD2311" s="257">
        <f>_xll.qlIndexFixing($BE$1,AZ2311,TRUE,_xll.ohTrigger(Trigger,Trigger12M))</f>
        <v>1.375364802356846E-2</v>
      </c>
    </row>
    <row r="2312" spans="51:56" ht="11.25" customHeight="1" x14ac:dyDescent="0.25">
      <c r="AY2312" s="106" t="s">
        <v>83</v>
      </c>
      <c r="AZ2312" s="105">
        <f>_xll.qlInterestRateIndexFixingDate(Currency&amp;"ibor"&amp;Tenor,BA2312,Trigger)</f>
        <v>55526</v>
      </c>
      <c r="BA2312" s="105">
        <f>_xll.qlCalendarAdvance(Calendar,BA2311,AY2312,"f",,Trigger)</f>
        <v>55528</v>
      </c>
      <c r="BB2312" s="105">
        <f>_xll.qlInterestRateIndexMaturity(Currency&amp;"ibor"&amp;Tenor,BA2312,Trigger)</f>
        <v>55894</v>
      </c>
      <c r="BC2312" s="257">
        <f>_xll.qlIndexFixing($AC$5,AZ2312,TRUE,_xll.ohTrigger(Trigger,Trigger12M))</f>
        <v>1.3997439250501202E-2</v>
      </c>
      <c r="BD2312" s="257">
        <f>_xll.qlIndexFixing($BE$1,AZ2312,TRUE,_xll.ohTrigger(Trigger,Trigger12M))</f>
        <v>1.3749285703553079E-2</v>
      </c>
    </row>
    <row r="2313" spans="51:56" ht="11.25" customHeight="1" x14ac:dyDescent="0.25">
      <c r="AY2313" s="106" t="s">
        <v>83</v>
      </c>
      <c r="AZ2313" s="105">
        <f>_xll.qlInterestRateIndexFixingDate(Currency&amp;"ibor"&amp;Tenor,BA2313,Trigger)</f>
        <v>55533</v>
      </c>
      <c r="BA2313" s="105">
        <f>_xll.qlCalendarAdvance(Calendar,BA2312,AY2313,"f",,Trigger)</f>
        <v>55535</v>
      </c>
      <c r="BB2313" s="105">
        <f>_xll.qlInterestRateIndexMaturity(Currency&amp;"ibor"&amp;Tenor,BA2313,Trigger)</f>
        <v>55901</v>
      </c>
      <c r="BC2313" s="257">
        <f>_xll.qlIndexFixing($AC$5,AZ2313,TRUE,_xll.ohTrigger(Trigger,Trigger12M))</f>
        <v>1.3989821828198216E-2</v>
      </c>
      <c r="BD2313" s="257">
        <f>_xll.qlIndexFixing($BE$1,AZ2313,TRUE,_xll.ohTrigger(Trigger,Trigger12M))</f>
        <v>1.3744906459563127E-2</v>
      </c>
    </row>
    <row r="2314" spans="51:56" ht="11.25" customHeight="1" x14ac:dyDescent="0.25">
      <c r="AY2314" s="106" t="s">
        <v>83</v>
      </c>
      <c r="AZ2314" s="105">
        <f>_xll.qlInterestRateIndexFixingDate(Currency&amp;"ibor"&amp;Tenor,BA2314,Trigger)</f>
        <v>55540</v>
      </c>
      <c r="BA2314" s="105">
        <f>_xll.qlCalendarAdvance(Calendar,BA2313,AY2314,"f",,Trigger)</f>
        <v>55542</v>
      </c>
      <c r="BB2314" s="105">
        <f>_xll.qlInterestRateIndexMaturity(Currency&amp;"ibor"&amp;Tenor,BA2314,Trigger)</f>
        <v>55908</v>
      </c>
      <c r="BC2314" s="257">
        <f>_xll.qlIndexFixing($AC$5,AZ2314,TRUE,_xll.ohTrigger(Trigger,Trigger12M))</f>
        <v>1.3982196736709508E-2</v>
      </c>
      <c r="BD2314" s="257">
        <f>_xll.qlIndexFixing($BE$1,AZ2314,TRUE,_xll.ohTrigger(Trigger,Trigger12M))</f>
        <v>1.3740510270696418E-2</v>
      </c>
    </row>
    <row r="2315" spans="51:56" ht="11.25" customHeight="1" x14ac:dyDescent="0.25">
      <c r="AY2315" s="106" t="s">
        <v>83</v>
      </c>
      <c r="AZ2315" s="105">
        <f>_xll.qlInterestRateIndexFixingDate(Currency&amp;"ibor"&amp;Tenor,BA2315,Trigger)</f>
        <v>55547</v>
      </c>
      <c r="BA2315" s="105">
        <f>_xll.qlCalendarAdvance(Calendar,BA2314,AY2315,"f",,Trigger)</f>
        <v>55549</v>
      </c>
      <c r="BB2315" s="105">
        <f>_xll.qlInterestRateIndexMaturity(Currency&amp;"ibor"&amp;Tenor,BA2315,Trigger)</f>
        <v>55915</v>
      </c>
      <c r="BC2315" s="257">
        <f>_xll.qlIndexFixing($AC$5,AZ2315,TRUE,_xll.ohTrigger(Trigger,Trigger12M))</f>
        <v>1.3974563976211983E-2</v>
      </c>
      <c r="BD2315" s="257">
        <f>_xll.qlIndexFixing($BE$1,AZ2315,TRUE,_xll.ohTrigger(Trigger,Trigger12M))</f>
        <v>1.3736097116054037E-2</v>
      </c>
    </row>
    <row r="2316" spans="51:56" ht="11.25" customHeight="1" x14ac:dyDescent="0.25">
      <c r="AY2316" s="106" t="s">
        <v>83</v>
      </c>
      <c r="AZ2316" s="105">
        <f>_xll.qlInterestRateIndexFixingDate(Currency&amp;"ibor"&amp;Tenor,BA2316,Trigger)</f>
        <v>55554</v>
      </c>
      <c r="BA2316" s="105">
        <f>_xll.qlCalendarAdvance(Calendar,BA2315,AY2316,"f",,Trigger)</f>
        <v>55556</v>
      </c>
      <c r="BB2316" s="105">
        <f>_xll.qlInterestRateIndexMaturity(Currency&amp;"ibor"&amp;Tenor,BA2316,Trigger)</f>
        <v>55922</v>
      </c>
      <c r="BC2316" s="257">
        <f>_xll.qlIndexFixing($AC$5,AZ2316,TRUE,_xll.ohTrigger(Trigger,Trigger12M))</f>
        <v>1.3966923546882551E-2</v>
      </c>
      <c r="BD2316" s="257">
        <f>_xll.qlIndexFixing($BE$1,AZ2316,TRUE,_xll.ohTrigger(Trigger,Trigger12M))</f>
        <v>1.3731666974737732E-2</v>
      </c>
    </row>
    <row r="2317" spans="51:56" ht="11.25" customHeight="1" x14ac:dyDescent="0.25">
      <c r="AY2317" s="106" t="s">
        <v>83</v>
      </c>
      <c r="AZ2317" s="105">
        <f>_xll.qlInterestRateIndexFixingDate(Currency&amp;"ibor"&amp;Tenor,BA2317,Trigger)</f>
        <v>55561</v>
      </c>
      <c r="BA2317" s="105">
        <f>_xll.qlCalendarAdvance(Calendar,BA2316,AY2317,"f",,Trigger)</f>
        <v>55563</v>
      </c>
      <c r="BB2317" s="105">
        <f>_xll.qlInterestRateIndexMaturity(Currency&amp;"ibor"&amp;Tenor,BA2317,Trigger)</f>
        <v>55929</v>
      </c>
      <c r="BC2317" s="257">
        <f>_xll.qlIndexFixing($AC$5,AZ2317,TRUE,_xll.ohTrigger(Trigger,Trigger12M))</f>
        <v>1.3959275448898335E-2</v>
      </c>
      <c r="BD2317" s="257">
        <f>_xll.qlIndexFixing($BE$1,AZ2317,TRUE,_xll.ohTrigger(Trigger,Trigger12M))</f>
        <v>1.3727219825848808E-2</v>
      </c>
    </row>
    <row r="2318" spans="51:56" ht="11.25" customHeight="1" x14ac:dyDescent="0.25">
      <c r="AY2318" s="106" t="s">
        <v>83</v>
      </c>
      <c r="AZ2318" s="105">
        <f>_xll.qlInterestRateIndexFixingDate(Currency&amp;"ibor"&amp;Tenor,BA2318,Trigger)</f>
        <v>55568</v>
      </c>
      <c r="BA2318" s="105">
        <f>_xll.qlCalendarAdvance(Calendar,BA2317,AY2318,"f",,Trigger)</f>
        <v>55570</v>
      </c>
      <c r="BB2318" s="105">
        <f>_xll.qlInterestRateIndexMaturity(Currency&amp;"ibor"&amp;Tenor,BA2318,Trigger)</f>
        <v>55936</v>
      </c>
      <c r="BC2318" s="257">
        <f>_xll.qlIndexFixing($AC$5,AZ2318,TRUE,_xll.ohTrigger(Trigger,Trigger12M))</f>
        <v>1.3951619682436902E-2</v>
      </c>
      <c r="BD2318" s="257">
        <f>_xll.qlIndexFixing($BE$1,AZ2318,TRUE,_xll.ohTrigger(Trigger,Trigger12M))</f>
        <v>1.3722755648492506E-2</v>
      </c>
    </row>
    <row r="2319" spans="51:56" ht="11.25" customHeight="1" x14ac:dyDescent="0.25">
      <c r="AY2319" s="106" t="s">
        <v>83</v>
      </c>
      <c r="AZ2319" s="105">
        <f>_xll.qlInterestRateIndexFixingDate(Currency&amp;"ibor"&amp;Tenor,BA2319,Trigger)</f>
        <v>55575</v>
      </c>
      <c r="BA2319" s="105">
        <f>_xll.qlCalendarAdvance(Calendar,BA2318,AY2319,"f",,Trigger)</f>
        <v>55577</v>
      </c>
      <c r="BB2319" s="105">
        <f>_xll.qlInterestRateIndexMaturity(Currency&amp;"ibor"&amp;Tenor,BA2319,Trigger)</f>
        <v>55943</v>
      </c>
      <c r="BC2319" s="257">
        <f>_xll.qlIndexFixing($AC$5,AZ2319,TRUE,_xll.ohTrigger(Trigger,Trigger12M))</f>
        <v>1.3943956247674938E-2</v>
      </c>
      <c r="BD2319" s="257">
        <f>_xll.qlIndexFixing($BE$1,AZ2319,TRUE,_xll.ohTrigger(Trigger,Trigger12M))</f>
        <v>1.371827442177297E-2</v>
      </c>
    </row>
    <row r="2320" spans="51:56" ht="11.25" customHeight="1" x14ac:dyDescent="0.25">
      <c r="AY2320" s="106" t="s">
        <v>83</v>
      </c>
      <c r="AZ2320" s="105">
        <f>_xll.qlInterestRateIndexFixingDate(Currency&amp;"ibor"&amp;Tenor,BA2320,Trigger)</f>
        <v>55582</v>
      </c>
      <c r="BA2320" s="105">
        <f>_xll.qlCalendarAdvance(Calendar,BA2319,AY2320,"f",,Trigger)</f>
        <v>55584</v>
      </c>
      <c r="BB2320" s="105">
        <f>_xll.qlInterestRateIndexMaturity(Currency&amp;"ibor"&amp;Tenor,BA2320,Trigger)</f>
        <v>55949</v>
      </c>
      <c r="BC2320" s="257">
        <f>_xll.qlIndexFixing($AC$5,AZ2320,TRUE,_xll.ohTrigger(Trigger,Trigger12M))</f>
        <v>1.3936297094786313E-2</v>
      </c>
      <c r="BD2320" s="257">
        <f>_xll.qlIndexFixing($BE$1,AZ2320,TRUE,_xll.ohTrigger(Trigger,Trigger12M))</f>
        <v>1.3713848625005399E-2</v>
      </c>
    </row>
    <row r="2321" spans="51:56" ht="11.25" customHeight="1" x14ac:dyDescent="0.25">
      <c r="AY2321" s="106" t="s">
        <v>83</v>
      </c>
      <c r="AZ2321" s="105">
        <f>_xll.qlInterestRateIndexFixingDate(Currency&amp;"ibor"&amp;Tenor,BA2321,Trigger)</f>
        <v>55589</v>
      </c>
      <c r="BA2321" s="105">
        <f>_xll.qlCalendarAdvance(Calendar,BA2320,AY2321,"f",,Trigger)</f>
        <v>55591</v>
      </c>
      <c r="BB2321" s="105">
        <f>_xll.qlInterestRateIndexMaturity(Currency&amp;"ibor"&amp;Tenor,BA2321,Trigger)</f>
        <v>55956</v>
      </c>
      <c r="BC2321" s="257">
        <f>_xll.qlIndexFixing($AC$5,AZ2321,TRUE,_xll.ohTrigger(Trigger,Trigger12M))</f>
        <v>1.3928598432367954E-2</v>
      </c>
      <c r="BD2321" s="257">
        <f>_xll.qlIndexFixing($BE$1,AZ2321,TRUE,_xll.ohTrigger(Trigger,Trigger12M))</f>
        <v>1.3709334642198787E-2</v>
      </c>
    </row>
    <row r="2322" spans="51:56" ht="11.25" customHeight="1" x14ac:dyDescent="0.25">
      <c r="AY2322" s="106" t="s">
        <v>83</v>
      </c>
      <c r="AZ2322" s="105">
        <f>_xll.qlInterestRateIndexFixingDate(Currency&amp;"ibor"&amp;Tenor,BA2322,Trigger)</f>
        <v>55596</v>
      </c>
      <c r="BA2322" s="105">
        <f>_xll.qlCalendarAdvance(Calendar,BA2321,AY2322,"f",,Trigger)</f>
        <v>55598</v>
      </c>
      <c r="BB2322" s="105">
        <f>_xll.qlInterestRateIndexMaturity(Currency&amp;"ibor"&amp;Tenor,BA2322,Trigger)</f>
        <v>55963</v>
      </c>
      <c r="BC2322" s="257">
        <f>_xll.qlIndexFixing($AC$5,AZ2322,TRUE,_xll.ohTrigger(Trigger,Trigger12M))</f>
        <v>1.3920892081455369E-2</v>
      </c>
      <c r="BD2322" s="257">
        <f>_xll.qlIndexFixing($BE$1,AZ2322,TRUE,_xll.ohTrigger(Trigger,Trigger12M))</f>
        <v>1.370480354943511E-2</v>
      </c>
    </row>
    <row r="2323" spans="51:56" ht="11.25" customHeight="1" x14ac:dyDescent="0.25">
      <c r="AY2323" s="106" t="s">
        <v>83</v>
      </c>
      <c r="AZ2323" s="105">
        <f>_xll.qlInterestRateIndexFixingDate(Currency&amp;"ibor"&amp;Tenor,BA2323,Trigger)</f>
        <v>55603</v>
      </c>
      <c r="BA2323" s="105">
        <f>_xll.qlCalendarAdvance(Calendar,BA2322,AY2323,"f",,Trigger)</f>
        <v>55605</v>
      </c>
      <c r="BB2323" s="105">
        <f>_xll.qlInterestRateIndexMaturity(Currency&amp;"ibor"&amp;Tenor,BA2323,Trigger)</f>
        <v>55970</v>
      </c>
      <c r="BC2323" s="257">
        <f>_xll.qlIndexFixing($AC$5,AZ2323,TRUE,_xll.ohTrigger(Trigger,Trigger12M))</f>
        <v>1.3913178042227704E-2</v>
      </c>
      <c r="BD2323" s="257">
        <f>_xll.qlIndexFixing($BE$1,AZ2323,TRUE,_xll.ohTrigger(Trigger,Trigger12M))</f>
        <v>1.370025532582521E-2</v>
      </c>
    </row>
    <row r="2324" spans="51:56" ht="11.25" customHeight="1" x14ac:dyDescent="0.25">
      <c r="AY2324" s="106" t="s">
        <v>83</v>
      </c>
      <c r="AZ2324" s="105">
        <f>_xll.qlInterestRateIndexFixingDate(Currency&amp;"ibor"&amp;Tenor,BA2324,Trigger)</f>
        <v>55610</v>
      </c>
      <c r="BA2324" s="105">
        <f>_xll.qlCalendarAdvance(Calendar,BA2323,AY2324,"f",,Trigger)</f>
        <v>55612</v>
      </c>
      <c r="BB2324" s="105">
        <f>_xll.qlInterestRateIndexMaturity(Currency&amp;"ibor"&amp;Tenor,BA2324,Trigger)</f>
        <v>55977</v>
      </c>
      <c r="BC2324" s="257">
        <f>_xll.qlIndexFixing($AC$5,AZ2324,TRUE,_xll.ohTrigger(Trigger,Trigger12M))</f>
        <v>1.3905456314863446E-2</v>
      </c>
      <c r="BD2324" s="257">
        <f>_xll.qlIndexFixing($BE$1,AZ2324,TRUE,_xll.ohTrigger(Trigger,Trigger12M))</f>
        <v>1.3695689950479499E-2</v>
      </c>
    </row>
    <row r="2325" spans="51:56" ht="11.25" customHeight="1" x14ac:dyDescent="0.25">
      <c r="AY2325" s="106" t="s">
        <v>83</v>
      </c>
      <c r="AZ2325" s="105">
        <f>_xll.qlInterestRateIndexFixingDate(Currency&amp;"ibor"&amp;Tenor,BA2325,Trigger)</f>
        <v>55617</v>
      </c>
      <c r="BA2325" s="105">
        <f>_xll.qlCalendarAdvance(Calendar,BA2324,AY2325,"f",,Trigger)</f>
        <v>55619</v>
      </c>
      <c r="BB2325" s="105">
        <f>_xll.qlInterestRateIndexMaturity(Currency&amp;"ibor"&amp;Tenor,BA2325,Trigger)</f>
        <v>55984</v>
      </c>
      <c r="BC2325" s="257">
        <f>_xll.qlIndexFixing($AC$5,AZ2325,TRUE,_xll.ohTrigger(Trigger,Trigger12M))</f>
        <v>1.3897726899541302E-2</v>
      </c>
      <c r="BD2325" s="257">
        <f>_xll.qlIndexFixing($BE$1,AZ2325,TRUE,_xll.ohTrigger(Trigger,Trigger12M))</f>
        <v>1.3691107402511888E-2</v>
      </c>
    </row>
    <row r="2326" spans="51:56" ht="11.25" customHeight="1" x14ac:dyDescent="0.25">
      <c r="AY2326" s="106" t="s">
        <v>83</v>
      </c>
      <c r="AZ2326" s="105">
        <f>_xll.qlInterestRateIndexFixingDate(Currency&amp;"ibor"&amp;Tenor,BA2326,Trigger)</f>
        <v>55624</v>
      </c>
      <c r="BA2326" s="105">
        <f>_xll.qlCalendarAdvance(Calendar,BA2325,AY2326,"f",,Trigger)</f>
        <v>55626</v>
      </c>
      <c r="BB2326" s="105">
        <f>_xll.qlInterestRateIndexMaturity(Currency&amp;"ibor"&amp;Tenor,BA2326,Trigger)</f>
        <v>55991</v>
      </c>
      <c r="BC2326" s="257">
        <f>_xll.qlIndexFixing($AC$5,AZ2326,TRUE,_xll.ohTrigger(Trigger,Trigger12M))</f>
        <v>1.3889989796441071E-2</v>
      </c>
      <c r="BD2326" s="257">
        <f>_xll.qlIndexFixing($BE$1,AZ2326,TRUE,_xll.ohTrigger(Trigger,Trigger12M))</f>
        <v>1.3686507661035852E-2</v>
      </c>
    </row>
    <row r="2327" spans="51:56" ht="11.25" customHeight="1" x14ac:dyDescent="0.25">
      <c r="AY2327" s="106" t="s">
        <v>83</v>
      </c>
      <c r="AZ2327" s="105">
        <f>_xll.qlInterestRateIndexFixingDate(Currency&amp;"ibor"&amp;Tenor,BA2327,Trigger)</f>
        <v>55627</v>
      </c>
      <c r="BA2327" s="105">
        <f>_xll.qlCalendarAdvance(Calendar,BA2326,AY2327,"f",,Trigger)</f>
        <v>55633</v>
      </c>
      <c r="BB2327" s="105">
        <f>_xll.qlInterestRateIndexMaturity(Currency&amp;"ibor"&amp;Tenor,BA2327,Trigger)</f>
        <v>55998</v>
      </c>
      <c r="BC2327" s="257">
        <f>_xll.qlIndexFixing($AC$5,AZ2327,TRUE,_xll.ohTrigger(Trigger,Trigger12M))</f>
        <v>1.3882245005741901E-2</v>
      </c>
      <c r="BD2327" s="257">
        <f>_xll.qlIndexFixing($BE$1,AZ2327,TRUE,_xll.ohTrigger(Trigger,Trigger12M))</f>
        <v>1.3681890705166178E-2</v>
      </c>
    </row>
    <row r="2328" spans="51:56" ht="11.25" customHeight="1" x14ac:dyDescent="0.25">
      <c r="AY2328" s="106" t="s">
        <v>83</v>
      </c>
      <c r="AZ2328" s="105">
        <f>_xll.qlInterestRateIndexFixingDate(Currency&amp;"ibor"&amp;Tenor,BA2328,Trigger)</f>
        <v>55638</v>
      </c>
      <c r="BA2328" s="105">
        <f>_xll.qlCalendarAdvance(Calendar,BA2327,AY2328,"f",,Trigger)</f>
        <v>55641</v>
      </c>
      <c r="BB2328" s="105">
        <f>_xll.qlInterestRateIndexMaturity(Currency&amp;"ibor"&amp;Tenor,BA2328,Trigger)</f>
        <v>56006</v>
      </c>
      <c r="BC2328" s="257">
        <f>_xll.qlIndexFixing($AC$5,AZ2328,TRUE,_xll.ohTrigger(Trigger,Trigger12M))</f>
        <v>1.3873384403215137E-2</v>
      </c>
      <c r="BD2328" s="257">
        <f>_xll.qlIndexFixing($BE$1,AZ2328,TRUE,_xll.ohTrigger(Trigger,Trigger12M))</f>
        <v>1.3676593078534886E-2</v>
      </c>
    </row>
    <row r="2329" spans="51:56" ht="11.25" customHeight="1" x14ac:dyDescent="0.25">
      <c r="AY2329" s="106" t="s">
        <v>83</v>
      </c>
      <c r="AZ2329" s="105">
        <f>_xll.qlInterestRateIndexFixingDate(Currency&amp;"ibor"&amp;Tenor,BA2329,Trigger)</f>
        <v>55646</v>
      </c>
      <c r="BA2329" s="105">
        <f>_xll.qlCalendarAdvance(Calendar,BA2328,AY2329,"f",,Trigger)</f>
        <v>55648</v>
      </c>
      <c r="BB2329" s="105">
        <f>_xll.qlInterestRateIndexMaturity(Currency&amp;"ibor"&amp;Tenor,BA2329,Trigger)</f>
        <v>56013</v>
      </c>
      <c r="BC2329" s="257">
        <f>_xll.qlIndexFixing($AC$5,AZ2329,TRUE,_xll.ohTrigger(Trigger,Trigger12M))</f>
        <v>1.3865623139693957E-2</v>
      </c>
      <c r="BD2329" s="257">
        <f>_xll.qlIndexFixing($BE$1,AZ2329,TRUE,_xll.ohTrigger(Trigger,Trigger12M))</f>
        <v>1.3671939164360523E-2</v>
      </c>
    </row>
    <row r="2330" spans="51:56" ht="11.25" customHeight="1" x14ac:dyDescent="0.25">
      <c r="AY2330" s="106" t="s">
        <v>83</v>
      </c>
      <c r="AZ2330" s="105">
        <f>_xll.qlInterestRateIndexFixingDate(Currency&amp;"ibor"&amp;Tenor,BA2330,Trigger)</f>
        <v>55653</v>
      </c>
      <c r="BA2330" s="105">
        <f>_xll.qlCalendarAdvance(Calendar,BA2329,AY2330,"f",,Trigger)</f>
        <v>55655</v>
      </c>
      <c r="BB2330" s="105">
        <f>_xll.qlInterestRateIndexMaturity(Currency&amp;"ibor"&amp;Tenor,BA2330,Trigger)</f>
        <v>56020</v>
      </c>
      <c r="BC2330" s="257">
        <f>_xll.qlIndexFixing($AC$5,AZ2330,TRUE,_xll.ohTrigger(Trigger,Trigger12M))</f>
        <v>1.3857854189138423E-2</v>
      </c>
      <c r="BD2330" s="257">
        <f>_xll.qlIndexFixing($BE$1,AZ2330,TRUE,_xll.ohTrigger(Trigger,Trigger12M))</f>
        <v>1.3667267970163486E-2</v>
      </c>
    </row>
    <row r="2331" spans="51:56" ht="11.25" customHeight="1" x14ac:dyDescent="0.25">
      <c r="AY2331" s="106" t="s">
        <v>83</v>
      </c>
      <c r="AZ2331" s="105">
        <f>_xll.qlInterestRateIndexFixingDate(Currency&amp;"ibor"&amp;Tenor,BA2331,Trigger)</f>
        <v>55660</v>
      </c>
      <c r="BA2331" s="105">
        <f>_xll.qlCalendarAdvance(Calendar,BA2330,AY2331,"f",,Trigger)</f>
        <v>55662</v>
      </c>
      <c r="BB2331" s="105">
        <f>_xll.qlInterestRateIndexMaturity(Currency&amp;"ibor"&amp;Tenor,BA2331,Trigger)</f>
        <v>56027</v>
      </c>
      <c r="BC2331" s="257">
        <f>_xll.qlIndexFixing($AC$5,AZ2331,TRUE,_xll.ohTrigger(Trigger,Trigger12M))</f>
        <v>1.3850077551729215E-2</v>
      </c>
      <c r="BD2331" s="257">
        <f>_xll.qlIndexFixing($BE$1,AZ2331,TRUE,_xll.ohTrigger(Trigger,Trigger12M))</f>
        <v>1.3662579475064697E-2</v>
      </c>
    </row>
    <row r="2332" spans="51:56" ht="11.25" customHeight="1" x14ac:dyDescent="0.25">
      <c r="AY2332" s="106" t="s">
        <v>83</v>
      </c>
      <c r="AZ2332" s="105">
        <f>_xll.qlInterestRateIndexFixingDate(Currency&amp;"ibor"&amp;Tenor,BA2332,Trigger)</f>
        <v>55667</v>
      </c>
      <c r="BA2332" s="105">
        <f>_xll.qlCalendarAdvance(Calendar,BA2331,AY2332,"f",,Trigger)</f>
        <v>55669</v>
      </c>
      <c r="BB2332" s="105">
        <f>_xll.qlInterestRateIndexMaturity(Currency&amp;"ibor"&amp;Tenor,BA2332,Trigger)</f>
        <v>56034</v>
      </c>
      <c r="BC2332" s="257">
        <f>_xll.qlIndexFixing($AC$5,AZ2332,TRUE,_xll.ohTrigger(Trigger,Trigger12M))</f>
        <v>1.3842293227645698E-2</v>
      </c>
      <c r="BD2332" s="257">
        <f>_xll.qlIndexFixing($BE$1,AZ2332,TRUE,_xll.ohTrigger(Trigger,Trigger12M))</f>
        <v>1.3657873658186609E-2</v>
      </c>
    </row>
    <row r="2333" spans="51:56" ht="11.25" customHeight="1" x14ac:dyDescent="0.25">
      <c r="AY2333" s="106" t="s">
        <v>83</v>
      </c>
      <c r="AZ2333" s="105">
        <f>_xll.qlInterestRateIndexFixingDate(Currency&amp;"ibor"&amp;Tenor,BA2333,Trigger)</f>
        <v>55674</v>
      </c>
      <c r="BA2333" s="105">
        <f>_xll.qlCalendarAdvance(Calendar,BA2332,AY2333,"f",,Trigger)</f>
        <v>55676</v>
      </c>
      <c r="BB2333" s="105">
        <f>_xll.qlInterestRateIndexMaturity(Currency&amp;"ibor"&amp;Tenor,BA2333,Trigger)</f>
        <v>56041</v>
      </c>
      <c r="BC2333" s="257">
        <f>_xll.qlIndexFixing($AC$5,AZ2333,TRUE,_xll.ohTrigger(Trigger,Trigger12M))</f>
        <v>1.3832805603556373E-2</v>
      </c>
      <c r="BD2333" s="257">
        <f>_xll.qlIndexFixing($BE$1,AZ2333,TRUE,_xll.ohTrigger(Trigger,Trigger12M))</f>
        <v>1.3653150498651456E-2</v>
      </c>
    </row>
    <row r="2334" spans="51:56" ht="11.25" customHeight="1" x14ac:dyDescent="0.25">
      <c r="AY2334" s="106" t="s">
        <v>83</v>
      </c>
      <c r="AZ2334" s="105">
        <f>_xll.qlInterestRateIndexFixingDate(Currency&amp;"ibor"&amp;Tenor,BA2334,Trigger)</f>
        <v>55681</v>
      </c>
      <c r="BA2334" s="105">
        <f>_xll.qlCalendarAdvance(Calendar,BA2333,AY2334,"f",,Trigger)</f>
        <v>55683</v>
      </c>
      <c r="BB2334" s="105">
        <f>_xll.qlInterestRateIndexMaturity(Currency&amp;"ibor"&amp;Tenor,BA2334,Trigger)</f>
        <v>56048</v>
      </c>
      <c r="BC2334" s="257">
        <f>_xll.qlIndexFixing($AC$5,AZ2334,TRUE,_xll.ohTrigger(Trigger,Trigger12M))</f>
        <v>1.3823908124337226E-2</v>
      </c>
      <c r="BD2334" s="257">
        <f>_xll.qlIndexFixing($BE$1,AZ2334,TRUE,_xll.ohTrigger(Trigger,Trigger12M))</f>
        <v>1.3648409975584324E-2</v>
      </c>
    </row>
    <row r="2335" spans="51:56" ht="11.25" customHeight="1" x14ac:dyDescent="0.25">
      <c r="AY2335" s="106" t="s">
        <v>83</v>
      </c>
      <c r="AZ2335" s="105">
        <f>_xll.qlInterestRateIndexFixingDate(Currency&amp;"ibor"&amp;Tenor,BA2335,Trigger)</f>
        <v>55688</v>
      </c>
      <c r="BA2335" s="105">
        <f>_xll.qlCalendarAdvance(Calendar,BA2334,AY2335,"f",,Trigger)</f>
        <v>55690</v>
      </c>
      <c r="BB2335" s="105">
        <f>_xll.qlInterestRateIndexMaturity(Currency&amp;"ibor"&amp;Tenor,BA2335,Trigger)</f>
        <v>56055</v>
      </c>
      <c r="BC2335" s="257">
        <f>_xll.qlIndexFixing($AC$5,AZ2335,TRUE,_xll.ohTrigger(Trigger,Trigger12M))</f>
        <v>1.3815002075579355E-2</v>
      </c>
      <c r="BD2335" s="257">
        <f>_xll.qlIndexFixing($BE$1,AZ2335,TRUE,_xll.ohTrigger(Trigger,Trigger12M))</f>
        <v>1.3643652068111165E-2</v>
      </c>
    </row>
    <row r="2336" spans="51:56" ht="11.25" customHeight="1" x14ac:dyDescent="0.25">
      <c r="AY2336" s="106" t="s">
        <v>83</v>
      </c>
      <c r="AZ2336" s="105">
        <f>_xll.qlInterestRateIndexFixingDate(Currency&amp;"ibor"&amp;Tenor,BA2336,Trigger)</f>
        <v>55695</v>
      </c>
      <c r="BA2336" s="105">
        <f>_xll.qlCalendarAdvance(Calendar,BA2335,AY2336,"f",,Trigger)</f>
        <v>55697</v>
      </c>
      <c r="BB2336" s="105">
        <f>_xll.qlInterestRateIndexMaturity(Currency&amp;"ibor"&amp;Tenor,BA2336,Trigger)</f>
        <v>56062</v>
      </c>
      <c r="BC2336" s="257">
        <f>_xll.qlIndexFixing($AC$5,AZ2336,TRUE,_xll.ohTrigger(Trigger,Trigger12M))</f>
        <v>1.3806087457513591E-2</v>
      </c>
      <c r="BD2336" s="257">
        <f>_xll.qlIndexFixing($BE$1,AZ2336,TRUE,_xll.ohTrigger(Trigger,Trigger12M))</f>
        <v>1.3638876755359035E-2</v>
      </c>
    </row>
    <row r="2337" spans="51:56" ht="11.25" customHeight="1" x14ac:dyDescent="0.25">
      <c r="AY2337" s="106" t="s">
        <v>83</v>
      </c>
      <c r="AZ2337" s="105">
        <f>_xll.qlInterestRateIndexFixingDate(Currency&amp;"ibor"&amp;Tenor,BA2337,Trigger)</f>
        <v>55702</v>
      </c>
      <c r="BA2337" s="105">
        <f>_xll.qlCalendarAdvance(Calendar,BA2336,AY2337,"f",,Trigger)</f>
        <v>55704</v>
      </c>
      <c r="BB2337" s="105">
        <f>_xll.qlInterestRateIndexMaturity(Currency&amp;"ibor"&amp;Tenor,BA2337,Trigger)</f>
        <v>56069</v>
      </c>
      <c r="BC2337" s="257">
        <f>_xll.qlIndexFixing($AC$5,AZ2337,TRUE,_xll.ohTrigger(Trigger,Trigger12M))</f>
        <v>1.3797164270370326E-2</v>
      </c>
      <c r="BD2337" s="257">
        <f>_xll.qlIndexFixing($BE$1,AZ2337,TRUE,_xll.ohTrigger(Trigger,Trigger12M))</f>
        <v>1.3634084016456082E-2</v>
      </c>
    </row>
    <row r="2338" spans="51:56" ht="11.25" customHeight="1" x14ac:dyDescent="0.25">
      <c r="AY2338" s="106" t="s">
        <v>83</v>
      </c>
      <c r="AZ2338" s="105">
        <f>_xll.qlInterestRateIndexFixingDate(Currency&amp;"ibor"&amp;Tenor,BA2338,Trigger)</f>
        <v>55709</v>
      </c>
      <c r="BA2338" s="105">
        <f>_xll.qlCalendarAdvance(Calendar,BA2337,AY2338,"f",,Trigger)</f>
        <v>55711</v>
      </c>
      <c r="BB2338" s="105">
        <f>_xll.qlInterestRateIndexMaturity(Currency&amp;"ibor"&amp;Tenor,BA2338,Trigger)</f>
        <v>56076</v>
      </c>
      <c r="BC2338" s="257">
        <f>_xll.qlIndexFixing($AC$5,AZ2338,TRUE,_xll.ohTrigger(Trigger,Trigger12M))</f>
        <v>1.3788232514380386E-2</v>
      </c>
      <c r="BD2338" s="257">
        <f>_xll.qlIndexFixing($BE$1,AZ2338,TRUE,_xll.ohTrigger(Trigger,Trigger12M))</f>
        <v>1.3629273830532205E-2</v>
      </c>
    </row>
    <row r="2339" spans="51:56" ht="11.25" customHeight="1" x14ac:dyDescent="0.25">
      <c r="AY2339" s="106" t="s">
        <v>83</v>
      </c>
      <c r="AZ2339" s="105">
        <f>_xll.qlInterestRateIndexFixingDate(Currency&amp;"ibor"&amp;Tenor,BA2339,Trigger)</f>
        <v>55716</v>
      </c>
      <c r="BA2339" s="105">
        <f>_xll.qlCalendarAdvance(Calendar,BA2338,AY2339,"f",,Trigger)</f>
        <v>55718</v>
      </c>
      <c r="BB2339" s="105">
        <f>_xll.qlInterestRateIndexMaturity(Currency&amp;"ibor"&amp;Tenor,BA2339,Trigger)</f>
        <v>56083</v>
      </c>
      <c r="BC2339" s="257">
        <f>_xll.qlIndexFixing($AC$5,AZ2339,TRUE,_xll.ohTrigger(Trigger,Trigger12M))</f>
        <v>1.3779292189774384E-2</v>
      </c>
      <c r="BD2339" s="257">
        <f>_xll.qlIndexFixing($BE$1,AZ2339,TRUE,_xll.ohTrigger(Trigger,Trigger12M))</f>
        <v>1.3624446176718617E-2</v>
      </c>
    </row>
    <row r="2340" spans="51:56" ht="11.25" customHeight="1" x14ac:dyDescent="0.25">
      <c r="AY2340" s="106" t="s">
        <v>83</v>
      </c>
      <c r="AZ2340" s="105">
        <f>_xll.qlInterestRateIndexFixingDate(Currency&amp;"ibor"&amp;Tenor,BA2340,Trigger)</f>
        <v>55723</v>
      </c>
      <c r="BA2340" s="105">
        <f>_xll.qlCalendarAdvance(Calendar,BA2339,AY2340,"f",,Trigger)</f>
        <v>55725</v>
      </c>
      <c r="BB2340" s="105">
        <f>_xll.qlInterestRateIndexMaturity(Currency&amp;"ibor"&amp;Tenor,BA2340,Trigger)</f>
        <v>56090</v>
      </c>
      <c r="BC2340" s="257">
        <f>_xll.qlIndexFixing($AC$5,AZ2340,TRUE,_xll.ohTrigger(Trigger,Trigger12M))</f>
        <v>1.3770343296784242E-2</v>
      </c>
      <c r="BD2340" s="257">
        <f>_xll.qlIndexFixing($BE$1,AZ2340,TRUE,_xll.ohTrigger(Trigger,Trigger12M))</f>
        <v>1.3619601034147629E-2</v>
      </c>
    </row>
    <row r="2341" spans="51:56" ht="11.25" customHeight="1" x14ac:dyDescent="0.25">
      <c r="AY2341" s="106" t="s">
        <v>83</v>
      </c>
      <c r="AZ2341" s="105">
        <f>_xll.qlInterestRateIndexFixingDate(Currency&amp;"ibor"&amp;Tenor,BA2341,Trigger)</f>
        <v>55730</v>
      </c>
      <c r="BA2341" s="105">
        <f>_xll.qlCalendarAdvance(Calendar,BA2340,AY2341,"f",,Trigger)</f>
        <v>55732</v>
      </c>
      <c r="BB2341" s="105">
        <f>_xll.qlInterestRateIndexMaturity(Currency&amp;"ibor"&amp;Tenor,BA2341,Trigger)</f>
        <v>56097</v>
      </c>
      <c r="BC2341" s="257">
        <f>_xll.qlIndexFixing($AC$5,AZ2341,TRUE,_xll.ohTrigger(Trigger,Trigger12M))</f>
        <v>1.3761385835641009E-2</v>
      </c>
      <c r="BD2341" s="257">
        <f>_xll.qlIndexFixing($BE$1,AZ2341,TRUE,_xll.ohTrigger(Trigger,Trigger12M))</f>
        <v>1.3614738381953082E-2</v>
      </c>
    </row>
    <row r="2342" spans="51:56" ht="11.25" customHeight="1" x14ac:dyDescent="0.25">
      <c r="AY2342" s="106" t="s">
        <v>83</v>
      </c>
      <c r="AZ2342" s="105">
        <f>_xll.qlInterestRateIndexFixingDate(Currency&amp;"ibor"&amp;Tenor,BA2342,Trigger)</f>
        <v>55737</v>
      </c>
      <c r="BA2342" s="105">
        <f>_xll.qlCalendarAdvance(Calendar,BA2341,AY2342,"f",,Trigger)</f>
        <v>55739</v>
      </c>
      <c r="BB2342" s="105">
        <f>_xll.qlInterestRateIndexMaturity(Currency&amp;"ibor"&amp;Tenor,BA2342,Trigger)</f>
        <v>56104</v>
      </c>
      <c r="BC2342" s="257">
        <f>_xll.qlIndexFixing($AC$5,AZ2342,TRUE,_xll.ohTrigger(Trigger,Trigger12M))</f>
        <v>1.3752419806576389E-2</v>
      </c>
      <c r="BD2342" s="257">
        <f>_xll.qlIndexFixing($BE$1,AZ2342,TRUE,_xll.ohTrigger(Trigger,Trigger12M))</f>
        <v>1.3609858199269692E-2</v>
      </c>
    </row>
    <row r="2343" spans="51:56" ht="11.25" customHeight="1" x14ac:dyDescent="0.25">
      <c r="AY2343" s="106" t="s">
        <v>83</v>
      </c>
      <c r="AZ2343" s="105">
        <f>_xll.qlInterestRateIndexFixingDate(Currency&amp;"ibor"&amp;Tenor,BA2343,Trigger)</f>
        <v>55744</v>
      </c>
      <c r="BA2343" s="105">
        <f>_xll.qlCalendarAdvance(Calendar,BA2342,AY2343,"f",,Trigger)</f>
        <v>55746</v>
      </c>
      <c r="BB2343" s="105">
        <f>_xll.qlInterestRateIndexMaturity(Currency&amp;"ibor"&amp;Tenor,BA2343,Trigger)</f>
        <v>56111</v>
      </c>
      <c r="BC2343" s="257">
        <f>_xll.qlIndexFixing($AC$5,AZ2343,TRUE,_xll.ohTrigger(Trigger,Trigger12M))</f>
        <v>1.374344520982209E-2</v>
      </c>
      <c r="BD2343" s="257">
        <f>_xll.qlIndexFixing($BE$1,AZ2343,TRUE,_xll.ohTrigger(Trigger,Trigger12M))</f>
        <v>1.3604960465234151E-2</v>
      </c>
    </row>
    <row r="2344" spans="51:56" ht="11.25" customHeight="1" x14ac:dyDescent="0.25">
      <c r="AY2344" s="106" t="s">
        <v>83</v>
      </c>
      <c r="AZ2344" s="105">
        <f>_xll.qlInterestRateIndexFixingDate(Currency&amp;"ibor"&amp;Tenor,BA2344,Trigger)</f>
        <v>55751</v>
      </c>
      <c r="BA2344" s="105">
        <f>_xll.qlCalendarAdvance(Calendar,BA2343,AY2344,"f",,Trigger)</f>
        <v>55753</v>
      </c>
      <c r="BB2344" s="105">
        <f>_xll.qlInterestRateIndexMaturity(Currency&amp;"ibor"&amp;Tenor,BA2344,Trigger)</f>
        <v>56118</v>
      </c>
      <c r="BC2344" s="257">
        <f>_xll.qlIndexFixing($AC$5,AZ2344,TRUE,_xll.ohTrigger(Trigger,Trigger12M))</f>
        <v>1.3734462045610471E-2</v>
      </c>
      <c r="BD2344" s="257">
        <f>_xll.qlIndexFixing($BE$1,AZ2344,TRUE,_xll.ohTrigger(Trigger,Trigger12M))</f>
        <v>1.3600045158984241E-2</v>
      </c>
    </row>
    <row r="2345" spans="51:56" ht="11.25" customHeight="1" x14ac:dyDescent="0.25">
      <c r="AY2345" s="106" t="s">
        <v>83</v>
      </c>
      <c r="AZ2345" s="105">
        <f>_xll.qlInterestRateIndexFixingDate(Currency&amp;"ibor"&amp;Tenor,BA2345,Trigger)</f>
        <v>55758</v>
      </c>
      <c r="BA2345" s="105">
        <f>_xll.qlCalendarAdvance(Calendar,BA2344,AY2345,"f",,Trigger)</f>
        <v>55760</v>
      </c>
      <c r="BB2345" s="105">
        <f>_xll.qlInterestRateIndexMaturity(Currency&amp;"ibor"&amp;Tenor,BA2345,Trigger)</f>
        <v>56125</v>
      </c>
      <c r="BC2345" s="257">
        <f>_xll.qlIndexFixing($AC$5,AZ2345,TRUE,_xll.ohTrigger(Trigger,Trigger12M))</f>
        <v>1.3725470314173677E-2</v>
      </c>
      <c r="BD2345" s="257">
        <f>_xll.qlIndexFixing($BE$1,AZ2345,TRUE,_xll.ohTrigger(Trigger,Trigger12M))</f>
        <v>1.3595112259658622E-2</v>
      </c>
    </row>
    <row r="2346" spans="51:56" ht="11.25" customHeight="1" x14ac:dyDescent="0.25">
      <c r="AY2346" s="106" t="s">
        <v>83</v>
      </c>
      <c r="AZ2346" s="105">
        <f>_xll.qlInterestRateIndexFixingDate(Currency&amp;"ibor"&amp;Tenor,BA2346,Trigger)</f>
        <v>55765</v>
      </c>
      <c r="BA2346" s="105">
        <f>_xll.qlCalendarAdvance(Calendar,BA2345,AY2346,"f",,Trigger)</f>
        <v>55767</v>
      </c>
      <c r="BB2346" s="105">
        <f>_xll.qlInterestRateIndexMaturity(Currency&amp;"ibor"&amp;Tenor,BA2346,Trigger)</f>
        <v>56132</v>
      </c>
      <c r="BC2346" s="257">
        <f>_xll.qlIndexFixing($AC$5,AZ2346,TRUE,_xll.ohTrigger(Trigger,Trigger12M))</f>
        <v>1.3716470015744725E-2</v>
      </c>
      <c r="BD2346" s="257">
        <f>_xll.qlIndexFixing($BE$1,AZ2346,TRUE,_xll.ohTrigger(Trigger,Trigger12M))</f>
        <v>1.3590161746398583E-2</v>
      </c>
    </row>
    <row r="2347" spans="51:56" ht="11.25" customHeight="1" x14ac:dyDescent="0.25">
      <c r="AY2347" s="106" t="s">
        <v>83</v>
      </c>
      <c r="AZ2347" s="105">
        <f>_xll.qlInterestRateIndexFixingDate(Currency&amp;"ibor"&amp;Tenor,BA2347,Trigger)</f>
        <v>55772</v>
      </c>
      <c r="BA2347" s="105">
        <f>_xll.qlCalendarAdvance(Calendar,BA2346,AY2347,"f",,Trigger)</f>
        <v>55774</v>
      </c>
      <c r="BB2347" s="105">
        <f>_xll.qlInterestRateIndexMaturity(Currency&amp;"ibor"&amp;Tenor,BA2347,Trigger)</f>
        <v>56139</v>
      </c>
      <c r="BC2347" s="257">
        <f>_xll.qlIndexFixing($AC$5,AZ2347,TRUE,_xll.ohTrigger(Trigger,Trigger12M))</f>
        <v>1.3707461150555759E-2</v>
      </c>
      <c r="BD2347" s="257">
        <f>_xll.qlIndexFixing($BE$1,AZ2347,TRUE,_xll.ohTrigger(Trigger,Trigger12M))</f>
        <v>1.3585193598344973E-2</v>
      </c>
    </row>
    <row r="2348" spans="51:56" ht="11.25" customHeight="1" x14ac:dyDescent="0.25">
      <c r="AY2348" s="106" t="s">
        <v>83</v>
      </c>
      <c r="AZ2348" s="105">
        <f>_xll.qlInterestRateIndexFixingDate(Currency&amp;"ibor"&amp;Tenor,BA2348,Trigger)</f>
        <v>55779</v>
      </c>
      <c r="BA2348" s="105">
        <f>_xll.qlCalendarAdvance(Calendar,BA2347,AY2348,"f",,Trigger)</f>
        <v>55781</v>
      </c>
      <c r="BB2348" s="105">
        <f>_xll.qlInterestRateIndexMaturity(Currency&amp;"ibor"&amp;Tenor,BA2348,Trigger)</f>
        <v>56146</v>
      </c>
      <c r="BC2348" s="257">
        <f>_xll.qlIndexFixing($AC$5,AZ2348,TRUE,_xll.ohTrigger(Trigger,Trigger12M))</f>
        <v>1.3698443718840018E-2</v>
      </c>
      <c r="BD2348" s="257">
        <f>_xll.qlIndexFixing($BE$1,AZ2348,TRUE,_xll.ohTrigger(Trigger,Trigger12M))</f>
        <v>1.358020779464127E-2</v>
      </c>
    </row>
    <row r="2349" spans="51:56" ht="11.25" customHeight="1" x14ac:dyDescent="0.25">
      <c r="AY2349" s="106" t="s">
        <v>83</v>
      </c>
      <c r="AZ2349" s="105">
        <f>_xll.qlInterestRateIndexFixingDate(Currency&amp;"ibor"&amp;Tenor,BA2349,Trigger)</f>
        <v>55786</v>
      </c>
      <c r="BA2349" s="105">
        <f>_xll.qlCalendarAdvance(Calendar,BA2348,AY2349,"f",,Trigger)</f>
        <v>55788</v>
      </c>
      <c r="BB2349" s="105">
        <f>_xll.qlInterestRateIndexMaturity(Currency&amp;"ibor"&amp;Tenor,BA2349,Trigger)</f>
        <v>56153</v>
      </c>
      <c r="BC2349" s="257">
        <f>_xll.qlIndexFixing($AC$5,AZ2349,TRUE,_xll.ohTrigger(Trigger,Trigger12M))</f>
        <v>1.3689417720830739E-2</v>
      </c>
      <c r="BD2349" s="257">
        <f>_xll.qlIndexFixing($BE$1,AZ2349,TRUE,_xll.ohTrigger(Trigger,Trigger12M))</f>
        <v>1.3575204314432049E-2</v>
      </c>
    </row>
    <row r="2350" spans="51:56" ht="11.25" customHeight="1" x14ac:dyDescent="0.25">
      <c r="AY2350" s="106" t="s">
        <v>83</v>
      </c>
      <c r="AZ2350" s="105">
        <f>_xll.qlInterestRateIndexFixingDate(Currency&amp;"ibor"&amp;Tenor,BA2350,Trigger)</f>
        <v>55793</v>
      </c>
      <c r="BA2350" s="105">
        <f>_xll.qlCalendarAdvance(Calendar,BA2349,AY2350,"f",,Trigger)</f>
        <v>55795</v>
      </c>
      <c r="BB2350" s="105">
        <f>_xll.qlInterestRateIndexMaturity(Currency&amp;"ibor"&amp;Tenor,BA2350,Trigger)</f>
        <v>56160</v>
      </c>
      <c r="BC2350" s="257">
        <f>_xll.qlIndexFixing($AC$5,AZ2350,TRUE,_xll.ohTrigger(Trigger,Trigger12M))</f>
        <v>1.3680383156761381E-2</v>
      </c>
      <c r="BD2350" s="257">
        <f>_xll.qlIndexFixing($BE$1,AZ2350,TRUE,_xll.ohTrigger(Trigger,Trigger12M))</f>
        <v>1.3570183136862757E-2</v>
      </c>
    </row>
    <row r="2351" spans="51:56" ht="11.25" customHeight="1" x14ac:dyDescent="0.25">
      <c r="AY2351" s="106" t="s">
        <v>83</v>
      </c>
      <c r="AZ2351" s="105">
        <f>_xll.qlInterestRateIndexFixingDate(Currency&amp;"ibor"&amp;Tenor,BA2351,Trigger)</f>
        <v>55800</v>
      </c>
      <c r="BA2351" s="105">
        <f>_xll.qlCalendarAdvance(Calendar,BA2350,AY2351,"f",,Trigger)</f>
        <v>55802</v>
      </c>
      <c r="BB2351" s="105">
        <f>_xll.qlInterestRateIndexMaturity(Currency&amp;"ibor"&amp;Tenor,BA2351,Trigger)</f>
        <v>56167</v>
      </c>
      <c r="BC2351" s="257">
        <f>_xll.qlIndexFixing($AC$5,AZ2351,TRUE,_xll.ohTrigger(Trigger,Trigger12M))</f>
        <v>1.3671340026865181E-2</v>
      </c>
      <c r="BD2351" s="257">
        <f>_xll.qlIndexFixing($BE$1,AZ2351,TRUE,_xll.ohTrigger(Trigger,Trigger12M))</f>
        <v>1.3565144241080813E-2</v>
      </c>
    </row>
    <row r="2352" spans="51:56" ht="11.25" customHeight="1" x14ac:dyDescent="0.25">
      <c r="AY2352" s="106" t="s">
        <v>83</v>
      </c>
      <c r="AZ2352" s="105">
        <f>_xll.qlInterestRateIndexFixingDate(Currency&amp;"ibor"&amp;Tenor,BA2352,Trigger)</f>
        <v>55807</v>
      </c>
      <c r="BA2352" s="105">
        <f>_xll.qlCalendarAdvance(Calendar,BA2351,AY2352,"f",,Trigger)</f>
        <v>55809</v>
      </c>
      <c r="BB2352" s="105">
        <f>_xll.qlInterestRateIndexMaturity(Currency&amp;"ibor"&amp;Tenor,BA2352,Trigger)</f>
        <v>56174</v>
      </c>
      <c r="BC2352" s="257">
        <f>_xll.qlIndexFixing($AC$5,AZ2352,TRUE,_xll.ohTrigger(Trigger,Trigger12M))</f>
        <v>1.3662288331376908E-2</v>
      </c>
      <c r="BD2352" s="257">
        <f>_xll.qlIndexFixing($BE$1,AZ2352,TRUE,_xll.ohTrigger(Trigger,Trigger12M))</f>
        <v>1.3560087606235172E-2</v>
      </c>
    </row>
    <row r="2353" spans="51:56" ht="11.25" customHeight="1" x14ac:dyDescent="0.25">
      <c r="AY2353" s="106" t="s">
        <v>83</v>
      </c>
      <c r="AZ2353" s="105">
        <f>_xll.qlInterestRateIndexFixingDate(Currency&amp;"ibor"&amp;Tenor,BA2353,Trigger)</f>
        <v>55814</v>
      </c>
      <c r="BA2353" s="105">
        <f>_xll.qlCalendarAdvance(Calendar,BA2352,AY2353,"f",,Trigger)</f>
        <v>55816</v>
      </c>
      <c r="BB2353" s="105">
        <f>_xll.qlInterestRateIndexMaturity(Currency&amp;"ibor"&amp;Tenor,BA2353,Trigger)</f>
        <v>56181</v>
      </c>
      <c r="BC2353" s="257">
        <f>_xll.qlIndexFixing($AC$5,AZ2353,TRUE,_xll.ohTrigger(Trigger,Trigger12M))</f>
        <v>1.3653228070529584E-2</v>
      </c>
      <c r="BD2353" s="257">
        <f>_xll.qlIndexFixing($BE$1,AZ2353,TRUE,_xll.ohTrigger(Trigger,Trigger12M))</f>
        <v>1.3555013211475226E-2</v>
      </c>
    </row>
    <row r="2354" spans="51:56" ht="11.25" customHeight="1" x14ac:dyDescent="0.25">
      <c r="AY2354" s="106" t="s">
        <v>83</v>
      </c>
      <c r="AZ2354" s="105">
        <f>_xll.qlInterestRateIndexFixingDate(Currency&amp;"ibor"&amp;Tenor,BA2354,Trigger)</f>
        <v>55821</v>
      </c>
      <c r="BA2354" s="105">
        <f>_xll.qlCalendarAdvance(Calendar,BA2353,AY2354,"f",,Trigger)</f>
        <v>55823</v>
      </c>
      <c r="BB2354" s="105">
        <f>_xll.qlInterestRateIndexMaturity(Currency&amp;"ibor"&amp;Tenor,BA2354,Trigger)</f>
        <v>56188</v>
      </c>
      <c r="BC2354" s="257">
        <f>_xll.qlIndexFixing($AC$5,AZ2354,TRUE,_xll.ohTrigger(Trigger,Trigger12M))</f>
        <v>1.3644159244558416E-2</v>
      </c>
      <c r="BD2354" s="257">
        <f>_xll.qlIndexFixing($BE$1,AZ2354,TRUE,_xll.ohTrigger(Trigger,Trigger12M))</f>
        <v>1.3549921035952553E-2</v>
      </c>
    </row>
    <row r="2355" spans="51:56" ht="11.25" customHeight="1" x14ac:dyDescent="0.25">
      <c r="AY2355" s="106" t="s">
        <v>83</v>
      </c>
      <c r="AZ2355" s="105">
        <f>_xll.qlInterestRateIndexFixingDate(Currency&amp;"ibor"&amp;Tenor,BA2355,Trigger)</f>
        <v>55828</v>
      </c>
      <c r="BA2355" s="105">
        <f>_xll.qlCalendarAdvance(Calendar,BA2354,AY2355,"f",,Trigger)</f>
        <v>55830</v>
      </c>
      <c r="BB2355" s="105">
        <f>_xll.qlInterestRateIndexMaturity(Currency&amp;"ibor"&amp;Tenor,BA2355,Trigger)</f>
        <v>56195</v>
      </c>
      <c r="BC2355" s="257">
        <f>_xll.qlIndexFixing($AC$5,AZ2355,TRUE,_xll.ohTrigger(Trigger,Trigger12M))</f>
        <v>1.3635081853697519E-2</v>
      </c>
      <c r="BD2355" s="257">
        <f>_xll.qlIndexFixing($BE$1,AZ2355,TRUE,_xll.ohTrigger(Trigger,Trigger12M))</f>
        <v>1.3544811058819613E-2</v>
      </c>
    </row>
    <row r="2356" spans="51:56" ht="11.25" customHeight="1" x14ac:dyDescent="0.25">
      <c r="AY2356" s="106" t="s">
        <v>83</v>
      </c>
      <c r="AZ2356" s="105">
        <f>_xll.qlInterestRateIndexFixingDate(Currency&amp;"ibor"&amp;Tenor,BA2356,Trigger)</f>
        <v>55835</v>
      </c>
      <c r="BA2356" s="105">
        <f>_xll.qlCalendarAdvance(Calendar,BA2355,AY2356,"f",,Trigger)</f>
        <v>55837</v>
      </c>
      <c r="BB2356" s="105">
        <f>_xll.qlInterestRateIndexMaturity(Currency&amp;"ibor"&amp;Tenor,BA2356,Trigger)</f>
        <v>56202</v>
      </c>
      <c r="BC2356" s="257">
        <f>_xll.qlIndexFixing($AC$5,AZ2356,TRUE,_xll.ohTrigger(Trigger,Trigger12M))</f>
        <v>1.3625995898181883E-2</v>
      </c>
      <c r="BD2356" s="257">
        <f>_xll.qlIndexFixing($BE$1,AZ2356,TRUE,_xll.ohTrigger(Trigger,Trigger12M))</f>
        <v>1.3539683259230615E-2</v>
      </c>
    </row>
    <row r="2357" spans="51:56" ht="11.25" customHeight="1" x14ac:dyDescent="0.25">
      <c r="AY2357" s="106" t="s">
        <v>83</v>
      </c>
      <c r="AZ2357" s="105">
        <f>_xll.qlInterestRateIndexFixingDate(Currency&amp;"ibor"&amp;Tenor,BA2357,Trigger)</f>
        <v>55842</v>
      </c>
      <c r="BA2357" s="105">
        <f>_xll.qlCalendarAdvance(Calendar,BA2356,AY2357,"f",,Trigger)</f>
        <v>55844</v>
      </c>
      <c r="BB2357" s="105">
        <f>_xll.qlInterestRateIndexMaturity(Currency&amp;"ibor"&amp;Tenor,BA2357,Trigger)</f>
        <v>56209</v>
      </c>
      <c r="BC2357" s="257">
        <f>_xll.qlIndexFixing($AC$5,AZ2357,TRUE,_xll.ohTrigger(Trigger,Trigger12M))</f>
        <v>1.3616901378245843E-2</v>
      </c>
      <c r="BD2357" s="257">
        <f>_xll.qlIndexFixing($BE$1,AZ2357,TRUE,_xll.ohTrigger(Trigger,Trigger12M))</f>
        <v>1.353453761634108E-2</v>
      </c>
    </row>
    <row r="2358" spans="51:56" ht="11.25" customHeight="1" x14ac:dyDescent="0.25">
      <c r="AY2358" s="106" t="s">
        <v>83</v>
      </c>
      <c r="AZ2358" s="105">
        <f>_xll.qlInterestRateIndexFixingDate(Currency&amp;"ibor"&amp;Tenor,BA2358,Trigger)</f>
        <v>55849</v>
      </c>
      <c r="BA2358" s="105">
        <f>_xll.qlCalendarAdvance(Calendar,BA2357,AY2358,"f",,Trigger)</f>
        <v>55851</v>
      </c>
      <c r="BB2358" s="105">
        <f>_xll.qlInterestRateIndexMaturity(Currency&amp;"ibor"&amp;Tenor,BA2358,Trigger)</f>
        <v>56216</v>
      </c>
      <c r="BC2358" s="257">
        <f>_xll.qlIndexFixing($AC$5,AZ2358,TRUE,_xll.ohTrigger(Trigger,Trigger12M))</f>
        <v>1.3607798294125043E-2</v>
      </c>
      <c r="BD2358" s="257">
        <f>_xll.qlIndexFixing($BE$1,AZ2358,TRUE,_xll.ohTrigger(Trigger,Trigger12M))</f>
        <v>1.3529374109307627E-2</v>
      </c>
    </row>
    <row r="2359" spans="51:56" ht="11.25" customHeight="1" x14ac:dyDescent="0.25">
      <c r="AY2359" s="106" t="s">
        <v>83</v>
      </c>
      <c r="AZ2359" s="105">
        <f>_xll.qlInterestRateIndexFixingDate(Currency&amp;"ibor"&amp;Tenor,BA2359,Trigger)</f>
        <v>55856</v>
      </c>
      <c r="BA2359" s="105">
        <f>_xll.qlCalendarAdvance(Calendar,BA2358,AY2359,"f",,Trigger)</f>
        <v>55858</v>
      </c>
      <c r="BB2359" s="105">
        <f>_xll.qlInterestRateIndexMaturity(Currency&amp;"ibor"&amp;Tenor,BA2359,Trigger)</f>
        <v>56223</v>
      </c>
      <c r="BC2359" s="257">
        <f>_xll.qlIndexFixing($AC$5,AZ2359,TRUE,_xll.ohTrigger(Trigger,Trigger12M))</f>
        <v>1.3598686646054693E-2</v>
      </c>
      <c r="BD2359" s="257">
        <f>_xll.qlIndexFixing($BE$1,AZ2359,TRUE,_xll.ohTrigger(Trigger,Trigger12M))</f>
        <v>1.3524192717288847E-2</v>
      </c>
    </row>
    <row r="2360" spans="51:56" ht="11.25" customHeight="1" x14ac:dyDescent="0.25">
      <c r="AY2360" s="106" t="s">
        <v>83</v>
      </c>
      <c r="AZ2360" s="105">
        <f>_xll.qlInterestRateIndexFixingDate(Currency&amp;"ibor"&amp;Tenor,BA2360,Trigger)</f>
        <v>55863</v>
      </c>
      <c r="BA2360" s="105">
        <f>_xll.qlCalendarAdvance(Calendar,BA2359,AY2360,"f",,Trigger)</f>
        <v>55865</v>
      </c>
      <c r="BB2360" s="105">
        <f>_xll.qlInterestRateIndexMaturity(Currency&amp;"ibor"&amp;Tenor,BA2360,Trigger)</f>
        <v>56230</v>
      </c>
      <c r="BC2360" s="257">
        <f>_xll.qlIndexFixing($AC$5,AZ2360,TRUE,_xll.ohTrigger(Trigger,Trigger12M))</f>
        <v>1.3589566434270881E-2</v>
      </c>
      <c r="BD2360" s="257">
        <f>_xll.qlIndexFixing($BE$1,AZ2360,TRUE,_xll.ohTrigger(Trigger,Trigger12M))</f>
        <v>1.3518993419444203E-2</v>
      </c>
    </row>
    <row r="2361" spans="51:56" ht="11.25" customHeight="1" x14ac:dyDescent="0.25">
      <c r="AY2361" s="106" t="s">
        <v>83</v>
      </c>
      <c r="AZ2361" s="105">
        <f>_xll.qlInterestRateIndexFixingDate(Currency&amp;"ibor"&amp;Tenor,BA2361,Trigger)</f>
        <v>55870</v>
      </c>
      <c r="BA2361" s="105">
        <f>_xll.qlCalendarAdvance(Calendar,BA2360,AY2361,"f",,Trigger)</f>
        <v>55872</v>
      </c>
      <c r="BB2361" s="105">
        <f>_xll.qlInterestRateIndexMaturity(Currency&amp;"ibor"&amp;Tenor,BA2361,Trigger)</f>
        <v>56237</v>
      </c>
      <c r="BC2361" s="257">
        <f>_xll.qlIndexFixing($AC$5,AZ2361,TRUE,_xll.ohTrigger(Trigger,Trigger12M))</f>
        <v>1.358043765900903E-2</v>
      </c>
      <c r="BD2361" s="257">
        <f>_xll.qlIndexFixing($BE$1,AZ2361,TRUE,_xll.ohTrigger(Trigger,Trigger12M))</f>
        <v>1.3513776194934256E-2</v>
      </c>
    </row>
    <row r="2362" spans="51:56" ht="11.25" customHeight="1" x14ac:dyDescent="0.25">
      <c r="AY2362" s="106" t="s">
        <v>83</v>
      </c>
      <c r="AZ2362" s="105">
        <f>_xll.qlInterestRateIndexFixingDate(Currency&amp;"ibor"&amp;Tenor,BA2362,Trigger)</f>
        <v>55876</v>
      </c>
      <c r="BA2362" s="105">
        <f>_xll.qlCalendarAdvance(Calendar,BA2361,AY2362,"f",,Trigger)</f>
        <v>55880</v>
      </c>
      <c r="BB2362" s="105">
        <f>_xll.qlInterestRateIndexMaturity(Currency&amp;"ibor"&amp;Tenor,BA2362,Trigger)</f>
        <v>56247</v>
      </c>
      <c r="BC2362" s="257">
        <f>_xll.qlIndexFixing($AC$5,AZ2362,TRUE,_xll.ohTrigger(Trigger,Trigger12M))</f>
        <v>1.3569358331202734E-2</v>
      </c>
      <c r="BD2362" s="257">
        <f>_xll.qlIndexFixing($BE$1,AZ2362,TRUE,_xll.ohTrigger(Trigger,Trigger12M))</f>
        <v>1.3507524041117351E-2</v>
      </c>
    </row>
    <row r="2363" spans="51:56" ht="11.25" customHeight="1" x14ac:dyDescent="0.25">
      <c r="AY2363" s="106" t="s">
        <v>83</v>
      </c>
      <c r="AZ2363" s="105">
        <f>_xll.qlInterestRateIndexFixingDate(Currency&amp;"ibor"&amp;Tenor,BA2363,Trigger)</f>
        <v>55884</v>
      </c>
      <c r="BA2363" s="105">
        <f>_xll.qlCalendarAdvance(Calendar,BA2362,AY2363,"f",,Trigger)</f>
        <v>55887</v>
      </c>
      <c r="BB2363" s="105">
        <f>_xll.qlInterestRateIndexMaturity(Currency&amp;"ibor"&amp;Tenor,BA2363,Trigger)</f>
        <v>56254</v>
      </c>
      <c r="BC2363" s="257">
        <f>_xll.qlIndexFixing($AC$5,AZ2363,TRUE,_xll.ohTrigger(Trigger,Trigger12M))</f>
        <v>1.3560256231812021E-2</v>
      </c>
      <c r="BD2363" s="257">
        <f>_xll.qlIndexFixing($BE$1,AZ2363,TRUE,_xll.ohTrigger(Trigger,Trigger12M))</f>
        <v>1.3502265345116844E-2</v>
      </c>
    </row>
    <row r="2364" spans="51:56" ht="11.25" customHeight="1" x14ac:dyDescent="0.25">
      <c r="AY2364" s="106" t="s">
        <v>83</v>
      </c>
      <c r="AZ2364" s="105">
        <f>_xll.qlInterestRateIndexFixingDate(Currency&amp;"ibor"&amp;Tenor,BA2364,Trigger)</f>
        <v>55892</v>
      </c>
      <c r="BA2364" s="105">
        <f>_xll.qlCalendarAdvance(Calendar,BA2363,AY2364,"f",,Trigger)</f>
        <v>55894</v>
      </c>
      <c r="BB2364" s="105">
        <f>_xll.qlInterestRateIndexMaturity(Currency&amp;"ibor"&amp;Tenor,BA2364,Trigger)</f>
        <v>56261</v>
      </c>
      <c r="BC2364" s="257">
        <f>_xll.qlIndexFixing($AC$5,AZ2364,TRUE,_xll.ohTrigger(Trigger,Trigger12M))</f>
        <v>1.3551145615797389E-2</v>
      </c>
      <c r="BD2364" s="257">
        <f>_xll.qlIndexFixing($BE$1,AZ2364,TRUE,_xll.ohTrigger(Trigger,Trigger12M))</f>
        <v>1.3496988652803014E-2</v>
      </c>
    </row>
    <row r="2365" spans="51:56" ht="11.25" customHeight="1" x14ac:dyDescent="0.25">
      <c r="AY2365" s="106" t="s">
        <v>83</v>
      </c>
      <c r="AZ2365" s="105">
        <f>_xll.qlInterestRateIndexFixingDate(Currency&amp;"ibor"&amp;Tenor,BA2365,Trigger)</f>
        <v>55899</v>
      </c>
      <c r="BA2365" s="105">
        <f>_xll.qlCalendarAdvance(Calendar,BA2364,AY2365,"f",,Trigger)</f>
        <v>55901</v>
      </c>
      <c r="BB2365" s="105">
        <f>_xll.qlInterestRateIndexMaturity(Currency&amp;"ibor"&amp;Tenor,BA2365,Trigger)</f>
        <v>56268</v>
      </c>
      <c r="BC2365" s="257">
        <f>_xll.qlIndexFixing($AC$5,AZ2365,TRUE,_xll.ohTrigger(Trigger,Trigger12M))</f>
        <v>1.3542026483394944E-2</v>
      </c>
      <c r="BD2365" s="257">
        <f>_xll.qlIndexFixing($BE$1,AZ2365,TRUE,_xll.ohTrigger(Trigger,Trigger12M))</f>
        <v>1.3491693943341956E-2</v>
      </c>
    </row>
    <row r="2366" spans="51:56" ht="11.25" customHeight="1" x14ac:dyDescent="0.25">
      <c r="AY2366" s="107" t="s">
        <v>83</v>
      </c>
      <c r="AZ2366" s="108">
        <f>_xll.qlInterestRateIndexFixingDate(Currency&amp;"ibor"&amp;Tenor,BA2366,Trigger)</f>
        <v>55906</v>
      </c>
      <c r="BA2366" s="108">
        <f>_xll.qlCalendarAdvance(Calendar,BA2365,AY2366,"f",,Trigger)</f>
        <v>55908</v>
      </c>
      <c r="BB2366" s="108">
        <f>_xll.qlInterestRateIndexMaturity(Currency&amp;"ibor"&amp;Tenor,BA2366,Trigger)</f>
        <v>56275</v>
      </c>
      <c r="BC2366" s="259">
        <f>_xll.qlIndexFixing($AC$5,AZ2366,TRUE,_xll.ohTrigger(Trigger,Trigger12M))</f>
        <v>1.3532898834839921E-2</v>
      </c>
      <c r="BD2366" s="259">
        <f>_xll.qlIndexFixing($BE$1,AZ2366,TRUE,_xll.ohTrigger(Trigger,Trigger12M))</f>
        <v>1.3486381195903247E-2</v>
      </c>
    </row>
    <row r="2367" spans="51:56" ht="11.25" customHeight="1" x14ac:dyDescent="0.25">
      <c r="BD2367" s="283"/>
    </row>
    <row r="2368" spans="51:56" ht="11.25" customHeight="1" x14ac:dyDescent="0.25">
      <c r="BD2368" s="283"/>
    </row>
    <row r="2369" spans="56:56" ht="11.25" customHeight="1" x14ac:dyDescent="0.25">
      <c r="BD2369" s="283"/>
    </row>
    <row r="2370" spans="56:56" ht="11.25" customHeight="1" x14ac:dyDescent="0.25">
      <c r="BD2370" s="283"/>
    </row>
    <row r="2371" spans="56:56" ht="11.25" customHeight="1" x14ac:dyDescent="0.25">
      <c r="BD2371" s="283"/>
    </row>
    <row r="2372" spans="56:56" ht="11.25" customHeight="1" x14ac:dyDescent="0.25">
      <c r="BD2372" s="283"/>
    </row>
    <row r="2373" spans="56:56" ht="11.25" customHeight="1" x14ac:dyDescent="0.25">
      <c r="BD2373" s="283"/>
    </row>
    <row r="2374" spans="56:56" ht="11.25" customHeight="1" x14ac:dyDescent="0.25">
      <c r="BD2374" s="283"/>
    </row>
    <row r="2375" spans="56:56" ht="11.25" customHeight="1" x14ac:dyDescent="0.25">
      <c r="BD2375" s="283"/>
    </row>
    <row r="2376" spans="56:56" ht="11.25" customHeight="1" x14ac:dyDescent="0.25">
      <c r="BD2376" s="283"/>
    </row>
    <row r="2377" spans="56:56" ht="11.25" customHeight="1" x14ac:dyDescent="0.25">
      <c r="BD2377" s="283"/>
    </row>
    <row r="2378" spans="56:56" ht="11.25" customHeight="1" x14ac:dyDescent="0.25">
      <c r="BD2378" s="283"/>
    </row>
    <row r="2379" spans="56:56" ht="11.25" customHeight="1" x14ac:dyDescent="0.25">
      <c r="BD2379" s="283"/>
    </row>
    <row r="2380" spans="56:56" ht="11.25" customHeight="1" x14ac:dyDescent="0.25">
      <c r="BD2380" s="283"/>
    </row>
    <row r="2381" spans="56:56" ht="11.25" customHeight="1" x14ac:dyDescent="0.25">
      <c r="BD2381" s="283"/>
    </row>
    <row r="2382" spans="56:56" ht="11.25" customHeight="1" x14ac:dyDescent="0.25">
      <c r="BD2382" s="283"/>
    </row>
    <row r="2383" spans="56:56" ht="11.25" customHeight="1" x14ac:dyDescent="0.25">
      <c r="BD2383" s="283"/>
    </row>
    <row r="2384" spans="56:56" ht="11.25" customHeight="1" x14ac:dyDescent="0.25">
      <c r="BD2384" s="283"/>
    </row>
    <row r="2385" spans="56:56" x14ac:dyDescent="0.25">
      <c r="BD2385" s="283"/>
    </row>
    <row r="2386" spans="56:56" x14ac:dyDescent="0.25">
      <c r="BD2386" s="283"/>
    </row>
    <row r="2387" spans="56:56" x14ac:dyDescent="0.25">
      <c r="BD2387" s="283"/>
    </row>
    <row r="2388" spans="56:56" x14ac:dyDescent="0.25">
      <c r="BD2388" s="283"/>
    </row>
    <row r="2389" spans="56:56" x14ac:dyDescent="0.25">
      <c r="BD2389" s="283"/>
    </row>
    <row r="2390" spans="56:56" x14ac:dyDescent="0.25">
      <c r="BD2390" s="283"/>
    </row>
    <row r="2391" spans="56:56" x14ac:dyDescent="0.25">
      <c r="BD2391" s="283"/>
    </row>
    <row r="2392" spans="56:56" x14ac:dyDescent="0.25">
      <c r="BD2392" s="283"/>
    </row>
    <row r="2393" spans="56:56" x14ac:dyDescent="0.25">
      <c r="BD2393" s="283"/>
    </row>
    <row r="2394" spans="56:56" x14ac:dyDescent="0.25">
      <c r="BD2394" s="283"/>
    </row>
    <row r="2395" spans="56:56" x14ac:dyDescent="0.25">
      <c r="BD2395" s="283"/>
    </row>
    <row r="2396" spans="56:56" x14ac:dyDescent="0.25">
      <c r="BD2396" s="283"/>
    </row>
    <row r="2397" spans="56:56" x14ac:dyDescent="0.25">
      <c r="BD2397" s="283"/>
    </row>
    <row r="2398" spans="56:56" x14ac:dyDescent="0.25">
      <c r="BD2398" s="283"/>
    </row>
    <row r="2399" spans="56:56" x14ac:dyDescent="0.25">
      <c r="BD2399" s="283"/>
    </row>
    <row r="2400" spans="56:56" x14ac:dyDescent="0.25">
      <c r="BD2400" s="283"/>
    </row>
    <row r="2401" spans="56:56" x14ac:dyDescent="0.25">
      <c r="BD2401" s="283"/>
    </row>
    <row r="2402" spans="56:56" x14ac:dyDescent="0.25">
      <c r="BD2402" s="283"/>
    </row>
    <row r="2403" spans="56:56" x14ac:dyDescent="0.25">
      <c r="BD2403" s="283"/>
    </row>
    <row r="2404" spans="56:56" x14ac:dyDescent="0.25">
      <c r="BD2404" s="283"/>
    </row>
    <row r="2405" spans="56:56" x14ac:dyDescent="0.25">
      <c r="BD2405" s="283"/>
    </row>
    <row r="2406" spans="56:56" x14ac:dyDescent="0.25">
      <c r="BD2406" s="283"/>
    </row>
    <row r="2407" spans="56:56" x14ac:dyDescent="0.25">
      <c r="BD2407" s="283"/>
    </row>
    <row r="2408" spans="56:56" x14ac:dyDescent="0.25">
      <c r="BD2408" s="283"/>
    </row>
    <row r="2409" spans="56:56" x14ac:dyDescent="0.25">
      <c r="BD2409" s="283"/>
    </row>
    <row r="2410" spans="56:56" x14ac:dyDescent="0.25">
      <c r="BD2410" s="283"/>
    </row>
    <row r="2411" spans="56:56" x14ac:dyDescent="0.25">
      <c r="BD2411" s="283"/>
    </row>
    <row r="2412" spans="56:56" x14ac:dyDescent="0.25">
      <c r="BD2412" s="283"/>
    </row>
    <row r="2413" spans="56:56" x14ac:dyDescent="0.25">
      <c r="BD2413" s="283"/>
    </row>
    <row r="2414" spans="56:56" x14ac:dyDescent="0.25">
      <c r="BD2414" s="283"/>
    </row>
    <row r="2415" spans="56:56" x14ac:dyDescent="0.25">
      <c r="BD2415" s="283"/>
    </row>
    <row r="2416" spans="56:56" x14ac:dyDescent="0.25">
      <c r="BD2416" s="283"/>
    </row>
    <row r="2417" spans="56:56" x14ac:dyDescent="0.25">
      <c r="BD2417" s="283"/>
    </row>
    <row r="2418" spans="56:56" x14ac:dyDescent="0.25">
      <c r="BD2418" s="283"/>
    </row>
    <row r="2419" spans="56:56" x14ac:dyDescent="0.25">
      <c r="BD2419" s="283"/>
    </row>
    <row r="2420" spans="56:56" x14ac:dyDescent="0.25">
      <c r="BD2420" s="283"/>
    </row>
    <row r="2421" spans="56:56" x14ac:dyDescent="0.25">
      <c r="BD2421" s="283"/>
    </row>
    <row r="2422" spans="56:56" x14ac:dyDescent="0.25">
      <c r="BD2422" s="283"/>
    </row>
    <row r="2423" spans="56:56" x14ac:dyDescent="0.25">
      <c r="BD2423" s="283"/>
    </row>
    <row r="2424" spans="56:56" x14ac:dyDescent="0.25">
      <c r="BD2424" s="283"/>
    </row>
    <row r="2425" spans="56:56" x14ac:dyDescent="0.25">
      <c r="BD2425" s="283"/>
    </row>
    <row r="2426" spans="56:56" x14ac:dyDescent="0.25">
      <c r="BD2426" s="283"/>
    </row>
    <row r="2427" spans="56:56" x14ac:dyDescent="0.25">
      <c r="BD2427" s="283"/>
    </row>
    <row r="2428" spans="56:56" x14ac:dyDescent="0.25">
      <c r="BD2428" s="283"/>
    </row>
    <row r="2429" spans="56:56" x14ac:dyDescent="0.25">
      <c r="BD2429" s="283"/>
    </row>
    <row r="2430" spans="56:56" x14ac:dyDescent="0.25">
      <c r="BD2430" s="283"/>
    </row>
    <row r="2431" spans="56:56" x14ac:dyDescent="0.25">
      <c r="BD2431" s="283"/>
    </row>
    <row r="2432" spans="56:56" x14ac:dyDescent="0.25">
      <c r="BD2432" s="283"/>
    </row>
    <row r="2433" spans="56:56" x14ac:dyDescent="0.25">
      <c r="BD2433" s="283"/>
    </row>
    <row r="2434" spans="56:56" x14ac:dyDescent="0.25">
      <c r="BD2434" s="283"/>
    </row>
    <row r="2435" spans="56:56" x14ac:dyDescent="0.25">
      <c r="BD2435" s="283"/>
    </row>
    <row r="2436" spans="56:56" x14ac:dyDescent="0.25">
      <c r="BD2436" s="283"/>
    </row>
    <row r="2437" spans="56:56" x14ac:dyDescent="0.25">
      <c r="BD2437" s="283"/>
    </row>
    <row r="2438" spans="56:56" x14ac:dyDescent="0.25">
      <c r="BD2438" s="283"/>
    </row>
    <row r="2439" spans="56:56" x14ac:dyDescent="0.25">
      <c r="BD2439" s="283"/>
    </row>
    <row r="2440" spans="56:56" x14ac:dyDescent="0.25">
      <c r="BD2440" s="283"/>
    </row>
    <row r="2441" spans="56:56" x14ac:dyDescent="0.25">
      <c r="BD2441" s="283"/>
    </row>
    <row r="2442" spans="56:56" x14ac:dyDescent="0.25">
      <c r="BD2442" s="283"/>
    </row>
    <row r="2443" spans="56:56" x14ac:dyDescent="0.25">
      <c r="BD2443" s="283"/>
    </row>
    <row r="2444" spans="56:56" x14ac:dyDescent="0.25">
      <c r="BD2444" s="283"/>
    </row>
    <row r="2445" spans="56:56" x14ac:dyDescent="0.25">
      <c r="BD2445" s="283"/>
    </row>
    <row r="2446" spans="56:56" x14ac:dyDescent="0.25">
      <c r="BD2446" s="283"/>
    </row>
    <row r="2447" spans="56:56" x14ac:dyDescent="0.25">
      <c r="BD2447" s="283"/>
    </row>
    <row r="2448" spans="56:56" x14ac:dyDescent="0.25">
      <c r="BD2448" s="283"/>
    </row>
    <row r="2449" spans="56:56" x14ac:dyDescent="0.25">
      <c r="BD2449" s="283"/>
    </row>
    <row r="2450" spans="56:56" x14ac:dyDescent="0.25">
      <c r="BD2450" s="283"/>
    </row>
    <row r="2451" spans="56:56" x14ac:dyDescent="0.25">
      <c r="BD2451" s="283"/>
    </row>
    <row r="2452" spans="56:56" x14ac:dyDescent="0.25">
      <c r="BD2452" s="283"/>
    </row>
    <row r="2453" spans="56:56" x14ac:dyDescent="0.25">
      <c r="BD2453" s="283"/>
    </row>
    <row r="2454" spans="56:56" x14ac:dyDescent="0.25">
      <c r="BD2454" s="283"/>
    </row>
    <row r="2455" spans="56:56" x14ac:dyDescent="0.25">
      <c r="BD2455" s="283"/>
    </row>
    <row r="2456" spans="56:56" x14ac:dyDescent="0.25">
      <c r="BD2456" s="283"/>
    </row>
    <row r="2457" spans="56:56" x14ac:dyDescent="0.25">
      <c r="BD2457" s="283"/>
    </row>
    <row r="2458" spans="56:56" x14ac:dyDescent="0.25">
      <c r="BD2458" s="283"/>
    </row>
    <row r="2459" spans="56:56" x14ac:dyDescent="0.25">
      <c r="BD2459" s="283"/>
    </row>
    <row r="2460" spans="56:56" x14ac:dyDescent="0.25">
      <c r="BD2460" s="283"/>
    </row>
    <row r="2461" spans="56:56" x14ac:dyDescent="0.25">
      <c r="BD2461" s="283"/>
    </row>
    <row r="2462" spans="56:56" x14ac:dyDescent="0.25">
      <c r="BD2462" s="283"/>
    </row>
    <row r="2463" spans="56:56" x14ac:dyDescent="0.25">
      <c r="BD2463" s="283"/>
    </row>
    <row r="2464" spans="56:56" x14ac:dyDescent="0.25">
      <c r="BD2464" s="283"/>
    </row>
    <row r="2465" spans="56:56" x14ac:dyDescent="0.25">
      <c r="BD2465" s="283"/>
    </row>
    <row r="2466" spans="56:56" x14ac:dyDescent="0.25">
      <c r="BD2466" s="283"/>
    </row>
    <row r="2467" spans="56:56" x14ac:dyDescent="0.25">
      <c r="BD2467" s="283"/>
    </row>
    <row r="2468" spans="56:56" x14ac:dyDescent="0.25">
      <c r="BD2468" s="283"/>
    </row>
    <row r="2469" spans="56:56" x14ac:dyDescent="0.25">
      <c r="BD2469" s="283"/>
    </row>
    <row r="2470" spans="56:56" x14ac:dyDescent="0.25">
      <c r="BD2470" s="283"/>
    </row>
    <row r="2471" spans="56:56" x14ac:dyDescent="0.25">
      <c r="BD2471" s="283"/>
    </row>
    <row r="2472" spans="56:56" x14ac:dyDescent="0.25">
      <c r="BD2472" s="283"/>
    </row>
    <row r="2473" spans="56:56" x14ac:dyDescent="0.25">
      <c r="BD2473" s="283"/>
    </row>
    <row r="2474" spans="56:56" x14ac:dyDescent="0.25">
      <c r="BD2474" s="283"/>
    </row>
    <row r="2475" spans="56:56" x14ac:dyDescent="0.25">
      <c r="BD2475" s="283"/>
    </row>
    <row r="2476" spans="56:56" x14ac:dyDescent="0.25">
      <c r="BD2476" s="283"/>
    </row>
    <row r="2477" spans="56:56" x14ac:dyDescent="0.25">
      <c r="BD2477" s="283"/>
    </row>
    <row r="2478" spans="56:56" x14ac:dyDescent="0.25">
      <c r="BD2478" s="283"/>
    </row>
    <row r="2479" spans="56:56" x14ac:dyDescent="0.25">
      <c r="BD2479" s="283"/>
    </row>
    <row r="2480" spans="56:56" x14ac:dyDescent="0.25">
      <c r="BD2480" s="283"/>
    </row>
    <row r="2481" spans="56:56" x14ac:dyDescent="0.25">
      <c r="BD2481" s="283"/>
    </row>
    <row r="2482" spans="56:56" x14ac:dyDescent="0.25">
      <c r="BD2482" s="283"/>
    </row>
    <row r="2483" spans="56:56" x14ac:dyDescent="0.25">
      <c r="BD2483" s="283"/>
    </row>
    <row r="2484" spans="56:56" x14ac:dyDescent="0.25">
      <c r="BD2484" s="283"/>
    </row>
    <row r="2485" spans="56:56" x14ac:dyDescent="0.25">
      <c r="BD2485" s="283"/>
    </row>
    <row r="2486" spans="56:56" x14ac:dyDescent="0.25">
      <c r="BD2486" s="283"/>
    </row>
    <row r="2487" spans="56:56" x14ac:dyDescent="0.25">
      <c r="BD2487" s="283"/>
    </row>
    <row r="2488" spans="56:56" x14ac:dyDescent="0.25">
      <c r="BD2488" s="283"/>
    </row>
    <row r="2489" spans="56:56" x14ac:dyDescent="0.25">
      <c r="BD2489" s="283"/>
    </row>
    <row r="2490" spans="56:56" x14ac:dyDescent="0.25">
      <c r="BD2490" s="283"/>
    </row>
    <row r="2491" spans="56:56" x14ac:dyDescent="0.25">
      <c r="BD2491" s="283"/>
    </row>
    <row r="2492" spans="56:56" x14ac:dyDescent="0.25">
      <c r="BD2492" s="283"/>
    </row>
    <row r="2493" spans="56:56" x14ac:dyDescent="0.25">
      <c r="BD2493" s="283"/>
    </row>
    <row r="2494" spans="56:56" x14ac:dyDescent="0.25">
      <c r="BD2494" s="283"/>
    </row>
    <row r="2495" spans="56:56" x14ac:dyDescent="0.25">
      <c r="BD2495" s="283"/>
    </row>
    <row r="2496" spans="56:56" x14ac:dyDescent="0.25">
      <c r="BD2496" s="283"/>
    </row>
    <row r="2497" spans="56:56" x14ac:dyDescent="0.25">
      <c r="BD2497" s="283"/>
    </row>
    <row r="2498" spans="56:56" x14ac:dyDescent="0.25">
      <c r="BD2498" s="283"/>
    </row>
    <row r="2499" spans="56:56" x14ac:dyDescent="0.25">
      <c r="BD2499" s="283"/>
    </row>
    <row r="2500" spans="56:56" x14ac:dyDescent="0.25">
      <c r="BD2500" s="283"/>
    </row>
    <row r="2501" spans="56:56" x14ac:dyDescent="0.25">
      <c r="BD2501" s="283"/>
    </row>
    <row r="2502" spans="56:56" x14ac:dyDescent="0.25">
      <c r="BD2502" s="283"/>
    </row>
    <row r="2503" spans="56:56" x14ac:dyDescent="0.25">
      <c r="BD2503" s="283"/>
    </row>
    <row r="2504" spans="56:56" x14ac:dyDescent="0.25">
      <c r="BD2504" s="283"/>
    </row>
    <row r="2505" spans="56:56" x14ac:dyDescent="0.25">
      <c r="BD2505" s="283"/>
    </row>
    <row r="2506" spans="56:56" x14ac:dyDescent="0.25">
      <c r="BD2506" s="283"/>
    </row>
    <row r="2507" spans="56:56" x14ac:dyDescent="0.25">
      <c r="BD2507" s="283"/>
    </row>
    <row r="2508" spans="56:56" x14ac:dyDescent="0.25">
      <c r="BD2508" s="283"/>
    </row>
    <row r="2509" spans="56:56" x14ac:dyDescent="0.25">
      <c r="BD2509" s="283"/>
    </row>
    <row r="2510" spans="56:56" x14ac:dyDescent="0.25">
      <c r="BD2510" s="283"/>
    </row>
    <row r="2511" spans="56:56" x14ac:dyDescent="0.25">
      <c r="BD2511" s="283"/>
    </row>
    <row r="2512" spans="56:56" x14ac:dyDescent="0.25">
      <c r="BD2512" s="283"/>
    </row>
    <row r="2513" spans="56:56" x14ac:dyDescent="0.25">
      <c r="BD2513" s="283"/>
    </row>
    <row r="2514" spans="56:56" x14ac:dyDescent="0.25">
      <c r="BD2514" s="283"/>
    </row>
    <row r="2515" spans="56:56" x14ac:dyDescent="0.25">
      <c r="BD2515" s="283"/>
    </row>
    <row r="2516" spans="56:56" x14ac:dyDescent="0.25">
      <c r="BD2516" s="283"/>
    </row>
    <row r="2517" spans="56:56" x14ac:dyDescent="0.25">
      <c r="BD2517" s="283"/>
    </row>
    <row r="2518" spans="56:56" x14ac:dyDescent="0.25">
      <c r="BD2518" s="283"/>
    </row>
    <row r="2519" spans="56:56" x14ac:dyDescent="0.25">
      <c r="BD2519" s="283"/>
    </row>
    <row r="2520" spans="56:56" x14ac:dyDescent="0.25">
      <c r="BD2520" s="283"/>
    </row>
    <row r="2521" spans="56:56" x14ac:dyDescent="0.25">
      <c r="BD2521" s="283"/>
    </row>
    <row r="2522" spans="56:56" x14ac:dyDescent="0.25">
      <c r="BD2522" s="283"/>
    </row>
    <row r="2523" spans="56:56" x14ac:dyDescent="0.25">
      <c r="BD2523" s="283"/>
    </row>
    <row r="2524" spans="56:56" x14ac:dyDescent="0.25">
      <c r="BD2524" s="283"/>
    </row>
    <row r="2525" spans="56:56" x14ac:dyDescent="0.25">
      <c r="BD2525" s="283"/>
    </row>
    <row r="2526" spans="56:56" x14ac:dyDescent="0.25">
      <c r="BD2526" s="283"/>
    </row>
    <row r="2527" spans="56:56" x14ac:dyDescent="0.25">
      <c r="BD2527" s="283"/>
    </row>
    <row r="2528" spans="56:56" x14ac:dyDescent="0.25">
      <c r="BD2528" s="283"/>
    </row>
    <row r="2529" spans="56:56" x14ac:dyDescent="0.25">
      <c r="BD2529" s="283"/>
    </row>
    <row r="2530" spans="56:56" x14ac:dyDescent="0.25">
      <c r="BD2530" s="283"/>
    </row>
    <row r="2531" spans="56:56" x14ac:dyDescent="0.25">
      <c r="BD2531" s="283"/>
    </row>
    <row r="2532" spans="56:56" x14ac:dyDescent="0.25">
      <c r="BD2532" s="283"/>
    </row>
    <row r="2533" spans="56:56" x14ac:dyDescent="0.25">
      <c r="BD2533" s="283"/>
    </row>
    <row r="2534" spans="56:56" x14ac:dyDescent="0.25">
      <c r="BD2534" s="283"/>
    </row>
    <row r="2535" spans="56:56" x14ac:dyDescent="0.25">
      <c r="BD2535" s="283"/>
    </row>
    <row r="2536" spans="56:56" x14ac:dyDescent="0.25">
      <c r="BD2536" s="283"/>
    </row>
    <row r="2537" spans="56:56" x14ac:dyDescent="0.25">
      <c r="BD2537" s="283"/>
    </row>
    <row r="2538" spans="56:56" x14ac:dyDescent="0.25">
      <c r="BD2538" s="283"/>
    </row>
    <row r="2539" spans="56:56" x14ac:dyDescent="0.25">
      <c r="BD2539" s="283"/>
    </row>
    <row r="2540" spans="56:56" x14ac:dyDescent="0.25">
      <c r="BD2540" s="283"/>
    </row>
    <row r="2541" spans="56:56" x14ac:dyDescent="0.25">
      <c r="BD2541" s="283"/>
    </row>
    <row r="2542" spans="56:56" x14ac:dyDescent="0.25">
      <c r="BD2542" s="283"/>
    </row>
    <row r="2543" spans="56:56" x14ac:dyDescent="0.25">
      <c r="BD2543" s="283"/>
    </row>
    <row r="2544" spans="56:56" x14ac:dyDescent="0.25">
      <c r="BD2544" s="283"/>
    </row>
    <row r="2545" spans="56:56" x14ac:dyDescent="0.25">
      <c r="BD2545" s="283"/>
    </row>
    <row r="2546" spans="56:56" x14ac:dyDescent="0.25">
      <c r="BD2546" s="283"/>
    </row>
    <row r="2547" spans="56:56" x14ac:dyDescent="0.25">
      <c r="BD2547" s="283"/>
    </row>
    <row r="2548" spans="56:56" x14ac:dyDescent="0.25">
      <c r="BD2548" s="283"/>
    </row>
    <row r="2549" spans="56:56" x14ac:dyDescent="0.25">
      <c r="BD2549" s="283"/>
    </row>
    <row r="2550" spans="56:56" x14ac:dyDescent="0.25">
      <c r="BD2550" s="283"/>
    </row>
    <row r="2551" spans="56:56" x14ac:dyDescent="0.25">
      <c r="BD2551" s="283"/>
    </row>
    <row r="2552" spans="56:56" x14ac:dyDescent="0.25">
      <c r="BD2552" s="283"/>
    </row>
    <row r="2553" spans="56:56" x14ac:dyDescent="0.25">
      <c r="BD2553" s="283"/>
    </row>
    <row r="2554" spans="56:56" x14ac:dyDescent="0.25">
      <c r="BD2554" s="283"/>
    </row>
    <row r="2555" spans="56:56" x14ac:dyDescent="0.25">
      <c r="BD2555" s="283"/>
    </row>
    <row r="2556" spans="56:56" x14ac:dyDescent="0.25">
      <c r="BD2556" s="283"/>
    </row>
    <row r="2557" spans="56:56" x14ac:dyDescent="0.25">
      <c r="BD2557" s="283"/>
    </row>
    <row r="2558" spans="56:56" x14ac:dyDescent="0.25">
      <c r="BD2558" s="283"/>
    </row>
    <row r="2559" spans="56:56" x14ac:dyDescent="0.25">
      <c r="BD2559" s="283"/>
    </row>
    <row r="2560" spans="56:56" x14ac:dyDescent="0.25">
      <c r="BD2560" s="283"/>
    </row>
    <row r="2561" spans="56:56" x14ac:dyDescent="0.25">
      <c r="BD2561" s="283"/>
    </row>
    <row r="2562" spans="56:56" x14ac:dyDescent="0.25">
      <c r="BD2562" s="283"/>
    </row>
    <row r="2563" spans="56:56" x14ac:dyDescent="0.25">
      <c r="BD2563" s="283"/>
    </row>
    <row r="2564" spans="56:56" x14ac:dyDescent="0.25">
      <c r="BD2564" s="283"/>
    </row>
    <row r="2565" spans="56:56" x14ac:dyDescent="0.25">
      <c r="BD2565" s="283"/>
    </row>
    <row r="2566" spans="56:56" x14ac:dyDescent="0.25">
      <c r="BD2566" s="283"/>
    </row>
    <row r="2567" spans="56:56" x14ac:dyDescent="0.25">
      <c r="BD2567" s="283"/>
    </row>
    <row r="2568" spans="56:56" x14ac:dyDescent="0.25">
      <c r="BD2568" s="283"/>
    </row>
    <row r="2569" spans="56:56" x14ac:dyDescent="0.25">
      <c r="BD2569" s="283"/>
    </row>
    <row r="2570" spans="56:56" x14ac:dyDescent="0.25">
      <c r="BD2570" s="283"/>
    </row>
    <row r="2571" spans="56:56" x14ac:dyDescent="0.25">
      <c r="BD2571" s="283"/>
    </row>
    <row r="2572" spans="56:56" x14ac:dyDescent="0.25">
      <c r="BD2572" s="283"/>
    </row>
    <row r="2573" spans="56:56" x14ac:dyDescent="0.25">
      <c r="BD2573" s="283"/>
    </row>
    <row r="2574" spans="56:56" x14ac:dyDescent="0.25">
      <c r="BD2574" s="283"/>
    </row>
    <row r="2575" spans="56:56" x14ac:dyDescent="0.25">
      <c r="BD2575" s="283"/>
    </row>
    <row r="2576" spans="56:56" x14ac:dyDescent="0.25">
      <c r="BD2576" s="283"/>
    </row>
    <row r="2577" spans="56:56" x14ac:dyDescent="0.25">
      <c r="BD2577" s="283"/>
    </row>
    <row r="2578" spans="56:56" x14ac:dyDescent="0.25">
      <c r="BD2578" s="283"/>
    </row>
    <row r="2579" spans="56:56" x14ac:dyDescent="0.25">
      <c r="BD2579" s="283"/>
    </row>
    <row r="2580" spans="56:56" x14ac:dyDescent="0.25">
      <c r="BD2580" s="283"/>
    </row>
    <row r="2581" spans="56:56" x14ac:dyDescent="0.25">
      <c r="BD2581" s="283"/>
    </row>
    <row r="2582" spans="56:56" x14ac:dyDescent="0.25">
      <c r="BD2582" s="283"/>
    </row>
    <row r="2583" spans="56:56" x14ac:dyDescent="0.25">
      <c r="BD2583" s="283"/>
    </row>
    <row r="2584" spans="56:56" x14ac:dyDescent="0.25">
      <c r="BD2584" s="283"/>
    </row>
    <row r="2585" spans="56:56" x14ac:dyDescent="0.25">
      <c r="BD2585" s="283"/>
    </row>
    <row r="2586" spans="56:56" x14ac:dyDescent="0.25">
      <c r="BD2586" s="283"/>
    </row>
    <row r="2587" spans="56:56" x14ac:dyDescent="0.25">
      <c r="BD2587" s="283"/>
    </row>
    <row r="2588" spans="56:56" x14ac:dyDescent="0.25">
      <c r="BD2588" s="283"/>
    </row>
    <row r="2589" spans="56:56" x14ac:dyDescent="0.25">
      <c r="BD2589" s="283"/>
    </row>
    <row r="2590" spans="56:56" x14ac:dyDescent="0.25">
      <c r="BD2590" s="283"/>
    </row>
    <row r="2591" spans="56:56" x14ac:dyDescent="0.25">
      <c r="BD2591" s="283"/>
    </row>
    <row r="2592" spans="56:56" x14ac:dyDescent="0.25">
      <c r="BD2592" s="283"/>
    </row>
    <row r="2593" spans="56:56" x14ac:dyDescent="0.25">
      <c r="BD2593" s="283"/>
    </row>
    <row r="2594" spans="56:56" x14ac:dyDescent="0.25">
      <c r="BD2594" s="283"/>
    </row>
    <row r="2595" spans="56:56" x14ac:dyDescent="0.25">
      <c r="BD2595" s="283"/>
    </row>
    <row r="2596" spans="56:56" x14ac:dyDescent="0.25">
      <c r="BD2596" s="283"/>
    </row>
    <row r="2597" spans="56:56" x14ac:dyDescent="0.25">
      <c r="BD2597" s="283"/>
    </row>
    <row r="2598" spans="56:56" x14ac:dyDescent="0.25">
      <c r="BD2598" s="283"/>
    </row>
    <row r="2599" spans="56:56" x14ac:dyDescent="0.25">
      <c r="BD2599" s="283"/>
    </row>
    <row r="2600" spans="56:56" x14ac:dyDescent="0.25">
      <c r="BD2600" s="283"/>
    </row>
    <row r="2601" spans="56:56" x14ac:dyDescent="0.25">
      <c r="BD2601" s="283"/>
    </row>
    <row r="2602" spans="56:56" x14ac:dyDescent="0.25">
      <c r="BD2602" s="283"/>
    </row>
    <row r="2603" spans="56:56" x14ac:dyDescent="0.25">
      <c r="BD2603" s="283"/>
    </row>
    <row r="2604" spans="56:56" x14ac:dyDescent="0.25">
      <c r="BD2604" s="283"/>
    </row>
    <row r="2605" spans="56:56" x14ac:dyDescent="0.25">
      <c r="BD2605" s="283"/>
    </row>
    <row r="2606" spans="56:56" x14ac:dyDescent="0.25">
      <c r="BD2606" s="283"/>
    </row>
    <row r="2607" spans="56:56" x14ac:dyDescent="0.25">
      <c r="BD2607" s="283"/>
    </row>
    <row r="2608" spans="56:56" x14ac:dyDescent="0.25">
      <c r="BD2608" s="283"/>
    </row>
    <row r="2609" spans="56:56" x14ac:dyDescent="0.25">
      <c r="BD2609" s="283"/>
    </row>
    <row r="2610" spans="56:56" x14ac:dyDescent="0.25">
      <c r="BD2610" s="283"/>
    </row>
    <row r="2611" spans="56:56" x14ac:dyDescent="0.25">
      <c r="BD2611" s="283"/>
    </row>
    <row r="2612" spans="56:56" x14ac:dyDescent="0.25">
      <c r="BD2612" s="283"/>
    </row>
    <row r="2613" spans="56:56" x14ac:dyDescent="0.25">
      <c r="BD2613" s="283"/>
    </row>
    <row r="2614" spans="56:56" x14ac:dyDescent="0.25">
      <c r="BD2614" s="283"/>
    </row>
    <row r="2615" spans="56:56" x14ac:dyDescent="0.25">
      <c r="BD2615" s="283"/>
    </row>
    <row r="2616" spans="56:56" x14ac:dyDescent="0.25">
      <c r="BD2616" s="283"/>
    </row>
    <row r="2617" spans="56:56" x14ac:dyDescent="0.25">
      <c r="BD2617" s="283"/>
    </row>
    <row r="2618" spans="56:56" x14ac:dyDescent="0.25">
      <c r="BD2618" s="283"/>
    </row>
    <row r="2619" spans="56:56" x14ac:dyDescent="0.25">
      <c r="BD2619" s="283"/>
    </row>
    <row r="2620" spans="56:56" x14ac:dyDescent="0.25">
      <c r="BD2620" s="283"/>
    </row>
    <row r="2621" spans="56:56" x14ac:dyDescent="0.25">
      <c r="BD2621" s="283"/>
    </row>
    <row r="2622" spans="56:56" x14ac:dyDescent="0.25">
      <c r="BD2622" s="283"/>
    </row>
    <row r="2623" spans="56:56" x14ac:dyDescent="0.25">
      <c r="BD2623" s="283"/>
    </row>
    <row r="2624" spans="56:56" x14ac:dyDescent="0.25">
      <c r="BD2624" s="283"/>
    </row>
    <row r="2625" spans="56:56" x14ac:dyDescent="0.25">
      <c r="BD2625" s="283"/>
    </row>
    <row r="2626" spans="56:56" x14ac:dyDescent="0.25">
      <c r="BD2626" s="283"/>
    </row>
    <row r="2627" spans="56:56" x14ac:dyDescent="0.25">
      <c r="BD2627" s="283"/>
    </row>
    <row r="2628" spans="56:56" x14ac:dyDescent="0.25">
      <c r="BD2628" s="283"/>
    </row>
    <row r="2629" spans="56:56" x14ac:dyDescent="0.25">
      <c r="BD2629" s="283"/>
    </row>
    <row r="2630" spans="56:56" x14ac:dyDescent="0.25">
      <c r="BD2630" s="283"/>
    </row>
    <row r="2631" spans="56:56" x14ac:dyDescent="0.25">
      <c r="BD2631" s="283"/>
    </row>
    <row r="2632" spans="56:56" x14ac:dyDescent="0.25">
      <c r="BD2632" s="283"/>
    </row>
    <row r="2633" spans="56:56" x14ac:dyDescent="0.25">
      <c r="BD2633" s="283"/>
    </row>
    <row r="2634" spans="56:56" x14ac:dyDescent="0.25">
      <c r="BD2634" s="283"/>
    </row>
    <row r="2635" spans="56:56" x14ac:dyDescent="0.25">
      <c r="BD2635" s="283"/>
    </row>
    <row r="2636" spans="56:56" x14ac:dyDescent="0.25">
      <c r="BD2636" s="283"/>
    </row>
    <row r="2637" spans="56:56" x14ac:dyDescent="0.25">
      <c r="BD2637" s="283"/>
    </row>
    <row r="2638" spans="56:56" x14ac:dyDescent="0.25">
      <c r="BD2638" s="283"/>
    </row>
    <row r="2639" spans="56:56" x14ac:dyDescent="0.25">
      <c r="BD2639" s="283"/>
    </row>
    <row r="2640" spans="56:56" x14ac:dyDescent="0.25">
      <c r="BD2640" s="283"/>
    </row>
    <row r="2641" spans="56:56" x14ac:dyDescent="0.25">
      <c r="BD2641" s="283"/>
    </row>
    <row r="2642" spans="56:56" x14ac:dyDescent="0.25">
      <c r="BD2642" s="283"/>
    </row>
    <row r="2643" spans="56:56" x14ac:dyDescent="0.25">
      <c r="BD2643" s="283"/>
    </row>
    <row r="2644" spans="56:56" x14ac:dyDescent="0.25">
      <c r="BD2644" s="283"/>
    </row>
    <row r="2645" spans="56:56" x14ac:dyDescent="0.25">
      <c r="BD2645" s="283"/>
    </row>
    <row r="2646" spans="56:56" x14ac:dyDescent="0.25">
      <c r="BD2646" s="283"/>
    </row>
    <row r="2647" spans="56:56" x14ac:dyDescent="0.25">
      <c r="BD2647" s="283"/>
    </row>
    <row r="2648" spans="56:56" x14ac:dyDescent="0.25">
      <c r="BD2648" s="283"/>
    </row>
    <row r="2649" spans="56:56" x14ac:dyDescent="0.25">
      <c r="BD2649" s="283"/>
    </row>
    <row r="2650" spans="56:56" x14ac:dyDescent="0.25">
      <c r="BD2650" s="283"/>
    </row>
    <row r="2651" spans="56:56" x14ac:dyDescent="0.25">
      <c r="BD2651" s="283"/>
    </row>
    <row r="2652" spans="56:56" x14ac:dyDescent="0.25">
      <c r="BD2652" s="283"/>
    </row>
    <row r="2653" spans="56:56" x14ac:dyDescent="0.25">
      <c r="BD2653" s="283"/>
    </row>
    <row r="2654" spans="56:56" x14ac:dyDescent="0.25">
      <c r="BD2654" s="283"/>
    </row>
    <row r="2655" spans="56:56" x14ac:dyDescent="0.25">
      <c r="BD2655" s="283"/>
    </row>
    <row r="2656" spans="56:56" x14ac:dyDescent="0.25">
      <c r="BD2656" s="283"/>
    </row>
    <row r="2657" spans="56:56" x14ac:dyDescent="0.25">
      <c r="BD2657" s="283"/>
    </row>
    <row r="2658" spans="56:56" x14ac:dyDescent="0.25">
      <c r="BD2658" s="283"/>
    </row>
    <row r="2659" spans="56:56" x14ac:dyDescent="0.25">
      <c r="BD2659" s="283"/>
    </row>
    <row r="2660" spans="56:56" x14ac:dyDescent="0.25">
      <c r="BD2660" s="283"/>
    </row>
    <row r="2661" spans="56:56" x14ac:dyDescent="0.25">
      <c r="BD2661" s="283"/>
    </row>
    <row r="2662" spans="56:56" x14ac:dyDescent="0.25">
      <c r="BD2662" s="283"/>
    </row>
    <row r="2663" spans="56:56" x14ac:dyDescent="0.25">
      <c r="BD2663" s="283"/>
    </row>
    <row r="2664" spans="56:56" x14ac:dyDescent="0.25">
      <c r="BD2664" s="283"/>
    </row>
    <row r="2665" spans="56:56" x14ac:dyDescent="0.25">
      <c r="BD2665" s="283"/>
    </row>
    <row r="2666" spans="56:56" x14ac:dyDescent="0.25">
      <c r="BD2666" s="283"/>
    </row>
    <row r="2667" spans="56:56" x14ac:dyDescent="0.25">
      <c r="BD2667" s="283"/>
    </row>
    <row r="2668" spans="56:56" x14ac:dyDescent="0.25">
      <c r="BD2668" s="283"/>
    </row>
    <row r="2669" spans="56:56" x14ac:dyDescent="0.25">
      <c r="BD2669" s="283"/>
    </row>
    <row r="2670" spans="56:56" x14ac:dyDescent="0.25">
      <c r="BD2670" s="283"/>
    </row>
    <row r="2671" spans="56:56" x14ac:dyDescent="0.25">
      <c r="BD2671" s="283"/>
    </row>
    <row r="2672" spans="56:56" x14ac:dyDescent="0.25">
      <c r="BD2672" s="283"/>
    </row>
    <row r="2673" spans="56:56" x14ac:dyDescent="0.25">
      <c r="BD2673" s="283"/>
    </row>
    <row r="2674" spans="56:56" x14ac:dyDescent="0.25">
      <c r="BD2674" s="283"/>
    </row>
    <row r="2675" spans="56:56" x14ac:dyDescent="0.25">
      <c r="BD2675" s="283"/>
    </row>
    <row r="2676" spans="56:56" x14ac:dyDescent="0.25">
      <c r="BD2676" s="283"/>
    </row>
    <row r="2677" spans="56:56" x14ac:dyDescent="0.25">
      <c r="BD2677" s="283"/>
    </row>
    <row r="2678" spans="56:56" x14ac:dyDescent="0.25">
      <c r="BD2678" s="283"/>
    </row>
    <row r="2679" spans="56:56" x14ac:dyDescent="0.25">
      <c r="BD2679" s="283"/>
    </row>
    <row r="2680" spans="56:56" x14ac:dyDescent="0.25">
      <c r="BD2680" s="283"/>
    </row>
    <row r="2681" spans="56:56" x14ac:dyDescent="0.25">
      <c r="BD2681" s="283"/>
    </row>
    <row r="2682" spans="56:56" x14ac:dyDescent="0.25">
      <c r="BD2682" s="283"/>
    </row>
    <row r="2683" spans="56:56" x14ac:dyDescent="0.25">
      <c r="BD2683" s="283"/>
    </row>
    <row r="2684" spans="56:56" x14ac:dyDescent="0.25">
      <c r="BD2684" s="283"/>
    </row>
    <row r="2685" spans="56:56" x14ac:dyDescent="0.25">
      <c r="BD2685" s="283"/>
    </row>
    <row r="2686" spans="56:56" x14ac:dyDescent="0.25">
      <c r="BD2686" s="283"/>
    </row>
    <row r="2687" spans="56:56" x14ac:dyDescent="0.25">
      <c r="BD2687" s="283"/>
    </row>
    <row r="2688" spans="56:56" x14ac:dyDescent="0.25">
      <c r="BD2688" s="283"/>
    </row>
    <row r="2689" spans="56:56" x14ac:dyDescent="0.25">
      <c r="BD2689" s="283"/>
    </row>
    <row r="2690" spans="56:56" x14ac:dyDescent="0.25">
      <c r="BD2690" s="283"/>
    </row>
    <row r="2691" spans="56:56" x14ac:dyDescent="0.25">
      <c r="BD2691" s="283"/>
    </row>
    <row r="2692" spans="56:56" x14ac:dyDescent="0.25">
      <c r="BD2692" s="283"/>
    </row>
    <row r="2693" spans="56:56" x14ac:dyDescent="0.25">
      <c r="BD2693" s="283"/>
    </row>
    <row r="2694" spans="56:56" x14ac:dyDescent="0.25">
      <c r="BD2694" s="283"/>
    </row>
    <row r="2695" spans="56:56" x14ac:dyDescent="0.25">
      <c r="BD2695" s="283"/>
    </row>
    <row r="2696" spans="56:56" x14ac:dyDescent="0.25">
      <c r="BD2696" s="283"/>
    </row>
    <row r="2697" spans="56:56" x14ac:dyDescent="0.25">
      <c r="BD2697" s="283"/>
    </row>
    <row r="2698" spans="56:56" x14ac:dyDescent="0.25">
      <c r="BD2698" s="283"/>
    </row>
    <row r="2699" spans="56:56" x14ac:dyDescent="0.25">
      <c r="BD2699" s="283"/>
    </row>
    <row r="2700" spans="56:56" x14ac:dyDescent="0.25">
      <c r="BD2700" s="283"/>
    </row>
    <row r="2701" spans="56:56" x14ac:dyDescent="0.25">
      <c r="BD2701" s="283"/>
    </row>
    <row r="2702" spans="56:56" x14ac:dyDescent="0.25">
      <c r="BD2702" s="283"/>
    </row>
    <row r="2703" spans="56:56" x14ac:dyDescent="0.25">
      <c r="BD2703" s="283"/>
    </row>
    <row r="2704" spans="56:56" x14ac:dyDescent="0.25">
      <c r="BD2704" s="283"/>
    </row>
    <row r="2705" spans="56:56" x14ac:dyDescent="0.25">
      <c r="BD2705" s="283"/>
    </row>
    <row r="2706" spans="56:56" x14ac:dyDescent="0.25">
      <c r="BD2706" s="283"/>
    </row>
    <row r="2707" spans="56:56" x14ac:dyDescent="0.25">
      <c r="BD2707" s="283"/>
    </row>
    <row r="2708" spans="56:56" x14ac:dyDescent="0.25">
      <c r="BD2708" s="283"/>
    </row>
    <row r="2709" spans="56:56" x14ac:dyDescent="0.25">
      <c r="BD2709" s="283"/>
    </row>
    <row r="2710" spans="56:56" x14ac:dyDescent="0.25">
      <c r="BD2710" s="283"/>
    </row>
    <row r="2711" spans="56:56" x14ac:dyDescent="0.25">
      <c r="BD2711" s="283"/>
    </row>
    <row r="2712" spans="56:56" x14ac:dyDescent="0.25">
      <c r="BD2712" s="283"/>
    </row>
    <row r="2713" spans="56:56" x14ac:dyDescent="0.25">
      <c r="BD2713" s="283"/>
    </row>
    <row r="2714" spans="56:56" x14ac:dyDescent="0.25">
      <c r="BD2714" s="283"/>
    </row>
    <row r="2715" spans="56:56" x14ac:dyDescent="0.25">
      <c r="BD2715" s="283"/>
    </row>
    <row r="2716" spans="56:56" x14ac:dyDescent="0.25">
      <c r="BD2716" s="283"/>
    </row>
    <row r="2717" spans="56:56" x14ac:dyDescent="0.25">
      <c r="BD2717" s="283"/>
    </row>
    <row r="2718" spans="56:56" x14ac:dyDescent="0.25">
      <c r="BD2718" s="283"/>
    </row>
    <row r="2719" spans="56:56" x14ac:dyDescent="0.25">
      <c r="BD2719" s="283"/>
    </row>
    <row r="2720" spans="56:56" x14ac:dyDescent="0.25">
      <c r="BD2720" s="283"/>
    </row>
    <row r="2721" spans="56:56" x14ac:dyDescent="0.25">
      <c r="BD2721" s="283"/>
    </row>
    <row r="2722" spans="56:56" x14ac:dyDescent="0.25">
      <c r="BD2722" s="283"/>
    </row>
    <row r="2723" spans="56:56" x14ac:dyDescent="0.25">
      <c r="BD2723" s="283"/>
    </row>
    <row r="2724" spans="56:56" x14ac:dyDescent="0.25">
      <c r="BD2724" s="283"/>
    </row>
    <row r="2725" spans="56:56" x14ac:dyDescent="0.25">
      <c r="BD2725" s="283"/>
    </row>
    <row r="2726" spans="56:56" x14ac:dyDescent="0.25">
      <c r="BD2726" s="283"/>
    </row>
    <row r="2727" spans="56:56" x14ac:dyDescent="0.25">
      <c r="BD2727" s="283"/>
    </row>
    <row r="2728" spans="56:56" x14ac:dyDescent="0.25">
      <c r="BD2728" s="283"/>
    </row>
    <row r="2729" spans="56:56" x14ac:dyDescent="0.25">
      <c r="BD2729" s="283"/>
    </row>
    <row r="2730" spans="56:56" x14ac:dyDescent="0.25">
      <c r="BD2730" s="283"/>
    </row>
    <row r="2731" spans="56:56" x14ac:dyDescent="0.25">
      <c r="BD2731" s="283"/>
    </row>
    <row r="2732" spans="56:56" x14ac:dyDescent="0.25">
      <c r="BD2732" s="283"/>
    </row>
    <row r="2733" spans="56:56" x14ac:dyDescent="0.25">
      <c r="BD2733" s="283"/>
    </row>
    <row r="2734" spans="56:56" x14ac:dyDescent="0.25">
      <c r="BD2734" s="283"/>
    </row>
    <row r="2735" spans="56:56" x14ac:dyDescent="0.25">
      <c r="BD2735" s="283"/>
    </row>
    <row r="2736" spans="56:56" x14ac:dyDescent="0.25">
      <c r="BD2736" s="283"/>
    </row>
    <row r="2737" spans="56:56" x14ac:dyDescent="0.25">
      <c r="BD2737" s="283"/>
    </row>
    <row r="2738" spans="56:56" x14ac:dyDescent="0.25">
      <c r="BD2738" s="283"/>
    </row>
    <row r="2739" spans="56:56" x14ac:dyDescent="0.25">
      <c r="BD2739" s="283"/>
    </row>
    <row r="2740" spans="56:56" x14ac:dyDescent="0.25">
      <c r="BD2740" s="283"/>
    </row>
    <row r="2741" spans="56:56" x14ac:dyDescent="0.25">
      <c r="BD2741" s="283"/>
    </row>
    <row r="2742" spans="56:56" x14ac:dyDescent="0.25">
      <c r="BD2742" s="283"/>
    </row>
    <row r="2743" spans="56:56" x14ac:dyDescent="0.25">
      <c r="BD2743" s="283"/>
    </row>
    <row r="2744" spans="56:56" x14ac:dyDescent="0.25">
      <c r="BD2744" s="283"/>
    </row>
    <row r="2745" spans="56:56" x14ac:dyDescent="0.25">
      <c r="BD2745" s="283"/>
    </row>
    <row r="2746" spans="56:56" x14ac:dyDescent="0.25">
      <c r="BD2746" s="283"/>
    </row>
    <row r="2747" spans="56:56" x14ac:dyDescent="0.25">
      <c r="BD2747" s="283"/>
    </row>
    <row r="2748" spans="56:56" x14ac:dyDescent="0.25">
      <c r="BD2748" s="283"/>
    </row>
    <row r="2749" spans="56:56" x14ac:dyDescent="0.25">
      <c r="BD2749" s="283"/>
    </row>
    <row r="2750" spans="56:56" x14ac:dyDescent="0.25">
      <c r="BD2750" s="283"/>
    </row>
    <row r="2751" spans="56:56" x14ac:dyDescent="0.25">
      <c r="BD2751" s="283"/>
    </row>
    <row r="2752" spans="56:56" x14ac:dyDescent="0.25">
      <c r="BD2752" s="283"/>
    </row>
    <row r="2753" spans="56:56" x14ac:dyDescent="0.25">
      <c r="BD2753" s="283"/>
    </row>
    <row r="2754" spans="56:56" x14ac:dyDescent="0.25">
      <c r="BD2754" s="283"/>
    </row>
    <row r="2755" spans="56:56" x14ac:dyDescent="0.25">
      <c r="BD2755" s="283"/>
    </row>
    <row r="2756" spans="56:56" x14ac:dyDescent="0.25">
      <c r="BD2756" s="283"/>
    </row>
    <row r="2757" spans="56:56" x14ac:dyDescent="0.25">
      <c r="BD2757" s="283"/>
    </row>
    <row r="2758" spans="56:56" x14ac:dyDescent="0.25">
      <c r="BD2758" s="283"/>
    </row>
    <row r="2759" spans="56:56" x14ac:dyDescent="0.25">
      <c r="BD2759" s="283"/>
    </row>
    <row r="2760" spans="56:56" x14ac:dyDescent="0.25">
      <c r="BD2760" s="283"/>
    </row>
    <row r="2761" spans="56:56" x14ac:dyDescent="0.25">
      <c r="BD2761" s="283"/>
    </row>
    <row r="2762" spans="56:56" x14ac:dyDescent="0.25">
      <c r="BD2762" s="283"/>
    </row>
    <row r="2763" spans="56:56" x14ac:dyDescent="0.25">
      <c r="BD2763" s="283"/>
    </row>
    <row r="2764" spans="56:56" x14ac:dyDescent="0.25">
      <c r="BD2764" s="283"/>
    </row>
    <row r="2765" spans="56:56" x14ac:dyDescent="0.25">
      <c r="BD2765" s="283"/>
    </row>
    <row r="2766" spans="56:56" x14ac:dyDescent="0.25">
      <c r="BD2766" s="283"/>
    </row>
    <row r="2767" spans="56:56" x14ac:dyDescent="0.25">
      <c r="BD2767" s="283"/>
    </row>
    <row r="2768" spans="56:56" x14ac:dyDescent="0.25">
      <c r="BD2768" s="283"/>
    </row>
    <row r="2769" spans="56:56" x14ac:dyDescent="0.25">
      <c r="BD2769" s="283"/>
    </row>
    <row r="2770" spans="56:56" x14ac:dyDescent="0.25">
      <c r="BD2770" s="283"/>
    </row>
    <row r="2771" spans="56:56" x14ac:dyDescent="0.25">
      <c r="BD2771" s="283"/>
    </row>
    <row r="2772" spans="56:56" x14ac:dyDescent="0.25">
      <c r="BD2772" s="283"/>
    </row>
    <row r="2773" spans="56:56" x14ac:dyDescent="0.25">
      <c r="BD2773" s="283"/>
    </row>
    <row r="2774" spans="56:56" x14ac:dyDescent="0.25">
      <c r="BD2774" s="283"/>
    </row>
    <row r="2775" spans="56:56" x14ac:dyDescent="0.25">
      <c r="BD2775" s="283"/>
    </row>
    <row r="2776" spans="56:56" x14ac:dyDescent="0.25">
      <c r="BD2776" s="283"/>
    </row>
    <row r="2777" spans="56:56" x14ac:dyDescent="0.25">
      <c r="BD2777" s="283"/>
    </row>
    <row r="2778" spans="56:56" x14ac:dyDescent="0.25">
      <c r="BD2778" s="283"/>
    </row>
    <row r="2779" spans="56:56" x14ac:dyDescent="0.25">
      <c r="BD2779" s="283"/>
    </row>
    <row r="2780" spans="56:56" x14ac:dyDescent="0.25">
      <c r="BD2780" s="283"/>
    </row>
    <row r="2781" spans="56:56" x14ac:dyDescent="0.25">
      <c r="BD2781" s="283"/>
    </row>
    <row r="2782" spans="56:56" x14ac:dyDescent="0.25">
      <c r="BD2782" s="283"/>
    </row>
    <row r="2783" spans="56:56" x14ac:dyDescent="0.25">
      <c r="BD2783" s="283"/>
    </row>
    <row r="2784" spans="56:56" x14ac:dyDescent="0.25">
      <c r="BD2784" s="283"/>
    </row>
    <row r="2785" spans="56:56" x14ac:dyDescent="0.25">
      <c r="BD2785" s="283"/>
    </row>
    <row r="2786" spans="56:56" x14ac:dyDescent="0.25">
      <c r="BD2786" s="283"/>
    </row>
    <row r="2787" spans="56:56" x14ac:dyDescent="0.25">
      <c r="BD2787" s="283"/>
    </row>
    <row r="2788" spans="56:56" x14ac:dyDescent="0.25">
      <c r="BD2788" s="283"/>
    </row>
    <row r="2789" spans="56:56" x14ac:dyDescent="0.25">
      <c r="BD2789" s="283"/>
    </row>
    <row r="2790" spans="56:56" x14ac:dyDescent="0.25">
      <c r="BD2790" s="283"/>
    </row>
    <row r="2791" spans="56:56" x14ac:dyDescent="0.25">
      <c r="BD2791" s="283"/>
    </row>
    <row r="2792" spans="56:56" x14ac:dyDescent="0.25">
      <c r="BD2792" s="283"/>
    </row>
    <row r="2793" spans="56:56" x14ac:dyDescent="0.25">
      <c r="BD2793" s="283"/>
    </row>
    <row r="2794" spans="56:56" x14ac:dyDescent="0.25">
      <c r="BD2794" s="283"/>
    </row>
    <row r="2795" spans="56:56" x14ac:dyDescent="0.25">
      <c r="BD2795" s="283"/>
    </row>
    <row r="2796" spans="56:56" x14ac:dyDescent="0.25">
      <c r="BD2796" s="283"/>
    </row>
    <row r="2797" spans="56:56" x14ac:dyDescent="0.25">
      <c r="BD2797" s="283"/>
    </row>
    <row r="2798" spans="56:56" x14ac:dyDescent="0.25">
      <c r="BD2798" s="283"/>
    </row>
    <row r="2799" spans="56:56" x14ac:dyDescent="0.25">
      <c r="BD2799" s="283"/>
    </row>
    <row r="2800" spans="56:56" x14ac:dyDescent="0.25">
      <c r="BD2800" s="283"/>
    </row>
    <row r="2801" spans="56:56" x14ac:dyDescent="0.25">
      <c r="BD2801" s="283"/>
    </row>
    <row r="2802" spans="56:56" x14ac:dyDescent="0.25">
      <c r="BD2802" s="283"/>
    </row>
    <row r="2803" spans="56:56" x14ac:dyDescent="0.25">
      <c r="BD2803" s="283"/>
    </row>
    <row r="2804" spans="56:56" x14ac:dyDescent="0.25">
      <c r="BD2804" s="283"/>
    </row>
    <row r="2805" spans="56:56" x14ac:dyDescent="0.25">
      <c r="BD2805" s="283"/>
    </row>
    <row r="2806" spans="56:56" x14ac:dyDescent="0.25">
      <c r="BD2806" s="283"/>
    </row>
    <row r="2807" spans="56:56" x14ac:dyDescent="0.25">
      <c r="BD2807" s="283"/>
    </row>
    <row r="2808" spans="56:56" x14ac:dyDescent="0.25">
      <c r="BD2808" s="283"/>
    </row>
    <row r="2809" spans="56:56" x14ac:dyDescent="0.25">
      <c r="BD2809" s="283"/>
    </row>
    <row r="2810" spans="56:56" x14ac:dyDescent="0.25">
      <c r="BD2810" s="283"/>
    </row>
    <row r="2811" spans="56:56" x14ac:dyDescent="0.25">
      <c r="BD2811" s="283"/>
    </row>
    <row r="2812" spans="56:56" x14ac:dyDescent="0.25">
      <c r="BD2812" s="283"/>
    </row>
    <row r="2813" spans="56:56" x14ac:dyDescent="0.25">
      <c r="BD2813" s="283"/>
    </row>
    <row r="2814" spans="56:56" x14ac:dyDescent="0.25">
      <c r="BD2814" s="283"/>
    </row>
    <row r="2815" spans="56:56" x14ac:dyDescent="0.25">
      <c r="BD2815" s="283"/>
    </row>
    <row r="2816" spans="56:56" x14ac:dyDescent="0.25">
      <c r="BD2816" s="283"/>
    </row>
    <row r="2817" spans="56:56" x14ac:dyDescent="0.25">
      <c r="BD2817" s="283"/>
    </row>
    <row r="2818" spans="56:56" x14ac:dyDescent="0.25">
      <c r="BD2818" s="283"/>
    </row>
    <row r="2819" spans="56:56" x14ac:dyDescent="0.25">
      <c r="BD2819" s="283"/>
    </row>
    <row r="2820" spans="56:56" x14ac:dyDescent="0.25">
      <c r="BD2820" s="283"/>
    </row>
    <row r="2821" spans="56:56" x14ac:dyDescent="0.25">
      <c r="BD2821" s="283"/>
    </row>
    <row r="2822" spans="56:56" x14ac:dyDescent="0.25">
      <c r="BD2822" s="283"/>
    </row>
    <row r="2823" spans="56:56" x14ac:dyDescent="0.25">
      <c r="BD2823" s="283"/>
    </row>
    <row r="2824" spans="56:56" x14ac:dyDescent="0.25">
      <c r="BD2824" s="283"/>
    </row>
    <row r="2825" spans="56:56" x14ac:dyDescent="0.25">
      <c r="BD2825" s="283"/>
    </row>
    <row r="2826" spans="56:56" x14ac:dyDescent="0.25">
      <c r="BD2826" s="283"/>
    </row>
    <row r="2827" spans="56:56" x14ac:dyDescent="0.25">
      <c r="BD2827" s="283"/>
    </row>
    <row r="2828" spans="56:56" x14ac:dyDescent="0.25">
      <c r="BD2828" s="283"/>
    </row>
    <row r="2829" spans="56:56" x14ac:dyDescent="0.25">
      <c r="BD2829" s="283"/>
    </row>
    <row r="2830" spans="56:56" x14ac:dyDescent="0.25">
      <c r="BD2830" s="283"/>
    </row>
    <row r="2831" spans="56:56" x14ac:dyDescent="0.25">
      <c r="BD2831" s="283"/>
    </row>
    <row r="2832" spans="56:56" x14ac:dyDescent="0.25">
      <c r="BD2832" s="283"/>
    </row>
    <row r="2833" spans="56:56" x14ac:dyDescent="0.25">
      <c r="BD2833" s="283"/>
    </row>
    <row r="2834" spans="56:56" x14ac:dyDescent="0.25">
      <c r="BD2834" s="283"/>
    </row>
    <row r="2835" spans="56:56" x14ac:dyDescent="0.25">
      <c r="BD2835" s="283"/>
    </row>
    <row r="2836" spans="56:56" x14ac:dyDescent="0.25">
      <c r="BD2836" s="283"/>
    </row>
    <row r="2837" spans="56:56" x14ac:dyDescent="0.25">
      <c r="BD2837" s="283"/>
    </row>
    <row r="2838" spans="56:56" x14ac:dyDescent="0.25">
      <c r="BD2838" s="283"/>
    </row>
    <row r="2839" spans="56:56" x14ac:dyDescent="0.25">
      <c r="BD2839" s="283"/>
    </row>
    <row r="2840" spans="56:56" x14ac:dyDescent="0.25">
      <c r="BD2840" s="283"/>
    </row>
    <row r="2841" spans="56:56" x14ac:dyDescent="0.25">
      <c r="BD2841" s="283"/>
    </row>
    <row r="2842" spans="56:56" x14ac:dyDescent="0.25">
      <c r="BD2842" s="283"/>
    </row>
    <row r="2843" spans="56:56" x14ac:dyDescent="0.25">
      <c r="BD2843" s="283"/>
    </row>
    <row r="2844" spans="56:56" x14ac:dyDescent="0.25">
      <c r="BD2844" s="283"/>
    </row>
    <row r="2845" spans="56:56" x14ac:dyDescent="0.25">
      <c r="BD2845" s="283"/>
    </row>
    <row r="2846" spans="56:56" x14ac:dyDescent="0.25">
      <c r="BD2846" s="283"/>
    </row>
    <row r="2847" spans="56:56" x14ac:dyDescent="0.25">
      <c r="BD2847" s="283"/>
    </row>
    <row r="2848" spans="56:56" x14ac:dyDescent="0.25">
      <c r="BD2848" s="283"/>
    </row>
    <row r="2849" spans="56:56" x14ac:dyDescent="0.25">
      <c r="BD2849" s="283"/>
    </row>
    <row r="2850" spans="56:56" x14ac:dyDescent="0.25">
      <c r="BD2850" s="283"/>
    </row>
    <row r="2851" spans="56:56" x14ac:dyDescent="0.25">
      <c r="BD2851" s="283"/>
    </row>
    <row r="2852" spans="56:56" x14ac:dyDescent="0.25">
      <c r="BD2852" s="283"/>
    </row>
    <row r="2853" spans="56:56" x14ac:dyDescent="0.25">
      <c r="BD2853" s="283"/>
    </row>
    <row r="2854" spans="56:56" x14ac:dyDescent="0.25">
      <c r="BD2854" s="283"/>
    </row>
    <row r="2855" spans="56:56" x14ac:dyDescent="0.25">
      <c r="BD2855" s="283"/>
    </row>
    <row r="2856" spans="56:56" x14ac:dyDescent="0.25">
      <c r="BD2856" s="283"/>
    </row>
    <row r="2857" spans="56:56" x14ac:dyDescent="0.25">
      <c r="BD2857" s="283"/>
    </row>
    <row r="2858" spans="56:56" x14ac:dyDescent="0.25">
      <c r="BD2858" s="283"/>
    </row>
    <row r="2859" spans="56:56" x14ac:dyDescent="0.25">
      <c r="BD2859" s="283"/>
    </row>
    <row r="2860" spans="56:56" x14ac:dyDescent="0.25">
      <c r="BD2860" s="283"/>
    </row>
    <row r="2861" spans="56:56" x14ac:dyDescent="0.25">
      <c r="BD2861" s="283"/>
    </row>
    <row r="2862" spans="56:56" x14ac:dyDescent="0.25">
      <c r="BD2862" s="283"/>
    </row>
    <row r="2863" spans="56:56" x14ac:dyDescent="0.25">
      <c r="BD2863" s="283"/>
    </row>
    <row r="2864" spans="56:56" x14ac:dyDescent="0.25">
      <c r="BD2864" s="283"/>
    </row>
    <row r="2865" spans="56:56" x14ac:dyDescent="0.25">
      <c r="BD2865" s="283"/>
    </row>
    <row r="2866" spans="56:56" x14ac:dyDescent="0.25">
      <c r="BD2866" s="283"/>
    </row>
    <row r="2867" spans="56:56" x14ac:dyDescent="0.25">
      <c r="BD2867" s="283"/>
    </row>
    <row r="2868" spans="56:56" x14ac:dyDescent="0.25">
      <c r="BD2868" s="283"/>
    </row>
    <row r="2869" spans="56:56" x14ac:dyDescent="0.25">
      <c r="BD2869" s="283"/>
    </row>
    <row r="2870" spans="56:56" x14ac:dyDescent="0.25">
      <c r="BD2870" s="283"/>
    </row>
    <row r="2871" spans="56:56" x14ac:dyDescent="0.25">
      <c r="BD2871" s="283"/>
    </row>
    <row r="2872" spans="56:56" x14ac:dyDescent="0.25">
      <c r="BD2872" s="283"/>
    </row>
    <row r="2873" spans="56:56" x14ac:dyDescent="0.25">
      <c r="BD2873" s="283"/>
    </row>
    <row r="2874" spans="56:56" x14ac:dyDescent="0.25">
      <c r="BD2874" s="283"/>
    </row>
    <row r="2875" spans="56:56" x14ac:dyDescent="0.25">
      <c r="BD2875" s="283"/>
    </row>
    <row r="2876" spans="56:56" x14ac:dyDescent="0.25">
      <c r="BD2876" s="283"/>
    </row>
    <row r="2877" spans="56:56" x14ac:dyDescent="0.25">
      <c r="BD2877" s="283"/>
    </row>
    <row r="2878" spans="56:56" x14ac:dyDescent="0.25">
      <c r="BD2878" s="283"/>
    </row>
    <row r="2879" spans="56:56" x14ac:dyDescent="0.25">
      <c r="BD2879" s="283"/>
    </row>
    <row r="2880" spans="56:56" x14ac:dyDescent="0.25">
      <c r="BD2880" s="283"/>
    </row>
    <row r="2881" spans="56:56" x14ac:dyDescent="0.25">
      <c r="BD2881" s="283"/>
    </row>
    <row r="2882" spans="56:56" x14ac:dyDescent="0.25">
      <c r="BD2882" s="283"/>
    </row>
    <row r="2883" spans="56:56" x14ac:dyDescent="0.25">
      <c r="BD2883" s="283"/>
    </row>
    <row r="2884" spans="56:56" x14ac:dyDescent="0.25">
      <c r="BD2884" s="283"/>
    </row>
    <row r="2885" spans="56:56" x14ac:dyDescent="0.25">
      <c r="BD2885" s="283"/>
    </row>
    <row r="2886" spans="56:56" x14ac:dyDescent="0.25">
      <c r="BD2886" s="283"/>
    </row>
    <row r="2887" spans="56:56" x14ac:dyDescent="0.25">
      <c r="BD2887" s="283"/>
    </row>
    <row r="2888" spans="56:56" x14ac:dyDescent="0.25">
      <c r="BD2888" s="283"/>
    </row>
    <row r="2889" spans="56:56" x14ac:dyDescent="0.25">
      <c r="BD2889" s="283"/>
    </row>
    <row r="2890" spans="56:56" x14ac:dyDescent="0.25">
      <c r="BD2890" s="283"/>
    </row>
    <row r="2891" spans="56:56" x14ac:dyDescent="0.25">
      <c r="BD2891" s="283"/>
    </row>
    <row r="2892" spans="56:56" x14ac:dyDescent="0.25">
      <c r="BD2892" s="283"/>
    </row>
    <row r="2893" spans="56:56" x14ac:dyDescent="0.25">
      <c r="BD2893" s="283"/>
    </row>
    <row r="2894" spans="56:56" x14ac:dyDescent="0.25">
      <c r="BD2894" s="283"/>
    </row>
    <row r="2895" spans="56:56" x14ac:dyDescent="0.25">
      <c r="BD2895" s="283"/>
    </row>
    <row r="2896" spans="56:56" x14ac:dyDescent="0.25">
      <c r="BD2896" s="283"/>
    </row>
    <row r="2897" spans="56:56" x14ac:dyDescent="0.25">
      <c r="BD2897" s="283"/>
    </row>
    <row r="2898" spans="56:56" x14ac:dyDescent="0.25">
      <c r="BD2898" s="283"/>
    </row>
    <row r="2899" spans="56:56" x14ac:dyDescent="0.25">
      <c r="BD2899" s="283"/>
    </row>
    <row r="2900" spans="56:56" x14ac:dyDescent="0.25">
      <c r="BD2900" s="283"/>
    </row>
    <row r="2901" spans="56:56" x14ac:dyDescent="0.25">
      <c r="BD2901" s="283"/>
    </row>
    <row r="2902" spans="56:56" x14ac:dyDescent="0.25">
      <c r="BD2902" s="283"/>
    </row>
    <row r="2903" spans="56:56" x14ac:dyDescent="0.25">
      <c r="BD2903" s="283"/>
    </row>
    <row r="2904" spans="56:56" x14ac:dyDescent="0.25">
      <c r="BD2904" s="283"/>
    </row>
    <row r="2905" spans="56:56" x14ac:dyDescent="0.25">
      <c r="BD2905" s="283"/>
    </row>
    <row r="2906" spans="56:56" x14ac:dyDescent="0.25">
      <c r="BD2906" s="283"/>
    </row>
    <row r="2907" spans="56:56" x14ac:dyDescent="0.25">
      <c r="BD2907" s="283"/>
    </row>
    <row r="2908" spans="56:56" x14ac:dyDescent="0.25">
      <c r="BD2908" s="283"/>
    </row>
    <row r="2909" spans="56:56" x14ac:dyDescent="0.25">
      <c r="BD2909" s="283"/>
    </row>
    <row r="2910" spans="56:56" x14ac:dyDescent="0.25">
      <c r="BD2910" s="283"/>
    </row>
    <row r="2911" spans="56:56" x14ac:dyDescent="0.25">
      <c r="BD2911" s="283"/>
    </row>
    <row r="2912" spans="56:56" x14ac:dyDescent="0.25">
      <c r="BD2912" s="283"/>
    </row>
    <row r="2913" spans="56:56" x14ac:dyDescent="0.25">
      <c r="BD2913" s="283"/>
    </row>
    <row r="2914" spans="56:56" x14ac:dyDescent="0.25">
      <c r="BD2914" s="283"/>
    </row>
    <row r="2915" spans="56:56" x14ac:dyDescent="0.25">
      <c r="BD2915" s="283"/>
    </row>
    <row r="2916" spans="56:56" x14ac:dyDescent="0.25">
      <c r="BD2916" s="283"/>
    </row>
    <row r="2917" spans="56:56" x14ac:dyDescent="0.25">
      <c r="BD2917" s="283"/>
    </row>
    <row r="2918" spans="56:56" x14ac:dyDescent="0.25">
      <c r="BD2918" s="283"/>
    </row>
    <row r="2919" spans="56:56" x14ac:dyDescent="0.25">
      <c r="BD2919" s="283"/>
    </row>
    <row r="2920" spans="56:56" x14ac:dyDescent="0.25">
      <c r="BD2920" s="283"/>
    </row>
    <row r="2921" spans="56:56" x14ac:dyDescent="0.25">
      <c r="BD2921" s="283"/>
    </row>
    <row r="2922" spans="56:56" x14ac:dyDescent="0.25">
      <c r="BD2922" s="283"/>
    </row>
    <row r="2923" spans="56:56" x14ac:dyDescent="0.25">
      <c r="BD2923" s="283"/>
    </row>
    <row r="2924" spans="56:56" x14ac:dyDescent="0.25">
      <c r="BD2924" s="283"/>
    </row>
    <row r="2925" spans="56:56" x14ac:dyDescent="0.25">
      <c r="BD2925" s="283"/>
    </row>
    <row r="2926" spans="56:56" x14ac:dyDescent="0.25">
      <c r="BD2926" s="283"/>
    </row>
    <row r="2927" spans="56:56" x14ac:dyDescent="0.25">
      <c r="BD2927" s="283"/>
    </row>
    <row r="2928" spans="56:56" x14ac:dyDescent="0.25">
      <c r="BD2928" s="283"/>
    </row>
    <row r="2929" spans="56:56" x14ac:dyDescent="0.25">
      <c r="BD2929" s="283"/>
    </row>
    <row r="2930" spans="56:56" x14ac:dyDescent="0.25">
      <c r="BD2930" s="283"/>
    </row>
    <row r="2931" spans="56:56" x14ac:dyDescent="0.25">
      <c r="BD2931" s="283"/>
    </row>
    <row r="2932" spans="56:56" x14ac:dyDescent="0.25">
      <c r="BD2932" s="283"/>
    </row>
    <row r="2933" spans="56:56" x14ac:dyDescent="0.25">
      <c r="BD2933" s="283"/>
    </row>
    <row r="2934" spans="56:56" x14ac:dyDescent="0.25">
      <c r="BD2934" s="283"/>
    </row>
    <row r="2935" spans="56:56" x14ac:dyDescent="0.25">
      <c r="BD2935" s="283"/>
    </row>
    <row r="2936" spans="56:56" x14ac:dyDescent="0.25">
      <c r="BD2936" s="283"/>
    </row>
    <row r="2937" spans="56:56" x14ac:dyDescent="0.25">
      <c r="BD2937" s="283"/>
    </row>
    <row r="2938" spans="56:56" x14ac:dyDescent="0.25">
      <c r="BD2938" s="283"/>
    </row>
    <row r="2939" spans="56:56" x14ac:dyDescent="0.25">
      <c r="BD2939" s="283"/>
    </row>
    <row r="2940" spans="56:56" x14ac:dyDescent="0.25">
      <c r="BD2940" s="283"/>
    </row>
    <row r="2941" spans="56:56" x14ac:dyDescent="0.25">
      <c r="BD2941" s="283"/>
    </row>
    <row r="2942" spans="56:56" x14ac:dyDescent="0.25">
      <c r="BD2942" s="283"/>
    </row>
    <row r="2943" spans="56:56" x14ac:dyDescent="0.25">
      <c r="BD2943" s="283"/>
    </row>
    <row r="2944" spans="56:56" x14ac:dyDescent="0.25">
      <c r="BD2944" s="283"/>
    </row>
    <row r="2945" spans="56:56" x14ac:dyDescent="0.25">
      <c r="BD2945" s="283"/>
    </row>
    <row r="2946" spans="56:56" x14ac:dyDescent="0.25">
      <c r="BD2946" s="283"/>
    </row>
    <row r="2947" spans="56:56" x14ac:dyDescent="0.25">
      <c r="BD2947" s="283"/>
    </row>
    <row r="2948" spans="56:56" x14ac:dyDescent="0.25">
      <c r="BD2948" s="283"/>
    </row>
    <row r="2949" spans="56:56" x14ac:dyDescent="0.25">
      <c r="BD2949" s="283"/>
    </row>
    <row r="2950" spans="56:56" x14ac:dyDescent="0.25">
      <c r="BD2950" s="283"/>
    </row>
    <row r="2951" spans="56:56" x14ac:dyDescent="0.25">
      <c r="BD2951" s="283"/>
    </row>
    <row r="2952" spans="56:56" x14ac:dyDescent="0.25">
      <c r="BD2952" s="283"/>
    </row>
    <row r="2953" spans="56:56" x14ac:dyDescent="0.25">
      <c r="BD2953" s="283"/>
    </row>
    <row r="2954" spans="56:56" x14ac:dyDescent="0.25">
      <c r="BD2954" s="283"/>
    </row>
    <row r="2955" spans="56:56" x14ac:dyDescent="0.25">
      <c r="BD2955" s="283"/>
    </row>
    <row r="2956" spans="56:56" x14ac:dyDescent="0.25">
      <c r="BD2956" s="283"/>
    </row>
    <row r="2957" spans="56:56" x14ac:dyDescent="0.25">
      <c r="BD2957" s="283"/>
    </row>
    <row r="2958" spans="56:56" x14ac:dyDescent="0.25">
      <c r="BD2958" s="283"/>
    </row>
    <row r="2959" spans="56:56" x14ac:dyDescent="0.25">
      <c r="BD2959" s="283"/>
    </row>
    <row r="2960" spans="56:56" x14ac:dyDescent="0.25">
      <c r="BD2960" s="283"/>
    </row>
    <row r="2961" spans="56:56" x14ac:dyDescent="0.25">
      <c r="BD2961" s="283"/>
    </row>
    <row r="2962" spans="56:56" x14ac:dyDescent="0.25">
      <c r="BD2962" s="283"/>
    </row>
    <row r="2963" spans="56:56" x14ac:dyDescent="0.25">
      <c r="BD2963" s="283"/>
    </row>
    <row r="2964" spans="56:56" x14ac:dyDescent="0.25">
      <c r="BD2964" s="283"/>
    </row>
    <row r="2965" spans="56:56" x14ac:dyDescent="0.25">
      <c r="BD2965" s="283"/>
    </row>
    <row r="2966" spans="56:56" x14ac:dyDescent="0.25">
      <c r="BD2966" s="283"/>
    </row>
    <row r="2967" spans="56:56" x14ac:dyDescent="0.25">
      <c r="BD2967" s="283"/>
    </row>
    <row r="2968" spans="56:56" x14ac:dyDescent="0.25">
      <c r="BD2968" s="283"/>
    </row>
    <row r="2969" spans="56:56" x14ac:dyDescent="0.25">
      <c r="BD2969" s="283"/>
    </row>
    <row r="2970" spans="56:56" x14ac:dyDescent="0.25">
      <c r="BD2970" s="283"/>
    </row>
    <row r="2971" spans="56:56" x14ac:dyDescent="0.25">
      <c r="BD2971" s="283"/>
    </row>
    <row r="2972" spans="56:56" x14ac:dyDescent="0.25">
      <c r="BD2972" s="283"/>
    </row>
    <row r="2973" spans="56:56" x14ac:dyDescent="0.25">
      <c r="BD2973" s="283"/>
    </row>
    <row r="2974" spans="56:56" x14ac:dyDescent="0.25">
      <c r="BD2974" s="283"/>
    </row>
    <row r="2975" spans="56:56" x14ac:dyDescent="0.25">
      <c r="BD2975" s="283"/>
    </row>
    <row r="2976" spans="56:56" x14ac:dyDescent="0.25">
      <c r="BD2976" s="283"/>
    </row>
    <row r="2977" spans="56:56" x14ac:dyDescent="0.25">
      <c r="BD2977" s="283"/>
    </row>
    <row r="2978" spans="56:56" x14ac:dyDescent="0.25">
      <c r="BD2978" s="283"/>
    </row>
    <row r="2979" spans="56:56" x14ac:dyDescent="0.25">
      <c r="BD2979" s="283"/>
    </row>
    <row r="2980" spans="56:56" x14ac:dyDescent="0.25">
      <c r="BD2980" s="283"/>
    </row>
    <row r="2981" spans="56:56" x14ac:dyDescent="0.25">
      <c r="BD2981" s="283"/>
    </row>
    <row r="2982" spans="56:56" x14ac:dyDescent="0.25">
      <c r="BD2982" s="283"/>
    </row>
    <row r="2983" spans="56:56" x14ac:dyDescent="0.25">
      <c r="BD2983" s="283"/>
    </row>
    <row r="2984" spans="56:56" x14ac:dyDescent="0.25">
      <c r="BD2984" s="283"/>
    </row>
    <row r="2985" spans="56:56" x14ac:dyDescent="0.25">
      <c r="BD2985" s="283"/>
    </row>
    <row r="2986" spans="56:56" x14ac:dyDescent="0.25">
      <c r="BD2986" s="283"/>
    </row>
    <row r="2987" spans="56:56" x14ac:dyDescent="0.25">
      <c r="BD2987" s="283"/>
    </row>
    <row r="2988" spans="56:56" x14ac:dyDescent="0.25">
      <c r="BD2988" s="283"/>
    </row>
    <row r="2989" spans="56:56" x14ac:dyDescent="0.25">
      <c r="BD2989" s="283"/>
    </row>
    <row r="2990" spans="56:56" x14ac:dyDescent="0.25">
      <c r="BD2990" s="283"/>
    </row>
    <row r="2991" spans="56:56" x14ac:dyDescent="0.25">
      <c r="BD2991" s="283"/>
    </row>
    <row r="2992" spans="56:56" x14ac:dyDescent="0.25">
      <c r="BD2992" s="283"/>
    </row>
    <row r="2993" spans="56:56" x14ac:dyDescent="0.25">
      <c r="BD2993" s="283"/>
    </row>
    <row r="2994" spans="56:56" x14ac:dyDescent="0.25">
      <c r="BD2994" s="283"/>
    </row>
    <row r="2995" spans="56:56" x14ac:dyDescent="0.25">
      <c r="BD2995" s="283"/>
    </row>
    <row r="2996" spans="56:56" x14ac:dyDescent="0.25">
      <c r="BD2996" s="283"/>
    </row>
    <row r="2997" spans="56:56" x14ac:dyDescent="0.25">
      <c r="BD2997" s="283"/>
    </row>
    <row r="2998" spans="56:56" x14ac:dyDescent="0.25">
      <c r="BD2998" s="283"/>
    </row>
    <row r="2999" spans="56:56" x14ac:dyDescent="0.25">
      <c r="BD2999" s="283"/>
    </row>
    <row r="3000" spans="56:56" x14ac:dyDescent="0.25">
      <c r="BD3000" s="283"/>
    </row>
    <row r="3001" spans="56:56" x14ac:dyDescent="0.25">
      <c r="BD3001" s="283"/>
    </row>
    <row r="3002" spans="56:56" x14ac:dyDescent="0.25">
      <c r="BD3002" s="283"/>
    </row>
    <row r="3003" spans="56:56" x14ac:dyDescent="0.25">
      <c r="BD3003" s="283"/>
    </row>
    <row r="3004" spans="56:56" x14ac:dyDescent="0.25">
      <c r="BD3004" s="283"/>
    </row>
    <row r="3005" spans="56:56" x14ac:dyDescent="0.25">
      <c r="BD3005" s="283"/>
    </row>
    <row r="3006" spans="56:56" x14ac:dyDescent="0.25">
      <c r="BD3006" s="283"/>
    </row>
    <row r="3007" spans="56:56" x14ac:dyDescent="0.25">
      <c r="BD3007" s="283"/>
    </row>
    <row r="3008" spans="56:56" x14ac:dyDescent="0.25">
      <c r="BD3008" s="283"/>
    </row>
    <row r="3009" spans="56:56" x14ac:dyDescent="0.25">
      <c r="BD3009" s="283"/>
    </row>
    <row r="3010" spans="56:56" x14ac:dyDescent="0.25">
      <c r="BD3010" s="283"/>
    </row>
    <row r="3011" spans="56:56" x14ac:dyDescent="0.25">
      <c r="BD3011" s="283"/>
    </row>
    <row r="3012" spans="56:56" x14ac:dyDescent="0.25">
      <c r="BD3012" s="283"/>
    </row>
    <row r="3013" spans="56:56" x14ac:dyDescent="0.25">
      <c r="BD3013" s="283"/>
    </row>
    <row r="3014" spans="56:56" x14ac:dyDescent="0.25">
      <c r="BD3014" s="283"/>
    </row>
    <row r="3015" spans="56:56" x14ac:dyDescent="0.25">
      <c r="BD3015" s="283"/>
    </row>
    <row r="3016" spans="56:56" x14ac:dyDescent="0.25">
      <c r="BD3016" s="283"/>
    </row>
    <row r="3017" spans="56:56" x14ac:dyDescent="0.25">
      <c r="BD3017" s="283"/>
    </row>
    <row r="3018" spans="56:56" x14ac:dyDescent="0.25">
      <c r="BD3018" s="283"/>
    </row>
    <row r="3019" spans="56:56" x14ac:dyDescent="0.25">
      <c r="BD3019" s="283"/>
    </row>
    <row r="3020" spans="56:56" x14ac:dyDescent="0.25">
      <c r="BD3020" s="283"/>
    </row>
    <row r="3021" spans="56:56" x14ac:dyDescent="0.25">
      <c r="BD3021" s="283"/>
    </row>
    <row r="3022" spans="56:56" x14ac:dyDescent="0.25">
      <c r="BD3022" s="283"/>
    </row>
    <row r="3023" spans="56:56" x14ac:dyDescent="0.25">
      <c r="BD3023" s="283"/>
    </row>
    <row r="3024" spans="56:56" x14ac:dyDescent="0.25">
      <c r="BD3024" s="283"/>
    </row>
    <row r="3025" spans="56:56" x14ac:dyDescent="0.25">
      <c r="BD3025" s="283"/>
    </row>
    <row r="3026" spans="56:56" x14ac:dyDescent="0.25">
      <c r="BD3026" s="283"/>
    </row>
    <row r="3027" spans="56:56" x14ac:dyDescent="0.25">
      <c r="BD3027" s="283"/>
    </row>
    <row r="3028" spans="56:56" x14ac:dyDescent="0.25">
      <c r="BD3028" s="283"/>
    </row>
    <row r="3029" spans="56:56" x14ac:dyDescent="0.25">
      <c r="BD3029" s="283"/>
    </row>
    <row r="3030" spans="56:56" x14ac:dyDescent="0.25">
      <c r="BD3030" s="283"/>
    </row>
    <row r="3031" spans="56:56" x14ac:dyDescent="0.25">
      <c r="BD3031" s="283"/>
    </row>
    <row r="3032" spans="56:56" x14ac:dyDescent="0.25">
      <c r="BD3032" s="283"/>
    </row>
    <row r="3033" spans="56:56" x14ac:dyDescent="0.25">
      <c r="BD3033" s="283"/>
    </row>
    <row r="3034" spans="56:56" x14ac:dyDescent="0.25">
      <c r="BD3034" s="283"/>
    </row>
    <row r="3035" spans="56:56" x14ac:dyDescent="0.25">
      <c r="BD3035" s="283"/>
    </row>
    <row r="3036" spans="56:56" x14ac:dyDescent="0.25">
      <c r="BD3036" s="283"/>
    </row>
    <row r="3037" spans="56:56" x14ac:dyDescent="0.25">
      <c r="BD3037" s="283"/>
    </row>
    <row r="3038" spans="56:56" x14ac:dyDescent="0.25">
      <c r="BD3038" s="283"/>
    </row>
    <row r="3039" spans="56:56" x14ac:dyDescent="0.25">
      <c r="BD3039" s="283"/>
    </row>
    <row r="3040" spans="56:56" x14ac:dyDescent="0.25">
      <c r="BD3040" s="283"/>
    </row>
    <row r="3041" spans="56:56" x14ac:dyDescent="0.25">
      <c r="BD3041" s="283"/>
    </row>
    <row r="3042" spans="56:56" x14ac:dyDescent="0.25">
      <c r="BD3042" s="283"/>
    </row>
    <row r="3043" spans="56:56" x14ac:dyDescent="0.25">
      <c r="BD3043" s="283"/>
    </row>
    <row r="3044" spans="56:56" x14ac:dyDescent="0.25">
      <c r="BD3044" s="283"/>
    </row>
    <row r="3045" spans="56:56" x14ac:dyDescent="0.25">
      <c r="BD3045" s="283"/>
    </row>
    <row r="3046" spans="56:56" x14ac:dyDescent="0.25">
      <c r="BD3046" s="283"/>
    </row>
    <row r="3047" spans="56:56" x14ac:dyDescent="0.25">
      <c r="BD3047" s="283"/>
    </row>
    <row r="3048" spans="56:56" x14ac:dyDescent="0.25">
      <c r="BD3048" s="283"/>
    </row>
    <row r="3049" spans="56:56" x14ac:dyDescent="0.25">
      <c r="BD3049" s="283"/>
    </row>
    <row r="3050" spans="56:56" x14ac:dyDescent="0.25">
      <c r="BD3050" s="283"/>
    </row>
    <row r="3051" spans="56:56" x14ac:dyDescent="0.25">
      <c r="BD3051" s="283"/>
    </row>
    <row r="3052" spans="56:56" x14ac:dyDescent="0.25">
      <c r="BD3052" s="283"/>
    </row>
    <row r="3053" spans="56:56" x14ac:dyDescent="0.25">
      <c r="BD3053" s="283"/>
    </row>
    <row r="3054" spans="56:56" x14ac:dyDescent="0.25">
      <c r="BD3054" s="283"/>
    </row>
    <row r="3055" spans="56:56" x14ac:dyDescent="0.25">
      <c r="BD3055" s="283"/>
    </row>
    <row r="3056" spans="56:56" x14ac:dyDescent="0.25">
      <c r="BD3056" s="283"/>
    </row>
    <row r="3057" spans="56:56" x14ac:dyDescent="0.25">
      <c r="BD3057" s="283"/>
    </row>
    <row r="3058" spans="56:56" x14ac:dyDescent="0.25">
      <c r="BD3058" s="283"/>
    </row>
    <row r="3059" spans="56:56" x14ac:dyDescent="0.25">
      <c r="BD3059" s="283"/>
    </row>
    <row r="3060" spans="56:56" x14ac:dyDescent="0.25">
      <c r="BD3060" s="283"/>
    </row>
    <row r="3061" spans="56:56" x14ac:dyDescent="0.25">
      <c r="BD3061" s="283"/>
    </row>
    <row r="3062" spans="56:56" x14ac:dyDescent="0.25">
      <c r="BD3062" s="283"/>
    </row>
    <row r="3063" spans="56:56" x14ac:dyDescent="0.25">
      <c r="BD3063" s="283"/>
    </row>
    <row r="3064" spans="56:56" x14ac:dyDescent="0.25">
      <c r="BD3064" s="283"/>
    </row>
    <row r="3065" spans="56:56" x14ac:dyDescent="0.25">
      <c r="BD3065" s="283"/>
    </row>
    <row r="3066" spans="56:56" x14ac:dyDescent="0.25">
      <c r="BD3066" s="283"/>
    </row>
    <row r="3067" spans="56:56" x14ac:dyDescent="0.25">
      <c r="BD3067" s="283"/>
    </row>
    <row r="3068" spans="56:56" x14ac:dyDescent="0.25">
      <c r="BD3068" s="283"/>
    </row>
    <row r="3069" spans="56:56" x14ac:dyDescent="0.25">
      <c r="BD3069" s="283"/>
    </row>
    <row r="3070" spans="56:56" x14ac:dyDescent="0.25">
      <c r="BD3070" s="283"/>
    </row>
    <row r="3071" spans="56:56" x14ac:dyDescent="0.25">
      <c r="BD3071" s="283"/>
    </row>
    <row r="3072" spans="56:56" x14ac:dyDescent="0.25">
      <c r="BD3072" s="283"/>
    </row>
    <row r="3073" spans="56:56" x14ac:dyDescent="0.25">
      <c r="BD3073" s="283"/>
    </row>
    <row r="3074" spans="56:56" x14ac:dyDescent="0.25">
      <c r="BD3074" s="283"/>
    </row>
    <row r="3075" spans="56:56" x14ac:dyDescent="0.25">
      <c r="BD3075" s="283"/>
    </row>
    <row r="3076" spans="56:56" x14ac:dyDescent="0.25">
      <c r="BD3076" s="283"/>
    </row>
    <row r="3077" spans="56:56" x14ac:dyDescent="0.25">
      <c r="BD3077" s="283"/>
    </row>
    <row r="3078" spans="56:56" x14ac:dyDescent="0.25">
      <c r="BD3078" s="283"/>
    </row>
    <row r="3079" spans="56:56" x14ac:dyDescent="0.25">
      <c r="BD3079" s="283"/>
    </row>
    <row r="3080" spans="56:56" x14ac:dyDescent="0.25">
      <c r="BD3080" s="283"/>
    </row>
    <row r="3081" spans="56:56" x14ac:dyDescent="0.25">
      <c r="BD3081" s="283"/>
    </row>
    <row r="3082" spans="56:56" x14ac:dyDescent="0.25">
      <c r="BD3082" s="283"/>
    </row>
    <row r="3083" spans="56:56" x14ac:dyDescent="0.25">
      <c r="BD3083" s="283"/>
    </row>
    <row r="3084" spans="56:56" x14ac:dyDescent="0.25">
      <c r="BD3084" s="283"/>
    </row>
    <row r="3085" spans="56:56" x14ac:dyDescent="0.25">
      <c r="BD3085" s="283"/>
    </row>
    <row r="3086" spans="56:56" x14ac:dyDescent="0.25">
      <c r="BD3086" s="283"/>
    </row>
    <row r="3087" spans="56:56" x14ac:dyDescent="0.25">
      <c r="BD3087" s="283"/>
    </row>
    <row r="3088" spans="56:56" x14ac:dyDescent="0.25">
      <c r="BD3088" s="283"/>
    </row>
    <row r="3089" spans="56:56" x14ac:dyDescent="0.25">
      <c r="BD3089" s="283"/>
    </row>
    <row r="3090" spans="56:56" x14ac:dyDescent="0.25">
      <c r="BD3090" s="283"/>
    </row>
    <row r="3091" spans="56:56" x14ac:dyDescent="0.25">
      <c r="BD3091" s="283"/>
    </row>
    <row r="3092" spans="56:56" x14ac:dyDescent="0.25">
      <c r="BD3092" s="283"/>
    </row>
    <row r="3093" spans="56:56" x14ac:dyDescent="0.25">
      <c r="BD3093" s="283"/>
    </row>
    <row r="3094" spans="56:56" x14ac:dyDescent="0.25">
      <c r="BD3094" s="283"/>
    </row>
    <row r="3095" spans="56:56" x14ac:dyDescent="0.25">
      <c r="BD3095" s="283"/>
    </row>
    <row r="3096" spans="56:56" x14ac:dyDescent="0.25">
      <c r="BD3096" s="283"/>
    </row>
    <row r="3097" spans="56:56" x14ac:dyDescent="0.25">
      <c r="BD3097" s="283"/>
    </row>
    <row r="3098" spans="56:56" x14ac:dyDescent="0.25">
      <c r="BD3098" s="283"/>
    </row>
    <row r="3099" spans="56:56" x14ac:dyDescent="0.25">
      <c r="BD3099" s="283"/>
    </row>
    <row r="3100" spans="56:56" x14ac:dyDescent="0.25">
      <c r="BD3100" s="283"/>
    </row>
    <row r="3101" spans="56:56" x14ac:dyDescent="0.25">
      <c r="BD3101" s="283"/>
    </row>
    <row r="3102" spans="56:56" x14ac:dyDescent="0.25">
      <c r="BD3102" s="283"/>
    </row>
    <row r="3103" spans="56:56" x14ac:dyDescent="0.25">
      <c r="BD3103" s="283"/>
    </row>
    <row r="3104" spans="56:56" x14ac:dyDescent="0.25">
      <c r="BD3104" s="283"/>
    </row>
    <row r="3105" spans="56:56" x14ac:dyDescent="0.25">
      <c r="BD3105" s="283"/>
    </row>
    <row r="3106" spans="56:56" x14ac:dyDescent="0.25">
      <c r="BD3106" s="283"/>
    </row>
    <row r="3107" spans="56:56" x14ac:dyDescent="0.25">
      <c r="BD3107" s="283"/>
    </row>
    <row r="3108" spans="56:56" x14ac:dyDescent="0.25">
      <c r="BD3108" s="283"/>
    </row>
    <row r="3109" spans="56:56" x14ac:dyDescent="0.25">
      <c r="BD3109" s="283"/>
    </row>
    <row r="3110" spans="56:56" x14ac:dyDescent="0.25">
      <c r="BD3110" s="283"/>
    </row>
    <row r="3111" spans="56:56" x14ac:dyDescent="0.25">
      <c r="BD3111" s="283"/>
    </row>
    <row r="3112" spans="56:56" x14ac:dyDescent="0.25">
      <c r="BD3112" s="283"/>
    </row>
    <row r="3113" spans="56:56" x14ac:dyDescent="0.25">
      <c r="BD3113" s="283"/>
    </row>
    <row r="3114" spans="56:56" x14ac:dyDescent="0.25">
      <c r="BD3114" s="283"/>
    </row>
    <row r="3115" spans="56:56" x14ac:dyDescent="0.25">
      <c r="BD3115" s="283"/>
    </row>
    <row r="3116" spans="56:56" x14ac:dyDescent="0.25">
      <c r="BD3116" s="283"/>
    </row>
    <row r="3117" spans="56:56" x14ac:dyDescent="0.25">
      <c r="BD3117" s="283"/>
    </row>
    <row r="3118" spans="56:56" x14ac:dyDescent="0.25">
      <c r="BD3118" s="283"/>
    </row>
    <row r="3119" spans="56:56" x14ac:dyDescent="0.25">
      <c r="BD3119" s="283"/>
    </row>
    <row r="3120" spans="56:56" x14ac:dyDescent="0.25">
      <c r="BD3120" s="283"/>
    </row>
    <row r="3121" spans="56:56" x14ac:dyDescent="0.25">
      <c r="BD3121" s="283"/>
    </row>
    <row r="3122" spans="56:56" x14ac:dyDescent="0.25">
      <c r="BD3122" s="283"/>
    </row>
    <row r="3123" spans="56:56" x14ac:dyDescent="0.25">
      <c r="BD3123" s="283"/>
    </row>
    <row r="3124" spans="56:56" x14ac:dyDescent="0.25">
      <c r="BD3124" s="283"/>
    </row>
    <row r="3125" spans="56:56" x14ac:dyDescent="0.25">
      <c r="BD3125" s="283"/>
    </row>
    <row r="3126" spans="56:56" x14ac:dyDescent="0.25">
      <c r="BD3126" s="283"/>
    </row>
    <row r="3127" spans="56:56" x14ac:dyDescent="0.25">
      <c r="BD3127" s="283"/>
    </row>
    <row r="3128" spans="56:56" x14ac:dyDescent="0.25">
      <c r="BD3128" s="283"/>
    </row>
    <row r="3129" spans="56:56" x14ac:dyDescent="0.25">
      <c r="BD3129" s="283"/>
    </row>
    <row r="3130" spans="56:56" x14ac:dyDescent="0.25">
      <c r="BD3130" s="283"/>
    </row>
    <row r="3131" spans="56:56" x14ac:dyDescent="0.25">
      <c r="BD3131" s="283"/>
    </row>
    <row r="3132" spans="56:56" x14ac:dyDescent="0.25">
      <c r="BD3132" s="283"/>
    </row>
    <row r="3133" spans="56:56" x14ac:dyDescent="0.25">
      <c r="BD3133" s="283"/>
    </row>
    <row r="3134" spans="56:56" x14ac:dyDescent="0.25">
      <c r="BD3134" s="283"/>
    </row>
    <row r="3135" spans="56:56" x14ac:dyDescent="0.25">
      <c r="BD3135" s="283"/>
    </row>
    <row r="3136" spans="56:56" x14ac:dyDescent="0.25">
      <c r="BD3136" s="283"/>
    </row>
    <row r="3137" spans="56:56" x14ac:dyDescent="0.25">
      <c r="BD3137" s="283"/>
    </row>
    <row r="3138" spans="56:56" x14ac:dyDescent="0.25">
      <c r="BD3138" s="283"/>
    </row>
    <row r="3139" spans="56:56" x14ac:dyDescent="0.25">
      <c r="BD3139" s="283"/>
    </row>
    <row r="3140" spans="56:56" x14ac:dyDescent="0.25">
      <c r="BD3140" s="283"/>
    </row>
    <row r="3141" spans="56:56" x14ac:dyDescent="0.25">
      <c r="BD3141" s="283"/>
    </row>
    <row r="3142" spans="56:56" x14ac:dyDescent="0.25">
      <c r="BD3142" s="283"/>
    </row>
    <row r="3143" spans="56:56" x14ac:dyDescent="0.25">
      <c r="BD3143" s="283"/>
    </row>
    <row r="3144" spans="56:56" x14ac:dyDescent="0.25">
      <c r="BD3144" s="283"/>
    </row>
    <row r="3145" spans="56:56" x14ac:dyDescent="0.25">
      <c r="BD3145" s="283"/>
    </row>
    <row r="3146" spans="56:56" x14ac:dyDescent="0.25">
      <c r="BD3146" s="283"/>
    </row>
    <row r="3147" spans="56:56" x14ac:dyDescent="0.25">
      <c r="BD3147" s="283"/>
    </row>
    <row r="3148" spans="56:56" x14ac:dyDescent="0.25">
      <c r="BD3148" s="283"/>
    </row>
    <row r="3149" spans="56:56" x14ac:dyDescent="0.25">
      <c r="BD3149" s="283"/>
    </row>
    <row r="3150" spans="56:56" x14ac:dyDescent="0.25">
      <c r="BD3150" s="283"/>
    </row>
    <row r="3151" spans="56:56" x14ac:dyDescent="0.25">
      <c r="BD3151" s="283"/>
    </row>
    <row r="3152" spans="56:56" x14ac:dyDescent="0.25">
      <c r="BD3152" s="283"/>
    </row>
    <row r="3153" spans="56:56" x14ac:dyDescent="0.25">
      <c r="BD3153" s="283"/>
    </row>
    <row r="3154" spans="56:56" x14ac:dyDescent="0.25">
      <c r="BD3154" s="283"/>
    </row>
    <row r="3155" spans="56:56" x14ac:dyDescent="0.25">
      <c r="BD3155" s="283"/>
    </row>
    <row r="3156" spans="56:56" x14ac:dyDescent="0.25">
      <c r="BD3156" s="283"/>
    </row>
    <row r="3157" spans="56:56" x14ac:dyDescent="0.25">
      <c r="BD3157" s="283"/>
    </row>
    <row r="3158" spans="56:56" x14ac:dyDescent="0.25">
      <c r="BD3158" s="283"/>
    </row>
    <row r="3159" spans="56:56" x14ac:dyDescent="0.25">
      <c r="BD3159" s="283"/>
    </row>
    <row r="3160" spans="56:56" x14ac:dyDescent="0.25">
      <c r="BD3160" s="283"/>
    </row>
    <row r="3161" spans="56:56" x14ac:dyDescent="0.25">
      <c r="BD3161" s="283"/>
    </row>
    <row r="3162" spans="56:56" x14ac:dyDescent="0.25">
      <c r="BD3162" s="283"/>
    </row>
    <row r="3163" spans="56:56" x14ac:dyDescent="0.25">
      <c r="BD3163" s="283"/>
    </row>
    <row r="3164" spans="56:56" x14ac:dyDescent="0.25">
      <c r="BD3164" s="283"/>
    </row>
    <row r="3165" spans="56:56" x14ac:dyDescent="0.25">
      <c r="BD3165" s="283"/>
    </row>
    <row r="3166" spans="56:56" x14ac:dyDescent="0.25">
      <c r="BD3166" s="283"/>
    </row>
    <row r="3167" spans="56:56" x14ac:dyDescent="0.25">
      <c r="BD3167" s="283"/>
    </row>
    <row r="3168" spans="56:56" x14ac:dyDescent="0.25">
      <c r="BD3168" s="283"/>
    </row>
    <row r="3169" spans="56:56" x14ac:dyDescent="0.25">
      <c r="BD3169" s="283"/>
    </row>
    <row r="3170" spans="56:56" x14ac:dyDescent="0.25">
      <c r="BD3170" s="283"/>
    </row>
    <row r="3171" spans="56:56" x14ac:dyDescent="0.25">
      <c r="BD3171" s="283"/>
    </row>
    <row r="3172" spans="56:56" x14ac:dyDescent="0.25">
      <c r="BD3172" s="283"/>
    </row>
    <row r="3173" spans="56:56" x14ac:dyDescent="0.25">
      <c r="BD3173" s="283"/>
    </row>
    <row r="3174" spans="56:56" x14ac:dyDescent="0.25">
      <c r="BD3174" s="283"/>
    </row>
    <row r="3175" spans="56:56" x14ac:dyDescent="0.25">
      <c r="BD3175" s="283"/>
    </row>
    <row r="3176" spans="56:56" x14ac:dyDescent="0.25">
      <c r="BD3176" s="283"/>
    </row>
    <row r="3177" spans="56:56" x14ac:dyDescent="0.25">
      <c r="BD3177" s="283"/>
    </row>
    <row r="3178" spans="56:56" x14ac:dyDescent="0.25">
      <c r="BD3178" s="283"/>
    </row>
    <row r="3179" spans="56:56" x14ac:dyDescent="0.25">
      <c r="BD3179" s="283"/>
    </row>
    <row r="3180" spans="56:56" x14ac:dyDescent="0.25">
      <c r="BD3180" s="283"/>
    </row>
    <row r="3181" spans="56:56" x14ac:dyDescent="0.25">
      <c r="BD3181" s="283"/>
    </row>
    <row r="3182" spans="56:56" x14ac:dyDescent="0.25">
      <c r="BD3182" s="283"/>
    </row>
    <row r="3183" spans="56:56" x14ac:dyDescent="0.25">
      <c r="BD3183" s="283"/>
    </row>
    <row r="3184" spans="56:56" x14ac:dyDescent="0.25">
      <c r="BD3184" s="283"/>
    </row>
    <row r="3185" spans="56:56" x14ac:dyDescent="0.25">
      <c r="BD3185" s="283"/>
    </row>
    <row r="3186" spans="56:56" x14ac:dyDescent="0.25">
      <c r="BD3186" s="283"/>
    </row>
    <row r="3187" spans="56:56" x14ac:dyDescent="0.25">
      <c r="BD3187" s="283"/>
    </row>
    <row r="3188" spans="56:56" x14ac:dyDescent="0.25">
      <c r="BD3188" s="283"/>
    </row>
    <row r="3189" spans="56:56" x14ac:dyDescent="0.25">
      <c r="BD3189" s="283"/>
    </row>
    <row r="3190" spans="56:56" x14ac:dyDescent="0.25">
      <c r="BD3190" s="283"/>
    </row>
    <row r="3191" spans="56:56" x14ac:dyDescent="0.25">
      <c r="BD3191" s="283"/>
    </row>
    <row r="3192" spans="56:56" x14ac:dyDescent="0.25">
      <c r="BD3192" s="283"/>
    </row>
    <row r="3193" spans="56:56" x14ac:dyDescent="0.25">
      <c r="BD3193" s="283"/>
    </row>
    <row r="3194" spans="56:56" x14ac:dyDescent="0.25">
      <c r="BD3194" s="283"/>
    </row>
    <row r="3195" spans="56:56" x14ac:dyDescent="0.25">
      <c r="BD3195" s="283"/>
    </row>
    <row r="3196" spans="56:56" x14ac:dyDescent="0.25">
      <c r="BD3196" s="283"/>
    </row>
    <row r="3197" spans="56:56" x14ac:dyDescent="0.25">
      <c r="BD3197" s="283"/>
    </row>
    <row r="3198" spans="56:56" x14ac:dyDescent="0.25">
      <c r="BD3198" s="283"/>
    </row>
    <row r="3199" spans="56:56" x14ac:dyDescent="0.25">
      <c r="BD3199" s="283"/>
    </row>
    <row r="3200" spans="56:56" x14ac:dyDescent="0.25">
      <c r="BD3200" s="283"/>
    </row>
    <row r="3201" spans="56:56" x14ac:dyDescent="0.25">
      <c r="BD3201" s="283"/>
    </row>
    <row r="3202" spans="56:56" x14ac:dyDescent="0.25">
      <c r="BD3202" s="283"/>
    </row>
    <row r="3203" spans="56:56" x14ac:dyDescent="0.25">
      <c r="BD3203" s="283"/>
    </row>
    <row r="3204" spans="56:56" x14ac:dyDescent="0.25">
      <c r="BD3204" s="283"/>
    </row>
    <row r="3205" spans="56:56" x14ac:dyDescent="0.25">
      <c r="BD3205" s="283"/>
    </row>
    <row r="3206" spans="56:56" x14ac:dyDescent="0.25">
      <c r="BD3206" s="283"/>
    </row>
    <row r="3207" spans="56:56" x14ac:dyDescent="0.25">
      <c r="BD3207" s="283"/>
    </row>
    <row r="3208" spans="56:56" x14ac:dyDescent="0.25">
      <c r="BD3208" s="283"/>
    </row>
    <row r="3209" spans="56:56" x14ac:dyDescent="0.25">
      <c r="BD3209" s="283"/>
    </row>
    <row r="3210" spans="56:56" x14ac:dyDescent="0.25">
      <c r="BD3210" s="283"/>
    </row>
    <row r="3211" spans="56:56" x14ac:dyDescent="0.25">
      <c r="BD3211" s="283"/>
    </row>
    <row r="3212" spans="56:56" x14ac:dyDescent="0.25">
      <c r="BD3212" s="283"/>
    </row>
    <row r="3213" spans="56:56" x14ac:dyDescent="0.25">
      <c r="BD3213" s="283"/>
    </row>
    <row r="3214" spans="56:56" x14ac:dyDescent="0.25">
      <c r="BD3214" s="283"/>
    </row>
    <row r="3215" spans="56:56" x14ac:dyDescent="0.25">
      <c r="BD3215" s="283"/>
    </row>
    <row r="3216" spans="56:56" x14ac:dyDescent="0.25">
      <c r="BD3216" s="283"/>
    </row>
    <row r="3217" spans="56:56" x14ac:dyDescent="0.25">
      <c r="BD3217" s="283"/>
    </row>
    <row r="3218" spans="56:56" x14ac:dyDescent="0.25">
      <c r="BD3218" s="283"/>
    </row>
    <row r="3219" spans="56:56" x14ac:dyDescent="0.25">
      <c r="BD3219" s="283"/>
    </row>
    <row r="3220" spans="56:56" x14ac:dyDescent="0.25">
      <c r="BD3220" s="283"/>
    </row>
    <row r="3221" spans="56:56" x14ac:dyDescent="0.25">
      <c r="BD3221" s="283"/>
    </row>
    <row r="3222" spans="56:56" x14ac:dyDescent="0.25">
      <c r="BD3222" s="283"/>
    </row>
    <row r="3223" spans="56:56" x14ac:dyDescent="0.25">
      <c r="BD3223" s="283"/>
    </row>
    <row r="3224" spans="56:56" x14ac:dyDescent="0.25">
      <c r="BD3224" s="283"/>
    </row>
    <row r="3225" spans="56:56" x14ac:dyDescent="0.25">
      <c r="BD3225" s="283"/>
    </row>
    <row r="3226" spans="56:56" x14ac:dyDescent="0.25">
      <c r="BD3226" s="283"/>
    </row>
    <row r="3227" spans="56:56" x14ac:dyDescent="0.25">
      <c r="BD3227" s="283"/>
    </row>
    <row r="3228" spans="56:56" x14ac:dyDescent="0.25">
      <c r="BD3228" s="283"/>
    </row>
    <row r="3229" spans="56:56" x14ac:dyDescent="0.25">
      <c r="BD3229" s="283"/>
    </row>
    <row r="3230" spans="56:56" x14ac:dyDescent="0.25">
      <c r="BD3230" s="283"/>
    </row>
    <row r="3231" spans="56:56" x14ac:dyDescent="0.25">
      <c r="BD3231" s="283"/>
    </row>
    <row r="3232" spans="56:56" x14ac:dyDescent="0.25">
      <c r="BD3232" s="283"/>
    </row>
    <row r="3233" spans="56:56" x14ac:dyDescent="0.25">
      <c r="BD3233" s="283"/>
    </row>
    <row r="3234" spans="56:56" x14ac:dyDescent="0.25">
      <c r="BD3234" s="283"/>
    </row>
    <row r="3235" spans="56:56" x14ac:dyDescent="0.25">
      <c r="BD3235" s="283"/>
    </row>
    <row r="3236" spans="56:56" x14ac:dyDescent="0.25">
      <c r="BD3236" s="283"/>
    </row>
    <row r="3237" spans="56:56" x14ac:dyDescent="0.25">
      <c r="BD3237" s="283"/>
    </row>
    <row r="3238" spans="56:56" x14ac:dyDescent="0.25">
      <c r="BD3238" s="283"/>
    </row>
    <row r="3239" spans="56:56" x14ac:dyDescent="0.25">
      <c r="BD3239" s="283"/>
    </row>
    <row r="3240" spans="56:56" x14ac:dyDescent="0.25">
      <c r="BD3240" s="283"/>
    </row>
    <row r="3241" spans="56:56" x14ac:dyDescent="0.25">
      <c r="BD3241" s="283"/>
    </row>
    <row r="3242" spans="56:56" x14ac:dyDescent="0.25">
      <c r="BD3242" s="283"/>
    </row>
    <row r="3243" spans="56:56" x14ac:dyDescent="0.25">
      <c r="BD3243" s="283"/>
    </row>
    <row r="3244" spans="56:56" x14ac:dyDescent="0.25">
      <c r="BD3244" s="283"/>
    </row>
    <row r="3245" spans="56:56" x14ac:dyDescent="0.25">
      <c r="BD3245" s="283"/>
    </row>
    <row r="3246" spans="56:56" x14ac:dyDescent="0.25">
      <c r="BD3246" s="283"/>
    </row>
    <row r="3247" spans="56:56" x14ac:dyDescent="0.25">
      <c r="BD3247" s="283"/>
    </row>
    <row r="3248" spans="56:56" x14ac:dyDescent="0.25">
      <c r="BD3248" s="283"/>
    </row>
    <row r="3249" spans="56:56" x14ac:dyDescent="0.25">
      <c r="BD3249" s="283"/>
    </row>
    <row r="3250" spans="56:56" x14ac:dyDescent="0.25">
      <c r="BD3250" s="283"/>
    </row>
    <row r="3251" spans="56:56" x14ac:dyDescent="0.25">
      <c r="BD3251" s="283"/>
    </row>
    <row r="3252" spans="56:56" x14ac:dyDescent="0.25">
      <c r="BD3252" s="283"/>
    </row>
    <row r="3253" spans="56:56" x14ac:dyDescent="0.25">
      <c r="BD3253" s="283"/>
    </row>
    <row r="3254" spans="56:56" x14ac:dyDescent="0.25">
      <c r="BD3254" s="283"/>
    </row>
    <row r="3255" spans="56:56" x14ac:dyDescent="0.25">
      <c r="BD3255" s="283"/>
    </row>
    <row r="3256" spans="56:56" x14ac:dyDescent="0.25">
      <c r="BD3256" s="283"/>
    </row>
    <row r="3257" spans="56:56" x14ac:dyDescent="0.25">
      <c r="BD3257" s="283"/>
    </row>
    <row r="3258" spans="56:56" x14ac:dyDescent="0.25">
      <c r="BD3258" s="283"/>
    </row>
    <row r="3259" spans="56:56" x14ac:dyDescent="0.25">
      <c r="BD3259" s="283"/>
    </row>
    <row r="3260" spans="56:56" x14ac:dyDescent="0.25">
      <c r="BD3260" s="283"/>
    </row>
    <row r="3261" spans="56:56" x14ac:dyDescent="0.25">
      <c r="BD3261" s="283"/>
    </row>
    <row r="3262" spans="56:56" x14ac:dyDescent="0.25">
      <c r="BD3262" s="283"/>
    </row>
    <row r="3263" spans="56:56" x14ac:dyDescent="0.25">
      <c r="BD3263" s="283"/>
    </row>
    <row r="3264" spans="56:56" x14ac:dyDescent="0.25">
      <c r="BD3264" s="283"/>
    </row>
    <row r="3265" spans="56:56" x14ac:dyDescent="0.25">
      <c r="BD3265" s="283"/>
    </row>
    <row r="3266" spans="56:56" x14ac:dyDescent="0.25">
      <c r="BD3266" s="283"/>
    </row>
    <row r="3267" spans="56:56" x14ac:dyDescent="0.25">
      <c r="BD3267" s="283"/>
    </row>
    <row r="3268" spans="56:56" x14ac:dyDescent="0.25">
      <c r="BD3268" s="283"/>
    </row>
    <row r="3269" spans="56:56" x14ac:dyDescent="0.25">
      <c r="BD3269" s="283"/>
    </row>
    <row r="3270" spans="56:56" x14ac:dyDescent="0.25">
      <c r="BD3270" s="283"/>
    </row>
    <row r="3271" spans="56:56" x14ac:dyDescent="0.25">
      <c r="BD3271" s="283"/>
    </row>
    <row r="3272" spans="56:56" x14ac:dyDescent="0.25">
      <c r="BD3272" s="283"/>
    </row>
    <row r="3273" spans="56:56" x14ac:dyDescent="0.25">
      <c r="BD3273" s="283"/>
    </row>
    <row r="3274" spans="56:56" x14ac:dyDescent="0.25">
      <c r="BD3274" s="283"/>
    </row>
    <row r="3275" spans="56:56" x14ac:dyDescent="0.25">
      <c r="BD3275" s="283"/>
    </row>
    <row r="3276" spans="56:56" x14ac:dyDescent="0.25">
      <c r="BD3276" s="283"/>
    </row>
    <row r="3277" spans="56:56" x14ac:dyDescent="0.25">
      <c r="BD3277" s="283"/>
    </row>
    <row r="3278" spans="56:56" x14ac:dyDescent="0.25">
      <c r="BD3278" s="283"/>
    </row>
    <row r="3279" spans="56:56" x14ac:dyDescent="0.25">
      <c r="BD3279" s="283"/>
    </row>
    <row r="3280" spans="56:56" x14ac:dyDescent="0.25">
      <c r="BD3280" s="283"/>
    </row>
    <row r="3281" spans="56:56" x14ac:dyDescent="0.25">
      <c r="BD3281" s="283"/>
    </row>
    <row r="3282" spans="56:56" x14ac:dyDescent="0.25">
      <c r="BD3282" s="283"/>
    </row>
    <row r="3283" spans="56:56" x14ac:dyDescent="0.25">
      <c r="BD3283" s="283"/>
    </row>
    <row r="3284" spans="56:56" x14ac:dyDescent="0.25">
      <c r="BD3284" s="283"/>
    </row>
    <row r="3285" spans="56:56" x14ac:dyDescent="0.25">
      <c r="BD3285" s="283"/>
    </row>
    <row r="3286" spans="56:56" x14ac:dyDescent="0.25">
      <c r="BD3286" s="283"/>
    </row>
    <row r="3287" spans="56:56" x14ac:dyDescent="0.25">
      <c r="BD3287" s="283"/>
    </row>
    <row r="3288" spans="56:56" x14ac:dyDescent="0.25">
      <c r="BD3288" s="283"/>
    </row>
    <row r="3289" spans="56:56" x14ac:dyDescent="0.25">
      <c r="BD3289" s="283"/>
    </row>
    <row r="3290" spans="56:56" x14ac:dyDescent="0.25">
      <c r="BD3290" s="283"/>
    </row>
    <row r="3291" spans="56:56" x14ac:dyDescent="0.25">
      <c r="BD3291" s="283"/>
    </row>
    <row r="3292" spans="56:56" x14ac:dyDescent="0.25">
      <c r="BD3292" s="283"/>
    </row>
    <row r="3293" spans="56:56" x14ac:dyDescent="0.25">
      <c r="BD3293" s="283"/>
    </row>
    <row r="3294" spans="56:56" x14ac:dyDescent="0.25">
      <c r="BD3294" s="283"/>
    </row>
    <row r="3295" spans="56:56" x14ac:dyDescent="0.25">
      <c r="BD3295" s="283"/>
    </row>
    <row r="3296" spans="56:56" x14ac:dyDescent="0.25">
      <c r="BD3296" s="283"/>
    </row>
    <row r="3297" spans="56:56" x14ac:dyDescent="0.25">
      <c r="BD3297" s="283"/>
    </row>
    <row r="3298" spans="56:56" x14ac:dyDescent="0.25">
      <c r="BD3298" s="283"/>
    </row>
    <row r="3299" spans="56:56" x14ac:dyDescent="0.25">
      <c r="BD3299" s="283"/>
    </row>
    <row r="3300" spans="56:56" x14ac:dyDescent="0.25">
      <c r="BD3300" s="283"/>
    </row>
    <row r="3301" spans="56:56" x14ac:dyDescent="0.25">
      <c r="BD3301" s="283"/>
    </row>
    <row r="3302" spans="56:56" x14ac:dyDescent="0.25">
      <c r="BD3302" s="283"/>
    </row>
    <row r="3303" spans="56:56" x14ac:dyDescent="0.25">
      <c r="BD3303" s="283"/>
    </row>
    <row r="3304" spans="56:56" x14ac:dyDescent="0.25">
      <c r="BD3304" s="283"/>
    </row>
    <row r="3305" spans="56:56" x14ac:dyDescent="0.25">
      <c r="BD3305" s="283"/>
    </row>
    <row r="3306" spans="56:56" x14ac:dyDescent="0.25">
      <c r="BD3306" s="283"/>
    </row>
    <row r="3307" spans="56:56" x14ac:dyDescent="0.25">
      <c r="BD3307" s="283"/>
    </row>
    <row r="3308" spans="56:56" x14ac:dyDescent="0.25">
      <c r="BD3308" s="283"/>
    </row>
    <row r="3309" spans="56:56" x14ac:dyDescent="0.25">
      <c r="BD3309" s="283"/>
    </row>
    <row r="3310" spans="56:56" x14ac:dyDescent="0.25">
      <c r="BD3310" s="283"/>
    </row>
    <row r="3311" spans="56:56" x14ac:dyDescent="0.25">
      <c r="BD3311" s="283"/>
    </row>
    <row r="3312" spans="56:56" x14ac:dyDescent="0.25">
      <c r="BD3312" s="283"/>
    </row>
    <row r="3313" spans="56:56" x14ac:dyDescent="0.25">
      <c r="BD3313" s="283"/>
    </row>
    <row r="3314" spans="56:56" x14ac:dyDescent="0.25">
      <c r="BD3314" s="283"/>
    </row>
    <row r="3315" spans="56:56" x14ac:dyDescent="0.25">
      <c r="BD3315" s="283"/>
    </row>
    <row r="3316" spans="56:56" x14ac:dyDescent="0.25">
      <c r="BD3316" s="283"/>
    </row>
    <row r="3317" spans="56:56" x14ac:dyDescent="0.25">
      <c r="BD3317" s="283"/>
    </row>
    <row r="3318" spans="56:56" x14ac:dyDescent="0.25">
      <c r="BD3318" s="283"/>
    </row>
    <row r="3319" spans="56:56" x14ac:dyDescent="0.25">
      <c r="BD3319" s="283"/>
    </row>
    <row r="3320" spans="56:56" x14ac:dyDescent="0.25">
      <c r="BD3320" s="283"/>
    </row>
    <row r="3321" spans="56:56" x14ac:dyDescent="0.25">
      <c r="BD3321" s="283"/>
    </row>
    <row r="3322" spans="56:56" x14ac:dyDescent="0.25">
      <c r="BD3322" s="283"/>
    </row>
    <row r="3323" spans="56:56" x14ac:dyDescent="0.25">
      <c r="BD3323" s="283"/>
    </row>
    <row r="3324" spans="56:56" x14ac:dyDescent="0.25">
      <c r="BD3324" s="283"/>
    </row>
    <row r="3325" spans="56:56" x14ac:dyDescent="0.25">
      <c r="BD3325" s="283"/>
    </row>
    <row r="3326" spans="56:56" x14ac:dyDescent="0.25">
      <c r="BD3326" s="283"/>
    </row>
    <row r="3327" spans="56:56" x14ac:dyDescent="0.25">
      <c r="BD3327" s="283"/>
    </row>
    <row r="3328" spans="56:56" x14ac:dyDescent="0.25">
      <c r="BD3328" s="283"/>
    </row>
    <row r="3329" spans="56:56" x14ac:dyDescent="0.25">
      <c r="BD3329" s="283"/>
    </row>
    <row r="3330" spans="56:56" x14ac:dyDescent="0.25">
      <c r="BD3330" s="283"/>
    </row>
    <row r="3331" spans="56:56" x14ac:dyDescent="0.25">
      <c r="BD3331" s="283"/>
    </row>
    <row r="3332" spans="56:56" x14ac:dyDescent="0.25">
      <c r="BD3332" s="283"/>
    </row>
    <row r="3333" spans="56:56" x14ac:dyDescent="0.25">
      <c r="BD3333" s="283"/>
    </row>
    <row r="3334" spans="56:56" x14ac:dyDescent="0.25">
      <c r="BD3334" s="283"/>
    </row>
    <row r="3335" spans="56:56" x14ac:dyDescent="0.25">
      <c r="BD3335" s="283"/>
    </row>
    <row r="3336" spans="56:56" x14ac:dyDescent="0.25">
      <c r="BD3336" s="283"/>
    </row>
    <row r="3337" spans="56:56" x14ac:dyDescent="0.25">
      <c r="BD3337" s="283"/>
    </row>
    <row r="3338" spans="56:56" x14ac:dyDescent="0.25">
      <c r="BD3338" s="283"/>
    </row>
    <row r="3339" spans="56:56" x14ac:dyDescent="0.25">
      <c r="BD3339" s="283"/>
    </row>
    <row r="3340" spans="56:56" x14ac:dyDescent="0.25">
      <c r="BD3340" s="283"/>
    </row>
    <row r="3341" spans="56:56" x14ac:dyDescent="0.25">
      <c r="BD3341" s="283"/>
    </row>
    <row r="3342" spans="56:56" x14ac:dyDescent="0.25">
      <c r="BD3342" s="283"/>
    </row>
    <row r="3343" spans="56:56" x14ac:dyDescent="0.25">
      <c r="BD3343" s="283"/>
    </row>
    <row r="3344" spans="56:56" x14ac:dyDescent="0.25">
      <c r="BD3344" s="283"/>
    </row>
    <row r="3345" spans="56:56" x14ac:dyDescent="0.25">
      <c r="BD3345" s="283"/>
    </row>
    <row r="3346" spans="56:56" x14ac:dyDescent="0.25">
      <c r="BD3346" s="283"/>
    </row>
    <row r="3347" spans="56:56" x14ac:dyDescent="0.25">
      <c r="BD3347" s="283"/>
    </row>
    <row r="3348" spans="56:56" x14ac:dyDescent="0.25">
      <c r="BD3348" s="283"/>
    </row>
    <row r="3349" spans="56:56" x14ac:dyDescent="0.25">
      <c r="BD3349" s="283"/>
    </row>
    <row r="3350" spans="56:56" x14ac:dyDescent="0.25">
      <c r="BD3350" s="283"/>
    </row>
    <row r="3351" spans="56:56" x14ac:dyDescent="0.25">
      <c r="BD3351" s="283"/>
    </row>
    <row r="3352" spans="56:56" x14ac:dyDescent="0.25">
      <c r="BD3352" s="283"/>
    </row>
    <row r="3353" spans="56:56" x14ac:dyDescent="0.25">
      <c r="BD3353" s="283"/>
    </row>
    <row r="3354" spans="56:56" x14ac:dyDescent="0.25">
      <c r="BD3354" s="283"/>
    </row>
    <row r="3355" spans="56:56" x14ac:dyDescent="0.25">
      <c r="BD3355" s="283"/>
    </row>
    <row r="3356" spans="56:56" x14ac:dyDescent="0.25">
      <c r="BD3356" s="283"/>
    </row>
    <row r="3357" spans="56:56" x14ac:dyDescent="0.25">
      <c r="BD3357" s="283"/>
    </row>
    <row r="3358" spans="56:56" x14ac:dyDescent="0.25">
      <c r="BD3358" s="283"/>
    </row>
    <row r="3359" spans="56:56" x14ac:dyDescent="0.25">
      <c r="BD3359" s="283"/>
    </row>
    <row r="3360" spans="56:56" x14ac:dyDescent="0.25">
      <c r="BD3360" s="283"/>
    </row>
    <row r="3361" spans="56:56" x14ac:dyDescent="0.25">
      <c r="BD3361" s="283"/>
    </row>
    <row r="3362" spans="56:56" x14ac:dyDescent="0.25">
      <c r="BD3362" s="283"/>
    </row>
    <row r="3363" spans="56:56" x14ac:dyDescent="0.25">
      <c r="BD3363" s="283"/>
    </row>
    <row r="3364" spans="56:56" x14ac:dyDescent="0.25">
      <c r="BD3364" s="283"/>
    </row>
    <row r="3365" spans="56:56" x14ac:dyDescent="0.25">
      <c r="BD3365" s="283"/>
    </row>
    <row r="3366" spans="56:56" x14ac:dyDescent="0.25">
      <c r="BD3366" s="283"/>
    </row>
    <row r="3367" spans="56:56" x14ac:dyDescent="0.25">
      <c r="BD3367" s="283"/>
    </row>
    <row r="3368" spans="56:56" x14ac:dyDescent="0.25">
      <c r="BD3368" s="283"/>
    </row>
    <row r="3369" spans="56:56" x14ac:dyDescent="0.25">
      <c r="BD3369" s="283"/>
    </row>
    <row r="3370" spans="56:56" x14ac:dyDescent="0.25">
      <c r="BD3370" s="283"/>
    </row>
    <row r="3371" spans="56:56" x14ac:dyDescent="0.25">
      <c r="BD3371" s="283"/>
    </row>
    <row r="3372" spans="56:56" x14ac:dyDescent="0.25">
      <c r="BD3372" s="283"/>
    </row>
    <row r="3373" spans="56:56" x14ac:dyDescent="0.25">
      <c r="BD3373" s="283"/>
    </row>
    <row r="3374" spans="56:56" x14ac:dyDescent="0.25">
      <c r="BD3374" s="283"/>
    </row>
    <row r="3375" spans="56:56" x14ac:dyDescent="0.25">
      <c r="BD3375" s="283"/>
    </row>
    <row r="3376" spans="56:56" x14ac:dyDescent="0.25">
      <c r="BD3376" s="283"/>
    </row>
    <row r="3377" spans="56:56" x14ac:dyDescent="0.25">
      <c r="BD3377" s="283"/>
    </row>
    <row r="3378" spans="56:56" x14ac:dyDescent="0.25">
      <c r="BD3378" s="283"/>
    </row>
    <row r="3379" spans="56:56" x14ac:dyDescent="0.25">
      <c r="BD3379" s="283"/>
    </row>
    <row r="3380" spans="56:56" x14ac:dyDescent="0.25">
      <c r="BD3380" s="283"/>
    </row>
    <row r="3381" spans="56:56" x14ac:dyDescent="0.25">
      <c r="BD3381" s="283"/>
    </row>
    <row r="3382" spans="56:56" x14ac:dyDescent="0.25">
      <c r="BD3382" s="283"/>
    </row>
    <row r="3383" spans="56:56" x14ac:dyDescent="0.25">
      <c r="BD3383" s="283"/>
    </row>
    <row r="3384" spans="56:56" x14ac:dyDescent="0.25">
      <c r="BD3384" s="283"/>
    </row>
    <row r="3385" spans="56:56" x14ac:dyDescent="0.25">
      <c r="BD3385" s="283"/>
    </row>
    <row r="3386" spans="56:56" x14ac:dyDescent="0.25">
      <c r="BD3386" s="283"/>
    </row>
    <row r="3387" spans="56:56" x14ac:dyDescent="0.25">
      <c r="BD3387" s="283"/>
    </row>
    <row r="3388" spans="56:56" x14ac:dyDescent="0.25">
      <c r="BD3388" s="283"/>
    </row>
    <row r="3389" spans="56:56" x14ac:dyDescent="0.25">
      <c r="BD3389" s="283"/>
    </row>
    <row r="3390" spans="56:56" x14ac:dyDescent="0.25">
      <c r="BD3390" s="283"/>
    </row>
    <row r="3391" spans="56:56" x14ac:dyDescent="0.25">
      <c r="BD3391" s="283"/>
    </row>
    <row r="3392" spans="56:56" x14ac:dyDescent="0.25">
      <c r="BD3392" s="283"/>
    </row>
    <row r="3393" spans="56:56" x14ac:dyDescent="0.25">
      <c r="BD3393" s="283"/>
    </row>
    <row r="3394" spans="56:56" x14ac:dyDescent="0.25">
      <c r="BD3394" s="283"/>
    </row>
    <row r="3395" spans="56:56" x14ac:dyDescent="0.25">
      <c r="BD3395" s="283"/>
    </row>
    <row r="3396" spans="56:56" x14ac:dyDescent="0.25">
      <c r="BD3396" s="283"/>
    </row>
    <row r="3397" spans="56:56" x14ac:dyDescent="0.25">
      <c r="BD3397" s="283"/>
    </row>
    <row r="3398" spans="56:56" x14ac:dyDescent="0.25">
      <c r="BD3398" s="283"/>
    </row>
    <row r="3399" spans="56:56" x14ac:dyDescent="0.25">
      <c r="BD3399" s="283"/>
    </row>
    <row r="3400" spans="56:56" x14ac:dyDescent="0.25">
      <c r="BD3400" s="283"/>
    </row>
    <row r="3401" spans="56:56" x14ac:dyDescent="0.25">
      <c r="BD3401" s="283"/>
    </row>
    <row r="3402" spans="56:56" x14ac:dyDescent="0.25">
      <c r="BD3402" s="283"/>
    </row>
    <row r="3403" spans="56:56" x14ac:dyDescent="0.25">
      <c r="BD3403" s="283"/>
    </row>
    <row r="3404" spans="56:56" x14ac:dyDescent="0.25">
      <c r="BD3404" s="283"/>
    </row>
    <row r="3405" spans="56:56" x14ac:dyDescent="0.25">
      <c r="BD3405" s="283"/>
    </row>
    <row r="3406" spans="56:56" x14ac:dyDescent="0.25">
      <c r="BD3406" s="283"/>
    </row>
    <row r="3407" spans="56:56" x14ac:dyDescent="0.25">
      <c r="BD3407" s="283"/>
    </row>
    <row r="3408" spans="56:56" x14ac:dyDescent="0.25">
      <c r="BD3408" s="283"/>
    </row>
    <row r="3409" spans="56:56" x14ac:dyDescent="0.25">
      <c r="BD3409" s="283"/>
    </row>
    <row r="3410" spans="56:56" x14ac:dyDescent="0.25">
      <c r="BD3410" s="283"/>
    </row>
    <row r="3411" spans="56:56" x14ac:dyDescent="0.25">
      <c r="BD3411" s="283"/>
    </row>
    <row r="3412" spans="56:56" x14ac:dyDescent="0.25">
      <c r="BD3412" s="283"/>
    </row>
    <row r="3413" spans="56:56" x14ac:dyDescent="0.25">
      <c r="BD3413" s="283"/>
    </row>
    <row r="3414" spans="56:56" x14ac:dyDescent="0.25">
      <c r="BD3414" s="283"/>
    </row>
    <row r="3415" spans="56:56" x14ac:dyDescent="0.25">
      <c r="BD3415" s="283"/>
    </row>
    <row r="3416" spans="56:56" x14ac:dyDescent="0.25">
      <c r="BD3416" s="283"/>
    </row>
    <row r="3417" spans="56:56" x14ac:dyDescent="0.25">
      <c r="BD3417" s="283"/>
    </row>
    <row r="3418" spans="56:56" x14ac:dyDescent="0.25">
      <c r="BD3418" s="283"/>
    </row>
    <row r="3419" spans="56:56" x14ac:dyDescent="0.25">
      <c r="BD3419" s="283"/>
    </row>
    <row r="3420" spans="56:56" x14ac:dyDescent="0.25">
      <c r="BD3420" s="283"/>
    </row>
    <row r="3421" spans="56:56" x14ac:dyDescent="0.25">
      <c r="BD3421" s="283"/>
    </row>
    <row r="3422" spans="56:56" x14ac:dyDescent="0.25">
      <c r="BD3422" s="283"/>
    </row>
    <row r="3423" spans="56:56" x14ac:dyDescent="0.25">
      <c r="BD3423" s="283"/>
    </row>
    <row r="3424" spans="56:56" x14ac:dyDescent="0.25">
      <c r="BD3424" s="283"/>
    </row>
    <row r="3425" spans="56:56" x14ac:dyDescent="0.25">
      <c r="BD3425" s="283"/>
    </row>
    <row r="3426" spans="56:56" x14ac:dyDescent="0.25">
      <c r="BD3426" s="283"/>
    </row>
    <row r="3427" spans="56:56" x14ac:dyDescent="0.25">
      <c r="BD3427" s="283"/>
    </row>
    <row r="3428" spans="56:56" x14ac:dyDescent="0.25">
      <c r="BD3428" s="283"/>
    </row>
    <row r="3429" spans="56:56" x14ac:dyDescent="0.25">
      <c r="BD3429" s="283"/>
    </row>
    <row r="3430" spans="56:56" x14ac:dyDescent="0.25">
      <c r="BD3430" s="283"/>
    </row>
    <row r="3431" spans="56:56" x14ac:dyDescent="0.25">
      <c r="BD3431" s="283"/>
    </row>
    <row r="3432" spans="56:56" x14ac:dyDescent="0.25">
      <c r="BD3432" s="283"/>
    </row>
    <row r="3433" spans="56:56" x14ac:dyDescent="0.25">
      <c r="BD3433" s="283"/>
    </row>
    <row r="3434" spans="56:56" x14ac:dyDescent="0.25">
      <c r="BD3434" s="283"/>
    </row>
    <row r="3435" spans="56:56" x14ac:dyDescent="0.25">
      <c r="BD3435" s="283"/>
    </row>
    <row r="3436" spans="56:56" x14ac:dyDescent="0.25">
      <c r="BD3436" s="283"/>
    </row>
    <row r="3437" spans="56:56" x14ac:dyDescent="0.25">
      <c r="BD3437" s="283"/>
    </row>
    <row r="3438" spans="56:56" x14ac:dyDescent="0.25">
      <c r="BD3438" s="283"/>
    </row>
    <row r="3439" spans="56:56" x14ac:dyDescent="0.25">
      <c r="BD3439" s="283"/>
    </row>
    <row r="3440" spans="56:56" x14ac:dyDescent="0.25">
      <c r="BD3440" s="283"/>
    </row>
    <row r="3441" spans="56:56" x14ac:dyDescent="0.25">
      <c r="BD3441" s="283"/>
    </row>
    <row r="3442" spans="56:56" x14ac:dyDescent="0.25">
      <c r="BD3442" s="283"/>
    </row>
    <row r="3443" spans="56:56" x14ac:dyDescent="0.25">
      <c r="BD3443" s="283"/>
    </row>
    <row r="3444" spans="56:56" x14ac:dyDescent="0.25">
      <c r="BD3444" s="283"/>
    </row>
    <row r="3445" spans="56:56" x14ac:dyDescent="0.25">
      <c r="BD3445" s="283"/>
    </row>
    <row r="3446" spans="56:56" x14ac:dyDescent="0.25">
      <c r="BD3446" s="283"/>
    </row>
    <row r="3447" spans="56:56" x14ac:dyDescent="0.25">
      <c r="BD3447" s="283"/>
    </row>
    <row r="3448" spans="56:56" x14ac:dyDescent="0.25">
      <c r="BD3448" s="283"/>
    </row>
    <row r="3449" spans="56:56" x14ac:dyDescent="0.25">
      <c r="BD3449" s="283"/>
    </row>
    <row r="3450" spans="56:56" x14ac:dyDescent="0.25">
      <c r="BD3450" s="283"/>
    </row>
    <row r="3451" spans="56:56" x14ac:dyDescent="0.25">
      <c r="BD3451" s="283"/>
    </row>
    <row r="3452" spans="56:56" x14ac:dyDescent="0.25">
      <c r="BD3452" s="283"/>
    </row>
    <row r="3453" spans="56:56" x14ac:dyDescent="0.25">
      <c r="BD3453" s="283"/>
    </row>
    <row r="3454" spans="56:56" x14ac:dyDescent="0.25">
      <c r="BD3454" s="283"/>
    </row>
    <row r="3455" spans="56:56" x14ac:dyDescent="0.25">
      <c r="BD3455" s="283"/>
    </row>
    <row r="3456" spans="56:56" x14ac:dyDescent="0.25">
      <c r="BD3456" s="283"/>
    </row>
    <row r="3457" spans="56:56" x14ac:dyDescent="0.25">
      <c r="BD3457" s="283"/>
    </row>
    <row r="3458" spans="56:56" x14ac:dyDescent="0.25">
      <c r="BD3458" s="283"/>
    </row>
    <row r="3459" spans="56:56" x14ac:dyDescent="0.25">
      <c r="BD3459" s="283"/>
    </row>
    <row r="3460" spans="56:56" x14ac:dyDescent="0.25">
      <c r="BD3460" s="283"/>
    </row>
    <row r="3461" spans="56:56" x14ac:dyDescent="0.25">
      <c r="BD3461" s="283"/>
    </row>
    <row r="3462" spans="56:56" x14ac:dyDescent="0.25">
      <c r="BD3462" s="283"/>
    </row>
    <row r="3463" spans="56:56" x14ac:dyDescent="0.25">
      <c r="BD3463" s="283"/>
    </row>
    <row r="3464" spans="56:56" x14ac:dyDescent="0.25">
      <c r="BD3464" s="283"/>
    </row>
    <row r="3465" spans="56:56" x14ac:dyDescent="0.25">
      <c r="BD3465" s="283"/>
    </row>
    <row r="3466" spans="56:56" x14ac:dyDescent="0.25">
      <c r="BD3466" s="283"/>
    </row>
    <row r="3467" spans="56:56" x14ac:dyDescent="0.25">
      <c r="BD3467" s="283"/>
    </row>
    <row r="3468" spans="56:56" x14ac:dyDescent="0.25">
      <c r="BD3468" s="283"/>
    </row>
    <row r="3469" spans="56:56" x14ac:dyDescent="0.25">
      <c r="BD3469" s="283"/>
    </row>
    <row r="3470" spans="56:56" x14ac:dyDescent="0.25">
      <c r="BD3470" s="283"/>
    </row>
    <row r="3471" spans="56:56" x14ac:dyDescent="0.25">
      <c r="BD3471" s="283"/>
    </row>
    <row r="3472" spans="56:56" x14ac:dyDescent="0.25">
      <c r="BD3472" s="283"/>
    </row>
    <row r="3473" spans="56:56" x14ac:dyDescent="0.25">
      <c r="BD3473" s="283"/>
    </row>
    <row r="3474" spans="56:56" x14ac:dyDescent="0.25">
      <c r="BD3474" s="283"/>
    </row>
    <row r="3475" spans="56:56" x14ac:dyDescent="0.25">
      <c r="BD3475" s="283"/>
    </row>
    <row r="3476" spans="56:56" x14ac:dyDescent="0.25">
      <c r="BD3476" s="283"/>
    </row>
    <row r="3477" spans="56:56" x14ac:dyDescent="0.25">
      <c r="BD3477" s="283"/>
    </row>
    <row r="3478" spans="56:56" x14ac:dyDescent="0.25">
      <c r="BD3478" s="283"/>
    </row>
    <row r="3479" spans="56:56" x14ac:dyDescent="0.25">
      <c r="BD3479" s="283"/>
    </row>
    <row r="3480" spans="56:56" x14ac:dyDescent="0.25">
      <c r="BD3480" s="283"/>
    </row>
    <row r="3481" spans="56:56" x14ac:dyDescent="0.25">
      <c r="BD3481" s="283"/>
    </row>
    <row r="3482" spans="56:56" x14ac:dyDescent="0.25">
      <c r="BD3482" s="283"/>
    </row>
    <row r="3483" spans="56:56" x14ac:dyDescent="0.25">
      <c r="BD3483" s="283"/>
    </row>
    <row r="3484" spans="56:56" x14ac:dyDescent="0.25">
      <c r="BD3484" s="283"/>
    </row>
    <row r="3485" spans="56:56" x14ac:dyDescent="0.25">
      <c r="BD3485" s="283"/>
    </row>
    <row r="3486" spans="56:56" x14ac:dyDescent="0.25">
      <c r="BD3486" s="283"/>
    </row>
    <row r="3487" spans="56:56" x14ac:dyDescent="0.25">
      <c r="BD3487" s="283"/>
    </row>
    <row r="3488" spans="56:56" x14ac:dyDescent="0.25">
      <c r="BD3488" s="283"/>
    </row>
    <row r="3489" spans="56:56" x14ac:dyDescent="0.25">
      <c r="BD3489" s="283"/>
    </row>
    <row r="3490" spans="56:56" x14ac:dyDescent="0.25">
      <c r="BD3490" s="283"/>
    </row>
    <row r="3491" spans="56:56" x14ac:dyDescent="0.25">
      <c r="BD3491" s="283"/>
    </row>
    <row r="3492" spans="56:56" x14ac:dyDescent="0.25">
      <c r="BD3492" s="283"/>
    </row>
    <row r="3493" spans="56:56" x14ac:dyDescent="0.25">
      <c r="BD3493" s="283"/>
    </row>
    <row r="3494" spans="56:56" x14ac:dyDescent="0.25">
      <c r="BD3494" s="283"/>
    </row>
    <row r="3495" spans="56:56" x14ac:dyDescent="0.25">
      <c r="BD3495" s="283"/>
    </row>
    <row r="3496" spans="56:56" x14ac:dyDescent="0.25">
      <c r="BD3496" s="283"/>
    </row>
    <row r="3497" spans="56:56" x14ac:dyDescent="0.25">
      <c r="BD3497" s="283"/>
    </row>
    <row r="3498" spans="56:56" x14ac:dyDescent="0.25">
      <c r="BD3498" s="283"/>
    </row>
    <row r="3499" spans="56:56" x14ac:dyDescent="0.25">
      <c r="BD3499" s="283"/>
    </row>
    <row r="3500" spans="56:56" x14ac:dyDescent="0.25">
      <c r="BD3500" s="283"/>
    </row>
    <row r="3501" spans="56:56" x14ac:dyDescent="0.25">
      <c r="BD3501" s="283"/>
    </row>
    <row r="3502" spans="56:56" x14ac:dyDescent="0.25">
      <c r="BD3502" s="283"/>
    </row>
    <row r="3503" spans="56:56" x14ac:dyDescent="0.25">
      <c r="BD3503" s="283"/>
    </row>
    <row r="3504" spans="56:56" x14ac:dyDescent="0.25">
      <c r="BD3504" s="283"/>
    </row>
    <row r="3505" spans="56:56" x14ac:dyDescent="0.25">
      <c r="BD3505" s="283"/>
    </row>
    <row r="3506" spans="56:56" x14ac:dyDescent="0.25">
      <c r="BD3506" s="283"/>
    </row>
    <row r="3507" spans="56:56" x14ac:dyDescent="0.25">
      <c r="BD3507" s="283"/>
    </row>
    <row r="3508" spans="56:56" x14ac:dyDescent="0.25">
      <c r="BD3508" s="283"/>
    </row>
    <row r="3509" spans="56:56" x14ac:dyDescent="0.25">
      <c r="BD3509" s="283"/>
    </row>
    <row r="3510" spans="56:56" x14ac:dyDescent="0.25">
      <c r="BD3510" s="283"/>
    </row>
    <row r="3511" spans="56:56" x14ac:dyDescent="0.25">
      <c r="BD3511" s="283"/>
    </row>
    <row r="3512" spans="56:56" x14ac:dyDescent="0.25">
      <c r="BD3512" s="283"/>
    </row>
    <row r="3513" spans="56:56" x14ac:dyDescent="0.25">
      <c r="BD3513" s="283"/>
    </row>
    <row r="3514" spans="56:56" x14ac:dyDescent="0.25">
      <c r="BD3514" s="283"/>
    </row>
    <row r="3515" spans="56:56" x14ac:dyDescent="0.25">
      <c r="BD3515" s="283"/>
    </row>
    <row r="3516" spans="56:56" x14ac:dyDescent="0.25">
      <c r="BD3516" s="283"/>
    </row>
    <row r="3517" spans="56:56" x14ac:dyDescent="0.25">
      <c r="BD3517" s="283"/>
    </row>
    <row r="3518" spans="56:56" x14ac:dyDescent="0.25">
      <c r="BD3518" s="283"/>
    </row>
    <row r="3519" spans="56:56" x14ac:dyDescent="0.25">
      <c r="BD3519" s="283"/>
    </row>
    <row r="3520" spans="56:56" x14ac:dyDescent="0.25">
      <c r="BD3520" s="283"/>
    </row>
    <row r="3521" spans="56:56" x14ac:dyDescent="0.25">
      <c r="BD3521" s="283"/>
    </row>
    <row r="3522" spans="56:56" x14ac:dyDescent="0.25">
      <c r="BD3522" s="283"/>
    </row>
    <row r="3523" spans="56:56" x14ac:dyDescent="0.25">
      <c r="BD3523" s="283"/>
    </row>
    <row r="3524" spans="56:56" x14ac:dyDescent="0.25">
      <c r="BD3524" s="283"/>
    </row>
    <row r="3525" spans="56:56" x14ac:dyDescent="0.25">
      <c r="BD3525" s="283"/>
    </row>
    <row r="3526" spans="56:56" x14ac:dyDescent="0.25">
      <c r="BD3526" s="283"/>
    </row>
    <row r="3527" spans="56:56" x14ac:dyDescent="0.25">
      <c r="BD3527" s="283"/>
    </row>
    <row r="3528" spans="56:56" x14ac:dyDescent="0.25">
      <c r="BD3528" s="283"/>
    </row>
    <row r="3529" spans="56:56" x14ac:dyDescent="0.25">
      <c r="BD3529" s="283"/>
    </row>
    <row r="3530" spans="56:56" x14ac:dyDescent="0.25">
      <c r="BD3530" s="283"/>
    </row>
    <row r="3531" spans="56:56" x14ac:dyDescent="0.25">
      <c r="BD3531" s="283"/>
    </row>
    <row r="3532" spans="56:56" x14ac:dyDescent="0.25">
      <c r="BD3532" s="283"/>
    </row>
    <row r="3533" spans="56:56" x14ac:dyDescent="0.25">
      <c r="BD3533" s="283"/>
    </row>
    <row r="3534" spans="56:56" x14ac:dyDescent="0.25">
      <c r="BD3534" s="283"/>
    </row>
    <row r="3535" spans="56:56" ht="15.75" thickBot="1" x14ac:dyDescent="0.3">
      <c r="BD3535" s="284"/>
    </row>
  </sheetData>
  <dataValidations count="6">
    <dataValidation type="list" allowBlank="1" showInputMessage="1" showErrorMessage="1" sqref="B23:B30">
      <formula1>"IMM,ASX"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F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92" hidden="1" customWidth="1" outlineLevel="1"/>
    <col min="2" max="2" width="11" style="92" hidden="1" customWidth="1" outlineLevel="1"/>
    <col min="3" max="3" width="10" style="92" hidden="1" customWidth="1" outlineLevel="1"/>
    <col min="4" max="4" width="9" style="95" hidden="1" customWidth="1" outlineLevel="1"/>
    <col min="5" max="5" width="10" style="94" hidden="1" customWidth="1" outlineLevel="1"/>
    <col min="6" max="6" width="19" style="96" hidden="1" customWidth="1" outlineLevel="1"/>
    <col min="7" max="7" width="10" style="92" hidden="1" customWidth="1" outlineLevel="1"/>
    <col min="8" max="8" width="20.28515625" style="92" hidden="1" customWidth="1" outlineLevel="1"/>
    <col min="9" max="9" width="11.5703125" style="92" hidden="1" customWidth="1" outlineLevel="1"/>
    <col min="10" max="10" width="19.28515625" style="92" hidden="1" customWidth="1" outlineLevel="1"/>
    <col min="11" max="11" width="15.140625" style="92" hidden="1" customWidth="1" outlineLevel="1"/>
    <col min="12" max="12" width="9" style="94" hidden="1" customWidth="1" outlineLevel="1"/>
    <col min="13" max="13" width="2.7109375" style="92" customWidth="1" collapsed="1"/>
    <col min="14" max="15" width="5" style="92" hidden="1" customWidth="1" outlineLevel="1"/>
    <col min="16" max="16" width="15.140625" style="348" hidden="1" customWidth="1" outlineLevel="1"/>
    <col min="17" max="17" width="9.140625" style="92" hidden="1" customWidth="1" outlineLevel="1"/>
    <col min="18" max="18" width="8.85546875" style="348" hidden="1" customWidth="1" outlineLevel="1"/>
    <col min="19" max="19" width="5" style="348" hidden="1" customWidth="1" outlineLevel="1"/>
    <col min="20" max="20" width="15.140625" style="92" hidden="1" customWidth="1" outlineLevel="1"/>
    <col min="21" max="21" width="19.28515625" style="92" bestFit="1" customWidth="1" collapsed="1"/>
    <col min="22" max="22" width="16.140625" style="92" bestFit="1" customWidth="1"/>
    <col min="23" max="23" width="9" style="92" bestFit="1" customWidth="1"/>
    <col min="24" max="25" width="17.28515625" style="92" bestFit="1" customWidth="1"/>
    <col min="26" max="26" width="10" style="92" bestFit="1" customWidth="1"/>
    <col min="27" max="27" width="2.7109375" style="92" customWidth="1"/>
    <col min="28" max="28" width="15.140625" style="92" customWidth="1"/>
    <col min="29" max="29" width="14.85546875" style="92" customWidth="1"/>
    <col min="30" max="30" width="2.7109375" style="92" customWidth="1"/>
    <col min="31" max="31" width="3" style="274" bestFit="1" customWidth="1"/>
    <col min="32" max="32" width="5" style="274" bestFit="1" customWidth="1"/>
    <col min="33" max="33" width="15.140625" style="274" bestFit="1" customWidth="1"/>
    <col min="34" max="35" width="8" style="274" bestFit="1" customWidth="1"/>
    <col min="36" max="36" width="8" style="92" bestFit="1" customWidth="1"/>
    <col min="37" max="37" width="17.28515625" style="92" bestFit="1" customWidth="1"/>
    <col min="38" max="38" width="11.7109375" style="92" customWidth="1"/>
    <col min="39" max="39" width="2.7109375" style="414" customWidth="1"/>
    <col min="40" max="40" width="3" style="414" bestFit="1" customWidth="1"/>
    <col min="41" max="41" width="5" style="414" bestFit="1" customWidth="1"/>
    <col min="42" max="42" width="15.140625" style="414" bestFit="1" customWidth="1"/>
    <col min="43" max="43" width="9" style="414" bestFit="1" customWidth="1"/>
    <col min="44" max="44" width="8" style="414" bestFit="1" customWidth="1"/>
    <col min="45" max="45" width="9" style="414" bestFit="1" customWidth="1"/>
    <col min="46" max="47" width="17.28515625" style="414" customWidth="1"/>
    <col min="48" max="48" width="10" style="414" bestFit="1" customWidth="1"/>
    <col min="49" max="49" width="9" style="414" bestFit="1" customWidth="1"/>
    <col min="50" max="50" width="2.7109375" style="414" customWidth="1"/>
    <col min="51" max="51" width="3" style="414" bestFit="1" customWidth="1"/>
    <col min="52" max="54" width="17.28515625" style="414" bestFit="1" customWidth="1"/>
    <col min="55" max="55" width="9" style="414" bestFit="1" customWidth="1"/>
    <col min="56" max="58" width="9.140625" style="414"/>
    <col min="59" max="16384" width="9.140625" style="92"/>
  </cols>
  <sheetData>
    <row r="1" spans="1:58" s="84" customFormat="1" ht="21.75" customHeight="1" x14ac:dyDescent="0.2">
      <c r="B1" s="85"/>
      <c r="C1" s="85"/>
      <c r="D1" s="86"/>
      <c r="E1" s="87"/>
      <c r="F1" s="88"/>
      <c r="G1" s="89"/>
      <c r="H1" s="84" t="s">
        <v>259</v>
      </c>
      <c r="I1" s="84" t="s">
        <v>0</v>
      </c>
      <c r="L1" s="87"/>
      <c r="P1" s="331"/>
      <c r="R1" s="331"/>
      <c r="S1" s="331"/>
      <c r="U1" s="232" t="str">
        <f>Currency&amp;" STD"</f>
        <v>EUR STD</v>
      </c>
      <c r="V1" s="233"/>
      <c r="W1" s="233"/>
      <c r="X1" s="214"/>
      <c r="Y1" s="213"/>
      <c r="Z1" s="252" t="s">
        <v>221</v>
      </c>
      <c r="AB1" s="416"/>
      <c r="AC1" s="409"/>
      <c r="AD1" s="408"/>
      <c r="AE1" s="408"/>
      <c r="AM1" s="408"/>
      <c r="AN1" s="409"/>
      <c r="AO1" s="409"/>
      <c r="AP1" s="409"/>
      <c r="AQ1" s="409"/>
      <c r="AR1" s="409"/>
      <c r="AS1" s="409"/>
      <c r="AT1" s="409"/>
      <c r="AU1" s="409"/>
      <c r="AV1" s="409"/>
      <c r="AW1" s="410"/>
      <c r="AX1" s="408"/>
      <c r="AY1" s="409"/>
      <c r="AZ1" s="409"/>
      <c r="BA1" s="409"/>
      <c r="BB1" s="409"/>
      <c r="BC1" s="409"/>
      <c r="BD1" s="409"/>
      <c r="BE1" s="408"/>
      <c r="BF1" s="408"/>
    </row>
    <row r="2" spans="1:58" s="84" customFormat="1" ht="22.5" customHeight="1" x14ac:dyDescent="0.2">
      <c r="A2" s="64" t="s">
        <v>12</v>
      </c>
      <c r="B2" s="64" t="s">
        <v>236</v>
      </c>
      <c r="C2" s="64" t="s">
        <v>237</v>
      </c>
      <c r="D2" s="64" t="s">
        <v>50</v>
      </c>
      <c r="E2" s="64" t="s">
        <v>238</v>
      </c>
      <c r="F2" s="64" t="s">
        <v>7</v>
      </c>
      <c r="G2" s="64" t="s">
        <v>239</v>
      </c>
      <c r="H2" s="64" t="s">
        <v>240</v>
      </c>
      <c r="I2" s="64" t="s">
        <v>251</v>
      </c>
      <c r="J2" s="369" t="s">
        <v>252</v>
      </c>
      <c r="K2" s="64" t="s">
        <v>38</v>
      </c>
      <c r="L2" s="64" t="s">
        <v>42</v>
      </c>
      <c r="N2" s="162" t="s">
        <v>12</v>
      </c>
      <c r="O2" s="162"/>
      <c r="P2" s="162" t="s">
        <v>38</v>
      </c>
      <c r="Q2" s="162" t="s">
        <v>210</v>
      </c>
      <c r="R2" s="162" t="s">
        <v>220</v>
      </c>
      <c r="S2" s="162" t="s">
        <v>211</v>
      </c>
      <c r="T2" s="162" t="s">
        <v>38</v>
      </c>
      <c r="U2" s="162" t="s">
        <v>73</v>
      </c>
      <c r="V2" s="161" t="s">
        <v>34</v>
      </c>
      <c r="W2" s="161"/>
      <c r="X2" s="162" t="s">
        <v>32</v>
      </c>
      <c r="Y2" s="162" t="s">
        <v>33</v>
      </c>
      <c r="Z2" s="256">
        <f t="array" ref="Z2:Z93">_xll.qlPiecewiseYieldCurveData(YieldCurve_STD,Trigger)</f>
        <v>-1.0138920995380041E-3</v>
      </c>
      <c r="AB2" s="416"/>
      <c r="AC2" s="417"/>
      <c r="AD2" s="408"/>
      <c r="AE2" s="408"/>
      <c r="AM2" s="408"/>
      <c r="AN2" s="408"/>
      <c r="AO2" s="408"/>
      <c r="AP2" s="408"/>
      <c r="AQ2" s="411"/>
      <c r="AR2" s="411"/>
      <c r="AS2" s="411"/>
      <c r="AT2" s="412"/>
      <c r="AU2" s="412"/>
      <c r="AV2" s="411"/>
      <c r="AW2" s="411"/>
      <c r="AX2" s="408"/>
      <c r="AY2" s="408"/>
      <c r="AZ2" s="412"/>
      <c r="BA2" s="412"/>
      <c r="BB2" s="412"/>
      <c r="BC2" s="411"/>
      <c r="BD2" s="411"/>
      <c r="BE2" s="408"/>
      <c r="BF2" s="408"/>
    </row>
    <row r="3" spans="1:58" s="84" customFormat="1" ht="11.25" customHeight="1" x14ac:dyDescent="0.2">
      <c r="A3" s="285" t="s">
        <v>241</v>
      </c>
      <c r="B3" s="338" t="str">
        <f t="array" ref="B3:B20">_xll.ohFilter(Quote!AP4:AP102,Quote!AO4:AO102="DP")</f>
        <v>ON</v>
      </c>
      <c r="C3" s="288" t="str">
        <f t="array" ref="C3:C21">SUBSTITUTE(_xll.ohFilter(PastedValue!O2:O62,PastedValue!K2:K62="DP"),"/N","N")</f>
        <v>ON</v>
      </c>
      <c r="D3" s="287" t="str">
        <f t="shared" ref="D3:D21" si="0">IF(DataSelect="Reference",$C3,$B3)</f>
        <v>ON</v>
      </c>
      <c r="E3" s="286">
        <f t="shared" ref="E3:E21" si="1">IF($D3="ON",0,IF($D3="TN",1,2))</f>
        <v>0</v>
      </c>
      <c r="F3" s="287" t="s">
        <v>244</v>
      </c>
      <c r="G3" s="288" t="b">
        <v>0</v>
      </c>
      <c r="H3" s="289" t="s">
        <v>45</v>
      </c>
      <c r="I3" s="333">
        <f t="array" ref="I3:I21">_xll.ohFilter(PastedValue!R2:R62,PastedValue!K2:K62="Dp")/100</f>
        <v>-9.9999900000000011E-4</v>
      </c>
      <c r="J3" s="70" t="str">
        <f>Currency&amp;"X"&amp;IF(LEFT(B3,1)="#","STUB",B3)&amp;"D="</f>
        <v>EURXOND=</v>
      </c>
      <c r="K3" s="290" t="str">
        <f>IFERROR(_xll.qlDepositRateHelper2(,IF(DataSelect="Reference",$I3,$J3),IF(RIGHT($D3,1)="N","1D",$D3),$E3,Calendar,$F3,$G3,$H3,,_xll.ohTrigger(Trigger,DataSelect)),"--")</f>
        <v>obj_00819#0019</v>
      </c>
      <c r="L3" s="286" t="b">
        <f>IF(K3="--",FALSE,TRUE)</f>
        <v>1</v>
      </c>
      <c r="M3" s="85"/>
      <c r="N3" s="353" t="str">
        <f t="shared" ref="N3:N19" si="2">A3</f>
        <v>DP</v>
      </c>
      <c r="O3" s="353" t="str">
        <f t="shared" ref="O3:O19" si="3">C3</f>
        <v>ON</v>
      </c>
      <c r="P3" s="338" t="str">
        <f>K3</f>
        <v>obj_00819#0019</v>
      </c>
      <c r="Q3" s="102" t="b">
        <f>L3</f>
        <v>1</v>
      </c>
      <c r="R3" s="338">
        <v>1</v>
      </c>
      <c r="S3" s="338">
        <v>1</v>
      </c>
      <c r="T3" s="102" t="str">
        <f t="array" ref="T3:T93">_xll.qlRateHelperSelection(_xll.ohFilter(P3:P93,Q3:Q93),_xll.ohFilter(S3:S93,Q3:Q93),$AC$1,$AC$3,$AC$4,$AC$2,_xll.ohFilter(R3:R93,Q3:Q93),Trigger)</f>
        <v>obj_00819</v>
      </c>
      <c r="U3" s="102" t="str">
        <f>_xll.qlRateHelperQuoteName(T3)</f>
        <v/>
      </c>
      <c r="V3" s="350">
        <f>_xll.qlRateHelperRate(T3,_xll.ohTrigger(Trigger,TriggerSTD))</f>
        <v>-9.9999900000000011E-4</v>
      </c>
      <c r="W3" s="350" t="str">
        <f>IFERROR(_xll.qlFuturesRateHelperConvexityAdjustment(T3,Trigger),"--")</f>
        <v>--</v>
      </c>
      <c r="X3" s="103">
        <f>_xll.qlRateHelperEarliestDate(T3,Trigger)</f>
        <v>42153</v>
      </c>
      <c r="Y3" s="103">
        <f>_xll.qlRateHelperLatestDate(T3,Trigger)</f>
        <v>42156</v>
      </c>
      <c r="Z3" s="257">
        <v>-1.0138920995380041E-3</v>
      </c>
      <c r="AB3" s="416"/>
      <c r="AC3" s="418"/>
      <c r="AD3" s="411"/>
      <c r="AE3" s="408"/>
      <c r="AM3" s="408"/>
      <c r="AN3" s="408"/>
      <c r="AO3" s="408"/>
      <c r="AP3" s="408"/>
      <c r="AQ3" s="411"/>
      <c r="AR3" s="411"/>
      <c r="AS3" s="411"/>
      <c r="AT3" s="412"/>
      <c r="AU3" s="412"/>
      <c r="AV3" s="411"/>
      <c r="AW3" s="413"/>
      <c r="AX3" s="408"/>
      <c r="AY3" s="408"/>
      <c r="AZ3" s="412"/>
      <c r="BA3" s="412"/>
      <c r="BB3" s="412"/>
      <c r="BC3" s="411"/>
      <c r="BD3" s="411"/>
      <c r="BE3" s="408"/>
      <c r="BF3" s="408"/>
    </row>
    <row r="4" spans="1:58" s="84" customFormat="1" ht="11.25" customHeight="1" x14ac:dyDescent="0.2">
      <c r="A4" s="291" t="s">
        <v>241</v>
      </c>
      <c r="B4" s="352" t="str">
        <v>TN</v>
      </c>
      <c r="C4" s="294" t="str">
        <v>TN</v>
      </c>
      <c r="D4" s="293" t="str">
        <f t="shared" si="0"/>
        <v>TN</v>
      </c>
      <c r="E4" s="292">
        <f t="shared" si="1"/>
        <v>1</v>
      </c>
      <c r="F4" s="293" t="s">
        <v>244</v>
      </c>
      <c r="G4" s="294" t="b">
        <v>0</v>
      </c>
      <c r="H4" s="295" t="s">
        <v>45</v>
      </c>
      <c r="I4" s="336">
        <v>-7.000000000000001E-4</v>
      </c>
      <c r="J4" s="78" t="str">
        <f>Currency&amp;"X"&amp;IF(LEFT(B4,1)="#","STUB",B4)&amp;"D="</f>
        <v>EURXTND=</v>
      </c>
      <c r="K4" s="296" t="str">
        <f>IFERROR(_xll.qlDepositRateHelper2(,IF(DataSelect="Reference",$I4,$J4),IF(RIGHT($D4,1)="N","1D",$D4),$E4,Calendar,$F4,$G4,$H4,,_xll.ohTrigger(Trigger,DataSelect)),"--")</f>
        <v>obj_00814#0019</v>
      </c>
      <c r="L4" s="292" t="b">
        <f t="shared" ref="L4:L20" si="4">IF(K4="--",FALSE,TRUE)</f>
        <v>1</v>
      </c>
      <c r="M4" s="91"/>
      <c r="N4" s="351" t="str">
        <f t="shared" si="2"/>
        <v>DP</v>
      </c>
      <c r="O4" s="351" t="str">
        <f t="shared" si="3"/>
        <v>TN</v>
      </c>
      <c r="P4" s="352" t="str">
        <f t="shared" ref="P4:Q19" si="5">K4</f>
        <v>obj_00814#0019</v>
      </c>
      <c r="Q4" s="104" t="b">
        <f t="shared" si="5"/>
        <v>1</v>
      </c>
      <c r="R4" s="352">
        <v>1</v>
      </c>
      <c r="S4" s="352">
        <v>1</v>
      </c>
      <c r="T4" s="104" t="str">
        <v>obj_00814</v>
      </c>
      <c r="U4" s="104" t="str">
        <f>_xll.qlRateHelperQuoteName(T4)</f>
        <v/>
      </c>
      <c r="V4" s="349">
        <f>_xll.qlRateHelperRate(T4,_xll.ohTrigger(Trigger,TriggerSTD))</f>
        <v>-7.000000000000001E-4</v>
      </c>
      <c r="W4" s="349" t="str">
        <f>IFERROR(_xll.qlFuturesRateHelperConvexityAdjustment(T4,Trigger),"--")</f>
        <v>--</v>
      </c>
      <c r="X4" s="105">
        <f>_xll.qlRateHelperEarliestDate(T4,Trigger)</f>
        <v>42156</v>
      </c>
      <c r="Y4" s="105">
        <f>_xll.qlRateHelperLatestDate(T4,Trigger)</f>
        <v>42157</v>
      </c>
      <c r="Z4" s="257">
        <v>-9.3784980271249937E-4</v>
      </c>
      <c r="AB4" s="416"/>
      <c r="AC4" s="418"/>
      <c r="AD4" s="411"/>
      <c r="AE4" s="408"/>
      <c r="AM4" s="408"/>
      <c r="AN4" s="408"/>
      <c r="AO4" s="408"/>
      <c r="AP4" s="408"/>
      <c r="AQ4" s="411"/>
      <c r="AR4" s="411"/>
      <c r="AS4" s="411"/>
      <c r="AT4" s="412"/>
      <c r="AU4" s="412"/>
      <c r="AV4" s="411"/>
      <c r="AW4" s="413"/>
      <c r="AX4" s="408"/>
      <c r="AY4" s="408"/>
      <c r="AZ4" s="412"/>
      <c r="BA4" s="412"/>
      <c r="BB4" s="412"/>
      <c r="BC4" s="411"/>
      <c r="BD4" s="411"/>
      <c r="BE4" s="408"/>
      <c r="BF4" s="408"/>
    </row>
    <row r="5" spans="1:58" s="84" customFormat="1" ht="11.25" customHeight="1" x14ac:dyDescent="0.2">
      <c r="A5" s="291" t="s">
        <v>241</v>
      </c>
      <c r="B5" s="352" t="str">
        <v>SN</v>
      </c>
      <c r="C5" s="294" t="str">
        <v>SN</v>
      </c>
      <c r="D5" s="293" t="str">
        <f t="shared" si="0"/>
        <v>SN</v>
      </c>
      <c r="E5" s="292">
        <f t="shared" si="1"/>
        <v>2</v>
      </c>
      <c r="F5" s="293" t="s">
        <v>244</v>
      </c>
      <c r="G5" s="294" t="b">
        <v>0</v>
      </c>
      <c r="H5" s="295" t="s">
        <v>45</v>
      </c>
      <c r="I5" s="336">
        <v>-1E-3</v>
      </c>
      <c r="J5" s="78" t="str">
        <f>Currency&amp;"X"&amp;IF(LEFT(B5,1)="#","STUB",B5)&amp;"D="</f>
        <v>EURXSND=</v>
      </c>
      <c r="K5" s="296" t="str">
        <f>IFERROR(_xll.qlDepositRateHelper2(,IF(DataSelect="Reference",$I5,$J5),IF(RIGHT($D5,1)="N","1D",$D5),$E5,Calendar,$F5,$G5,$H5,,_xll.ohTrigger(Trigger,DataSelect)),"--")</f>
        <v>obj_0081f#0023</v>
      </c>
      <c r="L5" s="292" t="b">
        <f t="shared" si="4"/>
        <v>1</v>
      </c>
      <c r="M5" s="91"/>
      <c r="N5" s="351" t="str">
        <f t="shared" si="2"/>
        <v>DP</v>
      </c>
      <c r="O5" s="351" t="str">
        <f t="shared" si="3"/>
        <v>SN</v>
      </c>
      <c r="P5" s="352" t="str">
        <f t="shared" si="5"/>
        <v>obj_0081f#0023</v>
      </c>
      <c r="Q5" s="104" t="b">
        <f t="shared" si="5"/>
        <v>1</v>
      </c>
      <c r="R5" s="352">
        <v>1</v>
      </c>
      <c r="S5" s="352">
        <v>1</v>
      </c>
      <c r="T5" s="104" t="str">
        <v>obj_0081f</v>
      </c>
      <c r="U5" s="104" t="str">
        <f>_xll.qlRateHelperQuoteName(T5)</f>
        <v/>
      </c>
      <c r="V5" s="349">
        <f>_xll.qlRateHelperRate(T5,_xll.ohTrigger(Trigger,TriggerSTD))</f>
        <v>-1E-3</v>
      </c>
      <c r="W5" s="349" t="str">
        <f>IFERROR(_xll.qlFuturesRateHelperConvexityAdjustment(T5,Trigger),"--")</f>
        <v>--</v>
      </c>
      <c r="X5" s="105">
        <f>_xll.qlRateHelperEarliestDate(T5,Trigger)</f>
        <v>42157</v>
      </c>
      <c r="Y5" s="105">
        <f>_xll.qlRateHelperLatestDate(T5,Trigger)</f>
        <v>42158</v>
      </c>
      <c r="Z5" s="257">
        <v>-9.5305790147864639E-4</v>
      </c>
      <c r="AB5" s="416"/>
      <c r="AC5" s="418"/>
      <c r="AD5" s="411"/>
      <c r="AE5" s="408"/>
      <c r="AM5" s="408"/>
      <c r="AN5" s="408"/>
      <c r="AO5" s="408"/>
      <c r="AP5" s="408"/>
      <c r="AQ5" s="411"/>
      <c r="AR5" s="411"/>
      <c r="AS5" s="411"/>
      <c r="AT5" s="412"/>
      <c r="AU5" s="412"/>
      <c r="AV5" s="411"/>
      <c r="AW5" s="413"/>
      <c r="AX5" s="408"/>
      <c r="AY5" s="408"/>
      <c r="AZ5" s="412"/>
      <c r="BA5" s="412"/>
      <c r="BB5" s="412"/>
      <c r="BC5" s="411"/>
      <c r="BD5" s="411"/>
      <c r="BE5" s="408"/>
      <c r="BF5" s="408"/>
    </row>
    <row r="6" spans="1:58" s="84" customFormat="1" ht="11.25" customHeight="1" x14ac:dyDescent="0.2">
      <c r="A6" s="291" t="s">
        <v>241</v>
      </c>
      <c r="B6" s="352" t="str">
        <v>1W</v>
      </c>
      <c r="C6" s="294" t="str">
        <v>1W</v>
      </c>
      <c r="D6" s="293" t="str">
        <f t="shared" si="0"/>
        <v>1W</v>
      </c>
      <c r="E6" s="292">
        <f t="shared" si="1"/>
        <v>2</v>
      </c>
      <c r="F6" s="293" t="s">
        <v>244</v>
      </c>
      <c r="G6" s="294" t="b">
        <v>0</v>
      </c>
      <c r="H6" s="295" t="s">
        <v>45</v>
      </c>
      <c r="I6" s="336">
        <v>-8.9999999999999998E-4</v>
      </c>
      <c r="J6" s="78" t="str">
        <f>Currency&amp;"X"&amp;IF(LEFT(B6,1)="#","STUB",B6)&amp;"D="</f>
        <v>EURX1WD=</v>
      </c>
      <c r="K6" s="296" t="str">
        <f>IFERROR(_xll.qlDepositRateHelper2(,IF(DataSelect="Reference",$I6,$J6),IF(RIGHT($D6,1)="N","1D",$D6),$E6,Calendar,$F6,$G6,$H6,,_xll.ohTrigger(Trigger,DataSelect)),"--")</f>
        <v>obj_00810#0023</v>
      </c>
      <c r="L6" s="292" t="b">
        <f t="shared" si="4"/>
        <v>1</v>
      </c>
      <c r="M6" s="91"/>
      <c r="N6" s="351" t="str">
        <f t="shared" si="2"/>
        <v>DP</v>
      </c>
      <c r="O6" s="351" t="str">
        <f t="shared" si="3"/>
        <v>1W</v>
      </c>
      <c r="P6" s="352" t="str">
        <f t="shared" si="5"/>
        <v>obj_00810#0023</v>
      </c>
      <c r="Q6" s="104" t="b">
        <f t="shared" si="5"/>
        <v>1</v>
      </c>
      <c r="R6" s="352">
        <v>1</v>
      </c>
      <c r="S6" s="352">
        <v>1</v>
      </c>
      <c r="T6" s="104" t="str">
        <v>obj_00810</v>
      </c>
      <c r="U6" s="104" t="str">
        <f>_xll.qlRateHelperQuoteName(T6)</f>
        <v/>
      </c>
      <c r="V6" s="349">
        <f>_xll.qlRateHelperRate(T6,_xll.ohTrigger(Trigger,TriggerSTD))</f>
        <v>-8.9999999999999998E-4</v>
      </c>
      <c r="W6" s="349" t="str">
        <f>IFERROR(_xll.qlFuturesRateHelperConvexityAdjustment(T6,Trigger),"--")</f>
        <v>--</v>
      </c>
      <c r="X6" s="105">
        <f>_xll.qlRateHelperEarliestDate(T6,Trigger)</f>
        <v>42157</v>
      </c>
      <c r="Y6" s="105">
        <f>_xll.qlRateHelperLatestDate(T6,Trigger)</f>
        <v>42164</v>
      </c>
      <c r="Z6" s="257">
        <v>-9.2172319103082999E-4</v>
      </c>
      <c r="AB6" s="408"/>
      <c r="AC6" s="408"/>
      <c r="AD6" s="411"/>
      <c r="AE6" s="408"/>
      <c r="AM6" s="408"/>
      <c r="AN6" s="408"/>
      <c r="AO6" s="408"/>
      <c r="AP6" s="408"/>
      <c r="AQ6" s="411"/>
      <c r="AR6" s="411"/>
      <c r="AS6" s="411"/>
      <c r="AT6" s="412"/>
      <c r="AU6" s="412"/>
      <c r="AV6" s="411"/>
      <c r="AW6" s="413"/>
      <c r="AX6" s="408"/>
      <c r="AY6" s="408"/>
      <c r="AZ6" s="412"/>
      <c r="BA6" s="412"/>
      <c r="BB6" s="412"/>
      <c r="BC6" s="411"/>
      <c r="BD6" s="411"/>
      <c r="BE6" s="408"/>
      <c r="BF6" s="408"/>
    </row>
    <row r="7" spans="1:58" s="84" customFormat="1" ht="11.25" customHeight="1" x14ac:dyDescent="0.2">
      <c r="A7" s="291" t="s">
        <v>241</v>
      </c>
      <c r="B7" s="352" t="str">
        <v>2W</v>
      </c>
      <c r="C7" s="294" t="str">
        <v>2W</v>
      </c>
      <c r="D7" s="293" t="str">
        <f t="shared" si="0"/>
        <v>2W</v>
      </c>
      <c r="E7" s="292">
        <f t="shared" si="1"/>
        <v>2</v>
      </c>
      <c r="F7" s="293" t="s">
        <v>244</v>
      </c>
      <c r="G7" s="294" t="b">
        <v>0</v>
      </c>
      <c r="H7" s="295" t="s">
        <v>45</v>
      </c>
      <c r="I7" s="336">
        <v>-8.9999999999999998E-4</v>
      </c>
      <c r="J7" s="78" t="str">
        <f>Currency&amp;"X"&amp;IF(LEFT(B7,1)="#","STUB",B7)&amp;"D="</f>
        <v>EURX2WD=</v>
      </c>
      <c r="K7" s="296" t="str">
        <f>IFERROR(_xll.qlDepositRateHelper2(,IF(DataSelect="Reference",$I7,$J7),IF(RIGHT($D7,1)="N","1D",$D7),$E7,Calendar,$F7,$G7,$H7,,_xll.ohTrigger(Trigger,DataSelect)),"--")</f>
        <v>obj_00818#0023</v>
      </c>
      <c r="L7" s="292" t="b">
        <f t="shared" si="4"/>
        <v>1</v>
      </c>
      <c r="M7" s="91"/>
      <c r="N7" s="351" t="str">
        <f t="shared" si="2"/>
        <v>DP</v>
      </c>
      <c r="O7" s="351" t="str">
        <f t="shared" si="3"/>
        <v>2W</v>
      </c>
      <c r="P7" s="352" t="str">
        <f t="shared" si="5"/>
        <v>obj_00818#0023</v>
      </c>
      <c r="Q7" s="104" t="b">
        <f t="shared" si="5"/>
        <v>1</v>
      </c>
      <c r="R7" s="352">
        <v>1</v>
      </c>
      <c r="S7" s="352">
        <v>1</v>
      </c>
      <c r="T7" s="104" t="str">
        <v>obj_00818</v>
      </c>
      <c r="U7" s="104" t="str">
        <f>_xll.qlRateHelperQuoteName(T7)</f>
        <v/>
      </c>
      <c r="V7" s="349">
        <f>_xll.qlRateHelperRate(T7,_xll.ohTrigger(Trigger,TriggerSTD))</f>
        <v>-8.9999999999999998E-4</v>
      </c>
      <c r="W7" s="349" t="str">
        <f>IFERROR(_xll.qlFuturesRateHelperConvexityAdjustment(T7,Trigger),"--")</f>
        <v>--</v>
      </c>
      <c r="X7" s="105">
        <f>_xll.qlRateHelperEarliestDate(T7,Trigger)</f>
        <v>42157</v>
      </c>
      <c r="Y7" s="105">
        <f>_xll.qlRateHelperLatestDate(T7,Trigger)</f>
        <v>42171</v>
      </c>
      <c r="Z7" s="257">
        <v>-9.1814570992063409E-4</v>
      </c>
      <c r="AB7" s="408"/>
      <c r="AC7" s="408"/>
      <c r="AD7" s="411"/>
      <c r="AE7" s="408"/>
      <c r="AM7" s="408"/>
      <c r="AN7" s="408"/>
      <c r="AO7" s="408"/>
      <c r="AP7" s="408"/>
      <c r="AQ7" s="411"/>
      <c r="AR7" s="411"/>
      <c r="AS7" s="411"/>
      <c r="AT7" s="412"/>
      <c r="AU7" s="412"/>
      <c r="AV7" s="411"/>
      <c r="AW7" s="413"/>
      <c r="AX7" s="408"/>
      <c r="AY7" s="408"/>
      <c r="AZ7" s="412"/>
      <c r="BA7" s="412"/>
      <c r="BB7" s="412"/>
      <c r="BC7" s="411"/>
      <c r="BD7" s="411"/>
      <c r="BE7" s="408"/>
      <c r="BF7" s="408"/>
    </row>
    <row r="8" spans="1:58" s="84" customFormat="1" ht="11.25" customHeight="1" x14ac:dyDescent="0.2">
      <c r="A8" s="291" t="s">
        <v>241</v>
      </c>
      <c r="B8" s="352" t="str">
        <v>3W</v>
      </c>
      <c r="C8" s="294" t="str">
        <v>3W</v>
      </c>
      <c r="D8" s="293" t="str">
        <f t="shared" si="0"/>
        <v>3W</v>
      </c>
      <c r="E8" s="292">
        <f t="shared" si="1"/>
        <v>2</v>
      </c>
      <c r="F8" s="293" t="s">
        <v>244</v>
      </c>
      <c r="G8" s="294" t="b">
        <v>0</v>
      </c>
      <c r="H8" s="295" t="s">
        <v>45</v>
      </c>
      <c r="I8" s="336">
        <v>-8.0000000000000004E-4</v>
      </c>
      <c r="J8" s="78" t="str">
        <f>Currency&amp;"X"&amp;IF(LEFT(B8,1)="#","STUB",B8)&amp;"D="</f>
        <v>EURX3WD=</v>
      </c>
      <c r="K8" s="296" t="str">
        <f>IFERROR(_xll.qlDepositRateHelper2(,IF(DataSelect="Reference",$I8,$J8),IF(RIGHT($D8,1)="N","1D",$D8),$E8,Calendar,$F8,$G8,$H8,,_xll.ohTrigger(Trigger,DataSelect)),"--")</f>
        <v>obj_00813#0023</v>
      </c>
      <c r="L8" s="292" t="b">
        <f t="shared" si="4"/>
        <v>1</v>
      </c>
      <c r="M8" s="91"/>
      <c r="N8" s="351" t="str">
        <f t="shared" si="2"/>
        <v>DP</v>
      </c>
      <c r="O8" s="351" t="str">
        <f t="shared" si="3"/>
        <v>3W</v>
      </c>
      <c r="P8" s="352" t="str">
        <f t="shared" si="5"/>
        <v>obj_00813#0023</v>
      </c>
      <c r="Q8" s="104" t="b">
        <f t="shared" si="5"/>
        <v>1</v>
      </c>
      <c r="R8" s="352">
        <v>1</v>
      </c>
      <c r="S8" s="352">
        <v>1</v>
      </c>
      <c r="T8" s="104" t="str">
        <v>obj_00813</v>
      </c>
      <c r="U8" s="104" t="str">
        <f>_xll.qlRateHelperQuoteName(T8)</f>
        <v/>
      </c>
      <c r="V8" s="349">
        <f>_xll.qlRateHelperRate(T8,_xll.ohTrigger(Trigger,TriggerSTD))</f>
        <v>-8.0000000000000004E-4</v>
      </c>
      <c r="W8" s="349" t="str">
        <f>IFERROR(_xll.qlFuturesRateHelperConvexityAdjustment(T8,Trigger),"--")</f>
        <v>--</v>
      </c>
      <c r="X8" s="105">
        <f>_xll.qlRateHelperEarliestDate(T8,Trigger)</f>
        <v>42157</v>
      </c>
      <c r="Y8" s="105">
        <f>_xll.qlRateHelperLatestDate(T8,Trigger)</f>
        <v>42178</v>
      </c>
      <c r="Z8" s="257">
        <v>-8.3140520017859854E-4</v>
      </c>
      <c r="AB8" s="408"/>
      <c r="AC8" s="408"/>
      <c r="AD8" s="411"/>
      <c r="AE8" s="408"/>
      <c r="AM8" s="408"/>
      <c r="AN8" s="408"/>
      <c r="AO8" s="408"/>
      <c r="AP8" s="408"/>
      <c r="AQ8" s="411"/>
      <c r="AR8" s="411"/>
      <c r="AS8" s="411"/>
      <c r="AT8" s="412"/>
      <c r="AU8" s="412"/>
      <c r="AV8" s="411"/>
      <c r="AW8" s="413"/>
      <c r="AX8" s="408"/>
      <c r="AY8" s="408"/>
      <c r="AZ8" s="412"/>
      <c r="BA8" s="412"/>
      <c r="BB8" s="412"/>
      <c r="BC8" s="411"/>
      <c r="BD8" s="411"/>
      <c r="BE8" s="408"/>
      <c r="BF8" s="408"/>
    </row>
    <row r="9" spans="1:58" s="84" customFormat="1" ht="11.25" customHeight="1" x14ac:dyDescent="0.2">
      <c r="A9" s="291" t="s">
        <v>241</v>
      </c>
      <c r="B9" s="352" t="str">
        <v>1M</v>
      </c>
      <c r="C9" s="294" t="str">
        <v>1M</v>
      </c>
      <c r="D9" s="293" t="str">
        <f t="shared" si="0"/>
        <v>1M</v>
      </c>
      <c r="E9" s="292">
        <f t="shared" si="1"/>
        <v>2</v>
      </c>
      <c r="F9" s="293" t="s">
        <v>9</v>
      </c>
      <c r="G9" s="294" t="b">
        <v>1</v>
      </c>
      <c r="H9" s="295" t="s">
        <v>45</v>
      </c>
      <c r="I9" s="336">
        <v>-5.9999999999999995E-4</v>
      </c>
      <c r="J9" s="78" t="str">
        <f>Currency&amp;"X"&amp;IF(LEFT(B9,1)="#","STUB",B9)&amp;"D="</f>
        <v>EURX1MD=</v>
      </c>
      <c r="K9" s="296" t="str">
        <f>IFERROR(_xll.qlDepositRateHelper2(,IF(DataSelect="Reference",$I9,$J9),IF(RIGHT($D9,1)="N","1D",$D9),$E9,Calendar,$F9,$G9,$H9,,_xll.ohTrigger(Trigger,DataSelect)),"--")</f>
        <v>obj_0080f#0023</v>
      </c>
      <c r="L9" s="292" t="b">
        <f t="shared" si="4"/>
        <v>1</v>
      </c>
      <c r="M9" s="91"/>
      <c r="N9" s="351" t="str">
        <f t="shared" si="2"/>
        <v>DP</v>
      </c>
      <c r="O9" s="351" t="str">
        <f t="shared" si="3"/>
        <v>1M</v>
      </c>
      <c r="P9" s="352" t="str">
        <f t="shared" si="5"/>
        <v>obj_0080f#0023</v>
      </c>
      <c r="Q9" s="104" t="b">
        <f t="shared" si="5"/>
        <v>1</v>
      </c>
      <c r="R9" s="352">
        <v>1</v>
      </c>
      <c r="S9" s="352">
        <v>1</v>
      </c>
      <c r="T9" s="104" t="str">
        <v>obj_0080f</v>
      </c>
      <c r="U9" s="104" t="str">
        <f>_xll.qlRateHelperQuoteName(T9)</f>
        <v/>
      </c>
      <c r="V9" s="349">
        <f>_xll.qlRateHelperRate(T9,_xll.ohTrigger(Trigger,TriggerSTD))</f>
        <v>-5.9999999999999995E-4</v>
      </c>
      <c r="W9" s="349" t="str">
        <f>IFERROR(_xll.qlFuturesRateHelperConvexityAdjustment(T9,Trigger),"--")</f>
        <v>--</v>
      </c>
      <c r="X9" s="105">
        <f>_xll.qlRateHelperEarliestDate(T9,Trigger)</f>
        <v>42157</v>
      </c>
      <c r="Y9" s="105">
        <f>_xll.qlRateHelperLatestDate(T9,Trigger)</f>
        <v>42187</v>
      </c>
      <c r="Z9" s="257">
        <v>-6.4711339635527374E-4</v>
      </c>
      <c r="AD9" s="261"/>
      <c r="AM9" s="408"/>
      <c r="AN9" s="408"/>
      <c r="AO9" s="408"/>
      <c r="AP9" s="408"/>
      <c r="AQ9" s="411"/>
      <c r="AR9" s="411"/>
      <c r="AS9" s="411"/>
      <c r="AT9" s="412"/>
      <c r="AU9" s="412"/>
      <c r="AV9" s="411"/>
      <c r="AW9" s="413"/>
      <c r="AX9" s="408"/>
      <c r="AY9" s="408"/>
      <c r="AZ9" s="412"/>
      <c r="BA9" s="412"/>
      <c r="BB9" s="412"/>
      <c r="BC9" s="411"/>
      <c r="BD9" s="411"/>
      <c r="BE9" s="408"/>
      <c r="BF9" s="408"/>
    </row>
    <row r="10" spans="1:58" s="84" customFormat="1" ht="11.25" customHeight="1" x14ac:dyDescent="0.2">
      <c r="A10" s="291" t="s">
        <v>241</v>
      </c>
      <c r="B10" s="352" t="str">
        <v>2M</v>
      </c>
      <c r="C10" s="294" t="str">
        <v>2M</v>
      </c>
      <c r="D10" s="293" t="str">
        <f t="shared" si="0"/>
        <v>2M</v>
      </c>
      <c r="E10" s="292">
        <f t="shared" si="1"/>
        <v>2</v>
      </c>
      <c r="F10" s="293" t="s">
        <v>9</v>
      </c>
      <c r="G10" s="294" t="b">
        <v>1</v>
      </c>
      <c r="H10" s="295" t="s">
        <v>45</v>
      </c>
      <c r="I10" s="336">
        <v>-2.9999999999999997E-4</v>
      </c>
      <c r="J10" s="78" t="str">
        <f>Currency&amp;"X"&amp;IF(LEFT(B10,1)="#","STUB",B10)&amp;"D="</f>
        <v>EURX2MD=</v>
      </c>
      <c r="K10" s="296" t="str">
        <f>IFERROR(_xll.qlDepositRateHelper2(,IF(DataSelect="Reference",$I10,$J10),IF(RIGHT($D10,1)="N","1D",$D10),$E10,Calendar,$F10,$G10,$H10,,_xll.ohTrigger(Trigger,DataSelect)),"--")</f>
        <v>obj_0081a#0023</v>
      </c>
      <c r="L10" s="292" t="b">
        <f t="shared" si="4"/>
        <v>1</v>
      </c>
      <c r="M10" s="91"/>
      <c r="N10" s="351" t="str">
        <f t="shared" si="2"/>
        <v>DP</v>
      </c>
      <c r="O10" s="351" t="str">
        <f t="shared" si="3"/>
        <v>2M</v>
      </c>
      <c r="P10" s="352" t="str">
        <f t="shared" si="5"/>
        <v>obj_0081a#0023</v>
      </c>
      <c r="Q10" s="104" t="b">
        <f t="shared" si="5"/>
        <v>1</v>
      </c>
      <c r="R10" s="352">
        <v>1</v>
      </c>
      <c r="S10" s="352">
        <v>1</v>
      </c>
      <c r="T10" s="104" t="str">
        <v>obj_0081a</v>
      </c>
      <c r="U10" s="104" t="str">
        <f>_xll.qlRateHelperQuoteName(T10)</f>
        <v/>
      </c>
      <c r="V10" s="349">
        <f>_xll.qlRateHelperRate(T10,_xll.ohTrigger(Trigger,TriggerSTD))</f>
        <v>-2.9999999999999997E-4</v>
      </c>
      <c r="W10" s="349" t="str">
        <f>IFERROR(_xll.qlFuturesRateHelperConvexityAdjustment(T10,Trigger),"--")</f>
        <v>--</v>
      </c>
      <c r="X10" s="105">
        <f>_xll.qlRateHelperEarliestDate(T10,Trigger)</f>
        <v>42157</v>
      </c>
      <c r="Y10" s="105">
        <f>_xll.qlRateHelperLatestDate(T10,Trigger)</f>
        <v>42219</v>
      </c>
      <c r="Z10" s="257">
        <v>-3.425790868879733E-4</v>
      </c>
      <c r="AD10" s="261"/>
      <c r="AM10" s="408"/>
      <c r="AN10" s="408"/>
      <c r="AO10" s="408"/>
      <c r="AP10" s="408"/>
      <c r="AQ10" s="411"/>
      <c r="AR10" s="411"/>
      <c r="AS10" s="411"/>
      <c r="AT10" s="412"/>
      <c r="AU10" s="412"/>
      <c r="AV10" s="411"/>
      <c r="AW10" s="413"/>
      <c r="AX10" s="408"/>
      <c r="AY10" s="408"/>
      <c r="AZ10" s="412"/>
      <c r="BA10" s="412"/>
      <c r="BB10" s="412"/>
      <c r="BC10" s="411"/>
      <c r="BD10" s="411"/>
      <c r="BE10" s="408"/>
      <c r="BF10" s="408"/>
    </row>
    <row r="11" spans="1:58" s="84" customFormat="1" ht="11.25" customHeight="1" x14ac:dyDescent="0.2">
      <c r="A11" s="291" t="s">
        <v>241</v>
      </c>
      <c r="B11" s="352" t="str">
        <v>3M</v>
      </c>
      <c r="C11" s="294" t="str">
        <v>3M</v>
      </c>
      <c r="D11" s="293" t="str">
        <f t="shared" si="0"/>
        <v>3M</v>
      </c>
      <c r="E11" s="292">
        <f t="shared" si="1"/>
        <v>2</v>
      </c>
      <c r="F11" s="293" t="s">
        <v>9</v>
      </c>
      <c r="G11" s="294" t="b">
        <v>1</v>
      </c>
      <c r="H11" s="295" t="s">
        <v>45</v>
      </c>
      <c r="I11" s="336">
        <v>-1E-4</v>
      </c>
      <c r="J11" s="78" t="str">
        <f>Currency&amp;"X"&amp;IF(LEFT(B11,1)="#","STUB",B11)&amp;"D="</f>
        <v>EURX3MD=</v>
      </c>
      <c r="K11" s="296" t="str">
        <f>IFERROR(_xll.qlDepositRateHelper2(,IF(DataSelect="Reference",$I11,$J11),IF(RIGHT($D11,1)="N","1D",$D11),$E11,Calendar,$F11,$G11,$H11,,_xll.ohTrigger(Trigger,DataSelect)),"--")</f>
        <v>obj_0081c#0023</v>
      </c>
      <c r="L11" s="292" t="b">
        <f t="shared" si="4"/>
        <v>1</v>
      </c>
      <c r="M11" s="91"/>
      <c r="N11" s="351" t="str">
        <f t="shared" si="2"/>
        <v>DP</v>
      </c>
      <c r="O11" s="351" t="str">
        <f t="shared" si="3"/>
        <v>3M</v>
      </c>
      <c r="P11" s="352" t="str">
        <f t="shared" si="5"/>
        <v>obj_0081c#0023</v>
      </c>
      <c r="Q11" s="104" t="b">
        <f t="shared" si="5"/>
        <v>1</v>
      </c>
      <c r="R11" s="352">
        <v>1</v>
      </c>
      <c r="S11" s="352">
        <v>1</v>
      </c>
      <c r="T11" s="104" t="str">
        <v>obj_0081c</v>
      </c>
      <c r="U11" s="104" t="str">
        <f>_xll.qlRateHelperQuoteName(T11)</f>
        <v/>
      </c>
      <c r="V11" s="349">
        <f>_xll.qlRateHelperRate(T11,_xll.ohTrigger(Trigger,TriggerSTD))</f>
        <v>-1E-4</v>
      </c>
      <c r="W11" s="349" t="str">
        <f>IFERROR(_xll.qlFuturesRateHelperConvexityAdjustment(T11,Trigger),"--")</f>
        <v>--</v>
      </c>
      <c r="X11" s="105">
        <f>_xll.qlRateHelperEarliestDate(T11,Trigger)</f>
        <v>42157</v>
      </c>
      <c r="Y11" s="105">
        <f>_xll.qlRateHelperLatestDate(T11,Trigger)</f>
        <v>42249</v>
      </c>
      <c r="Z11" s="257">
        <v>-1.3624266853009049E-4</v>
      </c>
      <c r="AD11" s="261"/>
      <c r="AM11" s="408"/>
      <c r="AN11" s="408"/>
      <c r="AO11" s="408"/>
      <c r="AP11" s="408"/>
      <c r="AQ11" s="411"/>
      <c r="AR11" s="411"/>
      <c r="AS11" s="411"/>
      <c r="AT11" s="412"/>
      <c r="AU11" s="412"/>
      <c r="AV11" s="411"/>
      <c r="AW11" s="413"/>
      <c r="AX11" s="408"/>
      <c r="AY11" s="408"/>
      <c r="AZ11" s="412"/>
      <c r="BA11" s="412"/>
      <c r="BB11" s="412"/>
      <c r="BC11" s="411"/>
      <c r="BD11" s="411"/>
      <c r="BE11" s="408"/>
      <c r="BF11" s="408"/>
    </row>
    <row r="12" spans="1:58" s="84" customFormat="1" ht="11.25" customHeight="1" x14ac:dyDescent="0.2">
      <c r="A12" s="291" t="s">
        <v>241</v>
      </c>
      <c r="B12" s="352" t="str">
        <v>4M</v>
      </c>
      <c r="C12" s="294" t="str">
        <v>4M</v>
      </c>
      <c r="D12" s="293" t="str">
        <f t="shared" si="0"/>
        <v>4M</v>
      </c>
      <c r="E12" s="292">
        <f t="shared" si="1"/>
        <v>2</v>
      </c>
      <c r="F12" s="293" t="s">
        <v>9</v>
      </c>
      <c r="G12" s="294" t="b">
        <v>1</v>
      </c>
      <c r="H12" s="295" t="s">
        <v>45</v>
      </c>
      <c r="I12" s="336">
        <v>2.0000000000000001E-4</v>
      </c>
      <c r="J12" s="78" t="str">
        <f>Currency&amp;"X"&amp;IF(LEFT(B12,1)="#","STUB",B12)&amp;"D="</f>
        <v>EURX4MD=</v>
      </c>
      <c r="K12" s="296" t="str">
        <f>IFERROR(_xll.qlDepositRateHelper2(,IF(DataSelect="Reference",$I12,$J12),IF(RIGHT($D12,1)="N","1D",$D12),$E12,Calendar,$F12,$G12,$H12,,_xll.ohTrigger(Trigger,DataSelect)),"--")</f>
        <v>obj_00812#0023</v>
      </c>
      <c r="L12" s="292" t="b">
        <f t="shared" si="4"/>
        <v>1</v>
      </c>
      <c r="M12" s="91"/>
      <c r="N12" s="351" t="str">
        <f t="shared" si="2"/>
        <v>DP</v>
      </c>
      <c r="O12" s="351" t="str">
        <f t="shared" si="3"/>
        <v>4M</v>
      </c>
      <c r="P12" s="352" t="str">
        <f t="shared" si="5"/>
        <v>obj_00812#0023</v>
      </c>
      <c r="Q12" s="104" t="b">
        <f t="shared" si="5"/>
        <v>1</v>
      </c>
      <c r="R12" s="352">
        <v>1</v>
      </c>
      <c r="S12" s="352">
        <v>1</v>
      </c>
      <c r="T12" s="104" t="str">
        <v>obj_00812</v>
      </c>
      <c r="U12" s="104" t="str">
        <f>_xll.qlRateHelperQuoteName(T12)</f>
        <v/>
      </c>
      <c r="V12" s="349">
        <f>_xll.qlRateHelperRate(T12,_xll.ohTrigger(Trigger,TriggerSTD))</f>
        <v>2.0000000000000001E-4</v>
      </c>
      <c r="W12" s="349" t="str">
        <f>IFERROR(_xll.qlFuturesRateHelperConvexityAdjustment(T12,Trigger),"--")</f>
        <v>--</v>
      </c>
      <c r="X12" s="105">
        <f>_xll.qlRateHelperEarliestDate(T12,Trigger)</f>
        <v>42157</v>
      </c>
      <c r="Y12" s="105">
        <f>_xll.qlRateHelperLatestDate(T12,Trigger)</f>
        <v>42279</v>
      </c>
      <c r="Z12" s="257">
        <v>1.6656072494019403E-4</v>
      </c>
      <c r="AD12" s="261"/>
      <c r="AM12" s="408"/>
      <c r="AN12" s="408"/>
      <c r="AO12" s="408"/>
      <c r="AP12" s="408"/>
      <c r="AQ12" s="411"/>
      <c r="AR12" s="411"/>
      <c r="AS12" s="411"/>
      <c r="AT12" s="412"/>
      <c r="AU12" s="412"/>
      <c r="AV12" s="411"/>
      <c r="AW12" s="413"/>
      <c r="AX12" s="408"/>
      <c r="AY12" s="408"/>
      <c r="AZ12" s="412"/>
      <c r="BA12" s="412"/>
      <c r="BB12" s="412"/>
      <c r="BC12" s="411"/>
      <c r="BD12" s="411"/>
      <c r="BE12" s="408"/>
      <c r="BF12" s="408"/>
    </row>
    <row r="13" spans="1:58" s="84" customFormat="1" ht="11.25" customHeight="1" x14ac:dyDescent="0.2">
      <c r="A13" s="291" t="s">
        <v>241</v>
      </c>
      <c r="B13" s="352" t="str">
        <v>5M</v>
      </c>
      <c r="C13" s="294" t="str">
        <v>5M</v>
      </c>
      <c r="D13" s="293" t="str">
        <f t="shared" si="0"/>
        <v>5M</v>
      </c>
      <c r="E13" s="292">
        <f t="shared" si="1"/>
        <v>2</v>
      </c>
      <c r="F13" s="293" t="s">
        <v>9</v>
      </c>
      <c r="G13" s="294" t="b">
        <v>1</v>
      </c>
      <c r="H13" s="295" t="s">
        <v>45</v>
      </c>
      <c r="I13" s="336">
        <v>5.0000000000000001E-4</v>
      </c>
      <c r="J13" s="78" t="str">
        <f>Currency&amp;"X"&amp;IF(LEFT(B13,1)="#","STUB",B13)&amp;"D="</f>
        <v>EURX5MD=</v>
      </c>
      <c r="K13" s="296" t="str">
        <f>IFERROR(_xll.qlDepositRateHelper2(,IF(DataSelect="Reference",$I13,$J13),IF(RIGHT($D13,1)="N","1D",$D13),$E13,Calendar,$F13,$G13,$H13,,_xll.ohTrigger(Trigger,DataSelect)),"--")</f>
        <v>obj_00816#0023</v>
      </c>
      <c r="L13" s="292" t="b">
        <f t="shared" si="4"/>
        <v>1</v>
      </c>
      <c r="M13" s="91"/>
      <c r="N13" s="351" t="str">
        <f t="shared" si="2"/>
        <v>DP</v>
      </c>
      <c r="O13" s="351" t="str">
        <f t="shared" si="3"/>
        <v>5M</v>
      </c>
      <c r="P13" s="352" t="str">
        <f t="shared" si="5"/>
        <v>obj_00816#0023</v>
      </c>
      <c r="Q13" s="104" t="b">
        <f t="shared" si="5"/>
        <v>1</v>
      </c>
      <c r="R13" s="352">
        <v>1</v>
      </c>
      <c r="S13" s="352">
        <v>1</v>
      </c>
      <c r="T13" s="104" t="str">
        <v>obj_00816</v>
      </c>
      <c r="U13" s="104" t="str">
        <f>_xll.qlRateHelperQuoteName(T13)</f>
        <v/>
      </c>
      <c r="V13" s="349">
        <f>_xll.qlRateHelperRate(T13,_xll.ohTrigger(Trigger,TriggerSTD))</f>
        <v>5.0000000000000001E-4</v>
      </c>
      <c r="W13" s="349" t="str">
        <f>IFERROR(_xll.qlFuturesRateHelperConvexityAdjustment(T13,Trigger),"--")</f>
        <v>--</v>
      </c>
      <c r="X13" s="105">
        <f>_xll.qlRateHelperEarliestDate(T13,Trigger)</f>
        <v>42157</v>
      </c>
      <c r="Y13" s="105">
        <f>_xll.qlRateHelperLatestDate(T13,Trigger)</f>
        <v>42310</v>
      </c>
      <c r="Z13" s="257">
        <v>4.7008191682009761E-4</v>
      </c>
      <c r="AD13" s="261"/>
      <c r="AM13" s="408"/>
      <c r="AN13" s="408"/>
      <c r="AO13" s="408"/>
      <c r="AP13" s="408"/>
      <c r="AQ13" s="411"/>
      <c r="AR13" s="411"/>
      <c r="AS13" s="411"/>
      <c r="AT13" s="412"/>
      <c r="AU13" s="412"/>
      <c r="AV13" s="411"/>
      <c r="AW13" s="413"/>
      <c r="AX13" s="408"/>
      <c r="AY13" s="408"/>
      <c r="AZ13" s="412"/>
      <c r="BA13" s="412"/>
      <c r="BB13" s="412"/>
      <c r="BC13" s="411"/>
      <c r="BD13" s="411"/>
      <c r="BE13" s="408"/>
      <c r="BF13" s="408"/>
    </row>
    <row r="14" spans="1:58" s="84" customFormat="1" ht="11.25" customHeight="1" x14ac:dyDescent="0.2">
      <c r="A14" s="291" t="s">
        <v>241</v>
      </c>
      <c r="B14" s="352" t="str">
        <v>6M</v>
      </c>
      <c r="C14" s="294" t="str">
        <v>6M</v>
      </c>
      <c r="D14" s="293" t="str">
        <f t="shared" si="0"/>
        <v>6M</v>
      </c>
      <c r="E14" s="292">
        <f t="shared" si="1"/>
        <v>2</v>
      </c>
      <c r="F14" s="293" t="s">
        <v>9</v>
      </c>
      <c r="G14" s="294" t="b">
        <v>1</v>
      </c>
      <c r="H14" s="295" t="s">
        <v>45</v>
      </c>
      <c r="I14" s="336">
        <v>7.000000000000001E-4</v>
      </c>
      <c r="J14" s="78" t="str">
        <f>Currency&amp;"X"&amp;IF(LEFT(B14,1)="#","STUB",B14)&amp;"D="</f>
        <v>EURX6MD=</v>
      </c>
      <c r="K14" s="296" t="str">
        <f>IFERROR(_xll.qlDepositRateHelper2(,IF(DataSelect="Reference",$I14,$J14),IF(RIGHT($D14,1)="N","1D",$D14),$E14,Calendar,$F14,$G14,$H14,,_xll.ohTrigger(Trigger,DataSelect)),"--")</f>
        <v>obj_0081b#0023</v>
      </c>
      <c r="L14" s="292" t="b">
        <f t="shared" si="4"/>
        <v>1</v>
      </c>
      <c r="M14" s="91"/>
      <c r="N14" s="351" t="str">
        <f t="shared" si="2"/>
        <v>DP</v>
      </c>
      <c r="O14" s="351" t="str">
        <f t="shared" si="3"/>
        <v>6M</v>
      </c>
      <c r="P14" s="352" t="str">
        <f t="shared" si="5"/>
        <v>obj_0081b#0023</v>
      </c>
      <c r="Q14" s="104" t="b">
        <f t="shared" si="5"/>
        <v>1</v>
      </c>
      <c r="R14" s="352">
        <v>1</v>
      </c>
      <c r="S14" s="352">
        <v>1</v>
      </c>
      <c r="T14" s="104" t="str">
        <v>obj_0081b</v>
      </c>
      <c r="U14" s="104" t="str">
        <f>_xll.qlRateHelperQuoteName(T14)</f>
        <v/>
      </c>
      <c r="V14" s="349">
        <f>_xll.qlRateHelperRate(T14,_xll.ohTrigger(Trigger,TriggerSTD))</f>
        <v>7.000000000000001E-4</v>
      </c>
      <c r="W14" s="349" t="str">
        <f>IFERROR(_xll.qlFuturesRateHelperConvexityAdjustment(T14,Trigger),"--")</f>
        <v>--</v>
      </c>
      <c r="X14" s="105">
        <f>_xll.qlRateHelperEarliestDate(T14,Trigger)</f>
        <v>42157</v>
      </c>
      <c r="Y14" s="105">
        <f>_xll.qlRateHelperLatestDate(T14,Trigger)</f>
        <v>42340</v>
      </c>
      <c r="Z14" s="257">
        <v>6.7435649875737967E-4</v>
      </c>
      <c r="AD14" s="261"/>
      <c r="AM14" s="408"/>
      <c r="AN14" s="408"/>
      <c r="AO14" s="408"/>
      <c r="AP14" s="408"/>
      <c r="AQ14" s="408"/>
      <c r="AR14" s="408"/>
      <c r="AS14" s="408"/>
      <c r="AT14" s="408"/>
      <c r="AU14" s="408"/>
      <c r="AV14" s="408"/>
      <c r="AW14" s="408"/>
      <c r="AX14" s="408"/>
      <c r="AY14" s="408"/>
      <c r="AZ14" s="412"/>
      <c r="BA14" s="412"/>
      <c r="BB14" s="412"/>
      <c r="BC14" s="411"/>
      <c r="BD14" s="411"/>
      <c r="BE14" s="408"/>
      <c r="BF14" s="408"/>
    </row>
    <row r="15" spans="1:58" s="84" customFormat="1" ht="11.25" customHeight="1" x14ac:dyDescent="0.2">
      <c r="A15" s="291" t="s">
        <v>241</v>
      </c>
      <c r="B15" s="352" t="str">
        <v>7M</v>
      </c>
      <c r="C15" s="294" t="str">
        <v>#20151216</v>
      </c>
      <c r="D15" s="293" t="str">
        <f t="shared" si="0"/>
        <v>#20151216</v>
      </c>
      <c r="E15" s="292">
        <f t="shared" si="1"/>
        <v>2</v>
      </c>
      <c r="F15" s="293" t="s">
        <v>9</v>
      </c>
      <c r="G15" s="294" t="b">
        <v>1</v>
      </c>
      <c r="H15" s="295" t="s">
        <v>45</v>
      </c>
      <c r="I15" s="336">
        <v>8.3235294E-4</v>
      </c>
      <c r="J15" s="78" t="str">
        <f>Currency&amp;"X"&amp;IF(LEFT(B15,1)="#","STUB",B15)&amp;"D="</f>
        <v>EURX7MD=</v>
      </c>
      <c r="K15" s="296" t="str">
        <f>IFERROR(_xll.qlDepositRateHelper2(,IF(DataSelect="Reference",$I15,$J15),IF(RIGHT($D15,1)="N","1D",$D15),$E15,Calendar,$F15,$G15,$H15,,_xll.ohTrigger(Trigger,DataSelect)),"--")</f>
        <v>--</v>
      </c>
      <c r="L15" s="292" t="b">
        <f t="shared" si="4"/>
        <v>0</v>
      </c>
      <c r="M15" s="91"/>
      <c r="N15" s="351" t="str">
        <f t="shared" si="2"/>
        <v>DP</v>
      </c>
      <c r="O15" s="351" t="str">
        <f t="shared" si="3"/>
        <v>#20151216</v>
      </c>
      <c r="P15" s="352" t="str">
        <f t="shared" si="5"/>
        <v>--</v>
      </c>
      <c r="Q15" s="104" t="b">
        <f t="shared" si="5"/>
        <v>0</v>
      </c>
      <c r="R15" s="352">
        <v>1</v>
      </c>
      <c r="S15" s="352">
        <v>1</v>
      </c>
      <c r="T15" s="104" t="str">
        <v>obj_00a88</v>
      </c>
      <c r="U15" s="104" t="str">
        <f>_xll.qlRateHelperQuoteName(T15)</f>
        <v/>
      </c>
      <c r="V15" s="349">
        <f>_xll.qlRateHelperRate(T15,_xll.ohTrigger(Trigger,TriggerSTD))</f>
        <v>1.67E-3</v>
      </c>
      <c r="W15" s="349" t="str">
        <f>IFERROR(_xll.qlFuturesRateHelperConvexityAdjustment(T15,Trigger),"--")</f>
        <v>--</v>
      </c>
      <c r="X15" s="105">
        <f>_xll.qlRateHelperEarliestDate(T15,Trigger)</f>
        <v>42157</v>
      </c>
      <c r="Y15" s="105">
        <f>_xll.qlRateHelperLatestDate(T15,Trigger)</f>
        <v>43255</v>
      </c>
      <c r="Z15" s="257">
        <v>1.6934460564631271E-3</v>
      </c>
      <c r="AD15" s="261"/>
      <c r="AM15" s="408"/>
      <c r="AN15" s="408"/>
      <c r="AO15" s="408"/>
      <c r="AP15" s="408"/>
      <c r="AQ15" s="408"/>
      <c r="AR15" s="408"/>
      <c r="AS15" s="408"/>
      <c r="AT15" s="408"/>
      <c r="AU15" s="408"/>
      <c r="AV15" s="408"/>
      <c r="AW15" s="408"/>
      <c r="AX15" s="408"/>
      <c r="AY15" s="408"/>
      <c r="AZ15" s="412"/>
      <c r="BA15" s="412"/>
      <c r="BB15" s="412"/>
      <c r="BC15" s="411"/>
      <c r="BD15" s="411"/>
      <c r="BE15" s="408"/>
      <c r="BF15" s="408"/>
    </row>
    <row r="16" spans="1:58" s="84" customFormat="1" ht="11.25" customHeight="1" x14ac:dyDescent="0.2">
      <c r="A16" s="291" t="s">
        <v>241</v>
      </c>
      <c r="B16" s="352" t="str">
        <v>8M</v>
      </c>
      <c r="C16" s="294" t="e">
        <v>#N/A</v>
      </c>
      <c r="D16" s="293" t="e">
        <f t="shared" si="0"/>
        <v>#N/A</v>
      </c>
      <c r="E16" s="292" t="e">
        <f t="shared" si="1"/>
        <v>#N/A</v>
      </c>
      <c r="F16" s="293" t="s">
        <v>9</v>
      </c>
      <c r="G16" s="294" t="b">
        <v>1</v>
      </c>
      <c r="H16" s="295" t="s">
        <v>45</v>
      </c>
      <c r="I16" s="336" t="e">
        <v>#N/A</v>
      </c>
      <c r="J16" s="78" t="str">
        <f>Currency&amp;"X"&amp;IF(LEFT(B16,1)="#","STUB",B16)&amp;"D="</f>
        <v>EURX8MD=</v>
      </c>
      <c r="K16" s="296" t="str">
        <f>IFERROR(_xll.qlDepositRateHelper2(,IF(DataSelect="Reference",$I16,$J16),IF(RIGHT($D16,1)="N","1D",$D16),$E16,Calendar,$F16,$G16,$H16,,_xll.ohTrigger(Trigger,DataSelect)),"--")</f>
        <v>--</v>
      </c>
      <c r="L16" s="292" t="b">
        <f t="shared" si="4"/>
        <v>0</v>
      </c>
      <c r="M16" s="91"/>
      <c r="N16" s="351" t="str">
        <f t="shared" si="2"/>
        <v>DP</v>
      </c>
      <c r="O16" s="351" t="e">
        <f t="shared" si="3"/>
        <v>#N/A</v>
      </c>
      <c r="P16" s="352" t="str">
        <f t="shared" si="5"/>
        <v>--</v>
      </c>
      <c r="Q16" s="104" t="b">
        <f t="shared" si="5"/>
        <v>0</v>
      </c>
      <c r="R16" s="352">
        <v>1</v>
      </c>
      <c r="S16" s="352">
        <v>1</v>
      </c>
      <c r="T16" s="104" t="str">
        <v>obj_00a89</v>
      </c>
      <c r="U16" s="104" t="str">
        <f>_xll.qlRateHelperQuoteName(T16)</f>
        <v/>
      </c>
      <c r="V16" s="349">
        <f>_xll.qlRateHelperRate(T16,_xll.ohTrigger(Trigger,TriggerSTD))</f>
        <v>2.6199999999999999E-3</v>
      </c>
      <c r="W16" s="349" t="str">
        <f>IFERROR(_xll.qlFuturesRateHelperConvexityAdjustment(T16,Trigger),"--")</f>
        <v>--</v>
      </c>
      <c r="X16" s="105">
        <f>_xll.qlRateHelperEarliestDate(T16,Trigger)</f>
        <v>42157</v>
      </c>
      <c r="Y16" s="105">
        <f>_xll.qlRateHelperLatestDate(T16,Trigger)</f>
        <v>43619</v>
      </c>
      <c r="Z16" s="257">
        <v>2.6333215481499674E-3</v>
      </c>
      <c r="AD16" s="261"/>
      <c r="AM16" s="408"/>
      <c r="AN16" s="408"/>
      <c r="AO16" s="408"/>
      <c r="AP16" s="408"/>
      <c r="AQ16" s="408"/>
      <c r="AR16" s="408"/>
      <c r="AS16" s="408"/>
      <c r="AT16" s="408"/>
      <c r="AU16" s="408"/>
      <c r="AV16" s="408"/>
      <c r="AW16" s="408"/>
      <c r="AX16" s="408"/>
      <c r="AY16" s="408"/>
      <c r="AZ16" s="412"/>
      <c r="BA16" s="412"/>
      <c r="BB16" s="412"/>
      <c r="BC16" s="411"/>
      <c r="BD16" s="411"/>
      <c r="BE16" s="408"/>
      <c r="BF16" s="408"/>
    </row>
    <row r="17" spans="1:58" s="84" customFormat="1" ht="11.25" customHeight="1" x14ac:dyDescent="0.2">
      <c r="A17" s="291" t="s">
        <v>241</v>
      </c>
      <c r="B17" s="352" t="str">
        <v>9M</v>
      </c>
      <c r="C17" s="294" t="e">
        <v>#N/A</v>
      </c>
      <c r="D17" s="293" t="e">
        <f t="shared" si="0"/>
        <v>#N/A</v>
      </c>
      <c r="E17" s="292" t="e">
        <f t="shared" si="1"/>
        <v>#N/A</v>
      </c>
      <c r="F17" s="293" t="s">
        <v>9</v>
      </c>
      <c r="G17" s="294" t="b">
        <v>1</v>
      </c>
      <c r="H17" s="295" t="s">
        <v>45</v>
      </c>
      <c r="I17" s="336" t="e">
        <v>#N/A</v>
      </c>
      <c r="J17" s="78" t="str">
        <f>Currency&amp;"X"&amp;IF(LEFT(B17,1)="#","STUB",B17)&amp;"D="</f>
        <v>EURX9MD=</v>
      </c>
      <c r="K17" s="296" t="str">
        <f>IFERROR(_xll.qlDepositRateHelper2(,IF(DataSelect="Reference",$I17,$J17),IF(RIGHT($D17,1)="N","1D",$D17),$E17,Calendar,$F17,$G17,$H17,,_xll.ohTrigger(Trigger,DataSelect)),"--")</f>
        <v>--</v>
      </c>
      <c r="L17" s="292" t="b">
        <f t="shared" si="4"/>
        <v>0</v>
      </c>
      <c r="M17" s="91"/>
      <c r="N17" s="351" t="str">
        <f t="shared" si="2"/>
        <v>DP</v>
      </c>
      <c r="O17" s="351" t="e">
        <f t="shared" si="3"/>
        <v>#N/A</v>
      </c>
      <c r="P17" s="352" t="str">
        <f t="shared" si="5"/>
        <v>--</v>
      </c>
      <c r="Q17" s="104" t="b">
        <f t="shared" si="5"/>
        <v>0</v>
      </c>
      <c r="R17" s="352">
        <v>1</v>
      </c>
      <c r="S17" s="352">
        <v>1</v>
      </c>
      <c r="T17" s="104" t="str">
        <v>obj_00a91</v>
      </c>
      <c r="U17" s="104" t="str">
        <f>_xll.qlRateHelperQuoteName(T17)</f>
        <v/>
      </c>
      <c r="V17" s="349">
        <f>_xll.qlRateHelperRate(T17,_xll.ohTrigger(Trigger,TriggerSTD))</f>
        <v>3.7299999999999998E-3</v>
      </c>
      <c r="W17" s="349" t="str">
        <f>IFERROR(_xll.qlFuturesRateHelperConvexityAdjustment(T17,Trigger),"--")</f>
        <v>--</v>
      </c>
      <c r="X17" s="105">
        <f>_xll.qlRateHelperEarliestDate(T17,Trigger)</f>
        <v>42157</v>
      </c>
      <c r="Y17" s="105">
        <f>_xll.qlRateHelperLatestDate(T17,Trigger)</f>
        <v>43984</v>
      </c>
      <c r="Z17" s="257">
        <v>3.7365189379844192E-3</v>
      </c>
      <c r="AD17" s="261"/>
      <c r="AM17" s="408"/>
      <c r="AN17" s="408"/>
      <c r="AO17" s="408"/>
      <c r="AP17" s="408"/>
      <c r="AQ17" s="408"/>
      <c r="AR17" s="408"/>
      <c r="AS17" s="408"/>
      <c r="AT17" s="408"/>
      <c r="AU17" s="408"/>
      <c r="AV17" s="408"/>
      <c r="AW17" s="408"/>
      <c r="AX17" s="408"/>
      <c r="AY17" s="408"/>
      <c r="AZ17" s="412"/>
      <c r="BA17" s="412"/>
      <c r="BB17" s="412"/>
      <c r="BC17" s="411"/>
      <c r="BD17" s="411"/>
      <c r="BE17" s="408"/>
      <c r="BF17" s="408"/>
    </row>
    <row r="18" spans="1:58" s="84" customFormat="1" ht="11.25" customHeight="1" x14ac:dyDescent="0.2">
      <c r="A18" s="291" t="s">
        <v>241</v>
      </c>
      <c r="B18" s="352" t="str">
        <v>10M</v>
      </c>
      <c r="C18" s="294" t="e">
        <v>#N/A</v>
      </c>
      <c r="D18" s="293" t="e">
        <f t="shared" si="0"/>
        <v>#N/A</v>
      </c>
      <c r="E18" s="292" t="e">
        <f t="shared" si="1"/>
        <v>#N/A</v>
      </c>
      <c r="F18" s="293" t="s">
        <v>9</v>
      </c>
      <c r="G18" s="294" t="b">
        <v>1</v>
      </c>
      <c r="H18" s="295" t="s">
        <v>45</v>
      </c>
      <c r="I18" s="336" t="e">
        <v>#N/A</v>
      </c>
      <c r="J18" s="78" t="str">
        <f>Currency&amp;"X"&amp;IF(LEFT(B18,1)="#","STUB",B18)&amp;"D="</f>
        <v>EURX10MD=</v>
      </c>
      <c r="K18" s="296" t="str">
        <f>IFERROR(_xll.qlDepositRateHelper2(,IF(DataSelect="Reference",$I18,$J18),IF(RIGHT($D18,1)="N","1D",$D18),$E18,Calendar,$F18,$G18,$H18,,_xll.ohTrigger(Trigger,DataSelect)),"--")</f>
        <v>--</v>
      </c>
      <c r="L18" s="292" t="b">
        <f t="shared" si="4"/>
        <v>0</v>
      </c>
      <c r="M18" s="93"/>
      <c r="N18" s="351" t="str">
        <f t="shared" si="2"/>
        <v>DP</v>
      </c>
      <c r="O18" s="351" t="e">
        <f t="shared" si="3"/>
        <v>#N/A</v>
      </c>
      <c r="P18" s="352" t="str">
        <f t="shared" si="5"/>
        <v>--</v>
      </c>
      <c r="Q18" s="104" t="b">
        <f t="shared" si="5"/>
        <v>0</v>
      </c>
      <c r="R18" s="352">
        <v>1</v>
      </c>
      <c r="S18" s="352">
        <v>1</v>
      </c>
      <c r="T18" s="104" t="str">
        <v>obj_00a81</v>
      </c>
      <c r="U18" s="104" t="str">
        <f>_xll.qlRateHelperQuoteName(T18)</f>
        <v/>
      </c>
      <c r="V18" s="349">
        <f>_xll.qlRateHelperRate(T18,_xll.ohTrigger(Trigger,TriggerSTD))</f>
        <v>4.8900000000000002E-3</v>
      </c>
      <c r="W18" s="349" t="str">
        <f>IFERROR(_xll.qlFuturesRateHelperConvexityAdjustment(T18,Trigger),"--")</f>
        <v>--</v>
      </c>
      <c r="X18" s="105">
        <f>_xll.qlRateHelperEarliestDate(T18,Trigger)</f>
        <v>42157</v>
      </c>
      <c r="Y18" s="105">
        <f>_xll.qlRateHelperLatestDate(T18,Trigger)</f>
        <v>44349</v>
      </c>
      <c r="Z18" s="257">
        <v>4.8974442677683448E-3</v>
      </c>
      <c r="AD18" s="270"/>
      <c r="AM18" s="408"/>
      <c r="AN18" s="408"/>
      <c r="AO18" s="408"/>
      <c r="AP18" s="408"/>
      <c r="AQ18" s="408"/>
      <c r="AR18" s="408"/>
      <c r="AS18" s="408"/>
      <c r="AT18" s="408"/>
      <c r="AU18" s="408"/>
      <c r="AV18" s="408"/>
      <c r="AW18" s="408"/>
      <c r="AX18" s="408"/>
      <c r="AY18" s="408"/>
      <c r="AZ18" s="412"/>
      <c r="BA18" s="412"/>
      <c r="BB18" s="412"/>
      <c r="BC18" s="411"/>
      <c r="BD18" s="411"/>
      <c r="BE18" s="408"/>
      <c r="BF18" s="408"/>
    </row>
    <row r="19" spans="1:58" s="84" customFormat="1" ht="11.25" customHeight="1" x14ac:dyDescent="0.2">
      <c r="A19" s="291" t="s">
        <v>241</v>
      </c>
      <c r="B19" s="352" t="str">
        <v>11M</v>
      </c>
      <c r="C19" s="294" t="e">
        <v>#N/A</v>
      </c>
      <c r="D19" s="293" t="e">
        <f t="shared" si="0"/>
        <v>#N/A</v>
      </c>
      <c r="E19" s="292" t="e">
        <f t="shared" si="1"/>
        <v>#N/A</v>
      </c>
      <c r="F19" s="293" t="s">
        <v>9</v>
      </c>
      <c r="G19" s="294" t="b">
        <v>1</v>
      </c>
      <c r="H19" s="295" t="s">
        <v>45</v>
      </c>
      <c r="I19" s="336" t="e">
        <v>#N/A</v>
      </c>
      <c r="J19" s="78" t="str">
        <f>Currency&amp;"X"&amp;IF(LEFT(B19,1)="#","STUB",B19)&amp;"D="</f>
        <v>EURX11MD=</v>
      </c>
      <c r="K19" s="296" t="str">
        <f>IFERROR(_xll.qlDepositRateHelper2(,IF(DataSelect="Reference",$I19,$J19),IF(RIGHT($D19,1)="N","1D",$D19),$E19,Calendar,$F19,$G19,$H19,,_xll.ohTrigger(Trigger,DataSelect)),"--")</f>
        <v>--</v>
      </c>
      <c r="L19" s="292" t="b">
        <f t="shared" si="4"/>
        <v>0</v>
      </c>
      <c r="M19" s="91"/>
      <c r="N19" s="351" t="str">
        <f t="shared" si="2"/>
        <v>DP</v>
      </c>
      <c r="O19" s="351" t="e">
        <f t="shared" si="3"/>
        <v>#N/A</v>
      </c>
      <c r="P19" s="352" t="str">
        <f t="shared" si="5"/>
        <v>--</v>
      </c>
      <c r="Q19" s="104" t="b">
        <f t="shared" si="5"/>
        <v>0</v>
      </c>
      <c r="R19" s="352">
        <v>1</v>
      </c>
      <c r="S19" s="352">
        <v>1</v>
      </c>
      <c r="T19" s="104" t="str">
        <v>obj_00a9e</v>
      </c>
      <c r="U19" s="104" t="str">
        <f>_xll.qlRateHelperQuoteName(T19)</f>
        <v/>
      </c>
      <c r="V19" s="349">
        <f>_xll.qlRateHelperRate(T19,_xll.ohTrigger(Trigger,TriggerSTD))</f>
        <v>6.0299999999999998E-3</v>
      </c>
      <c r="W19" s="349" t="str">
        <f>IFERROR(_xll.qlFuturesRateHelperConvexityAdjustment(T19,Trigger),"--")</f>
        <v>--</v>
      </c>
      <c r="X19" s="105">
        <f>_xll.qlRateHelperEarliestDate(T19,Trigger)</f>
        <v>42157</v>
      </c>
      <c r="Y19" s="105">
        <f>_xll.qlRateHelperLatestDate(T19,Trigger)</f>
        <v>44714</v>
      </c>
      <c r="Z19" s="257">
        <v>6.0446371616706858E-3</v>
      </c>
      <c r="AD19" s="270"/>
      <c r="AM19" s="408"/>
      <c r="AN19" s="408"/>
      <c r="AO19" s="408"/>
      <c r="AP19" s="408"/>
      <c r="AQ19" s="408"/>
      <c r="AR19" s="408"/>
      <c r="AS19" s="408"/>
      <c r="AT19" s="408"/>
      <c r="AU19" s="408"/>
      <c r="AV19" s="408"/>
      <c r="AW19" s="408"/>
      <c r="AX19" s="408"/>
      <c r="AY19" s="408"/>
      <c r="AZ19" s="412"/>
      <c r="BA19" s="412"/>
      <c r="BB19" s="412"/>
      <c r="BC19" s="411"/>
      <c r="BD19" s="411"/>
      <c r="BE19" s="408"/>
      <c r="BF19" s="408"/>
    </row>
    <row r="20" spans="1:58" s="84" customFormat="1" ht="11.25" customHeight="1" x14ac:dyDescent="0.2">
      <c r="A20" s="291" t="s">
        <v>241</v>
      </c>
      <c r="B20" s="352" t="str">
        <v>1Y</v>
      </c>
      <c r="C20" s="294" t="e">
        <v>#N/A</v>
      </c>
      <c r="D20" s="293" t="e">
        <f t="shared" si="0"/>
        <v>#N/A</v>
      </c>
      <c r="E20" s="292" t="e">
        <f t="shared" si="1"/>
        <v>#N/A</v>
      </c>
      <c r="F20" s="293" t="s">
        <v>9</v>
      </c>
      <c r="G20" s="294" t="b">
        <v>1</v>
      </c>
      <c r="H20" s="295" t="s">
        <v>45</v>
      </c>
      <c r="I20" s="336" t="e">
        <v>#N/A</v>
      </c>
      <c r="J20" s="78" t="str">
        <f>Currency&amp;"X"&amp;IF(LEFT(B20,1)="#","STUB",B20)&amp;"D="</f>
        <v>EURX1YD=</v>
      </c>
      <c r="K20" s="296" t="str">
        <f>IFERROR(_xll.qlDepositRateHelper2(,IF(DataSelect="Reference",$I20,$J20),IF(RIGHT($D20,1)="N","1D",$D20),$E20,Calendar,$F20,$G20,$H20,,_xll.ohTrigger(Trigger,DataSelect)),"--")</f>
        <v>--</v>
      </c>
      <c r="L20" s="292" t="b">
        <f t="shared" si="4"/>
        <v>0</v>
      </c>
      <c r="M20" s="91"/>
      <c r="N20" s="353" t="str">
        <f>A24</f>
        <v>SF</v>
      </c>
      <c r="O20" s="353" t="str">
        <f>E24</f>
        <v>Z5</v>
      </c>
      <c r="P20" s="354" t="str">
        <f>K24</f>
        <v>obj_00883#0028</v>
      </c>
      <c r="Q20" s="102" t="b">
        <f>L24</f>
        <v>1</v>
      </c>
      <c r="R20" s="338">
        <v>1</v>
      </c>
      <c r="S20" s="338">
        <v>1</v>
      </c>
      <c r="T20" s="104" t="str">
        <v>obj_00a8f</v>
      </c>
      <c r="U20" s="104" t="str">
        <f>_xll.qlRateHelperQuoteName(T20)</f>
        <v/>
      </c>
      <c r="V20" s="349">
        <f>_xll.qlRateHelperRate(T20,_xll.ohTrigger(Trigger,TriggerSTD))</f>
        <v>7.11E-3</v>
      </c>
      <c r="W20" s="349" t="str">
        <f>IFERROR(_xll.qlFuturesRateHelperConvexityAdjustment(T20,Trigger),"--")</f>
        <v>--</v>
      </c>
      <c r="X20" s="105">
        <f>_xll.qlRateHelperEarliestDate(T20,Trigger)</f>
        <v>42157</v>
      </c>
      <c r="Y20" s="105">
        <f>_xll.qlRateHelperLatestDate(T20,Trigger)</f>
        <v>45079</v>
      </c>
      <c r="Z20" s="257">
        <v>7.1376873795241571E-3</v>
      </c>
      <c r="AD20" s="270"/>
      <c r="AM20" s="408"/>
      <c r="AN20" s="408"/>
      <c r="AO20" s="408"/>
      <c r="AP20" s="408"/>
      <c r="AQ20" s="408"/>
      <c r="AR20" s="408"/>
      <c r="AS20" s="408"/>
      <c r="AT20" s="408"/>
      <c r="AU20" s="408"/>
      <c r="AV20" s="408"/>
      <c r="AW20" s="408"/>
      <c r="AX20" s="408"/>
      <c r="AY20" s="408"/>
      <c r="AZ20" s="412"/>
      <c r="BA20" s="412"/>
      <c r="BB20" s="412"/>
      <c r="BC20" s="411"/>
      <c r="BD20" s="411"/>
      <c r="BE20" s="408"/>
      <c r="BF20" s="408"/>
    </row>
    <row r="21" spans="1:58" s="84" customFormat="1" ht="11.25" customHeight="1" x14ac:dyDescent="0.2">
      <c r="A21" s="297" t="s">
        <v>241</v>
      </c>
      <c r="B21" s="358" t="str">
        <f t="array" ref="B21">_xll.ohFilter(Quote!AP22:AP120,Quote!AO22:AO120="DP")</f>
        <v>#20151216</v>
      </c>
      <c r="C21" s="300" t="e">
        <v>#N/A</v>
      </c>
      <c r="D21" s="299" t="e">
        <f t="shared" si="0"/>
        <v>#N/A</v>
      </c>
      <c r="E21" s="298" t="e">
        <f t="shared" si="1"/>
        <v>#N/A</v>
      </c>
      <c r="F21" s="299" t="s">
        <v>9</v>
      </c>
      <c r="G21" s="300" t="b">
        <v>1</v>
      </c>
      <c r="H21" s="301" t="s">
        <v>45</v>
      </c>
      <c r="I21" s="393" t="e">
        <v>#N/A</v>
      </c>
      <c r="J21" s="6" t="str">
        <f>Currency&amp;"X"&amp;IF(LEFT(B21,1)="#","STUB",B21)&amp;"D="</f>
        <v>EURXSTUBD=</v>
      </c>
      <c r="K21" s="391" t="str">
        <f>IFERROR(_xll.qlDepositRateHelper2(,IF(DataSelect="Reference",$I21,$J21),IF(RIGHT($D21,1)="N","1D",$D21),$E21,Calendar,$F21,$G21,$H21,,_xll.ohTrigger(Trigger,DataSelect)),"--")</f>
        <v>--</v>
      </c>
      <c r="L21" s="298" t="b">
        <f t="shared" ref="L21" si="6">IF(K21="--",FALSE,TRUE)</f>
        <v>0</v>
      </c>
      <c r="M21" s="91"/>
      <c r="N21" s="351" t="str">
        <f>A25</f>
        <v>SF</v>
      </c>
      <c r="O21" s="351" t="str">
        <f>E25</f>
        <v>H6</v>
      </c>
      <c r="P21" s="355" t="str">
        <f>K25</f>
        <v>obj_00804#0031</v>
      </c>
      <c r="Q21" s="104" t="b">
        <f>L25</f>
        <v>1</v>
      </c>
      <c r="R21" s="352">
        <v>1</v>
      </c>
      <c r="S21" s="352">
        <v>1</v>
      </c>
      <c r="T21" s="104" t="str">
        <v>obj_00aa0</v>
      </c>
      <c r="U21" s="104" t="str">
        <f>_xll.qlRateHelperQuoteName(T21)</f>
        <v/>
      </c>
      <c r="V21" s="349">
        <f>_xll.qlRateHelperRate(T21,_xll.ohTrigger(Trigger,TriggerSTD))</f>
        <v>8.09E-3</v>
      </c>
      <c r="W21" s="349" t="str">
        <f>IFERROR(_xll.qlFuturesRateHelperConvexityAdjustment(T21,Trigger),"--")</f>
        <v>--</v>
      </c>
      <c r="X21" s="105">
        <f>_xll.qlRateHelperEarliestDate(T21,Trigger)</f>
        <v>42157</v>
      </c>
      <c r="Y21" s="105">
        <f>_xll.qlRateHelperLatestDate(T21,Trigger)</f>
        <v>45446</v>
      </c>
      <c r="Z21" s="257">
        <v>8.1327463731561168E-3</v>
      </c>
      <c r="AD21" s="270"/>
      <c r="AM21" s="408"/>
      <c r="AN21" s="408"/>
      <c r="AO21" s="408"/>
      <c r="AP21" s="408"/>
      <c r="AQ21" s="408"/>
      <c r="AR21" s="408"/>
      <c r="AS21" s="408"/>
      <c r="AT21" s="408"/>
      <c r="AU21" s="408"/>
      <c r="AV21" s="408"/>
      <c r="AW21" s="408"/>
      <c r="AX21" s="408"/>
      <c r="AY21" s="408"/>
      <c r="AZ21" s="412"/>
      <c r="BA21" s="412"/>
      <c r="BB21" s="412"/>
      <c r="BC21" s="411"/>
      <c r="BD21" s="411"/>
      <c r="BE21" s="408"/>
      <c r="BF21" s="408"/>
    </row>
    <row r="22" spans="1:58" s="84" customFormat="1" ht="11.25" customHeight="1" x14ac:dyDescent="0.2">
      <c r="M22" s="91"/>
      <c r="N22" s="351" t="str">
        <f>A26</f>
        <v>SF</v>
      </c>
      <c r="O22" s="351" t="str">
        <f>E26</f>
        <v>M6</v>
      </c>
      <c r="P22" s="355" t="str">
        <f>K26</f>
        <v>obj_00806#0031</v>
      </c>
      <c r="Q22" s="104" t="b">
        <f>L26</f>
        <v>1</v>
      </c>
      <c r="R22" s="352">
        <v>1</v>
      </c>
      <c r="S22" s="352">
        <v>1</v>
      </c>
      <c r="T22" s="104" t="str">
        <v>obj_00aa2</v>
      </c>
      <c r="U22" s="104" t="str">
        <f>_xll.qlRateHelperQuoteName(T22)</f>
        <v/>
      </c>
      <c r="V22" s="349">
        <f>_xll.qlRateHelperRate(T22,_xll.ohTrigger(Trigger,TriggerSTD))</f>
        <v>8.94E-3</v>
      </c>
      <c r="W22" s="349" t="str">
        <f>IFERROR(_xll.qlFuturesRateHelperConvexityAdjustment(T22,Trigger),"--")</f>
        <v>--</v>
      </c>
      <c r="X22" s="105">
        <f>_xll.qlRateHelperEarliestDate(T22,Trigger)</f>
        <v>42157</v>
      </c>
      <c r="Y22" s="105">
        <f>_xll.qlRateHelperLatestDate(T22,Trigger)</f>
        <v>45810</v>
      </c>
      <c r="Z22" s="257">
        <v>9.0025614723729646E-3</v>
      </c>
      <c r="AD22" s="270"/>
      <c r="AM22" s="408"/>
      <c r="AN22" s="408"/>
      <c r="AO22" s="408"/>
      <c r="AP22" s="408"/>
      <c r="AQ22" s="408"/>
      <c r="AR22" s="408"/>
      <c r="AS22" s="408"/>
      <c r="AT22" s="408"/>
      <c r="AU22" s="408"/>
      <c r="AV22" s="408"/>
      <c r="AW22" s="408"/>
      <c r="AX22" s="408"/>
      <c r="AY22" s="408"/>
      <c r="AZ22" s="412"/>
      <c r="BA22" s="412"/>
      <c r="BB22" s="412"/>
      <c r="BC22" s="411"/>
      <c r="BD22" s="411"/>
      <c r="BE22" s="408"/>
      <c r="BF22" s="408"/>
    </row>
    <row r="23" spans="1:58" s="84" customFormat="1" ht="11.25" customHeight="1" x14ac:dyDescent="0.2">
      <c r="A23" s="320" t="s">
        <v>12</v>
      </c>
      <c r="B23" s="320"/>
      <c r="C23" s="64" t="s">
        <v>245</v>
      </c>
      <c r="D23" s="64" t="s">
        <v>246</v>
      </c>
      <c r="E23" s="64" t="s">
        <v>247</v>
      </c>
      <c r="F23" s="64" t="s">
        <v>30</v>
      </c>
      <c r="G23" s="64" t="s">
        <v>4</v>
      </c>
      <c r="H23" s="64" t="s">
        <v>251</v>
      </c>
      <c r="I23" s="64" t="s">
        <v>5</v>
      </c>
      <c r="J23" s="64" t="s">
        <v>252</v>
      </c>
      <c r="K23" s="64" t="s">
        <v>38</v>
      </c>
      <c r="L23" s="64" t="s">
        <v>42</v>
      </c>
      <c r="M23" s="91"/>
      <c r="N23" s="351" t="str">
        <f>A27</f>
        <v>SF</v>
      </c>
      <c r="O23" s="351" t="str">
        <f>E27</f>
        <v>U6</v>
      </c>
      <c r="P23" s="355" t="str">
        <f>K27</f>
        <v>obj_00807#0031</v>
      </c>
      <c r="Q23" s="104" t="b">
        <f>L27</f>
        <v>1</v>
      </c>
      <c r="R23" s="352">
        <v>1</v>
      </c>
      <c r="S23" s="352">
        <v>1</v>
      </c>
      <c r="T23" s="104" t="str">
        <v>obj_00a8a</v>
      </c>
      <c r="U23" s="104" t="str">
        <f>_xll.qlRateHelperQuoteName(T23)</f>
        <v/>
      </c>
      <c r="V23" s="349">
        <f>_xll.qlRateHelperRate(T23,_xll.ohTrigger(Trigger,TriggerSTD))</f>
        <v>9.6898821300000007E-3</v>
      </c>
      <c r="W23" s="349" t="str">
        <f>IFERROR(_xll.qlFuturesRateHelperConvexityAdjustment(T23,Trigger),"--")</f>
        <v>--</v>
      </c>
      <c r="X23" s="105">
        <f>_xll.qlRateHelperEarliestDate(T23,Trigger)</f>
        <v>42157</v>
      </c>
      <c r="Y23" s="105">
        <f>_xll.qlRateHelperLatestDate(T23,Trigger)</f>
        <v>46175</v>
      </c>
      <c r="Z23" s="257">
        <v>9.7739190352121117E-3</v>
      </c>
      <c r="AD23" s="270"/>
      <c r="AM23" s="408"/>
      <c r="AN23" s="408"/>
      <c r="AO23" s="408"/>
      <c r="AP23" s="408"/>
      <c r="AQ23" s="408"/>
      <c r="AR23" s="408"/>
      <c r="AS23" s="408"/>
      <c r="AT23" s="408"/>
      <c r="AU23" s="408"/>
      <c r="AV23" s="408"/>
      <c r="AW23" s="408"/>
      <c r="AX23" s="408"/>
      <c r="AY23" s="408"/>
      <c r="AZ23" s="412"/>
      <c r="BA23" s="412"/>
      <c r="BB23" s="412"/>
      <c r="BC23" s="411"/>
      <c r="BD23" s="411"/>
      <c r="BE23" s="408"/>
      <c r="BF23" s="408"/>
    </row>
    <row r="24" spans="1:58" s="84" customFormat="1" ht="11.25" customHeight="1" x14ac:dyDescent="0.2">
      <c r="A24" s="305" t="s">
        <v>242</v>
      </c>
      <c r="B24" s="102" t="s">
        <v>248</v>
      </c>
      <c r="C24" s="306" t="str">
        <f t="array" ref="C24:C31">_xll.ohFilter(Quote!AP4:AP102,Quote!AO4:AO102="SF")</f>
        <v>Z5</v>
      </c>
      <c r="D24" s="307" t="str">
        <f t="array" ref="D24:D31">_xll.qlIMMcode(_xll.ohFilter(PastedValue!L2:L62,PastedValue!K2:K62="Sf"),Trigger)</f>
        <v>Z5</v>
      </c>
      <c r="E24" s="308" t="str">
        <f>IF(DataSelect="Mx_Live",$C24,$D24)</f>
        <v>Z5</v>
      </c>
      <c r="F24" s="345">
        <f>_xll.qlIMMdate(E24,ImportedDate,Trigger)</f>
        <v>42354</v>
      </c>
      <c r="G24" s="287" t="str">
        <f>PROPER(Currency)&amp;FamilyName&amp;FutTenor</f>
        <v>Euribor3M</v>
      </c>
      <c r="H24" s="375">
        <f t="array" ref="H24:H31">_xll.ohFilter(PastedValue!R2:R62,PastedValue!K2:K62="Sf")</f>
        <v>99.992000000000004</v>
      </c>
      <c r="I24" s="321">
        <f>Quote!AY23/100</f>
        <v>0</v>
      </c>
      <c r="J24" s="322" t="str">
        <f>Currency&amp;"FUT"&amp;FutTenor&amp;$C24</f>
        <v>EURFUT3MZ5</v>
      </c>
      <c r="K24" s="309" t="str">
        <f>IFERROR(_xll.qlFuturesRateHelper(,IF(DataSelect="Reference",$H24,$J24),B24,$E24,$G24,$I24,Permanent,Trigger,ObjectOverwrite),"--")</f>
        <v>obj_00883#0028</v>
      </c>
      <c r="L24" s="286" t="b">
        <f>IF(K24="--",FALSE,TRUE)</f>
        <v>1</v>
      </c>
      <c r="M24" s="91"/>
      <c r="N24" s="351" t="str">
        <f>A28</f>
        <v>SF</v>
      </c>
      <c r="O24" s="351" t="str">
        <f>E28</f>
        <v>Z6</v>
      </c>
      <c r="P24" s="355" t="str">
        <f>K28</f>
        <v>obj_00803#0031</v>
      </c>
      <c r="Q24" s="104" t="b">
        <f>L28</f>
        <v>1</v>
      </c>
      <c r="R24" s="352">
        <v>1</v>
      </c>
      <c r="S24" s="352">
        <v>1</v>
      </c>
      <c r="T24" s="104" t="str">
        <v>obj_00a86</v>
      </c>
      <c r="U24" s="104" t="str">
        <f>_xll.qlRateHelperQuoteName(T24)</f>
        <v/>
      </c>
      <c r="V24" s="349">
        <f>_xll.qlRateHelperRate(T24,_xll.ohTrigger(Trigger,TriggerSTD))</f>
        <v>1.034E-2</v>
      </c>
      <c r="W24" s="349" t="str">
        <f>IFERROR(_xll.qlFuturesRateHelperConvexityAdjustment(T24,Trigger),"--")</f>
        <v>--</v>
      </c>
      <c r="X24" s="105">
        <f>_xll.qlRateHelperEarliestDate(T24,Trigger)</f>
        <v>42157</v>
      </c>
      <c r="Y24" s="105">
        <f>_xll.qlRateHelperLatestDate(T24,Trigger)</f>
        <v>46540</v>
      </c>
      <c r="Z24" s="257">
        <v>1.0445708116433862E-2</v>
      </c>
      <c r="AD24" s="261"/>
      <c r="AM24" s="408"/>
      <c r="AN24" s="408"/>
      <c r="AO24" s="408"/>
      <c r="AP24" s="408"/>
      <c r="AQ24" s="408"/>
      <c r="AR24" s="408"/>
      <c r="AS24" s="408"/>
      <c r="AT24" s="408"/>
      <c r="AU24" s="408"/>
      <c r="AV24" s="408"/>
      <c r="AW24" s="408"/>
      <c r="AX24" s="408"/>
      <c r="AY24" s="408"/>
      <c r="AZ24" s="412"/>
      <c r="BA24" s="412"/>
      <c r="BB24" s="412"/>
      <c r="BC24" s="411"/>
      <c r="BD24" s="411"/>
      <c r="BE24" s="408"/>
      <c r="BF24" s="408"/>
    </row>
    <row r="25" spans="1:58" s="84" customFormat="1" ht="11.25" customHeight="1" x14ac:dyDescent="0.2">
      <c r="A25" s="310" t="s">
        <v>242</v>
      </c>
      <c r="B25" s="104" t="s">
        <v>248</v>
      </c>
      <c r="C25" s="311" t="str">
        <v>H6</v>
      </c>
      <c r="D25" s="312" t="str">
        <v>H6</v>
      </c>
      <c r="E25" s="313" t="str">
        <f>IF(DataSelect="Mx_Live",$C25,$D25)</f>
        <v>H6</v>
      </c>
      <c r="F25" s="346">
        <f>_xll.qlIMMdate(E25,ImportedDate,Trigger)</f>
        <v>42445</v>
      </c>
      <c r="G25" s="293" t="str">
        <f t="shared" ref="G25:G31" si="7">PROPER(Currency)&amp;FamilyName&amp;FutTenor</f>
        <v>Euribor3M</v>
      </c>
      <c r="H25" s="376">
        <v>99.986999999999995</v>
      </c>
      <c r="I25" s="323">
        <f>Quote!AY24/100</f>
        <v>-2.5000000000000002E-6</v>
      </c>
      <c r="J25" s="324" t="str">
        <f>Currency&amp;"FUT"&amp;FutTenor&amp;$C25</f>
        <v>EURFUT3MH6</v>
      </c>
      <c r="K25" s="314" t="str">
        <f>IFERROR(_xll.qlFuturesRateHelper(,IF(DataSelect="Reference",$H25,$J25),B25,$E25,$G25,$I25,Permanent,Trigger,ObjectOverwrite),"--")</f>
        <v>obj_00804#0031</v>
      </c>
      <c r="L25" s="314" t="b">
        <f t="shared" ref="L25:L31" si="8">IF(K25="--",FALSE,TRUE)</f>
        <v>1</v>
      </c>
      <c r="M25" s="91"/>
      <c r="N25" s="351" t="str">
        <f>A29</f>
        <v>SF</v>
      </c>
      <c r="O25" s="351" t="str">
        <f>E29</f>
        <v>H7</v>
      </c>
      <c r="P25" s="355" t="str">
        <f>K29</f>
        <v>obj_00802#0033</v>
      </c>
      <c r="Q25" s="104" t="b">
        <f>L29</f>
        <v>1</v>
      </c>
      <c r="R25" s="352">
        <v>1</v>
      </c>
      <c r="S25" s="352">
        <v>1</v>
      </c>
      <c r="T25" s="104" t="str">
        <v>obj_00a98</v>
      </c>
      <c r="U25" s="104" t="str">
        <f>_xll.qlRateHelperQuoteName(T25)</f>
        <v/>
      </c>
      <c r="V25" s="349">
        <f>_xll.qlRateHelperRate(T25,_xll.ohTrigger(Trigger,TriggerSTD))</f>
        <v>1.089137577E-2</v>
      </c>
      <c r="W25" s="349" t="str">
        <f>IFERROR(_xll.qlFuturesRateHelperConvexityAdjustment(T25,Trigger),"--")</f>
        <v>--</v>
      </c>
      <c r="X25" s="105">
        <f>_xll.qlRateHelperEarliestDate(T25,Trigger)</f>
        <v>42157</v>
      </c>
      <c r="Y25" s="105">
        <f>_xll.qlRateHelperLatestDate(T25,Trigger)</f>
        <v>46906</v>
      </c>
      <c r="Z25" s="257">
        <v>1.1015179462382192E-2</v>
      </c>
      <c r="AD25" s="261"/>
      <c r="AM25" s="408"/>
      <c r="AN25" s="408"/>
      <c r="AO25" s="408"/>
      <c r="AP25" s="408"/>
      <c r="AQ25" s="408"/>
      <c r="AR25" s="408"/>
      <c r="AS25" s="408"/>
      <c r="AT25" s="408"/>
      <c r="AU25" s="408"/>
      <c r="AV25" s="408"/>
      <c r="AW25" s="408"/>
      <c r="AX25" s="408"/>
      <c r="AY25" s="408"/>
      <c r="AZ25" s="412"/>
      <c r="BA25" s="412"/>
      <c r="BB25" s="412"/>
      <c r="BC25" s="411"/>
      <c r="BD25" s="411"/>
      <c r="BE25" s="408"/>
      <c r="BF25" s="408"/>
    </row>
    <row r="26" spans="1:58" s="84" customFormat="1" ht="11.25" customHeight="1" x14ac:dyDescent="0.2">
      <c r="A26" s="310" t="s">
        <v>242</v>
      </c>
      <c r="B26" s="104" t="s">
        <v>248</v>
      </c>
      <c r="C26" s="311" t="str">
        <v>M6</v>
      </c>
      <c r="D26" s="312" t="str">
        <v>M6</v>
      </c>
      <c r="E26" s="313" t="str">
        <f>IF(DataSelect="Mx_Live",$C26,$D26)</f>
        <v>M6</v>
      </c>
      <c r="F26" s="346">
        <f>_xll.qlIMMdate(E26,ImportedDate,Trigger)</f>
        <v>42536</v>
      </c>
      <c r="G26" s="293" t="str">
        <f t="shared" si="7"/>
        <v>Euribor3M</v>
      </c>
      <c r="H26" s="376">
        <v>99.977500000000006</v>
      </c>
      <c r="I26" s="323">
        <f>Quote!AY25/100</f>
        <v>-2.5000000000000002E-6</v>
      </c>
      <c r="J26" s="324" t="str">
        <f>Currency&amp;"FUT"&amp;FutTenor&amp;$C26</f>
        <v>EURFUT3MM6</v>
      </c>
      <c r="K26" s="314" t="str">
        <f>IFERROR(_xll.qlFuturesRateHelper(,IF(DataSelect="Reference",$H26,$J26),B26,$E26,$G26,$I26,Permanent,Trigger,ObjectOverwrite),"--")</f>
        <v>obj_00806#0031</v>
      </c>
      <c r="L26" s="314" t="b">
        <f t="shared" si="8"/>
        <v>1</v>
      </c>
      <c r="M26" s="91"/>
      <c r="N26" s="351" t="str">
        <f>A30</f>
        <v>SF</v>
      </c>
      <c r="O26" s="351" t="e">
        <f>E30</f>
        <v>#N/A</v>
      </c>
      <c r="P26" s="355" t="str">
        <f>K30</f>
        <v>--</v>
      </c>
      <c r="Q26" s="104" t="b">
        <f>L30</f>
        <v>0</v>
      </c>
      <c r="R26" s="352">
        <v>1</v>
      </c>
      <c r="S26" s="352">
        <v>1</v>
      </c>
      <c r="T26" s="104" t="str">
        <v>obj_00a80</v>
      </c>
      <c r="U26" s="104" t="str">
        <f>_xll.qlRateHelperQuoteName(T26)</f>
        <v/>
      </c>
      <c r="V26" s="349">
        <f>_xll.qlRateHelperRate(T26,_xll.ohTrigger(Trigger,TriggerSTD))</f>
        <v>1.1351395780000001E-2</v>
      </c>
      <c r="W26" s="349" t="str">
        <f>IFERROR(_xll.qlFuturesRateHelperConvexityAdjustment(T26,Trigger),"--")</f>
        <v>--</v>
      </c>
      <c r="X26" s="105">
        <f>_xll.qlRateHelperEarliestDate(T26,Trigger)</f>
        <v>42157</v>
      </c>
      <c r="Y26" s="105">
        <f>_xll.qlRateHelperLatestDate(T26,Trigger)</f>
        <v>47273</v>
      </c>
      <c r="Z26" s="257">
        <v>1.1493335933664557E-2</v>
      </c>
      <c r="AD26" s="261"/>
      <c r="AM26" s="408"/>
      <c r="AN26" s="408"/>
      <c r="AO26" s="408"/>
      <c r="AP26" s="408"/>
      <c r="AQ26" s="408"/>
      <c r="AR26" s="408"/>
      <c r="AS26" s="408"/>
      <c r="AT26" s="408"/>
      <c r="AU26" s="408"/>
      <c r="AV26" s="408"/>
      <c r="AW26" s="408"/>
      <c r="AX26" s="408"/>
      <c r="AY26" s="408"/>
      <c r="AZ26" s="412"/>
      <c r="BA26" s="412"/>
      <c r="BB26" s="412"/>
      <c r="BC26" s="411"/>
      <c r="BD26" s="411"/>
      <c r="BE26" s="408"/>
      <c r="BF26" s="408"/>
    </row>
    <row r="27" spans="1:58" s="84" customFormat="1" ht="11.25" customHeight="1" x14ac:dyDescent="0.2">
      <c r="A27" s="310" t="s">
        <v>242</v>
      </c>
      <c r="B27" s="104" t="s">
        <v>248</v>
      </c>
      <c r="C27" s="311" t="str">
        <v>U6</v>
      </c>
      <c r="D27" s="312" t="str">
        <v>U6</v>
      </c>
      <c r="E27" s="313" t="str">
        <f>IF(DataSelect="Mx_Live",$C27,$D27)</f>
        <v>U6</v>
      </c>
      <c r="F27" s="346">
        <f>_xll.qlIMMdate(E27,ImportedDate,Trigger)</f>
        <v>42634</v>
      </c>
      <c r="G27" s="293" t="str">
        <f t="shared" si="7"/>
        <v>Euribor3M</v>
      </c>
      <c r="H27" s="376">
        <v>99.957499999999996</v>
      </c>
      <c r="I27" s="323">
        <f>Quote!AY26/100</f>
        <v>0</v>
      </c>
      <c r="J27" s="324" t="str">
        <f>Currency&amp;"FUT"&amp;FutTenor&amp;$C27</f>
        <v>EURFUT3MU6</v>
      </c>
      <c r="K27" s="314" t="str">
        <f>IFERROR(_xll.qlFuturesRateHelper(,IF(DataSelect="Reference",$H27,$J27),B27,$E27,$G27,$I27,Permanent,Trigger,ObjectOverwrite),"--")</f>
        <v>obj_00807#0031</v>
      </c>
      <c r="L27" s="314" t="b">
        <f t="shared" si="8"/>
        <v>1</v>
      </c>
      <c r="M27" s="91"/>
      <c r="N27" s="356" t="str">
        <f>A31</f>
        <v>SF</v>
      </c>
      <c r="O27" s="356" t="e">
        <f>E31</f>
        <v>#N/A</v>
      </c>
      <c r="P27" s="357" t="str">
        <f>K31</f>
        <v>--</v>
      </c>
      <c r="Q27" s="115" t="b">
        <f>L31</f>
        <v>0</v>
      </c>
      <c r="R27" s="358">
        <v>1</v>
      </c>
      <c r="S27" s="358">
        <v>1</v>
      </c>
      <c r="T27" s="104" t="str">
        <v>obj_00a93</v>
      </c>
      <c r="U27" s="104" t="str">
        <f>_xll.qlRateHelperQuoteName(T27)</f>
        <v/>
      </c>
      <c r="V27" s="349">
        <f>_xll.qlRateHelperRate(T27,_xll.ohTrigger(Trigger,TriggerSTD))</f>
        <v>1.1739999999999999E-2</v>
      </c>
      <c r="W27" s="349" t="str">
        <f>IFERROR(_xll.qlFuturesRateHelperConvexityAdjustment(T27,Trigger),"--")</f>
        <v>--</v>
      </c>
      <c r="X27" s="105">
        <f>_xll.qlRateHelperEarliestDate(T27,Trigger)</f>
        <v>42157</v>
      </c>
      <c r="Y27" s="105">
        <f>_xll.qlRateHelperLatestDate(T27,Trigger)</f>
        <v>47637</v>
      </c>
      <c r="Z27" s="257">
        <v>1.1898004306147411E-2</v>
      </c>
      <c r="AD27" s="261"/>
      <c r="AM27" s="408"/>
      <c r="AN27" s="408"/>
      <c r="AO27" s="408"/>
      <c r="AP27" s="408"/>
      <c r="AQ27" s="408"/>
      <c r="AR27" s="408"/>
      <c r="AS27" s="408"/>
      <c r="AT27" s="408"/>
      <c r="AU27" s="408"/>
      <c r="AV27" s="408"/>
      <c r="AW27" s="408"/>
      <c r="AX27" s="408"/>
      <c r="AY27" s="408"/>
      <c r="AZ27" s="412"/>
      <c r="BA27" s="412"/>
      <c r="BB27" s="412"/>
      <c r="BC27" s="411"/>
      <c r="BD27" s="411"/>
      <c r="BE27" s="408"/>
      <c r="BF27" s="408"/>
    </row>
    <row r="28" spans="1:58" s="84" customFormat="1" ht="11.25" customHeight="1" x14ac:dyDescent="0.2">
      <c r="A28" s="310" t="s">
        <v>242</v>
      </c>
      <c r="B28" s="104" t="s">
        <v>248</v>
      </c>
      <c r="C28" s="311" t="str">
        <v>Z6</v>
      </c>
      <c r="D28" s="312" t="str">
        <v>Z6</v>
      </c>
      <c r="E28" s="313" t="str">
        <f>IF(DataSelect="Mx_Live",$C28,$D28)</f>
        <v>Z6</v>
      </c>
      <c r="F28" s="346">
        <f>_xll.qlIMMdate(E28,ImportedDate,Trigger)</f>
        <v>42725</v>
      </c>
      <c r="G28" s="293" t="str">
        <f t="shared" si="7"/>
        <v>Euribor3M</v>
      </c>
      <c r="H28" s="376">
        <v>99.932749999999999</v>
      </c>
      <c r="I28" s="323">
        <f>Quote!AY27/100</f>
        <v>0</v>
      </c>
      <c r="J28" s="324" t="str">
        <f>Currency&amp;"FUT"&amp;FutTenor&amp;$C28</f>
        <v>EURFUT3MZ6</v>
      </c>
      <c r="K28" s="314" t="str">
        <f>IFERROR(_xll.qlFuturesRateHelper(,IF(DataSelect="Reference",$H28,$J28),B28,$E28,$G28,$I28,Permanent,Trigger,ObjectOverwrite),"--")</f>
        <v>obj_00803#0031</v>
      </c>
      <c r="L28" s="314" t="b">
        <f t="shared" si="8"/>
        <v>1</v>
      </c>
      <c r="M28" s="91"/>
      <c r="N28" s="351" t="str">
        <f>A35</f>
        <v>SW</v>
      </c>
      <c r="O28" s="351" t="str">
        <f>B35</f>
        <v>1Y</v>
      </c>
      <c r="P28" s="355" t="str">
        <f>K35</f>
        <v>obj_00a88#0030</v>
      </c>
      <c r="Q28" s="351" t="b">
        <f>L35</f>
        <v>1</v>
      </c>
      <c r="R28" s="359">
        <v>1</v>
      </c>
      <c r="S28" s="359">
        <v>1</v>
      </c>
      <c r="T28" s="104" t="str">
        <v>obj_00a9c</v>
      </c>
      <c r="U28" s="104" t="str">
        <f>_xll.qlRateHelperQuoteName(T28)</f>
        <v/>
      </c>
      <c r="V28" s="349">
        <f>_xll.qlRateHelperRate(T28,_xll.ohTrigger(Trigger,TriggerSTD))</f>
        <v>1.2062871740000002E-2</v>
      </c>
      <c r="W28" s="349" t="str">
        <f>IFERROR(_xll.qlFuturesRateHelperConvexityAdjustment(T28,Trigger),"--")</f>
        <v>--</v>
      </c>
      <c r="X28" s="105">
        <f>_xll.qlRateHelperEarliestDate(T28,Trigger)</f>
        <v>42157</v>
      </c>
      <c r="Y28" s="105">
        <f>_xll.qlRateHelperLatestDate(T28,Trigger)</f>
        <v>48001</v>
      </c>
      <c r="Z28" s="257">
        <v>1.2234257563133094E-2</v>
      </c>
      <c r="AD28" s="261"/>
      <c r="AM28" s="408"/>
      <c r="AN28" s="408"/>
      <c r="AO28" s="408"/>
      <c r="AP28" s="408"/>
      <c r="AQ28" s="408"/>
      <c r="AR28" s="408"/>
      <c r="AS28" s="408"/>
      <c r="AT28" s="408"/>
      <c r="AU28" s="408"/>
      <c r="AV28" s="408"/>
      <c r="AW28" s="408"/>
      <c r="AX28" s="408"/>
      <c r="AY28" s="408"/>
      <c r="AZ28" s="412"/>
      <c r="BA28" s="412"/>
      <c r="BB28" s="412"/>
      <c r="BC28" s="411"/>
      <c r="BD28" s="411"/>
      <c r="BE28" s="408"/>
      <c r="BF28" s="408"/>
    </row>
    <row r="29" spans="1:58" s="84" customFormat="1" ht="11.25" customHeight="1" x14ac:dyDescent="0.2">
      <c r="A29" s="310" t="s">
        <v>242</v>
      </c>
      <c r="B29" s="104" t="s">
        <v>248</v>
      </c>
      <c r="C29" s="311" t="str">
        <v>H7</v>
      </c>
      <c r="D29" s="312" t="str">
        <v>H7</v>
      </c>
      <c r="E29" s="313" t="str">
        <f>IF(DataSelect="Mx_Live",$C29,$D29)</f>
        <v>H7</v>
      </c>
      <c r="F29" s="346">
        <f>_xll.qlIMMdate(E29,ImportedDate,Trigger)</f>
        <v>42809</v>
      </c>
      <c r="G29" s="293" t="str">
        <f t="shared" si="7"/>
        <v>Euribor3M</v>
      </c>
      <c r="H29" s="376">
        <v>99.899249999999995</v>
      </c>
      <c r="I29" s="323">
        <f>Quote!AY28/100</f>
        <v>1.7500000000000002E-5</v>
      </c>
      <c r="J29" s="324" t="str">
        <f>Currency&amp;"FUT"&amp;FutTenor&amp;$C29</f>
        <v>EURFUT3MH7</v>
      </c>
      <c r="K29" s="314" t="str">
        <f>IFERROR(_xll.qlFuturesRateHelper(,IF(DataSelect="Reference",$H29,$J29),B29,$E29,$G29,$I29,Permanent,Trigger,ObjectOverwrite),"--")</f>
        <v>obj_00802#0033</v>
      </c>
      <c r="L29" s="314" t="b">
        <f t="shared" si="8"/>
        <v>1</v>
      </c>
      <c r="M29" s="91"/>
      <c r="N29" s="351" t="str">
        <f>A36</f>
        <v>SW</v>
      </c>
      <c r="O29" s="351" t="str">
        <f>B36</f>
        <v>1Y3M</v>
      </c>
      <c r="P29" s="355" t="str">
        <f>K36</f>
        <v>obj_00a89#0028</v>
      </c>
      <c r="Q29" s="351" t="b">
        <f>L36</f>
        <v>1</v>
      </c>
      <c r="R29" s="359">
        <v>1</v>
      </c>
      <c r="S29" s="359">
        <v>1</v>
      </c>
      <c r="T29" s="104" t="str">
        <v>obj_00a9f</v>
      </c>
      <c r="U29" s="104" t="str">
        <f>_xll.qlRateHelperQuoteName(T29)</f>
        <v/>
      </c>
      <c r="V29" s="349">
        <f>_xll.qlRateHelperRate(T29,_xll.ohTrigger(Trigger,TriggerSTD))</f>
        <v>1.2333866879999999E-2</v>
      </c>
      <c r="W29" s="349" t="str">
        <f>IFERROR(_xll.qlFuturesRateHelperConvexityAdjustment(T29,Trigger),"--")</f>
        <v>--</v>
      </c>
      <c r="X29" s="105">
        <f>_xll.qlRateHelperEarliestDate(T29,Trigger)</f>
        <v>42157</v>
      </c>
      <c r="Y29" s="105">
        <f>_xll.qlRateHelperLatestDate(T29,Trigger)</f>
        <v>48367</v>
      </c>
      <c r="Z29" s="257">
        <v>1.2514258628388212E-2</v>
      </c>
      <c r="AD29" s="261"/>
      <c r="AM29" s="408"/>
      <c r="AN29" s="408"/>
      <c r="AO29" s="408"/>
      <c r="AP29" s="408"/>
      <c r="AQ29" s="408"/>
      <c r="AR29" s="408"/>
      <c r="AS29" s="408"/>
      <c r="AT29" s="408"/>
      <c r="AU29" s="408"/>
      <c r="AV29" s="408"/>
      <c r="AW29" s="408"/>
      <c r="AX29" s="408"/>
      <c r="AY29" s="408"/>
      <c r="AZ29" s="412"/>
      <c r="BA29" s="412"/>
      <c r="BB29" s="412"/>
      <c r="BC29" s="411"/>
      <c r="BD29" s="411"/>
      <c r="BE29" s="408"/>
      <c r="BF29" s="408"/>
    </row>
    <row r="30" spans="1:58" s="84" customFormat="1" ht="11.25" customHeight="1" x14ac:dyDescent="0.2">
      <c r="A30" s="310" t="s">
        <v>242</v>
      </c>
      <c r="B30" s="104" t="s">
        <v>248</v>
      </c>
      <c r="C30" s="311" t="e">
        <v>#N/A</v>
      </c>
      <c r="D30" s="312" t="e">
        <v>#N/A</v>
      </c>
      <c r="E30" s="313" t="e">
        <f>IF(DataSelect="Mx_Live",$C30,$D30)</f>
        <v>#N/A</v>
      </c>
      <c r="F30" s="346" t="e">
        <f>_xll.qlIMMdate(E30,ImportedDate,Trigger)</f>
        <v>#NUM!</v>
      </c>
      <c r="G30" s="293" t="str">
        <f t="shared" si="7"/>
        <v>Euribor3M</v>
      </c>
      <c r="H30" s="376" t="e">
        <v>#N/A</v>
      </c>
      <c r="I30" s="323">
        <f>Quote!AY29/100</f>
        <v>0</v>
      </c>
      <c r="J30" s="324" t="e">
        <f>Currency&amp;"FUT"&amp;FutTenor&amp;$C30</f>
        <v>#N/A</v>
      </c>
      <c r="K30" s="314" t="str">
        <f>IFERROR(_xll.qlFuturesRateHelper(,IF(DataSelect="Reference",$H30,$J30),B30,$E30,$G30,$I30,Permanent,Trigger,ObjectOverwrite),"--")</f>
        <v>--</v>
      </c>
      <c r="L30" s="314" t="b">
        <f t="shared" si="8"/>
        <v>0</v>
      </c>
      <c r="M30" s="91"/>
      <c r="N30" s="351" t="str">
        <f>A37</f>
        <v>SW</v>
      </c>
      <c r="O30" s="351" t="str">
        <f>B37</f>
        <v>1Y6M</v>
      </c>
      <c r="P30" s="355" t="str">
        <f>K37</f>
        <v>obj_00a91#0028</v>
      </c>
      <c r="Q30" s="351" t="b">
        <f>L37</f>
        <v>1</v>
      </c>
      <c r="R30" s="359">
        <v>1</v>
      </c>
      <c r="S30" s="359">
        <v>1</v>
      </c>
      <c r="T30" s="104" t="str">
        <v>obj_00a94</v>
      </c>
      <c r="U30" s="104" t="str">
        <f>_xll.qlRateHelperQuoteName(T30)</f>
        <v/>
      </c>
      <c r="V30" s="349">
        <f>_xll.qlRateHelperRate(T30,_xll.ohTrigger(Trigger,TriggerSTD))</f>
        <v>1.2554639780000001E-2</v>
      </c>
      <c r="W30" s="349" t="str">
        <f>IFERROR(_xll.qlFuturesRateHelperConvexityAdjustment(T30,Trigger),"--")</f>
        <v>--</v>
      </c>
      <c r="X30" s="105">
        <f>_xll.qlRateHelperEarliestDate(T30,Trigger)</f>
        <v>42157</v>
      </c>
      <c r="Y30" s="105">
        <f>_xll.qlRateHelperLatestDate(T30,Trigger)</f>
        <v>48732</v>
      </c>
      <c r="Z30" s="257">
        <v>1.2743216615659164E-2</v>
      </c>
      <c r="AD30" s="261"/>
      <c r="AM30" s="408"/>
      <c r="AN30" s="408"/>
      <c r="AO30" s="408"/>
      <c r="AP30" s="408"/>
      <c r="AQ30" s="408"/>
      <c r="AR30" s="408"/>
      <c r="AS30" s="408"/>
      <c r="AT30" s="408"/>
      <c r="AU30" s="408"/>
      <c r="AV30" s="408"/>
      <c r="AW30" s="408"/>
      <c r="AX30" s="408"/>
      <c r="AY30" s="408"/>
      <c r="AZ30" s="412"/>
      <c r="BA30" s="412"/>
      <c r="BB30" s="412"/>
      <c r="BC30" s="411"/>
      <c r="BD30" s="411"/>
      <c r="BE30" s="408"/>
      <c r="BF30" s="408"/>
    </row>
    <row r="31" spans="1:58" s="84" customFormat="1" ht="11.25" customHeight="1" x14ac:dyDescent="0.2">
      <c r="A31" s="315" t="s">
        <v>242</v>
      </c>
      <c r="B31" s="115" t="s">
        <v>248</v>
      </c>
      <c r="C31" s="316" t="e">
        <v>#N/A</v>
      </c>
      <c r="D31" s="317" t="e">
        <v>#N/A</v>
      </c>
      <c r="E31" s="318" t="e">
        <f>IF(DataSelect="Mx_Live",$C31,$D31)</f>
        <v>#N/A</v>
      </c>
      <c r="F31" s="347" t="e">
        <f>_xll.qlIMMdate(E31,ImportedDate,Trigger)</f>
        <v>#NUM!</v>
      </c>
      <c r="G31" s="299" t="str">
        <f t="shared" si="7"/>
        <v>Euribor3M</v>
      </c>
      <c r="H31" s="377" t="e">
        <v>#N/A</v>
      </c>
      <c r="I31" s="325">
        <f>Quote!AY30/100</f>
        <v>0</v>
      </c>
      <c r="J31" s="326" t="e">
        <f>Currency&amp;"FUT"&amp;FutTenor&amp;$C31</f>
        <v>#N/A</v>
      </c>
      <c r="K31" s="319" t="str">
        <f>IFERROR(_xll.qlFuturesRateHelper(,IF(DataSelect="Reference",$H31,$J31),B31,$E31,$G31,$I31,Permanent,Trigger,ObjectOverwrite),"--")</f>
        <v>--</v>
      </c>
      <c r="L31" s="319" t="b">
        <f t="shared" si="8"/>
        <v>0</v>
      </c>
      <c r="M31" s="91"/>
      <c r="N31" s="351" t="str">
        <f>A38</f>
        <v>SW</v>
      </c>
      <c r="O31" s="351" t="str">
        <f>B38</f>
        <v>1Y9M</v>
      </c>
      <c r="P31" s="355" t="str">
        <f>K38</f>
        <v>obj_00a81#0029</v>
      </c>
      <c r="Q31" s="351" t="b">
        <f>L38</f>
        <v>1</v>
      </c>
      <c r="R31" s="359">
        <v>1</v>
      </c>
      <c r="S31" s="359">
        <v>1</v>
      </c>
      <c r="T31" s="104" t="str">
        <v>obj_00aa6</v>
      </c>
      <c r="U31" s="104" t="str">
        <f>_xll.qlRateHelperQuoteName(T31)</f>
        <v/>
      </c>
      <c r="V31" s="349">
        <f>_xll.qlRateHelperRate(T31,_xll.ohTrigger(Trigger,TriggerSTD))</f>
        <v>1.273201732E-2</v>
      </c>
      <c r="W31" s="349" t="str">
        <f>IFERROR(_xll.qlFuturesRateHelperConvexityAdjustment(T31,Trigger),"--")</f>
        <v>--</v>
      </c>
      <c r="X31" s="105">
        <f>_xll.qlRateHelperEarliestDate(T31,Trigger)</f>
        <v>42157</v>
      </c>
      <c r="Y31" s="105">
        <f>_xll.qlRateHelperLatestDate(T31,Trigger)</f>
        <v>49097</v>
      </c>
      <c r="Z31" s="257">
        <v>1.2925947979926109E-2</v>
      </c>
      <c r="AD31" s="261"/>
      <c r="AM31" s="408"/>
      <c r="AN31" s="408"/>
      <c r="AO31" s="408"/>
      <c r="AP31" s="408"/>
      <c r="AQ31" s="408"/>
      <c r="AR31" s="408"/>
      <c r="AS31" s="408"/>
      <c r="AT31" s="408"/>
      <c r="AU31" s="408"/>
      <c r="AV31" s="408"/>
      <c r="AW31" s="408"/>
      <c r="AX31" s="408"/>
      <c r="AY31" s="408"/>
      <c r="AZ31" s="412"/>
      <c r="BA31" s="412"/>
      <c r="BB31" s="412"/>
      <c r="BC31" s="411"/>
      <c r="BD31" s="411"/>
      <c r="BE31" s="408"/>
      <c r="BF31" s="408"/>
    </row>
    <row r="32" spans="1:58" s="84" customFormat="1" ht="11.25" customHeight="1" x14ac:dyDescent="0.2">
      <c r="A32" s="92"/>
      <c r="B32" s="92"/>
      <c r="C32" s="92"/>
      <c r="D32" s="95"/>
      <c r="E32" s="94"/>
      <c r="F32" s="96"/>
      <c r="G32" s="92"/>
      <c r="H32" s="92"/>
      <c r="I32" s="92"/>
      <c r="J32" s="92"/>
      <c r="K32" s="92"/>
      <c r="L32" s="94"/>
      <c r="M32" s="91"/>
      <c r="N32" s="351" t="str">
        <f>A39</f>
        <v>SW</v>
      </c>
      <c r="O32" s="351" t="str">
        <f>B39</f>
        <v>2Y</v>
      </c>
      <c r="P32" s="355" t="str">
        <f>K39</f>
        <v>obj_00a9e#0026</v>
      </c>
      <c r="Q32" s="351" t="b">
        <f>L39</f>
        <v>1</v>
      </c>
      <c r="R32" s="359">
        <v>1</v>
      </c>
      <c r="S32" s="359">
        <v>1</v>
      </c>
      <c r="T32" s="104" t="str">
        <v>obj_00a8b</v>
      </c>
      <c r="U32" s="104" t="str">
        <f>_xll.qlRateHelperQuoteName(T32)</f>
        <v/>
      </c>
      <c r="V32" s="349">
        <f>_xll.qlRateHelperRate(T32,_xll.ohTrigger(Trigger,TriggerSTD))</f>
        <v>1.2869999999999999E-2</v>
      </c>
      <c r="W32" s="349" t="str">
        <f>IFERROR(_xll.qlFuturesRateHelperConvexityAdjustment(T32,Trigger),"--")</f>
        <v>--</v>
      </c>
      <c r="X32" s="105">
        <f>_xll.qlRateHelperEarliestDate(T32,Trigger)</f>
        <v>42157</v>
      </c>
      <c r="Y32" s="105">
        <f>_xll.qlRateHelperLatestDate(T32,Trigger)</f>
        <v>49464</v>
      </c>
      <c r="Z32" s="257">
        <v>1.3066334259887459E-2</v>
      </c>
      <c r="AD32" s="261"/>
      <c r="AM32" s="408"/>
      <c r="AN32" s="408"/>
      <c r="AO32" s="408"/>
      <c r="AP32" s="408"/>
      <c r="AQ32" s="408"/>
      <c r="AR32" s="408"/>
      <c r="AS32" s="408"/>
      <c r="AT32" s="408"/>
      <c r="AU32" s="408"/>
      <c r="AV32" s="408"/>
      <c r="AW32" s="408"/>
      <c r="AX32" s="408"/>
      <c r="AY32" s="408"/>
      <c r="AZ32" s="412"/>
      <c r="BA32" s="412"/>
      <c r="BB32" s="412"/>
      <c r="BC32" s="411"/>
      <c r="BD32" s="411"/>
      <c r="BE32" s="408"/>
      <c r="BF32" s="408"/>
    </row>
    <row r="33" spans="1:58" s="84" customFormat="1" ht="11.25" customHeight="1" x14ac:dyDescent="0.2">
      <c r="A33" s="92"/>
      <c r="B33" s="92"/>
      <c r="C33" s="92"/>
      <c r="D33" s="92"/>
      <c r="E33" s="92"/>
      <c r="F33" s="92"/>
      <c r="G33" s="92"/>
      <c r="H33" s="90" t="s">
        <v>3</v>
      </c>
      <c r="I33" s="64" t="s">
        <v>4</v>
      </c>
      <c r="J33" s="64"/>
      <c r="K33" s="407" t="str">
        <f>_xll.qlEuribor(,SwapTenor,,,Trigger)</f>
        <v>obj_00801#0008</v>
      </c>
      <c r="N33" s="351" t="str">
        <f>A40</f>
        <v>SW</v>
      </c>
      <c r="O33" s="351" t="str">
        <f>B40</f>
        <v>2Y3M</v>
      </c>
      <c r="P33" s="355" t="str">
        <f>K40</f>
        <v>obj_00a8f#0028</v>
      </c>
      <c r="Q33" s="351" t="b">
        <f>L40</f>
        <v>1</v>
      </c>
      <c r="R33" s="359">
        <v>1</v>
      </c>
      <c r="S33" s="359">
        <v>1</v>
      </c>
      <c r="T33" s="104" t="str">
        <v>obj_00a99</v>
      </c>
      <c r="U33" s="104" t="str">
        <f>_xll.qlRateHelperQuoteName(T33)</f>
        <v/>
      </c>
      <c r="V33" s="349">
        <f>_xll.qlRateHelperRate(T33,_xll.ohTrigger(Trigger,TriggerSTD))</f>
        <v>1.2974971200000001E-2</v>
      </c>
      <c r="W33" s="349" t="str">
        <f>IFERROR(_xll.qlFuturesRateHelperConvexityAdjustment(T33,Trigger),"--")</f>
        <v>--</v>
      </c>
      <c r="X33" s="105">
        <f>_xll.qlRateHelperEarliestDate(T33,Trigger)</f>
        <v>42157</v>
      </c>
      <c r="Y33" s="105">
        <f>_xll.qlRateHelperLatestDate(T33,Trigger)</f>
        <v>49828</v>
      </c>
      <c r="Z33" s="257">
        <v>1.3169460657087941E-2</v>
      </c>
      <c r="AD33" s="261"/>
      <c r="AM33" s="408"/>
      <c r="AN33" s="408"/>
      <c r="AO33" s="408"/>
      <c r="AP33" s="408"/>
      <c r="AQ33" s="408"/>
      <c r="AR33" s="408"/>
      <c r="AS33" s="408"/>
      <c r="AT33" s="408"/>
      <c r="AU33" s="408"/>
      <c r="AV33" s="408"/>
      <c r="AW33" s="408"/>
      <c r="AX33" s="408"/>
      <c r="AY33" s="408"/>
      <c r="AZ33" s="412"/>
      <c r="BA33" s="412"/>
      <c r="BB33" s="412"/>
      <c r="BC33" s="411"/>
      <c r="BD33" s="411"/>
      <c r="BE33" s="408"/>
      <c r="BF33" s="408"/>
    </row>
    <row r="34" spans="1:58" s="84" customFormat="1" ht="11.25" customHeight="1" x14ac:dyDescent="0.2">
      <c r="A34" s="64" t="s">
        <v>12</v>
      </c>
      <c r="B34" s="64" t="s">
        <v>236</v>
      </c>
      <c r="C34" s="64" t="s">
        <v>237</v>
      </c>
      <c r="D34" s="64" t="s">
        <v>50</v>
      </c>
      <c r="E34" s="64" t="s">
        <v>249</v>
      </c>
      <c r="F34" s="64" t="s">
        <v>253</v>
      </c>
      <c r="G34" s="64" t="s">
        <v>6</v>
      </c>
      <c r="H34" s="64" t="s">
        <v>254</v>
      </c>
      <c r="I34" s="64" t="s">
        <v>251</v>
      </c>
      <c r="J34" s="64" t="s">
        <v>252</v>
      </c>
      <c r="K34" s="64" t="s">
        <v>38</v>
      </c>
      <c r="L34" s="64" t="s">
        <v>42</v>
      </c>
      <c r="N34" s="351" t="str">
        <f>A41</f>
        <v>SW</v>
      </c>
      <c r="O34" s="351" t="str">
        <f>B41</f>
        <v>2Y6M</v>
      </c>
      <c r="P34" s="355" t="str">
        <f>K41</f>
        <v>obj_00aa0#0026</v>
      </c>
      <c r="Q34" s="351" t="b">
        <f>L41</f>
        <v>1</v>
      </c>
      <c r="R34" s="359">
        <v>1</v>
      </c>
      <c r="S34" s="359">
        <v>1</v>
      </c>
      <c r="T34" s="104" t="str">
        <v>obj_00a83</v>
      </c>
      <c r="U34" s="104" t="str">
        <f>_xll.qlRateHelperQuoteName(T34)</f>
        <v/>
      </c>
      <c r="V34" s="349">
        <f>_xll.qlRateHelperRate(T34,_xll.ohTrigger(Trigger,TriggerSTD))</f>
        <v>1.305082294E-2</v>
      </c>
      <c r="W34" s="349" t="str">
        <f>IFERROR(_xll.qlFuturesRateHelperConvexityAdjustment(T34,Trigger),"--")</f>
        <v>--</v>
      </c>
      <c r="X34" s="105">
        <f>_xll.qlRateHelperEarliestDate(T34,Trigger)</f>
        <v>42157</v>
      </c>
      <c r="Y34" s="105">
        <f>_xll.qlRateHelperLatestDate(T34,Trigger)</f>
        <v>50193</v>
      </c>
      <c r="Z34" s="257">
        <v>1.3242726804709433E-2</v>
      </c>
      <c r="AD34" s="261"/>
      <c r="AM34" s="408"/>
      <c r="AN34" s="408"/>
      <c r="AO34" s="408"/>
      <c r="AP34" s="408"/>
      <c r="AQ34" s="408"/>
      <c r="AR34" s="408"/>
      <c r="AS34" s="408"/>
      <c r="AT34" s="408"/>
      <c r="AU34" s="408"/>
      <c r="AV34" s="408"/>
      <c r="AW34" s="408"/>
      <c r="AX34" s="408"/>
      <c r="AY34" s="408"/>
      <c r="AZ34" s="412"/>
      <c r="BA34" s="412"/>
      <c r="BB34" s="412"/>
      <c r="BC34" s="411"/>
      <c r="BD34" s="411"/>
      <c r="BE34" s="408"/>
      <c r="BF34" s="408"/>
    </row>
    <row r="35" spans="1:58" s="84" customFormat="1" ht="11.25" customHeight="1" x14ac:dyDescent="0.2">
      <c r="A35" s="290" t="s">
        <v>243</v>
      </c>
      <c r="B35" s="328" t="str">
        <f t="array" ref="B35:B100">_xll.ohFilter(Quote!AP4:AP102,Quote!AO4:AO102="SW")</f>
        <v>1Y</v>
      </c>
      <c r="C35" s="289" t="str">
        <f t="array" ref="C35:C100">_xll.ohFilter(PastedValue!E2:E62,PastedValue!A2:A62="Sw")</f>
        <v>3Y</v>
      </c>
      <c r="D35" s="289" t="str">
        <f>IF(DataSelect="Reference",$C35,$B35)</f>
        <v>3Y</v>
      </c>
      <c r="E35" s="338" t="s">
        <v>8</v>
      </c>
      <c r="F35" s="332" t="s">
        <v>9</v>
      </c>
      <c r="G35" s="289" t="s">
        <v>10</v>
      </c>
      <c r="H35" s="332" t="s">
        <v>11</v>
      </c>
      <c r="I35" s="333">
        <f t="array" ref="I35:I100">_xll.ohFilter(PastedValue!R2:R62,PastedValue!K2:K62="Sw")/100</f>
        <v>1.67E-3</v>
      </c>
      <c r="J35" s="333" t="str">
        <f>Currency&amp;"AB"&amp;SUBSTITUTE(SwapTenor,"M","R")&amp;B35&amp;"="</f>
        <v>EURAB6R1Y=</v>
      </c>
      <c r="K35" s="334" t="str">
        <f>IFERROR(_xll.qlSwapRateHelper2(,IF(DataSelect="Reference",$I35,J35),,$D35,Calendar,$G35,$F35,$H35,$K$33,0,E35,Discounting,Permanent,_xll.ohTrigger(Trigger,DataSelect),ObjectOverwrite),"--")</f>
        <v>obj_00a88#0030</v>
      </c>
      <c r="L35" s="286" t="b">
        <f>IF(K35="--",FALSE,TRUE)</f>
        <v>1</v>
      </c>
      <c r="N35" s="351" t="str">
        <f>A42</f>
        <v>SW</v>
      </c>
      <c r="O35" s="351" t="str">
        <f>B42</f>
        <v>2Y9M</v>
      </c>
      <c r="P35" s="355" t="str">
        <f>K42</f>
        <v>obj_00aa2#0026</v>
      </c>
      <c r="Q35" s="351" t="b">
        <f>L42</f>
        <v>1</v>
      </c>
      <c r="R35" s="359">
        <v>1</v>
      </c>
      <c r="S35" s="359">
        <v>1</v>
      </c>
      <c r="T35" s="104" t="str">
        <v>obj_00a92</v>
      </c>
      <c r="U35" s="104" t="str">
        <f>_xll.qlRateHelperQuoteName(T35)</f>
        <v/>
      </c>
      <c r="V35" s="349">
        <f>_xll.qlRateHelperRate(T35,_xll.ohTrigger(Trigger,TriggerSTD))</f>
        <v>1.310779439E-2</v>
      </c>
      <c r="W35" s="349" t="str">
        <f>IFERROR(_xll.qlFuturesRateHelperConvexityAdjustment(T35,Trigger),"--")</f>
        <v>--</v>
      </c>
      <c r="X35" s="105">
        <f>_xll.qlRateHelperEarliestDate(T35,Trigger)</f>
        <v>42157</v>
      </c>
      <c r="Y35" s="105">
        <f>_xll.qlRateHelperLatestDate(T35,Trigger)</f>
        <v>50558</v>
      </c>
      <c r="Z35" s="257">
        <v>1.3295691315779727E-2</v>
      </c>
      <c r="AD35" s="261"/>
      <c r="AM35" s="408"/>
      <c r="AN35" s="408"/>
      <c r="AO35" s="408"/>
      <c r="AP35" s="408"/>
      <c r="AQ35" s="408"/>
      <c r="AR35" s="408"/>
      <c r="AS35" s="408"/>
      <c r="AT35" s="408"/>
      <c r="AU35" s="408"/>
      <c r="AV35" s="408"/>
      <c r="AW35" s="408"/>
      <c r="AX35" s="408"/>
      <c r="AY35" s="408"/>
      <c r="AZ35" s="412"/>
      <c r="BA35" s="412"/>
      <c r="BB35" s="412"/>
      <c r="BC35" s="411"/>
      <c r="BD35" s="411"/>
      <c r="BE35" s="408"/>
      <c r="BF35" s="408"/>
    </row>
    <row r="36" spans="1:58" s="84" customFormat="1" ht="11.25" customHeight="1" x14ac:dyDescent="0.2">
      <c r="A36" s="296" t="s">
        <v>243</v>
      </c>
      <c r="B36" s="329" t="str">
        <v>1Y3M</v>
      </c>
      <c r="C36" s="295" t="str">
        <v>4Y</v>
      </c>
      <c r="D36" s="295" t="str">
        <f>IF(DataSelect="Reference",$C36,$B36)</f>
        <v>4Y</v>
      </c>
      <c r="E36" s="295" t="s">
        <v>8</v>
      </c>
      <c r="F36" s="335" t="s">
        <v>9</v>
      </c>
      <c r="G36" s="295" t="s">
        <v>10</v>
      </c>
      <c r="H36" s="335" t="s">
        <v>11</v>
      </c>
      <c r="I36" s="336">
        <v>2.6199999999999999E-3</v>
      </c>
      <c r="J36" s="336" t="str">
        <f>Currency&amp;"AB"&amp;SUBSTITUTE(SwapTenor,"M","R")&amp;B36&amp;"="</f>
        <v>EURAB6R1Y3M=</v>
      </c>
      <c r="K36" s="337" t="str">
        <f>IFERROR(_xll.qlSwapRateHelper2(,IF(DataSelect="Reference",$I36,J36),,$D36,Calendar,$G36,$F36,$H36,$K$33,0,E36,Discounting,Permanent,_xll.ohTrigger(Trigger,DataSelect),ObjectOverwrite),"--")</f>
        <v>obj_00a89#0028</v>
      </c>
      <c r="L36" s="292" t="b">
        <f t="shared" ref="L36:L99" si="9">IF(K36="--",FALSE,TRUE)</f>
        <v>1</v>
      </c>
      <c r="N36" s="351" t="str">
        <f>A43</f>
        <v>SW</v>
      </c>
      <c r="O36" s="351" t="str">
        <f>B43</f>
        <v>3Y</v>
      </c>
      <c r="P36" s="355" t="str">
        <f>K43</f>
        <v>obj_00a8a#0028</v>
      </c>
      <c r="Q36" s="351" t="b">
        <f>L43</f>
        <v>1</v>
      </c>
      <c r="R36" s="359">
        <v>1</v>
      </c>
      <c r="S36" s="359">
        <v>1</v>
      </c>
      <c r="T36" s="104" t="str">
        <v>obj_00aa8</v>
      </c>
      <c r="U36" s="104" t="str">
        <f>_xll.qlRateHelperQuoteName(T36)</f>
        <v/>
      </c>
      <c r="V36" s="349">
        <f>_xll.qlRateHelperRate(T36,_xll.ohTrigger(Trigger,TriggerSTD))</f>
        <v>1.3151993470000001E-2</v>
      </c>
      <c r="W36" s="349" t="str">
        <f>IFERROR(_xll.qlFuturesRateHelperConvexityAdjustment(T36,Trigger),"--")</f>
        <v>--</v>
      </c>
      <c r="X36" s="105">
        <f>_xll.qlRateHelperEarliestDate(T36,Trigger)</f>
        <v>42157</v>
      </c>
      <c r="Y36" s="105">
        <f>_xll.qlRateHelperLatestDate(T36,Trigger)</f>
        <v>50923</v>
      </c>
      <c r="Z36" s="257">
        <v>1.3335059435269043E-2</v>
      </c>
      <c r="AD36" s="261"/>
      <c r="AM36" s="408"/>
      <c r="AN36" s="408"/>
      <c r="AO36" s="408"/>
      <c r="AP36" s="408"/>
      <c r="AQ36" s="408"/>
      <c r="AR36" s="408"/>
      <c r="AS36" s="408"/>
      <c r="AT36" s="408"/>
      <c r="AU36" s="408"/>
      <c r="AV36" s="408"/>
      <c r="AW36" s="408"/>
      <c r="AX36" s="408"/>
      <c r="AY36" s="408"/>
      <c r="AZ36" s="412"/>
      <c r="BA36" s="412"/>
      <c r="BB36" s="412"/>
      <c r="BC36" s="411"/>
      <c r="BD36" s="411"/>
      <c r="BE36" s="408"/>
      <c r="BF36" s="408"/>
    </row>
    <row r="37" spans="1:58" s="84" customFormat="1" ht="11.25" customHeight="1" x14ac:dyDescent="0.2">
      <c r="A37" s="296" t="s">
        <v>243</v>
      </c>
      <c r="B37" s="329" t="str">
        <v>1Y6M</v>
      </c>
      <c r="C37" s="295" t="str">
        <v>5Y</v>
      </c>
      <c r="D37" s="295" t="str">
        <f>IF(DataSelect="Reference",$C37,$B37)</f>
        <v>5Y</v>
      </c>
      <c r="E37" s="295" t="s">
        <v>8</v>
      </c>
      <c r="F37" s="335" t="s">
        <v>9</v>
      </c>
      <c r="G37" s="295" t="s">
        <v>10</v>
      </c>
      <c r="H37" s="335" t="s">
        <v>11</v>
      </c>
      <c r="I37" s="336">
        <v>3.7299999999999998E-3</v>
      </c>
      <c r="J37" s="336" t="str">
        <f>Currency&amp;"AB"&amp;SUBSTITUTE(SwapTenor,"M","R")&amp;B37&amp;"="</f>
        <v>EURAB6R1Y6M=</v>
      </c>
      <c r="K37" s="337" t="str">
        <f>IFERROR(_xll.qlSwapRateHelper2(,IF(DataSelect="Reference",$I37,J37),,$D37,Calendar,$G37,$F37,$H37,$K$33,0,E37,Discounting,Permanent,_xll.ohTrigger(Trigger,DataSelect),ObjectOverwrite),"--")</f>
        <v>obj_00a91#0028</v>
      </c>
      <c r="L37" s="292" t="b">
        <f t="shared" si="9"/>
        <v>1</v>
      </c>
      <c r="N37" s="351" t="str">
        <f>A44</f>
        <v>SW</v>
      </c>
      <c r="O37" s="351" t="str">
        <f>B44</f>
        <v>4Y</v>
      </c>
      <c r="P37" s="355" t="str">
        <f>K44</f>
        <v>obj_00a86#0029</v>
      </c>
      <c r="Q37" s="351" t="b">
        <f>L44</f>
        <v>1</v>
      </c>
      <c r="R37" s="359">
        <v>1</v>
      </c>
      <c r="S37" s="359">
        <v>1</v>
      </c>
      <c r="T37" s="104" t="str">
        <v>obj_00a87</v>
      </c>
      <c r="U37" s="104" t="str">
        <f>_xll.qlRateHelperQuoteName(T37)</f>
        <v/>
      </c>
      <c r="V37" s="349">
        <f>_xll.qlRateHelperRate(T37,_xll.ohTrigger(Trigger,TriggerSTD))</f>
        <v>1.319E-2</v>
      </c>
      <c r="W37" s="349" t="str">
        <f>IFERROR(_xll.qlFuturesRateHelperConvexityAdjustment(T37,Trigger),"--")</f>
        <v>--</v>
      </c>
      <c r="X37" s="105">
        <f>_xll.qlRateHelperEarliestDate(T37,Trigger)</f>
        <v>42157</v>
      </c>
      <c r="Y37" s="105">
        <f>_xll.qlRateHelperLatestDate(T37,Trigger)</f>
        <v>51291</v>
      </c>
      <c r="Z37" s="257">
        <v>1.3366714159440884E-2</v>
      </c>
      <c r="AD37" s="261"/>
      <c r="AM37" s="408"/>
      <c r="AN37" s="408"/>
      <c r="AO37" s="408"/>
      <c r="AP37" s="408"/>
      <c r="AQ37" s="408"/>
      <c r="AR37" s="408"/>
      <c r="AS37" s="408"/>
      <c r="AT37" s="408"/>
      <c r="AU37" s="408"/>
      <c r="AV37" s="408"/>
      <c r="AW37" s="408"/>
      <c r="AX37" s="408"/>
      <c r="AY37" s="408"/>
      <c r="AZ37" s="412"/>
      <c r="BA37" s="412"/>
      <c r="BB37" s="412"/>
      <c r="BC37" s="411"/>
      <c r="BD37" s="411"/>
      <c r="BE37" s="408"/>
      <c r="BF37" s="408"/>
    </row>
    <row r="38" spans="1:58" s="84" customFormat="1" ht="11.25" customHeight="1" x14ac:dyDescent="0.2">
      <c r="A38" s="296" t="s">
        <v>243</v>
      </c>
      <c r="B38" s="329" t="str">
        <v>1Y9M</v>
      </c>
      <c r="C38" s="295" t="str">
        <v>6Y</v>
      </c>
      <c r="D38" s="295" t="str">
        <f>IF(DataSelect="Reference",$C38,$B38)</f>
        <v>6Y</v>
      </c>
      <c r="E38" s="295" t="s">
        <v>8</v>
      </c>
      <c r="F38" s="335" t="s">
        <v>9</v>
      </c>
      <c r="G38" s="295" t="s">
        <v>10</v>
      </c>
      <c r="H38" s="335" t="s">
        <v>11</v>
      </c>
      <c r="I38" s="336">
        <v>4.8900000000000002E-3</v>
      </c>
      <c r="J38" s="336" t="str">
        <f>Currency&amp;"AB"&amp;SUBSTITUTE(SwapTenor,"M","R")&amp;B38&amp;"="</f>
        <v>EURAB6R1Y9M=</v>
      </c>
      <c r="K38" s="337" t="str">
        <f>IFERROR(_xll.qlSwapRateHelper2(,IF(DataSelect="Reference",$I38,J38),,$D38,Calendar,$G38,$F38,$H38,$K$33,0,E38,Discounting,Permanent,_xll.ohTrigger(Trigger,DataSelect),ObjectOverwrite),"--")</f>
        <v>obj_00a81#0029</v>
      </c>
      <c r="L38" s="292" t="b">
        <f t="shared" si="9"/>
        <v>1</v>
      </c>
      <c r="N38" s="351" t="str">
        <f>A45</f>
        <v>SW</v>
      </c>
      <c r="O38" s="351" t="str">
        <f>B45</f>
        <v>5Y</v>
      </c>
      <c r="P38" s="355" t="str">
        <f>K45</f>
        <v>obj_00a98#0026</v>
      </c>
      <c r="Q38" s="351" t="b">
        <f>L45</f>
        <v>1</v>
      </c>
      <c r="R38" s="359">
        <v>1</v>
      </c>
      <c r="S38" s="359">
        <v>1</v>
      </c>
      <c r="T38" s="104" t="str">
        <v>obj_00aa3</v>
      </c>
      <c r="U38" s="104" t="str">
        <f>_xll.qlRateHelperQuoteName(T38)</f>
        <v/>
      </c>
      <c r="V38" s="349">
        <f>_xll.qlRateHelperRate(T38,_xll.ohTrigger(Trigger,TriggerSTD))</f>
        <v>1.322329538E-2</v>
      </c>
      <c r="W38" s="349" t="str">
        <f>IFERROR(_xll.qlFuturesRateHelperConvexityAdjustment(T38,Trigger),"--")</f>
        <v>--</v>
      </c>
      <c r="X38" s="105">
        <f>_xll.qlRateHelperEarliestDate(T38,Trigger)</f>
        <v>42157</v>
      </c>
      <c r="Y38" s="105">
        <f>_xll.qlRateHelperLatestDate(T38,Trigger)</f>
        <v>51655</v>
      </c>
      <c r="Z38" s="257">
        <v>1.3395296708722818E-2</v>
      </c>
      <c r="AD38" s="261"/>
      <c r="AM38" s="408"/>
      <c r="AN38" s="408"/>
      <c r="AO38" s="408"/>
      <c r="AP38" s="408"/>
      <c r="AQ38" s="408"/>
      <c r="AR38" s="408"/>
      <c r="AS38" s="408"/>
      <c r="AT38" s="408"/>
      <c r="AU38" s="408"/>
      <c r="AV38" s="408"/>
      <c r="AW38" s="408"/>
      <c r="AX38" s="408"/>
      <c r="AY38" s="408"/>
      <c r="AZ38" s="412"/>
      <c r="BA38" s="412"/>
      <c r="BB38" s="412"/>
      <c r="BC38" s="411"/>
      <c r="BD38" s="411"/>
      <c r="BE38" s="408"/>
      <c r="BF38" s="408"/>
    </row>
    <row r="39" spans="1:58" s="84" customFormat="1" ht="11.25" customHeight="1" x14ac:dyDescent="0.2">
      <c r="A39" s="296" t="s">
        <v>243</v>
      </c>
      <c r="B39" s="329" t="str">
        <v>2Y</v>
      </c>
      <c r="C39" s="295" t="str">
        <v>7Y</v>
      </c>
      <c r="D39" s="295" t="str">
        <f>IF(DataSelect="Reference",$C39,$B39)</f>
        <v>7Y</v>
      </c>
      <c r="E39" s="295" t="s">
        <v>8</v>
      </c>
      <c r="F39" s="335" t="s">
        <v>9</v>
      </c>
      <c r="G39" s="295" t="s">
        <v>10</v>
      </c>
      <c r="H39" s="335" t="s">
        <v>11</v>
      </c>
      <c r="I39" s="336">
        <v>6.0299999999999998E-3</v>
      </c>
      <c r="J39" s="336" t="str">
        <f>Currency&amp;"AB"&amp;SUBSTITUTE(SwapTenor,"M","R")&amp;B39&amp;"="</f>
        <v>EURAB6R2Y=</v>
      </c>
      <c r="K39" s="337" t="str">
        <f>IFERROR(_xll.qlSwapRateHelper2(,IF(DataSelect="Reference",$I39,J39),,$D39,Calendar,$G39,$F39,$H39,$K$33,0,E39,Discounting,Permanent,_xll.ohTrigger(Trigger,DataSelect),ObjectOverwrite),"--")</f>
        <v>obj_00a9e#0026</v>
      </c>
      <c r="L39" s="292" t="b">
        <f t="shared" si="9"/>
        <v>1</v>
      </c>
      <c r="N39" s="351" t="str">
        <f>A46</f>
        <v>SW</v>
      </c>
      <c r="O39" s="351" t="str">
        <f>B46</f>
        <v>6Y</v>
      </c>
      <c r="P39" s="355" t="str">
        <f>K46</f>
        <v>obj_00a80#0029</v>
      </c>
      <c r="Q39" s="351" t="b">
        <f>L46</f>
        <v>1</v>
      </c>
      <c r="R39" s="359">
        <v>1</v>
      </c>
      <c r="S39" s="359">
        <v>1</v>
      </c>
      <c r="T39" s="104" t="str">
        <v>obj_00a9d</v>
      </c>
      <c r="U39" s="104" t="str">
        <f>_xll.qlRateHelperQuoteName(T39)</f>
        <v/>
      </c>
      <c r="V39" s="349">
        <f>_xll.qlRateHelperRate(T39,_xll.ohTrigger(Trigger,TriggerSTD))</f>
        <v>1.3254624829999999E-2</v>
      </c>
      <c r="W39" s="349" t="str">
        <f>IFERROR(_xll.qlFuturesRateHelperConvexityAdjustment(T39,Trigger),"--")</f>
        <v>--</v>
      </c>
      <c r="X39" s="105">
        <f>_xll.qlRateHelperEarliestDate(T39,Trigger)</f>
        <v>42157</v>
      </c>
      <c r="Y39" s="105">
        <f>_xll.qlRateHelperLatestDate(T39,Trigger)</f>
        <v>52019</v>
      </c>
      <c r="Z39" s="257">
        <v>1.342233134026017E-2</v>
      </c>
      <c r="AD39" s="261"/>
      <c r="AM39" s="408"/>
      <c r="AN39" s="408"/>
      <c r="AO39" s="408"/>
      <c r="AP39" s="408"/>
      <c r="AQ39" s="408"/>
      <c r="AR39" s="408"/>
      <c r="AS39" s="408"/>
      <c r="AT39" s="408"/>
      <c r="AU39" s="408"/>
      <c r="AV39" s="408"/>
      <c r="AW39" s="408"/>
      <c r="AX39" s="408"/>
      <c r="AY39" s="408"/>
      <c r="AZ39" s="412"/>
      <c r="BA39" s="412"/>
      <c r="BB39" s="412"/>
      <c r="BC39" s="411"/>
      <c r="BD39" s="411"/>
      <c r="BE39" s="408"/>
      <c r="BF39" s="408"/>
    </row>
    <row r="40" spans="1:58" s="84" customFormat="1" ht="11.25" customHeight="1" x14ac:dyDescent="0.2">
      <c r="A40" s="296" t="s">
        <v>243</v>
      </c>
      <c r="B40" s="329" t="str">
        <v>2Y3M</v>
      </c>
      <c r="C40" s="295" t="str">
        <v>8Y</v>
      </c>
      <c r="D40" s="295" t="str">
        <f>IF(DataSelect="Reference",$C40,$B40)</f>
        <v>8Y</v>
      </c>
      <c r="E40" s="295" t="s">
        <v>8</v>
      </c>
      <c r="F40" s="335" t="s">
        <v>9</v>
      </c>
      <c r="G40" s="295" t="s">
        <v>10</v>
      </c>
      <c r="H40" s="335" t="s">
        <v>11</v>
      </c>
      <c r="I40" s="336">
        <v>7.11E-3</v>
      </c>
      <c r="J40" s="336" t="str">
        <f>Currency&amp;"AB"&amp;SUBSTITUTE(SwapTenor,"M","R")&amp;B40&amp;"="</f>
        <v>EURAB6R2Y3M=</v>
      </c>
      <c r="K40" s="337" t="str">
        <f>IFERROR(_xll.qlSwapRateHelper2(,IF(DataSelect="Reference",$I40,J40),,$D40,Calendar,$G40,$F40,$H40,$K$33,0,E40,Discounting,Permanent,_xll.ohTrigger(Trigger,DataSelect),ObjectOverwrite),"--")</f>
        <v>obj_00a8f#0028</v>
      </c>
      <c r="L40" s="292" t="b">
        <f t="shared" si="9"/>
        <v>1</v>
      </c>
      <c r="N40" s="351" t="str">
        <f>A47</f>
        <v>SW</v>
      </c>
      <c r="O40" s="351" t="str">
        <f>B47</f>
        <v>7Y</v>
      </c>
      <c r="P40" s="355" t="str">
        <f>K47</f>
        <v>obj_00a93#0028</v>
      </c>
      <c r="Q40" s="351" t="b">
        <f>L47</f>
        <v>1</v>
      </c>
      <c r="R40" s="359">
        <v>1</v>
      </c>
      <c r="S40" s="359">
        <v>1</v>
      </c>
      <c r="T40" s="104" t="str">
        <v>obj_00a8d</v>
      </c>
      <c r="U40" s="104" t="str">
        <f>_xll.qlRateHelperQuoteName(T40)</f>
        <v/>
      </c>
      <c r="V40" s="349">
        <f>_xll.qlRateHelperRate(T40,_xll.ohTrigger(Trigger,TriggerSTD))</f>
        <v>1.328536432E-2</v>
      </c>
      <c r="W40" s="349" t="str">
        <f>IFERROR(_xll.qlFuturesRateHelperConvexityAdjustment(T40,Trigger),"--")</f>
        <v>--</v>
      </c>
      <c r="X40" s="105">
        <f>_xll.qlRateHelperEarliestDate(T40,Trigger)</f>
        <v>42157</v>
      </c>
      <c r="Y40" s="105">
        <f>_xll.qlRateHelperLatestDate(T40,Trigger)</f>
        <v>52384</v>
      </c>
      <c r="Z40" s="257">
        <v>1.344930311639533E-2</v>
      </c>
      <c r="AD40" s="261"/>
      <c r="AM40" s="408"/>
      <c r="AN40" s="408"/>
      <c r="AO40" s="408"/>
      <c r="AP40" s="408"/>
      <c r="AQ40" s="408"/>
      <c r="AR40" s="408"/>
      <c r="AS40" s="408"/>
      <c r="AT40" s="408"/>
      <c r="AU40" s="408"/>
      <c r="AV40" s="408"/>
      <c r="AW40" s="408"/>
      <c r="AX40" s="408"/>
      <c r="AY40" s="408"/>
      <c r="AZ40" s="412"/>
      <c r="BA40" s="412"/>
      <c r="BB40" s="412"/>
      <c r="BC40" s="411"/>
      <c r="BD40" s="411"/>
      <c r="BE40" s="408"/>
      <c r="BF40" s="408"/>
    </row>
    <row r="41" spans="1:58" s="84" customFormat="1" ht="11.25" customHeight="1" x14ac:dyDescent="0.2">
      <c r="A41" s="296" t="s">
        <v>243</v>
      </c>
      <c r="B41" s="329" t="str">
        <v>2Y6M</v>
      </c>
      <c r="C41" s="295" t="str">
        <v>9Y</v>
      </c>
      <c r="D41" s="295" t="str">
        <f>IF(DataSelect="Reference",$C41,$B41)</f>
        <v>9Y</v>
      </c>
      <c r="E41" s="295" t="s">
        <v>8</v>
      </c>
      <c r="F41" s="335" t="s">
        <v>9</v>
      </c>
      <c r="G41" s="295" t="s">
        <v>10</v>
      </c>
      <c r="H41" s="335" t="s">
        <v>11</v>
      </c>
      <c r="I41" s="336">
        <v>8.09E-3</v>
      </c>
      <c r="J41" s="336" t="str">
        <f>Currency&amp;"AB"&amp;SUBSTITUTE(SwapTenor,"M","R")&amp;B41&amp;"="</f>
        <v>EURAB6R2Y6M=</v>
      </c>
      <c r="K41" s="337" t="str">
        <f>IFERROR(_xll.qlSwapRateHelper2(,IF(DataSelect="Reference",$I41,J41),,$D41,Calendar,$G41,$F41,$H41,$K$33,0,E41,Discounting,Permanent,_xll.ohTrigger(Trigger,DataSelect),ObjectOverwrite),"--")</f>
        <v>obj_00aa0#0026</v>
      </c>
      <c r="L41" s="292" t="b">
        <f t="shared" si="9"/>
        <v>1</v>
      </c>
      <c r="N41" s="351" t="str">
        <f>A48</f>
        <v>SW</v>
      </c>
      <c r="O41" s="351" t="str">
        <f>B48</f>
        <v>8Y</v>
      </c>
      <c r="P41" s="355" t="str">
        <f>K48</f>
        <v>obj_00a9c#0026</v>
      </c>
      <c r="Q41" s="351" t="b">
        <f>L48</f>
        <v>1</v>
      </c>
      <c r="R41" s="359">
        <v>1</v>
      </c>
      <c r="S41" s="359">
        <v>1</v>
      </c>
      <c r="T41" s="104" t="str">
        <v>obj_00a85</v>
      </c>
      <c r="U41" s="104" t="str">
        <f>_xll.qlRateHelperQuoteName(T41)</f>
        <v/>
      </c>
      <c r="V41" s="349">
        <f>_xll.qlRateHelperRate(T41,_xll.ohTrigger(Trigger,TriggerSTD))</f>
        <v>1.331766367E-2</v>
      </c>
      <c r="W41" s="349" t="str">
        <f>IFERROR(_xll.qlFuturesRateHelperConvexityAdjustment(T41,Trigger),"--")</f>
        <v>--</v>
      </c>
      <c r="X41" s="105">
        <f>_xll.qlRateHelperEarliestDate(T41,Trigger)</f>
        <v>42157</v>
      </c>
      <c r="Y41" s="105">
        <f>_xll.qlRateHelperLatestDate(T41,Trigger)</f>
        <v>52750</v>
      </c>
      <c r="Z41" s="257">
        <v>1.3477408938153058E-2</v>
      </c>
      <c r="AD41" s="261"/>
      <c r="AM41" s="408"/>
      <c r="AN41" s="408"/>
      <c r="AO41" s="408"/>
      <c r="AP41" s="408"/>
      <c r="AQ41" s="408"/>
      <c r="AR41" s="408"/>
      <c r="AS41" s="408"/>
      <c r="AT41" s="408"/>
      <c r="AU41" s="408"/>
      <c r="AV41" s="408"/>
      <c r="AW41" s="408"/>
      <c r="AX41" s="408"/>
      <c r="AY41" s="408"/>
      <c r="AZ41" s="412"/>
      <c r="BA41" s="412"/>
      <c r="BB41" s="412"/>
      <c r="BC41" s="411"/>
      <c r="BD41" s="411"/>
      <c r="BE41" s="408"/>
      <c r="BF41" s="408"/>
    </row>
    <row r="42" spans="1:58" s="84" customFormat="1" ht="11.25" customHeight="1" x14ac:dyDescent="0.2">
      <c r="A42" s="296" t="s">
        <v>243</v>
      </c>
      <c r="B42" s="329" t="str">
        <v>2Y9M</v>
      </c>
      <c r="C42" s="295" t="str">
        <v>10Y</v>
      </c>
      <c r="D42" s="295" t="str">
        <f>IF(DataSelect="Reference",$C42,$B42)</f>
        <v>10Y</v>
      </c>
      <c r="E42" s="295" t="s">
        <v>8</v>
      </c>
      <c r="F42" s="335" t="s">
        <v>9</v>
      </c>
      <c r="G42" s="295" t="s">
        <v>10</v>
      </c>
      <c r="H42" s="335" t="s">
        <v>11</v>
      </c>
      <c r="I42" s="336">
        <v>8.94E-3</v>
      </c>
      <c r="J42" s="336" t="str">
        <f>Currency&amp;"AB"&amp;SUBSTITUTE(SwapTenor,"M","R")&amp;B42&amp;"="</f>
        <v>EURAB6R2Y9M=</v>
      </c>
      <c r="K42" s="337" t="str">
        <f>IFERROR(_xll.qlSwapRateHelper2(,IF(DataSelect="Reference",$I42,J42),,$D42,Calendar,$G42,$F42,$H42,$K$33,0,E42,Discounting,Permanent,_xll.ohTrigger(Trigger,DataSelect),ObjectOverwrite),"--")</f>
        <v>obj_00aa2#0026</v>
      </c>
      <c r="L42" s="292" t="b">
        <f t="shared" si="9"/>
        <v>1</v>
      </c>
      <c r="N42" s="351" t="str">
        <f>A49</f>
        <v>SW</v>
      </c>
      <c r="O42" s="351" t="str">
        <f>B49</f>
        <v>9Y</v>
      </c>
      <c r="P42" s="355" t="str">
        <f>K49</f>
        <v>obj_00a9f#0026</v>
      </c>
      <c r="Q42" s="351" t="b">
        <f>L49</f>
        <v>1</v>
      </c>
      <c r="R42" s="359">
        <v>1</v>
      </c>
      <c r="S42" s="359">
        <v>1</v>
      </c>
      <c r="T42" s="104" t="str">
        <v>obj_00a7f</v>
      </c>
      <c r="U42" s="104" t="str">
        <f>_xll.qlRateHelperQuoteName(T42)</f>
        <v/>
      </c>
      <c r="V42" s="349">
        <f>_xll.qlRateHelperRate(T42,_xll.ohTrigger(Trigger,TriggerSTD))</f>
        <v>1.3349999999999999E-2</v>
      </c>
      <c r="W42" s="349" t="str">
        <f>IFERROR(_xll.qlFuturesRateHelperConvexityAdjustment(T42,Trigger),"--")</f>
        <v>--</v>
      </c>
      <c r="X42" s="105">
        <f>_xll.qlRateHelperEarliestDate(T42,Trigger)</f>
        <v>42157</v>
      </c>
      <c r="Y42" s="105">
        <f>_xll.qlRateHelperLatestDate(T42,Trigger)</f>
        <v>53115</v>
      </c>
      <c r="Z42" s="257">
        <v>1.3507417994036592E-2</v>
      </c>
      <c r="AD42" s="261"/>
      <c r="AM42" s="408"/>
      <c r="AN42" s="408"/>
      <c r="AO42" s="408"/>
      <c r="AP42" s="408"/>
      <c r="AQ42" s="408"/>
      <c r="AR42" s="408"/>
      <c r="AS42" s="408"/>
      <c r="AT42" s="408"/>
      <c r="AU42" s="408"/>
      <c r="AV42" s="408"/>
      <c r="AW42" s="408"/>
      <c r="AX42" s="408"/>
      <c r="AY42" s="408"/>
      <c r="AZ42" s="412"/>
      <c r="BA42" s="412"/>
      <c r="BB42" s="412"/>
      <c r="BC42" s="411"/>
      <c r="BD42" s="411"/>
      <c r="BE42" s="408"/>
      <c r="BF42" s="408"/>
    </row>
    <row r="43" spans="1:58" s="84" customFormat="1" ht="11.25" customHeight="1" x14ac:dyDescent="0.2">
      <c r="A43" s="296" t="s">
        <v>243</v>
      </c>
      <c r="B43" s="329" t="str">
        <v>3Y</v>
      </c>
      <c r="C43" s="295" t="str">
        <v>11Y</v>
      </c>
      <c r="D43" s="295" t="str">
        <f>IF(DataSelect="Reference",$C43,$B43)</f>
        <v>11Y</v>
      </c>
      <c r="E43" s="295" t="s">
        <v>8</v>
      </c>
      <c r="F43" s="335" t="s">
        <v>9</v>
      </c>
      <c r="G43" s="295" t="s">
        <v>10</v>
      </c>
      <c r="H43" s="335" t="s">
        <v>11</v>
      </c>
      <c r="I43" s="336">
        <v>9.6898821300000007E-3</v>
      </c>
      <c r="J43" s="336" t="str">
        <f>Currency&amp;"AB"&amp;SUBSTITUTE(SwapTenor,"M","R")&amp;B43&amp;"="</f>
        <v>EURAB6R3Y=</v>
      </c>
      <c r="K43" s="337" t="str">
        <f>IFERROR(_xll.qlSwapRateHelper2(,IF(DataSelect="Reference",$I43,J43),,$D43,Calendar,$G43,$F43,$H43,$K$33,0,E43,Discounting,Permanent,_xll.ohTrigger(Trigger,DataSelect),ObjectOverwrite),"--")</f>
        <v>obj_00a8a#0028</v>
      </c>
      <c r="L43" s="292" t="b">
        <f t="shared" si="9"/>
        <v>1</v>
      </c>
      <c r="N43" s="351" t="str">
        <f>A50</f>
        <v>SW</v>
      </c>
      <c r="O43" s="351" t="str">
        <f>B50</f>
        <v>10Y</v>
      </c>
      <c r="P43" s="355" t="str">
        <f>K50</f>
        <v>obj_00a94#0026</v>
      </c>
      <c r="Q43" s="351" t="b">
        <f>L50</f>
        <v>1</v>
      </c>
      <c r="R43" s="359">
        <v>1</v>
      </c>
      <c r="S43" s="359">
        <v>1</v>
      </c>
      <c r="T43" s="104" t="str">
        <v>obj_00a8e</v>
      </c>
      <c r="U43" s="104" t="str">
        <f>_xll.qlRateHelperQuoteName(T43)</f>
        <v/>
      </c>
      <c r="V43" s="349">
        <f>_xll.qlRateHelperRate(T43,_xll.ohTrigger(Trigger,TriggerSTD))</f>
        <v>1.3383739320000001E-2</v>
      </c>
      <c r="W43" s="349" t="str">
        <f>IFERROR(_xll.qlFuturesRateHelperConvexityAdjustment(T43,Trigger),"--")</f>
        <v>--</v>
      </c>
      <c r="X43" s="105">
        <f>_xll.qlRateHelperEarliestDate(T43,Trigger)</f>
        <v>42157</v>
      </c>
      <c r="Y43" s="105">
        <f>_xll.qlRateHelperLatestDate(T43,Trigger)</f>
        <v>53482</v>
      </c>
      <c r="Z43" s="257">
        <v>1.3539556212701524E-2</v>
      </c>
      <c r="AD43" s="261"/>
      <c r="AM43" s="408"/>
      <c r="AN43" s="408"/>
      <c r="AO43" s="408"/>
      <c r="AP43" s="408"/>
      <c r="AQ43" s="408"/>
      <c r="AR43" s="408"/>
      <c r="AS43" s="408"/>
      <c r="AT43" s="408"/>
      <c r="AU43" s="408"/>
      <c r="AV43" s="408"/>
      <c r="AW43" s="408"/>
      <c r="AX43" s="408"/>
      <c r="AY43" s="408"/>
      <c r="AZ43" s="412"/>
      <c r="BA43" s="412"/>
      <c r="BB43" s="412"/>
      <c r="BC43" s="411"/>
      <c r="BD43" s="411"/>
      <c r="BE43" s="408"/>
      <c r="BF43" s="408"/>
    </row>
    <row r="44" spans="1:58" s="84" customFormat="1" ht="11.25" customHeight="1" x14ac:dyDescent="0.2">
      <c r="A44" s="296" t="s">
        <v>243</v>
      </c>
      <c r="B44" s="329" t="str">
        <v>4Y</v>
      </c>
      <c r="C44" s="295" t="str">
        <v>12Y</v>
      </c>
      <c r="D44" s="295" t="str">
        <f>IF(DataSelect="Reference",$C44,$B44)</f>
        <v>12Y</v>
      </c>
      <c r="E44" s="295" t="s">
        <v>8</v>
      </c>
      <c r="F44" s="335" t="s">
        <v>9</v>
      </c>
      <c r="G44" s="295" t="s">
        <v>10</v>
      </c>
      <c r="H44" s="335" t="s">
        <v>11</v>
      </c>
      <c r="I44" s="336">
        <v>1.034E-2</v>
      </c>
      <c r="J44" s="336" t="str">
        <f>Currency&amp;"AB"&amp;SUBSTITUTE(SwapTenor,"M","R")&amp;B44&amp;"="</f>
        <v>EURAB6R4Y=</v>
      </c>
      <c r="K44" s="337" t="str">
        <f>IFERROR(_xll.qlSwapRateHelper2(,IF(DataSelect="Reference",$I44,J44),,$D44,Calendar,$G44,$F44,$H44,$K$33,0,E44,Discounting,Permanent,_xll.ohTrigger(Trigger,DataSelect),ObjectOverwrite),"--")</f>
        <v>obj_00a86#0029</v>
      </c>
      <c r="L44" s="292" t="b">
        <f t="shared" si="9"/>
        <v>1</v>
      </c>
      <c r="N44" s="351" t="str">
        <f>A51</f>
        <v>SW</v>
      </c>
      <c r="O44" s="351" t="str">
        <f>B51</f>
        <v>11Y</v>
      </c>
      <c r="P44" s="355" t="str">
        <f>K51</f>
        <v>obj_00aa6#0025</v>
      </c>
      <c r="Q44" s="351" t="b">
        <f>L51</f>
        <v>1</v>
      </c>
      <c r="R44" s="359">
        <v>1</v>
      </c>
      <c r="S44" s="359">
        <v>1</v>
      </c>
      <c r="T44" s="104" t="str">
        <v>obj_00a90</v>
      </c>
      <c r="U44" s="104" t="str">
        <f>_xll.qlRateHelperQuoteName(T44)</f>
        <v/>
      </c>
      <c r="V44" s="349">
        <f>_xll.qlRateHelperRate(T44,_xll.ohTrigger(Trigger,TriggerSTD))</f>
        <v>1.3417413600000001E-2</v>
      </c>
      <c r="W44" s="349" t="str">
        <f>IFERROR(_xll.qlFuturesRateHelperConvexityAdjustment(T44,Trigger),"--")</f>
        <v>--</v>
      </c>
      <c r="X44" s="105">
        <f>_xll.qlRateHelperEarliestDate(T44,Trigger)</f>
        <v>42157</v>
      </c>
      <c r="Y44" s="105">
        <f>_xll.qlRateHelperLatestDate(T44,Trigger)</f>
        <v>53846</v>
      </c>
      <c r="Z44" s="257">
        <v>1.3572118969549919E-2</v>
      </c>
      <c r="AD44" s="261"/>
      <c r="AM44" s="408"/>
      <c r="AN44" s="408"/>
      <c r="AO44" s="408"/>
      <c r="AP44" s="408"/>
      <c r="AQ44" s="408"/>
      <c r="AR44" s="408"/>
      <c r="AS44" s="408"/>
      <c r="AT44" s="408"/>
      <c r="AU44" s="408"/>
      <c r="AV44" s="408"/>
      <c r="AW44" s="408"/>
      <c r="AX44" s="408"/>
      <c r="AY44" s="408"/>
      <c r="AZ44" s="412"/>
      <c r="BA44" s="412"/>
      <c r="BB44" s="412"/>
      <c r="BC44" s="411"/>
      <c r="BD44" s="411"/>
      <c r="BE44" s="408"/>
      <c r="BF44" s="408"/>
    </row>
    <row r="45" spans="1:58" s="84" customFormat="1" ht="11.25" customHeight="1" x14ac:dyDescent="0.2">
      <c r="A45" s="296" t="s">
        <v>243</v>
      </c>
      <c r="B45" s="329" t="str">
        <v>5Y</v>
      </c>
      <c r="C45" s="295" t="str">
        <v>13Y</v>
      </c>
      <c r="D45" s="295" t="str">
        <f>IF(DataSelect="Reference",$C45,$B45)</f>
        <v>13Y</v>
      </c>
      <c r="E45" s="295" t="s">
        <v>8</v>
      </c>
      <c r="F45" s="335" t="s">
        <v>9</v>
      </c>
      <c r="G45" s="295" t="s">
        <v>10</v>
      </c>
      <c r="H45" s="335" t="s">
        <v>11</v>
      </c>
      <c r="I45" s="336">
        <v>1.089137577E-2</v>
      </c>
      <c r="J45" s="336" t="str">
        <f>Currency&amp;"AB"&amp;SUBSTITUTE(SwapTenor,"M","R")&amp;B45&amp;"="</f>
        <v>EURAB6R5Y=</v>
      </c>
      <c r="K45" s="337" t="str">
        <f>IFERROR(_xll.qlSwapRateHelper2(,IF(DataSelect="Reference",$I45,J45),,$D45,Calendar,$G45,$F45,$H45,$K$33,0,E45,Discounting,Permanent,_xll.ohTrigger(Trigger,DataSelect),ObjectOverwrite),"--")</f>
        <v>obj_00a98#0026</v>
      </c>
      <c r="L45" s="292" t="b">
        <f t="shared" si="9"/>
        <v>1</v>
      </c>
      <c r="N45" s="351" t="str">
        <f>A52</f>
        <v>SW</v>
      </c>
      <c r="O45" s="351" t="str">
        <f>B52</f>
        <v>12Y</v>
      </c>
      <c r="P45" s="355" t="str">
        <f>K52</f>
        <v>obj_00a8b#0028</v>
      </c>
      <c r="Q45" s="351" t="b">
        <f>L52</f>
        <v>1</v>
      </c>
      <c r="R45" s="359">
        <v>1</v>
      </c>
      <c r="S45" s="359">
        <v>1</v>
      </c>
      <c r="T45" s="104" t="str">
        <v>obj_00a8c</v>
      </c>
      <c r="U45" s="104" t="str">
        <f>_xll.qlRateHelperQuoteName(T45)</f>
        <v/>
      </c>
      <c r="V45" s="349">
        <f>_xll.qlRateHelperRate(T45,_xll.ohTrigger(Trigger,TriggerSTD))</f>
        <v>1.344964249E-2</v>
      </c>
      <c r="W45" s="349" t="str">
        <f>IFERROR(_xll.qlFuturesRateHelperConvexityAdjustment(T45,Trigger),"--")</f>
        <v>--</v>
      </c>
      <c r="X45" s="105">
        <f>_xll.qlRateHelperEarliestDate(T45,Trigger)</f>
        <v>42157</v>
      </c>
      <c r="Y45" s="105">
        <f>_xll.qlRateHelperLatestDate(T45,Trigger)</f>
        <v>54211</v>
      </c>
      <c r="Z45" s="257">
        <v>1.3602275561525743E-2</v>
      </c>
      <c r="AD45" s="261"/>
      <c r="AM45" s="408"/>
      <c r="AN45" s="408"/>
      <c r="AO45" s="408"/>
      <c r="AP45" s="408"/>
      <c r="AQ45" s="408"/>
      <c r="AR45" s="408"/>
      <c r="AS45" s="408"/>
      <c r="AT45" s="408"/>
      <c r="AU45" s="408"/>
      <c r="AV45" s="408"/>
      <c r="AW45" s="408"/>
      <c r="AX45" s="408"/>
      <c r="AY45" s="408"/>
      <c r="AZ45" s="412"/>
      <c r="BA45" s="412"/>
      <c r="BB45" s="412"/>
      <c r="BC45" s="411"/>
      <c r="BD45" s="411"/>
      <c r="BE45" s="408"/>
      <c r="BF45" s="408"/>
    </row>
    <row r="46" spans="1:58" s="84" customFormat="1" ht="11.25" customHeight="1" x14ac:dyDescent="0.2">
      <c r="A46" s="296" t="s">
        <v>243</v>
      </c>
      <c r="B46" s="329" t="str">
        <v>6Y</v>
      </c>
      <c r="C46" s="295" t="str">
        <v>14Y</v>
      </c>
      <c r="D46" s="295" t="str">
        <f>IF(DataSelect="Reference",$C46,$B46)</f>
        <v>14Y</v>
      </c>
      <c r="E46" s="295" t="s">
        <v>8</v>
      </c>
      <c r="F46" s="335" t="s">
        <v>9</v>
      </c>
      <c r="G46" s="295" t="s">
        <v>10</v>
      </c>
      <c r="H46" s="335" t="s">
        <v>11</v>
      </c>
      <c r="I46" s="336">
        <v>1.1351395780000001E-2</v>
      </c>
      <c r="J46" s="336" t="str">
        <f>Currency&amp;"AB"&amp;SUBSTITUTE(SwapTenor,"M","R")&amp;B46&amp;"="</f>
        <v>EURAB6R6Y=</v>
      </c>
      <c r="K46" s="337" t="str">
        <f>IFERROR(_xll.qlSwapRateHelper2(,IF(DataSelect="Reference",$I46,J46),,$D46,Calendar,$G46,$F46,$H46,$K$33,0,E46,Discounting,Permanent,_xll.ohTrigger(Trigger,DataSelect),ObjectOverwrite),"--")</f>
        <v>obj_00a80#0029</v>
      </c>
      <c r="L46" s="292" t="b">
        <f t="shared" si="9"/>
        <v>1</v>
      </c>
      <c r="N46" s="351" t="str">
        <f>A53</f>
        <v>SW</v>
      </c>
      <c r="O46" s="351" t="str">
        <f>B53</f>
        <v>13Y</v>
      </c>
      <c r="P46" s="355" t="str">
        <f>K53</f>
        <v>obj_00a99#0026</v>
      </c>
      <c r="Q46" s="351" t="b">
        <f>L53</f>
        <v>1</v>
      </c>
      <c r="R46" s="359">
        <v>1</v>
      </c>
      <c r="S46" s="359">
        <v>1</v>
      </c>
      <c r="T46" s="104" t="str">
        <v>obj_00aa1</v>
      </c>
      <c r="U46" s="104" t="str">
        <f>_xll.qlRateHelperQuoteName(T46)</f>
        <v/>
      </c>
      <c r="V46" s="349">
        <f>_xll.qlRateHelperRate(T46,_xll.ohTrigger(Trigger,TriggerSTD))</f>
        <v>1.347735565E-2</v>
      </c>
      <c r="W46" s="349" t="str">
        <f>IFERROR(_xll.qlFuturesRateHelperConvexityAdjustment(T46,Trigger),"--")</f>
        <v>--</v>
      </c>
      <c r="X46" s="105">
        <f>_xll.qlRateHelperEarliestDate(T46,Trigger)</f>
        <v>42157</v>
      </c>
      <c r="Y46" s="105">
        <f>_xll.qlRateHelperLatestDate(T46,Trigger)</f>
        <v>54576</v>
      </c>
      <c r="Z46" s="257">
        <v>1.3628612531076228E-2</v>
      </c>
      <c r="AD46" s="261"/>
      <c r="AM46" s="408"/>
      <c r="AN46" s="408"/>
      <c r="AO46" s="408"/>
      <c r="AP46" s="408"/>
      <c r="AQ46" s="408"/>
      <c r="AR46" s="408"/>
      <c r="AS46" s="408"/>
      <c r="AT46" s="408"/>
      <c r="AU46" s="408"/>
      <c r="AV46" s="408"/>
      <c r="AW46" s="408"/>
      <c r="AX46" s="408"/>
      <c r="AY46" s="408"/>
      <c r="AZ46" s="412"/>
      <c r="BA46" s="412"/>
      <c r="BB46" s="412"/>
      <c r="BC46" s="411"/>
      <c r="BD46" s="411"/>
      <c r="BE46" s="408"/>
      <c r="BF46" s="408"/>
    </row>
    <row r="47" spans="1:58" s="84" customFormat="1" ht="11.25" customHeight="1" x14ac:dyDescent="0.2">
      <c r="A47" s="296" t="s">
        <v>243</v>
      </c>
      <c r="B47" s="329" t="str">
        <v>7Y</v>
      </c>
      <c r="C47" s="295" t="str">
        <v>15Y</v>
      </c>
      <c r="D47" s="295" t="str">
        <f>IF(DataSelect="Reference",$C47,$B47)</f>
        <v>15Y</v>
      </c>
      <c r="E47" s="295" t="s">
        <v>8</v>
      </c>
      <c r="F47" s="335" t="s">
        <v>9</v>
      </c>
      <c r="G47" s="295" t="s">
        <v>10</v>
      </c>
      <c r="H47" s="335" t="s">
        <v>11</v>
      </c>
      <c r="I47" s="336">
        <v>1.1739999999999999E-2</v>
      </c>
      <c r="J47" s="336" t="str">
        <f>Currency&amp;"AB"&amp;SUBSTITUTE(SwapTenor,"M","R")&amp;B47&amp;"="</f>
        <v>EURAB6R7Y=</v>
      </c>
      <c r="K47" s="337" t="str">
        <f>IFERROR(_xll.qlSwapRateHelper2(,IF(DataSelect="Reference",$I47,J47),,$D47,Calendar,$G47,$F47,$H47,$K$33,0,E47,Discounting,Permanent,_xll.ohTrigger(Trigger,DataSelect),ObjectOverwrite),"--")</f>
        <v>obj_00a93#0028</v>
      </c>
      <c r="L47" s="292" t="b">
        <f t="shared" si="9"/>
        <v>1</v>
      </c>
      <c r="N47" s="351" t="str">
        <f>A54</f>
        <v>SW</v>
      </c>
      <c r="O47" s="351" t="str">
        <f>B54</f>
        <v>14Y</v>
      </c>
      <c r="P47" s="355" t="str">
        <f>K54</f>
        <v>obj_00a83#0029</v>
      </c>
      <c r="Q47" s="351" t="b">
        <f>L54</f>
        <v>1</v>
      </c>
      <c r="R47" s="359">
        <v>1</v>
      </c>
      <c r="S47" s="359">
        <v>1</v>
      </c>
      <c r="T47" s="104" t="str">
        <v>obj_00a9a</v>
      </c>
      <c r="U47" s="104" t="str">
        <f>_xll.qlRateHelperQuoteName(T47)</f>
        <v/>
      </c>
      <c r="V47" s="349">
        <f>_xll.qlRateHelperRate(T47,_xll.ohTrigger(Trigger,TriggerSTD))</f>
        <v>1.3500000000000002E-2</v>
      </c>
      <c r="W47" s="349" t="str">
        <f>IFERROR(_xll.qlFuturesRateHelperConvexityAdjustment(T47,Trigger),"--")</f>
        <v>--</v>
      </c>
      <c r="X47" s="105">
        <f>_xll.qlRateHelperEarliestDate(T47,Trigger)</f>
        <v>42157</v>
      </c>
      <c r="Y47" s="105">
        <f>_xll.qlRateHelperLatestDate(T47,Trigger)</f>
        <v>54941</v>
      </c>
      <c r="Z47" s="257">
        <v>1.3649268245079851E-2</v>
      </c>
      <c r="AD47" s="261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12"/>
      <c r="BA47" s="412"/>
      <c r="BB47" s="412"/>
      <c r="BC47" s="411"/>
      <c r="BD47" s="411"/>
      <c r="BE47" s="408"/>
      <c r="BF47" s="408"/>
    </row>
    <row r="48" spans="1:58" s="84" customFormat="1" ht="11.25" customHeight="1" x14ac:dyDescent="0.2">
      <c r="A48" s="296" t="s">
        <v>243</v>
      </c>
      <c r="B48" s="329" t="str">
        <v>8Y</v>
      </c>
      <c r="C48" s="295" t="str">
        <v>16Y</v>
      </c>
      <c r="D48" s="295" t="str">
        <f>IF(DataSelect="Reference",$C48,$B48)</f>
        <v>16Y</v>
      </c>
      <c r="E48" s="295" t="s">
        <v>8</v>
      </c>
      <c r="F48" s="335" t="s">
        <v>9</v>
      </c>
      <c r="G48" s="295" t="s">
        <v>10</v>
      </c>
      <c r="H48" s="335" t="s">
        <v>11</v>
      </c>
      <c r="I48" s="336">
        <v>1.2062871740000002E-2</v>
      </c>
      <c r="J48" s="336" t="str">
        <f>Currency&amp;"AB"&amp;SUBSTITUTE(SwapTenor,"M","R")&amp;B48&amp;"="</f>
        <v>EURAB6R8Y=</v>
      </c>
      <c r="K48" s="337" t="str">
        <f>IFERROR(_xll.qlSwapRateHelper2(,IF(DataSelect="Reference",$I48,J48),,$D48,Calendar,$G48,$F48,$H48,$K$33,0,E48,Discounting,Permanent,_xll.ohTrigger(Trigger,DataSelect),ObjectOverwrite),"--")</f>
        <v>obj_00a9c#0026</v>
      </c>
      <c r="L48" s="292" t="b">
        <f t="shared" si="9"/>
        <v>1</v>
      </c>
      <c r="N48" s="351" t="str">
        <f>A55</f>
        <v>SW</v>
      </c>
      <c r="O48" s="351" t="str">
        <f>B55</f>
        <v>15Y</v>
      </c>
      <c r="P48" s="355" t="str">
        <f>K55</f>
        <v>obj_00a92#0028</v>
      </c>
      <c r="Q48" s="351" t="b">
        <f>L55</f>
        <v>1</v>
      </c>
      <c r="R48" s="359">
        <v>1</v>
      </c>
      <c r="S48" s="359">
        <v>1</v>
      </c>
      <c r="T48" s="104" t="str">
        <v>obj_00a9b</v>
      </c>
      <c r="U48" s="104" t="str">
        <f>_xll.qlRateHelperQuoteName(T48)</f>
        <v/>
      </c>
      <c r="V48" s="349">
        <f>_xll.qlRateHelperRate(T48,_xll.ohTrigger(Trigger,TriggerSTD))</f>
        <v>1.351663705E-2</v>
      </c>
      <c r="W48" s="349" t="str">
        <f>IFERROR(_xll.qlFuturesRateHelperConvexityAdjustment(T48,Trigger),"--")</f>
        <v>--</v>
      </c>
      <c r="X48" s="105">
        <f>_xll.qlRateHelperEarliestDate(T48,Trigger)</f>
        <v>42157</v>
      </c>
      <c r="Y48" s="105">
        <f>_xll.qlRateHelperLatestDate(T48,Trigger)</f>
        <v>55306</v>
      </c>
      <c r="Z48" s="257">
        <v>1.366303766548645E-2</v>
      </c>
      <c r="AD48" s="261"/>
      <c r="AM48" s="408"/>
      <c r="AN48" s="408"/>
      <c r="AO48" s="408"/>
      <c r="AP48" s="408"/>
      <c r="AQ48" s="408"/>
      <c r="AR48" s="408"/>
      <c r="AS48" s="408"/>
      <c r="AT48" s="408"/>
      <c r="AU48" s="408"/>
      <c r="AV48" s="408"/>
      <c r="AW48" s="408"/>
      <c r="AX48" s="408"/>
      <c r="AY48" s="408"/>
      <c r="AZ48" s="412"/>
      <c r="BA48" s="412"/>
      <c r="BB48" s="412"/>
      <c r="BC48" s="411"/>
      <c r="BD48" s="411"/>
      <c r="BE48" s="408"/>
      <c r="BF48" s="408"/>
    </row>
    <row r="49" spans="1:58" s="84" customFormat="1" ht="11.25" customHeight="1" x14ac:dyDescent="0.2">
      <c r="A49" s="296" t="s">
        <v>243</v>
      </c>
      <c r="B49" s="329" t="str">
        <v>9Y</v>
      </c>
      <c r="C49" s="295" t="str">
        <v>17Y</v>
      </c>
      <c r="D49" s="295" t="str">
        <f>IF(DataSelect="Reference",$C49,$B49)</f>
        <v>17Y</v>
      </c>
      <c r="E49" s="295" t="s">
        <v>8</v>
      </c>
      <c r="F49" s="335" t="s">
        <v>9</v>
      </c>
      <c r="G49" s="295" t="s">
        <v>10</v>
      </c>
      <c r="H49" s="335" t="s">
        <v>11</v>
      </c>
      <c r="I49" s="336">
        <v>1.2333866879999999E-2</v>
      </c>
      <c r="J49" s="336" t="str">
        <f>Currency&amp;"AB"&amp;SUBSTITUTE(SwapTenor,"M","R")&amp;B49&amp;"="</f>
        <v>EURAB6R9Y=</v>
      </c>
      <c r="K49" s="337" t="str">
        <f>IFERROR(_xll.qlSwapRateHelper2(,IF(DataSelect="Reference",$I49,J49),,$D49,Calendar,$G49,$F49,$H49,$K$33,0,E49,Discounting,Permanent,_xll.ohTrigger(Trigger,DataSelect),ObjectOverwrite),"--")</f>
        <v>obj_00a9f#0026</v>
      </c>
      <c r="L49" s="292" t="b">
        <f t="shared" si="9"/>
        <v>1</v>
      </c>
      <c r="N49" s="351" t="str">
        <f>A56</f>
        <v>SW</v>
      </c>
      <c r="O49" s="351" t="str">
        <f>B56</f>
        <v>16Y</v>
      </c>
      <c r="P49" s="355" t="str">
        <f>K56</f>
        <v>obj_00aa8#0024</v>
      </c>
      <c r="Q49" s="351" t="b">
        <f>L56</f>
        <v>1</v>
      </c>
      <c r="R49" s="359">
        <v>1</v>
      </c>
      <c r="S49" s="359">
        <v>1</v>
      </c>
      <c r="T49" s="104" t="str">
        <v>obj_00a97</v>
      </c>
      <c r="U49" s="104" t="str">
        <f>_xll.qlRateHelperQuoteName(T49)</f>
        <v/>
      </c>
      <c r="V49" s="349">
        <f>_xll.qlRateHelperRate(T49,_xll.ohTrigger(Trigger,TriggerSTD))</f>
        <v>1.352830335E-2</v>
      </c>
      <c r="W49" s="349" t="str">
        <f>IFERROR(_xll.qlFuturesRateHelperConvexityAdjustment(T49,Trigger),"--")</f>
        <v>--</v>
      </c>
      <c r="X49" s="105">
        <f>_xll.qlRateHelperEarliestDate(T49,Trigger)</f>
        <v>42157</v>
      </c>
      <c r="Y49" s="105">
        <f>_xll.qlRateHelperLatestDate(T49,Trigger)</f>
        <v>55673</v>
      </c>
      <c r="Z49" s="257">
        <v>1.3670108682172999E-2</v>
      </c>
      <c r="AD49" s="261"/>
      <c r="AM49" s="408"/>
      <c r="AN49" s="408"/>
      <c r="AO49" s="408"/>
      <c r="AP49" s="408"/>
      <c r="AQ49" s="408"/>
      <c r="AR49" s="408"/>
      <c r="AS49" s="408"/>
      <c r="AT49" s="408"/>
      <c r="AU49" s="408"/>
      <c r="AV49" s="408"/>
      <c r="AW49" s="408"/>
      <c r="AX49" s="408"/>
      <c r="AY49" s="408"/>
      <c r="AZ49" s="412"/>
      <c r="BA49" s="412"/>
      <c r="BB49" s="412"/>
      <c r="BC49" s="411"/>
      <c r="BD49" s="411"/>
      <c r="BE49" s="408"/>
      <c r="BF49" s="408"/>
    </row>
    <row r="50" spans="1:58" s="84" customFormat="1" ht="11.25" customHeight="1" x14ac:dyDescent="0.2">
      <c r="A50" s="296" t="s">
        <v>243</v>
      </c>
      <c r="B50" s="329" t="str">
        <v>10Y</v>
      </c>
      <c r="C50" s="295" t="str">
        <v>18Y</v>
      </c>
      <c r="D50" s="295" t="str">
        <f>IF(DataSelect="Reference",$C50,$B50)</f>
        <v>18Y</v>
      </c>
      <c r="E50" s="295" t="s">
        <v>8</v>
      </c>
      <c r="F50" s="335" t="s">
        <v>9</v>
      </c>
      <c r="G50" s="295" t="s">
        <v>10</v>
      </c>
      <c r="H50" s="335" t="s">
        <v>11</v>
      </c>
      <c r="I50" s="336">
        <v>1.2554639780000001E-2</v>
      </c>
      <c r="J50" s="336" t="str">
        <f>Currency&amp;"AB"&amp;SUBSTITUTE(SwapTenor,"M","R")&amp;B50&amp;"="</f>
        <v>EURAB6R10Y=</v>
      </c>
      <c r="K50" s="337" t="str">
        <f>IFERROR(_xll.qlSwapRateHelper2(,IF(DataSelect="Reference",$I50,J50),,$D50,Calendar,$G50,$F50,$H50,$K$33,0,E50,Discounting,Permanent,_xll.ohTrigger(Trigger,DataSelect),ObjectOverwrite),"--")</f>
        <v>obj_00a94#0026</v>
      </c>
      <c r="L50" s="292" t="b">
        <f t="shared" si="9"/>
        <v>1</v>
      </c>
      <c r="N50" s="351" t="str">
        <f>A57</f>
        <v>SW</v>
      </c>
      <c r="O50" s="351" t="str">
        <f>B57</f>
        <v>17Y</v>
      </c>
      <c r="P50" s="355" t="str">
        <f>K57</f>
        <v>obj_00a87#0029</v>
      </c>
      <c r="Q50" s="351" t="b">
        <f>L57</f>
        <v>1</v>
      </c>
      <c r="R50" s="359">
        <v>1</v>
      </c>
      <c r="S50" s="359">
        <v>1</v>
      </c>
      <c r="T50" s="104" t="str">
        <v>obj_00a96</v>
      </c>
      <c r="U50" s="104" t="str">
        <f>_xll.qlRateHelperQuoteName(T50)</f>
        <v/>
      </c>
      <c r="V50" s="349">
        <f>_xll.qlRateHelperRate(T50,_xll.ohTrigger(Trigger,TriggerSTD))</f>
        <v>1.3533714210000001E-2</v>
      </c>
      <c r="W50" s="349" t="str">
        <f>IFERROR(_xll.qlFuturesRateHelperConvexityAdjustment(T50,Trigger),"--")</f>
        <v>--</v>
      </c>
      <c r="X50" s="105">
        <f>_xll.qlRateHelperEarliestDate(T50,Trigger)</f>
        <v>42157</v>
      </c>
      <c r="Y50" s="105">
        <f>_xll.qlRateHelperLatestDate(T50,Trigger)</f>
        <v>56037</v>
      </c>
      <c r="Z50" s="257">
        <v>1.3670965334056821E-2</v>
      </c>
      <c r="AD50" s="261"/>
      <c r="AM50" s="408"/>
      <c r="AN50" s="408"/>
      <c r="AO50" s="408"/>
      <c r="AP50" s="408"/>
      <c r="AQ50" s="408"/>
      <c r="AR50" s="408"/>
      <c r="AS50" s="408"/>
      <c r="AT50" s="408"/>
      <c r="AU50" s="408"/>
      <c r="AV50" s="408"/>
      <c r="AW50" s="408"/>
      <c r="AX50" s="408"/>
      <c r="AY50" s="408"/>
      <c r="AZ50" s="412"/>
      <c r="BA50" s="412"/>
      <c r="BB50" s="412"/>
      <c r="BC50" s="411"/>
      <c r="BD50" s="411"/>
      <c r="BE50" s="408"/>
      <c r="BF50" s="408"/>
    </row>
    <row r="51" spans="1:58" s="84" customFormat="1" ht="11.25" customHeight="1" x14ac:dyDescent="0.2">
      <c r="A51" s="296" t="s">
        <v>243</v>
      </c>
      <c r="B51" s="329" t="str">
        <v>11Y</v>
      </c>
      <c r="C51" s="295" t="str">
        <v>19Y</v>
      </c>
      <c r="D51" s="295" t="str">
        <f>IF(DataSelect="Reference",$C51,$B51)</f>
        <v>19Y</v>
      </c>
      <c r="E51" s="295" t="s">
        <v>8</v>
      </c>
      <c r="F51" s="335" t="s">
        <v>9</v>
      </c>
      <c r="G51" s="295" t="s">
        <v>10</v>
      </c>
      <c r="H51" s="335" t="s">
        <v>11</v>
      </c>
      <c r="I51" s="336">
        <v>1.273201732E-2</v>
      </c>
      <c r="J51" s="336" t="str">
        <f>Currency&amp;"AB"&amp;SUBSTITUTE(SwapTenor,"M","R")&amp;B51&amp;"="</f>
        <v>EURAB6R11Y=</v>
      </c>
      <c r="K51" s="337" t="str">
        <f>IFERROR(_xll.qlSwapRateHelper2(,IF(DataSelect="Reference",$I51,J51),,$D51,Calendar,$G51,$F51,$H51,$K$33,0,E51,Discounting,Permanent,_xll.ohTrigger(Trigger,DataSelect),ObjectOverwrite),"--")</f>
        <v>obj_00aa6#0025</v>
      </c>
      <c r="L51" s="292" t="b">
        <f t="shared" si="9"/>
        <v>1</v>
      </c>
      <c r="N51" s="351" t="str">
        <f>A58</f>
        <v>SW</v>
      </c>
      <c r="O51" s="351" t="str">
        <f>B58</f>
        <v>18Y</v>
      </c>
      <c r="P51" s="355" t="str">
        <f>K58</f>
        <v>obj_00aa3#0026</v>
      </c>
      <c r="Q51" s="351" t="b">
        <f>L58</f>
        <v>1</v>
      </c>
      <c r="R51" s="359">
        <v>1</v>
      </c>
      <c r="S51" s="359">
        <v>1</v>
      </c>
      <c r="T51" s="104" t="str">
        <v>obj_00a95</v>
      </c>
      <c r="U51" s="104" t="str">
        <f>_xll.qlRateHelperQuoteName(T51)</f>
        <v/>
      </c>
      <c r="V51" s="349">
        <f>_xll.qlRateHelperRate(T51,_xll.ohTrigger(Trigger,TriggerSTD))</f>
        <v>1.353417447E-2</v>
      </c>
      <c r="W51" s="349" t="str">
        <f>IFERROR(_xll.qlFuturesRateHelperConvexityAdjustment(T51,Trigger),"--")</f>
        <v>--</v>
      </c>
      <c r="X51" s="105">
        <f>_xll.qlRateHelperEarliestDate(T51,Trigger)</f>
        <v>42157</v>
      </c>
      <c r="Y51" s="105">
        <f>_xll.qlRateHelperLatestDate(T51,Trigger)</f>
        <v>56402</v>
      </c>
      <c r="Z51" s="257">
        <v>1.3666098495160366E-2</v>
      </c>
      <c r="AD51" s="261"/>
      <c r="AM51" s="408"/>
      <c r="AN51" s="408"/>
      <c r="AO51" s="408"/>
      <c r="AP51" s="408"/>
      <c r="AQ51" s="408"/>
      <c r="AR51" s="408"/>
      <c r="AS51" s="408"/>
      <c r="AT51" s="408"/>
      <c r="AU51" s="408"/>
      <c r="AV51" s="408"/>
      <c r="AW51" s="408"/>
      <c r="AX51" s="408"/>
      <c r="AY51" s="408"/>
      <c r="AZ51" s="412"/>
      <c r="BA51" s="412"/>
      <c r="BB51" s="412"/>
      <c r="BC51" s="411"/>
      <c r="BD51" s="411"/>
      <c r="BE51" s="408"/>
      <c r="BF51" s="408"/>
    </row>
    <row r="52" spans="1:58" s="84" customFormat="1" ht="11.25" customHeight="1" x14ac:dyDescent="0.2">
      <c r="A52" s="296" t="s">
        <v>243</v>
      </c>
      <c r="B52" s="329" t="str">
        <v>12Y</v>
      </c>
      <c r="C52" s="295" t="str">
        <v>20Y</v>
      </c>
      <c r="D52" s="295" t="str">
        <f>IF(DataSelect="Reference",$C52,$B52)</f>
        <v>20Y</v>
      </c>
      <c r="E52" s="295" t="s">
        <v>8</v>
      </c>
      <c r="F52" s="335" t="s">
        <v>9</v>
      </c>
      <c r="G52" s="295" t="s">
        <v>10</v>
      </c>
      <c r="H52" s="335" t="s">
        <v>11</v>
      </c>
      <c r="I52" s="336">
        <v>1.2869999999999999E-2</v>
      </c>
      <c r="J52" s="336" t="str">
        <f>Currency&amp;"AB"&amp;SUBSTITUTE(SwapTenor,"M","R")&amp;B52&amp;"="</f>
        <v>EURAB6R12Y=</v>
      </c>
      <c r="K52" s="337" t="str">
        <f>IFERROR(_xll.qlSwapRateHelper2(,IF(DataSelect="Reference",$I52,J52),,$D52,Calendar,$G52,$F52,$H52,$K$33,0,E52,Discounting,Permanent,_xll.ohTrigger(Trigger,DataSelect),ObjectOverwrite),"--")</f>
        <v>obj_00a8b#0028</v>
      </c>
      <c r="L52" s="292" t="b">
        <f t="shared" si="9"/>
        <v>1</v>
      </c>
      <c r="N52" s="351" t="str">
        <f>A59</f>
        <v>SW</v>
      </c>
      <c r="O52" s="351" t="str">
        <f>B59</f>
        <v>19Y</v>
      </c>
      <c r="P52" s="355" t="str">
        <f>K59</f>
        <v>obj_00a9d#0026</v>
      </c>
      <c r="Q52" s="351" t="b">
        <f>L59</f>
        <v>1</v>
      </c>
      <c r="R52" s="359">
        <v>1</v>
      </c>
      <c r="S52" s="359">
        <v>1</v>
      </c>
      <c r="T52" s="104" t="str">
        <v>obj_00aa4</v>
      </c>
      <c r="U52" s="104" t="str">
        <f>_xll.qlRateHelperQuoteName(T52)</f>
        <v/>
      </c>
      <c r="V52" s="349">
        <f>_xll.qlRateHelperRate(T52,_xll.ohTrigger(Trigger,TriggerSTD))</f>
        <v>1.353E-2</v>
      </c>
      <c r="W52" s="349" t="str">
        <f>IFERROR(_xll.qlFuturesRateHelperConvexityAdjustment(T52,Trigger),"--")</f>
        <v>--</v>
      </c>
      <c r="X52" s="105">
        <f>_xll.qlRateHelperEarliestDate(T52,Trigger)</f>
        <v>42157</v>
      </c>
      <c r="Y52" s="105">
        <f>_xll.qlRateHelperLatestDate(T52,Trigger)</f>
        <v>56767</v>
      </c>
      <c r="Z52" s="257">
        <v>1.3655877646139276E-2</v>
      </c>
      <c r="AD52" s="261"/>
      <c r="AM52" s="408"/>
      <c r="AN52" s="408"/>
      <c r="AO52" s="408"/>
      <c r="AP52" s="408"/>
      <c r="AQ52" s="408"/>
      <c r="AR52" s="408"/>
      <c r="AS52" s="408"/>
      <c r="AT52" s="408"/>
      <c r="AU52" s="408"/>
      <c r="AV52" s="408"/>
      <c r="AW52" s="408"/>
      <c r="AX52" s="408"/>
      <c r="AY52" s="408"/>
      <c r="AZ52" s="412"/>
      <c r="BA52" s="412"/>
      <c r="BB52" s="412"/>
      <c r="BC52" s="411"/>
      <c r="BD52" s="411"/>
      <c r="BE52" s="408"/>
      <c r="BF52" s="408"/>
    </row>
    <row r="53" spans="1:58" s="84" customFormat="1" ht="11.25" customHeight="1" x14ac:dyDescent="0.2">
      <c r="A53" s="296" t="s">
        <v>243</v>
      </c>
      <c r="B53" s="329" t="str">
        <v>13Y</v>
      </c>
      <c r="C53" s="295" t="str">
        <v>21Y</v>
      </c>
      <c r="D53" s="295" t="str">
        <f>IF(DataSelect="Reference",$C53,$B53)</f>
        <v>21Y</v>
      </c>
      <c r="E53" s="295" t="s">
        <v>8</v>
      </c>
      <c r="F53" s="335" t="s">
        <v>9</v>
      </c>
      <c r="G53" s="295" t="s">
        <v>10</v>
      </c>
      <c r="H53" s="335" t="s">
        <v>11</v>
      </c>
      <c r="I53" s="336">
        <v>1.2974971200000001E-2</v>
      </c>
      <c r="J53" s="336" t="str">
        <f>Currency&amp;"AB"&amp;SUBSTITUTE(SwapTenor,"M","R")&amp;B53&amp;"="</f>
        <v>EURAB6R13Y=</v>
      </c>
      <c r="K53" s="337" t="str">
        <f>IFERROR(_xll.qlSwapRateHelper2(,IF(DataSelect="Reference",$I53,J53),,$D53,Calendar,$G53,$F53,$H53,$K$33,0,E53,Discounting,Permanent,_xll.ohTrigger(Trigger,DataSelect),ObjectOverwrite),"--")</f>
        <v>obj_00a99#0026</v>
      </c>
      <c r="L53" s="292" t="b">
        <f t="shared" si="9"/>
        <v>1</v>
      </c>
      <c r="N53" s="351" t="str">
        <f>A60</f>
        <v>SW</v>
      </c>
      <c r="O53" s="351" t="str">
        <f>B60</f>
        <v>20Y</v>
      </c>
      <c r="P53" s="355" t="str">
        <f>K60</f>
        <v>obj_00a8d#0028</v>
      </c>
      <c r="Q53" s="351" t="b">
        <f>L60</f>
        <v>1</v>
      </c>
      <c r="R53" s="359">
        <v>1</v>
      </c>
      <c r="S53" s="359">
        <v>1</v>
      </c>
      <c r="T53" s="104" t="str">
        <v>obj_00a84</v>
      </c>
      <c r="U53" s="104" t="str">
        <f>_xll.qlRateHelperQuoteName(T53)</f>
        <v/>
      </c>
      <c r="V53" s="349">
        <f>_xll.qlRateHelperRate(T53,_xll.ohTrigger(Trigger,TriggerSTD))</f>
        <v>1.3080000000000001E-2</v>
      </c>
      <c r="W53" s="349" t="str">
        <f>IFERROR(_xll.qlFuturesRateHelperConvexityAdjustment(T53,Trigger),"--")</f>
        <v>--</v>
      </c>
      <c r="X53" s="105">
        <f>_xll.qlRateHelperEarliestDate(T53,Trigger)</f>
        <v>42157</v>
      </c>
      <c r="Y53" s="105">
        <f>_xll.qlRateHelperLatestDate(T53,Trigger)</f>
        <v>60420</v>
      </c>
      <c r="Z53" s="257">
        <v>1.3065330080171238E-2</v>
      </c>
      <c r="AD53" s="261"/>
      <c r="AM53" s="408"/>
      <c r="AN53" s="408"/>
      <c r="AO53" s="408"/>
      <c r="AP53" s="408"/>
      <c r="AQ53" s="408"/>
      <c r="AR53" s="408"/>
      <c r="AS53" s="408"/>
      <c r="AT53" s="408"/>
      <c r="AU53" s="408"/>
      <c r="AV53" s="408"/>
      <c r="AW53" s="408"/>
      <c r="AX53" s="408"/>
      <c r="AY53" s="408"/>
      <c r="AZ53" s="412"/>
      <c r="BA53" s="412"/>
      <c r="BB53" s="412"/>
      <c r="BC53" s="411"/>
      <c r="BD53" s="411"/>
      <c r="BE53" s="408"/>
      <c r="BF53" s="408"/>
    </row>
    <row r="54" spans="1:58" s="84" customFormat="1" ht="11.25" customHeight="1" x14ac:dyDescent="0.2">
      <c r="A54" s="296" t="s">
        <v>243</v>
      </c>
      <c r="B54" s="329" t="str">
        <v>14Y</v>
      </c>
      <c r="C54" s="295" t="str">
        <v>22Y</v>
      </c>
      <c r="D54" s="295" t="str">
        <f>IF(DataSelect="Reference",$C54,$B54)</f>
        <v>22Y</v>
      </c>
      <c r="E54" s="295" t="s">
        <v>8</v>
      </c>
      <c r="F54" s="335" t="s">
        <v>9</v>
      </c>
      <c r="G54" s="295" t="s">
        <v>10</v>
      </c>
      <c r="H54" s="335" t="s">
        <v>11</v>
      </c>
      <c r="I54" s="336">
        <v>1.305082294E-2</v>
      </c>
      <c r="J54" s="336" t="str">
        <f>Currency&amp;"AB"&amp;SUBSTITUTE(SwapTenor,"M","R")&amp;B54&amp;"="</f>
        <v>EURAB6R14Y=</v>
      </c>
      <c r="K54" s="337" t="str">
        <f>IFERROR(_xll.qlSwapRateHelper2(,IF(DataSelect="Reference",$I54,J54),,$D54,Calendar,$G54,$F54,$H54,$K$33,0,E54,Discounting,Permanent,_xll.ohTrigger(Trigger,DataSelect),ObjectOverwrite),"--")</f>
        <v>obj_00a83#0029</v>
      </c>
      <c r="L54" s="292" t="b">
        <f t="shared" si="9"/>
        <v>1</v>
      </c>
      <c r="N54" s="351" t="str">
        <f>A61</f>
        <v>SW</v>
      </c>
      <c r="O54" s="351" t="str">
        <f>B61</f>
        <v>21Y</v>
      </c>
      <c r="P54" s="355" t="str">
        <f>K61</f>
        <v>obj_00a85#0029</v>
      </c>
      <c r="Q54" s="351" t="b">
        <f>L61</f>
        <v>1</v>
      </c>
      <c r="R54" s="359">
        <v>1</v>
      </c>
      <c r="S54" s="359">
        <v>1</v>
      </c>
      <c r="T54" s="104" t="str">
        <v>obj_00a82</v>
      </c>
      <c r="U54" s="104" t="str">
        <f>_xll.qlRateHelperQuoteName(T54)</f>
        <v/>
      </c>
      <c r="V54" s="349">
        <f>_xll.qlRateHelperRate(T54,_xll.ohTrigger(Trigger,TriggerSTD))</f>
        <v>1.2929999999999999E-2</v>
      </c>
      <c r="W54" s="349" t="str">
        <f>IFERROR(_xll.qlFuturesRateHelperConvexityAdjustment(T54,Trigger),"--")</f>
        <v>--</v>
      </c>
      <c r="X54" s="105">
        <f>_xll.qlRateHelperEarliestDate(T54,Trigger)</f>
        <v>42157</v>
      </c>
      <c r="Y54" s="105">
        <f>_xll.qlRateHelperLatestDate(T54,Trigger)</f>
        <v>64073</v>
      </c>
      <c r="Z54" s="257">
        <v>1.2867333286474329E-2</v>
      </c>
      <c r="AD54" s="261"/>
      <c r="AM54" s="408"/>
      <c r="AN54" s="408"/>
      <c r="AO54" s="408"/>
      <c r="AP54" s="408"/>
      <c r="AQ54" s="408"/>
      <c r="AR54" s="408"/>
      <c r="AS54" s="408"/>
      <c r="AT54" s="408"/>
      <c r="AU54" s="408"/>
      <c r="AV54" s="408"/>
      <c r="AW54" s="408"/>
      <c r="AX54" s="408"/>
      <c r="AY54" s="408"/>
      <c r="AZ54" s="412"/>
      <c r="BA54" s="412"/>
      <c r="BB54" s="412"/>
      <c r="BC54" s="411"/>
      <c r="BD54" s="411"/>
      <c r="BE54" s="408"/>
      <c r="BF54" s="408"/>
    </row>
    <row r="55" spans="1:58" s="84" customFormat="1" ht="11.25" customHeight="1" x14ac:dyDescent="0.2">
      <c r="A55" s="296" t="s">
        <v>243</v>
      </c>
      <c r="B55" s="329" t="str">
        <v>15Y</v>
      </c>
      <c r="C55" s="295" t="str">
        <v>23Y</v>
      </c>
      <c r="D55" s="295" t="str">
        <f>IF(DataSelect="Reference",$C55,$B55)</f>
        <v>23Y</v>
      </c>
      <c r="E55" s="295" t="s">
        <v>8</v>
      </c>
      <c r="F55" s="335" t="s">
        <v>9</v>
      </c>
      <c r="G55" s="295" t="s">
        <v>10</v>
      </c>
      <c r="H55" s="335" t="s">
        <v>11</v>
      </c>
      <c r="I55" s="336">
        <v>1.310779439E-2</v>
      </c>
      <c r="J55" s="336" t="str">
        <f>Currency&amp;"AB"&amp;SUBSTITUTE(SwapTenor,"M","R")&amp;B55&amp;"="</f>
        <v>EURAB6R15Y=</v>
      </c>
      <c r="K55" s="337" t="str">
        <f>IFERROR(_xll.qlSwapRateHelper2(,IF(DataSelect="Reference",$I55,J55),,$D55,Calendar,$G55,$F55,$H55,$K$33,0,E55,Discounting,Permanent,_xll.ohTrigger(Trigger,DataSelect),ObjectOverwrite),"--")</f>
        <v>obj_00a92#0028</v>
      </c>
      <c r="L55" s="292" t="b">
        <f t="shared" si="9"/>
        <v>1</v>
      </c>
      <c r="N55" s="351" t="str">
        <f>A62</f>
        <v>SW</v>
      </c>
      <c r="O55" s="351" t="str">
        <f>B62</f>
        <v>22Y</v>
      </c>
      <c r="P55" s="355" t="str">
        <f>K62</f>
        <v>obj_00a7f#0029</v>
      </c>
      <c r="Q55" s="351" t="b">
        <f>L62</f>
        <v>1</v>
      </c>
      <c r="R55" s="359">
        <v>1</v>
      </c>
      <c r="S55" s="359">
        <v>1</v>
      </c>
      <c r="T55" s="104" t="e">
        <v>#N/A</v>
      </c>
      <c r="U55" s="104" t="e">
        <f>_xll.qlRateHelperQuoteName(T55)</f>
        <v>#VALUE!</v>
      </c>
      <c r="V55" s="349" t="e">
        <f>_xll.qlRateHelperRate(T55,_xll.ohTrigger(Trigger,TriggerSTD))</f>
        <v>#VALUE!</v>
      </c>
      <c r="W55" s="349" t="str">
        <f>IFERROR(_xll.qlFuturesRateHelperConvexityAdjustment(T55,Trigger),"--")</f>
        <v>--</v>
      </c>
      <c r="X55" s="105" t="e">
        <f>_xll.qlRateHelperEarliestDate(T55,Trigger)</f>
        <v>#VALUE!</v>
      </c>
      <c r="Y55" s="105" t="e">
        <f>_xll.qlRateHelperLatestDate(T55,Trigger)</f>
        <v>#VALUE!</v>
      </c>
      <c r="Z55" s="257" t="e">
        <v>#N/A</v>
      </c>
      <c r="AD55" s="261"/>
      <c r="AM55" s="408"/>
      <c r="AN55" s="408"/>
      <c r="AO55" s="408"/>
      <c r="AP55" s="408"/>
      <c r="AQ55" s="408"/>
      <c r="AR55" s="408"/>
      <c r="AS55" s="408"/>
      <c r="AT55" s="408"/>
      <c r="AU55" s="408"/>
      <c r="AV55" s="408"/>
      <c r="AW55" s="408"/>
      <c r="AX55" s="408"/>
      <c r="AY55" s="408"/>
      <c r="AZ55" s="412"/>
      <c r="BA55" s="412"/>
      <c r="BB55" s="412"/>
      <c r="BC55" s="411"/>
      <c r="BD55" s="411"/>
      <c r="BE55" s="408"/>
      <c r="BF55" s="408"/>
    </row>
    <row r="56" spans="1:58" s="84" customFormat="1" ht="11.25" customHeight="1" x14ac:dyDescent="0.2">
      <c r="A56" s="296" t="s">
        <v>243</v>
      </c>
      <c r="B56" s="329" t="str">
        <v>16Y</v>
      </c>
      <c r="C56" s="295" t="str">
        <v>24Y</v>
      </c>
      <c r="D56" s="295" t="str">
        <f>IF(DataSelect="Reference",$C56,$B56)</f>
        <v>24Y</v>
      </c>
      <c r="E56" s="295" t="s">
        <v>8</v>
      </c>
      <c r="F56" s="335" t="s">
        <v>9</v>
      </c>
      <c r="G56" s="295" t="s">
        <v>10</v>
      </c>
      <c r="H56" s="335" t="s">
        <v>11</v>
      </c>
      <c r="I56" s="336">
        <v>1.3151993470000001E-2</v>
      </c>
      <c r="J56" s="336" t="str">
        <f>Currency&amp;"AB"&amp;SUBSTITUTE(SwapTenor,"M","R")&amp;B56&amp;"="</f>
        <v>EURAB6R16Y=</v>
      </c>
      <c r="K56" s="337" t="str">
        <f>IFERROR(_xll.qlSwapRateHelper2(,IF(DataSelect="Reference",$I56,J56),,$D56,Calendar,$G56,$F56,$H56,$K$33,0,E56,Discounting,Permanent,_xll.ohTrigger(Trigger,DataSelect),ObjectOverwrite),"--")</f>
        <v>obj_00aa8#0024</v>
      </c>
      <c r="L56" s="292" t="b">
        <f t="shared" si="9"/>
        <v>1</v>
      </c>
      <c r="N56" s="351" t="str">
        <f>A63</f>
        <v>SW</v>
      </c>
      <c r="O56" s="351" t="str">
        <f>B63</f>
        <v>23Y</v>
      </c>
      <c r="P56" s="355" t="str">
        <f>K63</f>
        <v>obj_00a8e#0028</v>
      </c>
      <c r="Q56" s="351" t="b">
        <f>L63</f>
        <v>1</v>
      </c>
      <c r="R56" s="359">
        <v>1</v>
      </c>
      <c r="S56" s="359">
        <v>1</v>
      </c>
      <c r="T56" s="104" t="e">
        <v>#N/A</v>
      </c>
      <c r="U56" s="104" t="e">
        <f>_xll.qlRateHelperQuoteName(T56)</f>
        <v>#VALUE!</v>
      </c>
      <c r="V56" s="349" t="e">
        <f>_xll.qlRateHelperRate(T56,_xll.ohTrigger(Trigger,TriggerSTD))</f>
        <v>#VALUE!</v>
      </c>
      <c r="W56" s="349" t="str">
        <f>IFERROR(_xll.qlFuturesRateHelperConvexityAdjustment(T56,Trigger),"--")</f>
        <v>--</v>
      </c>
      <c r="X56" s="105" t="e">
        <f>_xll.qlRateHelperEarliestDate(T56,Trigger)</f>
        <v>#VALUE!</v>
      </c>
      <c r="Y56" s="105" t="e">
        <f>_xll.qlRateHelperLatestDate(T56,Trigger)</f>
        <v>#VALUE!</v>
      </c>
      <c r="Z56" s="257" t="e">
        <v>#N/A</v>
      </c>
      <c r="AD56" s="261"/>
      <c r="AM56" s="408"/>
      <c r="AN56" s="408"/>
      <c r="AO56" s="408"/>
      <c r="AP56" s="408"/>
      <c r="AQ56" s="408"/>
      <c r="AR56" s="408"/>
      <c r="AS56" s="408"/>
      <c r="AT56" s="408"/>
      <c r="AU56" s="408"/>
      <c r="AV56" s="408"/>
      <c r="AW56" s="408"/>
      <c r="AX56" s="408"/>
      <c r="AY56" s="408"/>
      <c r="AZ56" s="412"/>
      <c r="BA56" s="412"/>
      <c r="BB56" s="412"/>
      <c r="BC56" s="411"/>
      <c r="BD56" s="411"/>
      <c r="BE56" s="408"/>
      <c r="BF56" s="408"/>
    </row>
    <row r="57" spans="1:58" s="84" customFormat="1" ht="11.25" customHeight="1" x14ac:dyDescent="0.2">
      <c r="A57" s="296" t="s">
        <v>243</v>
      </c>
      <c r="B57" s="329" t="str">
        <v>17Y</v>
      </c>
      <c r="C57" s="295" t="str">
        <v>25Y</v>
      </c>
      <c r="D57" s="295" t="str">
        <f>IF(DataSelect="Reference",$C57,$B57)</f>
        <v>25Y</v>
      </c>
      <c r="E57" s="295" t="s">
        <v>8</v>
      </c>
      <c r="F57" s="335" t="s">
        <v>9</v>
      </c>
      <c r="G57" s="295" t="s">
        <v>10</v>
      </c>
      <c r="H57" s="335" t="s">
        <v>11</v>
      </c>
      <c r="I57" s="336">
        <v>1.319E-2</v>
      </c>
      <c r="J57" s="336" t="str">
        <f>Currency&amp;"AB"&amp;SUBSTITUTE(SwapTenor,"M","R")&amp;B57&amp;"="</f>
        <v>EURAB6R17Y=</v>
      </c>
      <c r="K57" s="337" t="str">
        <f>IFERROR(_xll.qlSwapRateHelper2(,IF(DataSelect="Reference",$I57,J57),,$D57,Calendar,$G57,$F57,$H57,$K$33,0,E57,Discounting,Permanent,_xll.ohTrigger(Trigger,DataSelect),ObjectOverwrite),"--")</f>
        <v>obj_00a87#0029</v>
      </c>
      <c r="L57" s="292" t="b">
        <f t="shared" si="9"/>
        <v>1</v>
      </c>
      <c r="N57" s="351" t="str">
        <f>A64</f>
        <v>SW</v>
      </c>
      <c r="O57" s="351" t="str">
        <f>B64</f>
        <v>24Y</v>
      </c>
      <c r="P57" s="355" t="str">
        <f>K64</f>
        <v>obj_00a90#0028</v>
      </c>
      <c r="Q57" s="351" t="b">
        <f>L64</f>
        <v>1</v>
      </c>
      <c r="R57" s="359">
        <v>1</v>
      </c>
      <c r="S57" s="359">
        <v>1</v>
      </c>
      <c r="T57" s="104" t="e">
        <v>#N/A</v>
      </c>
      <c r="U57" s="104" t="e">
        <f>_xll.qlRateHelperQuoteName(T57)</f>
        <v>#VALUE!</v>
      </c>
      <c r="V57" s="349" t="e">
        <f>_xll.qlRateHelperRate(T57,_xll.ohTrigger(Trigger,TriggerSTD))</f>
        <v>#VALUE!</v>
      </c>
      <c r="W57" s="349" t="str">
        <f>IFERROR(_xll.qlFuturesRateHelperConvexityAdjustment(T57,Trigger),"--")</f>
        <v>--</v>
      </c>
      <c r="X57" s="105" t="e">
        <f>_xll.qlRateHelperEarliestDate(T57,Trigger)</f>
        <v>#VALUE!</v>
      </c>
      <c r="Y57" s="105" t="e">
        <f>_xll.qlRateHelperLatestDate(T57,Trigger)</f>
        <v>#VALUE!</v>
      </c>
      <c r="Z57" s="257" t="e">
        <v>#N/A</v>
      </c>
      <c r="AD57" s="261"/>
      <c r="AM57" s="408"/>
      <c r="AN57" s="408"/>
      <c r="AO57" s="408"/>
      <c r="AP57" s="408"/>
      <c r="AQ57" s="408"/>
      <c r="AR57" s="408"/>
      <c r="AS57" s="408"/>
      <c r="AT57" s="408"/>
      <c r="AU57" s="408"/>
      <c r="AV57" s="408"/>
      <c r="AW57" s="408"/>
      <c r="AX57" s="408"/>
      <c r="AY57" s="408"/>
      <c r="AZ57" s="412"/>
      <c r="BA57" s="412"/>
      <c r="BB57" s="412"/>
      <c r="BC57" s="411"/>
      <c r="BD57" s="411"/>
      <c r="BE57" s="408"/>
      <c r="BF57" s="408"/>
    </row>
    <row r="58" spans="1:58" s="84" customFormat="1" ht="11.25" customHeight="1" x14ac:dyDescent="0.2">
      <c r="A58" s="296" t="s">
        <v>243</v>
      </c>
      <c r="B58" s="329" t="str">
        <v>18Y</v>
      </c>
      <c r="C58" s="295" t="str">
        <v>26Y</v>
      </c>
      <c r="D58" s="295" t="str">
        <f>IF(DataSelect="Reference",$C58,$B58)</f>
        <v>26Y</v>
      </c>
      <c r="E58" s="295" t="s">
        <v>8</v>
      </c>
      <c r="F58" s="335" t="s">
        <v>9</v>
      </c>
      <c r="G58" s="295" t="s">
        <v>10</v>
      </c>
      <c r="H58" s="335" t="s">
        <v>11</v>
      </c>
      <c r="I58" s="336">
        <v>1.322329538E-2</v>
      </c>
      <c r="J58" s="336" t="str">
        <f>Currency&amp;"AB"&amp;SUBSTITUTE(SwapTenor,"M","R")&amp;B58&amp;"="</f>
        <v>EURAB6R18Y=</v>
      </c>
      <c r="K58" s="337" t="str">
        <f>IFERROR(_xll.qlSwapRateHelper2(,IF(DataSelect="Reference",$I58,J58),,$D58,Calendar,$G58,$F58,$H58,$K$33,0,E58,Discounting,Permanent,_xll.ohTrigger(Trigger,DataSelect),ObjectOverwrite),"--")</f>
        <v>obj_00aa3#0026</v>
      </c>
      <c r="L58" s="292" t="b">
        <f t="shared" si="9"/>
        <v>1</v>
      </c>
      <c r="N58" s="351" t="str">
        <f>A65</f>
        <v>SW</v>
      </c>
      <c r="O58" s="351" t="str">
        <f>B65</f>
        <v>25Y</v>
      </c>
      <c r="P58" s="355" t="str">
        <f>K65</f>
        <v>obj_00a8c#0028</v>
      </c>
      <c r="Q58" s="351" t="b">
        <f>L65</f>
        <v>1</v>
      </c>
      <c r="R58" s="359">
        <v>1</v>
      </c>
      <c r="S58" s="359">
        <v>1</v>
      </c>
      <c r="T58" s="104" t="e">
        <v>#N/A</v>
      </c>
      <c r="U58" s="104" t="e">
        <f>_xll.qlRateHelperQuoteName(T58)</f>
        <v>#VALUE!</v>
      </c>
      <c r="V58" s="349" t="e">
        <f>_xll.qlRateHelperRate(T58,_xll.ohTrigger(Trigger,TriggerSTD))</f>
        <v>#VALUE!</v>
      </c>
      <c r="W58" s="349" t="str">
        <f>IFERROR(_xll.qlFuturesRateHelperConvexityAdjustment(T58,Trigger),"--")</f>
        <v>--</v>
      </c>
      <c r="X58" s="105" t="e">
        <f>_xll.qlRateHelperEarliestDate(T58,Trigger)</f>
        <v>#VALUE!</v>
      </c>
      <c r="Y58" s="105" t="e">
        <f>_xll.qlRateHelperLatestDate(T58,Trigger)</f>
        <v>#VALUE!</v>
      </c>
      <c r="Z58" s="257" t="e">
        <v>#N/A</v>
      </c>
      <c r="AD58" s="261"/>
      <c r="AM58" s="408"/>
      <c r="AN58" s="408"/>
      <c r="AO58" s="408"/>
      <c r="AP58" s="408"/>
      <c r="AQ58" s="408"/>
      <c r="AR58" s="408"/>
      <c r="AS58" s="408"/>
      <c r="AT58" s="408"/>
      <c r="AU58" s="408"/>
      <c r="AV58" s="408"/>
      <c r="AW58" s="408"/>
      <c r="AX58" s="408"/>
      <c r="AY58" s="408"/>
      <c r="AZ58" s="412"/>
      <c r="BA58" s="412"/>
      <c r="BB58" s="412"/>
      <c r="BC58" s="411"/>
      <c r="BD58" s="411"/>
      <c r="BE58" s="408"/>
      <c r="BF58" s="408"/>
    </row>
    <row r="59" spans="1:58" s="84" customFormat="1" ht="11.25" customHeight="1" x14ac:dyDescent="0.2">
      <c r="A59" s="296" t="s">
        <v>243</v>
      </c>
      <c r="B59" s="329" t="str">
        <v>19Y</v>
      </c>
      <c r="C59" s="295" t="str">
        <v>27Y</v>
      </c>
      <c r="D59" s="295" t="str">
        <f>IF(DataSelect="Reference",$C59,$B59)</f>
        <v>27Y</v>
      </c>
      <c r="E59" s="295" t="s">
        <v>8</v>
      </c>
      <c r="F59" s="335" t="s">
        <v>9</v>
      </c>
      <c r="G59" s="295" t="s">
        <v>10</v>
      </c>
      <c r="H59" s="335" t="s">
        <v>11</v>
      </c>
      <c r="I59" s="336">
        <v>1.3254624829999999E-2</v>
      </c>
      <c r="J59" s="336" t="str">
        <f>Currency&amp;"AB"&amp;SUBSTITUTE(SwapTenor,"M","R")&amp;B59&amp;"="</f>
        <v>EURAB6R19Y=</v>
      </c>
      <c r="K59" s="337" t="str">
        <f>IFERROR(_xll.qlSwapRateHelper2(,IF(DataSelect="Reference",$I59,J59),,$D59,Calendar,$G59,$F59,$H59,$K$33,0,E59,Discounting,Permanent,_xll.ohTrigger(Trigger,DataSelect),ObjectOverwrite),"--")</f>
        <v>obj_00a9d#0026</v>
      </c>
      <c r="L59" s="292" t="b">
        <f t="shared" si="9"/>
        <v>1</v>
      </c>
      <c r="N59" s="351" t="str">
        <f>A66</f>
        <v>SW</v>
      </c>
      <c r="O59" s="351" t="str">
        <f>B66</f>
        <v>26Y</v>
      </c>
      <c r="P59" s="355" t="str">
        <f>K66</f>
        <v>obj_00aa1#0026</v>
      </c>
      <c r="Q59" s="351" t="b">
        <f>L66</f>
        <v>1</v>
      </c>
      <c r="R59" s="359">
        <v>1</v>
      </c>
      <c r="S59" s="359">
        <v>1</v>
      </c>
      <c r="T59" s="104" t="e">
        <v>#N/A</v>
      </c>
      <c r="U59" s="104" t="e">
        <f>_xll.qlRateHelperQuoteName(T59)</f>
        <v>#VALUE!</v>
      </c>
      <c r="V59" s="349" t="e">
        <f>_xll.qlRateHelperRate(T59,_xll.ohTrigger(Trigger,TriggerSTD))</f>
        <v>#VALUE!</v>
      </c>
      <c r="W59" s="349" t="str">
        <f>IFERROR(_xll.qlFuturesRateHelperConvexityAdjustment(T59,Trigger),"--")</f>
        <v>--</v>
      </c>
      <c r="X59" s="105" t="e">
        <f>_xll.qlRateHelperEarliestDate(T59,Trigger)</f>
        <v>#VALUE!</v>
      </c>
      <c r="Y59" s="105" t="e">
        <f>_xll.qlRateHelperLatestDate(T59,Trigger)</f>
        <v>#VALUE!</v>
      </c>
      <c r="Z59" s="257" t="e">
        <v>#N/A</v>
      </c>
      <c r="AD59" s="261"/>
      <c r="AM59" s="408"/>
      <c r="AN59" s="408"/>
      <c r="AO59" s="408"/>
      <c r="AP59" s="408"/>
      <c r="AQ59" s="408"/>
      <c r="AR59" s="408"/>
      <c r="AS59" s="408"/>
      <c r="AT59" s="408"/>
      <c r="AU59" s="408"/>
      <c r="AV59" s="408"/>
      <c r="AW59" s="408"/>
      <c r="AX59" s="408"/>
      <c r="AY59" s="408"/>
      <c r="AZ59" s="412"/>
      <c r="BA59" s="412"/>
      <c r="BB59" s="412"/>
      <c r="BC59" s="411"/>
      <c r="BD59" s="411"/>
      <c r="BE59" s="408"/>
      <c r="BF59" s="408"/>
    </row>
    <row r="60" spans="1:58" s="84" customFormat="1" ht="11.25" customHeight="1" x14ac:dyDescent="0.2">
      <c r="A60" s="296" t="s">
        <v>243</v>
      </c>
      <c r="B60" s="329" t="str">
        <v>20Y</v>
      </c>
      <c r="C60" s="295" t="str">
        <v>28Y</v>
      </c>
      <c r="D60" s="295" t="str">
        <f>IF(DataSelect="Reference",$C60,$B60)</f>
        <v>28Y</v>
      </c>
      <c r="E60" s="295" t="s">
        <v>8</v>
      </c>
      <c r="F60" s="335" t="s">
        <v>9</v>
      </c>
      <c r="G60" s="295" t="s">
        <v>10</v>
      </c>
      <c r="H60" s="335" t="s">
        <v>11</v>
      </c>
      <c r="I60" s="336">
        <v>1.328536432E-2</v>
      </c>
      <c r="J60" s="336" t="str">
        <f>Currency&amp;"AB"&amp;SUBSTITUTE(SwapTenor,"M","R")&amp;B60&amp;"="</f>
        <v>EURAB6R20Y=</v>
      </c>
      <c r="K60" s="337" t="str">
        <f>IFERROR(_xll.qlSwapRateHelper2(,IF(DataSelect="Reference",$I60,J60),,$D60,Calendar,$G60,$F60,$H60,$K$33,0,E60,Discounting,Permanent,_xll.ohTrigger(Trigger,DataSelect),ObjectOverwrite),"--")</f>
        <v>obj_00a8d#0028</v>
      </c>
      <c r="L60" s="292" t="b">
        <f t="shared" si="9"/>
        <v>1</v>
      </c>
      <c r="N60" s="351" t="str">
        <f>A67</f>
        <v>SW</v>
      </c>
      <c r="O60" s="351" t="str">
        <f>B67</f>
        <v>27Y</v>
      </c>
      <c r="P60" s="355" t="str">
        <f>K67</f>
        <v>obj_00a9a#0026</v>
      </c>
      <c r="Q60" s="351" t="b">
        <f>L67</f>
        <v>1</v>
      </c>
      <c r="R60" s="359">
        <v>1</v>
      </c>
      <c r="S60" s="359">
        <v>1</v>
      </c>
      <c r="T60" s="104" t="e">
        <v>#N/A</v>
      </c>
      <c r="U60" s="104" t="e">
        <f>_xll.qlRateHelperQuoteName(T60)</f>
        <v>#VALUE!</v>
      </c>
      <c r="V60" s="349" t="e">
        <f>_xll.qlRateHelperRate(T60,_xll.ohTrigger(Trigger,TriggerSTD))</f>
        <v>#VALUE!</v>
      </c>
      <c r="W60" s="349" t="str">
        <f>IFERROR(_xll.qlFuturesRateHelperConvexityAdjustment(T60,Trigger),"--")</f>
        <v>--</v>
      </c>
      <c r="X60" s="105" t="e">
        <f>_xll.qlRateHelperEarliestDate(T60,Trigger)</f>
        <v>#VALUE!</v>
      </c>
      <c r="Y60" s="105" t="e">
        <f>_xll.qlRateHelperLatestDate(T60,Trigger)</f>
        <v>#VALUE!</v>
      </c>
      <c r="Z60" s="257" t="e">
        <v>#N/A</v>
      </c>
      <c r="AD60" s="261"/>
      <c r="AM60" s="408"/>
      <c r="AN60" s="408"/>
      <c r="AO60" s="408"/>
      <c r="AP60" s="408"/>
      <c r="AQ60" s="408"/>
      <c r="AR60" s="408"/>
      <c r="AS60" s="408"/>
      <c r="AT60" s="408"/>
      <c r="AU60" s="408"/>
      <c r="AV60" s="408"/>
      <c r="AW60" s="408"/>
      <c r="AX60" s="408"/>
      <c r="AY60" s="408"/>
      <c r="AZ60" s="412"/>
      <c r="BA60" s="412"/>
      <c r="BB60" s="412"/>
      <c r="BC60" s="411"/>
      <c r="BD60" s="411"/>
      <c r="BE60" s="408"/>
      <c r="BF60" s="408"/>
    </row>
    <row r="61" spans="1:58" s="84" customFormat="1" ht="11.25" customHeight="1" x14ac:dyDescent="0.2">
      <c r="A61" s="296" t="s">
        <v>243</v>
      </c>
      <c r="B61" s="329" t="str">
        <v>21Y</v>
      </c>
      <c r="C61" s="295" t="str">
        <v>29Y</v>
      </c>
      <c r="D61" s="295" t="str">
        <f>IF(DataSelect="Reference",$C61,$B61)</f>
        <v>29Y</v>
      </c>
      <c r="E61" s="295" t="s">
        <v>8</v>
      </c>
      <c r="F61" s="335" t="s">
        <v>9</v>
      </c>
      <c r="G61" s="295" t="s">
        <v>10</v>
      </c>
      <c r="H61" s="335" t="s">
        <v>11</v>
      </c>
      <c r="I61" s="336">
        <v>1.331766367E-2</v>
      </c>
      <c r="J61" s="336" t="str">
        <f>Currency&amp;"AB"&amp;SUBSTITUTE(SwapTenor,"M","R")&amp;B61&amp;"="</f>
        <v>EURAB6R21Y=</v>
      </c>
      <c r="K61" s="337" t="str">
        <f>IFERROR(_xll.qlSwapRateHelper2(,IF(DataSelect="Reference",$I61,J61),,$D61,Calendar,$G61,$F61,$H61,$K$33,0,E61,Discounting,Permanent,_xll.ohTrigger(Trigger,DataSelect),ObjectOverwrite),"--")</f>
        <v>obj_00a85#0029</v>
      </c>
      <c r="L61" s="292" t="b">
        <f t="shared" si="9"/>
        <v>1</v>
      </c>
      <c r="N61" s="351" t="str">
        <f>A68</f>
        <v>SW</v>
      </c>
      <c r="O61" s="351" t="str">
        <f>B68</f>
        <v>28Y</v>
      </c>
      <c r="P61" s="355" t="str">
        <f>K68</f>
        <v>obj_00a9b#0026</v>
      </c>
      <c r="Q61" s="351" t="b">
        <f>L68</f>
        <v>1</v>
      </c>
      <c r="R61" s="359">
        <v>1</v>
      </c>
      <c r="S61" s="359">
        <v>1</v>
      </c>
      <c r="T61" s="104" t="e">
        <v>#N/A</v>
      </c>
      <c r="U61" s="104" t="e">
        <f>_xll.qlRateHelperQuoteName(T61)</f>
        <v>#VALUE!</v>
      </c>
      <c r="V61" s="349" t="e">
        <f>_xll.qlRateHelperRate(T61,_xll.ohTrigger(Trigger,TriggerSTD))</f>
        <v>#VALUE!</v>
      </c>
      <c r="W61" s="349" t="str">
        <f>IFERROR(_xll.qlFuturesRateHelperConvexityAdjustment(T61,Trigger),"--")</f>
        <v>--</v>
      </c>
      <c r="X61" s="105" t="e">
        <f>_xll.qlRateHelperEarliestDate(T61,Trigger)</f>
        <v>#VALUE!</v>
      </c>
      <c r="Y61" s="105" t="e">
        <f>_xll.qlRateHelperLatestDate(T61,Trigger)</f>
        <v>#VALUE!</v>
      </c>
      <c r="Z61" s="257" t="e">
        <v>#N/A</v>
      </c>
      <c r="AD61" s="261"/>
      <c r="AM61" s="408"/>
      <c r="AN61" s="408"/>
      <c r="AO61" s="408"/>
      <c r="AP61" s="408"/>
      <c r="AQ61" s="408"/>
      <c r="AR61" s="408"/>
      <c r="AS61" s="408"/>
      <c r="AT61" s="408"/>
      <c r="AU61" s="408"/>
      <c r="AV61" s="408"/>
      <c r="AW61" s="408"/>
      <c r="AX61" s="408"/>
      <c r="AY61" s="408"/>
      <c r="AZ61" s="412"/>
      <c r="BA61" s="412"/>
      <c r="BB61" s="412"/>
      <c r="BC61" s="411"/>
      <c r="BD61" s="411"/>
      <c r="BE61" s="408"/>
      <c r="BF61" s="408"/>
    </row>
    <row r="62" spans="1:58" s="84" customFormat="1" ht="11.25" customHeight="1" x14ac:dyDescent="0.2">
      <c r="A62" s="296" t="s">
        <v>243</v>
      </c>
      <c r="B62" s="329" t="str">
        <v>22Y</v>
      </c>
      <c r="C62" s="295" t="str">
        <v>30Y</v>
      </c>
      <c r="D62" s="295" t="str">
        <f>IF(DataSelect="Reference",$C62,$B62)</f>
        <v>30Y</v>
      </c>
      <c r="E62" s="295" t="s">
        <v>8</v>
      </c>
      <c r="F62" s="335" t="s">
        <v>9</v>
      </c>
      <c r="G62" s="295" t="s">
        <v>10</v>
      </c>
      <c r="H62" s="335" t="s">
        <v>11</v>
      </c>
      <c r="I62" s="336">
        <v>1.3349999999999999E-2</v>
      </c>
      <c r="J62" s="336" t="str">
        <f>Currency&amp;"AB"&amp;SUBSTITUTE(SwapTenor,"M","R")&amp;B62&amp;"="</f>
        <v>EURAB6R22Y=</v>
      </c>
      <c r="K62" s="337" t="str">
        <f>IFERROR(_xll.qlSwapRateHelper2(,IF(DataSelect="Reference",$I62,J62),,$D62,Calendar,$G62,$F62,$H62,$K$33,0,E62,Discounting,Permanent,_xll.ohTrigger(Trigger,DataSelect),ObjectOverwrite),"--")</f>
        <v>obj_00a7f#0029</v>
      </c>
      <c r="L62" s="292" t="b">
        <f t="shared" si="9"/>
        <v>1</v>
      </c>
      <c r="N62" s="351" t="str">
        <f>A69</f>
        <v>SW</v>
      </c>
      <c r="O62" s="351" t="str">
        <f>B69</f>
        <v>29Y</v>
      </c>
      <c r="P62" s="355" t="str">
        <f>K69</f>
        <v>obj_00a97#0026</v>
      </c>
      <c r="Q62" s="351" t="b">
        <f>L69</f>
        <v>1</v>
      </c>
      <c r="R62" s="359">
        <v>1</v>
      </c>
      <c r="S62" s="359">
        <v>1</v>
      </c>
      <c r="T62" s="104" t="e">
        <v>#N/A</v>
      </c>
      <c r="U62" s="104" t="e">
        <f>_xll.qlRateHelperQuoteName(T62)</f>
        <v>#VALUE!</v>
      </c>
      <c r="V62" s="349" t="e">
        <f>_xll.qlRateHelperRate(T62,_xll.ohTrigger(Trigger,TriggerSTD))</f>
        <v>#VALUE!</v>
      </c>
      <c r="W62" s="349" t="str">
        <f>IFERROR(_xll.qlFuturesRateHelperConvexityAdjustment(T62,Trigger),"--")</f>
        <v>--</v>
      </c>
      <c r="X62" s="105" t="e">
        <f>_xll.qlRateHelperEarliestDate(T62,Trigger)</f>
        <v>#VALUE!</v>
      </c>
      <c r="Y62" s="105" t="e">
        <f>_xll.qlRateHelperLatestDate(T62,Trigger)</f>
        <v>#VALUE!</v>
      </c>
      <c r="Z62" s="257" t="e">
        <v>#N/A</v>
      </c>
      <c r="AD62" s="261"/>
      <c r="AM62" s="408"/>
      <c r="AN62" s="408"/>
      <c r="AO62" s="408"/>
      <c r="AP62" s="408"/>
      <c r="AQ62" s="408"/>
      <c r="AR62" s="408"/>
      <c r="AS62" s="408"/>
      <c r="AT62" s="408"/>
      <c r="AU62" s="408"/>
      <c r="AV62" s="408"/>
      <c r="AW62" s="408"/>
      <c r="AX62" s="408"/>
      <c r="AY62" s="408"/>
      <c r="AZ62" s="412"/>
      <c r="BA62" s="412"/>
      <c r="BB62" s="412"/>
      <c r="BC62" s="411"/>
      <c r="BD62" s="411"/>
      <c r="BE62" s="408"/>
      <c r="BF62" s="408"/>
    </row>
    <row r="63" spans="1:58" s="84" customFormat="1" ht="11.25" customHeight="1" x14ac:dyDescent="0.2">
      <c r="A63" s="296" t="s">
        <v>243</v>
      </c>
      <c r="B63" s="329" t="str">
        <v>23Y</v>
      </c>
      <c r="C63" s="295" t="str">
        <v>31Y</v>
      </c>
      <c r="D63" s="295" t="str">
        <f>IF(DataSelect="Reference",$C63,$B63)</f>
        <v>31Y</v>
      </c>
      <c r="E63" s="295" t="s">
        <v>8</v>
      </c>
      <c r="F63" s="335" t="s">
        <v>9</v>
      </c>
      <c r="G63" s="295" t="s">
        <v>10</v>
      </c>
      <c r="H63" s="335" t="s">
        <v>11</v>
      </c>
      <c r="I63" s="336">
        <v>1.3383739320000001E-2</v>
      </c>
      <c r="J63" s="336" t="str">
        <f>Currency&amp;"AB"&amp;SUBSTITUTE(SwapTenor,"M","R")&amp;B63&amp;"="</f>
        <v>EURAB6R23Y=</v>
      </c>
      <c r="K63" s="337" t="str">
        <f>IFERROR(_xll.qlSwapRateHelper2(,IF(DataSelect="Reference",$I63,J63),,$D63,Calendar,$G63,$F63,$H63,$K$33,0,E63,Discounting,Permanent,_xll.ohTrigger(Trigger,DataSelect),ObjectOverwrite),"--")</f>
        <v>obj_00a8e#0028</v>
      </c>
      <c r="L63" s="292" t="b">
        <f t="shared" si="9"/>
        <v>1</v>
      </c>
      <c r="N63" s="351" t="str">
        <f>A70</f>
        <v>SW</v>
      </c>
      <c r="O63" s="351" t="str">
        <f>B70</f>
        <v>30Y</v>
      </c>
      <c r="P63" s="355" t="str">
        <f>K70</f>
        <v>obj_00a96#0026</v>
      </c>
      <c r="Q63" s="351" t="b">
        <f>L70</f>
        <v>1</v>
      </c>
      <c r="R63" s="359">
        <v>1</v>
      </c>
      <c r="S63" s="359">
        <v>1</v>
      </c>
      <c r="T63" s="104" t="e">
        <v>#N/A</v>
      </c>
      <c r="U63" s="104" t="e">
        <f>_xll.qlRateHelperQuoteName(T63)</f>
        <v>#VALUE!</v>
      </c>
      <c r="V63" s="349" t="e">
        <f>_xll.qlRateHelperRate(T63,_xll.ohTrigger(Trigger,TriggerSTD))</f>
        <v>#VALUE!</v>
      </c>
      <c r="W63" s="349" t="str">
        <f>IFERROR(_xll.qlFuturesRateHelperConvexityAdjustment(T63,Trigger),"--")</f>
        <v>--</v>
      </c>
      <c r="X63" s="105" t="e">
        <f>_xll.qlRateHelperEarliestDate(T63,Trigger)</f>
        <v>#VALUE!</v>
      </c>
      <c r="Y63" s="105" t="e">
        <f>_xll.qlRateHelperLatestDate(T63,Trigger)</f>
        <v>#VALUE!</v>
      </c>
      <c r="Z63" s="257" t="e">
        <v>#N/A</v>
      </c>
      <c r="AD63" s="261"/>
      <c r="AM63" s="408"/>
      <c r="AN63" s="408"/>
      <c r="AO63" s="408"/>
      <c r="AP63" s="408"/>
      <c r="AQ63" s="408"/>
      <c r="AR63" s="408"/>
      <c r="AS63" s="408"/>
      <c r="AT63" s="408"/>
      <c r="AU63" s="408"/>
      <c r="AV63" s="408"/>
      <c r="AW63" s="408"/>
      <c r="AX63" s="408"/>
      <c r="AY63" s="408"/>
      <c r="AZ63" s="412"/>
      <c r="BA63" s="412"/>
      <c r="BB63" s="412"/>
      <c r="BC63" s="411"/>
      <c r="BD63" s="411"/>
      <c r="BE63" s="408"/>
      <c r="BF63" s="408"/>
    </row>
    <row r="64" spans="1:58" s="84" customFormat="1" ht="11.25" customHeight="1" x14ac:dyDescent="0.2">
      <c r="A64" s="296" t="s">
        <v>243</v>
      </c>
      <c r="B64" s="329" t="str">
        <v>24Y</v>
      </c>
      <c r="C64" s="295" t="str">
        <v>32Y</v>
      </c>
      <c r="D64" s="295" t="str">
        <f>IF(DataSelect="Reference",$C64,$B64)</f>
        <v>32Y</v>
      </c>
      <c r="E64" s="295" t="s">
        <v>8</v>
      </c>
      <c r="F64" s="335" t="s">
        <v>9</v>
      </c>
      <c r="G64" s="295" t="s">
        <v>10</v>
      </c>
      <c r="H64" s="335" t="s">
        <v>11</v>
      </c>
      <c r="I64" s="336">
        <v>1.3417413600000001E-2</v>
      </c>
      <c r="J64" s="336" t="str">
        <f>Currency&amp;"AB"&amp;SUBSTITUTE(SwapTenor,"M","R")&amp;B64&amp;"="</f>
        <v>EURAB6R24Y=</v>
      </c>
      <c r="K64" s="337" t="str">
        <f>IFERROR(_xll.qlSwapRateHelper2(,IF(DataSelect="Reference",$I64,J64),,$D64,Calendar,$G64,$F64,$H64,$K$33,0,E64,Discounting,Permanent,_xll.ohTrigger(Trigger,DataSelect),ObjectOverwrite),"--")</f>
        <v>obj_00a90#0028</v>
      </c>
      <c r="L64" s="292" t="b">
        <f t="shared" si="9"/>
        <v>1</v>
      </c>
      <c r="N64" s="351" t="str">
        <f>A71</f>
        <v>SW</v>
      </c>
      <c r="O64" s="351" t="str">
        <f>B71</f>
        <v>31Y</v>
      </c>
      <c r="P64" s="355" t="str">
        <f>K71</f>
        <v>obj_00a95#0026</v>
      </c>
      <c r="Q64" s="351" t="b">
        <f>L71</f>
        <v>1</v>
      </c>
      <c r="R64" s="359">
        <v>1</v>
      </c>
      <c r="S64" s="359">
        <v>1</v>
      </c>
      <c r="T64" s="104" t="e">
        <v>#N/A</v>
      </c>
      <c r="U64" s="104" t="e">
        <f>_xll.qlRateHelperQuoteName(T64)</f>
        <v>#VALUE!</v>
      </c>
      <c r="V64" s="349" t="e">
        <f>_xll.qlRateHelperRate(T64,_xll.ohTrigger(Trigger,TriggerSTD))</f>
        <v>#VALUE!</v>
      </c>
      <c r="W64" s="349" t="str">
        <f>IFERROR(_xll.qlFuturesRateHelperConvexityAdjustment(T64,Trigger),"--")</f>
        <v>--</v>
      </c>
      <c r="X64" s="105" t="e">
        <f>_xll.qlRateHelperEarliestDate(T64,Trigger)</f>
        <v>#VALUE!</v>
      </c>
      <c r="Y64" s="105" t="e">
        <f>_xll.qlRateHelperLatestDate(T64,Trigger)</f>
        <v>#VALUE!</v>
      </c>
      <c r="Z64" s="104" t="e">
        <v>#N/A</v>
      </c>
      <c r="AM64" s="408"/>
      <c r="AN64" s="408"/>
      <c r="AO64" s="408"/>
      <c r="AP64" s="408"/>
      <c r="AQ64" s="408"/>
      <c r="AR64" s="408"/>
      <c r="AS64" s="408"/>
      <c r="AT64" s="408"/>
      <c r="AU64" s="408"/>
      <c r="AV64" s="408"/>
      <c r="AW64" s="408"/>
      <c r="AX64" s="408"/>
      <c r="AY64" s="408"/>
      <c r="AZ64" s="412"/>
      <c r="BA64" s="412"/>
      <c r="BB64" s="412"/>
      <c r="BC64" s="411"/>
      <c r="BD64" s="411"/>
      <c r="BE64" s="408"/>
      <c r="BF64" s="408"/>
    </row>
    <row r="65" spans="1:58" s="84" customFormat="1" ht="11.25" customHeight="1" x14ac:dyDescent="0.2">
      <c r="A65" s="296" t="s">
        <v>243</v>
      </c>
      <c r="B65" s="329" t="str">
        <v>25Y</v>
      </c>
      <c r="C65" s="295" t="str">
        <v>33Y</v>
      </c>
      <c r="D65" s="295" t="str">
        <f>IF(DataSelect="Reference",$C65,$B65)</f>
        <v>33Y</v>
      </c>
      <c r="E65" s="295" t="s">
        <v>8</v>
      </c>
      <c r="F65" s="335" t="s">
        <v>9</v>
      </c>
      <c r="G65" s="295" t="s">
        <v>10</v>
      </c>
      <c r="H65" s="335" t="s">
        <v>11</v>
      </c>
      <c r="I65" s="336">
        <v>1.344964249E-2</v>
      </c>
      <c r="J65" s="336" t="str">
        <f>Currency&amp;"AB"&amp;SUBSTITUTE(SwapTenor,"M","R")&amp;B65&amp;"="</f>
        <v>EURAB6R25Y=</v>
      </c>
      <c r="K65" s="337" t="str">
        <f>IFERROR(_xll.qlSwapRateHelper2(,IF(DataSelect="Reference",$I65,J65),,$D65,Calendar,$G65,$F65,$H65,$K$33,0,E65,Discounting,Permanent,_xll.ohTrigger(Trigger,DataSelect),ObjectOverwrite),"--")</f>
        <v>obj_00a8c#0028</v>
      </c>
      <c r="L65" s="292" t="b">
        <f t="shared" si="9"/>
        <v>1</v>
      </c>
      <c r="N65" s="351" t="str">
        <f>A72</f>
        <v>SW</v>
      </c>
      <c r="O65" s="351" t="str">
        <f>B72</f>
        <v>32Y</v>
      </c>
      <c r="P65" s="355" t="str">
        <f>K72</f>
        <v>obj_00aa4#0026</v>
      </c>
      <c r="Q65" s="351" t="b">
        <f>L72</f>
        <v>1</v>
      </c>
      <c r="R65" s="359">
        <v>1</v>
      </c>
      <c r="S65" s="359">
        <v>1</v>
      </c>
      <c r="T65" s="104" t="e">
        <v>#N/A</v>
      </c>
      <c r="U65" s="104" t="e">
        <f>_xll.qlRateHelperQuoteName(T65)</f>
        <v>#VALUE!</v>
      </c>
      <c r="V65" s="349" t="e">
        <f>_xll.qlRateHelperRate(T65,_xll.ohTrigger(Trigger,TriggerSTD))</f>
        <v>#VALUE!</v>
      </c>
      <c r="W65" s="349" t="str">
        <f>IFERROR(_xll.qlFuturesRateHelperConvexityAdjustment(T65,Trigger),"--")</f>
        <v>--</v>
      </c>
      <c r="X65" s="105" t="e">
        <f>_xll.qlRateHelperEarliestDate(T65,Trigger)</f>
        <v>#VALUE!</v>
      </c>
      <c r="Y65" s="105" t="e">
        <f>_xll.qlRateHelperLatestDate(T65,Trigger)</f>
        <v>#VALUE!</v>
      </c>
      <c r="Z65" s="104" t="e">
        <v>#N/A</v>
      </c>
      <c r="AM65" s="408"/>
      <c r="AN65" s="408"/>
      <c r="AO65" s="408"/>
      <c r="AP65" s="408"/>
      <c r="AQ65" s="408"/>
      <c r="AR65" s="408"/>
      <c r="AS65" s="408"/>
      <c r="AT65" s="408"/>
      <c r="AU65" s="408"/>
      <c r="AV65" s="408"/>
      <c r="AW65" s="408"/>
      <c r="AX65" s="408"/>
      <c r="AY65" s="408"/>
      <c r="AZ65" s="412"/>
      <c r="BA65" s="412"/>
      <c r="BB65" s="412"/>
      <c r="BC65" s="411"/>
      <c r="BD65" s="411"/>
      <c r="BE65" s="408"/>
      <c r="BF65" s="408"/>
    </row>
    <row r="66" spans="1:58" s="84" customFormat="1" ht="11.25" customHeight="1" x14ac:dyDescent="0.2">
      <c r="A66" s="296" t="s">
        <v>243</v>
      </c>
      <c r="B66" s="329" t="str">
        <v>26Y</v>
      </c>
      <c r="C66" s="295" t="str">
        <v>34Y</v>
      </c>
      <c r="D66" s="295" t="str">
        <f>IF(DataSelect="Reference",$C66,$B66)</f>
        <v>34Y</v>
      </c>
      <c r="E66" s="295" t="s">
        <v>8</v>
      </c>
      <c r="F66" s="335" t="s">
        <v>9</v>
      </c>
      <c r="G66" s="295" t="s">
        <v>10</v>
      </c>
      <c r="H66" s="335" t="s">
        <v>11</v>
      </c>
      <c r="I66" s="336">
        <v>1.347735565E-2</v>
      </c>
      <c r="J66" s="336" t="str">
        <f>Currency&amp;"AB"&amp;SUBSTITUTE(SwapTenor,"M","R")&amp;B66&amp;"="</f>
        <v>EURAB6R26Y=</v>
      </c>
      <c r="K66" s="337" t="str">
        <f>IFERROR(_xll.qlSwapRateHelper2(,IF(DataSelect="Reference",$I66,J66),,$D66,Calendar,$G66,$F66,$H66,$K$33,0,E66,Discounting,Permanent,_xll.ohTrigger(Trigger,DataSelect),ObjectOverwrite),"--")</f>
        <v>obj_00aa1#0026</v>
      </c>
      <c r="L66" s="292" t="b">
        <f t="shared" si="9"/>
        <v>1</v>
      </c>
      <c r="N66" s="351" t="str">
        <f>A73</f>
        <v>SW</v>
      </c>
      <c r="O66" s="351" t="str">
        <f>B73</f>
        <v>33Y</v>
      </c>
      <c r="P66" s="355" t="str">
        <f>K73</f>
        <v>obj_00a84#0029</v>
      </c>
      <c r="Q66" s="351" t="b">
        <f>L73</f>
        <v>1</v>
      </c>
      <c r="R66" s="359">
        <v>1</v>
      </c>
      <c r="S66" s="359">
        <v>1</v>
      </c>
      <c r="T66" s="104" t="e">
        <v>#N/A</v>
      </c>
      <c r="U66" s="104" t="e">
        <f>_xll.qlRateHelperQuoteName(T66)</f>
        <v>#VALUE!</v>
      </c>
      <c r="V66" s="349" t="e">
        <f>_xll.qlRateHelperRate(T66,_xll.ohTrigger(Trigger,TriggerSTD))</f>
        <v>#VALUE!</v>
      </c>
      <c r="W66" s="349" t="str">
        <f>IFERROR(_xll.qlFuturesRateHelperConvexityAdjustment(T66,Trigger),"--")</f>
        <v>--</v>
      </c>
      <c r="X66" s="105" t="e">
        <f>_xll.qlRateHelperEarliestDate(T66,Trigger)</f>
        <v>#VALUE!</v>
      </c>
      <c r="Y66" s="105" t="e">
        <f>_xll.qlRateHelperLatestDate(T66,Trigger)</f>
        <v>#VALUE!</v>
      </c>
      <c r="Z66" s="104" t="e">
        <v>#N/A</v>
      </c>
      <c r="AM66" s="408"/>
      <c r="AN66" s="414"/>
      <c r="AO66" s="414"/>
      <c r="AP66" s="414"/>
      <c r="AQ66" s="414"/>
      <c r="AR66" s="414"/>
      <c r="AS66" s="414"/>
      <c r="AT66" s="414"/>
      <c r="AU66" s="414"/>
      <c r="AV66" s="414"/>
      <c r="AW66" s="414"/>
      <c r="AX66" s="408"/>
      <c r="AY66" s="408"/>
      <c r="AZ66" s="412"/>
      <c r="BA66" s="412"/>
      <c r="BB66" s="412"/>
      <c r="BC66" s="411"/>
      <c r="BD66" s="411"/>
      <c r="BE66" s="408"/>
      <c r="BF66" s="408"/>
    </row>
    <row r="67" spans="1:58" s="84" customFormat="1" ht="11.25" customHeight="1" x14ac:dyDescent="0.2">
      <c r="A67" s="296" t="s">
        <v>243</v>
      </c>
      <c r="B67" s="329" t="str">
        <v>27Y</v>
      </c>
      <c r="C67" s="295" t="str">
        <v>35Y</v>
      </c>
      <c r="D67" s="295" t="str">
        <f>IF(DataSelect="Reference",$C67,$B67)</f>
        <v>35Y</v>
      </c>
      <c r="E67" s="295" t="s">
        <v>8</v>
      </c>
      <c r="F67" s="335" t="s">
        <v>9</v>
      </c>
      <c r="G67" s="295" t="s">
        <v>10</v>
      </c>
      <c r="H67" s="335" t="s">
        <v>11</v>
      </c>
      <c r="I67" s="336">
        <v>1.3500000000000002E-2</v>
      </c>
      <c r="J67" s="336" t="str">
        <f>Currency&amp;"AB"&amp;SUBSTITUTE(SwapTenor,"M","R")&amp;B67&amp;"="</f>
        <v>EURAB6R27Y=</v>
      </c>
      <c r="K67" s="337" t="str">
        <f>IFERROR(_xll.qlSwapRateHelper2(,IF(DataSelect="Reference",$I67,J67),,$D67,Calendar,$G67,$F67,$H67,$K$33,0,E67,Discounting,Permanent,_xll.ohTrigger(Trigger,DataSelect),ObjectOverwrite),"--")</f>
        <v>obj_00a9a#0026</v>
      </c>
      <c r="L67" s="292" t="b">
        <f t="shared" si="9"/>
        <v>1</v>
      </c>
      <c r="N67" s="351" t="str">
        <f>A74</f>
        <v>SW</v>
      </c>
      <c r="O67" s="351" t="str">
        <f>B74</f>
        <v>34Y</v>
      </c>
      <c r="P67" s="355" t="str">
        <f>K74</f>
        <v>obj_00a82#0029</v>
      </c>
      <c r="Q67" s="351" t="b">
        <f>L74</f>
        <v>1</v>
      </c>
      <c r="R67" s="359">
        <v>1</v>
      </c>
      <c r="S67" s="359">
        <v>1</v>
      </c>
      <c r="T67" s="104" t="e">
        <v>#N/A</v>
      </c>
      <c r="U67" s="104" t="e">
        <f>_xll.qlRateHelperQuoteName(T67)</f>
        <v>#VALUE!</v>
      </c>
      <c r="V67" s="349" t="e">
        <f>_xll.qlRateHelperRate(T67,_xll.ohTrigger(Trigger,TriggerSTD))</f>
        <v>#VALUE!</v>
      </c>
      <c r="W67" s="349" t="str">
        <f>IFERROR(_xll.qlFuturesRateHelperConvexityAdjustment(T67,Trigger),"--")</f>
        <v>--</v>
      </c>
      <c r="X67" s="105" t="e">
        <f>_xll.qlRateHelperEarliestDate(T67,Trigger)</f>
        <v>#VALUE!</v>
      </c>
      <c r="Y67" s="105" t="e">
        <f>_xll.qlRateHelperLatestDate(T67,Trigger)</f>
        <v>#VALUE!</v>
      </c>
      <c r="Z67" s="104" t="e">
        <v>#N/A</v>
      </c>
      <c r="AM67" s="408"/>
      <c r="AN67" s="414"/>
      <c r="AO67" s="414"/>
      <c r="AP67" s="414"/>
      <c r="AQ67" s="414"/>
      <c r="AR67" s="414"/>
      <c r="AS67" s="414"/>
      <c r="AT67" s="414"/>
      <c r="AU67" s="414"/>
      <c r="AV67" s="414"/>
      <c r="AW67" s="414"/>
      <c r="AX67" s="408"/>
      <c r="AY67" s="408"/>
      <c r="AZ67" s="412"/>
      <c r="BA67" s="412"/>
      <c r="BB67" s="412"/>
      <c r="BC67" s="411"/>
      <c r="BD67" s="411"/>
      <c r="BE67" s="408"/>
      <c r="BF67" s="408"/>
    </row>
    <row r="68" spans="1:58" s="84" customFormat="1" ht="11.25" customHeight="1" x14ac:dyDescent="0.2">
      <c r="A68" s="296" t="s">
        <v>243</v>
      </c>
      <c r="B68" s="329" t="str">
        <v>28Y</v>
      </c>
      <c r="C68" s="295" t="str">
        <v>36Y</v>
      </c>
      <c r="D68" s="295" t="str">
        <f>IF(DataSelect="Reference",$C68,$B68)</f>
        <v>36Y</v>
      </c>
      <c r="E68" s="295" t="s">
        <v>8</v>
      </c>
      <c r="F68" s="335" t="s">
        <v>9</v>
      </c>
      <c r="G68" s="295" t="s">
        <v>10</v>
      </c>
      <c r="H68" s="335" t="s">
        <v>11</v>
      </c>
      <c r="I68" s="336">
        <v>1.351663705E-2</v>
      </c>
      <c r="J68" s="336" t="str">
        <f>Currency&amp;"AB"&amp;SUBSTITUTE(SwapTenor,"M","R")&amp;B68&amp;"="</f>
        <v>EURAB6R28Y=</v>
      </c>
      <c r="K68" s="337" t="str">
        <f>IFERROR(_xll.qlSwapRateHelper2(,IF(DataSelect="Reference",$I68,J68),,$D68,Calendar,$G68,$F68,$H68,$K$33,0,E68,Discounting,Permanent,_xll.ohTrigger(Trigger,DataSelect),ObjectOverwrite),"--")</f>
        <v>obj_00a9b#0026</v>
      </c>
      <c r="L68" s="292" t="b">
        <f t="shared" si="9"/>
        <v>1</v>
      </c>
      <c r="N68" s="351" t="str">
        <f>A75</f>
        <v>SW</v>
      </c>
      <c r="O68" s="351" t="str">
        <f>B75</f>
        <v>35Y</v>
      </c>
      <c r="P68" s="355" t="str">
        <f>K75</f>
        <v>obj_00aa5#0025</v>
      </c>
      <c r="Q68" s="351" t="b">
        <f>L75</f>
        <v>1</v>
      </c>
      <c r="R68" s="359">
        <v>1</v>
      </c>
      <c r="S68" s="359">
        <v>1</v>
      </c>
      <c r="T68" s="104" t="e">
        <v>#N/A</v>
      </c>
      <c r="U68" s="104" t="e">
        <f>_xll.qlRateHelperQuoteName(T68)</f>
        <v>#VALUE!</v>
      </c>
      <c r="V68" s="349" t="e">
        <f>_xll.qlRateHelperRate(T68,_xll.ohTrigger(Trigger,TriggerSTD))</f>
        <v>#VALUE!</v>
      </c>
      <c r="W68" s="349" t="str">
        <f>IFERROR(_xll.qlFuturesRateHelperConvexityAdjustment(T68,Trigger),"--")</f>
        <v>--</v>
      </c>
      <c r="X68" s="105" t="e">
        <f>_xll.qlRateHelperEarliestDate(T68,Trigger)</f>
        <v>#VALUE!</v>
      </c>
      <c r="Y68" s="105" t="e">
        <f>_xll.qlRateHelperLatestDate(T68,Trigger)</f>
        <v>#VALUE!</v>
      </c>
      <c r="Z68" s="104" t="e">
        <v>#N/A</v>
      </c>
      <c r="AM68" s="408"/>
      <c r="AN68" s="414"/>
      <c r="AO68" s="414"/>
      <c r="AP68" s="414"/>
      <c r="AQ68" s="414"/>
      <c r="AR68" s="414"/>
      <c r="AS68" s="414"/>
      <c r="AT68" s="414"/>
      <c r="AU68" s="414"/>
      <c r="AV68" s="414"/>
      <c r="AW68" s="414"/>
      <c r="AX68" s="408"/>
      <c r="AY68" s="408"/>
      <c r="AZ68" s="412"/>
      <c r="BA68" s="412"/>
      <c r="BB68" s="412"/>
      <c r="BC68" s="411"/>
      <c r="BD68" s="411"/>
      <c r="BE68" s="408"/>
      <c r="BF68" s="408"/>
    </row>
    <row r="69" spans="1:58" s="84" customFormat="1" ht="11.25" customHeight="1" x14ac:dyDescent="0.2">
      <c r="A69" s="296" t="s">
        <v>243</v>
      </c>
      <c r="B69" s="329" t="str">
        <v>29Y</v>
      </c>
      <c r="C69" s="295" t="str">
        <v>37Y</v>
      </c>
      <c r="D69" s="295" t="str">
        <f>IF(DataSelect="Reference",$C69,$B69)</f>
        <v>37Y</v>
      </c>
      <c r="E69" s="295" t="s">
        <v>8</v>
      </c>
      <c r="F69" s="335" t="s">
        <v>9</v>
      </c>
      <c r="G69" s="295" t="s">
        <v>10</v>
      </c>
      <c r="H69" s="335" t="s">
        <v>11</v>
      </c>
      <c r="I69" s="336">
        <v>1.352830335E-2</v>
      </c>
      <c r="J69" s="336" t="str">
        <f>Currency&amp;"AB"&amp;SUBSTITUTE(SwapTenor,"M","R")&amp;B69&amp;"="</f>
        <v>EURAB6R29Y=</v>
      </c>
      <c r="K69" s="337" t="str">
        <f>IFERROR(_xll.qlSwapRateHelper2(,IF(DataSelect="Reference",$I69,J69),,$D69,Calendar,$G69,$F69,$H69,$K$33,0,E69,Discounting,Permanent,_xll.ohTrigger(Trigger,DataSelect),ObjectOverwrite),"--")</f>
        <v>obj_00a97#0026</v>
      </c>
      <c r="L69" s="292" t="b">
        <f t="shared" si="9"/>
        <v>1</v>
      </c>
      <c r="N69" s="351" t="str">
        <f>A76</f>
        <v>SW</v>
      </c>
      <c r="O69" s="351" t="str">
        <f>B76</f>
        <v>36Y</v>
      </c>
      <c r="P69" s="355" t="str">
        <f>K76</f>
        <v>obj_00aa7#0025</v>
      </c>
      <c r="Q69" s="351" t="b">
        <f>L76</f>
        <v>1</v>
      </c>
      <c r="R69" s="359">
        <v>1</v>
      </c>
      <c r="S69" s="359">
        <v>1</v>
      </c>
      <c r="T69" s="104" t="e">
        <v>#N/A</v>
      </c>
      <c r="U69" s="104" t="e">
        <f>_xll.qlRateHelperQuoteName(T69)</f>
        <v>#VALUE!</v>
      </c>
      <c r="V69" s="349" t="e">
        <f>_xll.qlRateHelperRate(T69,_xll.ohTrigger(Trigger,TriggerSTD))</f>
        <v>#VALUE!</v>
      </c>
      <c r="W69" s="349" t="str">
        <f>IFERROR(_xll.qlFuturesRateHelperConvexityAdjustment(T69,Trigger),"--")</f>
        <v>--</v>
      </c>
      <c r="X69" s="105" t="e">
        <f>_xll.qlRateHelperEarliestDate(T69,Trigger)</f>
        <v>#VALUE!</v>
      </c>
      <c r="Y69" s="105" t="e">
        <f>_xll.qlRateHelperLatestDate(T69,Trigger)</f>
        <v>#VALUE!</v>
      </c>
      <c r="Z69" s="104" t="e">
        <v>#N/A</v>
      </c>
      <c r="AD69" s="92"/>
      <c r="AM69" s="408"/>
      <c r="AN69" s="414"/>
      <c r="AO69" s="414"/>
      <c r="AP69" s="414"/>
      <c r="AQ69" s="414"/>
      <c r="AR69" s="414"/>
      <c r="AS69" s="414"/>
      <c r="AT69" s="414"/>
      <c r="AU69" s="414"/>
      <c r="AV69" s="414"/>
      <c r="AW69" s="414"/>
      <c r="AX69" s="408"/>
      <c r="AY69" s="408"/>
      <c r="AZ69" s="412"/>
      <c r="BA69" s="412"/>
      <c r="BB69" s="412"/>
      <c r="BC69" s="411"/>
      <c r="BD69" s="411"/>
      <c r="BE69" s="408"/>
      <c r="BF69" s="408"/>
    </row>
    <row r="70" spans="1:58" s="84" customFormat="1" ht="11.25" customHeight="1" x14ac:dyDescent="0.2">
      <c r="A70" s="296" t="s">
        <v>243</v>
      </c>
      <c r="B70" s="329" t="str">
        <v>30Y</v>
      </c>
      <c r="C70" s="295" t="str">
        <v>38Y</v>
      </c>
      <c r="D70" s="295" t="str">
        <f>IF(DataSelect="Reference",$C70,$B70)</f>
        <v>38Y</v>
      </c>
      <c r="E70" s="295" t="s">
        <v>8</v>
      </c>
      <c r="F70" s="335" t="s">
        <v>9</v>
      </c>
      <c r="G70" s="295" t="s">
        <v>10</v>
      </c>
      <c r="H70" s="335" t="s">
        <v>11</v>
      </c>
      <c r="I70" s="336">
        <v>1.3533714210000001E-2</v>
      </c>
      <c r="J70" s="336" t="str">
        <f>Currency&amp;"AB"&amp;SUBSTITUTE(SwapTenor,"M","R")&amp;B70&amp;"="</f>
        <v>EURAB6R30Y=</v>
      </c>
      <c r="K70" s="337" t="str">
        <f>IFERROR(_xll.qlSwapRateHelper2(,IF(DataSelect="Reference",$I70,J70),,$D70,Calendar,$G70,$F70,$H70,$K$33,0,E70,Discounting,Permanent,_xll.ohTrigger(Trigger,DataSelect),ObjectOverwrite),"--")</f>
        <v>obj_00a96#0026</v>
      </c>
      <c r="L70" s="292" t="b">
        <f t="shared" si="9"/>
        <v>1</v>
      </c>
      <c r="N70" s="351" t="str">
        <f>A77</f>
        <v>SW</v>
      </c>
      <c r="O70" s="351" t="str">
        <f>B77</f>
        <v>37Y</v>
      </c>
      <c r="P70" s="355" t="str">
        <f>K77</f>
        <v>--</v>
      </c>
      <c r="Q70" s="351" t="b">
        <f>L77</f>
        <v>0</v>
      </c>
      <c r="R70" s="359">
        <v>1</v>
      </c>
      <c r="S70" s="359">
        <v>1</v>
      </c>
      <c r="T70" s="104" t="e">
        <v>#N/A</v>
      </c>
      <c r="U70" s="104" t="e">
        <f>_xll.qlRateHelperQuoteName(T70)</f>
        <v>#VALUE!</v>
      </c>
      <c r="V70" s="349" t="e">
        <f>_xll.qlRateHelperRate(T70,_xll.ohTrigger(Trigger,TriggerSTD))</f>
        <v>#VALUE!</v>
      </c>
      <c r="W70" s="349" t="str">
        <f>IFERROR(_xll.qlFuturesRateHelperConvexityAdjustment(T70,Trigger),"--")</f>
        <v>--</v>
      </c>
      <c r="X70" s="105" t="e">
        <f>_xll.qlRateHelperEarliestDate(T70,Trigger)</f>
        <v>#VALUE!</v>
      </c>
      <c r="Y70" s="105" t="e">
        <f>_xll.qlRateHelperLatestDate(T70,Trigger)</f>
        <v>#VALUE!</v>
      </c>
      <c r="Z70" s="104" t="e">
        <v>#N/A</v>
      </c>
      <c r="AD70" s="92"/>
      <c r="AM70" s="408"/>
      <c r="AN70" s="414"/>
      <c r="AO70" s="414"/>
      <c r="AP70" s="414"/>
      <c r="AQ70" s="414"/>
      <c r="AR70" s="414"/>
      <c r="AS70" s="414"/>
      <c r="AT70" s="414"/>
      <c r="AU70" s="414"/>
      <c r="AV70" s="414"/>
      <c r="AW70" s="414"/>
      <c r="AX70" s="408"/>
      <c r="AY70" s="408"/>
      <c r="AZ70" s="412"/>
      <c r="BA70" s="412"/>
      <c r="BB70" s="412"/>
      <c r="BC70" s="411"/>
      <c r="BD70" s="411"/>
      <c r="BE70" s="408"/>
      <c r="BF70" s="408"/>
    </row>
    <row r="71" spans="1:58" s="84" customFormat="1" ht="11.25" customHeight="1" x14ac:dyDescent="0.2">
      <c r="A71" s="296" t="s">
        <v>243</v>
      </c>
      <c r="B71" s="329" t="str">
        <v>31Y</v>
      </c>
      <c r="C71" s="295" t="str">
        <v>39Y</v>
      </c>
      <c r="D71" s="295" t="str">
        <f>IF(DataSelect="Reference",$C71,$B71)</f>
        <v>39Y</v>
      </c>
      <c r="E71" s="295" t="s">
        <v>8</v>
      </c>
      <c r="F71" s="335" t="s">
        <v>9</v>
      </c>
      <c r="G71" s="295" t="s">
        <v>10</v>
      </c>
      <c r="H71" s="335" t="s">
        <v>11</v>
      </c>
      <c r="I71" s="336">
        <v>1.353417447E-2</v>
      </c>
      <c r="J71" s="336" t="str">
        <f>Currency&amp;"AB"&amp;SUBSTITUTE(SwapTenor,"M","R")&amp;B71&amp;"="</f>
        <v>EURAB6R31Y=</v>
      </c>
      <c r="K71" s="337" t="str">
        <f>IFERROR(_xll.qlSwapRateHelper2(,IF(DataSelect="Reference",$I71,J71),,$D71,Calendar,$G71,$F71,$H71,$K$33,0,E71,Discounting,Permanent,_xll.ohTrigger(Trigger,DataSelect),ObjectOverwrite),"--")</f>
        <v>obj_00a95#0026</v>
      </c>
      <c r="L71" s="292" t="b">
        <f t="shared" si="9"/>
        <v>1</v>
      </c>
      <c r="N71" s="351" t="str">
        <f>A78</f>
        <v>SW</v>
      </c>
      <c r="O71" s="351" t="str">
        <f>B78</f>
        <v>38Y</v>
      </c>
      <c r="P71" s="355" t="str">
        <f>K78</f>
        <v>--</v>
      </c>
      <c r="Q71" s="351" t="b">
        <f>L78</f>
        <v>0</v>
      </c>
      <c r="R71" s="359">
        <v>1</v>
      </c>
      <c r="S71" s="359">
        <v>1</v>
      </c>
      <c r="T71" s="104" t="e">
        <v>#N/A</v>
      </c>
      <c r="U71" s="104" t="e">
        <f>_xll.qlRateHelperQuoteName(T71)</f>
        <v>#VALUE!</v>
      </c>
      <c r="V71" s="349" t="e">
        <f>_xll.qlRateHelperRate(T71,_xll.ohTrigger(Trigger,TriggerSTD))</f>
        <v>#VALUE!</v>
      </c>
      <c r="W71" s="349" t="str">
        <f>IFERROR(_xll.qlFuturesRateHelperConvexityAdjustment(T71,Trigger),"--")</f>
        <v>--</v>
      </c>
      <c r="X71" s="105" t="e">
        <f>_xll.qlRateHelperEarliestDate(T71,Trigger)</f>
        <v>#VALUE!</v>
      </c>
      <c r="Y71" s="105" t="e">
        <f>_xll.qlRateHelperLatestDate(T71,Trigger)</f>
        <v>#VALUE!</v>
      </c>
      <c r="Z71" s="104" t="e">
        <v>#N/A</v>
      </c>
      <c r="AD71" s="92"/>
      <c r="AM71" s="408"/>
      <c r="AN71" s="414"/>
      <c r="AO71" s="414"/>
      <c r="AP71" s="414"/>
      <c r="AQ71" s="414"/>
      <c r="AR71" s="414"/>
      <c r="AS71" s="414"/>
      <c r="AT71" s="414"/>
      <c r="AU71" s="414"/>
      <c r="AV71" s="414"/>
      <c r="AW71" s="414"/>
      <c r="AX71" s="408"/>
      <c r="AY71" s="408"/>
      <c r="AZ71" s="412"/>
      <c r="BA71" s="412"/>
      <c r="BB71" s="412"/>
      <c r="BC71" s="411"/>
      <c r="BD71" s="411"/>
      <c r="BE71" s="408"/>
      <c r="BF71" s="408"/>
    </row>
    <row r="72" spans="1:58" ht="11.25" customHeight="1" x14ac:dyDescent="0.25">
      <c r="A72" s="296" t="s">
        <v>243</v>
      </c>
      <c r="B72" s="329" t="str">
        <v>32Y</v>
      </c>
      <c r="C72" s="295" t="str">
        <v>40Y</v>
      </c>
      <c r="D72" s="295" t="str">
        <f>IF(DataSelect="Reference",$C72,$B72)</f>
        <v>40Y</v>
      </c>
      <c r="E72" s="295" t="s">
        <v>8</v>
      </c>
      <c r="F72" s="335" t="s">
        <v>9</v>
      </c>
      <c r="G72" s="295" t="s">
        <v>10</v>
      </c>
      <c r="H72" s="335" t="s">
        <v>11</v>
      </c>
      <c r="I72" s="336">
        <v>1.353E-2</v>
      </c>
      <c r="J72" s="336" t="str">
        <f>Currency&amp;"AB"&amp;SUBSTITUTE(SwapTenor,"M","R")&amp;B72&amp;"="</f>
        <v>EURAB6R32Y=</v>
      </c>
      <c r="K72" s="337" t="str">
        <f>IFERROR(_xll.qlSwapRateHelper2(,IF(DataSelect="Reference",$I72,J72),,$D72,Calendar,$G72,$F72,$H72,$K$33,0,E72,Discounting,Permanent,_xll.ohTrigger(Trigger,DataSelect),ObjectOverwrite),"--")</f>
        <v>obj_00aa4#0026</v>
      </c>
      <c r="L72" s="292" t="b">
        <f t="shared" si="9"/>
        <v>1</v>
      </c>
      <c r="M72" s="84"/>
      <c r="N72" s="351" t="str">
        <f>A79</f>
        <v>SW</v>
      </c>
      <c r="O72" s="351" t="str">
        <f>B79</f>
        <v>39Y</v>
      </c>
      <c r="P72" s="355" t="str">
        <f>K79</f>
        <v>--</v>
      </c>
      <c r="Q72" s="351" t="b">
        <f>L79</f>
        <v>0</v>
      </c>
      <c r="R72" s="359">
        <v>1</v>
      </c>
      <c r="S72" s="359">
        <v>1</v>
      </c>
      <c r="T72" s="106" t="e">
        <v>#N/A</v>
      </c>
      <c r="U72" s="104" t="e">
        <f>_xll.qlRateHelperQuoteName(T72)</f>
        <v>#VALUE!</v>
      </c>
      <c r="V72" s="361" t="e">
        <f>_xll.qlRateHelperRate(T72,_xll.ohTrigger(Trigger,TriggerSTD))</f>
        <v>#VALUE!</v>
      </c>
      <c r="W72" s="106" t="str">
        <f>IFERROR(_xll.qlFuturesRateHelperConvexityAdjustment(T72,Trigger),"--")</f>
        <v>--</v>
      </c>
      <c r="X72" s="106" t="e">
        <f>_xll.qlRateHelperEarliestDate(T72,Trigger)</f>
        <v>#VALUE!</v>
      </c>
      <c r="Y72" s="106" t="e">
        <f>_xll.qlRateHelperLatestDate(T72,Trigger)</f>
        <v>#VALUE!</v>
      </c>
      <c r="Z72" s="106" t="e">
        <v>#N/A</v>
      </c>
      <c r="AY72" s="408"/>
      <c r="AZ72" s="412"/>
      <c r="BA72" s="412"/>
      <c r="BB72" s="412"/>
      <c r="BC72" s="411"/>
      <c r="BD72" s="411"/>
    </row>
    <row r="73" spans="1:58" ht="11.25" customHeight="1" x14ac:dyDescent="0.25">
      <c r="A73" s="296" t="s">
        <v>243</v>
      </c>
      <c r="B73" s="329" t="str">
        <v>33Y</v>
      </c>
      <c r="C73" s="295" t="str">
        <v>50Y</v>
      </c>
      <c r="D73" s="295" t="str">
        <f>IF(DataSelect="Reference",$C73,$B73)</f>
        <v>50Y</v>
      </c>
      <c r="E73" s="295" t="s">
        <v>8</v>
      </c>
      <c r="F73" s="335" t="s">
        <v>9</v>
      </c>
      <c r="G73" s="295" t="s">
        <v>10</v>
      </c>
      <c r="H73" s="335" t="s">
        <v>11</v>
      </c>
      <c r="I73" s="336">
        <v>1.3080000000000001E-2</v>
      </c>
      <c r="J73" s="336" t="str">
        <f>Currency&amp;"AB"&amp;SUBSTITUTE(SwapTenor,"M","R")&amp;B73&amp;"="</f>
        <v>EURAB6R33Y=</v>
      </c>
      <c r="K73" s="337" t="str">
        <f>IFERROR(_xll.qlSwapRateHelper2(,IF(DataSelect="Reference",$I73,J73),,$D73,Calendar,$G73,$F73,$H73,$K$33,0,E73,Discounting,Permanent,_xll.ohTrigger(Trigger,DataSelect),ObjectOverwrite),"--")</f>
        <v>obj_00a84#0029</v>
      </c>
      <c r="L73" s="292" t="b">
        <f t="shared" si="9"/>
        <v>1</v>
      </c>
      <c r="M73" s="84"/>
      <c r="N73" s="351" t="str">
        <f>A80</f>
        <v>SW</v>
      </c>
      <c r="O73" s="351" t="str">
        <f>B80</f>
        <v>40Y</v>
      </c>
      <c r="P73" s="355" t="str">
        <f>K80</f>
        <v>--</v>
      </c>
      <c r="Q73" s="351" t="b">
        <f>L80</f>
        <v>0</v>
      </c>
      <c r="R73" s="359">
        <v>1</v>
      </c>
      <c r="S73" s="359">
        <v>1</v>
      </c>
      <c r="T73" s="106" t="e">
        <v>#N/A</v>
      </c>
      <c r="U73" s="104" t="e">
        <f>_xll.qlRateHelperQuoteName(T73)</f>
        <v>#VALUE!</v>
      </c>
      <c r="V73" s="361" t="e">
        <f>_xll.qlRateHelperRate(T73,_xll.ohTrigger(Trigger,TriggerSTD))</f>
        <v>#VALUE!</v>
      </c>
      <c r="W73" s="106" t="str">
        <f>IFERROR(_xll.qlFuturesRateHelperConvexityAdjustment(T73,Trigger),"--")</f>
        <v>--</v>
      </c>
      <c r="X73" s="106" t="e">
        <f>_xll.qlRateHelperEarliestDate(T73,Trigger)</f>
        <v>#VALUE!</v>
      </c>
      <c r="Y73" s="106" t="e">
        <f>_xll.qlRateHelperLatestDate(T73,Trigger)</f>
        <v>#VALUE!</v>
      </c>
      <c r="Z73" s="106" t="e">
        <v>#N/A</v>
      </c>
      <c r="AY73" s="408"/>
      <c r="AZ73" s="412"/>
      <c r="BA73" s="412"/>
      <c r="BB73" s="412"/>
      <c r="BC73" s="411"/>
      <c r="BD73" s="411"/>
    </row>
    <row r="74" spans="1:58" ht="11.25" customHeight="1" x14ac:dyDescent="0.25">
      <c r="A74" s="296" t="s">
        <v>243</v>
      </c>
      <c r="B74" s="329" t="str">
        <v>34Y</v>
      </c>
      <c r="C74" s="295" t="str">
        <v>60Y</v>
      </c>
      <c r="D74" s="295" t="str">
        <f>IF(DataSelect="Reference",$C74,$B74)</f>
        <v>60Y</v>
      </c>
      <c r="E74" s="295" t="s">
        <v>8</v>
      </c>
      <c r="F74" s="335" t="s">
        <v>9</v>
      </c>
      <c r="G74" s="295" t="s">
        <v>10</v>
      </c>
      <c r="H74" s="335" t="s">
        <v>11</v>
      </c>
      <c r="I74" s="336">
        <v>1.2929999999999999E-2</v>
      </c>
      <c r="J74" s="336" t="str">
        <f>Currency&amp;"AB"&amp;SUBSTITUTE(SwapTenor,"M","R")&amp;B74&amp;"="</f>
        <v>EURAB6R34Y=</v>
      </c>
      <c r="K74" s="337" t="str">
        <f>IFERROR(_xll.qlSwapRateHelper2(,IF(DataSelect="Reference",$I74,J74),,$D74,Calendar,$G74,$F74,$H74,$K$33,0,E74,Discounting,Permanent,_xll.ohTrigger(Trigger,DataSelect),ObjectOverwrite),"--")</f>
        <v>obj_00a82#0029</v>
      </c>
      <c r="L74" s="292" t="b">
        <f t="shared" si="9"/>
        <v>1</v>
      </c>
      <c r="M74" s="84"/>
      <c r="N74" s="351" t="str">
        <f>A81</f>
        <v>SW</v>
      </c>
      <c r="O74" s="351" t="str">
        <f>B81</f>
        <v>41Y</v>
      </c>
      <c r="P74" s="355" t="str">
        <f>K81</f>
        <v>--</v>
      </c>
      <c r="Q74" s="351" t="b">
        <f>L81</f>
        <v>0</v>
      </c>
      <c r="R74" s="359">
        <v>1</v>
      </c>
      <c r="S74" s="359">
        <v>1</v>
      </c>
      <c r="T74" s="106" t="e">
        <v>#N/A</v>
      </c>
      <c r="U74" s="104" t="e">
        <f>_xll.qlRateHelperQuoteName(T74)</f>
        <v>#VALUE!</v>
      </c>
      <c r="V74" s="361" t="e">
        <f>_xll.qlRateHelperRate(T74,_xll.ohTrigger(Trigger,TriggerSTD))</f>
        <v>#VALUE!</v>
      </c>
      <c r="W74" s="106" t="str">
        <f>IFERROR(_xll.qlFuturesRateHelperConvexityAdjustment(T74,Trigger),"--")</f>
        <v>--</v>
      </c>
      <c r="X74" s="106" t="e">
        <f>_xll.qlRateHelperEarliestDate(T74,Trigger)</f>
        <v>#VALUE!</v>
      </c>
      <c r="Y74" s="106" t="e">
        <f>_xll.qlRateHelperLatestDate(T74,Trigger)</f>
        <v>#VALUE!</v>
      </c>
      <c r="Z74" s="106" t="e">
        <v>#N/A</v>
      </c>
      <c r="AY74" s="408"/>
      <c r="AZ74" s="412"/>
      <c r="BA74" s="412"/>
      <c r="BB74" s="412"/>
      <c r="BC74" s="411"/>
      <c r="BD74" s="411"/>
    </row>
    <row r="75" spans="1:58" ht="11.25" customHeight="1" x14ac:dyDescent="0.25">
      <c r="A75" s="296" t="s">
        <v>243</v>
      </c>
      <c r="B75" s="329" t="str">
        <v>35Y</v>
      </c>
      <c r="C75" s="295" t="str">
        <v>50Y</v>
      </c>
      <c r="D75" s="295" t="str">
        <f>IF(DataSelect="Reference",$C75,$B75)</f>
        <v>50Y</v>
      </c>
      <c r="E75" s="295" t="s">
        <v>8</v>
      </c>
      <c r="F75" s="335" t="s">
        <v>9</v>
      </c>
      <c r="G75" s="295" t="s">
        <v>10</v>
      </c>
      <c r="H75" s="335" t="s">
        <v>11</v>
      </c>
      <c r="I75" s="336">
        <v>8.0099999999999998E-3</v>
      </c>
      <c r="J75" s="336" t="str">
        <f>Currency&amp;"AB"&amp;SUBSTITUTE(SwapTenor,"M","R")&amp;B75&amp;"="</f>
        <v>EURAB6R35Y=</v>
      </c>
      <c r="K75" s="337" t="str">
        <f>IFERROR(_xll.qlSwapRateHelper2(,IF(DataSelect="Reference",$I75,J75),,$D75,Calendar,$G75,$F75,$H75,$K$33,0,E75,Discounting,Permanent,_xll.ohTrigger(Trigger,DataSelect),ObjectOverwrite),"--")</f>
        <v>obj_00aa5#0025</v>
      </c>
      <c r="L75" s="292" t="b">
        <f t="shared" si="9"/>
        <v>1</v>
      </c>
      <c r="M75" s="84"/>
      <c r="N75" s="351" t="str">
        <f>A82</f>
        <v>SW</v>
      </c>
      <c r="O75" s="351" t="str">
        <f>B82</f>
        <v>42Y</v>
      </c>
      <c r="P75" s="355" t="str">
        <f>K82</f>
        <v>--</v>
      </c>
      <c r="Q75" s="351" t="b">
        <f>L82</f>
        <v>0</v>
      </c>
      <c r="R75" s="359">
        <v>1</v>
      </c>
      <c r="S75" s="359">
        <v>1</v>
      </c>
      <c r="T75" s="106" t="e">
        <v>#N/A</v>
      </c>
      <c r="U75" s="104" t="e">
        <f>_xll.qlRateHelperQuoteName(T75)</f>
        <v>#VALUE!</v>
      </c>
      <c r="V75" s="361" t="e">
        <f>_xll.qlRateHelperRate(T75,_xll.ohTrigger(Trigger,TriggerSTD))</f>
        <v>#VALUE!</v>
      </c>
      <c r="W75" s="106" t="str">
        <f>IFERROR(_xll.qlFuturesRateHelperConvexityAdjustment(T75,Trigger),"--")</f>
        <v>--</v>
      </c>
      <c r="X75" s="106" t="e">
        <f>_xll.qlRateHelperEarliestDate(T75,Trigger)</f>
        <v>#VALUE!</v>
      </c>
      <c r="Y75" s="106" t="e">
        <f>_xll.qlRateHelperLatestDate(T75,Trigger)</f>
        <v>#VALUE!</v>
      </c>
      <c r="Z75" s="106" t="e">
        <v>#N/A</v>
      </c>
      <c r="AY75" s="408"/>
      <c r="AZ75" s="412"/>
      <c r="BA75" s="412"/>
      <c r="BB75" s="412"/>
      <c r="BC75" s="411"/>
      <c r="BD75" s="411"/>
    </row>
    <row r="76" spans="1:58" ht="11.25" customHeight="1" x14ac:dyDescent="0.25">
      <c r="A76" s="296" t="s">
        <v>243</v>
      </c>
      <c r="B76" s="329" t="str">
        <v>36Y</v>
      </c>
      <c r="C76" s="295" t="str">
        <v>60Y</v>
      </c>
      <c r="D76" s="295" t="str">
        <f>IF(DataSelect="Reference",$C76,$B76)</f>
        <v>60Y</v>
      </c>
      <c r="E76" s="295" t="s">
        <v>8</v>
      </c>
      <c r="F76" s="335" t="s">
        <v>9</v>
      </c>
      <c r="G76" s="295" t="s">
        <v>10</v>
      </c>
      <c r="H76" s="335" t="s">
        <v>11</v>
      </c>
      <c r="I76" s="336">
        <v>7.8600000000000007E-3</v>
      </c>
      <c r="J76" s="336" t="str">
        <f>Currency&amp;"AB"&amp;SUBSTITUTE(SwapTenor,"M","R")&amp;B76&amp;"="</f>
        <v>EURAB6R36Y=</v>
      </c>
      <c r="K76" s="337" t="str">
        <f>IFERROR(_xll.qlSwapRateHelper2(,IF(DataSelect="Reference",$I76,J76),,$D76,Calendar,$G76,$F76,$H76,$K$33,0,E76,Discounting,Permanent,_xll.ohTrigger(Trigger,DataSelect),ObjectOverwrite),"--")</f>
        <v>obj_00aa7#0025</v>
      </c>
      <c r="L76" s="292" t="b">
        <f t="shared" si="9"/>
        <v>1</v>
      </c>
      <c r="M76" s="84"/>
      <c r="N76" s="351" t="str">
        <f>A83</f>
        <v>SW</v>
      </c>
      <c r="O76" s="351" t="str">
        <f>B83</f>
        <v>43Y</v>
      </c>
      <c r="P76" s="355" t="str">
        <f>K83</f>
        <v>--</v>
      </c>
      <c r="Q76" s="351" t="b">
        <f>L83</f>
        <v>0</v>
      </c>
      <c r="R76" s="359">
        <v>1</v>
      </c>
      <c r="S76" s="359">
        <v>1</v>
      </c>
      <c r="T76" s="106" t="e">
        <v>#N/A</v>
      </c>
      <c r="U76" s="104" t="e">
        <f>_xll.qlRateHelperQuoteName(T76)</f>
        <v>#VALUE!</v>
      </c>
      <c r="V76" s="361" t="e">
        <f>_xll.qlRateHelperRate(T76,_xll.ohTrigger(Trigger,TriggerSTD))</f>
        <v>#VALUE!</v>
      </c>
      <c r="W76" s="106" t="str">
        <f>IFERROR(_xll.qlFuturesRateHelperConvexityAdjustment(T76,Trigger),"--")</f>
        <v>--</v>
      </c>
      <c r="X76" s="106" t="e">
        <f>_xll.qlRateHelperEarliestDate(T76,Trigger)</f>
        <v>#VALUE!</v>
      </c>
      <c r="Y76" s="106" t="e">
        <f>_xll.qlRateHelperLatestDate(T76,Trigger)</f>
        <v>#VALUE!</v>
      </c>
      <c r="Z76" s="106" t="e">
        <v>#N/A</v>
      </c>
      <c r="AY76" s="408"/>
      <c r="AZ76" s="412"/>
      <c r="BA76" s="412"/>
      <c r="BB76" s="412"/>
      <c r="BC76" s="411"/>
      <c r="BD76" s="411"/>
    </row>
    <row r="77" spans="1:58" ht="11.25" customHeight="1" x14ac:dyDescent="0.25">
      <c r="A77" s="296" t="s">
        <v>243</v>
      </c>
      <c r="B77" s="329" t="str">
        <v>37Y</v>
      </c>
      <c r="C77" s="295" t="e">
        <v>#N/A</v>
      </c>
      <c r="D77" s="295" t="e">
        <f>IF(DataSelect="Reference",$C77,$B77)</f>
        <v>#N/A</v>
      </c>
      <c r="E77" s="295" t="s">
        <v>8</v>
      </c>
      <c r="F77" s="335" t="s">
        <v>9</v>
      </c>
      <c r="G77" s="295" t="s">
        <v>10</v>
      </c>
      <c r="H77" s="335" t="s">
        <v>11</v>
      </c>
      <c r="I77" s="336" t="e">
        <v>#N/A</v>
      </c>
      <c r="J77" s="336" t="str">
        <f>Currency&amp;"AB"&amp;SUBSTITUTE(SwapTenor,"M","R")&amp;B77&amp;"="</f>
        <v>EURAB6R37Y=</v>
      </c>
      <c r="K77" s="337" t="str">
        <f>IFERROR(_xll.qlSwapRateHelper2(,IF(DataSelect="Reference",$I77,J77),,$D77,Calendar,$G77,$F77,$H77,$K$33,0,E77,Discounting,Permanent,_xll.ohTrigger(Trigger,DataSelect),ObjectOverwrite),"--")</f>
        <v>--</v>
      </c>
      <c r="L77" s="292" t="b">
        <f t="shared" si="9"/>
        <v>0</v>
      </c>
      <c r="M77" s="84"/>
      <c r="N77" s="351" t="str">
        <f>A84</f>
        <v>SW</v>
      </c>
      <c r="O77" s="351" t="str">
        <f>B84</f>
        <v>44Y</v>
      </c>
      <c r="P77" s="355" t="str">
        <f>K84</f>
        <v>--</v>
      </c>
      <c r="Q77" s="351" t="b">
        <f>L84</f>
        <v>0</v>
      </c>
      <c r="R77" s="359">
        <v>1</v>
      </c>
      <c r="S77" s="359">
        <v>1</v>
      </c>
      <c r="T77" s="106" t="e">
        <v>#N/A</v>
      </c>
      <c r="U77" s="104" t="e">
        <f>_xll.qlRateHelperQuoteName(T77)</f>
        <v>#VALUE!</v>
      </c>
      <c r="V77" s="361" t="e">
        <f>_xll.qlRateHelperRate(T77,_xll.ohTrigger(Trigger,TriggerSTD))</f>
        <v>#VALUE!</v>
      </c>
      <c r="W77" s="106" t="str">
        <f>IFERROR(_xll.qlFuturesRateHelperConvexityAdjustment(T77,Trigger),"--")</f>
        <v>--</v>
      </c>
      <c r="X77" s="106" t="e">
        <f>_xll.qlRateHelperEarliestDate(T77,Trigger)</f>
        <v>#VALUE!</v>
      </c>
      <c r="Y77" s="106" t="e">
        <f>_xll.qlRateHelperLatestDate(T77,Trigger)</f>
        <v>#VALUE!</v>
      </c>
      <c r="Z77" s="106" t="e">
        <v>#N/A</v>
      </c>
      <c r="AY77" s="408"/>
      <c r="AZ77" s="412"/>
      <c r="BA77" s="412"/>
      <c r="BB77" s="412"/>
      <c r="BC77" s="411"/>
      <c r="BD77" s="411"/>
    </row>
    <row r="78" spans="1:58" ht="11.25" customHeight="1" x14ac:dyDescent="0.25">
      <c r="A78" s="296" t="s">
        <v>243</v>
      </c>
      <c r="B78" s="329" t="str">
        <v>38Y</v>
      </c>
      <c r="C78" s="295" t="e">
        <v>#N/A</v>
      </c>
      <c r="D78" s="295" t="e">
        <f>IF(DataSelect="Reference",$C78,$B78)</f>
        <v>#N/A</v>
      </c>
      <c r="E78" s="295" t="s">
        <v>8</v>
      </c>
      <c r="F78" s="335" t="s">
        <v>9</v>
      </c>
      <c r="G78" s="295" t="s">
        <v>10</v>
      </c>
      <c r="H78" s="335" t="s">
        <v>11</v>
      </c>
      <c r="I78" s="336" t="e">
        <v>#N/A</v>
      </c>
      <c r="J78" s="336" t="str">
        <f>Currency&amp;"AB"&amp;SUBSTITUTE(SwapTenor,"M","R")&amp;B78&amp;"="</f>
        <v>EURAB6R38Y=</v>
      </c>
      <c r="K78" s="337" t="str">
        <f>IFERROR(_xll.qlSwapRateHelper2(,IF(DataSelect="Reference",$I78,J78),,$D78,Calendar,$G78,$F78,$H78,$K$33,0,E78,Discounting,Permanent,_xll.ohTrigger(Trigger,DataSelect),ObjectOverwrite),"--")</f>
        <v>--</v>
      </c>
      <c r="L78" s="292" t="b">
        <f t="shared" si="9"/>
        <v>0</v>
      </c>
      <c r="M78" s="84"/>
      <c r="N78" s="351" t="str">
        <f>A85</f>
        <v>SW</v>
      </c>
      <c r="O78" s="351" t="str">
        <f>B85</f>
        <v>45Y</v>
      </c>
      <c r="P78" s="355" t="str">
        <f>K85</f>
        <v>--</v>
      </c>
      <c r="Q78" s="351" t="b">
        <f>L85</f>
        <v>0</v>
      </c>
      <c r="R78" s="359">
        <v>1</v>
      </c>
      <c r="S78" s="359">
        <v>1</v>
      </c>
      <c r="T78" s="106" t="e">
        <v>#N/A</v>
      </c>
      <c r="U78" s="104" t="e">
        <f>_xll.qlRateHelperQuoteName(T78)</f>
        <v>#VALUE!</v>
      </c>
      <c r="V78" s="361" t="e">
        <f>_xll.qlRateHelperRate(T78,_xll.ohTrigger(Trigger,TriggerSTD))</f>
        <v>#VALUE!</v>
      </c>
      <c r="W78" s="106" t="str">
        <f>IFERROR(_xll.qlFuturesRateHelperConvexityAdjustment(T78,Trigger),"--")</f>
        <v>--</v>
      </c>
      <c r="X78" s="106" t="e">
        <f>_xll.qlRateHelperEarliestDate(T78,Trigger)</f>
        <v>#VALUE!</v>
      </c>
      <c r="Y78" s="106" t="e">
        <f>_xll.qlRateHelperLatestDate(T78,Trigger)</f>
        <v>#VALUE!</v>
      </c>
      <c r="Z78" s="106" t="e">
        <v>#N/A</v>
      </c>
      <c r="AY78" s="408"/>
      <c r="AZ78" s="412"/>
      <c r="BA78" s="412"/>
      <c r="BB78" s="412"/>
      <c r="BC78" s="411"/>
      <c r="BD78" s="411"/>
    </row>
    <row r="79" spans="1:58" ht="11.25" customHeight="1" x14ac:dyDescent="0.25">
      <c r="A79" s="296" t="s">
        <v>243</v>
      </c>
      <c r="B79" s="329" t="str">
        <v>39Y</v>
      </c>
      <c r="C79" s="295" t="e">
        <v>#N/A</v>
      </c>
      <c r="D79" s="295" t="e">
        <f>IF(DataSelect="Reference",$C79,$B79)</f>
        <v>#N/A</v>
      </c>
      <c r="E79" s="295" t="s">
        <v>8</v>
      </c>
      <c r="F79" s="335" t="s">
        <v>9</v>
      </c>
      <c r="G79" s="295" t="s">
        <v>10</v>
      </c>
      <c r="H79" s="335" t="s">
        <v>11</v>
      </c>
      <c r="I79" s="336" t="e">
        <v>#N/A</v>
      </c>
      <c r="J79" s="336" t="str">
        <f>Currency&amp;"AB"&amp;SUBSTITUTE(SwapTenor,"M","R")&amp;B79&amp;"="</f>
        <v>EURAB6R39Y=</v>
      </c>
      <c r="K79" s="337" t="str">
        <f>IFERROR(_xll.qlSwapRateHelper2(,IF(DataSelect="Reference",$I79,J79),,$D79,Calendar,$G79,$F79,$H79,$K$33,0,E79,Discounting,Permanent,_xll.ohTrigger(Trigger,DataSelect),ObjectOverwrite),"--")</f>
        <v>--</v>
      </c>
      <c r="L79" s="292" t="b">
        <f t="shared" si="9"/>
        <v>0</v>
      </c>
      <c r="N79" s="351" t="str">
        <f>A86</f>
        <v>SW</v>
      </c>
      <c r="O79" s="351" t="str">
        <f>B86</f>
        <v>46Y</v>
      </c>
      <c r="P79" s="355" t="str">
        <f>K86</f>
        <v>--</v>
      </c>
      <c r="Q79" s="351" t="b">
        <f>L86</f>
        <v>0</v>
      </c>
      <c r="R79" s="359">
        <v>1</v>
      </c>
      <c r="S79" s="359">
        <v>1</v>
      </c>
      <c r="T79" s="106" t="e">
        <v>#N/A</v>
      </c>
      <c r="U79" s="104" t="e">
        <f>_xll.qlRateHelperQuoteName(T79)</f>
        <v>#VALUE!</v>
      </c>
      <c r="V79" s="361" t="e">
        <f>_xll.qlRateHelperRate(T79,_xll.ohTrigger(Trigger,TriggerSTD))</f>
        <v>#VALUE!</v>
      </c>
      <c r="W79" s="106" t="str">
        <f>IFERROR(_xll.qlFuturesRateHelperConvexityAdjustment(T79,Trigger),"--")</f>
        <v>--</v>
      </c>
      <c r="X79" s="106" t="e">
        <f>_xll.qlRateHelperEarliestDate(T79,Trigger)</f>
        <v>#VALUE!</v>
      </c>
      <c r="Y79" s="106" t="e">
        <f>_xll.qlRateHelperLatestDate(T79,Trigger)</f>
        <v>#VALUE!</v>
      </c>
      <c r="Z79" s="106" t="e">
        <v>#N/A</v>
      </c>
      <c r="AY79" s="408"/>
      <c r="AZ79" s="412"/>
      <c r="BA79" s="412"/>
      <c r="BB79" s="412"/>
      <c r="BC79" s="411"/>
      <c r="BD79" s="411"/>
    </row>
    <row r="80" spans="1:58" ht="11.25" customHeight="1" x14ac:dyDescent="0.25">
      <c r="A80" s="106" t="s">
        <v>243</v>
      </c>
      <c r="B80" s="344" t="str">
        <v>40Y</v>
      </c>
      <c r="C80" s="106" t="e">
        <v>#N/A</v>
      </c>
      <c r="D80" s="339" t="e">
        <f>IF(DataSelect="Reference",$C80,$B80)</f>
        <v>#N/A</v>
      </c>
      <c r="E80" s="339" t="s">
        <v>8</v>
      </c>
      <c r="F80" s="335" t="s">
        <v>9</v>
      </c>
      <c r="G80" s="295" t="s">
        <v>10</v>
      </c>
      <c r="H80" s="335" t="s">
        <v>11</v>
      </c>
      <c r="I80" s="340" t="e">
        <v>#N/A</v>
      </c>
      <c r="J80" s="340" t="str">
        <f>Currency&amp;"AB"&amp;SUBSTITUTE(SwapTenor,"M","R")&amp;B80&amp;"="</f>
        <v>EURAB6R40Y=</v>
      </c>
      <c r="K80" s="106" t="str">
        <f>IFERROR(_xll.qlSwapRateHelper2(,IF(DataSelect="Reference",$I80,J80),,$D80,Calendar,$G80,$F80,$H80,$K$33,0,E80,Discounting,Permanent,_xll.ohTrigger(Trigger,DataSelect),ObjectOverwrite),"--")</f>
        <v>--</v>
      </c>
      <c r="L80" s="339" t="b">
        <f t="shared" si="9"/>
        <v>0</v>
      </c>
      <c r="N80" s="351" t="str">
        <f>A87</f>
        <v>SW</v>
      </c>
      <c r="O80" s="351" t="str">
        <f>B87</f>
        <v>47Y</v>
      </c>
      <c r="P80" s="355" t="str">
        <f>K87</f>
        <v>--</v>
      </c>
      <c r="Q80" s="351" t="b">
        <f>L87</f>
        <v>0</v>
      </c>
      <c r="R80" s="359">
        <v>1</v>
      </c>
      <c r="S80" s="359">
        <v>1</v>
      </c>
      <c r="T80" s="106" t="e">
        <v>#N/A</v>
      </c>
      <c r="U80" s="104" t="e">
        <f>_xll.qlRateHelperQuoteName(T80)</f>
        <v>#VALUE!</v>
      </c>
      <c r="V80" s="361" t="e">
        <f>_xll.qlRateHelperRate(T80,_xll.ohTrigger(Trigger,TriggerSTD))</f>
        <v>#VALUE!</v>
      </c>
      <c r="W80" s="106" t="str">
        <f>IFERROR(_xll.qlFuturesRateHelperConvexityAdjustment(T80,Trigger),"--")</f>
        <v>--</v>
      </c>
      <c r="X80" s="106" t="e">
        <f>_xll.qlRateHelperEarliestDate(T80,Trigger)</f>
        <v>#VALUE!</v>
      </c>
      <c r="Y80" s="106" t="e">
        <f>_xll.qlRateHelperLatestDate(T80,Trigger)</f>
        <v>#VALUE!</v>
      </c>
      <c r="Z80" s="106" t="e">
        <v>#N/A</v>
      </c>
      <c r="AY80" s="408"/>
      <c r="AZ80" s="412"/>
      <c r="BA80" s="412"/>
      <c r="BB80" s="412"/>
      <c r="BC80" s="411"/>
      <c r="BD80" s="411"/>
    </row>
    <row r="81" spans="1:56" ht="11.25" customHeight="1" x14ac:dyDescent="0.25">
      <c r="A81" s="106" t="s">
        <v>243</v>
      </c>
      <c r="B81" s="344" t="str">
        <v>41Y</v>
      </c>
      <c r="C81" s="106" t="e">
        <v>#N/A</v>
      </c>
      <c r="D81" s="339" t="e">
        <f>IF(DataSelect="Reference",$C81,$B81)</f>
        <v>#N/A</v>
      </c>
      <c r="E81" s="339" t="s">
        <v>8</v>
      </c>
      <c r="F81" s="335" t="s">
        <v>9</v>
      </c>
      <c r="G81" s="295" t="s">
        <v>10</v>
      </c>
      <c r="H81" s="335" t="s">
        <v>11</v>
      </c>
      <c r="I81" s="340" t="e">
        <v>#N/A</v>
      </c>
      <c r="J81" s="340" t="str">
        <f>Currency&amp;"AB"&amp;SUBSTITUTE(SwapTenor,"M","R")&amp;B81&amp;"="</f>
        <v>EURAB6R41Y=</v>
      </c>
      <c r="K81" s="106" t="str">
        <f>IFERROR(_xll.qlSwapRateHelper2(,IF(DataSelect="Reference",$I81,J81),,$D81,Calendar,$G81,$F81,$H81,$K$33,0,E81,Discounting,Permanent,_xll.ohTrigger(Trigger,DataSelect),ObjectOverwrite),"--")</f>
        <v>--</v>
      </c>
      <c r="L81" s="339" t="b">
        <f t="shared" si="9"/>
        <v>0</v>
      </c>
      <c r="N81" s="351" t="str">
        <f>A88</f>
        <v>SW</v>
      </c>
      <c r="O81" s="351" t="str">
        <f>B88</f>
        <v>48Y</v>
      </c>
      <c r="P81" s="355" t="str">
        <f>K88</f>
        <v>--</v>
      </c>
      <c r="Q81" s="351" t="b">
        <f>L88</f>
        <v>0</v>
      </c>
      <c r="R81" s="359">
        <v>1</v>
      </c>
      <c r="S81" s="359">
        <v>1</v>
      </c>
      <c r="T81" s="106" t="e">
        <v>#N/A</v>
      </c>
      <c r="U81" s="104" t="e">
        <f>_xll.qlRateHelperQuoteName(T81)</f>
        <v>#VALUE!</v>
      </c>
      <c r="V81" s="361" t="e">
        <f>_xll.qlRateHelperRate(T81,_xll.ohTrigger(Trigger,TriggerSTD))</f>
        <v>#VALUE!</v>
      </c>
      <c r="W81" s="106" t="str">
        <f>IFERROR(_xll.qlFuturesRateHelperConvexityAdjustment(T81,Trigger),"--")</f>
        <v>--</v>
      </c>
      <c r="X81" s="106" t="e">
        <f>_xll.qlRateHelperEarliestDate(T81,Trigger)</f>
        <v>#VALUE!</v>
      </c>
      <c r="Y81" s="106" t="e">
        <f>_xll.qlRateHelperLatestDate(T81,Trigger)</f>
        <v>#VALUE!</v>
      </c>
      <c r="Z81" s="106" t="e">
        <v>#N/A</v>
      </c>
      <c r="AY81" s="408"/>
      <c r="AZ81" s="412"/>
      <c r="BA81" s="412"/>
      <c r="BB81" s="412"/>
      <c r="BC81" s="411"/>
      <c r="BD81" s="411"/>
    </row>
    <row r="82" spans="1:56" ht="11.25" customHeight="1" x14ac:dyDescent="0.25">
      <c r="A82" s="106" t="s">
        <v>243</v>
      </c>
      <c r="B82" s="344" t="str">
        <v>42Y</v>
      </c>
      <c r="C82" s="106" t="e">
        <v>#N/A</v>
      </c>
      <c r="D82" s="339" t="e">
        <f>IF(DataSelect="Reference",$C82,$B82)</f>
        <v>#N/A</v>
      </c>
      <c r="E82" s="339" t="s">
        <v>8</v>
      </c>
      <c r="F82" s="335" t="s">
        <v>9</v>
      </c>
      <c r="G82" s="295" t="s">
        <v>10</v>
      </c>
      <c r="H82" s="335" t="s">
        <v>11</v>
      </c>
      <c r="I82" s="340" t="e">
        <v>#N/A</v>
      </c>
      <c r="J82" s="340" t="str">
        <f>Currency&amp;"AB"&amp;SUBSTITUTE(SwapTenor,"M","R")&amp;B82&amp;"="</f>
        <v>EURAB6R42Y=</v>
      </c>
      <c r="K82" s="106" t="str">
        <f>IFERROR(_xll.qlSwapRateHelper2(,IF(DataSelect="Reference",$I82,J82),,$D82,Calendar,$G82,$F82,$H82,$K$33,0,E82,Discounting,Permanent,_xll.ohTrigger(Trigger,DataSelect),ObjectOverwrite),"--")</f>
        <v>--</v>
      </c>
      <c r="L82" s="339" t="b">
        <f t="shared" si="9"/>
        <v>0</v>
      </c>
      <c r="N82" s="351" t="str">
        <f>A89</f>
        <v>SW</v>
      </c>
      <c r="O82" s="351" t="str">
        <f>B89</f>
        <v>49Y</v>
      </c>
      <c r="P82" s="355" t="str">
        <f>K89</f>
        <v>--</v>
      </c>
      <c r="Q82" s="351" t="b">
        <f>L89</f>
        <v>0</v>
      </c>
      <c r="R82" s="359">
        <v>1</v>
      </c>
      <c r="S82" s="359">
        <v>1</v>
      </c>
      <c r="T82" s="106" t="e">
        <v>#N/A</v>
      </c>
      <c r="U82" s="104" t="e">
        <f>_xll.qlRateHelperQuoteName(T82)</f>
        <v>#VALUE!</v>
      </c>
      <c r="V82" s="361" t="e">
        <f>_xll.qlRateHelperRate(T82,_xll.ohTrigger(Trigger,TriggerSTD))</f>
        <v>#VALUE!</v>
      </c>
      <c r="W82" s="106" t="str">
        <f>IFERROR(_xll.qlFuturesRateHelperConvexityAdjustment(T82,Trigger),"--")</f>
        <v>--</v>
      </c>
      <c r="X82" s="106" t="e">
        <f>_xll.qlRateHelperEarliestDate(T82,Trigger)</f>
        <v>#VALUE!</v>
      </c>
      <c r="Y82" s="106" t="e">
        <f>_xll.qlRateHelperLatestDate(T82,Trigger)</f>
        <v>#VALUE!</v>
      </c>
      <c r="Z82" s="106" t="e">
        <v>#N/A</v>
      </c>
      <c r="AY82" s="408"/>
      <c r="AZ82" s="412"/>
      <c r="BA82" s="412"/>
      <c r="BB82" s="412"/>
      <c r="BC82" s="411"/>
      <c r="BD82" s="411"/>
    </row>
    <row r="83" spans="1:56" ht="11.25" customHeight="1" x14ac:dyDescent="0.25">
      <c r="A83" s="106" t="s">
        <v>243</v>
      </c>
      <c r="B83" s="344" t="str">
        <v>43Y</v>
      </c>
      <c r="C83" s="106" t="e">
        <v>#N/A</v>
      </c>
      <c r="D83" s="339" t="e">
        <f>IF(DataSelect="Reference",$C83,$B83)</f>
        <v>#N/A</v>
      </c>
      <c r="E83" s="339" t="s">
        <v>8</v>
      </c>
      <c r="F83" s="335" t="s">
        <v>9</v>
      </c>
      <c r="G83" s="295" t="s">
        <v>10</v>
      </c>
      <c r="H83" s="335" t="s">
        <v>11</v>
      </c>
      <c r="I83" s="340" t="e">
        <v>#N/A</v>
      </c>
      <c r="J83" s="340" t="str">
        <f>Currency&amp;"AB"&amp;SUBSTITUTE(SwapTenor,"M","R")&amp;B83&amp;"="</f>
        <v>EURAB6R43Y=</v>
      </c>
      <c r="K83" s="106" t="str">
        <f>IFERROR(_xll.qlSwapRateHelper2(,IF(DataSelect="Reference",$I83,J83),,$D83,Calendar,$G83,$F83,$H83,$K$33,0,E83,Discounting,Permanent,_xll.ohTrigger(Trigger,DataSelect),ObjectOverwrite),"--")</f>
        <v>--</v>
      </c>
      <c r="L83" s="339" t="b">
        <f t="shared" si="9"/>
        <v>0</v>
      </c>
      <c r="N83" s="351" t="str">
        <f>A90</f>
        <v>SW</v>
      </c>
      <c r="O83" s="351" t="str">
        <f>B90</f>
        <v>50Y</v>
      </c>
      <c r="P83" s="355" t="str">
        <f>K90</f>
        <v>--</v>
      </c>
      <c r="Q83" s="351" t="b">
        <f>L90</f>
        <v>0</v>
      </c>
      <c r="R83" s="359">
        <v>1</v>
      </c>
      <c r="S83" s="359">
        <v>1</v>
      </c>
      <c r="T83" s="106" t="e">
        <v>#N/A</v>
      </c>
      <c r="U83" s="104" t="e">
        <f>_xll.qlRateHelperQuoteName(T83)</f>
        <v>#VALUE!</v>
      </c>
      <c r="V83" s="361" t="e">
        <f>_xll.qlRateHelperRate(T83,_xll.ohTrigger(Trigger,TriggerSTD))</f>
        <v>#VALUE!</v>
      </c>
      <c r="W83" s="106" t="str">
        <f>IFERROR(_xll.qlFuturesRateHelperConvexityAdjustment(T83,Trigger),"--")</f>
        <v>--</v>
      </c>
      <c r="X83" s="106" t="e">
        <f>_xll.qlRateHelperEarliestDate(T83,Trigger)</f>
        <v>#VALUE!</v>
      </c>
      <c r="Y83" s="106" t="e">
        <f>_xll.qlRateHelperLatestDate(T83,Trigger)</f>
        <v>#VALUE!</v>
      </c>
      <c r="Z83" s="106" t="e">
        <v>#N/A</v>
      </c>
      <c r="AY83" s="408"/>
      <c r="AZ83" s="412"/>
      <c r="BA83" s="412"/>
      <c r="BB83" s="412"/>
      <c r="BC83" s="411"/>
      <c r="BD83" s="411"/>
    </row>
    <row r="84" spans="1:56" ht="11.25" customHeight="1" x14ac:dyDescent="0.25">
      <c r="A84" s="106" t="s">
        <v>243</v>
      </c>
      <c r="B84" s="344" t="str">
        <v>44Y</v>
      </c>
      <c r="C84" s="106" t="e">
        <v>#N/A</v>
      </c>
      <c r="D84" s="339" t="e">
        <f>IF(DataSelect="Reference",$C84,$B84)</f>
        <v>#N/A</v>
      </c>
      <c r="E84" s="339" t="s">
        <v>8</v>
      </c>
      <c r="F84" s="335" t="s">
        <v>9</v>
      </c>
      <c r="G84" s="295" t="s">
        <v>10</v>
      </c>
      <c r="H84" s="335" t="s">
        <v>11</v>
      </c>
      <c r="I84" s="340" t="e">
        <v>#N/A</v>
      </c>
      <c r="J84" s="340" t="str">
        <f>Currency&amp;"AB"&amp;SUBSTITUTE(SwapTenor,"M","R")&amp;B84&amp;"="</f>
        <v>EURAB6R44Y=</v>
      </c>
      <c r="K84" s="106" t="str">
        <f>IFERROR(_xll.qlSwapRateHelper2(,IF(DataSelect="Reference",$I84,J84),,$D84,Calendar,$G84,$F84,$H84,$K$33,0,E84,Discounting,Permanent,_xll.ohTrigger(Trigger,DataSelect),ObjectOverwrite),"--")</f>
        <v>--</v>
      </c>
      <c r="L84" s="339" t="b">
        <f t="shared" si="9"/>
        <v>0</v>
      </c>
      <c r="N84" s="351" t="str">
        <f>A91</f>
        <v>SW</v>
      </c>
      <c r="O84" s="351" t="str">
        <f>B91</f>
        <v>51Y</v>
      </c>
      <c r="P84" s="355" t="str">
        <f>K91</f>
        <v>--</v>
      </c>
      <c r="Q84" s="351" t="b">
        <f>L91</f>
        <v>0</v>
      </c>
      <c r="R84" s="359">
        <v>1</v>
      </c>
      <c r="S84" s="359">
        <v>1</v>
      </c>
      <c r="T84" s="106" t="e">
        <v>#N/A</v>
      </c>
      <c r="U84" s="104" t="e">
        <f>_xll.qlRateHelperQuoteName(T84)</f>
        <v>#VALUE!</v>
      </c>
      <c r="V84" s="361" t="e">
        <f>_xll.qlRateHelperRate(T84,_xll.ohTrigger(Trigger,TriggerSTD))</f>
        <v>#VALUE!</v>
      </c>
      <c r="W84" s="106" t="str">
        <f>IFERROR(_xll.qlFuturesRateHelperConvexityAdjustment(T84,Trigger),"--")</f>
        <v>--</v>
      </c>
      <c r="X84" s="106" t="e">
        <f>_xll.qlRateHelperEarliestDate(T84,Trigger)</f>
        <v>#VALUE!</v>
      </c>
      <c r="Y84" s="106" t="e">
        <f>_xll.qlRateHelperLatestDate(T84,Trigger)</f>
        <v>#VALUE!</v>
      </c>
      <c r="Z84" s="106" t="e">
        <v>#N/A</v>
      </c>
      <c r="AY84" s="408"/>
      <c r="AZ84" s="412"/>
      <c r="BA84" s="412"/>
      <c r="BB84" s="412"/>
      <c r="BC84" s="411"/>
      <c r="BD84" s="411"/>
    </row>
    <row r="85" spans="1:56" ht="11.25" customHeight="1" x14ac:dyDescent="0.25">
      <c r="A85" s="106" t="s">
        <v>243</v>
      </c>
      <c r="B85" s="344" t="str">
        <v>45Y</v>
      </c>
      <c r="C85" s="106" t="e">
        <v>#N/A</v>
      </c>
      <c r="D85" s="339" t="e">
        <f>IF(DataSelect="Reference",$C85,$B85)</f>
        <v>#N/A</v>
      </c>
      <c r="E85" s="339" t="s">
        <v>8</v>
      </c>
      <c r="F85" s="335" t="s">
        <v>9</v>
      </c>
      <c r="G85" s="295" t="s">
        <v>10</v>
      </c>
      <c r="H85" s="335" t="s">
        <v>11</v>
      </c>
      <c r="I85" s="340" t="e">
        <v>#N/A</v>
      </c>
      <c r="J85" s="340" t="str">
        <f>Currency&amp;"AB"&amp;SUBSTITUTE(SwapTenor,"M","R")&amp;B85&amp;"="</f>
        <v>EURAB6R45Y=</v>
      </c>
      <c r="K85" s="106" t="str">
        <f>IFERROR(_xll.qlSwapRateHelper2(,IF(DataSelect="Reference",$I85,J85),,$D85,Calendar,$G85,$F85,$H85,$K$33,0,E85,Discounting,Permanent,_xll.ohTrigger(Trigger,DataSelect),ObjectOverwrite),"--")</f>
        <v>--</v>
      </c>
      <c r="L85" s="339" t="b">
        <f t="shared" si="9"/>
        <v>0</v>
      </c>
      <c r="N85" s="351" t="str">
        <f>A92</f>
        <v>SW</v>
      </c>
      <c r="O85" s="351" t="str">
        <f>B92</f>
        <v>52Y</v>
      </c>
      <c r="P85" s="355" t="str">
        <f>K92</f>
        <v>--</v>
      </c>
      <c r="Q85" s="351" t="b">
        <f>L92</f>
        <v>0</v>
      </c>
      <c r="R85" s="359">
        <v>1</v>
      </c>
      <c r="S85" s="359">
        <v>1</v>
      </c>
      <c r="T85" s="106" t="e">
        <v>#N/A</v>
      </c>
      <c r="U85" s="104" t="e">
        <f>_xll.qlRateHelperQuoteName(T85)</f>
        <v>#VALUE!</v>
      </c>
      <c r="V85" s="361" t="e">
        <f>_xll.qlRateHelperRate(T85,_xll.ohTrigger(Trigger,TriggerSTD))</f>
        <v>#VALUE!</v>
      </c>
      <c r="W85" s="106" t="str">
        <f>IFERROR(_xll.qlFuturesRateHelperConvexityAdjustment(T85,Trigger),"--")</f>
        <v>--</v>
      </c>
      <c r="X85" s="106" t="e">
        <f>_xll.qlRateHelperEarliestDate(T85,Trigger)</f>
        <v>#VALUE!</v>
      </c>
      <c r="Y85" s="106" t="e">
        <f>_xll.qlRateHelperLatestDate(T85,Trigger)</f>
        <v>#VALUE!</v>
      </c>
      <c r="Z85" s="106" t="e">
        <v>#N/A</v>
      </c>
      <c r="AY85" s="408"/>
      <c r="AZ85" s="412"/>
      <c r="BA85" s="412"/>
      <c r="BB85" s="412"/>
      <c r="BC85" s="411"/>
      <c r="BD85" s="411"/>
    </row>
    <row r="86" spans="1:56" ht="11.25" customHeight="1" x14ac:dyDescent="0.25">
      <c r="A86" s="106" t="s">
        <v>243</v>
      </c>
      <c r="B86" s="344" t="str">
        <v>46Y</v>
      </c>
      <c r="C86" s="106" t="e">
        <v>#N/A</v>
      </c>
      <c r="D86" s="339" t="e">
        <f>IF(DataSelect="Reference",$C86,$B86)</f>
        <v>#N/A</v>
      </c>
      <c r="E86" s="339" t="s">
        <v>8</v>
      </c>
      <c r="F86" s="335" t="s">
        <v>9</v>
      </c>
      <c r="G86" s="295" t="s">
        <v>10</v>
      </c>
      <c r="H86" s="335" t="s">
        <v>11</v>
      </c>
      <c r="I86" s="340" t="e">
        <v>#N/A</v>
      </c>
      <c r="J86" s="340" t="str">
        <f>Currency&amp;"AB"&amp;SUBSTITUTE(SwapTenor,"M","R")&amp;B86&amp;"="</f>
        <v>EURAB6R46Y=</v>
      </c>
      <c r="K86" s="106" t="str">
        <f>IFERROR(_xll.qlSwapRateHelper2(,IF(DataSelect="Reference",$I86,J86),,$D86,Calendar,$G86,$F86,$H86,$K$33,0,E86,Discounting,Permanent,_xll.ohTrigger(Trigger,DataSelect),ObjectOverwrite),"--")</f>
        <v>--</v>
      </c>
      <c r="L86" s="339" t="b">
        <f t="shared" si="9"/>
        <v>0</v>
      </c>
      <c r="N86" s="351" t="str">
        <f>A93</f>
        <v>SW</v>
      </c>
      <c r="O86" s="351" t="str">
        <f>B93</f>
        <v>53Y</v>
      </c>
      <c r="P86" s="355" t="str">
        <f>K93</f>
        <v>--</v>
      </c>
      <c r="Q86" s="351" t="b">
        <f>L93</f>
        <v>0</v>
      </c>
      <c r="R86" s="359">
        <v>1</v>
      </c>
      <c r="S86" s="359">
        <v>1</v>
      </c>
      <c r="T86" s="106" t="e">
        <v>#N/A</v>
      </c>
      <c r="U86" s="104" t="e">
        <f>_xll.qlRateHelperQuoteName(T86)</f>
        <v>#VALUE!</v>
      </c>
      <c r="V86" s="361" t="e">
        <f>_xll.qlRateHelperRate(T86,_xll.ohTrigger(Trigger,TriggerSTD))</f>
        <v>#VALUE!</v>
      </c>
      <c r="W86" s="106" t="str">
        <f>IFERROR(_xll.qlFuturesRateHelperConvexityAdjustment(T86,Trigger),"--")</f>
        <v>--</v>
      </c>
      <c r="X86" s="106" t="e">
        <f>_xll.qlRateHelperEarliestDate(T86,Trigger)</f>
        <v>#VALUE!</v>
      </c>
      <c r="Y86" s="106" t="e">
        <f>_xll.qlRateHelperLatestDate(T86,Trigger)</f>
        <v>#VALUE!</v>
      </c>
      <c r="Z86" s="106" t="e">
        <v>#N/A</v>
      </c>
      <c r="AY86" s="408"/>
      <c r="AZ86" s="412"/>
      <c r="BA86" s="412"/>
      <c r="BB86" s="412"/>
      <c r="BC86" s="411"/>
      <c r="BD86" s="411"/>
    </row>
    <row r="87" spans="1:56" ht="11.25" customHeight="1" x14ac:dyDescent="0.25">
      <c r="A87" s="106" t="s">
        <v>243</v>
      </c>
      <c r="B87" s="344" t="str">
        <v>47Y</v>
      </c>
      <c r="C87" s="106" t="e">
        <v>#N/A</v>
      </c>
      <c r="D87" s="339" t="e">
        <f>IF(DataSelect="Reference",$C87,$B87)</f>
        <v>#N/A</v>
      </c>
      <c r="E87" s="339" t="s">
        <v>8</v>
      </c>
      <c r="F87" s="335" t="s">
        <v>9</v>
      </c>
      <c r="G87" s="295" t="s">
        <v>10</v>
      </c>
      <c r="H87" s="335" t="s">
        <v>11</v>
      </c>
      <c r="I87" s="340" t="e">
        <v>#N/A</v>
      </c>
      <c r="J87" s="340" t="str">
        <f>Currency&amp;"AB"&amp;SUBSTITUTE(SwapTenor,"M","R")&amp;B87&amp;"="</f>
        <v>EURAB6R47Y=</v>
      </c>
      <c r="K87" s="106" t="str">
        <f>IFERROR(_xll.qlSwapRateHelper2(,IF(DataSelect="Reference",$I87,J87),,$D87,Calendar,$G87,$F87,$H87,$K$33,0,E87,Discounting,Permanent,_xll.ohTrigger(Trigger,DataSelect),ObjectOverwrite),"--")</f>
        <v>--</v>
      </c>
      <c r="L87" s="339" t="b">
        <f t="shared" si="9"/>
        <v>0</v>
      </c>
      <c r="N87" s="351" t="str">
        <f>A94</f>
        <v>SW</v>
      </c>
      <c r="O87" s="351" t="str">
        <f>B94</f>
        <v>54Y</v>
      </c>
      <c r="P87" s="355" t="str">
        <f>K94</f>
        <v>--</v>
      </c>
      <c r="Q87" s="351" t="b">
        <f>L94</f>
        <v>0</v>
      </c>
      <c r="R87" s="359">
        <v>1</v>
      </c>
      <c r="S87" s="359">
        <v>1</v>
      </c>
      <c r="T87" s="106" t="e">
        <v>#N/A</v>
      </c>
      <c r="U87" s="104" t="e">
        <f>_xll.qlRateHelperQuoteName(T87)</f>
        <v>#VALUE!</v>
      </c>
      <c r="V87" s="361" t="e">
        <f>_xll.qlRateHelperRate(T87,_xll.ohTrigger(Trigger,TriggerSTD))</f>
        <v>#VALUE!</v>
      </c>
      <c r="W87" s="106" t="str">
        <f>IFERROR(_xll.qlFuturesRateHelperConvexityAdjustment(T87,Trigger),"--")</f>
        <v>--</v>
      </c>
      <c r="X87" s="106" t="e">
        <f>_xll.qlRateHelperEarliestDate(T87,Trigger)</f>
        <v>#VALUE!</v>
      </c>
      <c r="Y87" s="106" t="e">
        <f>_xll.qlRateHelperLatestDate(T87,Trigger)</f>
        <v>#VALUE!</v>
      </c>
      <c r="Z87" s="106" t="e">
        <v>#N/A</v>
      </c>
      <c r="AY87" s="408"/>
      <c r="AZ87" s="412"/>
      <c r="BA87" s="412"/>
      <c r="BB87" s="412"/>
      <c r="BC87" s="411"/>
      <c r="BD87" s="411"/>
    </row>
    <row r="88" spans="1:56" ht="11.25" customHeight="1" x14ac:dyDescent="0.25">
      <c r="A88" s="106" t="s">
        <v>243</v>
      </c>
      <c r="B88" s="344" t="str">
        <v>48Y</v>
      </c>
      <c r="C88" s="106" t="e">
        <v>#N/A</v>
      </c>
      <c r="D88" s="339" t="e">
        <f>IF(DataSelect="Reference",$C88,$B88)</f>
        <v>#N/A</v>
      </c>
      <c r="E88" s="339" t="s">
        <v>8</v>
      </c>
      <c r="F88" s="335" t="s">
        <v>9</v>
      </c>
      <c r="G88" s="295" t="s">
        <v>10</v>
      </c>
      <c r="H88" s="335" t="s">
        <v>11</v>
      </c>
      <c r="I88" s="340" t="e">
        <v>#N/A</v>
      </c>
      <c r="J88" s="340" t="str">
        <f>Currency&amp;"AB"&amp;SUBSTITUTE(SwapTenor,"M","R")&amp;B88&amp;"="</f>
        <v>EURAB6R48Y=</v>
      </c>
      <c r="K88" s="106" t="str">
        <f>IFERROR(_xll.qlSwapRateHelper2(,IF(DataSelect="Reference",$I88,J88),,$D88,Calendar,$G88,$F88,$H88,$K$33,0,E88,Discounting,Permanent,_xll.ohTrigger(Trigger,DataSelect),ObjectOverwrite),"--")</f>
        <v>--</v>
      </c>
      <c r="L88" s="339" t="b">
        <f t="shared" si="9"/>
        <v>0</v>
      </c>
      <c r="N88" s="351" t="str">
        <f>A95</f>
        <v>SW</v>
      </c>
      <c r="O88" s="351" t="str">
        <f>B95</f>
        <v>55Y</v>
      </c>
      <c r="P88" s="355" t="str">
        <f>K95</f>
        <v>--</v>
      </c>
      <c r="Q88" s="351" t="b">
        <f>L95</f>
        <v>0</v>
      </c>
      <c r="R88" s="359">
        <v>1</v>
      </c>
      <c r="S88" s="359">
        <v>1</v>
      </c>
      <c r="T88" s="106" t="e">
        <v>#N/A</v>
      </c>
      <c r="U88" s="104" t="e">
        <f>_xll.qlRateHelperQuoteName(T88)</f>
        <v>#VALUE!</v>
      </c>
      <c r="V88" s="361" t="e">
        <f>_xll.qlRateHelperRate(T88,_xll.ohTrigger(Trigger,TriggerSTD))</f>
        <v>#VALUE!</v>
      </c>
      <c r="W88" s="106" t="str">
        <f>IFERROR(_xll.qlFuturesRateHelperConvexityAdjustment(T88,Trigger),"--")</f>
        <v>--</v>
      </c>
      <c r="X88" s="106" t="e">
        <f>_xll.qlRateHelperEarliestDate(T88,Trigger)</f>
        <v>#VALUE!</v>
      </c>
      <c r="Y88" s="106" t="e">
        <f>_xll.qlRateHelperLatestDate(T88,Trigger)</f>
        <v>#VALUE!</v>
      </c>
      <c r="Z88" s="106" t="e">
        <v>#N/A</v>
      </c>
      <c r="AY88" s="408"/>
      <c r="AZ88" s="412"/>
      <c r="BA88" s="412"/>
      <c r="BB88" s="412"/>
      <c r="BC88" s="411"/>
      <c r="BD88" s="411"/>
    </row>
    <row r="89" spans="1:56" ht="11.25" customHeight="1" x14ac:dyDescent="0.25">
      <c r="A89" s="106" t="s">
        <v>243</v>
      </c>
      <c r="B89" s="344" t="str">
        <v>49Y</v>
      </c>
      <c r="C89" s="106" t="e">
        <v>#N/A</v>
      </c>
      <c r="D89" s="339" t="e">
        <f>IF(DataSelect="Reference",$C89,$B89)</f>
        <v>#N/A</v>
      </c>
      <c r="E89" s="339" t="s">
        <v>8</v>
      </c>
      <c r="F89" s="335" t="s">
        <v>9</v>
      </c>
      <c r="G89" s="295" t="s">
        <v>10</v>
      </c>
      <c r="H89" s="335" t="s">
        <v>11</v>
      </c>
      <c r="I89" s="340" t="e">
        <v>#N/A</v>
      </c>
      <c r="J89" s="340" t="str">
        <f>Currency&amp;"AB"&amp;SUBSTITUTE(SwapTenor,"M","R")&amp;B89&amp;"="</f>
        <v>EURAB6R49Y=</v>
      </c>
      <c r="K89" s="106" t="str">
        <f>IFERROR(_xll.qlSwapRateHelper2(,IF(DataSelect="Reference",$I89,J89),,$D89,Calendar,$G89,$F89,$H89,$K$33,0,E89,Discounting,Permanent,_xll.ohTrigger(Trigger,DataSelect),ObjectOverwrite),"--")</f>
        <v>--</v>
      </c>
      <c r="L89" s="339" t="b">
        <f t="shared" si="9"/>
        <v>0</v>
      </c>
      <c r="N89" s="351" t="str">
        <f>A96</f>
        <v>SW</v>
      </c>
      <c r="O89" s="351" t="str">
        <f>B96</f>
        <v>56Y</v>
      </c>
      <c r="P89" s="355" t="str">
        <f>K96</f>
        <v>--</v>
      </c>
      <c r="Q89" s="351" t="b">
        <f>L96</f>
        <v>0</v>
      </c>
      <c r="R89" s="359">
        <v>1</v>
      </c>
      <c r="S89" s="359">
        <v>1</v>
      </c>
      <c r="T89" s="106" t="e">
        <v>#N/A</v>
      </c>
      <c r="U89" s="104" t="e">
        <f>_xll.qlRateHelperQuoteName(T89)</f>
        <v>#VALUE!</v>
      </c>
      <c r="V89" s="361" t="e">
        <f>_xll.qlRateHelperRate(T89,_xll.ohTrigger(Trigger,TriggerSTD))</f>
        <v>#VALUE!</v>
      </c>
      <c r="W89" s="106" t="str">
        <f>IFERROR(_xll.qlFuturesRateHelperConvexityAdjustment(T89,Trigger),"--")</f>
        <v>--</v>
      </c>
      <c r="X89" s="106" t="e">
        <f>_xll.qlRateHelperEarliestDate(T89,Trigger)</f>
        <v>#VALUE!</v>
      </c>
      <c r="Y89" s="106" t="e">
        <f>_xll.qlRateHelperLatestDate(T89,Trigger)</f>
        <v>#VALUE!</v>
      </c>
      <c r="Z89" s="106" t="e">
        <v>#N/A</v>
      </c>
      <c r="AY89" s="408"/>
      <c r="AZ89" s="412"/>
      <c r="BA89" s="412"/>
      <c r="BB89" s="412"/>
      <c r="BC89" s="411"/>
      <c r="BD89" s="411"/>
    </row>
    <row r="90" spans="1:56" ht="11.25" customHeight="1" x14ac:dyDescent="0.25">
      <c r="A90" s="106" t="s">
        <v>243</v>
      </c>
      <c r="B90" s="344" t="str">
        <v>50Y</v>
      </c>
      <c r="C90" s="106" t="e">
        <v>#N/A</v>
      </c>
      <c r="D90" s="339" t="e">
        <f>IF(DataSelect="Reference",$C90,$B90)</f>
        <v>#N/A</v>
      </c>
      <c r="E90" s="339" t="s">
        <v>8</v>
      </c>
      <c r="F90" s="335" t="s">
        <v>9</v>
      </c>
      <c r="G90" s="295" t="s">
        <v>10</v>
      </c>
      <c r="H90" s="335" t="s">
        <v>11</v>
      </c>
      <c r="I90" s="340" t="e">
        <v>#N/A</v>
      </c>
      <c r="J90" s="340" t="str">
        <f>Currency&amp;"AB"&amp;SUBSTITUTE(SwapTenor,"M","R")&amp;B90&amp;"="</f>
        <v>EURAB6R50Y=</v>
      </c>
      <c r="K90" s="106" t="str">
        <f>IFERROR(_xll.qlSwapRateHelper2(,IF(DataSelect="Reference",$I90,J90),,$D90,Calendar,$G90,$F90,$H90,$K$33,0,E90,Discounting,Permanent,_xll.ohTrigger(Trigger,DataSelect),ObjectOverwrite),"--")</f>
        <v>--</v>
      </c>
      <c r="L90" s="339" t="b">
        <f t="shared" si="9"/>
        <v>0</v>
      </c>
      <c r="N90" s="351" t="str">
        <f>A97</f>
        <v>SW</v>
      </c>
      <c r="O90" s="351" t="str">
        <f>B97</f>
        <v>57Y</v>
      </c>
      <c r="P90" s="355" t="str">
        <f>K97</f>
        <v>--</v>
      </c>
      <c r="Q90" s="351" t="b">
        <f>L97</f>
        <v>0</v>
      </c>
      <c r="R90" s="359">
        <v>1</v>
      </c>
      <c r="S90" s="359">
        <v>1</v>
      </c>
      <c r="T90" s="106" t="e">
        <v>#N/A</v>
      </c>
      <c r="U90" s="104" t="e">
        <f>_xll.qlRateHelperQuoteName(T90)</f>
        <v>#VALUE!</v>
      </c>
      <c r="V90" s="361" t="e">
        <f>_xll.qlRateHelperRate(T90,_xll.ohTrigger(Trigger,TriggerSTD))</f>
        <v>#VALUE!</v>
      </c>
      <c r="W90" s="106" t="str">
        <f>IFERROR(_xll.qlFuturesRateHelperConvexityAdjustment(T90,Trigger),"--")</f>
        <v>--</v>
      </c>
      <c r="X90" s="106" t="e">
        <f>_xll.qlRateHelperEarliestDate(T90,Trigger)</f>
        <v>#VALUE!</v>
      </c>
      <c r="Y90" s="106" t="e">
        <f>_xll.qlRateHelperLatestDate(T90,Trigger)</f>
        <v>#VALUE!</v>
      </c>
      <c r="Z90" s="106" t="e">
        <v>#N/A</v>
      </c>
      <c r="AY90" s="408"/>
      <c r="AZ90" s="412"/>
      <c r="BA90" s="412"/>
      <c r="BB90" s="412"/>
      <c r="BC90" s="411"/>
      <c r="BD90" s="411"/>
    </row>
    <row r="91" spans="1:56" ht="11.25" customHeight="1" x14ac:dyDescent="0.25">
      <c r="A91" s="106" t="s">
        <v>243</v>
      </c>
      <c r="B91" s="344" t="str">
        <v>51Y</v>
      </c>
      <c r="C91" s="106" t="e">
        <v>#N/A</v>
      </c>
      <c r="D91" s="339" t="e">
        <f>IF(DataSelect="Reference",$C91,$B91)</f>
        <v>#N/A</v>
      </c>
      <c r="E91" s="339" t="s">
        <v>8</v>
      </c>
      <c r="F91" s="335" t="s">
        <v>9</v>
      </c>
      <c r="G91" s="295" t="s">
        <v>10</v>
      </c>
      <c r="H91" s="335" t="s">
        <v>11</v>
      </c>
      <c r="I91" s="340" t="e">
        <v>#N/A</v>
      </c>
      <c r="J91" s="340" t="str">
        <f>Currency&amp;"AB"&amp;SUBSTITUTE(SwapTenor,"M","R")&amp;B91&amp;"="</f>
        <v>EURAB6R51Y=</v>
      </c>
      <c r="K91" s="106" t="str">
        <f>IFERROR(_xll.qlSwapRateHelper2(,IF(DataSelect="Reference",$I91,J91),,$D91,Calendar,$G91,$F91,$H91,$K$33,0,E91,Discounting,Permanent,_xll.ohTrigger(Trigger,DataSelect),ObjectOverwrite),"--")</f>
        <v>--</v>
      </c>
      <c r="L91" s="339" t="b">
        <f t="shared" si="9"/>
        <v>0</v>
      </c>
      <c r="N91" s="351" t="str">
        <f>A98</f>
        <v>SW</v>
      </c>
      <c r="O91" s="351" t="str">
        <f>B98</f>
        <v>58Y</v>
      </c>
      <c r="P91" s="355" t="str">
        <f>K98</f>
        <v>--</v>
      </c>
      <c r="Q91" s="351" t="b">
        <f>L98</f>
        <v>0</v>
      </c>
      <c r="R91" s="359">
        <v>1</v>
      </c>
      <c r="S91" s="359">
        <v>1</v>
      </c>
      <c r="T91" s="106" t="e">
        <v>#N/A</v>
      </c>
      <c r="U91" s="104" t="e">
        <f>_xll.qlRateHelperQuoteName(T91)</f>
        <v>#VALUE!</v>
      </c>
      <c r="V91" s="361" t="e">
        <f>_xll.qlRateHelperRate(T91,_xll.ohTrigger(Trigger,TriggerSTD))</f>
        <v>#VALUE!</v>
      </c>
      <c r="W91" s="106" t="str">
        <f>IFERROR(_xll.qlFuturesRateHelperConvexityAdjustment(T91,Trigger),"--")</f>
        <v>--</v>
      </c>
      <c r="X91" s="106" t="e">
        <f>_xll.qlRateHelperEarliestDate(T91,Trigger)</f>
        <v>#VALUE!</v>
      </c>
      <c r="Y91" s="106" t="e">
        <f>_xll.qlRateHelperLatestDate(T91,Trigger)</f>
        <v>#VALUE!</v>
      </c>
      <c r="Z91" s="106" t="e">
        <v>#N/A</v>
      </c>
      <c r="AY91" s="408"/>
      <c r="AZ91" s="412"/>
      <c r="BA91" s="412"/>
      <c r="BB91" s="412"/>
      <c r="BC91" s="411"/>
      <c r="BD91" s="411"/>
    </row>
    <row r="92" spans="1:56" ht="11.25" customHeight="1" x14ac:dyDescent="0.25">
      <c r="A92" s="106" t="s">
        <v>243</v>
      </c>
      <c r="B92" s="344" t="str">
        <v>52Y</v>
      </c>
      <c r="C92" s="106" t="e">
        <v>#N/A</v>
      </c>
      <c r="D92" s="339" t="e">
        <f>IF(DataSelect="Reference",$C92,$B92)</f>
        <v>#N/A</v>
      </c>
      <c r="E92" s="339" t="s">
        <v>8</v>
      </c>
      <c r="F92" s="335" t="s">
        <v>9</v>
      </c>
      <c r="G92" s="295" t="s">
        <v>10</v>
      </c>
      <c r="H92" s="335" t="s">
        <v>11</v>
      </c>
      <c r="I92" s="340" t="e">
        <v>#N/A</v>
      </c>
      <c r="J92" s="340" t="str">
        <f>Currency&amp;"AB"&amp;SUBSTITUTE(SwapTenor,"M","R")&amp;B92&amp;"="</f>
        <v>EURAB6R52Y=</v>
      </c>
      <c r="K92" s="106" t="str">
        <f>IFERROR(_xll.qlSwapRateHelper2(,IF(DataSelect="Reference",$I92,J92),,$D92,Calendar,$G92,$F92,$H92,$K$33,0,E92,Discounting,Permanent,_xll.ohTrigger(Trigger,DataSelect),ObjectOverwrite),"--")</f>
        <v>--</v>
      </c>
      <c r="L92" s="339" t="b">
        <f t="shared" si="9"/>
        <v>0</v>
      </c>
      <c r="N92" s="351" t="str">
        <f>A99</f>
        <v>SW</v>
      </c>
      <c r="O92" s="351" t="str">
        <f>B99</f>
        <v>59Y</v>
      </c>
      <c r="P92" s="355" t="str">
        <f>K99</f>
        <v>--</v>
      </c>
      <c r="Q92" s="351" t="b">
        <f>L99</f>
        <v>0</v>
      </c>
      <c r="R92" s="359">
        <v>1</v>
      </c>
      <c r="S92" s="359">
        <v>1</v>
      </c>
      <c r="T92" s="106" t="e">
        <v>#N/A</v>
      </c>
      <c r="U92" s="104" t="e">
        <f>_xll.qlRateHelperQuoteName(T92)</f>
        <v>#VALUE!</v>
      </c>
      <c r="V92" s="361" t="e">
        <f>_xll.qlRateHelperRate(T92,_xll.ohTrigger(Trigger,TriggerSTD))</f>
        <v>#VALUE!</v>
      </c>
      <c r="W92" s="106" t="str">
        <f>IFERROR(_xll.qlFuturesRateHelperConvexityAdjustment(T92,Trigger),"--")</f>
        <v>--</v>
      </c>
      <c r="X92" s="106" t="e">
        <f>_xll.qlRateHelperEarliestDate(T92,Trigger)</f>
        <v>#VALUE!</v>
      </c>
      <c r="Y92" s="106" t="e">
        <f>_xll.qlRateHelperLatestDate(T92,Trigger)</f>
        <v>#VALUE!</v>
      </c>
      <c r="Z92" s="106" t="e">
        <v>#N/A</v>
      </c>
      <c r="AY92" s="408"/>
      <c r="AZ92" s="412"/>
      <c r="BA92" s="412"/>
      <c r="BB92" s="412"/>
      <c r="BC92" s="411"/>
      <c r="BD92" s="411"/>
    </row>
    <row r="93" spans="1:56" ht="11.25" customHeight="1" x14ac:dyDescent="0.25">
      <c r="A93" s="106" t="s">
        <v>243</v>
      </c>
      <c r="B93" s="344" t="str">
        <v>53Y</v>
      </c>
      <c r="C93" s="106" t="e">
        <v>#N/A</v>
      </c>
      <c r="D93" s="339" t="e">
        <f>IF(DataSelect="Reference",$C93,$B93)</f>
        <v>#N/A</v>
      </c>
      <c r="E93" s="339" t="s">
        <v>8</v>
      </c>
      <c r="F93" s="335" t="s">
        <v>9</v>
      </c>
      <c r="G93" s="295" t="s">
        <v>10</v>
      </c>
      <c r="H93" s="335" t="s">
        <v>11</v>
      </c>
      <c r="I93" s="340" t="e">
        <v>#N/A</v>
      </c>
      <c r="J93" s="340" t="str">
        <f>Currency&amp;"AB"&amp;SUBSTITUTE(SwapTenor,"M","R")&amp;B93&amp;"="</f>
        <v>EURAB6R53Y=</v>
      </c>
      <c r="K93" s="106" t="str">
        <f>IFERROR(_xll.qlSwapRateHelper2(,IF(DataSelect="Reference",$I93,J93),,$D93,Calendar,$G93,$F93,$H93,$K$33,0,E93,Discounting,Permanent,_xll.ohTrigger(Trigger,DataSelect),ObjectOverwrite),"--")</f>
        <v>--</v>
      </c>
      <c r="L93" s="339" t="b">
        <f t="shared" si="9"/>
        <v>0</v>
      </c>
      <c r="N93" s="356" t="str">
        <f>A100</f>
        <v>SW</v>
      </c>
      <c r="O93" s="356" t="str">
        <f>B100</f>
        <v>60Y</v>
      </c>
      <c r="P93" s="357" t="str">
        <f>K100</f>
        <v>--</v>
      </c>
      <c r="Q93" s="356" t="b">
        <f>L100</f>
        <v>0</v>
      </c>
      <c r="R93" s="360">
        <v>1</v>
      </c>
      <c r="S93" s="360">
        <v>1</v>
      </c>
      <c r="T93" s="107" t="e">
        <v>#N/A</v>
      </c>
      <c r="U93" s="115" t="e">
        <f>_xll.qlRateHelperQuoteName(T93)</f>
        <v>#VALUE!</v>
      </c>
      <c r="V93" s="362" t="e">
        <f>_xll.qlRateHelperRate(T93,_xll.ohTrigger(Trigger,TriggerSTD))</f>
        <v>#VALUE!</v>
      </c>
      <c r="W93" s="107" t="str">
        <f>IFERROR(_xll.qlFuturesRateHelperConvexityAdjustment(T93,Trigger),"--")</f>
        <v>--</v>
      </c>
      <c r="X93" s="107" t="e">
        <f>_xll.qlRateHelperEarliestDate(T93,Trigger)</f>
        <v>#VALUE!</v>
      </c>
      <c r="Y93" s="107" t="e">
        <f>_xll.qlRateHelperLatestDate(T93,Trigger)</f>
        <v>#VALUE!</v>
      </c>
      <c r="Z93" s="107" t="e">
        <v>#N/A</v>
      </c>
      <c r="AY93" s="408"/>
      <c r="AZ93" s="412"/>
      <c r="BA93" s="412"/>
      <c r="BB93" s="412"/>
      <c r="BC93" s="411"/>
      <c r="BD93" s="411"/>
    </row>
    <row r="94" spans="1:56" ht="11.25" customHeight="1" x14ac:dyDescent="0.25">
      <c r="A94" s="106" t="s">
        <v>243</v>
      </c>
      <c r="B94" s="344" t="str">
        <v>54Y</v>
      </c>
      <c r="C94" s="106" t="e">
        <v>#N/A</v>
      </c>
      <c r="D94" s="339" t="e">
        <f>IF(DataSelect="Reference",$C94,$B94)</f>
        <v>#N/A</v>
      </c>
      <c r="E94" s="339" t="s">
        <v>8</v>
      </c>
      <c r="F94" s="335" t="s">
        <v>9</v>
      </c>
      <c r="G94" s="295" t="s">
        <v>10</v>
      </c>
      <c r="H94" s="335" t="s">
        <v>11</v>
      </c>
      <c r="I94" s="340" t="e">
        <v>#N/A</v>
      </c>
      <c r="J94" s="340" t="str">
        <f>Currency&amp;"AB"&amp;SUBSTITUTE(SwapTenor,"M","R")&amp;B94&amp;"="</f>
        <v>EURAB6R54Y=</v>
      </c>
      <c r="K94" s="106" t="str">
        <f>IFERROR(_xll.qlSwapRateHelper2(,IF(DataSelect="Reference",$I94,J94),,$D94,Calendar,$G94,$F94,$H94,$K$33,0,E94,Discounting,Permanent,_xll.ohTrigger(Trigger,DataSelect),ObjectOverwrite),"--")</f>
        <v>--</v>
      </c>
      <c r="L94" s="339" t="b">
        <f t="shared" si="9"/>
        <v>0</v>
      </c>
      <c r="AY94" s="408"/>
      <c r="AZ94" s="412"/>
      <c r="BA94" s="412"/>
      <c r="BB94" s="412"/>
      <c r="BC94" s="411"/>
      <c r="BD94" s="411"/>
    </row>
    <row r="95" spans="1:56" ht="11.25" customHeight="1" x14ac:dyDescent="0.25">
      <c r="A95" s="106" t="s">
        <v>243</v>
      </c>
      <c r="B95" s="344" t="str">
        <v>55Y</v>
      </c>
      <c r="C95" s="106" t="e">
        <v>#N/A</v>
      </c>
      <c r="D95" s="339" t="e">
        <f>IF(DataSelect="Reference",$C95,$B95)</f>
        <v>#N/A</v>
      </c>
      <c r="E95" s="339" t="s">
        <v>8</v>
      </c>
      <c r="F95" s="335" t="s">
        <v>9</v>
      </c>
      <c r="G95" s="295" t="s">
        <v>10</v>
      </c>
      <c r="H95" s="335" t="s">
        <v>11</v>
      </c>
      <c r="I95" s="340" t="e">
        <v>#N/A</v>
      </c>
      <c r="J95" s="340" t="str">
        <f>Currency&amp;"AB"&amp;SUBSTITUTE(SwapTenor,"M","R")&amp;B95&amp;"="</f>
        <v>EURAB6R55Y=</v>
      </c>
      <c r="K95" s="106" t="str">
        <f>IFERROR(_xll.qlSwapRateHelper2(,IF(DataSelect="Reference",$I95,J95),,$D95,Calendar,$G95,$F95,$H95,$K$33,0,E95,Discounting,Permanent,_xll.ohTrigger(Trigger,DataSelect),ObjectOverwrite),"--")</f>
        <v>--</v>
      </c>
      <c r="L95" s="339" t="b">
        <f t="shared" si="9"/>
        <v>0</v>
      </c>
      <c r="AY95" s="408"/>
      <c r="AZ95" s="412"/>
      <c r="BA95" s="412"/>
      <c r="BB95" s="412"/>
      <c r="BC95" s="411"/>
      <c r="BD95" s="411"/>
    </row>
    <row r="96" spans="1:56" ht="11.25" customHeight="1" x14ac:dyDescent="0.25">
      <c r="A96" s="106" t="s">
        <v>243</v>
      </c>
      <c r="B96" s="344" t="str">
        <v>56Y</v>
      </c>
      <c r="C96" s="106" t="e">
        <v>#N/A</v>
      </c>
      <c r="D96" s="339" t="e">
        <f>IF(DataSelect="Reference",$C96,$B96)</f>
        <v>#N/A</v>
      </c>
      <c r="E96" s="339" t="s">
        <v>8</v>
      </c>
      <c r="F96" s="335" t="s">
        <v>9</v>
      </c>
      <c r="G96" s="295" t="s">
        <v>10</v>
      </c>
      <c r="H96" s="335" t="s">
        <v>11</v>
      </c>
      <c r="I96" s="340" t="e">
        <v>#N/A</v>
      </c>
      <c r="J96" s="340" t="str">
        <f>Currency&amp;"AB"&amp;SUBSTITUTE(SwapTenor,"M","R")&amp;B96&amp;"="</f>
        <v>EURAB6R56Y=</v>
      </c>
      <c r="K96" s="106" t="str">
        <f>IFERROR(_xll.qlSwapRateHelper2(,IF(DataSelect="Reference",$I96,J96),,$D96,Calendar,$G96,$F96,$H96,$K$33,0,E96,Discounting,Permanent,_xll.ohTrigger(Trigger,DataSelect),ObjectOverwrite),"--")</f>
        <v>--</v>
      </c>
      <c r="L96" s="339" t="b">
        <f t="shared" si="9"/>
        <v>0</v>
      </c>
      <c r="AY96" s="408"/>
      <c r="AZ96" s="412"/>
      <c r="BA96" s="412"/>
      <c r="BB96" s="412"/>
      <c r="BC96" s="411"/>
      <c r="BD96" s="411"/>
    </row>
    <row r="97" spans="1:56" ht="11.25" customHeight="1" x14ac:dyDescent="0.25">
      <c r="A97" s="106" t="s">
        <v>243</v>
      </c>
      <c r="B97" s="344" t="str">
        <v>57Y</v>
      </c>
      <c r="C97" s="106" t="e">
        <v>#N/A</v>
      </c>
      <c r="D97" s="339" t="e">
        <f>IF(DataSelect="Reference",$C97,$B97)</f>
        <v>#N/A</v>
      </c>
      <c r="E97" s="339" t="s">
        <v>8</v>
      </c>
      <c r="F97" s="335" t="s">
        <v>9</v>
      </c>
      <c r="G97" s="295" t="s">
        <v>10</v>
      </c>
      <c r="H97" s="335" t="s">
        <v>11</v>
      </c>
      <c r="I97" s="340" t="e">
        <v>#N/A</v>
      </c>
      <c r="J97" s="340" t="str">
        <f>Currency&amp;"AB"&amp;SUBSTITUTE(SwapTenor,"M","R")&amp;B97&amp;"="</f>
        <v>EURAB6R57Y=</v>
      </c>
      <c r="K97" s="106" t="str">
        <f>IFERROR(_xll.qlSwapRateHelper2(,IF(DataSelect="Reference",$I97,J97),,$D97,Calendar,$G97,$F97,$H97,$K$33,0,E97,Discounting,Permanent,_xll.ohTrigger(Trigger,DataSelect),ObjectOverwrite),"--")</f>
        <v>--</v>
      </c>
      <c r="L97" s="339" t="b">
        <f t="shared" si="9"/>
        <v>0</v>
      </c>
      <c r="AY97" s="408"/>
      <c r="AZ97" s="412"/>
      <c r="BA97" s="412"/>
      <c r="BB97" s="412"/>
      <c r="BC97" s="411"/>
      <c r="BD97" s="411"/>
    </row>
    <row r="98" spans="1:56" ht="11.25" customHeight="1" x14ac:dyDescent="0.25">
      <c r="A98" s="106" t="s">
        <v>243</v>
      </c>
      <c r="B98" s="344" t="str">
        <v>58Y</v>
      </c>
      <c r="C98" s="106" t="e">
        <v>#N/A</v>
      </c>
      <c r="D98" s="339" t="e">
        <f>IF(DataSelect="Reference",$C98,$B98)</f>
        <v>#N/A</v>
      </c>
      <c r="E98" s="339" t="s">
        <v>8</v>
      </c>
      <c r="F98" s="335" t="s">
        <v>9</v>
      </c>
      <c r="G98" s="295" t="s">
        <v>10</v>
      </c>
      <c r="H98" s="335" t="s">
        <v>11</v>
      </c>
      <c r="I98" s="340" t="e">
        <v>#N/A</v>
      </c>
      <c r="J98" s="340" t="str">
        <f>Currency&amp;"AB"&amp;SUBSTITUTE(SwapTenor,"M","R")&amp;B98&amp;"="</f>
        <v>EURAB6R58Y=</v>
      </c>
      <c r="K98" s="106" t="str">
        <f>IFERROR(_xll.qlSwapRateHelper2(,IF(DataSelect="Reference",$I98,J98),,$D98,Calendar,$G98,$F98,$H98,$K$33,0,E98,Discounting,Permanent,_xll.ohTrigger(Trigger,DataSelect),ObjectOverwrite),"--")</f>
        <v>--</v>
      </c>
      <c r="L98" s="339" t="b">
        <f t="shared" si="9"/>
        <v>0</v>
      </c>
      <c r="AY98" s="408"/>
      <c r="AZ98" s="412"/>
      <c r="BA98" s="412"/>
      <c r="BB98" s="412"/>
      <c r="BC98" s="411"/>
      <c r="BD98" s="411"/>
    </row>
    <row r="99" spans="1:56" ht="11.25" customHeight="1" x14ac:dyDescent="0.25">
      <c r="A99" s="106" t="s">
        <v>243</v>
      </c>
      <c r="B99" s="344" t="str">
        <v>59Y</v>
      </c>
      <c r="C99" s="106" t="e">
        <v>#N/A</v>
      </c>
      <c r="D99" s="339" t="e">
        <f>IF(DataSelect="Reference",$C99,$B99)</f>
        <v>#N/A</v>
      </c>
      <c r="E99" s="339" t="s">
        <v>8</v>
      </c>
      <c r="F99" s="335" t="s">
        <v>9</v>
      </c>
      <c r="G99" s="295" t="s">
        <v>10</v>
      </c>
      <c r="H99" s="335" t="s">
        <v>11</v>
      </c>
      <c r="I99" s="340" t="e">
        <v>#N/A</v>
      </c>
      <c r="J99" s="340" t="str">
        <f>Currency&amp;"AB"&amp;SUBSTITUTE(SwapTenor,"M","R")&amp;B99&amp;"="</f>
        <v>EURAB6R59Y=</v>
      </c>
      <c r="K99" s="106" t="str">
        <f>IFERROR(_xll.qlSwapRateHelper2(,IF(DataSelect="Reference",$I99,J99),,$D99,Calendar,$G99,$F99,$H99,$K$33,0,E99,Discounting,Permanent,_xll.ohTrigger(Trigger,DataSelect),ObjectOverwrite),"--")</f>
        <v>--</v>
      </c>
      <c r="L99" s="339" t="b">
        <f t="shared" si="9"/>
        <v>0</v>
      </c>
      <c r="AY99" s="408"/>
      <c r="AZ99" s="412"/>
      <c r="BA99" s="412"/>
      <c r="BB99" s="412"/>
      <c r="BC99" s="411"/>
      <c r="BD99" s="411"/>
    </row>
    <row r="100" spans="1:56" ht="11.25" customHeight="1" x14ac:dyDescent="0.25">
      <c r="A100" s="107" t="s">
        <v>243</v>
      </c>
      <c r="B100" s="330" t="str">
        <v>60Y</v>
      </c>
      <c r="C100" s="107" t="e">
        <v>#N/A</v>
      </c>
      <c r="D100" s="341" t="e">
        <f>IF(DataSelect="Reference",$C100,$B100)</f>
        <v>#N/A</v>
      </c>
      <c r="E100" s="341" t="s">
        <v>8</v>
      </c>
      <c r="F100" s="342" t="s">
        <v>9</v>
      </c>
      <c r="G100" s="301" t="s">
        <v>10</v>
      </c>
      <c r="H100" s="342" t="s">
        <v>11</v>
      </c>
      <c r="I100" s="343" t="e">
        <v>#N/A</v>
      </c>
      <c r="J100" s="343" t="str">
        <f>Currency&amp;"AB"&amp;SUBSTITUTE(SwapTenor,"M","R")&amp;B100&amp;"="</f>
        <v>EURAB6R60Y=</v>
      </c>
      <c r="K100" s="107" t="str">
        <f>IFERROR(_xll.qlSwapRateHelper2(,IF(DataSelect="Reference",$I100,J100),,$D100,Calendar,$G100,$F100,$H100,$K$33,0,E100,Discounting,Permanent,_xll.ohTrigger(Trigger,DataSelect),ObjectOverwrite),"--")</f>
        <v>--</v>
      </c>
      <c r="L100" s="341" t="b">
        <f t="shared" ref="L100" si="10">IF(K100="--",FALSE,TRUE)</f>
        <v>0</v>
      </c>
      <c r="AY100" s="408"/>
      <c r="AZ100" s="412"/>
      <c r="BA100" s="412"/>
      <c r="BB100" s="412"/>
      <c r="BC100" s="411"/>
      <c r="BD100" s="411"/>
    </row>
    <row r="101" spans="1:56" ht="11.25" customHeight="1" x14ac:dyDescent="0.25">
      <c r="AY101" s="408"/>
      <c r="AZ101" s="412"/>
      <c r="BA101" s="412"/>
      <c r="BB101" s="412"/>
      <c r="BC101" s="411"/>
      <c r="BD101" s="411"/>
    </row>
    <row r="102" spans="1:56" ht="11.25" customHeight="1" x14ac:dyDescent="0.25">
      <c r="AY102" s="408"/>
      <c r="AZ102" s="412"/>
      <c r="BA102" s="412"/>
      <c r="BB102" s="412"/>
      <c r="BC102" s="411"/>
      <c r="BD102" s="411"/>
    </row>
    <row r="103" spans="1:56" ht="11.25" customHeight="1" x14ac:dyDescent="0.25">
      <c r="AY103" s="408"/>
      <c r="AZ103" s="412"/>
      <c r="BA103" s="412"/>
      <c r="BB103" s="412"/>
      <c r="BC103" s="411"/>
      <c r="BD103" s="411"/>
    </row>
    <row r="104" spans="1:56" ht="11.25" customHeight="1" x14ac:dyDescent="0.25">
      <c r="AY104" s="408"/>
      <c r="AZ104" s="412"/>
      <c r="BA104" s="412"/>
      <c r="BB104" s="412"/>
      <c r="BC104" s="411"/>
      <c r="BD104" s="411"/>
    </row>
    <row r="105" spans="1:56" ht="11.25" customHeight="1" x14ac:dyDescent="0.25">
      <c r="AY105" s="408"/>
      <c r="AZ105" s="412"/>
      <c r="BA105" s="412"/>
      <c r="BB105" s="412"/>
      <c r="BC105" s="411"/>
      <c r="BD105" s="411"/>
    </row>
    <row r="106" spans="1:56" ht="11.25" customHeight="1" x14ac:dyDescent="0.25">
      <c r="AY106" s="408"/>
      <c r="AZ106" s="412"/>
      <c r="BA106" s="412"/>
      <c r="BB106" s="412"/>
      <c r="BC106" s="411"/>
      <c r="BD106" s="411"/>
    </row>
    <row r="107" spans="1:56" ht="11.25" customHeight="1" x14ac:dyDescent="0.25">
      <c r="AY107" s="408"/>
      <c r="AZ107" s="412"/>
      <c r="BA107" s="412"/>
      <c r="BB107" s="412"/>
      <c r="BC107" s="411"/>
      <c r="BD107" s="411"/>
    </row>
    <row r="108" spans="1:56" ht="11.25" customHeight="1" x14ac:dyDescent="0.25">
      <c r="AY108" s="408"/>
      <c r="AZ108" s="412"/>
      <c r="BA108" s="412"/>
      <c r="BB108" s="412"/>
      <c r="BC108" s="411"/>
      <c r="BD108" s="411"/>
    </row>
    <row r="109" spans="1:56" ht="11.25" customHeight="1" x14ac:dyDescent="0.25">
      <c r="AY109" s="408"/>
      <c r="AZ109" s="412"/>
      <c r="BA109" s="412"/>
      <c r="BB109" s="412"/>
      <c r="BC109" s="411"/>
      <c r="BD109" s="411"/>
    </row>
    <row r="110" spans="1:56" ht="11.25" customHeight="1" x14ac:dyDescent="0.25">
      <c r="AY110" s="408"/>
      <c r="AZ110" s="412"/>
      <c r="BA110" s="412"/>
      <c r="BB110" s="412"/>
      <c r="BC110" s="411"/>
      <c r="BD110" s="411"/>
    </row>
    <row r="111" spans="1:56" ht="11.25" customHeight="1" x14ac:dyDescent="0.25">
      <c r="AY111" s="408"/>
      <c r="AZ111" s="412"/>
      <c r="BA111" s="412"/>
      <c r="BB111" s="412"/>
      <c r="BC111" s="411"/>
      <c r="BD111" s="411"/>
    </row>
    <row r="112" spans="1:56" ht="11.25" customHeight="1" x14ac:dyDescent="0.25">
      <c r="AY112" s="408"/>
      <c r="AZ112" s="412"/>
      <c r="BA112" s="412"/>
      <c r="BB112" s="412"/>
      <c r="BC112" s="411"/>
      <c r="BD112" s="411"/>
    </row>
    <row r="113" spans="51:56" ht="11.25" customHeight="1" x14ac:dyDescent="0.25">
      <c r="AY113" s="408"/>
      <c r="AZ113" s="412"/>
      <c r="BA113" s="412"/>
      <c r="BB113" s="412"/>
      <c r="BC113" s="411"/>
      <c r="BD113" s="411"/>
    </row>
    <row r="114" spans="51:56" ht="11.25" customHeight="1" x14ac:dyDescent="0.25">
      <c r="AY114" s="408"/>
      <c r="AZ114" s="412"/>
      <c r="BA114" s="412"/>
      <c r="BB114" s="412"/>
      <c r="BC114" s="411"/>
      <c r="BD114" s="411"/>
    </row>
    <row r="115" spans="51:56" ht="11.25" customHeight="1" x14ac:dyDescent="0.25">
      <c r="AY115" s="408"/>
      <c r="AZ115" s="412"/>
      <c r="BA115" s="412"/>
      <c r="BB115" s="412"/>
      <c r="BC115" s="411"/>
      <c r="BD115" s="411"/>
    </row>
    <row r="116" spans="51:56" ht="11.25" customHeight="1" x14ac:dyDescent="0.25">
      <c r="AY116" s="408"/>
      <c r="AZ116" s="412"/>
      <c r="BA116" s="412"/>
      <c r="BB116" s="412"/>
      <c r="BC116" s="411"/>
      <c r="BD116" s="411"/>
    </row>
    <row r="117" spans="51:56" ht="11.25" customHeight="1" x14ac:dyDescent="0.25">
      <c r="AY117" s="408"/>
      <c r="AZ117" s="412"/>
      <c r="BA117" s="412"/>
      <c r="BB117" s="412"/>
      <c r="BC117" s="411"/>
      <c r="BD117" s="411"/>
    </row>
    <row r="118" spans="51:56" ht="11.25" customHeight="1" x14ac:dyDescent="0.25">
      <c r="AY118" s="408"/>
      <c r="AZ118" s="412"/>
      <c r="BA118" s="412"/>
      <c r="BB118" s="412"/>
      <c r="BC118" s="411"/>
      <c r="BD118" s="411"/>
    </row>
    <row r="119" spans="51:56" ht="11.25" customHeight="1" x14ac:dyDescent="0.25">
      <c r="AY119" s="408"/>
      <c r="AZ119" s="412"/>
      <c r="BA119" s="412"/>
      <c r="BB119" s="412"/>
      <c r="BC119" s="411"/>
      <c r="BD119" s="411"/>
    </row>
    <row r="120" spans="51:56" ht="11.25" customHeight="1" x14ac:dyDescent="0.25">
      <c r="AY120" s="408"/>
      <c r="AZ120" s="412"/>
      <c r="BA120" s="412"/>
      <c r="BB120" s="412"/>
      <c r="BC120" s="411"/>
      <c r="BD120" s="411"/>
    </row>
    <row r="121" spans="51:56" ht="11.25" customHeight="1" x14ac:dyDescent="0.25">
      <c r="AY121" s="408"/>
      <c r="AZ121" s="412"/>
      <c r="BA121" s="412"/>
      <c r="BB121" s="412"/>
      <c r="BC121" s="411"/>
      <c r="BD121" s="411"/>
    </row>
    <row r="122" spans="51:56" ht="11.25" customHeight="1" x14ac:dyDescent="0.25">
      <c r="AY122" s="408"/>
      <c r="AZ122" s="412"/>
      <c r="BA122" s="412"/>
      <c r="BB122" s="412"/>
      <c r="BC122" s="411"/>
      <c r="BD122" s="411"/>
    </row>
    <row r="123" spans="51:56" ht="11.25" customHeight="1" x14ac:dyDescent="0.25">
      <c r="AY123" s="408"/>
      <c r="AZ123" s="412"/>
      <c r="BA123" s="412"/>
      <c r="BB123" s="412"/>
      <c r="BC123" s="411"/>
      <c r="BD123" s="411"/>
    </row>
    <row r="124" spans="51:56" ht="11.25" customHeight="1" x14ac:dyDescent="0.25">
      <c r="AY124" s="408"/>
      <c r="AZ124" s="412"/>
      <c r="BA124" s="412"/>
      <c r="BB124" s="412"/>
      <c r="BC124" s="411"/>
      <c r="BD124" s="411"/>
    </row>
    <row r="125" spans="51:56" ht="11.25" customHeight="1" x14ac:dyDescent="0.25">
      <c r="AY125" s="408"/>
      <c r="AZ125" s="412"/>
      <c r="BA125" s="412"/>
      <c r="BB125" s="412"/>
      <c r="BC125" s="411"/>
      <c r="BD125" s="411"/>
    </row>
    <row r="126" spans="51:56" ht="11.25" customHeight="1" x14ac:dyDescent="0.25">
      <c r="AY126" s="408"/>
      <c r="AZ126" s="412"/>
      <c r="BA126" s="412"/>
      <c r="BB126" s="412"/>
      <c r="BC126" s="411"/>
      <c r="BD126" s="411"/>
    </row>
    <row r="127" spans="51:56" ht="11.25" customHeight="1" x14ac:dyDescent="0.25">
      <c r="AY127" s="408"/>
      <c r="AZ127" s="412"/>
      <c r="BA127" s="412"/>
      <c r="BB127" s="412"/>
      <c r="BC127" s="411"/>
      <c r="BD127" s="411"/>
    </row>
    <row r="128" spans="51:56" ht="11.25" customHeight="1" x14ac:dyDescent="0.25">
      <c r="AY128" s="408"/>
      <c r="AZ128" s="412"/>
      <c r="BA128" s="412"/>
      <c r="BB128" s="412"/>
      <c r="BC128" s="411"/>
      <c r="BD128" s="411"/>
    </row>
    <row r="129" spans="51:56" ht="11.25" customHeight="1" x14ac:dyDescent="0.25">
      <c r="AY129" s="408"/>
      <c r="AZ129" s="412"/>
      <c r="BA129" s="412"/>
      <c r="BB129" s="412"/>
      <c r="BC129" s="411"/>
      <c r="BD129" s="411"/>
    </row>
    <row r="130" spans="51:56" ht="11.25" customHeight="1" x14ac:dyDescent="0.25">
      <c r="AY130" s="408"/>
      <c r="AZ130" s="412"/>
      <c r="BA130" s="412"/>
      <c r="BB130" s="412"/>
      <c r="BC130" s="411"/>
      <c r="BD130" s="411"/>
    </row>
    <row r="131" spans="51:56" ht="11.25" customHeight="1" x14ac:dyDescent="0.25">
      <c r="AY131" s="408"/>
      <c r="AZ131" s="412"/>
      <c r="BA131" s="412"/>
      <c r="BB131" s="412"/>
      <c r="BC131" s="411"/>
      <c r="BD131" s="411"/>
    </row>
    <row r="132" spans="51:56" ht="11.25" customHeight="1" x14ac:dyDescent="0.25">
      <c r="AY132" s="408"/>
      <c r="AZ132" s="412"/>
      <c r="BA132" s="412"/>
      <c r="BB132" s="412"/>
      <c r="BC132" s="411"/>
      <c r="BD132" s="411"/>
    </row>
    <row r="133" spans="51:56" ht="11.25" customHeight="1" x14ac:dyDescent="0.25">
      <c r="AY133" s="408"/>
      <c r="AZ133" s="412"/>
      <c r="BA133" s="412"/>
      <c r="BB133" s="412"/>
      <c r="BC133" s="411"/>
      <c r="BD133" s="411"/>
    </row>
    <row r="134" spans="51:56" ht="11.25" customHeight="1" x14ac:dyDescent="0.25">
      <c r="AY134" s="408"/>
      <c r="AZ134" s="412"/>
      <c r="BA134" s="412"/>
      <c r="BB134" s="412"/>
      <c r="BC134" s="411"/>
      <c r="BD134" s="411"/>
    </row>
    <row r="135" spans="51:56" ht="11.25" customHeight="1" x14ac:dyDescent="0.25">
      <c r="AY135" s="408"/>
      <c r="AZ135" s="412"/>
      <c r="BA135" s="412"/>
      <c r="BB135" s="412"/>
      <c r="BC135" s="411"/>
      <c r="BD135" s="411"/>
    </row>
    <row r="136" spans="51:56" ht="11.25" customHeight="1" x14ac:dyDescent="0.25">
      <c r="AY136" s="408"/>
      <c r="AZ136" s="412"/>
      <c r="BA136" s="412"/>
      <c r="BB136" s="412"/>
      <c r="BC136" s="411"/>
      <c r="BD136" s="411"/>
    </row>
    <row r="137" spans="51:56" ht="11.25" customHeight="1" x14ac:dyDescent="0.25">
      <c r="AY137" s="408"/>
      <c r="AZ137" s="412"/>
      <c r="BA137" s="412"/>
      <c r="BB137" s="412"/>
      <c r="BC137" s="411"/>
      <c r="BD137" s="411"/>
    </row>
    <row r="138" spans="51:56" ht="11.25" customHeight="1" x14ac:dyDescent="0.25">
      <c r="AY138" s="408"/>
      <c r="AZ138" s="412"/>
      <c r="BA138" s="412"/>
      <c r="BB138" s="412"/>
      <c r="BC138" s="411"/>
      <c r="BD138" s="411"/>
    </row>
    <row r="139" spans="51:56" ht="11.25" customHeight="1" x14ac:dyDescent="0.25">
      <c r="AY139" s="408"/>
      <c r="AZ139" s="412"/>
      <c r="BA139" s="412"/>
      <c r="BB139" s="412"/>
      <c r="BC139" s="411"/>
      <c r="BD139" s="411"/>
    </row>
    <row r="140" spans="51:56" ht="11.25" customHeight="1" x14ac:dyDescent="0.25">
      <c r="AY140" s="408"/>
      <c r="AZ140" s="412"/>
      <c r="BA140" s="412"/>
      <c r="BB140" s="412"/>
      <c r="BC140" s="411"/>
      <c r="BD140" s="411"/>
    </row>
    <row r="141" spans="51:56" ht="11.25" customHeight="1" x14ac:dyDescent="0.25">
      <c r="AY141" s="408"/>
      <c r="AZ141" s="412"/>
      <c r="BA141" s="412"/>
      <c r="BB141" s="412"/>
      <c r="BC141" s="411"/>
      <c r="BD141" s="411"/>
    </row>
    <row r="142" spans="51:56" ht="11.25" customHeight="1" x14ac:dyDescent="0.25">
      <c r="AY142" s="408"/>
      <c r="AZ142" s="412"/>
      <c r="BA142" s="412"/>
      <c r="BB142" s="412"/>
      <c r="BC142" s="411"/>
      <c r="BD142" s="411"/>
    </row>
    <row r="143" spans="51:56" ht="11.25" customHeight="1" x14ac:dyDescent="0.25">
      <c r="AY143" s="408"/>
      <c r="AZ143" s="412"/>
      <c r="BA143" s="412"/>
      <c r="BB143" s="412"/>
      <c r="BC143" s="411"/>
      <c r="BD143" s="411"/>
    </row>
    <row r="144" spans="51:56" ht="11.25" customHeight="1" x14ac:dyDescent="0.25">
      <c r="AY144" s="408"/>
      <c r="AZ144" s="412"/>
      <c r="BA144" s="412"/>
      <c r="BB144" s="412"/>
      <c r="BC144" s="411"/>
      <c r="BD144" s="411"/>
    </row>
    <row r="145" spans="51:56" ht="11.25" customHeight="1" x14ac:dyDescent="0.25">
      <c r="AY145" s="408"/>
      <c r="AZ145" s="412"/>
      <c r="BA145" s="412"/>
      <c r="BB145" s="412"/>
      <c r="BC145" s="411"/>
      <c r="BD145" s="411"/>
    </row>
    <row r="146" spans="51:56" ht="11.25" customHeight="1" x14ac:dyDescent="0.25">
      <c r="AY146" s="408"/>
      <c r="AZ146" s="412"/>
      <c r="BA146" s="412"/>
      <c r="BB146" s="412"/>
      <c r="BC146" s="411"/>
      <c r="BD146" s="411"/>
    </row>
    <row r="147" spans="51:56" ht="11.25" customHeight="1" x14ac:dyDescent="0.25">
      <c r="AY147" s="408"/>
      <c r="AZ147" s="412"/>
      <c r="BA147" s="412"/>
      <c r="BB147" s="412"/>
      <c r="BC147" s="411"/>
      <c r="BD147" s="411"/>
    </row>
    <row r="148" spans="51:56" ht="11.25" customHeight="1" x14ac:dyDescent="0.25">
      <c r="AY148" s="408"/>
      <c r="AZ148" s="412"/>
      <c r="BA148" s="412"/>
      <c r="BB148" s="412"/>
      <c r="BC148" s="411"/>
      <c r="BD148" s="411"/>
    </row>
    <row r="149" spans="51:56" ht="11.25" customHeight="1" x14ac:dyDescent="0.25">
      <c r="AY149" s="408"/>
      <c r="AZ149" s="412"/>
      <c r="BA149" s="412"/>
      <c r="BB149" s="412"/>
      <c r="BC149" s="411"/>
      <c r="BD149" s="411"/>
    </row>
    <row r="150" spans="51:56" ht="11.25" customHeight="1" x14ac:dyDescent="0.25">
      <c r="AY150" s="408"/>
      <c r="AZ150" s="412"/>
      <c r="BA150" s="412"/>
      <c r="BB150" s="412"/>
      <c r="BC150" s="411"/>
      <c r="BD150" s="411"/>
    </row>
    <row r="151" spans="51:56" ht="11.25" customHeight="1" x14ac:dyDescent="0.25">
      <c r="AY151" s="408"/>
      <c r="AZ151" s="412"/>
      <c r="BA151" s="412"/>
      <c r="BB151" s="412"/>
      <c r="BC151" s="411"/>
      <c r="BD151" s="411"/>
    </row>
    <row r="152" spans="51:56" ht="11.25" customHeight="1" x14ac:dyDescent="0.25">
      <c r="AY152" s="408"/>
      <c r="AZ152" s="412"/>
      <c r="BA152" s="412"/>
      <c r="BB152" s="412"/>
      <c r="BC152" s="411"/>
      <c r="BD152" s="411"/>
    </row>
    <row r="153" spans="51:56" ht="11.25" customHeight="1" x14ac:dyDescent="0.25">
      <c r="AY153" s="408"/>
      <c r="AZ153" s="412"/>
      <c r="BA153" s="412"/>
      <c r="BB153" s="412"/>
      <c r="BC153" s="411"/>
      <c r="BD153" s="411"/>
    </row>
    <row r="154" spans="51:56" ht="11.25" customHeight="1" x14ac:dyDescent="0.25">
      <c r="AY154" s="408"/>
      <c r="AZ154" s="412"/>
      <c r="BA154" s="412"/>
      <c r="BB154" s="412"/>
      <c r="BC154" s="411"/>
      <c r="BD154" s="411"/>
    </row>
    <row r="155" spans="51:56" ht="11.25" customHeight="1" x14ac:dyDescent="0.25">
      <c r="AY155" s="408"/>
      <c r="AZ155" s="412"/>
      <c r="BA155" s="412"/>
      <c r="BB155" s="412"/>
      <c r="BC155" s="411"/>
      <c r="BD155" s="411"/>
    </row>
    <row r="156" spans="51:56" ht="11.25" customHeight="1" x14ac:dyDescent="0.25">
      <c r="AY156" s="408"/>
      <c r="AZ156" s="412"/>
      <c r="BA156" s="412"/>
      <c r="BB156" s="412"/>
      <c r="BC156" s="411"/>
      <c r="BD156" s="411"/>
    </row>
    <row r="157" spans="51:56" ht="11.25" customHeight="1" x14ac:dyDescent="0.25">
      <c r="AY157" s="408"/>
      <c r="AZ157" s="412"/>
      <c r="BA157" s="412"/>
      <c r="BB157" s="412"/>
      <c r="BC157" s="411"/>
      <c r="BD157" s="411"/>
    </row>
    <row r="158" spans="51:56" ht="11.25" customHeight="1" x14ac:dyDescent="0.25">
      <c r="AY158" s="408"/>
      <c r="AZ158" s="412"/>
      <c r="BA158" s="412"/>
      <c r="BB158" s="412"/>
      <c r="BC158" s="411"/>
      <c r="BD158" s="411"/>
    </row>
    <row r="159" spans="51:56" ht="11.25" customHeight="1" x14ac:dyDescent="0.25">
      <c r="AY159" s="408"/>
      <c r="AZ159" s="412"/>
      <c r="BA159" s="412"/>
      <c r="BB159" s="412"/>
      <c r="BC159" s="411"/>
      <c r="BD159" s="411"/>
    </row>
    <row r="160" spans="51:56" ht="11.25" customHeight="1" x14ac:dyDescent="0.25">
      <c r="AY160" s="408"/>
      <c r="AZ160" s="412"/>
      <c r="BA160" s="412"/>
      <c r="BB160" s="412"/>
      <c r="BC160" s="411"/>
      <c r="BD160" s="411"/>
    </row>
    <row r="161" spans="51:56" ht="11.25" customHeight="1" x14ac:dyDescent="0.25">
      <c r="AY161" s="408"/>
      <c r="AZ161" s="412"/>
      <c r="BA161" s="412"/>
      <c r="BB161" s="412"/>
      <c r="BC161" s="411"/>
      <c r="BD161" s="411"/>
    </row>
    <row r="162" spans="51:56" ht="11.25" customHeight="1" x14ac:dyDescent="0.25">
      <c r="AY162" s="408"/>
      <c r="AZ162" s="412"/>
      <c r="BA162" s="412"/>
      <c r="BB162" s="412"/>
      <c r="BC162" s="411"/>
      <c r="BD162" s="411"/>
    </row>
    <row r="163" spans="51:56" ht="11.25" customHeight="1" x14ac:dyDescent="0.25">
      <c r="AY163" s="408"/>
      <c r="AZ163" s="412"/>
      <c r="BA163" s="412"/>
      <c r="BB163" s="412"/>
      <c r="BC163" s="411"/>
      <c r="BD163" s="411"/>
    </row>
    <row r="164" spans="51:56" ht="11.25" customHeight="1" x14ac:dyDescent="0.25">
      <c r="AY164" s="408"/>
      <c r="AZ164" s="412"/>
      <c r="BA164" s="412"/>
      <c r="BB164" s="412"/>
      <c r="BC164" s="411"/>
      <c r="BD164" s="411"/>
    </row>
    <row r="165" spans="51:56" ht="11.25" customHeight="1" x14ac:dyDescent="0.25">
      <c r="AY165" s="408"/>
      <c r="AZ165" s="412"/>
      <c r="BA165" s="412"/>
      <c r="BB165" s="412"/>
      <c r="BC165" s="411"/>
      <c r="BD165" s="411"/>
    </row>
    <row r="166" spans="51:56" ht="11.25" customHeight="1" x14ac:dyDescent="0.25">
      <c r="AY166" s="408"/>
      <c r="AZ166" s="412"/>
      <c r="BA166" s="412"/>
      <c r="BB166" s="412"/>
      <c r="BC166" s="411"/>
      <c r="BD166" s="411"/>
    </row>
    <row r="167" spans="51:56" ht="11.25" customHeight="1" x14ac:dyDescent="0.25">
      <c r="AY167" s="408"/>
      <c r="AZ167" s="412"/>
      <c r="BA167" s="412"/>
      <c r="BB167" s="412"/>
      <c r="BC167" s="411"/>
      <c r="BD167" s="411"/>
    </row>
    <row r="168" spans="51:56" ht="11.25" customHeight="1" x14ac:dyDescent="0.25">
      <c r="AY168" s="408"/>
      <c r="AZ168" s="412"/>
      <c r="BA168" s="412"/>
      <c r="BB168" s="412"/>
      <c r="BC168" s="411"/>
      <c r="BD168" s="411"/>
    </row>
    <row r="169" spans="51:56" ht="11.25" customHeight="1" x14ac:dyDescent="0.25">
      <c r="AY169" s="408"/>
      <c r="AZ169" s="412"/>
      <c r="BA169" s="412"/>
      <c r="BB169" s="412"/>
      <c r="BC169" s="411"/>
      <c r="BD169" s="411"/>
    </row>
    <row r="170" spans="51:56" ht="11.25" customHeight="1" x14ac:dyDescent="0.25">
      <c r="AY170" s="408"/>
      <c r="AZ170" s="412"/>
      <c r="BA170" s="412"/>
      <c r="BB170" s="412"/>
      <c r="BC170" s="411"/>
      <c r="BD170" s="411"/>
    </row>
    <row r="171" spans="51:56" ht="11.25" customHeight="1" x14ac:dyDescent="0.25">
      <c r="AY171" s="408"/>
      <c r="AZ171" s="412"/>
      <c r="BA171" s="412"/>
      <c r="BB171" s="412"/>
      <c r="BC171" s="411"/>
      <c r="BD171" s="411"/>
    </row>
    <row r="172" spans="51:56" ht="11.25" customHeight="1" x14ac:dyDescent="0.25">
      <c r="AY172" s="408"/>
      <c r="AZ172" s="412"/>
      <c r="BA172" s="412"/>
      <c r="BB172" s="412"/>
      <c r="BC172" s="411"/>
      <c r="BD172" s="411"/>
    </row>
    <row r="173" spans="51:56" ht="11.25" customHeight="1" x14ac:dyDescent="0.25">
      <c r="AY173" s="408"/>
      <c r="AZ173" s="412"/>
      <c r="BA173" s="412"/>
      <c r="BB173" s="412"/>
      <c r="BC173" s="411"/>
      <c r="BD173" s="411"/>
    </row>
    <row r="174" spans="51:56" ht="11.25" customHeight="1" x14ac:dyDescent="0.25">
      <c r="AY174" s="408"/>
      <c r="AZ174" s="412"/>
      <c r="BA174" s="412"/>
      <c r="BB174" s="412"/>
      <c r="BC174" s="411"/>
      <c r="BD174" s="411"/>
    </row>
    <row r="175" spans="51:56" ht="11.25" customHeight="1" x14ac:dyDescent="0.25">
      <c r="AY175" s="408"/>
      <c r="AZ175" s="412"/>
      <c r="BA175" s="412"/>
      <c r="BB175" s="412"/>
      <c r="BC175" s="411"/>
      <c r="BD175" s="411"/>
    </row>
    <row r="176" spans="51:56" ht="11.25" customHeight="1" x14ac:dyDescent="0.25">
      <c r="AY176" s="408"/>
      <c r="AZ176" s="412"/>
      <c r="BA176" s="412"/>
      <c r="BB176" s="412"/>
      <c r="BC176" s="411"/>
      <c r="BD176" s="411"/>
    </row>
    <row r="177" spans="51:56" ht="11.25" customHeight="1" x14ac:dyDescent="0.25">
      <c r="AY177" s="408"/>
      <c r="AZ177" s="412"/>
      <c r="BA177" s="412"/>
      <c r="BB177" s="412"/>
      <c r="BC177" s="411"/>
      <c r="BD177" s="411"/>
    </row>
    <row r="178" spans="51:56" ht="11.25" customHeight="1" x14ac:dyDescent="0.25">
      <c r="AY178" s="408"/>
      <c r="AZ178" s="412"/>
      <c r="BA178" s="412"/>
      <c r="BB178" s="412"/>
      <c r="BC178" s="411"/>
      <c r="BD178" s="411"/>
    </row>
    <row r="179" spans="51:56" ht="11.25" customHeight="1" x14ac:dyDescent="0.25">
      <c r="AY179" s="408"/>
      <c r="AZ179" s="412"/>
      <c r="BA179" s="412"/>
      <c r="BB179" s="412"/>
      <c r="BC179" s="411"/>
      <c r="BD179" s="411"/>
    </row>
    <row r="180" spans="51:56" ht="11.25" customHeight="1" x14ac:dyDescent="0.25">
      <c r="AY180" s="408"/>
      <c r="AZ180" s="412"/>
      <c r="BA180" s="412"/>
      <c r="BB180" s="412"/>
      <c r="BC180" s="411"/>
      <c r="BD180" s="411"/>
    </row>
    <row r="181" spans="51:56" ht="11.25" customHeight="1" x14ac:dyDescent="0.25">
      <c r="AY181" s="408"/>
      <c r="AZ181" s="412"/>
      <c r="BA181" s="412"/>
      <c r="BB181" s="412"/>
      <c r="BC181" s="411"/>
      <c r="BD181" s="411"/>
    </row>
    <row r="182" spans="51:56" ht="11.25" customHeight="1" x14ac:dyDescent="0.25">
      <c r="AY182" s="408"/>
      <c r="AZ182" s="412"/>
      <c r="BA182" s="412"/>
      <c r="BB182" s="412"/>
      <c r="BC182" s="411"/>
      <c r="BD182" s="411"/>
    </row>
    <row r="183" spans="51:56" ht="11.25" customHeight="1" x14ac:dyDescent="0.25">
      <c r="AY183" s="408"/>
      <c r="AZ183" s="412"/>
      <c r="BA183" s="412"/>
      <c r="BB183" s="412"/>
      <c r="BC183" s="411"/>
      <c r="BD183" s="411"/>
    </row>
    <row r="184" spans="51:56" ht="11.25" customHeight="1" x14ac:dyDescent="0.25">
      <c r="AY184" s="408"/>
      <c r="AZ184" s="412"/>
      <c r="BA184" s="412"/>
      <c r="BB184" s="412"/>
      <c r="BC184" s="411"/>
      <c r="BD184" s="411"/>
    </row>
    <row r="185" spans="51:56" ht="11.25" customHeight="1" x14ac:dyDescent="0.25">
      <c r="AY185" s="408"/>
      <c r="AZ185" s="412"/>
      <c r="BA185" s="412"/>
      <c r="BB185" s="412"/>
      <c r="BC185" s="411"/>
      <c r="BD185" s="411"/>
    </row>
    <row r="186" spans="51:56" ht="11.25" customHeight="1" x14ac:dyDescent="0.25">
      <c r="AY186" s="408"/>
      <c r="AZ186" s="412"/>
      <c r="BA186" s="412"/>
      <c r="BB186" s="412"/>
      <c r="BC186" s="411"/>
      <c r="BD186" s="411"/>
    </row>
    <row r="187" spans="51:56" ht="11.25" customHeight="1" x14ac:dyDescent="0.25">
      <c r="AY187" s="408"/>
      <c r="AZ187" s="412"/>
      <c r="BA187" s="412"/>
      <c r="BB187" s="412"/>
      <c r="BC187" s="411"/>
      <c r="BD187" s="411"/>
    </row>
    <row r="188" spans="51:56" ht="11.25" customHeight="1" x14ac:dyDescent="0.25">
      <c r="AY188" s="408"/>
      <c r="AZ188" s="412"/>
      <c r="BA188" s="412"/>
      <c r="BB188" s="412"/>
      <c r="BC188" s="411"/>
      <c r="BD188" s="411"/>
    </row>
    <row r="189" spans="51:56" ht="11.25" customHeight="1" x14ac:dyDescent="0.25">
      <c r="AY189" s="408"/>
      <c r="AZ189" s="412"/>
      <c r="BA189" s="412"/>
      <c r="BB189" s="412"/>
      <c r="BC189" s="411"/>
      <c r="BD189" s="411"/>
    </row>
    <row r="190" spans="51:56" ht="11.25" customHeight="1" x14ac:dyDescent="0.25">
      <c r="AY190" s="408"/>
      <c r="AZ190" s="412"/>
      <c r="BA190" s="412"/>
      <c r="BB190" s="412"/>
      <c r="BC190" s="411"/>
      <c r="BD190" s="411"/>
    </row>
    <row r="191" spans="51:56" ht="11.25" customHeight="1" x14ac:dyDescent="0.25">
      <c r="AY191" s="408"/>
      <c r="AZ191" s="412"/>
      <c r="BA191" s="412"/>
      <c r="BB191" s="412"/>
      <c r="BC191" s="411"/>
      <c r="BD191" s="411"/>
    </row>
    <row r="192" spans="51:56" ht="11.25" customHeight="1" x14ac:dyDescent="0.25">
      <c r="AY192" s="408"/>
      <c r="AZ192" s="412"/>
      <c r="BA192" s="412"/>
      <c r="BB192" s="412"/>
      <c r="BC192" s="411"/>
      <c r="BD192" s="411"/>
    </row>
    <row r="193" spans="51:56" ht="11.25" customHeight="1" x14ac:dyDescent="0.25">
      <c r="AY193" s="408"/>
      <c r="AZ193" s="412"/>
      <c r="BA193" s="412"/>
      <c r="BB193" s="412"/>
      <c r="BC193" s="411"/>
      <c r="BD193" s="411"/>
    </row>
    <row r="194" spans="51:56" ht="11.25" customHeight="1" x14ac:dyDescent="0.25">
      <c r="AY194" s="408"/>
      <c r="AZ194" s="412"/>
      <c r="BA194" s="412"/>
      <c r="BB194" s="412"/>
      <c r="BC194" s="411"/>
      <c r="BD194" s="411"/>
    </row>
    <row r="195" spans="51:56" ht="11.25" customHeight="1" x14ac:dyDescent="0.25">
      <c r="AY195" s="408"/>
      <c r="AZ195" s="412"/>
      <c r="BA195" s="412"/>
      <c r="BB195" s="412"/>
      <c r="BC195" s="411"/>
      <c r="BD195" s="411"/>
    </row>
    <row r="196" spans="51:56" ht="11.25" customHeight="1" x14ac:dyDescent="0.25">
      <c r="AY196" s="408"/>
      <c r="AZ196" s="412"/>
      <c r="BA196" s="412"/>
      <c r="BB196" s="412"/>
      <c r="BC196" s="411"/>
      <c r="BD196" s="411"/>
    </row>
    <row r="197" spans="51:56" ht="11.25" customHeight="1" x14ac:dyDescent="0.25">
      <c r="AY197" s="408"/>
      <c r="AZ197" s="412"/>
      <c r="BA197" s="412"/>
      <c r="BB197" s="412"/>
      <c r="BC197" s="411"/>
      <c r="BD197" s="411"/>
    </row>
    <row r="198" spans="51:56" ht="11.25" customHeight="1" x14ac:dyDescent="0.25">
      <c r="AY198" s="408"/>
      <c r="AZ198" s="412"/>
      <c r="BA198" s="412"/>
      <c r="BB198" s="412"/>
      <c r="BC198" s="411"/>
      <c r="BD198" s="411"/>
    </row>
    <row r="199" spans="51:56" ht="11.25" customHeight="1" x14ac:dyDescent="0.25">
      <c r="AY199" s="408"/>
      <c r="AZ199" s="412"/>
      <c r="BA199" s="412"/>
      <c r="BB199" s="412"/>
      <c r="BC199" s="411"/>
      <c r="BD199" s="411"/>
    </row>
    <row r="200" spans="51:56" ht="11.25" customHeight="1" x14ac:dyDescent="0.25">
      <c r="AY200" s="408"/>
      <c r="AZ200" s="412"/>
      <c r="BA200" s="412"/>
      <c r="BB200" s="412"/>
      <c r="BC200" s="411"/>
      <c r="BD200" s="411"/>
    </row>
    <row r="201" spans="51:56" ht="11.25" customHeight="1" x14ac:dyDescent="0.25">
      <c r="AY201" s="408"/>
      <c r="AZ201" s="412"/>
      <c r="BA201" s="412"/>
      <c r="BB201" s="412"/>
      <c r="BC201" s="411"/>
      <c r="BD201" s="411"/>
    </row>
    <row r="202" spans="51:56" ht="11.25" customHeight="1" x14ac:dyDescent="0.25">
      <c r="AY202" s="408"/>
      <c r="AZ202" s="412"/>
      <c r="BA202" s="412"/>
      <c r="BB202" s="412"/>
      <c r="BC202" s="411"/>
      <c r="BD202" s="411"/>
    </row>
    <row r="203" spans="51:56" ht="11.25" customHeight="1" x14ac:dyDescent="0.25">
      <c r="AY203" s="408"/>
      <c r="AZ203" s="412"/>
      <c r="BA203" s="412"/>
      <c r="BB203" s="412"/>
      <c r="BC203" s="411"/>
      <c r="BD203" s="411"/>
    </row>
    <row r="204" spans="51:56" ht="11.25" customHeight="1" x14ac:dyDescent="0.25">
      <c r="AY204" s="408"/>
      <c r="AZ204" s="412"/>
      <c r="BA204" s="412"/>
      <c r="BB204" s="412"/>
      <c r="BC204" s="411"/>
      <c r="BD204" s="411"/>
    </row>
    <row r="205" spans="51:56" ht="11.25" customHeight="1" x14ac:dyDescent="0.25">
      <c r="AY205" s="408"/>
      <c r="AZ205" s="412"/>
      <c r="BA205" s="412"/>
      <c r="BB205" s="412"/>
      <c r="BC205" s="411"/>
      <c r="BD205" s="411"/>
    </row>
    <row r="206" spans="51:56" ht="11.25" customHeight="1" x14ac:dyDescent="0.25">
      <c r="AY206" s="408"/>
      <c r="AZ206" s="412"/>
      <c r="BA206" s="412"/>
      <c r="BB206" s="412"/>
      <c r="BC206" s="411"/>
      <c r="BD206" s="411"/>
    </row>
    <row r="207" spans="51:56" ht="11.25" customHeight="1" x14ac:dyDescent="0.25">
      <c r="AY207" s="408"/>
      <c r="AZ207" s="412"/>
      <c r="BA207" s="412"/>
      <c r="BB207" s="412"/>
      <c r="BC207" s="411"/>
      <c r="BD207" s="411"/>
    </row>
    <row r="208" spans="51:56" ht="11.25" customHeight="1" x14ac:dyDescent="0.25">
      <c r="AY208" s="408"/>
      <c r="AZ208" s="412"/>
      <c r="BA208" s="412"/>
      <c r="BB208" s="412"/>
      <c r="BC208" s="411"/>
      <c r="BD208" s="411"/>
    </row>
    <row r="209" spans="51:56" ht="11.25" customHeight="1" x14ac:dyDescent="0.25">
      <c r="AY209" s="408"/>
      <c r="AZ209" s="412"/>
      <c r="BA209" s="412"/>
      <c r="BB209" s="412"/>
      <c r="BC209" s="411"/>
      <c r="BD209" s="411"/>
    </row>
    <row r="210" spans="51:56" ht="11.25" customHeight="1" x14ac:dyDescent="0.25">
      <c r="AY210" s="408"/>
      <c r="AZ210" s="412"/>
      <c r="BA210" s="412"/>
      <c r="BB210" s="412"/>
      <c r="BC210" s="411"/>
      <c r="BD210" s="411"/>
    </row>
    <row r="211" spans="51:56" ht="11.25" customHeight="1" x14ac:dyDescent="0.25">
      <c r="AY211" s="408"/>
      <c r="AZ211" s="412"/>
      <c r="BA211" s="412"/>
      <c r="BB211" s="412"/>
      <c r="BC211" s="411"/>
      <c r="BD211" s="411"/>
    </row>
    <row r="212" spans="51:56" ht="11.25" customHeight="1" x14ac:dyDescent="0.25">
      <c r="AY212" s="408"/>
      <c r="AZ212" s="412"/>
      <c r="BA212" s="412"/>
      <c r="BB212" s="412"/>
      <c r="BC212" s="411"/>
      <c r="BD212" s="411"/>
    </row>
    <row r="213" spans="51:56" ht="11.25" customHeight="1" x14ac:dyDescent="0.25">
      <c r="AY213" s="408"/>
      <c r="AZ213" s="412"/>
      <c r="BA213" s="412"/>
      <c r="BB213" s="412"/>
      <c r="BC213" s="411"/>
      <c r="BD213" s="411"/>
    </row>
    <row r="214" spans="51:56" ht="11.25" customHeight="1" x14ac:dyDescent="0.25">
      <c r="AY214" s="408"/>
      <c r="AZ214" s="412"/>
      <c r="BA214" s="412"/>
      <c r="BB214" s="412"/>
      <c r="BC214" s="411"/>
      <c r="BD214" s="411"/>
    </row>
    <row r="215" spans="51:56" ht="11.25" customHeight="1" x14ac:dyDescent="0.25">
      <c r="AY215" s="408"/>
      <c r="AZ215" s="412"/>
      <c r="BA215" s="412"/>
      <c r="BB215" s="412"/>
      <c r="BC215" s="411"/>
      <c r="BD215" s="411"/>
    </row>
    <row r="216" spans="51:56" ht="11.25" customHeight="1" x14ac:dyDescent="0.25">
      <c r="AY216" s="408"/>
      <c r="AZ216" s="412"/>
      <c r="BA216" s="412"/>
      <c r="BB216" s="412"/>
      <c r="BC216" s="411"/>
      <c r="BD216" s="411"/>
    </row>
    <row r="217" spans="51:56" ht="11.25" customHeight="1" x14ac:dyDescent="0.25">
      <c r="AY217" s="408"/>
      <c r="AZ217" s="412"/>
      <c r="BA217" s="412"/>
      <c r="BB217" s="412"/>
      <c r="BC217" s="411"/>
      <c r="BD217" s="411"/>
    </row>
    <row r="218" spans="51:56" ht="11.25" customHeight="1" x14ac:dyDescent="0.25">
      <c r="AY218" s="408"/>
      <c r="AZ218" s="412"/>
      <c r="BA218" s="412"/>
      <c r="BB218" s="412"/>
      <c r="BC218" s="411"/>
      <c r="BD218" s="411"/>
    </row>
    <row r="219" spans="51:56" ht="11.25" customHeight="1" x14ac:dyDescent="0.25">
      <c r="AY219" s="408"/>
      <c r="AZ219" s="412"/>
      <c r="BA219" s="412"/>
      <c r="BB219" s="412"/>
      <c r="BC219" s="411"/>
      <c r="BD219" s="411"/>
    </row>
    <row r="220" spans="51:56" ht="11.25" customHeight="1" x14ac:dyDescent="0.25">
      <c r="AY220" s="408"/>
      <c r="AZ220" s="412"/>
      <c r="BA220" s="412"/>
      <c r="BB220" s="412"/>
      <c r="BC220" s="411"/>
      <c r="BD220" s="411"/>
    </row>
    <row r="221" spans="51:56" ht="11.25" customHeight="1" x14ac:dyDescent="0.25">
      <c r="AY221" s="408"/>
      <c r="AZ221" s="412"/>
      <c r="BA221" s="412"/>
      <c r="BB221" s="412"/>
      <c r="BC221" s="411"/>
      <c r="BD221" s="411"/>
    </row>
    <row r="222" spans="51:56" ht="11.25" customHeight="1" x14ac:dyDescent="0.25">
      <c r="AY222" s="408"/>
      <c r="AZ222" s="412"/>
      <c r="BA222" s="412"/>
      <c r="BB222" s="412"/>
      <c r="BC222" s="411"/>
      <c r="BD222" s="411"/>
    </row>
    <row r="223" spans="51:56" ht="11.25" customHeight="1" x14ac:dyDescent="0.25">
      <c r="AY223" s="408"/>
      <c r="AZ223" s="412"/>
      <c r="BA223" s="412"/>
      <c r="BB223" s="412"/>
      <c r="BC223" s="411"/>
      <c r="BD223" s="411"/>
    </row>
    <row r="224" spans="51:56" ht="11.25" customHeight="1" x14ac:dyDescent="0.25">
      <c r="AY224" s="408"/>
      <c r="AZ224" s="412"/>
      <c r="BA224" s="412"/>
      <c r="BB224" s="412"/>
      <c r="BC224" s="411"/>
      <c r="BD224" s="411"/>
    </row>
    <row r="225" spans="51:56" ht="11.25" customHeight="1" x14ac:dyDescent="0.25">
      <c r="AY225" s="408"/>
      <c r="AZ225" s="412"/>
      <c r="BA225" s="412"/>
      <c r="BB225" s="412"/>
      <c r="BC225" s="411"/>
      <c r="BD225" s="411"/>
    </row>
    <row r="226" spans="51:56" ht="11.25" customHeight="1" x14ac:dyDescent="0.25">
      <c r="AY226" s="408"/>
      <c r="AZ226" s="412"/>
      <c r="BA226" s="412"/>
      <c r="BB226" s="412"/>
      <c r="BC226" s="411"/>
      <c r="BD226" s="411"/>
    </row>
    <row r="227" spans="51:56" ht="11.25" customHeight="1" x14ac:dyDescent="0.25">
      <c r="AY227" s="408"/>
      <c r="AZ227" s="412"/>
      <c r="BA227" s="412"/>
      <c r="BB227" s="412"/>
      <c r="BC227" s="411"/>
      <c r="BD227" s="411"/>
    </row>
    <row r="228" spans="51:56" ht="11.25" customHeight="1" x14ac:dyDescent="0.25">
      <c r="AY228" s="408"/>
      <c r="AZ228" s="412"/>
      <c r="BA228" s="412"/>
      <c r="BB228" s="412"/>
      <c r="BC228" s="411"/>
      <c r="BD228" s="411"/>
    </row>
    <row r="229" spans="51:56" ht="11.25" customHeight="1" x14ac:dyDescent="0.25">
      <c r="AY229" s="408"/>
      <c r="AZ229" s="412"/>
      <c r="BA229" s="412"/>
      <c r="BB229" s="412"/>
      <c r="BC229" s="411"/>
      <c r="BD229" s="411"/>
    </row>
    <row r="230" spans="51:56" ht="11.25" customHeight="1" x14ac:dyDescent="0.25">
      <c r="AY230" s="408"/>
      <c r="AZ230" s="412"/>
      <c r="BA230" s="412"/>
      <c r="BB230" s="412"/>
      <c r="BC230" s="411"/>
      <c r="BD230" s="411"/>
    </row>
    <row r="231" spans="51:56" ht="11.25" customHeight="1" x14ac:dyDescent="0.25">
      <c r="AY231" s="408"/>
      <c r="AZ231" s="412"/>
      <c r="BA231" s="412"/>
      <c r="BB231" s="412"/>
      <c r="BC231" s="411"/>
      <c r="BD231" s="411"/>
    </row>
    <row r="232" spans="51:56" ht="11.25" customHeight="1" x14ac:dyDescent="0.25">
      <c r="AY232" s="408"/>
      <c r="AZ232" s="412"/>
      <c r="BA232" s="412"/>
      <c r="BB232" s="412"/>
      <c r="BC232" s="411"/>
      <c r="BD232" s="411"/>
    </row>
    <row r="233" spans="51:56" ht="11.25" customHeight="1" x14ac:dyDescent="0.25">
      <c r="AY233" s="408"/>
      <c r="AZ233" s="412"/>
      <c r="BA233" s="412"/>
      <c r="BB233" s="412"/>
      <c r="BC233" s="411"/>
      <c r="BD233" s="411"/>
    </row>
    <row r="234" spans="51:56" ht="11.25" customHeight="1" x14ac:dyDescent="0.25">
      <c r="AY234" s="408"/>
      <c r="AZ234" s="412"/>
      <c r="BA234" s="412"/>
      <c r="BB234" s="412"/>
      <c r="BC234" s="411"/>
      <c r="BD234" s="411"/>
    </row>
    <row r="235" spans="51:56" ht="11.25" customHeight="1" x14ac:dyDescent="0.25">
      <c r="AY235" s="408"/>
      <c r="AZ235" s="412"/>
      <c r="BA235" s="412"/>
      <c r="BB235" s="412"/>
      <c r="BC235" s="411"/>
      <c r="BD235" s="411"/>
    </row>
    <row r="236" spans="51:56" ht="11.25" customHeight="1" x14ac:dyDescent="0.25">
      <c r="AY236" s="408"/>
      <c r="AZ236" s="412"/>
      <c r="BA236" s="412"/>
      <c r="BB236" s="412"/>
      <c r="BC236" s="411"/>
      <c r="BD236" s="411"/>
    </row>
    <row r="237" spans="51:56" ht="11.25" customHeight="1" x14ac:dyDescent="0.25">
      <c r="AY237" s="408"/>
      <c r="AZ237" s="412"/>
      <c r="BA237" s="412"/>
      <c r="BB237" s="412"/>
      <c r="BC237" s="411"/>
      <c r="BD237" s="411"/>
    </row>
    <row r="238" spans="51:56" ht="11.25" customHeight="1" x14ac:dyDescent="0.25">
      <c r="AY238" s="408"/>
      <c r="AZ238" s="412"/>
      <c r="BA238" s="412"/>
      <c r="BB238" s="412"/>
      <c r="BC238" s="411"/>
      <c r="BD238" s="411"/>
    </row>
    <row r="239" spans="51:56" ht="11.25" customHeight="1" x14ac:dyDescent="0.25">
      <c r="AY239" s="408"/>
      <c r="AZ239" s="412"/>
      <c r="BA239" s="412"/>
      <c r="BB239" s="412"/>
      <c r="BC239" s="411"/>
      <c r="BD239" s="411"/>
    </row>
    <row r="240" spans="51:56" ht="11.25" customHeight="1" x14ac:dyDescent="0.25">
      <c r="AY240" s="408"/>
      <c r="AZ240" s="412"/>
      <c r="BA240" s="412"/>
      <c r="BB240" s="412"/>
      <c r="BC240" s="411"/>
      <c r="BD240" s="411"/>
    </row>
    <row r="241" spans="51:56" ht="11.25" customHeight="1" x14ac:dyDescent="0.25">
      <c r="AY241" s="408"/>
      <c r="AZ241" s="412"/>
      <c r="BA241" s="412"/>
      <c r="BB241" s="412"/>
      <c r="BC241" s="411"/>
      <c r="BD241" s="411"/>
    </row>
    <row r="242" spans="51:56" ht="11.25" customHeight="1" x14ac:dyDescent="0.25">
      <c r="AY242" s="408"/>
      <c r="AZ242" s="412"/>
      <c r="BA242" s="412"/>
      <c r="BB242" s="412"/>
      <c r="BC242" s="411"/>
      <c r="BD242" s="411"/>
    </row>
    <row r="243" spans="51:56" ht="11.25" customHeight="1" x14ac:dyDescent="0.25">
      <c r="AY243" s="408"/>
      <c r="AZ243" s="412"/>
      <c r="BA243" s="412"/>
      <c r="BB243" s="412"/>
      <c r="BC243" s="411"/>
      <c r="BD243" s="411"/>
    </row>
    <row r="244" spans="51:56" ht="11.25" customHeight="1" x14ac:dyDescent="0.25">
      <c r="AY244" s="408"/>
      <c r="AZ244" s="412"/>
      <c r="BA244" s="412"/>
      <c r="BB244" s="412"/>
      <c r="BC244" s="411"/>
      <c r="BD244" s="411"/>
    </row>
    <row r="245" spans="51:56" ht="11.25" customHeight="1" x14ac:dyDescent="0.25">
      <c r="AY245" s="408"/>
      <c r="AZ245" s="412"/>
      <c r="BA245" s="412"/>
      <c r="BB245" s="412"/>
      <c r="BC245" s="411"/>
      <c r="BD245" s="411"/>
    </row>
    <row r="246" spans="51:56" ht="11.25" customHeight="1" x14ac:dyDescent="0.25">
      <c r="AY246" s="408"/>
      <c r="AZ246" s="412"/>
      <c r="BA246" s="412"/>
      <c r="BB246" s="412"/>
      <c r="BC246" s="411"/>
      <c r="BD246" s="411"/>
    </row>
    <row r="247" spans="51:56" ht="11.25" customHeight="1" x14ac:dyDescent="0.25">
      <c r="AY247" s="408"/>
      <c r="AZ247" s="412"/>
      <c r="BA247" s="412"/>
      <c r="BB247" s="412"/>
      <c r="BC247" s="411"/>
      <c r="BD247" s="411"/>
    </row>
    <row r="248" spans="51:56" ht="11.25" customHeight="1" x14ac:dyDescent="0.25">
      <c r="AY248" s="408"/>
      <c r="AZ248" s="412"/>
      <c r="BA248" s="412"/>
      <c r="BB248" s="412"/>
      <c r="BC248" s="411"/>
      <c r="BD248" s="411"/>
    </row>
    <row r="249" spans="51:56" ht="11.25" customHeight="1" x14ac:dyDescent="0.25">
      <c r="AY249" s="408"/>
      <c r="AZ249" s="412"/>
      <c r="BA249" s="412"/>
      <c r="BB249" s="412"/>
      <c r="BC249" s="411"/>
      <c r="BD249" s="411"/>
    </row>
    <row r="250" spans="51:56" ht="11.25" customHeight="1" x14ac:dyDescent="0.25">
      <c r="AY250" s="408"/>
      <c r="AZ250" s="412"/>
      <c r="BA250" s="412"/>
      <c r="BB250" s="412"/>
      <c r="BC250" s="411"/>
      <c r="BD250" s="411"/>
    </row>
    <row r="251" spans="51:56" ht="11.25" customHeight="1" x14ac:dyDescent="0.25">
      <c r="AY251" s="408"/>
      <c r="AZ251" s="412"/>
      <c r="BA251" s="412"/>
      <c r="BB251" s="412"/>
      <c r="BC251" s="411"/>
      <c r="BD251" s="411"/>
    </row>
    <row r="252" spans="51:56" ht="11.25" customHeight="1" x14ac:dyDescent="0.25">
      <c r="AY252" s="408"/>
      <c r="AZ252" s="412"/>
      <c r="BA252" s="412"/>
      <c r="BB252" s="412"/>
      <c r="BC252" s="411"/>
      <c r="BD252" s="411"/>
    </row>
    <row r="253" spans="51:56" ht="11.25" customHeight="1" x14ac:dyDescent="0.25">
      <c r="AY253" s="408"/>
      <c r="AZ253" s="412"/>
      <c r="BA253" s="412"/>
      <c r="BB253" s="412"/>
      <c r="BC253" s="411"/>
      <c r="BD253" s="411"/>
    </row>
    <row r="254" spans="51:56" ht="11.25" customHeight="1" x14ac:dyDescent="0.25">
      <c r="AY254" s="408"/>
      <c r="AZ254" s="412"/>
      <c r="BA254" s="412"/>
      <c r="BB254" s="412"/>
      <c r="BC254" s="411"/>
      <c r="BD254" s="411"/>
    </row>
    <row r="255" spans="51:56" ht="11.25" customHeight="1" x14ac:dyDescent="0.25">
      <c r="AY255" s="408"/>
      <c r="AZ255" s="412"/>
      <c r="BA255" s="412"/>
      <c r="BB255" s="412"/>
      <c r="BC255" s="411"/>
      <c r="BD255" s="411"/>
    </row>
    <row r="256" spans="51:56" ht="11.25" customHeight="1" x14ac:dyDescent="0.25">
      <c r="AY256" s="408"/>
      <c r="AZ256" s="412"/>
      <c r="BA256" s="412"/>
      <c r="BB256" s="412"/>
      <c r="BC256" s="411"/>
      <c r="BD256" s="411"/>
    </row>
    <row r="257" spans="51:56" ht="11.25" customHeight="1" x14ac:dyDescent="0.25">
      <c r="AY257" s="408"/>
      <c r="AZ257" s="412"/>
      <c r="BA257" s="412"/>
      <c r="BB257" s="412"/>
      <c r="BC257" s="411"/>
      <c r="BD257" s="411"/>
    </row>
    <row r="258" spans="51:56" ht="11.25" customHeight="1" x14ac:dyDescent="0.25">
      <c r="AY258" s="408"/>
      <c r="AZ258" s="412"/>
      <c r="BA258" s="412"/>
      <c r="BB258" s="412"/>
      <c r="BC258" s="411"/>
      <c r="BD258" s="411"/>
    </row>
    <row r="259" spans="51:56" ht="11.25" customHeight="1" x14ac:dyDescent="0.25">
      <c r="AY259" s="408"/>
      <c r="AZ259" s="412"/>
      <c r="BA259" s="412"/>
      <c r="BB259" s="412"/>
      <c r="BC259" s="411"/>
      <c r="BD259" s="411"/>
    </row>
    <row r="260" spans="51:56" ht="11.25" customHeight="1" x14ac:dyDescent="0.25">
      <c r="AY260" s="408"/>
      <c r="AZ260" s="412"/>
      <c r="BA260" s="412"/>
      <c r="BB260" s="412"/>
      <c r="BC260" s="411"/>
      <c r="BD260" s="411"/>
    </row>
    <row r="261" spans="51:56" ht="11.25" customHeight="1" x14ac:dyDescent="0.25">
      <c r="AY261" s="408"/>
      <c r="AZ261" s="412"/>
      <c r="BA261" s="412"/>
      <c r="BB261" s="412"/>
      <c r="BC261" s="411"/>
      <c r="BD261" s="411"/>
    </row>
    <row r="262" spans="51:56" ht="11.25" customHeight="1" x14ac:dyDescent="0.25">
      <c r="AY262" s="408"/>
      <c r="AZ262" s="412"/>
      <c r="BA262" s="412"/>
      <c r="BB262" s="412"/>
      <c r="BC262" s="411"/>
      <c r="BD262" s="411"/>
    </row>
    <row r="263" spans="51:56" ht="11.25" customHeight="1" x14ac:dyDescent="0.25">
      <c r="AY263" s="408"/>
      <c r="AZ263" s="412"/>
      <c r="BA263" s="412"/>
      <c r="BB263" s="412"/>
      <c r="BC263" s="411"/>
      <c r="BD263" s="411"/>
    </row>
    <row r="264" spans="51:56" ht="11.25" customHeight="1" x14ac:dyDescent="0.25">
      <c r="AY264" s="408"/>
      <c r="AZ264" s="412"/>
      <c r="BA264" s="412"/>
      <c r="BB264" s="412"/>
      <c r="BC264" s="411"/>
      <c r="BD264" s="411"/>
    </row>
    <row r="265" spans="51:56" ht="11.25" customHeight="1" x14ac:dyDescent="0.25">
      <c r="AY265" s="408"/>
      <c r="AZ265" s="412"/>
      <c r="BA265" s="412"/>
      <c r="BB265" s="412"/>
      <c r="BC265" s="411"/>
      <c r="BD265" s="411"/>
    </row>
    <row r="266" spans="51:56" ht="11.25" customHeight="1" x14ac:dyDescent="0.25">
      <c r="AY266" s="408"/>
      <c r="AZ266" s="412"/>
      <c r="BA266" s="412"/>
      <c r="BB266" s="412"/>
      <c r="BC266" s="411"/>
      <c r="BD266" s="411"/>
    </row>
    <row r="267" spans="51:56" ht="11.25" customHeight="1" x14ac:dyDescent="0.25">
      <c r="AY267" s="408"/>
      <c r="AZ267" s="412"/>
      <c r="BA267" s="412"/>
      <c r="BB267" s="412"/>
      <c r="BC267" s="411"/>
      <c r="BD267" s="411"/>
    </row>
    <row r="268" spans="51:56" ht="11.25" customHeight="1" x14ac:dyDescent="0.25">
      <c r="AY268" s="408"/>
      <c r="AZ268" s="412"/>
      <c r="BA268" s="412"/>
      <c r="BB268" s="412"/>
      <c r="BC268" s="411"/>
      <c r="BD268" s="411"/>
    </row>
    <row r="269" spans="51:56" ht="11.25" customHeight="1" x14ac:dyDescent="0.25">
      <c r="AY269" s="408"/>
      <c r="AZ269" s="412"/>
      <c r="BA269" s="412"/>
      <c r="BB269" s="412"/>
      <c r="BC269" s="411"/>
      <c r="BD269" s="411"/>
    </row>
    <row r="270" spans="51:56" ht="11.25" customHeight="1" x14ac:dyDescent="0.25">
      <c r="AY270" s="408"/>
      <c r="AZ270" s="412"/>
      <c r="BA270" s="412"/>
      <c r="BB270" s="412"/>
      <c r="BC270" s="411"/>
      <c r="BD270" s="411"/>
    </row>
    <row r="271" spans="51:56" ht="11.25" customHeight="1" x14ac:dyDescent="0.25">
      <c r="AY271" s="408"/>
      <c r="AZ271" s="412"/>
      <c r="BA271" s="412"/>
      <c r="BB271" s="412"/>
      <c r="BC271" s="411"/>
      <c r="BD271" s="411"/>
    </row>
    <row r="272" spans="51:56" ht="11.25" customHeight="1" x14ac:dyDescent="0.25">
      <c r="AY272" s="408"/>
      <c r="AZ272" s="412"/>
      <c r="BA272" s="412"/>
      <c r="BB272" s="412"/>
      <c r="BC272" s="411"/>
      <c r="BD272" s="411"/>
    </row>
    <row r="273" spans="51:56" ht="11.25" customHeight="1" x14ac:dyDescent="0.25">
      <c r="AY273" s="408"/>
      <c r="AZ273" s="412"/>
      <c r="BA273" s="412"/>
      <c r="BB273" s="412"/>
      <c r="BC273" s="411"/>
      <c r="BD273" s="411"/>
    </row>
    <row r="274" spans="51:56" ht="11.25" customHeight="1" x14ac:dyDescent="0.25">
      <c r="AY274" s="408"/>
      <c r="AZ274" s="412"/>
      <c r="BA274" s="412"/>
      <c r="BB274" s="412"/>
      <c r="BC274" s="411"/>
      <c r="BD274" s="411"/>
    </row>
    <row r="275" spans="51:56" ht="11.25" customHeight="1" x14ac:dyDescent="0.25">
      <c r="AY275" s="408"/>
      <c r="AZ275" s="412"/>
      <c r="BA275" s="412"/>
      <c r="BB275" s="412"/>
      <c r="BC275" s="411"/>
      <c r="BD275" s="411"/>
    </row>
    <row r="276" spans="51:56" ht="11.25" customHeight="1" x14ac:dyDescent="0.25">
      <c r="AY276" s="408"/>
      <c r="AZ276" s="412"/>
      <c r="BA276" s="412"/>
      <c r="BB276" s="412"/>
      <c r="BC276" s="411"/>
      <c r="BD276" s="411"/>
    </row>
    <row r="277" spans="51:56" ht="11.25" customHeight="1" x14ac:dyDescent="0.25">
      <c r="AY277" s="408"/>
      <c r="AZ277" s="412"/>
      <c r="BA277" s="412"/>
      <c r="BB277" s="412"/>
      <c r="BC277" s="411"/>
      <c r="BD277" s="411"/>
    </row>
    <row r="278" spans="51:56" ht="11.25" customHeight="1" x14ac:dyDescent="0.25">
      <c r="AY278" s="408"/>
      <c r="AZ278" s="412"/>
      <c r="BA278" s="412"/>
      <c r="BB278" s="412"/>
      <c r="BC278" s="411"/>
      <c r="BD278" s="411"/>
    </row>
    <row r="279" spans="51:56" ht="11.25" customHeight="1" x14ac:dyDescent="0.25">
      <c r="AY279" s="408"/>
      <c r="AZ279" s="412"/>
      <c r="BA279" s="412"/>
      <c r="BB279" s="412"/>
      <c r="BC279" s="411"/>
      <c r="BD279" s="411"/>
    </row>
    <row r="280" spans="51:56" ht="11.25" customHeight="1" x14ac:dyDescent="0.25">
      <c r="AY280" s="408"/>
      <c r="AZ280" s="412"/>
      <c r="BA280" s="412"/>
      <c r="BB280" s="412"/>
      <c r="BC280" s="411"/>
      <c r="BD280" s="411"/>
    </row>
    <row r="281" spans="51:56" ht="11.25" customHeight="1" x14ac:dyDescent="0.25">
      <c r="AY281" s="408"/>
      <c r="AZ281" s="412"/>
      <c r="BA281" s="412"/>
      <c r="BB281" s="412"/>
      <c r="BC281" s="411"/>
      <c r="BD281" s="411"/>
    </row>
    <row r="282" spans="51:56" ht="11.25" customHeight="1" x14ac:dyDescent="0.25">
      <c r="AY282" s="408"/>
      <c r="AZ282" s="412"/>
      <c r="BA282" s="412"/>
      <c r="BB282" s="412"/>
      <c r="BC282" s="411"/>
      <c r="BD282" s="411"/>
    </row>
    <row r="283" spans="51:56" ht="11.25" customHeight="1" x14ac:dyDescent="0.25">
      <c r="AY283" s="408"/>
      <c r="AZ283" s="412"/>
      <c r="BA283" s="412"/>
      <c r="BB283" s="412"/>
      <c r="BC283" s="411"/>
      <c r="BD283" s="411"/>
    </row>
    <row r="284" spans="51:56" ht="11.25" customHeight="1" x14ac:dyDescent="0.25">
      <c r="AY284" s="408"/>
      <c r="AZ284" s="412"/>
      <c r="BA284" s="412"/>
      <c r="BB284" s="412"/>
      <c r="BC284" s="411"/>
      <c r="BD284" s="411"/>
    </row>
    <row r="285" spans="51:56" ht="11.25" customHeight="1" x14ac:dyDescent="0.25">
      <c r="AY285" s="408"/>
      <c r="AZ285" s="412"/>
      <c r="BA285" s="412"/>
      <c r="BB285" s="412"/>
      <c r="BC285" s="411"/>
      <c r="BD285" s="411"/>
    </row>
    <row r="286" spans="51:56" ht="11.25" customHeight="1" x14ac:dyDescent="0.25">
      <c r="AY286" s="408"/>
      <c r="AZ286" s="412"/>
      <c r="BA286" s="412"/>
      <c r="BB286" s="412"/>
      <c r="BC286" s="411"/>
      <c r="BD286" s="411"/>
    </row>
    <row r="287" spans="51:56" ht="11.25" customHeight="1" x14ac:dyDescent="0.25">
      <c r="AY287" s="408"/>
      <c r="AZ287" s="412"/>
      <c r="BA287" s="412"/>
      <c r="BB287" s="412"/>
      <c r="BC287" s="411"/>
      <c r="BD287" s="411"/>
    </row>
    <row r="288" spans="51:56" ht="11.25" customHeight="1" x14ac:dyDescent="0.25">
      <c r="AY288" s="408"/>
      <c r="AZ288" s="412"/>
      <c r="BA288" s="412"/>
      <c r="BB288" s="412"/>
      <c r="BC288" s="411"/>
      <c r="BD288" s="411"/>
    </row>
    <row r="289" spans="51:56" ht="11.25" customHeight="1" x14ac:dyDescent="0.25">
      <c r="AY289" s="408"/>
      <c r="AZ289" s="412"/>
      <c r="BA289" s="412"/>
      <c r="BB289" s="412"/>
      <c r="BC289" s="411"/>
      <c r="BD289" s="411"/>
    </row>
    <row r="290" spans="51:56" ht="11.25" customHeight="1" x14ac:dyDescent="0.25">
      <c r="AY290" s="408"/>
      <c r="AZ290" s="412"/>
      <c r="BA290" s="412"/>
      <c r="BB290" s="412"/>
      <c r="BC290" s="411"/>
      <c r="BD290" s="411"/>
    </row>
    <row r="291" spans="51:56" ht="11.25" customHeight="1" x14ac:dyDescent="0.25">
      <c r="AY291" s="408"/>
      <c r="AZ291" s="412"/>
      <c r="BA291" s="412"/>
      <c r="BB291" s="412"/>
      <c r="BC291" s="411"/>
      <c r="BD291" s="411"/>
    </row>
    <row r="292" spans="51:56" ht="11.25" customHeight="1" x14ac:dyDescent="0.25">
      <c r="AY292" s="408"/>
      <c r="AZ292" s="412"/>
      <c r="BA292" s="412"/>
      <c r="BB292" s="412"/>
      <c r="BC292" s="411"/>
      <c r="BD292" s="411"/>
    </row>
    <row r="293" spans="51:56" ht="11.25" customHeight="1" x14ac:dyDescent="0.25">
      <c r="AY293" s="408"/>
      <c r="AZ293" s="412"/>
      <c r="BA293" s="412"/>
      <c r="BB293" s="412"/>
      <c r="BC293" s="411"/>
      <c r="BD293" s="411"/>
    </row>
    <row r="294" spans="51:56" ht="11.25" customHeight="1" x14ac:dyDescent="0.25">
      <c r="AY294" s="408"/>
      <c r="AZ294" s="412"/>
      <c r="BA294" s="412"/>
      <c r="BB294" s="412"/>
      <c r="BC294" s="411"/>
      <c r="BD294" s="411"/>
    </row>
    <row r="295" spans="51:56" ht="11.25" customHeight="1" x14ac:dyDescent="0.25">
      <c r="AY295" s="408"/>
      <c r="AZ295" s="412"/>
      <c r="BA295" s="412"/>
      <c r="BB295" s="412"/>
      <c r="BC295" s="411"/>
      <c r="BD295" s="411"/>
    </row>
    <row r="296" spans="51:56" ht="11.25" customHeight="1" x14ac:dyDescent="0.25">
      <c r="AY296" s="408"/>
      <c r="AZ296" s="412"/>
      <c r="BA296" s="412"/>
      <c r="BB296" s="412"/>
      <c r="BC296" s="411"/>
      <c r="BD296" s="411"/>
    </row>
    <row r="297" spans="51:56" ht="11.25" customHeight="1" x14ac:dyDescent="0.25">
      <c r="AY297" s="408"/>
      <c r="AZ297" s="412"/>
      <c r="BA297" s="412"/>
      <c r="BB297" s="412"/>
      <c r="BC297" s="411"/>
      <c r="BD297" s="411"/>
    </row>
    <row r="298" spans="51:56" ht="11.25" customHeight="1" x14ac:dyDescent="0.25">
      <c r="AY298" s="408"/>
      <c r="AZ298" s="412"/>
      <c r="BA298" s="412"/>
      <c r="BB298" s="412"/>
      <c r="BC298" s="411"/>
      <c r="BD298" s="411"/>
    </row>
    <row r="299" spans="51:56" ht="11.25" customHeight="1" x14ac:dyDescent="0.25">
      <c r="AY299" s="408"/>
      <c r="AZ299" s="412"/>
      <c r="BA299" s="412"/>
      <c r="BB299" s="412"/>
      <c r="BC299" s="411"/>
      <c r="BD299" s="411"/>
    </row>
    <row r="300" spans="51:56" ht="11.25" customHeight="1" x14ac:dyDescent="0.25">
      <c r="AY300" s="408"/>
      <c r="AZ300" s="412"/>
      <c r="BA300" s="412"/>
      <c r="BB300" s="412"/>
      <c r="BC300" s="411"/>
      <c r="BD300" s="411"/>
    </row>
    <row r="301" spans="51:56" ht="11.25" customHeight="1" x14ac:dyDescent="0.25">
      <c r="AY301" s="408"/>
      <c r="AZ301" s="412"/>
      <c r="BA301" s="412"/>
      <c r="BB301" s="412"/>
      <c r="BC301" s="411"/>
      <c r="BD301" s="411"/>
    </row>
    <row r="302" spans="51:56" ht="11.25" customHeight="1" x14ac:dyDescent="0.25">
      <c r="AY302" s="408"/>
      <c r="AZ302" s="412"/>
      <c r="BA302" s="412"/>
      <c r="BB302" s="412"/>
      <c r="BC302" s="411"/>
      <c r="BD302" s="411"/>
    </row>
    <row r="303" spans="51:56" ht="11.25" customHeight="1" x14ac:dyDescent="0.25">
      <c r="AY303" s="408"/>
      <c r="AZ303" s="412"/>
      <c r="BA303" s="412"/>
      <c r="BB303" s="412"/>
      <c r="BC303" s="411"/>
      <c r="BD303" s="411"/>
    </row>
    <row r="304" spans="51:56" ht="11.25" customHeight="1" x14ac:dyDescent="0.25">
      <c r="AY304" s="408"/>
      <c r="AZ304" s="412"/>
      <c r="BA304" s="412"/>
      <c r="BB304" s="412"/>
      <c r="BC304" s="411"/>
      <c r="BD304" s="411"/>
    </row>
    <row r="305" spans="51:56" ht="11.25" customHeight="1" x14ac:dyDescent="0.25">
      <c r="AY305" s="408"/>
      <c r="AZ305" s="412"/>
      <c r="BA305" s="412"/>
      <c r="BB305" s="412"/>
      <c r="BC305" s="411"/>
      <c r="BD305" s="411"/>
    </row>
    <row r="306" spans="51:56" ht="11.25" customHeight="1" x14ac:dyDescent="0.25">
      <c r="AY306" s="408"/>
      <c r="AZ306" s="412"/>
      <c r="BA306" s="412"/>
      <c r="BB306" s="412"/>
      <c r="BC306" s="411"/>
      <c r="BD306" s="411"/>
    </row>
    <row r="307" spans="51:56" ht="11.25" customHeight="1" x14ac:dyDescent="0.25">
      <c r="AY307" s="408"/>
      <c r="AZ307" s="412"/>
      <c r="BA307" s="412"/>
      <c r="BB307" s="412"/>
      <c r="BC307" s="411"/>
      <c r="BD307" s="411"/>
    </row>
    <row r="308" spans="51:56" ht="11.25" customHeight="1" x14ac:dyDescent="0.25">
      <c r="AY308" s="408"/>
      <c r="AZ308" s="412"/>
      <c r="BA308" s="412"/>
      <c r="BB308" s="412"/>
      <c r="BC308" s="411"/>
      <c r="BD308" s="411"/>
    </row>
    <row r="309" spans="51:56" ht="11.25" customHeight="1" x14ac:dyDescent="0.25">
      <c r="AY309" s="408"/>
      <c r="AZ309" s="412"/>
      <c r="BA309" s="412"/>
      <c r="BB309" s="412"/>
      <c r="BC309" s="411"/>
      <c r="BD309" s="411"/>
    </row>
    <row r="310" spans="51:56" ht="11.25" customHeight="1" x14ac:dyDescent="0.25">
      <c r="AY310" s="408"/>
      <c r="AZ310" s="412"/>
      <c r="BA310" s="412"/>
      <c r="BB310" s="412"/>
      <c r="BC310" s="411"/>
      <c r="BD310" s="411"/>
    </row>
    <row r="311" spans="51:56" ht="11.25" customHeight="1" x14ac:dyDescent="0.25">
      <c r="AY311" s="408"/>
      <c r="AZ311" s="412"/>
      <c r="BA311" s="412"/>
      <c r="BB311" s="412"/>
      <c r="BC311" s="411"/>
      <c r="BD311" s="411"/>
    </row>
    <row r="312" spans="51:56" ht="11.25" customHeight="1" x14ac:dyDescent="0.25">
      <c r="AY312" s="408"/>
      <c r="AZ312" s="412"/>
      <c r="BA312" s="412"/>
      <c r="BB312" s="412"/>
      <c r="BC312" s="411"/>
      <c r="BD312" s="411"/>
    </row>
    <row r="313" spans="51:56" ht="11.25" customHeight="1" x14ac:dyDescent="0.25">
      <c r="AY313" s="408"/>
      <c r="AZ313" s="412"/>
      <c r="BA313" s="412"/>
      <c r="BB313" s="412"/>
      <c r="BC313" s="411"/>
      <c r="BD313" s="411"/>
    </row>
    <row r="314" spans="51:56" ht="11.25" customHeight="1" x14ac:dyDescent="0.25">
      <c r="AY314" s="408"/>
      <c r="AZ314" s="412"/>
      <c r="BA314" s="412"/>
      <c r="BB314" s="412"/>
      <c r="BC314" s="411"/>
      <c r="BD314" s="411"/>
    </row>
    <row r="315" spans="51:56" ht="11.25" customHeight="1" x14ac:dyDescent="0.25">
      <c r="AY315" s="408"/>
      <c r="AZ315" s="412"/>
      <c r="BA315" s="412"/>
      <c r="BB315" s="412"/>
      <c r="BC315" s="411"/>
      <c r="BD315" s="411"/>
    </row>
    <row r="316" spans="51:56" ht="11.25" customHeight="1" x14ac:dyDescent="0.25">
      <c r="AY316" s="408"/>
      <c r="AZ316" s="412"/>
      <c r="BA316" s="412"/>
      <c r="BB316" s="412"/>
      <c r="BC316" s="411"/>
      <c r="BD316" s="411"/>
    </row>
    <row r="317" spans="51:56" ht="11.25" customHeight="1" x14ac:dyDescent="0.25">
      <c r="AY317" s="408"/>
      <c r="AZ317" s="412"/>
      <c r="BA317" s="412"/>
      <c r="BB317" s="412"/>
      <c r="BC317" s="411"/>
      <c r="BD317" s="411"/>
    </row>
    <row r="318" spans="51:56" ht="11.25" customHeight="1" x14ac:dyDescent="0.25">
      <c r="AY318" s="408"/>
      <c r="AZ318" s="412"/>
      <c r="BA318" s="412"/>
      <c r="BB318" s="412"/>
      <c r="BC318" s="411"/>
      <c r="BD318" s="411"/>
    </row>
    <row r="319" spans="51:56" ht="11.25" customHeight="1" x14ac:dyDescent="0.25">
      <c r="AY319" s="408"/>
      <c r="AZ319" s="412"/>
      <c r="BA319" s="412"/>
      <c r="BB319" s="412"/>
      <c r="BC319" s="411"/>
      <c r="BD319" s="411"/>
    </row>
    <row r="320" spans="51:56" ht="11.25" customHeight="1" x14ac:dyDescent="0.25">
      <c r="AY320" s="408"/>
      <c r="AZ320" s="412"/>
      <c r="BA320" s="412"/>
      <c r="BB320" s="412"/>
      <c r="BC320" s="411"/>
      <c r="BD320" s="411"/>
    </row>
    <row r="321" spans="51:56" ht="11.25" customHeight="1" x14ac:dyDescent="0.25">
      <c r="AY321" s="408"/>
      <c r="AZ321" s="412"/>
      <c r="BA321" s="412"/>
      <c r="BB321" s="412"/>
      <c r="BC321" s="411"/>
      <c r="BD321" s="411"/>
    </row>
    <row r="322" spans="51:56" ht="11.25" customHeight="1" x14ac:dyDescent="0.25">
      <c r="AY322" s="408"/>
      <c r="AZ322" s="412"/>
      <c r="BA322" s="412"/>
      <c r="BB322" s="412"/>
      <c r="BC322" s="411"/>
      <c r="BD322" s="411"/>
    </row>
    <row r="323" spans="51:56" ht="11.25" customHeight="1" x14ac:dyDescent="0.25">
      <c r="AY323" s="408"/>
      <c r="AZ323" s="412"/>
      <c r="BA323" s="412"/>
      <c r="BB323" s="412"/>
      <c r="BC323" s="411"/>
      <c r="BD323" s="411"/>
    </row>
    <row r="324" spans="51:56" ht="11.25" customHeight="1" x14ac:dyDescent="0.25">
      <c r="AY324" s="408"/>
      <c r="AZ324" s="412"/>
      <c r="BA324" s="412"/>
      <c r="BB324" s="412"/>
      <c r="BC324" s="411"/>
      <c r="BD324" s="411"/>
    </row>
    <row r="325" spans="51:56" ht="11.25" customHeight="1" x14ac:dyDescent="0.25">
      <c r="AY325" s="408"/>
      <c r="AZ325" s="412"/>
      <c r="BA325" s="412"/>
      <c r="BB325" s="412"/>
      <c r="BC325" s="411"/>
      <c r="BD325" s="411"/>
    </row>
    <row r="326" spans="51:56" ht="11.25" customHeight="1" x14ac:dyDescent="0.25">
      <c r="AY326" s="408"/>
      <c r="AZ326" s="412"/>
      <c r="BA326" s="412"/>
      <c r="BB326" s="412"/>
      <c r="BC326" s="411"/>
      <c r="BD326" s="411"/>
    </row>
    <row r="327" spans="51:56" ht="11.25" customHeight="1" x14ac:dyDescent="0.25">
      <c r="AY327" s="408"/>
      <c r="AZ327" s="412"/>
      <c r="BA327" s="412"/>
      <c r="BB327" s="412"/>
      <c r="BC327" s="411"/>
      <c r="BD327" s="411"/>
    </row>
    <row r="328" spans="51:56" ht="11.25" customHeight="1" x14ac:dyDescent="0.25">
      <c r="AY328" s="408"/>
      <c r="AZ328" s="412"/>
      <c r="BA328" s="412"/>
      <c r="BB328" s="412"/>
      <c r="BC328" s="411"/>
      <c r="BD328" s="411"/>
    </row>
    <row r="329" spans="51:56" ht="11.25" customHeight="1" x14ac:dyDescent="0.25">
      <c r="AY329" s="408"/>
      <c r="AZ329" s="412"/>
      <c r="BA329" s="412"/>
      <c r="BB329" s="412"/>
      <c r="BC329" s="411"/>
      <c r="BD329" s="411"/>
    </row>
    <row r="330" spans="51:56" ht="11.25" customHeight="1" x14ac:dyDescent="0.25">
      <c r="AY330" s="408"/>
      <c r="AZ330" s="412"/>
      <c r="BA330" s="412"/>
      <c r="BB330" s="412"/>
      <c r="BC330" s="411"/>
      <c r="BD330" s="411"/>
    </row>
    <row r="331" spans="51:56" ht="11.25" customHeight="1" x14ac:dyDescent="0.25">
      <c r="AY331" s="408"/>
      <c r="AZ331" s="412"/>
      <c r="BA331" s="412"/>
      <c r="BB331" s="412"/>
      <c r="BC331" s="411"/>
      <c r="BD331" s="411"/>
    </row>
    <row r="332" spans="51:56" ht="11.25" customHeight="1" x14ac:dyDescent="0.25">
      <c r="AY332" s="408"/>
      <c r="AZ332" s="412"/>
      <c r="BA332" s="412"/>
      <c r="BB332" s="412"/>
      <c r="BC332" s="411"/>
      <c r="BD332" s="411"/>
    </row>
    <row r="333" spans="51:56" ht="11.25" customHeight="1" x14ac:dyDescent="0.25">
      <c r="AY333" s="408"/>
      <c r="AZ333" s="412"/>
      <c r="BA333" s="412"/>
      <c r="BB333" s="412"/>
      <c r="BC333" s="411"/>
      <c r="BD333" s="411"/>
    </row>
    <row r="334" spans="51:56" ht="11.25" customHeight="1" x14ac:dyDescent="0.25">
      <c r="AY334" s="408"/>
      <c r="AZ334" s="412"/>
      <c r="BA334" s="412"/>
      <c r="BB334" s="412"/>
      <c r="BC334" s="411"/>
      <c r="BD334" s="411"/>
    </row>
    <row r="335" spans="51:56" ht="11.25" customHeight="1" x14ac:dyDescent="0.25">
      <c r="AY335" s="408"/>
      <c r="AZ335" s="412"/>
      <c r="BA335" s="412"/>
      <c r="BB335" s="412"/>
      <c r="BC335" s="411"/>
      <c r="BD335" s="411"/>
    </row>
    <row r="336" spans="51:56" ht="11.25" customHeight="1" x14ac:dyDescent="0.25">
      <c r="AY336" s="408"/>
      <c r="AZ336" s="412"/>
      <c r="BA336" s="412"/>
      <c r="BB336" s="412"/>
      <c r="BC336" s="411"/>
      <c r="BD336" s="411"/>
    </row>
    <row r="337" spans="51:56" ht="11.25" customHeight="1" x14ac:dyDescent="0.25">
      <c r="AY337" s="408"/>
      <c r="AZ337" s="412"/>
      <c r="BA337" s="412"/>
      <c r="BB337" s="412"/>
      <c r="BC337" s="411"/>
      <c r="BD337" s="411"/>
    </row>
    <row r="338" spans="51:56" ht="11.25" customHeight="1" x14ac:dyDescent="0.25">
      <c r="AY338" s="408"/>
      <c r="AZ338" s="412"/>
      <c r="BA338" s="412"/>
      <c r="BB338" s="412"/>
      <c r="BC338" s="411"/>
      <c r="BD338" s="411"/>
    </row>
    <row r="339" spans="51:56" ht="11.25" customHeight="1" x14ac:dyDescent="0.25">
      <c r="AY339" s="408"/>
      <c r="AZ339" s="412"/>
      <c r="BA339" s="412"/>
      <c r="BB339" s="412"/>
      <c r="BC339" s="411"/>
      <c r="BD339" s="411"/>
    </row>
    <row r="340" spans="51:56" ht="11.25" customHeight="1" x14ac:dyDescent="0.25">
      <c r="AY340" s="408"/>
      <c r="AZ340" s="412"/>
      <c r="BA340" s="412"/>
      <c r="BB340" s="412"/>
      <c r="BC340" s="411"/>
      <c r="BD340" s="411"/>
    </row>
    <row r="341" spans="51:56" ht="11.25" customHeight="1" x14ac:dyDescent="0.25">
      <c r="AY341" s="408"/>
      <c r="AZ341" s="412"/>
      <c r="BA341" s="412"/>
      <c r="BB341" s="412"/>
      <c r="BC341" s="411"/>
      <c r="BD341" s="411"/>
    </row>
    <row r="342" spans="51:56" ht="11.25" customHeight="1" x14ac:dyDescent="0.25">
      <c r="AY342" s="408"/>
      <c r="AZ342" s="412"/>
      <c r="BA342" s="412"/>
      <c r="BB342" s="412"/>
      <c r="BC342" s="411"/>
      <c r="BD342" s="411"/>
    </row>
    <row r="343" spans="51:56" ht="11.25" customHeight="1" x14ac:dyDescent="0.25">
      <c r="AY343" s="408"/>
      <c r="AZ343" s="412"/>
      <c r="BA343" s="412"/>
      <c r="BB343" s="412"/>
      <c r="BC343" s="411"/>
      <c r="BD343" s="411"/>
    </row>
    <row r="344" spans="51:56" ht="11.25" customHeight="1" x14ac:dyDescent="0.25">
      <c r="AY344" s="408"/>
      <c r="AZ344" s="412"/>
      <c r="BA344" s="412"/>
      <c r="BB344" s="412"/>
      <c r="BC344" s="411"/>
      <c r="BD344" s="411"/>
    </row>
    <row r="345" spans="51:56" ht="11.25" customHeight="1" x14ac:dyDescent="0.25">
      <c r="AY345" s="408"/>
      <c r="AZ345" s="412"/>
      <c r="BA345" s="412"/>
      <c r="BB345" s="412"/>
      <c r="BC345" s="411"/>
      <c r="BD345" s="411"/>
    </row>
    <row r="346" spans="51:56" ht="11.25" customHeight="1" x14ac:dyDescent="0.25">
      <c r="AY346" s="408"/>
      <c r="AZ346" s="412"/>
      <c r="BA346" s="412"/>
      <c r="BB346" s="412"/>
      <c r="BC346" s="411"/>
      <c r="BD346" s="411"/>
    </row>
    <row r="347" spans="51:56" ht="11.25" customHeight="1" x14ac:dyDescent="0.25">
      <c r="AY347" s="408"/>
      <c r="AZ347" s="412"/>
      <c r="BA347" s="412"/>
      <c r="BB347" s="412"/>
      <c r="BC347" s="411"/>
      <c r="BD347" s="411"/>
    </row>
    <row r="348" spans="51:56" ht="11.25" customHeight="1" x14ac:dyDescent="0.25">
      <c r="AY348" s="408"/>
      <c r="AZ348" s="412"/>
      <c r="BA348" s="412"/>
      <c r="BB348" s="412"/>
      <c r="BC348" s="411"/>
      <c r="BD348" s="411"/>
    </row>
    <row r="349" spans="51:56" ht="11.25" customHeight="1" x14ac:dyDescent="0.25">
      <c r="AY349" s="408"/>
      <c r="AZ349" s="412"/>
      <c r="BA349" s="412"/>
      <c r="BB349" s="412"/>
      <c r="BC349" s="411"/>
      <c r="BD349" s="411"/>
    </row>
    <row r="350" spans="51:56" ht="11.25" customHeight="1" x14ac:dyDescent="0.25">
      <c r="AY350" s="408"/>
      <c r="AZ350" s="412"/>
      <c r="BA350" s="412"/>
      <c r="BB350" s="412"/>
      <c r="BC350" s="411"/>
      <c r="BD350" s="411"/>
    </row>
    <row r="351" spans="51:56" ht="11.25" customHeight="1" x14ac:dyDescent="0.25">
      <c r="AY351" s="408"/>
      <c r="AZ351" s="412"/>
      <c r="BA351" s="412"/>
      <c r="BB351" s="412"/>
      <c r="BC351" s="411"/>
      <c r="BD351" s="411"/>
    </row>
    <row r="352" spans="51:56" ht="11.25" customHeight="1" x14ac:dyDescent="0.25">
      <c r="AY352" s="408"/>
      <c r="AZ352" s="412"/>
      <c r="BA352" s="412"/>
      <c r="BB352" s="412"/>
      <c r="BC352" s="411"/>
      <c r="BD352" s="411"/>
    </row>
    <row r="353" spans="51:56" ht="11.25" customHeight="1" x14ac:dyDescent="0.25">
      <c r="AY353" s="408"/>
      <c r="AZ353" s="412"/>
      <c r="BA353" s="412"/>
      <c r="BB353" s="412"/>
      <c r="BC353" s="411"/>
      <c r="BD353" s="411"/>
    </row>
    <row r="354" spans="51:56" ht="11.25" customHeight="1" x14ac:dyDescent="0.25">
      <c r="AY354" s="408"/>
      <c r="AZ354" s="412"/>
      <c r="BA354" s="412"/>
      <c r="BB354" s="412"/>
      <c r="BC354" s="411"/>
      <c r="BD354" s="411"/>
    </row>
    <row r="355" spans="51:56" ht="11.25" customHeight="1" x14ac:dyDescent="0.25">
      <c r="AY355" s="408"/>
      <c r="AZ355" s="412"/>
      <c r="BA355" s="412"/>
      <c r="BB355" s="412"/>
      <c r="BC355" s="411"/>
      <c r="BD355" s="411"/>
    </row>
    <row r="356" spans="51:56" ht="11.25" customHeight="1" x14ac:dyDescent="0.25">
      <c r="AY356" s="408"/>
      <c r="AZ356" s="412"/>
      <c r="BA356" s="412"/>
      <c r="BB356" s="412"/>
      <c r="BC356" s="411"/>
      <c r="BD356" s="411"/>
    </row>
    <row r="357" spans="51:56" ht="11.25" customHeight="1" x14ac:dyDescent="0.25">
      <c r="AY357" s="408"/>
      <c r="AZ357" s="412"/>
      <c r="BA357" s="412"/>
      <c r="BB357" s="412"/>
      <c r="BC357" s="411"/>
      <c r="BD357" s="411"/>
    </row>
    <row r="358" spans="51:56" ht="11.25" customHeight="1" x14ac:dyDescent="0.25">
      <c r="AY358" s="408"/>
      <c r="AZ358" s="412"/>
      <c r="BA358" s="412"/>
      <c r="BB358" s="412"/>
      <c r="BC358" s="411"/>
      <c r="BD358" s="411"/>
    </row>
    <row r="359" spans="51:56" ht="11.25" customHeight="1" x14ac:dyDescent="0.25">
      <c r="AY359" s="408"/>
      <c r="AZ359" s="412"/>
      <c r="BA359" s="412"/>
      <c r="BB359" s="412"/>
      <c r="BC359" s="411"/>
      <c r="BD359" s="411"/>
    </row>
    <row r="360" spans="51:56" ht="11.25" customHeight="1" x14ac:dyDescent="0.25">
      <c r="AY360" s="408"/>
      <c r="AZ360" s="412"/>
      <c r="BA360" s="412"/>
      <c r="BB360" s="412"/>
      <c r="BC360" s="411"/>
      <c r="BD360" s="411"/>
    </row>
    <row r="361" spans="51:56" ht="11.25" customHeight="1" x14ac:dyDescent="0.25">
      <c r="AY361" s="408"/>
      <c r="AZ361" s="412"/>
      <c r="BA361" s="412"/>
      <c r="BB361" s="412"/>
      <c r="BC361" s="411"/>
      <c r="BD361" s="411"/>
    </row>
    <row r="362" spans="51:56" ht="11.25" customHeight="1" x14ac:dyDescent="0.25">
      <c r="AY362" s="408"/>
      <c r="AZ362" s="412"/>
      <c r="BA362" s="412"/>
      <c r="BB362" s="412"/>
      <c r="BC362" s="411"/>
      <c r="BD362" s="411"/>
    </row>
    <row r="363" spans="51:56" ht="11.25" customHeight="1" x14ac:dyDescent="0.25">
      <c r="AY363" s="408"/>
      <c r="AZ363" s="412"/>
      <c r="BA363" s="412"/>
      <c r="BB363" s="412"/>
      <c r="BC363" s="411"/>
      <c r="BD363" s="411"/>
    </row>
    <row r="364" spans="51:56" ht="11.25" customHeight="1" x14ac:dyDescent="0.25">
      <c r="AY364" s="408"/>
      <c r="AZ364" s="412"/>
      <c r="BA364" s="412"/>
      <c r="BB364" s="412"/>
      <c r="BC364" s="411"/>
      <c r="BD364" s="411"/>
    </row>
    <row r="365" spans="51:56" ht="11.25" customHeight="1" x14ac:dyDescent="0.25">
      <c r="AY365" s="408"/>
      <c r="AZ365" s="412"/>
      <c r="BA365" s="412"/>
      <c r="BB365" s="412"/>
      <c r="BC365" s="411"/>
      <c r="BD365" s="411"/>
    </row>
    <row r="366" spans="51:56" ht="11.25" customHeight="1" x14ac:dyDescent="0.25">
      <c r="AY366" s="408"/>
      <c r="AZ366" s="412"/>
      <c r="BA366" s="412"/>
      <c r="BB366" s="412"/>
      <c r="BC366" s="411"/>
      <c r="BD366" s="411"/>
    </row>
    <row r="367" spans="51:56" ht="11.25" customHeight="1" x14ac:dyDescent="0.25">
      <c r="AY367" s="408"/>
      <c r="AZ367" s="412"/>
      <c r="BA367" s="412"/>
      <c r="BB367" s="412"/>
      <c r="BC367" s="411"/>
      <c r="BD367" s="411"/>
    </row>
    <row r="368" spans="51:56" ht="11.25" customHeight="1" x14ac:dyDescent="0.25">
      <c r="AY368" s="408"/>
      <c r="AZ368" s="412"/>
      <c r="BA368" s="412"/>
      <c r="BB368" s="412"/>
      <c r="BC368" s="411"/>
      <c r="BD368" s="411"/>
    </row>
    <row r="369" spans="51:56" ht="11.25" customHeight="1" x14ac:dyDescent="0.25">
      <c r="AY369" s="408"/>
      <c r="AZ369" s="412"/>
      <c r="BA369" s="412"/>
      <c r="BB369" s="412"/>
      <c r="BC369" s="411"/>
      <c r="BD369" s="411"/>
    </row>
    <row r="370" spans="51:56" ht="11.25" customHeight="1" x14ac:dyDescent="0.25">
      <c r="AY370" s="408"/>
      <c r="AZ370" s="412"/>
      <c r="BA370" s="412"/>
      <c r="BB370" s="412"/>
      <c r="BC370" s="411"/>
      <c r="BD370" s="411"/>
    </row>
    <row r="371" spans="51:56" ht="11.25" customHeight="1" x14ac:dyDescent="0.25">
      <c r="AY371" s="408"/>
      <c r="AZ371" s="412"/>
      <c r="BA371" s="412"/>
      <c r="BB371" s="412"/>
      <c r="BC371" s="411"/>
      <c r="BD371" s="411"/>
    </row>
    <row r="372" spans="51:56" ht="11.25" customHeight="1" x14ac:dyDescent="0.25">
      <c r="AY372" s="408"/>
      <c r="AZ372" s="412"/>
      <c r="BA372" s="412"/>
      <c r="BB372" s="412"/>
      <c r="BC372" s="411"/>
      <c r="BD372" s="411"/>
    </row>
    <row r="373" spans="51:56" ht="11.25" customHeight="1" x14ac:dyDescent="0.25">
      <c r="AY373" s="408"/>
      <c r="AZ373" s="412"/>
      <c r="BA373" s="412"/>
      <c r="BB373" s="412"/>
      <c r="BC373" s="411"/>
      <c r="BD373" s="411"/>
    </row>
    <row r="374" spans="51:56" ht="11.25" customHeight="1" x14ac:dyDescent="0.25">
      <c r="AY374" s="408"/>
      <c r="AZ374" s="412"/>
      <c r="BA374" s="412"/>
      <c r="BB374" s="412"/>
      <c r="BC374" s="411"/>
      <c r="BD374" s="411"/>
    </row>
    <row r="375" spans="51:56" ht="11.25" customHeight="1" x14ac:dyDescent="0.25">
      <c r="AY375" s="408"/>
      <c r="AZ375" s="412"/>
      <c r="BA375" s="412"/>
      <c r="BB375" s="412"/>
      <c r="BC375" s="411"/>
      <c r="BD375" s="411"/>
    </row>
    <row r="376" spans="51:56" ht="11.25" customHeight="1" x14ac:dyDescent="0.25">
      <c r="AY376" s="408"/>
      <c r="AZ376" s="412"/>
      <c r="BA376" s="412"/>
      <c r="BB376" s="412"/>
      <c r="BC376" s="411"/>
      <c r="BD376" s="411"/>
    </row>
    <row r="377" spans="51:56" ht="11.25" customHeight="1" x14ac:dyDescent="0.25">
      <c r="AY377" s="408"/>
      <c r="AZ377" s="412"/>
      <c r="BA377" s="412"/>
      <c r="BB377" s="412"/>
      <c r="BC377" s="411"/>
      <c r="BD377" s="411"/>
    </row>
    <row r="378" spans="51:56" ht="11.25" customHeight="1" x14ac:dyDescent="0.25">
      <c r="AY378" s="408"/>
      <c r="AZ378" s="412"/>
      <c r="BA378" s="412"/>
      <c r="BB378" s="412"/>
      <c r="BC378" s="411"/>
      <c r="BD378" s="411"/>
    </row>
    <row r="379" spans="51:56" ht="11.25" customHeight="1" x14ac:dyDescent="0.25">
      <c r="AY379" s="408"/>
      <c r="AZ379" s="412"/>
      <c r="BA379" s="412"/>
      <c r="BB379" s="412"/>
      <c r="BC379" s="411"/>
      <c r="BD379" s="411"/>
    </row>
    <row r="380" spans="51:56" ht="11.25" customHeight="1" x14ac:dyDescent="0.25">
      <c r="AY380" s="408"/>
      <c r="AZ380" s="412"/>
      <c r="BA380" s="412"/>
      <c r="BB380" s="412"/>
      <c r="BC380" s="411"/>
      <c r="BD380" s="411"/>
    </row>
    <row r="381" spans="51:56" ht="11.25" customHeight="1" x14ac:dyDescent="0.25">
      <c r="AY381" s="408"/>
      <c r="AZ381" s="412"/>
      <c r="BA381" s="412"/>
      <c r="BB381" s="412"/>
      <c r="BC381" s="411"/>
      <c r="BD381" s="411"/>
    </row>
    <row r="382" spans="51:56" ht="11.25" customHeight="1" x14ac:dyDescent="0.25">
      <c r="AY382" s="408"/>
      <c r="AZ382" s="412"/>
      <c r="BA382" s="412"/>
      <c r="BB382" s="412"/>
      <c r="BC382" s="411"/>
      <c r="BD382" s="411"/>
    </row>
    <row r="383" spans="51:56" ht="11.25" customHeight="1" x14ac:dyDescent="0.25">
      <c r="AY383" s="408"/>
      <c r="AZ383" s="412"/>
      <c r="BA383" s="412"/>
      <c r="BB383" s="412"/>
      <c r="BC383" s="411"/>
      <c r="BD383" s="411"/>
    </row>
    <row r="384" spans="51:56" ht="11.25" customHeight="1" x14ac:dyDescent="0.25">
      <c r="AY384" s="408"/>
      <c r="AZ384" s="412"/>
      <c r="BA384" s="412"/>
      <c r="BB384" s="412"/>
      <c r="BC384" s="411"/>
      <c r="BD384" s="411"/>
    </row>
    <row r="385" spans="51:56" ht="11.25" customHeight="1" x14ac:dyDescent="0.25">
      <c r="AY385" s="408"/>
      <c r="AZ385" s="412"/>
      <c r="BA385" s="412"/>
      <c r="BB385" s="412"/>
      <c r="BC385" s="411"/>
      <c r="BD385" s="411"/>
    </row>
    <row r="386" spans="51:56" ht="11.25" customHeight="1" x14ac:dyDescent="0.25">
      <c r="AY386" s="408"/>
      <c r="AZ386" s="412"/>
      <c r="BA386" s="412"/>
      <c r="BB386" s="412"/>
      <c r="BC386" s="411"/>
      <c r="BD386" s="411"/>
    </row>
    <row r="387" spans="51:56" ht="11.25" customHeight="1" x14ac:dyDescent="0.25">
      <c r="AY387" s="408"/>
      <c r="AZ387" s="412"/>
      <c r="BA387" s="412"/>
      <c r="BB387" s="412"/>
      <c r="BC387" s="411"/>
      <c r="BD387" s="411"/>
    </row>
    <row r="388" spans="51:56" ht="11.25" customHeight="1" x14ac:dyDescent="0.25">
      <c r="AY388" s="408"/>
      <c r="AZ388" s="412"/>
      <c r="BA388" s="412"/>
      <c r="BB388" s="412"/>
      <c r="BC388" s="411"/>
      <c r="BD388" s="411"/>
    </row>
    <row r="389" spans="51:56" ht="11.25" customHeight="1" x14ac:dyDescent="0.25">
      <c r="AY389" s="408"/>
      <c r="AZ389" s="412"/>
      <c r="BA389" s="412"/>
      <c r="BB389" s="412"/>
      <c r="BC389" s="411"/>
      <c r="BD389" s="411"/>
    </row>
    <row r="390" spans="51:56" ht="11.25" customHeight="1" x14ac:dyDescent="0.25">
      <c r="AY390" s="408"/>
      <c r="AZ390" s="412"/>
      <c r="BA390" s="412"/>
      <c r="BB390" s="412"/>
      <c r="BC390" s="411"/>
      <c r="BD390" s="411"/>
    </row>
    <row r="391" spans="51:56" ht="11.25" customHeight="1" x14ac:dyDescent="0.25">
      <c r="AY391" s="408"/>
      <c r="AZ391" s="412"/>
      <c r="BA391" s="412"/>
      <c r="BB391" s="412"/>
      <c r="BC391" s="411"/>
      <c r="BD391" s="411"/>
    </row>
    <row r="392" spans="51:56" ht="11.25" customHeight="1" x14ac:dyDescent="0.25">
      <c r="AY392" s="408"/>
      <c r="AZ392" s="412"/>
      <c r="BA392" s="412"/>
      <c r="BB392" s="412"/>
      <c r="BC392" s="411"/>
      <c r="BD392" s="411"/>
    </row>
    <row r="393" spans="51:56" ht="11.25" customHeight="1" x14ac:dyDescent="0.25">
      <c r="AY393" s="408"/>
      <c r="AZ393" s="412"/>
      <c r="BA393" s="412"/>
      <c r="BB393" s="412"/>
      <c r="BC393" s="411"/>
      <c r="BD393" s="411"/>
    </row>
    <row r="394" spans="51:56" ht="11.25" customHeight="1" x14ac:dyDescent="0.25">
      <c r="AY394" s="408"/>
      <c r="AZ394" s="412"/>
      <c r="BA394" s="412"/>
      <c r="BB394" s="412"/>
      <c r="BC394" s="411"/>
      <c r="BD394" s="411"/>
    </row>
    <row r="395" spans="51:56" ht="11.25" customHeight="1" x14ac:dyDescent="0.25">
      <c r="AY395" s="408"/>
      <c r="AZ395" s="412"/>
      <c r="BA395" s="412"/>
      <c r="BB395" s="412"/>
      <c r="BC395" s="411"/>
      <c r="BD395" s="411"/>
    </row>
    <row r="396" spans="51:56" ht="11.25" customHeight="1" x14ac:dyDescent="0.25">
      <c r="AY396" s="408"/>
      <c r="AZ396" s="412"/>
      <c r="BA396" s="412"/>
      <c r="BB396" s="412"/>
      <c r="BC396" s="411"/>
      <c r="BD396" s="411"/>
    </row>
    <row r="397" spans="51:56" ht="11.25" customHeight="1" x14ac:dyDescent="0.25">
      <c r="AY397" s="408"/>
      <c r="AZ397" s="412"/>
      <c r="BA397" s="412"/>
      <c r="BB397" s="412"/>
      <c r="BC397" s="411"/>
      <c r="BD397" s="411"/>
    </row>
    <row r="398" spans="51:56" ht="11.25" customHeight="1" x14ac:dyDescent="0.25">
      <c r="AY398" s="408"/>
      <c r="AZ398" s="412"/>
      <c r="BA398" s="412"/>
      <c r="BB398" s="412"/>
      <c r="BC398" s="411"/>
      <c r="BD398" s="411"/>
    </row>
    <row r="399" spans="51:56" ht="11.25" customHeight="1" x14ac:dyDescent="0.25">
      <c r="AY399" s="408"/>
      <c r="AZ399" s="412"/>
      <c r="BA399" s="412"/>
      <c r="BB399" s="412"/>
      <c r="BC399" s="411"/>
      <c r="BD399" s="411"/>
    </row>
    <row r="400" spans="51:56" ht="11.25" customHeight="1" x14ac:dyDescent="0.25">
      <c r="AY400" s="408"/>
      <c r="AZ400" s="412"/>
      <c r="BA400" s="412"/>
      <c r="BB400" s="412"/>
      <c r="BC400" s="411"/>
      <c r="BD400" s="411"/>
    </row>
    <row r="401" spans="51:56" ht="11.25" customHeight="1" x14ac:dyDescent="0.25">
      <c r="AY401" s="408"/>
      <c r="AZ401" s="412"/>
      <c r="BA401" s="412"/>
      <c r="BB401" s="412"/>
      <c r="BC401" s="411"/>
      <c r="BD401" s="411"/>
    </row>
    <row r="402" spans="51:56" ht="11.25" customHeight="1" x14ac:dyDescent="0.25">
      <c r="AY402" s="408"/>
      <c r="AZ402" s="412"/>
      <c r="BA402" s="412"/>
      <c r="BB402" s="412"/>
      <c r="BC402" s="411"/>
      <c r="BD402" s="411"/>
    </row>
    <row r="403" spans="51:56" ht="11.25" customHeight="1" x14ac:dyDescent="0.25">
      <c r="AY403" s="408"/>
      <c r="AZ403" s="412"/>
      <c r="BA403" s="412"/>
      <c r="BB403" s="412"/>
      <c r="BC403" s="411"/>
      <c r="BD403" s="411"/>
    </row>
    <row r="404" spans="51:56" ht="11.25" customHeight="1" x14ac:dyDescent="0.25">
      <c r="AY404" s="408"/>
      <c r="AZ404" s="412"/>
      <c r="BA404" s="412"/>
      <c r="BB404" s="412"/>
      <c r="BC404" s="411"/>
      <c r="BD404" s="411"/>
    </row>
    <row r="405" spans="51:56" ht="11.25" customHeight="1" x14ac:dyDescent="0.25">
      <c r="AY405" s="408"/>
      <c r="AZ405" s="412"/>
      <c r="BA405" s="412"/>
      <c r="BB405" s="412"/>
      <c r="BC405" s="411"/>
      <c r="BD405" s="411"/>
    </row>
    <row r="406" spans="51:56" ht="11.25" customHeight="1" x14ac:dyDescent="0.25">
      <c r="AY406" s="408"/>
      <c r="AZ406" s="412"/>
      <c r="BA406" s="412"/>
      <c r="BB406" s="412"/>
      <c r="BC406" s="411"/>
      <c r="BD406" s="411"/>
    </row>
    <row r="407" spans="51:56" ht="11.25" customHeight="1" x14ac:dyDescent="0.25">
      <c r="AY407" s="408"/>
      <c r="AZ407" s="412"/>
      <c r="BA407" s="412"/>
      <c r="BB407" s="412"/>
      <c r="BC407" s="411"/>
      <c r="BD407" s="411"/>
    </row>
    <row r="408" spans="51:56" ht="11.25" customHeight="1" x14ac:dyDescent="0.25">
      <c r="AY408" s="408"/>
      <c r="AZ408" s="412"/>
      <c r="BA408" s="412"/>
      <c r="BB408" s="412"/>
      <c r="BC408" s="411"/>
      <c r="BD408" s="411"/>
    </row>
    <row r="409" spans="51:56" ht="11.25" customHeight="1" x14ac:dyDescent="0.25">
      <c r="AY409" s="408"/>
      <c r="AZ409" s="412"/>
      <c r="BA409" s="412"/>
      <c r="BB409" s="412"/>
      <c r="BC409" s="411"/>
      <c r="BD409" s="411"/>
    </row>
    <row r="410" spans="51:56" ht="11.25" customHeight="1" x14ac:dyDescent="0.25">
      <c r="AY410" s="408"/>
      <c r="AZ410" s="412"/>
      <c r="BA410" s="412"/>
      <c r="BB410" s="412"/>
      <c r="BC410" s="411"/>
      <c r="BD410" s="411"/>
    </row>
    <row r="411" spans="51:56" ht="11.25" customHeight="1" x14ac:dyDescent="0.25">
      <c r="AY411" s="408"/>
      <c r="AZ411" s="412"/>
      <c r="BA411" s="412"/>
      <c r="BB411" s="412"/>
      <c r="BC411" s="411"/>
      <c r="BD411" s="411"/>
    </row>
    <row r="412" spans="51:56" ht="11.25" customHeight="1" x14ac:dyDescent="0.25">
      <c r="AY412" s="408"/>
      <c r="AZ412" s="412"/>
      <c r="BA412" s="412"/>
      <c r="BB412" s="412"/>
      <c r="BC412" s="411"/>
      <c r="BD412" s="411"/>
    </row>
    <row r="413" spans="51:56" ht="11.25" customHeight="1" x14ac:dyDescent="0.25">
      <c r="AY413" s="408"/>
      <c r="AZ413" s="412"/>
      <c r="BA413" s="412"/>
      <c r="BB413" s="412"/>
      <c r="BC413" s="411"/>
      <c r="BD413" s="411"/>
    </row>
    <row r="414" spans="51:56" ht="11.25" customHeight="1" x14ac:dyDescent="0.25">
      <c r="AY414" s="408"/>
      <c r="AZ414" s="412"/>
      <c r="BA414" s="412"/>
      <c r="BB414" s="412"/>
      <c r="BC414" s="411"/>
      <c r="BD414" s="411"/>
    </row>
    <row r="415" spans="51:56" ht="11.25" customHeight="1" x14ac:dyDescent="0.25">
      <c r="AY415" s="408"/>
      <c r="AZ415" s="412"/>
      <c r="BA415" s="412"/>
      <c r="BB415" s="412"/>
      <c r="BC415" s="411"/>
      <c r="BD415" s="411"/>
    </row>
    <row r="416" spans="51:56" ht="11.25" customHeight="1" x14ac:dyDescent="0.25">
      <c r="AY416" s="408"/>
      <c r="AZ416" s="412"/>
      <c r="BA416" s="412"/>
      <c r="BB416" s="412"/>
      <c r="BC416" s="411"/>
      <c r="BD416" s="411"/>
    </row>
    <row r="417" spans="51:56" ht="11.25" customHeight="1" x14ac:dyDescent="0.25">
      <c r="AY417" s="408"/>
      <c r="AZ417" s="412"/>
      <c r="BA417" s="412"/>
      <c r="BB417" s="412"/>
      <c r="BC417" s="411"/>
      <c r="BD417" s="411"/>
    </row>
    <row r="418" spans="51:56" ht="11.25" customHeight="1" x14ac:dyDescent="0.25">
      <c r="AY418" s="408"/>
      <c r="AZ418" s="412"/>
      <c r="BA418" s="412"/>
      <c r="BB418" s="412"/>
      <c r="BC418" s="411"/>
      <c r="BD418" s="411"/>
    </row>
    <row r="419" spans="51:56" ht="11.25" customHeight="1" x14ac:dyDescent="0.25">
      <c r="AY419" s="408"/>
      <c r="AZ419" s="412"/>
      <c r="BA419" s="412"/>
      <c r="BB419" s="412"/>
      <c r="BC419" s="411"/>
      <c r="BD419" s="411"/>
    </row>
    <row r="420" spans="51:56" ht="11.25" customHeight="1" x14ac:dyDescent="0.25">
      <c r="AY420" s="408"/>
      <c r="AZ420" s="412"/>
      <c r="BA420" s="412"/>
      <c r="BB420" s="412"/>
      <c r="BC420" s="411"/>
      <c r="BD420" s="411"/>
    </row>
    <row r="421" spans="51:56" ht="11.25" customHeight="1" x14ac:dyDescent="0.25">
      <c r="AY421" s="408"/>
      <c r="AZ421" s="412"/>
      <c r="BA421" s="412"/>
      <c r="BB421" s="412"/>
      <c r="BC421" s="411"/>
      <c r="BD421" s="411"/>
    </row>
    <row r="422" spans="51:56" ht="11.25" customHeight="1" x14ac:dyDescent="0.25">
      <c r="AY422" s="408"/>
      <c r="AZ422" s="412"/>
      <c r="BA422" s="412"/>
      <c r="BB422" s="412"/>
      <c r="BC422" s="411"/>
      <c r="BD422" s="411"/>
    </row>
    <row r="423" spans="51:56" ht="11.25" customHeight="1" x14ac:dyDescent="0.25">
      <c r="AY423" s="408"/>
      <c r="AZ423" s="412"/>
      <c r="BA423" s="412"/>
      <c r="BB423" s="412"/>
      <c r="BC423" s="411"/>
      <c r="BD423" s="411"/>
    </row>
    <row r="424" spans="51:56" ht="11.25" customHeight="1" x14ac:dyDescent="0.25">
      <c r="AY424" s="408"/>
      <c r="AZ424" s="412"/>
      <c r="BA424" s="412"/>
      <c r="BB424" s="412"/>
      <c r="BC424" s="411"/>
      <c r="BD424" s="411"/>
    </row>
    <row r="425" spans="51:56" ht="11.25" customHeight="1" x14ac:dyDescent="0.25">
      <c r="AY425" s="408"/>
      <c r="AZ425" s="412"/>
      <c r="BA425" s="412"/>
      <c r="BB425" s="412"/>
      <c r="BC425" s="411"/>
      <c r="BD425" s="411"/>
    </row>
    <row r="426" spans="51:56" ht="11.25" customHeight="1" x14ac:dyDescent="0.25">
      <c r="AY426" s="408"/>
      <c r="AZ426" s="412"/>
      <c r="BA426" s="412"/>
      <c r="BB426" s="412"/>
      <c r="BC426" s="411"/>
      <c r="BD426" s="411"/>
    </row>
    <row r="427" spans="51:56" ht="11.25" customHeight="1" x14ac:dyDescent="0.25">
      <c r="AY427" s="408"/>
      <c r="AZ427" s="412"/>
      <c r="BA427" s="412"/>
      <c r="BB427" s="412"/>
      <c r="BC427" s="411"/>
      <c r="BD427" s="411"/>
    </row>
    <row r="428" spans="51:56" ht="11.25" customHeight="1" x14ac:dyDescent="0.25">
      <c r="AY428" s="408"/>
      <c r="AZ428" s="412"/>
      <c r="BA428" s="412"/>
      <c r="BB428" s="412"/>
      <c r="BC428" s="411"/>
      <c r="BD428" s="411"/>
    </row>
    <row r="429" spans="51:56" ht="11.25" customHeight="1" x14ac:dyDescent="0.25">
      <c r="AY429" s="408"/>
      <c r="AZ429" s="412"/>
      <c r="BA429" s="412"/>
      <c r="BB429" s="412"/>
      <c r="BC429" s="411"/>
      <c r="BD429" s="411"/>
    </row>
    <row r="430" spans="51:56" ht="11.25" customHeight="1" x14ac:dyDescent="0.25">
      <c r="AY430" s="408"/>
      <c r="AZ430" s="412"/>
      <c r="BA430" s="412"/>
      <c r="BB430" s="412"/>
      <c r="BC430" s="411"/>
      <c r="BD430" s="411"/>
    </row>
    <row r="431" spans="51:56" ht="11.25" customHeight="1" x14ac:dyDescent="0.25">
      <c r="AY431" s="408"/>
      <c r="AZ431" s="412"/>
      <c r="BA431" s="412"/>
      <c r="BB431" s="412"/>
      <c r="BC431" s="411"/>
      <c r="BD431" s="411"/>
    </row>
    <row r="432" spans="51:56" ht="11.25" customHeight="1" x14ac:dyDescent="0.25">
      <c r="AY432" s="408"/>
      <c r="AZ432" s="412"/>
      <c r="BA432" s="412"/>
      <c r="BB432" s="412"/>
      <c r="BC432" s="411"/>
      <c r="BD432" s="411"/>
    </row>
    <row r="433" spans="51:56" ht="11.25" customHeight="1" x14ac:dyDescent="0.25">
      <c r="AY433" s="408"/>
      <c r="AZ433" s="412"/>
      <c r="BA433" s="412"/>
      <c r="BB433" s="412"/>
      <c r="BC433" s="411"/>
      <c r="BD433" s="411"/>
    </row>
    <row r="434" spans="51:56" ht="11.25" customHeight="1" x14ac:dyDescent="0.25">
      <c r="AY434" s="408"/>
      <c r="AZ434" s="412"/>
      <c r="BA434" s="412"/>
      <c r="BB434" s="412"/>
      <c r="BC434" s="411"/>
      <c r="BD434" s="411"/>
    </row>
    <row r="435" spans="51:56" ht="11.25" customHeight="1" x14ac:dyDescent="0.25">
      <c r="AY435" s="408"/>
      <c r="AZ435" s="412"/>
      <c r="BA435" s="412"/>
      <c r="BB435" s="412"/>
      <c r="BC435" s="411"/>
      <c r="BD435" s="411"/>
    </row>
    <row r="436" spans="51:56" ht="11.25" customHeight="1" x14ac:dyDescent="0.25">
      <c r="AY436" s="408"/>
      <c r="AZ436" s="412"/>
      <c r="BA436" s="412"/>
      <c r="BB436" s="412"/>
      <c r="BC436" s="411"/>
      <c r="BD436" s="411"/>
    </row>
    <row r="437" spans="51:56" ht="11.25" customHeight="1" x14ac:dyDescent="0.25">
      <c r="AY437" s="408"/>
      <c r="AZ437" s="412"/>
      <c r="BA437" s="412"/>
      <c r="BB437" s="412"/>
      <c r="BC437" s="411"/>
      <c r="BD437" s="411"/>
    </row>
    <row r="438" spans="51:56" ht="11.25" customHeight="1" x14ac:dyDescent="0.25">
      <c r="AY438" s="408"/>
      <c r="AZ438" s="412"/>
      <c r="BA438" s="412"/>
      <c r="BB438" s="412"/>
      <c r="BC438" s="411"/>
      <c r="BD438" s="411"/>
    </row>
    <row r="439" spans="51:56" ht="11.25" customHeight="1" x14ac:dyDescent="0.25">
      <c r="AY439" s="408"/>
      <c r="AZ439" s="412"/>
      <c r="BA439" s="412"/>
      <c r="BB439" s="412"/>
      <c r="BC439" s="411"/>
      <c r="BD439" s="411"/>
    </row>
    <row r="440" spans="51:56" ht="11.25" customHeight="1" x14ac:dyDescent="0.25">
      <c r="AY440" s="408"/>
      <c r="AZ440" s="412"/>
      <c r="BA440" s="412"/>
      <c r="BB440" s="412"/>
      <c r="BC440" s="411"/>
      <c r="BD440" s="411"/>
    </row>
    <row r="441" spans="51:56" ht="11.25" customHeight="1" x14ac:dyDescent="0.25">
      <c r="AY441" s="408"/>
      <c r="AZ441" s="412"/>
      <c r="BA441" s="412"/>
      <c r="BB441" s="412"/>
      <c r="BC441" s="411"/>
      <c r="BD441" s="411"/>
    </row>
    <row r="442" spans="51:56" ht="11.25" customHeight="1" x14ac:dyDescent="0.25">
      <c r="AY442" s="408"/>
      <c r="AZ442" s="412"/>
      <c r="BA442" s="412"/>
      <c r="BB442" s="412"/>
      <c r="BC442" s="411"/>
      <c r="BD442" s="411"/>
    </row>
    <row r="443" spans="51:56" ht="11.25" customHeight="1" x14ac:dyDescent="0.25">
      <c r="AY443" s="408"/>
      <c r="AZ443" s="412"/>
      <c r="BA443" s="412"/>
      <c r="BB443" s="412"/>
      <c r="BC443" s="411"/>
      <c r="BD443" s="411"/>
    </row>
    <row r="444" spans="51:56" ht="11.25" customHeight="1" x14ac:dyDescent="0.25">
      <c r="AY444" s="408"/>
      <c r="AZ444" s="412"/>
      <c r="BA444" s="412"/>
      <c r="BB444" s="412"/>
      <c r="BC444" s="411"/>
      <c r="BD444" s="411"/>
    </row>
    <row r="445" spans="51:56" ht="11.25" customHeight="1" x14ac:dyDescent="0.25">
      <c r="AY445" s="408"/>
      <c r="AZ445" s="412"/>
      <c r="BA445" s="412"/>
      <c r="BB445" s="412"/>
      <c r="BC445" s="411"/>
      <c r="BD445" s="411"/>
    </row>
    <row r="446" spans="51:56" ht="11.25" customHeight="1" x14ac:dyDescent="0.25">
      <c r="AY446" s="408"/>
      <c r="AZ446" s="412"/>
      <c r="BA446" s="412"/>
      <c r="BB446" s="412"/>
      <c r="BC446" s="411"/>
      <c r="BD446" s="411"/>
    </row>
    <row r="447" spans="51:56" ht="11.25" customHeight="1" x14ac:dyDescent="0.25">
      <c r="AY447" s="408"/>
      <c r="AZ447" s="412"/>
      <c r="BA447" s="412"/>
      <c r="BB447" s="412"/>
      <c r="BC447" s="411"/>
      <c r="BD447" s="411"/>
    </row>
    <row r="448" spans="51:56" ht="11.25" customHeight="1" x14ac:dyDescent="0.25">
      <c r="AY448" s="408"/>
      <c r="AZ448" s="412"/>
      <c r="BA448" s="412"/>
      <c r="BB448" s="412"/>
      <c r="BC448" s="411"/>
      <c r="BD448" s="411"/>
    </row>
    <row r="449" spans="51:56" ht="11.25" customHeight="1" x14ac:dyDescent="0.25">
      <c r="AY449" s="408"/>
      <c r="AZ449" s="412"/>
      <c r="BA449" s="412"/>
      <c r="BB449" s="412"/>
      <c r="BC449" s="411"/>
      <c r="BD449" s="411"/>
    </row>
    <row r="450" spans="51:56" ht="11.25" customHeight="1" x14ac:dyDescent="0.25">
      <c r="AY450" s="408"/>
      <c r="AZ450" s="412"/>
      <c r="BA450" s="412"/>
      <c r="BB450" s="412"/>
      <c r="BC450" s="411"/>
      <c r="BD450" s="411"/>
    </row>
    <row r="451" spans="51:56" ht="11.25" customHeight="1" x14ac:dyDescent="0.25">
      <c r="AY451" s="408"/>
      <c r="AZ451" s="412"/>
      <c r="BA451" s="412"/>
      <c r="BB451" s="412"/>
      <c r="BC451" s="411"/>
      <c r="BD451" s="411"/>
    </row>
    <row r="452" spans="51:56" ht="11.25" customHeight="1" x14ac:dyDescent="0.25">
      <c r="AY452" s="408"/>
      <c r="AZ452" s="412"/>
      <c r="BA452" s="412"/>
      <c r="BB452" s="412"/>
      <c r="BC452" s="411"/>
      <c r="BD452" s="411"/>
    </row>
    <row r="453" spans="51:56" ht="11.25" customHeight="1" x14ac:dyDescent="0.25">
      <c r="AY453" s="408"/>
      <c r="AZ453" s="412"/>
      <c r="BA453" s="412"/>
      <c r="BB453" s="412"/>
      <c r="BC453" s="411"/>
      <c r="BD453" s="411"/>
    </row>
    <row r="454" spans="51:56" ht="11.25" customHeight="1" x14ac:dyDescent="0.25">
      <c r="AY454" s="408"/>
      <c r="AZ454" s="412"/>
      <c r="BA454" s="412"/>
      <c r="BB454" s="412"/>
      <c r="BC454" s="411"/>
      <c r="BD454" s="411"/>
    </row>
    <row r="455" spans="51:56" ht="11.25" customHeight="1" x14ac:dyDescent="0.25">
      <c r="AY455" s="408"/>
      <c r="AZ455" s="412"/>
      <c r="BA455" s="412"/>
      <c r="BB455" s="412"/>
      <c r="BC455" s="411"/>
      <c r="BD455" s="411"/>
    </row>
    <row r="456" spans="51:56" ht="11.25" customHeight="1" x14ac:dyDescent="0.25">
      <c r="AY456" s="408"/>
      <c r="AZ456" s="412"/>
      <c r="BA456" s="412"/>
      <c r="BB456" s="412"/>
      <c r="BC456" s="411"/>
      <c r="BD456" s="411"/>
    </row>
    <row r="457" spans="51:56" ht="11.25" customHeight="1" x14ac:dyDescent="0.25">
      <c r="AY457" s="408"/>
      <c r="AZ457" s="412"/>
      <c r="BA457" s="412"/>
      <c r="BB457" s="412"/>
      <c r="BC457" s="411"/>
      <c r="BD457" s="411"/>
    </row>
    <row r="458" spans="51:56" ht="11.25" customHeight="1" x14ac:dyDescent="0.25">
      <c r="AY458" s="408"/>
      <c r="AZ458" s="412"/>
      <c r="BA458" s="412"/>
      <c r="BB458" s="412"/>
      <c r="BC458" s="411"/>
      <c r="BD458" s="411"/>
    </row>
    <row r="459" spans="51:56" ht="11.25" customHeight="1" x14ac:dyDescent="0.25">
      <c r="AY459" s="408"/>
      <c r="AZ459" s="412"/>
      <c r="BA459" s="412"/>
      <c r="BB459" s="412"/>
      <c r="BC459" s="411"/>
      <c r="BD459" s="411"/>
    </row>
    <row r="460" spans="51:56" ht="11.25" customHeight="1" x14ac:dyDescent="0.25">
      <c r="AY460" s="408"/>
      <c r="AZ460" s="412"/>
      <c r="BA460" s="412"/>
      <c r="BB460" s="412"/>
      <c r="BC460" s="411"/>
      <c r="BD460" s="411"/>
    </row>
    <row r="461" spans="51:56" ht="11.25" customHeight="1" x14ac:dyDescent="0.25">
      <c r="AY461" s="408"/>
      <c r="AZ461" s="412"/>
      <c r="BA461" s="412"/>
      <c r="BB461" s="412"/>
      <c r="BC461" s="411"/>
      <c r="BD461" s="411"/>
    </row>
    <row r="462" spans="51:56" ht="11.25" customHeight="1" x14ac:dyDescent="0.25">
      <c r="AY462" s="408"/>
      <c r="AZ462" s="412"/>
      <c r="BA462" s="412"/>
      <c r="BB462" s="412"/>
      <c r="BC462" s="411"/>
      <c r="BD462" s="411"/>
    </row>
    <row r="463" spans="51:56" ht="11.25" customHeight="1" x14ac:dyDescent="0.25">
      <c r="AY463" s="408"/>
      <c r="AZ463" s="412"/>
      <c r="BA463" s="412"/>
      <c r="BB463" s="412"/>
      <c r="BC463" s="411"/>
      <c r="BD463" s="411"/>
    </row>
    <row r="464" spans="51:56" ht="11.25" customHeight="1" x14ac:dyDescent="0.25">
      <c r="AY464" s="408"/>
      <c r="AZ464" s="412"/>
      <c r="BA464" s="412"/>
      <c r="BB464" s="412"/>
      <c r="BC464" s="411"/>
      <c r="BD464" s="411"/>
    </row>
    <row r="465" spans="51:56" ht="11.25" customHeight="1" x14ac:dyDescent="0.25">
      <c r="AY465" s="408"/>
      <c r="AZ465" s="412"/>
      <c r="BA465" s="412"/>
      <c r="BB465" s="412"/>
      <c r="BC465" s="411"/>
      <c r="BD465" s="411"/>
    </row>
    <row r="466" spans="51:56" ht="11.25" customHeight="1" x14ac:dyDescent="0.25">
      <c r="AY466" s="408"/>
      <c r="AZ466" s="412"/>
      <c r="BA466" s="412"/>
      <c r="BB466" s="412"/>
      <c r="BC466" s="411"/>
      <c r="BD466" s="411"/>
    </row>
    <row r="467" spans="51:56" ht="11.25" customHeight="1" x14ac:dyDescent="0.25">
      <c r="AY467" s="408"/>
      <c r="AZ467" s="412"/>
      <c r="BA467" s="412"/>
      <c r="BB467" s="412"/>
      <c r="BC467" s="411"/>
      <c r="BD467" s="411"/>
    </row>
    <row r="468" spans="51:56" ht="11.25" customHeight="1" x14ac:dyDescent="0.25">
      <c r="AY468" s="408"/>
      <c r="AZ468" s="412"/>
      <c r="BA468" s="412"/>
      <c r="BB468" s="412"/>
      <c r="BC468" s="411"/>
      <c r="BD468" s="411"/>
    </row>
    <row r="469" spans="51:56" ht="11.25" customHeight="1" x14ac:dyDescent="0.25">
      <c r="AY469" s="408"/>
      <c r="AZ469" s="412"/>
      <c r="BA469" s="412"/>
      <c r="BB469" s="412"/>
      <c r="BC469" s="411"/>
      <c r="BD469" s="411"/>
    </row>
    <row r="470" spans="51:56" ht="11.25" customHeight="1" x14ac:dyDescent="0.25">
      <c r="AY470" s="408"/>
      <c r="AZ470" s="412"/>
      <c r="BA470" s="412"/>
      <c r="BB470" s="412"/>
      <c r="BC470" s="411"/>
      <c r="BD470" s="411"/>
    </row>
    <row r="471" spans="51:56" ht="11.25" customHeight="1" x14ac:dyDescent="0.25">
      <c r="AY471" s="408"/>
      <c r="AZ471" s="412"/>
      <c r="BA471" s="412"/>
      <c r="BB471" s="412"/>
      <c r="BC471" s="411"/>
      <c r="BD471" s="411"/>
    </row>
    <row r="472" spans="51:56" ht="11.25" customHeight="1" x14ac:dyDescent="0.25">
      <c r="AY472" s="408"/>
      <c r="AZ472" s="412"/>
      <c r="BA472" s="412"/>
      <c r="BB472" s="412"/>
      <c r="BC472" s="411"/>
      <c r="BD472" s="411"/>
    </row>
    <row r="473" spans="51:56" ht="11.25" customHeight="1" x14ac:dyDescent="0.25">
      <c r="AY473" s="408"/>
      <c r="AZ473" s="412"/>
      <c r="BA473" s="412"/>
      <c r="BB473" s="412"/>
      <c r="BC473" s="411"/>
      <c r="BD473" s="411"/>
    </row>
    <row r="474" spans="51:56" ht="11.25" customHeight="1" x14ac:dyDescent="0.25">
      <c r="AY474" s="408"/>
      <c r="AZ474" s="412"/>
      <c r="BA474" s="412"/>
      <c r="BB474" s="412"/>
      <c r="BC474" s="411"/>
      <c r="BD474" s="411"/>
    </row>
    <row r="475" spans="51:56" ht="11.25" customHeight="1" x14ac:dyDescent="0.25">
      <c r="AY475" s="408"/>
      <c r="AZ475" s="412"/>
      <c r="BA475" s="412"/>
      <c r="BB475" s="412"/>
      <c r="BC475" s="411"/>
      <c r="BD475" s="411"/>
    </row>
    <row r="476" spans="51:56" ht="11.25" customHeight="1" x14ac:dyDescent="0.25">
      <c r="AY476" s="408"/>
      <c r="AZ476" s="412"/>
      <c r="BA476" s="412"/>
      <c r="BB476" s="412"/>
      <c r="BC476" s="411"/>
      <c r="BD476" s="411"/>
    </row>
    <row r="477" spans="51:56" ht="11.25" customHeight="1" x14ac:dyDescent="0.25">
      <c r="AY477" s="408"/>
      <c r="AZ477" s="412"/>
      <c r="BA477" s="412"/>
      <c r="BB477" s="412"/>
      <c r="BC477" s="411"/>
      <c r="BD477" s="411"/>
    </row>
    <row r="478" spans="51:56" ht="11.25" customHeight="1" x14ac:dyDescent="0.25">
      <c r="AY478" s="408"/>
      <c r="AZ478" s="412"/>
      <c r="BA478" s="412"/>
      <c r="BB478" s="412"/>
      <c r="BC478" s="411"/>
      <c r="BD478" s="411"/>
    </row>
    <row r="479" spans="51:56" ht="11.25" customHeight="1" x14ac:dyDescent="0.25">
      <c r="AY479" s="408"/>
      <c r="AZ479" s="412"/>
      <c r="BA479" s="412"/>
      <c r="BB479" s="412"/>
      <c r="BC479" s="411"/>
      <c r="BD479" s="411"/>
    </row>
    <row r="480" spans="51:56" ht="11.25" customHeight="1" x14ac:dyDescent="0.25">
      <c r="AY480" s="408"/>
      <c r="AZ480" s="412"/>
      <c r="BA480" s="412"/>
      <c r="BB480" s="412"/>
      <c r="BC480" s="411"/>
      <c r="BD480" s="411"/>
    </row>
    <row r="481" spans="51:56" ht="11.25" customHeight="1" x14ac:dyDescent="0.25">
      <c r="AY481" s="408"/>
      <c r="AZ481" s="412"/>
      <c r="BA481" s="412"/>
      <c r="BB481" s="412"/>
      <c r="BC481" s="411"/>
      <c r="BD481" s="411"/>
    </row>
    <row r="482" spans="51:56" ht="11.25" customHeight="1" x14ac:dyDescent="0.25">
      <c r="AY482" s="408"/>
      <c r="AZ482" s="412"/>
      <c r="BA482" s="412"/>
      <c r="BB482" s="412"/>
      <c r="BC482" s="411"/>
      <c r="BD482" s="411"/>
    </row>
    <row r="483" spans="51:56" ht="11.25" customHeight="1" x14ac:dyDescent="0.25">
      <c r="AY483" s="408"/>
      <c r="AZ483" s="412"/>
      <c r="BA483" s="412"/>
      <c r="BB483" s="412"/>
      <c r="BC483" s="411"/>
      <c r="BD483" s="411"/>
    </row>
    <row r="484" spans="51:56" ht="11.25" customHeight="1" x14ac:dyDescent="0.25">
      <c r="AY484" s="408"/>
      <c r="AZ484" s="412"/>
      <c r="BA484" s="412"/>
      <c r="BB484" s="412"/>
      <c r="BC484" s="411"/>
      <c r="BD484" s="411"/>
    </row>
    <row r="485" spans="51:56" ht="11.25" customHeight="1" x14ac:dyDescent="0.25">
      <c r="AY485" s="408"/>
      <c r="AZ485" s="412"/>
      <c r="BA485" s="412"/>
      <c r="BB485" s="412"/>
      <c r="BC485" s="411"/>
      <c r="BD485" s="411"/>
    </row>
    <row r="486" spans="51:56" ht="11.25" customHeight="1" x14ac:dyDescent="0.25">
      <c r="AY486" s="408"/>
      <c r="AZ486" s="412"/>
      <c r="BA486" s="412"/>
      <c r="BB486" s="412"/>
      <c r="BC486" s="411"/>
      <c r="BD486" s="411"/>
    </row>
    <row r="487" spans="51:56" ht="11.25" customHeight="1" x14ac:dyDescent="0.25">
      <c r="AY487" s="408"/>
      <c r="AZ487" s="412"/>
      <c r="BA487" s="412"/>
      <c r="BB487" s="412"/>
      <c r="BC487" s="411"/>
      <c r="BD487" s="411"/>
    </row>
    <row r="488" spans="51:56" ht="11.25" customHeight="1" x14ac:dyDescent="0.25">
      <c r="AY488" s="408"/>
      <c r="AZ488" s="412"/>
      <c r="BA488" s="412"/>
      <c r="BB488" s="412"/>
      <c r="BC488" s="411"/>
      <c r="BD488" s="411"/>
    </row>
    <row r="489" spans="51:56" ht="11.25" customHeight="1" x14ac:dyDescent="0.25">
      <c r="AY489" s="408"/>
      <c r="AZ489" s="412"/>
      <c r="BA489" s="412"/>
      <c r="BB489" s="412"/>
      <c r="BC489" s="411"/>
      <c r="BD489" s="411"/>
    </row>
    <row r="490" spans="51:56" ht="11.25" customHeight="1" x14ac:dyDescent="0.25">
      <c r="AY490" s="408"/>
      <c r="AZ490" s="412"/>
      <c r="BA490" s="412"/>
      <c r="BB490" s="412"/>
      <c r="BC490" s="411"/>
      <c r="BD490" s="411"/>
    </row>
    <row r="491" spans="51:56" ht="11.25" customHeight="1" x14ac:dyDescent="0.25">
      <c r="AY491" s="408"/>
      <c r="AZ491" s="412"/>
      <c r="BA491" s="412"/>
      <c r="BB491" s="412"/>
      <c r="BC491" s="411"/>
      <c r="BD491" s="411"/>
    </row>
    <row r="492" spans="51:56" ht="11.25" customHeight="1" x14ac:dyDescent="0.25">
      <c r="AY492" s="408"/>
      <c r="AZ492" s="412"/>
      <c r="BA492" s="412"/>
      <c r="BB492" s="412"/>
      <c r="BC492" s="411"/>
      <c r="BD492" s="411"/>
    </row>
    <row r="493" spans="51:56" ht="11.25" customHeight="1" x14ac:dyDescent="0.25">
      <c r="AY493" s="408"/>
      <c r="AZ493" s="412"/>
      <c r="BA493" s="412"/>
      <c r="BB493" s="412"/>
      <c r="BC493" s="411"/>
      <c r="BD493" s="411"/>
    </row>
    <row r="494" spans="51:56" ht="11.25" customHeight="1" x14ac:dyDescent="0.25">
      <c r="AY494" s="408"/>
      <c r="AZ494" s="412"/>
      <c r="BA494" s="412"/>
      <c r="BB494" s="412"/>
      <c r="BC494" s="411"/>
      <c r="BD494" s="411"/>
    </row>
    <row r="495" spans="51:56" ht="11.25" customHeight="1" x14ac:dyDescent="0.25">
      <c r="AY495" s="408"/>
      <c r="AZ495" s="412"/>
      <c r="BA495" s="412"/>
      <c r="BB495" s="412"/>
      <c r="BC495" s="411"/>
      <c r="BD495" s="411"/>
    </row>
    <row r="496" spans="51:56" ht="11.25" customHeight="1" x14ac:dyDescent="0.25">
      <c r="AY496" s="408"/>
      <c r="AZ496" s="412"/>
      <c r="BA496" s="412"/>
      <c r="BB496" s="412"/>
      <c r="BC496" s="411"/>
      <c r="BD496" s="411"/>
    </row>
    <row r="497" spans="51:56" ht="11.25" customHeight="1" x14ac:dyDescent="0.25">
      <c r="AY497" s="408"/>
      <c r="AZ497" s="412"/>
      <c r="BA497" s="412"/>
      <c r="BB497" s="412"/>
      <c r="BC497" s="411"/>
      <c r="BD497" s="411"/>
    </row>
    <row r="498" spans="51:56" ht="11.25" customHeight="1" x14ac:dyDescent="0.25">
      <c r="AY498" s="408"/>
      <c r="AZ498" s="412"/>
      <c r="BA498" s="412"/>
      <c r="BB498" s="412"/>
      <c r="BC498" s="411"/>
      <c r="BD498" s="411"/>
    </row>
    <row r="499" spans="51:56" ht="11.25" customHeight="1" x14ac:dyDescent="0.25">
      <c r="AY499" s="408"/>
      <c r="AZ499" s="412"/>
      <c r="BA499" s="412"/>
      <c r="BB499" s="412"/>
      <c r="BC499" s="411"/>
      <c r="BD499" s="411"/>
    </row>
    <row r="500" spans="51:56" ht="11.25" customHeight="1" x14ac:dyDescent="0.25">
      <c r="AY500" s="408"/>
      <c r="AZ500" s="412"/>
      <c r="BA500" s="412"/>
      <c r="BB500" s="412"/>
      <c r="BC500" s="411"/>
      <c r="BD500" s="411"/>
    </row>
    <row r="501" spans="51:56" ht="11.25" customHeight="1" x14ac:dyDescent="0.25">
      <c r="AY501" s="408"/>
      <c r="AZ501" s="412"/>
      <c r="BA501" s="412"/>
      <c r="BB501" s="412"/>
      <c r="BC501" s="411"/>
      <c r="BD501" s="411"/>
    </row>
    <row r="502" spans="51:56" ht="11.25" customHeight="1" x14ac:dyDescent="0.25">
      <c r="AY502" s="408"/>
      <c r="AZ502" s="412"/>
      <c r="BA502" s="412"/>
      <c r="BB502" s="412"/>
      <c r="BC502" s="411"/>
      <c r="BD502" s="411"/>
    </row>
    <row r="503" spans="51:56" ht="11.25" customHeight="1" x14ac:dyDescent="0.25">
      <c r="AY503" s="408"/>
      <c r="AZ503" s="412"/>
      <c r="BA503" s="412"/>
      <c r="BB503" s="412"/>
      <c r="BC503" s="411"/>
      <c r="BD503" s="411"/>
    </row>
    <row r="504" spans="51:56" ht="11.25" customHeight="1" x14ac:dyDescent="0.25">
      <c r="AY504" s="408"/>
      <c r="AZ504" s="412"/>
      <c r="BA504" s="412"/>
      <c r="BB504" s="412"/>
      <c r="BC504" s="411"/>
      <c r="BD504" s="411"/>
    </row>
    <row r="505" spans="51:56" ht="11.25" customHeight="1" x14ac:dyDescent="0.25">
      <c r="AY505" s="408"/>
      <c r="AZ505" s="412"/>
      <c r="BA505" s="412"/>
      <c r="BB505" s="412"/>
      <c r="BC505" s="411"/>
      <c r="BD505" s="411"/>
    </row>
    <row r="506" spans="51:56" ht="11.25" customHeight="1" x14ac:dyDescent="0.25">
      <c r="AY506" s="408"/>
      <c r="AZ506" s="412"/>
      <c r="BA506" s="412"/>
      <c r="BB506" s="412"/>
      <c r="BC506" s="411"/>
      <c r="BD506" s="411"/>
    </row>
    <row r="507" spans="51:56" ht="11.25" customHeight="1" x14ac:dyDescent="0.25">
      <c r="AY507" s="408"/>
      <c r="AZ507" s="412"/>
      <c r="BA507" s="412"/>
      <c r="BB507" s="412"/>
      <c r="BC507" s="411"/>
      <c r="BD507" s="411"/>
    </row>
    <row r="508" spans="51:56" ht="11.25" customHeight="1" x14ac:dyDescent="0.25">
      <c r="AY508" s="408"/>
      <c r="AZ508" s="412"/>
      <c r="BA508" s="412"/>
      <c r="BB508" s="412"/>
      <c r="BC508" s="411"/>
      <c r="BD508" s="411"/>
    </row>
    <row r="509" spans="51:56" ht="11.25" customHeight="1" x14ac:dyDescent="0.25">
      <c r="AY509" s="408"/>
      <c r="AZ509" s="412"/>
      <c r="BA509" s="412"/>
      <c r="BB509" s="412"/>
      <c r="BC509" s="411"/>
      <c r="BD509" s="411"/>
    </row>
    <row r="510" spans="51:56" ht="11.25" customHeight="1" x14ac:dyDescent="0.25">
      <c r="AY510" s="408"/>
      <c r="AZ510" s="412"/>
      <c r="BA510" s="412"/>
      <c r="BB510" s="412"/>
      <c r="BC510" s="411"/>
      <c r="BD510" s="411"/>
    </row>
    <row r="511" spans="51:56" ht="11.25" customHeight="1" x14ac:dyDescent="0.25">
      <c r="AY511" s="408"/>
      <c r="AZ511" s="412"/>
      <c r="BA511" s="412"/>
      <c r="BB511" s="412"/>
      <c r="BC511" s="411"/>
      <c r="BD511" s="411"/>
    </row>
    <row r="512" spans="51:56" ht="11.25" customHeight="1" x14ac:dyDescent="0.25">
      <c r="AY512" s="408"/>
      <c r="AZ512" s="412"/>
      <c r="BA512" s="412"/>
      <c r="BB512" s="412"/>
      <c r="BC512" s="411"/>
      <c r="BD512" s="411"/>
    </row>
    <row r="513" spans="52:56" ht="11.25" customHeight="1" x14ac:dyDescent="0.25">
      <c r="AZ513" s="412"/>
      <c r="BA513" s="412"/>
      <c r="BB513" s="412"/>
      <c r="BC513" s="411"/>
      <c r="BD513" s="411"/>
    </row>
    <row r="514" spans="52:56" ht="11.25" customHeight="1" x14ac:dyDescent="0.25">
      <c r="AZ514" s="412"/>
      <c r="BA514" s="412"/>
      <c r="BB514" s="412"/>
      <c r="BC514" s="411"/>
      <c r="BD514" s="411"/>
    </row>
    <row r="515" spans="52:56" ht="11.25" customHeight="1" x14ac:dyDescent="0.25">
      <c r="AZ515" s="412"/>
      <c r="BA515" s="412"/>
      <c r="BB515" s="412"/>
      <c r="BC515" s="411"/>
      <c r="BD515" s="411"/>
    </row>
    <row r="516" spans="52:56" ht="11.25" customHeight="1" x14ac:dyDescent="0.25">
      <c r="AZ516" s="412"/>
      <c r="BA516" s="412"/>
      <c r="BB516" s="412"/>
      <c r="BC516" s="411"/>
      <c r="BD516" s="411"/>
    </row>
    <row r="517" spans="52:56" ht="11.25" customHeight="1" x14ac:dyDescent="0.25">
      <c r="AZ517" s="412"/>
      <c r="BA517" s="412"/>
      <c r="BB517" s="412"/>
      <c r="BC517" s="411"/>
      <c r="BD517" s="411"/>
    </row>
    <row r="518" spans="52:56" ht="11.25" customHeight="1" x14ac:dyDescent="0.25">
      <c r="AZ518" s="412"/>
      <c r="BA518" s="412"/>
      <c r="BB518" s="412"/>
      <c r="BC518" s="411"/>
      <c r="BD518" s="411"/>
    </row>
    <row r="519" spans="52:56" ht="11.25" customHeight="1" x14ac:dyDescent="0.25">
      <c r="AZ519" s="412"/>
      <c r="BA519" s="412"/>
      <c r="BB519" s="412"/>
      <c r="BC519" s="411"/>
      <c r="BD519" s="411"/>
    </row>
    <row r="520" spans="52:56" ht="11.25" customHeight="1" x14ac:dyDescent="0.25">
      <c r="AZ520" s="412"/>
      <c r="BA520" s="412"/>
      <c r="BB520" s="412"/>
      <c r="BC520" s="411"/>
      <c r="BD520" s="411"/>
    </row>
    <row r="521" spans="52:56" ht="11.25" customHeight="1" x14ac:dyDescent="0.25">
      <c r="AZ521" s="412"/>
      <c r="BA521" s="412"/>
      <c r="BB521" s="412"/>
      <c r="BC521" s="411"/>
      <c r="BD521" s="411"/>
    </row>
    <row r="522" spans="52:56" ht="11.25" customHeight="1" x14ac:dyDescent="0.25">
      <c r="AZ522" s="412"/>
      <c r="BA522" s="412"/>
      <c r="BB522" s="412"/>
      <c r="BC522" s="411"/>
      <c r="BD522" s="411"/>
    </row>
    <row r="523" spans="52:56" ht="11.25" customHeight="1" x14ac:dyDescent="0.25">
      <c r="AZ523" s="412"/>
      <c r="BA523" s="412"/>
      <c r="BB523" s="412"/>
      <c r="BC523" s="411"/>
      <c r="BD523" s="411"/>
    </row>
    <row r="524" spans="52:56" ht="11.25" customHeight="1" x14ac:dyDescent="0.25">
      <c r="AZ524" s="412"/>
      <c r="BA524" s="412"/>
      <c r="BB524" s="412"/>
      <c r="BC524" s="411"/>
      <c r="BD524" s="411"/>
    </row>
    <row r="525" spans="52:56" ht="11.25" customHeight="1" x14ac:dyDescent="0.25">
      <c r="AZ525" s="412"/>
      <c r="BA525" s="412"/>
      <c r="BB525" s="412"/>
      <c r="BC525" s="411"/>
      <c r="BD525" s="411"/>
    </row>
    <row r="526" spans="52:56" ht="11.25" customHeight="1" x14ac:dyDescent="0.25">
      <c r="AZ526" s="412"/>
      <c r="BA526" s="412"/>
      <c r="BB526" s="412"/>
      <c r="BC526" s="411"/>
      <c r="BD526" s="411"/>
    </row>
    <row r="527" spans="52:56" ht="11.25" customHeight="1" x14ac:dyDescent="0.25">
      <c r="AZ527" s="412"/>
      <c r="BA527" s="412"/>
      <c r="BB527" s="412"/>
      <c r="BC527" s="411"/>
      <c r="BD527" s="411"/>
    </row>
    <row r="528" spans="52:56" ht="11.25" customHeight="1" x14ac:dyDescent="0.25">
      <c r="AZ528" s="412"/>
      <c r="BA528" s="412"/>
      <c r="BB528" s="412"/>
      <c r="BC528" s="411"/>
      <c r="BD528" s="411"/>
    </row>
    <row r="529" spans="52:56" ht="11.25" customHeight="1" x14ac:dyDescent="0.25">
      <c r="AZ529" s="412"/>
      <c r="BA529" s="412"/>
      <c r="BB529" s="412"/>
      <c r="BC529" s="411"/>
      <c r="BD529" s="411"/>
    </row>
    <row r="530" spans="52:56" ht="11.25" customHeight="1" x14ac:dyDescent="0.25">
      <c r="AZ530" s="412"/>
      <c r="BA530" s="412"/>
      <c r="BB530" s="412"/>
      <c r="BC530" s="411"/>
      <c r="BD530" s="411"/>
    </row>
    <row r="531" spans="52:56" ht="11.25" customHeight="1" x14ac:dyDescent="0.25">
      <c r="AZ531" s="412"/>
      <c r="BA531" s="412"/>
      <c r="BB531" s="412"/>
      <c r="BC531" s="411"/>
      <c r="BD531" s="411"/>
    </row>
    <row r="532" spans="52:56" ht="11.25" customHeight="1" x14ac:dyDescent="0.25">
      <c r="AZ532" s="412"/>
      <c r="BA532" s="412"/>
      <c r="BB532" s="412"/>
      <c r="BC532" s="411"/>
      <c r="BD532" s="411"/>
    </row>
    <row r="533" spans="52:56" ht="11.25" customHeight="1" x14ac:dyDescent="0.25">
      <c r="AZ533" s="412"/>
      <c r="BA533" s="412"/>
      <c r="BB533" s="412"/>
      <c r="BC533" s="411"/>
      <c r="BD533" s="411"/>
    </row>
    <row r="534" spans="52:56" ht="11.25" customHeight="1" x14ac:dyDescent="0.25">
      <c r="AZ534" s="412"/>
      <c r="BA534" s="412"/>
      <c r="BB534" s="412"/>
      <c r="BC534" s="411"/>
      <c r="BD534" s="411"/>
    </row>
    <row r="535" spans="52:56" ht="11.25" customHeight="1" x14ac:dyDescent="0.25">
      <c r="AZ535" s="412"/>
      <c r="BA535" s="412"/>
      <c r="BB535" s="412"/>
      <c r="BC535" s="411"/>
      <c r="BD535" s="411"/>
    </row>
    <row r="536" spans="52:56" ht="11.25" customHeight="1" x14ac:dyDescent="0.25">
      <c r="AZ536" s="412"/>
      <c r="BA536" s="412"/>
      <c r="BB536" s="412"/>
      <c r="BC536" s="411"/>
      <c r="BD536" s="411"/>
    </row>
    <row r="537" spans="52:56" ht="11.25" customHeight="1" x14ac:dyDescent="0.25">
      <c r="AZ537" s="412"/>
      <c r="BA537" s="412"/>
      <c r="BB537" s="412"/>
      <c r="BC537" s="411"/>
      <c r="BD537" s="411"/>
    </row>
    <row r="538" spans="52:56" ht="11.25" customHeight="1" x14ac:dyDescent="0.25">
      <c r="AZ538" s="412"/>
      <c r="BA538" s="412"/>
      <c r="BB538" s="412"/>
      <c r="BC538" s="411"/>
      <c r="BD538" s="411"/>
    </row>
    <row r="539" spans="52:56" ht="11.25" customHeight="1" x14ac:dyDescent="0.25">
      <c r="AZ539" s="412"/>
      <c r="BA539" s="412"/>
      <c r="BB539" s="412"/>
      <c r="BC539" s="411"/>
      <c r="BD539" s="411"/>
    </row>
    <row r="540" spans="52:56" ht="11.25" customHeight="1" x14ac:dyDescent="0.25">
      <c r="AZ540" s="412"/>
      <c r="BA540" s="412"/>
      <c r="BB540" s="412"/>
      <c r="BC540" s="411"/>
      <c r="BD540" s="411"/>
    </row>
    <row r="541" spans="52:56" ht="11.25" customHeight="1" x14ac:dyDescent="0.25">
      <c r="AZ541" s="412"/>
      <c r="BA541" s="412"/>
      <c r="BB541" s="412"/>
      <c r="BC541" s="411"/>
      <c r="BD541" s="411"/>
    </row>
    <row r="542" spans="52:56" ht="11.25" customHeight="1" x14ac:dyDescent="0.25">
      <c r="AZ542" s="412"/>
      <c r="BA542" s="412"/>
      <c r="BB542" s="412"/>
      <c r="BC542" s="411"/>
      <c r="BD542" s="411"/>
    </row>
    <row r="543" spans="52:56" ht="11.25" customHeight="1" x14ac:dyDescent="0.25">
      <c r="AZ543" s="412"/>
      <c r="BA543" s="412"/>
      <c r="BB543" s="412"/>
      <c r="BC543" s="411"/>
      <c r="BD543" s="411"/>
    </row>
    <row r="544" spans="52:56" ht="11.25" customHeight="1" x14ac:dyDescent="0.25">
      <c r="AZ544" s="412"/>
      <c r="BA544" s="412"/>
      <c r="BB544" s="412"/>
      <c r="BC544" s="411"/>
      <c r="BD544" s="411"/>
    </row>
    <row r="545" spans="52:56" ht="11.25" customHeight="1" x14ac:dyDescent="0.25">
      <c r="AZ545" s="412"/>
      <c r="BA545" s="412"/>
      <c r="BB545" s="412"/>
      <c r="BC545" s="411"/>
      <c r="BD545" s="411"/>
    </row>
    <row r="546" spans="52:56" ht="11.25" customHeight="1" x14ac:dyDescent="0.25">
      <c r="AZ546" s="412"/>
      <c r="BA546" s="412"/>
      <c r="BB546" s="412"/>
      <c r="BC546" s="411"/>
      <c r="BD546" s="411"/>
    </row>
    <row r="547" spans="52:56" ht="11.25" customHeight="1" x14ac:dyDescent="0.25">
      <c r="AZ547" s="412"/>
      <c r="BA547" s="412"/>
      <c r="BB547" s="412"/>
      <c r="BC547" s="411"/>
      <c r="BD547" s="411"/>
    </row>
    <row r="548" spans="52:56" ht="11.25" customHeight="1" x14ac:dyDescent="0.25">
      <c r="AZ548" s="412"/>
      <c r="BA548" s="412"/>
      <c r="BB548" s="412"/>
      <c r="BC548" s="411"/>
      <c r="BD548" s="411"/>
    </row>
    <row r="549" spans="52:56" ht="11.25" customHeight="1" x14ac:dyDescent="0.25">
      <c r="AZ549" s="412"/>
      <c r="BA549" s="412"/>
      <c r="BB549" s="412"/>
      <c r="BC549" s="411"/>
      <c r="BD549" s="411"/>
    </row>
    <row r="550" spans="52:56" ht="11.25" customHeight="1" x14ac:dyDescent="0.25">
      <c r="AZ550" s="412"/>
      <c r="BA550" s="412"/>
      <c r="BB550" s="412"/>
      <c r="BC550" s="411"/>
      <c r="BD550" s="411"/>
    </row>
    <row r="551" spans="52:56" ht="11.25" customHeight="1" x14ac:dyDescent="0.25">
      <c r="AZ551" s="412"/>
      <c r="BA551" s="412"/>
      <c r="BB551" s="412"/>
      <c r="BC551" s="411"/>
      <c r="BD551" s="411"/>
    </row>
    <row r="552" spans="52:56" ht="11.25" customHeight="1" x14ac:dyDescent="0.25">
      <c r="AZ552" s="412"/>
      <c r="BA552" s="412"/>
      <c r="BB552" s="412"/>
      <c r="BC552" s="411"/>
      <c r="BD552" s="411"/>
    </row>
    <row r="553" spans="52:56" ht="11.25" customHeight="1" x14ac:dyDescent="0.25">
      <c r="AZ553" s="412"/>
      <c r="BA553" s="412"/>
      <c r="BB553" s="412"/>
      <c r="BC553" s="411"/>
      <c r="BD553" s="411"/>
    </row>
    <row r="554" spans="52:56" ht="11.25" customHeight="1" x14ac:dyDescent="0.25">
      <c r="AZ554" s="412"/>
      <c r="BA554" s="412"/>
      <c r="BB554" s="412"/>
      <c r="BC554" s="411"/>
      <c r="BD554" s="411"/>
    </row>
    <row r="555" spans="52:56" ht="11.25" customHeight="1" x14ac:dyDescent="0.25">
      <c r="AZ555" s="412"/>
      <c r="BA555" s="412"/>
      <c r="BB555" s="412"/>
      <c r="BC555" s="411"/>
      <c r="BD555" s="411"/>
    </row>
    <row r="556" spans="52:56" ht="11.25" customHeight="1" x14ac:dyDescent="0.25">
      <c r="AZ556" s="412"/>
      <c r="BA556" s="412"/>
      <c r="BB556" s="412"/>
      <c r="BC556" s="411"/>
      <c r="BD556" s="411"/>
    </row>
    <row r="557" spans="52:56" ht="11.25" customHeight="1" x14ac:dyDescent="0.25">
      <c r="AZ557" s="412"/>
      <c r="BA557" s="412"/>
      <c r="BB557" s="412"/>
      <c r="BC557" s="411"/>
      <c r="BD557" s="411"/>
    </row>
    <row r="558" spans="52:56" ht="11.25" customHeight="1" x14ac:dyDescent="0.25">
      <c r="AZ558" s="412"/>
      <c r="BA558" s="412"/>
      <c r="BB558" s="412"/>
      <c r="BC558" s="411"/>
      <c r="BD558" s="411"/>
    </row>
    <row r="559" spans="52:56" ht="11.25" customHeight="1" x14ac:dyDescent="0.25">
      <c r="AZ559" s="412"/>
      <c r="BA559" s="412"/>
      <c r="BB559" s="412"/>
      <c r="BC559" s="411"/>
      <c r="BD559" s="411"/>
    </row>
    <row r="560" spans="52:56" ht="11.25" customHeight="1" x14ac:dyDescent="0.25">
      <c r="AZ560" s="412"/>
      <c r="BA560" s="412"/>
      <c r="BB560" s="412"/>
      <c r="BC560" s="411"/>
      <c r="BD560" s="411"/>
    </row>
    <row r="561" spans="52:56" ht="11.25" customHeight="1" x14ac:dyDescent="0.25">
      <c r="AZ561" s="412"/>
      <c r="BA561" s="412"/>
      <c r="BB561" s="412"/>
      <c r="BC561" s="411"/>
      <c r="BD561" s="411"/>
    </row>
    <row r="562" spans="52:56" ht="11.25" customHeight="1" x14ac:dyDescent="0.25">
      <c r="AZ562" s="412"/>
      <c r="BA562" s="412"/>
      <c r="BB562" s="412"/>
      <c r="BC562" s="411"/>
      <c r="BD562" s="411"/>
    </row>
    <row r="563" spans="52:56" ht="11.25" customHeight="1" x14ac:dyDescent="0.25">
      <c r="AZ563" s="412"/>
      <c r="BA563" s="412"/>
      <c r="BB563" s="412"/>
      <c r="BC563" s="411"/>
      <c r="BD563" s="411"/>
    </row>
    <row r="564" spans="52:56" ht="11.25" customHeight="1" x14ac:dyDescent="0.25">
      <c r="AZ564" s="412"/>
      <c r="BA564" s="412"/>
      <c r="BB564" s="412"/>
      <c r="BC564" s="411"/>
      <c r="BD564" s="411"/>
    </row>
    <row r="565" spans="52:56" ht="11.25" customHeight="1" x14ac:dyDescent="0.25">
      <c r="AZ565" s="412"/>
      <c r="BA565" s="412"/>
      <c r="BB565" s="412"/>
      <c r="BC565" s="411"/>
      <c r="BD565" s="411"/>
    </row>
    <row r="566" spans="52:56" ht="11.25" customHeight="1" x14ac:dyDescent="0.25">
      <c r="AZ566" s="412"/>
      <c r="BA566" s="412"/>
      <c r="BB566" s="412"/>
      <c r="BC566" s="411"/>
      <c r="BD566" s="411"/>
    </row>
    <row r="567" spans="52:56" ht="11.25" customHeight="1" x14ac:dyDescent="0.25">
      <c r="AZ567" s="412"/>
      <c r="BA567" s="412"/>
      <c r="BB567" s="412"/>
      <c r="BC567" s="411"/>
      <c r="BD567" s="411"/>
    </row>
    <row r="568" spans="52:56" ht="11.25" customHeight="1" x14ac:dyDescent="0.25">
      <c r="AZ568" s="412"/>
      <c r="BA568" s="412"/>
      <c r="BB568" s="412"/>
      <c r="BC568" s="411"/>
      <c r="BD568" s="411"/>
    </row>
    <row r="569" spans="52:56" ht="11.25" customHeight="1" x14ac:dyDescent="0.25">
      <c r="AZ569" s="412"/>
      <c r="BA569" s="412"/>
      <c r="BB569" s="412"/>
      <c r="BC569" s="411"/>
      <c r="BD569" s="411"/>
    </row>
    <row r="570" spans="52:56" ht="11.25" customHeight="1" x14ac:dyDescent="0.25">
      <c r="AZ570" s="412"/>
      <c r="BA570" s="412"/>
      <c r="BB570" s="412"/>
      <c r="BC570" s="411"/>
      <c r="BD570" s="411"/>
    </row>
    <row r="571" spans="52:56" ht="11.25" customHeight="1" x14ac:dyDescent="0.25">
      <c r="AZ571" s="412"/>
      <c r="BA571" s="412"/>
      <c r="BB571" s="412"/>
      <c r="BC571" s="411"/>
      <c r="BD571" s="411"/>
    </row>
    <row r="572" spans="52:56" ht="11.25" customHeight="1" x14ac:dyDescent="0.25">
      <c r="AZ572" s="412"/>
      <c r="BA572" s="412"/>
      <c r="BB572" s="412"/>
      <c r="BC572" s="411"/>
      <c r="BD572" s="411"/>
    </row>
    <row r="573" spans="52:56" ht="11.25" customHeight="1" x14ac:dyDescent="0.25">
      <c r="AZ573" s="412"/>
      <c r="BA573" s="412"/>
      <c r="BB573" s="412"/>
      <c r="BC573" s="411"/>
      <c r="BD573" s="411"/>
    </row>
    <row r="574" spans="52:56" ht="11.25" customHeight="1" x14ac:dyDescent="0.25">
      <c r="AZ574" s="412"/>
      <c r="BA574" s="412"/>
      <c r="BB574" s="412"/>
      <c r="BC574" s="411"/>
      <c r="BD574" s="411"/>
    </row>
    <row r="575" spans="52:56" ht="11.25" customHeight="1" x14ac:dyDescent="0.25">
      <c r="AZ575" s="412"/>
      <c r="BA575" s="412"/>
      <c r="BB575" s="412"/>
      <c r="BC575" s="411"/>
      <c r="BD575" s="411"/>
    </row>
    <row r="576" spans="52:56" ht="11.25" customHeight="1" x14ac:dyDescent="0.25">
      <c r="AZ576" s="412"/>
      <c r="BA576" s="412"/>
      <c r="BB576" s="412"/>
      <c r="BC576" s="411"/>
      <c r="BD576" s="411"/>
    </row>
    <row r="577" spans="52:56" ht="11.25" customHeight="1" x14ac:dyDescent="0.25">
      <c r="AZ577" s="412"/>
      <c r="BA577" s="412"/>
      <c r="BB577" s="412"/>
      <c r="BC577" s="411"/>
      <c r="BD577" s="411"/>
    </row>
    <row r="578" spans="52:56" ht="11.25" customHeight="1" x14ac:dyDescent="0.25">
      <c r="AZ578" s="412"/>
      <c r="BA578" s="412"/>
      <c r="BB578" s="412"/>
      <c r="BC578" s="411"/>
      <c r="BD578" s="411"/>
    </row>
    <row r="579" spans="52:56" ht="11.25" customHeight="1" x14ac:dyDescent="0.25">
      <c r="AZ579" s="412"/>
      <c r="BA579" s="412"/>
      <c r="BB579" s="412"/>
      <c r="BC579" s="411"/>
      <c r="BD579" s="411"/>
    </row>
    <row r="580" spans="52:56" ht="11.25" customHeight="1" x14ac:dyDescent="0.25">
      <c r="AZ580" s="412"/>
      <c r="BA580" s="412"/>
      <c r="BB580" s="412"/>
      <c r="BC580" s="411"/>
      <c r="BD580" s="411"/>
    </row>
    <row r="581" spans="52:56" ht="11.25" customHeight="1" x14ac:dyDescent="0.25">
      <c r="AZ581" s="412"/>
      <c r="BA581" s="412"/>
      <c r="BB581" s="412"/>
      <c r="BC581" s="411"/>
      <c r="BD581" s="411"/>
    </row>
    <row r="582" spans="52:56" ht="11.25" customHeight="1" x14ac:dyDescent="0.25">
      <c r="AZ582" s="412"/>
      <c r="BA582" s="412"/>
      <c r="BB582" s="412"/>
      <c r="BC582" s="411"/>
      <c r="BD582" s="411"/>
    </row>
    <row r="583" spans="52:56" ht="11.25" customHeight="1" x14ac:dyDescent="0.25">
      <c r="AZ583" s="412"/>
      <c r="BA583" s="412"/>
      <c r="BB583" s="412"/>
      <c r="BC583" s="411"/>
      <c r="BD583" s="411"/>
    </row>
    <row r="584" spans="52:56" ht="11.25" customHeight="1" x14ac:dyDescent="0.25">
      <c r="AZ584" s="412"/>
      <c r="BA584" s="412"/>
      <c r="BB584" s="412"/>
      <c r="BC584" s="411"/>
      <c r="BD584" s="411"/>
    </row>
    <row r="585" spans="52:56" ht="11.25" customHeight="1" x14ac:dyDescent="0.25">
      <c r="AZ585" s="412"/>
      <c r="BA585" s="412"/>
      <c r="BB585" s="412"/>
      <c r="BC585" s="411"/>
      <c r="BD585" s="411"/>
    </row>
    <row r="586" spans="52:56" ht="11.25" customHeight="1" x14ac:dyDescent="0.25">
      <c r="AZ586" s="412"/>
      <c r="BA586" s="412"/>
      <c r="BB586" s="412"/>
      <c r="BC586" s="411"/>
      <c r="BD586" s="411"/>
    </row>
    <row r="587" spans="52:56" ht="11.25" customHeight="1" x14ac:dyDescent="0.25">
      <c r="AZ587" s="412"/>
      <c r="BA587" s="412"/>
      <c r="BB587" s="412"/>
      <c r="BC587" s="411"/>
      <c r="BD587" s="411"/>
    </row>
    <row r="588" spans="52:56" ht="11.25" customHeight="1" x14ac:dyDescent="0.25">
      <c r="AZ588" s="412"/>
      <c r="BA588" s="412"/>
      <c r="BB588" s="412"/>
      <c r="BC588" s="411"/>
      <c r="BD588" s="411"/>
    </row>
    <row r="589" spans="52:56" ht="11.25" customHeight="1" x14ac:dyDescent="0.25">
      <c r="AZ589" s="412"/>
      <c r="BA589" s="412"/>
      <c r="BB589" s="412"/>
      <c r="BC589" s="411"/>
      <c r="BD589" s="411"/>
    </row>
    <row r="590" spans="52:56" ht="11.25" customHeight="1" x14ac:dyDescent="0.25">
      <c r="AZ590" s="412"/>
      <c r="BA590" s="412"/>
      <c r="BB590" s="412"/>
      <c r="BC590" s="411"/>
      <c r="BD590" s="411"/>
    </row>
    <row r="591" spans="52:56" ht="11.25" customHeight="1" x14ac:dyDescent="0.25">
      <c r="AZ591" s="412"/>
      <c r="BA591" s="412"/>
      <c r="BB591" s="412"/>
      <c r="BC591" s="411"/>
      <c r="BD591" s="411"/>
    </row>
    <row r="592" spans="52:56" ht="11.25" customHeight="1" x14ac:dyDescent="0.25">
      <c r="AZ592" s="412"/>
      <c r="BA592" s="412"/>
      <c r="BB592" s="412"/>
      <c r="BC592" s="411"/>
      <c r="BD592" s="411"/>
    </row>
    <row r="593" spans="52:56" ht="11.25" customHeight="1" x14ac:dyDescent="0.25">
      <c r="AZ593" s="412"/>
      <c r="BA593" s="412"/>
      <c r="BB593" s="412"/>
      <c r="BC593" s="411"/>
      <c r="BD593" s="411"/>
    </row>
    <row r="594" spans="52:56" ht="11.25" customHeight="1" x14ac:dyDescent="0.25">
      <c r="AZ594" s="412"/>
      <c r="BA594" s="412"/>
      <c r="BB594" s="412"/>
      <c r="BC594" s="411"/>
      <c r="BD594" s="411"/>
    </row>
    <row r="595" spans="52:56" ht="11.25" customHeight="1" x14ac:dyDescent="0.25">
      <c r="AZ595" s="412"/>
      <c r="BA595" s="412"/>
      <c r="BB595" s="412"/>
      <c r="BC595" s="411"/>
      <c r="BD595" s="411"/>
    </row>
    <row r="596" spans="52:56" ht="11.25" customHeight="1" x14ac:dyDescent="0.25">
      <c r="AZ596" s="412"/>
      <c r="BA596" s="412"/>
      <c r="BB596" s="412"/>
      <c r="BC596" s="411"/>
      <c r="BD596" s="411"/>
    </row>
    <row r="597" spans="52:56" ht="11.25" customHeight="1" x14ac:dyDescent="0.25">
      <c r="AZ597" s="412"/>
      <c r="BA597" s="412"/>
      <c r="BB597" s="412"/>
      <c r="BC597" s="411"/>
      <c r="BD597" s="411"/>
    </row>
    <row r="598" spans="52:56" ht="11.25" customHeight="1" x14ac:dyDescent="0.25">
      <c r="AZ598" s="412"/>
      <c r="BA598" s="412"/>
      <c r="BB598" s="412"/>
      <c r="BC598" s="411"/>
      <c r="BD598" s="411"/>
    </row>
    <row r="599" spans="52:56" ht="11.25" customHeight="1" x14ac:dyDescent="0.25">
      <c r="AZ599" s="412"/>
      <c r="BA599" s="412"/>
      <c r="BB599" s="412"/>
      <c r="BC599" s="411"/>
      <c r="BD599" s="411"/>
    </row>
    <row r="600" spans="52:56" ht="11.25" customHeight="1" x14ac:dyDescent="0.25">
      <c r="AZ600" s="412"/>
      <c r="BA600" s="412"/>
      <c r="BB600" s="412"/>
      <c r="BC600" s="411"/>
      <c r="BD600" s="411"/>
    </row>
    <row r="601" spans="52:56" ht="11.25" customHeight="1" x14ac:dyDescent="0.25">
      <c r="AZ601" s="412"/>
      <c r="BA601" s="412"/>
      <c r="BB601" s="412"/>
      <c r="BC601" s="411"/>
      <c r="BD601" s="411"/>
    </row>
    <row r="602" spans="52:56" ht="11.25" customHeight="1" x14ac:dyDescent="0.25">
      <c r="AZ602" s="412"/>
      <c r="BA602" s="412"/>
      <c r="BB602" s="412"/>
      <c r="BC602" s="411"/>
      <c r="BD602" s="411"/>
    </row>
    <row r="603" spans="52:56" ht="11.25" customHeight="1" x14ac:dyDescent="0.25">
      <c r="AZ603" s="412"/>
      <c r="BA603" s="412"/>
      <c r="BB603" s="412"/>
      <c r="BC603" s="411"/>
      <c r="BD603" s="411"/>
    </row>
    <row r="604" spans="52:56" ht="11.25" customHeight="1" x14ac:dyDescent="0.25">
      <c r="AZ604" s="412"/>
      <c r="BA604" s="412"/>
      <c r="BB604" s="412"/>
      <c r="BC604" s="411"/>
      <c r="BD604" s="411"/>
    </row>
    <row r="605" spans="52:56" ht="11.25" customHeight="1" x14ac:dyDescent="0.25">
      <c r="AZ605" s="412"/>
      <c r="BA605" s="412"/>
      <c r="BB605" s="412"/>
      <c r="BC605" s="411"/>
      <c r="BD605" s="411"/>
    </row>
    <row r="606" spans="52:56" ht="11.25" customHeight="1" x14ac:dyDescent="0.25">
      <c r="AZ606" s="412"/>
      <c r="BA606" s="412"/>
      <c r="BB606" s="412"/>
      <c r="BC606" s="411"/>
      <c r="BD606" s="411"/>
    </row>
    <row r="607" spans="52:56" ht="11.25" customHeight="1" x14ac:dyDescent="0.25">
      <c r="AZ607" s="412"/>
      <c r="BA607" s="412"/>
      <c r="BB607" s="412"/>
      <c r="BC607" s="411"/>
      <c r="BD607" s="411"/>
    </row>
    <row r="608" spans="52:56" ht="11.25" customHeight="1" x14ac:dyDescent="0.25">
      <c r="AZ608" s="412"/>
      <c r="BA608" s="412"/>
      <c r="BB608" s="412"/>
      <c r="BC608" s="411"/>
      <c r="BD608" s="411"/>
    </row>
    <row r="609" spans="52:56" ht="11.25" customHeight="1" x14ac:dyDescent="0.25">
      <c r="AZ609" s="412"/>
      <c r="BA609" s="412"/>
      <c r="BB609" s="412"/>
      <c r="BC609" s="411"/>
      <c r="BD609" s="411"/>
    </row>
    <row r="610" spans="52:56" ht="11.25" customHeight="1" x14ac:dyDescent="0.25">
      <c r="AZ610" s="412"/>
      <c r="BA610" s="412"/>
      <c r="BB610" s="412"/>
      <c r="BC610" s="411"/>
      <c r="BD610" s="411"/>
    </row>
    <row r="611" spans="52:56" ht="11.25" customHeight="1" x14ac:dyDescent="0.25">
      <c r="AZ611" s="412"/>
      <c r="BA611" s="412"/>
      <c r="BB611" s="412"/>
      <c r="BC611" s="411"/>
      <c r="BD611" s="411"/>
    </row>
    <row r="612" spans="52:56" ht="11.25" customHeight="1" x14ac:dyDescent="0.25">
      <c r="AZ612" s="412"/>
      <c r="BA612" s="412"/>
      <c r="BB612" s="412"/>
      <c r="BC612" s="411"/>
      <c r="BD612" s="411"/>
    </row>
    <row r="613" spans="52:56" ht="11.25" customHeight="1" x14ac:dyDescent="0.25">
      <c r="AZ613" s="412"/>
      <c r="BA613" s="412"/>
      <c r="BB613" s="412"/>
      <c r="BC613" s="411"/>
      <c r="BD613" s="411"/>
    </row>
    <row r="614" spans="52:56" ht="11.25" customHeight="1" x14ac:dyDescent="0.25">
      <c r="AZ614" s="412"/>
      <c r="BA614" s="412"/>
      <c r="BB614" s="412"/>
      <c r="BC614" s="411"/>
      <c r="BD614" s="411"/>
    </row>
    <row r="615" spans="52:56" ht="11.25" customHeight="1" x14ac:dyDescent="0.25">
      <c r="AZ615" s="412"/>
      <c r="BA615" s="412"/>
      <c r="BB615" s="412"/>
      <c r="BC615" s="411"/>
      <c r="BD615" s="411"/>
    </row>
    <row r="616" spans="52:56" ht="11.25" customHeight="1" x14ac:dyDescent="0.25">
      <c r="AZ616" s="412"/>
      <c r="BA616" s="412"/>
      <c r="BB616" s="412"/>
      <c r="BC616" s="411"/>
      <c r="BD616" s="411"/>
    </row>
    <row r="617" spans="52:56" ht="11.25" customHeight="1" x14ac:dyDescent="0.25">
      <c r="AZ617" s="412"/>
      <c r="BA617" s="412"/>
      <c r="BB617" s="412"/>
      <c r="BC617" s="411"/>
      <c r="BD617" s="411"/>
    </row>
    <row r="618" spans="52:56" ht="11.25" customHeight="1" x14ac:dyDescent="0.25">
      <c r="AZ618" s="412"/>
      <c r="BA618" s="412"/>
      <c r="BB618" s="412"/>
      <c r="BC618" s="411"/>
      <c r="BD618" s="411"/>
    </row>
    <row r="619" spans="52:56" ht="11.25" customHeight="1" x14ac:dyDescent="0.25">
      <c r="AZ619" s="412"/>
      <c r="BA619" s="412"/>
      <c r="BB619" s="412"/>
      <c r="BC619" s="411"/>
      <c r="BD619" s="411"/>
    </row>
    <row r="620" spans="52:56" ht="11.25" customHeight="1" x14ac:dyDescent="0.25">
      <c r="AZ620" s="412"/>
      <c r="BA620" s="412"/>
      <c r="BB620" s="412"/>
      <c r="BC620" s="411"/>
      <c r="BD620" s="411"/>
    </row>
    <row r="621" spans="52:56" ht="11.25" customHeight="1" x14ac:dyDescent="0.25">
      <c r="AZ621" s="412"/>
      <c r="BA621" s="412"/>
      <c r="BB621" s="412"/>
      <c r="BC621" s="411"/>
      <c r="BD621" s="411"/>
    </row>
    <row r="622" spans="52:56" ht="11.25" customHeight="1" x14ac:dyDescent="0.25">
      <c r="AZ622" s="412"/>
      <c r="BA622" s="412"/>
      <c r="BB622" s="412"/>
      <c r="BC622" s="411"/>
      <c r="BD622" s="411"/>
    </row>
    <row r="623" spans="52:56" ht="11.25" customHeight="1" x14ac:dyDescent="0.25">
      <c r="AZ623" s="412"/>
      <c r="BA623" s="412"/>
      <c r="BB623" s="412"/>
      <c r="BC623" s="411"/>
      <c r="BD623" s="411"/>
    </row>
    <row r="624" spans="52:56" ht="11.25" customHeight="1" x14ac:dyDescent="0.25">
      <c r="AZ624" s="412"/>
      <c r="BA624" s="412"/>
      <c r="BB624" s="412"/>
      <c r="BC624" s="411"/>
      <c r="BD624" s="411"/>
    </row>
    <row r="625" spans="52:56" ht="11.25" customHeight="1" x14ac:dyDescent="0.25">
      <c r="AZ625" s="412"/>
      <c r="BA625" s="412"/>
      <c r="BB625" s="412"/>
      <c r="BC625" s="411"/>
      <c r="BD625" s="411"/>
    </row>
    <row r="626" spans="52:56" ht="11.25" customHeight="1" x14ac:dyDescent="0.25">
      <c r="AZ626" s="412"/>
      <c r="BA626" s="412"/>
      <c r="BB626" s="412"/>
      <c r="BC626" s="411"/>
      <c r="BD626" s="411"/>
    </row>
    <row r="627" spans="52:56" ht="11.25" customHeight="1" x14ac:dyDescent="0.25">
      <c r="AZ627" s="412"/>
      <c r="BA627" s="412"/>
      <c r="BB627" s="412"/>
      <c r="BC627" s="411"/>
      <c r="BD627" s="411"/>
    </row>
    <row r="628" spans="52:56" ht="11.25" customHeight="1" x14ac:dyDescent="0.25">
      <c r="AZ628" s="412"/>
      <c r="BA628" s="412"/>
      <c r="BB628" s="412"/>
      <c r="BC628" s="411"/>
      <c r="BD628" s="411"/>
    </row>
    <row r="629" spans="52:56" ht="11.25" customHeight="1" x14ac:dyDescent="0.25">
      <c r="AZ629" s="412"/>
      <c r="BA629" s="412"/>
      <c r="BB629" s="412"/>
      <c r="BC629" s="411"/>
      <c r="BD629" s="411"/>
    </row>
    <row r="630" spans="52:56" ht="11.25" customHeight="1" x14ac:dyDescent="0.25">
      <c r="AZ630" s="412"/>
      <c r="BA630" s="412"/>
      <c r="BB630" s="412"/>
      <c r="BC630" s="411"/>
      <c r="BD630" s="411"/>
    </row>
    <row r="631" spans="52:56" ht="11.25" customHeight="1" x14ac:dyDescent="0.25">
      <c r="AZ631" s="412"/>
      <c r="BA631" s="412"/>
      <c r="BB631" s="412"/>
      <c r="BC631" s="411"/>
      <c r="BD631" s="411"/>
    </row>
    <row r="632" spans="52:56" ht="11.25" customHeight="1" x14ac:dyDescent="0.25">
      <c r="AZ632" s="412"/>
      <c r="BA632" s="412"/>
      <c r="BB632" s="412"/>
      <c r="BC632" s="411"/>
      <c r="BD632" s="411"/>
    </row>
    <row r="633" spans="52:56" ht="11.25" customHeight="1" x14ac:dyDescent="0.25">
      <c r="AZ633" s="412"/>
      <c r="BA633" s="412"/>
      <c r="BB633" s="412"/>
      <c r="BC633" s="411"/>
      <c r="BD633" s="411"/>
    </row>
    <row r="634" spans="52:56" ht="11.25" customHeight="1" x14ac:dyDescent="0.25">
      <c r="AZ634" s="412"/>
      <c r="BA634" s="412"/>
      <c r="BB634" s="412"/>
      <c r="BC634" s="411"/>
      <c r="BD634" s="411"/>
    </row>
    <row r="635" spans="52:56" ht="11.25" customHeight="1" x14ac:dyDescent="0.25">
      <c r="AZ635" s="412"/>
      <c r="BA635" s="412"/>
      <c r="BB635" s="412"/>
      <c r="BC635" s="411"/>
      <c r="BD635" s="411"/>
    </row>
    <row r="636" spans="52:56" ht="11.25" customHeight="1" x14ac:dyDescent="0.25">
      <c r="AZ636" s="412"/>
      <c r="BA636" s="412"/>
      <c r="BB636" s="412"/>
      <c r="BC636" s="411"/>
      <c r="BD636" s="411"/>
    </row>
    <row r="637" spans="52:56" ht="11.25" customHeight="1" x14ac:dyDescent="0.25">
      <c r="AZ637" s="412"/>
      <c r="BA637" s="412"/>
      <c r="BB637" s="412"/>
      <c r="BC637" s="411"/>
      <c r="BD637" s="411"/>
    </row>
    <row r="638" spans="52:56" ht="11.25" customHeight="1" x14ac:dyDescent="0.25">
      <c r="AZ638" s="412"/>
      <c r="BA638" s="412"/>
      <c r="BB638" s="412"/>
      <c r="BC638" s="411"/>
      <c r="BD638" s="411"/>
    </row>
    <row r="639" spans="52:56" ht="11.25" customHeight="1" x14ac:dyDescent="0.25">
      <c r="AZ639" s="412"/>
      <c r="BA639" s="412"/>
      <c r="BB639" s="412"/>
      <c r="BC639" s="411"/>
      <c r="BD639" s="411"/>
    </row>
    <row r="640" spans="52:56" ht="11.25" customHeight="1" x14ac:dyDescent="0.25">
      <c r="AZ640" s="412"/>
      <c r="BA640" s="412"/>
      <c r="BB640" s="412"/>
      <c r="BC640" s="411"/>
      <c r="BD640" s="411"/>
    </row>
    <row r="641" spans="52:56" ht="11.25" customHeight="1" x14ac:dyDescent="0.25">
      <c r="AZ641" s="412"/>
      <c r="BA641" s="412"/>
      <c r="BB641" s="412"/>
      <c r="BC641" s="411"/>
      <c r="BD641" s="411"/>
    </row>
    <row r="642" spans="52:56" ht="11.25" customHeight="1" x14ac:dyDescent="0.25">
      <c r="AZ642" s="412"/>
      <c r="BA642" s="412"/>
      <c r="BB642" s="412"/>
      <c r="BC642" s="411"/>
      <c r="BD642" s="411"/>
    </row>
    <row r="643" spans="52:56" ht="11.25" customHeight="1" x14ac:dyDescent="0.25">
      <c r="AZ643" s="412"/>
      <c r="BA643" s="412"/>
      <c r="BB643" s="412"/>
      <c r="BC643" s="411"/>
      <c r="BD643" s="411"/>
    </row>
    <row r="644" spans="52:56" ht="11.25" customHeight="1" x14ac:dyDescent="0.25">
      <c r="AZ644" s="412"/>
      <c r="BA644" s="412"/>
      <c r="BB644" s="412"/>
      <c r="BC644" s="411"/>
      <c r="BD644" s="411"/>
    </row>
    <row r="645" spans="52:56" ht="11.25" customHeight="1" x14ac:dyDescent="0.25">
      <c r="AZ645" s="412"/>
      <c r="BA645" s="412"/>
      <c r="BB645" s="412"/>
      <c r="BC645" s="411"/>
      <c r="BD645" s="411"/>
    </row>
    <row r="646" spans="52:56" ht="11.25" customHeight="1" x14ac:dyDescent="0.25">
      <c r="AZ646" s="412"/>
      <c r="BA646" s="412"/>
      <c r="BB646" s="412"/>
      <c r="BC646" s="411"/>
      <c r="BD646" s="411"/>
    </row>
    <row r="647" spans="52:56" ht="11.25" customHeight="1" x14ac:dyDescent="0.25">
      <c r="AZ647" s="412"/>
      <c r="BA647" s="412"/>
      <c r="BB647" s="412"/>
      <c r="BC647" s="411"/>
      <c r="BD647" s="411"/>
    </row>
    <row r="648" spans="52:56" ht="11.25" customHeight="1" x14ac:dyDescent="0.25">
      <c r="AZ648" s="412"/>
      <c r="BA648" s="412"/>
      <c r="BB648" s="412"/>
      <c r="BC648" s="411"/>
      <c r="BD648" s="411"/>
    </row>
    <row r="649" spans="52:56" ht="11.25" customHeight="1" x14ac:dyDescent="0.25">
      <c r="AZ649" s="412"/>
      <c r="BA649" s="412"/>
      <c r="BB649" s="412"/>
      <c r="BC649" s="411"/>
      <c r="BD649" s="411"/>
    </row>
    <row r="650" spans="52:56" ht="11.25" customHeight="1" x14ac:dyDescent="0.25">
      <c r="AZ650" s="412"/>
      <c r="BA650" s="412"/>
      <c r="BB650" s="412"/>
      <c r="BC650" s="411"/>
      <c r="BD650" s="411"/>
    </row>
    <row r="651" spans="52:56" ht="11.25" customHeight="1" x14ac:dyDescent="0.25">
      <c r="AZ651" s="412"/>
      <c r="BA651" s="412"/>
      <c r="BB651" s="412"/>
      <c r="BC651" s="411"/>
      <c r="BD651" s="411"/>
    </row>
    <row r="652" spans="52:56" ht="11.25" customHeight="1" x14ac:dyDescent="0.25">
      <c r="AZ652" s="412"/>
      <c r="BA652" s="412"/>
      <c r="BB652" s="412"/>
      <c r="BC652" s="411"/>
      <c r="BD652" s="411"/>
    </row>
    <row r="653" spans="52:56" ht="11.25" customHeight="1" x14ac:dyDescent="0.25">
      <c r="AZ653" s="412"/>
      <c r="BA653" s="412"/>
      <c r="BB653" s="412"/>
      <c r="BC653" s="411"/>
      <c r="BD653" s="411"/>
    </row>
    <row r="654" spans="52:56" ht="11.25" customHeight="1" x14ac:dyDescent="0.25">
      <c r="AZ654" s="412"/>
      <c r="BA654" s="412"/>
      <c r="BB654" s="412"/>
      <c r="BC654" s="411"/>
      <c r="BD654" s="411"/>
    </row>
    <row r="655" spans="52:56" ht="11.25" customHeight="1" x14ac:dyDescent="0.25">
      <c r="AZ655" s="412"/>
      <c r="BA655" s="412"/>
      <c r="BB655" s="412"/>
      <c r="BC655" s="411"/>
      <c r="BD655" s="411"/>
    </row>
    <row r="656" spans="52:56" ht="11.25" customHeight="1" x14ac:dyDescent="0.25">
      <c r="AZ656" s="412"/>
      <c r="BA656" s="412"/>
      <c r="BB656" s="412"/>
      <c r="BC656" s="411"/>
      <c r="BD656" s="411"/>
    </row>
    <row r="657" spans="52:56" ht="11.25" customHeight="1" x14ac:dyDescent="0.25">
      <c r="AZ657" s="412"/>
      <c r="BA657" s="412"/>
      <c r="BB657" s="412"/>
      <c r="BC657" s="411"/>
      <c r="BD657" s="411"/>
    </row>
    <row r="658" spans="52:56" ht="11.25" customHeight="1" x14ac:dyDescent="0.25">
      <c r="AZ658" s="412"/>
      <c r="BA658" s="412"/>
      <c r="BB658" s="412"/>
      <c r="BC658" s="411"/>
      <c r="BD658" s="411"/>
    </row>
    <row r="659" spans="52:56" ht="11.25" customHeight="1" x14ac:dyDescent="0.25">
      <c r="AZ659" s="412"/>
      <c r="BA659" s="412"/>
      <c r="BB659" s="412"/>
      <c r="BC659" s="411"/>
      <c r="BD659" s="411"/>
    </row>
    <row r="660" spans="52:56" ht="11.25" customHeight="1" x14ac:dyDescent="0.25">
      <c r="AZ660" s="412"/>
      <c r="BA660" s="412"/>
      <c r="BB660" s="412"/>
      <c r="BC660" s="411"/>
      <c r="BD660" s="411"/>
    </row>
    <row r="661" spans="52:56" ht="11.25" customHeight="1" x14ac:dyDescent="0.25">
      <c r="AZ661" s="412"/>
      <c r="BA661" s="412"/>
      <c r="BB661" s="412"/>
      <c r="BC661" s="411"/>
      <c r="BD661" s="411"/>
    </row>
    <row r="662" spans="52:56" ht="11.25" customHeight="1" x14ac:dyDescent="0.25">
      <c r="AZ662" s="412"/>
      <c r="BA662" s="412"/>
      <c r="BB662" s="412"/>
      <c r="BC662" s="411"/>
      <c r="BD662" s="411"/>
    </row>
    <row r="663" spans="52:56" ht="11.25" customHeight="1" x14ac:dyDescent="0.25">
      <c r="AZ663" s="412"/>
      <c r="BA663" s="412"/>
      <c r="BB663" s="412"/>
      <c r="BC663" s="411"/>
      <c r="BD663" s="411"/>
    </row>
    <row r="664" spans="52:56" ht="11.25" customHeight="1" x14ac:dyDescent="0.25">
      <c r="AZ664" s="412"/>
      <c r="BA664" s="412"/>
      <c r="BB664" s="412"/>
      <c r="BC664" s="411"/>
      <c r="BD664" s="411"/>
    </row>
    <row r="665" spans="52:56" ht="11.25" customHeight="1" x14ac:dyDescent="0.25">
      <c r="AZ665" s="412"/>
      <c r="BA665" s="412"/>
      <c r="BB665" s="412"/>
      <c r="BC665" s="411"/>
      <c r="BD665" s="411"/>
    </row>
    <row r="666" spans="52:56" ht="11.25" customHeight="1" x14ac:dyDescent="0.25">
      <c r="AZ666" s="412"/>
      <c r="BA666" s="412"/>
      <c r="BB666" s="412"/>
      <c r="BC666" s="411"/>
      <c r="BD666" s="411"/>
    </row>
    <row r="667" spans="52:56" ht="11.25" customHeight="1" x14ac:dyDescent="0.25">
      <c r="AZ667" s="412"/>
      <c r="BA667" s="412"/>
      <c r="BB667" s="412"/>
      <c r="BC667" s="411"/>
      <c r="BD667" s="411"/>
    </row>
    <row r="668" spans="52:56" ht="11.25" customHeight="1" x14ac:dyDescent="0.25">
      <c r="AZ668" s="412"/>
      <c r="BA668" s="412"/>
      <c r="BB668" s="412"/>
      <c r="BC668" s="411"/>
      <c r="BD668" s="411"/>
    </row>
    <row r="669" spans="52:56" ht="11.25" customHeight="1" x14ac:dyDescent="0.25">
      <c r="AZ669" s="412"/>
      <c r="BA669" s="412"/>
      <c r="BB669" s="412"/>
      <c r="BC669" s="411"/>
      <c r="BD669" s="411"/>
    </row>
    <row r="670" spans="52:56" ht="11.25" customHeight="1" x14ac:dyDescent="0.25">
      <c r="AZ670" s="412"/>
      <c r="BA670" s="412"/>
      <c r="BB670" s="412"/>
      <c r="BC670" s="411"/>
      <c r="BD670" s="411"/>
    </row>
    <row r="671" spans="52:56" ht="11.25" customHeight="1" x14ac:dyDescent="0.25">
      <c r="AZ671" s="412"/>
      <c r="BA671" s="412"/>
      <c r="BB671" s="412"/>
      <c r="BC671" s="411"/>
      <c r="BD671" s="411"/>
    </row>
    <row r="672" spans="52:56" ht="11.25" customHeight="1" x14ac:dyDescent="0.25">
      <c r="AZ672" s="412"/>
      <c r="BA672" s="412"/>
      <c r="BB672" s="412"/>
      <c r="BC672" s="411"/>
      <c r="BD672" s="411"/>
    </row>
    <row r="673" spans="52:56" ht="11.25" customHeight="1" x14ac:dyDescent="0.25">
      <c r="AZ673" s="412"/>
      <c r="BA673" s="412"/>
      <c r="BB673" s="412"/>
      <c r="BC673" s="411"/>
      <c r="BD673" s="411"/>
    </row>
    <row r="674" spans="52:56" ht="11.25" customHeight="1" x14ac:dyDescent="0.25">
      <c r="AZ674" s="412"/>
      <c r="BA674" s="412"/>
      <c r="BB674" s="412"/>
      <c r="BC674" s="411"/>
      <c r="BD674" s="411"/>
    </row>
    <row r="675" spans="52:56" ht="11.25" customHeight="1" x14ac:dyDescent="0.25">
      <c r="AZ675" s="412"/>
      <c r="BA675" s="412"/>
      <c r="BB675" s="412"/>
      <c r="BC675" s="411"/>
      <c r="BD675" s="411"/>
    </row>
    <row r="676" spans="52:56" ht="11.25" customHeight="1" x14ac:dyDescent="0.25">
      <c r="AZ676" s="412"/>
      <c r="BA676" s="412"/>
      <c r="BB676" s="412"/>
      <c r="BC676" s="411"/>
      <c r="BD676" s="411"/>
    </row>
    <row r="677" spans="52:56" ht="11.25" customHeight="1" x14ac:dyDescent="0.25">
      <c r="AZ677" s="412"/>
      <c r="BA677" s="412"/>
      <c r="BB677" s="412"/>
      <c r="BC677" s="411"/>
      <c r="BD677" s="411"/>
    </row>
    <row r="678" spans="52:56" ht="11.25" customHeight="1" x14ac:dyDescent="0.25">
      <c r="AZ678" s="412"/>
      <c r="BA678" s="412"/>
      <c r="BB678" s="412"/>
      <c r="BC678" s="411"/>
      <c r="BD678" s="411"/>
    </row>
    <row r="679" spans="52:56" ht="11.25" customHeight="1" x14ac:dyDescent="0.25">
      <c r="AZ679" s="412"/>
      <c r="BA679" s="412"/>
      <c r="BB679" s="412"/>
      <c r="BC679" s="411"/>
      <c r="BD679" s="411"/>
    </row>
    <row r="680" spans="52:56" ht="11.25" customHeight="1" x14ac:dyDescent="0.25">
      <c r="AZ680" s="412"/>
      <c r="BA680" s="412"/>
      <c r="BB680" s="412"/>
      <c r="BC680" s="411"/>
      <c r="BD680" s="411"/>
    </row>
    <row r="681" spans="52:56" ht="11.25" customHeight="1" x14ac:dyDescent="0.25">
      <c r="AZ681" s="412"/>
      <c r="BA681" s="412"/>
      <c r="BB681" s="412"/>
      <c r="BC681" s="411"/>
      <c r="BD681" s="411"/>
    </row>
    <row r="682" spans="52:56" ht="11.25" customHeight="1" x14ac:dyDescent="0.25">
      <c r="AZ682" s="412"/>
      <c r="BA682" s="412"/>
      <c r="BB682" s="412"/>
      <c r="BC682" s="411"/>
      <c r="BD682" s="411"/>
    </row>
    <row r="683" spans="52:56" ht="11.25" customHeight="1" x14ac:dyDescent="0.25">
      <c r="AZ683" s="412"/>
      <c r="BA683" s="412"/>
      <c r="BB683" s="412"/>
      <c r="BC683" s="411"/>
      <c r="BD683" s="411"/>
    </row>
    <row r="684" spans="52:56" ht="11.25" customHeight="1" x14ac:dyDescent="0.25">
      <c r="AZ684" s="412"/>
      <c r="BA684" s="412"/>
      <c r="BB684" s="412"/>
      <c r="BC684" s="411"/>
      <c r="BD684" s="411"/>
    </row>
    <row r="685" spans="52:56" ht="11.25" customHeight="1" x14ac:dyDescent="0.25">
      <c r="AZ685" s="412"/>
      <c r="BA685" s="412"/>
      <c r="BB685" s="412"/>
      <c r="BC685" s="411"/>
      <c r="BD685" s="411"/>
    </row>
    <row r="686" spans="52:56" ht="11.25" customHeight="1" x14ac:dyDescent="0.25">
      <c r="AZ686" s="412"/>
      <c r="BA686" s="412"/>
      <c r="BB686" s="412"/>
      <c r="BC686" s="411"/>
      <c r="BD686" s="411"/>
    </row>
    <row r="687" spans="52:56" ht="11.25" customHeight="1" x14ac:dyDescent="0.25">
      <c r="AZ687" s="412"/>
      <c r="BA687" s="412"/>
      <c r="BB687" s="412"/>
      <c r="BC687" s="411"/>
      <c r="BD687" s="411"/>
    </row>
    <row r="688" spans="52:56" ht="11.25" customHeight="1" x14ac:dyDescent="0.25">
      <c r="AZ688" s="412"/>
      <c r="BA688" s="412"/>
      <c r="BB688" s="412"/>
      <c r="BC688" s="411"/>
      <c r="BD688" s="411"/>
    </row>
    <row r="689" spans="52:56" ht="11.25" customHeight="1" x14ac:dyDescent="0.25">
      <c r="AZ689" s="412"/>
      <c r="BA689" s="412"/>
      <c r="BB689" s="412"/>
      <c r="BC689" s="411"/>
      <c r="BD689" s="411"/>
    </row>
    <row r="690" spans="52:56" ht="11.25" customHeight="1" x14ac:dyDescent="0.25">
      <c r="AZ690" s="412"/>
      <c r="BA690" s="412"/>
      <c r="BB690" s="412"/>
      <c r="BC690" s="411"/>
      <c r="BD690" s="411"/>
    </row>
    <row r="691" spans="52:56" ht="11.25" customHeight="1" x14ac:dyDescent="0.25">
      <c r="AZ691" s="412"/>
      <c r="BA691" s="412"/>
      <c r="BB691" s="412"/>
      <c r="BC691" s="411"/>
      <c r="BD691" s="411"/>
    </row>
    <row r="692" spans="52:56" ht="11.25" customHeight="1" x14ac:dyDescent="0.25">
      <c r="AZ692" s="412"/>
      <c r="BA692" s="412"/>
      <c r="BB692" s="412"/>
      <c r="BC692" s="411"/>
      <c r="BD692" s="411"/>
    </row>
    <row r="693" spans="52:56" ht="11.25" customHeight="1" x14ac:dyDescent="0.25">
      <c r="AZ693" s="412"/>
      <c r="BA693" s="412"/>
      <c r="BB693" s="412"/>
      <c r="BC693" s="411"/>
      <c r="BD693" s="411"/>
    </row>
    <row r="694" spans="52:56" ht="11.25" customHeight="1" x14ac:dyDescent="0.25">
      <c r="AZ694" s="412"/>
      <c r="BA694" s="412"/>
      <c r="BB694" s="412"/>
      <c r="BC694" s="411"/>
      <c r="BD694" s="411"/>
    </row>
    <row r="695" spans="52:56" ht="11.25" customHeight="1" x14ac:dyDescent="0.25">
      <c r="AZ695" s="412"/>
      <c r="BA695" s="412"/>
      <c r="BB695" s="412"/>
      <c r="BC695" s="411"/>
      <c r="BD695" s="411"/>
    </row>
    <row r="696" spans="52:56" ht="11.25" customHeight="1" x14ac:dyDescent="0.25">
      <c r="AZ696" s="412"/>
      <c r="BA696" s="412"/>
      <c r="BB696" s="412"/>
      <c r="BC696" s="411"/>
      <c r="BD696" s="411"/>
    </row>
    <row r="697" spans="52:56" ht="11.25" customHeight="1" x14ac:dyDescent="0.25">
      <c r="AZ697" s="412"/>
      <c r="BA697" s="412"/>
      <c r="BB697" s="412"/>
      <c r="BC697" s="411"/>
      <c r="BD697" s="411"/>
    </row>
    <row r="698" spans="52:56" ht="11.25" customHeight="1" x14ac:dyDescent="0.25">
      <c r="AZ698" s="412"/>
      <c r="BA698" s="412"/>
      <c r="BB698" s="412"/>
      <c r="BC698" s="411"/>
      <c r="BD698" s="411"/>
    </row>
    <row r="699" spans="52:56" ht="11.25" customHeight="1" x14ac:dyDescent="0.25">
      <c r="AZ699" s="412"/>
      <c r="BA699" s="412"/>
      <c r="BB699" s="412"/>
      <c r="BC699" s="411"/>
      <c r="BD699" s="411"/>
    </row>
    <row r="700" spans="52:56" ht="11.25" customHeight="1" x14ac:dyDescent="0.25">
      <c r="AZ700" s="412"/>
      <c r="BA700" s="412"/>
      <c r="BB700" s="412"/>
      <c r="BC700" s="411"/>
      <c r="BD700" s="411"/>
    </row>
    <row r="701" spans="52:56" ht="11.25" customHeight="1" x14ac:dyDescent="0.25">
      <c r="AZ701" s="412"/>
      <c r="BA701" s="412"/>
      <c r="BB701" s="412"/>
      <c r="BC701" s="411"/>
      <c r="BD701" s="411"/>
    </row>
    <row r="702" spans="52:56" ht="11.25" customHeight="1" x14ac:dyDescent="0.25">
      <c r="AZ702" s="412"/>
      <c r="BA702" s="412"/>
      <c r="BB702" s="412"/>
      <c r="BC702" s="411"/>
      <c r="BD702" s="411"/>
    </row>
    <row r="703" spans="52:56" ht="11.25" customHeight="1" x14ac:dyDescent="0.25">
      <c r="AZ703" s="412"/>
      <c r="BA703" s="412"/>
      <c r="BB703" s="412"/>
      <c r="BC703" s="411"/>
      <c r="BD703" s="411"/>
    </row>
    <row r="704" spans="52:56" ht="11.25" customHeight="1" x14ac:dyDescent="0.25">
      <c r="AZ704" s="412"/>
      <c r="BA704" s="412"/>
      <c r="BB704" s="412"/>
      <c r="BC704" s="411"/>
      <c r="BD704" s="411"/>
    </row>
    <row r="705" spans="52:56" ht="11.25" customHeight="1" x14ac:dyDescent="0.25">
      <c r="AZ705" s="412"/>
      <c r="BA705" s="412"/>
      <c r="BB705" s="412"/>
      <c r="BC705" s="411"/>
      <c r="BD705" s="411"/>
    </row>
    <row r="706" spans="52:56" ht="11.25" customHeight="1" x14ac:dyDescent="0.25">
      <c r="AZ706" s="412"/>
      <c r="BA706" s="412"/>
      <c r="BB706" s="412"/>
      <c r="BC706" s="411"/>
      <c r="BD706" s="411"/>
    </row>
    <row r="707" spans="52:56" ht="11.25" customHeight="1" x14ac:dyDescent="0.25">
      <c r="AZ707" s="412"/>
      <c r="BA707" s="412"/>
      <c r="BB707" s="412"/>
      <c r="BC707" s="411"/>
      <c r="BD707" s="411"/>
    </row>
    <row r="708" spans="52:56" ht="11.25" customHeight="1" x14ac:dyDescent="0.25">
      <c r="AZ708" s="412"/>
      <c r="BA708" s="412"/>
      <c r="BB708" s="412"/>
      <c r="BC708" s="411"/>
      <c r="BD708" s="411"/>
    </row>
    <row r="709" spans="52:56" ht="11.25" customHeight="1" x14ac:dyDescent="0.25">
      <c r="AZ709" s="412"/>
      <c r="BA709" s="412"/>
      <c r="BB709" s="412"/>
      <c r="BC709" s="411"/>
      <c r="BD709" s="411"/>
    </row>
    <row r="710" spans="52:56" ht="11.25" customHeight="1" x14ac:dyDescent="0.25">
      <c r="AZ710" s="412"/>
      <c r="BA710" s="412"/>
      <c r="BB710" s="412"/>
      <c r="BC710" s="411"/>
      <c r="BD710" s="411"/>
    </row>
    <row r="711" spans="52:56" ht="11.25" customHeight="1" x14ac:dyDescent="0.25">
      <c r="AZ711" s="412"/>
      <c r="BA711" s="412"/>
      <c r="BB711" s="412"/>
      <c r="BC711" s="411"/>
      <c r="BD711" s="411"/>
    </row>
    <row r="712" spans="52:56" ht="11.25" customHeight="1" x14ac:dyDescent="0.25">
      <c r="AZ712" s="412"/>
      <c r="BA712" s="412"/>
      <c r="BB712" s="412"/>
      <c r="BC712" s="411"/>
      <c r="BD712" s="411"/>
    </row>
    <row r="713" spans="52:56" ht="11.25" customHeight="1" x14ac:dyDescent="0.25">
      <c r="AZ713" s="412"/>
      <c r="BA713" s="412"/>
      <c r="BB713" s="412"/>
      <c r="BC713" s="411"/>
      <c r="BD713" s="411"/>
    </row>
    <row r="714" spans="52:56" ht="11.25" customHeight="1" x14ac:dyDescent="0.25">
      <c r="AZ714" s="412"/>
      <c r="BA714" s="412"/>
      <c r="BB714" s="412"/>
      <c r="BC714" s="411"/>
      <c r="BD714" s="411"/>
    </row>
    <row r="715" spans="52:56" ht="11.25" customHeight="1" x14ac:dyDescent="0.25">
      <c r="AZ715" s="412"/>
      <c r="BA715" s="412"/>
      <c r="BB715" s="412"/>
      <c r="BC715" s="411"/>
      <c r="BD715" s="411"/>
    </row>
    <row r="716" spans="52:56" ht="11.25" customHeight="1" x14ac:dyDescent="0.25">
      <c r="AZ716" s="412"/>
      <c r="BA716" s="412"/>
      <c r="BB716" s="412"/>
      <c r="BC716" s="411"/>
      <c r="BD716" s="411"/>
    </row>
    <row r="717" spans="52:56" ht="11.25" customHeight="1" x14ac:dyDescent="0.25">
      <c r="AZ717" s="412"/>
      <c r="BA717" s="412"/>
      <c r="BB717" s="412"/>
      <c r="BC717" s="411"/>
      <c r="BD717" s="411"/>
    </row>
    <row r="718" spans="52:56" ht="11.25" customHeight="1" x14ac:dyDescent="0.25">
      <c r="AZ718" s="412"/>
      <c r="BA718" s="412"/>
      <c r="BB718" s="412"/>
      <c r="BC718" s="411"/>
      <c r="BD718" s="411"/>
    </row>
    <row r="719" spans="52:56" ht="11.25" customHeight="1" x14ac:dyDescent="0.25">
      <c r="AZ719" s="412"/>
      <c r="BA719" s="412"/>
      <c r="BB719" s="412"/>
      <c r="BC719" s="411"/>
      <c r="BD719" s="411"/>
    </row>
    <row r="720" spans="52:56" ht="11.25" customHeight="1" x14ac:dyDescent="0.25">
      <c r="AZ720" s="412"/>
      <c r="BA720" s="412"/>
      <c r="BB720" s="412"/>
      <c r="BC720" s="411"/>
      <c r="BD720" s="411"/>
    </row>
    <row r="721" spans="52:56" ht="11.25" customHeight="1" x14ac:dyDescent="0.25">
      <c r="AZ721" s="412"/>
      <c r="BA721" s="412"/>
      <c r="BB721" s="412"/>
      <c r="BC721" s="411"/>
      <c r="BD721" s="411"/>
    </row>
    <row r="722" spans="52:56" ht="11.25" customHeight="1" x14ac:dyDescent="0.25">
      <c r="AZ722" s="412"/>
      <c r="BA722" s="412"/>
      <c r="BB722" s="412"/>
      <c r="BC722" s="411"/>
      <c r="BD722" s="411"/>
    </row>
    <row r="723" spans="52:56" ht="11.25" customHeight="1" x14ac:dyDescent="0.25">
      <c r="AZ723" s="412"/>
      <c r="BA723" s="412"/>
      <c r="BB723" s="412"/>
      <c r="BC723" s="411"/>
      <c r="BD723" s="411"/>
    </row>
    <row r="724" spans="52:56" ht="11.25" customHeight="1" x14ac:dyDescent="0.25">
      <c r="AZ724" s="412"/>
      <c r="BA724" s="412"/>
      <c r="BB724" s="412"/>
      <c r="BC724" s="411"/>
      <c r="BD724" s="411"/>
    </row>
    <row r="725" spans="52:56" ht="11.25" customHeight="1" x14ac:dyDescent="0.25">
      <c r="AZ725" s="412"/>
      <c r="BA725" s="412"/>
      <c r="BB725" s="412"/>
      <c r="BC725" s="411"/>
      <c r="BD725" s="411"/>
    </row>
    <row r="726" spans="52:56" ht="11.25" customHeight="1" x14ac:dyDescent="0.25">
      <c r="AZ726" s="412"/>
      <c r="BA726" s="412"/>
      <c r="BB726" s="412"/>
      <c r="BC726" s="411"/>
      <c r="BD726" s="411"/>
    </row>
    <row r="727" spans="52:56" ht="11.25" customHeight="1" x14ac:dyDescent="0.25">
      <c r="AZ727" s="412"/>
      <c r="BA727" s="412"/>
      <c r="BB727" s="412"/>
      <c r="BC727" s="411"/>
      <c r="BD727" s="411"/>
    </row>
    <row r="728" spans="52:56" ht="11.25" customHeight="1" x14ac:dyDescent="0.25">
      <c r="AZ728" s="412"/>
      <c r="BA728" s="412"/>
      <c r="BB728" s="412"/>
      <c r="BC728" s="411"/>
      <c r="BD728" s="411"/>
    </row>
    <row r="729" spans="52:56" ht="11.25" customHeight="1" x14ac:dyDescent="0.25">
      <c r="AZ729" s="412"/>
      <c r="BA729" s="412"/>
      <c r="BB729" s="412"/>
      <c r="BC729" s="411"/>
      <c r="BD729" s="411"/>
    </row>
    <row r="730" spans="52:56" ht="11.25" customHeight="1" x14ac:dyDescent="0.25">
      <c r="AZ730" s="412"/>
      <c r="BA730" s="412"/>
      <c r="BB730" s="412"/>
      <c r="BC730" s="411"/>
      <c r="BD730" s="411"/>
    </row>
    <row r="731" spans="52:56" ht="11.25" customHeight="1" x14ac:dyDescent="0.25">
      <c r="AZ731" s="412"/>
      <c r="BA731" s="412"/>
      <c r="BB731" s="412"/>
      <c r="BC731" s="411"/>
      <c r="BD731" s="411"/>
    </row>
    <row r="732" spans="52:56" ht="11.25" customHeight="1" x14ac:dyDescent="0.25">
      <c r="AZ732" s="412"/>
      <c r="BA732" s="412"/>
      <c r="BB732" s="412"/>
      <c r="BC732" s="411"/>
      <c r="BD732" s="411"/>
    </row>
    <row r="733" spans="52:56" ht="11.25" customHeight="1" x14ac:dyDescent="0.25">
      <c r="AZ733" s="412"/>
      <c r="BA733" s="412"/>
      <c r="BB733" s="412"/>
      <c r="BC733" s="411"/>
      <c r="BD733" s="411"/>
    </row>
    <row r="734" spans="52:56" ht="11.25" customHeight="1" x14ac:dyDescent="0.25">
      <c r="AZ734" s="412"/>
      <c r="BA734" s="412"/>
      <c r="BB734" s="412"/>
      <c r="BC734" s="411"/>
      <c r="BD734" s="411"/>
    </row>
    <row r="735" spans="52:56" ht="11.25" customHeight="1" x14ac:dyDescent="0.25">
      <c r="AZ735" s="412"/>
      <c r="BA735" s="412"/>
      <c r="BB735" s="412"/>
      <c r="BC735" s="411"/>
      <c r="BD735" s="411"/>
    </row>
    <row r="736" spans="52:56" ht="11.25" customHeight="1" x14ac:dyDescent="0.25">
      <c r="AZ736" s="412"/>
      <c r="BA736" s="412"/>
      <c r="BB736" s="412"/>
      <c r="BC736" s="411"/>
      <c r="BD736" s="411"/>
    </row>
    <row r="737" spans="52:56" ht="11.25" customHeight="1" x14ac:dyDescent="0.25">
      <c r="AZ737" s="412"/>
      <c r="BA737" s="412"/>
      <c r="BB737" s="412"/>
      <c r="BC737" s="411"/>
      <c r="BD737" s="411"/>
    </row>
    <row r="738" spans="52:56" ht="11.25" customHeight="1" x14ac:dyDescent="0.25">
      <c r="AZ738" s="412"/>
      <c r="BA738" s="412"/>
      <c r="BB738" s="412"/>
      <c r="BC738" s="411"/>
      <c r="BD738" s="411"/>
    </row>
    <row r="739" spans="52:56" ht="11.25" customHeight="1" x14ac:dyDescent="0.25">
      <c r="AZ739" s="412"/>
      <c r="BA739" s="412"/>
      <c r="BB739" s="412"/>
      <c r="BC739" s="411"/>
      <c r="BD739" s="411"/>
    </row>
    <row r="740" spans="52:56" ht="11.25" customHeight="1" x14ac:dyDescent="0.25">
      <c r="AZ740" s="412"/>
      <c r="BA740" s="412"/>
      <c r="BB740" s="412"/>
      <c r="BC740" s="411"/>
      <c r="BD740" s="411"/>
    </row>
    <row r="741" spans="52:56" ht="11.25" customHeight="1" x14ac:dyDescent="0.25">
      <c r="AZ741" s="412"/>
      <c r="BA741" s="412"/>
      <c r="BB741" s="412"/>
      <c r="BC741" s="411"/>
      <c r="BD741" s="411"/>
    </row>
    <row r="742" spans="52:56" ht="11.25" customHeight="1" x14ac:dyDescent="0.25">
      <c r="AZ742" s="412"/>
      <c r="BA742" s="412"/>
      <c r="BB742" s="412"/>
      <c r="BC742" s="411"/>
      <c r="BD742" s="411"/>
    </row>
    <row r="743" spans="52:56" ht="11.25" customHeight="1" x14ac:dyDescent="0.25">
      <c r="AZ743" s="412"/>
      <c r="BA743" s="412"/>
      <c r="BB743" s="412"/>
      <c r="BC743" s="411"/>
      <c r="BD743" s="411"/>
    </row>
    <row r="744" spans="52:56" ht="11.25" customHeight="1" x14ac:dyDescent="0.25">
      <c r="AZ744" s="412"/>
      <c r="BA744" s="412"/>
      <c r="BB744" s="412"/>
      <c r="BC744" s="411"/>
      <c r="BD744" s="411"/>
    </row>
    <row r="745" spans="52:56" ht="11.25" customHeight="1" x14ac:dyDescent="0.25">
      <c r="AZ745" s="412"/>
      <c r="BA745" s="412"/>
      <c r="BB745" s="412"/>
      <c r="BC745" s="411"/>
      <c r="BD745" s="411"/>
    </row>
    <row r="746" spans="52:56" ht="11.25" customHeight="1" x14ac:dyDescent="0.25">
      <c r="AZ746" s="412"/>
      <c r="BA746" s="412"/>
      <c r="BB746" s="412"/>
      <c r="BC746" s="411"/>
      <c r="BD746" s="411"/>
    </row>
    <row r="747" spans="52:56" ht="11.25" customHeight="1" x14ac:dyDescent="0.25">
      <c r="AZ747" s="412"/>
      <c r="BA747" s="412"/>
      <c r="BB747" s="412"/>
      <c r="BC747" s="411"/>
      <c r="BD747" s="411"/>
    </row>
    <row r="748" spans="52:56" ht="11.25" customHeight="1" x14ac:dyDescent="0.25">
      <c r="AZ748" s="412"/>
      <c r="BA748" s="412"/>
      <c r="BB748" s="412"/>
      <c r="BC748" s="411"/>
      <c r="BD748" s="411"/>
    </row>
    <row r="749" spans="52:56" ht="11.25" customHeight="1" x14ac:dyDescent="0.25">
      <c r="AZ749" s="412"/>
      <c r="BA749" s="412"/>
      <c r="BB749" s="412"/>
      <c r="BC749" s="411"/>
      <c r="BD749" s="411"/>
    </row>
    <row r="750" spans="52:56" ht="11.25" customHeight="1" x14ac:dyDescent="0.25">
      <c r="AZ750" s="412"/>
      <c r="BA750" s="412"/>
      <c r="BB750" s="412"/>
      <c r="BC750" s="411"/>
      <c r="BD750" s="411"/>
    </row>
    <row r="751" spans="52:56" ht="11.25" customHeight="1" x14ac:dyDescent="0.25">
      <c r="AZ751" s="412"/>
      <c r="BA751" s="412"/>
      <c r="BB751" s="412"/>
      <c r="BC751" s="411"/>
      <c r="BD751" s="411"/>
    </row>
    <row r="752" spans="52:56" ht="11.25" customHeight="1" x14ac:dyDescent="0.25">
      <c r="AZ752" s="412"/>
      <c r="BA752" s="412"/>
      <c r="BB752" s="412"/>
      <c r="BC752" s="411"/>
      <c r="BD752" s="411"/>
    </row>
    <row r="753" spans="52:56" ht="11.25" customHeight="1" x14ac:dyDescent="0.25">
      <c r="AZ753" s="412"/>
      <c r="BA753" s="412"/>
      <c r="BB753" s="412"/>
      <c r="BC753" s="411"/>
      <c r="BD753" s="411"/>
    </row>
    <row r="754" spans="52:56" ht="11.25" customHeight="1" x14ac:dyDescent="0.25">
      <c r="AZ754" s="412"/>
      <c r="BA754" s="412"/>
      <c r="BB754" s="412"/>
      <c r="BC754" s="411"/>
      <c r="BD754" s="411"/>
    </row>
    <row r="755" spans="52:56" ht="11.25" customHeight="1" x14ac:dyDescent="0.25">
      <c r="AZ755" s="412"/>
      <c r="BA755" s="412"/>
      <c r="BB755" s="412"/>
      <c r="BC755" s="411"/>
      <c r="BD755" s="411"/>
    </row>
    <row r="756" spans="52:56" ht="11.25" customHeight="1" x14ac:dyDescent="0.25">
      <c r="AZ756" s="412"/>
      <c r="BA756" s="412"/>
      <c r="BB756" s="412"/>
      <c r="BC756" s="411"/>
      <c r="BD756" s="411"/>
    </row>
    <row r="757" spans="52:56" ht="11.25" customHeight="1" x14ac:dyDescent="0.25">
      <c r="AZ757" s="412"/>
      <c r="BA757" s="412"/>
      <c r="BB757" s="412"/>
      <c r="BC757" s="411"/>
      <c r="BD757" s="411"/>
    </row>
    <row r="758" spans="52:56" ht="11.25" customHeight="1" x14ac:dyDescent="0.25">
      <c r="AZ758" s="412"/>
      <c r="BA758" s="412"/>
      <c r="BB758" s="412"/>
      <c r="BC758" s="411"/>
      <c r="BD758" s="411"/>
    </row>
    <row r="759" spans="52:56" ht="11.25" customHeight="1" x14ac:dyDescent="0.25">
      <c r="AZ759" s="412"/>
      <c r="BA759" s="412"/>
      <c r="BB759" s="412"/>
      <c r="BC759" s="411"/>
      <c r="BD759" s="411"/>
    </row>
    <row r="760" spans="52:56" ht="11.25" customHeight="1" x14ac:dyDescent="0.25">
      <c r="AZ760" s="412"/>
      <c r="BA760" s="412"/>
      <c r="BB760" s="412"/>
      <c r="BC760" s="411"/>
      <c r="BD760" s="411"/>
    </row>
    <row r="761" spans="52:56" ht="11.25" customHeight="1" x14ac:dyDescent="0.25">
      <c r="AZ761" s="412"/>
      <c r="BA761" s="412"/>
      <c r="BB761" s="412"/>
      <c r="BC761" s="411"/>
      <c r="BD761" s="411"/>
    </row>
    <row r="762" spans="52:56" ht="11.25" customHeight="1" x14ac:dyDescent="0.25">
      <c r="AZ762" s="412"/>
      <c r="BA762" s="412"/>
      <c r="BB762" s="412"/>
      <c r="BC762" s="411"/>
      <c r="BD762" s="411"/>
    </row>
    <row r="763" spans="52:56" ht="11.25" customHeight="1" x14ac:dyDescent="0.25">
      <c r="AZ763" s="412"/>
      <c r="BA763" s="412"/>
      <c r="BB763" s="412"/>
      <c r="BC763" s="411"/>
      <c r="BD763" s="411"/>
    </row>
    <row r="764" spans="52:56" ht="11.25" customHeight="1" x14ac:dyDescent="0.25">
      <c r="AZ764" s="412"/>
      <c r="BA764" s="412"/>
      <c r="BB764" s="412"/>
      <c r="BC764" s="411"/>
      <c r="BD764" s="411"/>
    </row>
    <row r="765" spans="52:56" ht="11.25" customHeight="1" x14ac:dyDescent="0.25">
      <c r="AZ765" s="412"/>
      <c r="BA765" s="412"/>
      <c r="BB765" s="412"/>
      <c r="BC765" s="411"/>
      <c r="BD765" s="411"/>
    </row>
    <row r="766" spans="52:56" ht="11.25" customHeight="1" x14ac:dyDescent="0.25">
      <c r="AZ766" s="412"/>
      <c r="BA766" s="412"/>
      <c r="BB766" s="412"/>
      <c r="BC766" s="411"/>
      <c r="BD766" s="411"/>
    </row>
    <row r="767" spans="52:56" ht="11.25" customHeight="1" x14ac:dyDescent="0.25">
      <c r="AZ767" s="412"/>
      <c r="BA767" s="412"/>
      <c r="BB767" s="412"/>
      <c r="BC767" s="411"/>
      <c r="BD767" s="411"/>
    </row>
    <row r="768" spans="52:56" ht="11.25" customHeight="1" x14ac:dyDescent="0.25">
      <c r="AZ768" s="412"/>
      <c r="BA768" s="412"/>
      <c r="BB768" s="412"/>
      <c r="BC768" s="411"/>
      <c r="BD768" s="411"/>
    </row>
    <row r="769" spans="52:56" ht="11.25" customHeight="1" x14ac:dyDescent="0.25">
      <c r="AZ769" s="412"/>
      <c r="BA769" s="412"/>
      <c r="BB769" s="412"/>
      <c r="BC769" s="411"/>
      <c r="BD769" s="411"/>
    </row>
    <row r="770" spans="52:56" ht="11.25" customHeight="1" x14ac:dyDescent="0.25">
      <c r="AZ770" s="412"/>
      <c r="BA770" s="412"/>
      <c r="BB770" s="412"/>
      <c r="BC770" s="411"/>
      <c r="BD770" s="411"/>
    </row>
    <row r="771" spans="52:56" ht="11.25" customHeight="1" x14ac:dyDescent="0.25">
      <c r="AZ771" s="412"/>
      <c r="BA771" s="412"/>
      <c r="BB771" s="412"/>
      <c r="BC771" s="411"/>
      <c r="BD771" s="411"/>
    </row>
    <row r="772" spans="52:56" ht="11.25" customHeight="1" x14ac:dyDescent="0.25">
      <c r="AZ772" s="412"/>
      <c r="BA772" s="412"/>
      <c r="BB772" s="412"/>
      <c r="BC772" s="411"/>
      <c r="BD772" s="411"/>
    </row>
    <row r="773" spans="52:56" ht="11.25" customHeight="1" x14ac:dyDescent="0.25">
      <c r="AZ773" s="412"/>
      <c r="BA773" s="412"/>
      <c r="BB773" s="412"/>
      <c r="BC773" s="411"/>
      <c r="BD773" s="411"/>
    </row>
    <row r="774" spans="52:56" ht="11.25" customHeight="1" x14ac:dyDescent="0.25">
      <c r="AZ774" s="412"/>
      <c r="BA774" s="412"/>
      <c r="BB774" s="412"/>
      <c r="BC774" s="411"/>
      <c r="BD774" s="411"/>
    </row>
    <row r="775" spans="52:56" ht="11.25" customHeight="1" x14ac:dyDescent="0.25">
      <c r="AZ775" s="412"/>
      <c r="BA775" s="412"/>
      <c r="BB775" s="412"/>
      <c r="BC775" s="411"/>
      <c r="BD775" s="411"/>
    </row>
    <row r="776" spans="52:56" ht="11.25" customHeight="1" x14ac:dyDescent="0.25">
      <c r="AZ776" s="412"/>
      <c r="BA776" s="412"/>
      <c r="BB776" s="412"/>
      <c r="BC776" s="411"/>
      <c r="BD776" s="411"/>
    </row>
    <row r="777" spans="52:56" ht="11.25" customHeight="1" x14ac:dyDescent="0.25">
      <c r="AZ777" s="412"/>
      <c r="BA777" s="412"/>
      <c r="BB777" s="412"/>
      <c r="BC777" s="411"/>
      <c r="BD777" s="411"/>
    </row>
    <row r="778" spans="52:56" ht="11.25" customHeight="1" x14ac:dyDescent="0.25">
      <c r="AZ778" s="412"/>
      <c r="BA778" s="412"/>
      <c r="BB778" s="412"/>
      <c r="BC778" s="411"/>
      <c r="BD778" s="411"/>
    </row>
    <row r="779" spans="52:56" ht="11.25" customHeight="1" x14ac:dyDescent="0.25">
      <c r="AZ779" s="412"/>
      <c r="BA779" s="412"/>
      <c r="BB779" s="412"/>
      <c r="BC779" s="411"/>
      <c r="BD779" s="411"/>
    </row>
    <row r="780" spans="52:56" ht="11.25" customHeight="1" x14ac:dyDescent="0.25">
      <c r="AZ780" s="412"/>
      <c r="BA780" s="412"/>
      <c r="BB780" s="412"/>
      <c r="BC780" s="411"/>
      <c r="BD780" s="411"/>
    </row>
    <row r="781" spans="52:56" ht="11.25" customHeight="1" x14ac:dyDescent="0.25">
      <c r="AZ781" s="412"/>
      <c r="BA781" s="412"/>
      <c r="BB781" s="412"/>
      <c r="BC781" s="411"/>
      <c r="BD781" s="411"/>
    </row>
    <row r="782" spans="52:56" ht="11.25" customHeight="1" x14ac:dyDescent="0.25">
      <c r="AZ782" s="412"/>
      <c r="BA782" s="412"/>
      <c r="BB782" s="412"/>
      <c r="BC782" s="411"/>
      <c r="BD782" s="411"/>
    </row>
    <row r="783" spans="52:56" ht="11.25" customHeight="1" x14ac:dyDescent="0.25">
      <c r="AZ783" s="412"/>
      <c r="BA783" s="412"/>
      <c r="BB783" s="412"/>
      <c r="BC783" s="411"/>
      <c r="BD783" s="411"/>
    </row>
    <row r="784" spans="52:56" ht="11.25" customHeight="1" x14ac:dyDescent="0.25">
      <c r="AZ784" s="412"/>
      <c r="BA784" s="412"/>
      <c r="BB784" s="412"/>
      <c r="BC784" s="411"/>
      <c r="BD784" s="411"/>
    </row>
    <row r="785" spans="52:56" ht="11.25" customHeight="1" x14ac:dyDescent="0.25">
      <c r="AZ785" s="412"/>
      <c r="BA785" s="412"/>
      <c r="BB785" s="412"/>
      <c r="BC785" s="411"/>
      <c r="BD785" s="411"/>
    </row>
    <row r="786" spans="52:56" ht="11.25" customHeight="1" x14ac:dyDescent="0.25">
      <c r="AZ786" s="412"/>
      <c r="BA786" s="412"/>
      <c r="BB786" s="412"/>
      <c r="BC786" s="411"/>
      <c r="BD786" s="411"/>
    </row>
    <row r="787" spans="52:56" ht="11.25" customHeight="1" x14ac:dyDescent="0.25">
      <c r="AZ787" s="412"/>
      <c r="BA787" s="412"/>
      <c r="BB787" s="412"/>
      <c r="BC787" s="411"/>
      <c r="BD787" s="411"/>
    </row>
    <row r="788" spans="52:56" ht="11.25" customHeight="1" x14ac:dyDescent="0.25">
      <c r="AZ788" s="412"/>
      <c r="BA788" s="412"/>
      <c r="BB788" s="412"/>
      <c r="BC788" s="411"/>
      <c r="BD788" s="411"/>
    </row>
    <row r="789" spans="52:56" ht="11.25" customHeight="1" x14ac:dyDescent="0.25">
      <c r="AZ789" s="412"/>
      <c r="BA789" s="412"/>
      <c r="BB789" s="412"/>
      <c r="BC789" s="411"/>
      <c r="BD789" s="411"/>
    </row>
    <row r="790" spans="52:56" ht="11.25" customHeight="1" x14ac:dyDescent="0.25">
      <c r="AZ790" s="412"/>
      <c r="BA790" s="412"/>
      <c r="BB790" s="412"/>
      <c r="BC790" s="411"/>
      <c r="BD790" s="411"/>
    </row>
    <row r="791" spans="52:56" ht="11.25" customHeight="1" x14ac:dyDescent="0.25">
      <c r="AZ791" s="412"/>
      <c r="BA791" s="412"/>
      <c r="BB791" s="412"/>
      <c r="BC791" s="411"/>
      <c r="BD791" s="411"/>
    </row>
    <row r="792" spans="52:56" ht="11.25" customHeight="1" x14ac:dyDescent="0.25">
      <c r="AZ792" s="412"/>
      <c r="BA792" s="412"/>
      <c r="BB792" s="412"/>
      <c r="BC792" s="411"/>
      <c r="BD792" s="411"/>
    </row>
    <row r="793" spans="52:56" ht="11.25" customHeight="1" x14ac:dyDescent="0.25">
      <c r="AZ793" s="412"/>
      <c r="BA793" s="412"/>
      <c r="BB793" s="412"/>
      <c r="BC793" s="411"/>
      <c r="BD793" s="411"/>
    </row>
    <row r="794" spans="52:56" ht="11.25" customHeight="1" x14ac:dyDescent="0.25">
      <c r="AZ794" s="412"/>
      <c r="BA794" s="412"/>
      <c r="BB794" s="412"/>
      <c r="BC794" s="411"/>
      <c r="BD794" s="411"/>
    </row>
    <row r="795" spans="52:56" ht="11.25" customHeight="1" x14ac:dyDescent="0.25">
      <c r="AZ795" s="412"/>
      <c r="BA795" s="412"/>
      <c r="BB795" s="412"/>
      <c r="BC795" s="411"/>
      <c r="BD795" s="411"/>
    </row>
    <row r="796" spans="52:56" ht="11.25" customHeight="1" x14ac:dyDescent="0.25">
      <c r="AZ796" s="412"/>
      <c r="BA796" s="412"/>
      <c r="BB796" s="412"/>
      <c r="BC796" s="411"/>
      <c r="BD796" s="411"/>
    </row>
    <row r="797" spans="52:56" ht="11.25" customHeight="1" x14ac:dyDescent="0.25">
      <c r="AZ797" s="412"/>
      <c r="BA797" s="412"/>
      <c r="BB797" s="412"/>
      <c r="BC797" s="411"/>
      <c r="BD797" s="411"/>
    </row>
    <row r="798" spans="52:56" ht="11.25" customHeight="1" x14ac:dyDescent="0.25">
      <c r="AZ798" s="412"/>
      <c r="BA798" s="412"/>
      <c r="BB798" s="412"/>
      <c r="BC798" s="411"/>
      <c r="BD798" s="411"/>
    </row>
    <row r="799" spans="52:56" ht="11.25" customHeight="1" x14ac:dyDescent="0.25">
      <c r="AZ799" s="412"/>
      <c r="BA799" s="412"/>
      <c r="BB799" s="412"/>
      <c r="BC799" s="411"/>
      <c r="BD799" s="411"/>
    </row>
    <row r="800" spans="52:56" ht="11.25" customHeight="1" x14ac:dyDescent="0.25">
      <c r="AZ800" s="412"/>
      <c r="BA800" s="412"/>
      <c r="BB800" s="412"/>
      <c r="BC800" s="411"/>
      <c r="BD800" s="411"/>
    </row>
    <row r="801" spans="52:56" ht="11.25" customHeight="1" x14ac:dyDescent="0.25">
      <c r="AZ801" s="412"/>
      <c r="BA801" s="412"/>
      <c r="BB801" s="412"/>
      <c r="BC801" s="411"/>
      <c r="BD801" s="411"/>
    </row>
    <row r="802" spans="52:56" ht="11.25" customHeight="1" x14ac:dyDescent="0.25">
      <c r="AZ802" s="412"/>
      <c r="BA802" s="412"/>
      <c r="BB802" s="412"/>
      <c r="BC802" s="411"/>
      <c r="BD802" s="411"/>
    </row>
    <row r="803" spans="52:56" ht="11.25" customHeight="1" x14ac:dyDescent="0.25">
      <c r="AZ803" s="412"/>
      <c r="BA803" s="412"/>
      <c r="BB803" s="412"/>
      <c r="BC803" s="411"/>
      <c r="BD803" s="411"/>
    </row>
    <row r="804" spans="52:56" ht="11.25" customHeight="1" x14ac:dyDescent="0.25">
      <c r="AZ804" s="412"/>
      <c r="BA804" s="412"/>
      <c r="BB804" s="412"/>
      <c r="BC804" s="411"/>
      <c r="BD804" s="411"/>
    </row>
    <row r="805" spans="52:56" ht="11.25" customHeight="1" x14ac:dyDescent="0.25">
      <c r="AZ805" s="412"/>
      <c r="BA805" s="412"/>
      <c r="BB805" s="412"/>
      <c r="BC805" s="411"/>
      <c r="BD805" s="411"/>
    </row>
    <row r="806" spans="52:56" ht="11.25" customHeight="1" x14ac:dyDescent="0.25">
      <c r="AZ806" s="412"/>
      <c r="BA806" s="412"/>
      <c r="BB806" s="412"/>
      <c r="BC806" s="411"/>
      <c r="BD806" s="411"/>
    </row>
    <row r="807" spans="52:56" ht="11.25" customHeight="1" x14ac:dyDescent="0.25">
      <c r="AZ807" s="412"/>
      <c r="BA807" s="412"/>
      <c r="BB807" s="412"/>
      <c r="BC807" s="411"/>
      <c r="BD807" s="411"/>
    </row>
    <row r="808" spans="52:56" ht="11.25" customHeight="1" x14ac:dyDescent="0.25">
      <c r="AZ808" s="412"/>
      <c r="BA808" s="412"/>
      <c r="BB808" s="412"/>
      <c r="BC808" s="411"/>
      <c r="BD808" s="411"/>
    </row>
    <row r="809" spans="52:56" ht="11.25" customHeight="1" x14ac:dyDescent="0.25">
      <c r="AZ809" s="412"/>
      <c r="BA809" s="412"/>
      <c r="BB809" s="412"/>
      <c r="BC809" s="411"/>
      <c r="BD809" s="411"/>
    </row>
    <row r="810" spans="52:56" ht="11.25" customHeight="1" x14ac:dyDescent="0.25">
      <c r="AZ810" s="412"/>
      <c r="BA810" s="412"/>
      <c r="BB810" s="412"/>
      <c r="BC810" s="411"/>
      <c r="BD810" s="411"/>
    </row>
    <row r="811" spans="52:56" ht="11.25" customHeight="1" x14ac:dyDescent="0.25">
      <c r="AZ811" s="412"/>
      <c r="BA811" s="412"/>
      <c r="BB811" s="412"/>
      <c r="BC811" s="411"/>
      <c r="BD811" s="411"/>
    </row>
    <row r="812" spans="52:56" ht="11.25" customHeight="1" x14ac:dyDescent="0.25">
      <c r="AZ812" s="412"/>
      <c r="BA812" s="412"/>
      <c r="BB812" s="412"/>
      <c r="BC812" s="411"/>
      <c r="BD812" s="411"/>
    </row>
    <row r="813" spans="52:56" ht="11.25" customHeight="1" x14ac:dyDescent="0.25">
      <c r="AZ813" s="412"/>
      <c r="BA813" s="412"/>
      <c r="BB813" s="412"/>
      <c r="BC813" s="411"/>
      <c r="BD813" s="411"/>
    </row>
    <row r="814" spans="52:56" ht="11.25" customHeight="1" x14ac:dyDescent="0.25">
      <c r="AZ814" s="412"/>
      <c r="BA814" s="412"/>
      <c r="BB814" s="412"/>
      <c r="BC814" s="411"/>
      <c r="BD814" s="411"/>
    </row>
    <row r="815" spans="52:56" ht="11.25" customHeight="1" x14ac:dyDescent="0.25">
      <c r="AZ815" s="412"/>
      <c r="BA815" s="412"/>
      <c r="BB815" s="412"/>
      <c r="BC815" s="411"/>
      <c r="BD815" s="411"/>
    </row>
    <row r="816" spans="52:56" ht="11.25" customHeight="1" x14ac:dyDescent="0.25">
      <c r="AZ816" s="412"/>
      <c r="BA816" s="412"/>
      <c r="BB816" s="412"/>
      <c r="BC816" s="411"/>
      <c r="BD816" s="411"/>
    </row>
    <row r="817" spans="52:56" ht="11.25" customHeight="1" x14ac:dyDescent="0.25">
      <c r="AZ817" s="412"/>
      <c r="BA817" s="412"/>
      <c r="BB817" s="412"/>
      <c r="BC817" s="411"/>
      <c r="BD817" s="411"/>
    </row>
    <row r="818" spans="52:56" ht="11.25" customHeight="1" x14ac:dyDescent="0.25">
      <c r="AZ818" s="412"/>
      <c r="BA818" s="412"/>
      <c r="BB818" s="412"/>
      <c r="BC818" s="411"/>
      <c r="BD818" s="411"/>
    </row>
    <row r="819" spans="52:56" ht="11.25" customHeight="1" x14ac:dyDescent="0.25">
      <c r="AZ819" s="412"/>
      <c r="BA819" s="412"/>
      <c r="BB819" s="412"/>
      <c r="BC819" s="411"/>
      <c r="BD819" s="411"/>
    </row>
    <row r="820" spans="52:56" ht="11.25" customHeight="1" x14ac:dyDescent="0.25">
      <c r="AZ820" s="412"/>
      <c r="BA820" s="412"/>
      <c r="BB820" s="412"/>
      <c r="BC820" s="411"/>
      <c r="BD820" s="411"/>
    </row>
    <row r="821" spans="52:56" ht="11.25" customHeight="1" x14ac:dyDescent="0.25">
      <c r="AZ821" s="412"/>
      <c r="BA821" s="412"/>
      <c r="BB821" s="412"/>
      <c r="BC821" s="411"/>
      <c r="BD821" s="411"/>
    </row>
    <row r="822" spans="52:56" ht="11.25" customHeight="1" x14ac:dyDescent="0.25">
      <c r="AZ822" s="412"/>
      <c r="BA822" s="412"/>
      <c r="BB822" s="412"/>
      <c r="BC822" s="411"/>
      <c r="BD822" s="411"/>
    </row>
    <row r="823" spans="52:56" ht="11.25" customHeight="1" x14ac:dyDescent="0.25">
      <c r="AZ823" s="412"/>
      <c r="BA823" s="412"/>
      <c r="BB823" s="412"/>
      <c r="BC823" s="411"/>
      <c r="BD823" s="411"/>
    </row>
    <row r="824" spans="52:56" ht="11.25" customHeight="1" x14ac:dyDescent="0.25">
      <c r="AZ824" s="412"/>
      <c r="BA824" s="412"/>
      <c r="BB824" s="412"/>
      <c r="BC824" s="411"/>
      <c r="BD824" s="411"/>
    </row>
    <row r="825" spans="52:56" ht="11.25" customHeight="1" x14ac:dyDescent="0.25">
      <c r="AZ825" s="412"/>
      <c r="BA825" s="412"/>
      <c r="BB825" s="412"/>
      <c r="BC825" s="411"/>
      <c r="BD825" s="411"/>
    </row>
    <row r="826" spans="52:56" ht="11.25" customHeight="1" x14ac:dyDescent="0.25">
      <c r="AZ826" s="412"/>
      <c r="BA826" s="412"/>
      <c r="BB826" s="412"/>
      <c r="BC826" s="411"/>
      <c r="BD826" s="411"/>
    </row>
    <row r="827" spans="52:56" ht="11.25" customHeight="1" x14ac:dyDescent="0.25">
      <c r="AZ827" s="412"/>
      <c r="BA827" s="412"/>
      <c r="BB827" s="412"/>
      <c r="BC827" s="411"/>
      <c r="BD827" s="411"/>
    </row>
    <row r="828" spans="52:56" ht="11.25" customHeight="1" x14ac:dyDescent="0.25">
      <c r="AZ828" s="412"/>
      <c r="BA828" s="412"/>
      <c r="BB828" s="412"/>
      <c r="BC828" s="411"/>
      <c r="BD828" s="411"/>
    </row>
    <row r="829" spans="52:56" ht="11.25" customHeight="1" x14ac:dyDescent="0.25">
      <c r="AZ829" s="412"/>
      <c r="BA829" s="412"/>
      <c r="BB829" s="412"/>
      <c r="BC829" s="411"/>
      <c r="BD829" s="411"/>
    </row>
    <row r="830" spans="52:56" ht="11.25" customHeight="1" x14ac:dyDescent="0.25">
      <c r="AZ830" s="412"/>
      <c r="BA830" s="412"/>
      <c r="BB830" s="412"/>
      <c r="BC830" s="411"/>
      <c r="BD830" s="411"/>
    </row>
    <row r="831" spans="52:56" ht="11.25" customHeight="1" x14ac:dyDescent="0.25">
      <c r="AZ831" s="412"/>
      <c r="BA831" s="412"/>
      <c r="BB831" s="412"/>
      <c r="BC831" s="411"/>
      <c r="BD831" s="411"/>
    </row>
    <row r="832" spans="52:56" ht="11.25" customHeight="1" x14ac:dyDescent="0.25">
      <c r="AZ832" s="412"/>
      <c r="BA832" s="412"/>
      <c r="BB832" s="412"/>
      <c r="BC832" s="411"/>
      <c r="BD832" s="411"/>
    </row>
    <row r="833" spans="52:56" ht="11.25" customHeight="1" x14ac:dyDescent="0.25">
      <c r="AZ833" s="412"/>
      <c r="BA833" s="412"/>
      <c r="BB833" s="412"/>
      <c r="BC833" s="411"/>
      <c r="BD833" s="411"/>
    </row>
    <row r="834" spans="52:56" ht="11.25" customHeight="1" x14ac:dyDescent="0.25">
      <c r="AZ834" s="412"/>
      <c r="BA834" s="412"/>
      <c r="BB834" s="412"/>
      <c r="BC834" s="411"/>
      <c r="BD834" s="411"/>
    </row>
    <row r="835" spans="52:56" ht="11.25" customHeight="1" x14ac:dyDescent="0.25">
      <c r="AZ835" s="412"/>
      <c r="BA835" s="412"/>
      <c r="BB835" s="412"/>
      <c r="BC835" s="411"/>
      <c r="BD835" s="411"/>
    </row>
    <row r="836" spans="52:56" ht="11.25" customHeight="1" x14ac:dyDescent="0.25">
      <c r="AZ836" s="412"/>
      <c r="BA836" s="412"/>
      <c r="BB836" s="412"/>
      <c r="BC836" s="411"/>
      <c r="BD836" s="411"/>
    </row>
    <row r="837" spans="52:56" ht="11.25" customHeight="1" x14ac:dyDescent="0.25">
      <c r="AZ837" s="412"/>
      <c r="BA837" s="412"/>
      <c r="BB837" s="412"/>
      <c r="BC837" s="411"/>
      <c r="BD837" s="411"/>
    </row>
    <row r="838" spans="52:56" ht="11.25" customHeight="1" x14ac:dyDescent="0.25">
      <c r="AZ838" s="412"/>
      <c r="BA838" s="412"/>
      <c r="BB838" s="412"/>
      <c r="BC838" s="411"/>
      <c r="BD838" s="411"/>
    </row>
    <row r="839" spans="52:56" ht="11.25" customHeight="1" x14ac:dyDescent="0.25">
      <c r="AZ839" s="412"/>
      <c r="BA839" s="412"/>
      <c r="BB839" s="412"/>
      <c r="BC839" s="411"/>
      <c r="BD839" s="411"/>
    </row>
    <row r="840" spans="52:56" ht="11.25" customHeight="1" x14ac:dyDescent="0.25">
      <c r="AZ840" s="412"/>
      <c r="BA840" s="412"/>
      <c r="BB840" s="412"/>
      <c r="BC840" s="411"/>
      <c r="BD840" s="411"/>
    </row>
    <row r="841" spans="52:56" ht="11.25" customHeight="1" x14ac:dyDescent="0.25">
      <c r="AZ841" s="412"/>
      <c r="BA841" s="412"/>
      <c r="BB841" s="412"/>
      <c r="BC841" s="411"/>
      <c r="BD841" s="411"/>
    </row>
    <row r="842" spans="52:56" ht="11.25" customHeight="1" x14ac:dyDescent="0.25">
      <c r="AZ842" s="412"/>
      <c r="BA842" s="412"/>
      <c r="BB842" s="412"/>
      <c r="BC842" s="411"/>
      <c r="BD842" s="411"/>
    </row>
    <row r="843" spans="52:56" ht="11.25" customHeight="1" x14ac:dyDescent="0.25">
      <c r="AZ843" s="412"/>
      <c r="BA843" s="412"/>
      <c r="BB843" s="412"/>
      <c r="BC843" s="411"/>
      <c r="BD843" s="411"/>
    </row>
    <row r="844" spans="52:56" ht="11.25" customHeight="1" x14ac:dyDescent="0.25">
      <c r="AZ844" s="412"/>
      <c r="BA844" s="412"/>
      <c r="BB844" s="412"/>
      <c r="BC844" s="411"/>
      <c r="BD844" s="411"/>
    </row>
    <row r="845" spans="52:56" ht="11.25" customHeight="1" x14ac:dyDescent="0.25">
      <c r="AZ845" s="412"/>
      <c r="BA845" s="412"/>
      <c r="BB845" s="412"/>
      <c r="BC845" s="411"/>
      <c r="BD845" s="411"/>
    </row>
    <row r="846" spans="52:56" ht="11.25" customHeight="1" x14ac:dyDescent="0.25">
      <c r="AZ846" s="412"/>
      <c r="BA846" s="412"/>
      <c r="BB846" s="412"/>
      <c r="BC846" s="411"/>
      <c r="BD846" s="411"/>
    </row>
    <row r="847" spans="52:56" ht="11.25" customHeight="1" x14ac:dyDescent="0.25">
      <c r="AZ847" s="412"/>
      <c r="BA847" s="412"/>
      <c r="BB847" s="412"/>
      <c r="BC847" s="411"/>
      <c r="BD847" s="411"/>
    </row>
    <row r="848" spans="52:56" ht="11.25" customHeight="1" x14ac:dyDescent="0.25">
      <c r="AZ848" s="412"/>
      <c r="BA848" s="412"/>
      <c r="BB848" s="412"/>
      <c r="BC848" s="411"/>
      <c r="BD848" s="411"/>
    </row>
    <row r="849" spans="52:56" ht="11.25" customHeight="1" x14ac:dyDescent="0.25">
      <c r="AZ849" s="412"/>
      <c r="BA849" s="412"/>
      <c r="BB849" s="412"/>
      <c r="BC849" s="411"/>
      <c r="BD849" s="411"/>
    </row>
    <row r="850" spans="52:56" ht="11.25" customHeight="1" x14ac:dyDescent="0.25">
      <c r="AZ850" s="412"/>
      <c r="BA850" s="412"/>
      <c r="BB850" s="412"/>
      <c r="BC850" s="411"/>
      <c r="BD850" s="411"/>
    </row>
    <row r="851" spans="52:56" ht="11.25" customHeight="1" x14ac:dyDescent="0.25">
      <c r="AZ851" s="412"/>
      <c r="BA851" s="412"/>
      <c r="BB851" s="412"/>
      <c r="BC851" s="411"/>
      <c r="BD851" s="411"/>
    </row>
    <row r="852" spans="52:56" ht="11.25" customHeight="1" x14ac:dyDescent="0.25">
      <c r="AZ852" s="412"/>
      <c r="BA852" s="412"/>
      <c r="BB852" s="412"/>
      <c r="BC852" s="411"/>
      <c r="BD852" s="411"/>
    </row>
    <row r="853" spans="52:56" ht="11.25" customHeight="1" x14ac:dyDescent="0.25">
      <c r="AZ853" s="412"/>
      <c r="BA853" s="412"/>
      <c r="BB853" s="412"/>
      <c r="BC853" s="411"/>
      <c r="BD853" s="411"/>
    </row>
    <row r="854" spans="52:56" ht="11.25" customHeight="1" x14ac:dyDescent="0.25">
      <c r="AZ854" s="412"/>
      <c r="BA854" s="412"/>
      <c r="BB854" s="412"/>
      <c r="BC854" s="411"/>
      <c r="BD854" s="411"/>
    </row>
    <row r="855" spans="52:56" ht="11.25" customHeight="1" x14ac:dyDescent="0.25">
      <c r="AZ855" s="412"/>
      <c r="BA855" s="412"/>
      <c r="BB855" s="412"/>
      <c r="BC855" s="411"/>
      <c r="BD855" s="411"/>
    </row>
    <row r="856" spans="52:56" ht="11.25" customHeight="1" x14ac:dyDescent="0.25">
      <c r="AZ856" s="412"/>
      <c r="BA856" s="412"/>
      <c r="BB856" s="412"/>
      <c r="BC856" s="411"/>
      <c r="BD856" s="411"/>
    </row>
    <row r="857" spans="52:56" ht="11.25" customHeight="1" x14ac:dyDescent="0.25">
      <c r="AZ857" s="412"/>
      <c r="BA857" s="412"/>
      <c r="BB857" s="412"/>
      <c r="BC857" s="411"/>
      <c r="BD857" s="411"/>
    </row>
    <row r="858" spans="52:56" ht="11.25" customHeight="1" x14ac:dyDescent="0.25">
      <c r="AZ858" s="412"/>
      <c r="BA858" s="412"/>
      <c r="BB858" s="412"/>
      <c r="BC858" s="411"/>
      <c r="BD858" s="411"/>
    </row>
    <row r="859" spans="52:56" ht="11.25" customHeight="1" x14ac:dyDescent="0.25">
      <c r="AZ859" s="412"/>
      <c r="BA859" s="412"/>
      <c r="BB859" s="412"/>
      <c r="BC859" s="411"/>
      <c r="BD859" s="411"/>
    </row>
    <row r="860" spans="52:56" ht="11.25" customHeight="1" x14ac:dyDescent="0.25">
      <c r="AZ860" s="412"/>
      <c r="BA860" s="412"/>
      <c r="BB860" s="412"/>
      <c r="BC860" s="411"/>
      <c r="BD860" s="411"/>
    </row>
    <row r="861" spans="52:56" ht="11.25" customHeight="1" x14ac:dyDescent="0.25">
      <c r="AZ861" s="412"/>
      <c r="BA861" s="412"/>
      <c r="BB861" s="412"/>
      <c r="BC861" s="411"/>
      <c r="BD861" s="411"/>
    </row>
    <row r="862" spans="52:56" ht="11.25" customHeight="1" x14ac:dyDescent="0.25">
      <c r="AZ862" s="412"/>
      <c r="BA862" s="412"/>
      <c r="BB862" s="412"/>
      <c r="BC862" s="411"/>
      <c r="BD862" s="411"/>
    </row>
    <row r="863" spans="52:56" ht="11.25" customHeight="1" x14ac:dyDescent="0.25">
      <c r="AZ863" s="412"/>
      <c r="BA863" s="412"/>
      <c r="BB863" s="412"/>
      <c r="BC863" s="411"/>
      <c r="BD863" s="411"/>
    </row>
    <row r="864" spans="52:56" ht="11.25" customHeight="1" x14ac:dyDescent="0.25">
      <c r="AZ864" s="412"/>
      <c r="BA864" s="412"/>
      <c r="BB864" s="412"/>
      <c r="BC864" s="411"/>
      <c r="BD864" s="411"/>
    </row>
    <row r="865" spans="52:56" ht="11.25" customHeight="1" x14ac:dyDescent="0.25">
      <c r="AZ865" s="412"/>
      <c r="BA865" s="412"/>
      <c r="BB865" s="412"/>
      <c r="BC865" s="411"/>
      <c r="BD865" s="411"/>
    </row>
    <row r="866" spans="52:56" ht="11.25" customHeight="1" x14ac:dyDescent="0.25">
      <c r="AZ866" s="412"/>
      <c r="BA866" s="412"/>
      <c r="BB866" s="412"/>
      <c r="BC866" s="411"/>
      <c r="BD866" s="411"/>
    </row>
    <row r="867" spans="52:56" ht="11.25" customHeight="1" x14ac:dyDescent="0.25">
      <c r="AZ867" s="412"/>
      <c r="BA867" s="412"/>
      <c r="BB867" s="412"/>
      <c r="BC867" s="411"/>
      <c r="BD867" s="411"/>
    </row>
    <row r="868" spans="52:56" ht="11.25" customHeight="1" x14ac:dyDescent="0.25">
      <c r="AZ868" s="412"/>
      <c r="BA868" s="412"/>
      <c r="BB868" s="412"/>
      <c r="BC868" s="411"/>
      <c r="BD868" s="411"/>
    </row>
    <row r="869" spans="52:56" ht="11.25" customHeight="1" x14ac:dyDescent="0.25">
      <c r="AZ869" s="412"/>
      <c r="BA869" s="412"/>
      <c r="BB869" s="412"/>
      <c r="BC869" s="411"/>
      <c r="BD869" s="411"/>
    </row>
    <row r="870" spans="52:56" ht="11.25" customHeight="1" x14ac:dyDescent="0.25">
      <c r="AZ870" s="412"/>
      <c r="BA870" s="412"/>
      <c r="BB870" s="412"/>
      <c r="BC870" s="411"/>
      <c r="BD870" s="411"/>
    </row>
    <row r="871" spans="52:56" ht="11.25" customHeight="1" x14ac:dyDescent="0.25">
      <c r="AZ871" s="412"/>
      <c r="BA871" s="412"/>
      <c r="BB871" s="412"/>
      <c r="BC871" s="411"/>
      <c r="BD871" s="411"/>
    </row>
    <row r="872" spans="52:56" ht="11.25" customHeight="1" x14ac:dyDescent="0.25">
      <c r="AZ872" s="412"/>
      <c r="BA872" s="412"/>
      <c r="BB872" s="412"/>
      <c r="BC872" s="411"/>
      <c r="BD872" s="411"/>
    </row>
    <row r="873" spans="52:56" ht="11.25" customHeight="1" x14ac:dyDescent="0.25">
      <c r="AZ873" s="412"/>
      <c r="BA873" s="412"/>
      <c r="BB873" s="412"/>
      <c r="BC873" s="411"/>
      <c r="BD873" s="411"/>
    </row>
    <row r="874" spans="52:56" ht="11.25" customHeight="1" x14ac:dyDescent="0.25">
      <c r="AZ874" s="412"/>
      <c r="BA874" s="412"/>
      <c r="BB874" s="412"/>
      <c r="BC874" s="411"/>
      <c r="BD874" s="411"/>
    </row>
    <row r="875" spans="52:56" ht="11.25" customHeight="1" x14ac:dyDescent="0.25">
      <c r="AZ875" s="412"/>
      <c r="BA875" s="412"/>
      <c r="BB875" s="412"/>
      <c r="BC875" s="411"/>
      <c r="BD875" s="411"/>
    </row>
    <row r="876" spans="52:56" ht="11.25" customHeight="1" x14ac:dyDescent="0.25">
      <c r="AZ876" s="412"/>
      <c r="BA876" s="412"/>
      <c r="BB876" s="412"/>
      <c r="BC876" s="411"/>
      <c r="BD876" s="411"/>
    </row>
    <row r="877" spans="52:56" ht="11.25" customHeight="1" x14ac:dyDescent="0.25">
      <c r="AZ877" s="412"/>
      <c r="BA877" s="412"/>
      <c r="BB877" s="412"/>
      <c r="BC877" s="411"/>
      <c r="BD877" s="411"/>
    </row>
    <row r="878" spans="52:56" ht="11.25" customHeight="1" x14ac:dyDescent="0.25">
      <c r="AZ878" s="412"/>
      <c r="BA878" s="412"/>
      <c r="BB878" s="412"/>
      <c r="BC878" s="411"/>
      <c r="BD878" s="411"/>
    </row>
    <row r="879" spans="52:56" ht="11.25" customHeight="1" x14ac:dyDescent="0.25">
      <c r="AZ879" s="412"/>
      <c r="BA879" s="412"/>
      <c r="BB879" s="412"/>
      <c r="BC879" s="411"/>
      <c r="BD879" s="411"/>
    </row>
    <row r="880" spans="52:56" ht="11.25" customHeight="1" x14ac:dyDescent="0.25">
      <c r="AZ880" s="412"/>
      <c r="BA880" s="412"/>
      <c r="BB880" s="412"/>
      <c r="BC880" s="411"/>
      <c r="BD880" s="411"/>
    </row>
    <row r="881" spans="52:56" ht="11.25" customHeight="1" x14ac:dyDescent="0.25">
      <c r="AZ881" s="412"/>
      <c r="BA881" s="412"/>
      <c r="BB881" s="412"/>
      <c r="BC881" s="411"/>
      <c r="BD881" s="411"/>
    </row>
    <row r="882" spans="52:56" ht="11.25" customHeight="1" x14ac:dyDescent="0.25">
      <c r="AZ882" s="412"/>
      <c r="BA882" s="412"/>
      <c r="BB882" s="412"/>
      <c r="BC882" s="411"/>
      <c r="BD882" s="411"/>
    </row>
    <row r="883" spans="52:56" ht="11.25" customHeight="1" x14ac:dyDescent="0.25">
      <c r="AZ883" s="412"/>
      <c r="BA883" s="412"/>
      <c r="BB883" s="412"/>
      <c r="BC883" s="411"/>
      <c r="BD883" s="411"/>
    </row>
    <row r="884" spans="52:56" ht="11.25" customHeight="1" x14ac:dyDescent="0.25">
      <c r="AZ884" s="412"/>
      <c r="BA884" s="412"/>
      <c r="BB884" s="412"/>
      <c r="BC884" s="411"/>
      <c r="BD884" s="411"/>
    </row>
    <row r="885" spans="52:56" ht="11.25" customHeight="1" x14ac:dyDescent="0.25">
      <c r="AZ885" s="412"/>
      <c r="BA885" s="412"/>
      <c r="BB885" s="412"/>
      <c r="BC885" s="411"/>
      <c r="BD885" s="411"/>
    </row>
    <row r="886" spans="52:56" ht="11.25" customHeight="1" x14ac:dyDescent="0.25">
      <c r="AZ886" s="412"/>
      <c r="BA886" s="412"/>
      <c r="BB886" s="412"/>
      <c r="BC886" s="411"/>
      <c r="BD886" s="411"/>
    </row>
    <row r="887" spans="52:56" ht="11.25" customHeight="1" x14ac:dyDescent="0.25">
      <c r="AZ887" s="412"/>
      <c r="BA887" s="412"/>
      <c r="BB887" s="412"/>
      <c r="BC887" s="411"/>
      <c r="BD887" s="411"/>
    </row>
    <row r="888" spans="52:56" ht="11.25" customHeight="1" x14ac:dyDescent="0.25">
      <c r="AZ888" s="412"/>
      <c r="BA888" s="412"/>
      <c r="BB888" s="412"/>
      <c r="BC888" s="411"/>
      <c r="BD888" s="411"/>
    </row>
    <row r="889" spans="52:56" ht="11.25" customHeight="1" x14ac:dyDescent="0.25">
      <c r="AZ889" s="412"/>
      <c r="BA889" s="412"/>
      <c r="BB889" s="412"/>
      <c r="BC889" s="411"/>
      <c r="BD889" s="411"/>
    </row>
    <row r="890" spans="52:56" ht="11.25" customHeight="1" x14ac:dyDescent="0.25">
      <c r="AZ890" s="412"/>
      <c r="BA890" s="412"/>
      <c r="BB890" s="412"/>
      <c r="BC890" s="411"/>
      <c r="BD890" s="411"/>
    </row>
    <row r="891" spans="52:56" ht="11.25" customHeight="1" x14ac:dyDescent="0.25">
      <c r="AZ891" s="412"/>
      <c r="BA891" s="412"/>
      <c r="BB891" s="412"/>
      <c r="BC891" s="411"/>
      <c r="BD891" s="411"/>
    </row>
    <row r="892" spans="52:56" ht="11.25" customHeight="1" x14ac:dyDescent="0.25">
      <c r="AZ892" s="412"/>
      <c r="BA892" s="412"/>
      <c r="BB892" s="412"/>
      <c r="BC892" s="411"/>
      <c r="BD892" s="411"/>
    </row>
    <row r="893" spans="52:56" ht="11.25" customHeight="1" x14ac:dyDescent="0.25">
      <c r="AZ893" s="412"/>
      <c r="BA893" s="412"/>
      <c r="BB893" s="412"/>
      <c r="BC893" s="411"/>
      <c r="BD893" s="411"/>
    </row>
    <row r="894" spans="52:56" ht="11.25" customHeight="1" x14ac:dyDescent="0.25">
      <c r="AZ894" s="412"/>
      <c r="BA894" s="412"/>
      <c r="BB894" s="412"/>
      <c r="BC894" s="411"/>
      <c r="BD894" s="411"/>
    </row>
    <row r="895" spans="52:56" ht="11.25" customHeight="1" x14ac:dyDescent="0.25">
      <c r="AZ895" s="412"/>
      <c r="BA895" s="412"/>
      <c r="BB895" s="412"/>
      <c r="BC895" s="411"/>
      <c r="BD895" s="411"/>
    </row>
    <row r="896" spans="52:56" ht="11.25" customHeight="1" x14ac:dyDescent="0.25">
      <c r="AZ896" s="412"/>
      <c r="BA896" s="412"/>
      <c r="BB896" s="412"/>
      <c r="BC896" s="411"/>
      <c r="BD896" s="411"/>
    </row>
    <row r="897" spans="52:56" ht="11.25" customHeight="1" x14ac:dyDescent="0.25">
      <c r="AZ897" s="412"/>
      <c r="BA897" s="412"/>
      <c r="BB897" s="412"/>
      <c r="BC897" s="411"/>
      <c r="BD897" s="411"/>
    </row>
    <row r="898" spans="52:56" ht="11.25" customHeight="1" x14ac:dyDescent="0.25">
      <c r="AZ898" s="412"/>
      <c r="BA898" s="412"/>
      <c r="BB898" s="412"/>
      <c r="BC898" s="411"/>
      <c r="BD898" s="411"/>
    </row>
    <row r="899" spans="52:56" ht="11.25" customHeight="1" x14ac:dyDescent="0.25">
      <c r="AZ899" s="412"/>
      <c r="BA899" s="412"/>
      <c r="BB899" s="412"/>
      <c r="BC899" s="411"/>
      <c r="BD899" s="411"/>
    </row>
    <row r="900" spans="52:56" ht="11.25" customHeight="1" x14ac:dyDescent="0.25">
      <c r="AZ900" s="412"/>
      <c r="BA900" s="412"/>
      <c r="BB900" s="412"/>
      <c r="BC900" s="411"/>
      <c r="BD900" s="411"/>
    </row>
    <row r="901" spans="52:56" ht="11.25" customHeight="1" x14ac:dyDescent="0.25">
      <c r="AZ901" s="412"/>
      <c r="BA901" s="412"/>
      <c r="BB901" s="412"/>
      <c r="BC901" s="411"/>
      <c r="BD901" s="411"/>
    </row>
    <row r="902" spans="52:56" ht="11.25" customHeight="1" x14ac:dyDescent="0.25">
      <c r="AZ902" s="412"/>
      <c r="BA902" s="412"/>
      <c r="BB902" s="412"/>
      <c r="BC902" s="411"/>
      <c r="BD902" s="411"/>
    </row>
    <row r="903" spans="52:56" ht="11.25" customHeight="1" x14ac:dyDescent="0.25">
      <c r="AZ903" s="412"/>
      <c r="BA903" s="412"/>
      <c r="BB903" s="412"/>
      <c r="BC903" s="411"/>
      <c r="BD903" s="411"/>
    </row>
    <row r="904" spans="52:56" ht="11.25" customHeight="1" x14ac:dyDescent="0.25">
      <c r="AZ904" s="412"/>
      <c r="BA904" s="412"/>
      <c r="BB904" s="412"/>
      <c r="BC904" s="411"/>
      <c r="BD904" s="411"/>
    </row>
    <row r="905" spans="52:56" ht="11.25" customHeight="1" x14ac:dyDescent="0.25">
      <c r="AZ905" s="412"/>
      <c r="BA905" s="412"/>
      <c r="BB905" s="412"/>
      <c r="BC905" s="411"/>
      <c r="BD905" s="411"/>
    </row>
    <row r="906" spans="52:56" ht="11.25" customHeight="1" x14ac:dyDescent="0.25">
      <c r="AZ906" s="412"/>
      <c r="BA906" s="412"/>
      <c r="BB906" s="412"/>
      <c r="BC906" s="411"/>
      <c r="BD906" s="411"/>
    </row>
    <row r="907" spans="52:56" ht="11.25" customHeight="1" x14ac:dyDescent="0.25">
      <c r="AZ907" s="412"/>
      <c r="BA907" s="412"/>
      <c r="BB907" s="412"/>
      <c r="BC907" s="411"/>
      <c r="BD907" s="411"/>
    </row>
    <row r="908" spans="52:56" ht="11.25" customHeight="1" x14ac:dyDescent="0.25">
      <c r="AZ908" s="412"/>
      <c r="BA908" s="412"/>
      <c r="BB908" s="412"/>
      <c r="BC908" s="411"/>
      <c r="BD908" s="411"/>
    </row>
    <row r="909" spans="52:56" ht="11.25" customHeight="1" x14ac:dyDescent="0.25">
      <c r="AZ909" s="412"/>
      <c r="BA909" s="412"/>
      <c r="BB909" s="412"/>
      <c r="BC909" s="411"/>
      <c r="BD909" s="411"/>
    </row>
    <row r="910" spans="52:56" ht="11.25" customHeight="1" x14ac:dyDescent="0.25">
      <c r="AZ910" s="412"/>
      <c r="BA910" s="412"/>
      <c r="BB910" s="412"/>
      <c r="BC910" s="411"/>
      <c r="BD910" s="411"/>
    </row>
    <row r="911" spans="52:56" ht="11.25" customHeight="1" x14ac:dyDescent="0.25">
      <c r="AZ911" s="412"/>
      <c r="BA911" s="412"/>
      <c r="BB911" s="412"/>
      <c r="BC911" s="411"/>
      <c r="BD911" s="411"/>
    </row>
    <row r="912" spans="52:56" ht="11.25" customHeight="1" x14ac:dyDescent="0.25">
      <c r="AZ912" s="412"/>
      <c r="BA912" s="412"/>
      <c r="BB912" s="412"/>
      <c r="BC912" s="411"/>
      <c r="BD912" s="411"/>
    </row>
    <row r="913" spans="52:56" ht="11.25" customHeight="1" x14ac:dyDescent="0.25">
      <c r="AZ913" s="412"/>
      <c r="BA913" s="412"/>
      <c r="BB913" s="412"/>
      <c r="BC913" s="411"/>
      <c r="BD913" s="411"/>
    </row>
    <row r="914" spans="52:56" ht="11.25" customHeight="1" x14ac:dyDescent="0.25">
      <c r="AZ914" s="412"/>
      <c r="BA914" s="412"/>
      <c r="BB914" s="412"/>
      <c r="BC914" s="411"/>
      <c r="BD914" s="411"/>
    </row>
    <row r="915" spans="52:56" ht="11.25" customHeight="1" x14ac:dyDescent="0.25">
      <c r="AZ915" s="412"/>
      <c r="BA915" s="412"/>
      <c r="BB915" s="412"/>
      <c r="BC915" s="411"/>
      <c r="BD915" s="411"/>
    </row>
    <row r="916" spans="52:56" ht="11.25" customHeight="1" x14ac:dyDescent="0.25">
      <c r="AZ916" s="412"/>
      <c r="BA916" s="412"/>
      <c r="BB916" s="412"/>
      <c r="BC916" s="411"/>
      <c r="BD916" s="411"/>
    </row>
    <row r="917" spans="52:56" ht="11.25" customHeight="1" x14ac:dyDescent="0.25">
      <c r="AZ917" s="412"/>
      <c r="BA917" s="412"/>
      <c r="BB917" s="412"/>
      <c r="BC917" s="411"/>
      <c r="BD917" s="411"/>
    </row>
    <row r="918" spans="52:56" ht="11.25" customHeight="1" x14ac:dyDescent="0.25">
      <c r="AZ918" s="412"/>
      <c r="BA918" s="412"/>
      <c r="BB918" s="412"/>
      <c r="BC918" s="411"/>
      <c r="BD918" s="411"/>
    </row>
    <row r="919" spans="52:56" ht="11.25" customHeight="1" x14ac:dyDescent="0.25">
      <c r="AZ919" s="412"/>
      <c r="BA919" s="412"/>
      <c r="BB919" s="412"/>
      <c r="BC919" s="411"/>
      <c r="BD919" s="411"/>
    </row>
    <row r="920" spans="52:56" ht="11.25" customHeight="1" x14ac:dyDescent="0.25">
      <c r="AZ920" s="412"/>
      <c r="BA920" s="412"/>
      <c r="BB920" s="412"/>
      <c r="BC920" s="411"/>
      <c r="BD920" s="411"/>
    </row>
    <row r="921" spans="52:56" ht="11.25" customHeight="1" x14ac:dyDescent="0.25">
      <c r="AZ921" s="412"/>
      <c r="BA921" s="412"/>
      <c r="BB921" s="412"/>
      <c r="BC921" s="411"/>
      <c r="BD921" s="411"/>
    </row>
    <row r="922" spans="52:56" ht="11.25" customHeight="1" x14ac:dyDescent="0.25">
      <c r="AZ922" s="412"/>
      <c r="BA922" s="412"/>
      <c r="BB922" s="412"/>
      <c r="BC922" s="411"/>
      <c r="BD922" s="411"/>
    </row>
    <row r="923" spans="52:56" ht="11.25" customHeight="1" x14ac:dyDescent="0.25">
      <c r="AZ923" s="412"/>
      <c r="BA923" s="412"/>
      <c r="BB923" s="412"/>
      <c r="BC923" s="411"/>
      <c r="BD923" s="411"/>
    </row>
    <row r="924" spans="52:56" ht="11.25" customHeight="1" x14ac:dyDescent="0.25">
      <c r="AZ924" s="412"/>
      <c r="BA924" s="412"/>
      <c r="BB924" s="412"/>
      <c r="BC924" s="411"/>
      <c r="BD924" s="411"/>
    </row>
    <row r="925" spans="52:56" ht="11.25" customHeight="1" x14ac:dyDescent="0.25">
      <c r="AZ925" s="412"/>
      <c r="BA925" s="412"/>
      <c r="BB925" s="412"/>
      <c r="BC925" s="411"/>
      <c r="BD925" s="411"/>
    </row>
    <row r="926" spans="52:56" ht="11.25" customHeight="1" x14ac:dyDescent="0.25">
      <c r="AZ926" s="412"/>
      <c r="BA926" s="412"/>
      <c r="BB926" s="412"/>
      <c r="BC926" s="411"/>
      <c r="BD926" s="411"/>
    </row>
    <row r="927" spans="52:56" ht="11.25" customHeight="1" x14ac:dyDescent="0.25">
      <c r="AZ927" s="412"/>
      <c r="BA927" s="412"/>
      <c r="BB927" s="412"/>
      <c r="BC927" s="411"/>
      <c r="BD927" s="411"/>
    </row>
    <row r="928" spans="52:56" ht="11.25" customHeight="1" x14ac:dyDescent="0.25">
      <c r="AZ928" s="412"/>
      <c r="BA928" s="412"/>
      <c r="BB928" s="412"/>
      <c r="BC928" s="411"/>
      <c r="BD928" s="411"/>
    </row>
    <row r="929" spans="52:56" ht="11.25" customHeight="1" x14ac:dyDescent="0.25">
      <c r="AZ929" s="412"/>
      <c r="BA929" s="412"/>
      <c r="BB929" s="412"/>
      <c r="BC929" s="411"/>
      <c r="BD929" s="411"/>
    </row>
    <row r="930" spans="52:56" ht="11.25" customHeight="1" x14ac:dyDescent="0.25">
      <c r="AZ930" s="412"/>
      <c r="BA930" s="412"/>
      <c r="BB930" s="412"/>
      <c r="BC930" s="411"/>
      <c r="BD930" s="411"/>
    </row>
    <row r="931" spans="52:56" ht="11.25" customHeight="1" x14ac:dyDescent="0.25">
      <c r="AZ931" s="412"/>
      <c r="BA931" s="412"/>
      <c r="BB931" s="412"/>
      <c r="BC931" s="411"/>
      <c r="BD931" s="411"/>
    </row>
    <row r="932" spans="52:56" ht="11.25" customHeight="1" x14ac:dyDescent="0.25">
      <c r="AZ932" s="412"/>
      <c r="BA932" s="412"/>
      <c r="BB932" s="412"/>
      <c r="BC932" s="411"/>
      <c r="BD932" s="411"/>
    </row>
    <row r="933" spans="52:56" ht="11.25" customHeight="1" x14ac:dyDescent="0.25">
      <c r="AZ933" s="412"/>
      <c r="BA933" s="412"/>
      <c r="BB933" s="412"/>
      <c r="BC933" s="411"/>
      <c r="BD933" s="411"/>
    </row>
    <row r="934" spans="52:56" ht="11.25" customHeight="1" x14ac:dyDescent="0.25">
      <c r="AZ934" s="412"/>
      <c r="BA934" s="412"/>
      <c r="BB934" s="412"/>
      <c r="BC934" s="411"/>
      <c r="BD934" s="411"/>
    </row>
    <row r="935" spans="52:56" ht="11.25" customHeight="1" x14ac:dyDescent="0.25">
      <c r="AZ935" s="412"/>
      <c r="BA935" s="412"/>
      <c r="BB935" s="412"/>
      <c r="BC935" s="411"/>
      <c r="BD935" s="411"/>
    </row>
    <row r="936" spans="52:56" ht="11.25" customHeight="1" x14ac:dyDescent="0.25">
      <c r="AZ936" s="412"/>
      <c r="BA936" s="412"/>
      <c r="BB936" s="412"/>
      <c r="BC936" s="411"/>
      <c r="BD936" s="411"/>
    </row>
    <row r="937" spans="52:56" ht="11.25" customHeight="1" x14ac:dyDescent="0.25">
      <c r="AZ937" s="412"/>
      <c r="BA937" s="412"/>
      <c r="BB937" s="412"/>
      <c r="BC937" s="411"/>
      <c r="BD937" s="411"/>
    </row>
    <row r="938" spans="52:56" ht="11.25" customHeight="1" x14ac:dyDescent="0.25">
      <c r="AZ938" s="412"/>
      <c r="BA938" s="412"/>
      <c r="BB938" s="412"/>
      <c r="BC938" s="411"/>
      <c r="BD938" s="411"/>
    </row>
    <row r="939" spans="52:56" ht="11.25" customHeight="1" x14ac:dyDescent="0.25">
      <c r="AZ939" s="412"/>
      <c r="BA939" s="412"/>
      <c r="BB939" s="412"/>
      <c r="BC939" s="411"/>
      <c r="BD939" s="411"/>
    </row>
    <row r="940" spans="52:56" ht="11.25" customHeight="1" x14ac:dyDescent="0.25">
      <c r="AZ940" s="412"/>
      <c r="BA940" s="412"/>
      <c r="BB940" s="412"/>
      <c r="BC940" s="411"/>
      <c r="BD940" s="411"/>
    </row>
    <row r="941" spans="52:56" ht="11.25" customHeight="1" x14ac:dyDescent="0.25">
      <c r="AZ941" s="412"/>
      <c r="BA941" s="412"/>
      <c r="BB941" s="412"/>
      <c r="BC941" s="411"/>
      <c r="BD941" s="411"/>
    </row>
    <row r="942" spans="52:56" ht="11.25" customHeight="1" x14ac:dyDescent="0.25">
      <c r="AZ942" s="412"/>
      <c r="BA942" s="412"/>
      <c r="BB942" s="412"/>
      <c r="BC942" s="411"/>
      <c r="BD942" s="411"/>
    </row>
    <row r="943" spans="52:56" ht="11.25" customHeight="1" x14ac:dyDescent="0.25">
      <c r="AZ943" s="412"/>
      <c r="BA943" s="412"/>
      <c r="BB943" s="412"/>
      <c r="BC943" s="411"/>
      <c r="BD943" s="411"/>
    </row>
    <row r="944" spans="52:56" ht="11.25" customHeight="1" x14ac:dyDescent="0.25">
      <c r="AZ944" s="412"/>
      <c r="BA944" s="412"/>
      <c r="BB944" s="412"/>
      <c r="BC944" s="411"/>
      <c r="BD944" s="411"/>
    </row>
    <row r="945" spans="52:56" ht="11.25" customHeight="1" x14ac:dyDescent="0.25">
      <c r="AZ945" s="412"/>
      <c r="BA945" s="412"/>
      <c r="BB945" s="412"/>
      <c r="BC945" s="411"/>
      <c r="BD945" s="411"/>
    </row>
    <row r="946" spans="52:56" ht="11.25" customHeight="1" x14ac:dyDescent="0.25">
      <c r="AZ946" s="412"/>
      <c r="BA946" s="412"/>
      <c r="BB946" s="412"/>
      <c r="BC946" s="411"/>
      <c r="BD946" s="411"/>
    </row>
    <row r="947" spans="52:56" ht="11.25" customHeight="1" x14ac:dyDescent="0.25">
      <c r="AZ947" s="412"/>
      <c r="BA947" s="412"/>
      <c r="BB947" s="412"/>
      <c r="BC947" s="411"/>
      <c r="BD947" s="411"/>
    </row>
    <row r="948" spans="52:56" ht="11.25" customHeight="1" x14ac:dyDescent="0.25">
      <c r="AZ948" s="412"/>
      <c r="BA948" s="412"/>
      <c r="BB948" s="412"/>
      <c r="BC948" s="411"/>
      <c r="BD948" s="411"/>
    </row>
    <row r="949" spans="52:56" ht="11.25" customHeight="1" x14ac:dyDescent="0.25">
      <c r="AZ949" s="412"/>
      <c r="BA949" s="412"/>
      <c r="BB949" s="412"/>
      <c r="BC949" s="411"/>
      <c r="BD949" s="411"/>
    </row>
    <row r="950" spans="52:56" ht="11.25" customHeight="1" x14ac:dyDescent="0.25">
      <c r="AZ950" s="412"/>
      <c r="BA950" s="412"/>
      <c r="BB950" s="412"/>
      <c r="BC950" s="411"/>
      <c r="BD950" s="411"/>
    </row>
    <row r="951" spans="52:56" ht="11.25" customHeight="1" x14ac:dyDescent="0.25">
      <c r="AZ951" s="412"/>
      <c r="BA951" s="412"/>
      <c r="BB951" s="412"/>
      <c r="BC951" s="411"/>
      <c r="BD951" s="411"/>
    </row>
    <row r="952" spans="52:56" ht="11.25" customHeight="1" x14ac:dyDescent="0.25">
      <c r="AZ952" s="412"/>
      <c r="BA952" s="412"/>
      <c r="BB952" s="412"/>
      <c r="BC952" s="411"/>
      <c r="BD952" s="411"/>
    </row>
    <row r="953" spans="52:56" ht="11.25" customHeight="1" x14ac:dyDescent="0.25">
      <c r="AZ953" s="412"/>
      <c r="BA953" s="412"/>
      <c r="BB953" s="412"/>
      <c r="BC953" s="411"/>
      <c r="BD953" s="411"/>
    </row>
    <row r="954" spans="52:56" ht="11.25" customHeight="1" x14ac:dyDescent="0.25">
      <c r="AZ954" s="412"/>
      <c r="BA954" s="412"/>
      <c r="BB954" s="412"/>
      <c r="BC954" s="411"/>
      <c r="BD954" s="411"/>
    </row>
    <row r="955" spans="52:56" ht="11.25" customHeight="1" x14ac:dyDescent="0.25">
      <c r="AZ955" s="412"/>
      <c r="BA955" s="412"/>
      <c r="BB955" s="412"/>
      <c r="BC955" s="411"/>
      <c r="BD955" s="411"/>
    </row>
    <row r="956" spans="52:56" ht="11.25" customHeight="1" x14ac:dyDescent="0.25">
      <c r="AZ956" s="412"/>
      <c r="BA956" s="412"/>
      <c r="BB956" s="412"/>
      <c r="BC956" s="411"/>
      <c r="BD956" s="411"/>
    </row>
    <row r="957" spans="52:56" ht="11.25" customHeight="1" x14ac:dyDescent="0.25">
      <c r="AZ957" s="412"/>
      <c r="BA957" s="412"/>
      <c r="BB957" s="412"/>
      <c r="BC957" s="411"/>
      <c r="BD957" s="411"/>
    </row>
    <row r="958" spans="52:56" ht="11.25" customHeight="1" x14ac:dyDescent="0.25">
      <c r="AZ958" s="412"/>
      <c r="BA958" s="412"/>
      <c r="BB958" s="412"/>
      <c r="BC958" s="411"/>
      <c r="BD958" s="411"/>
    </row>
    <row r="959" spans="52:56" ht="11.25" customHeight="1" x14ac:dyDescent="0.25">
      <c r="AZ959" s="412"/>
      <c r="BA959" s="412"/>
      <c r="BB959" s="412"/>
      <c r="BC959" s="411"/>
      <c r="BD959" s="411"/>
    </row>
    <row r="960" spans="52:56" ht="11.25" customHeight="1" x14ac:dyDescent="0.25">
      <c r="AZ960" s="412"/>
      <c r="BA960" s="412"/>
      <c r="BB960" s="412"/>
      <c r="BC960" s="411"/>
      <c r="BD960" s="411"/>
    </row>
    <row r="961" spans="52:56" ht="11.25" customHeight="1" x14ac:dyDescent="0.25">
      <c r="AZ961" s="412"/>
      <c r="BA961" s="412"/>
      <c r="BB961" s="412"/>
      <c r="BC961" s="411"/>
      <c r="BD961" s="411"/>
    </row>
    <row r="962" spans="52:56" ht="11.25" customHeight="1" x14ac:dyDescent="0.25">
      <c r="AZ962" s="412"/>
      <c r="BA962" s="412"/>
      <c r="BB962" s="412"/>
      <c r="BC962" s="411"/>
      <c r="BD962" s="411"/>
    </row>
    <row r="963" spans="52:56" ht="11.25" customHeight="1" x14ac:dyDescent="0.25">
      <c r="AZ963" s="412"/>
      <c r="BA963" s="412"/>
      <c r="BB963" s="412"/>
      <c r="BC963" s="411"/>
      <c r="BD963" s="411"/>
    </row>
    <row r="964" spans="52:56" ht="11.25" customHeight="1" x14ac:dyDescent="0.25">
      <c r="AZ964" s="412"/>
      <c r="BA964" s="412"/>
      <c r="BB964" s="412"/>
      <c r="BC964" s="411"/>
      <c r="BD964" s="411"/>
    </row>
    <row r="965" spans="52:56" ht="11.25" customHeight="1" x14ac:dyDescent="0.25">
      <c r="AZ965" s="412"/>
      <c r="BA965" s="412"/>
      <c r="BB965" s="412"/>
      <c r="BC965" s="411"/>
      <c r="BD965" s="411"/>
    </row>
    <row r="966" spans="52:56" ht="11.25" customHeight="1" x14ac:dyDescent="0.25">
      <c r="AZ966" s="412"/>
      <c r="BA966" s="412"/>
      <c r="BB966" s="412"/>
      <c r="BC966" s="411"/>
      <c r="BD966" s="411"/>
    </row>
    <row r="967" spans="52:56" ht="11.25" customHeight="1" x14ac:dyDescent="0.25">
      <c r="AZ967" s="412"/>
      <c r="BA967" s="412"/>
      <c r="BB967" s="412"/>
      <c r="BC967" s="411"/>
      <c r="BD967" s="411"/>
    </row>
    <row r="968" spans="52:56" ht="11.25" customHeight="1" x14ac:dyDescent="0.25">
      <c r="AZ968" s="412"/>
      <c r="BA968" s="412"/>
      <c r="BB968" s="412"/>
      <c r="BC968" s="411"/>
      <c r="BD968" s="411"/>
    </row>
    <row r="969" spans="52:56" ht="11.25" customHeight="1" x14ac:dyDescent="0.25">
      <c r="AZ969" s="412"/>
      <c r="BA969" s="412"/>
      <c r="BB969" s="412"/>
      <c r="BC969" s="411"/>
      <c r="BD969" s="411"/>
    </row>
    <row r="970" spans="52:56" ht="11.25" customHeight="1" x14ac:dyDescent="0.25">
      <c r="AZ970" s="412"/>
      <c r="BA970" s="412"/>
      <c r="BB970" s="412"/>
      <c r="BC970" s="411"/>
      <c r="BD970" s="411"/>
    </row>
    <row r="971" spans="52:56" ht="11.25" customHeight="1" x14ac:dyDescent="0.25">
      <c r="AZ971" s="412"/>
      <c r="BA971" s="412"/>
      <c r="BB971" s="412"/>
      <c r="BC971" s="411"/>
      <c r="BD971" s="411"/>
    </row>
    <row r="972" spans="52:56" ht="11.25" customHeight="1" x14ac:dyDescent="0.25">
      <c r="AZ972" s="412"/>
      <c r="BA972" s="412"/>
      <c r="BB972" s="412"/>
      <c r="BC972" s="411"/>
      <c r="BD972" s="411"/>
    </row>
    <row r="973" spans="52:56" ht="11.25" customHeight="1" x14ac:dyDescent="0.25">
      <c r="AZ973" s="412"/>
      <c r="BA973" s="412"/>
      <c r="BB973" s="412"/>
      <c r="BC973" s="411"/>
      <c r="BD973" s="411"/>
    </row>
    <row r="974" spans="52:56" ht="11.25" customHeight="1" x14ac:dyDescent="0.25">
      <c r="AZ974" s="412"/>
      <c r="BA974" s="412"/>
      <c r="BB974" s="412"/>
      <c r="BC974" s="411"/>
      <c r="BD974" s="411"/>
    </row>
    <row r="975" spans="52:56" ht="11.25" customHeight="1" x14ac:dyDescent="0.25">
      <c r="AZ975" s="412"/>
      <c r="BA975" s="412"/>
      <c r="BB975" s="412"/>
      <c r="BC975" s="411"/>
      <c r="BD975" s="411"/>
    </row>
    <row r="976" spans="52:56" ht="11.25" customHeight="1" x14ac:dyDescent="0.25">
      <c r="AZ976" s="412"/>
      <c r="BA976" s="412"/>
      <c r="BB976" s="412"/>
      <c r="BC976" s="411"/>
      <c r="BD976" s="411"/>
    </row>
    <row r="977" spans="52:56" ht="11.25" customHeight="1" x14ac:dyDescent="0.25">
      <c r="AZ977" s="412"/>
      <c r="BA977" s="412"/>
      <c r="BB977" s="412"/>
      <c r="BC977" s="411"/>
      <c r="BD977" s="411"/>
    </row>
    <row r="978" spans="52:56" ht="11.25" customHeight="1" x14ac:dyDescent="0.25">
      <c r="AZ978" s="412"/>
      <c r="BA978" s="412"/>
      <c r="BB978" s="412"/>
      <c r="BC978" s="411"/>
      <c r="BD978" s="411"/>
    </row>
    <row r="979" spans="52:56" ht="11.25" customHeight="1" x14ac:dyDescent="0.25">
      <c r="AZ979" s="412"/>
      <c r="BA979" s="412"/>
      <c r="BB979" s="412"/>
      <c r="BC979" s="411"/>
      <c r="BD979" s="411"/>
    </row>
    <row r="980" spans="52:56" ht="11.25" customHeight="1" x14ac:dyDescent="0.25">
      <c r="AZ980" s="412"/>
      <c r="BA980" s="412"/>
      <c r="BB980" s="412"/>
      <c r="BC980" s="411"/>
      <c r="BD980" s="411"/>
    </row>
    <row r="981" spans="52:56" ht="11.25" customHeight="1" x14ac:dyDescent="0.25">
      <c r="AZ981" s="412"/>
      <c r="BA981" s="412"/>
      <c r="BB981" s="412"/>
      <c r="BC981" s="411"/>
      <c r="BD981" s="411"/>
    </row>
    <row r="982" spans="52:56" ht="11.25" customHeight="1" x14ac:dyDescent="0.25">
      <c r="AZ982" s="412"/>
      <c r="BA982" s="412"/>
      <c r="BB982" s="412"/>
      <c r="BC982" s="411"/>
      <c r="BD982" s="411"/>
    </row>
    <row r="983" spans="52:56" ht="11.25" customHeight="1" x14ac:dyDescent="0.25">
      <c r="AZ983" s="412"/>
      <c r="BA983" s="412"/>
      <c r="BB983" s="412"/>
      <c r="BC983" s="411"/>
      <c r="BD983" s="411"/>
    </row>
    <row r="984" spans="52:56" ht="11.25" customHeight="1" x14ac:dyDescent="0.25">
      <c r="AZ984" s="412"/>
      <c r="BA984" s="412"/>
      <c r="BB984" s="412"/>
      <c r="BC984" s="411"/>
      <c r="BD984" s="411"/>
    </row>
    <row r="985" spans="52:56" ht="11.25" customHeight="1" x14ac:dyDescent="0.25">
      <c r="AZ985" s="412"/>
      <c r="BA985" s="412"/>
      <c r="BB985" s="412"/>
      <c r="BC985" s="411"/>
      <c r="BD985" s="411"/>
    </row>
    <row r="986" spans="52:56" ht="11.25" customHeight="1" x14ac:dyDescent="0.25">
      <c r="AZ986" s="412"/>
      <c r="BA986" s="412"/>
      <c r="BB986" s="412"/>
      <c r="BC986" s="411"/>
      <c r="BD986" s="411"/>
    </row>
    <row r="987" spans="52:56" ht="11.25" customHeight="1" x14ac:dyDescent="0.25">
      <c r="AZ987" s="412"/>
      <c r="BA987" s="412"/>
      <c r="BB987" s="412"/>
      <c r="BC987" s="411"/>
      <c r="BD987" s="411"/>
    </row>
    <row r="988" spans="52:56" ht="11.25" customHeight="1" x14ac:dyDescent="0.25">
      <c r="AZ988" s="412"/>
      <c r="BA988" s="412"/>
      <c r="BB988" s="412"/>
      <c r="BC988" s="411"/>
      <c r="BD988" s="411"/>
    </row>
    <row r="989" spans="52:56" ht="11.25" customHeight="1" x14ac:dyDescent="0.25">
      <c r="AZ989" s="412"/>
      <c r="BA989" s="412"/>
      <c r="BB989" s="412"/>
      <c r="BC989" s="411"/>
      <c r="BD989" s="411"/>
    </row>
    <row r="990" spans="52:56" ht="11.25" customHeight="1" x14ac:dyDescent="0.25">
      <c r="AZ990" s="412"/>
      <c r="BA990" s="412"/>
      <c r="BB990" s="412"/>
      <c r="BC990" s="411"/>
      <c r="BD990" s="411"/>
    </row>
    <row r="991" spans="52:56" ht="11.25" customHeight="1" x14ac:dyDescent="0.25">
      <c r="AZ991" s="412"/>
      <c r="BA991" s="412"/>
      <c r="BB991" s="412"/>
      <c r="BC991" s="411"/>
      <c r="BD991" s="411"/>
    </row>
    <row r="992" spans="52:56" ht="11.25" customHeight="1" x14ac:dyDescent="0.25">
      <c r="AZ992" s="412"/>
      <c r="BA992" s="412"/>
      <c r="BB992" s="412"/>
      <c r="BC992" s="411"/>
      <c r="BD992" s="411"/>
    </row>
    <row r="993" spans="52:56" ht="11.25" customHeight="1" x14ac:dyDescent="0.25">
      <c r="AZ993" s="412"/>
      <c r="BA993" s="412"/>
      <c r="BB993" s="412"/>
      <c r="BC993" s="411"/>
      <c r="BD993" s="411"/>
    </row>
    <row r="994" spans="52:56" ht="11.25" customHeight="1" x14ac:dyDescent="0.25">
      <c r="AZ994" s="412"/>
      <c r="BA994" s="412"/>
      <c r="BB994" s="412"/>
      <c r="BC994" s="411"/>
      <c r="BD994" s="411"/>
    </row>
    <row r="995" spans="52:56" ht="11.25" customHeight="1" x14ac:dyDescent="0.25">
      <c r="AZ995" s="412"/>
      <c r="BA995" s="412"/>
      <c r="BB995" s="412"/>
      <c r="BC995" s="411"/>
      <c r="BD995" s="411"/>
    </row>
    <row r="996" spans="52:56" ht="11.25" customHeight="1" x14ac:dyDescent="0.25">
      <c r="AZ996" s="412"/>
      <c r="BA996" s="412"/>
      <c r="BB996" s="412"/>
      <c r="BC996" s="411"/>
      <c r="BD996" s="411"/>
    </row>
    <row r="997" spans="52:56" ht="11.25" customHeight="1" x14ac:dyDescent="0.25">
      <c r="AZ997" s="412"/>
      <c r="BA997" s="412"/>
      <c r="BB997" s="412"/>
      <c r="BC997" s="411"/>
      <c r="BD997" s="411"/>
    </row>
    <row r="998" spans="52:56" ht="11.25" customHeight="1" x14ac:dyDescent="0.25">
      <c r="AZ998" s="412"/>
      <c r="BA998" s="412"/>
      <c r="BB998" s="412"/>
      <c r="BC998" s="411"/>
      <c r="BD998" s="411"/>
    </row>
    <row r="999" spans="52:56" ht="11.25" customHeight="1" x14ac:dyDescent="0.25">
      <c r="AZ999" s="412"/>
      <c r="BA999" s="412"/>
      <c r="BB999" s="412"/>
      <c r="BC999" s="411"/>
      <c r="BD999" s="411"/>
    </row>
    <row r="1000" spans="52:56" ht="11.25" customHeight="1" x14ac:dyDescent="0.25">
      <c r="AZ1000" s="412"/>
      <c r="BA1000" s="412"/>
      <c r="BB1000" s="412"/>
      <c r="BC1000" s="411"/>
      <c r="BD1000" s="411"/>
    </row>
    <row r="1001" spans="52:56" ht="11.25" customHeight="1" x14ac:dyDescent="0.25">
      <c r="AZ1001" s="412"/>
      <c r="BA1001" s="412"/>
      <c r="BB1001" s="412"/>
      <c r="BC1001" s="411"/>
      <c r="BD1001" s="411"/>
    </row>
    <row r="1002" spans="52:56" ht="11.25" customHeight="1" x14ac:dyDescent="0.25">
      <c r="AZ1002" s="412"/>
      <c r="BA1002" s="412"/>
      <c r="BB1002" s="412"/>
      <c r="BC1002" s="411"/>
      <c r="BD1002" s="411"/>
    </row>
    <row r="1003" spans="52:56" ht="11.25" customHeight="1" x14ac:dyDescent="0.25">
      <c r="AZ1003" s="412"/>
      <c r="BA1003" s="412"/>
      <c r="BB1003" s="412"/>
      <c r="BC1003" s="411"/>
      <c r="BD1003" s="411"/>
    </row>
    <row r="1004" spans="52:56" ht="11.25" customHeight="1" x14ac:dyDescent="0.25">
      <c r="AZ1004" s="412"/>
      <c r="BA1004" s="412"/>
      <c r="BB1004" s="412"/>
      <c r="BC1004" s="411"/>
      <c r="BD1004" s="411"/>
    </row>
    <row r="1005" spans="52:56" ht="11.25" customHeight="1" x14ac:dyDescent="0.25">
      <c r="AZ1005" s="412"/>
      <c r="BA1005" s="412"/>
      <c r="BB1005" s="412"/>
      <c r="BC1005" s="411"/>
      <c r="BD1005" s="411"/>
    </row>
    <row r="1006" spans="52:56" ht="11.25" customHeight="1" x14ac:dyDescent="0.25">
      <c r="AZ1006" s="412"/>
      <c r="BA1006" s="412"/>
      <c r="BB1006" s="412"/>
      <c r="BC1006" s="411"/>
      <c r="BD1006" s="411"/>
    </row>
    <row r="1007" spans="52:56" ht="11.25" customHeight="1" x14ac:dyDescent="0.25">
      <c r="AZ1007" s="412"/>
      <c r="BA1007" s="412"/>
      <c r="BB1007" s="412"/>
      <c r="BC1007" s="411"/>
      <c r="BD1007" s="411"/>
    </row>
    <row r="1008" spans="52:56" ht="11.25" customHeight="1" x14ac:dyDescent="0.25">
      <c r="AZ1008" s="412"/>
      <c r="BA1008" s="412"/>
      <c r="BB1008" s="412"/>
      <c r="BC1008" s="411"/>
      <c r="BD1008" s="411"/>
    </row>
    <row r="1009" spans="52:56" ht="11.25" customHeight="1" x14ac:dyDescent="0.25">
      <c r="AZ1009" s="412"/>
      <c r="BA1009" s="412"/>
      <c r="BB1009" s="412"/>
      <c r="BC1009" s="411"/>
      <c r="BD1009" s="411"/>
    </row>
    <row r="1010" spans="52:56" ht="11.25" customHeight="1" x14ac:dyDescent="0.25">
      <c r="AZ1010" s="412"/>
      <c r="BA1010" s="412"/>
      <c r="BB1010" s="412"/>
      <c r="BC1010" s="411"/>
      <c r="BD1010" s="411"/>
    </row>
    <row r="1011" spans="52:56" ht="11.25" customHeight="1" x14ac:dyDescent="0.25">
      <c r="AZ1011" s="412"/>
      <c r="BA1011" s="412"/>
      <c r="BB1011" s="412"/>
      <c r="BC1011" s="411"/>
      <c r="BD1011" s="411"/>
    </row>
    <row r="1012" spans="52:56" ht="11.25" customHeight="1" x14ac:dyDescent="0.25">
      <c r="AZ1012" s="412"/>
      <c r="BA1012" s="412"/>
      <c r="BB1012" s="412"/>
      <c r="BC1012" s="411"/>
      <c r="BD1012" s="411"/>
    </row>
    <row r="1013" spans="52:56" ht="11.25" customHeight="1" x14ac:dyDescent="0.25">
      <c r="AZ1013" s="412"/>
      <c r="BA1013" s="412"/>
      <c r="BB1013" s="412"/>
      <c r="BC1013" s="411"/>
      <c r="BD1013" s="411"/>
    </row>
    <row r="1014" spans="52:56" ht="11.25" customHeight="1" x14ac:dyDescent="0.25">
      <c r="AZ1014" s="412"/>
      <c r="BA1014" s="412"/>
      <c r="BB1014" s="412"/>
      <c r="BC1014" s="411"/>
      <c r="BD1014" s="411"/>
    </row>
    <row r="1015" spans="52:56" ht="11.25" customHeight="1" x14ac:dyDescent="0.25">
      <c r="AZ1015" s="412"/>
      <c r="BA1015" s="412"/>
      <c r="BB1015" s="412"/>
      <c r="BC1015" s="411"/>
      <c r="BD1015" s="411"/>
    </row>
    <row r="1016" spans="52:56" ht="11.25" customHeight="1" x14ac:dyDescent="0.25">
      <c r="AZ1016" s="412"/>
      <c r="BA1016" s="412"/>
      <c r="BB1016" s="412"/>
      <c r="BC1016" s="411"/>
      <c r="BD1016" s="411"/>
    </row>
    <row r="1017" spans="52:56" ht="11.25" customHeight="1" x14ac:dyDescent="0.25">
      <c r="AZ1017" s="412"/>
      <c r="BA1017" s="412"/>
      <c r="BB1017" s="412"/>
      <c r="BC1017" s="411"/>
      <c r="BD1017" s="411"/>
    </row>
    <row r="1018" spans="52:56" ht="11.25" customHeight="1" x14ac:dyDescent="0.25">
      <c r="AZ1018" s="412"/>
      <c r="BA1018" s="412"/>
      <c r="BB1018" s="412"/>
      <c r="BC1018" s="411"/>
      <c r="BD1018" s="411"/>
    </row>
    <row r="1019" spans="52:56" ht="11.25" customHeight="1" x14ac:dyDescent="0.25">
      <c r="AZ1019" s="412"/>
      <c r="BA1019" s="412"/>
      <c r="BB1019" s="412"/>
      <c r="BC1019" s="411"/>
      <c r="BD1019" s="411"/>
    </row>
    <row r="1020" spans="52:56" ht="11.25" customHeight="1" x14ac:dyDescent="0.25">
      <c r="AZ1020" s="412"/>
      <c r="BA1020" s="412"/>
      <c r="BB1020" s="412"/>
      <c r="BC1020" s="411"/>
      <c r="BD1020" s="411"/>
    </row>
    <row r="1021" spans="52:56" ht="11.25" customHeight="1" x14ac:dyDescent="0.25">
      <c r="AZ1021" s="412"/>
      <c r="BA1021" s="412"/>
      <c r="BB1021" s="412"/>
      <c r="BC1021" s="411"/>
      <c r="BD1021" s="411"/>
    </row>
    <row r="1022" spans="52:56" ht="11.25" customHeight="1" x14ac:dyDescent="0.25">
      <c r="AZ1022" s="412"/>
      <c r="BA1022" s="412"/>
      <c r="BB1022" s="412"/>
      <c r="BC1022" s="411"/>
      <c r="BD1022" s="411"/>
    </row>
    <row r="1023" spans="52:56" ht="11.25" customHeight="1" x14ac:dyDescent="0.25">
      <c r="AZ1023" s="412"/>
      <c r="BA1023" s="412"/>
      <c r="BB1023" s="412"/>
      <c r="BC1023" s="411"/>
      <c r="BD1023" s="411"/>
    </row>
    <row r="1024" spans="52:56" ht="11.25" customHeight="1" x14ac:dyDescent="0.25">
      <c r="AZ1024" s="412"/>
      <c r="BA1024" s="412"/>
      <c r="BB1024" s="412"/>
      <c r="BC1024" s="411"/>
      <c r="BD1024" s="411"/>
    </row>
    <row r="1025" spans="52:56" ht="11.25" customHeight="1" x14ac:dyDescent="0.25">
      <c r="AZ1025" s="412"/>
      <c r="BA1025" s="412"/>
      <c r="BB1025" s="412"/>
      <c r="BC1025" s="411"/>
      <c r="BD1025" s="411"/>
    </row>
    <row r="1026" spans="52:56" ht="11.25" customHeight="1" x14ac:dyDescent="0.25">
      <c r="AZ1026" s="412"/>
      <c r="BA1026" s="412"/>
      <c r="BB1026" s="412"/>
      <c r="BC1026" s="411"/>
      <c r="BD1026" s="411"/>
    </row>
    <row r="1027" spans="52:56" ht="11.25" customHeight="1" x14ac:dyDescent="0.25">
      <c r="AZ1027" s="412"/>
      <c r="BA1027" s="412"/>
      <c r="BB1027" s="412"/>
      <c r="BC1027" s="411"/>
      <c r="BD1027" s="411"/>
    </row>
    <row r="1028" spans="52:56" ht="11.25" customHeight="1" x14ac:dyDescent="0.25">
      <c r="AZ1028" s="412"/>
      <c r="BA1028" s="412"/>
      <c r="BB1028" s="412"/>
      <c r="BC1028" s="411"/>
      <c r="BD1028" s="411"/>
    </row>
    <row r="1029" spans="52:56" ht="11.25" customHeight="1" x14ac:dyDescent="0.25">
      <c r="AZ1029" s="412"/>
      <c r="BA1029" s="412"/>
      <c r="BB1029" s="412"/>
      <c r="BC1029" s="411"/>
      <c r="BD1029" s="411"/>
    </row>
    <row r="1030" spans="52:56" ht="11.25" customHeight="1" x14ac:dyDescent="0.25">
      <c r="AZ1030" s="412"/>
      <c r="BA1030" s="412"/>
      <c r="BB1030" s="412"/>
      <c r="BC1030" s="411"/>
      <c r="BD1030" s="411"/>
    </row>
    <row r="1031" spans="52:56" ht="11.25" customHeight="1" x14ac:dyDescent="0.25">
      <c r="AZ1031" s="412"/>
      <c r="BA1031" s="412"/>
      <c r="BB1031" s="412"/>
      <c r="BC1031" s="411"/>
      <c r="BD1031" s="411"/>
    </row>
    <row r="1032" spans="52:56" ht="11.25" customHeight="1" x14ac:dyDescent="0.25">
      <c r="AZ1032" s="412"/>
      <c r="BA1032" s="412"/>
      <c r="BB1032" s="412"/>
      <c r="BC1032" s="411"/>
      <c r="BD1032" s="411"/>
    </row>
    <row r="1033" spans="52:56" ht="11.25" customHeight="1" x14ac:dyDescent="0.25">
      <c r="AZ1033" s="412"/>
      <c r="BA1033" s="412"/>
      <c r="BB1033" s="412"/>
      <c r="BC1033" s="411"/>
      <c r="BD1033" s="411"/>
    </row>
    <row r="1034" spans="52:56" ht="11.25" customHeight="1" x14ac:dyDescent="0.25">
      <c r="AZ1034" s="412"/>
      <c r="BA1034" s="412"/>
      <c r="BB1034" s="412"/>
      <c r="BC1034" s="411"/>
      <c r="BD1034" s="411"/>
    </row>
    <row r="1035" spans="52:56" ht="11.25" customHeight="1" x14ac:dyDescent="0.25">
      <c r="AZ1035" s="412"/>
      <c r="BA1035" s="412"/>
      <c r="BB1035" s="412"/>
      <c r="BC1035" s="411"/>
      <c r="BD1035" s="411"/>
    </row>
    <row r="1036" spans="52:56" ht="11.25" customHeight="1" x14ac:dyDescent="0.25">
      <c r="AZ1036" s="412"/>
      <c r="BA1036" s="412"/>
      <c r="BB1036" s="412"/>
      <c r="BC1036" s="411"/>
      <c r="BD1036" s="411"/>
    </row>
    <row r="1037" spans="52:56" ht="11.25" customHeight="1" x14ac:dyDescent="0.25">
      <c r="AZ1037" s="412"/>
      <c r="BA1037" s="412"/>
      <c r="BB1037" s="412"/>
      <c r="BC1037" s="411"/>
      <c r="BD1037" s="411"/>
    </row>
    <row r="1038" spans="52:56" ht="11.25" customHeight="1" x14ac:dyDescent="0.25">
      <c r="AZ1038" s="412"/>
      <c r="BA1038" s="412"/>
      <c r="BB1038" s="412"/>
      <c r="BC1038" s="411"/>
      <c r="BD1038" s="411"/>
    </row>
    <row r="1039" spans="52:56" ht="11.25" customHeight="1" x14ac:dyDescent="0.25">
      <c r="AZ1039" s="412"/>
      <c r="BA1039" s="412"/>
      <c r="BB1039" s="412"/>
      <c r="BC1039" s="411"/>
      <c r="BD1039" s="411"/>
    </row>
    <row r="1040" spans="52:56" ht="11.25" customHeight="1" x14ac:dyDescent="0.25">
      <c r="AZ1040" s="412"/>
      <c r="BA1040" s="412"/>
      <c r="BB1040" s="412"/>
      <c r="BC1040" s="411"/>
      <c r="BD1040" s="411"/>
    </row>
    <row r="1041" spans="52:56" ht="11.25" customHeight="1" x14ac:dyDescent="0.25">
      <c r="AZ1041" s="412"/>
      <c r="BA1041" s="412"/>
      <c r="BB1041" s="412"/>
      <c r="BC1041" s="411"/>
      <c r="BD1041" s="411"/>
    </row>
    <row r="1042" spans="52:56" ht="11.25" customHeight="1" x14ac:dyDescent="0.25">
      <c r="AZ1042" s="412"/>
      <c r="BA1042" s="412"/>
      <c r="BB1042" s="412"/>
      <c r="BC1042" s="411"/>
      <c r="BD1042" s="411"/>
    </row>
    <row r="1043" spans="52:56" ht="11.25" customHeight="1" x14ac:dyDescent="0.25">
      <c r="AZ1043" s="412"/>
      <c r="BA1043" s="412"/>
      <c r="BB1043" s="412"/>
      <c r="BC1043" s="411"/>
      <c r="BD1043" s="411"/>
    </row>
    <row r="1044" spans="52:56" ht="11.25" customHeight="1" x14ac:dyDescent="0.25">
      <c r="AZ1044" s="412"/>
      <c r="BA1044" s="412"/>
      <c r="BB1044" s="412"/>
      <c r="BC1044" s="411"/>
      <c r="BD1044" s="411"/>
    </row>
    <row r="1045" spans="52:56" ht="11.25" customHeight="1" x14ac:dyDescent="0.25">
      <c r="AZ1045" s="412"/>
      <c r="BA1045" s="412"/>
      <c r="BB1045" s="412"/>
      <c r="BC1045" s="411"/>
      <c r="BD1045" s="411"/>
    </row>
    <row r="1046" spans="52:56" ht="11.25" customHeight="1" x14ac:dyDescent="0.25">
      <c r="AZ1046" s="412"/>
      <c r="BA1046" s="412"/>
      <c r="BB1046" s="412"/>
      <c r="BC1046" s="411"/>
      <c r="BD1046" s="411"/>
    </row>
    <row r="1047" spans="52:56" ht="11.25" customHeight="1" x14ac:dyDescent="0.25">
      <c r="AZ1047" s="412"/>
      <c r="BA1047" s="412"/>
      <c r="BB1047" s="412"/>
      <c r="BC1047" s="411"/>
      <c r="BD1047" s="411"/>
    </row>
    <row r="1048" spans="52:56" ht="11.25" customHeight="1" x14ac:dyDescent="0.25">
      <c r="AZ1048" s="412"/>
      <c r="BA1048" s="412"/>
      <c r="BB1048" s="412"/>
      <c r="BC1048" s="411"/>
      <c r="BD1048" s="411"/>
    </row>
    <row r="1049" spans="52:56" ht="11.25" customHeight="1" x14ac:dyDescent="0.25">
      <c r="AZ1049" s="412"/>
      <c r="BA1049" s="412"/>
      <c r="BB1049" s="412"/>
      <c r="BC1049" s="411"/>
      <c r="BD1049" s="411"/>
    </row>
    <row r="1050" spans="52:56" ht="11.25" customHeight="1" x14ac:dyDescent="0.25">
      <c r="AZ1050" s="412"/>
      <c r="BA1050" s="412"/>
      <c r="BB1050" s="412"/>
      <c r="BC1050" s="411"/>
      <c r="BD1050" s="411"/>
    </row>
    <row r="1051" spans="52:56" ht="11.25" customHeight="1" x14ac:dyDescent="0.25">
      <c r="AZ1051" s="412"/>
      <c r="BA1051" s="412"/>
      <c r="BB1051" s="412"/>
      <c r="BC1051" s="411"/>
      <c r="BD1051" s="411"/>
    </row>
    <row r="1052" spans="52:56" ht="11.25" customHeight="1" x14ac:dyDescent="0.25">
      <c r="AZ1052" s="412"/>
      <c r="BA1052" s="412"/>
      <c r="BB1052" s="412"/>
      <c r="BC1052" s="411"/>
      <c r="BD1052" s="411"/>
    </row>
    <row r="1053" spans="52:56" ht="11.25" customHeight="1" x14ac:dyDescent="0.25">
      <c r="AZ1053" s="412"/>
      <c r="BA1053" s="412"/>
      <c r="BB1053" s="412"/>
      <c r="BC1053" s="411"/>
      <c r="BD1053" s="411"/>
    </row>
    <row r="1054" spans="52:56" ht="11.25" customHeight="1" x14ac:dyDescent="0.25">
      <c r="AZ1054" s="412"/>
      <c r="BA1054" s="412"/>
      <c r="BB1054" s="412"/>
      <c r="BC1054" s="411"/>
      <c r="BD1054" s="411"/>
    </row>
    <row r="1055" spans="52:56" ht="11.25" customHeight="1" x14ac:dyDescent="0.25">
      <c r="AZ1055" s="412"/>
      <c r="BA1055" s="412"/>
      <c r="BB1055" s="412"/>
      <c r="BC1055" s="411"/>
      <c r="BD1055" s="411"/>
    </row>
    <row r="1056" spans="52:56" ht="11.25" customHeight="1" x14ac:dyDescent="0.25">
      <c r="AZ1056" s="412"/>
      <c r="BA1056" s="412"/>
      <c r="BB1056" s="412"/>
      <c r="BC1056" s="411"/>
      <c r="BD1056" s="411"/>
    </row>
    <row r="1057" spans="52:56" ht="11.25" customHeight="1" x14ac:dyDescent="0.25">
      <c r="AZ1057" s="412"/>
      <c r="BA1057" s="412"/>
      <c r="BB1057" s="412"/>
      <c r="BC1057" s="411"/>
      <c r="BD1057" s="411"/>
    </row>
    <row r="1058" spans="52:56" ht="11.25" customHeight="1" x14ac:dyDescent="0.25">
      <c r="AZ1058" s="412"/>
      <c r="BA1058" s="412"/>
      <c r="BB1058" s="412"/>
      <c r="BC1058" s="411"/>
      <c r="BD1058" s="411"/>
    </row>
    <row r="1059" spans="52:56" ht="11.25" customHeight="1" x14ac:dyDescent="0.25">
      <c r="AZ1059" s="412"/>
      <c r="BA1059" s="412"/>
      <c r="BB1059" s="412"/>
      <c r="BC1059" s="411"/>
      <c r="BD1059" s="411"/>
    </row>
    <row r="1060" spans="52:56" ht="11.25" customHeight="1" x14ac:dyDescent="0.25">
      <c r="AZ1060" s="412"/>
      <c r="BA1060" s="412"/>
      <c r="BB1060" s="412"/>
      <c r="BC1060" s="411"/>
      <c r="BD1060" s="411"/>
    </row>
    <row r="1061" spans="52:56" ht="11.25" customHeight="1" x14ac:dyDescent="0.25">
      <c r="AZ1061" s="412"/>
      <c r="BA1061" s="412"/>
      <c r="BB1061" s="412"/>
      <c r="BC1061" s="411"/>
      <c r="BD1061" s="411"/>
    </row>
    <row r="1062" spans="52:56" ht="11.25" customHeight="1" x14ac:dyDescent="0.25">
      <c r="AZ1062" s="412"/>
      <c r="BA1062" s="412"/>
      <c r="BB1062" s="412"/>
      <c r="BC1062" s="411"/>
      <c r="BD1062" s="411"/>
    </row>
    <row r="1063" spans="52:56" ht="11.25" customHeight="1" x14ac:dyDescent="0.25">
      <c r="AZ1063" s="412"/>
      <c r="BA1063" s="412"/>
      <c r="BB1063" s="412"/>
      <c r="BC1063" s="411"/>
      <c r="BD1063" s="411"/>
    </row>
    <row r="1064" spans="52:56" ht="11.25" customHeight="1" x14ac:dyDescent="0.25">
      <c r="AZ1064" s="412"/>
      <c r="BA1064" s="412"/>
      <c r="BB1064" s="412"/>
      <c r="BC1064" s="411"/>
      <c r="BD1064" s="411"/>
    </row>
    <row r="1065" spans="52:56" ht="11.25" customHeight="1" x14ac:dyDescent="0.25">
      <c r="AZ1065" s="412"/>
      <c r="BA1065" s="412"/>
      <c r="BB1065" s="412"/>
      <c r="BC1065" s="411"/>
      <c r="BD1065" s="411"/>
    </row>
    <row r="1066" spans="52:56" ht="11.25" customHeight="1" x14ac:dyDescent="0.25">
      <c r="AZ1066" s="412"/>
      <c r="BA1066" s="412"/>
      <c r="BB1066" s="412"/>
      <c r="BC1066" s="411"/>
      <c r="BD1066" s="411"/>
    </row>
    <row r="1067" spans="52:56" ht="11.25" customHeight="1" x14ac:dyDescent="0.25">
      <c r="AZ1067" s="412"/>
      <c r="BA1067" s="412"/>
      <c r="BB1067" s="412"/>
      <c r="BC1067" s="411"/>
      <c r="BD1067" s="411"/>
    </row>
    <row r="1068" spans="52:56" ht="11.25" customHeight="1" x14ac:dyDescent="0.25">
      <c r="AZ1068" s="412"/>
      <c r="BA1068" s="412"/>
      <c r="BB1068" s="412"/>
      <c r="BC1068" s="411"/>
      <c r="BD1068" s="411"/>
    </row>
    <row r="1069" spans="52:56" ht="11.25" customHeight="1" x14ac:dyDescent="0.25">
      <c r="AZ1069" s="412"/>
      <c r="BA1069" s="412"/>
      <c r="BB1069" s="412"/>
      <c r="BC1069" s="411"/>
      <c r="BD1069" s="411"/>
    </row>
    <row r="1070" spans="52:56" ht="11.25" customHeight="1" x14ac:dyDescent="0.25">
      <c r="AZ1070" s="412"/>
      <c r="BA1070" s="412"/>
      <c r="BB1070" s="412"/>
      <c r="BC1070" s="411"/>
      <c r="BD1070" s="411"/>
    </row>
    <row r="1071" spans="52:56" ht="11.25" customHeight="1" x14ac:dyDescent="0.25">
      <c r="AZ1071" s="412"/>
      <c r="BA1071" s="412"/>
      <c r="BB1071" s="412"/>
      <c r="BC1071" s="411"/>
      <c r="BD1071" s="411"/>
    </row>
    <row r="1072" spans="52:56" ht="11.25" customHeight="1" x14ac:dyDescent="0.25">
      <c r="AZ1072" s="412"/>
      <c r="BA1072" s="412"/>
      <c r="BB1072" s="412"/>
      <c r="BC1072" s="411"/>
      <c r="BD1072" s="411"/>
    </row>
    <row r="1073" spans="52:56" ht="11.25" customHeight="1" x14ac:dyDescent="0.25">
      <c r="AZ1073" s="412"/>
      <c r="BA1073" s="412"/>
      <c r="BB1073" s="412"/>
      <c r="BC1073" s="411"/>
      <c r="BD1073" s="411"/>
    </row>
    <row r="1074" spans="52:56" ht="11.25" customHeight="1" x14ac:dyDescent="0.25">
      <c r="AZ1074" s="412"/>
      <c r="BA1074" s="412"/>
      <c r="BB1074" s="412"/>
      <c r="BC1074" s="411"/>
      <c r="BD1074" s="411"/>
    </row>
    <row r="1075" spans="52:56" ht="11.25" customHeight="1" x14ac:dyDescent="0.25">
      <c r="AZ1075" s="412"/>
      <c r="BA1075" s="412"/>
      <c r="BB1075" s="412"/>
      <c r="BC1075" s="411"/>
      <c r="BD1075" s="411"/>
    </row>
    <row r="1076" spans="52:56" ht="11.25" customHeight="1" x14ac:dyDescent="0.25">
      <c r="AZ1076" s="412"/>
      <c r="BA1076" s="412"/>
      <c r="BB1076" s="412"/>
      <c r="BC1076" s="411"/>
      <c r="BD1076" s="411"/>
    </row>
    <row r="1077" spans="52:56" ht="11.25" customHeight="1" x14ac:dyDescent="0.25">
      <c r="AZ1077" s="412"/>
      <c r="BA1077" s="412"/>
      <c r="BB1077" s="412"/>
      <c r="BC1077" s="411"/>
      <c r="BD1077" s="411"/>
    </row>
    <row r="1078" spans="52:56" ht="11.25" customHeight="1" x14ac:dyDescent="0.25">
      <c r="AZ1078" s="412"/>
      <c r="BA1078" s="412"/>
      <c r="BB1078" s="412"/>
      <c r="BC1078" s="411"/>
      <c r="BD1078" s="411"/>
    </row>
    <row r="1079" spans="52:56" ht="11.25" customHeight="1" x14ac:dyDescent="0.25">
      <c r="AZ1079" s="412"/>
      <c r="BA1079" s="412"/>
      <c r="BB1079" s="412"/>
      <c r="BC1079" s="411"/>
      <c r="BD1079" s="411"/>
    </row>
    <row r="1080" spans="52:56" ht="11.25" customHeight="1" x14ac:dyDescent="0.25">
      <c r="AZ1080" s="412"/>
      <c r="BA1080" s="412"/>
      <c r="BB1080" s="412"/>
      <c r="BC1080" s="411"/>
      <c r="BD1080" s="411"/>
    </row>
    <row r="1081" spans="52:56" ht="11.25" customHeight="1" x14ac:dyDescent="0.25">
      <c r="AZ1081" s="412"/>
      <c r="BA1081" s="412"/>
      <c r="BB1081" s="412"/>
      <c r="BC1081" s="411"/>
      <c r="BD1081" s="411"/>
    </row>
    <row r="1082" spans="52:56" ht="11.25" customHeight="1" x14ac:dyDescent="0.25">
      <c r="AZ1082" s="412"/>
      <c r="BA1082" s="412"/>
      <c r="BB1082" s="412"/>
      <c r="BC1082" s="411"/>
      <c r="BD1082" s="411"/>
    </row>
    <row r="1083" spans="52:56" ht="11.25" customHeight="1" x14ac:dyDescent="0.25">
      <c r="AZ1083" s="412"/>
      <c r="BA1083" s="412"/>
      <c r="BB1083" s="412"/>
      <c r="BC1083" s="411"/>
      <c r="BD1083" s="411"/>
    </row>
    <row r="1084" spans="52:56" ht="11.25" customHeight="1" x14ac:dyDescent="0.25">
      <c r="AZ1084" s="412"/>
      <c r="BA1084" s="412"/>
      <c r="BB1084" s="412"/>
      <c r="BC1084" s="411"/>
      <c r="BD1084" s="411"/>
    </row>
    <row r="1085" spans="52:56" ht="11.25" customHeight="1" x14ac:dyDescent="0.25">
      <c r="AZ1085" s="412"/>
      <c r="BA1085" s="412"/>
      <c r="BB1085" s="412"/>
      <c r="BC1085" s="411"/>
      <c r="BD1085" s="411"/>
    </row>
    <row r="1086" spans="52:56" ht="11.25" customHeight="1" x14ac:dyDescent="0.25">
      <c r="AZ1086" s="412"/>
      <c r="BA1086" s="412"/>
      <c r="BB1086" s="412"/>
      <c r="BC1086" s="411"/>
      <c r="BD1086" s="411"/>
    </row>
    <row r="1087" spans="52:56" ht="11.25" customHeight="1" x14ac:dyDescent="0.25">
      <c r="AZ1087" s="412"/>
      <c r="BA1087" s="412"/>
      <c r="BB1087" s="412"/>
      <c r="BC1087" s="411"/>
      <c r="BD1087" s="411"/>
    </row>
    <row r="1088" spans="52:56" ht="11.25" customHeight="1" x14ac:dyDescent="0.25">
      <c r="AZ1088" s="412"/>
      <c r="BA1088" s="412"/>
      <c r="BB1088" s="412"/>
      <c r="BC1088" s="411"/>
      <c r="BD1088" s="411"/>
    </row>
    <row r="1089" spans="52:56" ht="11.25" customHeight="1" x14ac:dyDescent="0.25">
      <c r="AZ1089" s="412"/>
      <c r="BA1089" s="412"/>
      <c r="BB1089" s="412"/>
      <c r="BC1089" s="411"/>
      <c r="BD1089" s="411"/>
    </row>
    <row r="1090" spans="52:56" ht="11.25" customHeight="1" x14ac:dyDescent="0.25">
      <c r="AZ1090" s="412"/>
      <c r="BA1090" s="412"/>
      <c r="BB1090" s="412"/>
      <c r="BC1090" s="411"/>
      <c r="BD1090" s="411"/>
    </row>
    <row r="1091" spans="52:56" ht="11.25" customHeight="1" x14ac:dyDescent="0.25">
      <c r="AZ1091" s="412"/>
      <c r="BA1091" s="412"/>
      <c r="BB1091" s="412"/>
      <c r="BC1091" s="411"/>
      <c r="BD1091" s="411"/>
    </row>
    <row r="1092" spans="52:56" ht="11.25" customHeight="1" x14ac:dyDescent="0.25">
      <c r="AZ1092" s="412"/>
      <c r="BA1092" s="412"/>
      <c r="BB1092" s="412"/>
      <c r="BC1092" s="411"/>
      <c r="BD1092" s="411"/>
    </row>
    <row r="1093" spans="52:56" ht="11.25" customHeight="1" x14ac:dyDescent="0.25">
      <c r="AZ1093" s="412"/>
      <c r="BA1093" s="412"/>
      <c r="BB1093" s="412"/>
      <c r="BC1093" s="411"/>
      <c r="BD1093" s="411"/>
    </row>
    <row r="1094" spans="52:56" ht="11.25" customHeight="1" x14ac:dyDescent="0.25">
      <c r="AZ1094" s="412"/>
      <c r="BA1094" s="412"/>
      <c r="BB1094" s="412"/>
      <c r="BC1094" s="411"/>
      <c r="BD1094" s="411"/>
    </row>
    <row r="1095" spans="52:56" ht="11.25" customHeight="1" x14ac:dyDescent="0.25">
      <c r="AZ1095" s="412"/>
      <c r="BA1095" s="412"/>
      <c r="BB1095" s="412"/>
      <c r="BC1095" s="411"/>
      <c r="BD1095" s="411"/>
    </row>
    <row r="1096" spans="52:56" ht="11.25" customHeight="1" x14ac:dyDescent="0.25">
      <c r="AZ1096" s="412"/>
      <c r="BA1096" s="412"/>
      <c r="BB1096" s="412"/>
      <c r="BC1096" s="411"/>
      <c r="BD1096" s="411"/>
    </row>
    <row r="1097" spans="52:56" ht="11.25" customHeight="1" x14ac:dyDescent="0.25">
      <c r="AZ1097" s="412"/>
      <c r="BA1097" s="412"/>
      <c r="BB1097" s="412"/>
      <c r="BC1097" s="411"/>
      <c r="BD1097" s="411"/>
    </row>
    <row r="1098" spans="52:56" ht="11.25" customHeight="1" x14ac:dyDescent="0.25">
      <c r="AZ1098" s="412"/>
      <c r="BA1098" s="412"/>
      <c r="BB1098" s="412"/>
      <c r="BC1098" s="411"/>
      <c r="BD1098" s="411"/>
    </row>
    <row r="1099" spans="52:56" ht="11.25" customHeight="1" x14ac:dyDescent="0.25">
      <c r="AZ1099" s="412"/>
      <c r="BA1099" s="412"/>
      <c r="BB1099" s="412"/>
      <c r="BC1099" s="411"/>
      <c r="BD1099" s="411"/>
    </row>
    <row r="1100" spans="52:56" ht="11.25" customHeight="1" x14ac:dyDescent="0.25">
      <c r="AZ1100" s="412"/>
      <c r="BA1100" s="412"/>
      <c r="BB1100" s="412"/>
      <c r="BC1100" s="411"/>
      <c r="BD1100" s="411"/>
    </row>
    <row r="1101" spans="52:56" ht="11.25" customHeight="1" x14ac:dyDescent="0.25">
      <c r="AZ1101" s="412"/>
      <c r="BA1101" s="412"/>
      <c r="BB1101" s="412"/>
      <c r="BC1101" s="411"/>
      <c r="BD1101" s="411"/>
    </row>
    <row r="1102" spans="52:56" ht="11.25" customHeight="1" x14ac:dyDescent="0.25">
      <c r="AZ1102" s="412"/>
      <c r="BA1102" s="412"/>
      <c r="BB1102" s="412"/>
      <c r="BC1102" s="411"/>
      <c r="BD1102" s="411"/>
    </row>
    <row r="1103" spans="52:56" ht="11.25" customHeight="1" x14ac:dyDescent="0.25">
      <c r="AZ1103" s="412"/>
      <c r="BA1103" s="412"/>
      <c r="BB1103" s="412"/>
      <c r="BC1103" s="411"/>
      <c r="BD1103" s="411"/>
    </row>
    <row r="1104" spans="52:56" ht="11.25" customHeight="1" x14ac:dyDescent="0.25">
      <c r="AZ1104" s="412"/>
      <c r="BA1104" s="412"/>
      <c r="BB1104" s="412"/>
      <c r="BC1104" s="411"/>
      <c r="BD1104" s="411"/>
    </row>
    <row r="1105" spans="52:56" ht="11.25" customHeight="1" x14ac:dyDescent="0.25">
      <c r="AZ1105" s="412"/>
      <c r="BA1105" s="412"/>
      <c r="BB1105" s="412"/>
      <c r="BC1105" s="411"/>
      <c r="BD1105" s="411"/>
    </row>
    <row r="1106" spans="52:56" ht="11.25" customHeight="1" x14ac:dyDescent="0.25">
      <c r="AZ1106" s="412"/>
      <c r="BA1106" s="412"/>
      <c r="BB1106" s="412"/>
      <c r="BC1106" s="411"/>
      <c r="BD1106" s="411"/>
    </row>
    <row r="1107" spans="52:56" ht="11.25" customHeight="1" x14ac:dyDescent="0.25">
      <c r="AZ1107" s="412"/>
      <c r="BA1107" s="412"/>
      <c r="BB1107" s="412"/>
      <c r="BC1107" s="411"/>
      <c r="BD1107" s="411"/>
    </row>
    <row r="1108" spans="52:56" ht="11.25" customHeight="1" x14ac:dyDescent="0.25">
      <c r="AZ1108" s="412"/>
      <c r="BA1108" s="412"/>
      <c r="BB1108" s="412"/>
      <c r="BC1108" s="411"/>
      <c r="BD1108" s="411"/>
    </row>
    <row r="1109" spans="52:56" ht="11.25" customHeight="1" x14ac:dyDescent="0.25">
      <c r="AZ1109" s="412"/>
      <c r="BA1109" s="412"/>
      <c r="BB1109" s="412"/>
      <c r="BC1109" s="411"/>
      <c r="BD1109" s="411"/>
    </row>
    <row r="1110" spans="52:56" ht="11.25" customHeight="1" x14ac:dyDescent="0.25">
      <c r="AZ1110" s="412"/>
      <c r="BA1110" s="412"/>
      <c r="BB1110" s="412"/>
      <c r="BC1110" s="411"/>
      <c r="BD1110" s="411"/>
    </row>
    <row r="1111" spans="52:56" ht="11.25" customHeight="1" x14ac:dyDescent="0.25">
      <c r="AZ1111" s="412"/>
      <c r="BA1111" s="412"/>
      <c r="BB1111" s="412"/>
      <c r="BC1111" s="411"/>
      <c r="BD1111" s="411"/>
    </row>
    <row r="1112" spans="52:56" ht="11.25" customHeight="1" x14ac:dyDescent="0.25">
      <c r="AZ1112" s="412"/>
      <c r="BA1112" s="412"/>
      <c r="BB1112" s="412"/>
      <c r="BC1112" s="411"/>
      <c r="BD1112" s="411"/>
    </row>
    <row r="1113" spans="52:56" ht="11.25" customHeight="1" x14ac:dyDescent="0.25">
      <c r="AZ1113" s="412"/>
      <c r="BA1113" s="412"/>
      <c r="BB1113" s="412"/>
      <c r="BC1113" s="411"/>
      <c r="BD1113" s="411"/>
    </row>
    <row r="1114" spans="52:56" ht="11.25" customHeight="1" x14ac:dyDescent="0.25">
      <c r="AZ1114" s="412"/>
      <c r="BA1114" s="412"/>
      <c r="BB1114" s="412"/>
      <c r="BC1114" s="411"/>
      <c r="BD1114" s="411"/>
    </row>
    <row r="1115" spans="52:56" ht="11.25" customHeight="1" x14ac:dyDescent="0.25">
      <c r="AZ1115" s="412"/>
      <c r="BA1115" s="412"/>
      <c r="BB1115" s="412"/>
      <c r="BC1115" s="411"/>
      <c r="BD1115" s="411"/>
    </row>
    <row r="1116" spans="52:56" ht="11.25" customHeight="1" x14ac:dyDescent="0.25">
      <c r="AZ1116" s="412"/>
      <c r="BA1116" s="412"/>
      <c r="BB1116" s="412"/>
      <c r="BC1116" s="411"/>
      <c r="BD1116" s="411"/>
    </row>
    <row r="1117" spans="52:56" ht="11.25" customHeight="1" x14ac:dyDescent="0.25">
      <c r="AZ1117" s="412"/>
      <c r="BA1117" s="412"/>
      <c r="BB1117" s="412"/>
      <c r="BC1117" s="411"/>
      <c r="BD1117" s="411"/>
    </row>
    <row r="1118" spans="52:56" ht="11.25" customHeight="1" x14ac:dyDescent="0.25">
      <c r="AZ1118" s="412"/>
      <c r="BA1118" s="412"/>
      <c r="BB1118" s="412"/>
      <c r="BC1118" s="411"/>
      <c r="BD1118" s="411"/>
    </row>
    <row r="1119" spans="52:56" ht="11.25" customHeight="1" x14ac:dyDescent="0.25">
      <c r="AZ1119" s="412"/>
      <c r="BA1119" s="412"/>
      <c r="BB1119" s="412"/>
      <c r="BC1119" s="411"/>
      <c r="BD1119" s="411"/>
    </row>
    <row r="1120" spans="52:56" ht="11.25" customHeight="1" x14ac:dyDescent="0.25">
      <c r="AZ1120" s="412"/>
      <c r="BA1120" s="412"/>
      <c r="BB1120" s="412"/>
      <c r="BC1120" s="411"/>
      <c r="BD1120" s="411"/>
    </row>
    <row r="1121" spans="52:56" ht="11.25" customHeight="1" x14ac:dyDescent="0.25">
      <c r="AZ1121" s="412"/>
      <c r="BA1121" s="412"/>
      <c r="BB1121" s="412"/>
      <c r="BC1121" s="411"/>
      <c r="BD1121" s="411"/>
    </row>
    <row r="1122" spans="52:56" ht="11.25" customHeight="1" x14ac:dyDescent="0.25">
      <c r="AZ1122" s="412"/>
      <c r="BA1122" s="412"/>
      <c r="BB1122" s="412"/>
      <c r="BC1122" s="411"/>
      <c r="BD1122" s="411"/>
    </row>
    <row r="1123" spans="52:56" ht="11.25" customHeight="1" x14ac:dyDescent="0.25">
      <c r="AZ1123" s="412"/>
      <c r="BA1123" s="412"/>
      <c r="BB1123" s="412"/>
      <c r="BC1123" s="411"/>
      <c r="BD1123" s="411"/>
    </row>
    <row r="1124" spans="52:56" ht="11.25" customHeight="1" x14ac:dyDescent="0.25">
      <c r="AZ1124" s="412"/>
      <c r="BA1124" s="412"/>
      <c r="BB1124" s="412"/>
      <c r="BC1124" s="411"/>
      <c r="BD1124" s="411"/>
    </row>
    <row r="1125" spans="52:56" ht="11.25" customHeight="1" x14ac:dyDescent="0.25">
      <c r="AZ1125" s="412"/>
      <c r="BA1125" s="412"/>
      <c r="BB1125" s="412"/>
      <c r="BC1125" s="411"/>
      <c r="BD1125" s="411"/>
    </row>
    <row r="1126" spans="52:56" ht="11.25" customHeight="1" x14ac:dyDescent="0.25">
      <c r="AZ1126" s="412"/>
      <c r="BA1126" s="412"/>
      <c r="BB1126" s="412"/>
      <c r="BC1126" s="411"/>
      <c r="BD1126" s="411"/>
    </row>
    <row r="1127" spans="52:56" ht="11.25" customHeight="1" x14ac:dyDescent="0.25">
      <c r="AZ1127" s="412"/>
      <c r="BA1127" s="412"/>
      <c r="BB1127" s="412"/>
      <c r="BC1127" s="411"/>
      <c r="BD1127" s="411"/>
    </row>
    <row r="1128" spans="52:56" ht="11.25" customHeight="1" x14ac:dyDescent="0.25">
      <c r="AZ1128" s="412"/>
      <c r="BA1128" s="412"/>
      <c r="BB1128" s="412"/>
      <c r="BC1128" s="411"/>
      <c r="BD1128" s="411"/>
    </row>
    <row r="1129" spans="52:56" ht="11.25" customHeight="1" x14ac:dyDescent="0.25">
      <c r="AZ1129" s="412"/>
      <c r="BA1129" s="412"/>
      <c r="BB1129" s="412"/>
      <c r="BC1129" s="411"/>
      <c r="BD1129" s="411"/>
    </row>
    <row r="1130" spans="52:56" ht="11.25" customHeight="1" x14ac:dyDescent="0.25">
      <c r="AZ1130" s="412"/>
      <c r="BA1130" s="412"/>
      <c r="BB1130" s="412"/>
      <c r="BC1130" s="411"/>
      <c r="BD1130" s="411"/>
    </row>
    <row r="1131" spans="52:56" ht="11.25" customHeight="1" x14ac:dyDescent="0.25">
      <c r="AZ1131" s="412"/>
      <c r="BA1131" s="412"/>
      <c r="BB1131" s="412"/>
      <c r="BC1131" s="411"/>
      <c r="BD1131" s="411"/>
    </row>
    <row r="1132" spans="52:56" ht="11.25" customHeight="1" x14ac:dyDescent="0.25">
      <c r="AZ1132" s="412"/>
      <c r="BA1132" s="412"/>
      <c r="BB1132" s="412"/>
      <c r="BC1132" s="411"/>
      <c r="BD1132" s="411"/>
    </row>
    <row r="1133" spans="52:56" ht="11.25" customHeight="1" x14ac:dyDescent="0.25">
      <c r="AZ1133" s="412"/>
      <c r="BA1133" s="412"/>
      <c r="BB1133" s="412"/>
      <c r="BC1133" s="411"/>
      <c r="BD1133" s="411"/>
    </row>
    <row r="1134" spans="52:56" ht="11.25" customHeight="1" x14ac:dyDescent="0.25">
      <c r="AZ1134" s="412"/>
      <c r="BA1134" s="412"/>
      <c r="BB1134" s="412"/>
      <c r="BC1134" s="411"/>
      <c r="BD1134" s="411"/>
    </row>
    <row r="1135" spans="52:56" ht="11.25" customHeight="1" x14ac:dyDescent="0.25">
      <c r="AZ1135" s="412"/>
      <c r="BA1135" s="412"/>
      <c r="BB1135" s="412"/>
      <c r="BC1135" s="411"/>
      <c r="BD1135" s="411"/>
    </row>
    <row r="1136" spans="52:56" ht="11.25" customHeight="1" x14ac:dyDescent="0.25">
      <c r="AZ1136" s="412"/>
      <c r="BA1136" s="412"/>
      <c r="BB1136" s="412"/>
      <c r="BC1136" s="411"/>
      <c r="BD1136" s="411"/>
    </row>
    <row r="1137" spans="52:56" ht="11.25" customHeight="1" x14ac:dyDescent="0.25">
      <c r="AZ1137" s="412"/>
      <c r="BA1137" s="412"/>
      <c r="BB1137" s="412"/>
      <c r="BC1137" s="411"/>
      <c r="BD1137" s="411"/>
    </row>
    <row r="1138" spans="52:56" ht="11.25" customHeight="1" x14ac:dyDescent="0.25">
      <c r="AZ1138" s="412"/>
      <c r="BA1138" s="412"/>
      <c r="BB1138" s="412"/>
      <c r="BC1138" s="411"/>
      <c r="BD1138" s="411"/>
    </row>
    <row r="1139" spans="52:56" ht="11.25" customHeight="1" x14ac:dyDescent="0.25">
      <c r="AZ1139" s="412"/>
      <c r="BA1139" s="412"/>
      <c r="BB1139" s="412"/>
      <c r="BC1139" s="411"/>
      <c r="BD1139" s="411"/>
    </row>
    <row r="1140" spans="52:56" ht="11.25" customHeight="1" x14ac:dyDescent="0.25">
      <c r="AZ1140" s="412"/>
      <c r="BA1140" s="412"/>
      <c r="BB1140" s="412"/>
      <c r="BC1140" s="411"/>
      <c r="BD1140" s="411"/>
    </row>
    <row r="1141" spans="52:56" ht="11.25" customHeight="1" x14ac:dyDescent="0.25">
      <c r="AZ1141" s="412"/>
      <c r="BA1141" s="412"/>
      <c r="BB1141" s="412"/>
      <c r="BC1141" s="411"/>
      <c r="BD1141" s="411"/>
    </row>
    <row r="1142" spans="52:56" ht="11.25" customHeight="1" x14ac:dyDescent="0.25">
      <c r="AZ1142" s="412"/>
      <c r="BA1142" s="412"/>
      <c r="BB1142" s="412"/>
      <c r="BC1142" s="411"/>
      <c r="BD1142" s="411"/>
    </row>
    <row r="1143" spans="52:56" ht="11.25" customHeight="1" x14ac:dyDescent="0.25">
      <c r="AZ1143" s="412"/>
      <c r="BA1143" s="412"/>
      <c r="BB1143" s="412"/>
      <c r="BC1143" s="411"/>
      <c r="BD1143" s="411"/>
    </row>
    <row r="1144" spans="52:56" ht="11.25" customHeight="1" x14ac:dyDescent="0.25">
      <c r="AZ1144" s="412"/>
      <c r="BA1144" s="412"/>
      <c r="BB1144" s="412"/>
      <c r="BC1144" s="411"/>
      <c r="BD1144" s="411"/>
    </row>
    <row r="1145" spans="52:56" ht="11.25" customHeight="1" x14ac:dyDescent="0.25">
      <c r="AZ1145" s="412"/>
      <c r="BA1145" s="412"/>
      <c r="BB1145" s="412"/>
      <c r="BC1145" s="411"/>
      <c r="BD1145" s="411"/>
    </row>
    <row r="1146" spans="52:56" ht="11.25" customHeight="1" x14ac:dyDescent="0.25">
      <c r="AZ1146" s="412"/>
      <c r="BA1146" s="412"/>
      <c r="BB1146" s="412"/>
      <c r="BC1146" s="411"/>
      <c r="BD1146" s="411"/>
    </row>
    <row r="1147" spans="52:56" ht="11.25" customHeight="1" x14ac:dyDescent="0.25">
      <c r="AZ1147" s="412"/>
      <c r="BA1147" s="412"/>
      <c r="BB1147" s="412"/>
      <c r="BC1147" s="411"/>
      <c r="BD1147" s="411"/>
    </row>
    <row r="1148" spans="52:56" ht="11.25" customHeight="1" x14ac:dyDescent="0.25">
      <c r="AZ1148" s="412"/>
      <c r="BA1148" s="412"/>
      <c r="BB1148" s="412"/>
      <c r="BC1148" s="411"/>
      <c r="BD1148" s="411"/>
    </row>
    <row r="1149" spans="52:56" ht="11.25" customHeight="1" x14ac:dyDescent="0.25">
      <c r="AZ1149" s="412"/>
      <c r="BA1149" s="412"/>
      <c r="BB1149" s="412"/>
      <c r="BC1149" s="411"/>
      <c r="BD1149" s="411"/>
    </row>
    <row r="1150" spans="52:56" ht="11.25" customHeight="1" x14ac:dyDescent="0.25">
      <c r="AZ1150" s="412"/>
      <c r="BA1150" s="412"/>
      <c r="BB1150" s="412"/>
      <c r="BC1150" s="411"/>
      <c r="BD1150" s="411"/>
    </row>
    <row r="1151" spans="52:56" ht="11.25" customHeight="1" x14ac:dyDescent="0.25">
      <c r="AZ1151" s="412"/>
      <c r="BA1151" s="412"/>
      <c r="BB1151" s="412"/>
      <c r="BC1151" s="411"/>
      <c r="BD1151" s="411"/>
    </row>
    <row r="1152" spans="52:56" ht="11.25" customHeight="1" x14ac:dyDescent="0.25">
      <c r="AZ1152" s="412"/>
      <c r="BA1152" s="412"/>
      <c r="BB1152" s="412"/>
      <c r="BC1152" s="411"/>
      <c r="BD1152" s="411"/>
    </row>
    <row r="1153" spans="52:56" ht="11.25" customHeight="1" x14ac:dyDescent="0.25">
      <c r="AZ1153" s="412"/>
      <c r="BA1153" s="412"/>
      <c r="BB1153" s="412"/>
      <c r="BC1153" s="411"/>
      <c r="BD1153" s="411"/>
    </row>
    <row r="1154" spans="52:56" ht="11.25" customHeight="1" x14ac:dyDescent="0.25">
      <c r="AZ1154" s="412"/>
      <c r="BA1154" s="412"/>
      <c r="BB1154" s="412"/>
      <c r="BC1154" s="411"/>
      <c r="BD1154" s="411"/>
    </row>
    <row r="1155" spans="52:56" ht="11.25" customHeight="1" x14ac:dyDescent="0.25">
      <c r="AZ1155" s="412"/>
      <c r="BA1155" s="412"/>
      <c r="BB1155" s="412"/>
      <c r="BC1155" s="411"/>
      <c r="BD1155" s="411"/>
    </row>
    <row r="1156" spans="52:56" ht="11.25" customHeight="1" x14ac:dyDescent="0.25">
      <c r="AZ1156" s="412"/>
      <c r="BA1156" s="412"/>
      <c r="BB1156" s="412"/>
      <c r="BC1156" s="411"/>
      <c r="BD1156" s="411"/>
    </row>
    <row r="1157" spans="52:56" ht="11.25" customHeight="1" x14ac:dyDescent="0.25">
      <c r="AZ1157" s="412"/>
      <c r="BA1157" s="412"/>
      <c r="BB1157" s="412"/>
      <c r="BC1157" s="411"/>
      <c r="BD1157" s="411"/>
    </row>
    <row r="1158" spans="52:56" ht="11.25" customHeight="1" x14ac:dyDescent="0.25">
      <c r="AZ1158" s="412"/>
      <c r="BA1158" s="412"/>
      <c r="BB1158" s="412"/>
      <c r="BC1158" s="411"/>
      <c r="BD1158" s="411"/>
    </row>
    <row r="1159" spans="52:56" ht="11.25" customHeight="1" x14ac:dyDescent="0.25">
      <c r="AZ1159" s="412"/>
      <c r="BA1159" s="412"/>
      <c r="BB1159" s="412"/>
      <c r="BC1159" s="411"/>
      <c r="BD1159" s="411"/>
    </row>
    <row r="1160" spans="52:56" ht="11.25" customHeight="1" x14ac:dyDescent="0.25">
      <c r="AZ1160" s="412"/>
      <c r="BA1160" s="412"/>
      <c r="BB1160" s="412"/>
      <c r="BC1160" s="411"/>
      <c r="BD1160" s="411"/>
    </row>
    <row r="1161" spans="52:56" ht="11.25" customHeight="1" x14ac:dyDescent="0.25">
      <c r="AZ1161" s="412"/>
      <c r="BA1161" s="412"/>
      <c r="BB1161" s="412"/>
      <c r="BC1161" s="411"/>
      <c r="BD1161" s="411"/>
    </row>
    <row r="1162" spans="52:56" ht="11.25" customHeight="1" x14ac:dyDescent="0.25">
      <c r="AZ1162" s="412"/>
      <c r="BA1162" s="412"/>
      <c r="BB1162" s="412"/>
      <c r="BC1162" s="411"/>
      <c r="BD1162" s="411"/>
    </row>
    <row r="1163" spans="52:56" ht="11.25" customHeight="1" x14ac:dyDescent="0.25">
      <c r="AZ1163" s="412"/>
      <c r="BA1163" s="412"/>
      <c r="BB1163" s="412"/>
      <c r="BC1163" s="411"/>
      <c r="BD1163" s="411"/>
    </row>
    <row r="1164" spans="52:56" ht="11.25" customHeight="1" x14ac:dyDescent="0.25">
      <c r="AZ1164" s="412"/>
      <c r="BA1164" s="412"/>
      <c r="BB1164" s="412"/>
      <c r="BC1164" s="411"/>
      <c r="BD1164" s="411"/>
    </row>
    <row r="1165" spans="52:56" ht="11.25" customHeight="1" x14ac:dyDescent="0.25">
      <c r="AZ1165" s="412"/>
      <c r="BA1165" s="412"/>
      <c r="BB1165" s="412"/>
      <c r="BC1165" s="411"/>
      <c r="BD1165" s="411"/>
    </row>
    <row r="1166" spans="52:56" ht="11.25" customHeight="1" x14ac:dyDescent="0.25">
      <c r="AZ1166" s="412"/>
      <c r="BA1166" s="412"/>
      <c r="BB1166" s="412"/>
      <c r="BC1166" s="411"/>
      <c r="BD1166" s="411"/>
    </row>
    <row r="1167" spans="52:56" ht="11.25" customHeight="1" x14ac:dyDescent="0.25">
      <c r="AZ1167" s="412"/>
      <c r="BA1167" s="412"/>
      <c r="BB1167" s="412"/>
      <c r="BC1167" s="411"/>
      <c r="BD1167" s="411"/>
    </row>
    <row r="1168" spans="52:56" ht="11.25" customHeight="1" x14ac:dyDescent="0.25">
      <c r="AZ1168" s="412"/>
      <c r="BA1168" s="412"/>
      <c r="BB1168" s="412"/>
      <c r="BC1168" s="411"/>
      <c r="BD1168" s="411"/>
    </row>
    <row r="1169" spans="52:56" ht="11.25" customHeight="1" x14ac:dyDescent="0.25">
      <c r="AZ1169" s="412"/>
      <c r="BA1169" s="412"/>
      <c r="BB1169" s="412"/>
      <c r="BC1169" s="411"/>
      <c r="BD1169" s="411"/>
    </row>
    <row r="1170" spans="52:56" ht="11.25" customHeight="1" x14ac:dyDescent="0.25">
      <c r="AZ1170" s="412"/>
      <c r="BA1170" s="412"/>
      <c r="BB1170" s="412"/>
      <c r="BC1170" s="411"/>
      <c r="BD1170" s="411"/>
    </row>
    <row r="1171" spans="52:56" ht="11.25" customHeight="1" x14ac:dyDescent="0.25">
      <c r="AZ1171" s="412"/>
      <c r="BA1171" s="412"/>
      <c r="BB1171" s="412"/>
      <c r="BC1171" s="411"/>
      <c r="BD1171" s="411"/>
    </row>
    <row r="1172" spans="52:56" ht="11.25" customHeight="1" x14ac:dyDescent="0.25">
      <c r="AZ1172" s="412"/>
      <c r="BA1172" s="412"/>
      <c r="BB1172" s="412"/>
      <c r="BC1172" s="411"/>
      <c r="BD1172" s="411"/>
    </row>
    <row r="1173" spans="52:56" ht="11.25" customHeight="1" x14ac:dyDescent="0.25">
      <c r="AZ1173" s="412"/>
      <c r="BA1173" s="412"/>
      <c r="BB1173" s="412"/>
      <c r="BC1173" s="411"/>
      <c r="BD1173" s="411"/>
    </row>
    <row r="1174" spans="52:56" ht="11.25" customHeight="1" x14ac:dyDescent="0.25">
      <c r="AZ1174" s="412"/>
      <c r="BA1174" s="412"/>
      <c r="BB1174" s="412"/>
      <c r="BC1174" s="411"/>
      <c r="BD1174" s="411"/>
    </row>
    <row r="1175" spans="52:56" ht="11.25" customHeight="1" x14ac:dyDescent="0.25">
      <c r="AZ1175" s="412"/>
      <c r="BA1175" s="412"/>
      <c r="BB1175" s="412"/>
      <c r="BC1175" s="411"/>
      <c r="BD1175" s="411"/>
    </row>
    <row r="1176" spans="52:56" ht="11.25" customHeight="1" x14ac:dyDescent="0.25">
      <c r="AZ1176" s="412"/>
      <c r="BA1176" s="412"/>
      <c r="BB1176" s="412"/>
      <c r="BC1176" s="411"/>
      <c r="BD1176" s="411"/>
    </row>
    <row r="1177" spans="52:56" ht="11.25" customHeight="1" x14ac:dyDescent="0.25">
      <c r="AZ1177" s="412"/>
      <c r="BA1177" s="412"/>
      <c r="BB1177" s="412"/>
      <c r="BC1177" s="411"/>
      <c r="BD1177" s="411"/>
    </row>
    <row r="1178" spans="52:56" ht="11.25" customHeight="1" x14ac:dyDescent="0.25">
      <c r="AZ1178" s="412"/>
      <c r="BA1178" s="412"/>
      <c r="BB1178" s="412"/>
      <c r="BC1178" s="411"/>
      <c r="BD1178" s="411"/>
    </row>
    <row r="1179" spans="52:56" ht="11.25" customHeight="1" x14ac:dyDescent="0.25">
      <c r="AZ1179" s="412"/>
      <c r="BA1179" s="412"/>
      <c r="BB1179" s="412"/>
      <c r="BC1179" s="411"/>
      <c r="BD1179" s="411"/>
    </row>
    <row r="1180" spans="52:56" ht="11.25" customHeight="1" x14ac:dyDescent="0.25">
      <c r="AZ1180" s="412"/>
      <c r="BA1180" s="412"/>
      <c r="BB1180" s="412"/>
      <c r="BC1180" s="411"/>
      <c r="BD1180" s="411"/>
    </row>
    <row r="1181" spans="52:56" ht="11.25" customHeight="1" x14ac:dyDescent="0.25">
      <c r="AZ1181" s="412"/>
      <c r="BA1181" s="412"/>
      <c r="BB1181" s="412"/>
      <c r="BC1181" s="411"/>
      <c r="BD1181" s="411"/>
    </row>
    <row r="1182" spans="52:56" ht="11.25" customHeight="1" x14ac:dyDescent="0.25">
      <c r="AZ1182" s="412"/>
      <c r="BA1182" s="412"/>
      <c r="BB1182" s="412"/>
      <c r="BC1182" s="411"/>
      <c r="BD1182" s="411"/>
    </row>
    <row r="1183" spans="52:56" ht="11.25" customHeight="1" x14ac:dyDescent="0.25">
      <c r="AZ1183" s="412"/>
      <c r="BA1183" s="412"/>
      <c r="BB1183" s="412"/>
      <c r="BC1183" s="411"/>
      <c r="BD1183" s="411"/>
    </row>
    <row r="1184" spans="52:56" ht="11.25" customHeight="1" x14ac:dyDescent="0.25">
      <c r="AZ1184" s="412"/>
      <c r="BA1184" s="412"/>
      <c r="BB1184" s="412"/>
      <c r="BC1184" s="411"/>
      <c r="BD1184" s="411"/>
    </row>
    <row r="1185" spans="52:56" ht="11.25" customHeight="1" x14ac:dyDescent="0.25">
      <c r="AZ1185" s="412"/>
      <c r="BA1185" s="412"/>
      <c r="BB1185" s="412"/>
      <c r="BC1185" s="411"/>
      <c r="BD1185" s="411"/>
    </row>
    <row r="1186" spans="52:56" ht="11.25" customHeight="1" x14ac:dyDescent="0.25">
      <c r="AZ1186" s="412"/>
      <c r="BA1186" s="412"/>
      <c r="BB1186" s="412"/>
      <c r="BC1186" s="411"/>
      <c r="BD1186" s="411"/>
    </row>
    <row r="1187" spans="52:56" ht="11.25" customHeight="1" x14ac:dyDescent="0.25">
      <c r="AZ1187" s="412"/>
      <c r="BA1187" s="412"/>
      <c r="BB1187" s="412"/>
      <c r="BC1187" s="411"/>
      <c r="BD1187" s="411"/>
    </row>
    <row r="1188" spans="52:56" ht="11.25" customHeight="1" x14ac:dyDescent="0.25">
      <c r="AZ1188" s="412"/>
      <c r="BA1188" s="412"/>
      <c r="BB1188" s="412"/>
      <c r="BC1188" s="411"/>
      <c r="BD1188" s="411"/>
    </row>
    <row r="1189" spans="52:56" ht="11.25" customHeight="1" x14ac:dyDescent="0.25">
      <c r="AZ1189" s="412"/>
      <c r="BA1189" s="412"/>
      <c r="BB1189" s="412"/>
      <c r="BC1189" s="411"/>
      <c r="BD1189" s="411"/>
    </row>
    <row r="1190" spans="52:56" ht="11.25" customHeight="1" x14ac:dyDescent="0.25">
      <c r="AZ1190" s="412"/>
      <c r="BA1190" s="412"/>
      <c r="BB1190" s="412"/>
      <c r="BC1190" s="411"/>
      <c r="BD1190" s="411"/>
    </row>
    <row r="1191" spans="52:56" ht="11.25" customHeight="1" x14ac:dyDescent="0.25">
      <c r="AZ1191" s="412"/>
      <c r="BA1191" s="412"/>
      <c r="BB1191" s="412"/>
      <c r="BC1191" s="411"/>
      <c r="BD1191" s="411"/>
    </row>
    <row r="1192" spans="52:56" ht="11.25" customHeight="1" x14ac:dyDescent="0.25">
      <c r="AZ1192" s="412"/>
      <c r="BA1192" s="412"/>
      <c r="BB1192" s="412"/>
      <c r="BC1192" s="411"/>
      <c r="BD1192" s="411"/>
    </row>
    <row r="1193" spans="52:56" ht="11.25" customHeight="1" x14ac:dyDescent="0.25">
      <c r="AZ1193" s="412"/>
      <c r="BA1193" s="412"/>
      <c r="BB1193" s="412"/>
      <c r="BC1193" s="411"/>
      <c r="BD1193" s="411"/>
    </row>
    <row r="1194" spans="52:56" ht="11.25" customHeight="1" x14ac:dyDescent="0.25">
      <c r="AZ1194" s="412"/>
      <c r="BA1194" s="412"/>
      <c r="BB1194" s="412"/>
      <c r="BC1194" s="411"/>
      <c r="BD1194" s="411"/>
    </row>
    <row r="1195" spans="52:56" ht="11.25" customHeight="1" x14ac:dyDescent="0.25">
      <c r="AZ1195" s="412"/>
      <c r="BA1195" s="412"/>
      <c r="BB1195" s="412"/>
      <c r="BC1195" s="411"/>
      <c r="BD1195" s="411"/>
    </row>
    <row r="1196" spans="52:56" ht="11.25" customHeight="1" x14ac:dyDescent="0.25">
      <c r="AZ1196" s="412"/>
      <c r="BA1196" s="412"/>
      <c r="BB1196" s="412"/>
      <c r="BC1196" s="411"/>
      <c r="BD1196" s="411"/>
    </row>
    <row r="1197" spans="52:56" ht="11.25" customHeight="1" x14ac:dyDescent="0.25">
      <c r="AZ1197" s="412"/>
      <c r="BA1197" s="412"/>
      <c r="BB1197" s="412"/>
      <c r="BC1197" s="411"/>
      <c r="BD1197" s="411"/>
    </row>
    <row r="1198" spans="52:56" ht="11.25" customHeight="1" x14ac:dyDescent="0.25">
      <c r="AZ1198" s="412"/>
      <c r="BA1198" s="412"/>
      <c r="BB1198" s="412"/>
      <c r="BC1198" s="411"/>
      <c r="BD1198" s="411"/>
    </row>
    <row r="1199" spans="52:56" ht="11.25" customHeight="1" x14ac:dyDescent="0.25">
      <c r="AZ1199" s="412"/>
      <c r="BA1199" s="412"/>
      <c r="BB1199" s="412"/>
      <c r="BC1199" s="411"/>
      <c r="BD1199" s="411"/>
    </row>
    <row r="1200" spans="52:56" ht="11.25" customHeight="1" x14ac:dyDescent="0.25">
      <c r="AZ1200" s="412"/>
      <c r="BA1200" s="412"/>
      <c r="BB1200" s="412"/>
      <c r="BC1200" s="411"/>
      <c r="BD1200" s="411"/>
    </row>
    <row r="1201" spans="52:56" ht="11.25" customHeight="1" x14ac:dyDescent="0.25">
      <c r="AZ1201" s="412"/>
      <c r="BA1201" s="412"/>
      <c r="BB1201" s="412"/>
      <c r="BC1201" s="411"/>
      <c r="BD1201" s="411"/>
    </row>
    <row r="1202" spans="52:56" ht="11.25" customHeight="1" x14ac:dyDescent="0.25">
      <c r="AZ1202" s="412"/>
      <c r="BA1202" s="412"/>
      <c r="BB1202" s="412"/>
      <c r="BC1202" s="411"/>
      <c r="BD1202" s="411"/>
    </row>
    <row r="1203" spans="52:56" ht="11.25" customHeight="1" x14ac:dyDescent="0.25">
      <c r="AZ1203" s="412"/>
      <c r="BA1203" s="412"/>
      <c r="BB1203" s="412"/>
      <c r="BC1203" s="411"/>
      <c r="BD1203" s="411"/>
    </row>
    <row r="1204" spans="52:56" ht="11.25" customHeight="1" x14ac:dyDescent="0.25">
      <c r="AZ1204" s="412"/>
      <c r="BA1204" s="412"/>
      <c r="BB1204" s="412"/>
      <c r="BC1204" s="411"/>
      <c r="BD1204" s="411"/>
    </row>
    <row r="1205" spans="52:56" ht="11.25" customHeight="1" x14ac:dyDescent="0.25">
      <c r="AZ1205" s="412"/>
      <c r="BA1205" s="412"/>
      <c r="BB1205" s="412"/>
      <c r="BC1205" s="411"/>
      <c r="BD1205" s="411"/>
    </row>
    <row r="1206" spans="52:56" ht="11.25" customHeight="1" x14ac:dyDescent="0.25">
      <c r="AZ1206" s="412"/>
      <c r="BA1206" s="412"/>
      <c r="BB1206" s="412"/>
      <c r="BC1206" s="411"/>
      <c r="BD1206" s="411"/>
    </row>
    <row r="1207" spans="52:56" ht="11.25" customHeight="1" x14ac:dyDescent="0.25">
      <c r="AZ1207" s="412"/>
      <c r="BA1207" s="412"/>
      <c r="BB1207" s="412"/>
      <c r="BC1207" s="411"/>
      <c r="BD1207" s="411"/>
    </row>
    <row r="1208" spans="52:56" ht="11.25" customHeight="1" x14ac:dyDescent="0.25">
      <c r="AZ1208" s="412"/>
      <c r="BA1208" s="412"/>
      <c r="BB1208" s="412"/>
      <c r="BC1208" s="411"/>
      <c r="BD1208" s="411"/>
    </row>
    <row r="1209" spans="52:56" ht="11.25" customHeight="1" x14ac:dyDescent="0.25">
      <c r="AZ1209" s="412"/>
      <c r="BA1209" s="412"/>
      <c r="BB1209" s="412"/>
      <c r="BC1209" s="411"/>
      <c r="BD1209" s="411"/>
    </row>
    <row r="1210" spans="52:56" ht="11.25" customHeight="1" x14ac:dyDescent="0.25">
      <c r="AZ1210" s="412"/>
      <c r="BA1210" s="412"/>
      <c r="BB1210" s="412"/>
      <c r="BC1210" s="411"/>
      <c r="BD1210" s="411"/>
    </row>
    <row r="1211" spans="52:56" ht="11.25" customHeight="1" x14ac:dyDescent="0.25">
      <c r="AZ1211" s="412"/>
      <c r="BA1211" s="412"/>
      <c r="BB1211" s="412"/>
      <c r="BC1211" s="411"/>
      <c r="BD1211" s="411"/>
    </row>
    <row r="1212" spans="52:56" ht="11.25" customHeight="1" x14ac:dyDescent="0.25">
      <c r="AZ1212" s="412"/>
      <c r="BA1212" s="412"/>
      <c r="BB1212" s="412"/>
      <c r="BC1212" s="411"/>
      <c r="BD1212" s="411"/>
    </row>
    <row r="1213" spans="52:56" ht="11.25" customHeight="1" x14ac:dyDescent="0.25">
      <c r="AZ1213" s="412"/>
      <c r="BA1213" s="412"/>
      <c r="BB1213" s="412"/>
      <c r="BC1213" s="411"/>
      <c r="BD1213" s="411"/>
    </row>
    <row r="1214" spans="52:56" ht="11.25" customHeight="1" x14ac:dyDescent="0.25">
      <c r="AZ1214" s="412"/>
      <c r="BA1214" s="412"/>
      <c r="BB1214" s="412"/>
      <c r="BC1214" s="411"/>
      <c r="BD1214" s="411"/>
    </row>
    <row r="1215" spans="52:56" ht="11.25" customHeight="1" x14ac:dyDescent="0.25">
      <c r="AZ1215" s="412"/>
      <c r="BA1215" s="412"/>
      <c r="BB1215" s="412"/>
      <c r="BC1215" s="411"/>
      <c r="BD1215" s="411"/>
    </row>
    <row r="1216" spans="52:56" ht="11.25" customHeight="1" x14ac:dyDescent="0.25">
      <c r="AZ1216" s="412"/>
      <c r="BA1216" s="412"/>
      <c r="BB1216" s="412"/>
      <c r="BC1216" s="411"/>
      <c r="BD1216" s="411"/>
    </row>
    <row r="1217" spans="52:56" ht="11.25" customHeight="1" x14ac:dyDescent="0.25">
      <c r="AZ1217" s="412"/>
      <c r="BA1217" s="412"/>
      <c r="BB1217" s="412"/>
      <c r="BC1217" s="411"/>
      <c r="BD1217" s="411"/>
    </row>
    <row r="1218" spans="52:56" ht="11.25" customHeight="1" x14ac:dyDescent="0.25">
      <c r="AZ1218" s="412"/>
      <c r="BA1218" s="412"/>
      <c r="BB1218" s="412"/>
      <c r="BC1218" s="411"/>
      <c r="BD1218" s="411"/>
    </row>
    <row r="1219" spans="52:56" ht="11.25" customHeight="1" x14ac:dyDescent="0.25">
      <c r="AZ1219" s="412"/>
      <c r="BA1219" s="412"/>
      <c r="BB1219" s="412"/>
      <c r="BC1219" s="411"/>
      <c r="BD1219" s="411"/>
    </row>
    <row r="1220" spans="52:56" ht="11.25" customHeight="1" x14ac:dyDescent="0.25">
      <c r="AZ1220" s="412"/>
      <c r="BA1220" s="412"/>
      <c r="BB1220" s="412"/>
      <c r="BC1220" s="411"/>
      <c r="BD1220" s="411"/>
    </row>
    <row r="1221" spans="52:56" ht="11.25" customHeight="1" x14ac:dyDescent="0.25">
      <c r="AZ1221" s="412"/>
      <c r="BA1221" s="412"/>
      <c r="BB1221" s="412"/>
      <c r="BC1221" s="411"/>
      <c r="BD1221" s="411"/>
    </row>
    <row r="1222" spans="52:56" ht="11.25" customHeight="1" x14ac:dyDescent="0.25">
      <c r="AZ1222" s="412"/>
      <c r="BA1222" s="412"/>
      <c r="BB1222" s="412"/>
      <c r="BC1222" s="411"/>
      <c r="BD1222" s="411"/>
    </row>
    <row r="1223" spans="52:56" ht="11.25" customHeight="1" x14ac:dyDescent="0.25">
      <c r="AZ1223" s="412"/>
      <c r="BA1223" s="412"/>
      <c r="BB1223" s="412"/>
      <c r="BC1223" s="411"/>
      <c r="BD1223" s="411"/>
    </row>
    <row r="1224" spans="52:56" ht="11.25" customHeight="1" x14ac:dyDescent="0.25">
      <c r="AZ1224" s="412"/>
      <c r="BA1224" s="412"/>
      <c r="BB1224" s="412"/>
      <c r="BC1224" s="411"/>
      <c r="BD1224" s="411"/>
    </row>
    <row r="1225" spans="52:56" ht="11.25" customHeight="1" x14ac:dyDescent="0.25">
      <c r="AZ1225" s="412"/>
      <c r="BA1225" s="412"/>
      <c r="BB1225" s="412"/>
      <c r="BC1225" s="411"/>
      <c r="BD1225" s="411"/>
    </row>
    <row r="1226" spans="52:56" ht="11.25" customHeight="1" x14ac:dyDescent="0.25">
      <c r="AZ1226" s="412"/>
      <c r="BA1226" s="412"/>
      <c r="BB1226" s="412"/>
      <c r="BC1226" s="411"/>
      <c r="BD1226" s="411"/>
    </row>
    <row r="1227" spans="52:56" ht="11.25" customHeight="1" x14ac:dyDescent="0.25">
      <c r="AZ1227" s="412"/>
      <c r="BA1227" s="412"/>
      <c r="BB1227" s="412"/>
      <c r="BC1227" s="411"/>
      <c r="BD1227" s="411"/>
    </row>
    <row r="1228" spans="52:56" ht="11.25" customHeight="1" x14ac:dyDescent="0.25">
      <c r="AZ1228" s="412"/>
      <c r="BA1228" s="412"/>
      <c r="BB1228" s="412"/>
      <c r="BC1228" s="411"/>
      <c r="BD1228" s="411"/>
    </row>
    <row r="1229" spans="52:56" ht="11.25" customHeight="1" x14ac:dyDescent="0.25">
      <c r="AZ1229" s="412"/>
      <c r="BA1229" s="412"/>
      <c r="BB1229" s="412"/>
      <c r="BC1229" s="411"/>
      <c r="BD1229" s="411"/>
    </row>
    <row r="1230" spans="52:56" ht="11.25" customHeight="1" x14ac:dyDescent="0.25">
      <c r="AZ1230" s="412"/>
      <c r="BA1230" s="412"/>
      <c r="BB1230" s="412"/>
      <c r="BC1230" s="411"/>
      <c r="BD1230" s="411"/>
    </row>
    <row r="1231" spans="52:56" ht="11.25" customHeight="1" x14ac:dyDescent="0.25">
      <c r="AZ1231" s="412"/>
      <c r="BA1231" s="412"/>
      <c r="BB1231" s="412"/>
      <c r="BC1231" s="411"/>
      <c r="BD1231" s="411"/>
    </row>
    <row r="1232" spans="52:56" ht="11.25" customHeight="1" x14ac:dyDescent="0.25">
      <c r="AZ1232" s="412"/>
      <c r="BA1232" s="412"/>
      <c r="BB1232" s="412"/>
      <c r="BC1232" s="411"/>
      <c r="BD1232" s="411"/>
    </row>
    <row r="1233" spans="52:56" ht="11.25" customHeight="1" x14ac:dyDescent="0.25">
      <c r="AZ1233" s="412"/>
      <c r="BA1233" s="412"/>
      <c r="BB1233" s="412"/>
      <c r="BC1233" s="411"/>
      <c r="BD1233" s="411"/>
    </row>
    <row r="1234" spans="52:56" ht="11.25" customHeight="1" x14ac:dyDescent="0.25">
      <c r="AZ1234" s="412"/>
      <c r="BA1234" s="412"/>
      <c r="BB1234" s="412"/>
      <c r="BC1234" s="411"/>
      <c r="BD1234" s="411"/>
    </row>
    <row r="1235" spans="52:56" ht="11.25" customHeight="1" x14ac:dyDescent="0.25">
      <c r="AZ1235" s="412"/>
      <c r="BA1235" s="412"/>
      <c r="BB1235" s="412"/>
      <c r="BC1235" s="411"/>
      <c r="BD1235" s="411"/>
    </row>
    <row r="1236" spans="52:56" ht="11.25" customHeight="1" x14ac:dyDescent="0.25">
      <c r="AZ1236" s="412"/>
      <c r="BA1236" s="412"/>
      <c r="BB1236" s="412"/>
      <c r="BC1236" s="411"/>
      <c r="BD1236" s="411"/>
    </row>
    <row r="1237" spans="52:56" ht="11.25" customHeight="1" x14ac:dyDescent="0.25">
      <c r="AZ1237" s="412"/>
      <c r="BA1237" s="412"/>
      <c r="BB1237" s="412"/>
      <c r="BC1237" s="411"/>
      <c r="BD1237" s="411"/>
    </row>
    <row r="1238" spans="52:56" ht="11.25" customHeight="1" x14ac:dyDescent="0.25">
      <c r="AZ1238" s="412"/>
      <c r="BA1238" s="412"/>
      <c r="BB1238" s="412"/>
      <c r="BC1238" s="411"/>
      <c r="BD1238" s="411"/>
    </row>
    <row r="1239" spans="52:56" ht="11.25" customHeight="1" x14ac:dyDescent="0.25">
      <c r="AZ1239" s="412"/>
      <c r="BA1239" s="412"/>
      <c r="BB1239" s="412"/>
      <c r="BC1239" s="411"/>
      <c r="BD1239" s="411"/>
    </row>
    <row r="1240" spans="52:56" ht="11.25" customHeight="1" x14ac:dyDescent="0.25">
      <c r="AZ1240" s="412"/>
      <c r="BA1240" s="412"/>
      <c r="BB1240" s="412"/>
      <c r="BC1240" s="411"/>
      <c r="BD1240" s="411"/>
    </row>
    <row r="1241" spans="52:56" ht="11.25" customHeight="1" x14ac:dyDescent="0.25">
      <c r="AZ1241" s="412"/>
      <c r="BA1241" s="412"/>
      <c r="BB1241" s="412"/>
      <c r="BC1241" s="411"/>
      <c r="BD1241" s="411"/>
    </row>
    <row r="1242" spans="52:56" ht="11.25" customHeight="1" x14ac:dyDescent="0.25">
      <c r="AZ1242" s="412"/>
      <c r="BA1242" s="412"/>
      <c r="BB1242" s="412"/>
      <c r="BC1242" s="411"/>
      <c r="BD1242" s="411"/>
    </row>
    <row r="1243" spans="52:56" ht="11.25" customHeight="1" x14ac:dyDescent="0.25">
      <c r="AZ1243" s="412"/>
      <c r="BA1243" s="412"/>
      <c r="BB1243" s="412"/>
      <c r="BC1243" s="411"/>
      <c r="BD1243" s="411"/>
    </row>
    <row r="1244" spans="52:56" ht="11.25" customHeight="1" x14ac:dyDescent="0.25">
      <c r="AZ1244" s="412"/>
      <c r="BA1244" s="412"/>
      <c r="BB1244" s="412"/>
      <c r="BC1244" s="411"/>
      <c r="BD1244" s="411"/>
    </row>
    <row r="1245" spans="52:56" ht="11.25" customHeight="1" x14ac:dyDescent="0.25">
      <c r="AZ1245" s="412"/>
      <c r="BA1245" s="412"/>
      <c r="BB1245" s="412"/>
      <c r="BC1245" s="411"/>
      <c r="BD1245" s="411"/>
    </row>
    <row r="1246" spans="52:56" ht="11.25" customHeight="1" x14ac:dyDescent="0.25">
      <c r="AZ1246" s="412"/>
      <c r="BA1246" s="412"/>
      <c r="BB1246" s="412"/>
      <c r="BC1246" s="411"/>
      <c r="BD1246" s="411"/>
    </row>
    <row r="1247" spans="52:56" ht="11.25" customHeight="1" x14ac:dyDescent="0.25">
      <c r="AZ1247" s="412"/>
      <c r="BA1247" s="412"/>
      <c r="BB1247" s="412"/>
      <c r="BC1247" s="411"/>
      <c r="BD1247" s="411"/>
    </row>
    <row r="1248" spans="52:56" ht="11.25" customHeight="1" x14ac:dyDescent="0.25">
      <c r="AZ1248" s="412"/>
      <c r="BA1248" s="412"/>
      <c r="BB1248" s="412"/>
      <c r="BC1248" s="411"/>
      <c r="BD1248" s="411"/>
    </row>
    <row r="1249" spans="52:56" ht="11.25" customHeight="1" x14ac:dyDescent="0.25">
      <c r="AZ1249" s="412"/>
      <c r="BA1249" s="412"/>
      <c r="BB1249" s="412"/>
      <c r="BC1249" s="411"/>
      <c r="BD1249" s="411"/>
    </row>
    <row r="1250" spans="52:56" ht="11.25" customHeight="1" x14ac:dyDescent="0.25">
      <c r="AZ1250" s="412"/>
      <c r="BA1250" s="412"/>
      <c r="BB1250" s="412"/>
      <c r="BC1250" s="411"/>
      <c r="BD1250" s="411"/>
    </row>
    <row r="1251" spans="52:56" ht="11.25" customHeight="1" x14ac:dyDescent="0.25">
      <c r="AZ1251" s="412"/>
      <c r="BA1251" s="412"/>
      <c r="BB1251" s="412"/>
      <c r="BC1251" s="411"/>
      <c r="BD1251" s="411"/>
    </row>
    <row r="1252" spans="52:56" ht="11.25" customHeight="1" x14ac:dyDescent="0.25">
      <c r="AZ1252" s="412"/>
      <c r="BA1252" s="412"/>
      <c r="BB1252" s="412"/>
      <c r="BC1252" s="411"/>
      <c r="BD1252" s="411"/>
    </row>
    <row r="1253" spans="52:56" ht="11.25" customHeight="1" x14ac:dyDescent="0.25">
      <c r="AZ1253" s="412"/>
      <c r="BA1253" s="412"/>
      <c r="BB1253" s="412"/>
      <c r="BC1253" s="411"/>
      <c r="BD1253" s="411"/>
    </row>
    <row r="1254" spans="52:56" ht="11.25" customHeight="1" x14ac:dyDescent="0.25">
      <c r="AZ1254" s="412"/>
      <c r="BA1254" s="412"/>
      <c r="BB1254" s="412"/>
      <c r="BC1254" s="411"/>
      <c r="BD1254" s="411"/>
    </row>
    <row r="1255" spans="52:56" ht="11.25" customHeight="1" x14ac:dyDescent="0.25">
      <c r="AZ1255" s="412"/>
      <c r="BA1255" s="412"/>
      <c r="BB1255" s="412"/>
      <c r="BC1255" s="411"/>
      <c r="BD1255" s="411"/>
    </row>
    <row r="1256" spans="52:56" ht="11.25" customHeight="1" x14ac:dyDescent="0.25">
      <c r="AZ1256" s="412"/>
      <c r="BA1256" s="412"/>
      <c r="BB1256" s="412"/>
      <c r="BC1256" s="411"/>
      <c r="BD1256" s="411"/>
    </row>
    <row r="1257" spans="52:56" ht="11.25" customHeight="1" x14ac:dyDescent="0.25">
      <c r="AZ1257" s="412"/>
      <c r="BA1257" s="412"/>
      <c r="BB1257" s="412"/>
      <c r="BC1257" s="411"/>
      <c r="BD1257" s="411"/>
    </row>
    <row r="1258" spans="52:56" ht="11.25" customHeight="1" x14ac:dyDescent="0.25">
      <c r="AZ1258" s="412"/>
      <c r="BA1258" s="412"/>
      <c r="BB1258" s="412"/>
      <c r="BC1258" s="411"/>
      <c r="BD1258" s="411"/>
    </row>
    <row r="1259" spans="52:56" ht="11.25" customHeight="1" x14ac:dyDescent="0.25">
      <c r="AZ1259" s="412"/>
      <c r="BA1259" s="412"/>
      <c r="BB1259" s="412"/>
      <c r="BC1259" s="411"/>
      <c r="BD1259" s="411"/>
    </row>
    <row r="1260" spans="52:56" ht="11.25" customHeight="1" x14ac:dyDescent="0.25">
      <c r="AZ1260" s="412"/>
      <c r="BA1260" s="412"/>
      <c r="BB1260" s="412"/>
      <c r="BC1260" s="411"/>
      <c r="BD1260" s="411"/>
    </row>
    <row r="1261" spans="52:56" ht="11.25" customHeight="1" x14ac:dyDescent="0.25">
      <c r="AZ1261" s="412"/>
      <c r="BA1261" s="412"/>
      <c r="BB1261" s="412"/>
      <c r="BC1261" s="411"/>
      <c r="BD1261" s="411"/>
    </row>
    <row r="1262" spans="52:56" ht="11.25" customHeight="1" x14ac:dyDescent="0.25">
      <c r="AZ1262" s="412"/>
      <c r="BA1262" s="412"/>
      <c r="BB1262" s="412"/>
      <c r="BC1262" s="411"/>
      <c r="BD1262" s="411"/>
    </row>
    <row r="1263" spans="52:56" ht="11.25" customHeight="1" x14ac:dyDescent="0.25">
      <c r="AZ1263" s="412"/>
      <c r="BA1263" s="412"/>
      <c r="BB1263" s="412"/>
      <c r="BC1263" s="411"/>
      <c r="BD1263" s="411"/>
    </row>
    <row r="1264" spans="52:56" ht="11.25" customHeight="1" x14ac:dyDescent="0.25">
      <c r="AZ1264" s="412"/>
      <c r="BA1264" s="412"/>
      <c r="BB1264" s="412"/>
      <c r="BC1264" s="411"/>
      <c r="BD1264" s="411"/>
    </row>
    <row r="1265" spans="52:56" ht="11.25" customHeight="1" x14ac:dyDescent="0.25">
      <c r="AZ1265" s="412"/>
      <c r="BA1265" s="412"/>
      <c r="BB1265" s="412"/>
      <c r="BC1265" s="411"/>
      <c r="BD1265" s="411"/>
    </row>
    <row r="1266" spans="52:56" ht="11.25" customHeight="1" x14ac:dyDescent="0.25">
      <c r="AZ1266" s="412"/>
      <c r="BA1266" s="412"/>
      <c r="BB1266" s="412"/>
      <c r="BC1266" s="411"/>
      <c r="BD1266" s="411"/>
    </row>
    <row r="1267" spans="52:56" ht="11.25" customHeight="1" x14ac:dyDescent="0.25">
      <c r="AZ1267" s="412"/>
      <c r="BA1267" s="412"/>
      <c r="BB1267" s="412"/>
      <c r="BC1267" s="411"/>
      <c r="BD1267" s="411"/>
    </row>
    <row r="1268" spans="52:56" ht="11.25" customHeight="1" x14ac:dyDescent="0.25">
      <c r="AZ1268" s="412"/>
      <c r="BA1268" s="412"/>
      <c r="BB1268" s="412"/>
      <c r="BC1268" s="411"/>
      <c r="BD1268" s="411"/>
    </row>
    <row r="1269" spans="52:56" ht="11.25" customHeight="1" x14ac:dyDescent="0.25">
      <c r="AZ1269" s="412"/>
      <c r="BA1269" s="412"/>
      <c r="BB1269" s="412"/>
      <c r="BC1269" s="411"/>
      <c r="BD1269" s="411"/>
    </row>
    <row r="1270" spans="52:56" ht="11.25" customHeight="1" x14ac:dyDescent="0.25">
      <c r="AZ1270" s="412"/>
      <c r="BA1270" s="412"/>
      <c r="BB1270" s="412"/>
      <c r="BC1270" s="411"/>
      <c r="BD1270" s="411"/>
    </row>
    <row r="1271" spans="52:56" ht="11.25" customHeight="1" x14ac:dyDescent="0.25">
      <c r="AZ1271" s="412"/>
      <c r="BA1271" s="412"/>
      <c r="BB1271" s="412"/>
      <c r="BC1271" s="411"/>
      <c r="BD1271" s="411"/>
    </row>
    <row r="1272" spans="52:56" ht="11.25" customHeight="1" x14ac:dyDescent="0.25">
      <c r="AZ1272" s="412"/>
      <c r="BA1272" s="412"/>
      <c r="BB1272" s="412"/>
      <c r="BC1272" s="411"/>
      <c r="BD1272" s="411"/>
    </row>
    <row r="1273" spans="52:56" ht="11.25" customHeight="1" x14ac:dyDescent="0.25">
      <c r="AZ1273" s="412"/>
      <c r="BA1273" s="412"/>
      <c r="BB1273" s="412"/>
      <c r="BC1273" s="411"/>
      <c r="BD1273" s="411"/>
    </row>
    <row r="1274" spans="52:56" ht="11.25" customHeight="1" x14ac:dyDescent="0.25">
      <c r="AZ1274" s="412"/>
      <c r="BA1274" s="412"/>
      <c r="BB1274" s="412"/>
      <c r="BC1274" s="411"/>
      <c r="BD1274" s="411"/>
    </row>
    <row r="1275" spans="52:56" ht="11.25" customHeight="1" x14ac:dyDescent="0.25">
      <c r="AZ1275" s="412"/>
      <c r="BA1275" s="412"/>
      <c r="BB1275" s="412"/>
      <c r="BC1275" s="411"/>
      <c r="BD1275" s="411"/>
    </row>
    <row r="1276" spans="52:56" ht="11.25" customHeight="1" x14ac:dyDescent="0.25">
      <c r="AZ1276" s="412"/>
      <c r="BA1276" s="412"/>
      <c r="BB1276" s="412"/>
      <c r="BC1276" s="411"/>
      <c r="BD1276" s="411"/>
    </row>
    <row r="1277" spans="52:56" ht="11.25" customHeight="1" x14ac:dyDescent="0.25">
      <c r="AZ1277" s="412"/>
      <c r="BA1277" s="412"/>
      <c r="BB1277" s="412"/>
      <c r="BC1277" s="411"/>
      <c r="BD1277" s="411"/>
    </row>
    <row r="1278" spans="52:56" ht="11.25" customHeight="1" x14ac:dyDescent="0.25">
      <c r="AZ1278" s="412"/>
      <c r="BA1278" s="412"/>
      <c r="BB1278" s="412"/>
      <c r="BC1278" s="411"/>
      <c r="BD1278" s="411"/>
    </row>
    <row r="1279" spans="52:56" ht="11.25" customHeight="1" x14ac:dyDescent="0.25">
      <c r="AZ1279" s="412"/>
      <c r="BA1279" s="412"/>
      <c r="BB1279" s="412"/>
      <c r="BC1279" s="411"/>
      <c r="BD1279" s="411"/>
    </row>
    <row r="1280" spans="52:56" ht="11.25" customHeight="1" x14ac:dyDescent="0.25">
      <c r="AZ1280" s="412"/>
      <c r="BA1280" s="412"/>
      <c r="BB1280" s="412"/>
      <c r="BC1280" s="411"/>
      <c r="BD1280" s="411"/>
    </row>
    <row r="1281" spans="52:56" ht="11.25" customHeight="1" x14ac:dyDescent="0.25">
      <c r="AZ1281" s="412"/>
      <c r="BA1281" s="412"/>
      <c r="BB1281" s="412"/>
      <c r="BC1281" s="411"/>
      <c r="BD1281" s="411"/>
    </row>
    <row r="1282" spans="52:56" ht="11.25" customHeight="1" x14ac:dyDescent="0.25">
      <c r="AZ1282" s="412"/>
      <c r="BA1282" s="412"/>
      <c r="BB1282" s="412"/>
      <c r="BC1282" s="411"/>
      <c r="BD1282" s="411"/>
    </row>
    <row r="1283" spans="52:56" ht="11.25" customHeight="1" x14ac:dyDescent="0.25">
      <c r="AZ1283" s="412"/>
      <c r="BA1283" s="412"/>
      <c r="BB1283" s="412"/>
      <c r="BC1283" s="411"/>
      <c r="BD1283" s="411"/>
    </row>
    <row r="1284" spans="52:56" ht="11.25" customHeight="1" x14ac:dyDescent="0.25">
      <c r="AZ1284" s="412"/>
      <c r="BA1284" s="412"/>
      <c r="BB1284" s="412"/>
      <c r="BC1284" s="411"/>
      <c r="BD1284" s="411"/>
    </row>
    <row r="1285" spans="52:56" ht="11.25" customHeight="1" x14ac:dyDescent="0.25">
      <c r="AZ1285" s="412"/>
      <c r="BA1285" s="412"/>
      <c r="BB1285" s="412"/>
      <c r="BC1285" s="411"/>
      <c r="BD1285" s="411"/>
    </row>
    <row r="1286" spans="52:56" ht="11.25" customHeight="1" x14ac:dyDescent="0.25">
      <c r="AZ1286" s="412"/>
      <c r="BA1286" s="412"/>
      <c r="BB1286" s="412"/>
      <c r="BC1286" s="411"/>
      <c r="BD1286" s="411"/>
    </row>
    <row r="1287" spans="52:56" ht="11.25" customHeight="1" x14ac:dyDescent="0.25">
      <c r="AZ1287" s="412"/>
      <c r="BA1287" s="412"/>
      <c r="BB1287" s="412"/>
      <c r="BC1287" s="411"/>
      <c r="BD1287" s="411"/>
    </row>
    <row r="1288" spans="52:56" ht="11.25" customHeight="1" x14ac:dyDescent="0.25">
      <c r="AZ1288" s="412"/>
      <c r="BA1288" s="412"/>
      <c r="BB1288" s="412"/>
      <c r="BC1288" s="411"/>
      <c r="BD1288" s="411"/>
    </row>
    <row r="1289" spans="52:56" ht="11.25" customHeight="1" x14ac:dyDescent="0.25">
      <c r="AZ1289" s="412"/>
      <c r="BA1289" s="412"/>
      <c r="BB1289" s="412"/>
      <c r="BC1289" s="411"/>
      <c r="BD1289" s="411"/>
    </row>
    <row r="1290" spans="52:56" ht="11.25" customHeight="1" x14ac:dyDescent="0.25">
      <c r="AZ1290" s="412"/>
      <c r="BA1290" s="412"/>
      <c r="BB1290" s="412"/>
      <c r="BC1290" s="411"/>
      <c r="BD1290" s="411"/>
    </row>
    <row r="1291" spans="52:56" ht="11.25" customHeight="1" x14ac:dyDescent="0.25">
      <c r="AZ1291" s="412"/>
      <c r="BA1291" s="412"/>
      <c r="BB1291" s="412"/>
      <c r="BC1291" s="411"/>
      <c r="BD1291" s="411"/>
    </row>
    <row r="1292" spans="52:56" ht="11.25" customHeight="1" x14ac:dyDescent="0.25">
      <c r="AZ1292" s="412"/>
      <c r="BA1292" s="412"/>
      <c r="BB1292" s="412"/>
      <c r="BC1292" s="411"/>
      <c r="BD1292" s="411"/>
    </row>
    <row r="1293" spans="52:56" ht="11.25" customHeight="1" x14ac:dyDescent="0.25">
      <c r="AZ1293" s="412"/>
      <c r="BA1293" s="412"/>
      <c r="BB1293" s="412"/>
      <c r="BC1293" s="411"/>
      <c r="BD1293" s="411"/>
    </row>
    <row r="1294" spans="52:56" ht="11.25" customHeight="1" x14ac:dyDescent="0.25">
      <c r="AZ1294" s="412"/>
      <c r="BA1294" s="412"/>
      <c r="BB1294" s="412"/>
      <c r="BC1294" s="411"/>
      <c r="BD1294" s="411"/>
    </row>
    <row r="1295" spans="52:56" ht="11.25" customHeight="1" x14ac:dyDescent="0.25">
      <c r="AZ1295" s="412"/>
      <c r="BA1295" s="412"/>
      <c r="BB1295" s="412"/>
      <c r="BC1295" s="411"/>
      <c r="BD1295" s="411"/>
    </row>
    <row r="1296" spans="52:56" ht="11.25" customHeight="1" x14ac:dyDescent="0.25">
      <c r="AZ1296" s="412"/>
      <c r="BA1296" s="412"/>
      <c r="BB1296" s="412"/>
      <c r="BC1296" s="411"/>
      <c r="BD1296" s="411"/>
    </row>
    <row r="1297" spans="52:56" ht="11.25" customHeight="1" x14ac:dyDescent="0.25">
      <c r="AZ1297" s="412"/>
      <c r="BA1297" s="412"/>
      <c r="BB1297" s="412"/>
      <c r="BC1297" s="411"/>
      <c r="BD1297" s="411"/>
    </row>
    <row r="1298" spans="52:56" ht="11.25" customHeight="1" x14ac:dyDescent="0.25">
      <c r="AZ1298" s="412"/>
      <c r="BA1298" s="412"/>
      <c r="BB1298" s="412"/>
      <c r="BC1298" s="411"/>
      <c r="BD1298" s="411"/>
    </row>
    <row r="1299" spans="52:56" ht="11.25" customHeight="1" x14ac:dyDescent="0.25">
      <c r="AZ1299" s="412"/>
      <c r="BA1299" s="412"/>
      <c r="BB1299" s="412"/>
      <c r="BC1299" s="411"/>
      <c r="BD1299" s="411"/>
    </row>
    <row r="1300" spans="52:56" ht="11.25" customHeight="1" x14ac:dyDescent="0.25">
      <c r="AZ1300" s="412"/>
      <c r="BA1300" s="412"/>
      <c r="BB1300" s="412"/>
      <c r="BC1300" s="411"/>
      <c r="BD1300" s="411"/>
    </row>
    <row r="1301" spans="52:56" ht="11.25" customHeight="1" x14ac:dyDescent="0.25">
      <c r="AZ1301" s="412"/>
      <c r="BA1301" s="412"/>
      <c r="BB1301" s="412"/>
      <c r="BC1301" s="411"/>
      <c r="BD1301" s="411"/>
    </row>
    <row r="1302" spans="52:56" ht="11.25" customHeight="1" x14ac:dyDescent="0.25">
      <c r="AZ1302" s="412"/>
      <c r="BA1302" s="412"/>
      <c r="BB1302" s="412"/>
      <c r="BC1302" s="411"/>
      <c r="BD1302" s="411"/>
    </row>
    <row r="1303" spans="52:56" ht="11.25" customHeight="1" x14ac:dyDescent="0.25">
      <c r="AZ1303" s="412"/>
      <c r="BA1303" s="412"/>
      <c r="BB1303" s="412"/>
      <c r="BC1303" s="411"/>
      <c r="BD1303" s="411"/>
    </row>
    <row r="1304" spans="52:56" ht="11.25" customHeight="1" x14ac:dyDescent="0.25">
      <c r="AZ1304" s="412"/>
      <c r="BA1304" s="412"/>
      <c r="BB1304" s="412"/>
      <c r="BC1304" s="411"/>
      <c r="BD1304" s="411"/>
    </row>
    <row r="1305" spans="52:56" ht="11.25" customHeight="1" x14ac:dyDescent="0.25">
      <c r="AZ1305" s="412"/>
      <c r="BA1305" s="412"/>
      <c r="BB1305" s="412"/>
      <c r="BC1305" s="411"/>
      <c r="BD1305" s="411"/>
    </row>
    <row r="1306" spans="52:56" ht="11.25" customHeight="1" x14ac:dyDescent="0.25">
      <c r="AZ1306" s="412"/>
      <c r="BA1306" s="412"/>
      <c r="BB1306" s="412"/>
      <c r="BC1306" s="411"/>
      <c r="BD1306" s="411"/>
    </row>
    <row r="1307" spans="52:56" ht="11.25" customHeight="1" x14ac:dyDescent="0.25">
      <c r="AZ1307" s="412"/>
      <c r="BA1307" s="412"/>
      <c r="BB1307" s="412"/>
      <c r="BC1307" s="411"/>
      <c r="BD1307" s="411"/>
    </row>
    <row r="1308" spans="52:56" ht="11.25" customHeight="1" x14ac:dyDescent="0.25">
      <c r="AZ1308" s="412"/>
      <c r="BA1308" s="412"/>
      <c r="BB1308" s="412"/>
      <c r="BC1308" s="411"/>
      <c r="BD1308" s="411"/>
    </row>
    <row r="1309" spans="52:56" ht="11.25" customHeight="1" x14ac:dyDescent="0.25">
      <c r="AZ1309" s="412"/>
      <c r="BA1309" s="412"/>
      <c r="BB1309" s="412"/>
      <c r="BC1309" s="411"/>
      <c r="BD1309" s="411"/>
    </row>
    <row r="1310" spans="52:56" ht="11.25" customHeight="1" x14ac:dyDescent="0.25">
      <c r="AZ1310" s="412"/>
      <c r="BA1310" s="412"/>
      <c r="BB1310" s="412"/>
      <c r="BC1310" s="411"/>
      <c r="BD1310" s="411"/>
    </row>
    <row r="1311" spans="52:56" ht="11.25" customHeight="1" x14ac:dyDescent="0.25">
      <c r="AZ1311" s="412"/>
      <c r="BA1311" s="412"/>
      <c r="BB1311" s="412"/>
      <c r="BC1311" s="411"/>
      <c r="BD1311" s="411"/>
    </row>
    <row r="1312" spans="52:56" ht="11.25" customHeight="1" x14ac:dyDescent="0.25">
      <c r="AZ1312" s="412"/>
      <c r="BA1312" s="412"/>
      <c r="BB1312" s="412"/>
      <c r="BC1312" s="411"/>
      <c r="BD1312" s="411"/>
    </row>
    <row r="1313" spans="52:56" ht="11.25" customHeight="1" x14ac:dyDescent="0.25">
      <c r="AZ1313" s="412"/>
      <c r="BA1313" s="412"/>
      <c r="BB1313" s="412"/>
      <c r="BC1313" s="411"/>
      <c r="BD1313" s="411"/>
    </row>
    <row r="1314" spans="52:56" ht="11.25" customHeight="1" x14ac:dyDescent="0.25">
      <c r="AZ1314" s="412"/>
      <c r="BA1314" s="412"/>
      <c r="BB1314" s="412"/>
      <c r="BC1314" s="411"/>
      <c r="BD1314" s="411"/>
    </row>
    <row r="1315" spans="52:56" ht="11.25" customHeight="1" x14ac:dyDescent="0.25">
      <c r="AZ1315" s="412"/>
      <c r="BA1315" s="412"/>
      <c r="BB1315" s="412"/>
      <c r="BC1315" s="411"/>
      <c r="BD1315" s="411"/>
    </row>
    <row r="1316" spans="52:56" ht="11.25" customHeight="1" x14ac:dyDescent="0.25">
      <c r="AZ1316" s="412"/>
      <c r="BA1316" s="412"/>
      <c r="BB1316" s="412"/>
      <c r="BC1316" s="411"/>
      <c r="BD1316" s="411"/>
    </row>
    <row r="1317" spans="52:56" ht="11.25" customHeight="1" x14ac:dyDescent="0.25">
      <c r="AZ1317" s="412"/>
      <c r="BA1317" s="412"/>
      <c r="BB1317" s="412"/>
      <c r="BC1317" s="411"/>
      <c r="BD1317" s="411"/>
    </row>
    <row r="1318" spans="52:56" ht="11.25" customHeight="1" x14ac:dyDescent="0.25">
      <c r="AZ1318" s="412"/>
      <c r="BA1318" s="412"/>
      <c r="BB1318" s="412"/>
      <c r="BC1318" s="411"/>
      <c r="BD1318" s="411"/>
    </row>
    <row r="1319" spans="52:56" ht="11.25" customHeight="1" x14ac:dyDescent="0.25">
      <c r="AZ1319" s="412"/>
      <c r="BA1319" s="412"/>
      <c r="BB1319" s="412"/>
      <c r="BC1319" s="411"/>
      <c r="BD1319" s="411"/>
    </row>
    <row r="1320" spans="52:56" ht="11.25" customHeight="1" x14ac:dyDescent="0.25">
      <c r="AZ1320" s="412"/>
      <c r="BA1320" s="412"/>
      <c r="BB1320" s="412"/>
      <c r="BC1320" s="411"/>
      <c r="BD1320" s="411"/>
    </row>
    <row r="1321" spans="52:56" ht="11.25" customHeight="1" x14ac:dyDescent="0.25">
      <c r="AZ1321" s="412"/>
      <c r="BA1321" s="412"/>
      <c r="BB1321" s="412"/>
      <c r="BC1321" s="411"/>
      <c r="BD1321" s="411"/>
    </row>
    <row r="1322" spans="52:56" ht="11.25" customHeight="1" x14ac:dyDescent="0.25">
      <c r="AZ1322" s="412"/>
      <c r="BA1322" s="412"/>
      <c r="BB1322" s="412"/>
      <c r="BC1322" s="411"/>
      <c r="BD1322" s="411"/>
    </row>
    <row r="1323" spans="52:56" ht="11.25" customHeight="1" x14ac:dyDescent="0.25">
      <c r="AZ1323" s="412"/>
      <c r="BA1323" s="412"/>
      <c r="BB1323" s="412"/>
      <c r="BC1323" s="411"/>
      <c r="BD1323" s="411"/>
    </row>
    <row r="1324" spans="52:56" ht="11.25" customHeight="1" x14ac:dyDescent="0.25">
      <c r="AZ1324" s="412"/>
      <c r="BA1324" s="412"/>
      <c r="BB1324" s="412"/>
      <c r="BC1324" s="411"/>
      <c r="BD1324" s="411"/>
    </row>
    <row r="1325" spans="52:56" ht="11.25" customHeight="1" x14ac:dyDescent="0.25">
      <c r="AZ1325" s="412"/>
      <c r="BA1325" s="412"/>
      <c r="BB1325" s="412"/>
      <c r="BC1325" s="411"/>
      <c r="BD1325" s="411"/>
    </row>
    <row r="1326" spans="52:56" ht="11.25" customHeight="1" x14ac:dyDescent="0.25">
      <c r="AZ1326" s="412"/>
      <c r="BA1326" s="412"/>
      <c r="BB1326" s="412"/>
      <c r="BC1326" s="411"/>
      <c r="BD1326" s="411"/>
    </row>
    <row r="1327" spans="52:56" ht="11.25" customHeight="1" x14ac:dyDescent="0.25">
      <c r="AZ1327" s="412"/>
      <c r="BA1327" s="412"/>
      <c r="BB1327" s="412"/>
      <c r="BC1327" s="411"/>
      <c r="BD1327" s="411"/>
    </row>
    <row r="1328" spans="52:56" ht="11.25" customHeight="1" x14ac:dyDescent="0.25">
      <c r="AZ1328" s="412"/>
      <c r="BA1328" s="412"/>
      <c r="BB1328" s="412"/>
      <c r="BC1328" s="411"/>
      <c r="BD1328" s="411"/>
    </row>
    <row r="1329" spans="52:56" ht="11.25" customHeight="1" x14ac:dyDescent="0.25">
      <c r="AZ1329" s="412"/>
      <c r="BA1329" s="412"/>
      <c r="BB1329" s="412"/>
      <c r="BC1329" s="411"/>
      <c r="BD1329" s="411"/>
    </row>
    <row r="1330" spans="52:56" ht="11.25" customHeight="1" x14ac:dyDescent="0.25">
      <c r="AZ1330" s="412"/>
      <c r="BA1330" s="412"/>
      <c r="BB1330" s="412"/>
      <c r="BC1330" s="411"/>
      <c r="BD1330" s="411"/>
    </row>
    <row r="1331" spans="52:56" ht="11.25" customHeight="1" x14ac:dyDescent="0.25">
      <c r="AZ1331" s="412"/>
      <c r="BA1331" s="412"/>
      <c r="BB1331" s="412"/>
      <c r="BC1331" s="411"/>
      <c r="BD1331" s="411"/>
    </row>
    <row r="1332" spans="52:56" ht="11.25" customHeight="1" x14ac:dyDescent="0.25">
      <c r="AZ1332" s="412"/>
      <c r="BA1332" s="412"/>
      <c r="BB1332" s="412"/>
      <c r="BC1332" s="411"/>
      <c r="BD1332" s="411"/>
    </row>
    <row r="1333" spans="52:56" ht="11.25" customHeight="1" x14ac:dyDescent="0.25">
      <c r="AZ1333" s="412"/>
      <c r="BA1333" s="412"/>
      <c r="BB1333" s="412"/>
      <c r="BC1333" s="411"/>
      <c r="BD1333" s="411"/>
    </row>
    <row r="1334" spans="52:56" ht="11.25" customHeight="1" x14ac:dyDescent="0.25">
      <c r="AZ1334" s="412"/>
      <c r="BA1334" s="412"/>
      <c r="BB1334" s="412"/>
      <c r="BC1334" s="411"/>
      <c r="BD1334" s="411"/>
    </row>
    <row r="1335" spans="52:56" ht="11.25" customHeight="1" x14ac:dyDescent="0.25">
      <c r="AZ1335" s="412"/>
      <c r="BA1335" s="412"/>
      <c r="BB1335" s="412"/>
      <c r="BC1335" s="411"/>
      <c r="BD1335" s="411"/>
    </row>
    <row r="1336" spans="52:56" ht="11.25" customHeight="1" x14ac:dyDescent="0.25">
      <c r="AZ1336" s="412"/>
      <c r="BA1336" s="412"/>
      <c r="BB1336" s="412"/>
      <c r="BC1336" s="411"/>
      <c r="BD1336" s="411"/>
    </row>
    <row r="1337" spans="52:56" ht="11.25" customHeight="1" x14ac:dyDescent="0.25">
      <c r="AZ1337" s="412"/>
      <c r="BA1337" s="412"/>
      <c r="BB1337" s="412"/>
      <c r="BC1337" s="411"/>
      <c r="BD1337" s="411"/>
    </row>
    <row r="1338" spans="52:56" ht="11.25" customHeight="1" x14ac:dyDescent="0.25">
      <c r="AZ1338" s="412"/>
      <c r="BA1338" s="412"/>
      <c r="BB1338" s="412"/>
      <c r="BC1338" s="411"/>
      <c r="BD1338" s="411"/>
    </row>
    <row r="1339" spans="52:56" ht="11.25" customHeight="1" x14ac:dyDescent="0.25">
      <c r="AZ1339" s="412"/>
      <c r="BA1339" s="412"/>
      <c r="BB1339" s="412"/>
      <c r="BC1339" s="411"/>
      <c r="BD1339" s="411"/>
    </row>
    <row r="1340" spans="52:56" ht="11.25" customHeight="1" x14ac:dyDescent="0.25">
      <c r="AZ1340" s="412"/>
      <c r="BA1340" s="412"/>
      <c r="BB1340" s="412"/>
      <c r="BC1340" s="411"/>
      <c r="BD1340" s="411"/>
    </row>
    <row r="1341" spans="52:56" ht="11.25" customHeight="1" x14ac:dyDescent="0.25">
      <c r="AZ1341" s="412"/>
      <c r="BA1341" s="412"/>
      <c r="BB1341" s="412"/>
      <c r="BC1341" s="411"/>
      <c r="BD1341" s="411"/>
    </row>
    <row r="1342" spans="52:56" ht="11.25" customHeight="1" x14ac:dyDescent="0.25">
      <c r="AZ1342" s="412"/>
      <c r="BA1342" s="412"/>
      <c r="BB1342" s="412"/>
      <c r="BC1342" s="411"/>
      <c r="BD1342" s="411"/>
    </row>
    <row r="1343" spans="52:56" ht="11.25" customHeight="1" x14ac:dyDescent="0.25">
      <c r="AZ1343" s="412"/>
      <c r="BA1343" s="412"/>
      <c r="BB1343" s="412"/>
      <c r="BC1343" s="411"/>
      <c r="BD1343" s="411"/>
    </row>
    <row r="1344" spans="52:56" ht="11.25" customHeight="1" x14ac:dyDescent="0.25">
      <c r="AZ1344" s="412"/>
      <c r="BA1344" s="412"/>
      <c r="BB1344" s="412"/>
      <c r="BC1344" s="411"/>
      <c r="BD1344" s="411"/>
    </row>
    <row r="1345" spans="52:56" ht="11.25" customHeight="1" x14ac:dyDescent="0.25">
      <c r="AZ1345" s="412"/>
      <c r="BA1345" s="412"/>
      <c r="BB1345" s="412"/>
      <c r="BC1345" s="411"/>
      <c r="BD1345" s="411"/>
    </row>
    <row r="1346" spans="52:56" ht="11.25" customHeight="1" x14ac:dyDescent="0.25">
      <c r="AZ1346" s="412"/>
      <c r="BA1346" s="412"/>
      <c r="BB1346" s="412"/>
      <c r="BC1346" s="411"/>
      <c r="BD1346" s="411"/>
    </row>
    <row r="1347" spans="52:56" ht="11.25" customHeight="1" x14ac:dyDescent="0.25">
      <c r="AZ1347" s="412"/>
      <c r="BA1347" s="412"/>
      <c r="BB1347" s="412"/>
      <c r="BC1347" s="411"/>
      <c r="BD1347" s="411"/>
    </row>
    <row r="1348" spans="52:56" ht="11.25" customHeight="1" x14ac:dyDescent="0.25">
      <c r="AZ1348" s="412"/>
      <c r="BA1348" s="412"/>
      <c r="BB1348" s="412"/>
      <c r="BC1348" s="411"/>
      <c r="BD1348" s="411"/>
    </row>
    <row r="1349" spans="52:56" ht="11.25" customHeight="1" x14ac:dyDescent="0.25">
      <c r="AZ1349" s="412"/>
      <c r="BA1349" s="412"/>
      <c r="BB1349" s="412"/>
      <c r="BC1349" s="411"/>
      <c r="BD1349" s="411"/>
    </row>
    <row r="1350" spans="52:56" ht="11.25" customHeight="1" x14ac:dyDescent="0.25">
      <c r="AZ1350" s="412"/>
      <c r="BA1350" s="412"/>
      <c r="BB1350" s="412"/>
      <c r="BC1350" s="411"/>
      <c r="BD1350" s="411"/>
    </row>
    <row r="1351" spans="52:56" ht="11.25" customHeight="1" x14ac:dyDescent="0.25">
      <c r="AZ1351" s="412"/>
      <c r="BA1351" s="412"/>
      <c r="BB1351" s="412"/>
      <c r="BC1351" s="411"/>
      <c r="BD1351" s="411"/>
    </row>
    <row r="1352" spans="52:56" ht="11.25" customHeight="1" x14ac:dyDescent="0.25">
      <c r="AZ1352" s="412"/>
      <c r="BA1352" s="412"/>
      <c r="BB1352" s="412"/>
      <c r="BC1352" s="411"/>
      <c r="BD1352" s="411"/>
    </row>
    <row r="1353" spans="52:56" ht="11.25" customHeight="1" x14ac:dyDescent="0.25">
      <c r="AZ1353" s="412"/>
      <c r="BA1353" s="412"/>
      <c r="BB1353" s="412"/>
      <c r="BC1353" s="411"/>
      <c r="BD1353" s="411"/>
    </row>
    <row r="1354" spans="52:56" ht="11.25" customHeight="1" x14ac:dyDescent="0.25">
      <c r="AZ1354" s="412"/>
      <c r="BA1354" s="412"/>
      <c r="BB1354" s="412"/>
      <c r="BC1354" s="411"/>
      <c r="BD1354" s="411"/>
    </row>
    <row r="1355" spans="52:56" ht="11.25" customHeight="1" x14ac:dyDescent="0.25">
      <c r="AZ1355" s="412"/>
      <c r="BA1355" s="412"/>
      <c r="BB1355" s="412"/>
      <c r="BC1355" s="411"/>
      <c r="BD1355" s="411"/>
    </row>
    <row r="1356" spans="52:56" ht="11.25" customHeight="1" x14ac:dyDescent="0.25">
      <c r="AZ1356" s="412"/>
      <c r="BA1356" s="412"/>
      <c r="BB1356" s="412"/>
      <c r="BC1356" s="411"/>
      <c r="BD1356" s="411"/>
    </row>
    <row r="1357" spans="52:56" ht="11.25" customHeight="1" x14ac:dyDescent="0.25">
      <c r="AZ1357" s="412"/>
      <c r="BA1357" s="412"/>
      <c r="BB1357" s="412"/>
      <c r="BC1357" s="411"/>
      <c r="BD1357" s="411"/>
    </row>
    <row r="1358" spans="52:56" ht="11.25" customHeight="1" x14ac:dyDescent="0.25">
      <c r="AZ1358" s="412"/>
      <c r="BA1358" s="412"/>
      <c r="BB1358" s="412"/>
      <c r="BC1358" s="411"/>
      <c r="BD1358" s="411"/>
    </row>
    <row r="1359" spans="52:56" ht="11.25" customHeight="1" x14ac:dyDescent="0.25">
      <c r="AZ1359" s="412"/>
      <c r="BA1359" s="412"/>
      <c r="BB1359" s="412"/>
      <c r="BC1359" s="411"/>
      <c r="BD1359" s="411"/>
    </row>
    <row r="1360" spans="52:56" ht="11.25" customHeight="1" x14ac:dyDescent="0.25">
      <c r="AZ1360" s="412"/>
      <c r="BA1360" s="412"/>
      <c r="BB1360" s="412"/>
      <c r="BC1360" s="411"/>
      <c r="BD1360" s="411"/>
    </row>
    <row r="1361" spans="52:56" ht="11.25" customHeight="1" x14ac:dyDescent="0.25">
      <c r="AZ1361" s="412"/>
      <c r="BA1361" s="412"/>
      <c r="BB1361" s="412"/>
      <c r="BC1361" s="411"/>
      <c r="BD1361" s="411"/>
    </row>
    <row r="1362" spans="52:56" ht="11.25" customHeight="1" x14ac:dyDescent="0.25">
      <c r="AZ1362" s="412"/>
      <c r="BA1362" s="412"/>
      <c r="BB1362" s="412"/>
      <c r="BC1362" s="411"/>
      <c r="BD1362" s="411"/>
    </row>
    <row r="1363" spans="52:56" ht="11.25" customHeight="1" x14ac:dyDescent="0.25">
      <c r="AZ1363" s="412"/>
      <c r="BA1363" s="412"/>
      <c r="BB1363" s="412"/>
      <c r="BC1363" s="411"/>
      <c r="BD1363" s="411"/>
    </row>
    <row r="1364" spans="52:56" ht="11.25" customHeight="1" x14ac:dyDescent="0.25">
      <c r="AZ1364" s="412"/>
      <c r="BA1364" s="412"/>
      <c r="BB1364" s="412"/>
      <c r="BC1364" s="411"/>
      <c r="BD1364" s="411"/>
    </row>
    <row r="1365" spans="52:56" ht="11.25" customHeight="1" x14ac:dyDescent="0.25">
      <c r="AZ1365" s="412"/>
      <c r="BA1365" s="412"/>
      <c r="BB1365" s="412"/>
      <c r="BC1365" s="411"/>
      <c r="BD1365" s="411"/>
    </row>
    <row r="1366" spans="52:56" ht="11.25" customHeight="1" x14ac:dyDescent="0.25">
      <c r="AZ1366" s="412"/>
      <c r="BA1366" s="412"/>
      <c r="BB1366" s="412"/>
      <c r="BC1366" s="411"/>
      <c r="BD1366" s="411"/>
    </row>
    <row r="1367" spans="52:56" ht="11.25" customHeight="1" x14ac:dyDescent="0.25">
      <c r="AZ1367" s="412"/>
      <c r="BA1367" s="412"/>
      <c r="BB1367" s="412"/>
      <c r="BC1367" s="411"/>
      <c r="BD1367" s="411"/>
    </row>
    <row r="1368" spans="52:56" ht="11.25" customHeight="1" x14ac:dyDescent="0.25">
      <c r="AZ1368" s="412"/>
      <c r="BA1368" s="412"/>
      <c r="BB1368" s="412"/>
      <c r="BC1368" s="411"/>
      <c r="BD1368" s="411"/>
    </row>
    <row r="1369" spans="52:56" ht="11.25" customHeight="1" x14ac:dyDescent="0.25">
      <c r="AZ1369" s="412"/>
      <c r="BA1369" s="412"/>
      <c r="BB1369" s="412"/>
      <c r="BC1369" s="411"/>
      <c r="BD1369" s="411"/>
    </row>
    <row r="1370" spans="52:56" ht="11.25" customHeight="1" x14ac:dyDescent="0.25">
      <c r="AZ1370" s="412"/>
      <c r="BA1370" s="412"/>
      <c r="BB1370" s="412"/>
      <c r="BC1370" s="411"/>
      <c r="BD1370" s="411"/>
    </row>
    <row r="1371" spans="52:56" ht="11.25" customHeight="1" x14ac:dyDescent="0.25">
      <c r="AZ1371" s="412"/>
      <c r="BA1371" s="412"/>
      <c r="BB1371" s="412"/>
      <c r="BC1371" s="411"/>
      <c r="BD1371" s="411"/>
    </row>
    <row r="1372" spans="52:56" ht="11.25" customHeight="1" x14ac:dyDescent="0.25">
      <c r="AZ1372" s="412"/>
      <c r="BA1372" s="412"/>
      <c r="BB1372" s="412"/>
      <c r="BC1372" s="411"/>
      <c r="BD1372" s="411"/>
    </row>
    <row r="1373" spans="52:56" ht="11.25" customHeight="1" x14ac:dyDescent="0.25">
      <c r="AZ1373" s="412"/>
      <c r="BA1373" s="412"/>
      <c r="BB1373" s="412"/>
      <c r="BC1373" s="411"/>
      <c r="BD1373" s="411"/>
    </row>
    <row r="1374" spans="52:56" ht="11.25" customHeight="1" x14ac:dyDescent="0.25">
      <c r="AZ1374" s="412"/>
      <c r="BA1374" s="412"/>
      <c r="BB1374" s="412"/>
      <c r="BC1374" s="411"/>
      <c r="BD1374" s="411"/>
    </row>
    <row r="1375" spans="52:56" ht="11.25" customHeight="1" x14ac:dyDescent="0.25">
      <c r="AZ1375" s="412"/>
      <c r="BA1375" s="412"/>
      <c r="BB1375" s="412"/>
      <c r="BC1375" s="411"/>
      <c r="BD1375" s="411"/>
    </row>
    <row r="1376" spans="52:56" ht="11.25" customHeight="1" x14ac:dyDescent="0.25">
      <c r="AZ1376" s="412"/>
      <c r="BA1376" s="412"/>
      <c r="BB1376" s="412"/>
      <c r="BC1376" s="411"/>
      <c r="BD1376" s="411"/>
    </row>
    <row r="1377" spans="52:56" ht="11.25" customHeight="1" x14ac:dyDescent="0.25">
      <c r="AZ1377" s="412"/>
      <c r="BA1377" s="412"/>
      <c r="BB1377" s="412"/>
      <c r="BC1377" s="411"/>
      <c r="BD1377" s="411"/>
    </row>
    <row r="1378" spans="52:56" ht="11.25" customHeight="1" x14ac:dyDescent="0.25">
      <c r="AZ1378" s="412"/>
      <c r="BA1378" s="412"/>
      <c r="BB1378" s="412"/>
      <c r="BC1378" s="411"/>
      <c r="BD1378" s="411"/>
    </row>
    <row r="1379" spans="52:56" ht="11.25" customHeight="1" x14ac:dyDescent="0.25">
      <c r="AZ1379" s="412"/>
      <c r="BA1379" s="412"/>
      <c r="BB1379" s="412"/>
      <c r="BC1379" s="411"/>
      <c r="BD1379" s="411"/>
    </row>
    <row r="1380" spans="52:56" ht="11.25" customHeight="1" x14ac:dyDescent="0.25">
      <c r="AZ1380" s="412"/>
      <c r="BA1380" s="412"/>
      <c r="BB1380" s="412"/>
      <c r="BC1380" s="411"/>
      <c r="BD1380" s="411"/>
    </row>
    <row r="1381" spans="52:56" ht="11.25" customHeight="1" x14ac:dyDescent="0.25">
      <c r="AZ1381" s="412"/>
      <c r="BA1381" s="412"/>
      <c r="BB1381" s="412"/>
      <c r="BC1381" s="411"/>
      <c r="BD1381" s="411"/>
    </row>
    <row r="1382" spans="52:56" ht="11.25" customHeight="1" x14ac:dyDescent="0.25">
      <c r="AZ1382" s="412"/>
      <c r="BA1382" s="412"/>
      <c r="BB1382" s="412"/>
      <c r="BC1382" s="411"/>
      <c r="BD1382" s="411"/>
    </row>
    <row r="1383" spans="52:56" ht="11.25" customHeight="1" x14ac:dyDescent="0.25">
      <c r="AZ1383" s="412"/>
      <c r="BA1383" s="412"/>
      <c r="BB1383" s="412"/>
      <c r="BC1383" s="411"/>
      <c r="BD1383" s="411"/>
    </row>
    <row r="1384" spans="52:56" ht="11.25" customHeight="1" x14ac:dyDescent="0.25">
      <c r="AZ1384" s="412"/>
      <c r="BA1384" s="412"/>
      <c r="BB1384" s="412"/>
      <c r="BC1384" s="411"/>
      <c r="BD1384" s="411"/>
    </row>
    <row r="1385" spans="52:56" ht="11.25" customHeight="1" x14ac:dyDescent="0.25">
      <c r="AZ1385" s="412"/>
      <c r="BA1385" s="412"/>
      <c r="BB1385" s="412"/>
      <c r="BC1385" s="411"/>
      <c r="BD1385" s="411"/>
    </row>
    <row r="1386" spans="52:56" ht="11.25" customHeight="1" x14ac:dyDescent="0.25">
      <c r="AZ1386" s="412"/>
      <c r="BA1386" s="412"/>
      <c r="BB1386" s="412"/>
      <c r="BC1386" s="411"/>
      <c r="BD1386" s="411"/>
    </row>
    <row r="1387" spans="52:56" ht="11.25" customHeight="1" x14ac:dyDescent="0.25">
      <c r="AZ1387" s="412"/>
      <c r="BA1387" s="412"/>
      <c r="BB1387" s="412"/>
      <c r="BC1387" s="411"/>
      <c r="BD1387" s="411"/>
    </row>
    <row r="1388" spans="52:56" ht="11.25" customHeight="1" x14ac:dyDescent="0.25">
      <c r="AZ1388" s="412"/>
      <c r="BA1388" s="412"/>
      <c r="BB1388" s="412"/>
      <c r="BC1388" s="411"/>
      <c r="BD1388" s="411"/>
    </row>
    <row r="1389" spans="52:56" ht="11.25" customHeight="1" x14ac:dyDescent="0.25">
      <c r="AZ1389" s="412"/>
      <c r="BA1389" s="412"/>
      <c r="BB1389" s="412"/>
      <c r="BC1389" s="411"/>
      <c r="BD1389" s="411"/>
    </row>
    <row r="1390" spans="52:56" ht="11.25" customHeight="1" x14ac:dyDescent="0.25">
      <c r="AZ1390" s="412"/>
      <c r="BA1390" s="412"/>
      <c r="BB1390" s="412"/>
      <c r="BC1390" s="411"/>
      <c r="BD1390" s="411"/>
    </row>
    <row r="1391" spans="52:56" ht="11.25" customHeight="1" x14ac:dyDescent="0.25">
      <c r="AZ1391" s="412"/>
      <c r="BA1391" s="412"/>
      <c r="BB1391" s="412"/>
      <c r="BC1391" s="411"/>
      <c r="BD1391" s="411"/>
    </row>
    <row r="1392" spans="52:56" ht="11.25" customHeight="1" x14ac:dyDescent="0.25">
      <c r="AZ1392" s="412"/>
      <c r="BA1392" s="412"/>
      <c r="BB1392" s="412"/>
      <c r="BC1392" s="411"/>
      <c r="BD1392" s="411"/>
    </row>
    <row r="1393" spans="52:56" ht="11.25" customHeight="1" x14ac:dyDescent="0.25">
      <c r="AZ1393" s="412"/>
      <c r="BA1393" s="412"/>
      <c r="BB1393" s="412"/>
      <c r="BC1393" s="411"/>
      <c r="BD1393" s="411"/>
    </row>
    <row r="1394" spans="52:56" ht="11.25" customHeight="1" x14ac:dyDescent="0.25">
      <c r="AZ1394" s="412"/>
      <c r="BA1394" s="412"/>
      <c r="BB1394" s="412"/>
      <c r="BC1394" s="411"/>
      <c r="BD1394" s="411"/>
    </row>
    <row r="1395" spans="52:56" ht="11.25" customHeight="1" x14ac:dyDescent="0.25">
      <c r="AZ1395" s="412"/>
      <c r="BA1395" s="412"/>
      <c r="BB1395" s="412"/>
      <c r="BC1395" s="411"/>
      <c r="BD1395" s="411"/>
    </row>
    <row r="1396" spans="52:56" ht="11.25" customHeight="1" x14ac:dyDescent="0.25">
      <c r="AZ1396" s="412"/>
      <c r="BA1396" s="412"/>
      <c r="BB1396" s="412"/>
      <c r="BC1396" s="411"/>
      <c r="BD1396" s="411"/>
    </row>
    <row r="1397" spans="52:56" ht="11.25" customHeight="1" x14ac:dyDescent="0.25">
      <c r="AZ1397" s="412"/>
      <c r="BA1397" s="412"/>
      <c r="BB1397" s="412"/>
      <c r="BC1397" s="411"/>
      <c r="BD1397" s="411"/>
    </row>
    <row r="1398" spans="52:56" ht="11.25" customHeight="1" x14ac:dyDescent="0.25">
      <c r="AZ1398" s="412"/>
      <c r="BA1398" s="412"/>
      <c r="BB1398" s="412"/>
      <c r="BC1398" s="411"/>
      <c r="BD1398" s="411"/>
    </row>
    <row r="1399" spans="52:56" ht="11.25" customHeight="1" x14ac:dyDescent="0.25">
      <c r="AZ1399" s="412"/>
      <c r="BA1399" s="412"/>
      <c r="BB1399" s="412"/>
      <c r="BC1399" s="411"/>
      <c r="BD1399" s="411"/>
    </row>
    <row r="1400" spans="52:56" ht="11.25" customHeight="1" x14ac:dyDescent="0.25">
      <c r="AZ1400" s="412"/>
      <c r="BA1400" s="412"/>
      <c r="BB1400" s="412"/>
      <c r="BC1400" s="411"/>
      <c r="BD1400" s="411"/>
    </row>
    <row r="1401" spans="52:56" ht="11.25" customHeight="1" x14ac:dyDescent="0.25">
      <c r="AZ1401" s="412"/>
      <c r="BA1401" s="412"/>
      <c r="BB1401" s="412"/>
      <c r="BC1401" s="411"/>
      <c r="BD1401" s="411"/>
    </row>
    <row r="1402" spans="52:56" ht="11.25" customHeight="1" x14ac:dyDescent="0.25">
      <c r="AZ1402" s="412"/>
      <c r="BA1402" s="412"/>
      <c r="BB1402" s="412"/>
      <c r="BC1402" s="411"/>
      <c r="BD1402" s="411"/>
    </row>
    <row r="1403" spans="52:56" ht="11.25" customHeight="1" x14ac:dyDescent="0.25">
      <c r="AZ1403" s="412"/>
      <c r="BA1403" s="412"/>
      <c r="BB1403" s="412"/>
      <c r="BC1403" s="411"/>
      <c r="BD1403" s="411"/>
    </row>
    <row r="1404" spans="52:56" ht="11.25" customHeight="1" x14ac:dyDescent="0.25">
      <c r="AZ1404" s="412"/>
      <c r="BA1404" s="412"/>
      <c r="BB1404" s="412"/>
      <c r="BC1404" s="411"/>
      <c r="BD1404" s="411"/>
    </row>
    <row r="1405" spans="52:56" ht="11.25" customHeight="1" x14ac:dyDescent="0.25">
      <c r="AZ1405" s="412"/>
      <c r="BA1405" s="412"/>
      <c r="BB1405" s="412"/>
      <c r="BC1405" s="411"/>
      <c r="BD1405" s="411"/>
    </row>
    <row r="1406" spans="52:56" ht="11.25" customHeight="1" x14ac:dyDescent="0.25">
      <c r="AZ1406" s="412"/>
      <c r="BA1406" s="412"/>
      <c r="BB1406" s="412"/>
      <c r="BC1406" s="411"/>
      <c r="BD1406" s="411"/>
    </row>
    <row r="1407" spans="52:56" ht="11.25" customHeight="1" x14ac:dyDescent="0.25">
      <c r="AZ1407" s="412"/>
      <c r="BA1407" s="412"/>
      <c r="BB1407" s="412"/>
      <c r="BC1407" s="411"/>
      <c r="BD1407" s="411"/>
    </row>
    <row r="1408" spans="52:56" ht="11.25" customHeight="1" x14ac:dyDescent="0.25">
      <c r="AZ1408" s="412"/>
      <c r="BA1408" s="412"/>
      <c r="BB1408" s="412"/>
      <c r="BC1408" s="411"/>
      <c r="BD1408" s="411"/>
    </row>
    <row r="1409" spans="52:56" ht="11.25" customHeight="1" x14ac:dyDescent="0.25">
      <c r="AZ1409" s="412"/>
      <c r="BA1409" s="412"/>
      <c r="BB1409" s="412"/>
      <c r="BC1409" s="411"/>
      <c r="BD1409" s="411"/>
    </row>
    <row r="1410" spans="52:56" ht="11.25" customHeight="1" x14ac:dyDescent="0.25">
      <c r="AZ1410" s="412"/>
      <c r="BA1410" s="412"/>
      <c r="BB1410" s="412"/>
      <c r="BC1410" s="411"/>
      <c r="BD1410" s="411"/>
    </row>
    <row r="1411" spans="52:56" ht="11.25" customHeight="1" x14ac:dyDescent="0.25">
      <c r="AZ1411" s="412"/>
      <c r="BA1411" s="412"/>
      <c r="BB1411" s="412"/>
      <c r="BC1411" s="411"/>
      <c r="BD1411" s="411"/>
    </row>
    <row r="1412" spans="52:56" ht="11.25" customHeight="1" x14ac:dyDescent="0.25">
      <c r="AZ1412" s="412"/>
      <c r="BA1412" s="412"/>
      <c r="BB1412" s="412"/>
      <c r="BC1412" s="411"/>
      <c r="BD1412" s="411"/>
    </row>
    <row r="1413" spans="52:56" ht="11.25" customHeight="1" x14ac:dyDescent="0.25">
      <c r="AZ1413" s="412"/>
      <c r="BA1413" s="412"/>
      <c r="BB1413" s="412"/>
      <c r="BC1413" s="411"/>
      <c r="BD1413" s="411"/>
    </row>
    <row r="1414" spans="52:56" ht="11.25" customHeight="1" x14ac:dyDescent="0.25">
      <c r="AZ1414" s="412"/>
      <c r="BA1414" s="412"/>
      <c r="BB1414" s="412"/>
      <c r="BC1414" s="411"/>
      <c r="BD1414" s="411"/>
    </row>
    <row r="1415" spans="52:56" ht="11.25" customHeight="1" x14ac:dyDescent="0.25">
      <c r="AZ1415" s="412"/>
      <c r="BA1415" s="412"/>
      <c r="BB1415" s="412"/>
      <c r="BC1415" s="411"/>
      <c r="BD1415" s="411"/>
    </row>
    <row r="1416" spans="52:56" ht="11.25" customHeight="1" x14ac:dyDescent="0.25">
      <c r="AZ1416" s="412"/>
      <c r="BA1416" s="412"/>
      <c r="BB1416" s="412"/>
      <c r="BC1416" s="411"/>
      <c r="BD1416" s="411"/>
    </row>
    <row r="1417" spans="52:56" ht="11.25" customHeight="1" x14ac:dyDescent="0.25">
      <c r="AZ1417" s="412"/>
      <c r="BA1417" s="412"/>
      <c r="BB1417" s="412"/>
      <c r="BC1417" s="411"/>
      <c r="BD1417" s="411"/>
    </row>
    <row r="1418" spans="52:56" ht="11.25" customHeight="1" x14ac:dyDescent="0.25">
      <c r="AZ1418" s="412"/>
      <c r="BA1418" s="412"/>
      <c r="BB1418" s="412"/>
      <c r="BC1418" s="411"/>
      <c r="BD1418" s="411"/>
    </row>
    <row r="1419" spans="52:56" ht="11.25" customHeight="1" x14ac:dyDescent="0.25">
      <c r="AZ1419" s="412"/>
      <c r="BA1419" s="412"/>
      <c r="BB1419" s="412"/>
      <c r="BC1419" s="411"/>
      <c r="BD1419" s="411"/>
    </row>
    <row r="1420" spans="52:56" ht="11.25" customHeight="1" x14ac:dyDescent="0.25">
      <c r="AZ1420" s="412"/>
      <c r="BA1420" s="412"/>
      <c r="BB1420" s="412"/>
      <c r="BC1420" s="411"/>
      <c r="BD1420" s="411"/>
    </row>
    <row r="1421" spans="52:56" ht="11.25" customHeight="1" x14ac:dyDescent="0.25">
      <c r="AZ1421" s="412"/>
      <c r="BA1421" s="412"/>
      <c r="BB1421" s="412"/>
      <c r="BC1421" s="411"/>
      <c r="BD1421" s="411"/>
    </row>
    <row r="1422" spans="52:56" ht="11.25" customHeight="1" x14ac:dyDescent="0.25">
      <c r="AZ1422" s="412"/>
      <c r="BA1422" s="412"/>
      <c r="BB1422" s="412"/>
      <c r="BC1422" s="411"/>
      <c r="BD1422" s="411"/>
    </row>
    <row r="1423" spans="52:56" ht="11.25" customHeight="1" x14ac:dyDescent="0.25">
      <c r="AZ1423" s="412"/>
      <c r="BA1423" s="412"/>
      <c r="BB1423" s="412"/>
      <c r="BC1423" s="411"/>
      <c r="BD1423" s="411"/>
    </row>
    <row r="1424" spans="52:56" ht="11.25" customHeight="1" x14ac:dyDescent="0.25">
      <c r="AZ1424" s="412"/>
      <c r="BA1424" s="412"/>
      <c r="BB1424" s="412"/>
      <c r="BC1424" s="411"/>
      <c r="BD1424" s="411"/>
    </row>
    <row r="1425" spans="52:56" ht="11.25" customHeight="1" x14ac:dyDescent="0.25">
      <c r="AZ1425" s="412"/>
      <c r="BA1425" s="412"/>
      <c r="BB1425" s="412"/>
      <c r="BC1425" s="411"/>
      <c r="BD1425" s="411"/>
    </row>
    <row r="1426" spans="52:56" ht="11.25" customHeight="1" x14ac:dyDescent="0.25">
      <c r="AZ1426" s="412"/>
      <c r="BA1426" s="412"/>
      <c r="BB1426" s="412"/>
      <c r="BC1426" s="411"/>
      <c r="BD1426" s="411"/>
    </row>
    <row r="1427" spans="52:56" ht="11.25" customHeight="1" x14ac:dyDescent="0.25">
      <c r="AZ1427" s="412"/>
      <c r="BA1427" s="412"/>
      <c r="BB1427" s="412"/>
      <c r="BC1427" s="411"/>
      <c r="BD1427" s="411"/>
    </row>
    <row r="1428" spans="52:56" ht="11.25" customHeight="1" x14ac:dyDescent="0.25">
      <c r="AZ1428" s="412"/>
      <c r="BA1428" s="412"/>
      <c r="BB1428" s="412"/>
      <c r="BC1428" s="411"/>
      <c r="BD1428" s="411"/>
    </row>
    <row r="1429" spans="52:56" ht="11.25" customHeight="1" x14ac:dyDescent="0.25">
      <c r="AZ1429" s="412"/>
      <c r="BA1429" s="412"/>
      <c r="BB1429" s="412"/>
      <c r="BC1429" s="411"/>
      <c r="BD1429" s="411"/>
    </row>
    <row r="1430" spans="52:56" ht="11.25" customHeight="1" x14ac:dyDescent="0.25">
      <c r="AZ1430" s="412"/>
      <c r="BA1430" s="412"/>
      <c r="BB1430" s="412"/>
      <c r="BC1430" s="411"/>
      <c r="BD1430" s="411"/>
    </row>
    <row r="1431" spans="52:56" ht="11.25" customHeight="1" x14ac:dyDescent="0.25">
      <c r="AZ1431" s="412"/>
      <c r="BA1431" s="412"/>
      <c r="BB1431" s="412"/>
      <c r="BC1431" s="411"/>
      <c r="BD1431" s="411"/>
    </row>
    <row r="1432" spans="52:56" ht="11.25" customHeight="1" x14ac:dyDescent="0.25">
      <c r="AZ1432" s="412"/>
      <c r="BA1432" s="412"/>
      <c r="BB1432" s="412"/>
      <c r="BC1432" s="411"/>
      <c r="BD1432" s="411"/>
    </row>
    <row r="1433" spans="52:56" ht="11.25" customHeight="1" x14ac:dyDescent="0.25">
      <c r="AZ1433" s="412"/>
      <c r="BA1433" s="412"/>
      <c r="BB1433" s="412"/>
      <c r="BC1433" s="411"/>
      <c r="BD1433" s="411"/>
    </row>
    <row r="1434" spans="52:56" ht="11.25" customHeight="1" x14ac:dyDescent="0.25">
      <c r="AZ1434" s="412"/>
      <c r="BA1434" s="412"/>
      <c r="BB1434" s="412"/>
      <c r="BC1434" s="411"/>
      <c r="BD1434" s="411"/>
    </row>
    <row r="1435" spans="52:56" ht="11.25" customHeight="1" x14ac:dyDescent="0.25">
      <c r="AZ1435" s="412"/>
      <c r="BA1435" s="412"/>
      <c r="BB1435" s="412"/>
      <c r="BC1435" s="411"/>
      <c r="BD1435" s="411"/>
    </row>
    <row r="1436" spans="52:56" ht="11.25" customHeight="1" x14ac:dyDescent="0.25">
      <c r="AZ1436" s="412"/>
      <c r="BA1436" s="412"/>
      <c r="BB1436" s="412"/>
      <c r="BC1436" s="411"/>
      <c r="BD1436" s="411"/>
    </row>
    <row r="1437" spans="52:56" ht="11.25" customHeight="1" x14ac:dyDescent="0.25">
      <c r="AZ1437" s="412"/>
      <c r="BA1437" s="412"/>
      <c r="BB1437" s="412"/>
      <c r="BC1437" s="411"/>
      <c r="BD1437" s="411"/>
    </row>
    <row r="1438" spans="52:56" ht="11.25" customHeight="1" x14ac:dyDescent="0.25">
      <c r="AZ1438" s="412"/>
      <c r="BA1438" s="412"/>
      <c r="BB1438" s="412"/>
      <c r="BC1438" s="411"/>
      <c r="BD1438" s="411"/>
    </row>
    <row r="1439" spans="52:56" ht="11.25" customHeight="1" x14ac:dyDescent="0.25">
      <c r="AZ1439" s="412"/>
      <c r="BA1439" s="412"/>
      <c r="BB1439" s="412"/>
      <c r="BC1439" s="411"/>
      <c r="BD1439" s="411"/>
    </row>
    <row r="1440" spans="52:56" ht="11.25" customHeight="1" x14ac:dyDescent="0.25">
      <c r="AZ1440" s="412"/>
      <c r="BA1440" s="412"/>
      <c r="BB1440" s="412"/>
      <c r="BC1440" s="411"/>
      <c r="BD1440" s="411"/>
    </row>
    <row r="1441" spans="52:56" ht="11.25" customHeight="1" x14ac:dyDescent="0.25">
      <c r="AZ1441" s="412"/>
      <c r="BA1441" s="412"/>
      <c r="BB1441" s="412"/>
      <c r="BC1441" s="411"/>
      <c r="BD1441" s="411"/>
    </row>
    <row r="1442" spans="52:56" ht="11.25" customHeight="1" x14ac:dyDescent="0.25">
      <c r="AZ1442" s="412"/>
      <c r="BA1442" s="412"/>
      <c r="BB1442" s="412"/>
      <c r="BC1442" s="411"/>
      <c r="BD1442" s="411"/>
    </row>
    <row r="1443" spans="52:56" ht="11.25" customHeight="1" x14ac:dyDescent="0.25">
      <c r="AZ1443" s="412"/>
      <c r="BA1443" s="412"/>
      <c r="BB1443" s="412"/>
      <c r="BC1443" s="411"/>
      <c r="BD1443" s="411"/>
    </row>
    <row r="1444" spans="52:56" ht="11.25" customHeight="1" x14ac:dyDescent="0.25">
      <c r="AZ1444" s="412"/>
      <c r="BA1444" s="412"/>
      <c r="BB1444" s="412"/>
      <c r="BC1444" s="411"/>
      <c r="BD1444" s="411"/>
    </row>
    <row r="1445" spans="52:56" ht="11.25" customHeight="1" x14ac:dyDescent="0.25">
      <c r="AZ1445" s="412"/>
      <c r="BA1445" s="412"/>
      <c r="BB1445" s="412"/>
      <c r="BC1445" s="411"/>
      <c r="BD1445" s="411"/>
    </row>
    <row r="1446" spans="52:56" ht="11.25" customHeight="1" x14ac:dyDescent="0.25">
      <c r="AZ1446" s="412"/>
      <c r="BA1446" s="412"/>
      <c r="BB1446" s="412"/>
      <c r="BC1446" s="411"/>
      <c r="BD1446" s="411"/>
    </row>
    <row r="1447" spans="52:56" ht="11.25" customHeight="1" x14ac:dyDescent="0.25">
      <c r="AZ1447" s="412"/>
      <c r="BA1447" s="412"/>
      <c r="BB1447" s="412"/>
      <c r="BC1447" s="411"/>
      <c r="BD1447" s="411"/>
    </row>
    <row r="1448" spans="52:56" ht="11.25" customHeight="1" x14ac:dyDescent="0.25">
      <c r="AZ1448" s="412"/>
      <c r="BA1448" s="412"/>
      <c r="BB1448" s="412"/>
      <c r="BC1448" s="411"/>
      <c r="BD1448" s="411"/>
    </row>
    <row r="1449" spans="52:56" ht="11.25" customHeight="1" x14ac:dyDescent="0.25">
      <c r="AZ1449" s="412"/>
      <c r="BA1449" s="412"/>
      <c r="BB1449" s="412"/>
      <c r="BC1449" s="411"/>
      <c r="BD1449" s="411"/>
    </row>
    <row r="1450" spans="52:56" ht="11.25" customHeight="1" x14ac:dyDescent="0.25">
      <c r="AZ1450" s="412"/>
      <c r="BA1450" s="412"/>
      <c r="BB1450" s="412"/>
      <c r="BC1450" s="411"/>
      <c r="BD1450" s="411"/>
    </row>
    <row r="1451" spans="52:56" ht="11.25" customHeight="1" x14ac:dyDescent="0.25">
      <c r="AZ1451" s="412"/>
      <c r="BA1451" s="412"/>
      <c r="BB1451" s="412"/>
      <c r="BC1451" s="411"/>
      <c r="BD1451" s="411"/>
    </row>
    <row r="1452" spans="52:56" ht="11.25" customHeight="1" x14ac:dyDescent="0.25">
      <c r="AZ1452" s="412"/>
      <c r="BA1452" s="412"/>
      <c r="BB1452" s="412"/>
      <c r="BC1452" s="411"/>
      <c r="BD1452" s="411"/>
    </row>
    <row r="1453" spans="52:56" ht="11.25" customHeight="1" x14ac:dyDescent="0.25">
      <c r="AZ1453" s="412"/>
      <c r="BA1453" s="412"/>
      <c r="BB1453" s="412"/>
      <c r="BC1453" s="411"/>
      <c r="BD1453" s="411"/>
    </row>
    <row r="1454" spans="52:56" ht="11.25" customHeight="1" x14ac:dyDescent="0.25">
      <c r="AZ1454" s="412"/>
      <c r="BA1454" s="412"/>
      <c r="BB1454" s="412"/>
      <c r="BC1454" s="411"/>
      <c r="BD1454" s="411"/>
    </row>
    <row r="1455" spans="52:56" ht="11.25" customHeight="1" x14ac:dyDescent="0.25">
      <c r="AZ1455" s="412"/>
      <c r="BA1455" s="412"/>
      <c r="BB1455" s="412"/>
      <c r="BC1455" s="411"/>
      <c r="BD1455" s="411"/>
    </row>
    <row r="1456" spans="52:56" ht="11.25" customHeight="1" x14ac:dyDescent="0.25">
      <c r="AZ1456" s="412"/>
      <c r="BA1456" s="412"/>
      <c r="BB1456" s="412"/>
      <c r="BC1456" s="411"/>
      <c r="BD1456" s="411"/>
    </row>
    <row r="1457" spans="52:56" ht="11.25" customHeight="1" x14ac:dyDescent="0.25">
      <c r="AZ1457" s="412"/>
      <c r="BA1457" s="412"/>
      <c r="BB1457" s="412"/>
      <c r="BC1457" s="411"/>
      <c r="BD1457" s="411"/>
    </row>
    <row r="1458" spans="52:56" ht="11.25" customHeight="1" x14ac:dyDescent="0.25">
      <c r="AZ1458" s="412"/>
      <c r="BA1458" s="412"/>
      <c r="BB1458" s="412"/>
      <c r="BC1458" s="411"/>
      <c r="BD1458" s="411"/>
    </row>
    <row r="1459" spans="52:56" ht="11.25" customHeight="1" x14ac:dyDescent="0.25">
      <c r="AZ1459" s="412"/>
      <c r="BA1459" s="412"/>
      <c r="BB1459" s="412"/>
      <c r="BC1459" s="411"/>
      <c r="BD1459" s="411"/>
    </row>
    <row r="1460" spans="52:56" ht="11.25" customHeight="1" x14ac:dyDescent="0.25">
      <c r="AZ1460" s="412"/>
      <c r="BA1460" s="412"/>
      <c r="BB1460" s="412"/>
      <c r="BC1460" s="411"/>
      <c r="BD1460" s="411"/>
    </row>
    <row r="1461" spans="52:56" ht="11.25" customHeight="1" x14ac:dyDescent="0.25">
      <c r="AZ1461" s="412"/>
      <c r="BA1461" s="412"/>
      <c r="BB1461" s="412"/>
      <c r="BC1461" s="411"/>
      <c r="BD1461" s="411"/>
    </row>
    <row r="1462" spans="52:56" ht="11.25" customHeight="1" x14ac:dyDescent="0.25">
      <c r="AZ1462" s="412"/>
      <c r="BA1462" s="412"/>
      <c r="BB1462" s="412"/>
      <c r="BC1462" s="411"/>
      <c r="BD1462" s="411"/>
    </row>
    <row r="1463" spans="52:56" ht="11.25" customHeight="1" x14ac:dyDescent="0.25">
      <c r="AZ1463" s="412"/>
      <c r="BA1463" s="412"/>
      <c r="BB1463" s="412"/>
      <c r="BC1463" s="411"/>
      <c r="BD1463" s="411"/>
    </row>
    <row r="1464" spans="52:56" ht="11.25" customHeight="1" x14ac:dyDescent="0.25">
      <c r="AZ1464" s="412"/>
      <c r="BA1464" s="412"/>
      <c r="BB1464" s="412"/>
      <c r="BC1464" s="411"/>
      <c r="BD1464" s="411"/>
    </row>
    <row r="1465" spans="52:56" ht="11.25" customHeight="1" x14ac:dyDescent="0.25">
      <c r="AZ1465" s="412"/>
      <c r="BA1465" s="412"/>
      <c r="BB1465" s="412"/>
      <c r="BC1465" s="411"/>
      <c r="BD1465" s="411"/>
    </row>
    <row r="1466" spans="52:56" ht="11.25" customHeight="1" x14ac:dyDescent="0.25">
      <c r="AZ1466" s="412"/>
      <c r="BA1466" s="412"/>
      <c r="BB1466" s="412"/>
      <c r="BC1466" s="411"/>
      <c r="BD1466" s="411"/>
    </row>
    <row r="1467" spans="52:56" ht="11.25" customHeight="1" x14ac:dyDescent="0.25">
      <c r="AZ1467" s="412"/>
      <c r="BA1467" s="412"/>
      <c r="BB1467" s="412"/>
      <c r="BC1467" s="411"/>
      <c r="BD1467" s="411"/>
    </row>
    <row r="1468" spans="52:56" ht="11.25" customHeight="1" x14ac:dyDescent="0.25">
      <c r="AZ1468" s="412"/>
      <c r="BA1468" s="412"/>
      <c r="BB1468" s="412"/>
      <c r="BC1468" s="411"/>
      <c r="BD1468" s="411"/>
    </row>
    <row r="1469" spans="52:56" ht="11.25" customHeight="1" x14ac:dyDescent="0.25">
      <c r="AZ1469" s="412"/>
      <c r="BA1469" s="412"/>
      <c r="BB1469" s="412"/>
      <c r="BC1469" s="411"/>
      <c r="BD1469" s="411"/>
    </row>
    <row r="1470" spans="52:56" ht="11.25" customHeight="1" x14ac:dyDescent="0.25">
      <c r="AZ1470" s="412"/>
      <c r="BA1470" s="412"/>
      <c r="BB1470" s="412"/>
      <c r="BC1470" s="411"/>
      <c r="BD1470" s="411"/>
    </row>
    <row r="1471" spans="52:56" ht="11.25" customHeight="1" x14ac:dyDescent="0.25">
      <c r="AZ1471" s="412"/>
      <c r="BA1471" s="412"/>
      <c r="BB1471" s="412"/>
      <c r="BC1471" s="411"/>
      <c r="BD1471" s="411"/>
    </row>
    <row r="1472" spans="52:56" ht="11.25" customHeight="1" x14ac:dyDescent="0.25">
      <c r="AZ1472" s="412"/>
      <c r="BA1472" s="412"/>
      <c r="BB1472" s="412"/>
      <c r="BC1472" s="411"/>
      <c r="BD1472" s="411"/>
    </row>
    <row r="1473" spans="52:56" ht="11.25" customHeight="1" x14ac:dyDescent="0.25">
      <c r="AZ1473" s="412"/>
      <c r="BA1473" s="412"/>
      <c r="BB1473" s="412"/>
      <c r="BC1473" s="411"/>
      <c r="BD1473" s="411"/>
    </row>
    <row r="1474" spans="52:56" ht="11.25" customHeight="1" x14ac:dyDescent="0.25">
      <c r="AZ1474" s="412"/>
      <c r="BA1474" s="412"/>
      <c r="BB1474" s="412"/>
      <c r="BC1474" s="411"/>
      <c r="BD1474" s="411"/>
    </row>
    <row r="1475" spans="52:56" ht="11.25" customHeight="1" x14ac:dyDescent="0.25">
      <c r="AZ1475" s="412"/>
      <c r="BA1475" s="412"/>
      <c r="BB1475" s="412"/>
      <c r="BC1475" s="411"/>
      <c r="BD1475" s="411"/>
    </row>
    <row r="1476" spans="52:56" ht="11.25" customHeight="1" x14ac:dyDescent="0.25">
      <c r="AZ1476" s="412"/>
      <c r="BA1476" s="412"/>
      <c r="BB1476" s="412"/>
      <c r="BC1476" s="411"/>
      <c r="BD1476" s="411"/>
    </row>
    <row r="1477" spans="52:56" ht="11.25" customHeight="1" x14ac:dyDescent="0.25">
      <c r="AZ1477" s="412"/>
      <c r="BA1477" s="412"/>
      <c r="BB1477" s="412"/>
      <c r="BC1477" s="411"/>
      <c r="BD1477" s="411"/>
    </row>
    <row r="1478" spans="52:56" ht="11.25" customHeight="1" x14ac:dyDescent="0.25">
      <c r="AZ1478" s="412"/>
      <c r="BA1478" s="412"/>
      <c r="BB1478" s="412"/>
      <c r="BC1478" s="411"/>
      <c r="BD1478" s="411"/>
    </row>
    <row r="1479" spans="52:56" ht="11.25" customHeight="1" x14ac:dyDescent="0.25">
      <c r="AZ1479" s="412"/>
      <c r="BA1479" s="412"/>
      <c r="BB1479" s="412"/>
      <c r="BC1479" s="411"/>
      <c r="BD1479" s="411"/>
    </row>
    <row r="1480" spans="52:56" ht="11.25" customHeight="1" x14ac:dyDescent="0.25">
      <c r="AZ1480" s="412"/>
      <c r="BA1480" s="412"/>
      <c r="BB1480" s="412"/>
      <c r="BC1480" s="411"/>
      <c r="BD1480" s="411"/>
    </row>
    <row r="1481" spans="52:56" ht="11.25" customHeight="1" x14ac:dyDescent="0.25">
      <c r="AZ1481" s="412"/>
      <c r="BA1481" s="412"/>
      <c r="BB1481" s="412"/>
      <c r="BC1481" s="411"/>
      <c r="BD1481" s="411"/>
    </row>
    <row r="1482" spans="52:56" ht="11.25" customHeight="1" x14ac:dyDescent="0.25">
      <c r="AZ1482" s="412"/>
      <c r="BA1482" s="412"/>
      <c r="BB1482" s="412"/>
      <c r="BC1482" s="411"/>
      <c r="BD1482" s="411"/>
    </row>
    <row r="1483" spans="52:56" ht="11.25" customHeight="1" x14ac:dyDescent="0.25">
      <c r="AZ1483" s="412"/>
      <c r="BA1483" s="412"/>
      <c r="BB1483" s="412"/>
      <c r="BC1483" s="411"/>
      <c r="BD1483" s="411"/>
    </row>
    <row r="1484" spans="52:56" ht="11.25" customHeight="1" x14ac:dyDescent="0.25">
      <c r="AZ1484" s="412"/>
      <c r="BA1484" s="412"/>
      <c r="BB1484" s="412"/>
      <c r="BC1484" s="411"/>
      <c r="BD1484" s="411"/>
    </row>
    <row r="1485" spans="52:56" ht="11.25" customHeight="1" x14ac:dyDescent="0.25">
      <c r="AZ1485" s="412"/>
      <c r="BA1485" s="412"/>
      <c r="BB1485" s="412"/>
      <c r="BC1485" s="411"/>
      <c r="BD1485" s="411"/>
    </row>
    <row r="1486" spans="52:56" ht="11.25" customHeight="1" x14ac:dyDescent="0.25">
      <c r="AZ1486" s="412"/>
      <c r="BA1486" s="412"/>
      <c r="BB1486" s="412"/>
      <c r="BC1486" s="411"/>
      <c r="BD1486" s="411"/>
    </row>
    <row r="1487" spans="52:56" ht="11.25" customHeight="1" x14ac:dyDescent="0.25">
      <c r="AZ1487" s="412"/>
      <c r="BA1487" s="412"/>
      <c r="BB1487" s="412"/>
      <c r="BC1487" s="411"/>
      <c r="BD1487" s="411"/>
    </row>
    <row r="1488" spans="52:56" ht="11.25" customHeight="1" x14ac:dyDescent="0.25">
      <c r="AZ1488" s="412"/>
      <c r="BA1488" s="412"/>
      <c r="BB1488" s="412"/>
      <c r="BC1488" s="411"/>
      <c r="BD1488" s="411"/>
    </row>
    <row r="1489" spans="52:56" ht="11.25" customHeight="1" x14ac:dyDescent="0.25">
      <c r="AZ1489" s="412"/>
      <c r="BA1489" s="412"/>
      <c r="BB1489" s="412"/>
      <c r="BC1489" s="411"/>
      <c r="BD1489" s="411"/>
    </row>
    <row r="1490" spans="52:56" ht="11.25" customHeight="1" x14ac:dyDescent="0.25">
      <c r="AZ1490" s="412"/>
      <c r="BA1490" s="412"/>
      <c r="BB1490" s="412"/>
      <c r="BC1490" s="411"/>
      <c r="BD1490" s="411"/>
    </row>
    <row r="1491" spans="52:56" ht="11.25" customHeight="1" x14ac:dyDescent="0.25">
      <c r="AZ1491" s="412"/>
      <c r="BA1491" s="412"/>
      <c r="BB1491" s="412"/>
      <c r="BC1491" s="411"/>
      <c r="BD1491" s="411"/>
    </row>
    <row r="1492" spans="52:56" ht="11.25" customHeight="1" x14ac:dyDescent="0.25">
      <c r="AZ1492" s="412"/>
      <c r="BA1492" s="412"/>
      <c r="BB1492" s="412"/>
      <c r="BC1492" s="411"/>
      <c r="BD1492" s="411"/>
    </row>
    <row r="1493" spans="52:56" ht="11.25" customHeight="1" x14ac:dyDescent="0.25">
      <c r="AZ1493" s="412"/>
      <c r="BA1493" s="412"/>
      <c r="BB1493" s="412"/>
      <c r="BC1493" s="411"/>
      <c r="BD1493" s="411"/>
    </row>
    <row r="1494" spans="52:56" ht="11.25" customHeight="1" x14ac:dyDescent="0.25">
      <c r="AZ1494" s="412"/>
      <c r="BA1494" s="412"/>
      <c r="BB1494" s="412"/>
      <c r="BC1494" s="411"/>
      <c r="BD1494" s="411"/>
    </row>
    <row r="1495" spans="52:56" ht="11.25" customHeight="1" x14ac:dyDescent="0.25">
      <c r="AZ1495" s="412"/>
      <c r="BA1495" s="412"/>
      <c r="BB1495" s="412"/>
      <c r="BC1495" s="411"/>
      <c r="BD1495" s="411"/>
    </row>
    <row r="1496" spans="52:56" ht="11.25" customHeight="1" x14ac:dyDescent="0.25">
      <c r="AZ1496" s="412"/>
      <c r="BA1496" s="412"/>
      <c r="BB1496" s="412"/>
      <c r="BC1496" s="411"/>
      <c r="BD1496" s="411"/>
    </row>
    <row r="1497" spans="52:56" ht="11.25" customHeight="1" x14ac:dyDescent="0.25">
      <c r="AZ1497" s="412"/>
      <c r="BA1497" s="412"/>
      <c r="BB1497" s="412"/>
      <c r="BC1497" s="411"/>
      <c r="BD1497" s="411"/>
    </row>
    <row r="1498" spans="52:56" ht="11.25" customHeight="1" x14ac:dyDescent="0.25">
      <c r="AZ1498" s="412"/>
      <c r="BA1498" s="412"/>
      <c r="BB1498" s="412"/>
      <c r="BC1498" s="411"/>
      <c r="BD1498" s="411"/>
    </row>
    <row r="1499" spans="52:56" ht="11.25" customHeight="1" x14ac:dyDescent="0.25">
      <c r="AZ1499" s="412"/>
      <c r="BA1499" s="412"/>
      <c r="BB1499" s="412"/>
      <c r="BC1499" s="411"/>
      <c r="BD1499" s="411"/>
    </row>
    <row r="1500" spans="52:56" ht="11.25" customHeight="1" x14ac:dyDescent="0.25">
      <c r="AZ1500" s="412"/>
      <c r="BA1500" s="412"/>
      <c r="BB1500" s="412"/>
      <c r="BC1500" s="411"/>
      <c r="BD1500" s="411"/>
    </row>
    <row r="1501" spans="52:56" ht="11.25" customHeight="1" x14ac:dyDescent="0.25">
      <c r="AZ1501" s="412"/>
      <c r="BA1501" s="412"/>
      <c r="BB1501" s="412"/>
      <c r="BC1501" s="411"/>
      <c r="BD1501" s="411"/>
    </row>
    <row r="1502" spans="52:56" ht="11.25" customHeight="1" x14ac:dyDescent="0.25">
      <c r="AZ1502" s="412"/>
      <c r="BA1502" s="412"/>
      <c r="BB1502" s="412"/>
      <c r="BC1502" s="411"/>
      <c r="BD1502" s="411"/>
    </row>
    <row r="1503" spans="52:56" ht="11.25" customHeight="1" x14ac:dyDescent="0.25">
      <c r="AZ1503" s="412"/>
      <c r="BA1503" s="412"/>
      <c r="BB1503" s="412"/>
      <c r="BC1503" s="411"/>
      <c r="BD1503" s="411"/>
    </row>
    <row r="1504" spans="52:56" ht="11.25" customHeight="1" x14ac:dyDescent="0.25">
      <c r="AZ1504" s="412"/>
      <c r="BA1504" s="412"/>
      <c r="BB1504" s="412"/>
      <c r="BC1504" s="411"/>
      <c r="BD1504" s="411"/>
    </row>
    <row r="1505" spans="52:56" ht="11.25" customHeight="1" x14ac:dyDescent="0.25">
      <c r="AZ1505" s="412"/>
      <c r="BA1505" s="412"/>
      <c r="BB1505" s="412"/>
      <c r="BC1505" s="411"/>
      <c r="BD1505" s="411"/>
    </row>
    <row r="1506" spans="52:56" ht="11.25" customHeight="1" x14ac:dyDescent="0.25">
      <c r="AZ1506" s="412"/>
      <c r="BA1506" s="412"/>
      <c r="BB1506" s="412"/>
      <c r="BC1506" s="411"/>
      <c r="BD1506" s="411"/>
    </row>
    <row r="1507" spans="52:56" ht="11.25" customHeight="1" x14ac:dyDescent="0.25">
      <c r="AZ1507" s="412"/>
      <c r="BA1507" s="412"/>
      <c r="BB1507" s="412"/>
      <c r="BC1507" s="411"/>
      <c r="BD1507" s="411"/>
    </row>
    <row r="1508" spans="52:56" ht="11.25" customHeight="1" x14ac:dyDescent="0.25">
      <c r="AZ1508" s="412"/>
      <c r="BA1508" s="412"/>
      <c r="BB1508" s="412"/>
      <c r="BC1508" s="411"/>
      <c r="BD1508" s="411"/>
    </row>
    <row r="1509" spans="52:56" ht="11.25" customHeight="1" x14ac:dyDescent="0.25">
      <c r="AZ1509" s="412"/>
      <c r="BA1509" s="412"/>
      <c r="BB1509" s="412"/>
      <c r="BC1509" s="411"/>
      <c r="BD1509" s="411"/>
    </row>
    <row r="1510" spans="52:56" ht="11.25" customHeight="1" x14ac:dyDescent="0.25">
      <c r="AZ1510" s="412"/>
      <c r="BA1510" s="412"/>
      <c r="BB1510" s="412"/>
      <c r="BC1510" s="411"/>
      <c r="BD1510" s="411"/>
    </row>
    <row r="1511" spans="52:56" ht="11.25" customHeight="1" x14ac:dyDescent="0.25">
      <c r="AZ1511" s="412"/>
      <c r="BA1511" s="412"/>
      <c r="BB1511" s="412"/>
      <c r="BC1511" s="411"/>
      <c r="BD1511" s="411"/>
    </row>
    <row r="1512" spans="52:56" ht="11.25" customHeight="1" x14ac:dyDescent="0.25">
      <c r="AZ1512" s="412"/>
      <c r="BA1512" s="412"/>
      <c r="BB1512" s="412"/>
      <c r="BC1512" s="411"/>
      <c r="BD1512" s="411"/>
    </row>
    <row r="1513" spans="52:56" ht="11.25" customHeight="1" x14ac:dyDescent="0.25">
      <c r="AZ1513" s="412"/>
      <c r="BA1513" s="412"/>
      <c r="BB1513" s="412"/>
      <c r="BC1513" s="411"/>
      <c r="BD1513" s="411"/>
    </row>
    <row r="1514" spans="52:56" ht="11.25" customHeight="1" x14ac:dyDescent="0.25">
      <c r="AZ1514" s="412"/>
      <c r="BA1514" s="412"/>
      <c r="BB1514" s="412"/>
      <c r="BC1514" s="411"/>
      <c r="BD1514" s="411"/>
    </row>
    <row r="1515" spans="52:56" ht="11.25" customHeight="1" x14ac:dyDescent="0.25">
      <c r="AZ1515" s="412"/>
      <c r="BA1515" s="412"/>
      <c r="BB1515" s="412"/>
      <c r="BC1515" s="411"/>
      <c r="BD1515" s="411"/>
    </row>
    <row r="1516" spans="52:56" ht="11.25" customHeight="1" x14ac:dyDescent="0.25">
      <c r="AZ1516" s="412"/>
      <c r="BA1516" s="412"/>
      <c r="BB1516" s="412"/>
      <c r="BC1516" s="411"/>
      <c r="BD1516" s="411"/>
    </row>
    <row r="1517" spans="52:56" ht="11.25" customHeight="1" x14ac:dyDescent="0.25">
      <c r="AZ1517" s="412"/>
      <c r="BA1517" s="412"/>
      <c r="BB1517" s="412"/>
      <c r="BC1517" s="411"/>
      <c r="BD1517" s="411"/>
    </row>
    <row r="1518" spans="52:56" ht="11.25" customHeight="1" x14ac:dyDescent="0.25">
      <c r="AZ1518" s="412"/>
      <c r="BA1518" s="412"/>
      <c r="BB1518" s="412"/>
      <c r="BC1518" s="411"/>
      <c r="BD1518" s="411"/>
    </row>
    <row r="1519" spans="52:56" ht="11.25" customHeight="1" x14ac:dyDescent="0.25">
      <c r="AZ1519" s="412"/>
      <c r="BA1519" s="412"/>
      <c r="BB1519" s="412"/>
      <c r="BC1519" s="411"/>
      <c r="BD1519" s="411"/>
    </row>
    <row r="1520" spans="52:56" ht="11.25" customHeight="1" x14ac:dyDescent="0.25">
      <c r="AZ1520" s="412"/>
      <c r="BA1520" s="412"/>
      <c r="BB1520" s="412"/>
      <c r="BC1520" s="411"/>
      <c r="BD1520" s="411"/>
    </row>
    <row r="1521" spans="52:56" ht="11.25" customHeight="1" x14ac:dyDescent="0.25">
      <c r="AZ1521" s="412"/>
      <c r="BA1521" s="412"/>
      <c r="BB1521" s="412"/>
      <c r="BC1521" s="411"/>
      <c r="BD1521" s="411"/>
    </row>
    <row r="1522" spans="52:56" ht="11.25" customHeight="1" x14ac:dyDescent="0.25">
      <c r="AZ1522" s="412"/>
      <c r="BA1522" s="412"/>
      <c r="BB1522" s="412"/>
      <c r="BC1522" s="411"/>
      <c r="BD1522" s="411"/>
    </row>
    <row r="1523" spans="52:56" ht="11.25" customHeight="1" x14ac:dyDescent="0.25">
      <c r="AZ1523" s="412"/>
      <c r="BA1523" s="412"/>
      <c r="BB1523" s="412"/>
      <c r="BC1523" s="411"/>
      <c r="BD1523" s="411"/>
    </row>
    <row r="1524" spans="52:56" ht="11.25" customHeight="1" x14ac:dyDescent="0.25">
      <c r="AZ1524" s="412"/>
      <c r="BA1524" s="412"/>
      <c r="BB1524" s="412"/>
      <c r="BC1524" s="411"/>
      <c r="BD1524" s="411"/>
    </row>
    <row r="1525" spans="52:56" ht="11.25" customHeight="1" x14ac:dyDescent="0.25">
      <c r="AZ1525" s="412"/>
      <c r="BA1525" s="412"/>
      <c r="BB1525" s="412"/>
      <c r="BC1525" s="411"/>
      <c r="BD1525" s="411"/>
    </row>
    <row r="1526" spans="52:56" ht="11.25" customHeight="1" x14ac:dyDescent="0.25">
      <c r="AZ1526" s="412"/>
      <c r="BA1526" s="412"/>
      <c r="BB1526" s="412"/>
      <c r="BC1526" s="411"/>
      <c r="BD1526" s="411"/>
    </row>
    <row r="1527" spans="52:56" ht="11.25" customHeight="1" x14ac:dyDescent="0.25">
      <c r="AZ1527" s="412"/>
      <c r="BA1527" s="412"/>
      <c r="BB1527" s="412"/>
      <c r="BC1527" s="411"/>
      <c r="BD1527" s="411"/>
    </row>
    <row r="1528" spans="52:56" ht="11.25" customHeight="1" x14ac:dyDescent="0.25">
      <c r="AZ1528" s="412"/>
      <c r="BA1528" s="412"/>
      <c r="BB1528" s="412"/>
      <c r="BC1528" s="411"/>
      <c r="BD1528" s="411"/>
    </row>
    <row r="1529" spans="52:56" ht="11.25" customHeight="1" x14ac:dyDescent="0.25">
      <c r="AZ1529" s="412"/>
      <c r="BA1529" s="412"/>
      <c r="BB1529" s="412"/>
      <c r="BC1529" s="411"/>
      <c r="BD1529" s="411"/>
    </row>
    <row r="1530" spans="52:56" ht="11.25" customHeight="1" x14ac:dyDescent="0.25">
      <c r="AZ1530" s="412"/>
      <c r="BA1530" s="412"/>
      <c r="BB1530" s="412"/>
      <c r="BC1530" s="411"/>
      <c r="BD1530" s="411"/>
    </row>
    <row r="1531" spans="52:56" ht="11.25" customHeight="1" x14ac:dyDescent="0.25">
      <c r="AZ1531" s="412"/>
      <c r="BA1531" s="412"/>
      <c r="BB1531" s="412"/>
      <c r="BC1531" s="411"/>
      <c r="BD1531" s="411"/>
    </row>
    <row r="1532" spans="52:56" ht="11.25" customHeight="1" x14ac:dyDescent="0.25">
      <c r="AZ1532" s="412"/>
      <c r="BA1532" s="412"/>
      <c r="BB1532" s="412"/>
      <c r="BC1532" s="411"/>
      <c r="BD1532" s="411"/>
    </row>
    <row r="1533" spans="52:56" ht="11.25" customHeight="1" x14ac:dyDescent="0.25">
      <c r="AZ1533" s="412"/>
      <c r="BA1533" s="412"/>
      <c r="BB1533" s="412"/>
      <c r="BC1533" s="411"/>
      <c r="BD1533" s="411"/>
    </row>
    <row r="1534" spans="52:56" ht="11.25" customHeight="1" x14ac:dyDescent="0.25">
      <c r="AZ1534" s="412"/>
      <c r="BA1534" s="412"/>
      <c r="BB1534" s="412"/>
      <c r="BC1534" s="411"/>
      <c r="BD1534" s="411"/>
    </row>
    <row r="1535" spans="52:56" ht="11.25" customHeight="1" x14ac:dyDescent="0.25">
      <c r="AZ1535" s="412"/>
      <c r="BA1535" s="412"/>
      <c r="BB1535" s="412"/>
      <c r="BC1535" s="411"/>
      <c r="BD1535" s="411"/>
    </row>
    <row r="1536" spans="52:56" ht="11.25" customHeight="1" x14ac:dyDescent="0.25">
      <c r="AZ1536" s="412"/>
      <c r="BA1536" s="412"/>
      <c r="BB1536" s="412"/>
      <c r="BC1536" s="411"/>
      <c r="BD1536" s="411"/>
    </row>
    <row r="1537" spans="52:56" ht="11.25" customHeight="1" x14ac:dyDescent="0.25">
      <c r="AZ1537" s="412"/>
      <c r="BA1537" s="412"/>
      <c r="BB1537" s="412"/>
      <c r="BC1537" s="411"/>
      <c r="BD1537" s="411"/>
    </row>
    <row r="1538" spans="52:56" ht="11.25" customHeight="1" x14ac:dyDescent="0.25">
      <c r="AZ1538" s="412"/>
      <c r="BA1538" s="412"/>
      <c r="BB1538" s="412"/>
      <c r="BC1538" s="411"/>
      <c r="BD1538" s="411"/>
    </row>
    <row r="1539" spans="52:56" ht="11.25" customHeight="1" x14ac:dyDescent="0.25">
      <c r="AZ1539" s="412"/>
      <c r="BA1539" s="412"/>
      <c r="BB1539" s="412"/>
      <c r="BC1539" s="411"/>
      <c r="BD1539" s="411"/>
    </row>
    <row r="1540" spans="52:56" ht="11.25" customHeight="1" x14ac:dyDescent="0.25">
      <c r="AZ1540" s="412"/>
      <c r="BA1540" s="412"/>
      <c r="BB1540" s="412"/>
      <c r="BC1540" s="411"/>
      <c r="BD1540" s="411"/>
    </row>
    <row r="1541" spans="52:56" ht="11.25" customHeight="1" x14ac:dyDescent="0.25">
      <c r="AZ1541" s="412"/>
      <c r="BA1541" s="412"/>
      <c r="BB1541" s="412"/>
      <c r="BC1541" s="411"/>
      <c r="BD1541" s="411"/>
    </row>
    <row r="1542" spans="52:56" ht="11.25" customHeight="1" x14ac:dyDescent="0.25">
      <c r="AZ1542" s="412"/>
      <c r="BA1542" s="412"/>
      <c r="BB1542" s="412"/>
      <c r="BC1542" s="411"/>
      <c r="BD1542" s="411"/>
    </row>
    <row r="1543" spans="52:56" ht="11.25" customHeight="1" x14ac:dyDescent="0.25">
      <c r="AZ1543" s="412"/>
      <c r="BA1543" s="412"/>
      <c r="BB1543" s="412"/>
      <c r="BC1543" s="411"/>
      <c r="BD1543" s="411"/>
    </row>
    <row r="1544" spans="52:56" ht="11.25" customHeight="1" x14ac:dyDescent="0.25">
      <c r="AZ1544" s="412"/>
      <c r="BA1544" s="412"/>
      <c r="BB1544" s="412"/>
      <c r="BC1544" s="411"/>
      <c r="BD1544" s="411"/>
    </row>
    <row r="1545" spans="52:56" ht="11.25" customHeight="1" x14ac:dyDescent="0.25">
      <c r="AZ1545" s="412"/>
      <c r="BA1545" s="412"/>
      <c r="BB1545" s="412"/>
      <c r="BC1545" s="411"/>
      <c r="BD1545" s="411"/>
    </row>
    <row r="1546" spans="52:56" ht="11.25" customHeight="1" x14ac:dyDescent="0.25">
      <c r="AZ1546" s="412"/>
      <c r="BA1546" s="412"/>
      <c r="BB1546" s="412"/>
      <c r="BC1546" s="411"/>
      <c r="BD1546" s="411"/>
    </row>
    <row r="1547" spans="52:56" ht="11.25" customHeight="1" x14ac:dyDescent="0.25">
      <c r="AZ1547" s="412"/>
      <c r="BA1547" s="412"/>
      <c r="BB1547" s="412"/>
      <c r="BC1547" s="411"/>
      <c r="BD1547" s="411"/>
    </row>
    <row r="1548" spans="52:56" ht="11.25" customHeight="1" x14ac:dyDescent="0.25">
      <c r="AZ1548" s="412"/>
      <c r="BA1548" s="412"/>
      <c r="BB1548" s="412"/>
      <c r="BC1548" s="411"/>
      <c r="BD1548" s="411"/>
    </row>
    <row r="1549" spans="52:56" ht="11.25" customHeight="1" x14ac:dyDescent="0.25">
      <c r="AZ1549" s="412"/>
      <c r="BA1549" s="412"/>
      <c r="BB1549" s="412"/>
      <c r="BC1549" s="411"/>
      <c r="BD1549" s="411"/>
    </row>
    <row r="1550" spans="52:56" ht="11.25" customHeight="1" x14ac:dyDescent="0.25">
      <c r="AZ1550" s="412"/>
      <c r="BA1550" s="412"/>
      <c r="BB1550" s="412"/>
      <c r="BC1550" s="411"/>
      <c r="BD1550" s="411"/>
    </row>
    <row r="1551" spans="52:56" ht="11.25" customHeight="1" x14ac:dyDescent="0.25">
      <c r="AZ1551" s="412"/>
      <c r="BA1551" s="412"/>
      <c r="BB1551" s="412"/>
      <c r="BC1551" s="411"/>
      <c r="BD1551" s="411"/>
    </row>
    <row r="1552" spans="52:56" ht="11.25" customHeight="1" x14ac:dyDescent="0.25">
      <c r="AZ1552" s="412"/>
      <c r="BA1552" s="412"/>
      <c r="BB1552" s="412"/>
      <c r="BC1552" s="411"/>
      <c r="BD1552" s="411"/>
    </row>
    <row r="1553" spans="52:56" ht="11.25" customHeight="1" x14ac:dyDescent="0.25">
      <c r="AZ1553" s="412"/>
      <c r="BA1553" s="412"/>
      <c r="BB1553" s="412"/>
      <c r="BC1553" s="411"/>
      <c r="BD1553" s="411"/>
    </row>
    <row r="1554" spans="52:56" ht="11.25" customHeight="1" x14ac:dyDescent="0.25">
      <c r="AZ1554" s="412"/>
      <c r="BA1554" s="412"/>
      <c r="BB1554" s="412"/>
      <c r="BC1554" s="411"/>
      <c r="BD1554" s="411"/>
    </row>
    <row r="1555" spans="52:56" ht="11.25" customHeight="1" x14ac:dyDescent="0.25">
      <c r="AZ1555" s="412"/>
      <c r="BA1555" s="412"/>
      <c r="BB1555" s="412"/>
      <c r="BC1555" s="411"/>
      <c r="BD1555" s="411"/>
    </row>
    <row r="1556" spans="52:56" ht="11.25" customHeight="1" x14ac:dyDescent="0.25">
      <c r="AZ1556" s="412"/>
      <c r="BA1556" s="412"/>
      <c r="BB1556" s="412"/>
      <c r="BC1556" s="411"/>
      <c r="BD1556" s="411"/>
    </row>
    <row r="1557" spans="52:56" ht="11.25" customHeight="1" x14ac:dyDescent="0.25">
      <c r="AZ1557" s="412"/>
      <c r="BA1557" s="412"/>
      <c r="BB1557" s="412"/>
      <c r="BC1557" s="411"/>
      <c r="BD1557" s="411"/>
    </row>
    <row r="1558" spans="52:56" ht="11.25" customHeight="1" x14ac:dyDescent="0.25">
      <c r="AZ1558" s="412"/>
      <c r="BA1558" s="412"/>
      <c r="BB1558" s="412"/>
      <c r="BC1558" s="411"/>
      <c r="BD1558" s="411"/>
    </row>
    <row r="1559" spans="52:56" ht="11.25" customHeight="1" x14ac:dyDescent="0.25">
      <c r="AZ1559" s="412"/>
      <c r="BA1559" s="412"/>
      <c r="BB1559" s="412"/>
      <c r="BC1559" s="411"/>
      <c r="BD1559" s="411"/>
    </row>
    <row r="1560" spans="52:56" ht="11.25" customHeight="1" x14ac:dyDescent="0.25">
      <c r="AZ1560" s="412"/>
      <c r="BA1560" s="412"/>
      <c r="BB1560" s="412"/>
      <c r="BC1560" s="411"/>
      <c r="BD1560" s="411"/>
    </row>
    <row r="1561" spans="52:56" ht="11.25" customHeight="1" x14ac:dyDescent="0.25">
      <c r="AZ1561" s="412"/>
      <c r="BA1561" s="412"/>
      <c r="BB1561" s="412"/>
      <c r="BC1561" s="411"/>
      <c r="BD1561" s="411"/>
    </row>
    <row r="1562" spans="52:56" ht="11.25" customHeight="1" x14ac:dyDescent="0.25">
      <c r="AZ1562" s="412"/>
      <c r="BA1562" s="412"/>
      <c r="BB1562" s="412"/>
      <c r="BC1562" s="411"/>
      <c r="BD1562" s="411"/>
    </row>
    <row r="1563" spans="52:56" ht="11.25" customHeight="1" x14ac:dyDescent="0.25">
      <c r="AZ1563" s="412"/>
      <c r="BA1563" s="412"/>
      <c r="BB1563" s="412"/>
      <c r="BC1563" s="411"/>
      <c r="BD1563" s="411"/>
    </row>
    <row r="1564" spans="52:56" ht="11.25" customHeight="1" x14ac:dyDescent="0.25">
      <c r="AZ1564" s="412"/>
      <c r="BA1564" s="412"/>
      <c r="BB1564" s="412"/>
      <c r="BC1564" s="411"/>
      <c r="BD1564" s="411"/>
    </row>
    <row r="1565" spans="52:56" ht="11.25" customHeight="1" x14ac:dyDescent="0.25">
      <c r="AZ1565" s="412"/>
      <c r="BA1565" s="412"/>
      <c r="BB1565" s="412"/>
      <c r="BC1565" s="411"/>
      <c r="BD1565" s="411"/>
    </row>
    <row r="1566" spans="52:56" ht="11.25" customHeight="1" x14ac:dyDescent="0.25">
      <c r="AZ1566" s="412"/>
      <c r="BA1566" s="412"/>
      <c r="BB1566" s="412"/>
      <c r="BC1566" s="411"/>
      <c r="BD1566" s="411"/>
    </row>
    <row r="1567" spans="52:56" ht="11.25" customHeight="1" x14ac:dyDescent="0.25">
      <c r="AZ1567" s="412"/>
      <c r="BA1567" s="412"/>
      <c r="BB1567" s="412"/>
      <c r="BC1567" s="411"/>
      <c r="BD1567" s="411"/>
    </row>
    <row r="1568" spans="52:56" ht="11.25" customHeight="1" x14ac:dyDescent="0.25">
      <c r="AZ1568" s="412"/>
      <c r="BA1568" s="412"/>
      <c r="BB1568" s="412"/>
      <c r="BC1568" s="411"/>
      <c r="BD1568" s="411"/>
    </row>
    <row r="1569" spans="52:56" ht="11.25" customHeight="1" x14ac:dyDescent="0.25">
      <c r="AZ1569" s="412"/>
      <c r="BA1569" s="412"/>
      <c r="BB1569" s="412"/>
      <c r="BC1569" s="411"/>
      <c r="BD1569" s="411"/>
    </row>
    <row r="1570" spans="52:56" ht="11.25" customHeight="1" x14ac:dyDescent="0.25">
      <c r="AZ1570" s="412"/>
      <c r="BA1570" s="412"/>
      <c r="BB1570" s="412"/>
      <c r="BC1570" s="411"/>
      <c r="BD1570" s="411"/>
    </row>
    <row r="1571" spans="52:56" ht="11.25" customHeight="1" x14ac:dyDescent="0.25">
      <c r="AZ1571" s="412"/>
      <c r="BA1571" s="412"/>
      <c r="BB1571" s="412"/>
      <c r="BC1571" s="411"/>
      <c r="BD1571" s="411"/>
    </row>
    <row r="1572" spans="52:56" ht="11.25" customHeight="1" x14ac:dyDescent="0.25">
      <c r="AZ1572" s="412"/>
      <c r="BA1572" s="412"/>
      <c r="BB1572" s="412"/>
      <c r="BC1572" s="411"/>
      <c r="BD1572" s="411"/>
    </row>
    <row r="1573" spans="52:56" ht="11.25" customHeight="1" x14ac:dyDescent="0.25">
      <c r="AZ1573" s="412"/>
      <c r="BA1573" s="412"/>
      <c r="BB1573" s="412"/>
      <c r="BC1573" s="411"/>
      <c r="BD1573" s="411"/>
    </row>
    <row r="1574" spans="52:56" ht="11.25" customHeight="1" x14ac:dyDescent="0.25">
      <c r="AZ1574" s="412"/>
      <c r="BA1574" s="412"/>
      <c r="BB1574" s="412"/>
      <c r="BC1574" s="411"/>
      <c r="BD1574" s="411"/>
    </row>
    <row r="1575" spans="52:56" ht="11.25" customHeight="1" x14ac:dyDescent="0.25">
      <c r="AZ1575" s="412"/>
      <c r="BA1575" s="412"/>
      <c r="BB1575" s="412"/>
      <c r="BC1575" s="411"/>
      <c r="BD1575" s="411"/>
    </row>
    <row r="1576" spans="52:56" ht="11.25" customHeight="1" x14ac:dyDescent="0.25">
      <c r="AZ1576" s="412"/>
      <c r="BA1576" s="412"/>
      <c r="BB1576" s="412"/>
      <c r="BC1576" s="411"/>
      <c r="BD1576" s="411"/>
    </row>
    <row r="1577" spans="52:56" ht="11.25" customHeight="1" x14ac:dyDescent="0.25">
      <c r="AZ1577" s="412"/>
      <c r="BA1577" s="412"/>
      <c r="BB1577" s="412"/>
      <c r="BC1577" s="411"/>
      <c r="BD1577" s="411"/>
    </row>
    <row r="1578" spans="52:56" ht="11.25" customHeight="1" x14ac:dyDescent="0.25">
      <c r="AZ1578" s="412"/>
      <c r="BA1578" s="412"/>
      <c r="BB1578" s="412"/>
      <c r="BC1578" s="411"/>
      <c r="BD1578" s="411"/>
    </row>
    <row r="1579" spans="52:56" ht="11.25" customHeight="1" x14ac:dyDescent="0.25">
      <c r="AZ1579" s="412"/>
      <c r="BA1579" s="412"/>
      <c r="BB1579" s="412"/>
      <c r="BC1579" s="411"/>
      <c r="BD1579" s="411"/>
    </row>
    <row r="1580" spans="52:56" ht="11.25" customHeight="1" x14ac:dyDescent="0.25">
      <c r="AZ1580" s="412"/>
      <c r="BA1580" s="412"/>
      <c r="BB1580" s="412"/>
      <c r="BC1580" s="411"/>
      <c r="BD1580" s="411"/>
    </row>
    <row r="1581" spans="52:56" ht="11.25" customHeight="1" x14ac:dyDescent="0.25">
      <c r="AZ1581" s="412"/>
      <c r="BA1581" s="412"/>
      <c r="BB1581" s="412"/>
      <c r="BC1581" s="411"/>
      <c r="BD1581" s="411"/>
    </row>
    <row r="1582" spans="52:56" ht="11.25" customHeight="1" x14ac:dyDescent="0.25">
      <c r="AZ1582" s="412"/>
      <c r="BA1582" s="412"/>
      <c r="BB1582" s="412"/>
      <c r="BC1582" s="411"/>
      <c r="BD1582" s="411"/>
    </row>
    <row r="1583" spans="52:56" ht="11.25" customHeight="1" x14ac:dyDescent="0.25">
      <c r="AZ1583" s="412"/>
      <c r="BA1583" s="412"/>
      <c r="BB1583" s="412"/>
      <c r="BC1583" s="411"/>
      <c r="BD1583" s="411"/>
    </row>
    <row r="1584" spans="52:56" ht="11.25" customHeight="1" x14ac:dyDescent="0.25">
      <c r="AZ1584" s="412"/>
      <c r="BA1584" s="412"/>
      <c r="BB1584" s="412"/>
      <c r="BC1584" s="411"/>
      <c r="BD1584" s="411"/>
    </row>
    <row r="1585" spans="52:56" ht="11.25" customHeight="1" x14ac:dyDescent="0.25">
      <c r="AZ1585" s="412"/>
      <c r="BA1585" s="412"/>
      <c r="BB1585" s="412"/>
      <c r="BC1585" s="411"/>
      <c r="BD1585" s="411"/>
    </row>
    <row r="1586" spans="52:56" ht="11.25" customHeight="1" x14ac:dyDescent="0.25">
      <c r="AZ1586" s="412"/>
      <c r="BA1586" s="412"/>
      <c r="BB1586" s="412"/>
      <c r="BC1586" s="411"/>
      <c r="BD1586" s="411"/>
    </row>
    <row r="1587" spans="52:56" ht="11.25" customHeight="1" x14ac:dyDescent="0.25">
      <c r="AZ1587" s="412"/>
      <c r="BA1587" s="412"/>
      <c r="BB1587" s="412"/>
      <c r="BC1587" s="411"/>
      <c r="BD1587" s="411"/>
    </row>
    <row r="1588" spans="52:56" ht="11.25" customHeight="1" x14ac:dyDescent="0.25">
      <c r="AZ1588" s="412"/>
      <c r="BA1588" s="412"/>
      <c r="BB1588" s="412"/>
      <c r="BC1588" s="411"/>
      <c r="BD1588" s="411"/>
    </row>
    <row r="1589" spans="52:56" ht="11.25" customHeight="1" x14ac:dyDescent="0.25">
      <c r="AZ1589" s="412"/>
      <c r="BA1589" s="412"/>
      <c r="BB1589" s="412"/>
      <c r="BC1589" s="411"/>
      <c r="BD1589" s="411"/>
    </row>
    <row r="1590" spans="52:56" ht="11.25" customHeight="1" x14ac:dyDescent="0.25">
      <c r="AZ1590" s="412"/>
      <c r="BA1590" s="412"/>
      <c r="BB1590" s="412"/>
      <c r="BC1590" s="411"/>
      <c r="BD1590" s="411"/>
    </row>
    <row r="1591" spans="52:56" ht="11.25" customHeight="1" x14ac:dyDescent="0.25">
      <c r="AZ1591" s="412"/>
      <c r="BA1591" s="412"/>
      <c r="BB1591" s="412"/>
      <c r="BC1591" s="411"/>
      <c r="BD1591" s="411"/>
    </row>
    <row r="1592" spans="52:56" ht="11.25" customHeight="1" x14ac:dyDescent="0.25">
      <c r="AZ1592" s="412"/>
      <c r="BA1592" s="412"/>
      <c r="BB1592" s="412"/>
      <c r="BC1592" s="411"/>
      <c r="BD1592" s="411"/>
    </row>
    <row r="1593" spans="52:56" ht="11.25" customHeight="1" x14ac:dyDescent="0.25">
      <c r="AZ1593" s="412"/>
      <c r="BA1593" s="412"/>
      <c r="BB1593" s="412"/>
      <c r="BC1593" s="411"/>
      <c r="BD1593" s="411"/>
    </row>
    <row r="1594" spans="52:56" ht="11.25" customHeight="1" x14ac:dyDescent="0.25">
      <c r="AZ1594" s="412"/>
      <c r="BA1594" s="412"/>
      <c r="BB1594" s="412"/>
      <c r="BC1594" s="411"/>
      <c r="BD1594" s="411"/>
    </row>
    <row r="1595" spans="52:56" ht="11.25" customHeight="1" x14ac:dyDescent="0.25">
      <c r="AZ1595" s="412"/>
      <c r="BA1595" s="412"/>
      <c r="BB1595" s="412"/>
      <c r="BC1595" s="411"/>
      <c r="BD1595" s="411"/>
    </row>
    <row r="1596" spans="52:56" ht="11.25" customHeight="1" x14ac:dyDescent="0.25">
      <c r="AZ1596" s="412"/>
      <c r="BA1596" s="412"/>
      <c r="BB1596" s="412"/>
      <c r="BC1596" s="411"/>
      <c r="BD1596" s="411"/>
    </row>
    <row r="1597" spans="52:56" ht="11.25" customHeight="1" x14ac:dyDescent="0.25">
      <c r="AZ1597" s="412"/>
      <c r="BA1597" s="412"/>
      <c r="BB1597" s="412"/>
      <c r="BC1597" s="411"/>
      <c r="BD1597" s="411"/>
    </row>
    <row r="1598" spans="52:56" ht="11.25" customHeight="1" x14ac:dyDescent="0.25">
      <c r="AZ1598" s="412"/>
      <c r="BA1598" s="412"/>
      <c r="BB1598" s="412"/>
      <c r="BC1598" s="411"/>
      <c r="BD1598" s="411"/>
    </row>
    <row r="1599" spans="52:56" ht="11.25" customHeight="1" x14ac:dyDescent="0.25">
      <c r="AZ1599" s="412"/>
      <c r="BA1599" s="412"/>
      <c r="BB1599" s="412"/>
      <c r="BC1599" s="411"/>
      <c r="BD1599" s="411"/>
    </row>
    <row r="1600" spans="52:56" ht="11.25" customHeight="1" x14ac:dyDescent="0.25">
      <c r="AZ1600" s="412"/>
      <c r="BA1600" s="412"/>
      <c r="BB1600" s="412"/>
      <c r="BC1600" s="411"/>
      <c r="BD1600" s="411"/>
    </row>
    <row r="1601" spans="52:56" ht="11.25" customHeight="1" x14ac:dyDescent="0.25">
      <c r="AZ1601" s="412"/>
      <c r="BA1601" s="412"/>
      <c r="BB1601" s="412"/>
      <c r="BC1601" s="411"/>
      <c r="BD1601" s="411"/>
    </row>
    <row r="1602" spans="52:56" ht="11.25" customHeight="1" x14ac:dyDescent="0.25">
      <c r="AZ1602" s="412"/>
      <c r="BA1602" s="412"/>
      <c r="BB1602" s="412"/>
      <c r="BC1602" s="411"/>
      <c r="BD1602" s="411"/>
    </row>
    <row r="1603" spans="52:56" ht="11.25" customHeight="1" x14ac:dyDescent="0.25">
      <c r="AZ1603" s="412"/>
      <c r="BA1603" s="412"/>
      <c r="BB1603" s="412"/>
      <c r="BC1603" s="411"/>
      <c r="BD1603" s="411"/>
    </row>
    <row r="1604" spans="52:56" ht="11.25" customHeight="1" x14ac:dyDescent="0.25">
      <c r="AZ1604" s="412"/>
      <c r="BA1604" s="412"/>
      <c r="BB1604" s="412"/>
      <c r="BC1604" s="411"/>
      <c r="BD1604" s="411"/>
    </row>
    <row r="1605" spans="52:56" ht="11.25" customHeight="1" x14ac:dyDescent="0.25">
      <c r="AZ1605" s="412"/>
      <c r="BA1605" s="412"/>
      <c r="BB1605" s="412"/>
      <c r="BC1605" s="411"/>
      <c r="BD1605" s="411"/>
    </row>
    <row r="1606" spans="52:56" ht="11.25" customHeight="1" x14ac:dyDescent="0.25">
      <c r="AZ1606" s="412"/>
      <c r="BA1606" s="412"/>
      <c r="BB1606" s="412"/>
      <c r="BC1606" s="411"/>
      <c r="BD1606" s="411"/>
    </row>
    <row r="1607" spans="52:56" ht="11.25" customHeight="1" x14ac:dyDescent="0.25">
      <c r="AZ1607" s="412"/>
      <c r="BA1607" s="412"/>
      <c r="BB1607" s="412"/>
      <c r="BC1607" s="411"/>
      <c r="BD1607" s="411"/>
    </row>
    <row r="1608" spans="52:56" ht="11.25" customHeight="1" x14ac:dyDescent="0.25">
      <c r="AZ1608" s="412"/>
      <c r="BA1608" s="412"/>
      <c r="BB1608" s="412"/>
      <c r="BC1608" s="411"/>
      <c r="BD1608" s="411"/>
    </row>
    <row r="1609" spans="52:56" ht="11.25" customHeight="1" x14ac:dyDescent="0.25">
      <c r="AZ1609" s="412"/>
      <c r="BA1609" s="412"/>
      <c r="BB1609" s="412"/>
      <c r="BC1609" s="411"/>
      <c r="BD1609" s="411"/>
    </row>
    <row r="1610" spans="52:56" ht="11.25" customHeight="1" x14ac:dyDescent="0.25">
      <c r="AZ1610" s="412"/>
      <c r="BA1610" s="412"/>
      <c r="BB1610" s="412"/>
      <c r="BC1610" s="411"/>
      <c r="BD1610" s="411"/>
    </row>
    <row r="1611" spans="52:56" ht="11.25" customHeight="1" x14ac:dyDescent="0.25">
      <c r="AZ1611" s="412"/>
      <c r="BA1611" s="412"/>
      <c r="BB1611" s="412"/>
      <c r="BC1611" s="411"/>
      <c r="BD1611" s="411"/>
    </row>
    <row r="1612" spans="52:56" ht="11.25" customHeight="1" x14ac:dyDescent="0.25">
      <c r="AZ1612" s="412"/>
      <c r="BA1612" s="412"/>
      <c r="BB1612" s="412"/>
      <c r="BC1612" s="411"/>
      <c r="BD1612" s="411"/>
    </row>
    <row r="1613" spans="52:56" ht="11.25" customHeight="1" x14ac:dyDescent="0.25">
      <c r="AZ1613" s="412"/>
      <c r="BA1613" s="412"/>
      <c r="BB1613" s="412"/>
      <c r="BC1613" s="411"/>
      <c r="BD1613" s="411"/>
    </row>
    <row r="1614" spans="52:56" ht="11.25" customHeight="1" x14ac:dyDescent="0.25">
      <c r="AZ1614" s="412"/>
      <c r="BA1614" s="412"/>
      <c r="BB1614" s="412"/>
      <c r="BC1614" s="411"/>
      <c r="BD1614" s="411"/>
    </row>
    <row r="1615" spans="52:56" ht="11.25" customHeight="1" x14ac:dyDescent="0.25">
      <c r="AZ1615" s="412"/>
      <c r="BA1615" s="412"/>
      <c r="BB1615" s="412"/>
      <c r="BC1615" s="411"/>
      <c r="BD1615" s="411"/>
    </row>
    <row r="1616" spans="52:56" ht="11.25" customHeight="1" x14ac:dyDescent="0.25">
      <c r="AZ1616" s="412"/>
      <c r="BA1616" s="412"/>
      <c r="BB1616" s="412"/>
      <c r="BC1616" s="411"/>
      <c r="BD1616" s="411"/>
    </row>
    <row r="1617" spans="52:56" ht="11.25" customHeight="1" x14ac:dyDescent="0.25">
      <c r="AZ1617" s="412"/>
      <c r="BA1617" s="412"/>
      <c r="BB1617" s="412"/>
      <c r="BC1617" s="411"/>
      <c r="BD1617" s="411"/>
    </row>
    <row r="1618" spans="52:56" ht="11.25" customHeight="1" x14ac:dyDescent="0.25">
      <c r="AZ1618" s="412"/>
      <c r="BA1618" s="412"/>
      <c r="BB1618" s="412"/>
      <c r="BC1618" s="411"/>
      <c r="BD1618" s="411"/>
    </row>
    <row r="1619" spans="52:56" ht="11.25" customHeight="1" x14ac:dyDescent="0.25">
      <c r="AZ1619" s="412"/>
      <c r="BA1619" s="412"/>
      <c r="BB1619" s="412"/>
      <c r="BC1619" s="411"/>
      <c r="BD1619" s="411"/>
    </row>
    <row r="1620" spans="52:56" ht="11.25" customHeight="1" x14ac:dyDescent="0.25">
      <c r="AZ1620" s="412"/>
      <c r="BA1620" s="412"/>
      <c r="BB1620" s="412"/>
      <c r="BC1620" s="411"/>
      <c r="BD1620" s="411"/>
    </row>
    <row r="1621" spans="52:56" ht="11.25" customHeight="1" x14ac:dyDescent="0.25">
      <c r="AZ1621" s="412"/>
      <c r="BA1621" s="412"/>
      <c r="BB1621" s="412"/>
      <c r="BC1621" s="411"/>
      <c r="BD1621" s="411"/>
    </row>
    <row r="1622" spans="52:56" ht="11.25" customHeight="1" x14ac:dyDescent="0.25">
      <c r="AZ1622" s="412"/>
      <c r="BA1622" s="412"/>
      <c r="BB1622" s="412"/>
      <c r="BC1622" s="411"/>
      <c r="BD1622" s="411"/>
    </row>
    <row r="1623" spans="52:56" ht="11.25" customHeight="1" x14ac:dyDescent="0.25">
      <c r="AZ1623" s="412"/>
      <c r="BA1623" s="412"/>
      <c r="BB1623" s="412"/>
      <c r="BC1623" s="411"/>
      <c r="BD1623" s="411"/>
    </row>
    <row r="1624" spans="52:56" ht="11.25" customHeight="1" x14ac:dyDescent="0.25">
      <c r="AZ1624" s="412"/>
      <c r="BA1624" s="412"/>
      <c r="BB1624" s="412"/>
      <c r="BC1624" s="411"/>
      <c r="BD1624" s="411"/>
    </row>
    <row r="1625" spans="52:56" ht="11.25" customHeight="1" x14ac:dyDescent="0.25">
      <c r="AZ1625" s="412"/>
      <c r="BA1625" s="412"/>
      <c r="BB1625" s="412"/>
      <c r="BC1625" s="411"/>
      <c r="BD1625" s="411"/>
    </row>
    <row r="1626" spans="52:56" ht="11.25" customHeight="1" x14ac:dyDescent="0.25">
      <c r="AZ1626" s="412"/>
      <c r="BA1626" s="412"/>
      <c r="BB1626" s="412"/>
      <c r="BC1626" s="411"/>
      <c r="BD1626" s="411"/>
    </row>
    <row r="1627" spans="52:56" ht="11.25" customHeight="1" x14ac:dyDescent="0.25">
      <c r="AZ1627" s="412"/>
      <c r="BA1627" s="412"/>
      <c r="BB1627" s="412"/>
      <c r="BC1627" s="411"/>
      <c r="BD1627" s="411"/>
    </row>
    <row r="1628" spans="52:56" ht="11.25" customHeight="1" x14ac:dyDescent="0.25">
      <c r="AZ1628" s="412"/>
      <c r="BA1628" s="412"/>
      <c r="BB1628" s="412"/>
      <c r="BC1628" s="411"/>
      <c r="BD1628" s="411"/>
    </row>
    <row r="1629" spans="52:56" ht="11.25" customHeight="1" x14ac:dyDescent="0.25">
      <c r="AZ1629" s="412"/>
      <c r="BA1629" s="412"/>
      <c r="BB1629" s="412"/>
      <c r="BC1629" s="411"/>
      <c r="BD1629" s="411"/>
    </row>
    <row r="1630" spans="52:56" ht="11.25" customHeight="1" x14ac:dyDescent="0.25">
      <c r="AZ1630" s="412"/>
      <c r="BA1630" s="412"/>
      <c r="BB1630" s="412"/>
      <c r="BC1630" s="411"/>
      <c r="BD1630" s="411"/>
    </row>
    <row r="1631" spans="52:56" ht="11.25" customHeight="1" x14ac:dyDescent="0.25">
      <c r="AZ1631" s="412"/>
      <c r="BA1631" s="412"/>
      <c r="BB1631" s="412"/>
      <c r="BC1631" s="411"/>
      <c r="BD1631" s="411"/>
    </row>
    <row r="1632" spans="52:56" ht="11.25" customHeight="1" x14ac:dyDescent="0.25">
      <c r="AZ1632" s="412"/>
      <c r="BA1632" s="412"/>
      <c r="BB1632" s="412"/>
      <c r="BC1632" s="411"/>
      <c r="BD1632" s="411"/>
    </row>
    <row r="1633" spans="52:56" ht="11.25" customHeight="1" x14ac:dyDescent="0.25">
      <c r="AZ1633" s="412"/>
      <c r="BA1633" s="412"/>
      <c r="BB1633" s="412"/>
      <c r="BC1633" s="411"/>
      <c r="BD1633" s="411"/>
    </row>
    <row r="1634" spans="52:56" ht="11.25" customHeight="1" x14ac:dyDescent="0.25">
      <c r="AZ1634" s="412"/>
      <c r="BA1634" s="412"/>
      <c r="BB1634" s="412"/>
      <c r="BC1634" s="411"/>
      <c r="BD1634" s="411"/>
    </row>
    <row r="1635" spans="52:56" ht="11.25" customHeight="1" x14ac:dyDescent="0.25">
      <c r="AZ1635" s="412"/>
      <c r="BA1635" s="412"/>
      <c r="BB1635" s="412"/>
      <c r="BC1635" s="411"/>
      <c r="BD1635" s="411"/>
    </row>
    <row r="1636" spans="52:56" ht="11.25" customHeight="1" x14ac:dyDescent="0.25">
      <c r="AZ1636" s="412"/>
      <c r="BA1636" s="412"/>
      <c r="BB1636" s="412"/>
      <c r="BC1636" s="411"/>
      <c r="BD1636" s="411"/>
    </row>
    <row r="1637" spans="52:56" ht="11.25" customHeight="1" x14ac:dyDescent="0.25">
      <c r="AZ1637" s="412"/>
      <c r="BA1637" s="412"/>
      <c r="BB1637" s="412"/>
      <c r="BC1637" s="411"/>
      <c r="BD1637" s="411"/>
    </row>
    <row r="1638" spans="52:56" ht="11.25" customHeight="1" x14ac:dyDescent="0.25">
      <c r="AZ1638" s="412"/>
      <c r="BA1638" s="412"/>
      <c r="BB1638" s="412"/>
      <c r="BC1638" s="411"/>
      <c r="BD1638" s="411"/>
    </row>
    <row r="1639" spans="52:56" ht="11.25" customHeight="1" x14ac:dyDescent="0.25">
      <c r="AZ1639" s="412"/>
      <c r="BA1639" s="412"/>
      <c r="BB1639" s="412"/>
      <c r="BC1639" s="411"/>
      <c r="BD1639" s="411"/>
    </row>
    <row r="1640" spans="52:56" ht="11.25" customHeight="1" x14ac:dyDescent="0.25">
      <c r="AZ1640" s="412"/>
      <c r="BA1640" s="412"/>
      <c r="BB1640" s="412"/>
      <c r="BC1640" s="411"/>
      <c r="BD1640" s="411"/>
    </row>
    <row r="1641" spans="52:56" ht="11.25" customHeight="1" x14ac:dyDescent="0.25">
      <c r="AZ1641" s="412"/>
      <c r="BA1641" s="412"/>
      <c r="BB1641" s="412"/>
      <c r="BC1641" s="411"/>
      <c r="BD1641" s="411"/>
    </row>
    <row r="1642" spans="52:56" ht="11.25" customHeight="1" x14ac:dyDescent="0.25">
      <c r="AZ1642" s="412"/>
      <c r="BA1642" s="412"/>
      <c r="BB1642" s="412"/>
      <c r="BC1642" s="411"/>
      <c r="BD1642" s="411"/>
    </row>
    <row r="1643" spans="52:56" ht="11.25" customHeight="1" x14ac:dyDescent="0.25">
      <c r="AZ1643" s="412"/>
      <c r="BA1643" s="412"/>
      <c r="BB1643" s="412"/>
      <c r="BC1643" s="411"/>
      <c r="BD1643" s="411"/>
    </row>
    <row r="1644" spans="52:56" ht="11.25" customHeight="1" x14ac:dyDescent="0.25">
      <c r="AZ1644" s="412"/>
      <c r="BA1644" s="412"/>
      <c r="BB1644" s="412"/>
      <c r="BC1644" s="411"/>
      <c r="BD1644" s="411"/>
    </row>
    <row r="1645" spans="52:56" ht="11.25" customHeight="1" x14ac:dyDescent="0.25">
      <c r="AZ1645" s="412"/>
      <c r="BA1645" s="412"/>
      <c r="BB1645" s="412"/>
      <c r="BC1645" s="411"/>
      <c r="BD1645" s="411"/>
    </row>
    <row r="1646" spans="52:56" ht="11.25" customHeight="1" x14ac:dyDescent="0.25">
      <c r="AZ1646" s="412"/>
      <c r="BA1646" s="412"/>
      <c r="BB1646" s="412"/>
      <c r="BC1646" s="411"/>
      <c r="BD1646" s="411"/>
    </row>
    <row r="1647" spans="52:56" ht="11.25" customHeight="1" x14ac:dyDescent="0.25">
      <c r="AZ1647" s="412"/>
      <c r="BA1647" s="412"/>
      <c r="BB1647" s="412"/>
      <c r="BC1647" s="411"/>
      <c r="BD1647" s="411"/>
    </row>
    <row r="1648" spans="52:56" ht="11.25" customHeight="1" x14ac:dyDescent="0.25">
      <c r="AZ1648" s="412"/>
      <c r="BA1648" s="412"/>
      <c r="BB1648" s="412"/>
      <c r="BC1648" s="411"/>
      <c r="BD1648" s="411"/>
    </row>
    <row r="1649" spans="52:56" ht="11.25" customHeight="1" x14ac:dyDescent="0.25">
      <c r="AZ1649" s="412"/>
      <c r="BA1649" s="412"/>
      <c r="BB1649" s="412"/>
      <c r="BC1649" s="411"/>
      <c r="BD1649" s="411"/>
    </row>
    <row r="1650" spans="52:56" ht="11.25" customHeight="1" x14ac:dyDescent="0.25">
      <c r="AZ1650" s="412"/>
      <c r="BA1650" s="412"/>
      <c r="BB1650" s="412"/>
      <c r="BC1650" s="411"/>
      <c r="BD1650" s="411"/>
    </row>
    <row r="1651" spans="52:56" ht="11.25" customHeight="1" x14ac:dyDescent="0.25">
      <c r="AZ1651" s="412"/>
      <c r="BA1651" s="412"/>
      <c r="BB1651" s="412"/>
      <c r="BC1651" s="411"/>
      <c r="BD1651" s="411"/>
    </row>
    <row r="1652" spans="52:56" ht="11.25" customHeight="1" x14ac:dyDescent="0.25">
      <c r="AZ1652" s="412"/>
      <c r="BA1652" s="412"/>
      <c r="BB1652" s="412"/>
      <c r="BC1652" s="411"/>
      <c r="BD1652" s="411"/>
    </row>
    <row r="1653" spans="52:56" ht="11.25" customHeight="1" x14ac:dyDescent="0.25">
      <c r="AZ1653" s="412"/>
      <c r="BA1653" s="412"/>
      <c r="BB1653" s="412"/>
      <c r="BC1653" s="411"/>
      <c r="BD1653" s="411"/>
    </row>
    <row r="1654" spans="52:56" ht="11.25" customHeight="1" x14ac:dyDescent="0.25">
      <c r="AZ1654" s="412"/>
      <c r="BA1654" s="412"/>
      <c r="BB1654" s="412"/>
      <c r="BC1654" s="411"/>
      <c r="BD1654" s="411"/>
    </row>
    <row r="1655" spans="52:56" ht="11.25" customHeight="1" x14ac:dyDescent="0.25">
      <c r="AZ1655" s="412"/>
      <c r="BA1655" s="412"/>
      <c r="BB1655" s="412"/>
      <c r="BC1655" s="411"/>
      <c r="BD1655" s="411"/>
    </row>
    <row r="1656" spans="52:56" ht="11.25" customHeight="1" x14ac:dyDescent="0.25">
      <c r="AZ1656" s="412"/>
      <c r="BA1656" s="412"/>
      <c r="BB1656" s="412"/>
      <c r="BC1656" s="411"/>
      <c r="BD1656" s="411"/>
    </row>
    <row r="1657" spans="52:56" ht="11.25" customHeight="1" x14ac:dyDescent="0.25">
      <c r="AZ1657" s="412"/>
      <c r="BA1657" s="412"/>
      <c r="BB1657" s="412"/>
      <c r="BC1657" s="411"/>
      <c r="BD1657" s="411"/>
    </row>
    <row r="1658" spans="52:56" ht="11.25" customHeight="1" x14ac:dyDescent="0.25">
      <c r="AZ1658" s="412"/>
      <c r="BA1658" s="412"/>
      <c r="BB1658" s="412"/>
      <c r="BC1658" s="411"/>
      <c r="BD1658" s="411"/>
    </row>
    <row r="1659" spans="52:56" ht="11.25" customHeight="1" x14ac:dyDescent="0.25">
      <c r="AZ1659" s="412"/>
      <c r="BA1659" s="412"/>
      <c r="BB1659" s="412"/>
      <c r="BC1659" s="411"/>
      <c r="BD1659" s="411"/>
    </row>
    <row r="1660" spans="52:56" ht="11.25" customHeight="1" x14ac:dyDescent="0.25">
      <c r="AZ1660" s="412"/>
      <c r="BA1660" s="412"/>
      <c r="BB1660" s="412"/>
      <c r="BC1660" s="411"/>
      <c r="BD1660" s="411"/>
    </row>
    <row r="1661" spans="52:56" ht="11.25" customHeight="1" x14ac:dyDescent="0.25">
      <c r="AZ1661" s="412"/>
      <c r="BA1661" s="412"/>
      <c r="BB1661" s="412"/>
      <c r="BC1661" s="411"/>
      <c r="BD1661" s="411"/>
    </row>
    <row r="1662" spans="52:56" ht="11.25" customHeight="1" x14ac:dyDescent="0.25">
      <c r="AZ1662" s="412"/>
      <c r="BA1662" s="412"/>
      <c r="BB1662" s="412"/>
      <c r="BC1662" s="411"/>
      <c r="BD1662" s="411"/>
    </row>
    <row r="1663" spans="52:56" ht="11.25" customHeight="1" x14ac:dyDescent="0.25">
      <c r="AZ1663" s="412"/>
      <c r="BA1663" s="412"/>
      <c r="BB1663" s="412"/>
      <c r="BC1663" s="411"/>
      <c r="BD1663" s="411"/>
    </row>
    <row r="1664" spans="52:56" ht="11.25" customHeight="1" x14ac:dyDescent="0.25">
      <c r="AZ1664" s="412"/>
      <c r="BA1664" s="412"/>
      <c r="BB1664" s="412"/>
      <c r="BC1664" s="411"/>
      <c r="BD1664" s="411"/>
    </row>
    <row r="1665" spans="52:56" ht="11.25" customHeight="1" x14ac:dyDescent="0.25">
      <c r="AZ1665" s="412"/>
      <c r="BA1665" s="412"/>
      <c r="BB1665" s="412"/>
      <c r="BC1665" s="411"/>
      <c r="BD1665" s="411"/>
    </row>
    <row r="1666" spans="52:56" ht="11.25" customHeight="1" x14ac:dyDescent="0.25">
      <c r="AZ1666" s="412"/>
      <c r="BA1666" s="412"/>
      <c r="BB1666" s="412"/>
      <c r="BC1666" s="411"/>
      <c r="BD1666" s="411"/>
    </row>
    <row r="1667" spans="52:56" ht="11.25" customHeight="1" x14ac:dyDescent="0.25">
      <c r="AZ1667" s="412"/>
      <c r="BA1667" s="412"/>
      <c r="BB1667" s="412"/>
      <c r="BC1667" s="411"/>
      <c r="BD1667" s="411"/>
    </row>
    <row r="1668" spans="52:56" ht="11.25" customHeight="1" x14ac:dyDescent="0.25">
      <c r="AZ1668" s="412"/>
      <c r="BA1668" s="412"/>
      <c r="BB1668" s="412"/>
      <c r="BC1668" s="411"/>
      <c r="BD1668" s="411"/>
    </row>
    <row r="1669" spans="52:56" ht="11.25" customHeight="1" x14ac:dyDescent="0.25">
      <c r="AZ1669" s="412"/>
      <c r="BA1669" s="412"/>
      <c r="BB1669" s="412"/>
      <c r="BC1669" s="411"/>
      <c r="BD1669" s="411"/>
    </row>
    <row r="1670" spans="52:56" ht="11.25" customHeight="1" x14ac:dyDescent="0.25">
      <c r="AZ1670" s="412"/>
      <c r="BA1670" s="412"/>
      <c r="BB1670" s="412"/>
      <c r="BC1670" s="411"/>
      <c r="BD1670" s="411"/>
    </row>
    <row r="1671" spans="52:56" ht="11.25" customHeight="1" x14ac:dyDescent="0.25">
      <c r="AZ1671" s="412"/>
      <c r="BA1671" s="412"/>
      <c r="BB1671" s="412"/>
      <c r="BC1671" s="411"/>
      <c r="BD1671" s="411"/>
    </row>
    <row r="1672" spans="52:56" ht="11.25" customHeight="1" x14ac:dyDescent="0.25">
      <c r="AZ1672" s="412"/>
      <c r="BA1672" s="412"/>
      <c r="BB1672" s="412"/>
      <c r="BC1672" s="411"/>
      <c r="BD1672" s="411"/>
    </row>
    <row r="1673" spans="52:56" ht="11.25" customHeight="1" x14ac:dyDescent="0.25">
      <c r="AZ1673" s="412"/>
      <c r="BA1673" s="412"/>
      <c r="BB1673" s="412"/>
      <c r="BC1673" s="411"/>
      <c r="BD1673" s="411"/>
    </row>
    <row r="1674" spans="52:56" ht="11.25" customHeight="1" x14ac:dyDescent="0.25">
      <c r="AZ1674" s="412"/>
      <c r="BA1674" s="412"/>
      <c r="BB1674" s="412"/>
      <c r="BC1674" s="411"/>
      <c r="BD1674" s="411"/>
    </row>
    <row r="1675" spans="52:56" ht="11.25" customHeight="1" x14ac:dyDescent="0.25">
      <c r="AZ1675" s="412"/>
      <c r="BA1675" s="412"/>
      <c r="BB1675" s="412"/>
      <c r="BC1675" s="411"/>
      <c r="BD1675" s="411"/>
    </row>
    <row r="1676" spans="52:56" ht="11.25" customHeight="1" x14ac:dyDescent="0.25">
      <c r="AZ1676" s="412"/>
      <c r="BA1676" s="412"/>
      <c r="BB1676" s="412"/>
      <c r="BC1676" s="411"/>
      <c r="BD1676" s="411"/>
    </row>
    <row r="1677" spans="52:56" ht="11.25" customHeight="1" x14ac:dyDescent="0.25">
      <c r="AZ1677" s="412"/>
      <c r="BA1677" s="412"/>
      <c r="BB1677" s="412"/>
      <c r="BC1677" s="411"/>
      <c r="BD1677" s="411"/>
    </row>
    <row r="1678" spans="52:56" ht="11.25" customHeight="1" x14ac:dyDescent="0.25">
      <c r="AZ1678" s="412"/>
      <c r="BA1678" s="412"/>
      <c r="BB1678" s="412"/>
      <c r="BC1678" s="411"/>
      <c r="BD1678" s="411"/>
    </row>
    <row r="1679" spans="52:56" ht="11.25" customHeight="1" x14ac:dyDescent="0.25">
      <c r="AZ1679" s="412"/>
      <c r="BA1679" s="412"/>
      <c r="BB1679" s="412"/>
      <c r="BC1679" s="411"/>
      <c r="BD1679" s="411"/>
    </row>
    <row r="1680" spans="52:56" ht="11.25" customHeight="1" x14ac:dyDescent="0.25">
      <c r="AZ1680" s="412"/>
      <c r="BA1680" s="412"/>
      <c r="BB1680" s="412"/>
      <c r="BC1680" s="411"/>
      <c r="BD1680" s="411"/>
    </row>
    <row r="1681" spans="52:56" ht="11.25" customHeight="1" x14ac:dyDescent="0.25">
      <c r="AZ1681" s="412"/>
      <c r="BA1681" s="412"/>
      <c r="BB1681" s="412"/>
      <c r="BC1681" s="411"/>
      <c r="BD1681" s="411"/>
    </row>
    <row r="1682" spans="52:56" ht="11.25" customHeight="1" x14ac:dyDescent="0.25">
      <c r="AZ1682" s="412"/>
      <c r="BA1682" s="412"/>
      <c r="BB1682" s="412"/>
      <c r="BC1682" s="411"/>
      <c r="BD1682" s="411"/>
    </row>
    <row r="1683" spans="52:56" ht="11.25" customHeight="1" x14ac:dyDescent="0.25">
      <c r="AZ1683" s="412"/>
      <c r="BA1683" s="412"/>
      <c r="BB1683" s="412"/>
      <c r="BC1683" s="411"/>
      <c r="BD1683" s="411"/>
    </row>
    <row r="1684" spans="52:56" ht="11.25" customHeight="1" x14ac:dyDescent="0.25">
      <c r="AZ1684" s="412"/>
      <c r="BA1684" s="412"/>
      <c r="BB1684" s="412"/>
      <c r="BC1684" s="411"/>
      <c r="BD1684" s="411"/>
    </row>
    <row r="1685" spans="52:56" ht="11.25" customHeight="1" x14ac:dyDescent="0.25">
      <c r="AZ1685" s="412"/>
      <c r="BA1685" s="412"/>
      <c r="BB1685" s="412"/>
      <c r="BC1685" s="411"/>
      <c r="BD1685" s="411"/>
    </row>
    <row r="1686" spans="52:56" ht="11.25" customHeight="1" x14ac:dyDescent="0.25">
      <c r="AZ1686" s="412"/>
      <c r="BA1686" s="412"/>
      <c r="BB1686" s="412"/>
      <c r="BC1686" s="411"/>
      <c r="BD1686" s="411"/>
    </row>
    <row r="1687" spans="52:56" ht="11.25" customHeight="1" x14ac:dyDescent="0.25">
      <c r="AZ1687" s="412"/>
      <c r="BA1687" s="412"/>
      <c r="BB1687" s="412"/>
      <c r="BC1687" s="411"/>
      <c r="BD1687" s="411"/>
    </row>
    <row r="1688" spans="52:56" ht="11.25" customHeight="1" x14ac:dyDescent="0.25">
      <c r="AZ1688" s="412"/>
      <c r="BA1688" s="412"/>
      <c r="BB1688" s="412"/>
      <c r="BC1688" s="411"/>
      <c r="BD1688" s="411"/>
    </row>
    <row r="1689" spans="52:56" ht="11.25" customHeight="1" x14ac:dyDescent="0.25">
      <c r="AZ1689" s="412"/>
      <c r="BA1689" s="412"/>
      <c r="BB1689" s="412"/>
      <c r="BC1689" s="411"/>
      <c r="BD1689" s="411"/>
    </row>
    <row r="1690" spans="52:56" ht="11.25" customHeight="1" x14ac:dyDescent="0.25">
      <c r="AZ1690" s="412"/>
      <c r="BA1690" s="412"/>
      <c r="BB1690" s="412"/>
      <c r="BC1690" s="411"/>
      <c r="BD1690" s="411"/>
    </row>
    <row r="1691" spans="52:56" ht="11.25" customHeight="1" x14ac:dyDescent="0.25">
      <c r="AZ1691" s="412"/>
      <c r="BA1691" s="412"/>
      <c r="BB1691" s="412"/>
      <c r="BC1691" s="411"/>
      <c r="BD1691" s="411"/>
    </row>
    <row r="1692" spans="52:56" ht="11.25" customHeight="1" x14ac:dyDescent="0.25">
      <c r="AZ1692" s="412"/>
      <c r="BA1692" s="412"/>
      <c r="BB1692" s="412"/>
      <c r="BC1692" s="411"/>
      <c r="BD1692" s="411"/>
    </row>
    <row r="1693" spans="52:56" ht="11.25" customHeight="1" x14ac:dyDescent="0.25">
      <c r="AZ1693" s="412"/>
      <c r="BA1693" s="412"/>
      <c r="BB1693" s="412"/>
      <c r="BC1693" s="411"/>
      <c r="BD1693" s="411"/>
    </row>
    <row r="1694" spans="52:56" ht="11.25" customHeight="1" x14ac:dyDescent="0.25">
      <c r="AZ1694" s="412"/>
      <c r="BA1694" s="412"/>
      <c r="BB1694" s="412"/>
      <c r="BC1694" s="411"/>
      <c r="BD1694" s="411"/>
    </row>
    <row r="1695" spans="52:56" ht="11.25" customHeight="1" x14ac:dyDescent="0.25">
      <c r="AZ1695" s="412"/>
      <c r="BA1695" s="412"/>
      <c r="BB1695" s="412"/>
      <c r="BC1695" s="411"/>
      <c r="BD1695" s="411"/>
    </row>
    <row r="1696" spans="52:56" ht="11.25" customHeight="1" x14ac:dyDescent="0.25">
      <c r="AZ1696" s="412"/>
      <c r="BA1696" s="412"/>
      <c r="BB1696" s="412"/>
      <c r="BC1696" s="411"/>
      <c r="BD1696" s="411"/>
    </row>
    <row r="1697" spans="52:56" ht="11.25" customHeight="1" x14ac:dyDescent="0.25">
      <c r="AZ1697" s="412"/>
      <c r="BA1697" s="412"/>
      <c r="BB1697" s="412"/>
      <c r="BC1697" s="411"/>
      <c r="BD1697" s="411"/>
    </row>
    <row r="1698" spans="52:56" ht="11.25" customHeight="1" x14ac:dyDescent="0.25">
      <c r="AZ1698" s="412"/>
      <c r="BA1698" s="412"/>
      <c r="BB1698" s="412"/>
      <c r="BC1698" s="411"/>
      <c r="BD1698" s="411"/>
    </row>
    <row r="1699" spans="52:56" ht="11.25" customHeight="1" x14ac:dyDescent="0.25">
      <c r="AZ1699" s="412"/>
      <c r="BA1699" s="412"/>
      <c r="BB1699" s="412"/>
      <c r="BC1699" s="411"/>
      <c r="BD1699" s="411"/>
    </row>
    <row r="1700" spans="52:56" ht="11.25" customHeight="1" x14ac:dyDescent="0.25">
      <c r="AZ1700" s="412"/>
      <c r="BA1700" s="412"/>
      <c r="BB1700" s="412"/>
      <c r="BC1700" s="411"/>
      <c r="BD1700" s="411"/>
    </row>
    <row r="1701" spans="52:56" ht="11.25" customHeight="1" x14ac:dyDescent="0.25">
      <c r="AZ1701" s="412"/>
      <c r="BA1701" s="412"/>
      <c r="BB1701" s="412"/>
      <c r="BC1701" s="411"/>
      <c r="BD1701" s="411"/>
    </row>
    <row r="1702" spans="52:56" ht="11.25" customHeight="1" x14ac:dyDescent="0.25">
      <c r="AZ1702" s="412"/>
      <c r="BA1702" s="412"/>
      <c r="BB1702" s="412"/>
      <c r="BC1702" s="411"/>
      <c r="BD1702" s="411"/>
    </row>
    <row r="1703" spans="52:56" ht="11.25" customHeight="1" x14ac:dyDescent="0.25">
      <c r="AZ1703" s="412"/>
      <c r="BA1703" s="412"/>
      <c r="BB1703" s="412"/>
      <c r="BC1703" s="411"/>
      <c r="BD1703" s="411"/>
    </row>
    <row r="1704" spans="52:56" ht="11.25" customHeight="1" x14ac:dyDescent="0.25">
      <c r="AZ1704" s="412"/>
      <c r="BA1704" s="412"/>
      <c r="BB1704" s="412"/>
      <c r="BC1704" s="411"/>
      <c r="BD1704" s="411"/>
    </row>
    <row r="1705" spans="52:56" ht="11.25" customHeight="1" x14ac:dyDescent="0.25">
      <c r="AZ1705" s="412"/>
      <c r="BA1705" s="412"/>
      <c r="BB1705" s="412"/>
      <c r="BC1705" s="411"/>
      <c r="BD1705" s="411"/>
    </row>
    <row r="1706" spans="52:56" ht="11.25" customHeight="1" x14ac:dyDescent="0.25">
      <c r="AZ1706" s="412"/>
      <c r="BA1706" s="412"/>
      <c r="BB1706" s="412"/>
      <c r="BC1706" s="411"/>
      <c r="BD1706" s="411"/>
    </row>
    <row r="1707" spans="52:56" ht="11.25" customHeight="1" x14ac:dyDescent="0.25">
      <c r="AZ1707" s="412"/>
      <c r="BA1707" s="412"/>
      <c r="BB1707" s="412"/>
      <c r="BC1707" s="411"/>
      <c r="BD1707" s="411"/>
    </row>
    <row r="1708" spans="52:56" ht="11.25" customHeight="1" x14ac:dyDescent="0.25">
      <c r="AZ1708" s="412"/>
      <c r="BA1708" s="412"/>
      <c r="BB1708" s="412"/>
      <c r="BC1708" s="411"/>
      <c r="BD1708" s="411"/>
    </row>
    <row r="1709" spans="52:56" ht="11.25" customHeight="1" x14ac:dyDescent="0.25">
      <c r="AZ1709" s="412"/>
      <c r="BA1709" s="412"/>
      <c r="BB1709" s="412"/>
      <c r="BC1709" s="411"/>
      <c r="BD1709" s="411"/>
    </row>
    <row r="1710" spans="52:56" ht="11.25" customHeight="1" x14ac:dyDescent="0.25">
      <c r="AZ1710" s="412"/>
      <c r="BA1710" s="412"/>
      <c r="BB1710" s="412"/>
      <c r="BC1710" s="411"/>
      <c r="BD1710" s="411"/>
    </row>
    <row r="1711" spans="52:56" ht="11.25" customHeight="1" x14ac:dyDescent="0.25">
      <c r="AZ1711" s="412"/>
      <c r="BA1711" s="412"/>
      <c r="BB1711" s="412"/>
      <c r="BC1711" s="411"/>
      <c r="BD1711" s="411"/>
    </row>
    <row r="1712" spans="52:56" ht="11.25" customHeight="1" x14ac:dyDescent="0.25">
      <c r="AZ1712" s="412"/>
      <c r="BA1712" s="412"/>
      <c r="BB1712" s="412"/>
      <c r="BC1712" s="411"/>
      <c r="BD1712" s="411"/>
    </row>
    <row r="1713" spans="52:56" ht="11.25" customHeight="1" x14ac:dyDescent="0.25">
      <c r="AZ1713" s="412"/>
      <c r="BA1713" s="412"/>
      <c r="BB1713" s="412"/>
      <c r="BC1713" s="411"/>
      <c r="BD1713" s="411"/>
    </row>
    <row r="1714" spans="52:56" ht="11.25" customHeight="1" x14ac:dyDescent="0.25">
      <c r="AZ1714" s="412"/>
      <c r="BA1714" s="412"/>
      <c r="BB1714" s="412"/>
      <c r="BC1714" s="411"/>
      <c r="BD1714" s="411"/>
    </row>
    <row r="1715" spans="52:56" ht="11.25" customHeight="1" x14ac:dyDescent="0.25">
      <c r="AZ1715" s="412"/>
      <c r="BA1715" s="412"/>
      <c r="BB1715" s="412"/>
      <c r="BC1715" s="411"/>
      <c r="BD1715" s="411"/>
    </row>
    <row r="1716" spans="52:56" ht="11.25" customHeight="1" x14ac:dyDescent="0.25">
      <c r="AZ1716" s="412"/>
      <c r="BA1716" s="412"/>
      <c r="BB1716" s="412"/>
      <c r="BC1716" s="411"/>
      <c r="BD1716" s="411"/>
    </row>
    <row r="1717" spans="52:56" ht="11.25" customHeight="1" x14ac:dyDescent="0.25">
      <c r="AZ1717" s="412"/>
      <c r="BA1717" s="412"/>
      <c r="BB1717" s="412"/>
      <c r="BC1717" s="411"/>
      <c r="BD1717" s="411"/>
    </row>
    <row r="1718" spans="52:56" ht="11.25" customHeight="1" x14ac:dyDescent="0.25">
      <c r="AZ1718" s="412"/>
      <c r="BA1718" s="412"/>
      <c r="BB1718" s="412"/>
      <c r="BC1718" s="411"/>
      <c r="BD1718" s="411"/>
    </row>
    <row r="1719" spans="52:56" ht="11.25" customHeight="1" x14ac:dyDescent="0.25">
      <c r="AZ1719" s="412"/>
      <c r="BA1719" s="412"/>
      <c r="BB1719" s="412"/>
      <c r="BC1719" s="411"/>
      <c r="BD1719" s="411"/>
    </row>
    <row r="1720" spans="52:56" ht="11.25" customHeight="1" x14ac:dyDescent="0.25">
      <c r="AZ1720" s="412"/>
      <c r="BA1720" s="412"/>
      <c r="BB1720" s="412"/>
      <c r="BC1720" s="411"/>
      <c r="BD1720" s="411"/>
    </row>
    <row r="1721" spans="52:56" ht="11.25" customHeight="1" x14ac:dyDescent="0.25">
      <c r="AZ1721" s="412"/>
      <c r="BA1721" s="412"/>
      <c r="BB1721" s="412"/>
      <c r="BC1721" s="411"/>
      <c r="BD1721" s="411"/>
    </row>
    <row r="1722" spans="52:56" ht="11.25" customHeight="1" x14ac:dyDescent="0.25">
      <c r="AZ1722" s="412"/>
      <c r="BA1722" s="412"/>
      <c r="BB1722" s="412"/>
      <c r="BC1722" s="411"/>
      <c r="BD1722" s="411"/>
    </row>
    <row r="1723" spans="52:56" ht="11.25" customHeight="1" x14ac:dyDescent="0.25">
      <c r="AZ1723" s="412"/>
      <c r="BA1723" s="412"/>
      <c r="BB1723" s="412"/>
      <c r="BC1723" s="411"/>
      <c r="BD1723" s="411"/>
    </row>
    <row r="1724" spans="52:56" ht="11.25" customHeight="1" x14ac:dyDescent="0.25">
      <c r="AZ1724" s="412"/>
      <c r="BA1724" s="412"/>
      <c r="BB1724" s="412"/>
      <c r="BC1724" s="411"/>
      <c r="BD1724" s="411"/>
    </row>
    <row r="1725" spans="52:56" ht="11.25" customHeight="1" x14ac:dyDescent="0.25">
      <c r="AZ1725" s="412"/>
      <c r="BA1725" s="412"/>
      <c r="BB1725" s="412"/>
      <c r="BC1725" s="411"/>
      <c r="BD1725" s="411"/>
    </row>
    <row r="1726" spans="52:56" ht="11.25" customHeight="1" x14ac:dyDescent="0.25">
      <c r="AZ1726" s="412"/>
      <c r="BA1726" s="412"/>
      <c r="BB1726" s="412"/>
      <c r="BC1726" s="411"/>
      <c r="BD1726" s="411"/>
    </row>
    <row r="1727" spans="52:56" ht="11.25" customHeight="1" x14ac:dyDescent="0.25">
      <c r="AZ1727" s="412"/>
      <c r="BA1727" s="412"/>
      <c r="BB1727" s="412"/>
      <c r="BC1727" s="411"/>
      <c r="BD1727" s="411"/>
    </row>
    <row r="1728" spans="52:56" ht="11.25" customHeight="1" x14ac:dyDescent="0.25">
      <c r="AZ1728" s="412"/>
      <c r="BA1728" s="412"/>
      <c r="BB1728" s="412"/>
      <c r="BC1728" s="411"/>
      <c r="BD1728" s="411"/>
    </row>
    <row r="1729" spans="52:56" ht="11.25" customHeight="1" x14ac:dyDescent="0.25">
      <c r="AZ1729" s="412"/>
      <c r="BA1729" s="412"/>
      <c r="BB1729" s="412"/>
      <c r="BC1729" s="411"/>
      <c r="BD1729" s="411"/>
    </row>
    <row r="1730" spans="52:56" ht="11.25" customHeight="1" x14ac:dyDescent="0.25">
      <c r="AZ1730" s="412"/>
      <c r="BA1730" s="412"/>
      <c r="BB1730" s="412"/>
      <c r="BC1730" s="411"/>
      <c r="BD1730" s="411"/>
    </row>
    <row r="1731" spans="52:56" ht="11.25" customHeight="1" x14ac:dyDescent="0.25">
      <c r="AZ1731" s="412"/>
      <c r="BA1731" s="412"/>
      <c r="BB1731" s="412"/>
      <c r="BC1731" s="411"/>
      <c r="BD1731" s="411"/>
    </row>
    <row r="1732" spans="52:56" ht="11.25" customHeight="1" x14ac:dyDescent="0.25">
      <c r="AZ1732" s="412"/>
      <c r="BA1732" s="412"/>
      <c r="BB1732" s="412"/>
      <c r="BC1732" s="411"/>
      <c r="BD1732" s="411"/>
    </row>
    <row r="1733" spans="52:56" ht="11.25" customHeight="1" x14ac:dyDescent="0.25">
      <c r="AZ1733" s="412"/>
      <c r="BA1733" s="412"/>
      <c r="BB1733" s="412"/>
      <c r="BC1733" s="411"/>
      <c r="BD1733" s="411"/>
    </row>
    <row r="1734" spans="52:56" ht="11.25" customHeight="1" x14ac:dyDescent="0.25">
      <c r="AZ1734" s="412"/>
      <c r="BA1734" s="412"/>
      <c r="BB1734" s="412"/>
      <c r="BC1734" s="411"/>
      <c r="BD1734" s="411"/>
    </row>
    <row r="1735" spans="52:56" ht="11.25" customHeight="1" x14ac:dyDescent="0.25">
      <c r="AZ1735" s="412"/>
      <c r="BA1735" s="412"/>
      <c r="BB1735" s="412"/>
      <c r="BC1735" s="411"/>
      <c r="BD1735" s="411"/>
    </row>
    <row r="1736" spans="52:56" ht="11.25" customHeight="1" x14ac:dyDescent="0.25">
      <c r="AZ1736" s="412"/>
      <c r="BA1736" s="412"/>
      <c r="BB1736" s="412"/>
      <c r="BC1736" s="411"/>
      <c r="BD1736" s="411"/>
    </row>
    <row r="1737" spans="52:56" ht="11.25" customHeight="1" x14ac:dyDescent="0.25">
      <c r="AZ1737" s="412"/>
      <c r="BA1737" s="412"/>
      <c r="BB1737" s="412"/>
      <c r="BC1737" s="411"/>
      <c r="BD1737" s="411"/>
    </row>
    <row r="1738" spans="52:56" ht="11.25" customHeight="1" x14ac:dyDescent="0.25">
      <c r="AZ1738" s="412"/>
      <c r="BA1738" s="412"/>
      <c r="BB1738" s="412"/>
      <c r="BC1738" s="411"/>
      <c r="BD1738" s="411"/>
    </row>
    <row r="1739" spans="52:56" ht="11.25" customHeight="1" x14ac:dyDescent="0.25">
      <c r="AZ1739" s="412"/>
      <c r="BA1739" s="412"/>
      <c r="BB1739" s="412"/>
      <c r="BC1739" s="411"/>
      <c r="BD1739" s="411"/>
    </row>
    <row r="1740" spans="52:56" ht="11.25" customHeight="1" x14ac:dyDescent="0.25">
      <c r="AZ1740" s="412"/>
      <c r="BA1740" s="412"/>
      <c r="BB1740" s="412"/>
      <c r="BC1740" s="411"/>
      <c r="BD1740" s="411"/>
    </row>
    <row r="1741" spans="52:56" ht="11.25" customHeight="1" x14ac:dyDescent="0.25">
      <c r="AZ1741" s="412"/>
      <c r="BA1741" s="412"/>
      <c r="BB1741" s="412"/>
      <c r="BC1741" s="411"/>
      <c r="BD1741" s="411"/>
    </row>
    <row r="1742" spans="52:56" ht="11.25" customHeight="1" x14ac:dyDescent="0.25">
      <c r="AZ1742" s="412"/>
      <c r="BA1742" s="412"/>
      <c r="BB1742" s="412"/>
      <c r="BC1742" s="411"/>
      <c r="BD1742" s="411"/>
    </row>
    <row r="1743" spans="52:56" ht="11.25" customHeight="1" x14ac:dyDescent="0.25">
      <c r="AZ1743" s="412"/>
      <c r="BA1743" s="412"/>
      <c r="BB1743" s="412"/>
      <c r="BC1743" s="411"/>
      <c r="BD1743" s="411"/>
    </row>
    <row r="1744" spans="52:56" ht="11.25" customHeight="1" x14ac:dyDescent="0.25">
      <c r="AZ1744" s="412"/>
      <c r="BA1744" s="412"/>
      <c r="BB1744" s="412"/>
      <c r="BC1744" s="411"/>
      <c r="BD1744" s="411"/>
    </row>
    <row r="1745" spans="52:56" ht="11.25" customHeight="1" x14ac:dyDescent="0.25">
      <c r="AZ1745" s="412"/>
      <c r="BA1745" s="412"/>
      <c r="BB1745" s="412"/>
      <c r="BC1745" s="411"/>
      <c r="BD1745" s="411"/>
    </row>
    <row r="1746" spans="52:56" ht="11.25" customHeight="1" x14ac:dyDescent="0.25">
      <c r="AZ1746" s="412"/>
      <c r="BA1746" s="412"/>
      <c r="BB1746" s="412"/>
      <c r="BC1746" s="411"/>
      <c r="BD1746" s="411"/>
    </row>
    <row r="1747" spans="52:56" ht="11.25" customHeight="1" x14ac:dyDescent="0.25">
      <c r="AZ1747" s="412"/>
      <c r="BA1747" s="412"/>
      <c r="BB1747" s="412"/>
      <c r="BC1747" s="411"/>
      <c r="BD1747" s="411"/>
    </row>
    <row r="1748" spans="52:56" ht="11.25" customHeight="1" x14ac:dyDescent="0.25">
      <c r="AZ1748" s="412"/>
      <c r="BA1748" s="412"/>
      <c r="BB1748" s="412"/>
      <c r="BC1748" s="411"/>
      <c r="BD1748" s="411"/>
    </row>
    <row r="1749" spans="52:56" ht="11.25" customHeight="1" x14ac:dyDescent="0.25">
      <c r="AZ1749" s="412"/>
      <c r="BA1749" s="412"/>
      <c r="BB1749" s="412"/>
      <c r="BC1749" s="411"/>
      <c r="BD1749" s="411"/>
    </row>
    <row r="1750" spans="52:56" ht="11.25" customHeight="1" x14ac:dyDescent="0.25">
      <c r="AZ1750" s="412"/>
      <c r="BA1750" s="412"/>
      <c r="BB1750" s="412"/>
      <c r="BC1750" s="411"/>
      <c r="BD1750" s="411"/>
    </row>
    <row r="1751" spans="52:56" ht="11.25" customHeight="1" x14ac:dyDescent="0.25">
      <c r="AZ1751" s="412"/>
      <c r="BA1751" s="412"/>
      <c r="BB1751" s="412"/>
      <c r="BC1751" s="411"/>
      <c r="BD1751" s="411"/>
    </row>
    <row r="1752" spans="52:56" ht="11.25" customHeight="1" x14ac:dyDescent="0.25">
      <c r="AZ1752" s="412"/>
      <c r="BA1752" s="412"/>
      <c r="BB1752" s="412"/>
      <c r="BC1752" s="411"/>
      <c r="BD1752" s="411"/>
    </row>
    <row r="1753" spans="52:56" ht="11.25" customHeight="1" x14ac:dyDescent="0.25">
      <c r="AZ1753" s="412"/>
      <c r="BA1753" s="412"/>
      <c r="BB1753" s="412"/>
      <c r="BC1753" s="411"/>
      <c r="BD1753" s="411"/>
    </row>
    <row r="1754" spans="52:56" ht="11.25" customHeight="1" x14ac:dyDescent="0.25">
      <c r="AZ1754" s="412"/>
      <c r="BA1754" s="412"/>
      <c r="BB1754" s="412"/>
      <c r="BC1754" s="411"/>
      <c r="BD1754" s="411"/>
    </row>
    <row r="1755" spans="52:56" ht="11.25" customHeight="1" x14ac:dyDescent="0.25">
      <c r="AZ1755" s="412"/>
      <c r="BA1755" s="412"/>
      <c r="BB1755" s="412"/>
      <c r="BC1755" s="411"/>
      <c r="BD1755" s="411"/>
    </row>
    <row r="1756" spans="52:56" ht="11.25" customHeight="1" x14ac:dyDescent="0.25">
      <c r="AZ1756" s="412"/>
      <c r="BA1756" s="412"/>
      <c r="BB1756" s="412"/>
      <c r="BC1756" s="411"/>
      <c r="BD1756" s="411"/>
    </row>
    <row r="1757" spans="52:56" ht="11.25" customHeight="1" x14ac:dyDescent="0.25">
      <c r="AZ1757" s="412"/>
      <c r="BA1757" s="412"/>
      <c r="BB1757" s="412"/>
      <c r="BC1757" s="411"/>
      <c r="BD1757" s="411"/>
    </row>
    <row r="1758" spans="52:56" ht="11.25" customHeight="1" x14ac:dyDescent="0.25">
      <c r="AZ1758" s="412"/>
      <c r="BA1758" s="412"/>
      <c r="BB1758" s="412"/>
      <c r="BC1758" s="411"/>
      <c r="BD1758" s="411"/>
    </row>
    <row r="1759" spans="52:56" ht="11.25" customHeight="1" x14ac:dyDescent="0.25">
      <c r="AZ1759" s="412"/>
      <c r="BA1759" s="412"/>
      <c r="BB1759" s="412"/>
      <c r="BC1759" s="411"/>
      <c r="BD1759" s="411"/>
    </row>
    <row r="1760" spans="52:56" ht="11.25" customHeight="1" x14ac:dyDescent="0.25">
      <c r="AZ1760" s="412"/>
      <c r="BA1760" s="412"/>
      <c r="BB1760" s="412"/>
      <c r="BC1760" s="411"/>
      <c r="BD1760" s="411"/>
    </row>
    <row r="1761" spans="52:56" ht="11.25" customHeight="1" x14ac:dyDescent="0.25">
      <c r="AZ1761" s="412"/>
      <c r="BA1761" s="412"/>
      <c r="BB1761" s="412"/>
      <c r="BC1761" s="411"/>
      <c r="BD1761" s="411"/>
    </row>
    <row r="1762" spans="52:56" ht="11.25" customHeight="1" x14ac:dyDescent="0.25">
      <c r="AZ1762" s="412"/>
      <c r="BA1762" s="412"/>
      <c r="BB1762" s="412"/>
      <c r="BC1762" s="411"/>
      <c r="BD1762" s="411"/>
    </row>
    <row r="1763" spans="52:56" ht="11.25" customHeight="1" x14ac:dyDescent="0.25">
      <c r="AZ1763" s="412"/>
      <c r="BA1763" s="412"/>
      <c r="BB1763" s="412"/>
      <c r="BC1763" s="411"/>
      <c r="BD1763" s="411"/>
    </row>
    <row r="1764" spans="52:56" ht="11.25" customHeight="1" x14ac:dyDescent="0.25">
      <c r="AZ1764" s="412"/>
      <c r="BA1764" s="412"/>
      <c r="BB1764" s="412"/>
      <c r="BC1764" s="411"/>
      <c r="BD1764" s="411"/>
    </row>
    <row r="1765" spans="52:56" ht="11.25" customHeight="1" x14ac:dyDescent="0.25">
      <c r="AZ1765" s="412"/>
      <c r="BA1765" s="412"/>
      <c r="BB1765" s="412"/>
      <c r="BC1765" s="411"/>
      <c r="BD1765" s="411"/>
    </row>
    <row r="1766" spans="52:56" ht="11.25" customHeight="1" x14ac:dyDescent="0.25">
      <c r="AZ1766" s="412"/>
      <c r="BA1766" s="412"/>
      <c r="BB1766" s="412"/>
      <c r="BC1766" s="411"/>
      <c r="BD1766" s="411"/>
    </row>
    <row r="1767" spans="52:56" ht="11.25" customHeight="1" x14ac:dyDescent="0.25">
      <c r="AZ1767" s="412"/>
      <c r="BA1767" s="412"/>
      <c r="BB1767" s="412"/>
      <c r="BC1767" s="411"/>
      <c r="BD1767" s="411"/>
    </row>
    <row r="1768" spans="52:56" ht="11.25" customHeight="1" x14ac:dyDescent="0.25">
      <c r="AZ1768" s="412"/>
      <c r="BA1768" s="412"/>
      <c r="BB1768" s="412"/>
      <c r="BC1768" s="411"/>
      <c r="BD1768" s="411"/>
    </row>
    <row r="1769" spans="52:56" ht="11.25" customHeight="1" x14ac:dyDescent="0.25">
      <c r="AZ1769" s="412"/>
      <c r="BA1769" s="412"/>
      <c r="BB1769" s="412"/>
      <c r="BC1769" s="411"/>
      <c r="BD1769" s="411"/>
    </row>
    <row r="1770" spans="52:56" ht="11.25" customHeight="1" x14ac:dyDescent="0.25">
      <c r="AZ1770" s="412"/>
      <c r="BA1770" s="412"/>
      <c r="BB1770" s="412"/>
      <c r="BC1770" s="411"/>
      <c r="BD1770" s="411"/>
    </row>
    <row r="1771" spans="52:56" ht="11.25" customHeight="1" x14ac:dyDescent="0.25">
      <c r="AZ1771" s="412"/>
      <c r="BA1771" s="412"/>
      <c r="BB1771" s="412"/>
      <c r="BC1771" s="411"/>
      <c r="BD1771" s="411"/>
    </row>
    <row r="1772" spans="52:56" ht="11.25" customHeight="1" x14ac:dyDescent="0.25">
      <c r="AZ1772" s="412"/>
      <c r="BA1772" s="412"/>
      <c r="BB1772" s="412"/>
      <c r="BC1772" s="411"/>
      <c r="BD1772" s="411"/>
    </row>
    <row r="1773" spans="52:56" ht="11.25" customHeight="1" x14ac:dyDescent="0.25">
      <c r="AZ1773" s="412"/>
      <c r="BA1773" s="412"/>
      <c r="BB1773" s="412"/>
      <c r="BC1773" s="411"/>
      <c r="BD1773" s="411"/>
    </row>
    <row r="1774" spans="52:56" ht="11.25" customHeight="1" x14ac:dyDescent="0.25">
      <c r="AZ1774" s="412"/>
      <c r="BA1774" s="412"/>
      <c r="BB1774" s="412"/>
      <c r="BC1774" s="411"/>
      <c r="BD1774" s="411"/>
    </row>
    <row r="1775" spans="52:56" ht="11.25" customHeight="1" x14ac:dyDescent="0.25">
      <c r="AZ1775" s="412"/>
      <c r="BA1775" s="412"/>
      <c r="BB1775" s="412"/>
      <c r="BC1775" s="411"/>
      <c r="BD1775" s="411"/>
    </row>
    <row r="1776" spans="52:56" ht="11.25" customHeight="1" x14ac:dyDescent="0.25">
      <c r="AZ1776" s="412"/>
      <c r="BA1776" s="412"/>
      <c r="BB1776" s="412"/>
      <c r="BC1776" s="411"/>
      <c r="BD1776" s="411"/>
    </row>
    <row r="1777" spans="52:56" ht="11.25" customHeight="1" x14ac:dyDescent="0.25">
      <c r="AZ1777" s="412"/>
      <c r="BA1777" s="412"/>
      <c r="BB1777" s="412"/>
      <c r="BC1777" s="411"/>
      <c r="BD1777" s="411"/>
    </row>
    <row r="1778" spans="52:56" ht="11.25" customHeight="1" x14ac:dyDescent="0.25">
      <c r="AZ1778" s="412"/>
      <c r="BA1778" s="412"/>
      <c r="BB1778" s="412"/>
      <c r="BC1778" s="411"/>
      <c r="BD1778" s="411"/>
    </row>
    <row r="1779" spans="52:56" ht="11.25" customHeight="1" x14ac:dyDescent="0.25">
      <c r="AZ1779" s="412"/>
      <c r="BA1779" s="412"/>
      <c r="BB1779" s="412"/>
      <c r="BC1779" s="411"/>
      <c r="BD1779" s="411"/>
    </row>
    <row r="1780" spans="52:56" ht="11.25" customHeight="1" x14ac:dyDescent="0.25">
      <c r="AZ1780" s="412"/>
      <c r="BA1780" s="412"/>
      <c r="BB1780" s="412"/>
      <c r="BC1780" s="411"/>
      <c r="BD1780" s="411"/>
    </row>
    <row r="1781" spans="52:56" ht="11.25" customHeight="1" x14ac:dyDescent="0.25">
      <c r="AZ1781" s="412"/>
      <c r="BA1781" s="412"/>
      <c r="BB1781" s="412"/>
      <c r="BC1781" s="411"/>
      <c r="BD1781" s="411"/>
    </row>
    <row r="1782" spans="52:56" ht="11.25" customHeight="1" x14ac:dyDescent="0.25">
      <c r="AZ1782" s="412"/>
      <c r="BA1782" s="412"/>
      <c r="BB1782" s="412"/>
      <c r="BC1782" s="411"/>
      <c r="BD1782" s="411"/>
    </row>
    <row r="1783" spans="52:56" ht="11.25" customHeight="1" x14ac:dyDescent="0.25">
      <c r="AZ1783" s="412"/>
      <c r="BA1783" s="412"/>
      <c r="BB1783" s="412"/>
      <c r="BC1783" s="411"/>
      <c r="BD1783" s="411"/>
    </row>
    <row r="1784" spans="52:56" ht="11.25" customHeight="1" x14ac:dyDescent="0.25">
      <c r="AZ1784" s="412"/>
      <c r="BA1784" s="412"/>
      <c r="BB1784" s="412"/>
      <c r="BC1784" s="411"/>
      <c r="BD1784" s="411"/>
    </row>
    <row r="1785" spans="52:56" ht="11.25" customHeight="1" x14ac:dyDescent="0.25">
      <c r="AZ1785" s="412"/>
      <c r="BA1785" s="412"/>
      <c r="BB1785" s="412"/>
      <c r="BC1785" s="411"/>
      <c r="BD1785" s="411"/>
    </row>
    <row r="1786" spans="52:56" ht="11.25" customHeight="1" x14ac:dyDescent="0.25">
      <c r="AZ1786" s="412"/>
      <c r="BA1786" s="412"/>
      <c r="BB1786" s="412"/>
      <c r="BC1786" s="411"/>
      <c r="BD1786" s="411"/>
    </row>
    <row r="1787" spans="52:56" ht="11.25" customHeight="1" x14ac:dyDescent="0.25">
      <c r="AZ1787" s="412"/>
      <c r="BA1787" s="412"/>
      <c r="BB1787" s="412"/>
      <c r="BC1787" s="411"/>
      <c r="BD1787" s="411"/>
    </row>
    <row r="1788" spans="52:56" ht="11.25" customHeight="1" x14ac:dyDescent="0.25">
      <c r="AZ1788" s="412"/>
      <c r="BA1788" s="412"/>
      <c r="BB1788" s="412"/>
      <c r="BC1788" s="411"/>
      <c r="BD1788" s="411"/>
    </row>
    <row r="1789" spans="52:56" ht="11.25" customHeight="1" x14ac:dyDescent="0.25">
      <c r="AZ1789" s="412"/>
      <c r="BA1789" s="412"/>
      <c r="BB1789" s="412"/>
      <c r="BC1789" s="411"/>
      <c r="BD1789" s="411"/>
    </row>
    <row r="1790" spans="52:56" ht="11.25" customHeight="1" x14ac:dyDescent="0.25">
      <c r="AZ1790" s="412"/>
      <c r="BA1790" s="412"/>
      <c r="BB1790" s="412"/>
      <c r="BC1790" s="411"/>
      <c r="BD1790" s="411"/>
    </row>
    <row r="1791" spans="52:56" ht="11.25" customHeight="1" x14ac:dyDescent="0.25">
      <c r="AZ1791" s="412"/>
      <c r="BA1791" s="412"/>
      <c r="BB1791" s="412"/>
      <c r="BC1791" s="411"/>
      <c r="BD1791" s="411"/>
    </row>
    <row r="1792" spans="52:56" ht="11.25" customHeight="1" x14ac:dyDescent="0.25">
      <c r="AZ1792" s="412"/>
      <c r="BA1792" s="412"/>
      <c r="BB1792" s="412"/>
      <c r="BC1792" s="411"/>
      <c r="BD1792" s="411"/>
    </row>
    <row r="1793" spans="52:56" ht="11.25" customHeight="1" x14ac:dyDescent="0.25">
      <c r="AZ1793" s="412"/>
      <c r="BA1793" s="412"/>
      <c r="BB1793" s="412"/>
      <c r="BC1793" s="411"/>
      <c r="BD1793" s="411"/>
    </row>
    <row r="1794" spans="52:56" ht="11.25" customHeight="1" x14ac:dyDescent="0.25">
      <c r="AZ1794" s="412"/>
      <c r="BA1794" s="412"/>
      <c r="BB1794" s="412"/>
      <c r="BC1794" s="411"/>
      <c r="BD1794" s="411"/>
    </row>
    <row r="1795" spans="52:56" ht="11.25" customHeight="1" x14ac:dyDescent="0.25">
      <c r="AZ1795" s="412"/>
      <c r="BA1795" s="412"/>
      <c r="BB1795" s="412"/>
      <c r="BC1795" s="411"/>
      <c r="BD1795" s="411"/>
    </row>
    <row r="1796" spans="52:56" ht="11.25" customHeight="1" x14ac:dyDescent="0.25">
      <c r="AZ1796" s="412"/>
      <c r="BA1796" s="412"/>
      <c r="BB1796" s="412"/>
      <c r="BC1796" s="411"/>
      <c r="BD1796" s="411"/>
    </row>
    <row r="1797" spans="52:56" ht="11.25" customHeight="1" x14ac:dyDescent="0.25">
      <c r="AZ1797" s="412"/>
      <c r="BA1797" s="412"/>
      <c r="BB1797" s="412"/>
      <c r="BC1797" s="411"/>
      <c r="BD1797" s="411"/>
    </row>
    <row r="1798" spans="52:56" ht="11.25" customHeight="1" x14ac:dyDescent="0.25">
      <c r="AZ1798" s="412"/>
      <c r="BA1798" s="412"/>
      <c r="BB1798" s="412"/>
      <c r="BC1798" s="411"/>
      <c r="BD1798" s="411"/>
    </row>
    <row r="1799" spans="52:56" ht="11.25" customHeight="1" x14ac:dyDescent="0.25">
      <c r="AZ1799" s="412"/>
      <c r="BA1799" s="412"/>
      <c r="BB1799" s="412"/>
      <c r="BC1799" s="411"/>
      <c r="BD1799" s="411"/>
    </row>
    <row r="1800" spans="52:56" ht="11.25" customHeight="1" x14ac:dyDescent="0.25">
      <c r="AZ1800" s="412"/>
      <c r="BA1800" s="412"/>
      <c r="BB1800" s="412"/>
      <c r="BC1800" s="411"/>
      <c r="BD1800" s="411"/>
    </row>
    <row r="1801" spans="52:56" ht="11.25" customHeight="1" x14ac:dyDescent="0.25">
      <c r="AZ1801" s="412"/>
      <c r="BA1801" s="412"/>
      <c r="BB1801" s="412"/>
      <c r="BC1801" s="411"/>
      <c r="BD1801" s="411"/>
    </row>
    <row r="1802" spans="52:56" ht="11.25" customHeight="1" x14ac:dyDescent="0.25">
      <c r="AZ1802" s="412"/>
      <c r="BA1802" s="412"/>
      <c r="BB1802" s="412"/>
      <c r="BC1802" s="411"/>
      <c r="BD1802" s="411"/>
    </row>
    <row r="1803" spans="52:56" ht="11.25" customHeight="1" x14ac:dyDescent="0.25">
      <c r="AZ1803" s="412"/>
      <c r="BA1803" s="412"/>
      <c r="BB1803" s="412"/>
      <c r="BC1803" s="411"/>
      <c r="BD1803" s="411"/>
    </row>
    <row r="1804" spans="52:56" ht="11.25" customHeight="1" x14ac:dyDescent="0.25">
      <c r="AZ1804" s="412"/>
      <c r="BA1804" s="412"/>
      <c r="BB1804" s="412"/>
      <c r="BC1804" s="411"/>
      <c r="BD1804" s="411"/>
    </row>
    <row r="1805" spans="52:56" ht="11.25" customHeight="1" x14ac:dyDescent="0.25">
      <c r="AZ1805" s="412"/>
      <c r="BA1805" s="412"/>
      <c r="BB1805" s="412"/>
      <c r="BC1805" s="411"/>
      <c r="BD1805" s="411"/>
    </row>
    <row r="1806" spans="52:56" ht="11.25" customHeight="1" x14ac:dyDescent="0.25">
      <c r="AZ1806" s="412"/>
      <c r="BA1806" s="412"/>
      <c r="BB1806" s="412"/>
      <c r="BC1806" s="411"/>
      <c r="BD1806" s="411"/>
    </row>
    <row r="1807" spans="52:56" ht="11.25" customHeight="1" x14ac:dyDescent="0.25">
      <c r="AZ1807" s="412"/>
      <c r="BA1807" s="412"/>
      <c r="BB1807" s="412"/>
      <c r="BC1807" s="411"/>
      <c r="BD1807" s="411"/>
    </row>
    <row r="1808" spans="52:56" ht="11.25" customHeight="1" x14ac:dyDescent="0.25">
      <c r="AZ1808" s="412"/>
      <c r="BA1808" s="412"/>
      <c r="BB1808" s="412"/>
      <c r="BC1808" s="411"/>
      <c r="BD1808" s="411"/>
    </row>
    <row r="1809" spans="52:56" ht="11.25" customHeight="1" x14ac:dyDescent="0.25">
      <c r="AZ1809" s="412"/>
      <c r="BA1809" s="412"/>
      <c r="BB1809" s="412"/>
      <c r="BC1809" s="411"/>
      <c r="BD1809" s="411"/>
    </row>
    <row r="1810" spans="52:56" ht="11.25" customHeight="1" x14ac:dyDescent="0.25">
      <c r="AZ1810" s="412"/>
      <c r="BA1810" s="412"/>
      <c r="BB1810" s="412"/>
      <c r="BC1810" s="411"/>
      <c r="BD1810" s="411"/>
    </row>
    <row r="1811" spans="52:56" ht="11.25" customHeight="1" x14ac:dyDescent="0.25">
      <c r="AZ1811" s="412"/>
      <c r="BA1811" s="412"/>
      <c r="BB1811" s="412"/>
      <c r="BC1811" s="411"/>
      <c r="BD1811" s="411"/>
    </row>
    <row r="1812" spans="52:56" ht="11.25" customHeight="1" x14ac:dyDescent="0.25">
      <c r="AZ1812" s="412"/>
      <c r="BA1812" s="412"/>
      <c r="BB1812" s="412"/>
      <c r="BC1812" s="411"/>
      <c r="BD1812" s="411"/>
    </row>
    <row r="1813" spans="52:56" ht="11.25" customHeight="1" x14ac:dyDescent="0.25">
      <c r="AZ1813" s="412"/>
      <c r="BA1813" s="412"/>
      <c r="BB1813" s="412"/>
      <c r="BC1813" s="411"/>
      <c r="BD1813" s="411"/>
    </row>
    <row r="1814" spans="52:56" ht="11.25" customHeight="1" x14ac:dyDescent="0.25">
      <c r="AZ1814" s="412"/>
      <c r="BA1814" s="412"/>
      <c r="BB1814" s="412"/>
      <c r="BC1814" s="411"/>
      <c r="BD1814" s="411"/>
    </row>
    <row r="1815" spans="52:56" ht="11.25" customHeight="1" x14ac:dyDescent="0.25">
      <c r="AZ1815" s="412"/>
      <c r="BA1815" s="412"/>
      <c r="BB1815" s="412"/>
      <c r="BC1815" s="411"/>
      <c r="BD1815" s="411"/>
    </row>
    <row r="1816" spans="52:56" ht="11.25" customHeight="1" x14ac:dyDescent="0.25">
      <c r="AZ1816" s="412"/>
      <c r="BA1816" s="412"/>
      <c r="BB1816" s="412"/>
      <c r="BC1816" s="411"/>
      <c r="BD1816" s="411"/>
    </row>
    <row r="1817" spans="52:56" ht="11.25" customHeight="1" x14ac:dyDescent="0.25">
      <c r="AZ1817" s="412"/>
      <c r="BA1817" s="412"/>
      <c r="BB1817" s="412"/>
      <c r="BC1817" s="411"/>
      <c r="BD1817" s="411"/>
    </row>
    <row r="1818" spans="52:56" ht="11.25" customHeight="1" x14ac:dyDescent="0.25">
      <c r="AZ1818" s="412"/>
      <c r="BA1818" s="412"/>
      <c r="BB1818" s="412"/>
      <c r="BC1818" s="411"/>
      <c r="BD1818" s="411"/>
    </row>
    <row r="1819" spans="52:56" ht="11.25" customHeight="1" x14ac:dyDescent="0.25">
      <c r="AZ1819" s="412"/>
      <c r="BA1819" s="412"/>
      <c r="BB1819" s="412"/>
      <c r="BC1819" s="411"/>
      <c r="BD1819" s="411"/>
    </row>
    <row r="1820" spans="52:56" ht="11.25" customHeight="1" x14ac:dyDescent="0.25">
      <c r="AZ1820" s="412"/>
      <c r="BA1820" s="412"/>
      <c r="BB1820" s="412"/>
      <c r="BC1820" s="411"/>
      <c r="BD1820" s="411"/>
    </row>
    <row r="1821" spans="52:56" ht="11.25" customHeight="1" x14ac:dyDescent="0.25">
      <c r="AZ1821" s="412"/>
      <c r="BA1821" s="412"/>
      <c r="BB1821" s="412"/>
      <c r="BC1821" s="411"/>
      <c r="BD1821" s="411"/>
    </row>
    <row r="1822" spans="52:56" ht="11.25" customHeight="1" x14ac:dyDescent="0.25">
      <c r="AZ1822" s="412"/>
      <c r="BA1822" s="412"/>
      <c r="BB1822" s="412"/>
      <c r="BC1822" s="411"/>
      <c r="BD1822" s="411"/>
    </row>
    <row r="1823" spans="52:56" ht="11.25" customHeight="1" x14ac:dyDescent="0.25">
      <c r="AZ1823" s="412"/>
      <c r="BA1823" s="412"/>
      <c r="BB1823" s="412"/>
      <c r="BC1823" s="411"/>
      <c r="BD1823" s="411"/>
    </row>
    <row r="1824" spans="52:56" ht="11.25" customHeight="1" x14ac:dyDescent="0.25">
      <c r="AZ1824" s="412"/>
      <c r="BA1824" s="412"/>
      <c r="BB1824" s="412"/>
      <c r="BC1824" s="411"/>
      <c r="BD1824" s="411"/>
    </row>
    <row r="1825" spans="52:56" ht="11.25" customHeight="1" x14ac:dyDescent="0.25">
      <c r="AZ1825" s="412"/>
      <c r="BA1825" s="412"/>
      <c r="BB1825" s="412"/>
      <c r="BC1825" s="411"/>
      <c r="BD1825" s="411"/>
    </row>
    <row r="1826" spans="52:56" ht="11.25" customHeight="1" x14ac:dyDescent="0.25">
      <c r="AZ1826" s="412"/>
      <c r="BA1826" s="412"/>
      <c r="BB1826" s="412"/>
      <c r="BC1826" s="411"/>
      <c r="BD1826" s="411"/>
    </row>
    <row r="1827" spans="52:56" ht="11.25" customHeight="1" x14ac:dyDescent="0.25">
      <c r="AZ1827" s="412"/>
      <c r="BA1827" s="412"/>
      <c r="BB1827" s="412"/>
      <c r="BC1827" s="411"/>
      <c r="BD1827" s="411"/>
    </row>
    <row r="1828" spans="52:56" ht="11.25" customHeight="1" x14ac:dyDescent="0.25">
      <c r="AZ1828" s="412"/>
      <c r="BA1828" s="412"/>
      <c r="BB1828" s="412"/>
      <c r="BC1828" s="411"/>
      <c r="BD1828" s="411"/>
    </row>
    <row r="1829" spans="52:56" ht="11.25" customHeight="1" x14ac:dyDescent="0.25">
      <c r="AZ1829" s="412"/>
      <c r="BA1829" s="412"/>
      <c r="BB1829" s="412"/>
      <c r="BC1829" s="411"/>
      <c r="BD1829" s="411"/>
    </row>
    <row r="1830" spans="52:56" ht="11.25" customHeight="1" x14ac:dyDescent="0.25">
      <c r="AZ1830" s="412"/>
      <c r="BA1830" s="412"/>
      <c r="BB1830" s="412"/>
      <c r="BC1830" s="411"/>
      <c r="BD1830" s="411"/>
    </row>
    <row r="1831" spans="52:56" ht="11.25" customHeight="1" x14ac:dyDescent="0.25">
      <c r="AZ1831" s="412"/>
      <c r="BA1831" s="412"/>
      <c r="BB1831" s="412"/>
      <c r="BC1831" s="411"/>
      <c r="BD1831" s="411"/>
    </row>
    <row r="1832" spans="52:56" ht="11.25" customHeight="1" x14ac:dyDescent="0.25">
      <c r="AZ1832" s="412"/>
      <c r="BA1832" s="412"/>
      <c r="BB1832" s="412"/>
      <c r="BC1832" s="411"/>
      <c r="BD1832" s="411"/>
    </row>
    <row r="1833" spans="52:56" ht="11.25" customHeight="1" x14ac:dyDescent="0.25">
      <c r="AZ1833" s="412"/>
      <c r="BA1833" s="412"/>
      <c r="BB1833" s="412"/>
      <c r="BC1833" s="411"/>
      <c r="BD1833" s="411"/>
    </row>
    <row r="1834" spans="52:56" ht="11.25" customHeight="1" x14ac:dyDescent="0.25">
      <c r="AZ1834" s="412"/>
      <c r="BA1834" s="412"/>
      <c r="BB1834" s="412"/>
      <c r="BC1834" s="411"/>
      <c r="BD1834" s="411"/>
    </row>
    <row r="1835" spans="52:56" ht="11.25" customHeight="1" x14ac:dyDescent="0.25">
      <c r="AZ1835" s="412"/>
      <c r="BA1835" s="412"/>
      <c r="BB1835" s="412"/>
      <c r="BC1835" s="411"/>
      <c r="BD1835" s="411"/>
    </row>
    <row r="1836" spans="52:56" ht="11.25" customHeight="1" x14ac:dyDescent="0.25">
      <c r="AZ1836" s="412"/>
      <c r="BA1836" s="412"/>
      <c r="BB1836" s="412"/>
      <c r="BC1836" s="411"/>
      <c r="BD1836" s="411"/>
    </row>
    <row r="1837" spans="52:56" ht="11.25" customHeight="1" x14ac:dyDescent="0.25">
      <c r="AZ1837" s="412"/>
      <c r="BA1837" s="412"/>
      <c r="BB1837" s="412"/>
      <c r="BC1837" s="411"/>
      <c r="BD1837" s="411"/>
    </row>
    <row r="1838" spans="52:56" ht="11.25" customHeight="1" x14ac:dyDescent="0.25">
      <c r="AZ1838" s="412"/>
      <c r="BA1838" s="412"/>
      <c r="BB1838" s="412"/>
      <c r="BC1838" s="411"/>
      <c r="BD1838" s="411"/>
    </row>
    <row r="1839" spans="52:56" ht="11.25" customHeight="1" x14ac:dyDescent="0.25">
      <c r="AZ1839" s="412"/>
      <c r="BA1839" s="412"/>
      <c r="BB1839" s="412"/>
      <c r="BC1839" s="411"/>
      <c r="BD1839" s="411"/>
    </row>
    <row r="1840" spans="52:56" ht="11.25" customHeight="1" x14ac:dyDescent="0.25">
      <c r="AZ1840" s="412"/>
      <c r="BA1840" s="412"/>
      <c r="BB1840" s="412"/>
      <c r="BC1840" s="411"/>
      <c r="BD1840" s="411"/>
    </row>
    <row r="1841" spans="52:56" ht="11.25" customHeight="1" x14ac:dyDescent="0.25">
      <c r="AZ1841" s="412"/>
      <c r="BA1841" s="412"/>
      <c r="BB1841" s="412"/>
      <c r="BC1841" s="411"/>
      <c r="BD1841" s="411"/>
    </row>
    <row r="1842" spans="52:56" ht="11.25" customHeight="1" x14ac:dyDescent="0.25">
      <c r="AZ1842" s="412"/>
      <c r="BA1842" s="412"/>
      <c r="BB1842" s="412"/>
      <c r="BC1842" s="411"/>
      <c r="BD1842" s="411"/>
    </row>
    <row r="1843" spans="52:56" ht="11.25" customHeight="1" x14ac:dyDescent="0.25">
      <c r="AZ1843" s="412"/>
      <c r="BA1843" s="412"/>
      <c r="BB1843" s="412"/>
      <c r="BC1843" s="411"/>
      <c r="BD1843" s="411"/>
    </row>
    <row r="1844" spans="52:56" ht="11.25" customHeight="1" x14ac:dyDescent="0.25">
      <c r="AZ1844" s="412"/>
      <c r="BA1844" s="412"/>
      <c r="BB1844" s="412"/>
      <c r="BC1844" s="411"/>
      <c r="BD1844" s="411"/>
    </row>
    <row r="1845" spans="52:56" ht="11.25" customHeight="1" x14ac:dyDescent="0.25">
      <c r="AZ1845" s="412"/>
      <c r="BA1845" s="412"/>
      <c r="BB1845" s="412"/>
      <c r="BC1845" s="411"/>
      <c r="BD1845" s="411"/>
    </row>
    <row r="1846" spans="52:56" ht="11.25" customHeight="1" x14ac:dyDescent="0.25">
      <c r="AZ1846" s="412"/>
      <c r="BA1846" s="412"/>
      <c r="BB1846" s="412"/>
      <c r="BC1846" s="411"/>
      <c r="BD1846" s="411"/>
    </row>
    <row r="1847" spans="52:56" ht="11.25" customHeight="1" x14ac:dyDescent="0.25">
      <c r="AZ1847" s="412"/>
      <c r="BA1847" s="412"/>
      <c r="BB1847" s="412"/>
      <c r="BC1847" s="411"/>
      <c r="BD1847" s="411"/>
    </row>
    <row r="1848" spans="52:56" ht="11.25" customHeight="1" x14ac:dyDescent="0.25">
      <c r="AZ1848" s="412"/>
      <c r="BA1848" s="412"/>
      <c r="BB1848" s="412"/>
      <c r="BC1848" s="411"/>
      <c r="BD1848" s="411"/>
    </row>
    <row r="1849" spans="52:56" ht="11.25" customHeight="1" x14ac:dyDescent="0.25">
      <c r="AZ1849" s="412"/>
      <c r="BA1849" s="412"/>
      <c r="BB1849" s="412"/>
      <c r="BC1849" s="411"/>
      <c r="BD1849" s="411"/>
    </row>
    <row r="1850" spans="52:56" ht="11.25" customHeight="1" x14ac:dyDescent="0.25">
      <c r="AZ1850" s="412"/>
      <c r="BA1850" s="412"/>
      <c r="BB1850" s="412"/>
      <c r="BC1850" s="411"/>
      <c r="BD1850" s="411"/>
    </row>
    <row r="1851" spans="52:56" ht="11.25" customHeight="1" x14ac:dyDescent="0.25">
      <c r="AZ1851" s="412"/>
      <c r="BA1851" s="412"/>
      <c r="BB1851" s="412"/>
      <c r="BC1851" s="411"/>
      <c r="BD1851" s="411"/>
    </row>
    <row r="1852" spans="52:56" ht="11.25" customHeight="1" x14ac:dyDescent="0.25">
      <c r="AZ1852" s="412"/>
      <c r="BA1852" s="412"/>
      <c r="BB1852" s="412"/>
      <c r="BC1852" s="411"/>
      <c r="BD1852" s="411"/>
    </row>
    <row r="1853" spans="52:56" ht="11.25" customHeight="1" x14ac:dyDescent="0.25">
      <c r="AZ1853" s="412"/>
      <c r="BA1853" s="412"/>
      <c r="BB1853" s="412"/>
      <c r="BC1853" s="411"/>
      <c r="BD1853" s="411"/>
    </row>
    <row r="1854" spans="52:56" ht="11.25" customHeight="1" x14ac:dyDescent="0.25">
      <c r="AZ1854" s="412"/>
      <c r="BA1854" s="412"/>
      <c r="BB1854" s="412"/>
      <c r="BC1854" s="411"/>
      <c r="BD1854" s="411"/>
    </row>
    <row r="1855" spans="52:56" ht="11.25" customHeight="1" x14ac:dyDescent="0.25">
      <c r="AZ1855" s="412"/>
      <c r="BA1855" s="412"/>
      <c r="BB1855" s="412"/>
      <c r="BC1855" s="411"/>
      <c r="BD1855" s="411"/>
    </row>
    <row r="1856" spans="52:56" ht="11.25" customHeight="1" x14ac:dyDescent="0.25">
      <c r="AZ1856" s="412"/>
      <c r="BA1856" s="412"/>
      <c r="BB1856" s="412"/>
      <c r="BC1856" s="411"/>
      <c r="BD1856" s="411"/>
    </row>
    <row r="1857" spans="52:56" ht="11.25" customHeight="1" x14ac:dyDescent="0.25">
      <c r="AZ1857" s="412"/>
      <c r="BA1857" s="412"/>
      <c r="BB1857" s="412"/>
      <c r="BC1857" s="411"/>
      <c r="BD1857" s="411"/>
    </row>
    <row r="1858" spans="52:56" ht="11.25" customHeight="1" x14ac:dyDescent="0.25">
      <c r="AZ1858" s="412"/>
      <c r="BA1858" s="412"/>
      <c r="BB1858" s="412"/>
      <c r="BC1858" s="411"/>
      <c r="BD1858" s="411"/>
    </row>
    <row r="1859" spans="52:56" ht="11.25" customHeight="1" x14ac:dyDescent="0.25">
      <c r="AZ1859" s="412"/>
      <c r="BA1859" s="412"/>
      <c r="BB1859" s="412"/>
      <c r="BC1859" s="411"/>
      <c r="BD1859" s="411"/>
    </row>
    <row r="1860" spans="52:56" ht="11.25" customHeight="1" x14ac:dyDescent="0.25">
      <c r="AZ1860" s="412"/>
      <c r="BA1860" s="412"/>
      <c r="BB1860" s="412"/>
      <c r="BC1860" s="411"/>
      <c r="BD1860" s="411"/>
    </row>
    <row r="1861" spans="52:56" ht="11.25" customHeight="1" x14ac:dyDescent="0.25">
      <c r="AZ1861" s="412"/>
      <c r="BA1861" s="412"/>
      <c r="BB1861" s="412"/>
      <c r="BC1861" s="411"/>
      <c r="BD1861" s="411"/>
    </row>
    <row r="1862" spans="52:56" ht="11.25" customHeight="1" x14ac:dyDescent="0.25">
      <c r="AZ1862" s="412"/>
      <c r="BA1862" s="412"/>
      <c r="BB1862" s="412"/>
      <c r="BC1862" s="411"/>
      <c r="BD1862" s="411"/>
    </row>
    <row r="1863" spans="52:56" ht="11.25" customHeight="1" x14ac:dyDescent="0.25">
      <c r="AZ1863" s="412"/>
      <c r="BA1863" s="412"/>
      <c r="BB1863" s="412"/>
      <c r="BC1863" s="411"/>
      <c r="BD1863" s="411"/>
    </row>
    <row r="1864" spans="52:56" ht="11.25" customHeight="1" x14ac:dyDescent="0.25">
      <c r="AZ1864" s="412"/>
      <c r="BA1864" s="412"/>
      <c r="BB1864" s="412"/>
      <c r="BC1864" s="411"/>
      <c r="BD1864" s="411"/>
    </row>
    <row r="1865" spans="52:56" ht="11.25" customHeight="1" x14ac:dyDescent="0.25">
      <c r="AZ1865" s="412"/>
      <c r="BA1865" s="412"/>
      <c r="BB1865" s="412"/>
      <c r="BC1865" s="411"/>
      <c r="BD1865" s="411"/>
    </row>
    <row r="1866" spans="52:56" ht="11.25" customHeight="1" x14ac:dyDescent="0.25">
      <c r="AZ1866" s="412"/>
      <c r="BA1866" s="412"/>
      <c r="BB1866" s="412"/>
      <c r="BC1866" s="411"/>
      <c r="BD1866" s="411"/>
    </row>
    <row r="1867" spans="52:56" ht="11.25" customHeight="1" x14ac:dyDescent="0.25">
      <c r="AZ1867" s="412"/>
      <c r="BA1867" s="412"/>
      <c r="BB1867" s="412"/>
      <c r="BC1867" s="411"/>
      <c r="BD1867" s="411"/>
    </row>
    <row r="1868" spans="52:56" ht="11.25" customHeight="1" x14ac:dyDescent="0.25">
      <c r="AZ1868" s="412"/>
      <c r="BA1868" s="412"/>
      <c r="BB1868" s="412"/>
      <c r="BC1868" s="411"/>
      <c r="BD1868" s="411"/>
    </row>
    <row r="1869" spans="52:56" ht="11.25" customHeight="1" x14ac:dyDescent="0.25">
      <c r="AZ1869" s="412"/>
      <c r="BA1869" s="412"/>
      <c r="BB1869" s="412"/>
      <c r="BC1869" s="411"/>
      <c r="BD1869" s="411"/>
    </row>
    <row r="1870" spans="52:56" ht="11.25" customHeight="1" x14ac:dyDescent="0.25">
      <c r="AZ1870" s="412"/>
      <c r="BA1870" s="412"/>
      <c r="BB1870" s="412"/>
      <c r="BC1870" s="411"/>
      <c r="BD1870" s="411"/>
    </row>
    <row r="1871" spans="52:56" ht="11.25" customHeight="1" x14ac:dyDescent="0.25">
      <c r="AZ1871" s="412"/>
      <c r="BA1871" s="412"/>
      <c r="BB1871" s="412"/>
      <c r="BC1871" s="411"/>
      <c r="BD1871" s="411"/>
    </row>
    <row r="1872" spans="52:56" ht="11.25" customHeight="1" x14ac:dyDescent="0.25">
      <c r="AZ1872" s="412"/>
      <c r="BA1872" s="412"/>
      <c r="BB1872" s="412"/>
      <c r="BC1872" s="411"/>
      <c r="BD1872" s="411"/>
    </row>
    <row r="1873" spans="52:56" ht="11.25" customHeight="1" x14ac:dyDescent="0.25">
      <c r="AZ1873" s="412"/>
      <c r="BA1873" s="412"/>
      <c r="BB1873" s="412"/>
      <c r="BC1873" s="411"/>
      <c r="BD1873" s="411"/>
    </row>
    <row r="1874" spans="52:56" ht="11.25" customHeight="1" x14ac:dyDescent="0.25">
      <c r="AZ1874" s="412"/>
      <c r="BA1874" s="412"/>
      <c r="BB1874" s="412"/>
      <c r="BC1874" s="411"/>
      <c r="BD1874" s="411"/>
    </row>
    <row r="1875" spans="52:56" ht="11.25" customHeight="1" x14ac:dyDescent="0.25">
      <c r="AZ1875" s="412"/>
      <c r="BA1875" s="412"/>
      <c r="BB1875" s="412"/>
      <c r="BC1875" s="411"/>
      <c r="BD1875" s="411"/>
    </row>
    <row r="1876" spans="52:56" ht="11.25" customHeight="1" x14ac:dyDescent="0.25">
      <c r="AZ1876" s="412"/>
      <c r="BA1876" s="412"/>
      <c r="BB1876" s="412"/>
      <c r="BC1876" s="411"/>
      <c r="BD1876" s="411"/>
    </row>
    <row r="1877" spans="52:56" ht="11.25" customHeight="1" x14ac:dyDescent="0.25">
      <c r="AZ1877" s="412"/>
      <c r="BA1877" s="412"/>
      <c r="BB1877" s="412"/>
      <c r="BC1877" s="411"/>
      <c r="BD1877" s="411"/>
    </row>
    <row r="1878" spans="52:56" ht="11.25" customHeight="1" x14ac:dyDescent="0.25">
      <c r="AZ1878" s="412"/>
      <c r="BA1878" s="412"/>
      <c r="BB1878" s="412"/>
      <c r="BC1878" s="411"/>
      <c r="BD1878" s="411"/>
    </row>
    <row r="1879" spans="52:56" ht="11.25" customHeight="1" x14ac:dyDescent="0.25">
      <c r="AZ1879" s="412"/>
      <c r="BA1879" s="412"/>
      <c r="BB1879" s="412"/>
      <c r="BC1879" s="411"/>
      <c r="BD1879" s="411"/>
    </row>
    <row r="1880" spans="52:56" ht="11.25" customHeight="1" x14ac:dyDescent="0.25">
      <c r="AZ1880" s="412"/>
      <c r="BA1880" s="412"/>
      <c r="BB1880" s="412"/>
      <c r="BC1880" s="411"/>
      <c r="BD1880" s="411"/>
    </row>
    <row r="1881" spans="52:56" ht="11.25" customHeight="1" x14ac:dyDescent="0.25">
      <c r="AZ1881" s="412"/>
      <c r="BA1881" s="412"/>
      <c r="BB1881" s="412"/>
      <c r="BC1881" s="411"/>
      <c r="BD1881" s="411"/>
    </row>
    <row r="1882" spans="52:56" ht="11.25" customHeight="1" x14ac:dyDescent="0.25">
      <c r="AZ1882" s="412"/>
      <c r="BA1882" s="412"/>
      <c r="BB1882" s="412"/>
      <c r="BC1882" s="411"/>
      <c r="BD1882" s="411"/>
    </row>
    <row r="1883" spans="52:56" ht="11.25" customHeight="1" x14ac:dyDescent="0.25">
      <c r="AZ1883" s="412"/>
      <c r="BA1883" s="412"/>
      <c r="BB1883" s="412"/>
      <c r="BC1883" s="411"/>
      <c r="BD1883" s="411"/>
    </row>
    <row r="1884" spans="52:56" ht="11.25" customHeight="1" x14ac:dyDescent="0.25">
      <c r="AZ1884" s="412"/>
      <c r="BA1884" s="412"/>
      <c r="BB1884" s="412"/>
      <c r="BC1884" s="411"/>
      <c r="BD1884" s="411"/>
    </row>
    <row r="1885" spans="52:56" ht="11.25" customHeight="1" x14ac:dyDescent="0.25">
      <c r="AZ1885" s="412"/>
      <c r="BA1885" s="412"/>
      <c r="BB1885" s="412"/>
      <c r="BC1885" s="411"/>
      <c r="BD1885" s="411"/>
    </row>
    <row r="1886" spans="52:56" ht="11.25" customHeight="1" x14ac:dyDescent="0.25">
      <c r="AZ1886" s="412"/>
      <c r="BA1886" s="412"/>
      <c r="BB1886" s="412"/>
      <c r="BC1886" s="411"/>
      <c r="BD1886" s="411"/>
    </row>
    <row r="1887" spans="52:56" ht="11.25" customHeight="1" x14ac:dyDescent="0.25">
      <c r="AZ1887" s="412"/>
      <c r="BA1887" s="412"/>
      <c r="BB1887" s="412"/>
      <c r="BC1887" s="411"/>
      <c r="BD1887" s="411"/>
    </row>
    <row r="1888" spans="52:56" ht="11.25" customHeight="1" x14ac:dyDescent="0.25">
      <c r="AZ1888" s="412"/>
      <c r="BA1888" s="412"/>
      <c r="BB1888" s="412"/>
      <c r="BC1888" s="411"/>
      <c r="BD1888" s="411"/>
    </row>
    <row r="1889" spans="52:56" ht="11.25" customHeight="1" x14ac:dyDescent="0.25">
      <c r="AZ1889" s="412"/>
      <c r="BA1889" s="412"/>
      <c r="BB1889" s="412"/>
      <c r="BC1889" s="411"/>
      <c r="BD1889" s="411"/>
    </row>
    <row r="1890" spans="52:56" ht="11.25" customHeight="1" x14ac:dyDescent="0.25">
      <c r="AZ1890" s="412"/>
      <c r="BA1890" s="412"/>
      <c r="BB1890" s="412"/>
      <c r="BC1890" s="411"/>
      <c r="BD1890" s="411"/>
    </row>
    <row r="1891" spans="52:56" ht="11.25" customHeight="1" x14ac:dyDescent="0.25">
      <c r="AZ1891" s="412"/>
      <c r="BA1891" s="412"/>
      <c r="BB1891" s="412"/>
      <c r="BC1891" s="411"/>
      <c r="BD1891" s="411"/>
    </row>
    <row r="1892" spans="52:56" ht="11.25" customHeight="1" x14ac:dyDescent="0.25">
      <c r="AZ1892" s="412"/>
      <c r="BA1892" s="412"/>
      <c r="BB1892" s="412"/>
      <c r="BC1892" s="411"/>
      <c r="BD1892" s="411"/>
    </row>
    <row r="1893" spans="52:56" ht="11.25" customHeight="1" x14ac:dyDescent="0.25">
      <c r="AZ1893" s="412"/>
      <c r="BA1893" s="412"/>
      <c r="BB1893" s="412"/>
      <c r="BC1893" s="411"/>
      <c r="BD1893" s="411"/>
    </row>
    <row r="1894" spans="52:56" ht="11.25" customHeight="1" x14ac:dyDescent="0.25">
      <c r="AZ1894" s="412"/>
      <c r="BA1894" s="412"/>
      <c r="BB1894" s="412"/>
      <c r="BC1894" s="411"/>
      <c r="BD1894" s="411"/>
    </row>
    <row r="1895" spans="52:56" ht="11.25" customHeight="1" x14ac:dyDescent="0.25">
      <c r="AZ1895" s="412"/>
      <c r="BA1895" s="412"/>
      <c r="BB1895" s="412"/>
      <c r="BC1895" s="411"/>
      <c r="BD1895" s="411"/>
    </row>
    <row r="1896" spans="52:56" ht="11.25" customHeight="1" x14ac:dyDescent="0.25">
      <c r="AZ1896" s="412"/>
      <c r="BA1896" s="412"/>
      <c r="BB1896" s="412"/>
      <c r="BC1896" s="411"/>
      <c r="BD1896" s="411"/>
    </row>
    <row r="1897" spans="52:56" ht="11.25" customHeight="1" x14ac:dyDescent="0.25">
      <c r="AZ1897" s="412"/>
      <c r="BA1897" s="412"/>
      <c r="BB1897" s="412"/>
      <c r="BC1897" s="411"/>
      <c r="BD1897" s="411"/>
    </row>
    <row r="1898" spans="52:56" ht="11.25" customHeight="1" x14ac:dyDescent="0.25">
      <c r="AZ1898" s="412"/>
      <c r="BA1898" s="412"/>
      <c r="BB1898" s="412"/>
      <c r="BC1898" s="411"/>
      <c r="BD1898" s="411"/>
    </row>
    <row r="1899" spans="52:56" ht="11.25" customHeight="1" x14ac:dyDescent="0.25">
      <c r="AZ1899" s="412"/>
      <c r="BA1899" s="412"/>
      <c r="BB1899" s="412"/>
      <c r="BC1899" s="411"/>
      <c r="BD1899" s="411"/>
    </row>
    <row r="1900" spans="52:56" ht="11.25" customHeight="1" x14ac:dyDescent="0.25">
      <c r="AZ1900" s="412"/>
      <c r="BA1900" s="412"/>
      <c r="BB1900" s="412"/>
      <c r="BC1900" s="411"/>
      <c r="BD1900" s="411"/>
    </row>
    <row r="1901" spans="52:56" ht="11.25" customHeight="1" x14ac:dyDescent="0.25">
      <c r="AZ1901" s="412"/>
      <c r="BA1901" s="412"/>
      <c r="BB1901" s="412"/>
      <c r="BC1901" s="411"/>
      <c r="BD1901" s="411"/>
    </row>
    <row r="1902" spans="52:56" ht="11.25" customHeight="1" x14ac:dyDescent="0.25">
      <c r="AZ1902" s="412"/>
      <c r="BA1902" s="412"/>
      <c r="BB1902" s="412"/>
      <c r="BC1902" s="411"/>
      <c r="BD1902" s="411"/>
    </row>
    <row r="1903" spans="52:56" ht="11.25" customHeight="1" x14ac:dyDescent="0.25">
      <c r="AZ1903" s="412"/>
      <c r="BA1903" s="412"/>
      <c r="BB1903" s="412"/>
      <c r="BC1903" s="411"/>
      <c r="BD1903" s="411"/>
    </row>
    <row r="1904" spans="52:56" ht="11.25" customHeight="1" x14ac:dyDescent="0.25">
      <c r="AZ1904" s="412"/>
      <c r="BA1904" s="412"/>
      <c r="BB1904" s="412"/>
      <c r="BC1904" s="411"/>
      <c r="BD1904" s="411"/>
    </row>
    <row r="1905" spans="52:56" ht="11.25" customHeight="1" x14ac:dyDescent="0.25">
      <c r="AZ1905" s="412"/>
      <c r="BA1905" s="412"/>
      <c r="BB1905" s="412"/>
      <c r="BC1905" s="411"/>
      <c r="BD1905" s="411"/>
    </row>
    <row r="1906" spans="52:56" ht="11.25" customHeight="1" x14ac:dyDescent="0.25">
      <c r="AZ1906" s="412"/>
      <c r="BA1906" s="412"/>
      <c r="BB1906" s="412"/>
      <c r="BC1906" s="411"/>
      <c r="BD1906" s="411"/>
    </row>
    <row r="1907" spans="52:56" ht="11.25" customHeight="1" x14ac:dyDescent="0.25">
      <c r="AZ1907" s="412"/>
      <c r="BA1907" s="412"/>
      <c r="BB1907" s="412"/>
      <c r="BC1907" s="411"/>
      <c r="BD1907" s="411"/>
    </row>
    <row r="1908" spans="52:56" ht="11.25" customHeight="1" x14ac:dyDescent="0.25">
      <c r="AZ1908" s="412"/>
      <c r="BA1908" s="412"/>
      <c r="BB1908" s="412"/>
      <c r="BC1908" s="411"/>
      <c r="BD1908" s="411"/>
    </row>
    <row r="1909" spans="52:56" ht="11.25" customHeight="1" x14ac:dyDescent="0.25">
      <c r="AZ1909" s="412"/>
      <c r="BA1909" s="412"/>
      <c r="BB1909" s="412"/>
      <c r="BC1909" s="411"/>
      <c r="BD1909" s="411"/>
    </row>
    <row r="1910" spans="52:56" ht="11.25" customHeight="1" x14ac:dyDescent="0.25">
      <c r="AZ1910" s="412"/>
      <c r="BA1910" s="412"/>
      <c r="BB1910" s="412"/>
      <c r="BC1910" s="411"/>
      <c r="BD1910" s="411"/>
    </row>
    <row r="1911" spans="52:56" ht="11.25" customHeight="1" x14ac:dyDescent="0.25">
      <c r="AZ1911" s="412"/>
      <c r="BA1911" s="412"/>
      <c r="BB1911" s="412"/>
      <c r="BC1911" s="411"/>
      <c r="BD1911" s="411"/>
    </row>
    <row r="1912" spans="52:56" ht="11.25" customHeight="1" x14ac:dyDescent="0.25">
      <c r="AZ1912" s="412"/>
      <c r="BA1912" s="412"/>
      <c r="BB1912" s="412"/>
      <c r="BC1912" s="411"/>
      <c r="BD1912" s="411"/>
    </row>
    <row r="1913" spans="52:56" ht="11.25" customHeight="1" x14ac:dyDescent="0.25">
      <c r="AZ1913" s="412"/>
      <c r="BA1913" s="412"/>
      <c r="BB1913" s="412"/>
      <c r="BC1913" s="411"/>
      <c r="BD1913" s="411"/>
    </row>
    <row r="1914" spans="52:56" ht="11.25" customHeight="1" x14ac:dyDescent="0.25">
      <c r="AZ1914" s="412"/>
      <c r="BA1914" s="412"/>
      <c r="BB1914" s="412"/>
      <c r="BC1914" s="411"/>
      <c r="BD1914" s="411"/>
    </row>
    <row r="1915" spans="52:56" ht="11.25" customHeight="1" x14ac:dyDescent="0.25">
      <c r="AZ1915" s="412"/>
      <c r="BA1915" s="412"/>
      <c r="BB1915" s="412"/>
      <c r="BC1915" s="411"/>
      <c r="BD1915" s="411"/>
    </row>
    <row r="1916" spans="52:56" ht="11.25" customHeight="1" x14ac:dyDescent="0.25">
      <c r="AZ1916" s="412"/>
      <c r="BA1916" s="412"/>
      <c r="BB1916" s="412"/>
      <c r="BC1916" s="411"/>
      <c r="BD1916" s="411"/>
    </row>
    <row r="1917" spans="52:56" ht="11.25" customHeight="1" x14ac:dyDescent="0.25">
      <c r="AZ1917" s="412"/>
      <c r="BA1917" s="412"/>
      <c r="BB1917" s="412"/>
      <c r="BC1917" s="411"/>
      <c r="BD1917" s="411"/>
    </row>
    <row r="1918" spans="52:56" ht="11.25" customHeight="1" x14ac:dyDescent="0.25">
      <c r="AZ1918" s="412"/>
      <c r="BA1918" s="412"/>
      <c r="BB1918" s="412"/>
      <c r="BC1918" s="411"/>
      <c r="BD1918" s="411"/>
    </row>
    <row r="1919" spans="52:56" ht="11.25" customHeight="1" x14ac:dyDescent="0.25">
      <c r="AZ1919" s="412"/>
      <c r="BA1919" s="412"/>
      <c r="BB1919" s="412"/>
      <c r="BC1919" s="411"/>
      <c r="BD1919" s="411"/>
    </row>
    <row r="1920" spans="52:56" ht="11.25" customHeight="1" x14ac:dyDescent="0.25">
      <c r="AZ1920" s="412"/>
      <c r="BA1920" s="412"/>
      <c r="BB1920" s="412"/>
      <c r="BC1920" s="411"/>
      <c r="BD1920" s="411"/>
    </row>
    <row r="1921" spans="52:56" ht="11.25" customHeight="1" x14ac:dyDescent="0.25">
      <c r="AZ1921" s="412"/>
      <c r="BA1921" s="412"/>
      <c r="BB1921" s="412"/>
      <c r="BC1921" s="411"/>
      <c r="BD1921" s="411"/>
    </row>
    <row r="1922" spans="52:56" ht="11.25" customHeight="1" x14ac:dyDescent="0.25">
      <c r="AZ1922" s="412"/>
      <c r="BA1922" s="412"/>
      <c r="BB1922" s="412"/>
      <c r="BC1922" s="411"/>
      <c r="BD1922" s="411"/>
    </row>
    <row r="1923" spans="52:56" ht="11.25" customHeight="1" x14ac:dyDescent="0.25">
      <c r="AZ1923" s="412"/>
      <c r="BA1923" s="412"/>
      <c r="BB1923" s="412"/>
      <c r="BC1923" s="411"/>
      <c r="BD1923" s="411"/>
    </row>
    <row r="1924" spans="52:56" ht="11.25" customHeight="1" x14ac:dyDescent="0.25">
      <c r="AZ1924" s="412"/>
      <c r="BA1924" s="412"/>
      <c r="BB1924" s="412"/>
      <c r="BC1924" s="411"/>
      <c r="BD1924" s="411"/>
    </row>
    <row r="1925" spans="52:56" ht="11.25" customHeight="1" x14ac:dyDescent="0.25">
      <c r="AZ1925" s="412"/>
      <c r="BA1925" s="412"/>
      <c r="BB1925" s="412"/>
      <c r="BC1925" s="411"/>
      <c r="BD1925" s="411"/>
    </row>
    <row r="1926" spans="52:56" ht="11.25" customHeight="1" x14ac:dyDescent="0.25">
      <c r="AZ1926" s="412"/>
      <c r="BA1926" s="412"/>
      <c r="BB1926" s="412"/>
      <c r="BC1926" s="411"/>
      <c r="BD1926" s="411"/>
    </row>
    <row r="1927" spans="52:56" ht="11.25" customHeight="1" x14ac:dyDescent="0.25">
      <c r="AZ1927" s="412"/>
      <c r="BA1927" s="412"/>
      <c r="BB1927" s="412"/>
      <c r="BC1927" s="411"/>
      <c r="BD1927" s="411"/>
    </row>
    <row r="1928" spans="52:56" ht="11.25" customHeight="1" x14ac:dyDescent="0.25">
      <c r="AZ1928" s="412"/>
      <c r="BA1928" s="412"/>
      <c r="BB1928" s="412"/>
      <c r="BC1928" s="411"/>
      <c r="BD1928" s="411"/>
    </row>
    <row r="1929" spans="52:56" ht="11.25" customHeight="1" x14ac:dyDescent="0.25">
      <c r="AZ1929" s="412"/>
      <c r="BA1929" s="412"/>
      <c r="BB1929" s="412"/>
      <c r="BC1929" s="411"/>
      <c r="BD1929" s="411"/>
    </row>
    <row r="1930" spans="52:56" ht="11.25" customHeight="1" x14ac:dyDescent="0.25">
      <c r="AZ1930" s="412"/>
      <c r="BA1930" s="412"/>
      <c r="BB1930" s="412"/>
      <c r="BC1930" s="411"/>
      <c r="BD1930" s="411"/>
    </row>
    <row r="1931" spans="52:56" ht="11.25" customHeight="1" x14ac:dyDescent="0.25">
      <c r="AZ1931" s="412"/>
      <c r="BA1931" s="412"/>
      <c r="BB1931" s="412"/>
      <c r="BC1931" s="411"/>
      <c r="BD1931" s="411"/>
    </row>
    <row r="1932" spans="52:56" ht="11.25" customHeight="1" x14ac:dyDescent="0.25">
      <c r="AZ1932" s="412"/>
      <c r="BA1932" s="412"/>
      <c r="BB1932" s="412"/>
      <c r="BC1932" s="411"/>
      <c r="BD1932" s="411"/>
    </row>
    <row r="1933" spans="52:56" ht="11.25" customHeight="1" x14ac:dyDescent="0.25">
      <c r="AZ1933" s="412"/>
      <c r="BA1933" s="412"/>
      <c r="BB1933" s="412"/>
      <c r="BC1933" s="411"/>
      <c r="BD1933" s="411"/>
    </row>
    <row r="1934" spans="52:56" ht="11.25" customHeight="1" x14ac:dyDescent="0.25">
      <c r="AZ1934" s="412"/>
      <c r="BA1934" s="412"/>
      <c r="BB1934" s="412"/>
      <c r="BC1934" s="411"/>
      <c r="BD1934" s="411"/>
    </row>
    <row r="1935" spans="52:56" ht="11.25" customHeight="1" x14ac:dyDescent="0.25">
      <c r="AZ1935" s="412"/>
      <c r="BA1935" s="412"/>
      <c r="BB1935" s="412"/>
      <c r="BC1935" s="411"/>
      <c r="BD1935" s="411"/>
    </row>
    <row r="1936" spans="52:56" ht="11.25" customHeight="1" x14ac:dyDescent="0.25">
      <c r="AZ1936" s="412"/>
      <c r="BA1936" s="412"/>
      <c r="BB1936" s="412"/>
      <c r="BC1936" s="411"/>
      <c r="BD1936" s="411"/>
    </row>
    <row r="1937" spans="52:56" ht="11.25" customHeight="1" x14ac:dyDescent="0.25">
      <c r="AZ1937" s="412"/>
      <c r="BA1937" s="412"/>
      <c r="BB1937" s="412"/>
      <c r="BC1937" s="411"/>
      <c r="BD1937" s="411"/>
    </row>
    <row r="1938" spans="52:56" ht="11.25" customHeight="1" x14ac:dyDescent="0.25">
      <c r="AZ1938" s="412"/>
      <c r="BA1938" s="412"/>
      <c r="BB1938" s="412"/>
      <c r="BC1938" s="411"/>
      <c r="BD1938" s="411"/>
    </row>
    <row r="1939" spans="52:56" ht="11.25" customHeight="1" x14ac:dyDescent="0.25">
      <c r="AZ1939" s="412"/>
      <c r="BA1939" s="412"/>
      <c r="BB1939" s="412"/>
      <c r="BC1939" s="411"/>
      <c r="BD1939" s="411"/>
    </row>
    <row r="1940" spans="52:56" ht="11.25" customHeight="1" x14ac:dyDescent="0.25">
      <c r="AZ1940" s="412"/>
      <c r="BA1940" s="412"/>
      <c r="BB1940" s="412"/>
      <c r="BC1940" s="411"/>
      <c r="BD1940" s="411"/>
    </row>
    <row r="1941" spans="52:56" ht="11.25" customHeight="1" x14ac:dyDescent="0.25">
      <c r="AZ1941" s="412"/>
      <c r="BA1941" s="412"/>
      <c r="BB1941" s="412"/>
      <c r="BC1941" s="411"/>
      <c r="BD1941" s="411"/>
    </row>
    <row r="1942" spans="52:56" ht="11.25" customHeight="1" x14ac:dyDescent="0.25">
      <c r="AZ1942" s="412"/>
      <c r="BA1942" s="412"/>
      <c r="BB1942" s="412"/>
      <c r="BC1942" s="411"/>
      <c r="BD1942" s="411"/>
    </row>
    <row r="1943" spans="52:56" ht="11.25" customHeight="1" x14ac:dyDescent="0.25">
      <c r="AZ1943" s="412"/>
      <c r="BA1943" s="412"/>
      <c r="BB1943" s="412"/>
      <c r="BC1943" s="411"/>
      <c r="BD1943" s="411"/>
    </row>
    <row r="1944" spans="52:56" ht="11.25" customHeight="1" x14ac:dyDescent="0.25">
      <c r="AZ1944" s="412"/>
      <c r="BA1944" s="412"/>
      <c r="BB1944" s="412"/>
      <c r="BC1944" s="411"/>
      <c r="BD1944" s="411"/>
    </row>
    <row r="1945" spans="52:56" ht="11.25" customHeight="1" x14ac:dyDescent="0.25">
      <c r="AZ1945" s="412"/>
      <c r="BA1945" s="412"/>
      <c r="BB1945" s="412"/>
      <c r="BC1945" s="411"/>
      <c r="BD1945" s="411"/>
    </row>
    <row r="1946" spans="52:56" ht="11.25" customHeight="1" x14ac:dyDescent="0.25">
      <c r="AZ1946" s="412"/>
      <c r="BA1946" s="412"/>
      <c r="BB1946" s="412"/>
      <c r="BC1946" s="411"/>
      <c r="BD1946" s="411"/>
    </row>
    <row r="1947" spans="52:56" ht="11.25" customHeight="1" x14ac:dyDescent="0.25">
      <c r="AZ1947" s="412"/>
      <c r="BA1947" s="412"/>
      <c r="BB1947" s="412"/>
      <c r="BC1947" s="411"/>
      <c r="BD1947" s="411"/>
    </row>
    <row r="1948" spans="52:56" ht="11.25" customHeight="1" x14ac:dyDescent="0.25">
      <c r="AZ1948" s="412"/>
      <c r="BA1948" s="412"/>
      <c r="BB1948" s="412"/>
      <c r="BC1948" s="411"/>
      <c r="BD1948" s="411"/>
    </row>
    <row r="1949" spans="52:56" ht="11.25" customHeight="1" x14ac:dyDescent="0.25">
      <c r="AZ1949" s="412"/>
      <c r="BA1949" s="412"/>
      <c r="BB1949" s="412"/>
      <c r="BC1949" s="411"/>
      <c r="BD1949" s="411"/>
    </row>
    <row r="1950" spans="52:56" ht="11.25" customHeight="1" x14ac:dyDescent="0.25">
      <c r="AZ1950" s="412"/>
      <c r="BA1950" s="412"/>
      <c r="BB1950" s="412"/>
      <c r="BC1950" s="411"/>
      <c r="BD1950" s="411"/>
    </row>
    <row r="1951" spans="52:56" ht="11.25" customHeight="1" x14ac:dyDescent="0.25">
      <c r="AZ1951" s="412"/>
      <c r="BA1951" s="412"/>
      <c r="BB1951" s="412"/>
      <c r="BC1951" s="411"/>
      <c r="BD1951" s="411"/>
    </row>
    <row r="1952" spans="52:56" ht="11.25" customHeight="1" x14ac:dyDescent="0.25">
      <c r="AZ1952" s="412"/>
      <c r="BA1952" s="412"/>
      <c r="BB1952" s="412"/>
      <c r="BC1952" s="411"/>
      <c r="BD1952" s="411"/>
    </row>
    <row r="1953" spans="52:56" ht="11.25" customHeight="1" x14ac:dyDescent="0.25">
      <c r="AZ1953" s="412"/>
      <c r="BA1953" s="412"/>
      <c r="BB1953" s="412"/>
      <c r="BC1953" s="411"/>
      <c r="BD1953" s="411"/>
    </row>
    <row r="1954" spans="52:56" ht="11.25" customHeight="1" x14ac:dyDescent="0.25">
      <c r="AZ1954" s="412"/>
      <c r="BA1954" s="412"/>
      <c r="BB1954" s="412"/>
      <c r="BC1954" s="411"/>
      <c r="BD1954" s="411"/>
    </row>
    <row r="1955" spans="52:56" ht="11.25" customHeight="1" x14ac:dyDescent="0.25">
      <c r="AZ1955" s="412"/>
      <c r="BA1955" s="412"/>
      <c r="BB1955" s="412"/>
      <c r="BC1955" s="411"/>
      <c r="BD1955" s="411"/>
    </row>
    <row r="1956" spans="52:56" ht="11.25" customHeight="1" x14ac:dyDescent="0.25">
      <c r="AZ1956" s="412"/>
      <c r="BA1956" s="412"/>
      <c r="BB1956" s="412"/>
      <c r="BC1956" s="411"/>
      <c r="BD1956" s="411"/>
    </row>
    <row r="1957" spans="52:56" ht="11.25" customHeight="1" x14ac:dyDescent="0.25">
      <c r="AZ1957" s="412"/>
      <c r="BA1957" s="412"/>
      <c r="BB1957" s="412"/>
      <c r="BC1957" s="411"/>
      <c r="BD1957" s="411"/>
    </row>
    <row r="1958" spans="52:56" ht="11.25" customHeight="1" x14ac:dyDescent="0.25">
      <c r="AZ1958" s="412"/>
      <c r="BA1958" s="412"/>
      <c r="BB1958" s="412"/>
      <c r="BC1958" s="411"/>
      <c r="BD1958" s="411"/>
    </row>
    <row r="1959" spans="52:56" ht="11.25" customHeight="1" x14ac:dyDescent="0.25">
      <c r="AZ1959" s="412"/>
      <c r="BA1959" s="412"/>
      <c r="BB1959" s="412"/>
      <c r="BC1959" s="411"/>
      <c r="BD1959" s="411"/>
    </row>
    <row r="1960" spans="52:56" ht="11.25" customHeight="1" x14ac:dyDescent="0.25">
      <c r="AZ1960" s="412"/>
      <c r="BA1960" s="412"/>
      <c r="BB1960" s="412"/>
      <c r="BC1960" s="411"/>
      <c r="BD1960" s="411"/>
    </row>
    <row r="1961" spans="52:56" ht="11.25" customHeight="1" x14ac:dyDescent="0.25">
      <c r="AZ1961" s="412"/>
      <c r="BA1961" s="412"/>
      <c r="BB1961" s="412"/>
      <c r="BC1961" s="411"/>
      <c r="BD1961" s="411"/>
    </row>
    <row r="1962" spans="52:56" ht="11.25" customHeight="1" x14ac:dyDescent="0.25">
      <c r="AZ1962" s="412"/>
      <c r="BA1962" s="412"/>
      <c r="BB1962" s="412"/>
      <c r="BC1962" s="411"/>
      <c r="BD1962" s="411"/>
    </row>
    <row r="1963" spans="52:56" ht="11.25" customHeight="1" x14ac:dyDescent="0.25">
      <c r="AZ1963" s="412"/>
      <c r="BA1963" s="412"/>
      <c r="BB1963" s="412"/>
      <c r="BC1963" s="411"/>
      <c r="BD1963" s="411"/>
    </row>
    <row r="1964" spans="52:56" ht="11.25" customHeight="1" x14ac:dyDescent="0.25">
      <c r="AZ1964" s="412"/>
      <c r="BA1964" s="412"/>
      <c r="BB1964" s="412"/>
      <c r="BC1964" s="411"/>
      <c r="BD1964" s="411"/>
    </row>
    <row r="1965" spans="52:56" ht="11.25" customHeight="1" x14ac:dyDescent="0.25">
      <c r="AZ1965" s="412"/>
      <c r="BA1965" s="412"/>
      <c r="BB1965" s="412"/>
      <c r="BC1965" s="411"/>
      <c r="BD1965" s="411"/>
    </row>
    <row r="1966" spans="52:56" ht="11.25" customHeight="1" x14ac:dyDescent="0.25">
      <c r="AZ1966" s="412"/>
      <c r="BA1966" s="412"/>
      <c r="BB1966" s="412"/>
      <c r="BC1966" s="411"/>
      <c r="BD1966" s="411"/>
    </row>
    <row r="1967" spans="52:56" ht="11.25" customHeight="1" x14ac:dyDescent="0.25">
      <c r="AZ1967" s="412"/>
      <c r="BA1967" s="412"/>
      <c r="BB1967" s="412"/>
      <c r="BC1967" s="411"/>
      <c r="BD1967" s="411"/>
    </row>
    <row r="1968" spans="52:56" ht="11.25" customHeight="1" x14ac:dyDescent="0.25">
      <c r="AZ1968" s="412"/>
      <c r="BA1968" s="412"/>
      <c r="BB1968" s="412"/>
      <c r="BC1968" s="411"/>
      <c r="BD1968" s="411"/>
    </row>
    <row r="1969" spans="52:56" ht="11.25" customHeight="1" x14ac:dyDescent="0.25">
      <c r="AZ1969" s="412"/>
      <c r="BA1969" s="412"/>
      <c r="BB1969" s="412"/>
      <c r="BC1969" s="411"/>
      <c r="BD1969" s="411"/>
    </row>
    <row r="1970" spans="52:56" ht="11.25" customHeight="1" x14ac:dyDescent="0.25">
      <c r="AZ1970" s="412"/>
      <c r="BA1970" s="412"/>
      <c r="BB1970" s="412"/>
      <c r="BC1970" s="411"/>
      <c r="BD1970" s="411"/>
    </row>
    <row r="1971" spans="52:56" ht="11.25" customHeight="1" x14ac:dyDescent="0.25">
      <c r="AZ1971" s="412"/>
      <c r="BA1971" s="412"/>
      <c r="BB1971" s="412"/>
      <c r="BC1971" s="411"/>
      <c r="BD1971" s="411"/>
    </row>
    <row r="1972" spans="52:56" ht="11.25" customHeight="1" x14ac:dyDescent="0.25">
      <c r="AZ1972" s="412"/>
      <c r="BA1972" s="412"/>
      <c r="BB1972" s="412"/>
      <c r="BC1972" s="411"/>
      <c r="BD1972" s="411"/>
    </row>
    <row r="1973" spans="52:56" ht="11.25" customHeight="1" x14ac:dyDescent="0.25">
      <c r="AZ1973" s="412"/>
      <c r="BA1973" s="412"/>
      <c r="BB1973" s="412"/>
      <c r="BC1973" s="411"/>
      <c r="BD1973" s="411"/>
    </row>
    <row r="1974" spans="52:56" ht="11.25" customHeight="1" x14ac:dyDescent="0.25">
      <c r="AZ1974" s="412"/>
      <c r="BA1974" s="412"/>
      <c r="BB1974" s="412"/>
      <c r="BC1974" s="411"/>
      <c r="BD1974" s="411"/>
    </row>
    <row r="1975" spans="52:56" ht="11.25" customHeight="1" x14ac:dyDescent="0.25">
      <c r="AZ1975" s="412"/>
      <c r="BA1975" s="412"/>
      <c r="BB1975" s="412"/>
      <c r="BC1975" s="411"/>
      <c r="BD1975" s="411"/>
    </row>
    <row r="1976" spans="52:56" ht="11.25" customHeight="1" x14ac:dyDescent="0.25">
      <c r="AZ1976" s="412"/>
      <c r="BA1976" s="412"/>
      <c r="BB1976" s="412"/>
      <c r="BC1976" s="411"/>
      <c r="BD1976" s="411"/>
    </row>
    <row r="1977" spans="52:56" ht="11.25" customHeight="1" x14ac:dyDescent="0.25">
      <c r="AZ1977" s="412"/>
      <c r="BA1977" s="412"/>
      <c r="BB1977" s="412"/>
      <c r="BC1977" s="411"/>
      <c r="BD1977" s="411"/>
    </row>
    <row r="1978" spans="52:56" ht="11.25" customHeight="1" x14ac:dyDescent="0.25">
      <c r="AZ1978" s="412"/>
      <c r="BA1978" s="412"/>
      <c r="BB1978" s="412"/>
      <c r="BC1978" s="411"/>
      <c r="BD1978" s="411"/>
    </row>
    <row r="1979" spans="52:56" ht="11.25" customHeight="1" x14ac:dyDescent="0.25">
      <c r="AZ1979" s="412"/>
      <c r="BA1979" s="412"/>
      <c r="BB1979" s="412"/>
      <c r="BC1979" s="411"/>
      <c r="BD1979" s="411"/>
    </row>
    <row r="1980" spans="52:56" ht="11.25" customHeight="1" x14ac:dyDescent="0.25">
      <c r="AZ1980" s="412"/>
      <c r="BA1980" s="412"/>
      <c r="BB1980" s="412"/>
      <c r="BC1980" s="411"/>
      <c r="BD1980" s="411"/>
    </row>
    <row r="1981" spans="52:56" ht="11.25" customHeight="1" x14ac:dyDescent="0.25">
      <c r="AZ1981" s="412"/>
      <c r="BA1981" s="412"/>
      <c r="BB1981" s="412"/>
      <c r="BC1981" s="411"/>
      <c r="BD1981" s="411"/>
    </row>
    <row r="1982" spans="52:56" ht="11.25" customHeight="1" x14ac:dyDescent="0.25">
      <c r="AZ1982" s="412"/>
      <c r="BA1982" s="412"/>
      <c r="BB1982" s="412"/>
      <c r="BC1982" s="411"/>
      <c r="BD1982" s="411"/>
    </row>
    <row r="1983" spans="52:56" ht="11.25" customHeight="1" x14ac:dyDescent="0.25">
      <c r="AZ1983" s="412"/>
      <c r="BA1983" s="412"/>
      <c r="BB1983" s="412"/>
      <c r="BC1983" s="411"/>
      <c r="BD1983" s="411"/>
    </row>
    <row r="1984" spans="52:56" ht="11.25" customHeight="1" x14ac:dyDescent="0.25">
      <c r="AZ1984" s="412"/>
      <c r="BA1984" s="412"/>
      <c r="BB1984" s="412"/>
      <c r="BC1984" s="411"/>
      <c r="BD1984" s="411"/>
    </row>
    <row r="1985" spans="52:56" ht="11.25" customHeight="1" x14ac:dyDescent="0.25">
      <c r="AZ1985" s="412"/>
      <c r="BA1985" s="412"/>
      <c r="BB1985" s="412"/>
      <c r="BC1985" s="411"/>
      <c r="BD1985" s="411"/>
    </row>
    <row r="1986" spans="52:56" ht="11.25" customHeight="1" x14ac:dyDescent="0.25">
      <c r="AZ1986" s="412"/>
      <c r="BA1986" s="412"/>
      <c r="BB1986" s="412"/>
      <c r="BC1986" s="411"/>
      <c r="BD1986" s="411"/>
    </row>
    <row r="1987" spans="52:56" ht="11.25" customHeight="1" x14ac:dyDescent="0.25">
      <c r="AZ1987" s="412"/>
      <c r="BA1987" s="412"/>
      <c r="BB1987" s="412"/>
      <c r="BC1987" s="411"/>
      <c r="BD1987" s="411"/>
    </row>
    <row r="1988" spans="52:56" ht="11.25" customHeight="1" x14ac:dyDescent="0.25">
      <c r="AZ1988" s="412"/>
      <c r="BA1988" s="412"/>
      <c r="BB1988" s="412"/>
      <c r="BC1988" s="411"/>
      <c r="BD1988" s="411"/>
    </row>
    <row r="1989" spans="52:56" ht="11.25" customHeight="1" x14ac:dyDescent="0.25">
      <c r="AZ1989" s="412"/>
      <c r="BA1989" s="412"/>
      <c r="BB1989" s="412"/>
      <c r="BC1989" s="411"/>
      <c r="BD1989" s="411"/>
    </row>
    <row r="1990" spans="52:56" ht="11.25" customHeight="1" x14ac:dyDescent="0.25">
      <c r="AZ1990" s="412"/>
      <c r="BA1990" s="412"/>
      <c r="BB1990" s="412"/>
      <c r="BC1990" s="411"/>
      <c r="BD1990" s="411"/>
    </row>
    <row r="1991" spans="52:56" ht="11.25" customHeight="1" x14ac:dyDescent="0.25">
      <c r="AZ1991" s="412"/>
      <c r="BA1991" s="412"/>
      <c r="BB1991" s="412"/>
      <c r="BC1991" s="411"/>
      <c r="BD1991" s="411"/>
    </row>
    <row r="1992" spans="52:56" ht="11.25" customHeight="1" x14ac:dyDescent="0.25">
      <c r="AZ1992" s="412"/>
      <c r="BA1992" s="412"/>
      <c r="BB1992" s="412"/>
      <c r="BC1992" s="411"/>
      <c r="BD1992" s="411"/>
    </row>
    <row r="1993" spans="52:56" ht="11.25" customHeight="1" x14ac:dyDescent="0.25">
      <c r="AZ1993" s="412"/>
      <c r="BA1993" s="412"/>
      <c r="BB1993" s="412"/>
      <c r="BC1993" s="411"/>
      <c r="BD1993" s="411"/>
    </row>
    <row r="1994" spans="52:56" ht="11.25" customHeight="1" x14ac:dyDescent="0.25">
      <c r="AZ1994" s="412"/>
      <c r="BA1994" s="412"/>
      <c r="BB1994" s="412"/>
      <c r="BC1994" s="411"/>
      <c r="BD1994" s="411"/>
    </row>
    <row r="1995" spans="52:56" ht="11.25" customHeight="1" x14ac:dyDescent="0.25">
      <c r="AZ1995" s="412"/>
      <c r="BA1995" s="412"/>
      <c r="BB1995" s="412"/>
      <c r="BC1995" s="411"/>
      <c r="BD1995" s="411"/>
    </row>
    <row r="1996" spans="52:56" ht="11.25" customHeight="1" x14ac:dyDescent="0.25">
      <c r="AZ1996" s="412"/>
      <c r="BA1996" s="412"/>
      <c r="BB1996" s="412"/>
      <c r="BC1996" s="411"/>
      <c r="BD1996" s="411"/>
    </row>
    <row r="1997" spans="52:56" ht="11.25" customHeight="1" x14ac:dyDescent="0.25">
      <c r="AZ1997" s="412"/>
      <c r="BA1997" s="412"/>
      <c r="BB1997" s="412"/>
      <c r="BC1997" s="411"/>
      <c r="BD1997" s="411"/>
    </row>
    <row r="1998" spans="52:56" ht="11.25" customHeight="1" x14ac:dyDescent="0.25">
      <c r="AZ1998" s="412"/>
      <c r="BA1998" s="412"/>
      <c r="BB1998" s="412"/>
      <c r="BC1998" s="411"/>
      <c r="BD1998" s="411"/>
    </row>
    <row r="1999" spans="52:56" ht="11.25" customHeight="1" x14ac:dyDescent="0.25">
      <c r="AZ1999" s="412"/>
      <c r="BA1999" s="412"/>
      <c r="BB1999" s="412"/>
      <c r="BC1999" s="411"/>
      <c r="BD1999" s="411"/>
    </row>
    <row r="2000" spans="52:56" ht="11.25" customHeight="1" x14ac:dyDescent="0.25">
      <c r="AZ2000" s="412"/>
      <c r="BA2000" s="412"/>
      <c r="BB2000" s="412"/>
      <c r="BC2000" s="411"/>
      <c r="BD2000" s="411"/>
    </row>
    <row r="2001" spans="52:56" ht="11.25" customHeight="1" x14ac:dyDescent="0.25">
      <c r="AZ2001" s="412"/>
      <c r="BA2001" s="412"/>
      <c r="BB2001" s="412"/>
      <c r="BC2001" s="411"/>
      <c r="BD2001" s="411"/>
    </row>
    <row r="2002" spans="52:56" ht="11.25" customHeight="1" x14ac:dyDescent="0.25">
      <c r="AZ2002" s="412"/>
      <c r="BA2002" s="412"/>
      <c r="BB2002" s="412"/>
      <c r="BC2002" s="411"/>
      <c r="BD2002" s="411"/>
    </row>
    <row r="2003" spans="52:56" ht="11.25" customHeight="1" x14ac:dyDescent="0.25">
      <c r="AZ2003" s="412"/>
      <c r="BA2003" s="412"/>
      <c r="BB2003" s="412"/>
      <c r="BC2003" s="411"/>
      <c r="BD2003" s="411"/>
    </row>
    <row r="2004" spans="52:56" ht="11.25" customHeight="1" x14ac:dyDescent="0.25">
      <c r="AZ2004" s="412"/>
      <c r="BA2004" s="412"/>
      <c r="BB2004" s="412"/>
      <c r="BC2004" s="411"/>
      <c r="BD2004" s="411"/>
    </row>
    <row r="2005" spans="52:56" ht="11.25" customHeight="1" x14ac:dyDescent="0.25">
      <c r="AZ2005" s="412"/>
      <c r="BA2005" s="412"/>
      <c r="BB2005" s="412"/>
      <c r="BC2005" s="411"/>
      <c r="BD2005" s="411"/>
    </row>
    <row r="2006" spans="52:56" ht="11.25" customHeight="1" x14ac:dyDescent="0.25">
      <c r="AZ2006" s="412"/>
      <c r="BA2006" s="412"/>
      <c r="BB2006" s="412"/>
      <c r="BC2006" s="411"/>
      <c r="BD2006" s="411"/>
    </row>
    <row r="2007" spans="52:56" ht="11.25" customHeight="1" x14ac:dyDescent="0.25">
      <c r="AZ2007" s="412"/>
      <c r="BA2007" s="412"/>
      <c r="BB2007" s="412"/>
      <c r="BC2007" s="411"/>
      <c r="BD2007" s="411"/>
    </row>
    <row r="2008" spans="52:56" ht="11.25" customHeight="1" x14ac:dyDescent="0.25">
      <c r="AZ2008" s="412"/>
      <c r="BA2008" s="412"/>
      <c r="BB2008" s="412"/>
      <c r="BC2008" s="411"/>
      <c r="BD2008" s="411"/>
    </row>
    <row r="2009" spans="52:56" ht="11.25" customHeight="1" x14ac:dyDescent="0.25">
      <c r="AZ2009" s="412"/>
      <c r="BA2009" s="412"/>
      <c r="BB2009" s="412"/>
      <c r="BC2009" s="411"/>
      <c r="BD2009" s="411"/>
    </row>
    <row r="2010" spans="52:56" ht="11.25" customHeight="1" x14ac:dyDescent="0.25">
      <c r="AZ2010" s="412"/>
      <c r="BA2010" s="412"/>
      <c r="BB2010" s="412"/>
      <c r="BC2010" s="411"/>
      <c r="BD2010" s="411"/>
    </row>
    <row r="2011" spans="52:56" ht="11.25" customHeight="1" x14ac:dyDescent="0.25">
      <c r="AZ2011" s="412"/>
      <c r="BA2011" s="412"/>
      <c r="BB2011" s="412"/>
      <c r="BC2011" s="411"/>
      <c r="BD2011" s="411"/>
    </row>
    <row r="2012" spans="52:56" ht="11.25" customHeight="1" x14ac:dyDescent="0.25">
      <c r="AZ2012" s="412"/>
      <c r="BA2012" s="412"/>
      <c r="BB2012" s="412"/>
      <c r="BC2012" s="411"/>
      <c r="BD2012" s="411"/>
    </row>
    <row r="2013" spans="52:56" ht="11.25" customHeight="1" x14ac:dyDescent="0.25">
      <c r="AZ2013" s="412"/>
      <c r="BA2013" s="412"/>
      <c r="BB2013" s="412"/>
      <c r="BC2013" s="411"/>
      <c r="BD2013" s="411"/>
    </row>
    <row r="2014" spans="52:56" ht="11.25" customHeight="1" x14ac:dyDescent="0.25">
      <c r="AZ2014" s="412"/>
      <c r="BA2014" s="412"/>
      <c r="BB2014" s="412"/>
      <c r="BC2014" s="411"/>
      <c r="BD2014" s="411"/>
    </row>
    <row r="2015" spans="52:56" ht="11.25" customHeight="1" x14ac:dyDescent="0.25">
      <c r="AZ2015" s="412"/>
      <c r="BA2015" s="412"/>
      <c r="BB2015" s="412"/>
      <c r="BC2015" s="411"/>
      <c r="BD2015" s="411"/>
    </row>
    <row r="2016" spans="52:56" ht="11.25" customHeight="1" x14ac:dyDescent="0.25">
      <c r="AZ2016" s="412"/>
      <c r="BA2016" s="412"/>
      <c r="BB2016" s="412"/>
      <c r="BC2016" s="411"/>
      <c r="BD2016" s="411"/>
    </row>
    <row r="2017" spans="52:56" ht="11.25" customHeight="1" x14ac:dyDescent="0.25">
      <c r="AZ2017" s="412"/>
      <c r="BA2017" s="412"/>
      <c r="BB2017" s="412"/>
      <c r="BC2017" s="411"/>
      <c r="BD2017" s="411"/>
    </row>
    <row r="2018" spans="52:56" ht="11.25" customHeight="1" x14ac:dyDescent="0.25">
      <c r="AZ2018" s="412"/>
      <c r="BA2018" s="412"/>
      <c r="BB2018" s="412"/>
      <c r="BC2018" s="411"/>
      <c r="BD2018" s="411"/>
    </row>
    <row r="2019" spans="52:56" ht="11.25" customHeight="1" x14ac:dyDescent="0.25">
      <c r="AZ2019" s="412"/>
      <c r="BA2019" s="412"/>
      <c r="BB2019" s="412"/>
      <c r="BC2019" s="411"/>
      <c r="BD2019" s="411"/>
    </row>
    <row r="2020" spans="52:56" ht="11.25" customHeight="1" x14ac:dyDescent="0.25">
      <c r="AZ2020" s="412"/>
      <c r="BA2020" s="412"/>
      <c r="BB2020" s="412"/>
      <c r="BC2020" s="411"/>
      <c r="BD2020" s="411"/>
    </row>
    <row r="2021" spans="52:56" ht="11.25" customHeight="1" x14ac:dyDescent="0.25">
      <c r="AZ2021" s="412"/>
      <c r="BA2021" s="412"/>
      <c r="BB2021" s="412"/>
      <c r="BC2021" s="411"/>
      <c r="BD2021" s="411"/>
    </row>
    <row r="2022" spans="52:56" ht="11.25" customHeight="1" x14ac:dyDescent="0.25">
      <c r="AZ2022" s="412"/>
      <c r="BA2022" s="412"/>
      <c r="BB2022" s="412"/>
      <c r="BC2022" s="411"/>
      <c r="BD2022" s="411"/>
    </row>
    <row r="2023" spans="52:56" ht="11.25" customHeight="1" x14ac:dyDescent="0.25">
      <c r="AZ2023" s="412"/>
      <c r="BA2023" s="412"/>
      <c r="BB2023" s="412"/>
      <c r="BC2023" s="411"/>
      <c r="BD2023" s="411"/>
    </row>
    <row r="2024" spans="52:56" ht="11.25" customHeight="1" x14ac:dyDescent="0.25">
      <c r="AZ2024" s="412"/>
      <c r="BA2024" s="412"/>
      <c r="BB2024" s="412"/>
      <c r="BC2024" s="411"/>
      <c r="BD2024" s="411"/>
    </row>
    <row r="2025" spans="52:56" ht="11.25" customHeight="1" x14ac:dyDescent="0.25">
      <c r="AZ2025" s="412"/>
      <c r="BA2025" s="412"/>
      <c r="BB2025" s="412"/>
      <c r="BC2025" s="411"/>
      <c r="BD2025" s="411"/>
    </row>
    <row r="2026" spans="52:56" ht="11.25" customHeight="1" x14ac:dyDescent="0.25">
      <c r="AZ2026" s="412"/>
      <c r="BA2026" s="412"/>
      <c r="BB2026" s="412"/>
      <c r="BC2026" s="411"/>
      <c r="BD2026" s="411"/>
    </row>
    <row r="2027" spans="52:56" ht="11.25" customHeight="1" x14ac:dyDescent="0.25">
      <c r="AZ2027" s="412"/>
      <c r="BA2027" s="412"/>
      <c r="BB2027" s="412"/>
      <c r="BC2027" s="411"/>
      <c r="BD2027" s="411"/>
    </row>
    <row r="2028" spans="52:56" ht="11.25" customHeight="1" x14ac:dyDescent="0.25">
      <c r="AZ2028" s="412"/>
      <c r="BA2028" s="412"/>
      <c r="BB2028" s="412"/>
      <c r="BC2028" s="411"/>
      <c r="BD2028" s="411"/>
    </row>
    <row r="2029" spans="52:56" ht="11.25" customHeight="1" x14ac:dyDescent="0.25">
      <c r="AZ2029" s="412"/>
      <c r="BA2029" s="412"/>
      <c r="BB2029" s="412"/>
      <c r="BC2029" s="411"/>
      <c r="BD2029" s="411"/>
    </row>
    <row r="2030" spans="52:56" ht="11.25" customHeight="1" x14ac:dyDescent="0.25">
      <c r="AZ2030" s="412"/>
      <c r="BA2030" s="412"/>
      <c r="BB2030" s="412"/>
      <c r="BC2030" s="411"/>
      <c r="BD2030" s="411"/>
    </row>
    <row r="2031" spans="52:56" ht="11.25" customHeight="1" x14ac:dyDescent="0.25">
      <c r="AZ2031" s="412"/>
      <c r="BA2031" s="412"/>
      <c r="BB2031" s="412"/>
      <c r="BC2031" s="411"/>
      <c r="BD2031" s="411"/>
    </row>
    <row r="2032" spans="52:56" ht="11.25" customHeight="1" x14ac:dyDescent="0.25">
      <c r="AZ2032" s="412"/>
      <c r="BA2032" s="412"/>
      <c r="BB2032" s="412"/>
      <c r="BC2032" s="411"/>
      <c r="BD2032" s="411"/>
    </row>
    <row r="2033" spans="52:56" ht="11.25" customHeight="1" x14ac:dyDescent="0.25">
      <c r="AZ2033" s="412"/>
      <c r="BA2033" s="412"/>
      <c r="BB2033" s="412"/>
      <c r="BC2033" s="411"/>
      <c r="BD2033" s="411"/>
    </row>
    <row r="2034" spans="52:56" ht="11.25" customHeight="1" x14ac:dyDescent="0.25">
      <c r="AZ2034" s="412"/>
      <c r="BA2034" s="412"/>
      <c r="BB2034" s="412"/>
      <c r="BC2034" s="411"/>
      <c r="BD2034" s="411"/>
    </row>
    <row r="2035" spans="52:56" ht="11.25" customHeight="1" x14ac:dyDescent="0.25">
      <c r="AZ2035" s="412"/>
      <c r="BA2035" s="412"/>
      <c r="BB2035" s="412"/>
      <c r="BC2035" s="411"/>
      <c r="BD2035" s="411"/>
    </row>
    <row r="2036" spans="52:56" ht="11.25" customHeight="1" x14ac:dyDescent="0.25">
      <c r="AZ2036" s="412"/>
      <c r="BA2036" s="412"/>
      <c r="BB2036" s="412"/>
      <c r="BC2036" s="411"/>
      <c r="BD2036" s="411"/>
    </row>
    <row r="2037" spans="52:56" ht="11.25" customHeight="1" x14ac:dyDescent="0.25">
      <c r="AZ2037" s="412"/>
      <c r="BA2037" s="412"/>
      <c r="BB2037" s="412"/>
      <c r="BC2037" s="411"/>
      <c r="BD2037" s="411"/>
    </row>
    <row r="2038" spans="52:56" ht="11.25" customHeight="1" x14ac:dyDescent="0.25">
      <c r="AZ2038" s="412"/>
      <c r="BA2038" s="412"/>
      <c r="BB2038" s="412"/>
      <c r="BC2038" s="411"/>
      <c r="BD2038" s="411"/>
    </row>
    <row r="2039" spans="52:56" ht="11.25" customHeight="1" x14ac:dyDescent="0.25">
      <c r="AZ2039" s="412"/>
      <c r="BA2039" s="412"/>
      <c r="BB2039" s="412"/>
      <c r="BC2039" s="411"/>
      <c r="BD2039" s="411"/>
    </row>
    <row r="2040" spans="52:56" ht="11.25" customHeight="1" x14ac:dyDescent="0.25">
      <c r="AZ2040" s="412"/>
      <c r="BA2040" s="412"/>
      <c r="BB2040" s="412"/>
      <c r="BC2040" s="411"/>
      <c r="BD2040" s="411"/>
    </row>
    <row r="2041" spans="52:56" ht="11.25" customHeight="1" x14ac:dyDescent="0.25">
      <c r="AZ2041" s="412"/>
      <c r="BA2041" s="412"/>
      <c r="BB2041" s="412"/>
      <c r="BC2041" s="411"/>
      <c r="BD2041" s="411"/>
    </row>
    <row r="2042" spans="52:56" ht="11.25" customHeight="1" x14ac:dyDescent="0.25">
      <c r="AZ2042" s="412"/>
      <c r="BA2042" s="412"/>
      <c r="BB2042" s="412"/>
      <c r="BC2042" s="411"/>
      <c r="BD2042" s="411"/>
    </row>
    <row r="2043" spans="52:56" ht="11.25" customHeight="1" x14ac:dyDescent="0.25">
      <c r="AZ2043" s="412"/>
      <c r="BA2043" s="412"/>
      <c r="BB2043" s="412"/>
      <c r="BC2043" s="411"/>
      <c r="BD2043" s="411"/>
    </row>
    <row r="2044" spans="52:56" ht="11.25" customHeight="1" x14ac:dyDescent="0.25">
      <c r="AZ2044" s="412"/>
      <c r="BA2044" s="412"/>
      <c r="BB2044" s="412"/>
      <c r="BC2044" s="411"/>
      <c r="BD2044" s="411"/>
    </row>
    <row r="2045" spans="52:56" ht="11.25" customHeight="1" x14ac:dyDescent="0.25">
      <c r="AZ2045" s="412"/>
      <c r="BA2045" s="412"/>
      <c r="BB2045" s="412"/>
      <c r="BC2045" s="411"/>
      <c r="BD2045" s="411"/>
    </row>
    <row r="2046" spans="52:56" ht="11.25" customHeight="1" x14ac:dyDescent="0.25">
      <c r="AZ2046" s="412"/>
      <c r="BA2046" s="412"/>
      <c r="BB2046" s="412"/>
      <c r="BC2046" s="411"/>
      <c r="BD2046" s="411"/>
    </row>
    <row r="2047" spans="52:56" ht="11.25" customHeight="1" x14ac:dyDescent="0.25">
      <c r="AZ2047" s="412"/>
      <c r="BA2047" s="412"/>
      <c r="BB2047" s="412"/>
      <c r="BC2047" s="411"/>
      <c r="BD2047" s="411"/>
    </row>
    <row r="2048" spans="52:56" ht="11.25" customHeight="1" x14ac:dyDescent="0.25">
      <c r="AZ2048" s="412"/>
      <c r="BA2048" s="412"/>
      <c r="BB2048" s="412"/>
      <c r="BC2048" s="411"/>
      <c r="BD2048" s="411"/>
    </row>
    <row r="2049" spans="52:56" ht="11.25" customHeight="1" x14ac:dyDescent="0.25">
      <c r="AZ2049" s="412"/>
      <c r="BA2049" s="412"/>
      <c r="BB2049" s="412"/>
      <c r="BC2049" s="411"/>
      <c r="BD2049" s="411"/>
    </row>
    <row r="2050" spans="52:56" ht="11.25" customHeight="1" x14ac:dyDescent="0.25">
      <c r="AZ2050" s="412"/>
      <c r="BA2050" s="412"/>
      <c r="BB2050" s="412"/>
      <c r="BC2050" s="411"/>
      <c r="BD2050" s="411"/>
    </row>
    <row r="2051" spans="52:56" ht="11.25" customHeight="1" x14ac:dyDescent="0.25">
      <c r="AZ2051" s="412"/>
      <c r="BA2051" s="412"/>
      <c r="BB2051" s="412"/>
      <c r="BC2051" s="411"/>
      <c r="BD2051" s="411"/>
    </row>
    <row r="2052" spans="52:56" ht="11.25" customHeight="1" x14ac:dyDescent="0.25">
      <c r="AZ2052" s="412"/>
      <c r="BA2052" s="412"/>
      <c r="BB2052" s="412"/>
      <c r="BC2052" s="411"/>
      <c r="BD2052" s="411"/>
    </row>
    <row r="2053" spans="52:56" ht="11.25" customHeight="1" x14ac:dyDescent="0.25">
      <c r="AZ2053" s="412"/>
      <c r="BA2053" s="412"/>
      <c r="BB2053" s="412"/>
      <c r="BC2053" s="411"/>
      <c r="BD2053" s="411"/>
    </row>
    <row r="2054" spans="52:56" ht="11.25" customHeight="1" x14ac:dyDescent="0.25">
      <c r="AZ2054" s="412"/>
      <c r="BA2054" s="412"/>
      <c r="BB2054" s="412"/>
      <c r="BC2054" s="411"/>
      <c r="BD2054" s="411"/>
    </row>
    <row r="2055" spans="52:56" ht="11.25" customHeight="1" x14ac:dyDescent="0.25">
      <c r="AZ2055" s="412"/>
      <c r="BA2055" s="412"/>
      <c r="BB2055" s="412"/>
      <c r="BC2055" s="411"/>
      <c r="BD2055" s="411"/>
    </row>
    <row r="2056" spans="52:56" ht="11.25" customHeight="1" x14ac:dyDescent="0.25">
      <c r="AZ2056" s="412"/>
      <c r="BA2056" s="412"/>
      <c r="BB2056" s="412"/>
      <c r="BC2056" s="411"/>
      <c r="BD2056" s="411"/>
    </row>
    <row r="2057" spans="52:56" ht="11.25" customHeight="1" x14ac:dyDescent="0.25">
      <c r="AZ2057" s="412"/>
      <c r="BA2057" s="412"/>
      <c r="BB2057" s="412"/>
      <c r="BC2057" s="411"/>
      <c r="BD2057" s="411"/>
    </row>
    <row r="2058" spans="52:56" ht="11.25" customHeight="1" x14ac:dyDescent="0.25">
      <c r="AZ2058" s="412"/>
      <c r="BA2058" s="412"/>
      <c r="BB2058" s="412"/>
      <c r="BC2058" s="411"/>
      <c r="BD2058" s="411"/>
    </row>
    <row r="2059" spans="52:56" ht="11.25" customHeight="1" x14ac:dyDescent="0.25">
      <c r="AZ2059" s="412"/>
      <c r="BA2059" s="412"/>
      <c r="BB2059" s="412"/>
      <c r="BC2059" s="411"/>
      <c r="BD2059" s="411"/>
    </row>
    <row r="2060" spans="52:56" ht="11.25" customHeight="1" x14ac:dyDescent="0.25">
      <c r="AZ2060" s="412"/>
      <c r="BA2060" s="412"/>
      <c r="BB2060" s="412"/>
      <c r="BC2060" s="411"/>
      <c r="BD2060" s="411"/>
    </row>
    <row r="2061" spans="52:56" ht="11.25" customHeight="1" x14ac:dyDescent="0.25">
      <c r="AZ2061" s="412"/>
      <c r="BA2061" s="412"/>
      <c r="BB2061" s="412"/>
      <c r="BC2061" s="411"/>
      <c r="BD2061" s="411"/>
    </row>
    <row r="2062" spans="52:56" ht="11.25" customHeight="1" x14ac:dyDescent="0.25">
      <c r="AZ2062" s="412"/>
      <c r="BA2062" s="412"/>
      <c r="BB2062" s="412"/>
      <c r="BC2062" s="411"/>
      <c r="BD2062" s="411"/>
    </row>
    <row r="2063" spans="52:56" ht="11.25" customHeight="1" x14ac:dyDescent="0.25">
      <c r="AZ2063" s="412"/>
      <c r="BA2063" s="412"/>
      <c r="BB2063" s="412"/>
      <c r="BC2063" s="411"/>
      <c r="BD2063" s="411"/>
    </row>
    <row r="2064" spans="52:56" ht="11.25" customHeight="1" x14ac:dyDescent="0.25">
      <c r="AZ2064" s="412"/>
      <c r="BA2064" s="412"/>
      <c r="BB2064" s="412"/>
      <c r="BC2064" s="411"/>
      <c r="BD2064" s="411"/>
    </row>
    <row r="2065" spans="52:56" ht="11.25" customHeight="1" x14ac:dyDescent="0.25">
      <c r="AZ2065" s="412"/>
      <c r="BA2065" s="412"/>
      <c r="BB2065" s="412"/>
      <c r="BC2065" s="411"/>
      <c r="BD2065" s="411"/>
    </row>
    <row r="2066" spans="52:56" ht="11.25" customHeight="1" x14ac:dyDescent="0.25">
      <c r="AZ2066" s="412"/>
      <c r="BA2066" s="412"/>
      <c r="BB2066" s="412"/>
      <c r="BC2066" s="411"/>
      <c r="BD2066" s="411"/>
    </row>
    <row r="2067" spans="52:56" ht="11.25" customHeight="1" x14ac:dyDescent="0.25">
      <c r="AZ2067" s="412"/>
      <c r="BA2067" s="412"/>
      <c r="BB2067" s="412"/>
      <c r="BC2067" s="411"/>
      <c r="BD2067" s="411"/>
    </row>
    <row r="2068" spans="52:56" ht="11.25" customHeight="1" x14ac:dyDescent="0.25">
      <c r="AZ2068" s="412"/>
      <c r="BA2068" s="412"/>
      <c r="BB2068" s="412"/>
      <c r="BC2068" s="411"/>
      <c r="BD2068" s="411"/>
    </row>
    <row r="2069" spans="52:56" ht="11.25" customHeight="1" x14ac:dyDescent="0.25">
      <c r="AZ2069" s="412"/>
      <c r="BA2069" s="412"/>
      <c r="BB2069" s="412"/>
      <c r="BC2069" s="411"/>
      <c r="BD2069" s="411"/>
    </row>
    <row r="2070" spans="52:56" ht="11.25" customHeight="1" x14ac:dyDescent="0.25">
      <c r="AZ2070" s="412"/>
      <c r="BA2070" s="412"/>
      <c r="BB2070" s="412"/>
      <c r="BC2070" s="411"/>
      <c r="BD2070" s="411"/>
    </row>
    <row r="2071" spans="52:56" ht="11.25" customHeight="1" x14ac:dyDescent="0.25">
      <c r="AZ2071" s="412"/>
      <c r="BA2071" s="412"/>
      <c r="BB2071" s="412"/>
      <c r="BC2071" s="411"/>
      <c r="BD2071" s="411"/>
    </row>
    <row r="2072" spans="52:56" ht="11.25" customHeight="1" x14ac:dyDescent="0.25">
      <c r="AZ2072" s="412"/>
      <c r="BA2072" s="412"/>
      <c r="BB2072" s="412"/>
      <c r="BC2072" s="411"/>
      <c r="BD2072" s="411"/>
    </row>
    <row r="2073" spans="52:56" ht="11.25" customHeight="1" x14ac:dyDescent="0.25">
      <c r="AZ2073" s="412"/>
      <c r="BA2073" s="412"/>
      <c r="BB2073" s="412"/>
      <c r="BC2073" s="411"/>
      <c r="BD2073" s="411"/>
    </row>
    <row r="2074" spans="52:56" ht="11.25" customHeight="1" x14ac:dyDescent="0.25">
      <c r="AZ2074" s="412"/>
      <c r="BA2074" s="412"/>
      <c r="BB2074" s="412"/>
      <c r="BC2074" s="411"/>
      <c r="BD2074" s="411"/>
    </row>
    <row r="2075" spans="52:56" ht="11.25" customHeight="1" x14ac:dyDescent="0.25">
      <c r="AZ2075" s="412"/>
      <c r="BA2075" s="412"/>
      <c r="BB2075" s="412"/>
      <c r="BC2075" s="411"/>
      <c r="BD2075" s="411"/>
    </row>
    <row r="2076" spans="52:56" ht="11.25" customHeight="1" x14ac:dyDescent="0.25">
      <c r="AZ2076" s="412"/>
      <c r="BA2076" s="412"/>
      <c r="BB2076" s="412"/>
      <c r="BC2076" s="411"/>
      <c r="BD2076" s="411"/>
    </row>
    <row r="2077" spans="52:56" ht="11.25" customHeight="1" x14ac:dyDescent="0.25">
      <c r="AZ2077" s="412"/>
      <c r="BA2077" s="412"/>
      <c r="BB2077" s="412"/>
      <c r="BC2077" s="411"/>
      <c r="BD2077" s="411"/>
    </row>
    <row r="2078" spans="52:56" ht="11.25" customHeight="1" x14ac:dyDescent="0.25">
      <c r="AZ2078" s="412"/>
      <c r="BA2078" s="412"/>
      <c r="BB2078" s="412"/>
      <c r="BC2078" s="411"/>
      <c r="BD2078" s="411"/>
    </row>
    <row r="2079" spans="52:56" ht="11.25" customHeight="1" x14ac:dyDescent="0.25">
      <c r="AZ2079" s="412"/>
      <c r="BA2079" s="412"/>
      <c r="BB2079" s="412"/>
      <c r="BC2079" s="411"/>
      <c r="BD2079" s="411"/>
    </row>
    <row r="2080" spans="52:56" ht="11.25" customHeight="1" x14ac:dyDescent="0.25">
      <c r="AZ2080" s="412"/>
      <c r="BA2080" s="412"/>
      <c r="BB2080" s="412"/>
      <c r="BC2080" s="411"/>
      <c r="BD2080" s="411"/>
    </row>
    <row r="2081" spans="52:56" ht="11.25" customHeight="1" x14ac:dyDescent="0.25">
      <c r="AZ2081" s="412"/>
      <c r="BA2081" s="412"/>
      <c r="BB2081" s="412"/>
      <c r="BC2081" s="411"/>
      <c r="BD2081" s="411"/>
    </row>
    <row r="2082" spans="52:56" ht="11.25" customHeight="1" x14ac:dyDescent="0.25">
      <c r="AZ2082" s="412"/>
      <c r="BA2082" s="412"/>
      <c r="BB2082" s="412"/>
      <c r="BC2082" s="411"/>
      <c r="BD2082" s="411"/>
    </row>
    <row r="2083" spans="52:56" ht="11.25" customHeight="1" x14ac:dyDescent="0.25">
      <c r="AZ2083" s="412"/>
      <c r="BA2083" s="412"/>
      <c r="BB2083" s="412"/>
      <c r="BC2083" s="411"/>
      <c r="BD2083" s="411"/>
    </row>
    <row r="2084" spans="52:56" ht="11.25" customHeight="1" x14ac:dyDescent="0.25">
      <c r="AZ2084" s="412"/>
      <c r="BA2084" s="412"/>
      <c r="BB2084" s="412"/>
      <c r="BC2084" s="411"/>
      <c r="BD2084" s="411"/>
    </row>
    <row r="2085" spans="52:56" ht="11.25" customHeight="1" x14ac:dyDescent="0.25">
      <c r="AZ2085" s="412"/>
      <c r="BA2085" s="412"/>
      <c r="BB2085" s="412"/>
      <c r="BC2085" s="411"/>
      <c r="BD2085" s="411"/>
    </row>
    <row r="2086" spans="52:56" ht="11.25" customHeight="1" x14ac:dyDescent="0.25">
      <c r="AZ2086" s="412"/>
      <c r="BA2086" s="412"/>
      <c r="BB2086" s="412"/>
      <c r="BC2086" s="411"/>
      <c r="BD2086" s="411"/>
    </row>
    <row r="2087" spans="52:56" ht="11.25" customHeight="1" x14ac:dyDescent="0.25">
      <c r="AZ2087" s="412"/>
      <c r="BA2087" s="412"/>
      <c r="BB2087" s="412"/>
      <c r="BC2087" s="411"/>
      <c r="BD2087" s="411"/>
    </row>
    <row r="2088" spans="52:56" ht="11.25" customHeight="1" x14ac:dyDescent="0.25">
      <c r="AZ2088" s="412"/>
      <c r="BA2088" s="412"/>
      <c r="BB2088" s="412"/>
      <c r="BC2088" s="411"/>
      <c r="BD2088" s="411"/>
    </row>
    <row r="2089" spans="52:56" ht="11.25" customHeight="1" x14ac:dyDescent="0.25">
      <c r="AZ2089" s="412"/>
      <c r="BA2089" s="412"/>
      <c r="BB2089" s="412"/>
      <c r="BC2089" s="411"/>
      <c r="BD2089" s="411"/>
    </row>
    <row r="2090" spans="52:56" ht="11.25" customHeight="1" x14ac:dyDescent="0.25">
      <c r="AZ2090" s="412"/>
      <c r="BA2090" s="412"/>
      <c r="BB2090" s="412"/>
      <c r="BC2090" s="411"/>
      <c r="BD2090" s="411"/>
    </row>
    <row r="2091" spans="52:56" ht="11.25" customHeight="1" x14ac:dyDescent="0.25">
      <c r="AZ2091" s="412"/>
      <c r="BA2091" s="412"/>
      <c r="BB2091" s="412"/>
      <c r="BC2091" s="411"/>
      <c r="BD2091" s="411"/>
    </row>
    <row r="2092" spans="52:56" ht="11.25" customHeight="1" x14ac:dyDescent="0.25">
      <c r="AZ2092" s="412"/>
      <c r="BA2092" s="412"/>
      <c r="BB2092" s="412"/>
      <c r="BC2092" s="411"/>
      <c r="BD2092" s="411"/>
    </row>
    <row r="2093" spans="52:56" ht="11.25" customHeight="1" x14ac:dyDescent="0.25">
      <c r="AZ2093" s="412"/>
      <c r="BA2093" s="412"/>
      <c r="BB2093" s="412"/>
      <c r="BC2093" s="411"/>
      <c r="BD2093" s="411"/>
    </row>
    <row r="2094" spans="52:56" ht="11.25" customHeight="1" x14ac:dyDescent="0.25">
      <c r="AZ2094" s="412"/>
      <c r="BA2094" s="412"/>
      <c r="BB2094" s="412"/>
      <c r="BC2094" s="411"/>
      <c r="BD2094" s="411"/>
    </row>
    <row r="2095" spans="52:56" ht="11.25" customHeight="1" x14ac:dyDescent="0.25">
      <c r="AZ2095" s="412"/>
      <c r="BA2095" s="412"/>
      <c r="BB2095" s="412"/>
      <c r="BC2095" s="411"/>
      <c r="BD2095" s="411"/>
    </row>
    <row r="2096" spans="52:56" ht="11.25" customHeight="1" x14ac:dyDescent="0.25">
      <c r="AZ2096" s="412"/>
      <c r="BA2096" s="412"/>
      <c r="BB2096" s="412"/>
      <c r="BC2096" s="411"/>
      <c r="BD2096" s="411"/>
    </row>
    <row r="2097" spans="52:56" ht="11.25" customHeight="1" x14ac:dyDescent="0.25">
      <c r="AZ2097" s="412"/>
      <c r="BA2097" s="412"/>
      <c r="BB2097" s="412"/>
      <c r="BC2097" s="411"/>
      <c r="BD2097" s="411"/>
    </row>
    <row r="2098" spans="52:56" ht="11.25" customHeight="1" x14ac:dyDescent="0.25">
      <c r="AZ2098" s="412"/>
      <c r="BA2098" s="412"/>
      <c r="BB2098" s="412"/>
      <c r="BC2098" s="411"/>
      <c r="BD2098" s="411"/>
    </row>
    <row r="2099" spans="52:56" ht="11.25" customHeight="1" x14ac:dyDescent="0.25">
      <c r="AZ2099" s="412"/>
      <c r="BA2099" s="412"/>
      <c r="BB2099" s="412"/>
      <c r="BC2099" s="411"/>
      <c r="BD2099" s="411"/>
    </row>
    <row r="2100" spans="52:56" ht="11.25" customHeight="1" x14ac:dyDescent="0.25">
      <c r="AZ2100" s="412"/>
      <c r="BA2100" s="412"/>
      <c r="BB2100" s="412"/>
      <c r="BC2100" s="411"/>
      <c r="BD2100" s="411"/>
    </row>
    <row r="2101" spans="52:56" ht="11.25" customHeight="1" x14ac:dyDescent="0.25">
      <c r="AZ2101" s="412"/>
      <c r="BA2101" s="412"/>
      <c r="BB2101" s="412"/>
      <c r="BC2101" s="411"/>
      <c r="BD2101" s="411"/>
    </row>
    <row r="2102" spans="52:56" ht="11.25" customHeight="1" x14ac:dyDescent="0.25">
      <c r="AZ2102" s="412"/>
      <c r="BA2102" s="412"/>
      <c r="BB2102" s="412"/>
      <c r="BC2102" s="411"/>
      <c r="BD2102" s="411"/>
    </row>
    <row r="2103" spans="52:56" ht="11.25" customHeight="1" x14ac:dyDescent="0.25">
      <c r="AZ2103" s="412"/>
      <c r="BA2103" s="412"/>
      <c r="BB2103" s="412"/>
      <c r="BC2103" s="411"/>
      <c r="BD2103" s="411"/>
    </row>
    <row r="2104" spans="52:56" ht="11.25" customHeight="1" x14ac:dyDescent="0.25">
      <c r="AZ2104" s="412"/>
      <c r="BA2104" s="412"/>
      <c r="BB2104" s="412"/>
      <c r="BC2104" s="411"/>
      <c r="BD2104" s="411"/>
    </row>
    <row r="2105" spans="52:56" ht="11.25" customHeight="1" x14ac:dyDescent="0.25">
      <c r="AZ2105" s="412"/>
      <c r="BA2105" s="412"/>
      <c r="BB2105" s="412"/>
      <c r="BC2105" s="411"/>
      <c r="BD2105" s="411"/>
    </row>
    <row r="2106" spans="52:56" ht="11.25" customHeight="1" x14ac:dyDescent="0.25">
      <c r="AZ2106" s="412"/>
      <c r="BA2106" s="412"/>
      <c r="BB2106" s="412"/>
      <c r="BC2106" s="411"/>
      <c r="BD2106" s="411"/>
    </row>
    <row r="2107" spans="52:56" ht="11.25" customHeight="1" x14ac:dyDescent="0.25">
      <c r="AZ2107" s="412"/>
      <c r="BA2107" s="412"/>
      <c r="BB2107" s="412"/>
      <c r="BC2107" s="411"/>
      <c r="BD2107" s="411"/>
    </row>
    <row r="2108" spans="52:56" ht="11.25" customHeight="1" x14ac:dyDescent="0.25">
      <c r="AZ2108" s="412"/>
      <c r="BA2108" s="412"/>
      <c r="BB2108" s="412"/>
      <c r="BC2108" s="411"/>
      <c r="BD2108" s="411"/>
    </row>
    <row r="2109" spans="52:56" ht="11.25" customHeight="1" x14ac:dyDescent="0.25">
      <c r="AZ2109" s="412"/>
      <c r="BA2109" s="412"/>
      <c r="BB2109" s="412"/>
      <c r="BC2109" s="411"/>
      <c r="BD2109" s="411"/>
    </row>
    <row r="2110" spans="52:56" ht="11.25" customHeight="1" x14ac:dyDescent="0.25">
      <c r="AZ2110" s="412"/>
      <c r="BA2110" s="412"/>
      <c r="BB2110" s="412"/>
      <c r="BC2110" s="411"/>
      <c r="BD2110" s="411"/>
    </row>
    <row r="2111" spans="52:56" ht="11.25" customHeight="1" x14ac:dyDescent="0.25">
      <c r="AZ2111" s="412"/>
      <c r="BA2111" s="412"/>
      <c r="BB2111" s="412"/>
      <c r="BC2111" s="411"/>
      <c r="BD2111" s="411"/>
    </row>
    <row r="2112" spans="52:56" ht="11.25" customHeight="1" x14ac:dyDescent="0.25">
      <c r="AZ2112" s="412"/>
      <c r="BA2112" s="412"/>
      <c r="BB2112" s="412"/>
      <c r="BC2112" s="411"/>
      <c r="BD2112" s="411"/>
    </row>
    <row r="2113" spans="52:56" ht="11.25" customHeight="1" x14ac:dyDescent="0.25">
      <c r="AZ2113" s="412"/>
      <c r="BA2113" s="412"/>
      <c r="BB2113" s="412"/>
      <c r="BC2113" s="411"/>
      <c r="BD2113" s="411"/>
    </row>
    <row r="2114" spans="52:56" ht="11.25" customHeight="1" x14ac:dyDescent="0.25">
      <c r="AZ2114" s="412"/>
      <c r="BA2114" s="412"/>
      <c r="BB2114" s="412"/>
      <c r="BC2114" s="411"/>
      <c r="BD2114" s="411"/>
    </row>
    <row r="2115" spans="52:56" ht="11.25" customHeight="1" x14ac:dyDescent="0.25">
      <c r="AZ2115" s="412"/>
      <c r="BA2115" s="412"/>
      <c r="BB2115" s="412"/>
      <c r="BC2115" s="411"/>
      <c r="BD2115" s="411"/>
    </row>
    <row r="2116" spans="52:56" ht="11.25" customHeight="1" x14ac:dyDescent="0.25">
      <c r="AZ2116" s="412"/>
      <c r="BA2116" s="412"/>
      <c r="BB2116" s="412"/>
      <c r="BC2116" s="411"/>
      <c r="BD2116" s="411"/>
    </row>
    <row r="2117" spans="52:56" ht="11.25" customHeight="1" x14ac:dyDescent="0.25">
      <c r="AZ2117" s="412"/>
      <c r="BA2117" s="412"/>
      <c r="BB2117" s="412"/>
      <c r="BC2117" s="411"/>
      <c r="BD2117" s="411"/>
    </row>
    <row r="2118" spans="52:56" ht="11.25" customHeight="1" x14ac:dyDescent="0.25">
      <c r="AZ2118" s="412"/>
      <c r="BA2118" s="412"/>
      <c r="BB2118" s="412"/>
      <c r="BC2118" s="411"/>
      <c r="BD2118" s="411"/>
    </row>
    <row r="2119" spans="52:56" ht="11.25" customHeight="1" x14ac:dyDescent="0.25">
      <c r="AZ2119" s="412"/>
      <c r="BA2119" s="412"/>
      <c r="BB2119" s="412"/>
      <c r="BC2119" s="411"/>
      <c r="BD2119" s="411"/>
    </row>
    <row r="2120" spans="52:56" ht="11.25" customHeight="1" x14ac:dyDescent="0.25">
      <c r="AZ2120" s="412"/>
      <c r="BA2120" s="412"/>
      <c r="BB2120" s="412"/>
      <c r="BC2120" s="411"/>
      <c r="BD2120" s="411"/>
    </row>
    <row r="2121" spans="52:56" ht="11.25" customHeight="1" x14ac:dyDescent="0.25">
      <c r="AZ2121" s="412"/>
      <c r="BA2121" s="412"/>
      <c r="BB2121" s="412"/>
      <c r="BC2121" s="411"/>
      <c r="BD2121" s="411"/>
    </row>
    <row r="2122" spans="52:56" ht="11.25" customHeight="1" x14ac:dyDescent="0.25">
      <c r="AZ2122" s="412"/>
      <c r="BA2122" s="412"/>
      <c r="BB2122" s="412"/>
      <c r="BC2122" s="411"/>
      <c r="BD2122" s="411"/>
    </row>
    <row r="2123" spans="52:56" ht="11.25" customHeight="1" x14ac:dyDescent="0.25">
      <c r="AZ2123" s="412"/>
      <c r="BA2123" s="412"/>
      <c r="BB2123" s="412"/>
      <c r="BC2123" s="411"/>
      <c r="BD2123" s="411"/>
    </row>
    <row r="2124" spans="52:56" ht="11.25" customHeight="1" x14ac:dyDescent="0.25">
      <c r="AZ2124" s="412"/>
      <c r="BA2124" s="412"/>
      <c r="BB2124" s="412"/>
      <c r="BC2124" s="411"/>
      <c r="BD2124" s="411"/>
    </row>
    <row r="2125" spans="52:56" ht="11.25" customHeight="1" x14ac:dyDescent="0.25">
      <c r="AZ2125" s="412"/>
      <c r="BA2125" s="412"/>
      <c r="BB2125" s="412"/>
      <c r="BC2125" s="411"/>
      <c r="BD2125" s="411"/>
    </row>
    <row r="2126" spans="52:56" ht="11.25" customHeight="1" x14ac:dyDescent="0.25">
      <c r="AZ2126" s="412"/>
      <c r="BA2126" s="412"/>
      <c r="BB2126" s="412"/>
      <c r="BC2126" s="411"/>
      <c r="BD2126" s="411"/>
    </row>
    <row r="2127" spans="52:56" ht="11.25" customHeight="1" x14ac:dyDescent="0.25">
      <c r="AZ2127" s="412"/>
      <c r="BA2127" s="412"/>
      <c r="BB2127" s="412"/>
      <c r="BC2127" s="411"/>
      <c r="BD2127" s="411"/>
    </row>
    <row r="2128" spans="52:56" ht="11.25" customHeight="1" x14ac:dyDescent="0.25">
      <c r="AZ2128" s="412"/>
      <c r="BA2128" s="412"/>
      <c r="BB2128" s="412"/>
      <c r="BC2128" s="411"/>
      <c r="BD2128" s="411"/>
    </row>
    <row r="2129" spans="52:56" ht="11.25" customHeight="1" x14ac:dyDescent="0.25">
      <c r="AZ2129" s="412"/>
      <c r="BA2129" s="412"/>
      <c r="BB2129" s="412"/>
      <c r="BC2129" s="411"/>
      <c r="BD2129" s="411"/>
    </row>
    <row r="2130" spans="52:56" ht="11.25" customHeight="1" x14ac:dyDescent="0.25">
      <c r="AZ2130" s="412"/>
      <c r="BA2130" s="412"/>
      <c r="BB2130" s="412"/>
      <c r="BC2130" s="411"/>
      <c r="BD2130" s="411"/>
    </row>
    <row r="2131" spans="52:56" ht="11.25" customHeight="1" x14ac:dyDescent="0.25">
      <c r="AZ2131" s="412"/>
      <c r="BA2131" s="412"/>
      <c r="BB2131" s="412"/>
      <c r="BC2131" s="411"/>
      <c r="BD2131" s="411"/>
    </row>
    <row r="2132" spans="52:56" ht="11.25" customHeight="1" x14ac:dyDescent="0.25">
      <c r="AZ2132" s="412"/>
      <c r="BA2132" s="412"/>
      <c r="BB2132" s="412"/>
      <c r="BC2132" s="411"/>
      <c r="BD2132" s="411"/>
    </row>
    <row r="2133" spans="52:56" ht="11.25" customHeight="1" x14ac:dyDescent="0.25">
      <c r="AZ2133" s="412"/>
      <c r="BA2133" s="412"/>
      <c r="BB2133" s="412"/>
      <c r="BC2133" s="411"/>
      <c r="BD2133" s="411"/>
    </row>
    <row r="2134" spans="52:56" ht="11.25" customHeight="1" x14ac:dyDescent="0.25">
      <c r="AZ2134" s="412"/>
      <c r="BA2134" s="412"/>
      <c r="BB2134" s="412"/>
      <c r="BC2134" s="411"/>
      <c r="BD2134" s="411"/>
    </row>
    <row r="2135" spans="52:56" ht="11.25" customHeight="1" x14ac:dyDescent="0.25">
      <c r="AZ2135" s="412"/>
      <c r="BA2135" s="412"/>
      <c r="BB2135" s="412"/>
      <c r="BC2135" s="411"/>
      <c r="BD2135" s="411"/>
    </row>
    <row r="2136" spans="52:56" ht="11.25" customHeight="1" x14ac:dyDescent="0.25">
      <c r="AZ2136" s="412"/>
      <c r="BA2136" s="412"/>
      <c r="BB2136" s="412"/>
      <c r="BC2136" s="411"/>
      <c r="BD2136" s="411"/>
    </row>
    <row r="2137" spans="52:56" ht="11.25" customHeight="1" x14ac:dyDescent="0.25">
      <c r="AZ2137" s="412"/>
      <c r="BA2137" s="412"/>
      <c r="BB2137" s="412"/>
      <c r="BC2137" s="411"/>
      <c r="BD2137" s="411"/>
    </row>
    <row r="2138" spans="52:56" ht="11.25" customHeight="1" x14ac:dyDescent="0.25">
      <c r="AZ2138" s="412"/>
      <c r="BA2138" s="412"/>
      <c r="BB2138" s="412"/>
      <c r="BC2138" s="411"/>
      <c r="BD2138" s="411"/>
    </row>
    <row r="2139" spans="52:56" ht="11.25" customHeight="1" x14ac:dyDescent="0.25">
      <c r="AZ2139" s="412"/>
      <c r="BA2139" s="412"/>
      <c r="BB2139" s="412"/>
      <c r="BC2139" s="411"/>
      <c r="BD2139" s="411"/>
    </row>
    <row r="2140" spans="52:56" ht="11.25" customHeight="1" x14ac:dyDescent="0.25">
      <c r="AZ2140" s="412"/>
      <c r="BA2140" s="412"/>
      <c r="BB2140" s="412"/>
      <c r="BC2140" s="411"/>
      <c r="BD2140" s="411"/>
    </row>
    <row r="2141" spans="52:56" ht="11.25" customHeight="1" x14ac:dyDescent="0.25">
      <c r="AZ2141" s="412"/>
      <c r="BA2141" s="412"/>
      <c r="BB2141" s="412"/>
      <c r="BC2141" s="411"/>
      <c r="BD2141" s="411"/>
    </row>
    <row r="2142" spans="52:56" ht="11.25" customHeight="1" x14ac:dyDescent="0.25">
      <c r="AZ2142" s="412"/>
      <c r="BA2142" s="412"/>
      <c r="BB2142" s="412"/>
      <c r="BC2142" s="411"/>
      <c r="BD2142" s="411"/>
    </row>
    <row r="2143" spans="52:56" ht="11.25" customHeight="1" x14ac:dyDescent="0.25">
      <c r="AZ2143" s="412"/>
      <c r="BA2143" s="412"/>
      <c r="BB2143" s="412"/>
      <c r="BC2143" s="411"/>
      <c r="BD2143" s="411"/>
    </row>
    <row r="2144" spans="52:56" ht="11.25" customHeight="1" x14ac:dyDescent="0.25">
      <c r="AZ2144" s="412"/>
      <c r="BA2144" s="412"/>
      <c r="BB2144" s="412"/>
      <c r="BC2144" s="411"/>
      <c r="BD2144" s="411"/>
    </row>
    <row r="2145" spans="52:56" ht="11.25" customHeight="1" x14ac:dyDescent="0.25">
      <c r="AZ2145" s="412"/>
      <c r="BA2145" s="412"/>
      <c r="BB2145" s="412"/>
      <c r="BC2145" s="411"/>
      <c r="BD2145" s="411"/>
    </row>
    <row r="2146" spans="52:56" ht="11.25" customHeight="1" x14ac:dyDescent="0.25">
      <c r="AZ2146" s="412"/>
      <c r="BA2146" s="412"/>
      <c r="BB2146" s="412"/>
      <c r="BC2146" s="411"/>
      <c r="BD2146" s="411"/>
    </row>
    <row r="2147" spans="52:56" ht="11.25" customHeight="1" x14ac:dyDescent="0.25">
      <c r="AZ2147" s="412"/>
      <c r="BA2147" s="412"/>
      <c r="BB2147" s="412"/>
      <c r="BC2147" s="411"/>
      <c r="BD2147" s="411"/>
    </row>
    <row r="2148" spans="52:56" ht="11.25" customHeight="1" x14ac:dyDescent="0.25">
      <c r="AZ2148" s="412"/>
      <c r="BA2148" s="412"/>
      <c r="BB2148" s="412"/>
      <c r="BC2148" s="411"/>
      <c r="BD2148" s="411"/>
    </row>
    <row r="2149" spans="52:56" ht="11.25" customHeight="1" x14ac:dyDescent="0.25">
      <c r="AZ2149" s="412"/>
      <c r="BA2149" s="412"/>
      <c r="BB2149" s="412"/>
      <c r="BC2149" s="411"/>
      <c r="BD2149" s="411"/>
    </row>
    <row r="2150" spans="52:56" ht="11.25" customHeight="1" x14ac:dyDescent="0.25">
      <c r="AZ2150" s="412"/>
      <c r="BA2150" s="412"/>
      <c r="BB2150" s="412"/>
      <c r="BC2150" s="411"/>
      <c r="BD2150" s="411"/>
    </row>
    <row r="2151" spans="52:56" ht="11.25" customHeight="1" x14ac:dyDescent="0.25">
      <c r="AZ2151" s="412"/>
      <c r="BA2151" s="412"/>
      <c r="BB2151" s="412"/>
      <c r="BC2151" s="411"/>
      <c r="BD2151" s="411"/>
    </row>
    <row r="2152" spans="52:56" ht="11.25" customHeight="1" x14ac:dyDescent="0.25">
      <c r="AZ2152" s="412"/>
      <c r="BA2152" s="412"/>
      <c r="BB2152" s="412"/>
      <c r="BC2152" s="411"/>
      <c r="BD2152" s="411"/>
    </row>
    <row r="2153" spans="52:56" ht="11.25" customHeight="1" x14ac:dyDescent="0.25">
      <c r="AZ2153" s="412"/>
      <c r="BA2153" s="412"/>
      <c r="BB2153" s="412"/>
      <c r="BC2153" s="411"/>
      <c r="BD2153" s="411"/>
    </row>
    <row r="2154" spans="52:56" ht="11.25" customHeight="1" x14ac:dyDescent="0.25">
      <c r="AZ2154" s="412"/>
      <c r="BA2154" s="412"/>
      <c r="BB2154" s="412"/>
      <c r="BC2154" s="411"/>
      <c r="BD2154" s="411"/>
    </row>
    <row r="2155" spans="52:56" ht="11.25" customHeight="1" x14ac:dyDescent="0.25">
      <c r="AZ2155" s="412"/>
      <c r="BA2155" s="412"/>
      <c r="BB2155" s="412"/>
      <c r="BC2155" s="411"/>
      <c r="BD2155" s="411"/>
    </row>
    <row r="2156" spans="52:56" ht="11.25" customHeight="1" x14ac:dyDescent="0.25">
      <c r="AZ2156" s="412"/>
      <c r="BA2156" s="412"/>
      <c r="BB2156" s="412"/>
      <c r="BC2156" s="411"/>
      <c r="BD2156" s="411"/>
    </row>
    <row r="2157" spans="52:56" ht="11.25" customHeight="1" x14ac:dyDescent="0.25">
      <c r="AZ2157" s="412"/>
      <c r="BA2157" s="412"/>
      <c r="BB2157" s="412"/>
      <c r="BC2157" s="411"/>
      <c r="BD2157" s="411"/>
    </row>
    <row r="2158" spans="52:56" ht="11.25" customHeight="1" x14ac:dyDescent="0.25">
      <c r="AZ2158" s="412"/>
      <c r="BA2158" s="412"/>
      <c r="BB2158" s="412"/>
      <c r="BC2158" s="411"/>
      <c r="BD2158" s="411"/>
    </row>
    <row r="2159" spans="52:56" ht="11.25" customHeight="1" x14ac:dyDescent="0.25">
      <c r="AZ2159" s="412"/>
      <c r="BA2159" s="412"/>
      <c r="BB2159" s="412"/>
      <c r="BC2159" s="411"/>
      <c r="BD2159" s="411"/>
    </row>
    <row r="2160" spans="52:56" ht="11.25" customHeight="1" x14ac:dyDescent="0.25">
      <c r="AZ2160" s="412"/>
      <c r="BA2160" s="412"/>
      <c r="BB2160" s="412"/>
      <c r="BC2160" s="411"/>
      <c r="BD2160" s="411"/>
    </row>
    <row r="2161" spans="52:56" ht="11.25" customHeight="1" x14ac:dyDescent="0.25">
      <c r="AZ2161" s="412"/>
      <c r="BA2161" s="412"/>
      <c r="BB2161" s="412"/>
      <c r="BC2161" s="411"/>
      <c r="BD2161" s="411"/>
    </row>
    <row r="2162" spans="52:56" ht="11.25" customHeight="1" x14ac:dyDescent="0.25">
      <c r="AZ2162" s="412"/>
      <c r="BA2162" s="412"/>
      <c r="BB2162" s="412"/>
      <c r="BC2162" s="411"/>
      <c r="BD2162" s="411"/>
    </row>
    <row r="2163" spans="52:56" ht="11.25" customHeight="1" x14ac:dyDescent="0.25">
      <c r="AZ2163" s="412"/>
      <c r="BA2163" s="412"/>
      <c r="BB2163" s="412"/>
      <c r="BC2163" s="411"/>
      <c r="BD2163" s="411"/>
    </row>
    <row r="2164" spans="52:56" ht="11.25" customHeight="1" x14ac:dyDescent="0.25">
      <c r="AZ2164" s="412"/>
      <c r="BA2164" s="412"/>
      <c r="BB2164" s="412"/>
      <c r="BC2164" s="411"/>
      <c r="BD2164" s="411"/>
    </row>
    <row r="2165" spans="52:56" ht="11.25" customHeight="1" x14ac:dyDescent="0.25">
      <c r="AZ2165" s="412"/>
      <c r="BA2165" s="412"/>
      <c r="BB2165" s="412"/>
      <c r="BC2165" s="411"/>
      <c r="BD2165" s="411"/>
    </row>
    <row r="2166" spans="52:56" ht="11.25" customHeight="1" x14ac:dyDescent="0.25">
      <c r="AZ2166" s="412"/>
      <c r="BA2166" s="412"/>
      <c r="BB2166" s="412"/>
      <c r="BC2166" s="411"/>
      <c r="BD2166" s="411"/>
    </row>
    <row r="2167" spans="52:56" ht="11.25" customHeight="1" x14ac:dyDescent="0.25">
      <c r="AZ2167" s="412"/>
      <c r="BA2167" s="412"/>
      <c r="BB2167" s="412"/>
      <c r="BC2167" s="411"/>
      <c r="BD2167" s="411"/>
    </row>
    <row r="2168" spans="52:56" ht="11.25" customHeight="1" x14ac:dyDescent="0.25">
      <c r="AZ2168" s="412"/>
      <c r="BA2168" s="412"/>
      <c r="BB2168" s="412"/>
      <c r="BC2168" s="411"/>
      <c r="BD2168" s="411"/>
    </row>
    <row r="2169" spans="52:56" ht="11.25" customHeight="1" x14ac:dyDescent="0.25">
      <c r="AZ2169" s="412"/>
      <c r="BA2169" s="412"/>
      <c r="BB2169" s="412"/>
      <c r="BC2169" s="411"/>
      <c r="BD2169" s="411"/>
    </row>
    <row r="2170" spans="52:56" ht="11.25" customHeight="1" x14ac:dyDescent="0.25">
      <c r="AZ2170" s="412"/>
      <c r="BA2170" s="412"/>
      <c r="BB2170" s="412"/>
      <c r="BC2170" s="411"/>
      <c r="BD2170" s="411"/>
    </row>
    <row r="2171" spans="52:56" ht="11.25" customHeight="1" x14ac:dyDescent="0.25">
      <c r="AZ2171" s="412"/>
      <c r="BA2171" s="412"/>
      <c r="BB2171" s="412"/>
      <c r="BC2171" s="411"/>
      <c r="BD2171" s="411"/>
    </row>
    <row r="2172" spans="52:56" ht="11.25" customHeight="1" x14ac:dyDescent="0.25">
      <c r="AZ2172" s="412"/>
      <c r="BA2172" s="412"/>
      <c r="BB2172" s="412"/>
      <c r="BC2172" s="411"/>
      <c r="BD2172" s="411"/>
    </row>
    <row r="2173" spans="52:56" ht="11.25" customHeight="1" x14ac:dyDescent="0.25">
      <c r="AZ2173" s="412"/>
      <c r="BA2173" s="412"/>
      <c r="BB2173" s="412"/>
      <c r="BC2173" s="411"/>
      <c r="BD2173" s="411"/>
    </row>
    <row r="2174" spans="52:56" ht="11.25" customHeight="1" x14ac:dyDescent="0.25">
      <c r="AZ2174" s="412"/>
      <c r="BA2174" s="412"/>
      <c r="BB2174" s="412"/>
      <c r="BC2174" s="411"/>
      <c r="BD2174" s="411"/>
    </row>
    <row r="2175" spans="52:56" ht="11.25" customHeight="1" x14ac:dyDescent="0.25">
      <c r="AZ2175" s="412"/>
      <c r="BA2175" s="412"/>
      <c r="BB2175" s="412"/>
      <c r="BC2175" s="411"/>
      <c r="BD2175" s="411"/>
    </row>
    <row r="2176" spans="52:56" ht="11.25" customHeight="1" x14ac:dyDescent="0.25">
      <c r="AZ2176" s="412"/>
      <c r="BA2176" s="412"/>
      <c r="BB2176" s="412"/>
      <c r="BC2176" s="411"/>
      <c r="BD2176" s="411"/>
    </row>
    <row r="2177" spans="52:56" ht="11.25" customHeight="1" x14ac:dyDescent="0.25">
      <c r="AZ2177" s="412"/>
      <c r="BA2177" s="412"/>
      <c r="BB2177" s="412"/>
      <c r="BC2177" s="411"/>
      <c r="BD2177" s="411"/>
    </row>
    <row r="2178" spans="52:56" ht="11.25" customHeight="1" x14ac:dyDescent="0.25">
      <c r="AZ2178" s="412"/>
      <c r="BA2178" s="412"/>
      <c r="BB2178" s="412"/>
      <c r="BC2178" s="411"/>
      <c r="BD2178" s="411"/>
    </row>
    <row r="2179" spans="52:56" ht="11.25" customHeight="1" x14ac:dyDescent="0.25">
      <c r="AZ2179" s="412"/>
      <c r="BA2179" s="412"/>
      <c r="BB2179" s="412"/>
      <c r="BC2179" s="411"/>
      <c r="BD2179" s="411"/>
    </row>
    <row r="2180" spans="52:56" ht="11.25" customHeight="1" x14ac:dyDescent="0.25">
      <c r="AZ2180" s="412"/>
      <c r="BA2180" s="412"/>
      <c r="BB2180" s="412"/>
      <c r="BC2180" s="411"/>
      <c r="BD2180" s="411"/>
    </row>
    <row r="2181" spans="52:56" ht="11.25" customHeight="1" x14ac:dyDescent="0.25">
      <c r="AZ2181" s="412"/>
      <c r="BA2181" s="412"/>
      <c r="BB2181" s="412"/>
      <c r="BC2181" s="411"/>
      <c r="BD2181" s="411"/>
    </row>
    <row r="2182" spans="52:56" ht="11.25" customHeight="1" x14ac:dyDescent="0.25">
      <c r="AZ2182" s="412"/>
      <c r="BA2182" s="412"/>
      <c r="BB2182" s="412"/>
      <c r="BC2182" s="411"/>
      <c r="BD2182" s="411"/>
    </row>
    <row r="2183" spans="52:56" ht="11.25" customHeight="1" x14ac:dyDescent="0.25">
      <c r="AZ2183" s="412"/>
      <c r="BA2183" s="412"/>
      <c r="BB2183" s="412"/>
      <c r="BC2183" s="411"/>
      <c r="BD2183" s="411"/>
    </row>
    <row r="2184" spans="52:56" ht="11.25" customHeight="1" x14ac:dyDescent="0.25">
      <c r="AZ2184" s="412"/>
      <c r="BA2184" s="412"/>
      <c r="BB2184" s="412"/>
      <c r="BC2184" s="411"/>
      <c r="BD2184" s="411"/>
    </row>
    <row r="2185" spans="52:56" ht="11.25" customHeight="1" x14ac:dyDescent="0.25">
      <c r="AZ2185" s="412"/>
      <c r="BA2185" s="412"/>
      <c r="BB2185" s="412"/>
      <c r="BC2185" s="411"/>
      <c r="BD2185" s="411"/>
    </row>
    <row r="2186" spans="52:56" ht="11.25" customHeight="1" x14ac:dyDescent="0.25">
      <c r="AZ2186" s="412"/>
      <c r="BA2186" s="412"/>
      <c r="BB2186" s="412"/>
      <c r="BC2186" s="411"/>
      <c r="BD2186" s="411"/>
    </row>
    <row r="2187" spans="52:56" ht="11.25" customHeight="1" x14ac:dyDescent="0.25">
      <c r="AZ2187" s="412"/>
      <c r="BA2187" s="412"/>
      <c r="BB2187" s="412"/>
      <c r="BC2187" s="411"/>
      <c r="BD2187" s="411"/>
    </row>
    <row r="2188" spans="52:56" ht="11.25" customHeight="1" x14ac:dyDescent="0.25">
      <c r="AZ2188" s="412"/>
      <c r="BA2188" s="412"/>
      <c r="BB2188" s="412"/>
      <c r="BC2188" s="411"/>
      <c r="BD2188" s="411"/>
    </row>
    <row r="2189" spans="52:56" ht="11.25" customHeight="1" x14ac:dyDescent="0.25">
      <c r="AZ2189" s="412"/>
      <c r="BA2189" s="412"/>
      <c r="BB2189" s="412"/>
      <c r="BC2189" s="411"/>
      <c r="BD2189" s="411"/>
    </row>
    <row r="2190" spans="52:56" ht="11.25" customHeight="1" x14ac:dyDescent="0.25">
      <c r="AZ2190" s="412"/>
      <c r="BA2190" s="412"/>
      <c r="BB2190" s="412"/>
      <c r="BC2190" s="411"/>
      <c r="BD2190" s="411"/>
    </row>
    <row r="2191" spans="52:56" ht="11.25" customHeight="1" x14ac:dyDescent="0.25">
      <c r="AZ2191" s="412"/>
      <c r="BA2191" s="412"/>
      <c r="BB2191" s="412"/>
      <c r="BC2191" s="411"/>
      <c r="BD2191" s="411"/>
    </row>
    <row r="2192" spans="52:56" ht="11.25" customHeight="1" x14ac:dyDescent="0.25">
      <c r="AZ2192" s="412"/>
      <c r="BA2192" s="412"/>
      <c r="BB2192" s="412"/>
      <c r="BC2192" s="411"/>
      <c r="BD2192" s="411"/>
    </row>
    <row r="2193" spans="52:56" ht="11.25" customHeight="1" x14ac:dyDescent="0.25">
      <c r="AZ2193" s="412"/>
      <c r="BA2193" s="412"/>
      <c r="BB2193" s="412"/>
      <c r="BC2193" s="411"/>
      <c r="BD2193" s="411"/>
    </row>
    <row r="2194" spans="52:56" ht="11.25" customHeight="1" x14ac:dyDescent="0.25">
      <c r="AZ2194" s="412"/>
      <c r="BA2194" s="412"/>
      <c r="BB2194" s="412"/>
      <c r="BC2194" s="411"/>
      <c r="BD2194" s="411"/>
    </row>
    <row r="2195" spans="52:56" ht="11.25" customHeight="1" x14ac:dyDescent="0.25">
      <c r="AZ2195" s="412"/>
      <c r="BA2195" s="412"/>
      <c r="BB2195" s="412"/>
      <c r="BC2195" s="411"/>
      <c r="BD2195" s="411"/>
    </row>
    <row r="2196" spans="52:56" ht="11.25" customHeight="1" x14ac:dyDescent="0.25">
      <c r="AZ2196" s="412"/>
      <c r="BA2196" s="412"/>
      <c r="BB2196" s="412"/>
      <c r="BC2196" s="411"/>
      <c r="BD2196" s="411"/>
    </row>
    <row r="2197" spans="52:56" ht="11.25" customHeight="1" x14ac:dyDescent="0.25">
      <c r="AZ2197" s="412"/>
      <c r="BA2197" s="412"/>
      <c r="BB2197" s="412"/>
      <c r="BC2197" s="411"/>
      <c r="BD2197" s="411"/>
    </row>
    <row r="2198" spans="52:56" ht="11.25" customHeight="1" x14ac:dyDescent="0.25">
      <c r="AZ2198" s="412"/>
      <c r="BA2198" s="412"/>
      <c r="BB2198" s="412"/>
      <c r="BC2198" s="411"/>
      <c r="BD2198" s="411"/>
    </row>
    <row r="2199" spans="52:56" ht="11.25" customHeight="1" x14ac:dyDescent="0.25">
      <c r="AZ2199" s="412"/>
      <c r="BA2199" s="412"/>
      <c r="BB2199" s="412"/>
      <c r="BC2199" s="411"/>
      <c r="BD2199" s="411"/>
    </row>
    <row r="2200" spans="52:56" ht="11.25" customHeight="1" x14ac:dyDescent="0.25">
      <c r="AZ2200" s="412"/>
      <c r="BA2200" s="412"/>
      <c r="BB2200" s="412"/>
      <c r="BC2200" s="411"/>
      <c r="BD2200" s="411"/>
    </row>
    <row r="2201" spans="52:56" ht="11.25" customHeight="1" x14ac:dyDescent="0.25">
      <c r="AZ2201" s="412"/>
      <c r="BA2201" s="412"/>
      <c r="BB2201" s="412"/>
      <c r="BC2201" s="411"/>
      <c r="BD2201" s="411"/>
    </row>
    <row r="2202" spans="52:56" ht="11.25" customHeight="1" x14ac:dyDescent="0.25">
      <c r="AZ2202" s="412"/>
      <c r="BA2202" s="412"/>
      <c r="BB2202" s="412"/>
      <c r="BC2202" s="411"/>
      <c r="BD2202" s="411"/>
    </row>
    <row r="2203" spans="52:56" ht="11.25" customHeight="1" x14ac:dyDescent="0.25">
      <c r="AZ2203" s="412"/>
      <c r="BA2203" s="412"/>
      <c r="BB2203" s="412"/>
      <c r="BC2203" s="411"/>
      <c r="BD2203" s="411"/>
    </row>
    <row r="2204" spans="52:56" ht="11.25" customHeight="1" x14ac:dyDescent="0.25">
      <c r="AZ2204" s="412"/>
      <c r="BA2204" s="412"/>
      <c r="BB2204" s="412"/>
      <c r="BC2204" s="411"/>
      <c r="BD2204" s="411"/>
    </row>
    <row r="2205" spans="52:56" ht="11.25" customHeight="1" x14ac:dyDescent="0.25">
      <c r="AZ2205" s="412"/>
      <c r="BA2205" s="412"/>
      <c r="BB2205" s="412"/>
      <c r="BC2205" s="411"/>
      <c r="BD2205" s="411"/>
    </row>
    <row r="2206" spans="52:56" ht="11.25" customHeight="1" x14ac:dyDescent="0.25">
      <c r="AZ2206" s="412"/>
      <c r="BA2206" s="412"/>
      <c r="BB2206" s="412"/>
      <c r="BC2206" s="411"/>
      <c r="BD2206" s="411"/>
    </row>
    <row r="2207" spans="52:56" ht="11.25" customHeight="1" x14ac:dyDescent="0.25">
      <c r="AZ2207" s="412"/>
      <c r="BA2207" s="412"/>
      <c r="BB2207" s="412"/>
      <c r="BC2207" s="411"/>
      <c r="BD2207" s="411"/>
    </row>
    <row r="2208" spans="52:56" ht="11.25" customHeight="1" x14ac:dyDescent="0.25">
      <c r="AZ2208" s="412"/>
      <c r="BA2208" s="412"/>
      <c r="BB2208" s="412"/>
      <c r="BC2208" s="411"/>
      <c r="BD2208" s="411"/>
    </row>
    <row r="2209" spans="52:56" ht="11.25" customHeight="1" x14ac:dyDescent="0.25">
      <c r="AZ2209" s="412"/>
      <c r="BA2209" s="412"/>
      <c r="BB2209" s="412"/>
      <c r="BC2209" s="411"/>
      <c r="BD2209" s="411"/>
    </row>
    <row r="2210" spans="52:56" ht="11.25" customHeight="1" x14ac:dyDescent="0.25">
      <c r="AZ2210" s="412"/>
      <c r="BA2210" s="412"/>
      <c r="BB2210" s="412"/>
      <c r="BC2210" s="411"/>
      <c r="BD2210" s="411"/>
    </row>
    <row r="2211" spans="52:56" ht="11.25" customHeight="1" x14ac:dyDescent="0.25">
      <c r="AZ2211" s="412"/>
      <c r="BA2211" s="412"/>
      <c r="BB2211" s="412"/>
      <c r="BC2211" s="411"/>
      <c r="BD2211" s="411"/>
    </row>
    <row r="2212" spans="52:56" ht="11.25" customHeight="1" x14ac:dyDescent="0.25">
      <c r="AZ2212" s="412"/>
      <c r="BA2212" s="412"/>
      <c r="BB2212" s="412"/>
      <c r="BC2212" s="411"/>
      <c r="BD2212" s="411"/>
    </row>
    <row r="2213" spans="52:56" ht="11.25" customHeight="1" x14ac:dyDescent="0.25">
      <c r="AZ2213" s="412"/>
      <c r="BA2213" s="412"/>
      <c r="BB2213" s="412"/>
      <c r="BC2213" s="411"/>
      <c r="BD2213" s="411"/>
    </row>
    <row r="2214" spans="52:56" ht="11.25" customHeight="1" x14ac:dyDescent="0.25">
      <c r="AZ2214" s="412"/>
      <c r="BA2214" s="412"/>
      <c r="BB2214" s="412"/>
      <c r="BC2214" s="411"/>
      <c r="BD2214" s="411"/>
    </row>
    <row r="2215" spans="52:56" ht="11.25" customHeight="1" x14ac:dyDescent="0.25">
      <c r="AZ2215" s="412"/>
      <c r="BA2215" s="412"/>
      <c r="BB2215" s="412"/>
      <c r="BC2215" s="411"/>
      <c r="BD2215" s="411"/>
    </row>
    <row r="2216" spans="52:56" ht="11.25" customHeight="1" x14ac:dyDescent="0.25">
      <c r="AZ2216" s="412"/>
      <c r="BA2216" s="412"/>
      <c r="BB2216" s="412"/>
      <c r="BC2216" s="411"/>
      <c r="BD2216" s="411"/>
    </row>
    <row r="2217" spans="52:56" ht="11.25" customHeight="1" x14ac:dyDescent="0.25">
      <c r="AZ2217" s="412"/>
      <c r="BA2217" s="412"/>
      <c r="BB2217" s="412"/>
      <c r="BC2217" s="411"/>
      <c r="BD2217" s="411"/>
    </row>
    <row r="2218" spans="52:56" ht="11.25" customHeight="1" x14ac:dyDescent="0.25">
      <c r="AZ2218" s="412"/>
      <c r="BA2218" s="412"/>
      <c r="BB2218" s="412"/>
      <c r="BC2218" s="411"/>
      <c r="BD2218" s="411"/>
    </row>
    <row r="2219" spans="52:56" ht="11.25" customHeight="1" x14ac:dyDescent="0.25">
      <c r="AZ2219" s="412"/>
      <c r="BA2219" s="412"/>
      <c r="BB2219" s="412"/>
      <c r="BC2219" s="411"/>
      <c r="BD2219" s="411"/>
    </row>
    <row r="2220" spans="52:56" ht="11.25" customHeight="1" x14ac:dyDescent="0.25">
      <c r="AZ2220" s="412"/>
      <c r="BA2220" s="412"/>
      <c r="BB2220" s="412"/>
      <c r="BC2220" s="411"/>
      <c r="BD2220" s="411"/>
    </row>
    <row r="2221" spans="52:56" ht="11.25" customHeight="1" x14ac:dyDescent="0.25">
      <c r="AZ2221" s="412"/>
      <c r="BA2221" s="412"/>
      <c r="BB2221" s="412"/>
      <c r="BC2221" s="411"/>
      <c r="BD2221" s="411"/>
    </row>
    <row r="2222" spans="52:56" ht="11.25" customHeight="1" x14ac:dyDescent="0.25">
      <c r="AZ2222" s="412"/>
      <c r="BA2222" s="412"/>
      <c r="BB2222" s="412"/>
      <c r="BC2222" s="411"/>
      <c r="BD2222" s="411"/>
    </row>
    <row r="2223" spans="52:56" ht="11.25" customHeight="1" x14ac:dyDescent="0.25">
      <c r="AZ2223" s="412"/>
      <c r="BA2223" s="412"/>
      <c r="BB2223" s="412"/>
      <c r="BC2223" s="411"/>
      <c r="BD2223" s="411"/>
    </row>
    <row r="2224" spans="52:56" ht="11.25" customHeight="1" x14ac:dyDescent="0.25">
      <c r="AZ2224" s="412"/>
      <c r="BA2224" s="412"/>
      <c r="BB2224" s="412"/>
      <c r="BC2224" s="411"/>
      <c r="BD2224" s="411"/>
    </row>
    <row r="2225" spans="52:56" ht="11.25" customHeight="1" x14ac:dyDescent="0.25">
      <c r="AZ2225" s="412"/>
      <c r="BA2225" s="412"/>
      <c r="BB2225" s="412"/>
      <c r="BC2225" s="411"/>
      <c r="BD2225" s="411"/>
    </row>
    <row r="2226" spans="52:56" ht="11.25" customHeight="1" x14ac:dyDescent="0.25">
      <c r="AZ2226" s="412"/>
      <c r="BA2226" s="412"/>
      <c r="BB2226" s="412"/>
      <c r="BC2226" s="411"/>
      <c r="BD2226" s="411"/>
    </row>
    <row r="2227" spans="52:56" ht="11.25" customHeight="1" x14ac:dyDescent="0.25">
      <c r="AZ2227" s="412"/>
      <c r="BA2227" s="412"/>
      <c r="BB2227" s="412"/>
      <c r="BC2227" s="411"/>
      <c r="BD2227" s="411"/>
    </row>
    <row r="2228" spans="52:56" ht="11.25" customHeight="1" x14ac:dyDescent="0.25">
      <c r="AZ2228" s="412"/>
      <c r="BA2228" s="412"/>
      <c r="BB2228" s="412"/>
      <c r="BC2228" s="411"/>
      <c r="BD2228" s="411"/>
    </row>
    <row r="2229" spans="52:56" ht="11.25" customHeight="1" x14ac:dyDescent="0.25">
      <c r="AZ2229" s="412"/>
      <c r="BA2229" s="412"/>
      <c r="BB2229" s="412"/>
      <c r="BC2229" s="411"/>
      <c r="BD2229" s="411"/>
    </row>
    <row r="2230" spans="52:56" ht="11.25" customHeight="1" x14ac:dyDescent="0.25">
      <c r="AZ2230" s="412"/>
      <c r="BA2230" s="412"/>
      <c r="BB2230" s="412"/>
      <c r="BC2230" s="411"/>
      <c r="BD2230" s="411"/>
    </row>
    <row r="2231" spans="52:56" ht="11.25" customHeight="1" x14ac:dyDescent="0.25">
      <c r="AZ2231" s="412"/>
      <c r="BA2231" s="412"/>
      <c r="BB2231" s="412"/>
      <c r="BC2231" s="411"/>
      <c r="BD2231" s="411"/>
    </row>
    <row r="2232" spans="52:56" ht="11.25" customHeight="1" x14ac:dyDescent="0.25">
      <c r="AZ2232" s="412"/>
      <c r="BA2232" s="412"/>
      <c r="BB2232" s="412"/>
      <c r="BC2232" s="411"/>
      <c r="BD2232" s="411"/>
    </row>
    <row r="2233" spans="52:56" ht="11.25" customHeight="1" x14ac:dyDescent="0.25">
      <c r="AZ2233" s="412"/>
      <c r="BA2233" s="412"/>
      <c r="BB2233" s="412"/>
      <c r="BC2233" s="411"/>
      <c r="BD2233" s="411"/>
    </row>
    <row r="2234" spans="52:56" ht="11.25" customHeight="1" x14ac:dyDescent="0.25">
      <c r="AZ2234" s="412"/>
      <c r="BA2234" s="412"/>
      <c r="BB2234" s="412"/>
      <c r="BC2234" s="411"/>
      <c r="BD2234" s="411"/>
    </row>
    <row r="2235" spans="52:56" ht="11.25" customHeight="1" x14ac:dyDescent="0.25">
      <c r="AZ2235" s="412"/>
      <c r="BA2235" s="412"/>
      <c r="BB2235" s="412"/>
      <c r="BC2235" s="411"/>
      <c r="BD2235" s="411"/>
    </row>
    <row r="2236" spans="52:56" ht="11.25" customHeight="1" x14ac:dyDescent="0.25">
      <c r="AZ2236" s="412"/>
      <c r="BA2236" s="412"/>
      <c r="BB2236" s="412"/>
      <c r="BC2236" s="411"/>
      <c r="BD2236" s="411"/>
    </row>
    <row r="2237" spans="52:56" ht="11.25" customHeight="1" x14ac:dyDescent="0.25">
      <c r="AZ2237" s="412"/>
      <c r="BA2237" s="412"/>
      <c r="BB2237" s="412"/>
      <c r="BC2237" s="411"/>
      <c r="BD2237" s="411"/>
    </row>
    <row r="2238" spans="52:56" ht="11.25" customHeight="1" x14ac:dyDescent="0.25">
      <c r="AZ2238" s="412"/>
      <c r="BA2238" s="412"/>
      <c r="BB2238" s="412"/>
      <c r="BC2238" s="411"/>
      <c r="BD2238" s="411"/>
    </row>
    <row r="2239" spans="52:56" ht="11.25" customHeight="1" x14ac:dyDescent="0.25">
      <c r="AZ2239" s="412"/>
      <c r="BA2239" s="412"/>
      <c r="BB2239" s="412"/>
      <c r="BC2239" s="411"/>
      <c r="BD2239" s="411"/>
    </row>
    <row r="2240" spans="52:56" ht="11.25" customHeight="1" x14ac:dyDescent="0.25">
      <c r="AZ2240" s="412"/>
      <c r="BA2240" s="412"/>
      <c r="BB2240" s="412"/>
      <c r="BC2240" s="411"/>
      <c r="BD2240" s="411"/>
    </row>
    <row r="2241" spans="52:56" ht="11.25" customHeight="1" x14ac:dyDescent="0.25">
      <c r="AZ2241" s="412"/>
      <c r="BA2241" s="412"/>
      <c r="BB2241" s="412"/>
      <c r="BC2241" s="411"/>
      <c r="BD2241" s="411"/>
    </row>
    <row r="2242" spans="52:56" ht="11.25" customHeight="1" x14ac:dyDescent="0.25">
      <c r="AZ2242" s="412"/>
      <c r="BA2242" s="412"/>
      <c r="BB2242" s="412"/>
      <c r="BC2242" s="411"/>
      <c r="BD2242" s="411"/>
    </row>
    <row r="2243" spans="52:56" ht="11.25" customHeight="1" x14ac:dyDescent="0.25">
      <c r="AZ2243" s="412"/>
      <c r="BA2243" s="412"/>
      <c r="BB2243" s="412"/>
      <c r="BC2243" s="411"/>
      <c r="BD2243" s="411"/>
    </row>
    <row r="2244" spans="52:56" ht="11.25" customHeight="1" x14ac:dyDescent="0.25">
      <c r="AZ2244" s="412"/>
      <c r="BA2244" s="412"/>
      <c r="BB2244" s="412"/>
      <c r="BC2244" s="411"/>
      <c r="BD2244" s="411"/>
    </row>
    <row r="2245" spans="52:56" ht="11.25" customHeight="1" x14ac:dyDescent="0.25">
      <c r="AZ2245" s="412"/>
      <c r="BA2245" s="412"/>
      <c r="BB2245" s="412"/>
      <c r="BC2245" s="411"/>
      <c r="BD2245" s="411"/>
    </row>
    <row r="2246" spans="52:56" ht="11.25" customHeight="1" x14ac:dyDescent="0.25">
      <c r="AZ2246" s="412"/>
      <c r="BA2246" s="412"/>
      <c r="BB2246" s="412"/>
      <c r="BC2246" s="411"/>
      <c r="BD2246" s="411"/>
    </row>
    <row r="2247" spans="52:56" ht="11.25" customHeight="1" x14ac:dyDescent="0.25">
      <c r="AZ2247" s="412"/>
      <c r="BA2247" s="412"/>
      <c r="BB2247" s="412"/>
      <c r="BC2247" s="411"/>
      <c r="BD2247" s="411"/>
    </row>
    <row r="2248" spans="52:56" ht="11.25" customHeight="1" x14ac:dyDescent="0.25">
      <c r="AZ2248" s="412"/>
      <c r="BA2248" s="412"/>
      <c r="BB2248" s="412"/>
      <c r="BC2248" s="411"/>
      <c r="BD2248" s="411"/>
    </row>
    <row r="2249" spans="52:56" ht="11.25" customHeight="1" x14ac:dyDescent="0.25">
      <c r="AZ2249" s="412"/>
      <c r="BA2249" s="412"/>
      <c r="BB2249" s="412"/>
      <c r="BC2249" s="411"/>
      <c r="BD2249" s="411"/>
    </row>
    <row r="2250" spans="52:56" ht="11.25" customHeight="1" x14ac:dyDescent="0.25">
      <c r="AZ2250" s="412"/>
      <c r="BA2250" s="412"/>
      <c r="BB2250" s="412"/>
      <c r="BC2250" s="411"/>
      <c r="BD2250" s="411"/>
    </row>
    <row r="2251" spans="52:56" ht="11.25" customHeight="1" x14ac:dyDescent="0.25">
      <c r="AZ2251" s="412"/>
      <c r="BA2251" s="412"/>
      <c r="BB2251" s="412"/>
      <c r="BC2251" s="411"/>
      <c r="BD2251" s="411"/>
    </row>
    <row r="2252" spans="52:56" ht="11.25" customHeight="1" x14ac:dyDescent="0.25">
      <c r="AZ2252" s="412"/>
      <c r="BA2252" s="412"/>
      <c r="BB2252" s="412"/>
      <c r="BC2252" s="411"/>
      <c r="BD2252" s="411"/>
    </row>
    <row r="2253" spans="52:56" ht="11.25" customHeight="1" x14ac:dyDescent="0.25">
      <c r="AZ2253" s="412"/>
      <c r="BA2253" s="412"/>
      <c r="BB2253" s="412"/>
      <c r="BC2253" s="411"/>
      <c r="BD2253" s="411"/>
    </row>
    <row r="2254" spans="52:56" ht="11.25" customHeight="1" x14ac:dyDescent="0.25">
      <c r="AZ2254" s="412"/>
      <c r="BA2254" s="412"/>
      <c r="BB2254" s="412"/>
      <c r="BC2254" s="411"/>
      <c r="BD2254" s="411"/>
    </row>
    <row r="2255" spans="52:56" ht="11.25" customHeight="1" x14ac:dyDescent="0.25">
      <c r="AZ2255" s="412"/>
      <c r="BA2255" s="412"/>
      <c r="BB2255" s="412"/>
      <c r="BC2255" s="411"/>
      <c r="BD2255" s="411"/>
    </row>
    <row r="2256" spans="52:56" ht="11.25" customHeight="1" x14ac:dyDescent="0.25">
      <c r="AZ2256" s="412"/>
      <c r="BA2256" s="412"/>
      <c r="BB2256" s="412"/>
      <c r="BC2256" s="411"/>
      <c r="BD2256" s="411"/>
    </row>
    <row r="2257" spans="52:56" ht="11.25" customHeight="1" x14ac:dyDescent="0.25">
      <c r="AZ2257" s="412"/>
      <c r="BA2257" s="412"/>
      <c r="BB2257" s="412"/>
      <c r="BC2257" s="411"/>
      <c r="BD2257" s="411"/>
    </row>
    <row r="2258" spans="52:56" ht="11.25" customHeight="1" x14ac:dyDescent="0.25">
      <c r="AZ2258" s="412"/>
      <c r="BA2258" s="412"/>
      <c r="BB2258" s="412"/>
      <c r="BC2258" s="411"/>
      <c r="BD2258" s="411"/>
    </row>
    <row r="2259" spans="52:56" ht="11.25" customHeight="1" x14ac:dyDescent="0.25">
      <c r="AZ2259" s="412"/>
      <c r="BA2259" s="412"/>
      <c r="BB2259" s="412"/>
      <c r="BC2259" s="411"/>
      <c r="BD2259" s="411"/>
    </row>
    <row r="2260" spans="52:56" ht="11.25" customHeight="1" x14ac:dyDescent="0.25">
      <c r="AZ2260" s="412"/>
      <c r="BA2260" s="412"/>
      <c r="BB2260" s="412"/>
      <c r="BC2260" s="411"/>
      <c r="BD2260" s="411"/>
    </row>
    <row r="2261" spans="52:56" ht="11.25" customHeight="1" x14ac:dyDescent="0.25">
      <c r="AZ2261" s="412"/>
      <c r="BA2261" s="412"/>
      <c r="BB2261" s="412"/>
      <c r="BC2261" s="411"/>
      <c r="BD2261" s="411"/>
    </row>
    <row r="2262" spans="52:56" ht="11.25" customHeight="1" x14ac:dyDescent="0.25">
      <c r="AZ2262" s="412"/>
      <c r="BA2262" s="412"/>
      <c r="BB2262" s="412"/>
      <c r="BC2262" s="411"/>
      <c r="BD2262" s="411"/>
    </row>
    <row r="2263" spans="52:56" ht="11.25" customHeight="1" x14ac:dyDescent="0.25">
      <c r="AZ2263" s="412"/>
      <c r="BA2263" s="412"/>
      <c r="BB2263" s="412"/>
      <c r="BC2263" s="411"/>
      <c r="BD2263" s="411"/>
    </row>
    <row r="2264" spans="52:56" ht="11.25" customHeight="1" x14ac:dyDescent="0.25">
      <c r="AZ2264" s="412"/>
      <c r="BA2264" s="412"/>
      <c r="BB2264" s="412"/>
      <c r="BC2264" s="411"/>
      <c r="BD2264" s="411"/>
    </row>
    <row r="2265" spans="52:56" ht="11.25" customHeight="1" x14ac:dyDescent="0.25">
      <c r="AZ2265" s="412"/>
      <c r="BA2265" s="412"/>
      <c r="BB2265" s="412"/>
      <c r="BC2265" s="411"/>
      <c r="BD2265" s="411"/>
    </row>
    <row r="2266" spans="52:56" ht="11.25" customHeight="1" x14ac:dyDescent="0.25">
      <c r="AZ2266" s="412"/>
      <c r="BA2266" s="412"/>
      <c r="BB2266" s="412"/>
      <c r="BC2266" s="411"/>
      <c r="BD2266" s="411"/>
    </row>
    <row r="2267" spans="52:56" ht="11.25" customHeight="1" x14ac:dyDescent="0.25">
      <c r="AZ2267" s="412"/>
      <c r="BA2267" s="412"/>
      <c r="BB2267" s="412"/>
      <c r="BC2267" s="411"/>
      <c r="BD2267" s="411"/>
    </row>
    <row r="2268" spans="52:56" ht="11.25" customHeight="1" x14ac:dyDescent="0.25">
      <c r="AZ2268" s="412"/>
      <c r="BA2268" s="412"/>
      <c r="BB2268" s="412"/>
      <c r="BC2268" s="411"/>
      <c r="BD2268" s="411"/>
    </row>
    <row r="2269" spans="52:56" ht="11.25" customHeight="1" x14ac:dyDescent="0.25">
      <c r="AZ2269" s="412"/>
      <c r="BA2269" s="412"/>
      <c r="BB2269" s="412"/>
      <c r="BC2269" s="411"/>
      <c r="BD2269" s="411"/>
    </row>
    <row r="2270" spans="52:56" ht="11.25" customHeight="1" x14ac:dyDescent="0.25">
      <c r="AZ2270" s="412"/>
      <c r="BA2270" s="412"/>
      <c r="BB2270" s="412"/>
      <c r="BC2270" s="411"/>
      <c r="BD2270" s="411"/>
    </row>
    <row r="2271" spans="52:56" ht="11.25" customHeight="1" x14ac:dyDescent="0.25">
      <c r="AZ2271" s="412"/>
      <c r="BA2271" s="412"/>
      <c r="BB2271" s="412"/>
      <c r="BC2271" s="411"/>
      <c r="BD2271" s="411"/>
    </row>
    <row r="2272" spans="52:56" ht="11.25" customHeight="1" x14ac:dyDescent="0.25">
      <c r="AZ2272" s="412"/>
      <c r="BA2272" s="412"/>
      <c r="BB2272" s="412"/>
      <c r="BC2272" s="411"/>
      <c r="BD2272" s="411"/>
    </row>
    <row r="2273" spans="52:56" ht="11.25" customHeight="1" x14ac:dyDescent="0.25">
      <c r="AZ2273" s="412"/>
      <c r="BA2273" s="412"/>
      <c r="BB2273" s="412"/>
      <c r="BC2273" s="411"/>
      <c r="BD2273" s="411"/>
    </row>
    <row r="2274" spans="52:56" ht="11.25" customHeight="1" x14ac:dyDescent="0.25">
      <c r="AZ2274" s="412"/>
      <c r="BA2274" s="412"/>
      <c r="BB2274" s="412"/>
      <c r="BC2274" s="411"/>
      <c r="BD2274" s="411"/>
    </row>
    <row r="2275" spans="52:56" ht="11.25" customHeight="1" x14ac:dyDescent="0.25">
      <c r="AZ2275" s="412"/>
      <c r="BA2275" s="412"/>
      <c r="BB2275" s="412"/>
      <c r="BC2275" s="411"/>
      <c r="BD2275" s="411"/>
    </row>
    <row r="2276" spans="52:56" ht="11.25" customHeight="1" x14ac:dyDescent="0.25">
      <c r="AZ2276" s="412"/>
      <c r="BA2276" s="412"/>
      <c r="BB2276" s="412"/>
      <c r="BC2276" s="411"/>
      <c r="BD2276" s="411"/>
    </row>
    <row r="2277" spans="52:56" ht="11.25" customHeight="1" x14ac:dyDescent="0.25">
      <c r="AZ2277" s="412"/>
      <c r="BA2277" s="412"/>
      <c r="BB2277" s="412"/>
      <c r="BC2277" s="411"/>
      <c r="BD2277" s="411"/>
    </row>
    <row r="2278" spans="52:56" ht="11.25" customHeight="1" x14ac:dyDescent="0.25">
      <c r="AZ2278" s="412"/>
      <c r="BA2278" s="412"/>
      <c r="BB2278" s="412"/>
      <c r="BC2278" s="411"/>
      <c r="BD2278" s="411"/>
    </row>
    <row r="2279" spans="52:56" ht="11.25" customHeight="1" x14ac:dyDescent="0.25">
      <c r="AZ2279" s="412"/>
      <c r="BA2279" s="412"/>
      <c r="BB2279" s="412"/>
      <c r="BC2279" s="411"/>
      <c r="BD2279" s="411"/>
    </row>
    <row r="2280" spans="52:56" ht="11.25" customHeight="1" x14ac:dyDescent="0.25">
      <c r="AZ2280" s="412"/>
      <c r="BA2280" s="412"/>
      <c r="BB2280" s="412"/>
      <c r="BC2280" s="411"/>
      <c r="BD2280" s="411"/>
    </row>
    <row r="2281" spans="52:56" ht="11.25" customHeight="1" x14ac:dyDescent="0.25">
      <c r="AZ2281" s="412"/>
      <c r="BA2281" s="412"/>
      <c r="BB2281" s="412"/>
      <c r="BC2281" s="411"/>
      <c r="BD2281" s="411"/>
    </row>
    <row r="2282" spans="52:56" ht="11.25" customHeight="1" x14ac:dyDescent="0.25">
      <c r="AZ2282" s="412"/>
      <c r="BA2282" s="412"/>
      <c r="BB2282" s="412"/>
      <c r="BC2282" s="411"/>
      <c r="BD2282" s="411"/>
    </row>
    <row r="2283" spans="52:56" ht="11.25" customHeight="1" x14ac:dyDescent="0.25">
      <c r="AZ2283" s="412"/>
      <c r="BA2283" s="412"/>
      <c r="BB2283" s="412"/>
      <c r="BC2283" s="411"/>
      <c r="BD2283" s="411"/>
    </row>
    <row r="2284" spans="52:56" ht="11.25" customHeight="1" x14ac:dyDescent="0.25">
      <c r="AZ2284" s="412"/>
      <c r="BA2284" s="412"/>
      <c r="BB2284" s="412"/>
      <c r="BC2284" s="411"/>
      <c r="BD2284" s="411"/>
    </row>
    <row r="2285" spans="52:56" ht="11.25" customHeight="1" x14ac:dyDescent="0.25">
      <c r="AZ2285" s="412"/>
      <c r="BA2285" s="412"/>
      <c r="BB2285" s="412"/>
      <c r="BC2285" s="411"/>
      <c r="BD2285" s="411"/>
    </row>
    <row r="2286" spans="52:56" ht="11.25" customHeight="1" x14ac:dyDescent="0.25">
      <c r="AZ2286" s="412"/>
      <c r="BA2286" s="412"/>
      <c r="BB2286" s="412"/>
      <c r="BC2286" s="411"/>
      <c r="BD2286" s="411"/>
    </row>
    <row r="2287" spans="52:56" ht="11.25" customHeight="1" x14ac:dyDescent="0.25">
      <c r="AZ2287" s="412"/>
      <c r="BA2287" s="412"/>
      <c r="BB2287" s="412"/>
      <c r="BC2287" s="411"/>
      <c r="BD2287" s="411"/>
    </row>
    <row r="2288" spans="52:56" ht="11.25" customHeight="1" x14ac:dyDescent="0.25">
      <c r="AZ2288" s="412"/>
      <c r="BA2288" s="412"/>
      <c r="BB2288" s="412"/>
      <c r="BC2288" s="411"/>
      <c r="BD2288" s="411"/>
    </row>
    <row r="2289" spans="52:56" ht="11.25" customHeight="1" x14ac:dyDescent="0.25">
      <c r="AZ2289" s="412"/>
      <c r="BA2289" s="412"/>
      <c r="BB2289" s="412"/>
      <c r="BC2289" s="411"/>
      <c r="BD2289" s="411"/>
    </row>
    <row r="2290" spans="52:56" ht="11.25" customHeight="1" x14ac:dyDescent="0.25">
      <c r="AZ2290" s="412"/>
      <c r="BA2290" s="412"/>
      <c r="BB2290" s="412"/>
      <c r="BC2290" s="411"/>
      <c r="BD2290" s="411"/>
    </row>
    <row r="2291" spans="52:56" ht="11.25" customHeight="1" x14ac:dyDescent="0.25">
      <c r="AZ2291" s="412"/>
      <c r="BA2291" s="412"/>
      <c r="BB2291" s="412"/>
      <c r="BC2291" s="411"/>
      <c r="BD2291" s="411"/>
    </row>
    <row r="2292" spans="52:56" ht="11.25" customHeight="1" x14ac:dyDescent="0.25">
      <c r="AZ2292" s="412"/>
      <c r="BA2292" s="412"/>
      <c r="BB2292" s="412"/>
      <c r="BC2292" s="411"/>
      <c r="BD2292" s="411"/>
    </row>
    <row r="2293" spans="52:56" ht="11.25" customHeight="1" x14ac:dyDescent="0.25">
      <c r="AZ2293" s="412"/>
      <c r="BA2293" s="412"/>
      <c r="BB2293" s="412"/>
      <c r="BC2293" s="411"/>
      <c r="BD2293" s="411"/>
    </row>
    <row r="2294" spans="52:56" ht="11.25" customHeight="1" x14ac:dyDescent="0.25">
      <c r="AZ2294" s="412"/>
      <c r="BA2294" s="412"/>
      <c r="BB2294" s="412"/>
      <c r="BC2294" s="411"/>
      <c r="BD2294" s="411"/>
    </row>
    <row r="2295" spans="52:56" ht="11.25" customHeight="1" x14ac:dyDescent="0.25">
      <c r="AZ2295" s="412"/>
      <c r="BA2295" s="412"/>
      <c r="BB2295" s="412"/>
      <c r="BC2295" s="411"/>
      <c r="BD2295" s="411"/>
    </row>
    <row r="2296" spans="52:56" ht="11.25" customHeight="1" x14ac:dyDescent="0.25">
      <c r="AZ2296" s="412"/>
      <c r="BA2296" s="412"/>
      <c r="BB2296" s="412"/>
      <c r="BC2296" s="411"/>
      <c r="BD2296" s="411"/>
    </row>
    <row r="2297" spans="52:56" ht="11.25" customHeight="1" x14ac:dyDescent="0.25">
      <c r="AZ2297" s="412"/>
      <c r="BA2297" s="412"/>
      <c r="BB2297" s="412"/>
      <c r="BC2297" s="411"/>
      <c r="BD2297" s="411"/>
    </row>
    <row r="2298" spans="52:56" ht="11.25" customHeight="1" x14ac:dyDescent="0.25">
      <c r="AZ2298" s="412"/>
      <c r="BA2298" s="412"/>
      <c r="BB2298" s="412"/>
      <c r="BC2298" s="411"/>
      <c r="BD2298" s="411"/>
    </row>
    <row r="2299" spans="52:56" ht="11.25" customHeight="1" x14ac:dyDescent="0.25">
      <c r="AZ2299" s="412"/>
      <c r="BA2299" s="412"/>
      <c r="BB2299" s="412"/>
      <c r="BC2299" s="411"/>
      <c r="BD2299" s="411"/>
    </row>
    <row r="2300" spans="52:56" ht="11.25" customHeight="1" x14ac:dyDescent="0.25">
      <c r="AZ2300" s="412"/>
      <c r="BA2300" s="412"/>
      <c r="BB2300" s="412"/>
      <c r="BC2300" s="411"/>
      <c r="BD2300" s="411"/>
    </row>
    <row r="2301" spans="52:56" ht="11.25" customHeight="1" x14ac:dyDescent="0.25">
      <c r="AZ2301" s="412"/>
      <c r="BA2301" s="412"/>
      <c r="BB2301" s="412"/>
      <c r="BC2301" s="411"/>
      <c r="BD2301" s="411"/>
    </row>
    <row r="2302" spans="52:56" ht="11.25" customHeight="1" x14ac:dyDescent="0.25">
      <c r="AZ2302" s="412"/>
      <c r="BA2302" s="412"/>
      <c r="BB2302" s="412"/>
      <c r="BC2302" s="411"/>
      <c r="BD2302" s="411"/>
    </row>
    <row r="2303" spans="52:56" ht="11.25" customHeight="1" x14ac:dyDescent="0.25">
      <c r="AZ2303" s="412"/>
      <c r="BA2303" s="412"/>
      <c r="BB2303" s="412"/>
      <c r="BC2303" s="411"/>
      <c r="BD2303" s="411"/>
    </row>
    <row r="2304" spans="52:56" ht="11.25" customHeight="1" x14ac:dyDescent="0.25">
      <c r="AZ2304" s="412"/>
      <c r="BA2304" s="412"/>
      <c r="BB2304" s="412"/>
      <c r="BC2304" s="411"/>
      <c r="BD2304" s="411"/>
    </row>
    <row r="2305" spans="52:56" ht="11.25" customHeight="1" x14ac:dyDescent="0.25">
      <c r="AZ2305" s="412"/>
      <c r="BA2305" s="412"/>
      <c r="BB2305" s="412"/>
      <c r="BC2305" s="411"/>
      <c r="BD2305" s="411"/>
    </row>
    <row r="2306" spans="52:56" ht="11.25" customHeight="1" x14ac:dyDescent="0.25">
      <c r="AZ2306" s="412"/>
      <c r="BA2306" s="412"/>
      <c r="BB2306" s="412"/>
      <c r="BC2306" s="411"/>
      <c r="BD2306" s="411"/>
    </row>
    <row r="2307" spans="52:56" ht="11.25" customHeight="1" x14ac:dyDescent="0.25">
      <c r="AZ2307" s="412"/>
      <c r="BA2307" s="412"/>
      <c r="BB2307" s="412"/>
      <c r="BC2307" s="411"/>
      <c r="BD2307" s="411"/>
    </row>
    <row r="2308" spans="52:56" ht="11.25" customHeight="1" x14ac:dyDescent="0.25">
      <c r="AZ2308" s="412"/>
      <c r="BA2308" s="412"/>
      <c r="BB2308" s="412"/>
      <c r="BC2308" s="411"/>
      <c r="BD2308" s="411"/>
    </row>
    <row r="2309" spans="52:56" ht="11.25" customHeight="1" x14ac:dyDescent="0.25">
      <c r="AZ2309" s="412"/>
      <c r="BA2309" s="412"/>
      <c r="BB2309" s="412"/>
      <c r="BC2309" s="411"/>
      <c r="BD2309" s="411"/>
    </row>
    <row r="2310" spans="52:56" ht="11.25" customHeight="1" x14ac:dyDescent="0.25">
      <c r="AZ2310" s="412"/>
      <c r="BA2310" s="412"/>
      <c r="BB2310" s="412"/>
      <c r="BC2310" s="411"/>
      <c r="BD2310" s="411"/>
    </row>
    <row r="2311" spans="52:56" ht="11.25" customHeight="1" x14ac:dyDescent="0.25">
      <c r="AZ2311" s="412"/>
      <c r="BA2311" s="412"/>
      <c r="BB2311" s="412"/>
      <c r="BC2311" s="411"/>
      <c r="BD2311" s="411"/>
    </row>
    <row r="2312" spans="52:56" ht="11.25" customHeight="1" x14ac:dyDescent="0.25">
      <c r="AZ2312" s="412"/>
      <c r="BA2312" s="412"/>
      <c r="BB2312" s="412"/>
      <c r="BC2312" s="411"/>
      <c r="BD2312" s="411"/>
    </row>
    <row r="2313" spans="52:56" ht="11.25" customHeight="1" x14ac:dyDescent="0.25">
      <c r="AZ2313" s="412"/>
      <c r="BA2313" s="412"/>
      <c r="BB2313" s="412"/>
      <c r="BC2313" s="411"/>
      <c r="BD2313" s="411"/>
    </row>
    <row r="2314" spans="52:56" ht="11.25" customHeight="1" x14ac:dyDescent="0.25">
      <c r="AZ2314" s="412"/>
      <c r="BA2314" s="412"/>
      <c r="BB2314" s="412"/>
      <c r="BC2314" s="411"/>
      <c r="BD2314" s="411"/>
    </row>
    <row r="2315" spans="52:56" ht="11.25" customHeight="1" x14ac:dyDescent="0.25">
      <c r="AZ2315" s="412"/>
      <c r="BA2315" s="412"/>
      <c r="BB2315" s="412"/>
      <c r="BC2315" s="411"/>
      <c r="BD2315" s="411"/>
    </row>
    <row r="2316" spans="52:56" ht="11.25" customHeight="1" x14ac:dyDescent="0.25">
      <c r="AZ2316" s="412"/>
      <c r="BA2316" s="412"/>
      <c r="BB2316" s="412"/>
      <c r="BC2316" s="411"/>
      <c r="BD2316" s="411"/>
    </row>
    <row r="2317" spans="52:56" ht="11.25" customHeight="1" x14ac:dyDescent="0.25">
      <c r="AZ2317" s="412"/>
      <c r="BA2317" s="412"/>
      <c r="BB2317" s="412"/>
      <c r="BC2317" s="411"/>
      <c r="BD2317" s="411"/>
    </row>
    <row r="2318" spans="52:56" ht="11.25" customHeight="1" x14ac:dyDescent="0.25">
      <c r="AZ2318" s="412"/>
      <c r="BA2318" s="412"/>
      <c r="BB2318" s="412"/>
      <c r="BC2318" s="411"/>
      <c r="BD2318" s="411"/>
    </row>
    <row r="2319" spans="52:56" ht="11.25" customHeight="1" x14ac:dyDescent="0.25">
      <c r="AZ2319" s="412"/>
      <c r="BA2319" s="412"/>
      <c r="BB2319" s="412"/>
      <c r="BC2319" s="411"/>
      <c r="BD2319" s="411"/>
    </row>
    <row r="2320" spans="52:56" ht="11.25" customHeight="1" x14ac:dyDescent="0.25">
      <c r="AZ2320" s="412"/>
      <c r="BA2320" s="412"/>
      <c r="BB2320" s="412"/>
      <c r="BC2320" s="411"/>
      <c r="BD2320" s="411"/>
    </row>
    <row r="2321" spans="52:56" ht="11.25" customHeight="1" x14ac:dyDescent="0.25">
      <c r="AZ2321" s="412"/>
      <c r="BA2321" s="412"/>
      <c r="BB2321" s="412"/>
      <c r="BC2321" s="411"/>
      <c r="BD2321" s="411"/>
    </row>
    <row r="2322" spans="52:56" ht="11.25" customHeight="1" x14ac:dyDescent="0.25">
      <c r="AZ2322" s="412"/>
      <c r="BA2322" s="412"/>
      <c r="BB2322" s="412"/>
      <c r="BC2322" s="411"/>
      <c r="BD2322" s="411"/>
    </row>
    <row r="2323" spans="52:56" ht="11.25" customHeight="1" x14ac:dyDescent="0.25">
      <c r="AZ2323" s="412"/>
      <c r="BA2323" s="412"/>
      <c r="BB2323" s="412"/>
      <c r="BC2323" s="411"/>
      <c r="BD2323" s="411"/>
    </row>
    <row r="2324" spans="52:56" ht="11.25" customHeight="1" x14ac:dyDescent="0.25">
      <c r="AZ2324" s="412"/>
      <c r="BA2324" s="412"/>
      <c r="BB2324" s="412"/>
      <c r="BC2324" s="411"/>
      <c r="BD2324" s="411"/>
    </row>
    <row r="2325" spans="52:56" ht="11.25" customHeight="1" x14ac:dyDescent="0.25">
      <c r="AZ2325" s="412"/>
      <c r="BA2325" s="412"/>
      <c r="BB2325" s="412"/>
      <c r="BC2325" s="411"/>
      <c r="BD2325" s="411"/>
    </row>
    <row r="2326" spans="52:56" ht="11.25" customHeight="1" x14ac:dyDescent="0.25">
      <c r="AZ2326" s="412"/>
      <c r="BA2326" s="412"/>
      <c r="BB2326" s="412"/>
      <c r="BC2326" s="411"/>
      <c r="BD2326" s="411"/>
    </row>
    <row r="2327" spans="52:56" ht="11.25" customHeight="1" x14ac:dyDescent="0.25">
      <c r="AZ2327" s="412"/>
      <c r="BA2327" s="412"/>
      <c r="BB2327" s="412"/>
      <c r="BC2327" s="411"/>
      <c r="BD2327" s="411"/>
    </row>
    <row r="2328" spans="52:56" ht="11.25" customHeight="1" x14ac:dyDescent="0.25">
      <c r="AZ2328" s="412"/>
      <c r="BA2328" s="412"/>
      <c r="BB2328" s="412"/>
      <c r="BC2328" s="411"/>
      <c r="BD2328" s="411"/>
    </row>
    <row r="2329" spans="52:56" ht="11.25" customHeight="1" x14ac:dyDescent="0.25">
      <c r="AZ2329" s="412"/>
      <c r="BA2329" s="412"/>
      <c r="BB2329" s="412"/>
      <c r="BC2329" s="411"/>
      <c r="BD2329" s="411"/>
    </row>
    <row r="2330" spans="52:56" ht="11.25" customHeight="1" x14ac:dyDescent="0.25">
      <c r="AZ2330" s="412"/>
      <c r="BA2330" s="412"/>
      <c r="BB2330" s="412"/>
      <c r="BC2330" s="411"/>
      <c r="BD2330" s="411"/>
    </row>
    <row r="2331" spans="52:56" ht="11.25" customHeight="1" x14ac:dyDescent="0.25">
      <c r="AZ2331" s="412"/>
      <c r="BA2331" s="412"/>
      <c r="BB2331" s="412"/>
      <c r="BC2331" s="411"/>
      <c r="BD2331" s="411"/>
    </row>
    <row r="2332" spans="52:56" ht="11.25" customHeight="1" x14ac:dyDescent="0.25">
      <c r="AZ2332" s="412"/>
      <c r="BA2332" s="412"/>
      <c r="BB2332" s="412"/>
      <c r="BC2332" s="411"/>
      <c r="BD2332" s="411"/>
    </row>
    <row r="2333" spans="52:56" ht="11.25" customHeight="1" x14ac:dyDescent="0.25">
      <c r="AZ2333" s="412"/>
      <c r="BA2333" s="412"/>
      <c r="BB2333" s="412"/>
      <c r="BC2333" s="411"/>
      <c r="BD2333" s="411"/>
    </row>
    <row r="2334" spans="52:56" ht="11.25" customHeight="1" x14ac:dyDescent="0.25">
      <c r="AZ2334" s="412"/>
      <c r="BA2334" s="412"/>
      <c r="BB2334" s="412"/>
      <c r="BC2334" s="411"/>
      <c r="BD2334" s="411"/>
    </row>
    <row r="2335" spans="52:56" ht="11.25" customHeight="1" x14ac:dyDescent="0.25">
      <c r="AZ2335" s="412"/>
      <c r="BA2335" s="412"/>
      <c r="BB2335" s="412"/>
      <c r="BC2335" s="411"/>
      <c r="BD2335" s="411"/>
    </row>
    <row r="2336" spans="52:56" ht="11.25" customHeight="1" x14ac:dyDescent="0.25">
      <c r="AZ2336" s="412"/>
      <c r="BA2336" s="412"/>
      <c r="BB2336" s="412"/>
      <c r="BC2336" s="411"/>
      <c r="BD2336" s="411"/>
    </row>
    <row r="2337" spans="52:56" ht="11.25" customHeight="1" x14ac:dyDescent="0.25">
      <c r="AZ2337" s="412"/>
      <c r="BA2337" s="412"/>
      <c r="BB2337" s="412"/>
      <c r="BC2337" s="411"/>
      <c r="BD2337" s="411"/>
    </row>
    <row r="2338" spans="52:56" ht="11.25" customHeight="1" x14ac:dyDescent="0.25">
      <c r="AZ2338" s="412"/>
      <c r="BA2338" s="412"/>
      <c r="BB2338" s="412"/>
      <c r="BC2338" s="411"/>
      <c r="BD2338" s="411"/>
    </row>
    <row r="2339" spans="52:56" ht="11.25" customHeight="1" x14ac:dyDescent="0.25">
      <c r="AZ2339" s="412"/>
      <c r="BA2339" s="412"/>
      <c r="BB2339" s="412"/>
      <c r="BC2339" s="411"/>
      <c r="BD2339" s="411"/>
    </row>
    <row r="2340" spans="52:56" ht="11.25" customHeight="1" x14ac:dyDescent="0.25">
      <c r="AZ2340" s="412"/>
      <c r="BA2340" s="412"/>
      <c r="BB2340" s="412"/>
      <c r="BC2340" s="411"/>
      <c r="BD2340" s="411"/>
    </row>
    <row r="2341" spans="52:56" ht="11.25" customHeight="1" x14ac:dyDescent="0.25">
      <c r="AZ2341" s="412"/>
      <c r="BA2341" s="412"/>
      <c r="BB2341" s="412"/>
      <c r="BC2341" s="411"/>
      <c r="BD2341" s="411"/>
    </row>
    <row r="2342" spans="52:56" ht="11.25" customHeight="1" x14ac:dyDescent="0.25">
      <c r="AZ2342" s="412"/>
      <c r="BA2342" s="412"/>
      <c r="BB2342" s="412"/>
      <c r="BC2342" s="411"/>
      <c r="BD2342" s="411"/>
    </row>
    <row r="2343" spans="52:56" ht="11.25" customHeight="1" x14ac:dyDescent="0.25">
      <c r="AZ2343" s="412"/>
      <c r="BA2343" s="412"/>
      <c r="BB2343" s="412"/>
      <c r="BC2343" s="411"/>
      <c r="BD2343" s="411"/>
    </row>
    <row r="2344" spans="52:56" ht="11.25" customHeight="1" x14ac:dyDescent="0.25">
      <c r="AZ2344" s="412"/>
      <c r="BA2344" s="412"/>
      <c r="BB2344" s="412"/>
      <c r="BC2344" s="411"/>
      <c r="BD2344" s="411"/>
    </row>
    <row r="2345" spans="52:56" ht="11.25" customHeight="1" x14ac:dyDescent="0.25">
      <c r="AZ2345" s="412"/>
      <c r="BA2345" s="412"/>
      <c r="BB2345" s="412"/>
      <c r="BC2345" s="411"/>
      <c r="BD2345" s="411"/>
    </row>
    <row r="2346" spans="52:56" ht="11.25" customHeight="1" x14ac:dyDescent="0.25">
      <c r="AZ2346" s="412"/>
      <c r="BA2346" s="412"/>
      <c r="BB2346" s="412"/>
      <c r="BC2346" s="411"/>
      <c r="BD2346" s="411"/>
    </row>
    <row r="2347" spans="52:56" ht="11.25" customHeight="1" x14ac:dyDescent="0.25">
      <c r="AZ2347" s="412"/>
      <c r="BA2347" s="412"/>
      <c r="BB2347" s="412"/>
      <c r="BC2347" s="411"/>
      <c r="BD2347" s="411"/>
    </row>
    <row r="2348" spans="52:56" ht="11.25" customHeight="1" x14ac:dyDescent="0.25">
      <c r="AZ2348" s="412"/>
      <c r="BA2348" s="412"/>
      <c r="BB2348" s="412"/>
      <c r="BC2348" s="411"/>
      <c r="BD2348" s="411"/>
    </row>
    <row r="2349" spans="52:56" ht="11.25" customHeight="1" x14ac:dyDescent="0.25">
      <c r="AZ2349" s="412"/>
      <c r="BA2349" s="412"/>
      <c r="BB2349" s="412"/>
      <c r="BC2349" s="411"/>
      <c r="BD2349" s="411"/>
    </row>
    <row r="2350" spans="52:56" ht="11.25" customHeight="1" x14ac:dyDescent="0.25">
      <c r="AZ2350" s="412"/>
      <c r="BA2350" s="412"/>
      <c r="BB2350" s="412"/>
      <c r="BC2350" s="411"/>
      <c r="BD2350" s="411"/>
    </row>
    <row r="2351" spans="52:56" ht="11.25" customHeight="1" x14ac:dyDescent="0.25">
      <c r="AZ2351" s="412"/>
      <c r="BA2351" s="412"/>
      <c r="BB2351" s="412"/>
      <c r="BC2351" s="411"/>
      <c r="BD2351" s="411"/>
    </row>
    <row r="2352" spans="52:56" ht="11.25" customHeight="1" x14ac:dyDescent="0.25">
      <c r="AZ2352" s="412"/>
      <c r="BA2352" s="412"/>
      <c r="BB2352" s="412"/>
      <c r="BC2352" s="411"/>
      <c r="BD2352" s="411"/>
    </row>
    <row r="2353" spans="52:56" ht="11.25" customHeight="1" x14ac:dyDescent="0.25">
      <c r="AZ2353" s="412"/>
      <c r="BA2353" s="412"/>
      <c r="BB2353" s="412"/>
      <c r="BC2353" s="411"/>
      <c r="BD2353" s="411"/>
    </row>
    <row r="2354" spans="52:56" ht="11.25" customHeight="1" x14ac:dyDescent="0.25">
      <c r="AZ2354" s="412"/>
      <c r="BA2354" s="412"/>
      <c r="BB2354" s="412"/>
      <c r="BC2354" s="411"/>
      <c r="BD2354" s="411"/>
    </row>
    <row r="2355" spans="52:56" ht="11.25" customHeight="1" x14ac:dyDescent="0.25">
      <c r="AZ2355" s="412"/>
      <c r="BA2355" s="412"/>
      <c r="BB2355" s="412"/>
      <c r="BC2355" s="411"/>
      <c r="BD2355" s="411"/>
    </row>
    <row r="2356" spans="52:56" ht="11.25" customHeight="1" x14ac:dyDescent="0.25">
      <c r="AZ2356" s="412"/>
      <c r="BA2356" s="412"/>
      <c r="BB2356" s="412"/>
      <c r="BC2356" s="411"/>
      <c r="BD2356" s="411"/>
    </row>
    <row r="2357" spans="52:56" ht="11.25" customHeight="1" x14ac:dyDescent="0.25">
      <c r="AZ2357" s="412"/>
      <c r="BA2357" s="412"/>
      <c r="BB2357" s="412"/>
      <c r="BC2357" s="411"/>
      <c r="BD2357" s="411"/>
    </row>
    <row r="2358" spans="52:56" ht="11.25" customHeight="1" x14ac:dyDescent="0.25">
      <c r="AZ2358" s="412"/>
      <c r="BA2358" s="412"/>
      <c r="BB2358" s="412"/>
      <c r="BC2358" s="411"/>
      <c r="BD2358" s="411"/>
    </row>
    <row r="2359" spans="52:56" ht="11.25" customHeight="1" x14ac:dyDescent="0.25">
      <c r="AZ2359" s="412"/>
      <c r="BA2359" s="412"/>
      <c r="BB2359" s="412"/>
      <c r="BC2359" s="411"/>
      <c r="BD2359" s="411"/>
    </row>
    <row r="2360" spans="52:56" ht="11.25" customHeight="1" x14ac:dyDescent="0.25">
      <c r="AZ2360" s="412"/>
      <c r="BA2360" s="412"/>
      <c r="BB2360" s="412"/>
      <c r="BC2360" s="411"/>
      <c r="BD2360" s="411"/>
    </row>
    <row r="2361" spans="52:56" ht="11.25" customHeight="1" x14ac:dyDescent="0.25">
      <c r="AZ2361" s="412"/>
      <c r="BA2361" s="412"/>
      <c r="BB2361" s="412"/>
      <c r="BC2361" s="411"/>
      <c r="BD2361" s="411"/>
    </row>
    <row r="2362" spans="52:56" ht="11.25" customHeight="1" x14ac:dyDescent="0.25">
      <c r="AZ2362" s="412"/>
      <c r="BA2362" s="412"/>
      <c r="BB2362" s="412"/>
      <c r="BC2362" s="411"/>
      <c r="BD2362" s="411"/>
    </row>
    <row r="2363" spans="52:56" ht="11.25" customHeight="1" x14ac:dyDescent="0.25">
      <c r="AZ2363" s="412"/>
      <c r="BA2363" s="412"/>
      <c r="BB2363" s="412"/>
      <c r="BC2363" s="411"/>
      <c r="BD2363" s="411"/>
    </row>
    <row r="2364" spans="52:56" ht="11.25" customHeight="1" x14ac:dyDescent="0.25">
      <c r="AZ2364" s="412"/>
      <c r="BA2364" s="412"/>
      <c r="BB2364" s="412"/>
      <c r="BC2364" s="411"/>
      <c r="BD2364" s="411"/>
    </row>
    <row r="2365" spans="52:56" ht="11.25" customHeight="1" x14ac:dyDescent="0.25">
      <c r="AZ2365" s="412"/>
      <c r="BA2365" s="412"/>
      <c r="BB2365" s="412"/>
      <c r="BC2365" s="411"/>
      <c r="BD2365" s="411"/>
    </row>
    <row r="2366" spans="52:56" ht="11.25" customHeight="1" x14ac:dyDescent="0.25">
      <c r="AZ2366" s="412"/>
      <c r="BA2366" s="412"/>
      <c r="BB2366" s="412"/>
      <c r="BC2366" s="411"/>
      <c r="BD2366" s="411"/>
    </row>
    <row r="2367" spans="52:56" ht="11.25" customHeight="1" x14ac:dyDescent="0.25">
      <c r="BD2367" s="415"/>
    </row>
    <row r="2368" spans="52:56" ht="11.25" customHeight="1" x14ac:dyDescent="0.25">
      <c r="BD2368" s="415"/>
    </row>
    <row r="2369" spans="56:56" ht="11.25" customHeight="1" x14ac:dyDescent="0.25">
      <c r="BD2369" s="415"/>
    </row>
    <row r="2370" spans="56:56" ht="11.25" customHeight="1" x14ac:dyDescent="0.25">
      <c r="BD2370" s="415"/>
    </row>
    <row r="2371" spans="56:56" ht="11.25" customHeight="1" x14ac:dyDescent="0.25">
      <c r="BD2371" s="415"/>
    </row>
    <row r="2372" spans="56:56" ht="11.25" customHeight="1" x14ac:dyDescent="0.25">
      <c r="BD2372" s="415"/>
    </row>
    <row r="2373" spans="56:56" ht="11.25" customHeight="1" x14ac:dyDescent="0.25">
      <c r="BD2373" s="415"/>
    </row>
    <row r="2374" spans="56:56" ht="11.25" customHeight="1" x14ac:dyDescent="0.25">
      <c r="BD2374" s="415"/>
    </row>
    <row r="2375" spans="56:56" ht="11.25" customHeight="1" x14ac:dyDescent="0.25">
      <c r="BD2375" s="415"/>
    </row>
    <row r="2376" spans="56:56" ht="11.25" customHeight="1" x14ac:dyDescent="0.25">
      <c r="BD2376" s="415"/>
    </row>
    <row r="2377" spans="56:56" ht="11.25" customHeight="1" x14ac:dyDescent="0.25">
      <c r="BD2377" s="415"/>
    </row>
    <row r="2378" spans="56:56" ht="11.25" customHeight="1" x14ac:dyDescent="0.25">
      <c r="BD2378" s="415"/>
    </row>
    <row r="2379" spans="56:56" ht="11.25" customHeight="1" x14ac:dyDescent="0.25">
      <c r="BD2379" s="415"/>
    </row>
    <row r="2380" spans="56:56" ht="11.25" customHeight="1" x14ac:dyDescent="0.25">
      <c r="BD2380" s="415"/>
    </row>
    <row r="2381" spans="56:56" ht="11.25" customHeight="1" x14ac:dyDescent="0.25">
      <c r="BD2381" s="415"/>
    </row>
    <row r="2382" spans="56:56" ht="11.25" customHeight="1" x14ac:dyDescent="0.25">
      <c r="BD2382" s="415"/>
    </row>
    <row r="2383" spans="56:56" ht="11.25" customHeight="1" x14ac:dyDescent="0.25">
      <c r="BD2383" s="415"/>
    </row>
    <row r="2384" spans="56:56" ht="11.25" customHeight="1" x14ac:dyDescent="0.25">
      <c r="BD2384" s="415"/>
    </row>
    <row r="2385" spans="56:56" x14ac:dyDescent="0.25">
      <c r="BD2385" s="415"/>
    </row>
    <row r="2386" spans="56:56" x14ac:dyDescent="0.25">
      <c r="BD2386" s="415"/>
    </row>
    <row r="2387" spans="56:56" x14ac:dyDescent="0.25">
      <c r="BD2387" s="415"/>
    </row>
    <row r="2388" spans="56:56" x14ac:dyDescent="0.25">
      <c r="BD2388" s="415"/>
    </row>
    <row r="2389" spans="56:56" x14ac:dyDescent="0.25">
      <c r="BD2389" s="415"/>
    </row>
    <row r="2390" spans="56:56" x14ac:dyDescent="0.25">
      <c r="BD2390" s="415"/>
    </row>
    <row r="2391" spans="56:56" x14ac:dyDescent="0.25">
      <c r="BD2391" s="415"/>
    </row>
    <row r="2392" spans="56:56" x14ac:dyDescent="0.25">
      <c r="BD2392" s="415"/>
    </row>
    <row r="2393" spans="56:56" x14ac:dyDescent="0.25">
      <c r="BD2393" s="415"/>
    </row>
    <row r="2394" spans="56:56" x14ac:dyDescent="0.25">
      <c r="BD2394" s="415"/>
    </row>
    <row r="2395" spans="56:56" x14ac:dyDescent="0.25">
      <c r="BD2395" s="415"/>
    </row>
    <row r="2396" spans="56:56" x14ac:dyDescent="0.25">
      <c r="BD2396" s="415"/>
    </row>
    <row r="2397" spans="56:56" x14ac:dyDescent="0.25">
      <c r="BD2397" s="415"/>
    </row>
    <row r="2398" spans="56:56" x14ac:dyDescent="0.25">
      <c r="BD2398" s="415"/>
    </row>
    <row r="2399" spans="56:56" x14ac:dyDescent="0.25">
      <c r="BD2399" s="415"/>
    </row>
    <row r="2400" spans="56:56" x14ac:dyDescent="0.25">
      <c r="BD2400" s="415"/>
    </row>
    <row r="2401" spans="56:56" x14ac:dyDescent="0.25">
      <c r="BD2401" s="415"/>
    </row>
    <row r="2402" spans="56:56" x14ac:dyDescent="0.25">
      <c r="BD2402" s="415"/>
    </row>
    <row r="2403" spans="56:56" x14ac:dyDescent="0.25">
      <c r="BD2403" s="415"/>
    </row>
    <row r="2404" spans="56:56" x14ac:dyDescent="0.25">
      <c r="BD2404" s="415"/>
    </row>
    <row r="2405" spans="56:56" x14ac:dyDescent="0.25">
      <c r="BD2405" s="415"/>
    </row>
    <row r="2406" spans="56:56" x14ac:dyDescent="0.25">
      <c r="BD2406" s="415"/>
    </row>
    <row r="2407" spans="56:56" x14ac:dyDescent="0.25">
      <c r="BD2407" s="415"/>
    </row>
    <row r="2408" spans="56:56" x14ac:dyDescent="0.25">
      <c r="BD2408" s="415"/>
    </row>
    <row r="2409" spans="56:56" x14ac:dyDescent="0.25">
      <c r="BD2409" s="415"/>
    </row>
    <row r="2410" spans="56:56" x14ac:dyDescent="0.25">
      <c r="BD2410" s="415"/>
    </row>
    <row r="2411" spans="56:56" x14ac:dyDescent="0.25">
      <c r="BD2411" s="415"/>
    </row>
    <row r="2412" spans="56:56" x14ac:dyDescent="0.25">
      <c r="BD2412" s="415"/>
    </row>
    <row r="2413" spans="56:56" x14ac:dyDescent="0.25">
      <c r="BD2413" s="415"/>
    </row>
    <row r="2414" spans="56:56" x14ac:dyDescent="0.25">
      <c r="BD2414" s="415"/>
    </row>
    <row r="2415" spans="56:56" x14ac:dyDescent="0.25">
      <c r="BD2415" s="415"/>
    </row>
    <row r="2416" spans="56:56" x14ac:dyDescent="0.25">
      <c r="BD2416" s="415"/>
    </row>
    <row r="2417" spans="56:56" x14ac:dyDescent="0.25">
      <c r="BD2417" s="415"/>
    </row>
    <row r="2418" spans="56:56" x14ac:dyDescent="0.25">
      <c r="BD2418" s="415"/>
    </row>
    <row r="2419" spans="56:56" x14ac:dyDescent="0.25">
      <c r="BD2419" s="415"/>
    </row>
    <row r="2420" spans="56:56" x14ac:dyDescent="0.25">
      <c r="BD2420" s="415"/>
    </row>
    <row r="2421" spans="56:56" x14ac:dyDescent="0.25">
      <c r="BD2421" s="415"/>
    </row>
    <row r="2422" spans="56:56" x14ac:dyDescent="0.25">
      <c r="BD2422" s="415"/>
    </row>
    <row r="2423" spans="56:56" x14ac:dyDescent="0.25">
      <c r="BD2423" s="415"/>
    </row>
    <row r="2424" spans="56:56" x14ac:dyDescent="0.25">
      <c r="BD2424" s="415"/>
    </row>
    <row r="2425" spans="56:56" x14ac:dyDescent="0.25">
      <c r="BD2425" s="415"/>
    </row>
    <row r="2426" spans="56:56" x14ac:dyDescent="0.25">
      <c r="BD2426" s="415"/>
    </row>
    <row r="2427" spans="56:56" x14ac:dyDescent="0.25">
      <c r="BD2427" s="415"/>
    </row>
    <row r="2428" spans="56:56" x14ac:dyDescent="0.25">
      <c r="BD2428" s="415"/>
    </row>
    <row r="2429" spans="56:56" x14ac:dyDescent="0.25">
      <c r="BD2429" s="415"/>
    </row>
    <row r="2430" spans="56:56" x14ac:dyDescent="0.25">
      <c r="BD2430" s="415"/>
    </row>
    <row r="2431" spans="56:56" x14ac:dyDescent="0.25">
      <c r="BD2431" s="415"/>
    </row>
    <row r="2432" spans="56:56" x14ac:dyDescent="0.25">
      <c r="BD2432" s="415"/>
    </row>
    <row r="2433" spans="56:56" x14ac:dyDescent="0.25">
      <c r="BD2433" s="415"/>
    </row>
    <row r="2434" spans="56:56" x14ac:dyDescent="0.25">
      <c r="BD2434" s="415"/>
    </row>
    <row r="2435" spans="56:56" x14ac:dyDescent="0.25">
      <c r="BD2435" s="415"/>
    </row>
    <row r="2436" spans="56:56" x14ac:dyDescent="0.25">
      <c r="BD2436" s="415"/>
    </row>
    <row r="2437" spans="56:56" x14ac:dyDescent="0.25">
      <c r="BD2437" s="415"/>
    </row>
    <row r="2438" spans="56:56" x14ac:dyDescent="0.25">
      <c r="BD2438" s="415"/>
    </row>
    <row r="2439" spans="56:56" x14ac:dyDescent="0.25">
      <c r="BD2439" s="415"/>
    </row>
    <row r="2440" spans="56:56" x14ac:dyDescent="0.25">
      <c r="BD2440" s="415"/>
    </row>
    <row r="2441" spans="56:56" x14ac:dyDescent="0.25">
      <c r="BD2441" s="415"/>
    </row>
    <row r="2442" spans="56:56" x14ac:dyDescent="0.25">
      <c r="BD2442" s="415"/>
    </row>
    <row r="2443" spans="56:56" x14ac:dyDescent="0.25">
      <c r="BD2443" s="415"/>
    </row>
    <row r="2444" spans="56:56" x14ac:dyDescent="0.25">
      <c r="BD2444" s="415"/>
    </row>
    <row r="2445" spans="56:56" x14ac:dyDescent="0.25">
      <c r="BD2445" s="415"/>
    </row>
    <row r="2446" spans="56:56" x14ac:dyDescent="0.25">
      <c r="BD2446" s="415"/>
    </row>
    <row r="2447" spans="56:56" x14ac:dyDescent="0.25">
      <c r="BD2447" s="415"/>
    </row>
    <row r="2448" spans="56:56" x14ac:dyDescent="0.25">
      <c r="BD2448" s="415"/>
    </row>
    <row r="2449" spans="56:56" x14ac:dyDescent="0.25">
      <c r="BD2449" s="415"/>
    </row>
    <row r="2450" spans="56:56" x14ac:dyDescent="0.25">
      <c r="BD2450" s="415"/>
    </row>
    <row r="2451" spans="56:56" x14ac:dyDescent="0.25">
      <c r="BD2451" s="415"/>
    </row>
    <row r="2452" spans="56:56" x14ac:dyDescent="0.25">
      <c r="BD2452" s="415"/>
    </row>
    <row r="2453" spans="56:56" x14ac:dyDescent="0.25">
      <c r="BD2453" s="415"/>
    </row>
    <row r="2454" spans="56:56" x14ac:dyDescent="0.25">
      <c r="BD2454" s="415"/>
    </row>
    <row r="2455" spans="56:56" x14ac:dyDescent="0.25">
      <c r="BD2455" s="415"/>
    </row>
    <row r="2456" spans="56:56" x14ac:dyDescent="0.25">
      <c r="BD2456" s="415"/>
    </row>
    <row r="2457" spans="56:56" x14ac:dyDescent="0.25">
      <c r="BD2457" s="415"/>
    </row>
    <row r="2458" spans="56:56" x14ac:dyDescent="0.25">
      <c r="BD2458" s="415"/>
    </row>
    <row r="2459" spans="56:56" x14ac:dyDescent="0.25">
      <c r="BD2459" s="415"/>
    </row>
    <row r="2460" spans="56:56" x14ac:dyDescent="0.25">
      <c r="BD2460" s="415"/>
    </row>
    <row r="2461" spans="56:56" x14ac:dyDescent="0.25">
      <c r="BD2461" s="415"/>
    </row>
    <row r="2462" spans="56:56" x14ac:dyDescent="0.25">
      <c r="BD2462" s="415"/>
    </row>
    <row r="2463" spans="56:56" x14ac:dyDescent="0.25">
      <c r="BD2463" s="415"/>
    </row>
    <row r="2464" spans="56:56" x14ac:dyDescent="0.25">
      <c r="BD2464" s="415"/>
    </row>
    <row r="2465" spans="56:56" x14ac:dyDescent="0.25">
      <c r="BD2465" s="415"/>
    </row>
    <row r="2466" spans="56:56" x14ac:dyDescent="0.25">
      <c r="BD2466" s="415"/>
    </row>
    <row r="2467" spans="56:56" x14ac:dyDescent="0.25">
      <c r="BD2467" s="415"/>
    </row>
    <row r="2468" spans="56:56" x14ac:dyDescent="0.25">
      <c r="BD2468" s="415"/>
    </row>
    <row r="2469" spans="56:56" x14ac:dyDescent="0.25">
      <c r="BD2469" s="415"/>
    </row>
    <row r="2470" spans="56:56" x14ac:dyDescent="0.25">
      <c r="BD2470" s="415"/>
    </row>
    <row r="2471" spans="56:56" x14ac:dyDescent="0.25">
      <c r="BD2471" s="415"/>
    </row>
    <row r="2472" spans="56:56" x14ac:dyDescent="0.25">
      <c r="BD2472" s="415"/>
    </row>
    <row r="2473" spans="56:56" x14ac:dyDescent="0.25">
      <c r="BD2473" s="415"/>
    </row>
    <row r="2474" spans="56:56" x14ac:dyDescent="0.25">
      <c r="BD2474" s="415"/>
    </row>
    <row r="2475" spans="56:56" x14ac:dyDescent="0.25">
      <c r="BD2475" s="415"/>
    </row>
    <row r="2476" spans="56:56" x14ac:dyDescent="0.25">
      <c r="BD2476" s="415"/>
    </row>
    <row r="2477" spans="56:56" x14ac:dyDescent="0.25">
      <c r="BD2477" s="415"/>
    </row>
    <row r="2478" spans="56:56" x14ac:dyDescent="0.25">
      <c r="BD2478" s="415"/>
    </row>
    <row r="2479" spans="56:56" x14ac:dyDescent="0.25">
      <c r="BD2479" s="415"/>
    </row>
    <row r="2480" spans="56:56" x14ac:dyDescent="0.25">
      <c r="BD2480" s="415"/>
    </row>
    <row r="2481" spans="56:56" x14ac:dyDescent="0.25">
      <c r="BD2481" s="415"/>
    </row>
    <row r="2482" spans="56:56" x14ac:dyDescent="0.25">
      <c r="BD2482" s="415"/>
    </row>
    <row r="2483" spans="56:56" x14ac:dyDescent="0.25">
      <c r="BD2483" s="415"/>
    </row>
    <row r="2484" spans="56:56" x14ac:dyDescent="0.25">
      <c r="BD2484" s="415"/>
    </row>
    <row r="2485" spans="56:56" x14ac:dyDescent="0.25">
      <c r="BD2485" s="415"/>
    </row>
    <row r="2486" spans="56:56" x14ac:dyDescent="0.25">
      <c r="BD2486" s="415"/>
    </row>
    <row r="2487" spans="56:56" x14ac:dyDescent="0.25">
      <c r="BD2487" s="415"/>
    </row>
    <row r="2488" spans="56:56" x14ac:dyDescent="0.25">
      <c r="BD2488" s="415"/>
    </row>
    <row r="2489" spans="56:56" x14ac:dyDescent="0.25">
      <c r="BD2489" s="415"/>
    </row>
    <row r="2490" spans="56:56" x14ac:dyDescent="0.25">
      <c r="BD2490" s="415"/>
    </row>
    <row r="2491" spans="56:56" x14ac:dyDescent="0.25">
      <c r="BD2491" s="415"/>
    </row>
    <row r="2492" spans="56:56" x14ac:dyDescent="0.25">
      <c r="BD2492" s="415"/>
    </row>
    <row r="2493" spans="56:56" x14ac:dyDescent="0.25">
      <c r="BD2493" s="415"/>
    </row>
    <row r="2494" spans="56:56" x14ac:dyDescent="0.25">
      <c r="BD2494" s="415"/>
    </row>
    <row r="2495" spans="56:56" x14ac:dyDescent="0.25">
      <c r="BD2495" s="415"/>
    </row>
    <row r="2496" spans="56:56" x14ac:dyDescent="0.25">
      <c r="BD2496" s="415"/>
    </row>
    <row r="2497" spans="56:56" x14ac:dyDescent="0.25">
      <c r="BD2497" s="415"/>
    </row>
    <row r="2498" spans="56:56" x14ac:dyDescent="0.25">
      <c r="BD2498" s="415"/>
    </row>
    <row r="2499" spans="56:56" x14ac:dyDescent="0.25">
      <c r="BD2499" s="415"/>
    </row>
    <row r="2500" spans="56:56" x14ac:dyDescent="0.25">
      <c r="BD2500" s="415"/>
    </row>
    <row r="2501" spans="56:56" x14ac:dyDescent="0.25">
      <c r="BD2501" s="415"/>
    </row>
    <row r="2502" spans="56:56" x14ac:dyDescent="0.25">
      <c r="BD2502" s="415"/>
    </row>
    <row r="2503" spans="56:56" x14ac:dyDescent="0.25">
      <c r="BD2503" s="415"/>
    </row>
    <row r="2504" spans="56:56" x14ac:dyDescent="0.25">
      <c r="BD2504" s="415"/>
    </row>
    <row r="2505" spans="56:56" x14ac:dyDescent="0.25">
      <c r="BD2505" s="415"/>
    </row>
    <row r="2506" spans="56:56" x14ac:dyDescent="0.25">
      <c r="BD2506" s="415"/>
    </row>
    <row r="2507" spans="56:56" x14ac:dyDescent="0.25">
      <c r="BD2507" s="415"/>
    </row>
    <row r="2508" spans="56:56" x14ac:dyDescent="0.25">
      <c r="BD2508" s="415"/>
    </row>
    <row r="2509" spans="56:56" x14ac:dyDescent="0.25">
      <c r="BD2509" s="415"/>
    </row>
    <row r="2510" spans="56:56" x14ac:dyDescent="0.25">
      <c r="BD2510" s="415"/>
    </row>
    <row r="2511" spans="56:56" x14ac:dyDescent="0.25">
      <c r="BD2511" s="415"/>
    </row>
    <row r="2512" spans="56:56" x14ac:dyDescent="0.25">
      <c r="BD2512" s="415"/>
    </row>
    <row r="2513" spans="56:56" x14ac:dyDescent="0.25">
      <c r="BD2513" s="415"/>
    </row>
    <row r="2514" spans="56:56" x14ac:dyDescent="0.25">
      <c r="BD2514" s="415"/>
    </row>
    <row r="2515" spans="56:56" x14ac:dyDescent="0.25">
      <c r="BD2515" s="415"/>
    </row>
    <row r="2516" spans="56:56" x14ac:dyDescent="0.25">
      <c r="BD2516" s="415"/>
    </row>
    <row r="2517" spans="56:56" x14ac:dyDescent="0.25">
      <c r="BD2517" s="415"/>
    </row>
    <row r="2518" spans="56:56" x14ac:dyDescent="0.25">
      <c r="BD2518" s="415"/>
    </row>
    <row r="2519" spans="56:56" x14ac:dyDescent="0.25">
      <c r="BD2519" s="415"/>
    </row>
    <row r="2520" spans="56:56" x14ac:dyDescent="0.25">
      <c r="BD2520" s="415"/>
    </row>
    <row r="2521" spans="56:56" x14ac:dyDescent="0.25">
      <c r="BD2521" s="415"/>
    </row>
    <row r="2522" spans="56:56" x14ac:dyDescent="0.25">
      <c r="BD2522" s="415"/>
    </row>
    <row r="2523" spans="56:56" x14ac:dyDescent="0.25">
      <c r="BD2523" s="415"/>
    </row>
    <row r="2524" spans="56:56" x14ac:dyDescent="0.25">
      <c r="BD2524" s="415"/>
    </row>
    <row r="2525" spans="56:56" x14ac:dyDescent="0.25">
      <c r="BD2525" s="415"/>
    </row>
    <row r="2526" spans="56:56" x14ac:dyDescent="0.25">
      <c r="BD2526" s="415"/>
    </row>
    <row r="2527" spans="56:56" x14ac:dyDescent="0.25">
      <c r="BD2527" s="415"/>
    </row>
    <row r="2528" spans="56:56" x14ac:dyDescent="0.25">
      <c r="BD2528" s="415"/>
    </row>
    <row r="2529" spans="56:56" x14ac:dyDescent="0.25">
      <c r="BD2529" s="415"/>
    </row>
    <row r="2530" spans="56:56" x14ac:dyDescent="0.25">
      <c r="BD2530" s="415"/>
    </row>
    <row r="2531" spans="56:56" x14ac:dyDescent="0.25">
      <c r="BD2531" s="415"/>
    </row>
    <row r="2532" spans="56:56" x14ac:dyDescent="0.25">
      <c r="BD2532" s="415"/>
    </row>
    <row r="2533" spans="56:56" x14ac:dyDescent="0.25">
      <c r="BD2533" s="415"/>
    </row>
    <row r="2534" spans="56:56" x14ac:dyDescent="0.25">
      <c r="BD2534" s="415"/>
    </row>
    <row r="2535" spans="56:56" x14ac:dyDescent="0.25">
      <c r="BD2535" s="415"/>
    </row>
    <row r="2536" spans="56:56" x14ac:dyDescent="0.25">
      <c r="BD2536" s="415"/>
    </row>
    <row r="2537" spans="56:56" x14ac:dyDescent="0.25">
      <c r="BD2537" s="415"/>
    </row>
    <row r="2538" spans="56:56" x14ac:dyDescent="0.25">
      <c r="BD2538" s="415"/>
    </row>
    <row r="2539" spans="56:56" x14ac:dyDescent="0.25">
      <c r="BD2539" s="415"/>
    </row>
    <row r="2540" spans="56:56" x14ac:dyDescent="0.25">
      <c r="BD2540" s="415"/>
    </row>
    <row r="2541" spans="56:56" x14ac:dyDescent="0.25">
      <c r="BD2541" s="415"/>
    </row>
    <row r="2542" spans="56:56" x14ac:dyDescent="0.25">
      <c r="BD2542" s="415"/>
    </row>
    <row r="2543" spans="56:56" x14ac:dyDescent="0.25">
      <c r="BD2543" s="415"/>
    </row>
    <row r="2544" spans="56:56" x14ac:dyDescent="0.25">
      <c r="BD2544" s="415"/>
    </row>
    <row r="2545" spans="56:56" x14ac:dyDescent="0.25">
      <c r="BD2545" s="415"/>
    </row>
    <row r="2546" spans="56:56" x14ac:dyDescent="0.25">
      <c r="BD2546" s="415"/>
    </row>
    <row r="2547" spans="56:56" x14ac:dyDescent="0.25">
      <c r="BD2547" s="415"/>
    </row>
    <row r="2548" spans="56:56" x14ac:dyDescent="0.25">
      <c r="BD2548" s="415"/>
    </row>
    <row r="2549" spans="56:56" x14ac:dyDescent="0.25">
      <c r="BD2549" s="415"/>
    </row>
    <row r="2550" spans="56:56" x14ac:dyDescent="0.25">
      <c r="BD2550" s="415"/>
    </row>
    <row r="2551" spans="56:56" x14ac:dyDescent="0.25">
      <c r="BD2551" s="415"/>
    </row>
    <row r="2552" spans="56:56" x14ac:dyDescent="0.25">
      <c r="BD2552" s="415"/>
    </row>
    <row r="2553" spans="56:56" x14ac:dyDescent="0.25">
      <c r="BD2553" s="415"/>
    </row>
    <row r="2554" spans="56:56" x14ac:dyDescent="0.25">
      <c r="BD2554" s="415"/>
    </row>
    <row r="2555" spans="56:56" x14ac:dyDescent="0.25">
      <c r="BD2555" s="415"/>
    </row>
    <row r="2556" spans="56:56" x14ac:dyDescent="0.25">
      <c r="BD2556" s="415"/>
    </row>
    <row r="2557" spans="56:56" x14ac:dyDescent="0.25">
      <c r="BD2557" s="415"/>
    </row>
    <row r="2558" spans="56:56" x14ac:dyDescent="0.25">
      <c r="BD2558" s="415"/>
    </row>
    <row r="2559" spans="56:56" x14ac:dyDescent="0.25">
      <c r="BD2559" s="415"/>
    </row>
    <row r="2560" spans="56:56" x14ac:dyDescent="0.25">
      <c r="BD2560" s="415"/>
    </row>
    <row r="2561" spans="56:56" x14ac:dyDescent="0.25">
      <c r="BD2561" s="415"/>
    </row>
    <row r="2562" spans="56:56" x14ac:dyDescent="0.25">
      <c r="BD2562" s="415"/>
    </row>
    <row r="2563" spans="56:56" x14ac:dyDescent="0.25">
      <c r="BD2563" s="415"/>
    </row>
    <row r="2564" spans="56:56" x14ac:dyDescent="0.25">
      <c r="BD2564" s="415"/>
    </row>
    <row r="2565" spans="56:56" x14ac:dyDescent="0.25">
      <c r="BD2565" s="415"/>
    </row>
    <row r="2566" spans="56:56" x14ac:dyDescent="0.25">
      <c r="BD2566" s="415"/>
    </row>
    <row r="2567" spans="56:56" x14ac:dyDescent="0.25">
      <c r="BD2567" s="415"/>
    </row>
    <row r="2568" spans="56:56" x14ac:dyDescent="0.25">
      <c r="BD2568" s="415"/>
    </row>
    <row r="2569" spans="56:56" x14ac:dyDescent="0.25">
      <c r="BD2569" s="415"/>
    </row>
    <row r="2570" spans="56:56" x14ac:dyDescent="0.25">
      <c r="BD2570" s="415"/>
    </row>
    <row r="2571" spans="56:56" x14ac:dyDescent="0.25">
      <c r="BD2571" s="415"/>
    </row>
    <row r="2572" spans="56:56" x14ac:dyDescent="0.25">
      <c r="BD2572" s="415"/>
    </row>
    <row r="2573" spans="56:56" x14ac:dyDescent="0.25">
      <c r="BD2573" s="415"/>
    </row>
    <row r="2574" spans="56:56" x14ac:dyDescent="0.25">
      <c r="BD2574" s="415"/>
    </row>
    <row r="2575" spans="56:56" x14ac:dyDescent="0.25">
      <c r="BD2575" s="415"/>
    </row>
    <row r="2576" spans="56:56" x14ac:dyDescent="0.25">
      <c r="BD2576" s="415"/>
    </row>
    <row r="2577" spans="56:56" x14ac:dyDescent="0.25">
      <c r="BD2577" s="415"/>
    </row>
    <row r="2578" spans="56:56" x14ac:dyDescent="0.25">
      <c r="BD2578" s="415"/>
    </row>
    <row r="2579" spans="56:56" x14ac:dyDescent="0.25">
      <c r="BD2579" s="415"/>
    </row>
    <row r="2580" spans="56:56" x14ac:dyDescent="0.25">
      <c r="BD2580" s="415"/>
    </row>
    <row r="2581" spans="56:56" x14ac:dyDescent="0.25">
      <c r="BD2581" s="415"/>
    </row>
    <row r="2582" spans="56:56" x14ac:dyDescent="0.25">
      <c r="BD2582" s="415"/>
    </row>
    <row r="2583" spans="56:56" x14ac:dyDescent="0.25">
      <c r="BD2583" s="415"/>
    </row>
    <row r="2584" spans="56:56" x14ac:dyDescent="0.25">
      <c r="BD2584" s="415"/>
    </row>
    <row r="2585" spans="56:56" x14ac:dyDescent="0.25">
      <c r="BD2585" s="415"/>
    </row>
    <row r="2586" spans="56:56" x14ac:dyDescent="0.25">
      <c r="BD2586" s="415"/>
    </row>
    <row r="2587" spans="56:56" x14ac:dyDescent="0.25">
      <c r="BD2587" s="415"/>
    </row>
    <row r="2588" spans="56:56" x14ac:dyDescent="0.25">
      <c r="BD2588" s="415"/>
    </row>
    <row r="2589" spans="56:56" x14ac:dyDescent="0.25">
      <c r="BD2589" s="415"/>
    </row>
    <row r="2590" spans="56:56" x14ac:dyDescent="0.25">
      <c r="BD2590" s="415"/>
    </row>
    <row r="2591" spans="56:56" x14ac:dyDescent="0.25">
      <c r="BD2591" s="415"/>
    </row>
    <row r="2592" spans="56:56" x14ac:dyDescent="0.25">
      <c r="BD2592" s="415"/>
    </row>
    <row r="2593" spans="56:56" x14ac:dyDescent="0.25">
      <c r="BD2593" s="415"/>
    </row>
    <row r="2594" spans="56:56" x14ac:dyDescent="0.25">
      <c r="BD2594" s="415"/>
    </row>
    <row r="2595" spans="56:56" x14ac:dyDescent="0.25">
      <c r="BD2595" s="415"/>
    </row>
    <row r="2596" spans="56:56" x14ac:dyDescent="0.25">
      <c r="BD2596" s="415"/>
    </row>
    <row r="2597" spans="56:56" x14ac:dyDescent="0.25">
      <c r="BD2597" s="415"/>
    </row>
    <row r="2598" spans="56:56" x14ac:dyDescent="0.25">
      <c r="BD2598" s="415"/>
    </row>
    <row r="2599" spans="56:56" x14ac:dyDescent="0.25">
      <c r="BD2599" s="415"/>
    </row>
    <row r="2600" spans="56:56" x14ac:dyDescent="0.25">
      <c r="BD2600" s="415"/>
    </row>
    <row r="2601" spans="56:56" x14ac:dyDescent="0.25">
      <c r="BD2601" s="415"/>
    </row>
    <row r="2602" spans="56:56" x14ac:dyDescent="0.25">
      <c r="BD2602" s="415"/>
    </row>
    <row r="2603" spans="56:56" x14ac:dyDescent="0.25">
      <c r="BD2603" s="415"/>
    </row>
    <row r="2604" spans="56:56" x14ac:dyDescent="0.25">
      <c r="BD2604" s="415"/>
    </row>
    <row r="2605" spans="56:56" x14ac:dyDescent="0.25">
      <c r="BD2605" s="415"/>
    </row>
    <row r="2606" spans="56:56" x14ac:dyDescent="0.25">
      <c r="BD2606" s="415"/>
    </row>
    <row r="2607" spans="56:56" x14ac:dyDescent="0.25">
      <c r="BD2607" s="415"/>
    </row>
    <row r="2608" spans="56:56" x14ac:dyDescent="0.25">
      <c r="BD2608" s="415"/>
    </row>
    <row r="2609" spans="56:56" x14ac:dyDescent="0.25">
      <c r="BD2609" s="415"/>
    </row>
    <row r="2610" spans="56:56" x14ac:dyDescent="0.25">
      <c r="BD2610" s="415"/>
    </row>
    <row r="2611" spans="56:56" x14ac:dyDescent="0.25">
      <c r="BD2611" s="415"/>
    </row>
    <row r="2612" spans="56:56" x14ac:dyDescent="0.25">
      <c r="BD2612" s="415"/>
    </row>
    <row r="2613" spans="56:56" x14ac:dyDescent="0.25">
      <c r="BD2613" s="415"/>
    </row>
    <row r="2614" spans="56:56" x14ac:dyDescent="0.25">
      <c r="BD2614" s="415"/>
    </row>
    <row r="2615" spans="56:56" x14ac:dyDescent="0.25">
      <c r="BD2615" s="415"/>
    </row>
    <row r="2616" spans="56:56" x14ac:dyDescent="0.25">
      <c r="BD2616" s="415"/>
    </row>
    <row r="2617" spans="56:56" x14ac:dyDescent="0.25">
      <c r="BD2617" s="415"/>
    </row>
    <row r="2618" spans="56:56" x14ac:dyDescent="0.25">
      <c r="BD2618" s="415"/>
    </row>
    <row r="2619" spans="56:56" x14ac:dyDescent="0.25">
      <c r="BD2619" s="415"/>
    </row>
    <row r="2620" spans="56:56" x14ac:dyDescent="0.25">
      <c r="BD2620" s="415"/>
    </row>
    <row r="2621" spans="56:56" x14ac:dyDescent="0.25">
      <c r="BD2621" s="415"/>
    </row>
    <row r="2622" spans="56:56" x14ac:dyDescent="0.25">
      <c r="BD2622" s="415"/>
    </row>
    <row r="2623" spans="56:56" x14ac:dyDescent="0.25">
      <c r="BD2623" s="415"/>
    </row>
    <row r="2624" spans="56:56" x14ac:dyDescent="0.25">
      <c r="BD2624" s="415"/>
    </row>
    <row r="2625" spans="56:56" x14ac:dyDescent="0.25">
      <c r="BD2625" s="415"/>
    </row>
    <row r="2626" spans="56:56" x14ac:dyDescent="0.25">
      <c r="BD2626" s="415"/>
    </row>
    <row r="2627" spans="56:56" x14ac:dyDescent="0.25">
      <c r="BD2627" s="415"/>
    </row>
    <row r="2628" spans="56:56" x14ac:dyDescent="0.25">
      <c r="BD2628" s="415"/>
    </row>
    <row r="2629" spans="56:56" x14ac:dyDescent="0.25">
      <c r="BD2629" s="415"/>
    </row>
    <row r="2630" spans="56:56" x14ac:dyDescent="0.25">
      <c r="BD2630" s="415"/>
    </row>
    <row r="2631" spans="56:56" x14ac:dyDescent="0.25">
      <c r="BD2631" s="415"/>
    </row>
    <row r="2632" spans="56:56" x14ac:dyDescent="0.25">
      <c r="BD2632" s="415"/>
    </row>
    <row r="2633" spans="56:56" x14ac:dyDescent="0.25">
      <c r="BD2633" s="415"/>
    </row>
    <row r="2634" spans="56:56" x14ac:dyDescent="0.25">
      <c r="BD2634" s="415"/>
    </row>
    <row r="2635" spans="56:56" x14ac:dyDescent="0.25">
      <c r="BD2635" s="415"/>
    </row>
    <row r="2636" spans="56:56" x14ac:dyDescent="0.25">
      <c r="BD2636" s="415"/>
    </row>
    <row r="2637" spans="56:56" x14ac:dyDescent="0.25">
      <c r="BD2637" s="415"/>
    </row>
    <row r="2638" spans="56:56" x14ac:dyDescent="0.25">
      <c r="BD2638" s="415"/>
    </row>
    <row r="2639" spans="56:56" x14ac:dyDescent="0.25">
      <c r="BD2639" s="415"/>
    </row>
    <row r="2640" spans="56:56" x14ac:dyDescent="0.25">
      <c r="BD2640" s="415"/>
    </row>
    <row r="2641" spans="56:56" x14ac:dyDescent="0.25">
      <c r="BD2641" s="415"/>
    </row>
    <row r="2642" spans="56:56" x14ac:dyDescent="0.25">
      <c r="BD2642" s="415"/>
    </row>
    <row r="2643" spans="56:56" x14ac:dyDescent="0.25">
      <c r="BD2643" s="415"/>
    </row>
    <row r="2644" spans="56:56" x14ac:dyDescent="0.25">
      <c r="BD2644" s="415"/>
    </row>
    <row r="2645" spans="56:56" x14ac:dyDescent="0.25">
      <c r="BD2645" s="415"/>
    </row>
    <row r="2646" spans="56:56" x14ac:dyDescent="0.25">
      <c r="BD2646" s="415"/>
    </row>
    <row r="2647" spans="56:56" x14ac:dyDescent="0.25">
      <c r="BD2647" s="415"/>
    </row>
    <row r="2648" spans="56:56" x14ac:dyDescent="0.25">
      <c r="BD2648" s="415"/>
    </row>
    <row r="2649" spans="56:56" x14ac:dyDescent="0.25">
      <c r="BD2649" s="415"/>
    </row>
    <row r="2650" spans="56:56" x14ac:dyDescent="0.25">
      <c r="BD2650" s="415"/>
    </row>
    <row r="2651" spans="56:56" x14ac:dyDescent="0.25">
      <c r="BD2651" s="415"/>
    </row>
    <row r="2652" spans="56:56" x14ac:dyDescent="0.25">
      <c r="BD2652" s="415"/>
    </row>
    <row r="2653" spans="56:56" x14ac:dyDescent="0.25">
      <c r="BD2653" s="415"/>
    </row>
    <row r="2654" spans="56:56" x14ac:dyDescent="0.25">
      <c r="BD2654" s="415"/>
    </row>
    <row r="2655" spans="56:56" x14ac:dyDescent="0.25">
      <c r="BD2655" s="415"/>
    </row>
    <row r="2656" spans="56:56" x14ac:dyDescent="0.25">
      <c r="BD2656" s="415"/>
    </row>
    <row r="2657" spans="56:56" x14ac:dyDescent="0.25">
      <c r="BD2657" s="415"/>
    </row>
    <row r="2658" spans="56:56" x14ac:dyDescent="0.25">
      <c r="BD2658" s="415"/>
    </row>
    <row r="2659" spans="56:56" x14ac:dyDescent="0.25">
      <c r="BD2659" s="415"/>
    </row>
    <row r="2660" spans="56:56" x14ac:dyDescent="0.25">
      <c r="BD2660" s="415"/>
    </row>
    <row r="2661" spans="56:56" x14ac:dyDescent="0.25">
      <c r="BD2661" s="415"/>
    </row>
    <row r="2662" spans="56:56" x14ac:dyDescent="0.25">
      <c r="BD2662" s="415"/>
    </row>
    <row r="2663" spans="56:56" x14ac:dyDescent="0.25">
      <c r="BD2663" s="415"/>
    </row>
    <row r="2664" spans="56:56" x14ac:dyDescent="0.25">
      <c r="BD2664" s="415"/>
    </row>
    <row r="2665" spans="56:56" x14ac:dyDescent="0.25">
      <c r="BD2665" s="415"/>
    </row>
    <row r="2666" spans="56:56" x14ac:dyDescent="0.25">
      <c r="BD2666" s="415"/>
    </row>
    <row r="2667" spans="56:56" x14ac:dyDescent="0.25">
      <c r="BD2667" s="415"/>
    </row>
    <row r="2668" spans="56:56" x14ac:dyDescent="0.25">
      <c r="BD2668" s="415"/>
    </row>
    <row r="2669" spans="56:56" x14ac:dyDescent="0.25">
      <c r="BD2669" s="415"/>
    </row>
    <row r="2670" spans="56:56" x14ac:dyDescent="0.25">
      <c r="BD2670" s="415"/>
    </row>
    <row r="2671" spans="56:56" x14ac:dyDescent="0.25">
      <c r="BD2671" s="415"/>
    </row>
    <row r="2672" spans="56:56" x14ac:dyDescent="0.25">
      <c r="BD2672" s="415"/>
    </row>
    <row r="2673" spans="56:56" x14ac:dyDescent="0.25">
      <c r="BD2673" s="415"/>
    </row>
    <row r="2674" spans="56:56" x14ac:dyDescent="0.25">
      <c r="BD2674" s="415"/>
    </row>
    <row r="2675" spans="56:56" x14ac:dyDescent="0.25">
      <c r="BD2675" s="415"/>
    </row>
    <row r="2676" spans="56:56" x14ac:dyDescent="0.25">
      <c r="BD2676" s="415"/>
    </row>
    <row r="2677" spans="56:56" x14ac:dyDescent="0.25">
      <c r="BD2677" s="415"/>
    </row>
    <row r="2678" spans="56:56" x14ac:dyDescent="0.25">
      <c r="BD2678" s="415"/>
    </row>
    <row r="2679" spans="56:56" x14ac:dyDescent="0.25">
      <c r="BD2679" s="415"/>
    </row>
    <row r="2680" spans="56:56" x14ac:dyDescent="0.25">
      <c r="BD2680" s="415"/>
    </row>
    <row r="2681" spans="56:56" x14ac:dyDescent="0.25">
      <c r="BD2681" s="415"/>
    </row>
    <row r="2682" spans="56:56" x14ac:dyDescent="0.25">
      <c r="BD2682" s="415"/>
    </row>
    <row r="2683" spans="56:56" x14ac:dyDescent="0.25">
      <c r="BD2683" s="415"/>
    </row>
    <row r="2684" spans="56:56" x14ac:dyDescent="0.25">
      <c r="BD2684" s="415"/>
    </row>
    <row r="2685" spans="56:56" x14ac:dyDescent="0.25">
      <c r="BD2685" s="415"/>
    </row>
    <row r="2686" spans="56:56" x14ac:dyDescent="0.25">
      <c r="BD2686" s="415"/>
    </row>
    <row r="2687" spans="56:56" x14ac:dyDescent="0.25">
      <c r="BD2687" s="415"/>
    </row>
    <row r="2688" spans="56:56" x14ac:dyDescent="0.25">
      <c r="BD2688" s="415"/>
    </row>
    <row r="2689" spans="56:56" x14ac:dyDescent="0.25">
      <c r="BD2689" s="415"/>
    </row>
    <row r="2690" spans="56:56" x14ac:dyDescent="0.25">
      <c r="BD2690" s="415"/>
    </row>
    <row r="2691" spans="56:56" x14ac:dyDescent="0.25">
      <c r="BD2691" s="415"/>
    </row>
    <row r="2692" spans="56:56" x14ac:dyDescent="0.25">
      <c r="BD2692" s="415"/>
    </row>
    <row r="2693" spans="56:56" x14ac:dyDescent="0.25">
      <c r="BD2693" s="415"/>
    </row>
    <row r="2694" spans="56:56" x14ac:dyDescent="0.25">
      <c r="BD2694" s="415"/>
    </row>
    <row r="2695" spans="56:56" x14ac:dyDescent="0.25">
      <c r="BD2695" s="415"/>
    </row>
    <row r="2696" spans="56:56" x14ac:dyDescent="0.25">
      <c r="BD2696" s="415"/>
    </row>
    <row r="2697" spans="56:56" x14ac:dyDescent="0.25">
      <c r="BD2697" s="415"/>
    </row>
    <row r="2698" spans="56:56" x14ac:dyDescent="0.25">
      <c r="BD2698" s="415"/>
    </row>
    <row r="2699" spans="56:56" x14ac:dyDescent="0.25">
      <c r="BD2699" s="415"/>
    </row>
    <row r="2700" spans="56:56" x14ac:dyDescent="0.25">
      <c r="BD2700" s="415"/>
    </row>
    <row r="2701" spans="56:56" x14ac:dyDescent="0.25">
      <c r="BD2701" s="415"/>
    </row>
    <row r="2702" spans="56:56" x14ac:dyDescent="0.25">
      <c r="BD2702" s="415"/>
    </row>
    <row r="2703" spans="56:56" x14ac:dyDescent="0.25">
      <c r="BD2703" s="415"/>
    </row>
    <row r="2704" spans="56:56" x14ac:dyDescent="0.25">
      <c r="BD2704" s="415"/>
    </row>
    <row r="2705" spans="56:56" x14ac:dyDescent="0.25">
      <c r="BD2705" s="415"/>
    </row>
    <row r="2706" spans="56:56" x14ac:dyDescent="0.25">
      <c r="BD2706" s="415"/>
    </row>
    <row r="2707" spans="56:56" x14ac:dyDescent="0.25">
      <c r="BD2707" s="415"/>
    </row>
    <row r="2708" spans="56:56" x14ac:dyDescent="0.25">
      <c r="BD2708" s="415"/>
    </row>
    <row r="2709" spans="56:56" x14ac:dyDescent="0.25">
      <c r="BD2709" s="415"/>
    </row>
    <row r="2710" spans="56:56" x14ac:dyDescent="0.25">
      <c r="BD2710" s="415"/>
    </row>
    <row r="2711" spans="56:56" x14ac:dyDescent="0.25">
      <c r="BD2711" s="415"/>
    </row>
    <row r="2712" spans="56:56" x14ac:dyDescent="0.25">
      <c r="BD2712" s="415"/>
    </row>
    <row r="2713" spans="56:56" x14ac:dyDescent="0.25">
      <c r="BD2713" s="415"/>
    </row>
    <row r="2714" spans="56:56" x14ac:dyDescent="0.25">
      <c r="BD2714" s="415"/>
    </row>
    <row r="2715" spans="56:56" x14ac:dyDescent="0.25">
      <c r="BD2715" s="415"/>
    </row>
    <row r="2716" spans="56:56" x14ac:dyDescent="0.25">
      <c r="BD2716" s="415"/>
    </row>
    <row r="2717" spans="56:56" x14ac:dyDescent="0.25">
      <c r="BD2717" s="415"/>
    </row>
    <row r="2718" spans="56:56" x14ac:dyDescent="0.25">
      <c r="BD2718" s="415"/>
    </row>
    <row r="2719" spans="56:56" x14ac:dyDescent="0.25">
      <c r="BD2719" s="415"/>
    </row>
    <row r="2720" spans="56:56" x14ac:dyDescent="0.25">
      <c r="BD2720" s="415"/>
    </row>
    <row r="2721" spans="56:56" x14ac:dyDescent="0.25">
      <c r="BD2721" s="415"/>
    </row>
    <row r="2722" spans="56:56" x14ac:dyDescent="0.25">
      <c r="BD2722" s="415"/>
    </row>
    <row r="2723" spans="56:56" x14ac:dyDescent="0.25">
      <c r="BD2723" s="415"/>
    </row>
    <row r="2724" spans="56:56" x14ac:dyDescent="0.25">
      <c r="BD2724" s="415"/>
    </row>
    <row r="2725" spans="56:56" x14ac:dyDescent="0.25">
      <c r="BD2725" s="415"/>
    </row>
    <row r="2726" spans="56:56" x14ac:dyDescent="0.25">
      <c r="BD2726" s="415"/>
    </row>
    <row r="2727" spans="56:56" x14ac:dyDescent="0.25">
      <c r="BD2727" s="415"/>
    </row>
    <row r="2728" spans="56:56" x14ac:dyDescent="0.25">
      <c r="BD2728" s="415"/>
    </row>
    <row r="2729" spans="56:56" x14ac:dyDescent="0.25">
      <c r="BD2729" s="415"/>
    </row>
    <row r="2730" spans="56:56" x14ac:dyDescent="0.25">
      <c r="BD2730" s="415"/>
    </row>
    <row r="2731" spans="56:56" x14ac:dyDescent="0.25">
      <c r="BD2731" s="415"/>
    </row>
    <row r="2732" spans="56:56" x14ac:dyDescent="0.25">
      <c r="BD2732" s="415"/>
    </row>
    <row r="2733" spans="56:56" x14ac:dyDescent="0.25">
      <c r="BD2733" s="415"/>
    </row>
    <row r="2734" spans="56:56" x14ac:dyDescent="0.25">
      <c r="BD2734" s="415"/>
    </row>
    <row r="2735" spans="56:56" x14ac:dyDescent="0.25">
      <c r="BD2735" s="415"/>
    </row>
    <row r="2736" spans="56:56" x14ac:dyDescent="0.25">
      <c r="BD2736" s="415"/>
    </row>
    <row r="2737" spans="56:56" x14ac:dyDescent="0.25">
      <c r="BD2737" s="415"/>
    </row>
    <row r="2738" spans="56:56" x14ac:dyDescent="0.25">
      <c r="BD2738" s="415"/>
    </row>
    <row r="2739" spans="56:56" x14ac:dyDescent="0.25">
      <c r="BD2739" s="415"/>
    </row>
    <row r="2740" spans="56:56" x14ac:dyDescent="0.25">
      <c r="BD2740" s="415"/>
    </row>
    <row r="2741" spans="56:56" x14ac:dyDescent="0.25">
      <c r="BD2741" s="415"/>
    </row>
    <row r="2742" spans="56:56" x14ac:dyDescent="0.25">
      <c r="BD2742" s="415"/>
    </row>
    <row r="2743" spans="56:56" x14ac:dyDescent="0.25">
      <c r="BD2743" s="415"/>
    </row>
    <row r="2744" spans="56:56" x14ac:dyDescent="0.25">
      <c r="BD2744" s="415"/>
    </row>
    <row r="2745" spans="56:56" x14ac:dyDescent="0.25">
      <c r="BD2745" s="415"/>
    </row>
    <row r="2746" spans="56:56" x14ac:dyDescent="0.25">
      <c r="BD2746" s="415"/>
    </row>
    <row r="2747" spans="56:56" x14ac:dyDescent="0.25">
      <c r="BD2747" s="415"/>
    </row>
    <row r="2748" spans="56:56" x14ac:dyDescent="0.25">
      <c r="BD2748" s="415"/>
    </row>
    <row r="2749" spans="56:56" x14ac:dyDescent="0.25">
      <c r="BD2749" s="415"/>
    </row>
    <row r="2750" spans="56:56" x14ac:dyDescent="0.25">
      <c r="BD2750" s="415"/>
    </row>
    <row r="2751" spans="56:56" x14ac:dyDescent="0.25">
      <c r="BD2751" s="415"/>
    </row>
    <row r="2752" spans="56:56" x14ac:dyDescent="0.25">
      <c r="BD2752" s="415"/>
    </row>
    <row r="2753" spans="56:56" x14ac:dyDescent="0.25">
      <c r="BD2753" s="415"/>
    </row>
    <row r="2754" spans="56:56" x14ac:dyDescent="0.25">
      <c r="BD2754" s="415"/>
    </row>
    <row r="2755" spans="56:56" x14ac:dyDescent="0.25">
      <c r="BD2755" s="415"/>
    </row>
    <row r="2756" spans="56:56" x14ac:dyDescent="0.25">
      <c r="BD2756" s="415"/>
    </row>
    <row r="2757" spans="56:56" x14ac:dyDescent="0.25">
      <c r="BD2757" s="415"/>
    </row>
    <row r="2758" spans="56:56" x14ac:dyDescent="0.25">
      <c r="BD2758" s="415"/>
    </row>
    <row r="2759" spans="56:56" x14ac:dyDescent="0.25">
      <c r="BD2759" s="415"/>
    </row>
    <row r="2760" spans="56:56" x14ac:dyDescent="0.25">
      <c r="BD2760" s="415"/>
    </row>
    <row r="2761" spans="56:56" x14ac:dyDescent="0.25">
      <c r="BD2761" s="415"/>
    </row>
    <row r="2762" spans="56:56" x14ac:dyDescent="0.25">
      <c r="BD2762" s="415"/>
    </row>
    <row r="2763" spans="56:56" x14ac:dyDescent="0.25">
      <c r="BD2763" s="415"/>
    </row>
    <row r="2764" spans="56:56" x14ac:dyDescent="0.25">
      <c r="BD2764" s="415"/>
    </row>
    <row r="2765" spans="56:56" x14ac:dyDescent="0.25">
      <c r="BD2765" s="415"/>
    </row>
    <row r="2766" spans="56:56" x14ac:dyDescent="0.25">
      <c r="BD2766" s="415"/>
    </row>
    <row r="2767" spans="56:56" x14ac:dyDescent="0.25">
      <c r="BD2767" s="415"/>
    </row>
    <row r="2768" spans="56:56" x14ac:dyDescent="0.25">
      <c r="BD2768" s="415"/>
    </row>
    <row r="2769" spans="56:56" x14ac:dyDescent="0.25">
      <c r="BD2769" s="415"/>
    </row>
    <row r="2770" spans="56:56" x14ac:dyDescent="0.25">
      <c r="BD2770" s="415"/>
    </row>
    <row r="2771" spans="56:56" x14ac:dyDescent="0.25">
      <c r="BD2771" s="415"/>
    </row>
    <row r="2772" spans="56:56" x14ac:dyDescent="0.25">
      <c r="BD2772" s="415"/>
    </row>
    <row r="2773" spans="56:56" x14ac:dyDescent="0.25">
      <c r="BD2773" s="415"/>
    </row>
    <row r="2774" spans="56:56" x14ac:dyDescent="0.25">
      <c r="BD2774" s="415"/>
    </row>
    <row r="2775" spans="56:56" x14ac:dyDescent="0.25">
      <c r="BD2775" s="415"/>
    </row>
    <row r="2776" spans="56:56" x14ac:dyDescent="0.25">
      <c r="BD2776" s="415"/>
    </row>
    <row r="2777" spans="56:56" x14ac:dyDescent="0.25">
      <c r="BD2777" s="415"/>
    </row>
    <row r="2778" spans="56:56" x14ac:dyDescent="0.25">
      <c r="BD2778" s="415"/>
    </row>
    <row r="2779" spans="56:56" x14ac:dyDescent="0.25">
      <c r="BD2779" s="415"/>
    </row>
    <row r="2780" spans="56:56" x14ac:dyDescent="0.25">
      <c r="BD2780" s="415"/>
    </row>
    <row r="2781" spans="56:56" x14ac:dyDescent="0.25">
      <c r="BD2781" s="415"/>
    </row>
    <row r="2782" spans="56:56" x14ac:dyDescent="0.25">
      <c r="BD2782" s="415"/>
    </row>
    <row r="2783" spans="56:56" x14ac:dyDescent="0.25">
      <c r="BD2783" s="415"/>
    </row>
    <row r="2784" spans="56:56" x14ac:dyDescent="0.25">
      <c r="BD2784" s="415"/>
    </row>
    <row r="2785" spans="56:56" x14ac:dyDescent="0.25">
      <c r="BD2785" s="415"/>
    </row>
    <row r="2786" spans="56:56" x14ac:dyDescent="0.25">
      <c r="BD2786" s="415"/>
    </row>
    <row r="2787" spans="56:56" x14ac:dyDescent="0.25">
      <c r="BD2787" s="415"/>
    </row>
    <row r="2788" spans="56:56" x14ac:dyDescent="0.25">
      <c r="BD2788" s="415"/>
    </row>
    <row r="2789" spans="56:56" x14ac:dyDescent="0.25">
      <c r="BD2789" s="415"/>
    </row>
    <row r="2790" spans="56:56" x14ac:dyDescent="0.25">
      <c r="BD2790" s="415"/>
    </row>
    <row r="2791" spans="56:56" x14ac:dyDescent="0.25">
      <c r="BD2791" s="415"/>
    </row>
    <row r="2792" spans="56:56" x14ac:dyDescent="0.25">
      <c r="BD2792" s="415"/>
    </row>
    <row r="2793" spans="56:56" x14ac:dyDescent="0.25">
      <c r="BD2793" s="415"/>
    </row>
    <row r="2794" spans="56:56" x14ac:dyDescent="0.25">
      <c r="BD2794" s="415"/>
    </row>
    <row r="2795" spans="56:56" x14ac:dyDescent="0.25">
      <c r="BD2795" s="415"/>
    </row>
    <row r="2796" spans="56:56" x14ac:dyDescent="0.25">
      <c r="BD2796" s="415"/>
    </row>
    <row r="2797" spans="56:56" x14ac:dyDescent="0.25">
      <c r="BD2797" s="415"/>
    </row>
    <row r="2798" spans="56:56" x14ac:dyDescent="0.25">
      <c r="BD2798" s="415"/>
    </row>
    <row r="2799" spans="56:56" x14ac:dyDescent="0.25">
      <c r="BD2799" s="415"/>
    </row>
    <row r="2800" spans="56:56" x14ac:dyDescent="0.25">
      <c r="BD2800" s="415"/>
    </row>
    <row r="2801" spans="56:56" x14ac:dyDescent="0.25">
      <c r="BD2801" s="415"/>
    </row>
    <row r="2802" spans="56:56" x14ac:dyDescent="0.25">
      <c r="BD2802" s="415"/>
    </row>
    <row r="2803" spans="56:56" x14ac:dyDescent="0.25">
      <c r="BD2803" s="415"/>
    </row>
    <row r="2804" spans="56:56" x14ac:dyDescent="0.25">
      <c r="BD2804" s="415"/>
    </row>
    <row r="2805" spans="56:56" x14ac:dyDescent="0.25">
      <c r="BD2805" s="415"/>
    </row>
    <row r="2806" spans="56:56" x14ac:dyDescent="0.25">
      <c r="BD2806" s="415"/>
    </row>
    <row r="2807" spans="56:56" x14ac:dyDescent="0.25">
      <c r="BD2807" s="415"/>
    </row>
    <row r="2808" spans="56:56" x14ac:dyDescent="0.25">
      <c r="BD2808" s="415"/>
    </row>
    <row r="2809" spans="56:56" x14ac:dyDescent="0.25">
      <c r="BD2809" s="415"/>
    </row>
    <row r="2810" spans="56:56" x14ac:dyDescent="0.25">
      <c r="BD2810" s="415"/>
    </row>
    <row r="2811" spans="56:56" x14ac:dyDescent="0.25">
      <c r="BD2811" s="415"/>
    </row>
    <row r="2812" spans="56:56" x14ac:dyDescent="0.25">
      <c r="BD2812" s="415"/>
    </row>
    <row r="2813" spans="56:56" x14ac:dyDescent="0.25">
      <c r="BD2813" s="415"/>
    </row>
    <row r="2814" spans="56:56" x14ac:dyDescent="0.25">
      <c r="BD2814" s="415"/>
    </row>
    <row r="2815" spans="56:56" x14ac:dyDescent="0.25">
      <c r="BD2815" s="415"/>
    </row>
    <row r="2816" spans="56:56" x14ac:dyDescent="0.25">
      <c r="BD2816" s="415"/>
    </row>
    <row r="2817" spans="56:56" x14ac:dyDescent="0.25">
      <c r="BD2817" s="415"/>
    </row>
    <row r="2818" spans="56:56" x14ac:dyDescent="0.25">
      <c r="BD2818" s="415"/>
    </row>
    <row r="2819" spans="56:56" x14ac:dyDescent="0.25">
      <c r="BD2819" s="415"/>
    </row>
    <row r="2820" spans="56:56" x14ac:dyDescent="0.25">
      <c r="BD2820" s="415"/>
    </row>
    <row r="2821" spans="56:56" x14ac:dyDescent="0.25">
      <c r="BD2821" s="415"/>
    </row>
    <row r="2822" spans="56:56" x14ac:dyDescent="0.25">
      <c r="BD2822" s="415"/>
    </row>
    <row r="2823" spans="56:56" x14ac:dyDescent="0.25">
      <c r="BD2823" s="415"/>
    </row>
    <row r="2824" spans="56:56" x14ac:dyDescent="0.25">
      <c r="BD2824" s="415"/>
    </row>
    <row r="2825" spans="56:56" x14ac:dyDescent="0.25">
      <c r="BD2825" s="415"/>
    </row>
    <row r="2826" spans="56:56" x14ac:dyDescent="0.25">
      <c r="BD2826" s="415"/>
    </row>
    <row r="2827" spans="56:56" x14ac:dyDescent="0.25">
      <c r="BD2827" s="415"/>
    </row>
    <row r="2828" spans="56:56" x14ac:dyDescent="0.25">
      <c r="BD2828" s="415"/>
    </row>
    <row r="2829" spans="56:56" x14ac:dyDescent="0.25">
      <c r="BD2829" s="415"/>
    </row>
    <row r="2830" spans="56:56" x14ac:dyDescent="0.25">
      <c r="BD2830" s="415"/>
    </row>
    <row r="2831" spans="56:56" x14ac:dyDescent="0.25">
      <c r="BD2831" s="415"/>
    </row>
    <row r="2832" spans="56:56" x14ac:dyDescent="0.25">
      <c r="BD2832" s="415"/>
    </row>
    <row r="2833" spans="56:56" x14ac:dyDescent="0.25">
      <c r="BD2833" s="415"/>
    </row>
    <row r="2834" spans="56:56" x14ac:dyDescent="0.25">
      <c r="BD2834" s="415"/>
    </row>
    <row r="2835" spans="56:56" x14ac:dyDescent="0.25">
      <c r="BD2835" s="415"/>
    </row>
    <row r="2836" spans="56:56" x14ac:dyDescent="0.25">
      <c r="BD2836" s="415"/>
    </row>
    <row r="2837" spans="56:56" x14ac:dyDescent="0.25">
      <c r="BD2837" s="415"/>
    </row>
    <row r="2838" spans="56:56" x14ac:dyDescent="0.25">
      <c r="BD2838" s="415"/>
    </row>
    <row r="2839" spans="56:56" x14ac:dyDescent="0.25">
      <c r="BD2839" s="415"/>
    </row>
    <row r="2840" spans="56:56" x14ac:dyDescent="0.25">
      <c r="BD2840" s="415"/>
    </row>
    <row r="2841" spans="56:56" x14ac:dyDescent="0.25">
      <c r="BD2841" s="415"/>
    </row>
    <row r="2842" spans="56:56" x14ac:dyDescent="0.25">
      <c r="BD2842" s="415"/>
    </row>
    <row r="2843" spans="56:56" x14ac:dyDescent="0.25">
      <c r="BD2843" s="415"/>
    </row>
    <row r="2844" spans="56:56" x14ac:dyDescent="0.25">
      <c r="BD2844" s="415"/>
    </row>
    <row r="2845" spans="56:56" x14ac:dyDescent="0.25">
      <c r="BD2845" s="415"/>
    </row>
    <row r="2846" spans="56:56" x14ac:dyDescent="0.25">
      <c r="BD2846" s="415"/>
    </row>
    <row r="2847" spans="56:56" x14ac:dyDescent="0.25">
      <c r="BD2847" s="415"/>
    </row>
    <row r="2848" spans="56:56" x14ac:dyDescent="0.25">
      <c r="BD2848" s="415"/>
    </row>
    <row r="2849" spans="56:56" x14ac:dyDescent="0.25">
      <c r="BD2849" s="415"/>
    </row>
    <row r="2850" spans="56:56" x14ac:dyDescent="0.25">
      <c r="BD2850" s="415"/>
    </row>
    <row r="2851" spans="56:56" x14ac:dyDescent="0.25">
      <c r="BD2851" s="415"/>
    </row>
    <row r="2852" spans="56:56" x14ac:dyDescent="0.25">
      <c r="BD2852" s="415"/>
    </row>
    <row r="2853" spans="56:56" x14ac:dyDescent="0.25">
      <c r="BD2853" s="415"/>
    </row>
    <row r="2854" spans="56:56" x14ac:dyDescent="0.25">
      <c r="BD2854" s="415"/>
    </row>
    <row r="2855" spans="56:56" x14ac:dyDescent="0.25">
      <c r="BD2855" s="415"/>
    </row>
    <row r="2856" spans="56:56" x14ac:dyDescent="0.25">
      <c r="BD2856" s="415"/>
    </row>
    <row r="2857" spans="56:56" x14ac:dyDescent="0.25">
      <c r="BD2857" s="415"/>
    </row>
    <row r="2858" spans="56:56" x14ac:dyDescent="0.25">
      <c r="BD2858" s="415"/>
    </row>
    <row r="2859" spans="56:56" x14ac:dyDescent="0.25">
      <c r="BD2859" s="415"/>
    </row>
    <row r="2860" spans="56:56" x14ac:dyDescent="0.25">
      <c r="BD2860" s="415"/>
    </row>
    <row r="2861" spans="56:56" x14ac:dyDescent="0.25">
      <c r="BD2861" s="415"/>
    </row>
    <row r="2862" spans="56:56" x14ac:dyDescent="0.25">
      <c r="BD2862" s="415"/>
    </row>
    <row r="2863" spans="56:56" x14ac:dyDescent="0.25">
      <c r="BD2863" s="415"/>
    </row>
    <row r="2864" spans="56:56" x14ac:dyDescent="0.25">
      <c r="BD2864" s="415"/>
    </row>
    <row r="2865" spans="56:56" x14ac:dyDescent="0.25">
      <c r="BD2865" s="415"/>
    </row>
    <row r="2866" spans="56:56" x14ac:dyDescent="0.25">
      <c r="BD2866" s="415"/>
    </row>
    <row r="2867" spans="56:56" x14ac:dyDescent="0.25">
      <c r="BD2867" s="415"/>
    </row>
    <row r="2868" spans="56:56" x14ac:dyDescent="0.25">
      <c r="BD2868" s="415"/>
    </row>
    <row r="2869" spans="56:56" x14ac:dyDescent="0.25">
      <c r="BD2869" s="415"/>
    </row>
    <row r="2870" spans="56:56" x14ac:dyDescent="0.25">
      <c r="BD2870" s="415"/>
    </row>
    <row r="2871" spans="56:56" x14ac:dyDescent="0.25">
      <c r="BD2871" s="415"/>
    </row>
    <row r="2872" spans="56:56" x14ac:dyDescent="0.25">
      <c r="BD2872" s="415"/>
    </row>
    <row r="2873" spans="56:56" x14ac:dyDescent="0.25">
      <c r="BD2873" s="415"/>
    </row>
    <row r="2874" spans="56:56" x14ac:dyDescent="0.25">
      <c r="BD2874" s="415"/>
    </row>
    <row r="2875" spans="56:56" x14ac:dyDescent="0.25">
      <c r="BD2875" s="415"/>
    </row>
    <row r="2876" spans="56:56" x14ac:dyDescent="0.25">
      <c r="BD2876" s="415"/>
    </row>
    <row r="2877" spans="56:56" x14ac:dyDescent="0.25">
      <c r="BD2877" s="415"/>
    </row>
    <row r="2878" spans="56:56" x14ac:dyDescent="0.25">
      <c r="BD2878" s="415"/>
    </row>
    <row r="2879" spans="56:56" x14ac:dyDescent="0.25">
      <c r="BD2879" s="415"/>
    </row>
    <row r="2880" spans="56:56" x14ac:dyDescent="0.25">
      <c r="BD2880" s="415"/>
    </row>
    <row r="2881" spans="56:56" x14ac:dyDescent="0.25">
      <c r="BD2881" s="415"/>
    </row>
    <row r="2882" spans="56:56" x14ac:dyDescent="0.25">
      <c r="BD2882" s="415"/>
    </row>
    <row r="2883" spans="56:56" x14ac:dyDescent="0.25">
      <c r="BD2883" s="415"/>
    </row>
    <row r="2884" spans="56:56" x14ac:dyDescent="0.25">
      <c r="BD2884" s="415"/>
    </row>
    <row r="2885" spans="56:56" x14ac:dyDescent="0.25">
      <c r="BD2885" s="415"/>
    </row>
    <row r="2886" spans="56:56" x14ac:dyDescent="0.25">
      <c r="BD2886" s="415"/>
    </row>
    <row r="2887" spans="56:56" x14ac:dyDescent="0.25">
      <c r="BD2887" s="415"/>
    </row>
    <row r="2888" spans="56:56" x14ac:dyDescent="0.25">
      <c r="BD2888" s="415"/>
    </row>
    <row r="2889" spans="56:56" x14ac:dyDescent="0.25">
      <c r="BD2889" s="415"/>
    </row>
    <row r="2890" spans="56:56" x14ac:dyDescent="0.25">
      <c r="BD2890" s="415"/>
    </row>
    <row r="2891" spans="56:56" x14ac:dyDescent="0.25">
      <c r="BD2891" s="415"/>
    </row>
    <row r="2892" spans="56:56" x14ac:dyDescent="0.25">
      <c r="BD2892" s="415"/>
    </row>
    <row r="2893" spans="56:56" x14ac:dyDescent="0.25">
      <c r="BD2893" s="415"/>
    </row>
    <row r="2894" spans="56:56" x14ac:dyDescent="0.25">
      <c r="BD2894" s="415"/>
    </row>
    <row r="2895" spans="56:56" x14ac:dyDescent="0.25">
      <c r="BD2895" s="415"/>
    </row>
    <row r="2896" spans="56:56" x14ac:dyDescent="0.25">
      <c r="BD2896" s="415"/>
    </row>
    <row r="2897" spans="56:56" x14ac:dyDescent="0.25">
      <c r="BD2897" s="415"/>
    </row>
    <row r="2898" spans="56:56" x14ac:dyDescent="0.25">
      <c r="BD2898" s="415"/>
    </row>
    <row r="2899" spans="56:56" x14ac:dyDescent="0.25">
      <c r="BD2899" s="415"/>
    </row>
    <row r="2900" spans="56:56" x14ac:dyDescent="0.25">
      <c r="BD2900" s="415"/>
    </row>
    <row r="2901" spans="56:56" x14ac:dyDescent="0.25">
      <c r="BD2901" s="415"/>
    </row>
    <row r="2902" spans="56:56" x14ac:dyDescent="0.25">
      <c r="BD2902" s="415"/>
    </row>
    <row r="2903" spans="56:56" x14ac:dyDescent="0.25">
      <c r="BD2903" s="415"/>
    </row>
    <row r="2904" spans="56:56" x14ac:dyDescent="0.25">
      <c r="BD2904" s="415"/>
    </row>
    <row r="2905" spans="56:56" x14ac:dyDescent="0.25">
      <c r="BD2905" s="415"/>
    </row>
    <row r="2906" spans="56:56" x14ac:dyDescent="0.25">
      <c r="BD2906" s="415"/>
    </row>
    <row r="2907" spans="56:56" x14ac:dyDescent="0.25">
      <c r="BD2907" s="415"/>
    </row>
    <row r="2908" spans="56:56" x14ac:dyDescent="0.25">
      <c r="BD2908" s="415"/>
    </row>
    <row r="2909" spans="56:56" x14ac:dyDescent="0.25">
      <c r="BD2909" s="415"/>
    </row>
    <row r="2910" spans="56:56" x14ac:dyDescent="0.25">
      <c r="BD2910" s="415"/>
    </row>
    <row r="2911" spans="56:56" x14ac:dyDescent="0.25">
      <c r="BD2911" s="415"/>
    </row>
    <row r="2912" spans="56:56" x14ac:dyDescent="0.25">
      <c r="BD2912" s="415"/>
    </row>
    <row r="2913" spans="56:56" x14ac:dyDescent="0.25">
      <c r="BD2913" s="415"/>
    </row>
    <row r="2914" spans="56:56" x14ac:dyDescent="0.25">
      <c r="BD2914" s="415"/>
    </row>
    <row r="2915" spans="56:56" x14ac:dyDescent="0.25">
      <c r="BD2915" s="415"/>
    </row>
    <row r="2916" spans="56:56" x14ac:dyDescent="0.25">
      <c r="BD2916" s="415"/>
    </row>
    <row r="2917" spans="56:56" x14ac:dyDescent="0.25">
      <c r="BD2917" s="415"/>
    </row>
    <row r="2918" spans="56:56" x14ac:dyDescent="0.25">
      <c r="BD2918" s="415"/>
    </row>
    <row r="2919" spans="56:56" x14ac:dyDescent="0.25">
      <c r="BD2919" s="415"/>
    </row>
    <row r="2920" spans="56:56" x14ac:dyDescent="0.25">
      <c r="BD2920" s="415"/>
    </row>
    <row r="2921" spans="56:56" x14ac:dyDescent="0.25">
      <c r="BD2921" s="415"/>
    </row>
    <row r="2922" spans="56:56" x14ac:dyDescent="0.25">
      <c r="BD2922" s="415"/>
    </row>
    <row r="2923" spans="56:56" x14ac:dyDescent="0.25">
      <c r="BD2923" s="415"/>
    </row>
    <row r="2924" spans="56:56" x14ac:dyDescent="0.25">
      <c r="BD2924" s="415"/>
    </row>
    <row r="2925" spans="56:56" x14ac:dyDescent="0.25">
      <c r="BD2925" s="415"/>
    </row>
    <row r="2926" spans="56:56" x14ac:dyDescent="0.25">
      <c r="BD2926" s="415"/>
    </row>
    <row r="2927" spans="56:56" x14ac:dyDescent="0.25">
      <c r="BD2927" s="415"/>
    </row>
    <row r="2928" spans="56:56" x14ac:dyDescent="0.25">
      <c r="BD2928" s="415"/>
    </row>
    <row r="2929" spans="56:56" x14ac:dyDescent="0.25">
      <c r="BD2929" s="415"/>
    </row>
    <row r="2930" spans="56:56" x14ac:dyDescent="0.25">
      <c r="BD2930" s="415"/>
    </row>
    <row r="2931" spans="56:56" x14ac:dyDescent="0.25">
      <c r="BD2931" s="415"/>
    </row>
    <row r="2932" spans="56:56" x14ac:dyDescent="0.25">
      <c r="BD2932" s="415"/>
    </row>
    <row r="2933" spans="56:56" x14ac:dyDescent="0.25">
      <c r="BD2933" s="415"/>
    </row>
    <row r="2934" spans="56:56" x14ac:dyDescent="0.25">
      <c r="BD2934" s="415"/>
    </row>
    <row r="2935" spans="56:56" x14ac:dyDescent="0.25">
      <c r="BD2935" s="415"/>
    </row>
    <row r="2936" spans="56:56" x14ac:dyDescent="0.25">
      <c r="BD2936" s="415"/>
    </row>
    <row r="2937" spans="56:56" x14ac:dyDescent="0.25">
      <c r="BD2937" s="415"/>
    </row>
    <row r="2938" spans="56:56" x14ac:dyDescent="0.25">
      <c r="BD2938" s="415"/>
    </row>
    <row r="2939" spans="56:56" x14ac:dyDescent="0.25">
      <c r="BD2939" s="415"/>
    </row>
    <row r="2940" spans="56:56" x14ac:dyDescent="0.25">
      <c r="BD2940" s="415"/>
    </row>
    <row r="2941" spans="56:56" x14ac:dyDescent="0.25">
      <c r="BD2941" s="415"/>
    </row>
    <row r="2942" spans="56:56" x14ac:dyDescent="0.25">
      <c r="BD2942" s="415"/>
    </row>
    <row r="2943" spans="56:56" x14ac:dyDescent="0.25">
      <c r="BD2943" s="415"/>
    </row>
    <row r="2944" spans="56:56" x14ac:dyDescent="0.25">
      <c r="BD2944" s="415"/>
    </row>
    <row r="2945" spans="56:56" x14ac:dyDescent="0.25">
      <c r="BD2945" s="415"/>
    </row>
    <row r="2946" spans="56:56" x14ac:dyDescent="0.25">
      <c r="BD2946" s="415"/>
    </row>
    <row r="2947" spans="56:56" x14ac:dyDescent="0.25">
      <c r="BD2947" s="415"/>
    </row>
    <row r="2948" spans="56:56" x14ac:dyDescent="0.25">
      <c r="BD2948" s="415"/>
    </row>
    <row r="2949" spans="56:56" x14ac:dyDescent="0.25">
      <c r="BD2949" s="415"/>
    </row>
    <row r="2950" spans="56:56" x14ac:dyDescent="0.25">
      <c r="BD2950" s="415"/>
    </row>
    <row r="2951" spans="56:56" x14ac:dyDescent="0.25">
      <c r="BD2951" s="415"/>
    </row>
    <row r="2952" spans="56:56" x14ac:dyDescent="0.25">
      <c r="BD2952" s="415"/>
    </row>
    <row r="2953" spans="56:56" x14ac:dyDescent="0.25">
      <c r="BD2953" s="415"/>
    </row>
    <row r="2954" spans="56:56" x14ac:dyDescent="0.25">
      <c r="BD2954" s="415"/>
    </row>
    <row r="2955" spans="56:56" x14ac:dyDescent="0.25">
      <c r="BD2955" s="415"/>
    </row>
    <row r="2956" spans="56:56" x14ac:dyDescent="0.25">
      <c r="BD2956" s="415"/>
    </row>
    <row r="2957" spans="56:56" x14ac:dyDescent="0.25">
      <c r="BD2957" s="415"/>
    </row>
    <row r="2958" spans="56:56" x14ac:dyDescent="0.25">
      <c r="BD2958" s="415"/>
    </row>
    <row r="2959" spans="56:56" x14ac:dyDescent="0.25">
      <c r="BD2959" s="415"/>
    </row>
    <row r="2960" spans="56:56" x14ac:dyDescent="0.25">
      <c r="BD2960" s="415"/>
    </row>
    <row r="2961" spans="56:56" x14ac:dyDescent="0.25">
      <c r="BD2961" s="415"/>
    </row>
    <row r="2962" spans="56:56" x14ac:dyDescent="0.25">
      <c r="BD2962" s="415"/>
    </row>
    <row r="2963" spans="56:56" x14ac:dyDescent="0.25">
      <c r="BD2963" s="415"/>
    </row>
    <row r="2964" spans="56:56" x14ac:dyDescent="0.25">
      <c r="BD2964" s="415"/>
    </row>
    <row r="2965" spans="56:56" x14ac:dyDescent="0.25">
      <c r="BD2965" s="415"/>
    </row>
    <row r="2966" spans="56:56" x14ac:dyDescent="0.25">
      <c r="BD2966" s="415"/>
    </row>
    <row r="2967" spans="56:56" x14ac:dyDescent="0.25">
      <c r="BD2967" s="415"/>
    </row>
    <row r="2968" spans="56:56" x14ac:dyDescent="0.25">
      <c r="BD2968" s="415"/>
    </row>
    <row r="2969" spans="56:56" x14ac:dyDescent="0.25">
      <c r="BD2969" s="415"/>
    </row>
    <row r="2970" spans="56:56" x14ac:dyDescent="0.25">
      <c r="BD2970" s="415"/>
    </row>
    <row r="2971" spans="56:56" x14ac:dyDescent="0.25">
      <c r="BD2971" s="415"/>
    </row>
    <row r="2972" spans="56:56" x14ac:dyDescent="0.25">
      <c r="BD2972" s="415"/>
    </row>
    <row r="2973" spans="56:56" x14ac:dyDescent="0.25">
      <c r="BD2973" s="415"/>
    </row>
    <row r="2974" spans="56:56" x14ac:dyDescent="0.25">
      <c r="BD2974" s="415"/>
    </row>
    <row r="2975" spans="56:56" x14ac:dyDescent="0.25">
      <c r="BD2975" s="415"/>
    </row>
    <row r="2976" spans="56:56" x14ac:dyDescent="0.25">
      <c r="BD2976" s="415"/>
    </row>
    <row r="2977" spans="56:56" x14ac:dyDescent="0.25">
      <c r="BD2977" s="415"/>
    </row>
    <row r="2978" spans="56:56" x14ac:dyDescent="0.25">
      <c r="BD2978" s="415"/>
    </row>
    <row r="2979" spans="56:56" x14ac:dyDescent="0.25">
      <c r="BD2979" s="415"/>
    </row>
    <row r="2980" spans="56:56" x14ac:dyDescent="0.25">
      <c r="BD2980" s="415"/>
    </row>
    <row r="2981" spans="56:56" x14ac:dyDescent="0.25">
      <c r="BD2981" s="415"/>
    </row>
    <row r="2982" spans="56:56" x14ac:dyDescent="0.25">
      <c r="BD2982" s="415"/>
    </row>
    <row r="2983" spans="56:56" x14ac:dyDescent="0.25">
      <c r="BD2983" s="415"/>
    </row>
    <row r="2984" spans="56:56" x14ac:dyDescent="0.25">
      <c r="BD2984" s="415"/>
    </row>
    <row r="2985" spans="56:56" x14ac:dyDescent="0.25">
      <c r="BD2985" s="415"/>
    </row>
    <row r="2986" spans="56:56" x14ac:dyDescent="0.25">
      <c r="BD2986" s="415"/>
    </row>
    <row r="2987" spans="56:56" x14ac:dyDescent="0.25">
      <c r="BD2987" s="415"/>
    </row>
    <row r="2988" spans="56:56" x14ac:dyDescent="0.25">
      <c r="BD2988" s="415"/>
    </row>
    <row r="2989" spans="56:56" x14ac:dyDescent="0.25">
      <c r="BD2989" s="415"/>
    </row>
    <row r="2990" spans="56:56" x14ac:dyDescent="0.25">
      <c r="BD2990" s="415"/>
    </row>
    <row r="2991" spans="56:56" x14ac:dyDescent="0.25">
      <c r="BD2991" s="415"/>
    </row>
    <row r="2992" spans="56:56" x14ac:dyDescent="0.25">
      <c r="BD2992" s="415"/>
    </row>
    <row r="2993" spans="56:56" x14ac:dyDescent="0.25">
      <c r="BD2993" s="415"/>
    </row>
    <row r="2994" spans="56:56" x14ac:dyDescent="0.25">
      <c r="BD2994" s="415"/>
    </row>
    <row r="2995" spans="56:56" x14ac:dyDescent="0.25">
      <c r="BD2995" s="415"/>
    </row>
    <row r="2996" spans="56:56" x14ac:dyDescent="0.25">
      <c r="BD2996" s="415"/>
    </row>
    <row r="2997" spans="56:56" x14ac:dyDescent="0.25">
      <c r="BD2997" s="415"/>
    </row>
    <row r="2998" spans="56:56" x14ac:dyDescent="0.25">
      <c r="BD2998" s="415"/>
    </row>
    <row r="2999" spans="56:56" x14ac:dyDescent="0.25">
      <c r="BD2999" s="415"/>
    </row>
    <row r="3000" spans="56:56" x14ac:dyDescent="0.25">
      <c r="BD3000" s="415"/>
    </row>
    <row r="3001" spans="56:56" x14ac:dyDescent="0.25">
      <c r="BD3001" s="415"/>
    </row>
    <row r="3002" spans="56:56" x14ac:dyDescent="0.25">
      <c r="BD3002" s="415"/>
    </row>
    <row r="3003" spans="56:56" x14ac:dyDescent="0.25">
      <c r="BD3003" s="415"/>
    </row>
    <row r="3004" spans="56:56" x14ac:dyDescent="0.25">
      <c r="BD3004" s="415"/>
    </row>
    <row r="3005" spans="56:56" x14ac:dyDescent="0.25">
      <c r="BD3005" s="415"/>
    </row>
    <row r="3006" spans="56:56" x14ac:dyDescent="0.25">
      <c r="BD3006" s="415"/>
    </row>
    <row r="3007" spans="56:56" x14ac:dyDescent="0.25">
      <c r="BD3007" s="415"/>
    </row>
    <row r="3008" spans="56:56" x14ac:dyDescent="0.25">
      <c r="BD3008" s="415"/>
    </row>
    <row r="3009" spans="56:56" x14ac:dyDescent="0.25">
      <c r="BD3009" s="415"/>
    </row>
    <row r="3010" spans="56:56" x14ac:dyDescent="0.25">
      <c r="BD3010" s="415"/>
    </row>
    <row r="3011" spans="56:56" x14ac:dyDescent="0.25">
      <c r="BD3011" s="415"/>
    </row>
    <row r="3012" spans="56:56" x14ac:dyDescent="0.25">
      <c r="BD3012" s="415"/>
    </row>
    <row r="3013" spans="56:56" x14ac:dyDescent="0.25">
      <c r="BD3013" s="415"/>
    </row>
    <row r="3014" spans="56:56" x14ac:dyDescent="0.25">
      <c r="BD3014" s="415"/>
    </row>
    <row r="3015" spans="56:56" x14ac:dyDescent="0.25">
      <c r="BD3015" s="415"/>
    </row>
    <row r="3016" spans="56:56" x14ac:dyDescent="0.25">
      <c r="BD3016" s="415"/>
    </row>
    <row r="3017" spans="56:56" x14ac:dyDescent="0.25">
      <c r="BD3017" s="415"/>
    </row>
    <row r="3018" spans="56:56" x14ac:dyDescent="0.25">
      <c r="BD3018" s="415"/>
    </row>
    <row r="3019" spans="56:56" x14ac:dyDescent="0.25">
      <c r="BD3019" s="415"/>
    </row>
    <row r="3020" spans="56:56" x14ac:dyDescent="0.25">
      <c r="BD3020" s="415"/>
    </row>
    <row r="3021" spans="56:56" x14ac:dyDescent="0.25">
      <c r="BD3021" s="415"/>
    </row>
    <row r="3022" spans="56:56" x14ac:dyDescent="0.25">
      <c r="BD3022" s="415"/>
    </row>
    <row r="3023" spans="56:56" x14ac:dyDescent="0.25">
      <c r="BD3023" s="415"/>
    </row>
    <row r="3024" spans="56:56" x14ac:dyDescent="0.25">
      <c r="BD3024" s="415"/>
    </row>
    <row r="3025" spans="56:56" x14ac:dyDescent="0.25">
      <c r="BD3025" s="415"/>
    </row>
    <row r="3026" spans="56:56" x14ac:dyDescent="0.25">
      <c r="BD3026" s="415"/>
    </row>
    <row r="3027" spans="56:56" x14ac:dyDescent="0.25">
      <c r="BD3027" s="415"/>
    </row>
    <row r="3028" spans="56:56" x14ac:dyDescent="0.25">
      <c r="BD3028" s="415"/>
    </row>
    <row r="3029" spans="56:56" x14ac:dyDescent="0.25">
      <c r="BD3029" s="415"/>
    </row>
    <row r="3030" spans="56:56" x14ac:dyDescent="0.25">
      <c r="BD3030" s="415"/>
    </row>
    <row r="3031" spans="56:56" x14ac:dyDescent="0.25">
      <c r="BD3031" s="415"/>
    </row>
    <row r="3032" spans="56:56" x14ac:dyDescent="0.25">
      <c r="BD3032" s="415"/>
    </row>
    <row r="3033" spans="56:56" x14ac:dyDescent="0.25">
      <c r="BD3033" s="415"/>
    </row>
    <row r="3034" spans="56:56" x14ac:dyDescent="0.25">
      <c r="BD3034" s="415"/>
    </row>
    <row r="3035" spans="56:56" x14ac:dyDescent="0.25">
      <c r="BD3035" s="415"/>
    </row>
    <row r="3036" spans="56:56" x14ac:dyDescent="0.25">
      <c r="BD3036" s="415"/>
    </row>
    <row r="3037" spans="56:56" x14ac:dyDescent="0.25">
      <c r="BD3037" s="415"/>
    </row>
    <row r="3038" spans="56:56" x14ac:dyDescent="0.25">
      <c r="BD3038" s="415"/>
    </row>
    <row r="3039" spans="56:56" x14ac:dyDescent="0.25">
      <c r="BD3039" s="415"/>
    </row>
    <row r="3040" spans="56:56" x14ac:dyDescent="0.25">
      <c r="BD3040" s="415"/>
    </row>
    <row r="3041" spans="56:56" x14ac:dyDescent="0.25">
      <c r="BD3041" s="415"/>
    </row>
    <row r="3042" spans="56:56" x14ac:dyDescent="0.25">
      <c r="BD3042" s="415"/>
    </row>
    <row r="3043" spans="56:56" x14ac:dyDescent="0.25">
      <c r="BD3043" s="415"/>
    </row>
    <row r="3044" spans="56:56" x14ac:dyDescent="0.25">
      <c r="BD3044" s="415"/>
    </row>
    <row r="3045" spans="56:56" x14ac:dyDescent="0.25">
      <c r="BD3045" s="415"/>
    </row>
    <row r="3046" spans="56:56" x14ac:dyDescent="0.25">
      <c r="BD3046" s="415"/>
    </row>
    <row r="3047" spans="56:56" x14ac:dyDescent="0.25">
      <c r="BD3047" s="415"/>
    </row>
    <row r="3048" spans="56:56" x14ac:dyDescent="0.25">
      <c r="BD3048" s="415"/>
    </row>
    <row r="3049" spans="56:56" x14ac:dyDescent="0.25">
      <c r="BD3049" s="415"/>
    </row>
    <row r="3050" spans="56:56" x14ac:dyDescent="0.25">
      <c r="BD3050" s="415"/>
    </row>
    <row r="3051" spans="56:56" x14ac:dyDescent="0.25">
      <c r="BD3051" s="415"/>
    </row>
    <row r="3052" spans="56:56" x14ac:dyDescent="0.25">
      <c r="BD3052" s="415"/>
    </row>
    <row r="3053" spans="56:56" x14ac:dyDescent="0.25">
      <c r="BD3053" s="415"/>
    </row>
    <row r="3054" spans="56:56" x14ac:dyDescent="0.25">
      <c r="BD3054" s="415"/>
    </row>
    <row r="3055" spans="56:56" x14ac:dyDescent="0.25">
      <c r="BD3055" s="415"/>
    </row>
    <row r="3056" spans="56:56" x14ac:dyDescent="0.25">
      <c r="BD3056" s="415"/>
    </row>
    <row r="3057" spans="56:56" x14ac:dyDescent="0.25">
      <c r="BD3057" s="415"/>
    </row>
    <row r="3058" spans="56:56" x14ac:dyDescent="0.25">
      <c r="BD3058" s="415"/>
    </row>
    <row r="3059" spans="56:56" x14ac:dyDescent="0.25">
      <c r="BD3059" s="415"/>
    </row>
    <row r="3060" spans="56:56" x14ac:dyDescent="0.25">
      <c r="BD3060" s="415"/>
    </row>
    <row r="3061" spans="56:56" x14ac:dyDescent="0.25">
      <c r="BD3061" s="415"/>
    </row>
    <row r="3062" spans="56:56" x14ac:dyDescent="0.25">
      <c r="BD3062" s="415"/>
    </row>
    <row r="3063" spans="56:56" x14ac:dyDescent="0.25">
      <c r="BD3063" s="415"/>
    </row>
    <row r="3064" spans="56:56" x14ac:dyDescent="0.25">
      <c r="BD3064" s="415"/>
    </row>
    <row r="3065" spans="56:56" x14ac:dyDescent="0.25">
      <c r="BD3065" s="415"/>
    </row>
    <row r="3066" spans="56:56" x14ac:dyDescent="0.25">
      <c r="BD3066" s="415"/>
    </row>
    <row r="3067" spans="56:56" x14ac:dyDescent="0.25">
      <c r="BD3067" s="415"/>
    </row>
    <row r="3068" spans="56:56" x14ac:dyDescent="0.25">
      <c r="BD3068" s="415"/>
    </row>
    <row r="3069" spans="56:56" x14ac:dyDescent="0.25">
      <c r="BD3069" s="415"/>
    </row>
    <row r="3070" spans="56:56" x14ac:dyDescent="0.25">
      <c r="BD3070" s="415"/>
    </row>
    <row r="3071" spans="56:56" x14ac:dyDescent="0.25">
      <c r="BD3071" s="415"/>
    </row>
    <row r="3072" spans="56:56" x14ac:dyDescent="0.25">
      <c r="BD3072" s="415"/>
    </row>
    <row r="3073" spans="56:56" x14ac:dyDescent="0.25">
      <c r="BD3073" s="415"/>
    </row>
    <row r="3074" spans="56:56" x14ac:dyDescent="0.25">
      <c r="BD3074" s="415"/>
    </row>
    <row r="3075" spans="56:56" x14ac:dyDescent="0.25">
      <c r="BD3075" s="415"/>
    </row>
    <row r="3076" spans="56:56" x14ac:dyDescent="0.25">
      <c r="BD3076" s="415"/>
    </row>
    <row r="3077" spans="56:56" x14ac:dyDescent="0.25">
      <c r="BD3077" s="415"/>
    </row>
    <row r="3078" spans="56:56" x14ac:dyDescent="0.25">
      <c r="BD3078" s="415"/>
    </row>
    <row r="3079" spans="56:56" x14ac:dyDescent="0.25">
      <c r="BD3079" s="415"/>
    </row>
    <row r="3080" spans="56:56" x14ac:dyDescent="0.25">
      <c r="BD3080" s="415"/>
    </row>
    <row r="3081" spans="56:56" x14ac:dyDescent="0.25">
      <c r="BD3081" s="415"/>
    </row>
    <row r="3082" spans="56:56" x14ac:dyDescent="0.25">
      <c r="BD3082" s="415"/>
    </row>
    <row r="3083" spans="56:56" x14ac:dyDescent="0.25">
      <c r="BD3083" s="415"/>
    </row>
    <row r="3084" spans="56:56" x14ac:dyDescent="0.25">
      <c r="BD3084" s="415"/>
    </row>
    <row r="3085" spans="56:56" x14ac:dyDescent="0.25">
      <c r="BD3085" s="415"/>
    </row>
    <row r="3086" spans="56:56" x14ac:dyDescent="0.25">
      <c r="BD3086" s="415"/>
    </row>
    <row r="3087" spans="56:56" x14ac:dyDescent="0.25">
      <c r="BD3087" s="415"/>
    </row>
    <row r="3088" spans="56:56" x14ac:dyDescent="0.25">
      <c r="BD3088" s="415"/>
    </row>
    <row r="3089" spans="56:56" x14ac:dyDescent="0.25">
      <c r="BD3089" s="415"/>
    </row>
    <row r="3090" spans="56:56" x14ac:dyDescent="0.25">
      <c r="BD3090" s="415"/>
    </row>
    <row r="3091" spans="56:56" x14ac:dyDescent="0.25">
      <c r="BD3091" s="415"/>
    </row>
    <row r="3092" spans="56:56" x14ac:dyDescent="0.25">
      <c r="BD3092" s="415"/>
    </row>
    <row r="3093" spans="56:56" x14ac:dyDescent="0.25">
      <c r="BD3093" s="415"/>
    </row>
    <row r="3094" spans="56:56" x14ac:dyDescent="0.25">
      <c r="BD3094" s="415"/>
    </row>
    <row r="3095" spans="56:56" x14ac:dyDescent="0.25">
      <c r="BD3095" s="415"/>
    </row>
    <row r="3096" spans="56:56" x14ac:dyDescent="0.25">
      <c r="BD3096" s="415"/>
    </row>
    <row r="3097" spans="56:56" x14ac:dyDescent="0.25">
      <c r="BD3097" s="415"/>
    </row>
    <row r="3098" spans="56:56" x14ac:dyDescent="0.25">
      <c r="BD3098" s="415"/>
    </row>
    <row r="3099" spans="56:56" x14ac:dyDescent="0.25">
      <c r="BD3099" s="415"/>
    </row>
    <row r="3100" spans="56:56" x14ac:dyDescent="0.25">
      <c r="BD3100" s="415"/>
    </row>
    <row r="3101" spans="56:56" x14ac:dyDescent="0.25">
      <c r="BD3101" s="415"/>
    </row>
    <row r="3102" spans="56:56" x14ac:dyDescent="0.25">
      <c r="BD3102" s="415"/>
    </row>
    <row r="3103" spans="56:56" x14ac:dyDescent="0.25">
      <c r="BD3103" s="415"/>
    </row>
    <row r="3104" spans="56:56" x14ac:dyDescent="0.25">
      <c r="BD3104" s="415"/>
    </row>
    <row r="3105" spans="56:56" x14ac:dyDescent="0.25">
      <c r="BD3105" s="415"/>
    </row>
    <row r="3106" spans="56:56" x14ac:dyDescent="0.25">
      <c r="BD3106" s="415"/>
    </row>
    <row r="3107" spans="56:56" x14ac:dyDescent="0.25">
      <c r="BD3107" s="415"/>
    </row>
    <row r="3108" spans="56:56" x14ac:dyDescent="0.25">
      <c r="BD3108" s="415"/>
    </row>
    <row r="3109" spans="56:56" x14ac:dyDescent="0.25">
      <c r="BD3109" s="415"/>
    </row>
    <row r="3110" spans="56:56" x14ac:dyDescent="0.25">
      <c r="BD3110" s="415"/>
    </row>
    <row r="3111" spans="56:56" x14ac:dyDescent="0.25">
      <c r="BD3111" s="415"/>
    </row>
    <row r="3112" spans="56:56" x14ac:dyDescent="0.25">
      <c r="BD3112" s="415"/>
    </row>
    <row r="3113" spans="56:56" x14ac:dyDescent="0.25">
      <c r="BD3113" s="415"/>
    </row>
    <row r="3114" spans="56:56" x14ac:dyDescent="0.25">
      <c r="BD3114" s="415"/>
    </row>
    <row r="3115" spans="56:56" x14ac:dyDescent="0.25">
      <c r="BD3115" s="415"/>
    </row>
    <row r="3116" spans="56:56" x14ac:dyDescent="0.25">
      <c r="BD3116" s="415"/>
    </row>
    <row r="3117" spans="56:56" x14ac:dyDescent="0.25">
      <c r="BD3117" s="415"/>
    </row>
    <row r="3118" spans="56:56" x14ac:dyDescent="0.25">
      <c r="BD3118" s="415"/>
    </row>
    <row r="3119" spans="56:56" x14ac:dyDescent="0.25">
      <c r="BD3119" s="415"/>
    </row>
    <row r="3120" spans="56:56" x14ac:dyDescent="0.25">
      <c r="BD3120" s="415"/>
    </row>
    <row r="3121" spans="56:56" x14ac:dyDescent="0.25">
      <c r="BD3121" s="415"/>
    </row>
    <row r="3122" spans="56:56" x14ac:dyDescent="0.25">
      <c r="BD3122" s="415"/>
    </row>
    <row r="3123" spans="56:56" x14ac:dyDescent="0.25">
      <c r="BD3123" s="415"/>
    </row>
    <row r="3124" spans="56:56" x14ac:dyDescent="0.25">
      <c r="BD3124" s="415"/>
    </row>
    <row r="3125" spans="56:56" x14ac:dyDescent="0.25">
      <c r="BD3125" s="415"/>
    </row>
    <row r="3126" spans="56:56" x14ac:dyDescent="0.25">
      <c r="BD3126" s="415"/>
    </row>
    <row r="3127" spans="56:56" x14ac:dyDescent="0.25">
      <c r="BD3127" s="415"/>
    </row>
    <row r="3128" spans="56:56" x14ac:dyDescent="0.25">
      <c r="BD3128" s="415"/>
    </row>
    <row r="3129" spans="56:56" x14ac:dyDescent="0.25">
      <c r="BD3129" s="415"/>
    </row>
    <row r="3130" spans="56:56" x14ac:dyDescent="0.25">
      <c r="BD3130" s="415"/>
    </row>
    <row r="3131" spans="56:56" x14ac:dyDescent="0.25">
      <c r="BD3131" s="415"/>
    </row>
    <row r="3132" spans="56:56" x14ac:dyDescent="0.25">
      <c r="BD3132" s="415"/>
    </row>
    <row r="3133" spans="56:56" x14ac:dyDescent="0.25">
      <c r="BD3133" s="415"/>
    </row>
    <row r="3134" spans="56:56" x14ac:dyDescent="0.25">
      <c r="BD3134" s="415"/>
    </row>
    <row r="3135" spans="56:56" x14ac:dyDescent="0.25">
      <c r="BD3135" s="415"/>
    </row>
    <row r="3136" spans="56:56" x14ac:dyDescent="0.25">
      <c r="BD3136" s="415"/>
    </row>
    <row r="3137" spans="56:56" x14ac:dyDescent="0.25">
      <c r="BD3137" s="415"/>
    </row>
    <row r="3138" spans="56:56" x14ac:dyDescent="0.25">
      <c r="BD3138" s="415"/>
    </row>
    <row r="3139" spans="56:56" x14ac:dyDescent="0.25">
      <c r="BD3139" s="415"/>
    </row>
    <row r="3140" spans="56:56" x14ac:dyDescent="0.25">
      <c r="BD3140" s="415"/>
    </row>
    <row r="3141" spans="56:56" x14ac:dyDescent="0.25">
      <c r="BD3141" s="415"/>
    </row>
    <row r="3142" spans="56:56" x14ac:dyDescent="0.25">
      <c r="BD3142" s="415"/>
    </row>
    <row r="3143" spans="56:56" x14ac:dyDescent="0.25">
      <c r="BD3143" s="415"/>
    </row>
    <row r="3144" spans="56:56" x14ac:dyDescent="0.25">
      <c r="BD3144" s="415"/>
    </row>
    <row r="3145" spans="56:56" x14ac:dyDescent="0.25">
      <c r="BD3145" s="415"/>
    </row>
    <row r="3146" spans="56:56" x14ac:dyDescent="0.25">
      <c r="BD3146" s="415"/>
    </row>
    <row r="3147" spans="56:56" x14ac:dyDescent="0.25">
      <c r="BD3147" s="415"/>
    </row>
    <row r="3148" spans="56:56" x14ac:dyDescent="0.25">
      <c r="BD3148" s="415"/>
    </row>
    <row r="3149" spans="56:56" x14ac:dyDescent="0.25">
      <c r="BD3149" s="415"/>
    </row>
    <row r="3150" spans="56:56" x14ac:dyDescent="0.25">
      <c r="BD3150" s="415"/>
    </row>
    <row r="3151" spans="56:56" x14ac:dyDescent="0.25">
      <c r="BD3151" s="415"/>
    </row>
    <row r="3152" spans="56:56" x14ac:dyDescent="0.25">
      <c r="BD3152" s="415"/>
    </row>
    <row r="3153" spans="56:56" x14ac:dyDescent="0.25">
      <c r="BD3153" s="415"/>
    </row>
    <row r="3154" spans="56:56" x14ac:dyDescent="0.25">
      <c r="BD3154" s="415"/>
    </row>
    <row r="3155" spans="56:56" x14ac:dyDescent="0.25">
      <c r="BD3155" s="415"/>
    </row>
    <row r="3156" spans="56:56" x14ac:dyDescent="0.25">
      <c r="BD3156" s="415"/>
    </row>
    <row r="3157" spans="56:56" x14ac:dyDescent="0.25">
      <c r="BD3157" s="415"/>
    </row>
    <row r="3158" spans="56:56" x14ac:dyDescent="0.25">
      <c r="BD3158" s="415"/>
    </row>
    <row r="3159" spans="56:56" x14ac:dyDescent="0.25">
      <c r="BD3159" s="415"/>
    </row>
    <row r="3160" spans="56:56" x14ac:dyDescent="0.25">
      <c r="BD3160" s="415"/>
    </row>
    <row r="3161" spans="56:56" x14ac:dyDescent="0.25">
      <c r="BD3161" s="415"/>
    </row>
    <row r="3162" spans="56:56" x14ac:dyDescent="0.25">
      <c r="BD3162" s="415"/>
    </row>
    <row r="3163" spans="56:56" x14ac:dyDescent="0.25">
      <c r="BD3163" s="415"/>
    </row>
    <row r="3164" spans="56:56" x14ac:dyDescent="0.25">
      <c r="BD3164" s="415"/>
    </row>
    <row r="3165" spans="56:56" x14ac:dyDescent="0.25">
      <c r="BD3165" s="415"/>
    </row>
    <row r="3166" spans="56:56" x14ac:dyDescent="0.25">
      <c r="BD3166" s="415"/>
    </row>
    <row r="3167" spans="56:56" x14ac:dyDescent="0.25">
      <c r="BD3167" s="415"/>
    </row>
    <row r="3168" spans="56:56" x14ac:dyDescent="0.25">
      <c r="BD3168" s="415"/>
    </row>
    <row r="3169" spans="56:56" x14ac:dyDescent="0.25">
      <c r="BD3169" s="415"/>
    </row>
    <row r="3170" spans="56:56" x14ac:dyDescent="0.25">
      <c r="BD3170" s="415"/>
    </row>
    <row r="3171" spans="56:56" x14ac:dyDescent="0.25">
      <c r="BD3171" s="415"/>
    </row>
    <row r="3172" spans="56:56" x14ac:dyDescent="0.25">
      <c r="BD3172" s="415"/>
    </row>
    <row r="3173" spans="56:56" x14ac:dyDescent="0.25">
      <c r="BD3173" s="415"/>
    </row>
    <row r="3174" spans="56:56" x14ac:dyDescent="0.25">
      <c r="BD3174" s="415"/>
    </row>
    <row r="3175" spans="56:56" x14ac:dyDescent="0.25">
      <c r="BD3175" s="415"/>
    </row>
    <row r="3176" spans="56:56" x14ac:dyDescent="0.25">
      <c r="BD3176" s="415"/>
    </row>
    <row r="3177" spans="56:56" x14ac:dyDescent="0.25">
      <c r="BD3177" s="415"/>
    </row>
    <row r="3178" spans="56:56" x14ac:dyDescent="0.25">
      <c r="BD3178" s="415"/>
    </row>
    <row r="3179" spans="56:56" x14ac:dyDescent="0.25">
      <c r="BD3179" s="415"/>
    </row>
    <row r="3180" spans="56:56" x14ac:dyDescent="0.25">
      <c r="BD3180" s="415"/>
    </row>
    <row r="3181" spans="56:56" x14ac:dyDescent="0.25">
      <c r="BD3181" s="415"/>
    </row>
    <row r="3182" spans="56:56" x14ac:dyDescent="0.25">
      <c r="BD3182" s="415"/>
    </row>
    <row r="3183" spans="56:56" x14ac:dyDescent="0.25">
      <c r="BD3183" s="415"/>
    </row>
    <row r="3184" spans="56:56" x14ac:dyDescent="0.25">
      <c r="BD3184" s="415"/>
    </row>
    <row r="3185" spans="56:56" x14ac:dyDescent="0.25">
      <c r="BD3185" s="415"/>
    </row>
    <row r="3186" spans="56:56" x14ac:dyDescent="0.25">
      <c r="BD3186" s="415"/>
    </row>
    <row r="3187" spans="56:56" x14ac:dyDescent="0.25">
      <c r="BD3187" s="415"/>
    </row>
    <row r="3188" spans="56:56" x14ac:dyDescent="0.25">
      <c r="BD3188" s="415"/>
    </row>
    <row r="3189" spans="56:56" x14ac:dyDescent="0.25">
      <c r="BD3189" s="415"/>
    </row>
    <row r="3190" spans="56:56" x14ac:dyDescent="0.25">
      <c r="BD3190" s="415"/>
    </row>
    <row r="3191" spans="56:56" x14ac:dyDescent="0.25">
      <c r="BD3191" s="415"/>
    </row>
    <row r="3192" spans="56:56" x14ac:dyDescent="0.25">
      <c r="BD3192" s="415"/>
    </row>
    <row r="3193" spans="56:56" x14ac:dyDescent="0.25">
      <c r="BD3193" s="415"/>
    </row>
    <row r="3194" spans="56:56" x14ac:dyDescent="0.25">
      <c r="BD3194" s="415"/>
    </row>
    <row r="3195" spans="56:56" x14ac:dyDescent="0.25">
      <c r="BD3195" s="415"/>
    </row>
    <row r="3196" spans="56:56" x14ac:dyDescent="0.25">
      <c r="BD3196" s="415"/>
    </row>
    <row r="3197" spans="56:56" x14ac:dyDescent="0.25">
      <c r="BD3197" s="415"/>
    </row>
    <row r="3198" spans="56:56" x14ac:dyDescent="0.25">
      <c r="BD3198" s="415"/>
    </row>
    <row r="3199" spans="56:56" x14ac:dyDescent="0.25">
      <c r="BD3199" s="415"/>
    </row>
    <row r="3200" spans="56:56" x14ac:dyDescent="0.25">
      <c r="BD3200" s="415"/>
    </row>
    <row r="3201" spans="56:56" x14ac:dyDescent="0.25">
      <c r="BD3201" s="415"/>
    </row>
    <row r="3202" spans="56:56" x14ac:dyDescent="0.25">
      <c r="BD3202" s="415"/>
    </row>
    <row r="3203" spans="56:56" x14ac:dyDescent="0.25">
      <c r="BD3203" s="415"/>
    </row>
    <row r="3204" spans="56:56" x14ac:dyDescent="0.25">
      <c r="BD3204" s="415"/>
    </row>
    <row r="3205" spans="56:56" x14ac:dyDescent="0.25">
      <c r="BD3205" s="415"/>
    </row>
    <row r="3206" spans="56:56" x14ac:dyDescent="0.25">
      <c r="BD3206" s="415"/>
    </row>
    <row r="3207" spans="56:56" x14ac:dyDescent="0.25">
      <c r="BD3207" s="415"/>
    </row>
    <row r="3208" spans="56:56" x14ac:dyDescent="0.25">
      <c r="BD3208" s="415"/>
    </row>
    <row r="3209" spans="56:56" x14ac:dyDescent="0.25">
      <c r="BD3209" s="415"/>
    </row>
    <row r="3210" spans="56:56" x14ac:dyDescent="0.25">
      <c r="BD3210" s="415"/>
    </row>
    <row r="3211" spans="56:56" x14ac:dyDescent="0.25">
      <c r="BD3211" s="415"/>
    </row>
    <row r="3212" spans="56:56" x14ac:dyDescent="0.25">
      <c r="BD3212" s="415"/>
    </row>
    <row r="3213" spans="56:56" x14ac:dyDescent="0.25">
      <c r="BD3213" s="415"/>
    </row>
    <row r="3214" spans="56:56" x14ac:dyDescent="0.25">
      <c r="BD3214" s="415"/>
    </row>
    <row r="3215" spans="56:56" x14ac:dyDescent="0.25">
      <c r="BD3215" s="415"/>
    </row>
    <row r="3216" spans="56:56" x14ac:dyDescent="0.25">
      <c r="BD3216" s="415"/>
    </row>
    <row r="3217" spans="56:56" x14ac:dyDescent="0.25">
      <c r="BD3217" s="415"/>
    </row>
    <row r="3218" spans="56:56" x14ac:dyDescent="0.25">
      <c r="BD3218" s="415"/>
    </row>
    <row r="3219" spans="56:56" x14ac:dyDescent="0.25">
      <c r="BD3219" s="415"/>
    </row>
    <row r="3220" spans="56:56" x14ac:dyDescent="0.25">
      <c r="BD3220" s="415"/>
    </row>
    <row r="3221" spans="56:56" x14ac:dyDescent="0.25">
      <c r="BD3221" s="415"/>
    </row>
    <row r="3222" spans="56:56" x14ac:dyDescent="0.25">
      <c r="BD3222" s="415"/>
    </row>
    <row r="3223" spans="56:56" x14ac:dyDescent="0.25">
      <c r="BD3223" s="415"/>
    </row>
    <row r="3224" spans="56:56" x14ac:dyDescent="0.25">
      <c r="BD3224" s="415"/>
    </row>
    <row r="3225" spans="56:56" x14ac:dyDescent="0.25">
      <c r="BD3225" s="415"/>
    </row>
    <row r="3226" spans="56:56" x14ac:dyDescent="0.25">
      <c r="BD3226" s="415"/>
    </row>
    <row r="3227" spans="56:56" x14ac:dyDescent="0.25">
      <c r="BD3227" s="415"/>
    </row>
    <row r="3228" spans="56:56" x14ac:dyDescent="0.25">
      <c r="BD3228" s="415"/>
    </row>
    <row r="3229" spans="56:56" x14ac:dyDescent="0.25">
      <c r="BD3229" s="415"/>
    </row>
    <row r="3230" spans="56:56" x14ac:dyDescent="0.25">
      <c r="BD3230" s="415"/>
    </row>
    <row r="3231" spans="56:56" x14ac:dyDescent="0.25">
      <c r="BD3231" s="415"/>
    </row>
    <row r="3232" spans="56:56" x14ac:dyDescent="0.25">
      <c r="BD3232" s="415"/>
    </row>
    <row r="3233" spans="56:56" x14ac:dyDescent="0.25">
      <c r="BD3233" s="415"/>
    </row>
    <row r="3234" spans="56:56" x14ac:dyDescent="0.25">
      <c r="BD3234" s="415"/>
    </row>
    <row r="3235" spans="56:56" x14ac:dyDescent="0.25">
      <c r="BD3235" s="415"/>
    </row>
    <row r="3236" spans="56:56" x14ac:dyDescent="0.25">
      <c r="BD3236" s="415"/>
    </row>
    <row r="3237" spans="56:56" x14ac:dyDescent="0.25">
      <c r="BD3237" s="415"/>
    </row>
    <row r="3238" spans="56:56" x14ac:dyDescent="0.25">
      <c r="BD3238" s="415"/>
    </row>
    <row r="3239" spans="56:56" x14ac:dyDescent="0.25">
      <c r="BD3239" s="415"/>
    </row>
    <row r="3240" spans="56:56" x14ac:dyDescent="0.25">
      <c r="BD3240" s="415"/>
    </row>
    <row r="3241" spans="56:56" x14ac:dyDescent="0.25">
      <c r="BD3241" s="415"/>
    </row>
    <row r="3242" spans="56:56" x14ac:dyDescent="0.25">
      <c r="BD3242" s="415"/>
    </row>
    <row r="3243" spans="56:56" x14ac:dyDescent="0.25">
      <c r="BD3243" s="415"/>
    </row>
    <row r="3244" spans="56:56" x14ac:dyDescent="0.25">
      <c r="BD3244" s="415"/>
    </row>
    <row r="3245" spans="56:56" x14ac:dyDescent="0.25">
      <c r="BD3245" s="415"/>
    </row>
    <row r="3246" spans="56:56" x14ac:dyDescent="0.25">
      <c r="BD3246" s="415"/>
    </row>
    <row r="3247" spans="56:56" x14ac:dyDescent="0.25">
      <c r="BD3247" s="415"/>
    </row>
    <row r="3248" spans="56:56" x14ac:dyDescent="0.25">
      <c r="BD3248" s="415"/>
    </row>
    <row r="3249" spans="56:56" x14ac:dyDescent="0.25">
      <c r="BD3249" s="415"/>
    </row>
    <row r="3250" spans="56:56" x14ac:dyDescent="0.25">
      <c r="BD3250" s="415"/>
    </row>
    <row r="3251" spans="56:56" x14ac:dyDescent="0.25">
      <c r="BD3251" s="415"/>
    </row>
    <row r="3252" spans="56:56" x14ac:dyDescent="0.25">
      <c r="BD3252" s="415"/>
    </row>
    <row r="3253" spans="56:56" x14ac:dyDescent="0.25">
      <c r="BD3253" s="415"/>
    </row>
    <row r="3254" spans="56:56" x14ac:dyDescent="0.25">
      <c r="BD3254" s="415"/>
    </row>
    <row r="3255" spans="56:56" x14ac:dyDescent="0.25">
      <c r="BD3255" s="415"/>
    </row>
    <row r="3256" spans="56:56" x14ac:dyDescent="0.25">
      <c r="BD3256" s="415"/>
    </row>
    <row r="3257" spans="56:56" x14ac:dyDescent="0.25">
      <c r="BD3257" s="415"/>
    </row>
    <row r="3258" spans="56:56" x14ac:dyDescent="0.25">
      <c r="BD3258" s="415"/>
    </row>
    <row r="3259" spans="56:56" x14ac:dyDescent="0.25">
      <c r="BD3259" s="415"/>
    </row>
    <row r="3260" spans="56:56" x14ac:dyDescent="0.25">
      <c r="BD3260" s="415"/>
    </row>
    <row r="3261" spans="56:56" x14ac:dyDescent="0.25">
      <c r="BD3261" s="415"/>
    </row>
    <row r="3262" spans="56:56" x14ac:dyDescent="0.25">
      <c r="BD3262" s="415"/>
    </row>
    <row r="3263" spans="56:56" x14ac:dyDescent="0.25">
      <c r="BD3263" s="415"/>
    </row>
    <row r="3264" spans="56:56" x14ac:dyDescent="0.25">
      <c r="BD3264" s="415"/>
    </row>
    <row r="3265" spans="56:56" x14ac:dyDescent="0.25">
      <c r="BD3265" s="415"/>
    </row>
    <row r="3266" spans="56:56" x14ac:dyDescent="0.25">
      <c r="BD3266" s="415"/>
    </row>
    <row r="3267" spans="56:56" x14ac:dyDescent="0.25">
      <c r="BD3267" s="415"/>
    </row>
    <row r="3268" spans="56:56" x14ac:dyDescent="0.25">
      <c r="BD3268" s="415"/>
    </row>
    <row r="3269" spans="56:56" x14ac:dyDescent="0.25">
      <c r="BD3269" s="415"/>
    </row>
    <row r="3270" spans="56:56" x14ac:dyDescent="0.25">
      <c r="BD3270" s="415"/>
    </row>
    <row r="3271" spans="56:56" x14ac:dyDescent="0.25">
      <c r="BD3271" s="415"/>
    </row>
    <row r="3272" spans="56:56" x14ac:dyDescent="0.25">
      <c r="BD3272" s="415"/>
    </row>
    <row r="3273" spans="56:56" x14ac:dyDescent="0.25">
      <c r="BD3273" s="415"/>
    </row>
    <row r="3274" spans="56:56" x14ac:dyDescent="0.25">
      <c r="BD3274" s="415"/>
    </row>
    <row r="3275" spans="56:56" x14ac:dyDescent="0.25">
      <c r="BD3275" s="415"/>
    </row>
    <row r="3276" spans="56:56" x14ac:dyDescent="0.25">
      <c r="BD3276" s="415"/>
    </row>
    <row r="3277" spans="56:56" x14ac:dyDescent="0.25">
      <c r="BD3277" s="415"/>
    </row>
    <row r="3278" spans="56:56" x14ac:dyDescent="0.25">
      <c r="BD3278" s="415"/>
    </row>
    <row r="3279" spans="56:56" x14ac:dyDescent="0.25">
      <c r="BD3279" s="415"/>
    </row>
    <row r="3280" spans="56:56" x14ac:dyDescent="0.25">
      <c r="BD3280" s="415"/>
    </row>
    <row r="3281" spans="56:56" x14ac:dyDescent="0.25">
      <c r="BD3281" s="415"/>
    </row>
    <row r="3282" spans="56:56" x14ac:dyDescent="0.25">
      <c r="BD3282" s="415"/>
    </row>
    <row r="3283" spans="56:56" x14ac:dyDescent="0.25">
      <c r="BD3283" s="415"/>
    </row>
    <row r="3284" spans="56:56" x14ac:dyDescent="0.25">
      <c r="BD3284" s="415"/>
    </row>
    <row r="3285" spans="56:56" x14ac:dyDescent="0.25">
      <c r="BD3285" s="415"/>
    </row>
    <row r="3286" spans="56:56" x14ac:dyDescent="0.25">
      <c r="BD3286" s="415"/>
    </row>
    <row r="3287" spans="56:56" x14ac:dyDescent="0.25">
      <c r="BD3287" s="415"/>
    </row>
    <row r="3288" spans="56:56" x14ac:dyDescent="0.25">
      <c r="BD3288" s="415"/>
    </row>
    <row r="3289" spans="56:56" x14ac:dyDescent="0.25">
      <c r="BD3289" s="415"/>
    </row>
    <row r="3290" spans="56:56" x14ac:dyDescent="0.25">
      <c r="BD3290" s="415"/>
    </row>
    <row r="3291" spans="56:56" x14ac:dyDescent="0.25">
      <c r="BD3291" s="415"/>
    </row>
    <row r="3292" spans="56:56" x14ac:dyDescent="0.25">
      <c r="BD3292" s="415"/>
    </row>
    <row r="3293" spans="56:56" x14ac:dyDescent="0.25">
      <c r="BD3293" s="415"/>
    </row>
    <row r="3294" spans="56:56" x14ac:dyDescent="0.25">
      <c r="BD3294" s="415"/>
    </row>
    <row r="3295" spans="56:56" x14ac:dyDescent="0.25">
      <c r="BD3295" s="415"/>
    </row>
    <row r="3296" spans="56:56" x14ac:dyDescent="0.25">
      <c r="BD3296" s="415"/>
    </row>
    <row r="3297" spans="56:56" x14ac:dyDescent="0.25">
      <c r="BD3297" s="415"/>
    </row>
    <row r="3298" spans="56:56" x14ac:dyDescent="0.25">
      <c r="BD3298" s="415"/>
    </row>
    <row r="3299" spans="56:56" x14ac:dyDescent="0.25">
      <c r="BD3299" s="415"/>
    </row>
    <row r="3300" spans="56:56" x14ac:dyDescent="0.25">
      <c r="BD3300" s="415"/>
    </row>
    <row r="3301" spans="56:56" x14ac:dyDescent="0.25">
      <c r="BD3301" s="415"/>
    </row>
    <row r="3302" spans="56:56" x14ac:dyDescent="0.25">
      <c r="BD3302" s="415"/>
    </row>
    <row r="3303" spans="56:56" x14ac:dyDescent="0.25">
      <c r="BD3303" s="415"/>
    </row>
    <row r="3304" spans="56:56" x14ac:dyDescent="0.25">
      <c r="BD3304" s="415"/>
    </row>
    <row r="3305" spans="56:56" x14ac:dyDescent="0.25">
      <c r="BD3305" s="415"/>
    </row>
    <row r="3306" spans="56:56" x14ac:dyDescent="0.25">
      <c r="BD3306" s="415"/>
    </row>
    <row r="3307" spans="56:56" x14ac:dyDescent="0.25">
      <c r="BD3307" s="415"/>
    </row>
    <row r="3308" spans="56:56" x14ac:dyDescent="0.25">
      <c r="BD3308" s="415"/>
    </row>
    <row r="3309" spans="56:56" x14ac:dyDescent="0.25">
      <c r="BD3309" s="415"/>
    </row>
    <row r="3310" spans="56:56" x14ac:dyDescent="0.25">
      <c r="BD3310" s="415"/>
    </row>
    <row r="3311" spans="56:56" x14ac:dyDescent="0.25">
      <c r="BD3311" s="415"/>
    </row>
    <row r="3312" spans="56:56" x14ac:dyDescent="0.25">
      <c r="BD3312" s="415"/>
    </row>
    <row r="3313" spans="56:56" x14ac:dyDescent="0.25">
      <c r="BD3313" s="415"/>
    </row>
    <row r="3314" spans="56:56" x14ac:dyDescent="0.25">
      <c r="BD3314" s="415"/>
    </row>
    <row r="3315" spans="56:56" x14ac:dyDescent="0.25">
      <c r="BD3315" s="415"/>
    </row>
    <row r="3316" spans="56:56" x14ac:dyDescent="0.25">
      <c r="BD3316" s="415"/>
    </row>
    <row r="3317" spans="56:56" x14ac:dyDescent="0.25">
      <c r="BD3317" s="415"/>
    </row>
    <row r="3318" spans="56:56" x14ac:dyDescent="0.25">
      <c r="BD3318" s="415"/>
    </row>
    <row r="3319" spans="56:56" x14ac:dyDescent="0.25">
      <c r="BD3319" s="415"/>
    </row>
    <row r="3320" spans="56:56" x14ac:dyDescent="0.25">
      <c r="BD3320" s="415"/>
    </row>
    <row r="3321" spans="56:56" x14ac:dyDescent="0.25">
      <c r="BD3321" s="415"/>
    </row>
    <row r="3322" spans="56:56" x14ac:dyDescent="0.25">
      <c r="BD3322" s="415"/>
    </row>
    <row r="3323" spans="56:56" x14ac:dyDescent="0.25">
      <c r="BD3323" s="415"/>
    </row>
    <row r="3324" spans="56:56" x14ac:dyDescent="0.25">
      <c r="BD3324" s="415"/>
    </row>
    <row r="3325" spans="56:56" x14ac:dyDescent="0.25">
      <c r="BD3325" s="415"/>
    </row>
    <row r="3326" spans="56:56" x14ac:dyDescent="0.25">
      <c r="BD3326" s="415"/>
    </row>
    <row r="3327" spans="56:56" x14ac:dyDescent="0.25">
      <c r="BD3327" s="415"/>
    </row>
    <row r="3328" spans="56:56" x14ac:dyDescent="0.25">
      <c r="BD3328" s="415"/>
    </row>
    <row r="3329" spans="56:56" x14ac:dyDescent="0.25">
      <c r="BD3329" s="415"/>
    </row>
    <row r="3330" spans="56:56" x14ac:dyDescent="0.25">
      <c r="BD3330" s="415"/>
    </row>
    <row r="3331" spans="56:56" x14ac:dyDescent="0.25">
      <c r="BD3331" s="415"/>
    </row>
    <row r="3332" spans="56:56" x14ac:dyDescent="0.25">
      <c r="BD3332" s="415"/>
    </row>
    <row r="3333" spans="56:56" x14ac:dyDescent="0.25">
      <c r="BD3333" s="415"/>
    </row>
    <row r="3334" spans="56:56" x14ac:dyDescent="0.25">
      <c r="BD3334" s="415"/>
    </row>
    <row r="3335" spans="56:56" x14ac:dyDescent="0.25">
      <c r="BD3335" s="415"/>
    </row>
    <row r="3336" spans="56:56" x14ac:dyDescent="0.25">
      <c r="BD3336" s="415"/>
    </row>
    <row r="3337" spans="56:56" x14ac:dyDescent="0.25">
      <c r="BD3337" s="415"/>
    </row>
    <row r="3338" spans="56:56" x14ac:dyDescent="0.25">
      <c r="BD3338" s="415"/>
    </row>
    <row r="3339" spans="56:56" x14ac:dyDescent="0.25">
      <c r="BD3339" s="415"/>
    </row>
    <row r="3340" spans="56:56" x14ac:dyDescent="0.25">
      <c r="BD3340" s="415"/>
    </row>
    <row r="3341" spans="56:56" x14ac:dyDescent="0.25">
      <c r="BD3341" s="415"/>
    </row>
    <row r="3342" spans="56:56" x14ac:dyDescent="0.25">
      <c r="BD3342" s="415"/>
    </row>
    <row r="3343" spans="56:56" x14ac:dyDescent="0.25">
      <c r="BD3343" s="415"/>
    </row>
    <row r="3344" spans="56:56" x14ac:dyDescent="0.25">
      <c r="BD3344" s="415"/>
    </row>
    <row r="3345" spans="56:56" x14ac:dyDescent="0.25">
      <c r="BD3345" s="415"/>
    </row>
    <row r="3346" spans="56:56" x14ac:dyDescent="0.25">
      <c r="BD3346" s="415"/>
    </row>
    <row r="3347" spans="56:56" x14ac:dyDescent="0.25">
      <c r="BD3347" s="415"/>
    </row>
    <row r="3348" spans="56:56" x14ac:dyDescent="0.25">
      <c r="BD3348" s="415"/>
    </row>
    <row r="3349" spans="56:56" x14ac:dyDescent="0.25">
      <c r="BD3349" s="415"/>
    </row>
    <row r="3350" spans="56:56" x14ac:dyDescent="0.25">
      <c r="BD3350" s="415"/>
    </row>
    <row r="3351" spans="56:56" x14ac:dyDescent="0.25">
      <c r="BD3351" s="415"/>
    </row>
    <row r="3352" spans="56:56" x14ac:dyDescent="0.25">
      <c r="BD3352" s="415"/>
    </row>
    <row r="3353" spans="56:56" x14ac:dyDescent="0.25">
      <c r="BD3353" s="415"/>
    </row>
    <row r="3354" spans="56:56" x14ac:dyDescent="0.25">
      <c r="BD3354" s="415"/>
    </row>
    <row r="3355" spans="56:56" x14ac:dyDescent="0.25">
      <c r="BD3355" s="415"/>
    </row>
    <row r="3356" spans="56:56" x14ac:dyDescent="0.25">
      <c r="BD3356" s="415"/>
    </row>
    <row r="3357" spans="56:56" x14ac:dyDescent="0.25">
      <c r="BD3357" s="415"/>
    </row>
    <row r="3358" spans="56:56" x14ac:dyDescent="0.25">
      <c r="BD3358" s="415"/>
    </row>
    <row r="3359" spans="56:56" x14ac:dyDescent="0.25">
      <c r="BD3359" s="415"/>
    </row>
    <row r="3360" spans="56:56" x14ac:dyDescent="0.25">
      <c r="BD3360" s="415"/>
    </row>
    <row r="3361" spans="56:56" x14ac:dyDescent="0.25">
      <c r="BD3361" s="415"/>
    </row>
    <row r="3362" spans="56:56" x14ac:dyDescent="0.25">
      <c r="BD3362" s="415"/>
    </row>
    <row r="3363" spans="56:56" x14ac:dyDescent="0.25">
      <c r="BD3363" s="415"/>
    </row>
    <row r="3364" spans="56:56" x14ac:dyDescent="0.25">
      <c r="BD3364" s="415"/>
    </row>
    <row r="3365" spans="56:56" x14ac:dyDescent="0.25">
      <c r="BD3365" s="415"/>
    </row>
    <row r="3366" spans="56:56" x14ac:dyDescent="0.25">
      <c r="BD3366" s="415"/>
    </row>
    <row r="3367" spans="56:56" x14ac:dyDescent="0.25">
      <c r="BD3367" s="415"/>
    </row>
    <row r="3368" spans="56:56" x14ac:dyDescent="0.25">
      <c r="BD3368" s="415"/>
    </row>
    <row r="3369" spans="56:56" x14ac:dyDescent="0.25">
      <c r="BD3369" s="415"/>
    </row>
    <row r="3370" spans="56:56" x14ac:dyDescent="0.25">
      <c r="BD3370" s="415"/>
    </row>
    <row r="3371" spans="56:56" x14ac:dyDescent="0.25">
      <c r="BD3371" s="415"/>
    </row>
    <row r="3372" spans="56:56" x14ac:dyDescent="0.25">
      <c r="BD3372" s="415"/>
    </row>
    <row r="3373" spans="56:56" x14ac:dyDescent="0.25">
      <c r="BD3373" s="415"/>
    </row>
    <row r="3374" spans="56:56" x14ac:dyDescent="0.25">
      <c r="BD3374" s="415"/>
    </row>
    <row r="3375" spans="56:56" x14ac:dyDescent="0.25">
      <c r="BD3375" s="415"/>
    </row>
    <row r="3376" spans="56:56" x14ac:dyDescent="0.25">
      <c r="BD3376" s="415"/>
    </row>
    <row r="3377" spans="56:56" x14ac:dyDescent="0.25">
      <c r="BD3377" s="415"/>
    </row>
    <row r="3378" spans="56:56" x14ac:dyDescent="0.25">
      <c r="BD3378" s="415"/>
    </row>
    <row r="3379" spans="56:56" x14ac:dyDescent="0.25">
      <c r="BD3379" s="415"/>
    </row>
    <row r="3380" spans="56:56" x14ac:dyDescent="0.25">
      <c r="BD3380" s="415"/>
    </row>
    <row r="3381" spans="56:56" x14ac:dyDescent="0.25">
      <c r="BD3381" s="415"/>
    </row>
    <row r="3382" spans="56:56" x14ac:dyDescent="0.25">
      <c r="BD3382" s="415"/>
    </row>
    <row r="3383" spans="56:56" x14ac:dyDescent="0.25">
      <c r="BD3383" s="415"/>
    </row>
    <row r="3384" spans="56:56" x14ac:dyDescent="0.25">
      <c r="BD3384" s="415"/>
    </row>
    <row r="3385" spans="56:56" x14ac:dyDescent="0.25">
      <c r="BD3385" s="415"/>
    </row>
    <row r="3386" spans="56:56" x14ac:dyDescent="0.25">
      <c r="BD3386" s="415"/>
    </row>
    <row r="3387" spans="56:56" x14ac:dyDescent="0.25">
      <c r="BD3387" s="415"/>
    </row>
    <row r="3388" spans="56:56" x14ac:dyDescent="0.25">
      <c r="BD3388" s="415"/>
    </row>
    <row r="3389" spans="56:56" x14ac:dyDescent="0.25">
      <c r="BD3389" s="415"/>
    </row>
    <row r="3390" spans="56:56" x14ac:dyDescent="0.25">
      <c r="BD3390" s="415"/>
    </row>
    <row r="3391" spans="56:56" x14ac:dyDescent="0.25">
      <c r="BD3391" s="415"/>
    </row>
    <row r="3392" spans="56:56" x14ac:dyDescent="0.25">
      <c r="BD3392" s="415"/>
    </row>
    <row r="3393" spans="56:56" x14ac:dyDescent="0.25">
      <c r="BD3393" s="415"/>
    </row>
    <row r="3394" spans="56:56" x14ac:dyDescent="0.25">
      <c r="BD3394" s="415"/>
    </row>
    <row r="3395" spans="56:56" x14ac:dyDescent="0.25">
      <c r="BD3395" s="415"/>
    </row>
    <row r="3396" spans="56:56" x14ac:dyDescent="0.25">
      <c r="BD3396" s="415"/>
    </row>
    <row r="3397" spans="56:56" x14ac:dyDescent="0.25">
      <c r="BD3397" s="415"/>
    </row>
    <row r="3398" spans="56:56" x14ac:dyDescent="0.25">
      <c r="BD3398" s="415"/>
    </row>
    <row r="3399" spans="56:56" x14ac:dyDescent="0.25">
      <c r="BD3399" s="415"/>
    </row>
    <row r="3400" spans="56:56" x14ac:dyDescent="0.25">
      <c r="BD3400" s="415"/>
    </row>
    <row r="3401" spans="56:56" x14ac:dyDescent="0.25">
      <c r="BD3401" s="415"/>
    </row>
    <row r="3402" spans="56:56" x14ac:dyDescent="0.25">
      <c r="BD3402" s="415"/>
    </row>
    <row r="3403" spans="56:56" x14ac:dyDescent="0.25">
      <c r="BD3403" s="415"/>
    </row>
    <row r="3404" spans="56:56" x14ac:dyDescent="0.25">
      <c r="BD3404" s="415"/>
    </row>
    <row r="3405" spans="56:56" x14ac:dyDescent="0.25">
      <c r="BD3405" s="415"/>
    </row>
    <row r="3406" spans="56:56" x14ac:dyDescent="0.25">
      <c r="BD3406" s="415"/>
    </row>
    <row r="3407" spans="56:56" x14ac:dyDescent="0.25">
      <c r="BD3407" s="415"/>
    </row>
    <row r="3408" spans="56:56" x14ac:dyDescent="0.25">
      <c r="BD3408" s="415"/>
    </row>
    <row r="3409" spans="56:56" x14ac:dyDescent="0.25">
      <c r="BD3409" s="415"/>
    </row>
    <row r="3410" spans="56:56" x14ac:dyDescent="0.25">
      <c r="BD3410" s="415"/>
    </row>
    <row r="3411" spans="56:56" x14ac:dyDescent="0.25">
      <c r="BD3411" s="415"/>
    </row>
    <row r="3412" spans="56:56" x14ac:dyDescent="0.25">
      <c r="BD3412" s="415"/>
    </row>
    <row r="3413" spans="56:56" x14ac:dyDescent="0.25">
      <c r="BD3413" s="415"/>
    </row>
    <row r="3414" spans="56:56" x14ac:dyDescent="0.25">
      <c r="BD3414" s="415"/>
    </row>
    <row r="3415" spans="56:56" x14ac:dyDescent="0.25">
      <c r="BD3415" s="415"/>
    </row>
    <row r="3416" spans="56:56" x14ac:dyDescent="0.25">
      <c r="BD3416" s="415"/>
    </row>
    <row r="3417" spans="56:56" x14ac:dyDescent="0.25">
      <c r="BD3417" s="415"/>
    </row>
    <row r="3418" spans="56:56" x14ac:dyDescent="0.25">
      <c r="BD3418" s="415"/>
    </row>
    <row r="3419" spans="56:56" x14ac:dyDescent="0.25">
      <c r="BD3419" s="415"/>
    </row>
    <row r="3420" spans="56:56" x14ac:dyDescent="0.25">
      <c r="BD3420" s="415"/>
    </row>
    <row r="3421" spans="56:56" x14ac:dyDescent="0.25">
      <c r="BD3421" s="415"/>
    </row>
    <row r="3422" spans="56:56" x14ac:dyDescent="0.25">
      <c r="BD3422" s="415"/>
    </row>
    <row r="3423" spans="56:56" x14ac:dyDescent="0.25">
      <c r="BD3423" s="415"/>
    </row>
    <row r="3424" spans="56:56" x14ac:dyDescent="0.25">
      <c r="BD3424" s="415"/>
    </row>
    <row r="3425" spans="56:56" x14ac:dyDescent="0.25">
      <c r="BD3425" s="415"/>
    </row>
    <row r="3426" spans="56:56" x14ac:dyDescent="0.25">
      <c r="BD3426" s="415"/>
    </row>
    <row r="3427" spans="56:56" x14ac:dyDescent="0.25">
      <c r="BD3427" s="415"/>
    </row>
    <row r="3428" spans="56:56" x14ac:dyDescent="0.25">
      <c r="BD3428" s="415"/>
    </row>
    <row r="3429" spans="56:56" x14ac:dyDescent="0.25">
      <c r="BD3429" s="415"/>
    </row>
    <row r="3430" spans="56:56" x14ac:dyDescent="0.25">
      <c r="BD3430" s="415"/>
    </row>
    <row r="3431" spans="56:56" x14ac:dyDescent="0.25">
      <c r="BD3431" s="415"/>
    </row>
    <row r="3432" spans="56:56" x14ac:dyDescent="0.25">
      <c r="BD3432" s="415"/>
    </row>
    <row r="3433" spans="56:56" x14ac:dyDescent="0.25">
      <c r="BD3433" s="415"/>
    </row>
    <row r="3434" spans="56:56" x14ac:dyDescent="0.25">
      <c r="BD3434" s="415"/>
    </row>
    <row r="3435" spans="56:56" x14ac:dyDescent="0.25">
      <c r="BD3435" s="415"/>
    </row>
    <row r="3436" spans="56:56" x14ac:dyDescent="0.25">
      <c r="BD3436" s="415"/>
    </row>
    <row r="3437" spans="56:56" x14ac:dyDescent="0.25">
      <c r="BD3437" s="415"/>
    </row>
    <row r="3438" spans="56:56" x14ac:dyDescent="0.25">
      <c r="BD3438" s="415"/>
    </row>
    <row r="3439" spans="56:56" x14ac:dyDescent="0.25">
      <c r="BD3439" s="415"/>
    </row>
    <row r="3440" spans="56:56" x14ac:dyDescent="0.25">
      <c r="BD3440" s="415"/>
    </row>
    <row r="3441" spans="56:56" x14ac:dyDescent="0.25">
      <c r="BD3441" s="415"/>
    </row>
    <row r="3442" spans="56:56" x14ac:dyDescent="0.25">
      <c r="BD3442" s="415"/>
    </row>
    <row r="3443" spans="56:56" x14ac:dyDescent="0.25">
      <c r="BD3443" s="415"/>
    </row>
    <row r="3444" spans="56:56" x14ac:dyDescent="0.25">
      <c r="BD3444" s="415"/>
    </row>
    <row r="3445" spans="56:56" x14ac:dyDescent="0.25">
      <c r="BD3445" s="415"/>
    </row>
    <row r="3446" spans="56:56" x14ac:dyDescent="0.25">
      <c r="BD3446" s="415"/>
    </row>
    <row r="3447" spans="56:56" x14ac:dyDescent="0.25">
      <c r="BD3447" s="415"/>
    </row>
    <row r="3448" spans="56:56" x14ac:dyDescent="0.25">
      <c r="BD3448" s="415"/>
    </row>
    <row r="3449" spans="56:56" x14ac:dyDescent="0.25">
      <c r="BD3449" s="415"/>
    </row>
    <row r="3450" spans="56:56" x14ac:dyDescent="0.25">
      <c r="BD3450" s="415"/>
    </row>
    <row r="3451" spans="56:56" x14ac:dyDescent="0.25">
      <c r="BD3451" s="415"/>
    </row>
    <row r="3452" spans="56:56" x14ac:dyDescent="0.25">
      <c r="BD3452" s="415"/>
    </row>
    <row r="3453" spans="56:56" x14ac:dyDescent="0.25">
      <c r="BD3453" s="415"/>
    </row>
    <row r="3454" spans="56:56" x14ac:dyDescent="0.25">
      <c r="BD3454" s="415"/>
    </row>
    <row r="3455" spans="56:56" x14ac:dyDescent="0.25">
      <c r="BD3455" s="415"/>
    </row>
    <row r="3456" spans="56:56" x14ac:dyDescent="0.25">
      <c r="BD3456" s="415"/>
    </row>
    <row r="3457" spans="56:56" x14ac:dyDescent="0.25">
      <c r="BD3457" s="415"/>
    </row>
    <row r="3458" spans="56:56" x14ac:dyDescent="0.25">
      <c r="BD3458" s="415"/>
    </row>
    <row r="3459" spans="56:56" x14ac:dyDescent="0.25">
      <c r="BD3459" s="415"/>
    </row>
    <row r="3460" spans="56:56" x14ac:dyDescent="0.25">
      <c r="BD3460" s="415"/>
    </row>
    <row r="3461" spans="56:56" x14ac:dyDescent="0.25">
      <c r="BD3461" s="415"/>
    </row>
    <row r="3462" spans="56:56" x14ac:dyDescent="0.25">
      <c r="BD3462" s="415"/>
    </row>
    <row r="3463" spans="56:56" x14ac:dyDescent="0.25">
      <c r="BD3463" s="415"/>
    </row>
    <row r="3464" spans="56:56" x14ac:dyDescent="0.25">
      <c r="BD3464" s="415"/>
    </row>
    <row r="3465" spans="56:56" x14ac:dyDescent="0.25">
      <c r="BD3465" s="415"/>
    </row>
    <row r="3466" spans="56:56" x14ac:dyDescent="0.25">
      <c r="BD3466" s="415"/>
    </row>
    <row r="3467" spans="56:56" x14ac:dyDescent="0.25">
      <c r="BD3467" s="415"/>
    </row>
    <row r="3468" spans="56:56" x14ac:dyDescent="0.25">
      <c r="BD3468" s="415"/>
    </row>
    <row r="3469" spans="56:56" x14ac:dyDescent="0.25">
      <c r="BD3469" s="415"/>
    </row>
    <row r="3470" spans="56:56" x14ac:dyDescent="0.25">
      <c r="BD3470" s="415"/>
    </row>
    <row r="3471" spans="56:56" x14ac:dyDescent="0.25">
      <c r="BD3471" s="415"/>
    </row>
    <row r="3472" spans="56:56" x14ac:dyDescent="0.25">
      <c r="BD3472" s="415"/>
    </row>
    <row r="3473" spans="56:56" x14ac:dyDescent="0.25">
      <c r="BD3473" s="415"/>
    </row>
    <row r="3474" spans="56:56" x14ac:dyDescent="0.25">
      <c r="BD3474" s="415"/>
    </row>
    <row r="3475" spans="56:56" x14ac:dyDescent="0.25">
      <c r="BD3475" s="415"/>
    </row>
    <row r="3476" spans="56:56" x14ac:dyDescent="0.25">
      <c r="BD3476" s="415"/>
    </row>
    <row r="3477" spans="56:56" x14ac:dyDescent="0.25">
      <c r="BD3477" s="415"/>
    </row>
    <row r="3478" spans="56:56" x14ac:dyDescent="0.25">
      <c r="BD3478" s="415"/>
    </row>
    <row r="3479" spans="56:56" x14ac:dyDescent="0.25">
      <c r="BD3479" s="415"/>
    </row>
    <row r="3480" spans="56:56" x14ac:dyDescent="0.25">
      <c r="BD3480" s="415"/>
    </row>
    <row r="3481" spans="56:56" x14ac:dyDescent="0.25">
      <c r="BD3481" s="415"/>
    </row>
    <row r="3482" spans="56:56" x14ac:dyDescent="0.25">
      <c r="BD3482" s="415"/>
    </row>
    <row r="3483" spans="56:56" x14ac:dyDescent="0.25">
      <c r="BD3483" s="415"/>
    </row>
    <row r="3484" spans="56:56" x14ac:dyDescent="0.25">
      <c r="BD3484" s="415"/>
    </row>
    <row r="3485" spans="56:56" x14ac:dyDescent="0.25">
      <c r="BD3485" s="415"/>
    </row>
    <row r="3486" spans="56:56" x14ac:dyDescent="0.25">
      <c r="BD3486" s="415"/>
    </row>
    <row r="3487" spans="56:56" x14ac:dyDescent="0.25">
      <c r="BD3487" s="415"/>
    </row>
    <row r="3488" spans="56:56" x14ac:dyDescent="0.25">
      <c r="BD3488" s="415"/>
    </row>
    <row r="3489" spans="56:56" x14ac:dyDescent="0.25">
      <c r="BD3489" s="415"/>
    </row>
    <row r="3490" spans="56:56" x14ac:dyDescent="0.25">
      <c r="BD3490" s="415"/>
    </row>
    <row r="3491" spans="56:56" x14ac:dyDescent="0.25">
      <c r="BD3491" s="415"/>
    </row>
    <row r="3492" spans="56:56" x14ac:dyDescent="0.25">
      <c r="BD3492" s="415"/>
    </row>
    <row r="3493" spans="56:56" x14ac:dyDescent="0.25">
      <c r="BD3493" s="415"/>
    </row>
    <row r="3494" spans="56:56" x14ac:dyDescent="0.25">
      <c r="BD3494" s="415"/>
    </row>
    <row r="3495" spans="56:56" x14ac:dyDescent="0.25">
      <c r="BD3495" s="415"/>
    </row>
    <row r="3496" spans="56:56" x14ac:dyDescent="0.25">
      <c r="BD3496" s="415"/>
    </row>
    <row r="3497" spans="56:56" x14ac:dyDescent="0.25">
      <c r="BD3497" s="415"/>
    </row>
    <row r="3498" spans="56:56" x14ac:dyDescent="0.25">
      <c r="BD3498" s="415"/>
    </row>
    <row r="3499" spans="56:56" x14ac:dyDescent="0.25">
      <c r="BD3499" s="415"/>
    </row>
    <row r="3500" spans="56:56" x14ac:dyDescent="0.25">
      <c r="BD3500" s="415"/>
    </row>
    <row r="3501" spans="56:56" x14ac:dyDescent="0.25">
      <c r="BD3501" s="415"/>
    </row>
    <row r="3502" spans="56:56" x14ac:dyDescent="0.25">
      <c r="BD3502" s="415"/>
    </row>
    <row r="3503" spans="56:56" x14ac:dyDescent="0.25">
      <c r="BD3503" s="415"/>
    </row>
    <row r="3504" spans="56:56" x14ac:dyDescent="0.25">
      <c r="BD3504" s="415"/>
    </row>
    <row r="3505" spans="56:56" x14ac:dyDescent="0.25">
      <c r="BD3505" s="415"/>
    </row>
    <row r="3506" spans="56:56" x14ac:dyDescent="0.25">
      <c r="BD3506" s="415"/>
    </row>
    <row r="3507" spans="56:56" x14ac:dyDescent="0.25">
      <c r="BD3507" s="415"/>
    </row>
    <row r="3508" spans="56:56" x14ac:dyDescent="0.25">
      <c r="BD3508" s="415"/>
    </row>
    <row r="3509" spans="56:56" x14ac:dyDescent="0.25">
      <c r="BD3509" s="415"/>
    </row>
    <row r="3510" spans="56:56" x14ac:dyDescent="0.25">
      <c r="BD3510" s="415"/>
    </row>
    <row r="3511" spans="56:56" x14ac:dyDescent="0.25">
      <c r="BD3511" s="415"/>
    </row>
    <row r="3512" spans="56:56" x14ac:dyDescent="0.25">
      <c r="BD3512" s="415"/>
    </row>
    <row r="3513" spans="56:56" x14ac:dyDescent="0.25">
      <c r="BD3513" s="415"/>
    </row>
    <row r="3514" spans="56:56" x14ac:dyDescent="0.25">
      <c r="BD3514" s="415"/>
    </row>
    <row r="3515" spans="56:56" x14ac:dyDescent="0.25">
      <c r="BD3515" s="415"/>
    </row>
    <row r="3516" spans="56:56" x14ac:dyDescent="0.25">
      <c r="BD3516" s="415"/>
    </row>
    <row r="3517" spans="56:56" x14ac:dyDescent="0.25">
      <c r="BD3517" s="415"/>
    </row>
    <row r="3518" spans="56:56" x14ac:dyDescent="0.25">
      <c r="BD3518" s="415"/>
    </row>
    <row r="3519" spans="56:56" x14ac:dyDescent="0.25">
      <c r="BD3519" s="415"/>
    </row>
    <row r="3520" spans="56:56" x14ac:dyDescent="0.25">
      <c r="BD3520" s="415"/>
    </row>
    <row r="3521" spans="56:56" x14ac:dyDescent="0.25">
      <c r="BD3521" s="415"/>
    </row>
    <row r="3522" spans="56:56" x14ac:dyDescent="0.25">
      <c r="BD3522" s="415"/>
    </row>
    <row r="3523" spans="56:56" x14ac:dyDescent="0.25">
      <c r="BD3523" s="415"/>
    </row>
    <row r="3524" spans="56:56" x14ac:dyDescent="0.25">
      <c r="BD3524" s="415"/>
    </row>
    <row r="3525" spans="56:56" x14ac:dyDescent="0.25">
      <c r="BD3525" s="415"/>
    </row>
    <row r="3526" spans="56:56" x14ac:dyDescent="0.25">
      <c r="BD3526" s="415"/>
    </row>
    <row r="3527" spans="56:56" x14ac:dyDescent="0.25">
      <c r="BD3527" s="415"/>
    </row>
    <row r="3528" spans="56:56" x14ac:dyDescent="0.25">
      <c r="BD3528" s="415"/>
    </row>
    <row r="3529" spans="56:56" x14ac:dyDescent="0.25">
      <c r="BD3529" s="415"/>
    </row>
    <row r="3530" spans="56:56" x14ac:dyDescent="0.25">
      <c r="BD3530" s="415"/>
    </row>
    <row r="3531" spans="56:56" x14ac:dyDescent="0.25">
      <c r="BD3531" s="415"/>
    </row>
    <row r="3532" spans="56:56" x14ac:dyDescent="0.25">
      <c r="BD3532" s="415"/>
    </row>
    <row r="3533" spans="56:56" x14ac:dyDescent="0.25">
      <c r="BD3533" s="415"/>
    </row>
    <row r="3534" spans="56:56" x14ac:dyDescent="0.25">
      <c r="BD3534" s="415"/>
    </row>
    <row r="3535" spans="56:56" x14ac:dyDescent="0.25">
      <c r="BD3535" s="415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I2" sqref="I2"/>
    </sheetView>
  </sheetViews>
  <sheetFormatPr defaultRowHeight="11.25" x14ac:dyDescent="0.2"/>
  <cols>
    <col min="1" max="2" width="2.7109375" style="36" customWidth="1"/>
    <col min="3" max="3" width="11" style="36" bestFit="1" customWidth="1"/>
    <col min="4" max="4" width="16" style="36" bestFit="1" customWidth="1"/>
    <col min="5" max="5" width="17.28515625" style="36" bestFit="1" customWidth="1"/>
    <col min="6" max="6" width="15.140625" style="36" bestFit="1" customWidth="1"/>
    <col min="7" max="8" width="12" style="36" bestFit="1" customWidth="1"/>
    <col min="9" max="9" width="15.140625" style="36" bestFit="1" customWidth="1"/>
    <col min="10" max="10" width="31.7109375" style="36" bestFit="1" customWidth="1"/>
    <col min="11" max="12" width="15.7109375" style="36" customWidth="1"/>
    <col min="13" max="14" width="2.7109375" style="36" customWidth="1"/>
    <col min="15" max="15" width="6" style="36" bestFit="1" customWidth="1"/>
    <col min="16" max="16" width="12" style="36" bestFit="1" customWidth="1"/>
    <col min="17" max="17" width="17.28515625" style="36" bestFit="1" customWidth="1"/>
    <col min="18" max="18" width="7" style="36" bestFit="1" customWidth="1"/>
    <col min="19" max="19" width="9.85546875" style="36" bestFit="1" customWidth="1"/>
    <col min="20" max="20" width="8.140625" style="36" bestFit="1" customWidth="1"/>
    <col min="21" max="21" width="15.140625" style="36" bestFit="1" customWidth="1"/>
    <col min="22" max="22" width="13.7109375" style="36" customWidth="1"/>
    <col min="23" max="23" width="12" style="36" bestFit="1" customWidth="1"/>
    <col min="24" max="24" width="8" style="36" bestFit="1" customWidth="1"/>
    <col min="25" max="25" width="13.5703125" style="36" bestFit="1" customWidth="1"/>
    <col min="26" max="26" width="8" style="36" bestFit="1" customWidth="1"/>
    <col min="27" max="27" width="2.7109375" style="36" customWidth="1"/>
    <col min="28" max="28" width="15.5703125" style="36" bestFit="1" customWidth="1"/>
    <col min="29" max="29" width="7.140625" style="36" bestFit="1" customWidth="1"/>
    <col min="30" max="31" width="2.7109375" style="36" customWidth="1"/>
    <col min="32" max="16384" width="9.140625" style="36"/>
  </cols>
  <sheetData>
    <row r="1" spans="2:32" s="35" customFormat="1" ht="11.25" customHeight="1" x14ac:dyDescent="0.2">
      <c r="AE1" s="36"/>
    </row>
    <row r="2" spans="2:32" s="35" customFormat="1" ht="11.25" customHeight="1" x14ac:dyDescent="0.2">
      <c r="B2" s="47"/>
      <c r="C2" s="48" t="s">
        <v>177</v>
      </c>
      <c r="D2" s="48"/>
      <c r="E2" s="48"/>
      <c r="F2" s="48"/>
      <c r="G2" s="48"/>
      <c r="H2" s="37" t="s">
        <v>48</v>
      </c>
      <c r="I2" s="23" t="s">
        <v>49</v>
      </c>
      <c r="J2" s="48"/>
      <c r="K2" s="48"/>
      <c r="L2" s="48"/>
      <c r="M2" s="48"/>
      <c r="N2" s="48"/>
      <c r="O2" s="48"/>
      <c r="P2" s="42"/>
      <c r="Q2" s="42"/>
      <c r="R2" s="42"/>
      <c r="S2" s="42"/>
      <c r="T2" s="42"/>
      <c r="U2" s="42"/>
      <c r="V2" s="42"/>
      <c r="W2" s="42"/>
      <c r="X2" s="49">
        <f>MAX(Z5:Z8)</f>
        <v>0</v>
      </c>
      <c r="Y2" s="42"/>
      <c r="Z2" s="42"/>
      <c r="AA2" s="43"/>
      <c r="AE2" s="36"/>
    </row>
    <row r="3" spans="2:32" s="35" customFormat="1" ht="22.5" customHeight="1" x14ac:dyDescent="0.2">
      <c r="B3" s="50"/>
      <c r="C3" s="37" t="s">
        <v>51</v>
      </c>
      <c r="D3" s="37" t="str">
        <f t="shared" ref="D3:D8" si="0">$C$2&amp;UPPER(Currency)&amp;$C3</f>
        <v>Mx_EURSTD</v>
      </c>
      <c r="E3" s="38" t="str">
        <f>_xll.qlRelinkableHandleYieldTermStructure(D3,,Permanent,Trigger,ObjectOverwrite)</f>
        <v>Mx_EURSTD#0004</v>
      </c>
      <c r="F3" s="39" t="str">
        <f>_xll.ohRangeRetrieveError(E3)</f>
        <v/>
      </c>
      <c r="G3" s="8"/>
      <c r="H3" s="8"/>
      <c r="I3" s="8"/>
      <c r="J3" s="8"/>
      <c r="K3" s="8"/>
      <c r="L3" s="8"/>
      <c r="M3" s="1"/>
      <c r="N3" s="1"/>
      <c r="O3" s="41" t="s">
        <v>50</v>
      </c>
      <c r="P3" s="41" t="s">
        <v>73</v>
      </c>
      <c r="Q3" s="41" t="s">
        <v>74</v>
      </c>
      <c r="R3" s="41" t="s">
        <v>75</v>
      </c>
      <c r="S3" s="41" t="s">
        <v>53</v>
      </c>
      <c r="T3" s="41" t="s">
        <v>54</v>
      </c>
      <c r="U3" s="41" t="s">
        <v>55</v>
      </c>
      <c r="V3" s="41" t="s">
        <v>56</v>
      </c>
      <c r="W3" s="41" t="s">
        <v>57</v>
      </c>
      <c r="X3" s="41" t="s">
        <v>58</v>
      </c>
      <c r="Y3" s="41" t="s">
        <v>59</v>
      </c>
      <c r="Z3" s="41"/>
      <c r="AA3" s="44"/>
      <c r="AE3" s="36"/>
    </row>
    <row r="4" spans="2:32" s="35" customFormat="1" ht="11.25" customHeight="1" x14ac:dyDescent="0.2">
      <c r="B4" s="50"/>
      <c r="C4" s="37" t="s">
        <v>60</v>
      </c>
      <c r="D4" s="37" t="str">
        <f t="shared" si="0"/>
        <v>Mx_EURON</v>
      </c>
      <c r="E4" s="38" t="str">
        <f>_xll.qlRelinkableHandleYieldTermStructure(D4,,Permanent,Trigger,ObjectOverwrite)</f>
        <v>Mx_EURON#0004</v>
      </c>
      <c r="F4" s="39" t="str">
        <f>_xll.ohRangeRetrieveError(E4)</f>
        <v/>
      </c>
      <c r="G4" s="24" t="s">
        <v>52</v>
      </c>
      <c r="H4" s="24" t="s">
        <v>52</v>
      </c>
      <c r="I4" s="24" t="str">
        <f>_xll.qlEonia(G4,E4,Permanent,Trigger,ObjectOverwrite)</f>
        <v>Eonia#0004</v>
      </c>
      <c r="J4" s="24" t="str">
        <f>_xll.qlLastFixingQuote(H4&amp;"LastFixing_Quote",I4,Permanent,Trigger,ObjectOverwrite)</f>
        <v>EoniaLastFixing_Quote#0004</v>
      </c>
      <c r="K4" s="40"/>
      <c r="L4" s="39" t="str">
        <f>_xll.ohRangeRetrieveError(J2)</f>
        <v/>
      </c>
      <c r="M4" s="1"/>
      <c r="N4" s="1"/>
      <c r="O4" s="25" t="s">
        <v>60</v>
      </c>
      <c r="P4" s="25" t="s">
        <v>61</v>
      </c>
      <c r="Q4" s="26">
        <f>$F$15</f>
        <v>42153</v>
      </c>
      <c r="R4" s="27" t="e">
        <f>G15</f>
        <v>#N/A</v>
      </c>
      <c r="S4" s="25" t="e">
        <f>IF(AND(ISNUMBER(R4),R4&lt;&gt;0%,_xll.ohTrigger(Trigger)+1),TRUE,FALSE)</f>
        <v>#N/A</v>
      </c>
      <c r="T4" s="25" t="e">
        <f>IF($S4,_xll.qlIndexAddFixings(U4,Q4,R4/100,TRUE,ISERROR($V7)),NA())</f>
        <v>#N/A</v>
      </c>
      <c r="U4" s="57" t="str">
        <f>I4</f>
        <v>Eonia#0004</v>
      </c>
      <c r="V4" s="25" t="e">
        <f>_xll.qlIndexFixing(U4,Q4,TRUE,S4)</f>
        <v>#NUM!</v>
      </c>
      <c r="W4" s="25" t="e">
        <f>IF(T4,_xll.qlIndexFixing(U4,Q4,FALSE,S4),"-")</f>
        <v>#N/A</v>
      </c>
      <c r="X4" s="25" t="e">
        <f>V4-W4</f>
        <v>#NUM!</v>
      </c>
      <c r="Y4" s="25" t="e">
        <f>_xll.qlIndexFixing(U4,Q4,TRUE,$W4)</f>
        <v>#NUM!</v>
      </c>
      <c r="Z4" s="25">
        <f>IF(ISERROR(X4),0,ABS(X4))</f>
        <v>0</v>
      </c>
      <c r="AA4" s="44"/>
      <c r="AE4" s="36"/>
    </row>
    <row r="5" spans="2:32" s="35" customFormat="1" ht="11.25" customHeight="1" x14ac:dyDescent="0.2">
      <c r="B5" s="50"/>
      <c r="C5" s="37" t="s">
        <v>2</v>
      </c>
      <c r="D5" s="37" t="str">
        <f t="shared" si="0"/>
        <v>Mx_EUR1M</v>
      </c>
      <c r="E5" s="38" t="str">
        <f>_xll.qlRelinkableHandleYieldTermStructure(D5,,Permanent,Trigger,ObjectOverwrite)</f>
        <v>Mx_EUR1M#0004</v>
      </c>
      <c r="F5" s="39" t="str">
        <f>_xll.ohRangeRetrieveError(E5)</f>
        <v/>
      </c>
      <c r="G5" s="24" t="s">
        <v>2</v>
      </c>
      <c r="H5" s="24" t="str">
        <f>PROPER(Currency)&amp;FamilyName&amp;$G5</f>
        <v>Euribor1M</v>
      </c>
      <c r="I5" s="24" t="str">
        <f>_xll.qlEuribor(H5,G5,E5,Permanent,Trigger,ObjectOverwrite)</f>
        <v>Euribor1M#0004</v>
      </c>
      <c r="J5" s="24" t="str">
        <f>_xll.qlLastFixingQuote(H5&amp;"LastFixing_Quote",I5,Permanent,Trigger,ObjectOverwrite)</f>
        <v>Euribor1MLastFixing_Quote#0004</v>
      </c>
      <c r="K5" s="40" t="str">
        <f>_xll.ohRangeRetrieveError(I4)</f>
        <v/>
      </c>
      <c r="L5" s="39" t="str">
        <f>_xll.ohRangeRetrieveError(J3)</f>
        <v/>
      </c>
      <c r="M5" s="1"/>
      <c r="N5" s="1"/>
      <c r="O5" s="25" t="s">
        <v>2</v>
      </c>
      <c r="P5" s="25" t="str">
        <f>Currency&amp;"IBOR"&amp;$O5&amp;"D="</f>
        <v>EURIBOR1MD=</v>
      </c>
      <c r="Q5" s="26">
        <f>$F$15</f>
        <v>42153</v>
      </c>
      <c r="R5" s="27" t="e">
        <v>#N/A</v>
      </c>
      <c r="S5" s="25" t="e">
        <f>IF(AND(ISNUMBER(R5),R5&lt;&gt;0%,_xll.ohTrigger(Trigger)+1),TRUE,FALSE)</f>
        <v>#N/A</v>
      </c>
      <c r="T5" s="25" t="e">
        <f>IF($S5,_xll.qlIndexAddFixings(U5,Q5,R5/100,TRUE,ISERROR($V8)),NA())</f>
        <v>#N/A</v>
      </c>
      <c r="U5" s="57" t="str">
        <f>I5</f>
        <v>Euribor1M#0004</v>
      </c>
      <c r="V5" s="25" t="e">
        <f>_xll.qlIndexFixing(U5,Q5,TRUE,S5)</f>
        <v>#NUM!</v>
      </c>
      <c r="W5" s="25" t="e">
        <f>IF(T5,_xll.qlIndexFixing(U5,Q5,FALSE,S5),"-")</f>
        <v>#N/A</v>
      </c>
      <c r="X5" s="25" t="e">
        <f>V5-W5</f>
        <v>#NUM!</v>
      </c>
      <c r="Y5" s="25" t="e">
        <f>_xll.qlIndexFixing(U5,Q5,TRUE,$W5)</f>
        <v>#NUM!</v>
      </c>
      <c r="Z5" s="25">
        <f>IF(ISERROR(X5),0,ABS(X5))</f>
        <v>0</v>
      </c>
      <c r="AA5" s="44"/>
      <c r="AE5" s="36"/>
    </row>
    <row r="6" spans="2:32" s="35" customFormat="1" ht="11.25" customHeight="1" x14ac:dyDescent="0.2">
      <c r="B6" s="50"/>
      <c r="C6" s="37" t="s">
        <v>0</v>
      </c>
      <c r="D6" s="37" t="str">
        <f t="shared" si="0"/>
        <v>Mx_EUR3M</v>
      </c>
      <c r="E6" s="38" t="str">
        <f>_xll.qlRelinkableHandleYieldTermStructure(D6,,Permanent,Trigger,ObjectOverwrite)</f>
        <v>Mx_EUR3M#0004</v>
      </c>
      <c r="F6" s="39" t="str">
        <f>_xll.ohRangeRetrieveError(E6)</f>
        <v/>
      </c>
      <c r="G6" s="24" t="s">
        <v>0</v>
      </c>
      <c r="H6" s="24" t="str">
        <f>PROPER(Currency)&amp;FamilyName&amp;$G6</f>
        <v>Euribor3M</v>
      </c>
      <c r="I6" s="24" t="str">
        <f>_xll.qlEuribor(H6,G6,E6,Permanent,Trigger,ObjectOverwrite)</f>
        <v>Euribor3M#0004</v>
      </c>
      <c r="J6" s="24" t="str">
        <f>_xll.qlLastFixingQuote(H6&amp;"LastFixing_Quote",I6,Permanent,Trigger,ObjectOverwrite)</f>
        <v>Euribor3MLastFixing_Quote#0004</v>
      </c>
      <c r="K6" s="40" t="str">
        <f>_xll.ohRangeRetrieveError(I5)</f>
        <v/>
      </c>
      <c r="L6" s="39" t="str">
        <f>_xll.ohRangeRetrieveError(J4)</f>
        <v/>
      </c>
      <c r="M6" s="1"/>
      <c r="N6" s="1"/>
      <c r="O6" s="28" t="s">
        <v>0</v>
      </c>
      <c r="P6" s="28" t="str">
        <f>Currency&amp;"IBOR"&amp;$O6&amp;"D="</f>
        <v>EURIBOR3MD=</v>
      </c>
      <c r="Q6" s="29">
        <f>$F$15</f>
        <v>42153</v>
      </c>
      <c r="R6" s="30" t="e">
        <v>#N/A</v>
      </c>
      <c r="S6" s="28" t="e">
        <f>IF(AND(ISNUMBER(R6),R6&lt;&gt;0%,_xll.ohTrigger(Trigger)+1),TRUE,FALSE)</f>
        <v>#N/A</v>
      </c>
      <c r="T6" s="28" t="e">
        <f>IF($S6,_xll.qlIndexAddFixings(U6,Q6,R6/100,TRUE,ISERROR($V9)),NA())</f>
        <v>#N/A</v>
      </c>
      <c r="U6" s="58" t="str">
        <f>I6</f>
        <v>Euribor3M#0004</v>
      </c>
      <c r="V6" s="28" t="e">
        <f>_xll.qlIndexFixing(U6,Q6,TRUE,S6)</f>
        <v>#NUM!</v>
      </c>
      <c r="W6" s="28" t="e">
        <f>IF(T6,_xll.qlIndexFixing(U6,Q6,FALSE,S6),"-")</f>
        <v>#N/A</v>
      </c>
      <c r="X6" s="28" t="e">
        <f>V6-W6</f>
        <v>#NUM!</v>
      </c>
      <c r="Y6" s="28" t="e">
        <f>_xll.qlIndexFixing(U6,Q6,TRUE,$W6)</f>
        <v>#NUM!</v>
      </c>
      <c r="Z6" s="28">
        <f>IF(ISERROR(X6),0,ABS(X6))</f>
        <v>0</v>
      </c>
      <c r="AA6" s="44"/>
      <c r="AE6" s="36"/>
    </row>
    <row r="7" spans="2:32" s="35" customFormat="1" ht="11.25" customHeight="1" x14ac:dyDescent="0.2">
      <c r="B7" s="50"/>
      <c r="C7" s="37" t="s">
        <v>3</v>
      </c>
      <c r="D7" s="37" t="str">
        <f t="shared" si="0"/>
        <v>Mx_EUR6M</v>
      </c>
      <c r="E7" s="38" t="str">
        <f>_xll.qlRelinkableHandleYieldTermStructure(D7,,Permanent,Trigger,ObjectOverwrite)</f>
        <v>Mx_EUR6M#0004</v>
      </c>
      <c r="F7" s="39" t="str">
        <f>_xll.ohRangeRetrieveError(E7)</f>
        <v/>
      </c>
      <c r="G7" s="24" t="s">
        <v>3</v>
      </c>
      <c r="H7" s="24" t="str">
        <f>PROPER(Currency)&amp;FamilyName&amp;$G7</f>
        <v>Euribor6M</v>
      </c>
      <c r="I7" s="24" t="str">
        <f>_xll.qlEuribor(H7,G7,E7,Permanent,Trigger,ObjectOverwrite)</f>
        <v>Euribor6M#0004</v>
      </c>
      <c r="J7" s="24" t="str">
        <f>_xll.qlLastFixingQuote(H7&amp;"LastFixing_Quote",I7,Permanent,Trigger,ObjectOverwrite)</f>
        <v>Euribor6MLastFixing_Quote#0004</v>
      </c>
      <c r="K7" s="40"/>
      <c r="L7" s="39" t="str">
        <f>_xll.ohRangeRetrieveError(J5)</f>
        <v/>
      </c>
      <c r="M7" s="1"/>
      <c r="N7" s="1"/>
      <c r="O7" s="28" t="s">
        <v>3</v>
      </c>
      <c r="P7" s="28" t="str">
        <f>Currency&amp;"IBOR"&amp;$O7&amp;"D="</f>
        <v>EURIBOR6MD=</v>
      </c>
      <c r="Q7" s="29">
        <f>$F$15</f>
        <v>42153</v>
      </c>
      <c r="R7" s="30" t="e">
        <v>#N/A</v>
      </c>
      <c r="S7" s="28" t="e">
        <f>IF(AND(ISNUMBER(R7),R7&lt;&gt;0%,_xll.ohTrigger(Trigger)+1),TRUE,FALSE)</f>
        <v>#N/A</v>
      </c>
      <c r="T7" s="28" t="e">
        <f>IF($S7,_xll.qlIndexAddFixings(U7,Q7,R7/100,TRUE,ISERROR(#REF!)),NA())</f>
        <v>#N/A</v>
      </c>
      <c r="U7" s="58" t="str">
        <f>I7</f>
        <v>Euribor6M#0004</v>
      </c>
      <c r="V7" s="28" t="e">
        <f>_xll.qlIndexFixing(U7,Q7,TRUE,S7)</f>
        <v>#NUM!</v>
      </c>
      <c r="W7" s="28" t="e">
        <f>IF(T7,_xll.qlIndexFixing(U7,Q7,FALSE,S7),"-")</f>
        <v>#N/A</v>
      </c>
      <c r="X7" s="28" t="e">
        <f>V7-W7</f>
        <v>#NUM!</v>
      </c>
      <c r="Y7" s="28" t="e">
        <f>_xll.qlIndexFixing(U7,Q7,TRUE,$W7)</f>
        <v>#NUM!</v>
      </c>
      <c r="Z7" s="28">
        <f>IF(ISERROR(X7),0,ABS(X7))</f>
        <v>0</v>
      </c>
      <c r="AA7" s="44"/>
      <c r="AE7" s="36"/>
    </row>
    <row r="8" spans="2:32" s="35" customFormat="1" ht="11.25" customHeight="1" x14ac:dyDescent="0.2">
      <c r="B8" s="50"/>
      <c r="C8" s="37" t="s">
        <v>46</v>
      </c>
      <c r="D8" s="37" t="str">
        <f t="shared" si="0"/>
        <v>Mx_EUR1Y</v>
      </c>
      <c r="E8" s="38" t="str">
        <f>_xll.qlRelinkableHandleYieldTermStructure(D8,,Permanent,Trigger,ObjectOverwrite)</f>
        <v>Mx_EUR1Y#0004</v>
      </c>
      <c r="F8" s="39" t="str">
        <f>_xll.ohRangeRetrieveError(E8)</f>
        <v/>
      </c>
      <c r="G8" s="24" t="s">
        <v>46</v>
      </c>
      <c r="H8" s="24" t="str">
        <f>PROPER(Currency)&amp;FamilyName&amp;$G8</f>
        <v>Euribor1Y</v>
      </c>
      <c r="I8" s="24" t="str">
        <f>_xll.qlEuribor(H8,G8,E8,Permanent,Trigger,ObjectOverwrite)</f>
        <v>Euribor1Y#0004</v>
      </c>
      <c r="J8" s="24" t="str">
        <f>_xll.qlLastFixingQuote(H8&amp;"LastFixing_Quote",I8,Permanent,Trigger,ObjectOverwrite)</f>
        <v>Euribor1YLastFixing_Quote#0004</v>
      </c>
      <c r="K8" s="40" t="str">
        <f>_xll.ohRangeRetrieveError(I6)</f>
        <v/>
      </c>
      <c r="L8" s="39" t="str">
        <f>_xll.ohRangeRetrieveError(J6)</f>
        <v/>
      </c>
      <c r="M8" s="1"/>
      <c r="N8" s="1"/>
      <c r="O8" s="31" t="s">
        <v>46</v>
      </c>
      <c r="P8" s="31" t="str">
        <f>Currency&amp;"IBOR"&amp;$O8&amp;"D="</f>
        <v>EURIBOR1YD=</v>
      </c>
      <c r="Q8" s="32">
        <f>$F$15</f>
        <v>42153</v>
      </c>
      <c r="R8" s="33" t="e">
        <v>#N/A</v>
      </c>
      <c r="S8" s="31" t="e">
        <f>IF(AND(ISNUMBER(R8),R8&lt;&gt;0%,_xll.ohTrigger(Trigger)+1),TRUE,FALSE)</f>
        <v>#N/A</v>
      </c>
      <c r="T8" s="31" t="e">
        <f>IF($S8,_xll.qlIndexAddFixings(U8,Q8,R8/100,TRUE,ISERROR(#REF!)),NA())</f>
        <v>#N/A</v>
      </c>
      <c r="U8" s="59" t="str">
        <f>I8</f>
        <v>Euribor1Y#0004</v>
      </c>
      <c r="V8" s="31" t="e">
        <f>_xll.qlIndexFixing(U8,Q8,TRUE,S8)</f>
        <v>#NUM!</v>
      </c>
      <c r="W8" s="31" t="e">
        <f>IF(T8,_xll.qlIndexFixing(U8,Q8,FALSE,S8),"-")</f>
        <v>#N/A</v>
      </c>
      <c r="X8" s="31" t="e">
        <f>V8-W8</f>
        <v>#NUM!</v>
      </c>
      <c r="Y8" s="31" t="e">
        <f>_xll.qlIndexFixing(U8,Q8,TRUE,$W8)</f>
        <v>#NUM!</v>
      </c>
      <c r="Z8" s="31">
        <f>IF(ISERROR(X8),0,ABS(X8))</f>
        <v>0</v>
      </c>
      <c r="AA8" s="44"/>
      <c r="AE8" s="36"/>
    </row>
    <row r="9" spans="2:32" s="35" customFormat="1" ht="11.25" customHeight="1" x14ac:dyDescent="0.2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6"/>
      <c r="AE9" s="36"/>
    </row>
    <row r="10" spans="2:32" s="35" customFormat="1" ht="11.25" customHeight="1" x14ac:dyDescent="0.2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O10" s="36"/>
      <c r="AE10" s="36"/>
    </row>
    <row r="11" spans="2:32" s="35" customFormat="1" ht="11.25" customHeight="1" x14ac:dyDescent="0.2">
      <c r="B11" s="53"/>
      <c r="C11" s="53"/>
      <c r="D11" s="56"/>
      <c r="E11" s="53"/>
      <c r="F11" s="53"/>
      <c r="G11" s="53"/>
      <c r="H11" s="53"/>
      <c r="I11" s="53"/>
      <c r="J11" s="53"/>
      <c r="K11" s="54"/>
      <c r="L11" s="36"/>
      <c r="M11" s="36"/>
      <c r="AC11" s="36"/>
      <c r="AD11" s="36"/>
      <c r="AE11" s="36"/>
      <c r="AF11" s="36"/>
    </row>
    <row r="12" spans="2:32" s="35" customFormat="1" ht="22.5" customHeight="1" x14ac:dyDescent="0.2">
      <c r="B12" s="53"/>
      <c r="C12" s="37" t="s">
        <v>72</v>
      </c>
      <c r="D12" s="21" t="s">
        <v>66</v>
      </c>
      <c r="E12" s="20" t="s">
        <v>67</v>
      </c>
      <c r="F12" s="41" t="str">
        <f>_xll.RHistory(P4:P8,D12:E12,D13,,"CH:In;Fd TSREPEAT:N SORT:"&amp;"DESC",F13)</f>
        <v>Paused at 15:23:45</v>
      </c>
      <c r="G12" s="55"/>
      <c r="H12" s="55"/>
      <c r="I12" s="55"/>
      <c r="J12" s="55"/>
      <c r="L12" s="36"/>
      <c r="M12" s="36"/>
      <c r="AC12" s="36"/>
      <c r="AD12" s="36"/>
      <c r="AE12" s="36"/>
      <c r="AF12" s="36"/>
    </row>
    <row r="13" spans="2:32" s="35" customFormat="1" ht="11.25" customHeight="1" x14ac:dyDescent="0.2">
      <c r="B13" s="53"/>
      <c r="C13" s="37" t="s">
        <v>65</v>
      </c>
      <c r="D13" s="22" t="str">
        <f>"START:"&amp;D14&amp; " END:"&amp;D15&amp;" INTERVAL:1D"</f>
        <v>START:42153 END:42153 INTERVAL:1D</v>
      </c>
      <c r="E13" s="53"/>
      <c r="F13" s="37"/>
      <c r="G13" s="37" t="s">
        <v>61</v>
      </c>
      <c r="H13" s="37" t="s">
        <v>68</v>
      </c>
      <c r="I13" s="37" t="s">
        <v>69</v>
      </c>
      <c r="J13" s="37" t="s">
        <v>70</v>
      </c>
      <c r="K13" s="37" t="s">
        <v>71</v>
      </c>
      <c r="L13" s="36"/>
      <c r="M13" s="36"/>
      <c r="AC13" s="36"/>
      <c r="AD13" s="36"/>
      <c r="AE13" s="36"/>
      <c r="AF13" s="36"/>
    </row>
    <row r="14" spans="2:32" s="35" customFormat="1" ht="11.25" customHeight="1" x14ac:dyDescent="0.2">
      <c r="B14" s="53"/>
      <c r="C14" s="37" t="s">
        <v>62</v>
      </c>
      <c r="D14" s="34">
        <f>Evaluationdate</f>
        <v>42153</v>
      </c>
      <c r="E14" s="53"/>
      <c r="F14" s="37" t="s">
        <v>217</v>
      </c>
      <c r="G14" s="23" t="s">
        <v>235</v>
      </c>
      <c r="H14" s="23" t="s">
        <v>218</v>
      </c>
      <c r="I14" s="23" t="s">
        <v>218</v>
      </c>
      <c r="J14" s="23" t="s">
        <v>218</v>
      </c>
      <c r="K14" s="23" t="s">
        <v>218</v>
      </c>
      <c r="L14" s="36"/>
      <c r="M14" s="36"/>
      <c r="AC14" s="36"/>
      <c r="AD14" s="36"/>
      <c r="AE14" s="36"/>
      <c r="AF14" s="36"/>
    </row>
    <row r="15" spans="2:32" s="35" customFormat="1" ht="11.25" customHeight="1" x14ac:dyDescent="0.2">
      <c r="B15" s="53"/>
      <c r="C15" s="37" t="s">
        <v>64</v>
      </c>
      <c r="D15" s="34">
        <f>D14</f>
        <v>42153</v>
      </c>
      <c r="E15" s="53"/>
      <c r="F15" s="34">
        <v>42153</v>
      </c>
      <c r="G15" s="23" t="e">
        <v>#N/A</v>
      </c>
      <c r="H15" s="23">
        <v>-5.8999999999999997E-2</v>
      </c>
      <c r="I15" s="23">
        <v>-1.2E-2</v>
      </c>
      <c r="J15" s="23">
        <v>4.9000000000000002E-2</v>
      </c>
      <c r="K15" s="23">
        <v>0.16</v>
      </c>
      <c r="L15" s="36"/>
      <c r="M15" s="36"/>
      <c r="AC15" s="36"/>
      <c r="AD15" s="36"/>
      <c r="AE15" s="36"/>
      <c r="AF15" s="36"/>
    </row>
    <row r="16" spans="2:32" ht="11.25" customHeight="1" x14ac:dyDescent="0.2"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topLeftCell="B1" workbookViewId="0">
      <selection activeCell="AE1" sqref="AE1:AM66"/>
    </sheetView>
  </sheetViews>
  <sheetFormatPr defaultRowHeight="11.25" x14ac:dyDescent="0.2"/>
  <cols>
    <col min="1" max="1" width="4" style="84" bestFit="1" customWidth="1"/>
    <col min="2" max="2" width="10" style="84" bestFit="1" customWidth="1"/>
    <col min="3" max="3" width="16.140625" style="84" bestFit="1" customWidth="1"/>
    <col min="4" max="4" width="10" style="84" bestFit="1" customWidth="1"/>
    <col min="5" max="5" width="4.42578125" style="84" customWidth="1"/>
    <col min="6" max="7" width="2" style="84" bestFit="1" customWidth="1"/>
    <col min="8" max="8" width="11" style="84" bestFit="1" customWidth="1"/>
    <col min="9" max="9" width="2" style="84" bestFit="1" customWidth="1"/>
    <col min="10" max="10" width="2.7109375" style="84" customWidth="1"/>
    <col min="11" max="11" width="4" style="84" bestFit="1" customWidth="1"/>
    <col min="12" max="12" width="10" style="84" bestFit="1" customWidth="1"/>
    <col min="13" max="13" width="16.140625" style="84" bestFit="1" customWidth="1"/>
    <col min="14" max="15" width="10" style="84" bestFit="1" customWidth="1"/>
    <col min="16" max="17" width="2" style="84" bestFit="1" customWidth="1"/>
    <col min="18" max="18" width="11" style="84" bestFit="1" customWidth="1"/>
    <col min="19" max="19" width="2" style="84" bestFit="1" customWidth="1"/>
    <col min="20" max="20" width="2.7109375" style="84" customWidth="1"/>
    <col min="21" max="21" width="4" style="84" bestFit="1" customWidth="1"/>
    <col min="22" max="22" width="10" style="84" bestFit="1" customWidth="1"/>
    <col min="23" max="23" width="16.140625" style="84" bestFit="1" customWidth="1"/>
    <col min="24" max="24" width="10" style="84" bestFit="1" customWidth="1"/>
    <col min="25" max="25" width="4" style="84" bestFit="1" customWidth="1"/>
    <col min="26" max="27" width="2" style="84" bestFit="1" customWidth="1"/>
    <col min="28" max="28" width="11" style="84" bestFit="1" customWidth="1"/>
    <col min="29" max="29" width="2" style="84" bestFit="1" customWidth="1"/>
    <col min="30" max="30" width="2.7109375" style="84" customWidth="1"/>
    <col min="31" max="31" width="4" style="84" bestFit="1" customWidth="1"/>
    <col min="32" max="32" width="10" style="84" bestFit="1" customWidth="1"/>
    <col min="33" max="33" width="16.140625" style="84" bestFit="1" customWidth="1"/>
    <col min="34" max="34" width="10" style="84" bestFit="1" customWidth="1"/>
    <col min="35" max="35" width="4" style="84" bestFit="1" customWidth="1"/>
    <col min="36" max="37" width="2" style="84" bestFit="1" customWidth="1"/>
    <col min="38" max="38" width="11" style="84" bestFit="1" customWidth="1"/>
    <col min="39" max="39" width="2" style="84" bestFit="1" customWidth="1"/>
    <col min="40" max="40" width="2.7109375" style="84" customWidth="1"/>
    <col min="41" max="41" width="4" style="84" bestFit="1" customWidth="1"/>
    <col min="42" max="42" width="10" style="84" bestFit="1" customWidth="1"/>
    <col min="43" max="43" width="16.140625" style="84" bestFit="1" customWidth="1"/>
    <col min="44" max="45" width="10" style="84" bestFit="1" customWidth="1"/>
    <col min="46" max="47" width="2" style="84" bestFit="1" customWidth="1"/>
    <col min="48" max="48" width="11" style="84" bestFit="1" customWidth="1"/>
    <col min="49" max="49" width="2" style="84" bestFit="1" customWidth="1"/>
    <col min="50" max="50" width="2.7109375" style="84" customWidth="1"/>
    <col min="51" max="51" width="4" style="84" bestFit="1" customWidth="1"/>
    <col min="52" max="52" width="10" style="84" bestFit="1" customWidth="1"/>
    <col min="53" max="53" width="7" style="84" bestFit="1" customWidth="1"/>
    <col min="54" max="54" width="10" style="84" bestFit="1" customWidth="1"/>
    <col min="55" max="55" width="4" style="84" bestFit="1" customWidth="1"/>
    <col min="56" max="57" width="2" style="84" bestFit="1" customWidth="1"/>
    <col min="58" max="58" width="11" style="84" bestFit="1" customWidth="1"/>
    <col min="59" max="59" width="2" style="84" bestFit="1" customWidth="1"/>
    <col min="60" max="16384" width="9.140625" style="84"/>
  </cols>
  <sheetData>
    <row r="1" spans="1:59" x14ac:dyDescent="0.2">
      <c r="A1" s="234" t="s">
        <v>29</v>
      </c>
      <c r="B1" s="214" t="s">
        <v>77</v>
      </c>
      <c r="C1" s="214"/>
      <c r="D1" s="214"/>
      <c r="E1" s="214"/>
      <c r="F1" s="214"/>
      <c r="G1" s="214"/>
      <c r="H1" s="214"/>
      <c r="I1" s="213"/>
      <c r="K1" s="234" t="s">
        <v>29</v>
      </c>
      <c r="L1" s="214" t="s">
        <v>125</v>
      </c>
      <c r="M1" s="214"/>
      <c r="N1" s="214"/>
      <c r="O1" s="214"/>
      <c r="P1" s="214"/>
      <c r="Q1" s="214"/>
      <c r="R1" s="214"/>
      <c r="S1" s="213"/>
      <c r="U1" s="234" t="s">
        <v>29</v>
      </c>
      <c r="V1" s="214" t="s">
        <v>130</v>
      </c>
      <c r="W1" s="214"/>
      <c r="X1" s="214"/>
      <c r="Y1" s="214"/>
      <c r="Z1" s="214"/>
      <c r="AA1" s="214"/>
      <c r="AB1" s="214"/>
      <c r="AC1" s="213"/>
      <c r="AE1" s="234" t="s">
        <v>29</v>
      </c>
      <c r="AF1" s="214" t="s">
        <v>157</v>
      </c>
      <c r="AG1" s="214"/>
      <c r="AH1" s="214"/>
      <c r="AI1" s="214"/>
      <c r="AJ1" s="214"/>
      <c r="AK1" s="214"/>
      <c r="AL1" s="214"/>
      <c r="AM1" s="213"/>
      <c r="AO1" s="234" t="s">
        <v>29</v>
      </c>
      <c r="AP1" s="214" t="s">
        <v>134</v>
      </c>
      <c r="AQ1" s="214"/>
      <c r="AR1" s="214"/>
      <c r="AS1" s="214"/>
      <c r="AT1" s="214"/>
      <c r="AU1" s="214"/>
      <c r="AV1" s="214"/>
      <c r="AW1" s="213"/>
      <c r="AY1" s="234" t="s">
        <v>29</v>
      </c>
      <c r="AZ1" s="214" t="s">
        <v>139</v>
      </c>
      <c r="BA1" s="214"/>
      <c r="BB1" s="214"/>
      <c r="BC1" s="214"/>
      <c r="BD1" s="214"/>
      <c r="BE1" s="214"/>
      <c r="BF1" s="214"/>
      <c r="BG1" s="213"/>
    </row>
    <row r="2" spans="1:59" x14ac:dyDescent="0.2">
      <c r="A2" s="9" t="s">
        <v>41</v>
      </c>
      <c r="B2" s="237">
        <v>42152</v>
      </c>
      <c r="C2" s="9" t="s">
        <v>78</v>
      </c>
      <c r="D2" s="237">
        <v>42153</v>
      </c>
      <c r="E2" s="9" t="s">
        <v>79</v>
      </c>
      <c r="F2" s="9">
        <v>0</v>
      </c>
      <c r="G2" s="9">
        <v>0</v>
      </c>
      <c r="H2" s="235">
        <v>-9.9999900000000003E-2</v>
      </c>
      <c r="I2" s="9">
        <v>0</v>
      </c>
      <c r="K2" s="9" t="s">
        <v>41</v>
      </c>
      <c r="L2" s="237">
        <v>42152</v>
      </c>
      <c r="M2" s="9" t="s">
        <v>126</v>
      </c>
      <c r="N2" s="237">
        <v>42153</v>
      </c>
      <c r="O2" s="9" t="s">
        <v>79</v>
      </c>
      <c r="P2" s="9">
        <v>0</v>
      </c>
      <c r="Q2" s="9">
        <v>0</v>
      </c>
      <c r="R2" s="235">
        <v>-9.9999900000000003E-2</v>
      </c>
      <c r="S2" s="9">
        <v>0</v>
      </c>
      <c r="U2" s="9" t="s">
        <v>41</v>
      </c>
      <c r="V2" s="237">
        <v>42152</v>
      </c>
      <c r="W2" s="9" t="s">
        <v>78</v>
      </c>
      <c r="X2" s="237">
        <v>42153</v>
      </c>
      <c r="Y2" s="9" t="s">
        <v>79</v>
      </c>
      <c r="Z2" s="9">
        <v>0</v>
      </c>
      <c r="AA2" s="9">
        <v>0</v>
      </c>
      <c r="AB2" s="235">
        <v>-9.9999900000000003E-2</v>
      </c>
      <c r="AC2" s="9">
        <v>0</v>
      </c>
      <c r="AE2" s="9" t="s">
        <v>41</v>
      </c>
      <c r="AF2" s="237">
        <v>42152</v>
      </c>
      <c r="AG2" s="9" t="s">
        <v>158</v>
      </c>
      <c r="AH2" s="237">
        <v>42153</v>
      </c>
      <c r="AI2" s="9" t="s">
        <v>79</v>
      </c>
      <c r="AJ2" s="9">
        <v>0</v>
      </c>
      <c r="AK2" s="9">
        <v>0</v>
      </c>
      <c r="AL2" s="235">
        <v>-6.7142499999999994E-2</v>
      </c>
      <c r="AM2" s="9">
        <v>0</v>
      </c>
      <c r="AO2" s="9" t="s">
        <v>41</v>
      </c>
      <c r="AP2" s="237">
        <v>42152</v>
      </c>
      <c r="AQ2" s="9" t="s">
        <v>78</v>
      </c>
      <c r="AR2" s="237">
        <v>42153</v>
      </c>
      <c r="AS2" s="9" t="s">
        <v>79</v>
      </c>
      <c r="AT2" s="9">
        <v>0</v>
      </c>
      <c r="AU2" s="9">
        <v>0</v>
      </c>
      <c r="AV2" s="235">
        <v>-9.9999900000000003E-2</v>
      </c>
      <c r="AW2" s="9">
        <v>0</v>
      </c>
      <c r="AY2" s="9" t="s">
        <v>41</v>
      </c>
      <c r="AZ2" s="237">
        <v>42152</v>
      </c>
      <c r="BA2" s="9" t="s">
        <v>126</v>
      </c>
      <c r="BB2" s="237">
        <v>42153</v>
      </c>
      <c r="BC2" s="9" t="s">
        <v>79</v>
      </c>
      <c r="BD2" s="9">
        <v>0</v>
      </c>
      <c r="BE2" s="9">
        <v>0</v>
      </c>
      <c r="BF2" s="235">
        <v>-9.9999900000000003E-2</v>
      </c>
      <c r="BG2" s="9">
        <v>0</v>
      </c>
    </row>
    <row r="3" spans="1:59" x14ac:dyDescent="0.2">
      <c r="A3" s="9" t="s">
        <v>41</v>
      </c>
      <c r="B3" s="237">
        <v>42153</v>
      </c>
      <c r="C3" s="9" t="s">
        <v>78</v>
      </c>
      <c r="D3" s="237">
        <v>42156</v>
      </c>
      <c r="E3" s="9" t="s">
        <v>80</v>
      </c>
      <c r="F3" s="9">
        <v>0</v>
      </c>
      <c r="G3" s="9">
        <v>0</v>
      </c>
      <c r="H3" s="235">
        <v>-7.0000000000000007E-2</v>
      </c>
      <c r="I3" s="9">
        <v>0</v>
      </c>
      <c r="K3" s="9" t="s">
        <v>41</v>
      </c>
      <c r="L3" s="237">
        <v>42153</v>
      </c>
      <c r="M3" s="9" t="s">
        <v>126</v>
      </c>
      <c r="N3" s="237">
        <v>42156</v>
      </c>
      <c r="O3" s="9" t="s">
        <v>80</v>
      </c>
      <c r="P3" s="9">
        <v>0</v>
      </c>
      <c r="Q3" s="9">
        <v>0</v>
      </c>
      <c r="R3" s="235">
        <v>-7.0000000000000007E-2</v>
      </c>
      <c r="S3" s="9">
        <v>0</v>
      </c>
      <c r="U3" s="9" t="s">
        <v>41</v>
      </c>
      <c r="V3" s="237">
        <v>42153</v>
      </c>
      <c r="W3" s="9" t="s">
        <v>78</v>
      </c>
      <c r="X3" s="237">
        <v>42156</v>
      </c>
      <c r="Y3" s="9" t="s">
        <v>80</v>
      </c>
      <c r="Z3" s="9">
        <v>0</v>
      </c>
      <c r="AA3" s="9">
        <v>0</v>
      </c>
      <c r="AB3" s="235">
        <v>-7.0000000000000007E-2</v>
      </c>
      <c r="AC3" s="9">
        <v>0</v>
      </c>
      <c r="AE3" s="9" t="s">
        <v>41</v>
      </c>
      <c r="AF3" s="237">
        <v>42153</v>
      </c>
      <c r="AG3" s="9" t="s">
        <v>158</v>
      </c>
      <c r="AH3" s="237">
        <v>42156</v>
      </c>
      <c r="AI3" s="9" t="s">
        <v>80</v>
      </c>
      <c r="AJ3" s="9">
        <v>0</v>
      </c>
      <c r="AK3" s="9">
        <v>0</v>
      </c>
      <c r="AL3" s="235">
        <v>-6.6951034000000006E-2</v>
      </c>
      <c r="AM3" s="9">
        <v>0</v>
      </c>
      <c r="AO3" s="9" t="s">
        <v>41</v>
      </c>
      <c r="AP3" s="237">
        <v>42153</v>
      </c>
      <c r="AQ3" s="9" t="s">
        <v>78</v>
      </c>
      <c r="AR3" s="237">
        <v>42156</v>
      </c>
      <c r="AS3" s="9" t="s">
        <v>80</v>
      </c>
      <c r="AT3" s="9">
        <v>0</v>
      </c>
      <c r="AU3" s="9">
        <v>0</v>
      </c>
      <c r="AV3" s="235">
        <v>-7.0000000000000007E-2</v>
      </c>
      <c r="AW3" s="9">
        <v>0</v>
      </c>
      <c r="AY3" s="9" t="s">
        <v>41</v>
      </c>
      <c r="AZ3" s="237">
        <v>42153</v>
      </c>
      <c r="BA3" s="9" t="s">
        <v>126</v>
      </c>
      <c r="BB3" s="237">
        <v>42156</v>
      </c>
      <c r="BC3" s="9" t="s">
        <v>80</v>
      </c>
      <c r="BD3" s="9">
        <v>0</v>
      </c>
      <c r="BE3" s="9">
        <v>0</v>
      </c>
      <c r="BF3" s="235">
        <v>-7.0000000000000007E-2</v>
      </c>
      <c r="BG3" s="9">
        <v>0</v>
      </c>
    </row>
    <row r="4" spans="1:59" x14ac:dyDescent="0.2">
      <c r="A4" s="9" t="s">
        <v>41</v>
      </c>
      <c r="B4" s="237">
        <v>42156</v>
      </c>
      <c r="C4" s="9" t="s">
        <v>81</v>
      </c>
      <c r="D4" s="237">
        <v>42157</v>
      </c>
      <c r="E4" s="9" t="s">
        <v>82</v>
      </c>
      <c r="F4" s="9">
        <v>0</v>
      </c>
      <c r="G4" s="9">
        <v>0</v>
      </c>
      <c r="H4" s="235">
        <v>4.4600000000000001E-2</v>
      </c>
      <c r="I4" s="9">
        <v>0</v>
      </c>
      <c r="K4" s="9" t="s">
        <v>41</v>
      </c>
      <c r="L4" s="237">
        <v>42156</v>
      </c>
      <c r="M4" s="9" t="s">
        <v>126</v>
      </c>
      <c r="N4" s="237">
        <v>42157</v>
      </c>
      <c r="O4" s="9" t="s">
        <v>82</v>
      </c>
      <c r="P4" s="9">
        <v>0</v>
      </c>
      <c r="Q4" s="9">
        <v>0</v>
      </c>
      <c r="R4" s="235">
        <v>-0.1</v>
      </c>
      <c r="S4" s="9">
        <v>0</v>
      </c>
      <c r="U4" s="9" t="s">
        <v>41</v>
      </c>
      <c r="V4" s="237">
        <v>42156</v>
      </c>
      <c r="W4" s="9" t="s">
        <v>131</v>
      </c>
      <c r="X4" s="237">
        <v>42157</v>
      </c>
      <c r="Y4" s="9" t="s">
        <v>82</v>
      </c>
      <c r="Z4" s="9">
        <v>0</v>
      </c>
      <c r="AA4" s="9">
        <v>0</v>
      </c>
      <c r="AB4" s="235">
        <v>0.20930000000000001</v>
      </c>
      <c r="AC4" s="9">
        <v>0</v>
      </c>
      <c r="AE4" s="9" t="s">
        <v>41</v>
      </c>
      <c r="AF4" s="237">
        <v>42156</v>
      </c>
      <c r="AG4" s="9" t="s">
        <v>158</v>
      </c>
      <c r="AH4" s="237">
        <v>42157</v>
      </c>
      <c r="AI4" s="9" t="s">
        <v>82</v>
      </c>
      <c r="AJ4" s="9">
        <v>0</v>
      </c>
      <c r="AK4" s="9">
        <v>0</v>
      </c>
      <c r="AL4" s="235">
        <v>-6.6767094999999999E-2</v>
      </c>
      <c r="AM4" s="9">
        <v>0</v>
      </c>
      <c r="AO4" s="9" t="s">
        <v>41</v>
      </c>
      <c r="AP4" s="237">
        <v>42156</v>
      </c>
      <c r="AQ4" s="9" t="s">
        <v>135</v>
      </c>
      <c r="AR4" s="237">
        <v>42157</v>
      </c>
      <c r="AS4" s="9" t="s">
        <v>82</v>
      </c>
      <c r="AT4" s="9">
        <v>0</v>
      </c>
      <c r="AU4" s="9">
        <v>0</v>
      </c>
      <c r="AV4" s="235">
        <v>0.1658</v>
      </c>
      <c r="AW4" s="9">
        <v>0</v>
      </c>
      <c r="AY4" s="9" t="s">
        <v>41</v>
      </c>
      <c r="AZ4" s="237">
        <v>42156</v>
      </c>
      <c r="BA4" s="9" t="s">
        <v>126</v>
      </c>
      <c r="BB4" s="237">
        <v>42157</v>
      </c>
      <c r="BC4" s="9" t="s">
        <v>82</v>
      </c>
      <c r="BD4" s="9">
        <v>0</v>
      </c>
      <c r="BE4" s="9">
        <v>0</v>
      </c>
      <c r="BF4" s="235">
        <v>-0.1</v>
      </c>
      <c r="BG4" s="9">
        <v>0</v>
      </c>
    </row>
    <row r="5" spans="1:59" x14ac:dyDescent="0.2">
      <c r="A5" s="9" t="s">
        <v>41</v>
      </c>
      <c r="B5" s="237">
        <v>42156</v>
      </c>
      <c r="C5" s="9" t="s">
        <v>81</v>
      </c>
      <c r="D5" s="237">
        <v>42163</v>
      </c>
      <c r="E5" s="9" t="s">
        <v>83</v>
      </c>
      <c r="F5" s="9">
        <v>0</v>
      </c>
      <c r="G5" s="9">
        <v>0</v>
      </c>
      <c r="H5" s="235">
        <v>-2.8899999999999999E-2</v>
      </c>
      <c r="I5" s="9">
        <v>0</v>
      </c>
      <c r="K5" s="9" t="s">
        <v>41</v>
      </c>
      <c r="L5" s="237">
        <v>42156</v>
      </c>
      <c r="M5" s="9" t="s">
        <v>126</v>
      </c>
      <c r="N5" s="237">
        <v>42163</v>
      </c>
      <c r="O5" s="9" t="s">
        <v>83</v>
      </c>
      <c r="P5" s="9">
        <v>0</v>
      </c>
      <c r="Q5" s="9">
        <v>0</v>
      </c>
      <c r="R5" s="235">
        <v>-0.09</v>
      </c>
      <c r="S5" s="9">
        <v>0</v>
      </c>
      <c r="U5" s="9" t="s">
        <v>41</v>
      </c>
      <c r="V5" s="237">
        <v>42156</v>
      </c>
      <c r="W5" s="9" t="s">
        <v>131</v>
      </c>
      <c r="X5" s="237">
        <v>42163</v>
      </c>
      <c r="Y5" s="9" t="s">
        <v>83</v>
      </c>
      <c r="Z5" s="9">
        <v>0</v>
      </c>
      <c r="AA5" s="9">
        <v>0</v>
      </c>
      <c r="AB5" s="235">
        <v>-3.3300000000000003E-2</v>
      </c>
      <c r="AC5" s="9">
        <v>0</v>
      </c>
      <c r="AE5" s="9" t="s">
        <v>41</v>
      </c>
      <c r="AF5" s="237">
        <v>42156</v>
      </c>
      <c r="AG5" s="9" t="s">
        <v>158</v>
      </c>
      <c r="AH5" s="237">
        <v>42163</v>
      </c>
      <c r="AI5" s="9" t="s">
        <v>83</v>
      </c>
      <c r="AJ5" s="9">
        <v>0</v>
      </c>
      <c r="AK5" s="9">
        <v>0</v>
      </c>
      <c r="AL5" s="235">
        <v>-6.54E-2</v>
      </c>
      <c r="AM5" s="9">
        <v>0</v>
      </c>
      <c r="AO5" s="9" t="s">
        <v>41</v>
      </c>
      <c r="AP5" s="237">
        <v>42156</v>
      </c>
      <c r="AQ5" s="9" t="s">
        <v>135</v>
      </c>
      <c r="AR5" s="237">
        <v>42163</v>
      </c>
      <c r="AS5" s="9" t="s">
        <v>83</v>
      </c>
      <c r="AT5" s="9">
        <v>0</v>
      </c>
      <c r="AU5" s="9">
        <v>0</v>
      </c>
      <c r="AV5" s="235">
        <v>0.14580000000000001</v>
      </c>
      <c r="AW5" s="9">
        <v>0</v>
      </c>
      <c r="AY5" s="9" t="s">
        <v>41</v>
      </c>
      <c r="AZ5" s="237">
        <v>42156</v>
      </c>
      <c r="BA5" s="9" t="s">
        <v>140</v>
      </c>
      <c r="BB5" s="237">
        <v>42163</v>
      </c>
      <c r="BC5" s="9" t="s">
        <v>83</v>
      </c>
      <c r="BD5" s="9">
        <v>0</v>
      </c>
      <c r="BE5" s="9">
        <v>0</v>
      </c>
      <c r="BF5" s="235">
        <v>-0.12</v>
      </c>
      <c r="BG5" s="9">
        <v>0</v>
      </c>
    </row>
    <row r="6" spans="1:59" x14ac:dyDescent="0.2">
      <c r="A6" s="9" t="s">
        <v>41</v>
      </c>
      <c r="B6" s="237">
        <v>42156</v>
      </c>
      <c r="C6" s="9" t="s">
        <v>81</v>
      </c>
      <c r="D6" s="237">
        <v>42170</v>
      </c>
      <c r="E6" s="9" t="s">
        <v>84</v>
      </c>
      <c r="F6" s="9">
        <v>0</v>
      </c>
      <c r="G6" s="9">
        <v>0</v>
      </c>
      <c r="H6" s="235">
        <v>-3.7199999999999997E-2</v>
      </c>
      <c r="I6" s="9">
        <v>0</v>
      </c>
      <c r="K6" s="9" t="s">
        <v>41</v>
      </c>
      <c r="L6" s="237">
        <v>42156</v>
      </c>
      <c r="M6" s="9" t="s">
        <v>126</v>
      </c>
      <c r="N6" s="237">
        <v>42170</v>
      </c>
      <c r="O6" s="9" t="s">
        <v>84</v>
      </c>
      <c r="P6" s="9">
        <v>0</v>
      </c>
      <c r="Q6" s="9">
        <v>0</v>
      </c>
      <c r="R6" s="235">
        <v>-0.09</v>
      </c>
      <c r="S6" s="9">
        <v>0</v>
      </c>
      <c r="U6" s="9" t="s">
        <v>41</v>
      </c>
      <c r="V6" s="237">
        <v>42156</v>
      </c>
      <c r="W6" s="9" t="s">
        <v>131</v>
      </c>
      <c r="X6" s="237">
        <v>42170</v>
      </c>
      <c r="Y6" s="9" t="s">
        <v>84</v>
      </c>
      <c r="Z6" s="9">
        <v>0</v>
      </c>
      <c r="AA6" s="9">
        <v>0</v>
      </c>
      <c r="AB6" s="235">
        <v>-1.5699999999999999E-2</v>
      </c>
      <c r="AC6" s="9">
        <v>0</v>
      </c>
      <c r="AE6" s="9" t="s">
        <v>41</v>
      </c>
      <c r="AF6" s="237">
        <v>42156</v>
      </c>
      <c r="AG6" s="9" t="s">
        <v>158</v>
      </c>
      <c r="AH6" s="237">
        <v>42170</v>
      </c>
      <c r="AI6" s="9" t="s">
        <v>84</v>
      </c>
      <c r="AJ6" s="9">
        <v>0</v>
      </c>
      <c r="AK6" s="9">
        <v>0</v>
      </c>
      <c r="AL6" s="235">
        <v>-6.2899999999999998E-2</v>
      </c>
      <c r="AM6" s="9">
        <v>0</v>
      </c>
      <c r="AO6" s="9" t="s">
        <v>41</v>
      </c>
      <c r="AP6" s="237">
        <v>42156</v>
      </c>
      <c r="AQ6" s="9" t="s">
        <v>135</v>
      </c>
      <c r="AR6" s="237">
        <v>42170</v>
      </c>
      <c r="AS6" s="9" t="s">
        <v>84</v>
      </c>
      <c r="AT6" s="9">
        <v>0</v>
      </c>
      <c r="AU6" s="9">
        <v>0</v>
      </c>
      <c r="AV6" s="235">
        <v>0.14779999999999999</v>
      </c>
      <c r="AW6" s="9">
        <v>0</v>
      </c>
      <c r="AY6" s="9" t="s">
        <v>41</v>
      </c>
      <c r="AZ6" s="237">
        <v>42156</v>
      </c>
      <c r="BA6" s="9" t="s">
        <v>140</v>
      </c>
      <c r="BB6" s="237">
        <v>42170</v>
      </c>
      <c r="BC6" s="9" t="s">
        <v>84</v>
      </c>
      <c r="BD6" s="9">
        <v>0</v>
      </c>
      <c r="BE6" s="9">
        <v>0</v>
      </c>
      <c r="BF6" s="235">
        <v>-0.11799999999999999</v>
      </c>
      <c r="BG6" s="9">
        <v>0</v>
      </c>
    </row>
    <row r="7" spans="1:59" x14ac:dyDescent="0.2">
      <c r="A7" s="9" t="s">
        <v>41</v>
      </c>
      <c r="B7" s="237">
        <v>42156</v>
      </c>
      <c r="C7" s="9" t="s">
        <v>81</v>
      </c>
      <c r="D7" s="237">
        <v>42177</v>
      </c>
      <c r="E7" s="9" t="s">
        <v>85</v>
      </c>
      <c r="F7" s="9">
        <v>0</v>
      </c>
      <c r="G7" s="9">
        <v>0</v>
      </c>
      <c r="H7" s="235">
        <v>-2.9499999999999998E-2</v>
      </c>
      <c r="I7" s="9">
        <v>0</v>
      </c>
      <c r="K7" s="9" t="s">
        <v>41</v>
      </c>
      <c r="L7" s="237">
        <v>42156</v>
      </c>
      <c r="M7" s="9" t="s">
        <v>126</v>
      </c>
      <c r="N7" s="237">
        <v>42177</v>
      </c>
      <c r="O7" s="9" t="s">
        <v>85</v>
      </c>
      <c r="P7" s="9">
        <v>0</v>
      </c>
      <c r="Q7" s="9">
        <v>0</v>
      </c>
      <c r="R7" s="235">
        <v>-0.08</v>
      </c>
      <c r="S7" s="9">
        <v>0</v>
      </c>
      <c r="U7" s="9" t="s">
        <v>41</v>
      </c>
      <c r="V7" s="237">
        <v>42156</v>
      </c>
      <c r="W7" s="9" t="s">
        <v>131</v>
      </c>
      <c r="X7" s="237">
        <v>42177</v>
      </c>
      <c r="Y7" s="9" t="s">
        <v>85</v>
      </c>
      <c r="Z7" s="9">
        <v>0</v>
      </c>
      <c r="AA7" s="9">
        <v>0</v>
      </c>
      <c r="AB7" s="235">
        <v>-9.9000000000000008E-3</v>
      </c>
      <c r="AC7" s="9">
        <v>0</v>
      </c>
      <c r="AE7" s="9" t="s">
        <v>41</v>
      </c>
      <c r="AF7" s="237">
        <v>42156</v>
      </c>
      <c r="AG7" s="9" t="s">
        <v>158</v>
      </c>
      <c r="AH7" s="237">
        <v>42177</v>
      </c>
      <c r="AI7" s="9" t="s">
        <v>85</v>
      </c>
      <c r="AJ7" s="9">
        <v>0</v>
      </c>
      <c r="AK7" s="9">
        <v>0</v>
      </c>
      <c r="AL7" s="235">
        <v>-6.1499999999999999E-2</v>
      </c>
      <c r="AM7" s="9">
        <v>0</v>
      </c>
      <c r="AO7" s="9" t="s">
        <v>41</v>
      </c>
      <c r="AP7" s="237">
        <v>42156</v>
      </c>
      <c r="AQ7" s="9" t="s">
        <v>135</v>
      </c>
      <c r="AR7" s="237">
        <v>42177</v>
      </c>
      <c r="AS7" s="9" t="s">
        <v>85</v>
      </c>
      <c r="AT7" s="9">
        <v>0</v>
      </c>
      <c r="AU7" s="9">
        <v>0</v>
      </c>
      <c r="AV7" s="235">
        <v>0.14879999999999999</v>
      </c>
      <c r="AW7" s="9">
        <v>0</v>
      </c>
      <c r="AY7" s="9" t="s">
        <v>41</v>
      </c>
      <c r="AZ7" s="237">
        <v>42156</v>
      </c>
      <c r="BA7" s="9" t="s">
        <v>140</v>
      </c>
      <c r="BB7" s="237">
        <v>42177</v>
      </c>
      <c r="BC7" s="9" t="s">
        <v>85</v>
      </c>
      <c r="BD7" s="9">
        <v>0</v>
      </c>
      <c r="BE7" s="9">
        <v>0</v>
      </c>
      <c r="BF7" s="235">
        <v>-0.11700000000000001</v>
      </c>
      <c r="BG7" s="9">
        <v>0</v>
      </c>
    </row>
    <row r="8" spans="1:59" x14ac:dyDescent="0.2">
      <c r="A8" s="9" t="s">
        <v>41</v>
      </c>
      <c r="B8" s="237">
        <v>42156</v>
      </c>
      <c r="C8" s="9" t="s">
        <v>81</v>
      </c>
      <c r="D8" s="237">
        <v>42186</v>
      </c>
      <c r="E8" s="9" t="s">
        <v>2</v>
      </c>
      <c r="F8" s="9">
        <v>0</v>
      </c>
      <c r="G8" s="9">
        <v>0</v>
      </c>
      <c r="H8" s="235">
        <v>-1.7999999999999999E-2</v>
      </c>
      <c r="I8" s="9">
        <v>0</v>
      </c>
      <c r="K8" s="9" t="s">
        <v>41</v>
      </c>
      <c r="L8" s="237">
        <v>42156</v>
      </c>
      <c r="M8" s="9" t="s">
        <v>126</v>
      </c>
      <c r="N8" s="237">
        <v>42186</v>
      </c>
      <c r="O8" s="9" t="s">
        <v>2</v>
      </c>
      <c r="P8" s="9">
        <v>0</v>
      </c>
      <c r="Q8" s="9">
        <v>0</v>
      </c>
      <c r="R8" s="235">
        <v>-0.06</v>
      </c>
      <c r="S8" s="9">
        <v>0</v>
      </c>
      <c r="U8" s="9" t="s">
        <v>41</v>
      </c>
      <c r="V8" s="237">
        <v>42156</v>
      </c>
      <c r="W8" s="9" t="s">
        <v>131</v>
      </c>
      <c r="X8" s="237">
        <v>42186</v>
      </c>
      <c r="Y8" s="9" t="s">
        <v>2</v>
      </c>
      <c r="Z8" s="9">
        <v>0</v>
      </c>
      <c r="AA8" s="9">
        <v>0</v>
      </c>
      <c r="AB8" s="235">
        <v>-6.9999999999999999E-4</v>
      </c>
      <c r="AC8" s="9">
        <v>0</v>
      </c>
      <c r="AE8" s="9" t="s">
        <v>41</v>
      </c>
      <c r="AF8" s="237">
        <v>42156</v>
      </c>
      <c r="AG8" s="9" t="s">
        <v>158</v>
      </c>
      <c r="AH8" s="237">
        <v>42186</v>
      </c>
      <c r="AI8" s="9" t="s">
        <v>2</v>
      </c>
      <c r="AJ8" s="9">
        <v>0</v>
      </c>
      <c r="AK8" s="9">
        <v>0</v>
      </c>
      <c r="AL8" s="235">
        <v>-5.8000000000000003E-2</v>
      </c>
      <c r="AM8" s="9">
        <v>0</v>
      </c>
      <c r="AO8" s="9" t="s">
        <v>41</v>
      </c>
      <c r="AP8" s="237">
        <v>42156</v>
      </c>
      <c r="AQ8" s="9" t="s">
        <v>135</v>
      </c>
      <c r="AR8" s="237">
        <v>42186</v>
      </c>
      <c r="AS8" s="9" t="s">
        <v>2</v>
      </c>
      <c r="AT8" s="9">
        <v>0</v>
      </c>
      <c r="AU8" s="9">
        <v>0</v>
      </c>
      <c r="AV8" s="235">
        <v>0.15179999999999999</v>
      </c>
      <c r="AW8" s="9">
        <v>0</v>
      </c>
      <c r="AY8" s="9" t="s">
        <v>41</v>
      </c>
      <c r="AZ8" s="237">
        <v>42156</v>
      </c>
      <c r="BA8" s="9" t="s">
        <v>140</v>
      </c>
      <c r="BB8" s="237">
        <v>42186</v>
      </c>
      <c r="BC8" s="9" t="s">
        <v>2</v>
      </c>
      <c r="BD8" s="9">
        <v>0</v>
      </c>
      <c r="BE8" s="9">
        <v>0</v>
      </c>
      <c r="BF8" s="235">
        <v>-0.114</v>
      </c>
      <c r="BG8" s="9">
        <v>0</v>
      </c>
    </row>
    <row r="9" spans="1:59" x14ac:dyDescent="0.2">
      <c r="A9" s="9" t="s">
        <v>41</v>
      </c>
      <c r="B9" s="237">
        <v>42156</v>
      </c>
      <c r="C9" s="9" t="s">
        <v>81</v>
      </c>
      <c r="D9" s="237">
        <v>42219</v>
      </c>
      <c r="E9" s="9" t="s">
        <v>86</v>
      </c>
      <c r="F9" s="9">
        <v>0</v>
      </c>
      <c r="G9" s="9">
        <v>0</v>
      </c>
      <c r="H9" s="235">
        <v>-9.9000000000000008E-3</v>
      </c>
      <c r="I9" s="9">
        <v>0</v>
      </c>
      <c r="K9" s="9" t="s">
        <v>41</v>
      </c>
      <c r="L9" s="237">
        <v>42156</v>
      </c>
      <c r="M9" s="9" t="s">
        <v>126</v>
      </c>
      <c r="N9" s="237">
        <v>42219</v>
      </c>
      <c r="O9" s="9" t="s">
        <v>86</v>
      </c>
      <c r="P9" s="9">
        <v>0</v>
      </c>
      <c r="Q9" s="9">
        <v>0</v>
      </c>
      <c r="R9" s="235">
        <v>-0.03</v>
      </c>
      <c r="S9" s="9">
        <v>0</v>
      </c>
      <c r="T9" s="211"/>
      <c r="U9" s="9" t="s">
        <v>41</v>
      </c>
      <c r="V9" s="237">
        <v>42156</v>
      </c>
      <c r="W9" s="9" t="s">
        <v>131</v>
      </c>
      <c r="X9" s="237">
        <v>42219</v>
      </c>
      <c r="Y9" s="9" t="s">
        <v>86</v>
      </c>
      <c r="Z9" s="9">
        <v>0</v>
      </c>
      <c r="AA9" s="9">
        <v>0</v>
      </c>
      <c r="AB9" s="235">
        <v>2.76E-2</v>
      </c>
      <c r="AC9" s="9">
        <v>0</v>
      </c>
      <c r="AE9" s="9" t="s">
        <v>40</v>
      </c>
      <c r="AF9" s="237">
        <v>42156</v>
      </c>
      <c r="AG9" s="9" t="s">
        <v>159</v>
      </c>
      <c r="AH9" s="237">
        <v>42219</v>
      </c>
      <c r="AI9" s="9" t="s">
        <v>86</v>
      </c>
      <c r="AJ9" s="9">
        <v>0</v>
      </c>
      <c r="AK9" s="9">
        <v>0</v>
      </c>
      <c r="AL9" s="235">
        <v>-6.4001467000000006E-2</v>
      </c>
      <c r="AM9" s="9">
        <v>0</v>
      </c>
      <c r="AO9" s="9" t="s">
        <v>41</v>
      </c>
      <c r="AP9" s="237">
        <v>42156</v>
      </c>
      <c r="AQ9" s="9" t="s">
        <v>135</v>
      </c>
      <c r="AR9" s="237">
        <v>42219</v>
      </c>
      <c r="AS9" s="9" t="s">
        <v>86</v>
      </c>
      <c r="AT9" s="9">
        <v>0</v>
      </c>
      <c r="AU9" s="9">
        <v>0</v>
      </c>
      <c r="AV9" s="235">
        <v>0.1447</v>
      </c>
      <c r="AW9" s="9">
        <v>0</v>
      </c>
      <c r="AY9" s="9" t="s">
        <v>41</v>
      </c>
      <c r="AZ9" s="237">
        <v>42156</v>
      </c>
      <c r="BA9" s="9" t="s">
        <v>140</v>
      </c>
      <c r="BB9" s="237">
        <v>42219</v>
      </c>
      <c r="BC9" s="9" t="s">
        <v>86</v>
      </c>
      <c r="BD9" s="9">
        <v>0</v>
      </c>
      <c r="BE9" s="9">
        <v>0</v>
      </c>
      <c r="BF9" s="235">
        <v>-0.121</v>
      </c>
      <c r="BG9" s="9">
        <v>0</v>
      </c>
    </row>
    <row r="10" spans="1:59" x14ac:dyDescent="0.2">
      <c r="A10" s="9" t="s">
        <v>41</v>
      </c>
      <c r="B10" s="237">
        <v>42156</v>
      </c>
      <c r="C10" s="9" t="s">
        <v>81</v>
      </c>
      <c r="D10" s="237">
        <v>42248</v>
      </c>
      <c r="E10" s="9" t="s">
        <v>0</v>
      </c>
      <c r="F10" s="9">
        <v>0</v>
      </c>
      <c r="G10" s="9">
        <v>0</v>
      </c>
      <c r="H10" s="235">
        <v>-1.3599999999999999E-2</v>
      </c>
      <c r="I10" s="9">
        <v>0</v>
      </c>
      <c r="K10" s="9" t="s">
        <v>41</v>
      </c>
      <c r="L10" s="237">
        <v>42156</v>
      </c>
      <c r="M10" s="9" t="s">
        <v>126</v>
      </c>
      <c r="N10" s="237">
        <v>42248</v>
      </c>
      <c r="O10" s="9" t="s">
        <v>0</v>
      </c>
      <c r="P10" s="9">
        <v>0</v>
      </c>
      <c r="Q10" s="9">
        <v>0</v>
      </c>
      <c r="R10" s="235">
        <v>-0.01</v>
      </c>
      <c r="S10" s="9">
        <v>0</v>
      </c>
      <c r="U10" s="9" t="s">
        <v>41</v>
      </c>
      <c r="V10" s="237">
        <v>42156</v>
      </c>
      <c r="W10" s="9" t="s">
        <v>131</v>
      </c>
      <c r="X10" s="237">
        <v>42248</v>
      </c>
      <c r="Y10" s="9" t="s">
        <v>0</v>
      </c>
      <c r="Z10" s="9">
        <v>0</v>
      </c>
      <c r="AA10" s="9">
        <v>0</v>
      </c>
      <c r="AB10" s="235">
        <v>4.0899999999999999E-2</v>
      </c>
      <c r="AC10" s="9">
        <v>0</v>
      </c>
      <c r="AE10" s="9" t="s">
        <v>40</v>
      </c>
      <c r="AF10" s="237">
        <v>42156</v>
      </c>
      <c r="AG10" s="9" t="s">
        <v>159</v>
      </c>
      <c r="AH10" s="237">
        <v>42248</v>
      </c>
      <c r="AI10" s="9" t="s">
        <v>0</v>
      </c>
      <c r="AJ10" s="9">
        <v>0</v>
      </c>
      <c r="AK10" s="9">
        <v>0</v>
      </c>
      <c r="AL10" s="235">
        <v>-6.7002968999999996E-2</v>
      </c>
      <c r="AM10" s="9">
        <v>0</v>
      </c>
      <c r="AO10" s="9" t="s">
        <v>41</v>
      </c>
      <c r="AP10" s="237">
        <v>42156</v>
      </c>
      <c r="AQ10" s="9" t="s">
        <v>135</v>
      </c>
      <c r="AR10" s="237">
        <v>42248</v>
      </c>
      <c r="AS10" s="9" t="s">
        <v>0</v>
      </c>
      <c r="AT10" s="9">
        <v>0</v>
      </c>
      <c r="AU10" s="9">
        <v>0</v>
      </c>
      <c r="AV10" s="235">
        <v>0.1416</v>
      </c>
      <c r="AW10" s="9">
        <v>0</v>
      </c>
      <c r="AY10" s="9" t="s">
        <v>41</v>
      </c>
      <c r="AZ10" s="237">
        <v>42156</v>
      </c>
      <c r="BA10" s="9" t="s">
        <v>140</v>
      </c>
      <c r="BB10" s="237">
        <v>42248</v>
      </c>
      <c r="BC10" s="9" t="s">
        <v>0</v>
      </c>
      <c r="BD10" s="9">
        <v>0</v>
      </c>
      <c r="BE10" s="9">
        <v>0</v>
      </c>
      <c r="BF10" s="235">
        <v>-0.124</v>
      </c>
      <c r="BG10" s="9">
        <v>0</v>
      </c>
    </row>
    <row r="11" spans="1:59" x14ac:dyDescent="0.2">
      <c r="A11" s="9" t="s">
        <v>41</v>
      </c>
      <c r="B11" s="237">
        <v>42156</v>
      </c>
      <c r="C11" s="9" t="s">
        <v>81</v>
      </c>
      <c r="D11" s="237">
        <v>42278</v>
      </c>
      <c r="E11" s="9" t="s">
        <v>87</v>
      </c>
      <c r="F11" s="9">
        <v>0</v>
      </c>
      <c r="G11" s="9">
        <v>0</v>
      </c>
      <c r="H11" s="235">
        <v>-9.9000000000000008E-3</v>
      </c>
      <c r="I11" s="9">
        <v>0</v>
      </c>
      <c r="K11" s="9" t="s">
        <v>41</v>
      </c>
      <c r="L11" s="237">
        <v>42156</v>
      </c>
      <c r="M11" s="9" t="s">
        <v>126</v>
      </c>
      <c r="N11" s="237">
        <v>42278</v>
      </c>
      <c r="O11" s="9" t="s">
        <v>87</v>
      </c>
      <c r="P11" s="9">
        <v>0</v>
      </c>
      <c r="Q11" s="9">
        <v>0</v>
      </c>
      <c r="R11" s="235">
        <v>0.02</v>
      </c>
      <c r="S11" s="9">
        <v>0</v>
      </c>
      <c r="U11" s="9" t="s">
        <v>41</v>
      </c>
      <c r="V11" s="237">
        <v>42156</v>
      </c>
      <c r="W11" s="9" t="s">
        <v>131</v>
      </c>
      <c r="X11" s="237">
        <v>42278</v>
      </c>
      <c r="Y11" s="9" t="s">
        <v>87</v>
      </c>
      <c r="Z11" s="9">
        <v>0</v>
      </c>
      <c r="AA11" s="9">
        <v>0</v>
      </c>
      <c r="AB11" s="235">
        <v>4.7300000000000002E-2</v>
      </c>
      <c r="AC11" s="9">
        <v>0</v>
      </c>
      <c r="AE11" s="9" t="s">
        <v>40</v>
      </c>
      <c r="AF11" s="237">
        <v>42156</v>
      </c>
      <c r="AG11" s="9" t="s">
        <v>159</v>
      </c>
      <c r="AH11" s="237">
        <v>42278</v>
      </c>
      <c r="AI11" s="9" t="s">
        <v>87</v>
      </c>
      <c r="AJ11" s="9">
        <v>0</v>
      </c>
      <c r="AK11" s="9">
        <v>0</v>
      </c>
      <c r="AL11" s="235">
        <v>-6.7005057000000007E-2</v>
      </c>
      <c r="AM11" s="9">
        <v>0</v>
      </c>
      <c r="AO11" s="9" t="s">
        <v>41</v>
      </c>
      <c r="AP11" s="237">
        <v>42156</v>
      </c>
      <c r="AQ11" s="9" t="s">
        <v>135</v>
      </c>
      <c r="AR11" s="237">
        <v>42278</v>
      </c>
      <c r="AS11" s="9" t="s">
        <v>87</v>
      </c>
      <c r="AT11" s="9">
        <v>0</v>
      </c>
      <c r="AU11" s="9">
        <v>0</v>
      </c>
      <c r="AV11" s="235">
        <v>0.1396</v>
      </c>
      <c r="AW11" s="9">
        <v>0</v>
      </c>
      <c r="AY11" s="9" t="s">
        <v>41</v>
      </c>
      <c r="AZ11" s="237">
        <v>42156</v>
      </c>
      <c r="BA11" s="9" t="s">
        <v>140</v>
      </c>
      <c r="BB11" s="237">
        <v>42278</v>
      </c>
      <c r="BC11" s="9" t="s">
        <v>87</v>
      </c>
      <c r="BD11" s="9">
        <v>0</v>
      </c>
      <c r="BE11" s="9">
        <v>0</v>
      </c>
      <c r="BF11" s="235">
        <v>-0.126</v>
      </c>
      <c r="BG11" s="9">
        <v>0</v>
      </c>
    </row>
    <row r="12" spans="1:59" x14ac:dyDescent="0.2">
      <c r="A12" s="9" t="s">
        <v>41</v>
      </c>
      <c r="B12" s="237">
        <v>42156</v>
      </c>
      <c r="C12" s="9" t="s">
        <v>81</v>
      </c>
      <c r="D12" s="237">
        <v>42310</v>
      </c>
      <c r="E12" s="9" t="s">
        <v>88</v>
      </c>
      <c r="F12" s="9">
        <v>0</v>
      </c>
      <c r="G12" s="9">
        <v>0</v>
      </c>
      <c r="H12" s="235">
        <v>-5.5999999999999999E-3</v>
      </c>
      <c r="I12" s="9">
        <v>0</v>
      </c>
      <c r="K12" s="9" t="s">
        <v>41</v>
      </c>
      <c r="L12" s="237">
        <v>42156</v>
      </c>
      <c r="M12" s="9" t="s">
        <v>126</v>
      </c>
      <c r="N12" s="237">
        <v>42310</v>
      </c>
      <c r="O12" s="9" t="s">
        <v>88</v>
      </c>
      <c r="P12" s="9">
        <v>0</v>
      </c>
      <c r="Q12" s="9">
        <v>0</v>
      </c>
      <c r="R12" s="235">
        <v>0.05</v>
      </c>
      <c r="S12" s="9">
        <v>0</v>
      </c>
      <c r="U12" s="9" t="s">
        <v>41</v>
      </c>
      <c r="V12" s="237">
        <v>42156</v>
      </c>
      <c r="W12" s="9" t="s">
        <v>131</v>
      </c>
      <c r="X12" s="237">
        <v>42310</v>
      </c>
      <c r="Y12" s="9" t="s">
        <v>88</v>
      </c>
      <c r="Z12" s="9">
        <v>0</v>
      </c>
      <c r="AA12" s="9">
        <v>0</v>
      </c>
      <c r="AB12" s="235">
        <v>4.9799999999999997E-2</v>
      </c>
      <c r="AC12" s="9">
        <v>0</v>
      </c>
      <c r="AE12" s="9" t="s">
        <v>40</v>
      </c>
      <c r="AF12" s="237">
        <v>42156</v>
      </c>
      <c r="AG12" s="9" t="s">
        <v>159</v>
      </c>
      <c r="AH12" s="237">
        <v>42310</v>
      </c>
      <c r="AI12" s="9" t="s">
        <v>88</v>
      </c>
      <c r="AJ12" s="9">
        <v>0</v>
      </c>
      <c r="AK12" s="9">
        <v>0</v>
      </c>
      <c r="AL12" s="235">
        <v>-6.8006820999999995E-2</v>
      </c>
      <c r="AM12" s="9">
        <v>0</v>
      </c>
      <c r="AO12" s="9" t="s">
        <v>41</v>
      </c>
      <c r="AP12" s="237">
        <v>42156</v>
      </c>
      <c r="AQ12" s="9" t="s">
        <v>135</v>
      </c>
      <c r="AR12" s="237">
        <v>42310</v>
      </c>
      <c r="AS12" s="9" t="s">
        <v>88</v>
      </c>
      <c r="AT12" s="9">
        <v>0</v>
      </c>
      <c r="AU12" s="9">
        <v>0</v>
      </c>
      <c r="AV12" s="235">
        <v>0.1396</v>
      </c>
      <c r="AW12" s="9">
        <v>0</v>
      </c>
      <c r="AY12" s="9" t="s">
        <v>41</v>
      </c>
      <c r="AZ12" s="237">
        <v>42156</v>
      </c>
      <c r="BA12" s="9" t="s">
        <v>140</v>
      </c>
      <c r="BB12" s="237">
        <v>42310</v>
      </c>
      <c r="BC12" s="9" t="s">
        <v>88</v>
      </c>
      <c r="BD12" s="9">
        <v>0</v>
      </c>
      <c r="BE12" s="9">
        <v>0</v>
      </c>
      <c r="BF12" s="235">
        <v>-0.126</v>
      </c>
      <c r="BG12" s="9">
        <v>0</v>
      </c>
    </row>
    <row r="13" spans="1:59" x14ac:dyDescent="0.2">
      <c r="A13" s="9" t="s">
        <v>41</v>
      </c>
      <c r="B13" s="237">
        <v>42156</v>
      </c>
      <c r="C13" s="9" t="s">
        <v>81</v>
      </c>
      <c r="D13" s="237">
        <v>42339</v>
      </c>
      <c r="E13" s="9" t="s">
        <v>3</v>
      </c>
      <c r="F13" s="9">
        <v>0</v>
      </c>
      <c r="G13" s="9">
        <v>0</v>
      </c>
      <c r="H13" s="235">
        <v>-8.3000000000000001E-3</v>
      </c>
      <c r="I13" s="9">
        <v>0</v>
      </c>
      <c r="K13" s="9" t="s">
        <v>41</v>
      </c>
      <c r="L13" s="237">
        <v>42156</v>
      </c>
      <c r="M13" s="9" t="s">
        <v>126</v>
      </c>
      <c r="N13" s="237">
        <v>42339</v>
      </c>
      <c r="O13" s="9" t="s">
        <v>3</v>
      </c>
      <c r="P13" s="9">
        <v>0</v>
      </c>
      <c r="Q13" s="9">
        <v>0</v>
      </c>
      <c r="R13" s="235">
        <v>7.0000000000000007E-2</v>
      </c>
      <c r="S13" s="9">
        <v>0</v>
      </c>
      <c r="U13" s="9" t="s">
        <v>41</v>
      </c>
      <c r="V13" s="237">
        <v>42156</v>
      </c>
      <c r="W13" s="9" t="s">
        <v>131</v>
      </c>
      <c r="X13" s="237">
        <v>42339</v>
      </c>
      <c r="Y13" s="9" t="s">
        <v>3</v>
      </c>
      <c r="Z13" s="9">
        <v>0</v>
      </c>
      <c r="AA13" s="9">
        <v>0</v>
      </c>
      <c r="AB13" s="235">
        <v>4.87E-2</v>
      </c>
      <c r="AC13" s="9">
        <v>0</v>
      </c>
      <c r="AE13" s="9" t="s">
        <v>40</v>
      </c>
      <c r="AF13" s="237">
        <v>42156</v>
      </c>
      <c r="AG13" s="9" t="s">
        <v>159</v>
      </c>
      <c r="AH13" s="237">
        <v>42339</v>
      </c>
      <c r="AI13" s="9" t="s">
        <v>3</v>
      </c>
      <c r="AJ13" s="9">
        <v>0</v>
      </c>
      <c r="AK13" s="9">
        <v>0</v>
      </c>
      <c r="AL13" s="235">
        <v>-7.0008218999999997E-2</v>
      </c>
      <c r="AM13" s="9">
        <v>0</v>
      </c>
      <c r="AO13" s="9" t="s">
        <v>41</v>
      </c>
      <c r="AP13" s="237">
        <v>42156</v>
      </c>
      <c r="AQ13" s="9" t="s">
        <v>135</v>
      </c>
      <c r="AR13" s="237">
        <v>42339</v>
      </c>
      <c r="AS13" s="9" t="s">
        <v>3</v>
      </c>
      <c r="AT13" s="9">
        <v>0</v>
      </c>
      <c r="AU13" s="9">
        <v>0</v>
      </c>
      <c r="AV13" s="235">
        <v>0.1366</v>
      </c>
      <c r="AW13" s="9">
        <v>0</v>
      </c>
      <c r="AY13" s="9" t="s">
        <v>41</v>
      </c>
      <c r="AZ13" s="237">
        <v>42156</v>
      </c>
      <c r="BA13" s="9" t="s">
        <v>140</v>
      </c>
      <c r="BB13" s="237">
        <v>42339</v>
      </c>
      <c r="BC13" s="9" t="s">
        <v>3</v>
      </c>
      <c r="BD13" s="9">
        <v>0</v>
      </c>
      <c r="BE13" s="9">
        <v>0</v>
      </c>
      <c r="BF13" s="235">
        <v>-0.129</v>
      </c>
      <c r="BG13" s="9">
        <v>0</v>
      </c>
    </row>
    <row r="14" spans="1:59" x14ac:dyDescent="0.2">
      <c r="A14" s="9" t="s">
        <v>41</v>
      </c>
      <c r="B14" s="237">
        <v>42156</v>
      </c>
      <c r="C14" s="9" t="s">
        <v>90</v>
      </c>
      <c r="D14" s="237">
        <v>42354</v>
      </c>
      <c r="E14" s="9" t="s">
        <v>168</v>
      </c>
      <c r="F14" s="9">
        <v>0</v>
      </c>
      <c r="G14" s="9">
        <v>0</v>
      </c>
      <c r="H14" s="235">
        <v>-6.7765000000000004E-3</v>
      </c>
      <c r="I14" s="9">
        <v>0</v>
      </c>
      <c r="K14" s="9" t="s">
        <v>41</v>
      </c>
      <c r="L14" s="237">
        <v>42156</v>
      </c>
      <c r="M14" s="9" t="s">
        <v>127</v>
      </c>
      <c r="N14" s="237">
        <v>42354</v>
      </c>
      <c r="O14" s="9" t="s">
        <v>168</v>
      </c>
      <c r="P14" s="9">
        <v>0</v>
      </c>
      <c r="Q14" s="9">
        <v>0</v>
      </c>
      <c r="R14" s="235">
        <v>8.3235294000000001E-2</v>
      </c>
      <c r="S14" s="9">
        <v>0</v>
      </c>
      <c r="U14" s="9" t="s">
        <v>41</v>
      </c>
      <c r="V14" s="237">
        <v>42156</v>
      </c>
      <c r="W14" s="9" t="s">
        <v>132</v>
      </c>
      <c r="X14" s="237">
        <v>42354</v>
      </c>
      <c r="Y14" s="9" t="s">
        <v>168</v>
      </c>
      <c r="Z14" s="9">
        <v>0</v>
      </c>
      <c r="AA14" s="9">
        <v>0</v>
      </c>
      <c r="AB14" s="235">
        <v>5.1023499999999999E-2</v>
      </c>
      <c r="AC14" s="9">
        <v>0</v>
      </c>
      <c r="AE14" s="9" t="s">
        <v>40</v>
      </c>
      <c r="AF14" s="237">
        <v>42156</v>
      </c>
      <c r="AG14" s="9" t="s">
        <v>159</v>
      </c>
      <c r="AH14" s="237">
        <v>42373</v>
      </c>
      <c r="AI14" s="9" t="s">
        <v>89</v>
      </c>
      <c r="AJ14" s="9">
        <v>0</v>
      </c>
      <c r="AK14" s="9">
        <v>0</v>
      </c>
      <c r="AL14" s="235">
        <v>-6.8011026000000002E-2</v>
      </c>
      <c r="AM14" s="9">
        <v>0</v>
      </c>
      <c r="AO14" s="9" t="s">
        <v>41</v>
      </c>
      <c r="AP14" s="237">
        <v>42156</v>
      </c>
      <c r="AQ14" s="9" t="s">
        <v>136</v>
      </c>
      <c r="AR14" s="237">
        <v>42354</v>
      </c>
      <c r="AS14" s="9" t="s">
        <v>168</v>
      </c>
      <c r="AT14" s="9">
        <v>0</v>
      </c>
      <c r="AU14" s="9">
        <v>0</v>
      </c>
      <c r="AV14" s="235">
        <v>0.1379235</v>
      </c>
      <c r="AW14" s="9">
        <v>0</v>
      </c>
      <c r="AY14" s="9" t="s">
        <v>41</v>
      </c>
      <c r="AZ14" s="237">
        <v>42156</v>
      </c>
      <c r="BA14" s="9" t="s">
        <v>140</v>
      </c>
      <c r="BB14" s="237">
        <v>42373</v>
      </c>
      <c r="BC14" s="9" t="s">
        <v>89</v>
      </c>
      <c r="BD14" s="9">
        <v>0</v>
      </c>
      <c r="BE14" s="9">
        <v>0</v>
      </c>
      <c r="BF14" s="235">
        <v>-0.126</v>
      </c>
      <c r="BG14" s="9">
        <v>0</v>
      </c>
    </row>
    <row r="15" spans="1:59" x14ac:dyDescent="0.2">
      <c r="A15" s="9" t="s">
        <v>39</v>
      </c>
      <c r="B15" s="237">
        <v>42354</v>
      </c>
      <c r="C15" s="9" t="s">
        <v>91</v>
      </c>
      <c r="D15" s="237">
        <v>42445</v>
      </c>
      <c r="E15" s="9">
        <v>42339</v>
      </c>
      <c r="F15" s="9">
        <v>0</v>
      </c>
      <c r="G15" s="9">
        <v>0</v>
      </c>
      <c r="H15" s="235">
        <v>99.992000000000004</v>
      </c>
      <c r="I15" s="9">
        <v>0</v>
      </c>
      <c r="K15" s="9" t="s">
        <v>39</v>
      </c>
      <c r="L15" s="237">
        <v>42354</v>
      </c>
      <c r="M15" s="9" t="s">
        <v>128</v>
      </c>
      <c r="N15" s="237">
        <v>42445</v>
      </c>
      <c r="O15" s="327">
        <v>42339</v>
      </c>
      <c r="P15" s="9">
        <v>0</v>
      </c>
      <c r="Q15" s="9">
        <v>0</v>
      </c>
      <c r="R15" s="235">
        <v>99.992000000000004</v>
      </c>
      <c r="S15" s="9">
        <v>0</v>
      </c>
      <c r="U15" s="9" t="s">
        <v>39</v>
      </c>
      <c r="V15" s="237">
        <v>42354</v>
      </c>
      <c r="W15" s="9" t="s">
        <v>133</v>
      </c>
      <c r="X15" s="237">
        <v>42445</v>
      </c>
      <c r="Y15" s="9">
        <v>42339</v>
      </c>
      <c r="Z15" s="9">
        <v>0</v>
      </c>
      <c r="AA15" s="9">
        <v>0</v>
      </c>
      <c r="AB15" s="235">
        <v>99.913399999999996</v>
      </c>
      <c r="AC15" s="9">
        <v>0</v>
      </c>
      <c r="AE15" s="9" t="s">
        <v>40</v>
      </c>
      <c r="AF15" s="237">
        <v>42156</v>
      </c>
      <c r="AG15" s="9" t="s">
        <v>159</v>
      </c>
      <c r="AH15" s="237">
        <v>42401</v>
      </c>
      <c r="AI15" s="9" t="s">
        <v>141</v>
      </c>
      <c r="AJ15" s="9">
        <v>0</v>
      </c>
      <c r="AK15" s="9">
        <v>0</v>
      </c>
      <c r="AL15" s="235">
        <v>-7.1011457E-2</v>
      </c>
      <c r="AM15" s="9">
        <v>0</v>
      </c>
      <c r="AO15" s="9" t="s">
        <v>39</v>
      </c>
      <c r="AP15" s="237">
        <v>42354</v>
      </c>
      <c r="AQ15" s="9" t="s">
        <v>137</v>
      </c>
      <c r="AR15" s="237">
        <v>42445</v>
      </c>
      <c r="AS15" s="9">
        <v>42339</v>
      </c>
      <c r="AT15" s="9">
        <v>0</v>
      </c>
      <c r="AU15" s="9">
        <v>0</v>
      </c>
      <c r="AV15" s="235">
        <v>99.813000000000002</v>
      </c>
      <c r="AW15" s="9">
        <v>0</v>
      </c>
      <c r="AY15" s="9" t="s">
        <v>41</v>
      </c>
      <c r="AZ15" s="237">
        <v>42156</v>
      </c>
      <c r="BA15" s="9" t="s">
        <v>140</v>
      </c>
      <c r="BB15" s="237">
        <v>42401</v>
      </c>
      <c r="BC15" s="9" t="s">
        <v>141</v>
      </c>
      <c r="BD15" s="9">
        <v>0</v>
      </c>
      <c r="BE15" s="9">
        <v>0</v>
      </c>
      <c r="BF15" s="235">
        <v>-0.128</v>
      </c>
      <c r="BG15" s="9">
        <v>0</v>
      </c>
    </row>
    <row r="16" spans="1:59" x14ac:dyDescent="0.2">
      <c r="A16" s="9" t="s">
        <v>39</v>
      </c>
      <c r="B16" s="237">
        <v>42445</v>
      </c>
      <c r="C16" s="9" t="s">
        <v>91</v>
      </c>
      <c r="D16" s="237">
        <v>42537</v>
      </c>
      <c r="E16" s="9">
        <v>42430</v>
      </c>
      <c r="F16" s="9">
        <v>0</v>
      </c>
      <c r="G16" s="9">
        <v>0</v>
      </c>
      <c r="H16" s="235">
        <v>99.986999999999995</v>
      </c>
      <c r="I16" s="9">
        <v>0</v>
      </c>
      <c r="K16" s="9" t="s">
        <v>39</v>
      </c>
      <c r="L16" s="237">
        <v>42445</v>
      </c>
      <c r="M16" s="9" t="s">
        <v>128</v>
      </c>
      <c r="N16" s="237">
        <v>42537</v>
      </c>
      <c r="O16" s="9">
        <v>42430</v>
      </c>
      <c r="P16" s="9">
        <v>0</v>
      </c>
      <c r="Q16" s="9">
        <v>0</v>
      </c>
      <c r="R16" s="235">
        <v>99.986999999999995</v>
      </c>
      <c r="S16" s="9">
        <v>0</v>
      </c>
      <c r="U16" s="9" t="s">
        <v>39</v>
      </c>
      <c r="V16" s="237">
        <v>42445</v>
      </c>
      <c r="W16" s="9" t="s">
        <v>133</v>
      </c>
      <c r="X16" s="237">
        <v>42537</v>
      </c>
      <c r="Y16" s="9">
        <v>42430</v>
      </c>
      <c r="Z16" s="9">
        <v>0</v>
      </c>
      <c r="AA16" s="9">
        <v>0</v>
      </c>
      <c r="AB16" s="235">
        <v>99.907799999999995</v>
      </c>
      <c r="AC16" s="9">
        <v>0</v>
      </c>
      <c r="AE16" s="9" t="s">
        <v>40</v>
      </c>
      <c r="AF16" s="237">
        <v>42156</v>
      </c>
      <c r="AG16" s="9" t="s">
        <v>159</v>
      </c>
      <c r="AH16" s="237">
        <v>42430</v>
      </c>
      <c r="AI16" s="9" t="s">
        <v>142</v>
      </c>
      <c r="AJ16" s="9">
        <v>0</v>
      </c>
      <c r="AK16" s="9">
        <v>0</v>
      </c>
      <c r="AL16" s="235">
        <v>-7.2012932000000002E-2</v>
      </c>
      <c r="AM16" s="9">
        <v>0</v>
      </c>
      <c r="AO16" s="9" t="s">
        <v>39</v>
      </c>
      <c r="AP16" s="237">
        <v>42445</v>
      </c>
      <c r="AQ16" s="9" t="s">
        <v>137</v>
      </c>
      <c r="AR16" s="237">
        <v>42537</v>
      </c>
      <c r="AS16" s="9">
        <v>42430</v>
      </c>
      <c r="AT16" s="9">
        <v>0</v>
      </c>
      <c r="AU16" s="9">
        <v>0</v>
      </c>
      <c r="AV16" s="235">
        <v>99.808000000000007</v>
      </c>
      <c r="AW16" s="9">
        <v>0</v>
      </c>
      <c r="AY16" s="9" t="s">
        <v>41</v>
      </c>
      <c r="AZ16" s="237">
        <v>42156</v>
      </c>
      <c r="BA16" s="9" t="s">
        <v>140</v>
      </c>
      <c r="BB16" s="237">
        <v>42430</v>
      </c>
      <c r="BC16" s="9" t="s">
        <v>142</v>
      </c>
      <c r="BD16" s="9">
        <v>0</v>
      </c>
      <c r="BE16" s="9">
        <v>0</v>
      </c>
      <c r="BF16" s="235">
        <v>-0.129</v>
      </c>
      <c r="BG16" s="9">
        <v>0</v>
      </c>
    </row>
    <row r="17" spans="1:59" x14ac:dyDescent="0.2">
      <c r="A17" s="9" t="s">
        <v>39</v>
      </c>
      <c r="B17" s="237">
        <v>42536</v>
      </c>
      <c r="C17" s="9" t="s">
        <v>91</v>
      </c>
      <c r="D17" s="237">
        <v>42628</v>
      </c>
      <c r="E17" s="9">
        <v>42522</v>
      </c>
      <c r="F17" s="9">
        <v>0</v>
      </c>
      <c r="G17" s="9">
        <v>0</v>
      </c>
      <c r="H17" s="235">
        <v>99.977500000000006</v>
      </c>
      <c r="I17" s="9">
        <v>0</v>
      </c>
      <c r="K17" s="9" t="s">
        <v>39</v>
      </c>
      <c r="L17" s="237">
        <v>42536</v>
      </c>
      <c r="M17" s="9" t="s">
        <v>128</v>
      </c>
      <c r="N17" s="237">
        <v>42628</v>
      </c>
      <c r="O17" s="9">
        <v>42522</v>
      </c>
      <c r="P17" s="9">
        <v>0</v>
      </c>
      <c r="Q17" s="9">
        <v>0</v>
      </c>
      <c r="R17" s="235">
        <v>99.977500000000006</v>
      </c>
      <c r="S17" s="9">
        <v>0</v>
      </c>
      <c r="U17" s="9" t="s">
        <v>39</v>
      </c>
      <c r="V17" s="237">
        <v>42536</v>
      </c>
      <c r="W17" s="9" t="s">
        <v>133</v>
      </c>
      <c r="X17" s="237">
        <v>42628</v>
      </c>
      <c r="Y17" s="9">
        <v>42522</v>
      </c>
      <c r="Z17" s="9">
        <v>0</v>
      </c>
      <c r="AA17" s="9">
        <v>0</v>
      </c>
      <c r="AB17" s="235">
        <v>99.897499999999994</v>
      </c>
      <c r="AC17" s="9">
        <v>0</v>
      </c>
      <c r="AE17" s="9" t="s">
        <v>40</v>
      </c>
      <c r="AF17" s="237">
        <v>42156</v>
      </c>
      <c r="AG17" s="9" t="s">
        <v>159</v>
      </c>
      <c r="AH17" s="237">
        <v>42461</v>
      </c>
      <c r="AI17" s="9" t="s">
        <v>143</v>
      </c>
      <c r="AJ17" s="9">
        <v>0</v>
      </c>
      <c r="AK17" s="9">
        <v>0</v>
      </c>
      <c r="AL17" s="235">
        <v>-7.2014694000000004E-2</v>
      </c>
      <c r="AM17" s="9">
        <v>0</v>
      </c>
      <c r="AO17" s="9" t="s">
        <v>39</v>
      </c>
      <c r="AP17" s="237">
        <v>42536</v>
      </c>
      <c r="AQ17" s="9" t="s">
        <v>137</v>
      </c>
      <c r="AR17" s="237">
        <v>42628</v>
      </c>
      <c r="AS17" s="9">
        <v>42522</v>
      </c>
      <c r="AT17" s="9">
        <v>0</v>
      </c>
      <c r="AU17" s="9">
        <v>0</v>
      </c>
      <c r="AV17" s="235">
        <v>99.798500000000004</v>
      </c>
      <c r="AW17" s="9">
        <v>0</v>
      </c>
      <c r="AY17" s="9" t="s">
        <v>41</v>
      </c>
      <c r="AZ17" s="237">
        <v>42156</v>
      </c>
      <c r="BA17" s="9" t="s">
        <v>140</v>
      </c>
      <c r="BB17" s="237">
        <v>42461</v>
      </c>
      <c r="BC17" s="9" t="s">
        <v>143</v>
      </c>
      <c r="BD17" s="9">
        <v>0</v>
      </c>
      <c r="BE17" s="9">
        <v>0</v>
      </c>
      <c r="BF17" s="235">
        <v>-0.129</v>
      </c>
      <c r="BG17" s="9">
        <v>0</v>
      </c>
    </row>
    <row r="18" spans="1:59" x14ac:dyDescent="0.2">
      <c r="A18" s="9" t="s">
        <v>39</v>
      </c>
      <c r="B18" s="237">
        <v>42634</v>
      </c>
      <c r="C18" s="9" t="s">
        <v>91</v>
      </c>
      <c r="D18" s="237">
        <v>42725</v>
      </c>
      <c r="E18" s="9">
        <v>42614</v>
      </c>
      <c r="F18" s="9">
        <v>0</v>
      </c>
      <c r="G18" s="9">
        <v>0</v>
      </c>
      <c r="H18" s="235">
        <v>99.957499999999996</v>
      </c>
      <c r="I18" s="9">
        <v>0</v>
      </c>
      <c r="K18" s="9" t="s">
        <v>39</v>
      </c>
      <c r="L18" s="237">
        <v>42634</v>
      </c>
      <c r="M18" s="9" t="s">
        <v>128</v>
      </c>
      <c r="N18" s="237">
        <v>42725</v>
      </c>
      <c r="O18" s="9">
        <v>42614</v>
      </c>
      <c r="P18" s="9">
        <v>0</v>
      </c>
      <c r="Q18" s="9">
        <v>0</v>
      </c>
      <c r="R18" s="235">
        <v>99.957499999999996</v>
      </c>
      <c r="S18" s="9">
        <v>0</v>
      </c>
      <c r="U18" s="9" t="s">
        <v>39</v>
      </c>
      <c r="V18" s="237">
        <v>42634</v>
      </c>
      <c r="W18" s="9" t="s">
        <v>133</v>
      </c>
      <c r="X18" s="237">
        <v>42725</v>
      </c>
      <c r="Y18" s="9">
        <v>42614</v>
      </c>
      <c r="Z18" s="9">
        <v>0</v>
      </c>
      <c r="AA18" s="9">
        <v>0</v>
      </c>
      <c r="AB18" s="235">
        <v>99.877200000000002</v>
      </c>
      <c r="AC18" s="9">
        <v>0</v>
      </c>
      <c r="AE18" s="9" t="s">
        <v>40</v>
      </c>
      <c r="AF18" s="237">
        <v>42156</v>
      </c>
      <c r="AG18" s="9" t="s">
        <v>159</v>
      </c>
      <c r="AH18" s="237">
        <v>42492</v>
      </c>
      <c r="AI18" s="9" t="s">
        <v>144</v>
      </c>
      <c r="AJ18" s="9">
        <v>0</v>
      </c>
      <c r="AK18" s="9">
        <v>0</v>
      </c>
      <c r="AL18" s="235">
        <v>-7.1016752000000002E-2</v>
      </c>
      <c r="AM18" s="9">
        <v>0</v>
      </c>
      <c r="AO18" s="9" t="s">
        <v>39</v>
      </c>
      <c r="AP18" s="237">
        <v>42634</v>
      </c>
      <c r="AQ18" s="9" t="s">
        <v>137</v>
      </c>
      <c r="AR18" s="237">
        <v>42725</v>
      </c>
      <c r="AS18" s="9">
        <v>42614</v>
      </c>
      <c r="AT18" s="9">
        <v>0</v>
      </c>
      <c r="AU18" s="9">
        <v>0</v>
      </c>
      <c r="AV18" s="235">
        <v>99.781300000000002</v>
      </c>
      <c r="AW18" s="9">
        <v>0</v>
      </c>
      <c r="AY18" s="9" t="s">
        <v>41</v>
      </c>
      <c r="AZ18" s="237">
        <v>42156</v>
      </c>
      <c r="BA18" s="9" t="s">
        <v>140</v>
      </c>
      <c r="BB18" s="237">
        <v>42492</v>
      </c>
      <c r="BC18" s="9" t="s">
        <v>144</v>
      </c>
      <c r="BD18" s="9">
        <v>0</v>
      </c>
      <c r="BE18" s="9">
        <v>0</v>
      </c>
      <c r="BF18" s="235">
        <v>-0.128</v>
      </c>
      <c r="BG18" s="9">
        <v>0</v>
      </c>
    </row>
    <row r="19" spans="1:59" x14ac:dyDescent="0.2">
      <c r="A19" s="9" t="s">
        <v>39</v>
      </c>
      <c r="B19" s="237">
        <v>42725</v>
      </c>
      <c r="C19" s="9" t="s">
        <v>91</v>
      </c>
      <c r="D19" s="237">
        <v>42815</v>
      </c>
      <c r="E19" s="9">
        <v>42705</v>
      </c>
      <c r="F19" s="9">
        <v>0</v>
      </c>
      <c r="G19" s="9">
        <v>0</v>
      </c>
      <c r="H19" s="235">
        <v>99.932749999999999</v>
      </c>
      <c r="I19" s="9">
        <v>0</v>
      </c>
      <c r="K19" s="9" t="s">
        <v>39</v>
      </c>
      <c r="L19" s="237">
        <v>42725</v>
      </c>
      <c r="M19" s="9" t="s">
        <v>128</v>
      </c>
      <c r="N19" s="237">
        <v>42815</v>
      </c>
      <c r="O19" s="9">
        <v>42705</v>
      </c>
      <c r="P19" s="9">
        <v>0</v>
      </c>
      <c r="Q19" s="9">
        <v>0</v>
      </c>
      <c r="R19" s="235">
        <v>99.932749999999999</v>
      </c>
      <c r="S19" s="9">
        <v>0</v>
      </c>
      <c r="U19" s="9" t="s">
        <v>39</v>
      </c>
      <c r="V19" s="237">
        <v>42725</v>
      </c>
      <c r="W19" s="9" t="s">
        <v>133</v>
      </c>
      <c r="X19" s="237">
        <v>42815</v>
      </c>
      <c r="Y19" s="9">
        <v>42705</v>
      </c>
      <c r="Z19" s="9">
        <v>0</v>
      </c>
      <c r="AA19" s="9">
        <v>0</v>
      </c>
      <c r="AB19" s="235">
        <v>99.852549999999994</v>
      </c>
      <c r="AC19" s="9">
        <v>0</v>
      </c>
      <c r="AE19" s="9" t="s">
        <v>40</v>
      </c>
      <c r="AF19" s="237">
        <v>42156</v>
      </c>
      <c r="AG19" s="9" t="s">
        <v>159</v>
      </c>
      <c r="AH19" s="237">
        <v>42522</v>
      </c>
      <c r="AI19" s="9" t="s">
        <v>160</v>
      </c>
      <c r="AJ19" s="9">
        <v>0</v>
      </c>
      <c r="AK19" s="9">
        <v>0</v>
      </c>
      <c r="AL19" s="235">
        <v>-7.1018209999999998E-2</v>
      </c>
      <c r="AM19" s="9">
        <v>0</v>
      </c>
      <c r="AO19" s="9" t="s">
        <v>39</v>
      </c>
      <c r="AP19" s="237">
        <v>42725</v>
      </c>
      <c r="AQ19" s="9" t="s">
        <v>137</v>
      </c>
      <c r="AR19" s="237">
        <v>42815</v>
      </c>
      <c r="AS19" s="9">
        <v>42705</v>
      </c>
      <c r="AT19" s="9">
        <v>0</v>
      </c>
      <c r="AU19" s="9">
        <v>0</v>
      </c>
      <c r="AV19" s="235">
        <v>99.756649999999993</v>
      </c>
      <c r="AW19" s="9">
        <v>0</v>
      </c>
      <c r="AY19" s="9" t="s">
        <v>41</v>
      </c>
      <c r="AZ19" s="237">
        <v>42156</v>
      </c>
      <c r="BA19" s="9" t="s">
        <v>140</v>
      </c>
      <c r="BB19" s="237">
        <v>42522</v>
      </c>
      <c r="BC19" s="9" t="s">
        <v>46</v>
      </c>
      <c r="BD19" s="9">
        <v>0</v>
      </c>
      <c r="BE19" s="9">
        <v>0</v>
      </c>
      <c r="BF19" s="235">
        <v>-0.128</v>
      </c>
      <c r="BG19" s="9">
        <v>0</v>
      </c>
    </row>
    <row r="20" spans="1:59" x14ac:dyDescent="0.2">
      <c r="A20" s="9" t="s">
        <v>39</v>
      </c>
      <c r="B20" s="237">
        <v>42809</v>
      </c>
      <c r="C20" s="9" t="s">
        <v>91</v>
      </c>
      <c r="D20" s="237">
        <v>42901</v>
      </c>
      <c r="E20" s="9">
        <v>42795</v>
      </c>
      <c r="F20" s="9">
        <v>0</v>
      </c>
      <c r="G20" s="9">
        <v>0</v>
      </c>
      <c r="H20" s="235">
        <v>99.899249999999995</v>
      </c>
      <c r="I20" s="9">
        <v>0</v>
      </c>
      <c r="K20" s="9" t="s">
        <v>39</v>
      </c>
      <c r="L20" s="237">
        <v>42809</v>
      </c>
      <c r="M20" s="9" t="s">
        <v>128</v>
      </c>
      <c r="N20" s="237">
        <v>42901</v>
      </c>
      <c r="O20" s="9">
        <v>42795</v>
      </c>
      <c r="P20" s="9">
        <v>0</v>
      </c>
      <c r="Q20" s="9">
        <v>0</v>
      </c>
      <c r="R20" s="235">
        <v>99.899249999999995</v>
      </c>
      <c r="S20" s="9">
        <v>0</v>
      </c>
      <c r="U20" s="9" t="s">
        <v>39</v>
      </c>
      <c r="V20" s="237">
        <v>42809</v>
      </c>
      <c r="W20" s="9" t="s">
        <v>133</v>
      </c>
      <c r="X20" s="237">
        <v>42901</v>
      </c>
      <c r="Y20" s="9">
        <v>42795</v>
      </c>
      <c r="Z20" s="9">
        <v>0</v>
      </c>
      <c r="AA20" s="9">
        <v>0</v>
      </c>
      <c r="AB20" s="235">
        <v>99.819850000000002</v>
      </c>
      <c r="AC20" s="9">
        <v>0</v>
      </c>
      <c r="AE20" s="9" t="s">
        <v>40</v>
      </c>
      <c r="AF20" s="237">
        <v>42156</v>
      </c>
      <c r="AG20" s="9" t="s">
        <v>161</v>
      </c>
      <c r="AH20" s="237">
        <v>42614</v>
      </c>
      <c r="AI20" s="9" t="s">
        <v>162</v>
      </c>
      <c r="AJ20" s="9">
        <v>0</v>
      </c>
      <c r="AK20" s="9">
        <v>0</v>
      </c>
      <c r="AL20" s="235">
        <v>-7.1282861000000003E-2</v>
      </c>
      <c r="AM20" s="9">
        <v>0</v>
      </c>
      <c r="AO20" s="9" t="s">
        <v>39</v>
      </c>
      <c r="AP20" s="237">
        <v>42809</v>
      </c>
      <c r="AQ20" s="9" t="s">
        <v>137</v>
      </c>
      <c r="AR20" s="237">
        <v>42901</v>
      </c>
      <c r="AS20" s="9">
        <v>42795</v>
      </c>
      <c r="AT20" s="9">
        <v>0</v>
      </c>
      <c r="AU20" s="9">
        <v>0</v>
      </c>
      <c r="AV20" s="235">
        <v>99.723249999999993</v>
      </c>
      <c r="AW20" s="9">
        <v>0</v>
      </c>
      <c r="AY20" s="9" t="s">
        <v>41</v>
      </c>
      <c r="AZ20" s="237">
        <v>42156</v>
      </c>
      <c r="BA20" s="9" t="s">
        <v>140</v>
      </c>
      <c r="BB20" s="237">
        <v>42552</v>
      </c>
      <c r="BC20" s="9" t="s">
        <v>145</v>
      </c>
      <c r="BD20" s="9">
        <v>0</v>
      </c>
      <c r="BE20" s="9">
        <v>0</v>
      </c>
      <c r="BF20" s="235">
        <v>-0.127</v>
      </c>
      <c r="BG20" s="9">
        <v>0</v>
      </c>
    </row>
    <row r="21" spans="1:59" x14ac:dyDescent="0.2">
      <c r="A21" s="9" t="s">
        <v>40</v>
      </c>
      <c r="B21" s="237">
        <v>42156</v>
      </c>
      <c r="C21" s="9" t="s">
        <v>92</v>
      </c>
      <c r="D21" s="237">
        <v>43252</v>
      </c>
      <c r="E21" s="9" t="s">
        <v>93</v>
      </c>
      <c r="F21" s="9">
        <v>0</v>
      </c>
      <c r="G21" s="9">
        <v>0</v>
      </c>
      <c r="H21" s="235">
        <v>8.6999999999999994E-2</v>
      </c>
      <c r="I21" s="9">
        <v>0</v>
      </c>
      <c r="K21" s="9" t="s">
        <v>40</v>
      </c>
      <c r="L21" s="237">
        <v>42156</v>
      </c>
      <c r="M21" s="9" t="s">
        <v>129</v>
      </c>
      <c r="N21" s="237">
        <v>43252</v>
      </c>
      <c r="O21" s="9" t="s">
        <v>93</v>
      </c>
      <c r="P21" s="9">
        <v>0</v>
      </c>
      <c r="Q21" s="9">
        <v>0</v>
      </c>
      <c r="R21" s="235">
        <v>0.16700000000000001</v>
      </c>
      <c r="S21" s="9">
        <v>0</v>
      </c>
      <c r="U21" s="9" t="s">
        <v>40</v>
      </c>
      <c r="V21" s="237">
        <v>42156</v>
      </c>
      <c r="W21" s="9" t="s">
        <v>129</v>
      </c>
      <c r="X21" s="237">
        <v>43252</v>
      </c>
      <c r="Y21" s="9" t="s">
        <v>93</v>
      </c>
      <c r="Z21" s="9">
        <v>0</v>
      </c>
      <c r="AA21" s="9">
        <v>0</v>
      </c>
      <c r="AB21" s="235">
        <v>0.16700000000000001</v>
      </c>
      <c r="AC21" s="9">
        <v>0</v>
      </c>
      <c r="AE21" s="9" t="s">
        <v>40</v>
      </c>
      <c r="AF21" s="237">
        <v>42156</v>
      </c>
      <c r="AG21" s="9" t="s">
        <v>161</v>
      </c>
      <c r="AH21" s="237">
        <v>42705</v>
      </c>
      <c r="AI21" s="9" t="s">
        <v>163</v>
      </c>
      <c r="AJ21" s="9">
        <v>0</v>
      </c>
      <c r="AK21" s="9">
        <v>0</v>
      </c>
      <c r="AL21" s="235">
        <v>-6.7516836999999996E-2</v>
      </c>
      <c r="AM21" s="9">
        <v>0</v>
      </c>
      <c r="AO21" s="9" t="s">
        <v>40</v>
      </c>
      <c r="AP21" s="237">
        <v>42156</v>
      </c>
      <c r="AQ21" s="9" t="s">
        <v>138</v>
      </c>
      <c r="AR21" s="237">
        <v>43252</v>
      </c>
      <c r="AS21" s="9" t="s">
        <v>93</v>
      </c>
      <c r="AT21" s="9">
        <v>0</v>
      </c>
      <c r="AU21" s="9">
        <v>0</v>
      </c>
      <c r="AV21" s="235">
        <v>0.26700000000000002</v>
      </c>
      <c r="AW21" s="9">
        <v>0</v>
      </c>
      <c r="AY21" s="9" t="s">
        <v>41</v>
      </c>
      <c r="AZ21" s="237">
        <v>42156</v>
      </c>
      <c r="BA21" s="9" t="s">
        <v>140</v>
      </c>
      <c r="BB21" s="237">
        <v>42583</v>
      </c>
      <c r="BC21" s="9" t="s">
        <v>146</v>
      </c>
      <c r="BD21" s="9">
        <v>0</v>
      </c>
      <c r="BE21" s="9">
        <v>0</v>
      </c>
      <c r="BF21" s="235">
        <v>-0.127</v>
      </c>
      <c r="BG21" s="9">
        <v>0</v>
      </c>
    </row>
    <row r="22" spans="1:59" x14ac:dyDescent="0.2">
      <c r="A22" s="9" t="s">
        <v>40</v>
      </c>
      <c r="B22" s="237">
        <v>42156</v>
      </c>
      <c r="C22" s="9" t="s">
        <v>92</v>
      </c>
      <c r="D22" s="237">
        <v>43619</v>
      </c>
      <c r="E22" s="9" t="s">
        <v>94</v>
      </c>
      <c r="F22" s="9">
        <v>0</v>
      </c>
      <c r="G22" s="9">
        <v>0</v>
      </c>
      <c r="H22" s="235">
        <v>0.17699999999999999</v>
      </c>
      <c r="I22" s="9">
        <v>0</v>
      </c>
      <c r="K22" s="9" t="s">
        <v>40</v>
      </c>
      <c r="L22" s="237">
        <v>42156</v>
      </c>
      <c r="M22" s="9" t="s">
        <v>129</v>
      </c>
      <c r="N22" s="237">
        <v>43619</v>
      </c>
      <c r="O22" s="9" t="s">
        <v>94</v>
      </c>
      <c r="P22" s="9">
        <v>0</v>
      </c>
      <c r="Q22" s="9">
        <v>0</v>
      </c>
      <c r="R22" s="235">
        <v>0.26200000000000001</v>
      </c>
      <c r="S22" s="9">
        <v>0</v>
      </c>
      <c r="U22" s="9" t="s">
        <v>40</v>
      </c>
      <c r="V22" s="237">
        <v>42156</v>
      </c>
      <c r="W22" s="9" t="s">
        <v>129</v>
      </c>
      <c r="X22" s="237">
        <v>43619</v>
      </c>
      <c r="Y22" s="9" t="s">
        <v>94</v>
      </c>
      <c r="Z22" s="9">
        <v>0</v>
      </c>
      <c r="AA22" s="9">
        <v>0</v>
      </c>
      <c r="AB22" s="235">
        <v>0.26200000000000001</v>
      </c>
      <c r="AC22" s="9">
        <v>0</v>
      </c>
      <c r="AE22" s="9" t="s">
        <v>40</v>
      </c>
      <c r="AF22" s="237">
        <v>42156</v>
      </c>
      <c r="AG22" s="9" t="s">
        <v>161</v>
      </c>
      <c r="AH22" s="237">
        <v>42795</v>
      </c>
      <c r="AI22" s="9" t="s">
        <v>164</v>
      </c>
      <c r="AJ22" s="9">
        <v>0</v>
      </c>
      <c r="AK22" s="9">
        <v>0</v>
      </c>
      <c r="AL22" s="235">
        <v>-6.1358082000000001E-2</v>
      </c>
      <c r="AM22" s="9">
        <v>0</v>
      </c>
      <c r="AO22" s="9" t="s">
        <v>40</v>
      </c>
      <c r="AP22" s="237">
        <v>42156</v>
      </c>
      <c r="AQ22" s="9" t="s">
        <v>138</v>
      </c>
      <c r="AR22" s="237">
        <v>43619</v>
      </c>
      <c r="AS22" s="9" t="s">
        <v>94</v>
      </c>
      <c r="AT22" s="9">
        <v>0</v>
      </c>
      <c r="AU22" s="9">
        <v>0</v>
      </c>
      <c r="AV22" s="235">
        <v>0.36199999999999999</v>
      </c>
      <c r="AW22" s="9">
        <v>0</v>
      </c>
      <c r="AY22" s="9" t="s">
        <v>41</v>
      </c>
      <c r="AZ22" s="237">
        <v>42156</v>
      </c>
      <c r="BA22" s="9" t="s">
        <v>140</v>
      </c>
      <c r="BB22" s="237">
        <v>42614</v>
      </c>
      <c r="BC22" s="9" t="s">
        <v>147</v>
      </c>
      <c r="BD22" s="9">
        <v>0</v>
      </c>
      <c r="BE22" s="9">
        <v>0</v>
      </c>
      <c r="BF22" s="235">
        <v>-0.126</v>
      </c>
      <c r="BG22" s="9">
        <v>0</v>
      </c>
    </row>
    <row r="23" spans="1:59" x14ac:dyDescent="0.2">
      <c r="A23" s="9" t="s">
        <v>40</v>
      </c>
      <c r="B23" s="237">
        <v>42156</v>
      </c>
      <c r="C23" s="9" t="s">
        <v>92</v>
      </c>
      <c r="D23" s="237">
        <v>43983</v>
      </c>
      <c r="E23" s="9" t="s">
        <v>95</v>
      </c>
      <c r="F23" s="9">
        <v>0</v>
      </c>
      <c r="G23" s="9">
        <v>0</v>
      </c>
      <c r="H23" s="235">
        <v>0.28399999999999997</v>
      </c>
      <c r="I23" s="9">
        <v>0</v>
      </c>
      <c r="K23" s="9" t="s">
        <v>40</v>
      </c>
      <c r="L23" s="237">
        <v>42156</v>
      </c>
      <c r="M23" s="9" t="s">
        <v>129</v>
      </c>
      <c r="N23" s="237">
        <v>43983</v>
      </c>
      <c r="O23" s="9" t="s">
        <v>95</v>
      </c>
      <c r="P23" s="9">
        <v>0</v>
      </c>
      <c r="Q23" s="9">
        <v>0</v>
      </c>
      <c r="R23" s="235">
        <v>0.373</v>
      </c>
      <c r="S23" s="9">
        <v>0</v>
      </c>
      <c r="U23" s="9" t="s">
        <v>40</v>
      </c>
      <c r="V23" s="237">
        <v>42156</v>
      </c>
      <c r="W23" s="9" t="s">
        <v>129</v>
      </c>
      <c r="X23" s="237">
        <v>43983</v>
      </c>
      <c r="Y23" s="9" t="s">
        <v>95</v>
      </c>
      <c r="Z23" s="9">
        <v>0</v>
      </c>
      <c r="AA23" s="9">
        <v>0</v>
      </c>
      <c r="AB23" s="235">
        <v>0.373</v>
      </c>
      <c r="AC23" s="9">
        <v>0</v>
      </c>
      <c r="AE23" s="9" t="s">
        <v>40</v>
      </c>
      <c r="AF23" s="237">
        <v>42156</v>
      </c>
      <c r="AG23" s="9" t="s">
        <v>161</v>
      </c>
      <c r="AH23" s="237">
        <v>42887</v>
      </c>
      <c r="AI23" s="9" t="s">
        <v>156</v>
      </c>
      <c r="AJ23" s="9">
        <v>0</v>
      </c>
      <c r="AK23" s="9">
        <v>0</v>
      </c>
      <c r="AL23" s="235">
        <v>-5.2999999999999999E-2</v>
      </c>
      <c r="AM23" s="9">
        <v>0</v>
      </c>
      <c r="AO23" s="9" t="s">
        <v>40</v>
      </c>
      <c r="AP23" s="237">
        <v>42156</v>
      </c>
      <c r="AQ23" s="9" t="s">
        <v>138</v>
      </c>
      <c r="AR23" s="237">
        <v>43983</v>
      </c>
      <c r="AS23" s="9" t="s">
        <v>95</v>
      </c>
      <c r="AT23" s="9">
        <v>0</v>
      </c>
      <c r="AU23" s="9">
        <v>0</v>
      </c>
      <c r="AV23" s="235">
        <v>0.47199999999999998</v>
      </c>
      <c r="AW23" s="9">
        <v>0</v>
      </c>
      <c r="AY23" s="9" t="s">
        <v>41</v>
      </c>
      <c r="AZ23" s="237">
        <v>42156</v>
      </c>
      <c r="BA23" s="9" t="s">
        <v>140</v>
      </c>
      <c r="BB23" s="237">
        <v>42646</v>
      </c>
      <c r="BC23" s="9" t="s">
        <v>148</v>
      </c>
      <c r="BD23" s="9">
        <v>0</v>
      </c>
      <c r="BE23" s="9">
        <v>0</v>
      </c>
      <c r="BF23" s="235">
        <v>-0.125</v>
      </c>
      <c r="BG23" s="9">
        <v>0</v>
      </c>
    </row>
    <row r="24" spans="1:59" x14ac:dyDescent="0.2">
      <c r="A24" s="9" t="s">
        <v>40</v>
      </c>
      <c r="B24" s="237">
        <v>42156</v>
      </c>
      <c r="C24" s="9" t="s">
        <v>92</v>
      </c>
      <c r="D24" s="237">
        <v>44348</v>
      </c>
      <c r="E24" s="9" t="s">
        <v>96</v>
      </c>
      <c r="F24" s="9">
        <v>0</v>
      </c>
      <c r="G24" s="9">
        <v>0</v>
      </c>
      <c r="H24" s="235">
        <v>0.4</v>
      </c>
      <c r="I24" s="9">
        <v>0</v>
      </c>
      <c r="K24" s="9" t="s">
        <v>40</v>
      </c>
      <c r="L24" s="237">
        <v>42156</v>
      </c>
      <c r="M24" s="9" t="s">
        <v>129</v>
      </c>
      <c r="N24" s="237">
        <v>44348</v>
      </c>
      <c r="O24" s="9" t="s">
        <v>96</v>
      </c>
      <c r="P24" s="9">
        <v>0</v>
      </c>
      <c r="Q24" s="9">
        <v>0</v>
      </c>
      <c r="R24" s="235">
        <v>0.48899999999999999</v>
      </c>
      <c r="S24" s="9">
        <v>0</v>
      </c>
      <c r="U24" s="9" t="s">
        <v>40</v>
      </c>
      <c r="V24" s="237">
        <v>42156</v>
      </c>
      <c r="W24" s="9" t="s">
        <v>129</v>
      </c>
      <c r="X24" s="237">
        <v>44348</v>
      </c>
      <c r="Y24" s="9" t="s">
        <v>96</v>
      </c>
      <c r="Z24" s="9">
        <v>0</v>
      </c>
      <c r="AA24" s="9">
        <v>0</v>
      </c>
      <c r="AB24" s="235">
        <v>0.48899999999999999</v>
      </c>
      <c r="AC24" s="9">
        <v>0</v>
      </c>
      <c r="AE24" s="9" t="s">
        <v>40</v>
      </c>
      <c r="AF24" s="237">
        <v>42156</v>
      </c>
      <c r="AG24" s="9" t="s">
        <v>161</v>
      </c>
      <c r="AH24" s="237">
        <v>42979</v>
      </c>
      <c r="AI24" s="9" t="s">
        <v>165</v>
      </c>
      <c r="AJ24" s="9">
        <v>0</v>
      </c>
      <c r="AK24" s="9">
        <v>0</v>
      </c>
      <c r="AL24" s="235">
        <v>-4.2420211999999999E-2</v>
      </c>
      <c r="AM24" s="9">
        <v>0</v>
      </c>
      <c r="AO24" s="9" t="s">
        <v>40</v>
      </c>
      <c r="AP24" s="237">
        <v>42156</v>
      </c>
      <c r="AQ24" s="9" t="s">
        <v>138</v>
      </c>
      <c r="AR24" s="237">
        <v>44348</v>
      </c>
      <c r="AS24" s="9" t="s">
        <v>96</v>
      </c>
      <c r="AT24" s="9">
        <v>0</v>
      </c>
      <c r="AU24" s="9">
        <v>0</v>
      </c>
      <c r="AV24" s="235">
        <v>0.58799999999999997</v>
      </c>
      <c r="AW24" s="9">
        <v>0</v>
      </c>
      <c r="AY24" s="9" t="s">
        <v>41</v>
      </c>
      <c r="AZ24" s="237">
        <v>42156</v>
      </c>
      <c r="BA24" s="9" t="s">
        <v>140</v>
      </c>
      <c r="BB24" s="237">
        <v>42675</v>
      </c>
      <c r="BC24" s="9" t="s">
        <v>149</v>
      </c>
      <c r="BD24" s="9">
        <v>0</v>
      </c>
      <c r="BE24" s="9">
        <v>0</v>
      </c>
      <c r="BF24" s="235">
        <v>-0.124</v>
      </c>
      <c r="BG24" s="9">
        <v>0</v>
      </c>
    </row>
    <row r="25" spans="1:59" x14ac:dyDescent="0.2">
      <c r="A25" s="9" t="s">
        <v>40</v>
      </c>
      <c r="B25" s="237">
        <v>42156</v>
      </c>
      <c r="C25" s="9" t="s">
        <v>92</v>
      </c>
      <c r="D25" s="237">
        <v>44713</v>
      </c>
      <c r="E25" s="9" t="s">
        <v>97</v>
      </c>
      <c r="F25" s="9">
        <v>0</v>
      </c>
      <c r="G25" s="9">
        <v>0</v>
      </c>
      <c r="H25" s="235">
        <v>0.51400000000000001</v>
      </c>
      <c r="I25" s="9">
        <v>0</v>
      </c>
      <c r="K25" s="9" t="s">
        <v>40</v>
      </c>
      <c r="L25" s="237">
        <v>42156</v>
      </c>
      <c r="M25" s="9" t="s">
        <v>129</v>
      </c>
      <c r="N25" s="237">
        <v>44713</v>
      </c>
      <c r="O25" s="9" t="s">
        <v>97</v>
      </c>
      <c r="P25" s="9">
        <v>0</v>
      </c>
      <c r="Q25" s="9">
        <v>0</v>
      </c>
      <c r="R25" s="235">
        <v>0.60299999999999998</v>
      </c>
      <c r="S25" s="9">
        <v>0</v>
      </c>
      <c r="U25" s="9" t="s">
        <v>40</v>
      </c>
      <c r="V25" s="237">
        <v>42156</v>
      </c>
      <c r="W25" s="9" t="s">
        <v>129</v>
      </c>
      <c r="X25" s="237">
        <v>44713</v>
      </c>
      <c r="Y25" s="9" t="s">
        <v>97</v>
      </c>
      <c r="Z25" s="9">
        <v>0</v>
      </c>
      <c r="AA25" s="9">
        <v>0</v>
      </c>
      <c r="AB25" s="235">
        <v>0.60299999999999998</v>
      </c>
      <c r="AC25" s="9">
        <v>0</v>
      </c>
      <c r="AE25" s="9" t="s">
        <v>40</v>
      </c>
      <c r="AF25" s="237">
        <v>42156</v>
      </c>
      <c r="AG25" s="9" t="s">
        <v>161</v>
      </c>
      <c r="AH25" s="237">
        <v>43070</v>
      </c>
      <c r="AI25" s="9" t="s">
        <v>166</v>
      </c>
      <c r="AJ25" s="9">
        <v>0</v>
      </c>
      <c r="AK25" s="9">
        <v>0</v>
      </c>
      <c r="AL25" s="235">
        <v>-2.9853877000000001E-2</v>
      </c>
      <c r="AM25" s="9">
        <v>0</v>
      </c>
      <c r="AO25" s="9" t="s">
        <v>40</v>
      </c>
      <c r="AP25" s="237">
        <v>42156</v>
      </c>
      <c r="AQ25" s="9" t="s">
        <v>138</v>
      </c>
      <c r="AR25" s="237">
        <v>44713</v>
      </c>
      <c r="AS25" s="9" t="s">
        <v>97</v>
      </c>
      <c r="AT25" s="9">
        <v>0</v>
      </c>
      <c r="AU25" s="9">
        <v>0</v>
      </c>
      <c r="AV25" s="235">
        <v>0.70199999999999996</v>
      </c>
      <c r="AW25" s="9">
        <v>0</v>
      </c>
      <c r="AY25" s="9" t="s">
        <v>41</v>
      </c>
      <c r="AZ25" s="237">
        <v>42156</v>
      </c>
      <c r="BA25" s="9" t="s">
        <v>140</v>
      </c>
      <c r="BB25" s="237">
        <v>42705</v>
      </c>
      <c r="BC25" s="9" t="s">
        <v>150</v>
      </c>
      <c r="BD25" s="9">
        <v>0</v>
      </c>
      <c r="BE25" s="9">
        <v>0</v>
      </c>
      <c r="BF25" s="235">
        <v>-0.123</v>
      </c>
      <c r="BG25" s="9">
        <v>0</v>
      </c>
    </row>
    <row r="26" spans="1:59" x14ac:dyDescent="0.2">
      <c r="A26" s="9" t="s">
        <v>40</v>
      </c>
      <c r="B26" s="237">
        <v>42156</v>
      </c>
      <c r="C26" s="9" t="s">
        <v>92</v>
      </c>
      <c r="D26" s="237">
        <v>45078</v>
      </c>
      <c r="E26" s="9" t="s">
        <v>98</v>
      </c>
      <c r="F26" s="9">
        <v>0</v>
      </c>
      <c r="G26" s="9">
        <v>0</v>
      </c>
      <c r="H26" s="235">
        <v>0.623</v>
      </c>
      <c r="I26" s="9">
        <v>0</v>
      </c>
      <c r="K26" s="9" t="s">
        <v>40</v>
      </c>
      <c r="L26" s="237">
        <v>42156</v>
      </c>
      <c r="M26" s="9" t="s">
        <v>129</v>
      </c>
      <c r="N26" s="237">
        <v>45078</v>
      </c>
      <c r="O26" s="9" t="s">
        <v>98</v>
      </c>
      <c r="P26" s="9">
        <v>0</v>
      </c>
      <c r="Q26" s="9">
        <v>0</v>
      </c>
      <c r="R26" s="235">
        <v>0.71099999999999997</v>
      </c>
      <c r="S26" s="9">
        <v>0</v>
      </c>
      <c r="U26" s="9" t="s">
        <v>40</v>
      </c>
      <c r="V26" s="237">
        <v>42156</v>
      </c>
      <c r="W26" s="9" t="s">
        <v>129</v>
      </c>
      <c r="X26" s="237">
        <v>45078</v>
      </c>
      <c r="Y26" s="9" t="s">
        <v>98</v>
      </c>
      <c r="Z26" s="9">
        <v>0</v>
      </c>
      <c r="AA26" s="9">
        <v>0</v>
      </c>
      <c r="AB26" s="235">
        <v>0.71099999999999997</v>
      </c>
      <c r="AC26" s="9">
        <v>0</v>
      </c>
      <c r="AE26" s="9" t="s">
        <v>40</v>
      </c>
      <c r="AF26" s="237">
        <v>42156</v>
      </c>
      <c r="AG26" s="9" t="s">
        <v>161</v>
      </c>
      <c r="AH26" s="237">
        <v>43160</v>
      </c>
      <c r="AI26" s="9" t="s">
        <v>167</v>
      </c>
      <c r="AJ26" s="9">
        <v>0</v>
      </c>
      <c r="AK26" s="9">
        <v>0</v>
      </c>
      <c r="AL26" s="235">
        <v>-1.5514098E-2</v>
      </c>
      <c r="AM26" s="9">
        <v>0</v>
      </c>
      <c r="AO26" s="9" t="s">
        <v>40</v>
      </c>
      <c r="AP26" s="237">
        <v>42156</v>
      </c>
      <c r="AQ26" s="9" t="s">
        <v>138</v>
      </c>
      <c r="AR26" s="237">
        <v>45078</v>
      </c>
      <c r="AS26" s="9" t="s">
        <v>98</v>
      </c>
      <c r="AT26" s="9">
        <v>0</v>
      </c>
      <c r="AU26" s="9">
        <v>0</v>
      </c>
      <c r="AV26" s="235">
        <v>0.80900000000000005</v>
      </c>
      <c r="AW26" s="9">
        <v>0</v>
      </c>
      <c r="AY26" s="9" t="s">
        <v>41</v>
      </c>
      <c r="AZ26" s="237">
        <v>42156</v>
      </c>
      <c r="BA26" s="9" t="s">
        <v>140</v>
      </c>
      <c r="BB26" s="237">
        <v>42737</v>
      </c>
      <c r="BC26" s="9" t="s">
        <v>151</v>
      </c>
      <c r="BD26" s="9">
        <v>0</v>
      </c>
      <c r="BE26" s="9">
        <v>0</v>
      </c>
      <c r="BF26" s="235">
        <v>-0.122</v>
      </c>
      <c r="BG26" s="9">
        <v>0</v>
      </c>
    </row>
    <row r="27" spans="1:59" x14ac:dyDescent="0.2">
      <c r="A27" s="9" t="s">
        <v>40</v>
      </c>
      <c r="B27" s="237">
        <v>42156</v>
      </c>
      <c r="C27" s="9" t="s">
        <v>92</v>
      </c>
      <c r="D27" s="237">
        <v>45446</v>
      </c>
      <c r="E27" s="9" t="s">
        <v>99</v>
      </c>
      <c r="F27" s="9">
        <v>0</v>
      </c>
      <c r="G27" s="9">
        <v>0</v>
      </c>
      <c r="H27" s="235">
        <v>0.72199999999999998</v>
      </c>
      <c r="I27" s="9">
        <v>0</v>
      </c>
      <c r="K27" s="9" t="s">
        <v>40</v>
      </c>
      <c r="L27" s="237">
        <v>42156</v>
      </c>
      <c r="M27" s="9" t="s">
        <v>129</v>
      </c>
      <c r="N27" s="237">
        <v>45446</v>
      </c>
      <c r="O27" s="9" t="s">
        <v>99</v>
      </c>
      <c r="P27" s="9">
        <v>0</v>
      </c>
      <c r="Q27" s="9">
        <v>0</v>
      </c>
      <c r="R27" s="235">
        <v>0.80900000000000005</v>
      </c>
      <c r="S27" s="9">
        <v>0</v>
      </c>
      <c r="U27" s="9" t="s">
        <v>40</v>
      </c>
      <c r="V27" s="237">
        <v>42156</v>
      </c>
      <c r="W27" s="9" t="s">
        <v>129</v>
      </c>
      <c r="X27" s="237">
        <v>45446</v>
      </c>
      <c r="Y27" s="9" t="s">
        <v>99</v>
      </c>
      <c r="Z27" s="9">
        <v>0</v>
      </c>
      <c r="AA27" s="9">
        <v>0</v>
      </c>
      <c r="AB27" s="235">
        <v>0.80900000000000005</v>
      </c>
      <c r="AC27" s="9">
        <v>0</v>
      </c>
      <c r="AE27" s="9" t="s">
        <v>40</v>
      </c>
      <c r="AF27" s="237">
        <v>42156</v>
      </c>
      <c r="AG27" s="9" t="s">
        <v>161</v>
      </c>
      <c r="AH27" s="237">
        <v>43252</v>
      </c>
      <c r="AI27" s="9" t="s">
        <v>93</v>
      </c>
      <c r="AJ27" s="9">
        <v>0</v>
      </c>
      <c r="AK27" s="9">
        <v>0</v>
      </c>
      <c r="AL27" s="235">
        <v>1E-3</v>
      </c>
      <c r="AM27" s="9">
        <v>0</v>
      </c>
      <c r="AO27" s="9" t="s">
        <v>40</v>
      </c>
      <c r="AP27" s="237">
        <v>42156</v>
      </c>
      <c r="AQ27" s="9" t="s">
        <v>138</v>
      </c>
      <c r="AR27" s="237">
        <v>45446</v>
      </c>
      <c r="AS27" s="9" t="s">
        <v>99</v>
      </c>
      <c r="AT27" s="9">
        <v>0</v>
      </c>
      <c r="AU27" s="9">
        <v>0</v>
      </c>
      <c r="AV27" s="235">
        <v>0.90700000000000003</v>
      </c>
      <c r="AW27" s="9">
        <v>0</v>
      </c>
      <c r="AY27" s="9" t="s">
        <v>41</v>
      </c>
      <c r="AZ27" s="237">
        <v>42156</v>
      </c>
      <c r="BA27" s="9" t="s">
        <v>140</v>
      </c>
      <c r="BB27" s="237">
        <v>42767</v>
      </c>
      <c r="BC27" s="9" t="s">
        <v>152</v>
      </c>
      <c r="BD27" s="9">
        <v>0</v>
      </c>
      <c r="BE27" s="9">
        <v>0</v>
      </c>
      <c r="BF27" s="235">
        <v>-0.12</v>
      </c>
      <c r="BG27" s="9">
        <v>0</v>
      </c>
    </row>
    <row r="28" spans="1:59" x14ac:dyDescent="0.2">
      <c r="A28" s="9" t="s">
        <v>40</v>
      </c>
      <c r="B28" s="237">
        <v>42156</v>
      </c>
      <c r="C28" s="9" t="s">
        <v>92</v>
      </c>
      <c r="D28" s="237">
        <v>45810</v>
      </c>
      <c r="E28" s="9" t="s">
        <v>100</v>
      </c>
      <c r="F28" s="9">
        <v>0</v>
      </c>
      <c r="G28" s="9">
        <v>0</v>
      </c>
      <c r="H28" s="235">
        <v>0.80900000000000005</v>
      </c>
      <c r="I28" s="9">
        <v>0</v>
      </c>
      <c r="K28" s="9" t="s">
        <v>40</v>
      </c>
      <c r="L28" s="237">
        <v>42156</v>
      </c>
      <c r="M28" s="9" t="s">
        <v>129</v>
      </c>
      <c r="N28" s="237">
        <v>45810</v>
      </c>
      <c r="O28" s="9" t="s">
        <v>100</v>
      </c>
      <c r="P28" s="9">
        <v>0</v>
      </c>
      <c r="Q28" s="9">
        <v>0</v>
      </c>
      <c r="R28" s="235">
        <v>0.89400000000000002</v>
      </c>
      <c r="S28" s="9">
        <v>0</v>
      </c>
      <c r="U28" s="9" t="s">
        <v>40</v>
      </c>
      <c r="V28" s="237">
        <v>42156</v>
      </c>
      <c r="W28" s="9" t="s">
        <v>129</v>
      </c>
      <c r="X28" s="237">
        <v>45810</v>
      </c>
      <c r="Y28" s="9" t="s">
        <v>100</v>
      </c>
      <c r="Z28" s="9">
        <v>0</v>
      </c>
      <c r="AA28" s="9">
        <v>0</v>
      </c>
      <c r="AB28" s="235">
        <v>0.89400000000000002</v>
      </c>
      <c r="AC28" s="9">
        <v>0</v>
      </c>
      <c r="AE28" s="9" t="s">
        <v>40</v>
      </c>
      <c r="AF28" s="237">
        <v>42156</v>
      </c>
      <c r="AG28" s="9" t="s">
        <v>161</v>
      </c>
      <c r="AH28" s="237">
        <v>43619</v>
      </c>
      <c r="AI28" s="9" t="s">
        <v>94</v>
      </c>
      <c r="AJ28" s="9">
        <v>0</v>
      </c>
      <c r="AK28" s="9">
        <v>0</v>
      </c>
      <c r="AL28" s="235">
        <v>8.4000000000000005E-2</v>
      </c>
      <c r="AM28" s="9">
        <v>0</v>
      </c>
      <c r="AO28" s="9" t="s">
        <v>40</v>
      </c>
      <c r="AP28" s="237">
        <v>42156</v>
      </c>
      <c r="AQ28" s="9" t="s">
        <v>138</v>
      </c>
      <c r="AR28" s="237">
        <v>45810</v>
      </c>
      <c r="AS28" s="9" t="s">
        <v>100</v>
      </c>
      <c r="AT28" s="9">
        <v>0</v>
      </c>
      <c r="AU28" s="9">
        <v>0</v>
      </c>
      <c r="AV28" s="235">
        <v>0.99</v>
      </c>
      <c r="AW28" s="9">
        <v>0</v>
      </c>
      <c r="AY28" s="9" t="s">
        <v>41</v>
      </c>
      <c r="AZ28" s="237">
        <v>42156</v>
      </c>
      <c r="BA28" s="9" t="s">
        <v>140</v>
      </c>
      <c r="BB28" s="237">
        <v>42795</v>
      </c>
      <c r="BC28" s="9" t="s">
        <v>153</v>
      </c>
      <c r="BD28" s="9">
        <v>0</v>
      </c>
      <c r="BE28" s="9">
        <v>0</v>
      </c>
      <c r="BF28" s="235">
        <v>-0.11799999999999999</v>
      </c>
      <c r="BG28" s="9">
        <v>0</v>
      </c>
    </row>
    <row r="29" spans="1:59" x14ac:dyDescent="0.2">
      <c r="A29" s="9" t="s">
        <v>40</v>
      </c>
      <c r="B29" s="237">
        <v>42156</v>
      </c>
      <c r="C29" s="9" t="s">
        <v>92</v>
      </c>
      <c r="D29" s="237">
        <v>46174</v>
      </c>
      <c r="E29" s="9" t="s">
        <v>101</v>
      </c>
      <c r="F29" s="9">
        <v>0</v>
      </c>
      <c r="G29" s="9">
        <v>0</v>
      </c>
      <c r="H29" s="235">
        <v>0.88637718499999996</v>
      </c>
      <c r="I29" s="9">
        <v>0</v>
      </c>
      <c r="K29" s="9" t="s">
        <v>40</v>
      </c>
      <c r="L29" s="237">
        <v>42156</v>
      </c>
      <c r="M29" s="9" t="s">
        <v>129</v>
      </c>
      <c r="N29" s="237">
        <v>46174</v>
      </c>
      <c r="O29" s="9" t="s">
        <v>101</v>
      </c>
      <c r="P29" s="9">
        <v>0</v>
      </c>
      <c r="Q29" s="9">
        <v>0</v>
      </c>
      <c r="R29" s="235">
        <v>0.96898821300000004</v>
      </c>
      <c r="S29" s="9">
        <v>0</v>
      </c>
      <c r="U29" s="9" t="s">
        <v>40</v>
      </c>
      <c r="V29" s="237">
        <v>42156</v>
      </c>
      <c r="W29" s="9" t="s">
        <v>129</v>
      </c>
      <c r="X29" s="237">
        <v>46174</v>
      </c>
      <c r="Y29" s="9" t="s">
        <v>101</v>
      </c>
      <c r="Z29" s="9">
        <v>0</v>
      </c>
      <c r="AA29" s="9">
        <v>0</v>
      </c>
      <c r="AB29" s="235">
        <v>0.96898821300000004</v>
      </c>
      <c r="AC29" s="9">
        <v>0</v>
      </c>
      <c r="AE29" s="9" t="s">
        <v>40</v>
      </c>
      <c r="AF29" s="237">
        <v>42156</v>
      </c>
      <c r="AG29" s="9" t="s">
        <v>161</v>
      </c>
      <c r="AH29" s="237">
        <v>43983</v>
      </c>
      <c r="AI29" s="9" t="s">
        <v>95</v>
      </c>
      <c r="AJ29" s="9">
        <v>0</v>
      </c>
      <c r="AK29" s="9">
        <v>0</v>
      </c>
      <c r="AL29" s="235">
        <v>0.187</v>
      </c>
      <c r="AM29" s="9">
        <v>0</v>
      </c>
      <c r="AO29" s="9" t="s">
        <v>40</v>
      </c>
      <c r="AP29" s="237">
        <v>42156</v>
      </c>
      <c r="AQ29" s="9" t="s">
        <v>138</v>
      </c>
      <c r="AR29" s="237">
        <v>46174</v>
      </c>
      <c r="AS29" s="9" t="s">
        <v>101</v>
      </c>
      <c r="AT29" s="9">
        <v>0</v>
      </c>
      <c r="AU29" s="9">
        <v>0</v>
      </c>
      <c r="AV29" s="235">
        <v>1.062593318</v>
      </c>
      <c r="AW29" s="9">
        <v>0</v>
      </c>
      <c r="AY29" s="9" t="s">
        <v>41</v>
      </c>
      <c r="AZ29" s="237">
        <v>42156</v>
      </c>
      <c r="BA29" s="9" t="s">
        <v>140</v>
      </c>
      <c r="BB29" s="237">
        <v>42828</v>
      </c>
      <c r="BC29" s="9" t="s">
        <v>154</v>
      </c>
      <c r="BD29" s="9">
        <v>0</v>
      </c>
      <c r="BE29" s="9">
        <v>0</v>
      </c>
      <c r="BF29" s="235">
        <v>-0.11600000000000001</v>
      </c>
      <c r="BG29" s="9">
        <v>0</v>
      </c>
    </row>
    <row r="30" spans="1:59" x14ac:dyDescent="0.2">
      <c r="A30" s="9" t="s">
        <v>40</v>
      </c>
      <c r="B30" s="237">
        <v>42156</v>
      </c>
      <c r="C30" s="9" t="s">
        <v>92</v>
      </c>
      <c r="D30" s="237">
        <v>46539</v>
      </c>
      <c r="E30" s="9" t="s">
        <v>102</v>
      </c>
      <c r="F30" s="9">
        <v>0</v>
      </c>
      <c r="G30" s="9">
        <v>0</v>
      </c>
      <c r="H30" s="235">
        <v>0.95399999999999996</v>
      </c>
      <c r="I30" s="9">
        <v>0</v>
      </c>
      <c r="K30" s="9" t="s">
        <v>40</v>
      </c>
      <c r="L30" s="237">
        <v>42156</v>
      </c>
      <c r="M30" s="9" t="s">
        <v>129</v>
      </c>
      <c r="N30" s="237">
        <v>46539</v>
      </c>
      <c r="O30" s="9" t="s">
        <v>102</v>
      </c>
      <c r="P30" s="9">
        <v>0</v>
      </c>
      <c r="Q30" s="9">
        <v>0</v>
      </c>
      <c r="R30" s="235">
        <v>1.034</v>
      </c>
      <c r="S30" s="9">
        <v>0</v>
      </c>
      <c r="U30" s="9" t="s">
        <v>40</v>
      </c>
      <c r="V30" s="237">
        <v>42156</v>
      </c>
      <c r="W30" s="9" t="s">
        <v>129</v>
      </c>
      <c r="X30" s="237">
        <v>46539</v>
      </c>
      <c r="Y30" s="9" t="s">
        <v>102</v>
      </c>
      <c r="Z30" s="9">
        <v>0</v>
      </c>
      <c r="AA30" s="9">
        <v>0</v>
      </c>
      <c r="AB30" s="235">
        <v>1.034</v>
      </c>
      <c r="AC30" s="9">
        <v>0</v>
      </c>
      <c r="AE30" s="9" t="s">
        <v>40</v>
      </c>
      <c r="AF30" s="237">
        <v>42156</v>
      </c>
      <c r="AG30" s="9" t="s">
        <v>161</v>
      </c>
      <c r="AH30" s="237">
        <v>44348</v>
      </c>
      <c r="AI30" s="9" t="s">
        <v>96</v>
      </c>
      <c r="AJ30" s="9">
        <v>0</v>
      </c>
      <c r="AK30" s="9">
        <v>0</v>
      </c>
      <c r="AL30" s="235">
        <v>0.3</v>
      </c>
      <c r="AM30" s="9">
        <v>0</v>
      </c>
      <c r="AO30" s="9" t="s">
        <v>40</v>
      </c>
      <c r="AP30" s="237">
        <v>42156</v>
      </c>
      <c r="AQ30" s="9" t="s">
        <v>138</v>
      </c>
      <c r="AR30" s="237">
        <v>46539</v>
      </c>
      <c r="AS30" s="9" t="s">
        <v>102</v>
      </c>
      <c r="AT30" s="9">
        <v>0</v>
      </c>
      <c r="AU30" s="9">
        <v>0</v>
      </c>
      <c r="AV30" s="235">
        <v>1.125</v>
      </c>
      <c r="AW30" s="9">
        <v>0</v>
      </c>
      <c r="AY30" s="9" t="s">
        <v>41</v>
      </c>
      <c r="AZ30" s="237">
        <v>42156</v>
      </c>
      <c r="BA30" s="9" t="s">
        <v>140</v>
      </c>
      <c r="BB30" s="237">
        <v>42857</v>
      </c>
      <c r="BC30" s="9" t="s">
        <v>155</v>
      </c>
      <c r="BD30" s="9">
        <v>0</v>
      </c>
      <c r="BE30" s="9">
        <v>0</v>
      </c>
      <c r="BF30" s="235">
        <v>-0.114</v>
      </c>
      <c r="BG30" s="9">
        <v>0</v>
      </c>
    </row>
    <row r="31" spans="1:59" x14ac:dyDescent="0.2">
      <c r="A31" s="9" t="s">
        <v>40</v>
      </c>
      <c r="B31" s="237">
        <v>42156</v>
      </c>
      <c r="C31" s="9" t="s">
        <v>92</v>
      </c>
      <c r="D31" s="237">
        <v>46905</v>
      </c>
      <c r="E31" s="9" t="s">
        <v>103</v>
      </c>
      <c r="F31" s="9">
        <v>0</v>
      </c>
      <c r="G31" s="9">
        <v>0</v>
      </c>
      <c r="H31" s="235">
        <v>1.0119707120000001</v>
      </c>
      <c r="I31" s="9">
        <v>0</v>
      </c>
      <c r="K31" s="9" t="s">
        <v>40</v>
      </c>
      <c r="L31" s="237">
        <v>42156</v>
      </c>
      <c r="M31" s="9" t="s">
        <v>129</v>
      </c>
      <c r="N31" s="237">
        <v>46905</v>
      </c>
      <c r="O31" s="9" t="s">
        <v>103</v>
      </c>
      <c r="P31" s="9">
        <v>0</v>
      </c>
      <c r="Q31" s="9">
        <v>0</v>
      </c>
      <c r="R31" s="235">
        <v>1.089137577</v>
      </c>
      <c r="S31" s="9">
        <v>0</v>
      </c>
      <c r="U31" s="9" t="s">
        <v>40</v>
      </c>
      <c r="V31" s="237">
        <v>42156</v>
      </c>
      <c r="W31" s="9" t="s">
        <v>129</v>
      </c>
      <c r="X31" s="237">
        <v>46905</v>
      </c>
      <c r="Y31" s="9" t="s">
        <v>103</v>
      </c>
      <c r="Z31" s="9">
        <v>0</v>
      </c>
      <c r="AA31" s="9">
        <v>0</v>
      </c>
      <c r="AB31" s="235">
        <v>1.089137577</v>
      </c>
      <c r="AC31" s="9">
        <v>0</v>
      </c>
      <c r="AE31" s="9" t="s">
        <v>40</v>
      </c>
      <c r="AF31" s="237">
        <v>42156</v>
      </c>
      <c r="AG31" s="9" t="s">
        <v>161</v>
      </c>
      <c r="AH31" s="237">
        <v>44713</v>
      </c>
      <c r="AI31" s="9" t="s">
        <v>97</v>
      </c>
      <c r="AJ31" s="9">
        <v>0</v>
      </c>
      <c r="AK31" s="9">
        <v>0</v>
      </c>
      <c r="AL31" s="235">
        <v>0.41399999999999998</v>
      </c>
      <c r="AM31" s="9">
        <v>0</v>
      </c>
      <c r="AO31" s="9" t="s">
        <v>40</v>
      </c>
      <c r="AP31" s="237">
        <v>42156</v>
      </c>
      <c r="AQ31" s="9" t="s">
        <v>138</v>
      </c>
      <c r="AR31" s="237">
        <v>46905</v>
      </c>
      <c r="AS31" s="9" t="s">
        <v>103</v>
      </c>
      <c r="AT31" s="9">
        <v>0</v>
      </c>
      <c r="AU31" s="9">
        <v>0</v>
      </c>
      <c r="AV31" s="235">
        <v>1.177132262</v>
      </c>
      <c r="AW31" s="9">
        <v>0</v>
      </c>
      <c r="AY31" s="9" t="s">
        <v>41</v>
      </c>
      <c r="AZ31" s="237">
        <v>42156</v>
      </c>
      <c r="BA31" s="9" t="s">
        <v>140</v>
      </c>
      <c r="BB31" s="237">
        <v>42887</v>
      </c>
      <c r="BC31" s="9" t="s">
        <v>156</v>
      </c>
      <c r="BD31" s="9">
        <v>0</v>
      </c>
      <c r="BE31" s="9">
        <v>0</v>
      </c>
      <c r="BF31" s="235">
        <v>-0.111</v>
      </c>
      <c r="BG31" s="9">
        <v>0</v>
      </c>
    </row>
    <row r="32" spans="1:59" x14ac:dyDescent="0.2">
      <c r="A32" s="9" t="s">
        <v>40</v>
      </c>
      <c r="B32" s="237">
        <v>42156</v>
      </c>
      <c r="C32" s="9" t="s">
        <v>92</v>
      </c>
      <c r="D32" s="237">
        <v>47270</v>
      </c>
      <c r="E32" s="9" t="s">
        <v>104</v>
      </c>
      <c r="F32" s="9">
        <v>0</v>
      </c>
      <c r="G32" s="9">
        <v>0</v>
      </c>
      <c r="H32" s="235">
        <v>1.0609885219999999</v>
      </c>
      <c r="I32" s="9">
        <v>0</v>
      </c>
      <c r="K32" s="9" t="s">
        <v>40</v>
      </c>
      <c r="L32" s="237">
        <v>42156</v>
      </c>
      <c r="M32" s="9" t="s">
        <v>129</v>
      </c>
      <c r="N32" s="237">
        <v>47270</v>
      </c>
      <c r="O32" s="9" t="s">
        <v>104</v>
      </c>
      <c r="P32" s="9">
        <v>0</v>
      </c>
      <c r="Q32" s="9">
        <v>0</v>
      </c>
      <c r="R32" s="235">
        <v>1.135139578</v>
      </c>
      <c r="S32" s="9">
        <v>0</v>
      </c>
      <c r="U32" s="9" t="s">
        <v>40</v>
      </c>
      <c r="V32" s="237">
        <v>42156</v>
      </c>
      <c r="W32" s="9" t="s">
        <v>129</v>
      </c>
      <c r="X32" s="237">
        <v>47270</v>
      </c>
      <c r="Y32" s="9" t="s">
        <v>104</v>
      </c>
      <c r="Z32" s="9">
        <v>0</v>
      </c>
      <c r="AA32" s="9">
        <v>0</v>
      </c>
      <c r="AB32" s="235">
        <v>1.135139578</v>
      </c>
      <c r="AC32" s="9">
        <v>0</v>
      </c>
      <c r="AE32" s="9" t="s">
        <v>40</v>
      </c>
      <c r="AF32" s="237">
        <v>42156</v>
      </c>
      <c r="AG32" s="9" t="s">
        <v>161</v>
      </c>
      <c r="AH32" s="237">
        <v>45078</v>
      </c>
      <c r="AI32" s="9" t="s">
        <v>98</v>
      </c>
      <c r="AJ32" s="9">
        <v>0</v>
      </c>
      <c r="AK32" s="9">
        <v>0</v>
      </c>
      <c r="AL32" s="235">
        <v>0.52200000000000002</v>
      </c>
      <c r="AM32" s="9">
        <v>0</v>
      </c>
      <c r="AO32" s="9" t="s">
        <v>40</v>
      </c>
      <c r="AP32" s="237">
        <v>42156</v>
      </c>
      <c r="AQ32" s="9" t="s">
        <v>138</v>
      </c>
      <c r="AR32" s="237">
        <v>47270</v>
      </c>
      <c r="AS32" s="9" t="s">
        <v>104</v>
      </c>
      <c r="AT32" s="9">
        <v>0</v>
      </c>
      <c r="AU32" s="9">
        <v>0</v>
      </c>
      <c r="AV32" s="235">
        <v>1.2200246770000001</v>
      </c>
      <c r="AW32" s="9">
        <v>0</v>
      </c>
      <c r="AY32" s="9" t="s">
        <v>41</v>
      </c>
      <c r="AZ32" s="237">
        <v>42156</v>
      </c>
      <c r="BA32" s="9" t="s">
        <v>140</v>
      </c>
      <c r="BB32" s="237">
        <v>43252</v>
      </c>
      <c r="BC32" s="9" t="s">
        <v>93</v>
      </c>
      <c r="BD32" s="9">
        <v>0</v>
      </c>
      <c r="BE32" s="9">
        <v>0</v>
      </c>
      <c r="BF32" s="235">
        <v>-6.3E-2</v>
      </c>
      <c r="BG32" s="9">
        <v>0</v>
      </c>
    </row>
    <row r="33" spans="1:59" x14ac:dyDescent="0.2">
      <c r="A33" s="9" t="s">
        <v>40</v>
      </c>
      <c r="B33" s="237">
        <v>42156</v>
      </c>
      <c r="C33" s="9" t="s">
        <v>92</v>
      </c>
      <c r="D33" s="237">
        <v>11112</v>
      </c>
      <c r="E33" s="9" t="s">
        <v>105</v>
      </c>
      <c r="F33" s="9">
        <v>0</v>
      </c>
      <c r="G33" s="9">
        <v>0</v>
      </c>
      <c r="H33" s="235">
        <v>1.103</v>
      </c>
      <c r="I33" s="9">
        <v>0</v>
      </c>
      <c r="K33" s="9" t="s">
        <v>40</v>
      </c>
      <c r="L33" s="237">
        <v>42156</v>
      </c>
      <c r="M33" s="9" t="s">
        <v>129</v>
      </c>
      <c r="N33" s="237">
        <v>11112</v>
      </c>
      <c r="O33" s="9" t="s">
        <v>105</v>
      </c>
      <c r="P33" s="9">
        <v>0</v>
      </c>
      <c r="Q33" s="9">
        <v>0</v>
      </c>
      <c r="R33" s="235">
        <v>1.1739999999999999</v>
      </c>
      <c r="S33" s="9">
        <v>0</v>
      </c>
      <c r="U33" s="9" t="s">
        <v>40</v>
      </c>
      <c r="V33" s="237">
        <v>42156</v>
      </c>
      <c r="W33" s="9" t="s">
        <v>129</v>
      </c>
      <c r="X33" s="237">
        <v>11112</v>
      </c>
      <c r="Y33" s="9" t="s">
        <v>105</v>
      </c>
      <c r="Z33" s="9">
        <v>0</v>
      </c>
      <c r="AA33" s="9">
        <v>0</v>
      </c>
      <c r="AB33" s="235">
        <v>1.1739999999999999</v>
      </c>
      <c r="AC33" s="9">
        <v>0</v>
      </c>
      <c r="AE33" s="9" t="s">
        <v>40</v>
      </c>
      <c r="AF33" s="237">
        <v>42156</v>
      </c>
      <c r="AG33" s="9" t="s">
        <v>161</v>
      </c>
      <c r="AH33" s="237">
        <v>45446</v>
      </c>
      <c r="AI33" s="9" t="s">
        <v>99</v>
      </c>
      <c r="AJ33" s="9">
        <v>0</v>
      </c>
      <c r="AK33" s="9">
        <v>0</v>
      </c>
      <c r="AL33" s="235">
        <v>0.621</v>
      </c>
      <c r="AM33" s="9">
        <v>0</v>
      </c>
      <c r="AO33" s="9" t="s">
        <v>40</v>
      </c>
      <c r="AP33" s="237">
        <v>42156</v>
      </c>
      <c r="AQ33" s="9" t="s">
        <v>138</v>
      </c>
      <c r="AR33" s="237">
        <v>11112</v>
      </c>
      <c r="AS33" s="9" t="s">
        <v>105</v>
      </c>
      <c r="AT33" s="9">
        <v>0</v>
      </c>
      <c r="AU33" s="9">
        <v>0</v>
      </c>
      <c r="AV33" s="235">
        <v>1.256</v>
      </c>
      <c r="AW33" s="9">
        <v>0</v>
      </c>
      <c r="AY33" s="9" t="s">
        <v>41</v>
      </c>
      <c r="AZ33" s="237">
        <v>42156</v>
      </c>
      <c r="BA33" s="9" t="s">
        <v>140</v>
      </c>
      <c r="BB33" s="237">
        <v>43619</v>
      </c>
      <c r="BC33" s="9" t="s">
        <v>94</v>
      </c>
      <c r="BD33" s="9">
        <v>0</v>
      </c>
      <c r="BE33" s="9">
        <v>0</v>
      </c>
      <c r="BF33" s="235">
        <v>2.1999999999999999E-2</v>
      </c>
      <c r="BG33" s="9">
        <v>0</v>
      </c>
    </row>
    <row r="34" spans="1:59" x14ac:dyDescent="0.2">
      <c r="A34" s="9" t="s">
        <v>40</v>
      </c>
      <c r="B34" s="237">
        <v>42156</v>
      </c>
      <c r="C34" s="9" t="s">
        <v>92</v>
      </c>
      <c r="D34" s="237">
        <v>11476</v>
      </c>
      <c r="E34" s="9" t="s">
        <v>106</v>
      </c>
      <c r="F34" s="9">
        <v>0</v>
      </c>
      <c r="G34" s="9">
        <v>0</v>
      </c>
      <c r="H34" s="235">
        <v>1.1384659130000001</v>
      </c>
      <c r="I34" s="9">
        <v>0</v>
      </c>
      <c r="K34" s="9" t="s">
        <v>40</v>
      </c>
      <c r="L34" s="237">
        <v>42156</v>
      </c>
      <c r="M34" s="9" t="s">
        <v>129</v>
      </c>
      <c r="N34" s="237">
        <v>11476</v>
      </c>
      <c r="O34" s="9" t="s">
        <v>106</v>
      </c>
      <c r="P34" s="9">
        <v>0</v>
      </c>
      <c r="Q34" s="9">
        <v>0</v>
      </c>
      <c r="R34" s="235">
        <v>1.2062871740000001</v>
      </c>
      <c r="S34" s="9">
        <v>0</v>
      </c>
      <c r="U34" s="9" t="s">
        <v>40</v>
      </c>
      <c r="V34" s="237">
        <v>42156</v>
      </c>
      <c r="W34" s="9" t="s">
        <v>129</v>
      </c>
      <c r="X34" s="237">
        <v>11476</v>
      </c>
      <c r="Y34" s="9" t="s">
        <v>106</v>
      </c>
      <c r="Z34" s="9">
        <v>0</v>
      </c>
      <c r="AA34" s="9">
        <v>0</v>
      </c>
      <c r="AB34" s="235">
        <v>1.2062871740000001</v>
      </c>
      <c r="AC34" s="9">
        <v>0</v>
      </c>
      <c r="AE34" s="9" t="s">
        <v>40</v>
      </c>
      <c r="AF34" s="237">
        <v>42156</v>
      </c>
      <c r="AG34" s="9" t="s">
        <v>161</v>
      </c>
      <c r="AH34" s="237">
        <v>45810</v>
      </c>
      <c r="AI34" s="9" t="s">
        <v>100</v>
      </c>
      <c r="AJ34" s="9">
        <v>0</v>
      </c>
      <c r="AK34" s="9">
        <v>0</v>
      </c>
      <c r="AL34" s="235">
        <v>0.70799999999999996</v>
      </c>
      <c r="AM34" s="9">
        <v>0</v>
      </c>
      <c r="AO34" s="9" t="s">
        <v>40</v>
      </c>
      <c r="AP34" s="237">
        <v>42156</v>
      </c>
      <c r="AQ34" s="9" t="s">
        <v>138</v>
      </c>
      <c r="AR34" s="237">
        <v>11476</v>
      </c>
      <c r="AS34" s="9" t="s">
        <v>106</v>
      </c>
      <c r="AT34" s="9">
        <v>0</v>
      </c>
      <c r="AU34" s="9">
        <v>0</v>
      </c>
      <c r="AV34" s="235">
        <v>1.2858567080000001</v>
      </c>
      <c r="AW34" s="9">
        <v>0</v>
      </c>
      <c r="AY34" s="9" t="s">
        <v>41</v>
      </c>
      <c r="AZ34" s="237">
        <v>42156</v>
      </c>
      <c r="BA34" s="9" t="s">
        <v>140</v>
      </c>
      <c r="BB34" s="237">
        <v>43983</v>
      </c>
      <c r="BC34" s="9" t="s">
        <v>95</v>
      </c>
      <c r="BD34" s="9">
        <v>0</v>
      </c>
      <c r="BE34" s="9">
        <v>0</v>
      </c>
      <c r="BF34" s="235">
        <v>0.124</v>
      </c>
      <c r="BG34" s="9">
        <v>0</v>
      </c>
    </row>
    <row r="35" spans="1:59" x14ac:dyDescent="0.2">
      <c r="A35" s="9" t="s">
        <v>40</v>
      </c>
      <c r="B35" s="237">
        <v>42156</v>
      </c>
      <c r="C35" s="9" t="s">
        <v>92</v>
      </c>
      <c r="D35" s="237">
        <v>11841</v>
      </c>
      <c r="E35" s="9" t="s">
        <v>107</v>
      </c>
      <c r="F35" s="9">
        <v>0</v>
      </c>
      <c r="G35" s="9">
        <v>0</v>
      </c>
      <c r="H35" s="235">
        <v>1.1686613459999999</v>
      </c>
      <c r="I35" s="9">
        <v>0</v>
      </c>
      <c r="K35" s="9" t="s">
        <v>40</v>
      </c>
      <c r="L35" s="237">
        <v>42156</v>
      </c>
      <c r="M35" s="9" t="s">
        <v>129</v>
      </c>
      <c r="N35" s="237">
        <v>11841</v>
      </c>
      <c r="O35" s="9" t="s">
        <v>107</v>
      </c>
      <c r="P35" s="9">
        <v>0</v>
      </c>
      <c r="Q35" s="9">
        <v>0</v>
      </c>
      <c r="R35" s="235">
        <v>1.233386688</v>
      </c>
      <c r="S35" s="9">
        <v>0</v>
      </c>
      <c r="U35" s="9" t="s">
        <v>40</v>
      </c>
      <c r="V35" s="237">
        <v>42156</v>
      </c>
      <c r="W35" s="9" t="s">
        <v>129</v>
      </c>
      <c r="X35" s="237">
        <v>11841</v>
      </c>
      <c r="Y35" s="9" t="s">
        <v>107</v>
      </c>
      <c r="Z35" s="9">
        <v>0</v>
      </c>
      <c r="AA35" s="9">
        <v>0</v>
      </c>
      <c r="AB35" s="235">
        <v>1.233386688</v>
      </c>
      <c r="AC35" s="9">
        <v>0</v>
      </c>
      <c r="AE35" s="9" t="s">
        <v>40</v>
      </c>
      <c r="AF35" s="237">
        <v>42156</v>
      </c>
      <c r="AG35" s="9" t="s">
        <v>161</v>
      </c>
      <c r="AH35" s="237">
        <v>46174</v>
      </c>
      <c r="AI35" s="9" t="s">
        <v>101</v>
      </c>
      <c r="AJ35" s="9">
        <v>0</v>
      </c>
      <c r="AK35" s="9">
        <v>0</v>
      </c>
      <c r="AL35" s="235">
        <v>0.78565780299999999</v>
      </c>
      <c r="AM35" s="9">
        <v>0</v>
      </c>
      <c r="AO35" s="9" t="s">
        <v>40</v>
      </c>
      <c r="AP35" s="237">
        <v>42156</v>
      </c>
      <c r="AQ35" s="9" t="s">
        <v>138</v>
      </c>
      <c r="AR35" s="237">
        <v>11841</v>
      </c>
      <c r="AS35" s="9" t="s">
        <v>107</v>
      </c>
      <c r="AT35" s="9">
        <v>0</v>
      </c>
      <c r="AU35" s="9">
        <v>0</v>
      </c>
      <c r="AV35" s="235">
        <v>1.3109177000000001</v>
      </c>
      <c r="AW35" s="9">
        <v>0</v>
      </c>
      <c r="AY35" s="9" t="s">
        <v>41</v>
      </c>
      <c r="AZ35" s="237">
        <v>42156</v>
      </c>
      <c r="BA35" s="9" t="s">
        <v>140</v>
      </c>
      <c r="BB35" s="237">
        <v>44348</v>
      </c>
      <c r="BC35" s="9" t="s">
        <v>96</v>
      </c>
      <c r="BD35" s="9">
        <v>0</v>
      </c>
      <c r="BE35" s="9">
        <v>0</v>
      </c>
      <c r="BF35" s="235">
        <v>0.23899999999999999</v>
      </c>
      <c r="BG35" s="9">
        <v>0</v>
      </c>
    </row>
    <row r="36" spans="1:59" x14ac:dyDescent="0.2">
      <c r="A36" s="9" t="s">
        <v>40</v>
      </c>
      <c r="B36" s="237">
        <v>42156</v>
      </c>
      <c r="C36" s="9" t="s">
        <v>92</v>
      </c>
      <c r="D36" s="237">
        <v>12206</v>
      </c>
      <c r="E36" s="9" t="s">
        <v>108</v>
      </c>
      <c r="F36" s="9">
        <v>0</v>
      </c>
      <c r="G36" s="9">
        <v>0</v>
      </c>
      <c r="H36" s="235">
        <v>1.1936390729999999</v>
      </c>
      <c r="I36" s="9">
        <v>0</v>
      </c>
      <c r="K36" s="9" t="s">
        <v>40</v>
      </c>
      <c r="L36" s="237">
        <v>42156</v>
      </c>
      <c r="M36" s="9" t="s">
        <v>129</v>
      </c>
      <c r="N36" s="237">
        <v>12206</v>
      </c>
      <c r="O36" s="9" t="s">
        <v>108</v>
      </c>
      <c r="P36" s="9">
        <v>0</v>
      </c>
      <c r="Q36" s="9">
        <v>0</v>
      </c>
      <c r="R36" s="235">
        <v>1.2554639780000001</v>
      </c>
      <c r="S36" s="9">
        <v>0</v>
      </c>
      <c r="U36" s="9" t="s">
        <v>40</v>
      </c>
      <c r="V36" s="237">
        <v>42156</v>
      </c>
      <c r="W36" s="9" t="s">
        <v>129</v>
      </c>
      <c r="X36" s="237">
        <v>12206</v>
      </c>
      <c r="Y36" s="9" t="s">
        <v>108</v>
      </c>
      <c r="Z36" s="9">
        <v>0</v>
      </c>
      <c r="AA36" s="9">
        <v>0</v>
      </c>
      <c r="AB36" s="235">
        <v>1.2554639780000001</v>
      </c>
      <c r="AC36" s="9">
        <v>0</v>
      </c>
      <c r="AE36" s="9" t="s">
        <v>40</v>
      </c>
      <c r="AF36" s="237">
        <v>42156</v>
      </c>
      <c r="AG36" s="9" t="s">
        <v>161</v>
      </c>
      <c r="AH36" s="237">
        <v>46539</v>
      </c>
      <c r="AI36" s="9" t="s">
        <v>102</v>
      </c>
      <c r="AJ36" s="9">
        <v>0</v>
      </c>
      <c r="AK36" s="9">
        <v>0</v>
      </c>
      <c r="AL36" s="235">
        <v>0.85399999999999998</v>
      </c>
      <c r="AM36" s="9">
        <v>0</v>
      </c>
      <c r="AO36" s="9" t="s">
        <v>40</v>
      </c>
      <c r="AP36" s="237">
        <v>42156</v>
      </c>
      <c r="AQ36" s="9" t="s">
        <v>138</v>
      </c>
      <c r="AR36" s="237">
        <v>12206</v>
      </c>
      <c r="AS36" s="9" t="s">
        <v>108</v>
      </c>
      <c r="AT36" s="9">
        <v>0</v>
      </c>
      <c r="AU36" s="9">
        <v>0</v>
      </c>
      <c r="AV36" s="235">
        <v>1.3312535350000001</v>
      </c>
      <c r="AW36" s="9">
        <v>0</v>
      </c>
      <c r="AY36" s="9" t="s">
        <v>41</v>
      </c>
      <c r="AZ36" s="237">
        <v>42156</v>
      </c>
      <c r="BA36" s="9" t="s">
        <v>140</v>
      </c>
      <c r="BB36" s="237">
        <v>44713</v>
      </c>
      <c r="BC36" s="9" t="s">
        <v>97</v>
      </c>
      <c r="BD36" s="9">
        <v>0</v>
      </c>
      <c r="BE36" s="9">
        <v>0</v>
      </c>
      <c r="BF36" s="235">
        <v>0.35099999999999998</v>
      </c>
      <c r="BG36" s="9">
        <v>0</v>
      </c>
    </row>
    <row r="37" spans="1:59" x14ac:dyDescent="0.2">
      <c r="A37" s="9" t="s">
        <v>40</v>
      </c>
      <c r="B37" s="237">
        <v>42156</v>
      </c>
      <c r="C37" s="9" t="s">
        <v>92</v>
      </c>
      <c r="D37" s="237">
        <v>12571</v>
      </c>
      <c r="E37" s="9" t="s">
        <v>109</v>
      </c>
      <c r="F37" s="9">
        <v>0</v>
      </c>
      <c r="G37" s="9">
        <v>0</v>
      </c>
      <c r="H37" s="235">
        <v>1.2139764770000001</v>
      </c>
      <c r="I37" s="9">
        <v>0</v>
      </c>
      <c r="K37" s="9" t="s">
        <v>40</v>
      </c>
      <c r="L37" s="237">
        <v>42156</v>
      </c>
      <c r="M37" s="9" t="s">
        <v>129</v>
      </c>
      <c r="N37" s="237">
        <v>12571</v>
      </c>
      <c r="O37" s="9" t="s">
        <v>109</v>
      </c>
      <c r="P37" s="9">
        <v>0</v>
      </c>
      <c r="Q37" s="9">
        <v>0</v>
      </c>
      <c r="R37" s="235">
        <v>1.273201732</v>
      </c>
      <c r="S37" s="9">
        <v>0</v>
      </c>
      <c r="U37" s="9" t="s">
        <v>40</v>
      </c>
      <c r="V37" s="237">
        <v>42156</v>
      </c>
      <c r="W37" s="9" t="s">
        <v>129</v>
      </c>
      <c r="X37" s="237">
        <v>12571</v>
      </c>
      <c r="Y37" s="9" t="s">
        <v>109</v>
      </c>
      <c r="Z37" s="9">
        <v>0</v>
      </c>
      <c r="AA37" s="9">
        <v>0</v>
      </c>
      <c r="AB37" s="235">
        <v>1.273201732</v>
      </c>
      <c r="AC37" s="9">
        <v>0</v>
      </c>
      <c r="AE37" s="9" t="s">
        <v>40</v>
      </c>
      <c r="AF37" s="237">
        <v>42156</v>
      </c>
      <c r="AG37" s="9" t="s">
        <v>161</v>
      </c>
      <c r="AH37" s="237">
        <v>46905</v>
      </c>
      <c r="AI37" s="9" t="s">
        <v>103</v>
      </c>
      <c r="AJ37" s="9">
        <v>0</v>
      </c>
      <c r="AK37" s="9">
        <v>0</v>
      </c>
      <c r="AL37" s="235">
        <v>0.91306616200000001</v>
      </c>
      <c r="AM37" s="9">
        <v>0</v>
      </c>
      <c r="AO37" s="9" t="s">
        <v>40</v>
      </c>
      <c r="AP37" s="237">
        <v>42156</v>
      </c>
      <c r="AQ37" s="9" t="s">
        <v>138</v>
      </c>
      <c r="AR37" s="237">
        <v>12571</v>
      </c>
      <c r="AS37" s="9" t="s">
        <v>109</v>
      </c>
      <c r="AT37" s="9">
        <v>0</v>
      </c>
      <c r="AU37" s="9">
        <v>0</v>
      </c>
      <c r="AV37" s="235">
        <v>1.347497328</v>
      </c>
      <c r="AW37" s="9">
        <v>0</v>
      </c>
      <c r="AY37" s="9" t="s">
        <v>41</v>
      </c>
      <c r="AZ37" s="237">
        <v>42156</v>
      </c>
      <c r="BA37" s="9" t="s">
        <v>140</v>
      </c>
      <c r="BB37" s="237">
        <v>45078</v>
      </c>
      <c r="BC37" s="9" t="s">
        <v>98</v>
      </c>
      <c r="BD37" s="9">
        <v>0</v>
      </c>
      <c r="BE37" s="9">
        <v>0</v>
      </c>
      <c r="BF37" s="235">
        <v>0.45800000000000002</v>
      </c>
      <c r="BG37" s="9">
        <v>0</v>
      </c>
    </row>
    <row r="38" spans="1:59" x14ac:dyDescent="0.2">
      <c r="A38" s="9" t="s">
        <v>40</v>
      </c>
      <c r="B38" s="237">
        <v>42156</v>
      </c>
      <c r="C38" s="9" t="s">
        <v>92</v>
      </c>
      <c r="D38" s="237">
        <v>12936</v>
      </c>
      <c r="E38" s="9" t="s">
        <v>110</v>
      </c>
      <c r="F38" s="9">
        <v>0</v>
      </c>
      <c r="G38" s="9">
        <v>0</v>
      </c>
      <c r="H38" s="235">
        <v>1.23</v>
      </c>
      <c r="I38" s="9">
        <v>0</v>
      </c>
      <c r="K38" s="9" t="s">
        <v>40</v>
      </c>
      <c r="L38" s="237">
        <v>42156</v>
      </c>
      <c r="M38" s="9" t="s">
        <v>129</v>
      </c>
      <c r="N38" s="237">
        <v>12936</v>
      </c>
      <c r="O38" s="9" t="s">
        <v>110</v>
      </c>
      <c r="P38" s="9">
        <v>0</v>
      </c>
      <c r="Q38" s="9">
        <v>0</v>
      </c>
      <c r="R38" s="235">
        <v>1.2869999999999999</v>
      </c>
      <c r="S38" s="9">
        <v>0</v>
      </c>
      <c r="U38" s="9" t="s">
        <v>40</v>
      </c>
      <c r="V38" s="237">
        <v>42156</v>
      </c>
      <c r="W38" s="9" t="s">
        <v>129</v>
      </c>
      <c r="X38" s="237">
        <v>12936</v>
      </c>
      <c r="Y38" s="9" t="s">
        <v>110</v>
      </c>
      <c r="Z38" s="9">
        <v>0</v>
      </c>
      <c r="AA38" s="9">
        <v>0</v>
      </c>
      <c r="AB38" s="235">
        <v>1.2869999999999999</v>
      </c>
      <c r="AC38" s="9">
        <v>0</v>
      </c>
      <c r="AE38" s="9" t="s">
        <v>40</v>
      </c>
      <c r="AF38" s="237">
        <v>42156</v>
      </c>
      <c r="AG38" s="9" t="s">
        <v>161</v>
      </c>
      <c r="AH38" s="237">
        <v>47270</v>
      </c>
      <c r="AI38" s="9" t="s">
        <v>104</v>
      </c>
      <c r="AJ38" s="9">
        <v>0</v>
      </c>
      <c r="AK38" s="9">
        <v>0</v>
      </c>
      <c r="AL38" s="235">
        <v>0.96345939800000002</v>
      </c>
      <c r="AM38" s="9">
        <v>0</v>
      </c>
      <c r="AO38" s="9" t="s">
        <v>40</v>
      </c>
      <c r="AP38" s="237">
        <v>42156</v>
      </c>
      <c r="AQ38" s="9" t="s">
        <v>138</v>
      </c>
      <c r="AR38" s="237">
        <v>12936</v>
      </c>
      <c r="AS38" s="9" t="s">
        <v>110</v>
      </c>
      <c r="AT38" s="9">
        <v>0</v>
      </c>
      <c r="AU38" s="9">
        <v>0</v>
      </c>
      <c r="AV38" s="235">
        <v>1.36</v>
      </c>
      <c r="AW38" s="9">
        <v>0</v>
      </c>
      <c r="AY38" s="9" t="s">
        <v>41</v>
      </c>
      <c r="AZ38" s="237">
        <v>42156</v>
      </c>
      <c r="BA38" s="9" t="s">
        <v>140</v>
      </c>
      <c r="BB38" s="237">
        <v>45446</v>
      </c>
      <c r="BC38" s="9" t="s">
        <v>99</v>
      </c>
      <c r="BD38" s="9">
        <v>0</v>
      </c>
      <c r="BE38" s="9">
        <v>0</v>
      </c>
      <c r="BF38" s="235">
        <v>0.55500000000000005</v>
      </c>
      <c r="BG38" s="9">
        <v>0</v>
      </c>
    </row>
    <row r="39" spans="1:59" x14ac:dyDescent="0.2">
      <c r="A39" s="9" t="s">
        <v>40</v>
      </c>
      <c r="B39" s="237">
        <v>42156</v>
      </c>
      <c r="C39" s="9" t="s">
        <v>92</v>
      </c>
      <c r="D39" s="237">
        <v>13303</v>
      </c>
      <c r="E39" s="9" t="s">
        <v>111</v>
      </c>
      <c r="F39" s="9">
        <v>0</v>
      </c>
      <c r="G39" s="9">
        <v>0</v>
      </c>
      <c r="H39" s="235">
        <v>1.2423235159999999</v>
      </c>
      <c r="I39" s="9">
        <v>0</v>
      </c>
      <c r="K39" s="9" t="s">
        <v>40</v>
      </c>
      <c r="L39" s="237">
        <v>42156</v>
      </c>
      <c r="M39" s="9" t="s">
        <v>129</v>
      </c>
      <c r="N39" s="237">
        <v>13303</v>
      </c>
      <c r="O39" s="9" t="s">
        <v>111</v>
      </c>
      <c r="P39" s="9">
        <v>0</v>
      </c>
      <c r="Q39" s="9">
        <v>0</v>
      </c>
      <c r="R39" s="235">
        <v>1.2974971200000001</v>
      </c>
      <c r="S39" s="9">
        <v>0</v>
      </c>
      <c r="U39" s="9" t="s">
        <v>40</v>
      </c>
      <c r="V39" s="237">
        <v>42156</v>
      </c>
      <c r="W39" s="9" t="s">
        <v>129</v>
      </c>
      <c r="X39" s="237">
        <v>13303</v>
      </c>
      <c r="Y39" s="9" t="s">
        <v>111</v>
      </c>
      <c r="Z39" s="9">
        <v>0</v>
      </c>
      <c r="AA39" s="9">
        <v>0</v>
      </c>
      <c r="AB39" s="235">
        <v>1.2974971200000001</v>
      </c>
      <c r="AC39" s="9">
        <v>0</v>
      </c>
      <c r="AE39" s="9" t="s">
        <v>40</v>
      </c>
      <c r="AF39" s="237">
        <v>42156</v>
      </c>
      <c r="AG39" s="9" t="s">
        <v>161</v>
      </c>
      <c r="AH39" s="237">
        <v>11112</v>
      </c>
      <c r="AI39" s="9" t="s">
        <v>105</v>
      </c>
      <c r="AJ39" s="9">
        <v>0</v>
      </c>
      <c r="AK39" s="9">
        <v>0</v>
      </c>
      <c r="AL39" s="235">
        <v>1.0069999999999999</v>
      </c>
      <c r="AM39" s="9">
        <v>0</v>
      </c>
      <c r="AO39" s="9" t="s">
        <v>40</v>
      </c>
      <c r="AP39" s="237">
        <v>42156</v>
      </c>
      <c r="AQ39" s="9" t="s">
        <v>138</v>
      </c>
      <c r="AR39" s="237">
        <v>13303</v>
      </c>
      <c r="AS39" s="9" t="s">
        <v>111</v>
      </c>
      <c r="AT39" s="9">
        <v>0</v>
      </c>
      <c r="AU39" s="9">
        <v>0</v>
      </c>
      <c r="AV39" s="235">
        <v>1.369359226</v>
      </c>
      <c r="AW39" s="9">
        <v>0</v>
      </c>
      <c r="AY39" s="9" t="s">
        <v>41</v>
      </c>
      <c r="AZ39" s="237">
        <v>42156</v>
      </c>
      <c r="BA39" s="9" t="s">
        <v>140</v>
      </c>
      <c r="BB39" s="237">
        <v>45810</v>
      </c>
      <c r="BC39" s="9" t="s">
        <v>100</v>
      </c>
      <c r="BD39" s="9">
        <v>0</v>
      </c>
      <c r="BE39" s="9">
        <v>0</v>
      </c>
      <c r="BF39" s="235">
        <v>0.64200000000000002</v>
      </c>
      <c r="BG39" s="9">
        <v>0</v>
      </c>
    </row>
    <row r="40" spans="1:59" x14ac:dyDescent="0.2">
      <c r="A40" s="9" t="s">
        <v>40</v>
      </c>
      <c r="B40" s="237">
        <v>42156</v>
      </c>
      <c r="C40" s="9" t="s">
        <v>92</v>
      </c>
      <c r="D40" s="237">
        <v>13667</v>
      </c>
      <c r="E40" s="9" t="s">
        <v>112</v>
      </c>
      <c r="F40" s="9">
        <v>0</v>
      </c>
      <c r="G40" s="9">
        <v>0</v>
      </c>
      <c r="H40" s="235">
        <v>1.2514202459999999</v>
      </c>
      <c r="I40" s="9">
        <v>0</v>
      </c>
      <c r="K40" s="9" t="s">
        <v>40</v>
      </c>
      <c r="L40" s="237">
        <v>42156</v>
      </c>
      <c r="M40" s="9" t="s">
        <v>129</v>
      </c>
      <c r="N40" s="237">
        <v>13667</v>
      </c>
      <c r="O40" s="9" t="s">
        <v>112</v>
      </c>
      <c r="P40" s="9">
        <v>0</v>
      </c>
      <c r="Q40" s="9">
        <v>0</v>
      </c>
      <c r="R40" s="235">
        <v>1.305082294</v>
      </c>
      <c r="S40" s="9">
        <v>0</v>
      </c>
      <c r="U40" s="9" t="s">
        <v>40</v>
      </c>
      <c r="V40" s="237">
        <v>42156</v>
      </c>
      <c r="W40" s="9" t="s">
        <v>129</v>
      </c>
      <c r="X40" s="237">
        <v>13667</v>
      </c>
      <c r="Y40" s="9" t="s">
        <v>112</v>
      </c>
      <c r="Z40" s="9">
        <v>0</v>
      </c>
      <c r="AA40" s="9">
        <v>0</v>
      </c>
      <c r="AB40" s="235">
        <v>1.305082294</v>
      </c>
      <c r="AC40" s="9">
        <v>0</v>
      </c>
      <c r="AE40" s="9" t="s">
        <v>40</v>
      </c>
      <c r="AF40" s="237">
        <v>42156</v>
      </c>
      <c r="AG40" s="9" t="s">
        <v>161</v>
      </c>
      <c r="AH40" s="237">
        <v>11476</v>
      </c>
      <c r="AI40" s="9" t="s">
        <v>106</v>
      </c>
      <c r="AJ40" s="9">
        <v>0</v>
      </c>
      <c r="AK40" s="9">
        <v>0</v>
      </c>
      <c r="AL40" s="235">
        <v>1.0440475410000001</v>
      </c>
      <c r="AM40" s="9">
        <v>0</v>
      </c>
      <c r="AO40" s="9" t="s">
        <v>40</v>
      </c>
      <c r="AP40" s="237">
        <v>42156</v>
      </c>
      <c r="AQ40" s="9" t="s">
        <v>138</v>
      </c>
      <c r="AR40" s="237">
        <v>13667</v>
      </c>
      <c r="AS40" s="9" t="s">
        <v>112</v>
      </c>
      <c r="AT40" s="9">
        <v>0</v>
      </c>
      <c r="AU40" s="9">
        <v>0</v>
      </c>
      <c r="AV40" s="235">
        <v>1.375914544</v>
      </c>
      <c r="AW40" s="9">
        <v>0</v>
      </c>
      <c r="AY40" s="9" t="s">
        <v>41</v>
      </c>
      <c r="AZ40" s="237">
        <v>42156</v>
      </c>
      <c r="BA40" s="9" t="s">
        <v>140</v>
      </c>
      <c r="BB40" s="237">
        <v>46174</v>
      </c>
      <c r="BC40" s="9" t="s">
        <v>101</v>
      </c>
      <c r="BD40" s="9">
        <v>0</v>
      </c>
      <c r="BE40" s="9">
        <v>0</v>
      </c>
      <c r="BF40" s="235">
        <v>0.71899999999999997</v>
      </c>
      <c r="BG40" s="9">
        <v>0</v>
      </c>
    </row>
    <row r="41" spans="1:59" x14ac:dyDescent="0.2">
      <c r="A41" s="9" t="s">
        <v>40</v>
      </c>
      <c r="B41" s="237">
        <v>42156</v>
      </c>
      <c r="C41" s="9" t="s">
        <v>92</v>
      </c>
      <c r="D41" s="237">
        <v>14032</v>
      </c>
      <c r="E41" s="9" t="s">
        <v>113</v>
      </c>
      <c r="F41" s="9">
        <v>0</v>
      </c>
      <c r="G41" s="9">
        <v>0</v>
      </c>
      <c r="H41" s="235">
        <v>1.258431115</v>
      </c>
      <c r="I41" s="9">
        <v>0</v>
      </c>
      <c r="K41" s="9" t="s">
        <v>40</v>
      </c>
      <c r="L41" s="237">
        <v>42156</v>
      </c>
      <c r="M41" s="9" t="s">
        <v>129</v>
      </c>
      <c r="N41" s="237">
        <v>14032</v>
      </c>
      <c r="O41" s="9" t="s">
        <v>113</v>
      </c>
      <c r="P41" s="9">
        <v>0</v>
      </c>
      <c r="Q41" s="9">
        <v>0</v>
      </c>
      <c r="R41" s="235">
        <v>1.310779439</v>
      </c>
      <c r="S41" s="9">
        <v>0</v>
      </c>
      <c r="U41" s="9" t="s">
        <v>40</v>
      </c>
      <c r="V41" s="237">
        <v>42156</v>
      </c>
      <c r="W41" s="9" t="s">
        <v>129</v>
      </c>
      <c r="X41" s="237">
        <v>14032</v>
      </c>
      <c r="Y41" s="9" t="s">
        <v>113</v>
      </c>
      <c r="Z41" s="9">
        <v>0</v>
      </c>
      <c r="AA41" s="9">
        <v>0</v>
      </c>
      <c r="AB41" s="235">
        <v>1.310779439</v>
      </c>
      <c r="AC41" s="9">
        <v>0</v>
      </c>
      <c r="AE41" s="9" t="s">
        <v>40</v>
      </c>
      <c r="AF41" s="237">
        <v>42156</v>
      </c>
      <c r="AG41" s="9" t="s">
        <v>161</v>
      </c>
      <c r="AH41" s="237">
        <v>11841</v>
      </c>
      <c r="AI41" s="9" t="s">
        <v>107</v>
      </c>
      <c r="AJ41" s="9">
        <v>0</v>
      </c>
      <c r="AK41" s="9">
        <v>0</v>
      </c>
      <c r="AL41" s="235">
        <v>1.075843984</v>
      </c>
      <c r="AM41" s="9">
        <v>0</v>
      </c>
      <c r="AO41" s="9" t="s">
        <v>40</v>
      </c>
      <c r="AP41" s="237">
        <v>42156</v>
      </c>
      <c r="AQ41" s="9" t="s">
        <v>138</v>
      </c>
      <c r="AR41" s="237">
        <v>14032</v>
      </c>
      <c r="AS41" s="9" t="s">
        <v>113</v>
      </c>
      <c r="AT41" s="9">
        <v>0</v>
      </c>
      <c r="AU41" s="9">
        <v>0</v>
      </c>
      <c r="AV41" s="235">
        <v>1.380644569</v>
      </c>
      <c r="AW41" s="9">
        <v>0</v>
      </c>
      <c r="AY41" s="9" t="s">
        <v>41</v>
      </c>
      <c r="AZ41" s="237">
        <v>42156</v>
      </c>
      <c r="BA41" s="9" t="s">
        <v>140</v>
      </c>
      <c r="BB41" s="237">
        <v>46539</v>
      </c>
      <c r="BC41" s="9" t="s">
        <v>102</v>
      </c>
      <c r="BD41" s="9">
        <v>0</v>
      </c>
      <c r="BE41" s="9">
        <v>0</v>
      </c>
      <c r="BF41" s="235">
        <v>0.78700000000000003</v>
      </c>
      <c r="BG41" s="9">
        <v>0</v>
      </c>
    </row>
    <row r="42" spans="1:59" x14ac:dyDescent="0.2">
      <c r="A42" s="9" t="s">
        <v>40</v>
      </c>
      <c r="B42" s="237">
        <v>42156</v>
      </c>
      <c r="C42" s="9" t="s">
        <v>92</v>
      </c>
      <c r="D42" s="237">
        <v>14397</v>
      </c>
      <c r="E42" s="9" t="s">
        <v>114</v>
      </c>
      <c r="F42" s="9">
        <v>0</v>
      </c>
      <c r="G42" s="9">
        <v>0</v>
      </c>
      <c r="H42" s="235">
        <v>1.2640484219999999</v>
      </c>
      <c r="I42" s="9">
        <v>0</v>
      </c>
      <c r="K42" s="9" t="s">
        <v>40</v>
      </c>
      <c r="L42" s="237">
        <v>42156</v>
      </c>
      <c r="M42" s="9" t="s">
        <v>129</v>
      </c>
      <c r="N42" s="237">
        <v>14397</v>
      </c>
      <c r="O42" s="9" t="s">
        <v>114</v>
      </c>
      <c r="P42" s="9">
        <v>0</v>
      </c>
      <c r="Q42" s="9">
        <v>0</v>
      </c>
      <c r="R42" s="235">
        <v>1.3151993470000001</v>
      </c>
      <c r="S42" s="9">
        <v>0</v>
      </c>
      <c r="U42" s="9" t="s">
        <v>40</v>
      </c>
      <c r="V42" s="237">
        <v>42156</v>
      </c>
      <c r="W42" s="9" t="s">
        <v>129</v>
      </c>
      <c r="X42" s="237">
        <v>14397</v>
      </c>
      <c r="Y42" s="9" t="s">
        <v>114</v>
      </c>
      <c r="Z42" s="9">
        <v>0</v>
      </c>
      <c r="AA42" s="9">
        <v>0</v>
      </c>
      <c r="AB42" s="235">
        <v>1.3151993470000001</v>
      </c>
      <c r="AC42" s="9">
        <v>0</v>
      </c>
      <c r="AE42" s="9" t="s">
        <v>40</v>
      </c>
      <c r="AF42" s="237">
        <v>42156</v>
      </c>
      <c r="AG42" s="9" t="s">
        <v>161</v>
      </c>
      <c r="AH42" s="237">
        <v>12206</v>
      </c>
      <c r="AI42" s="9" t="s">
        <v>108</v>
      </c>
      <c r="AJ42" s="9">
        <v>0</v>
      </c>
      <c r="AK42" s="9">
        <v>0</v>
      </c>
      <c r="AL42" s="235">
        <v>1.102443208</v>
      </c>
      <c r="AM42" s="9">
        <v>0</v>
      </c>
      <c r="AO42" s="9" t="s">
        <v>40</v>
      </c>
      <c r="AP42" s="237">
        <v>42156</v>
      </c>
      <c r="AQ42" s="9" t="s">
        <v>138</v>
      </c>
      <c r="AR42" s="237">
        <v>14397</v>
      </c>
      <c r="AS42" s="9" t="s">
        <v>114</v>
      </c>
      <c r="AT42" s="9">
        <v>0</v>
      </c>
      <c r="AU42" s="9">
        <v>0</v>
      </c>
      <c r="AV42" s="235">
        <v>1.384128628</v>
      </c>
      <c r="AW42" s="9">
        <v>0</v>
      </c>
      <c r="AY42" s="9" t="s">
        <v>41</v>
      </c>
      <c r="AZ42" s="237">
        <v>42156</v>
      </c>
      <c r="BA42" s="9" t="s">
        <v>140</v>
      </c>
      <c r="BB42" s="237">
        <v>46905</v>
      </c>
      <c r="BC42" s="9" t="s">
        <v>103</v>
      </c>
      <c r="BD42" s="9">
        <v>0</v>
      </c>
      <c r="BE42" s="9">
        <v>0</v>
      </c>
      <c r="BF42" s="235">
        <v>0.84599999999999997</v>
      </c>
      <c r="BG42" s="9">
        <v>0</v>
      </c>
    </row>
    <row r="43" spans="1:59" x14ac:dyDescent="0.2">
      <c r="A43" s="9" t="s">
        <v>40</v>
      </c>
      <c r="B43" s="237">
        <v>42156</v>
      </c>
      <c r="C43" s="9" t="s">
        <v>92</v>
      </c>
      <c r="D43" s="237">
        <v>14763</v>
      </c>
      <c r="E43" s="9" t="s">
        <v>115</v>
      </c>
      <c r="F43" s="9">
        <v>0</v>
      </c>
      <c r="G43" s="9">
        <v>0</v>
      </c>
      <c r="H43" s="235">
        <v>1.2689999999999999</v>
      </c>
      <c r="I43" s="9">
        <v>0</v>
      </c>
      <c r="K43" s="9" t="s">
        <v>40</v>
      </c>
      <c r="L43" s="237">
        <v>42156</v>
      </c>
      <c r="M43" s="9" t="s">
        <v>129</v>
      </c>
      <c r="N43" s="237">
        <v>14763</v>
      </c>
      <c r="O43" s="9" t="s">
        <v>115</v>
      </c>
      <c r="P43" s="9">
        <v>0</v>
      </c>
      <c r="Q43" s="9">
        <v>0</v>
      </c>
      <c r="R43" s="235">
        <v>1.319</v>
      </c>
      <c r="S43" s="9">
        <v>0</v>
      </c>
      <c r="U43" s="9" t="s">
        <v>40</v>
      </c>
      <c r="V43" s="237">
        <v>42156</v>
      </c>
      <c r="W43" s="9" t="s">
        <v>129</v>
      </c>
      <c r="X43" s="237">
        <v>14763</v>
      </c>
      <c r="Y43" s="9" t="s">
        <v>115</v>
      </c>
      <c r="Z43" s="9">
        <v>0</v>
      </c>
      <c r="AA43" s="9">
        <v>0</v>
      </c>
      <c r="AB43" s="235">
        <v>1.319</v>
      </c>
      <c r="AC43" s="9">
        <v>0</v>
      </c>
      <c r="AE43" s="9" t="s">
        <v>40</v>
      </c>
      <c r="AF43" s="237">
        <v>42156</v>
      </c>
      <c r="AG43" s="9" t="s">
        <v>161</v>
      </c>
      <c r="AH43" s="237">
        <v>12571</v>
      </c>
      <c r="AI43" s="9" t="s">
        <v>109</v>
      </c>
      <c r="AJ43" s="9">
        <v>0</v>
      </c>
      <c r="AK43" s="9">
        <v>0</v>
      </c>
      <c r="AL43" s="235">
        <v>1.124390848</v>
      </c>
      <c r="AM43" s="9">
        <v>0</v>
      </c>
      <c r="AO43" s="9" t="s">
        <v>40</v>
      </c>
      <c r="AP43" s="237">
        <v>42156</v>
      </c>
      <c r="AQ43" s="9" t="s">
        <v>138</v>
      </c>
      <c r="AR43" s="237">
        <v>14763</v>
      </c>
      <c r="AS43" s="9" t="s">
        <v>115</v>
      </c>
      <c r="AT43" s="9">
        <v>0</v>
      </c>
      <c r="AU43" s="9">
        <v>0</v>
      </c>
      <c r="AV43" s="235">
        <v>1.387</v>
      </c>
      <c r="AW43" s="9">
        <v>0</v>
      </c>
      <c r="AY43" s="9" t="s">
        <v>41</v>
      </c>
      <c r="AZ43" s="237">
        <v>42156</v>
      </c>
      <c r="BA43" s="9" t="s">
        <v>140</v>
      </c>
      <c r="BB43" s="237">
        <v>47270</v>
      </c>
      <c r="BC43" s="9" t="s">
        <v>104</v>
      </c>
      <c r="BD43" s="9">
        <v>0</v>
      </c>
      <c r="BE43" s="9">
        <v>0</v>
      </c>
      <c r="BF43" s="235">
        <v>0.89600000000000002</v>
      </c>
      <c r="BG43" s="9">
        <v>0</v>
      </c>
    </row>
    <row r="44" spans="1:59" x14ac:dyDescent="0.2">
      <c r="A44" s="9" t="s">
        <v>40</v>
      </c>
      <c r="B44" s="237">
        <v>42156</v>
      </c>
      <c r="C44" s="9" t="s">
        <v>92</v>
      </c>
      <c r="D44" s="237">
        <v>15130</v>
      </c>
      <c r="E44" s="9" t="s">
        <v>116</v>
      </c>
      <c r="F44" s="9">
        <v>0</v>
      </c>
      <c r="G44" s="9">
        <v>0</v>
      </c>
      <c r="H44" s="235">
        <v>1.2734951379999999</v>
      </c>
      <c r="I44" s="9">
        <v>0</v>
      </c>
      <c r="K44" s="9" t="s">
        <v>40</v>
      </c>
      <c r="L44" s="237">
        <v>42156</v>
      </c>
      <c r="M44" s="9" t="s">
        <v>129</v>
      </c>
      <c r="N44" s="237">
        <v>15130</v>
      </c>
      <c r="O44" s="9" t="s">
        <v>116</v>
      </c>
      <c r="P44" s="9">
        <v>0</v>
      </c>
      <c r="Q44" s="9">
        <v>0</v>
      </c>
      <c r="R44" s="235">
        <v>1.322329538</v>
      </c>
      <c r="S44" s="9">
        <v>0</v>
      </c>
      <c r="U44" s="9" t="s">
        <v>40</v>
      </c>
      <c r="V44" s="237">
        <v>42156</v>
      </c>
      <c r="W44" s="9" t="s">
        <v>129</v>
      </c>
      <c r="X44" s="237">
        <v>15130</v>
      </c>
      <c r="Y44" s="9" t="s">
        <v>116</v>
      </c>
      <c r="Z44" s="9">
        <v>0</v>
      </c>
      <c r="AA44" s="9">
        <v>0</v>
      </c>
      <c r="AB44" s="235">
        <v>1.322329538</v>
      </c>
      <c r="AC44" s="9">
        <v>0</v>
      </c>
      <c r="AE44" s="9" t="s">
        <v>40</v>
      </c>
      <c r="AF44" s="237">
        <v>42156</v>
      </c>
      <c r="AG44" s="9" t="s">
        <v>161</v>
      </c>
      <c r="AH44" s="237">
        <v>12936</v>
      </c>
      <c r="AI44" s="9" t="s">
        <v>110</v>
      </c>
      <c r="AJ44" s="9">
        <v>0</v>
      </c>
      <c r="AK44" s="9">
        <v>0</v>
      </c>
      <c r="AL44" s="235">
        <v>1.1419999999999999</v>
      </c>
      <c r="AM44" s="9">
        <v>0</v>
      </c>
      <c r="AO44" s="9" t="s">
        <v>40</v>
      </c>
      <c r="AP44" s="237">
        <v>42156</v>
      </c>
      <c r="AQ44" s="9" t="s">
        <v>138</v>
      </c>
      <c r="AR44" s="237">
        <v>15130</v>
      </c>
      <c r="AS44" s="9" t="s">
        <v>116</v>
      </c>
      <c r="AT44" s="9">
        <v>0</v>
      </c>
      <c r="AU44" s="9">
        <v>0</v>
      </c>
      <c r="AV44" s="235">
        <v>1.389382576</v>
      </c>
      <c r="AW44" s="9">
        <v>0</v>
      </c>
      <c r="AY44" s="9" t="s">
        <v>41</v>
      </c>
      <c r="AZ44" s="237">
        <v>42156</v>
      </c>
      <c r="BA44" s="9" t="s">
        <v>140</v>
      </c>
      <c r="BB44" s="237">
        <v>11112</v>
      </c>
      <c r="BC44" s="9" t="s">
        <v>105</v>
      </c>
      <c r="BD44" s="9">
        <v>0</v>
      </c>
      <c r="BE44" s="9">
        <v>0</v>
      </c>
      <c r="BF44" s="235">
        <v>0.94</v>
      </c>
      <c r="BG44" s="9">
        <v>0</v>
      </c>
    </row>
    <row r="45" spans="1:59" x14ac:dyDescent="0.2">
      <c r="A45" s="9" t="s">
        <v>40</v>
      </c>
      <c r="B45" s="237">
        <v>42156</v>
      </c>
      <c r="C45" s="9" t="s">
        <v>92</v>
      </c>
      <c r="D45" s="237">
        <v>15494</v>
      </c>
      <c r="E45" s="9" t="s">
        <v>117</v>
      </c>
      <c r="F45" s="9">
        <v>0</v>
      </c>
      <c r="G45" s="9">
        <v>0</v>
      </c>
      <c r="H45" s="235">
        <v>1.2778023700000001</v>
      </c>
      <c r="I45" s="9">
        <v>0</v>
      </c>
      <c r="K45" s="9" t="s">
        <v>40</v>
      </c>
      <c r="L45" s="237">
        <v>42156</v>
      </c>
      <c r="M45" s="9" t="s">
        <v>129</v>
      </c>
      <c r="N45" s="237">
        <v>15494</v>
      </c>
      <c r="O45" s="9" t="s">
        <v>117</v>
      </c>
      <c r="P45" s="9">
        <v>0</v>
      </c>
      <c r="Q45" s="9">
        <v>0</v>
      </c>
      <c r="R45" s="235">
        <v>1.3254624829999999</v>
      </c>
      <c r="S45" s="9">
        <v>0</v>
      </c>
      <c r="U45" s="9" t="s">
        <v>40</v>
      </c>
      <c r="V45" s="237">
        <v>42156</v>
      </c>
      <c r="W45" s="9" t="s">
        <v>129</v>
      </c>
      <c r="X45" s="237">
        <v>15494</v>
      </c>
      <c r="Y45" s="9" t="s">
        <v>117</v>
      </c>
      <c r="Z45" s="9">
        <v>0</v>
      </c>
      <c r="AA45" s="9">
        <v>0</v>
      </c>
      <c r="AB45" s="235">
        <v>1.3254624829999999</v>
      </c>
      <c r="AC45" s="9">
        <v>0</v>
      </c>
      <c r="AE45" s="9" t="s">
        <v>40</v>
      </c>
      <c r="AF45" s="237">
        <v>42156</v>
      </c>
      <c r="AG45" s="9" t="s">
        <v>161</v>
      </c>
      <c r="AH45" s="237">
        <v>13303</v>
      </c>
      <c r="AI45" s="9" t="s">
        <v>111</v>
      </c>
      <c r="AJ45" s="9">
        <v>0</v>
      </c>
      <c r="AK45" s="9">
        <v>0</v>
      </c>
      <c r="AL45" s="235">
        <v>1.1558702810000001</v>
      </c>
      <c r="AM45" s="9">
        <v>0</v>
      </c>
      <c r="AO45" s="9" t="s">
        <v>40</v>
      </c>
      <c r="AP45" s="237">
        <v>42156</v>
      </c>
      <c r="AQ45" s="9" t="s">
        <v>138</v>
      </c>
      <c r="AR45" s="237">
        <v>15494</v>
      </c>
      <c r="AS45" s="9" t="s">
        <v>117</v>
      </c>
      <c r="AT45" s="9">
        <v>0</v>
      </c>
      <c r="AU45" s="9">
        <v>0</v>
      </c>
      <c r="AV45" s="235">
        <v>1.3916063009999999</v>
      </c>
      <c r="AW45" s="9">
        <v>0</v>
      </c>
      <c r="AY45" s="9" t="s">
        <v>41</v>
      </c>
      <c r="AZ45" s="237">
        <v>42156</v>
      </c>
      <c r="BA45" s="9" t="s">
        <v>140</v>
      </c>
      <c r="BB45" s="237">
        <v>11476</v>
      </c>
      <c r="BC45" s="9" t="s">
        <v>106</v>
      </c>
      <c r="BD45" s="9">
        <v>0</v>
      </c>
      <c r="BE45" s="9">
        <v>0</v>
      </c>
      <c r="BF45" s="235">
        <v>0.97799999999999998</v>
      </c>
      <c r="BG45" s="9">
        <v>0</v>
      </c>
    </row>
    <row r="46" spans="1:59" x14ac:dyDescent="0.2">
      <c r="A46" s="9" t="s">
        <v>40</v>
      </c>
      <c r="B46" s="237">
        <v>42156</v>
      </c>
      <c r="C46" s="9" t="s">
        <v>92</v>
      </c>
      <c r="D46" s="237">
        <v>15858</v>
      </c>
      <c r="E46" s="9" t="s">
        <v>118</v>
      </c>
      <c r="F46" s="9">
        <v>0</v>
      </c>
      <c r="G46" s="9">
        <v>0</v>
      </c>
      <c r="H46" s="235">
        <v>1.282071127</v>
      </c>
      <c r="I46" s="9">
        <v>0</v>
      </c>
      <c r="K46" s="9" t="s">
        <v>40</v>
      </c>
      <c r="L46" s="237">
        <v>42156</v>
      </c>
      <c r="M46" s="9" t="s">
        <v>129</v>
      </c>
      <c r="N46" s="237">
        <v>15858</v>
      </c>
      <c r="O46" s="9" t="s">
        <v>118</v>
      </c>
      <c r="P46" s="9">
        <v>0</v>
      </c>
      <c r="Q46" s="9">
        <v>0</v>
      </c>
      <c r="R46" s="235">
        <v>1.3285364319999999</v>
      </c>
      <c r="S46" s="9">
        <v>0</v>
      </c>
      <c r="U46" s="9" t="s">
        <v>40</v>
      </c>
      <c r="V46" s="237">
        <v>42156</v>
      </c>
      <c r="W46" s="9" t="s">
        <v>129</v>
      </c>
      <c r="X46" s="237">
        <v>15858</v>
      </c>
      <c r="Y46" s="9" t="s">
        <v>118</v>
      </c>
      <c r="Z46" s="9">
        <v>0</v>
      </c>
      <c r="AA46" s="9">
        <v>0</v>
      </c>
      <c r="AB46" s="235">
        <v>1.3285364319999999</v>
      </c>
      <c r="AC46" s="9">
        <v>0</v>
      </c>
      <c r="AE46" s="9" t="s">
        <v>40</v>
      </c>
      <c r="AF46" s="237">
        <v>42156</v>
      </c>
      <c r="AG46" s="9" t="s">
        <v>161</v>
      </c>
      <c r="AH46" s="237">
        <v>13667</v>
      </c>
      <c r="AI46" s="9" t="s">
        <v>112</v>
      </c>
      <c r="AJ46" s="9">
        <v>0</v>
      </c>
      <c r="AK46" s="9">
        <v>0</v>
      </c>
      <c r="AL46" s="235">
        <v>1.1664545019999999</v>
      </c>
      <c r="AM46" s="9">
        <v>0</v>
      </c>
      <c r="AO46" s="9" t="s">
        <v>40</v>
      </c>
      <c r="AP46" s="237">
        <v>42156</v>
      </c>
      <c r="AQ46" s="9" t="s">
        <v>138</v>
      </c>
      <c r="AR46" s="237">
        <v>15858</v>
      </c>
      <c r="AS46" s="9" t="s">
        <v>118</v>
      </c>
      <c r="AT46" s="9">
        <v>0</v>
      </c>
      <c r="AU46" s="9">
        <v>0</v>
      </c>
      <c r="AV46" s="235">
        <v>1.3938445479999999</v>
      </c>
      <c r="AW46" s="9">
        <v>0</v>
      </c>
      <c r="AY46" s="9" t="s">
        <v>41</v>
      </c>
      <c r="AZ46" s="237">
        <v>42156</v>
      </c>
      <c r="BA46" s="9" t="s">
        <v>140</v>
      </c>
      <c r="BB46" s="237">
        <v>11841</v>
      </c>
      <c r="BC46" s="9" t="s">
        <v>107</v>
      </c>
      <c r="BD46" s="9">
        <v>0</v>
      </c>
      <c r="BE46" s="9">
        <v>0</v>
      </c>
      <c r="BF46" s="235">
        <v>1.01</v>
      </c>
      <c r="BG46" s="9">
        <v>0</v>
      </c>
    </row>
    <row r="47" spans="1:59" x14ac:dyDescent="0.2">
      <c r="A47" s="9" t="s">
        <v>40</v>
      </c>
      <c r="B47" s="237">
        <v>42156</v>
      </c>
      <c r="C47" s="9" t="s">
        <v>92</v>
      </c>
      <c r="D47" s="237">
        <v>16224</v>
      </c>
      <c r="E47" s="9" t="s">
        <v>119</v>
      </c>
      <c r="F47" s="9">
        <v>0</v>
      </c>
      <c r="G47" s="9">
        <v>0</v>
      </c>
      <c r="H47" s="235">
        <v>1.2865215109999999</v>
      </c>
      <c r="I47" s="9">
        <v>0</v>
      </c>
      <c r="K47" s="9" t="s">
        <v>40</v>
      </c>
      <c r="L47" s="237">
        <v>42156</v>
      </c>
      <c r="M47" s="9" t="s">
        <v>129</v>
      </c>
      <c r="N47" s="237">
        <v>16224</v>
      </c>
      <c r="O47" s="9" t="s">
        <v>119</v>
      </c>
      <c r="P47" s="9">
        <v>0</v>
      </c>
      <c r="Q47" s="9">
        <v>0</v>
      </c>
      <c r="R47" s="235">
        <v>1.331766367</v>
      </c>
      <c r="S47" s="9">
        <v>0</v>
      </c>
      <c r="U47" s="9" t="s">
        <v>40</v>
      </c>
      <c r="V47" s="237">
        <v>42156</v>
      </c>
      <c r="W47" s="9" t="s">
        <v>129</v>
      </c>
      <c r="X47" s="237">
        <v>16224</v>
      </c>
      <c r="Y47" s="9" t="s">
        <v>119</v>
      </c>
      <c r="Z47" s="9">
        <v>0</v>
      </c>
      <c r="AA47" s="9">
        <v>0</v>
      </c>
      <c r="AB47" s="235">
        <v>1.331766367</v>
      </c>
      <c r="AC47" s="9">
        <v>0</v>
      </c>
      <c r="AE47" s="9" t="s">
        <v>40</v>
      </c>
      <c r="AF47" s="237">
        <v>42156</v>
      </c>
      <c r="AG47" s="9" t="s">
        <v>161</v>
      </c>
      <c r="AH47" s="237">
        <v>14032</v>
      </c>
      <c r="AI47" s="9" t="s">
        <v>113</v>
      </c>
      <c r="AJ47" s="9">
        <v>0</v>
      </c>
      <c r="AK47" s="9">
        <v>0</v>
      </c>
      <c r="AL47" s="235">
        <v>1.1748822729999999</v>
      </c>
      <c r="AM47" s="9">
        <v>0</v>
      </c>
      <c r="AO47" s="9" t="s">
        <v>40</v>
      </c>
      <c r="AP47" s="237">
        <v>42156</v>
      </c>
      <c r="AQ47" s="9" t="s">
        <v>138</v>
      </c>
      <c r="AR47" s="237">
        <v>16224</v>
      </c>
      <c r="AS47" s="9" t="s">
        <v>119</v>
      </c>
      <c r="AT47" s="9">
        <v>0</v>
      </c>
      <c r="AU47" s="9">
        <v>0</v>
      </c>
      <c r="AV47" s="235">
        <v>1.3963506189999999</v>
      </c>
      <c r="AW47" s="9">
        <v>0</v>
      </c>
      <c r="AY47" s="9" t="s">
        <v>41</v>
      </c>
      <c r="AZ47" s="237">
        <v>42156</v>
      </c>
      <c r="BA47" s="9" t="s">
        <v>140</v>
      </c>
      <c r="BB47" s="237">
        <v>12206</v>
      </c>
      <c r="BC47" s="9" t="s">
        <v>108</v>
      </c>
      <c r="BD47" s="9">
        <v>0</v>
      </c>
      <c r="BE47" s="9">
        <v>0</v>
      </c>
      <c r="BF47" s="235">
        <v>1.0369999999999999</v>
      </c>
      <c r="BG47" s="9">
        <v>0</v>
      </c>
    </row>
    <row r="48" spans="1:59" x14ac:dyDescent="0.2">
      <c r="A48" s="9" t="s">
        <v>40</v>
      </c>
      <c r="B48" s="237">
        <v>42156</v>
      </c>
      <c r="C48" s="9" t="s">
        <v>92</v>
      </c>
      <c r="D48" s="237">
        <v>16589</v>
      </c>
      <c r="E48" s="9" t="s">
        <v>120</v>
      </c>
      <c r="F48" s="9">
        <v>0</v>
      </c>
      <c r="G48" s="9">
        <v>0</v>
      </c>
      <c r="H48" s="235">
        <v>1.2909999999999999</v>
      </c>
      <c r="I48" s="9">
        <v>0</v>
      </c>
      <c r="K48" s="9" t="s">
        <v>40</v>
      </c>
      <c r="L48" s="237">
        <v>42156</v>
      </c>
      <c r="M48" s="9" t="s">
        <v>129</v>
      </c>
      <c r="N48" s="237">
        <v>16589</v>
      </c>
      <c r="O48" s="9" t="s">
        <v>120</v>
      </c>
      <c r="P48" s="9">
        <v>0</v>
      </c>
      <c r="Q48" s="9">
        <v>0</v>
      </c>
      <c r="R48" s="235">
        <v>1.335</v>
      </c>
      <c r="S48" s="9">
        <v>0</v>
      </c>
      <c r="U48" s="9" t="s">
        <v>40</v>
      </c>
      <c r="V48" s="237">
        <v>42156</v>
      </c>
      <c r="W48" s="9" t="s">
        <v>129</v>
      </c>
      <c r="X48" s="237">
        <v>16589</v>
      </c>
      <c r="Y48" s="9" t="s">
        <v>120</v>
      </c>
      <c r="Z48" s="9">
        <v>0</v>
      </c>
      <c r="AA48" s="9">
        <v>0</v>
      </c>
      <c r="AB48" s="235">
        <v>1.335</v>
      </c>
      <c r="AC48" s="9">
        <v>0</v>
      </c>
      <c r="AE48" s="9" t="s">
        <v>40</v>
      </c>
      <c r="AF48" s="237">
        <v>42156</v>
      </c>
      <c r="AG48" s="9" t="s">
        <v>161</v>
      </c>
      <c r="AH48" s="237">
        <v>14397</v>
      </c>
      <c r="AI48" s="9" t="s">
        <v>114</v>
      </c>
      <c r="AJ48" s="9">
        <v>0</v>
      </c>
      <c r="AK48" s="9">
        <v>0</v>
      </c>
      <c r="AL48" s="235">
        <v>1.1818269749999999</v>
      </c>
      <c r="AM48" s="9">
        <v>0</v>
      </c>
      <c r="AO48" s="9" t="s">
        <v>40</v>
      </c>
      <c r="AP48" s="237">
        <v>42156</v>
      </c>
      <c r="AQ48" s="9" t="s">
        <v>138</v>
      </c>
      <c r="AR48" s="237">
        <v>16589</v>
      </c>
      <c r="AS48" s="9" t="s">
        <v>120</v>
      </c>
      <c r="AT48" s="9">
        <v>0</v>
      </c>
      <c r="AU48" s="9">
        <v>0</v>
      </c>
      <c r="AV48" s="235">
        <v>1.399</v>
      </c>
      <c r="AW48" s="9">
        <v>0</v>
      </c>
      <c r="AY48" s="9" t="s">
        <v>41</v>
      </c>
      <c r="AZ48" s="237">
        <v>42156</v>
      </c>
      <c r="BA48" s="9" t="s">
        <v>140</v>
      </c>
      <c r="BB48" s="237">
        <v>12571</v>
      </c>
      <c r="BC48" s="9" t="s">
        <v>109</v>
      </c>
      <c r="BD48" s="9">
        <v>0</v>
      </c>
      <c r="BE48" s="9">
        <v>0</v>
      </c>
      <c r="BF48" s="235">
        <v>1.06</v>
      </c>
      <c r="BG48" s="9">
        <v>0</v>
      </c>
    </row>
    <row r="49" spans="1:59" x14ac:dyDescent="0.2">
      <c r="A49" s="9" t="s">
        <v>40</v>
      </c>
      <c r="B49" s="237">
        <v>42156</v>
      </c>
      <c r="C49" s="9" t="s">
        <v>92</v>
      </c>
      <c r="D49" s="237">
        <v>16954</v>
      </c>
      <c r="E49" s="9" t="s">
        <v>121</v>
      </c>
      <c r="F49" s="9">
        <v>0</v>
      </c>
      <c r="G49" s="9">
        <v>0</v>
      </c>
      <c r="H49" s="235">
        <v>1.29563856</v>
      </c>
      <c r="I49" s="9">
        <v>0</v>
      </c>
      <c r="K49" s="9" t="s">
        <v>40</v>
      </c>
      <c r="L49" s="237">
        <v>42156</v>
      </c>
      <c r="M49" s="9" t="s">
        <v>129</v>
      </c>
      <c r="N49" s="237">
        <v>16954</v>
      </c>
      <c r="O49" s="9" t="s">
        <v>121</v>
      </c>
      <c r="P49" s="9">
        <v>0</v>
      </c>
      <c r="Q49" s="9">
        <v>0</v>
      </c>
      <c r="R49" s="235">
        <v>1.3383739320000001</v>
      </c>
      <c r="S49" s="9">
        <v>0</v>
      </c>
      <c r="U49" s="9" t="s">
        <v>40</v>
      </c>
      <c r="V49" s="237">
        <v>42156</v>
      </c>
      <c r="W49" s="9" t="s">
        <v>129</v>
      </c>
      <c r="X49" s="237">
        <v>16954</v>
      </c>
      <c r="Y49" s="9" t="s">
        <v>121</v>
      </c>
      <c r="Z49" s="9">
        <v>0</v>
      </c>
      <c r="AA49" s="9">
        <v>0</v>
      </c>
      <c r="AB49" s="235">
        <v>1.3383739320000001</v>
      </c>
      <c r="AC49" s="9">
        <v>0</v>
      </c>
      <c r="AE49" s="9" t="s">
        <v>40</v>
      </c>
      <c r="AF49" s="237">
        <v>42156</v>
      </c>
      <c r="AG49" s="9" t="s">
        <v>161</v>
      </c>
      <c r="AH49" s="237">
        <v>14763</v>
      </c>
      <c r="AI49" s="9" t="s">
        <v>115</v>
      </c>
      <c r="AJ49" s="9">
        <v>0</v>
      </c>
      <c r="AK49" s="9">
        <v>0</v>
      </c>
      <c r="AL49" s="235">
        <v>1.1879999999999999</v>
      </c>
      <c r="AM49" s="9">
        <v>0</v>
      </c>
      <c r="AO49" s="9" t="s">
        <v>40</v>
      </c>
      <c r="AP49" s="237">
        <v>42156</v>
      </c>
      <c r="AQ49" s="9" t="s">
        <v>138</v>
      </c>
      <c r="AR49" s="237">
        <v>16954</v>
      </c>
      <c r="AS49" s="9" t="s">
        <v>121</v>
      </c>
      <c r="AT49" s="9">
        <v>0</v>
      </c>
      <c r="AU49" s="9">
        <v>0</v>
      </c>
      <c r="AV49" s="235">
        <v>1.4019466490000001</v>
      </c>
      <c r="AW49" s="9">
        <v>0</v>
      </c>
      <c r="AY49" s="9" t="s">
        <v>41</v>
      </c>
      <c r="AZ49" s="237">
        <v>42156</v>
      </c>
      <c r="BA49" s="9" t="s">
        <v>140</v>
      </c>
      <c r="BB49" s="237">
        <v>12936</v>
      </c>
      <c r="BC49" s="9" t="s">
        <v>110</v>
      </c>
      <c r="BD49" s="9">
        <v>0</v>
      </c>
      <c r="BE49" s="9">
        <v>0</v>
      </c>
      <c r="BF49" s="235">
        <v>1.0780000000000001</v>
      </c>
      <c r="BG49" s="9">
        <v>0</v>
      </c>
    </row>
    <row r="50" spans="1:59" x14ac:dyDescent="0.2">
      <c r="A50" s="9" t="s">
        <v>40</v>
      </c>
      <c r="B50" s="237">
        <v>42156</v>
      </c>
      <c r="C50" s="9" t="s">
        <v>92</v>
      </c>
      <c r="D50" s="237">
        <v>17321</v>
      </c>
      <c r="E50" s="9" t="s">
        <v>122</v>
      </c>
      <c r="F50" s="9">
        <v>0</v>
      </c>
      <c r="G50" s="9">
        <v>0</v>
      </c>
      <c r="H50" s="235">
        <v>1.300272764</v>
      </c>
      <c r="I50" s="9">
        <v>0</v>
      </c>
      <c r="K50" s="9" t="s">
        <v>40</v>
      </c>
      <c r="L50" s="237">
        <v>42156</v>
      </c>
      <c r="M50" s="9" t="s">
        <v>129</v>
      </c>
      <c r="N50" s="237">
        <v>17321</v>
      </c>
      <c r="O50" s="9" t="s">
        <v>122</v>
      </c>
      <c r="P50" s="9">
        <v>0</v>
      </c>
      <c r="Q50" s="9">
        <v>0</v>
      </c>
      <c r="R50" s="235">
        <v>1.3417413600000001</v>
      </c>
      <c r="S50" s="9">
        <v>0</v>
      </c>
      <c r="U50" s="9" t="s">
        <v>40</v>
      </c>
      <c r="V50" s="237">
        <v>42156</v>
      </c>
      <c r="W50" s="9" t="s">
        <v>129</v>
      </c>
      <c r="X50" s="237">
        <v>17321</v>
      </c>
      <c r="Y50" s="9" t="s">
        <v>122</v>
      </c>
      <c r="Z50" s="9">
        <v>0</v>
      </c>
      <c r="AA50" s="9">
        <v>0</v>
      </c>
      <c r="AB50" s="235">
        <v>1.3417413600000001</v>
      </c>
      <c r="AC50" s="9">
        <v>0</v>
      </c>
      <c r="AE50" s="9" t="s">
        <v>40</v>
      </c>
      <c r="AF50" s="237">
        <v>42156</v>
      </c>
      <c r="AG50" s="9" t="s">
        <v>161</v>
      </c>
      <c r="AH50" s="237">
        <v>15130</v>
      </c>
      <c r="AI50" s="9" t="s">
        <v>116</v>
      </c>
      <c r="AJ50" s="9">
        <v>0</v>
      </c>
      <c r="AK50" s="9">
        <v>0</v>
      </c>
      <c r="AL50" s="235">
        <v>1.19362166</v>
      </c>
      <c r="AM50" s="9">
        <v>0</v>
      </c>
      <c r="AO50" s="9" t="s">
        <v>40</v>
      </c>
      <c r="AP50" s="237">
        <v>42156</v>
      </c>
      <c r="AQ50" s="9" t="s">
        <v>138</v>
      </c>
      <c r="AR50" s="237">
        <v>17321</v>
      </c>
      <c r="AS50" s="9" t="s">
        <v>122</v>
      </c>
      <c r="AT50" s="9">
        <v>0</v>
      </c>
      <c r="AU50" s="9">
        <v>0</v>
      </c>
      <c r="AV50" s="235">
        <v>1.405005861</v>
      </c>
      <c r="AW50" s="9">
        <v>0</v>
      </c>
      <c r="AY50" s="9" t="s">
        <v>41</v>
      </c>
      <c r="AZ50" s="237">
        <v>42156</v>
      </c>
      <c r="BA50" s="9" t="s">
        <v>140</v>
      </c>
      <c r="BB50" s="237">
        <v>13303</v>
      </c>
      <c r="BC50" s="9" t="s">
        <v>111</v>
      </c>
      <c r="BD50" s="9">
        <v>0</v>
      </c>
      <c r="BE50" s="9">
        <v>0</v>
      </c>
      <c r="BF50" s="235">
        <v>1.093</v>
      </c>
      <c r="BG50" s="9">
        <v>0</v>
      </c>
    </row>
    <row r="51" spans="1:59" x14ac:dyDescent="0.2">
      <c r="A51" s="9" t="s">
        <v>40</v>
      </c>
      <c r="B51" s="237">
        <v>42156</v>
      </c>
      <c r="C51" s="9" t="s">
        <v>92</v>
      </c>
      <c r="D51" s="237">
        <v>17685</v>
      </c>
      <c r="E51" s="9" t="s">
        <v>123</v>
      </c>
      <c r="F51" s="9">
        <v>0</v>
      </c>
      <c r="G51" s="9">
        <v>0</v>
      </c>
      <c r="H51" s="235">
        <v>1.304718477</v>
      </c>
      <c r="I51" s="9">
        <v>0</v>
      </c>
      <c r="K51" s="9" t="s">
        <v>40</v>
      </c>
      <c r="L51" s="237">
        <v>42156</v>
      </c>
      <c r="M51" s="9" t="s">
        <v>129</v>
      </c>
      <c r="N51" s="237">
        <v>17685</v>
      </c>
      <c r="O51" s="9" t="s">
        <v>123</v>
      </c>
      <c r="P51" s="9">
        <v>0</v>
      </c>
      <c r="Q51" s="9">
        <v>0</v>
      </c>
      <c r="R51" s="235">
        <v>1.344964249</v>
      </c>
      <c r="S51" s="9">
        <v>0</v>
      </c>
      <c r="U51" s="9" t="s">
        <v>40</v>
      </c>
      <c r="V51" s="237">
        <v>42156</v>
      </c>
      <c r="W51" s="9" t="s">
        <v>129</v>
      </c>
      <c r="X51" s="237">
        <v>17685</v>
      </c>
      <c r="Y51" s="9" t="s">
        <v>123</v>
      </c>
      <c r="Z51" s="9">
        <v>0</v>
      </c>
      <c r="AA51" s="9">
        <v>0</v>
      </c>
      <c r="AB51" s="235">
        <v>1.344964249</v>
      </c>
      <c r="AC51" s="9">
        <v>0</v>
      </c>
      <c r="AE51" s="9" t="s">
        <v>40</v>
      </c>
      <c r="AF51" s="237">
        <v>42156</v>
      </c>
      <c r="AG51" s="9" t="s">
        <v>161</v>
      </c>
      <c r="AH51" s="237">
        <v>15494</v>
      </c>
      <c r="AI51" s="9" t="s">
        <v>117</v>
      </c>
      <c r="AJ51" s="9">
        <v>0</v>
      </c>
      <c r="AK51" s="9">
        <v>0</v>
      </c>
      <c r="AL51" s="235">
        <v>1.1989632059999999</v>
      </c>
      <c r="AM51" s="9">
        <v>0</v>
      </c>
      <c r="AO51" s="9" t="s">
        <v>40</v>
      </c>
      <c r="AP51" s="237">
        <v>42156</v>
      </c>
      <c r="AQ51" s="9" t="s">
        <v>138</v>
      </c>
      <c r="AR51" s="237">
        <v>17685</v>
      </c>
      <c r="AS51" s="9" t="s">
        <v>123</v>
      </c>
      <c r="AT51" s="9">
        <v>0</v>
      </c>
      <c r="AU51" s="9">
        <v>0</v>
      </c>
      <c r="AV51" s="235">
        <v>1.408004027</v>
      </c>
      <c r="AW51" s="9">
        <v>0</v>
      </c>
      <c r="AY51" s="9" t="s">
        <v>41</v>
      </c>
      <c r="AZ51" s="237">
        <v>42156</v>
      </c>
      <c r="BA51" s="9" t="s">
        <v>140</v>
      </c>
      <c r="BB51" s="237">
        <v>13667</v>
      </c>
      <c r="BC51" s="9" t="s">
        <v>112</v>
      </c>
      <c r="BD51" s="9">
        <v>0</v>
      </c>
      <c r="BE51" s="9">
        <v>0</v>
      </c>
      <c r="BF51" s="235">
        <v>1.105</v>
      </c>
      <c r="BG51" s="9">
        <v>0</v>
      </c>
    </row>
    <row r="52" spans="1:59" x14ac:dyDescent="0.2">
      <c r="A52" s="9" t="s">
        <v>40</v>
      </c>
      <c r="B52" s="237">
        <v>42156</v>
      </c>
      <c r="C52" s="9" t="s">
        <v>92</v>
      </c>
      <c r="D52" s="237">
        <v>18050</v>
      </c>
      <c r="E52" s="9" t="s">
        <v>124</v>
      </c>
      <c r="F52" s="9">
        <v>0</v>
      </c>
      <c r="G52" s="9">
        <v>0</v>
      </c>
      <c r="H52" s="235">
        <v>1.3086654369999999</v>
      </c>
      <c r="I52" s="9">
        <v>0</v>
      </c>
      <c r="K52" s="9" t="s">
        <v>40</v>
      </c>
      <c r="L52" s="237">
        <v>42156</v>
      </c>
      <c r="M52" s="9" t="s">
        <v>129</v>
      </c>
      <c r="N52" s="237">
        <v>18050</v>
      </c>
      <c r="O52" s="9" t="s">
        <v>124</v>
      </c>
      <c r="P52" s="9">
        <v>0</v>
      </c>
      <c r="Q52" s="9">
        <v>0</v>
      </c>
      <c r="R52" s="235">
        <v>1.347735565</v>
      </c>
      <c r="S52" s="9">
        <v>0</v>
      </c>
      <c r="U52" s="9" t="s">
        <v>40</v>
      </c>
      <c r="V52" s="237">
        <v>42156</v>
      </c>
      <c r="W52" s="9" t="s">
        <v>129</v>
      </c>
      <c r="X52" s="237">
        <v>18050</v>
      </c>
      <c r="Y52" s="9" t="s">
        <v>124</v>
      </c>
      <c r="Z52" s="9">
        <v>0</v>
      </c>
      <c r="AA52" s="9">
        <v>0</v>
      </c>
      <c r="AB52" s="235">
        <v>1.347735565</v>
      </c>
      <c r="AC52" s="9">
        <v>0</v>
      </c>
      <c r="AE52" s="9" t="s">
        <v>40</v>
      </c>
      <c r="AF52" s="237">
        <v>42156</v>
      </c>
      <c r="AG52" s="9" t="s">
        <v>161</v>
      </c>
      <c r="AH52" s="237">
        <v>15858</v>
      </c>
      <c r="AI52" s="9" t="s">
        <v>118</v>
      </c>
      <c r="AJ52" s="9">
        <v>0</v>
      </c>
      <c r="AK52" s="9">
        <v>0</v>
      </c>
      <c r="AL52" s="235">
        <v>1.2042084879999999</v>
      </c>
      <c r="AM52" s="9">
        <v>0</v>
      </c>
      <c r="AO52" s="9" t="s">
        <v>40</v>
      </c>
      <c r="AP52" s="237">
        <v>42156</v>
      </c>
      <c r="AQ52" s="9" t="s">
        <v>138</v>
      </c>
      <c r="AR52" s="237">
        <v>18050</v>
      </c>
      <c r="AS52" s="9" t="s">
        <v>124</v>
      </c>
      <c r="AT52" s="9">
        <v>0</v>
      </c>
      <c r="AU52" s="9">
        <v>0</v>
      </c>
      <c r="AV52" s="235">
        <v>1.4105846449999999</v>
      </c>
      <c r="AW52" s="9">
        <v>0</v>
      </c>
      <c r="AY52" s="9" t="s">
        <v>41</v>
      </c>
      <c r="AZ52" s="237">
        <v>42156</v>
      </c>
      <c r="BA52" s="9" t="s">
        <v>140</v>
      </c>
      <c r="BB52" s="237">
        <v>14032</v>
      </c>
      <c r="BC52" s="9" t="s">
        <v>113</v>
      </c>
      <c r="BD52" s="9">
        <v>0</v>
      </c>
      <c r="BE52" s="9">
        <v>0</v>
      </c>
      <c r="BF52" s="235">
        <v>1.1140000000000001</v>
      </c>
      <c r="BG52" s="9">
        <v>0</v>
      </c>
    </row>
    <row r="53" spans="1:59" x14ac:dyDescent="0.2">
      <c r="A53" s="9" t="s">
        <v>40</v>
      </c>
      <c r="B53" s="237">
        <v>42156</v>
      </c>
      <c r="C53" s="9" t="s">
        <v>92</v>
      </c>
      <c r="D53" s="237">
        <v>18415</v>
      </c>
      <c r="E53" s="9" t="s">
        <v>169</v>
      </c>
      <c r="F53" s="9">
        <v>0</v>
      </c>
      <c r="G53" s="9">
        <v>0</v>
      </c>
      <c r="H53" s="235">
        <v>1.3120326179999999</v>
      </c>
      <c r="I53" s="9">
        <v>0</v>
      </c>
      <c r="K53" s="9" t="s">
        <v>40</v>
      </c>
      <c r="L53" s="237">
        <v>42156</v>
      </c>
      <c r="M53" s="9" t="s">
        <v>129</v>
      </c>
      <c r="N53" s="237">
        <v>18415</v>
      </c>
      <c r="O53" s="9" t="s">
        <v>169</v>
      </c>
      <c r="P53" s="9">
        <v>0</v>
      </c>
      <c r="Q53" s="9">
        <v>0</v>
      </c>
      <c r="R53" s="235">
        <v>1.35</v>
      </c>
      <c r="S53" s="9">
        <v>0</v>
      </c>
      <c r="U53" s="9" t="s">
        <v>40</v>
      </c>
      <c r="V53" s="237">
        <v>42156</v>
      </c>
      <c r="W53" s="9" t="s">
        <v>129</v>
      </c>
      <c r="X53" s="237">
        <v>18415</v>
      </c>
      <c r="Y53" s="9" t="s">
        <v>169</v>
      </c>
      <c r="Z53" s="9">
        <v>0</v>
      </c>
      <c r="AA53" s="9">
        <v>0</v>
      </c>
      <c r="AB53" s="235">
        <v>1.35</v>
      </c>
      <c r="AC53" s="9">
        <v>0</v>
      </c>
      <c r="AE53" s="9" t="s">
        <v>40</v>
      </c>
      <c r="AF53" s="237">
        <v>42156</v>
      </c>
      <c r="AG53" s="9" t="s">
        <v>161</v>
      </c>
      <c r="AH53" s="237">
        <v>16224</v>
      </c>
      <c r="AI53" s="9" t="s">
        <v>119</v>
      </c>
      <c r="AJ53" s="9">
        <v>0</v>
      </c>
      <c r="AK53" s="9">
        <v>0</v>
      </c>
      <c r="AL53" s="235">
        <v>1.2095977950000001</v>
      </c>
      <c r="AM53" s="9">
        <v>0</v>
      </c>
      <c r="AO53" s="9" t="s">
        <v>40</v>
      </c>
      <c r="AP53" s="237">
        <v>42156</v>
      </c>
      <c r="AQ53" s="9" t="s">
        <v>138</v>
      </c>
      <c r="AR53" s="237">
        <v>18415</v>
      </c>
      <c r="AS53" s="9" t="s">
        <v>169</v>
      </c>
      <c r="AT53" s="9">
        <v>0</v>
      </c>
      <c r="AU53" s="9">
        <v>0</v>
      </c>
      <c r="AV53" s="235">
        <v>1.4126643889999999</v>
      </c>
      <c r="AW53" s="9">
        <v>0</v>
      </c>
      <c r="AY53" s="9" t="s">
        <v>41</v>
      </c>
      <c r="AZ53" s="237">
        <v>42156</v>
      </c>
      <c r="BA53" s="9" t="s">
        <v>140</v>
      </c>
      <c r="BB53" s="237">
        <v>14397</v>
      </c>
      <c r="BC53" s="9" t="s">
        <v>114</v>
      </c>
      <c r="BD53" s="9">
        <v>0</v>
      </c>
      <c r="BE53" s="9">
        <v>0</v>
      </c>
      <c r="BF53" s="235">
        <v>1.1220000000000001</v>
      </c>
      <c r="BG53" s="9">
        <v>0</v>
      </c>
    </row>
    <row r="54" spans="1:59" x14ac:dyDescent="0.2">
      <c r="A54" s="9" t="s">
        <v>40</v>
      </c>
      <c r="B54" s="237">
        <v>42156</v>
      </c>
      <c r="C54" s="9" t="s">
        <v>92</v>
      </c>
      <c r="D54" s="237">
        <v>18780</v>
      </c>
      <c r="E54" s="9" t="s">
        <v>170</v>
      </c>
      <c r="F54" s="9">
        <v>0</v>
      </c>
      <c r="G54" s="9">
        <v>0</v>
      </c>
      <c r="H54" s="235">
        <v>1.3146829149999999</v>
      </c>
      <c r="I54" s="9">
        <v>0</v>
      </c>
      <c r="K54" s="9" t="s">
        <v>40</v>
      </c>
      <c r="L54" s="237">
        <v>42156</v>
      </c>
      <c r="M54" s="9" t="s">
        <v>129</v>
      </c>
      <c r="N54" s="237">
        <v>18780</v>
      </c>
      <c r="O54" s="9" t="s">
        <v>170</v>
      </c>
      <c r="P54" s="9">
        <v>0</v>
      </c>
      <c r="Q54" s="9">
        <v>0</v>
      </c>
      <c r="R54" s="235">
        <v>1.351663705</v>
      </c>
      <c r="S54" s="9">
        <v>0</v>
      </c>
      <c r="U54" s="9" t="s">
        <v>40</v>
      </c>
      <c r="V54" s="237">
        <v>42156</v>
      </c>
      <c r="W54" s="9" t="s">
        <v>129</v>
      </c>
      <c r="X54" s="237">
        <v>18780</v>
      </c>
      <c r="Y54" s="9" t="s">
        <v>170</v>
      </c>
      <c r="Z54" s="9">
        <v>0</v>
      </c>
      <c r="AA54" s="9">
        <v>0</v>
      </c>
      <c r="AB54" s="235">
        <v>1.351663705</v>
      </c>
      <c r="AC54" s="9">
        <v>0</v>
      </c>
      <c r="AE54" s="9" t="s">
        <v>40</v>
      </c>
      <c r="AF54" s="237">
        <v>42156</v>
      </c>
      <c r="AG54" s="9" t="s">
        <v>161</v>
      </c>
      <c r="AH54" s="237">
        <v>16589</v>
      </c>
      <c r="AI54" s="9" t="s">
        <v>120</v>
      </c>
      <c r="AJ54" s="9">
        <v>0</v>
      </c>
      <c r="AK54" s="9">
        <v>0</v>
      </c>
      <c r="AL54" s="235">
        <v>1.2150000000000001</v>
      </c>
      <c r="AM54" s="9">
        <v>0</v>
      </c>
      <c r="AO54" s="9" t="s">
        <v>40</v>
      </c>
      <c r="AP54" s="237">
        <v>42156</v>
      </c>
      <c r="AQ54" s="9" t="s">
        <v>138</v>
      </c>
      <c r="AR54" s="237">
        <v>18780</v>
      </c>
      <c r="AS54" s="9" t="s">
        <v>170</v>
      </c>
      <c r="AT54" s="9">
        <v>0</v>
      </c>
      <c r="AU54" s="9">
        <v>0</v>
      </c>
      <c r="AV54" s="235">
        <v>1.4140940719999999</v>
      </c>
      <c r="AW54" s="9">
        <v>0</v>
      </c>
      <c r="AY54" s="9" t="s">
        <v>41</v>
      </c>
      <c r="AZ54" s="237">
        <v>42156</v>
      </c>
      <c r="BA54" s="9" t="s">
        <v>140</v>
      </c>
      <c r="BB54" s="237">
        <v>14763</v>
      </c>
      <c r="BC54" s="9" t="s">
        <v>115</v>
      </c>
      <c r="BD54" s="9">
        <v>0</v>
      </c>
      <c r="BE54" s="9">
        <v>0</v>
      </c>
      <c r="BF54" s="235">
        <v>1.129</v>
      </c>
      <c r="BG54" s="9">
        <v>0</v>
      </c>
    </row>
    <row r="55" spans="1:59" x14ac:dyDescent="0.2">
      <c r="A55" s="9" t="s">
        <v>40</v>
      </c>
      <c r="B55" s="237">
        <v>42156</v>
      </c>
      <c r="C55" s="9" t="s">
        <v>92</v>
      </c>
      <c r="D55" s="237">
        <v>19148</v>
      </c>
      <c r="E55" s="9" t="s">
        <v>171</v>
      </c>
      <c r="F55" s="9">
        <v>0</v>
      </c>
      <c r="G55" s="9">
        <v>0</v>
      </c>
      <c r="H55" s="235">
        <v>1.31658228</v>
      </c>
      <c r="I55" s="9">
        <v>0</v>
      </c>
      <c r="K55" s="9" t="s">
        <v>40</v>
      </c>
      <c r="L55" s="237">
        <v>42156</v>
      </c>
      <c r="M55" s="9" t="s">
        <v>129</v>
      </c>
      <c r="N55" s="237">
        <v>19148</v>
      </c>
      <c r="O55" s="9" t="s">
        <v>171</v>
      </c>
      <c r="P55" s="9">
        <v>0</v>
      </c>
      <c r="Q55" s="9">
        <v>0</v>
      </c>
      <c r="R55" s="235">
        <v>1.3528303349999999</v>
      </c>
      <c r="S55" s="9">
        <v>0</v>
      </c>
      <c r="U55" s="9" t="s">
        <v>40</v>
      </c>
      <c r="V55" s="237">
        <v>42156</v>
      </c>
      <c r="W55" s="9" t="s">
        <v>129</v>
      </c>
      <c r="X55" s="237">
        <v>19148</v>
      </c>
      <c r="Y55" s="9" t="s">
        <v>171</v>
      </c>
      <c r="Z55" s="9">
        <v>0</v>
      </c>
      <c r="AA55" s="9">
        <v>0</v>
      </c>
      <c r="AB55" s="235">
        <v>1.3528303349999999</v>
      </c>
      <c r="AC55" s="9">
        <v>0</v>
      </c>
      <c r="AE55" s="9" t="s">
        <v>40</v>
      </c>
      <c r="AF55" s="237">
        <v>42156</v>
      </c>
      <c r="AG55" s="9" t="s">
        <v>161</v>
      </c>
      <c r="AH55" s="237">
        <v>16954</v>
      </c>
      <c r="AI55" s="9" t="s">
        <v>121</v>
      </c>
      <c r="AJ55" s="9">
        <v>0</v>
      </c>
      <c r="AK55" s="9">
        <v>0</v>
      </c>
      <c r="AL55" s="235">
        <v>1.220555295</v>
      </c>
      <c r="AM55" s="9">
        <v>0</v>
      </c>
      <c r="AO55" s="9" t="s">
        <v>40</v>
      </c>
      <c r="AP55" s="237">
        <v>42156</v>
      </c>
      <c r="AQ55" s="9" t="s">
        <v>138</v>
      </c>
      <c r="AR55" s="237">
        <v>19148</v>
      </c>
      <c r="AS55" s="9" t="s">
        <v>171</v>
      </c>
      <c r="AT55" s="9">
        <v>0</v>
      </c>
      <c r="AU55" s="9">
        <v>0</v>
      </c>
      <c r="AV55" s="235">
        <v>1.4148251329999999</v>
      </c>
      <c r="AW55" s="9">
        <v>0</v>
      </c>
      <c r="AY55" s="9" t="s">
        <v>41</v>
      </c>
      <c r="AZ55" s="237">
        <v>42156</v>
      </c>
      <c r="BA55" s="9" t="s">
        <v>140</v>
      </c>
      <c r="BB55" s="237">
        <v>15130</v>
      </c>
      <c r="BC55" s="9" t="s">
        <v>116</v>
      </c>
      <c r="BD55" s="9">
        <v>0</v>
      </c>
      <c r="BE55" s="9">
        <v>0</v>
      </c>
      <c r="BF55" s="235">
        <v>1.1359999999999999</v>
      </c>
      <c r="BG55" s="9">
        <v>0</v>
      </c>
    </row>
    <row r="56" spans="1:59" x14ac:dyDescent="0.2">
      <c r="A56" s="9" t="s">
        <v>40</v>
      </c>
      <c r="B56" s="237">
        <v>42156</v>
      </c>
      <c r="C56" s="9" t="s">
        <v>92</v>
      </c>
      <c r="D56" s="237">
        <v>19512</v>
      </c>
      <c r="E56" s="9" t="s">
        <v>172</v>
      </c>
      <c r="F56" s="9">
        <v>0</v>
      </c>
      <c r="G56" s="9">
        <v>0</v>
      </c>
      <c r="H56" s="235">
        <v>1.3174452210000001</v>
      </c>
      <c r="I56" s="9">
        <v>0</v>
      </c>
      <c r="K56" s="9" t="s">
        <v>40</v>
      </c>
      <c r="L56" s="237">
        <v>42156</v>
      </c>
      <c r="M56" s="9" t="s">
        <v>129</v>
      </c>
      <c r="N56" s="237">
        <v>19512</v>
      </c>
      <c r="O56" s="9" t="s">
        <v>172</v>
      </c>
      <c r="P56" s="9">
        <v>0</v>
      </c>
      <c r="Q56" s="9">
        <v>0</v>
      </c>
      <c r="R56" s="235">
        <v>1.3533714210000001</v>
      </c>
      <c r="S56" s="9">
        <v>0</v>
      </c>
      <c r="U56" s="9" t="s">
        <v>40</v>
      </c>
      <c r="V56" s="237">
        <v>42156</v>
      </c>
      <c r="W56" s="9" t="s">
        <v>129</v>
      </c>
      <c r="X56" s="237">
        <v>19512</v>
      </c>
      <c r="Y56" s="9" t="s">
        <v>172</v>
      </c>
      <c r="Z56" s="9">
        <v>0</v>
      </c>
      <c r="AA56" s="9">
        <v>0</v>
      </c>
      <c r="AB56" s="235">
        <v>1.3533714210000001</v>
      </c>
      <c r="AC56" s="9">
        <v>0</v>
      </c>
      <c r="AE56" s="9" t="s">
        <v>40</v>
      </c>
      <c r="AF56" s="237">
        <v>42156</v>
      </c>
      <c r="AG56" s="9" t="s">
        <v>161</v>
      </c>
      <c r="AH56" s="237">
        <v>17321</v>
      </c>
      <c r="AI56" s="9" t="s">
        <v>122</v>
      </c>
      <c r="AJ56" s="9">
        <v>0</v>
      </c>
      <c r="AK56" s="9">
        <v>0</v>
      </c>
      <c r="AL56" s="235">
        <v>1.226100049</v>
      </c>
      <c r="AM56" s="9">
        <v>0</v>
      </c>
      <c r="AO56" s="9" t="s">
        <v>40</v>
      </c>
      <c r="AP56" s="237">
        <v>42156</v>
      </c>
      <c r="AQ56" s="9" t="s">
        <v>138</v>
      </c>
      <c r="AR56" s="237">
        <v>19512</v>
      </c>
      <c r="AS56" s="9" t="s">
        <v>172</v>
      </c>
      <c r="AT56" s="9">
        <v>0</v>
      </c>
      <c r="AU56" s="9">
        <v>0</v>
      </c>
      <c r="AV56" s="235">
        <v>1.4145731239999999</v>
      </c>
      <c r="AW56" s="9">
        <v>0</v>
      </c>
      <c r="AY56" s="9" t="s">
        <v>41</v>
      </c>
      <c r="AZ56" s="237">
        <v>42156</v>
      </c>
      <c r="BA56" s="9" t="s">
        <v>140</v>
      </c>
      <c r="BB56" s="237">
        <v>15494</v>
      </c>
      <c r="BC56" s="9" t="s">
        <v>117</v>
      </c>
      <c r="BD56" s="9">
        <v>0</v>
      </c>
      <c r="BE56" s="9">
        <v>0</v>
      </c>
      <c r="BF56" s="235">
        <v>1.1419999999999999</v>
      </c>
      <c r="BG56" s="9">
        <v>0</v>
      </c>
    </row>
    <row r="57" spans="1:59" x14ac:dyDescent="0.2">
      <c r="A57" s="9" t="s">
        <v>40</v>
      </c>
      <c r="B57" s="237">
        <v>42156</v>
      </c>
      <c r="C57" s="9" t="s">
        <v>92</v>
      </c>
      <c r="D57" s="237">
        <v>19876</v>
      </c>
      <c r="E57" s="9" t="s">
        <v>173</v>
      </c>
      <c r="F57" s="9">
        <v>0</v>
      </c>
      <c r="G57" s="9">
        <v>0</v>
      </c>
      <c r="H57" s="235">
        <v>1.317280129</v>
      </c>
      <c r="I57" s="9">
        <v>0</v>
      </c>
      <c r="K57" s="9" t="s">
        <v>40</v>
      </c>
      <c r="L57" s="237">
        <v>42156</v>
      </c>
      <c r="M57" s="9" t="s">
        <v>129</v>
      </c>
      <c r="N57" s="237">
        <v>19876</v>
      </c>
      <c r="O57" s="9" t="s">
        <v>173</v>
      </c>
      <c r="P57" s="9">
        <v>0</v>
      </c>
      <c r="Q57" s="9">
        <v>0</v>
      </c>
      <c r="R57" s="235">
        <v>1.353417447</v>
      </c>
      <c r="S57" s="9">
        <v>0</v>
      </c>
      <c r="U57" s="9" t="s">
        <v>40</v>
      </c>
      <c r="V57" s="237">
        <v>42156</v>
      </c>
      <c r="W57" s="9" t="s">
        <v>129</v>
      </c>
      <c r="X57" s="237">
        <v>19876</v>
      </c>
      <c r="Y57" s="9" t="s">
        <v>173</v>
      </c>
      <c r="Z57" s="9">
        <v>0</v>
      </c>
      <c r="AA57" s="9">
        <v>0</v>
      </c>
      <c r="AB57" s="235">
        <v>1.353417447</v>
      </c>
      <c r="AC57" s="9">
        <v>0</v>
      </c>
      <c r="AE57" s="9" t="s">
        <v>40</v>
      </c>
      <c r="AF57" s="237">
        <v>42156</v>
      </c>
      <c r="AG57" s="9" t="s">
        <v>161</v>
      </c>
      <c r="AH57" s="237">
        <v>17685</v>
      </c>
      <c r="AI57" s="9" t="s">
        <v>123</v>
      </c>
      <c r="AJ57" s="9">
        <v>0</v>
      </c>
      <c r="AK57" s="9">
        <v>0</v>
      </c>
      <c r="AL57" s="235">
        <v>1.231425733</v>
      </c>
      <c r="AM57" s="9">
        <v>0</v>
      </c>
      <c r="AO57" s="9" t="s">
        <v>40</v>
      </c>
      <c r="AP57" s="237">
        <v>42156</v>
      </c>
      <c r="AQ57" s="9" t="s">
        <v>138</v>
      </c>
      <c r="AR57" s="237">
        <v>19876</v>
      </c>
      <c r="AS57" s="9" t="s">
        <v>173</v>
      </c>
      <c r="AT57" s="9">
        <v>0</v>
      </c>
      <c r="AU57" s="9">
        <v>0</v>
      </c>
      <c r="AV57" s="235">
        <v>1.4133306130000001</v>
      </c>
      <c r="AW57" s="9">
        <v>0</v>
      </c>
      <c r="AY57" s="9" t="s">
        <v>41</v>
      </c>
      <c r="AZ57" s="237">
        <v>42156</v>
      </c>
      <c r="BA57" s="9" t="s">
        <v>140</v>
      </c>
      <c r="BB57" s="237">
        <v>15858</v>
      </c>
      <c r="BC57" s="9" t="s">
        <v>118</v>
      </c>
      <c r="BD57" s="9">
        <v>0</v>
      </c>
      <c r="BE57" s="9">
        <v>0</v>
      </c>
      <c r="BF57" s="235">
        <v>1.1479999999999999</v>
      </c>
      <c r="BG57" s="9">
        <v>0</v>
      </c>
    </row>
    <row r="58" spans="1:59" x14ac:dyDescent="0.2">
      <c r="A58" s="9" t="s">
        <v>40</v>
      </c>
      <c r="B58" s="237">
        <v>42156</v>
      </c>
      <c r="C58" s="9" t="s">
        <v>92</v>
      </c>
      <c r="D58" s="237">
        <v>20241</v>
      </c>
      <c r="E58" s="9" t="s">
        <v>174</v>
      </c>
      <c r="F58" s="9">
        <v>0</v>
      </c>
      <c r="G58" s="9">
        <v>0</v>
      </c>
      <c r="H58" s="235">
        <v>1.3160000000000001</v>
      </c>
      <c r="I58" s="9">
        <v>0</v>
      </c>
      <c r="K58" s="9" t="s">
        <v>40</v>
      </c>
      <c r="L58" s="237">
        <v>42156</v>
      </c>
      <c r="M58" s="9" t="s">
        <v>129</v>
      </c>
      <c r="N58" s="237">
        <v>20241</v>
      </c>
      <c r="O58" s="9" t="s">
        <v>174</v>
      </c>
      <c r="P58" s="9">
        <v>0</v>
      </c>
      <c r="Q58" s="9">
        <v>0</v>
      </c>
      <c r="R58" s="235">
        <v>1.353</v>
      </c>
      <c r="S58" s="9">
        <v>0</v>
      </c>
      <c r="U58" s="9" t="s">
        <v>40</v>
      </c>
      <c r="V58" s="237">
        <v>42156</v>
      </c>
      <c r="W58" s="9" t="s">
        <v>129</v>
      </c>
      <c r="X58" s="237">
        <v>20241</v>
      </c>
      <c r="Y58" s="9" t="s">
        <v>174</v>
      </c>
      <c r="Z58" s="9">
        <v>0</v>
      </c>
      <c r="AA58" s="9">
        <v>0</v>
      </c>
      <c r="AB58" s="235">
        <v>1.353</v>
      </c>
      <c r="AC58" s="9">
        <v>0</v>
      </c>
      <c r="AE58" s="9" t="s">
        <v>40</v>
      </c>
      <c r="AF58" s="237">
        <v>42156</v>
      </c>
      <c r="AG58" s="9" t="s">
        <v>161</v>
      </c>
      <c r="AH58" s="237">
        <v>18050</v>
      </c>
      <c r="AI58" s="9" t="s">
        <v>124</v>
      </c>
      <c r="AJ58" s="9">
        <v>0</v>
      </c>
      <c r="AK58" s="9">
        <v>0</v>
      </c>
      <c r="AL58" s="235">
        <v>1.236236009</v>
      </c>
      <c r="AM58" s="9">
        <v>0</v>
      </c>
      <c r="AO58" s="9" t="s">
        <v>40</v>
      </c>
      <c r="AP58" s="237">
        <v>42156</v>
      </c>
      <c r="AQ58" s="9" t="s">
        <v>138</v>
      </c>
      <c r="AR58" s="237">
        <v>20241</v>
      </c>
      <c r="AS58" s="9" t="s">
        <v>174</v>
      </c>
      <c r="AT58" s="9">
        <v>0</v>
      </c>
      <c r="AU58" s="9">
        <v>0</v>
      </c>
      <c r="AV58" s="235">
        <v>1.411</v>
      </c>
      <c r="AW58" s="9">
        <v>0</v>
      </c>
      <c r="AY58" s="9" t="s">
        <v>41</v>
      </c>
      <c r="AZ58" s="237">
        <v>42156</v>
      </c>
      <c r="BA58" s="9" t="s">
        <v>140</v>
      </c>
      <c r="BB58" s="237">
        <v>16224</v>
      </c>
      <c r="BC58" s="9" t="s">
        <v>119</v>
      </c>
      <c r="BD58" s="9">
        <v>0</v>
      </c>
      <c r="BE58" s="9">
        <v>0</v>
      </c>
      <c r="BF58" s="235">
        <v>1.1539999999999999</v>
      </c>
      <c r="BG58" s="9">
        <v>0</v>
      </c>
    </row>
    <row r="59" spans="1:59" x14ac:dyDescent="0.2">
      <c r="A59" s="9" t="s">
        <v>40</v>
      </c>
      <c r="B59" s="237">
        <v>42156</v>
      </c>
      <c r="C59" s="9" t="s">
        <v>92</v>
      </c>
      <c r="D59" s="237">
        <v>23894</v>
      </c>
      <c r="E59" s="9" t="s">
        <v>175</v>
      </c>
      <c r="F59" s="9">
        <v>0</v>
      </c>
      <c r="G59" s="9">
        <v>0</v>
      </c>
      <c r="H59" s="235">
        <v>1.276</v>
      </c>
      <c r="I59" s="9">
        <v>0</v>
      </c>
      <c r="K59" s="9" t="s">
        <v>40</v>
      </c>
      <c r="L59" s="237">
        <v>42156</v>
      </c>
      <c r="M59" s="9" t="s">
        <v>129</v>
      </c>
      <c r="N59" s="237">
        <v>23894</v>
      </c>
      <c r="O59" s="9" t="s">
        <v>175</v>
      </c>
      <c r="P59" s="9">
        <v>0</v>
      </c>
      <c r="Q59" s="9">
        <v>0</v>
      </c>
      <c r="R59" s="235">
        <v>1.3080000000000001</v>
      </c>
      <c r="S59" s="9">
        <v>0</v>
      </c>
      <c r="U59" s="9" t="s">
        <v>40</v>
      </c>
      <c r="V59" s="237">
        <v>42156</v>
      </c>
      <c r="W59" s="9" t="s">
        <v>129</v>
      </c>
      <c r="X59" s="237">
        <v>23894</v>
      </c>
      <c r="Y59" s="9" t="s">
        <v>175</v>
      </c>
      <c r="Z59" s="9">
        <v>0</v>
      </c>
      <c r="AA59" s="9">
        <v>0</v>
      </c>
      <c r="AB59" s="235">
        <v>1.3080000000000001</v>
      </c>
      <c r="AC59" s="9">
        <v>0</v>
      </c>
      <c r="AE59" s="9" t="s">
        <v>40</v>
      </c>
      <c r="AF59" s="237">
        <v>42156</v>
      </c>
      <c r="AG59" s="9" t="s">
        <v>161</v>
      </c>
      <c r="AH59" s="237">
        <v>18415</v>
      </c>
      <c r="AI59" s="9" t="s">
        <v>169</v>
      </c>
      <c r="AJ59" s="9">
        <v>0</v>
      </c>
      <c r="AK59" s="9">
        <v>0</v>
      </c>
      <c r="AL59" s="235">
        <v>1.240437182</v>
      </c>
      <c r="AM59" s="9">
        <v>0</v>
      </c>
      <c r="AO59" s="9" t="s">
        <v>40</v>
      </c>
      <c r="AP59" s="237">
        <v>42156</v>
      </c>
      <c r="AQ59" s="9" t="s">
        <v>138</v>
      </c>
      <c r="AR59" s="237">
        <v>23894</v>
      </c>
      <c r="AS59" s="9" t="s">
        <v>175</v>
      </c>
      <c r="AT59" s="9">
        <v>0</v>
      </c>
      <c r="AU59" s="9">
        <v>0</v>
      </c>
      <c r="AV59" s="235">
        <v>1.3620000000000001</v>
      </c>
      <c r="AW59" s="9">
        <v>0</v>
      </c>
      <c r="AY59" s="9" t="s">
        <v>41</v>
      </c>
      <c r="AZ59" s="237">
        <v>42156</v>
      </c>
      <c r="BA59" s="9" t="s">
        <v>140</v>
      </c>
      <c r="BB59" s="237">
        <v>16589</v>
      </c>
      <c r="BC59" s="9" t="s">
        <v>120</v>
      </c>
      <c r="BD59" s="9">
        <v>0</v>
      </c>
      <c r="BE59" s="9">
        <v>0</v>
      </c>
      <c r="BF59" s="235">
        <v>1.1599999999999999</v>
      </c>
      <c r="BG59" s="9">
        <v>0</v>
      </c>
    </row>
    <row r="60" spans="1:59" x14ac:dyDescent="0.2">
      <c r="A60" s="9" t="s">
        <v>40</v>
      </c>
      <c r="B60" s="237">
        <v>42156</v>
      </c>
      <c r="C60" s="9" t="s">
        <v>92</v>
      </c>
      <c r="D60" s="237">
        <v>27548</v>
      </c>
      <c r="E60" s="9" t="s">
        <v>176</v>
      </c>
      <c r="F60" s="9">
        <v>0</v>
      </c>
      <c r="G60" s="9">
        <v>0</v>
      </c>
      <c r="H60" s="235">
        <v>1.264</v>
      </c>
      <c r="I60" s="9">
        <v>0</v>
      </c>
      <c r="K60" s="9" t="s">
        <v>40</v>
      </c>
      <c r="L60" s="237">
        <v>42156</v>
      </c>
      <c r="M60" s="9" t="s">
        <v>129</v>
      </c>
      <c r="N60" s="237">
        <v>27548</v>
      </c>
      <c r="O60" s="9" t="s">
        <v>176</v>
      </c>
      <c r="P60" s="9">
        <v>0</v>
      </c>
      <c r="Q60" s="9">
        <v>0</v>
      </c>
      <c r="R60" s="235">
        <v>1.2929999999999999</v>
      </c>
      <c r="S60" s="9">
        <v>0</v>
      </c>
      <c r="U60" s="9" t="s">
        <v>40</v>
      </c>
      <c r="V60" s="237">
        <v>42156</v>
      </c>
      <c r="W60" s="9" t="s">
        <v>129</v>
      </c>
      <c r="X60" s="237">
        <v>27548</v>
      </c>
      <c r="Y60" s="9" t="s">
        <v>176</v>
      </c>
      <c r="Z60" s="9">
        <v>0</v>
      </c>
      <c r="AA60" s="9">
        <v>0</v>
      </c>
      <c r="AB60" s="235">
        <v>1.2929999999999999</v>
      </c>
      <c r="AC60" s="9">
        <v>0</v>
      </c>
      <c r="AE60" s="9" t="s">
        <v>40</v>
      </c>
      <c r="AF60" s="237">
        <v>42156</v>
      </c>
      <c r="AG60" s="9" t="s">
        <v>161</v>
      </c>
      <c r="AH60" s="237">
        <v>18780</v>
      </c>
      <c r="AI60" s="9" t="s">
        <v>170</v>
      </c>
      <c r="AJ60" s="9">
        <v>0</v>
      </c>
      <c r="AK60" s="9">
        <v>0</v>
      </c>
      <c r="AL60" s="235">
        <v>1.243887773</v>
      </c>
      <c r="AM60" s="9">
        <v>0</v>
      </c>
      <c r="AO60" s="9" t="s">
        <v>40</v>
      </c>
      <c r="AP60" s="237">
        <v>42156</v>
      </c>
      <c r="AQ60" s="9" t="s">
        <v>138</v>
      </c>
      <c r="AR60" s="237">
        <v>27548</v>
      </c>
      <c r="AS60" s="9" t="s">
        <v>176</v>
      </c>
      <c r="AT60" s="9">
        <v>0</v>
      </c>
      <c r="AU60" s="9">
        <v>0</v>
      </c>
      <c r="AV60" s="235">
        <v>1.3440000000000001</v>
      </c>
      <c r="AW60" s="9">
        <v>0</v>
      </c>
      <c r="AY60" s="9" t="s">
        <v>41</v>
      </c>
      <c r="AZ60" s="237">
        <v>42156</v>
      </c>
      <c r="BA60" s="9" t="s">
        <v>140</v>
      </c>
      <c r="BB60" s="237">
        <v>18415</v>
      </c>
      <c r="BC60" s="9" t="s">
        <v>169</v>
      </c>
      <c r="BD60" s="9">
        <v>0</v>
      </c>
      <c r="BE60" s="9">
        <v>0</v>
      </c>
      <c r="BF60" s="235">
        <v>1.1870000000000001</v>
      </c>
      <c r="BG60" s="9">
        <v>0</v>
      </c>
    </row>
    <row r="61" spans="1:59" x14ac:dyDescent="0.2">
      <c r="A61" s="9" t="s">
        <v>40</v>
      </c>
      <c r="B61" s="237">
        <v>42102</v>
      </c>
      <c r="C61" s="9" t="s">
        <v>92</v>
      </c>
      <c r="D61" s="237">
        <v>23840</v>
      </c>
      <c r="E61" s="9" t="s">
        <v>175</v>
      </c>
      <c r="F61" s="9">
        <v>0</v>
      </c>
      <c r="G61" s="9">
        <v>0</v>
      </c>
      <c r="H61" s="235">
        <v>0.77100000000000002</v>
      </c>
      <c r="I61" s="9">
        <v>0</v>
      </c>
      <c r="K61" s="9" t="s">
        <v>40</v>
      </c>
      <c r="L61" s="237">
        <v>42102</v>
      </c>
      <c r="M61" s="9" t="s">
        <v>129</v>
      </c>
      <c r="N61" s="237">
        <v>23840</v>
      </c>
      <c r="O61" s="9" t="s">
        <v>175</v>
      </c>
      <c r="P61" s="9">
        <v>0</v>
      </c>
      <c r="Q61" s="9">
        <v>0</v>
      </c>
      <c r="R61" s="235">
        <v>0.80100000000000005</v>
      </c>
      <c r="S61" s="9">
        <v>0</v>
      </c>
      <c r="U61" s="9" t="s">
        <v>40</v>
      </c>
      <c r="V61" s="237">
        <v>42102</v>
      </c>
      <c r="W61" s="9" t="s">
        <v>129</v>
      </c>
      <c r="X61" s="237">
        <v>23840</v>
      </c>
      <c r="Y61" s="9" t="s">
        <v>175</v>
      </c>
      <c r="Z61" s="9">
        <v>0</v>
      </c>
      <c r="AA61" s="9">
        <v>0</v>
      </c>
      <c r="AB61" s="235">
        <v>0.80100000000000005</v>
      </c>
      <c r="AC61" s="9">
        <v>0</v>
      </c>
      <c r="AE61" s="9" t="s">
        <v>40</v>
      </c>
      <c r="AF61" s="237">
        <v>42156</v>
      </c>
      <c r="AG61" s="9" t="s">
        <v>161</v>
      </c>
      <c r="AH61" s="237">
        <v>19148</v>
      </c>
      <c r="AI61" s="9" t="s">
        <v>171</v>
      </c>
      <c r="AJ61" s="9">
        <v>0</v>
      </c>
      <c r="AK61" s="9">
        <v>0</v>
      </c>
      <c r="AL61" s="235">
        <v>1.2465521479999999</v>
      </c>
      <c r="AM61" s="9">
        <v>0</v>
      </c>
      <c r="AO61" s="9" t="s">
        <v>40</v>
      </c>
      <c r="AP61" s="237">
        <v>42102</v>
      </c>
      <c r="AQ61" s="9" t="s">
        <v>138</v>
      </c>
      <c r="AR61" s="237">
        <v>23840</v>
      </c>
      <c r="AS61" s="9" t="s">
        <v>175</v>
      </c>
      <c r="AT61" s="9">
        <v>0</v>
      </c>
      <c r="AU61" s="9">
        <v>0</v>
      </c>
      <c r="AV61" s="235">
        <v>0.85799999999999998</v>
      </c>
      <c r="AW61" s="9">
        <v>0</v>
      </c>
      <c r="AY61" s="9" t="s">
        <v>41</v>
      </c>
      <c r="AZ61" s="237">
        <v>42156</v>
      </c>
      <c r="BA61" s="9" t="s">
        <v>140</v>
      </c>
      <c r="BB61" s="237">
        <v>20241</v>
      </c>
      <c r="BC61" s="9" t="s">
        <v>174</v>
      </c>
      <c r="BD61" s="9">
        <v>0</v>
      </c>
      <c r="BE61" s="9">
        <v>0</v>
      </c>
      <c r="BF61" s="235">
        <v>1.2</v>
      </c>
      <c r="BG61" s="9">
        <v>0</v>
      </c>
    </row>
    <row r="62" spans="1:59" x14ac:dyDescent="0.2">
      <c r="A62" s="9" t="s">
        <v>40</v>
      </c>
      <c r="B62" s="237">
        <v>42102</v>
      </c>
      <c r="C62" s="9" t="s">
        <v>92</v>
      </c>
      <c r="D62" s="237">
        <v>27493</v>
      </c>
      <c r="E62" s="9" t="s">
        <v>176</v>
      </c>
      <c r="F62" s="9">
        <v>0</v>
      </c>
      <c r="G62" s="9">
        <v>0</v>
      </c>
      <c r="H62" s="235">
        <v>0.75900000000000001</v>
      </c>
      <c r="I62" s="9">
        <v>0</v>
      </c>
      <c r="K62" s="9" t="s">
        <v>40</v>
      </c>
      <c r="L62" s="237">
        <v>42102</v>
      </c>
      <c r="M62" s="9" t="s">
        <v>129</v>
      </c>
      <c r="N62" s="237">
        <v>27493</v>
      </c>
      <c r="O62" s="9" t="s">
        <v>176</v>
      </c>
      <c r="P62" s="9">
        <v>0</v>
      </c>
      <c r="Q62" s="9">
        <v>0</v>
      </c>
      <c r="R62" s="235">
        <v>0.78600000000000003</v>
      </c>
      <c r="S62" s="9">
        <v>0</v>
      </c>
      <c r="U62" s="9" t="s">
        <v>40</v>
      </c>
      <c r="V62" s="237">
        <v>42102</v>
      </c>
      <c r="W62" s="9" t="s">
        <v>129</v>
      </c>
      <c r="X62" s="237">
        <v>27493</v>
      </c>
      <c r="Y62" s="9" t="s">
        <v>176</v>
      </c>
      <c r="Z62" s="9">
        <v>0</v>
      </c>
      <c r="AA62" s="9">
        <v>0</v>
      </c>
      <c r="AB62" s="235">
        <v>0.78600000000000003</v>
      </c>
      <c r="AC62" s="9">
        <v>0</v>
      </c>
      <c r="AE62" s="9" t="s">
        <v>40</v>
      </c>
      <c r="AF62" s="237">
        <v>42156</v>
      </c>
      <c r="AG62" s="9" t="s">
        <v>161</v>
      </c>
      <c r="AH62" s="237">
        <v>19512</v>
      </c>
      <c r="AI62" s="9" t="s">
        <v>172</v>
      </c>
      <c r="AJ62" s="9">
        <v>0</v>
      </c>
      <c r="AK62" s="9">
        <v>0</v>
      </c>
      <c r="AL62" s="235">
        <v>1.248135156</v>
      </c>
      <c r="AM62" s="9">
        <v>0</v>
      </c>
      <c r="AO62" s="9" t="s">
        <v>40</v>
      </c>
      <c r="AP62" s="237">
        <v>42102</v>
      </c>
      <c r="AQ62" s="9" t="s">
        <v>138</v>
      </c>
      <c r="AR62" s="237">
        <v>27493</v>
      </c>
      <c r="AS62" s="9" t="s">
        <v>176</v>
      </c>
      <c r="AT62" s="9">
        <v>0</v>
      </c>
      <c r="AU62" s="9">
        <v>0</v>
      </c>
      <c r="AV62" s="235">
        <v>0.83899999999999997</v>
      </c>
      <c r="AW62" s="9">
        <v>0</v>
      </c>
      <c r="AY62" s="9" t="s">
        <v>41</v>
      </c>
      <c r="AZ62" s="237">
        <v>42156</v>
      </c>
      <c r="BA62" s="9" t="s">
        <v>140</v>
      </c>
      <c r="BB62" s="237">
        <v>23894</v>
      </c>
      <c r="BC62" s="9" t="s">
        <v>175</v>
      </c>
      <c r="BD62" s="9">
        <v>0</v>
      </c>
      <c r="BE62" s="9">
        <v>0</v>
      </c>
      <c r="BF62" s="235">
        <v>1.171</v>
      </c>
      <c r="BG62" s="9">
        <v>0</v>
      </c>
    </row>
    <row r="63" spans="1:59" x14ac:dyDescent="0.2">
      <c r="A63" s="9"/>
      <c r="B63" s="237"/>
      <c r="C63" s="9"/>
      <c r="D63" s="237"/>
      <c r="E63" s="9"/>
      <c r="F63" s="9"/>
      <c r="G63" s="9"/>
      <c r="H63" s="235"/>
      <c r="I63" s="9"/>
      <c r="K63" s="9"/>
      <c r="L63" s="237"/>
      <c r="M63" s="9"/>
      <c r="N63" s="237"/>
      <c r="O63" s="9"/>
      <c r="P63" s="9"/>
      <c r="Q63" s="9"/>
      <c r="R63" s="235"/>
      <c r="S63" s="9"/>
      <c r="U63" s="9"/>
      <c r="V63" s="237"/>
      <c r="W63" s="9"/>
      <c r="X63" s="237"/>
      <c r="Y63" s="9"/>
      <c r="Z63" s="9"/>
      <c r="AA63" s="9"/>
      <c r="AB63" s="235"/>
      <c r="AC63" s="9"/>
      <c r="AE63" s="9" t="s">
        <v>40</v>
      </c>
      <c r="AF63" s="237">
        <v>42156</v>
      </c>
      <c r="AG63" s="9" t="s">
        <v>161</v>
      </c>
      <c r="AH63" s="237">
        <v>19876</v>
      </c>
      <c r="AI63" s="9" t="s">
        <v>173</v>
      </c>
      <c r="AJ63" s="9">
        <v>0</v>
      </c>
      <c r="AK63" s="9">
        <v>0</v>
      </c>
      <c r="AL63" s="235">
        <v>1.248646989</v>
      </c>
      <c r="AM63" s="9">
        <v>0</v>
      </c>
      <c r="AO63" s="9"/>
      <c r="AP63" s="237"/>
      <c r="AQ63" s="9"/>
      <c r="AR63" s="237"/>
      <c r="AS63" s="9"/>
      <c r="AT63" s="9"/>
      <c r="AU63" s="9"/>
      <c r="AV63" s="235"/>
      <c r="AW63" s="9"/>
      <c r="AY63" s="9" t="s">
        <v>41</v>
      </c>
      <c r="AZ63" s="237">
        <v>42156</v>
      </c>
      <c r="BA63" s="9" t="s">
        <v>140</v>
      </c>
      <c r="BB63" s="237">
        <v>27548</v>
      </c>
      <c r="BC63" s="9" t="s">
        <v>176</v>
      </c>
      <c r="BD63" s="9">
        <v>0</v>
      </c>
      <c r="BE63" s="9">
        <v>0</v>
      </c>
      <c r="BF63" s="235">
        <v>1.1679999999999999</v>
      </c>
      <c r="BG63" s="9">
        <v>0</v>
      </c>
    </row>
    <row r="64" spans="1:59" x14ac:dyDescent="0.2">
      <c r="A64" s="9"/>
      <c r="B64" s="237"/>
      <c r="C64" s="9"/>
      <c r="D64" s="237"/>
      <c r="E64" s="9"/>
      <c r="F64" s="9"/>
      <c r="G64" s="9"/>
      <c r="H64" s="235"/>
      <c r="I64" s="9"/>
      <c r="K64" s="9"/>
      <c r="L64" s="237"/>
      <c r="M64" s="9"/>
      <c r="N64" s="237"/>
      <c r="O64" s="9"/>
      <c r="P64" s="9"/>
      <c r="Q64" s="9"/>
      <c r="R64" s="235"/>
      <c r="S64" s="9"/>
      <c r="U64" s="9"/>
      <c r="V64" s="237"/>
      <c r="W64" s="9"/>
      <c r="X64" s="237"/>
      <c r="Y64" s="9"/>
      <c r="Z64" s="9"/>
      <c r="AA64" s="9"/>
      <c r="AB64" s="235"/>
      <c r="AC64" s="9"/>
      <c r="AE64" s="9" t="s">
        <v>40</v>
      </c>
      <c r="AF64" s="237">
        <v>42156</v>
      </c>
      <c r="AG64" s="9" t="s">
        <v>161</v>
      </c>
      <c r="AH64" s="237">
        <v>20241</v>
      </c>
      <c r="AI64" s="9" t="s">
        <v>174</v>
      </c>
      <c r="AJ64" s="9">
        <v>0</v>
      </c>
      <c r="AK64" s="9">
        <v>0</v>
      </c>
      <c r="AL64" s="235">
        <v>1.248</v>
      </c>
      <c r="AM64" s="9">
        <v>0</v>
      </c>
      <c r="AO64" s="9"/>
      <c r="AP64" s="237"/>
      <c r="AQ64" s="9"/>
      <c r="AR64" s="237"/>
      <c r="AS64" s="9"/>
      <c r="AT64" s="9"/>
      <c r="AU64" s="9"/>
      <c r="AV64" s="235"/>
      <c r="AW64" s="9"/>
      <c r="AY64" s="9"/>
      <c r="AZ64" s="237"/>
      <c r="BA64" s="9"/>
      <c r="BB64" s="237"/>
      <c r="BC64" s="9"/>
      <c r="BD64" s="9"/>
      <c r="BE64" s="9"/>
      <c r="BF64" s="235"/>
      <c r="BG64" s="9"/>
    </row>
    <row r="65" spans="1:59" x14ac:dyDescent="0.2">
      <c r="A65" s="9"/>
      <c r="B65" s="237"/>
      <c r="C65" s="9"/>
      <c r="D65" s="237"/>
      <c r="E65" s="9"/>
      <c r="F65" s="9"/>
      <c r="G65" s="9"/>
      <c r="H65" s="235"/>
      <c r="I65" s="9"/>
      <c r="K65" s="9"/>
      <c r="L65" s="237"/>
      <c r="M65" s="9"/>
      <c r="N65" s="237"/>
      <c r="O65" s="9"/>
      <c r="P65" s="9"/>
      <c r="Q65" s="9"/>
      <c r="R65" s="235"/>
      <c r="S65" s="9"/>
      <c r="U65" s="9"/>
      <c r="V65" s="237"/>
      <c r="W65" s="9"/>
      <c r="X65" s="237"/>
      <c r="Y65" s="9"/>
      <c r="Z65" s="9"/>
      <c r="AA65" s="9"/>
      <c r="AB65" s="235"/>
      <c r="AC65" s="9"/>
      <c r="AE65" s="9" t="s">
        <v>40</v>
      </c>
      <c r="AF65" s="237">
        <v>42156</v>
      </c>
      <c r="AG65" s="9" t="s">
        <v>161</v>
      </c>
      <c r="AH65" s="237">
        <v>23894</v>
      </c>
      <c r="AI65" s="9" t="s">
        <v>175</v>
      </c>
      <c r="AJ65" s="9">
        <v>0</v>
      </c>
      <c r="AK65" s="9">
        <v>0</v>
      </c>
      <c r="AL65" s="235">
        <v>1.2130000000000001</v>
      </c>
      <c r="AM65" s="9">
        <v>0</v>
      </c>
      <c r="AO65" s="9"/>
      <c r="AP65" s="237"/>
      <c r="AQ65" s="9"/>
      <c r="AR65" s="237"/>
      <c r="AS65" s="9"/>
      <c r="AT65" s="9"/>
      <c r="AU65" s="9"/>
      <c r="AV65" s="235"/>
      <c r="AW65" s="9"/>
      <c r="AY65" s="9"/>
      <c r="AZ65" s="237"/>
      <c r="BA65" s="9"/>
      <c r="BB65" s="237"/>
      <c r="BC65" s="9"/>
      <c r="BD65" s="9"/>
      <c r="BE65" s="9"/>
      <c r="BF65" s="235"/>
      <c r="BG65" s="9"/>
    </row>
    <row r="66" spans="1:59" x14ac:dyDescent="0.2">
      <c r="A66" s="9"/>
      <c r="B66" s="237"/>
      <c r="C66" s="9"/>
      <c r="D66" s="237"/>
      <c r="E66" s="9"/>
      <c r="F66" s="9"/>
      <c r="G66" s="9"/>
      <c r="H66" s="235"/>
      <c r="I66" s="9"/>
      <c r="K66" s="9"/>
      <c r="L66" s="237"/>
      <c r="M66" s="9"/>
      <c r="N66" s="237"/>
      <c r="O66" s="9"/>
      <c r="P66" s="9"/>
      <c r="Q66" s="9"/>
      <c r="R66" s="235"/>
      <c r="S66" s="9"/>
      <c r="U66" s="9"/>
      <c r="V66" s="237"/>
      <c r="W66" s="9"/>
      <c r="X66" s="237"/>
      <c r="Y66" s="9"/>
      <c r="Z66" s="9"/>
      <c r="AA66" s="9"/>
      <c r="AB66" s="235"/>
      <c r="AC66" s="9"/>
      <c r="AE66" s="9" t="s">
        <v>40</v>
      </c>
      <c r="AF66" s="237">
        <v>42156</v>
      </c>
      <c r="AG66" s="9" t="s">
        <v>161</v>
      </c>
      <c r="AH66" s="237">
        <v>27548</v>
      </c>
      <c r="AI66" s="9" t="s">
        <v>176</v>
      </c>
      <c r="AJ66" s="9">
        <v>0</v>
      </c>
      <c r="AK66" s="9">
        <v>0</v>
      </c>
      <c r="AL66" s="235">
        <v>1.206</v>
      </c>
      <c r="AM66" s="9">
        <v>0</v>
      </c>
      <c r="AO66" s="9"/>
      <c r="AP66" s="237"/>
      <c r="AQ66" s="9"/>
      <c r="AR66" s="237"/>
      <c r="AS66" s="9"/>
      <c r="AT66" s="9"/>
      <c r="AU66" s="9"/>
      <c r="AV66" s="235"/>
      <c r="AW66" s="9"/>
      <c r="AY66" s="9"/>
      <c r="AZ66" s="237"/>
      <c r="BA66" s="9"/>
      <c r="BB66" s="237"/>
      <c r="BC66" s="9"/>
      <c r="BD66" s="9"/>
      <c r="BE66" s="9"/>
      <c r="BF66" s="235"/>
      <c r="BG66" s="9"/>
    </row>
    <row r="67" spans="1:59" x14ac:dyDescent="0.2">
      <c r="A67" s="9"/>
      <c r="B67" s="237"/>
      <c r="C67" s="9"/>
      <c r="D67" s="237"/>
      <c r="E67" s="9"/>
      <c r="F67" s="9"/>
      <c r="G67" s="9"/>
      <c r="H67" s="235"/>
      <c r="I67" s="9"/>
      <c r="K67" s="9"/>
      <c r="L67" s="237"/>
      <c r="M67" s="9"/>
      <c r="N67" s="237"/>
      <c r="O67" s="9"/>
      <c r="P67" s="9"/>
      <c r="Q67" s="9"/>
      <c r="R67" s="235"/>
      <c r="S67" s="9"/>
      <c r="U67" s="9"/>
      <c r="V67" s="237"/>
      <c r="W67" s="9"/>
      <c r="X67" s="237"/>
      <c r="Y67" s="9"/>
      <c r="Z67" s="9"/>
      <c r="AA67" s="9"/>
      <c r="AB67" s="235"/>
      <c r="AC67" s="9"/>
      <c r="AE67" s="9"/>
      <c r="AF67" s="237"/>
      <c r="AG67" s="9"/>
      <c r="AH67" s="237"/>
      <c r="AI67" s="9"/>
      <c r="AJ67" s="9"/>
      <c r="AK67" s="9"/>
      <c r="AL67" s="235"/>
      <c r="AM67" s="9"/>
      <c r="AO67" s="9"/>
      <c r="AP67" s="237"/>
      <c r="AQ67" s="9"/>
      <c r="AR67" s="237"/>
      <c r="AS67" s="9"/>
      <c r="AT67" s="9"/>
      <c r="AU67" s="9"/>
      <c r="AV67" s="235"/>
      <c r="AW67" s="9"/>
      <c r="AY67" s="9"/>
      <c r="AZ67" s="237"/>
      <c r="BA67" s="9"/>
      <c r="BB67" s="237"/>
      <c r="BC67" s="9"/>
      <c r="BD67" s="9"/>
      <c r="BE67" s="9"/>
      <c r="BF67" s="235"/>
      <c r="BG67" s="9"/>
    </row>
    <row r="68" spans="1:59" x14ac:dyDescent="0.2">
      <c r="A68" s="9"/>
      <c r="B68" s="237"/>
      <c r="C68" s="9"/>
      <c r="D68" s="237"/>
      <c r="E68" s="9"/>
      <c r="F68" s="9"/>
      <c r="G68" s="9"/>
      <c r="H68" s="235"/>
      <c r="I68" s="9"/>
      <c r="K68" s="9"/>
      <c r="L68" s="237"/>
      <c r="M68" s="9"/>
      <c r="N68" s="237"/>
      <c r="O68" s="9"/>
      <c r="P68" s="9"/>
      <c r="Q68" s="9"/>
      <c r="R68" s="235"/>
      <c r="S68" s="9"/>
      <c r="U68" s="9"/>
      <c r="V68" s="237"/>
      <c r="W68" s="9"/>
      <c r="X68" s="237"/>
      <c r="Y68" s="9"/>
      <c r="Z68" s="9"/>
      <c r="AA68" s="9"/>
      <c r="AB68" s="235"/>
      <c r="AC68" s="9"/>
      <c r="AE68" s="9"/>
      <c r="AF68" s="237"/>
      <c r="AG68" s="9"/>
      <c r="AH68" s="237"/>
      <c r="AI68" s="9"/>
      <c r="AJ68" s="9"/>
      <c r="AK68" s="9"/>
      <c r="AL68" s="235"/>
      <c r="AM68" s="9"/>
      <c r="AO68" s="9"/>
      <c r="AP68" s="237"/>
      <c r="AQ68" s="9"/>
      <c r="AR68" s="237"/>
      <c r="AS68" s="9"/>
      <c r="AT68" s="9"/>
      <c r="AU68" s="9"/>
      <c r="AV68" s="235"/>
      <c r="AW68" s="9"/>
      <c r="AY68" s="9"/>
      <c r="AZ68" s="237"/>
      <c r="BA68" s="9"/>
      <c r="BB68" s="237"/>
      <c r="BC68" s="9"/>
      <c r="BD68" s="9"/>
      <c r="BE68" s="9"/>
      <c r="BF68" s="235"/>
      <c r="BG68" s="9"/>
    </row>
    <row r="69" spans="1:59" x14ac:dyDescent="0.2">
      <c r="A69" s="9"/>
      <c r="B69" s="237"/>
      <c r="C69" s="9"/>
      <c r="D69" s="237"/>
      <c r="E69" s="9"/>
      <c r="F69" s="9"/>
      <c r="G69" s="9"/>
      <c r="H69" s="235"/>
      <c r="I69" s="9"/>
      <c r="K69" s="9"/>
      <c r="L69" s="237"/>
      <c r="M69" s="9"/>
      <c r="N69" s="237"/>
      <c r="O69" s="9"/>
      <c r="P69" s="9"/>
      <c r="Q69" s="9"/>
      <c r="R69" s="235"/>
      <c r="S69" s="9"/>
      <c r="U69" s="9"/>
      <c r="V69" s="237"/>
      <c r="W69" s="9"/>
      <c r="X69" s="237"/>
      <c r="Y69" s="9"/>
      <c r="Z69" s="9"/>
      <c r="AA69" s="9"/>
      <c r="AB69" s="235"/>
      <c r="AC69" s="9"/>
      <c r="AE69" s="9"/>
      <c r="AF69" s="237"/>
      <c r="AG69" s="9"/>
      <c r="AH69" s="237"/>
      <c r="AI69" s="9"/>
      <c r="AJ69" s="9"/>
      <c r="AK69" s="9"/>
      <c r="AL69" s="235"/>
      <c r="AM69" s="9"/>
      <c r="AO69" s="9"/>
      <c r="AP69" s="237"/>
      <c r="AQ69" s="9"/>
      <c r="AR69" s="237"/>
      <c r="AS69" s="9"/>
      <c r="AT69" s="9"/>
      <c r="AU69" s="9"/>
      <c r="AV69" s="235"/>
      <c r="AW69" s="9"/>
      <c r="AY69" s="9"/>
      <c r="AZ69" s="237"/>
      <c r="BA69" s="9"/>
      <c r="BB69" s="237"/>
      <c r="BC69" s="9"/>
      <c r="BD69" s="9"/>
      <c r="BE69" s="9"/>
      <c r="BF69" s="235"/>
      <c r="BG69" s="9"/>
    </row>
    <row r="70" spans="1:59" x14ac:dyDescent="0.2">
      <c r="A70" s="9"/>
      <c r="B70" s="237"/>
      <c r="C70" s="9"/>
      <c r="D70" s="237"/>
      <c r="E70" s="9"/>
      <c r="F70" s="9"/>
      <c r="G70" s="9"/>
      <c r="H70" s="235"/>
      <c r="I70" s="9"/>
      <c r="K70" s="9"/>
      <c r="L70" s="237"/>
      <c r="M70" s="9"/>
      <c r="N70" s="237"/>
      <c r="O70" s="9"/>
      <c r="P70" s="9"/>
      <c r="Q70" s="9"/>
      <c r="R70" s="235"/>
      <c r="S70" s="9"/>
      <c r="U70" s="9"/>
      <c r="V70" s="237"/>
      <c r="W70" s="9"/>
      <c r="X70" s="237"/>
      <c r="Y70" s="9"/>
      <c r="Z70" s="9"/>
      <c r="AA70" s="9"/>
      <c r="AB70" s="235"/>
      <c r="AC70" s="9"/>
      <c r="AE70" s="9"/>
      <c r="AF70" s="237"/>
      <c r="AG70" s="9"/>
      <c r="AH70" s="237"/>
      <c r="AI70" s="9"/>
      <c r="AJ70" s="9"/>
      <c r="AK70" s="9"/>
      <c r="AL70" s="235"/>
      <c r="AM70" s="9"/>
      <c r="AO70" s="9"/>
      <c r="AP70" s="237"/>
      <c r="AQ70" s="9"/>
      <c r="AR70" s="237"/>
      <c r="AS70" s="9"/>
      <c r="AT70" s="9"/>
      <c r="AU70" s="9"/>
      <c r="AV70" s="235"/>
      <c r="AW70" s="9"/>
      <c r="AY70" s="9"/>
      <c r="AZ70" s="237"/>
      <c r="BA70" s="9"/>
      <c r="BB70" s="237"/>
      <c r="BC70" s="9"/>
      <c r="BD70" s="9"/>
      <c r="BE70" s="9"/>
      <c r="BF70" s="235"/>
      <c r="BG70" s="9"/>
    </row>
    <row r="71" spans="1:59" x14ac:dyDescent="0.2">
      <c r="A71" s="9"/>
      <c r="B71" s="237"/>
      <c r="C71" s="9"/>
      <c r="D71" s="237"/>
      <c r="E71" s="9"/>
      <c r="F71" s="9"/>
      <c r="G71" s="9"/>
      <c r="H71" s="235"/>
      <c r="I71" s="9"/>
      <c r="K71" s="9"/>
      <c r="L71" s="237"/>
      <c r="M71" s="9"/>
      <c r="N71" s="237"/>
      <c r="O71" s="9"/>
      <c r="P71" s="9"/>
      <c r="Q71" s="9"/>
      <c r="R71" s="235"/>
      <c r="S71" s="9"/>
      <c r="U71" s="9"/>
      <c r="V71" s="237"/>
      <c r="W71" s="9"/>
      <c r="X71" s="237"/>
      <c r="Y71" s="9"/>
      <c r="Z71" s="9"/>
      <c r="AA71" s="9"/>
      <c r="AB71" s="235"/>
      <c r="AC71" s="9"/>
      <c r="AE71" s="9"/>
      <c r="AF71" s="237"/>
      <c r="AG71" s="9"/>
      <c r="AH71" s="237"/>
      <c r="AI71" s="9"/>
      <c r="AJ71" s="9"/>
      <c r="AK71" s="9"/>
      <c r="AL71" s="235"/>
      <c r="AM71" s="9"/>
      <c r="AO71" s="9"/>
      <c r="AP71" s="237"/>
      <c r="AQ71" s="9"/>
      <c r="AR71" s="237"/>
      <c r="AS71" s="9"/>
      <c r="AT71" s="9"/>
      <c r="AU71" s="9"/>
      <c r="AV71" s="235"/>
      <c r="AW71" s="9"/>
      <c r="AY71" s="9"/>
      <c r="AZ71" s="237"/>
      <c r="BA71" s="9"/>
      <c r="BB71" s="237"/>
      <c r="BC71" s="9"/>
      <c r="BD71" s="9"/>
      <c r="BE71" s="9"/>
      <c r="BF71" s="235"/>
      <c r="BG71" s="9"/>
    </row>
    <row r="72" spans="1:59" x14ac:dyDescent="0.2">
      <c r="A72" s="9"/>
      <c r="B72" s="237"/>
      <c r="C72" s="9"/>
      <c r="D72" s="237"/>
      <c r="E72" s="9"/>
      <c r="F72" s="9"/>
      <c r="G72" s="9"/>
      <c r="H72" s="235"/>
      <c r="I72" s="9"/>
      <c r="K72" s="9"/>
      <c r="L72" s="237"/>
      <c r="M72" s="9"/>
      <c r="N72" s="237"/>
      <c r="O72" s="9"/>
      <c r="P72" s="9"/>
      <c r="Q72" s="9"/>
      <c r="R72" s="235"/>
      <c r="S72" s="9"/>
      <c r="U72" s="9"/>
      <c r="V72" s="237"/>
      <c r="W72" s="9"/>
      <c r="X72" s="237"/>
      <c r="Y72" s="9"/>
      <c r="Z72" s="9"/>
      <c r="AA72" s="9"/>
      <c r="AB72" s="235"/>
      <c r="AC72" s="9"/>
      <c r="AE72" s="9"/>
      <c r="AF72" s="237"/>
      <c r="AG72" s="9"/>
      <c r="AH72" s="237"/>
      <c r="AI72" s="9"/>
      <c r="AJ72" s="9"/>
      <c r="AK72" s="9"/>
      <c r="AL72" s="235"/>
      <c r="AM72" s="9"/>
      <c r="AO72" s="9"/>
      <c r="AP72" s="237"/>
      <c r="AQ72" s="9"/>
      <c r="AR72" s="237"/>
      <c r="AS72" s="9"/>
      <c r="AT72" s="9"/>
      <c r="AU72" s="9"/>
      <c r="AV72" s="235"/>
      <c r="AW72" s="9"/>
      <c r="AY72" s="9"/>
      <c r="AZ72" s="237"/>
      <c r="BA72" s="9"/>
      <c r="BB72" s="237"/>
      <c r="BC72" s="9"/>
      <c r="BD72" s="9"/>
      <c r="BE72" s="9"/>
      <c r="BF72" s="235"/>
      <c r="BG72" s="9"/>
    </row>
    <row r="73" spans="1:59" x14ac:dyDescent="0.2">
      <c r="A73" s="9"/>
      <c r="B73" s="237"/>
      <c r="C73" s="9"/>
      <c r="D73" s="237"/>
      <c r="E73" s="9"/>
      <c r="F73" s="9"/>
      <c r="G73" s="9"/>
      <c r="H73" s="235"/>
      <c r="I73" s="9"/>
      <c r="K73" s="9"/>
      <c r="L73" s="237"/>
      <c r="M73" s="9"/>
      <c r="N73" s="237"/>
      <c r="O73" s="9"/>
      <c r="P73" s="9"/>
      <c r="Q73" s="9"/>
      <c r="R73" s="235"/>
      <c r="S73" s="9"/>
      <c r="U73" s="9"/>
      <c r="V73" s="237"/>
      <c r="W73" s="9"/>
      <c r="X73" s="237"/>
      <c r="Y73" s="9"/>
      <c r="Z73" s="9"/>
      <c r="AA73" s="9"/>
      <c r="AB73" s="235"/>
      <c r="AC73" s="9"/>
      <c r="AE73" s="9"/>
      <c r="AF73" s="237"/>
      <c r="AG73" s="9"/>
      <c r="AH73" s="237"/>
      <c r="AI73" s="9"/>
      <c r="AJ73" s="9"/>
      <c r="AK73" s="9"/>
      <c r="AL73" s="235"/>
      <c r="AM73" s="9"/>
      <c r="AO73" s="9"/>
      <c r="AP73" s="237"/>
      <c r="AQ73" s="9"/>
      <c r="AR73" s="237"/>
      <c r="AS73" s="9"/>
      <c r="AT73" s="9"/>
      <c r="AU73" s="9"/>
      <c r="AV73" s="235"/>
      <c r="AW73" s="9"/>
      <c r="AY73" s="9"/>
      <c r="AZ73" s="237"/>
      <c r="BA73" s="9"/>
      <c r="BB73" s="237"/>
      <c r="BC73" s="9"/>
      <c r="BD73" s="9"/>
      <c r="BE73" s="9"/>
      <c r="BF73" s="235"/>
      <c r="BG73" s="9"/>
    </row>
    <row r="74" spans="1:59" x14ac:dyDescent="0.2">
      <c r="A74" s="11"/>
      <c r="B74" s="238"/>
      <c r="C74" s="11"/>
      <c r="D74" s="238"/>
      <c r="E74" s="11"/>
      <c r="F74" s="11"/>
      <c r="G74" s="11"/>
      <c r="H74" s="236"/>
      <c r="I74" s="11"/>
      <c r="K74" s="11"/>
      <c r="L74" s="238"/>
      <c r="M74" s="11"/>
      <c r="N74" s="238"/>
      <c r="O74" s="11"/>
      <c r="P74" s="11"/>
      <c r="Q74" s="11"/>
      <c r="R74" s="236"/>
      <c r="S74" s="11"/>
      <c r="U74" s="11"/>
      <c r="V74" s="238"/>
      <c r="W74" s="11"/>
      <c r="X74" s="238"/>
      <c r="Y74" s="11"/>
      <c r="Z74" s="11"/>
      <c r="AA74" s="11"/>
      <c r="AB74" s="236"/>
      <c r="AC74" s="11"/>
      <c r="AE74" s="11"/>
      <c r="AF74" s="238"/>
      <c r="AG74" s="11"/>
      <c r="AH74" s="238"/>
      <c r="AI74" s="11"/>
      <c r="AJ74" s="11"/>
      <c r="AK74" s="11"/>
      <c r="AL74" s="236"/>
      <c r="AM74" s="11"/>
      <c r="AO74" s="11"/>
      <c r="AP74" s="238"/>
      <c r="AQ74" s="11"/>
      <c r="AR74" s="238"/>
      <c r="AS74" s="11"/>
      <c r="AT74" s="11"/>
      <c r="AU74" s="11"/>
      <c r="AV74" s="236"/>
      <c r="AW74" s="11"/>
      <c r="AY74" s="11"/>
      <c r="AZ74" s="238"/>
      <c r="BA74" s="11"/>
      <c r="BB74" s="238"/>
      <c r="BC74" s="11"/>
      <c r="BD74" s="11"/>
      <c r="BE74" s="11"/>
      <c r="BF74" s="236"/>
      <c r="BG74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Z143"/>
  <sheetViews>
    <sheetView workbookViewId="0">
      <selection activeCell="F2" sqref="F2"/>
    </sheetView>
  </sheetViews>
  <sheetFormatPr defaultRowHeight="11.25" outlineLevelRow="1" outlineLevelCol="1" x14ac:dyDescent="0.2"/>
  <cols>
    <col min="1" max="1" width="2.7109375" style="84" customWidth="1"/>
    <col min="2" max="2" width="3" style="84" customWidth="1"/>
    <col min="3" max="3" width="9.7109375" style="92" customWidth="1"/>
    <col min="4" max="4" width="20.7109375" style="92" customWidth="1"/>
    <col min="5" max="5" width="24.42578125" style="92" hidden="1" customWidth="1" outlineLevel="1"/>
    <col min="6" max="6" width="9" style="92" bestFit="1" customWidth="1" collapsed="1"/>
    <col min="7" max="7" width="10" style="92" hidden="1" customWidth="1" outlineLevel="1"/>
    <col min="8" max="8" width="2.7109375" style="92" customWidth="1" collapsed="1"/>
    <col min="9" max="9" width="3" style="92" customWidth="1"/>
    <col min="10" max="10" width="9.7109375" style="92" customWidth="1"/>
    <col min="11" max="11" width="20.7109375" style="92" customWidth="1"/>
    <col min="12" max="12" width="24.42578125" style="92" hidden="1" customWidth="1" outlineLevel="1"/>
    <col min="13" max="13" width="9" style="92" bestFit="1" customWidth="1" collapsed="1"/>
    <col min="14" max="14" width="10" style="92" hidden="1" customWidth="1" outlineLevel="1"/>
    <col min="15" max="15" width="2.7109375" style="92" customWidth="1" collapsed="1"/>
    <col min="16" max="16" width="3" style="92" customWidth="1"/>
    <col min="17" max="17" width="9.7109375" style="92" customWidth="1"/>
    <col min="18" max="18" width="20.7109375" style="92" customWidth="1"/>
    <col min="19" max="19" width="24.42578125" style="92" hidden="1" customWidth="1" outlineLevel="1"/>
    <col min="20" max="21" width="9" style="92" hidden="1" customWidth="1" outlineLevel="1"/>
    <col min="22" max="22" width="9" style="92" bestFit="1" customWidth="1" collapsed="1"/>
    <col min="23" max="23" width="11.28515625" style="92" hidden="1" customWidth="1" outlineLevel="1"/>
    <col min="24" max="24" width="2.7109375" style="92" customWidth="1" collapsed="1"/>
    <col min="25" max="25" width="3" style="92" customWidth="1"/>
    <col min="26" max="26" width="9.7109375" style="92" customWidth="1"/>
    <col min="27" max="27" width="20.7109375" style="92" customWidth="1"/>
    <col min="28" max="28" width="26.5703125" style="92" hidden="1" customWidth="1" outlineLevel="1"/>
    <col min="29" max="30" width="10.7109375" style="92" hidden="1" customWidth="1" outlineLevel="1"/>
    <col min="31" max="31" width="9" style="92" bestFit="1" customWidth="1" collapsed="1"/>
    <col min="32" max="32" width="10.7109375" style="92" hidden="1" customWidth="1" outlineLevel="1"/>
    <col min="33" max="33" width="2.7109375" style="92" customWidth="1" collapsed="1"/>
    <col min="34" max="34" width="3" style="92" customWidth="1"/>
    <col min="35" max="35" width="9.7109375" style="92" customWidth="1"/>
    <col min="36" max="36" width="20.7109375" style="92" customWidth="1"/>
    <col min="37" max="37" width="28.5703125" style="92" hidden="1" customWidth="1" outlineLevel="1"/>
    <col min="38" max="38" width="9" style="92" bestFit="1" customWidth="1" collapsed="1"/>
    <col min="39" max="39" width="10.7109375" style="92" hidden="1" customWidth="1" outlineLevel="1"/>
    <col min="40" max="40" width="2.7109375" style="84" customWidth="1" collapsed="1"/>
    <col min="41" max="41" width="3" style="92" customWidth="1"/>
    <col min="42" max="42" width="9.7109375" style="92" customWidth="1"/>
    <col min="43" max="43" width="20.7109375" style="92" customWidth="1"/>
    <col min="44" max="44" width="26.5703125" style="92" hidden="1" customWidth="1" outlineLevel="1"/>
    <col min="45" max="46" width="10.7109375" style="92" hidden="1" customWidth="1" outlineLevel="1"/>
    <col min="47" max="47" width="9" style="92" bestFit="1" customWidth="1" collapsed="1"/>
    <col min="48" max="48" width="10.7109375" style="92" hidden="1" customWidth="1" outlineLevel="1"/>
    <col min="49" max="49" width="2.5703125" style="92" customWidth="1" collapsed="1"/>
    <col min="50" max="50" width="6" style="84" bestFit="1" customWidth="1"/>
    <col min="51" max="51" width="17.28515625" style="84" bestFit="1" customWidth="1"/>
    <col min="52" max="52" width="13.140625" style="84" bestFit="1" customWidth="1"/>
    <col min="53" max="53" width="8" style="84" bestFit="1" customWidth="1"/>
    <col min="54" max="16384" width="9.140625" style="84"/>
  </cols>
  <sheetData>
    <row r="1" spans="2:51" x14ac:dyDescent="0.2">
      <c r="V1" s="84"/>
      <c r="W1" s="84"/>
      <c r="X1" s="84"/>
      <c r="Y1" s="84"/>
      <c r="Z1" s="84"/>
      <c r="AA1" s="84"/>
      <c r="AB1" s="84"/>
      <c r="AO1" s="84"/>
      <c r="AP1" s="84"/>
      <c r="AQ1" s="84"/>
      <c r="AR1" s="84"/>
      <c r="AW1" s="169"/>
    </row>
    <row r="2" spans="2:51" s="219" customFormat="1" ht="13.5" x14ac:dyDescent="0.25">
      <c r="B2" s="215" t="s">
        <v>60</v>
      </c>
      <c r="C2" s="216"/>
      <c r="D2" s="217"/>
      <c r="E2" s="218"/>
      <c r="F2" s="178">
        <f>_xll.ohTrigger(F4:F102)</f>
        <v>9</v>
      </c>
      <c r="G2" s="218"/>
      <c r="H2" s="218"/>
      <c r="I2" s="215" t="s">
        <v>2</v>
      </c>
      <c r="J2" s="216"/>
      <c r="K2" s="217"/>
      <c r="L2" s="218"/>
      <c r="M2" s="178">
        <f>_xll.ohTrigger(M4:M102)</f>
        <v>7</v>
      </c>
      <c r="N2" s="218"/>
      <c r="O2" s="218"/>
      <c r="P2" s="215" t="s">
        <v>0</v>
      </c>
      <c r="Q2" s="216"/>
      <c r="R2" s="217"/>
      <c r="S2" s="218"/>
      <c r="T2" s="218"/>
      <c r="U2" s="218"/>
      <c r="V2" s="178">
        <f>_xll.ohTrigger(V4:V102)</f>
        <v>7</v>
      </c>
      <c r="W2" s="218"/>
      <c r="Y2" s="215" t="s">
        <v>3</v>
      </c>
      <c r="Z2" s="216"/>
      <c r="AA2" s="217"/>
      <c r="AB2" s="218"/>
      <c r="AD2" s="92"/>
      <c r="AE2" s="178">
        <f>_xll.ohTrigger(AE4:AE102)</f>
        <v>8</v>
      </c>
      <c r="AF2" s="218"/>
      <c r="AG2" s="218"/>
      <c r="AH2" s="215" t="s">
        <v>160</v>
      </c>
      <c r="AI2" s="216"/>
      <c r="AJ2" s="217"/>
      <c r="AK2" s="218"/>
      <c r="AL2" s="178">
        <f>_xll.ohTrigger(AL4:AL102)</f>
        <v>9</v>
      </c>
      <c r="AM2" s="218"/>
      <c r="AO2" s="215" t="s">
        <v>51</v>
      </c>
      <c r="AP2" s="216"/>
      <c r="AQ2" s="217"/>
      <c r="AR2" s="218"/>
      <c r="AT2" s="92"/>
      <c r="AU2" s="178">
        <f>_xll.ohTrigger(AU4:AU102)</f>
        <v>14</v>
      </c>
      <c r="AV2" s="218"/>
      <c r="AW2" s="169"/>
      <c r="AX2" s="179" t="s">
        <v>127</v>
      </c>
      <c r="AY2" s="180" t="s">
        <v>168</v>
      </c>
    </row>
    <row r="3" spans="2:51" s="219" customFormat="1" ht="13.5" x14ac:dyDescent="0.25">
      <c r="B3" s="220"/>
      <c r="C3" s="220" t="s">
        <v>50</v>
      </c>
      <c r="D3" s="221" t="s">
        <v>216</v>
      </c>
      <c r="E3" s="221" t="s">
        <v>214</v>
      </c>
      <c r="F3" s="221" t="s">
        <v>34</v>
      </c>
      <c r="G3" s="222" t="s">
        <v>215</v>
      </c>
      <c r="H3" s="218"/>
      <c r="I3" s="220"/>
      <c r="J3" s="220" t="s">
        <v>50</v>
      </c>
      <c r="K3" s="221" t="s">
        <v>216</v>
      </c>
      <c r="L3" s="221" t="s">
        <v>214</v>
      </c>
      <c r="M3" s="221" t="s">
        <v>34</v>
      </c>
      <c r="N3" s="220" t="s">
        <v>215</v>
      </c>
      <c r="O3" s="218"/>
      <c r="P3" s="220"/>
      <c r="Q3" s="220" t="s">
        <v>50</v>
      </c>
      <c r="R3" s="221" t="s">
        <v>216</v>
      </c>
      <c r="S3" s="221" t="s">
        <v>214</v>
      </c>
      <c r="T3" s="221" t="s">
        <v>227</v>
      </c>
      <c r="U3" s="221" t="s">
        <v>226</v>
      </c>
      <c r="V3" s="221" t="s">
        <v>34</v>
      </c>
      <c r="W3" s="220" t="s">
        <v>215</v>
      </c>
      <c r="Y3" s="220"/>
      <c r="Z3" s="220" t="s">
        <v>50</v>
      </c>
      <c r="AA3" s="221" t="s">
        <v>216</v>
      </c>
      <c r="AB3" s="221" t="s">
        <v>214</v>
      </c>
      <c r="AC3" s="221" t="s">
        <v>227</v>
      </c>
      <c r="AD3" s="221" t="s">
        <v>226</v>
      </c>
      <c r="AE3" s="221" t="s">
        <v>228</v>
      </c>
      <c r="AF3" s="220" t="s">
        <v>215</v>
      </c>
      <c r="AG3" s="223"/>
      <c r="AH3" s="220"/>
      <c r="AI3" s="220" t="s">
        <v>50</v>
      </c>
      <c r="AJ3" s="221" t="s">
        <v>216</v>
      </c>
      <c r="AK3" s="221" t="s">
        <v>214</v>
      </c>
      <c r="AL3" s="221" t="s">
        <v>34</v>
      </c>
      <c r="AM3" s="220" t="s">
        <v>215</v>
      </c>
      <c r="AO3" s="220"/>
      <c r="AP3" s="220" t="s">
        <v>50</v>
      </c>
      <c r="AQ3" s="221" t="s">
        <v>216</v>
      </c>
      <c r="AR3" s="221" t="s">
        <v>214</v>
      </c>
      <c r="AS3" s="221" t="s">
        <v>227</v>
      </c>
      <c r="AT3" s="221" t="s">
        <v>226</v>
      </c>
      <c r="AU3" s="221" t="s">
        <v>228</v>
      </c>
      <c r="AV3" s="220" t="s">
        <v>215</v>
      </c>
      <c r="AW3" s="169"/>
      <c r="AX3" s="181" t="s">
        <v>199</v>
      </c>
      <c r="AY3" s="182">
        <f>Settlementdate</f>
        <v>42157</v>
      </c>
    </row>
    <row r="4" spans="2:51" x14ac:dyDescent="0.2">
      <c r="B4" s="202" t="str">
        <f>IF(F4="","","Dp")</f>
        <v/>
      </c>
      <c r="C4" s="202" t="s">
        <v>60</v>
      </c>
      <c r="D4" s="203" t="str">
        <f>Currency&amp;"X"&amp;C4&amp;"D="</f>
        <v>EURXOND=</v>
      </c>
      <c r="E4" s="203" t="str">
        <f>_xll.qlSimpleQuote(D4&amp;$B$2,,,,Trigger)</f>
        <v>EURXOND=ON#0007</v>
      </c>
      <c r="F4" s="204" t="str">
        <f>IFERROR(_xll.RtGet("DTSIMI1",D4,"ASK")/100,"")</f>
        <v/>
      </c>
      <c r="G4" s="60">
        <f>_xll.qlSimpleQuoteSetValue(E4,F4,Trigger)</f>
        <v>0</v>
      </c>
      <c r="I4" s="202" t="s">
        <v>241</v>
      </c>
      <c r="J4" s="203" t="s">
        <v>60</v>
      </c>
      <c r="K4" s="203" t="str">
        <f>Currency&amp;"YC"&amp;$I$2&amp;"_"&amp;J4&amp;"D"</f>
        <v>EURYC1M_OND</v>
      </c>
      <c r="L4" s="203" t="str">
        <f>_xll.qlSimpleQuote(K4&amp;$I$2,,,,Trigger)</f>
        <v>EURYC1M_OND1M#0007</v>
      </c>
      <c r="M4" s="204" t="str">
        <f>IFERROR(_xll.RtGet("DTSIMI1",K4,"ASK")/100,"")</f>
        <v/>
      </c>
      <c r="N4" s="183">
        <f>_xll.qlSimpleQuoteSetValue(L4,M4,Trigger)</f>
        <v>0</v>
      </c>
      <c r="P4" s="202" t="s">
        <v>241</v>
      </c>
      <c r="Q4" s="203" t="s">
        <v>60</v>
      </c>
      <c r="R4" s="203" t="str">
        <f>Currency&amp;"X"&amp;Q4&amp;"D="</f>
        <v>EURXOND=</v>
      </c>
      <c r="S4" s="203" t="str">
        <f>_xll.qlSimpleQuote(R4&amp;$P$2,,,,Trigger)</f>
        <v>EURXOND=3M#0007</v>
      </c>
      <c r="T4" s="275" t="str">
        <f>IFERROR(_xll.RtGet("DTSIMI1",R4,$T$3)/100,"")</f>
        <v/>
      </c>
      <c r="U4" s="275" t="str">
        <f>IFERROR(_xll.RtGet("DTSIMI1",R4,$U$3)/100,"")</f>
        <v/>
      </c>
      <c r="V4" s="204" t="str">
        <f>IFERROR(AVERAGE(T4:U4),"")</f>
        <v/>
      </c>
      <c r="W4" s="183">
        <f>_xll.qlSimpleQuoteSetValue(S4,V4,Trigger)</f>
        <v>0</v>
      </c>
      <c r="X4" s="84"/>
      <c r="Y4" s="202" t="s">
        <v>241</v>
      </c>
      <c r="Z4" s="203" t="s">
        <v>60</v>
      </c>
      <c r="AA4" s="203" t="str">
        <f>Currency&amp;"X"&amp;Z4&amp;"D="</f>
        <v>EURXOND=</v>
      </c>
      <c r="AB4" s="203" t="str">
        <f>_xll.qlSimpleQuote(AA4&amp;$Y$2,,,,Trigger)</f>
        <v>EURXOND=6M#0007</v>
      </c>
      <c r="AC4" s="204" t="str">
        <f>IFERROR(_xll.RtGet("DTSIMI1",AA4,$AC$3)/100,"")</f>
        <v/>
      </c>
      <c r="AD4" s="204" t="str">
        <f>IFERROR(_xll.RtGet("DTSIMI1",AA4,$AD$3)/100,"")</f>
        <v/>
      </c>
      <c r="AE4" s="204" t="str">
        <f>IFERROR(AVERAGE(AC4,AD4),"")</f>
        <v/>
      </c>
      <c r="AF4" s="204">
        <f>_xll.qlSimpleQuoteSetValue(AB4,AE4,Trigger)</f>
        <v>0</v>
      </c>
      <c r="AG4" s="93"/>
      <c r="AH4" s="202" t="s">
        <v>241</v>
      </c>
      <c r="AI4" s="203" t="s">
        <v>60</v>
      </c>
      <c r="AJ4" s="203" t="str">
        <f>Currency&amp;"X"&amp;AI4&amp;"D="</f>
        <v>EURXOND=</v>
      </c>
      <c r="AK4" s="204" t="str">
        <f>_xll.qlSimpleQuote(AJ4&amp;$AH$2,,,,Trigger)</f>
        <v>EURXOND=12M#0007</v>
      </c>
      <c r="AL4" s="204" t="str">
        <f>IFERROR(_xll.RtGet("DTSIMI1",AJ4,"ASK")/100,"")</f>
        <v/>
      </c>
      <c r="AM4" s="183">
        <f>_xll.qlSimpleQuoteSetValue(AK4,AL4,Trigger)</f>
        <v>0</v>
      </c>
      <c r="AO4" s="202" t="s">
        <v>241</v>
      </c>
      <c r="AP4" s="203" t="s">
        <v>60</v>
      </c>
      <c r="AQ4" s="203" t="str">
        <f>Currency&amp;"X"&amp;IF(LEFT(AP4,1)="#","STUB",AP4)&amp;"D="</f>
        <v>EURXOND=</v>
      </c>
      <c r="AR4" s="203" t="str">
        <f>_xll.qlSimpleQuote(AQ4&amp;$AO$2,,,,Trigger)</f>
        <v>EURXOND=STD#0004</v>
      </c>
      <c r="AS4" s="204" t="str">
        <f>IFERROR(_xll.RtGet("DTSIMI1",AQ4,$AC$3)/100,"")</f>
        <v/>
      </c>
      <c r="AT4" s="204" t="str">
        <f>IFERROR(_xll.RtGet("DTSIMI1",AQ4,$AD$3)/100,"")</f>
        <v/>
      </c>
      <c r="AU4" s="204" t="str">
        <f>IFERROR(AVERAGE(AS4,AT4),"")</f>
        <v/>
      </c>
      <c r="AV4" s="204">
        <f>_xll.qlSimpleQuoteSetValue(AR4,AU4,Trigger)</f>
        <v>0</v>
      </c>
      <c r="AW4" s="169"/>
      <c r="AX4" s="98" t="s">
        <v>200</v>
      </c>
      <c r="AY4" s="99">
        <f>DATE(RIGHT(LEFT(J22,5),4),LEFT(RIGHT(J22,4),2),RIGHT(J22,2))</f>
        <v>42354</v>
      </c>
    </row>
    <row r="5" spans="2:51" x14ac:dyDescent="0.2">
      <c r="B5" s="205" t="str">
        <f t="shared" ref="B5:B22" si="0">IF(F5="","","Dp")</f>
        <v/>
      </c>
      <c r="C5" s="205" t="s">
        <v>178</v>
      </c>
      <c r="D5" s="206" t="str">
        <f>Currency&amp;"X"&amp;J5&amp;"D="</f>
        <v>EURXTND=</v>
      </c>
      <c r="E5" s="206" t="str">
        <f>_xll.qlSimpleQuote(D5&amp;$B$2,,,,Trigger)</f>
        <v>EURXTND=ON#0007</v>
      </c>
      <c r="F5" s="207" t="str">
        <f>IFERROR(_xll.RtGet("DTSIMI1",D5,"ASK")/100,"")</f>
        <v/>
      </c>
      <c r="G5" s="61">
        <f>_xll.qlSimpleQuoteSetValue(E5,F5,Trigger)</f>
        <v>0</v>
      </c>
      <c r="I5" s="205" t="s">
        <v>241</v>
      </c>
      <c r="J5" s="206" t="s">
        <v>178</v>
      </c>
      <c r="K5" s="206" t="str">
        <f>Currency&amp;"YC"&amp;$I$2&amp;"_"&amp;J5&amp;"D"</f>
        <v>EURYC1M_TND</v>
      </c>
      <c r="L5" s="207" t="str">
        <f>_xll.qlSimpleQuote(K5&amp;$I$2,,,,Trigger)</f>
        <v>EURYC1M_TND1M#0007</v>
      </c>
      <c r="M5" s="207" t="str">
        <f>IFERROR(_xll.RtGet("DTSIMI1",K5,"ASK")/100,"")</f>
        <v/>
      </c>
      <c r="N5" s="184">
        <f>_xll.qlSimpleQuoteSetValue(L5,M5,Trigger)</f>
        <v>0</v>
      </c>
      <c r="O5" s="169"/>
      <c r="P5" s="205" t="s">
        <v>241</v>
      </c>
      <c r="Q5" s="206" t="s">
        <v>178</v>
      </c>
      <c r="R5" s="206" t="str">
        <f>Currency&amp;"X"&amp;Q5&amp;"D="</f>
        <v>EURXTND=</v>
      </c>
      <c r="S5" s="207" t="str">
        <f>_xll.qlSimpleQuote(R5&amp;$P$2,,,,Trigger)</f>
        <v>EURXTND=3M#0007</v>
      </c>
      <c r="T5" s="207" t="str">
        <f>IFERROR(_xll.RtGet("DTSIMI1",R5,$T$3)/100,"")</f>
        <v/>
      </c>
      <c r="U5" s="207" t="str">
        <f>IFERROR(_xll.RtGet("DTSIMI1",R5,$U$3)/100,"")</f>
        <v/>
      </c>
      <c r="V5" s="207" t="str">
        <f t="shared" ref="V5:V68" si="1">IFERROR(AVERAGE(T5:U5),"")</f>
        <v/>
      </c>
      <c r="W5" s="184">
        <f>_xll.qlSimpleQuoteSetValue(S5,V5,Trigger)</f>
        <v>0</v>
      </c>
      <c r="X5" s="84"/>
      <c r="Y5" s="205" t="s">
        <v>241</v>
      </c>
      <c r="Z5" s="206" t="s">
        <v>178</v>
      </c>
      <c r="AA5" s="206" t="str">
        <f>Currency&amp;"X"&amp;Z5&amp;"D="</f>
        <v>EURXTND=</v>
      </c>
      <c r="AB5" s="207" t="str">
        <f>_xll.qlSimpleQuote(AA5&amp;$Y$2,,,,Trigger)</f>
        <v>EURXTND=6M#0007</v>
      </c>
      <c r="AC5" s="207" t="str">
        <f>IFERROR(_xll.RtGet("DTSIMI1",AA5,$AC$3)/100,"")</f>
        <v/>
      </c>
      <c r="AD5" s="207" t="str">
        <f>IFERROR(_xll.RtGet("DTSIMI1",AA5,$AD$3)/100,"")</f>
        <v/>
      </c>
      <c r="AE5" s="207" t="str">
        <f t="shared" ref="AE5:AE68" si="2">IFERROR(AVERAGE(AC5,AD5),"")</f>
        <v/>
      </c>
      <c r="AF5" s="207">
        <f>_xll.qlSimpleQuoteSetValue(AB5,AE5,Trigger)</f>
        <v>0</v>
      </c>
      <c r="AG5" s="93"/>
      <c r="AH5" s="205" t="s">
        <v>241</v>
      </c>
      <c r="AI5" s="206" t="s">
        <v>178</v>
      </c>
      <c r="AJ5" s="206" t="str">
        <f>Currency&amp;"X"&amp;AI5&amp;"D="</f>
        <v>EURXTND=</v>
      </c>
      <c r="AK5" s="207" t="str">
        <f>_xll.qlSimpleQuote(AJ5&amp;$AH$2,,,,Trigger)</f>
        <v>EURXTND=12M#0007</v>
      </c>
      <c r="AL5" s="207" t="str">
        <f>IFERROR(_xll.RtGet("DTSIMI1",AJ5,"ASK")/100,"")</f>
        <v/>
      </c>
      <c r="AM5" s="184">
        <f>_xll.qlSimpleQuoteSetValue(AK5,AL5,Trigger)</f>
        <v>0</v>
      </c>
      <c r="AO5" s="205" t="s">
        <v>241</v>
      </c>
      <c r="AP5" s="206" t="s">
        <v>178</v>
      </c>
      <c r="AQ5" s="206" t="str">
        <f>Currency&amp;"X"&amp;IF(LEFT(AP5,1)="#","STUB",AP5)&amp;"D="</f>
        <v>EURXTND=</v>
      </c>
      <c r="AR5" s="207" t="str">
        <f>_xll.qlSimpleQuote(AQ5&amp;$AO$2,,,,Trigger)</f>
        <v>EURXTND=STD#0005</v>
      </c>
      <c r="AS5" s="207" t="str">
        <f>IFERROR(_xll.RtGet("DTSIMI1",AQ5,$AC$3)/100,"")</f>
        <v/>
      </c>
      <c r="AT5" s="207" t="str">
        <f>IFERROR(_xll.RtGet("DTSIMI1",AQ5,$AD$3)/100,"")</f>
        <v/>
      </c>
      <c r="AU5" s="207" t="str">
        <f t="shared" ref="AU5:AU68" si="3">IFERROR(AVERAGE(AS5,AT5),"")</f>
        <v/>
      </c>
      <c r="AV5" s="207">
        <f>_xll.qlSimpleQuoteSetValue(AR5,AU5,Trigger)</f>
        <v>0</v>
      </c>
      <c r="AW5" s="169"/>
      <c r="AX5" s="98" t="s">
        <v>201</v>
      </c>
      <c r="AY5" s="100">
        <f>_xll.qlDayCounterYearFraction("actual/360",AY3,AY4,,,Trigger)</f>
        <v>0.54722222222222228</v>
      </c>
    </row>
    <row r="6" spans="2:51" x14ac:dyDescent="0.2">
      <c r="B6" s="189" t="str">
        <f t="shared" si="0"/>
        <v/>
      </c>
      <c r="C6" s="189" t="s">
        <v>179</v>
      </c>
      <c r="D6" s="189" t="str">
        <f>Currency&amp;"X"&amp;C6&amp;"D="</f>
        <v>EURXSND=</v>
      </c>
      <c r="E6" s="189" t="str">
        <f>_xll.qlSimpleQuote(D6&amp;$B$2,,,,Trigger)</f>
        <v>EURXSND=ON#0007</v>
      </c>
      <c r="F6" s="208" t="str">
        <f>IFERROR(_xll.RtGet("DTSIMI1",D6,"ASK")/100,"")</f>
        <v/>
      </c>
      <c r="G6" s="111">
        <f>_xll.qlSimpleQuoteSetValue(E6,F6,Trigger)</f>
        <v>0</v>
      </c>
      <c r="I6" s="189" t="s">
        <v>241</v>
      </c>
      <c r="J6" s="189" t="s">
        <v>179</v>
      </c>
      <c r="K6" s="189" t="str">
        <f>Currency&amp;"YC"&amp;$I$2&amp;"_"&amp;J6&amp;"D"</f>
        <v>EURYC1M_SND</v>
      </c>
      <c r="L6" s="208" t="str">
        <f>_xll.qlSimpleQuote(K6&amp;$I$2,,,,Trigger)</f>
        <v>EURYC1M_SND1M#0007</v>
      </c>
      <c r="M6" s="208" t="str">
        <f>IFERROR(_xll.RtGet("DTSIMI1",K6,"ASK")/100,"")</f>
        <v/>
      </c>
      <c r="N6" s="185">
        <f>_xll.qlSimpleQuoteSetValue(L6,M6,Trigger)</f>
        <v>0</v>
      </c>
      <c r="O6" s="169"/>
      <c r="P6" s="189" t="s">
        <v>241</v>
      </c>
      <c r="Q6" s="189" t="s">
        <v>179</v>
      </c>
      <c r="R6" s="189" t="str">
        <f t="shared" ref="R6:R22" si="4">Currency&amp;"_CURVE_DEP"&amp;$P$2&amp;"_"&amp;Q6</f>
        <v>EUR_CURVE_DEP3M_SN</v>
      </c>
      <c r="S6" s="208" t="str">
        <f>_xll.qlSimpleQuote(R6,,,,Trigger)</f>
        <v>EUR_CURVE_DEP3M_SN#0007</v>
      </c>
      <c r="T6" s="208" t="str">
        <f>IFERROR(_xll.RtGet("DTSIMI1",R6,$T$3)/100,"")</f>
        <v/>
      </c>
      <c r="U6" s="208" t="str">
        <f>IFERROR(_xll.RtGet("DTSIMI1",R6,$U$3)/100,"")</f>
        <v/>
      </c>
      <c r="V6" s="208" t="str">
        <f t="shared" si="1"/>
        <v/>
      </c>
      <c r="W6" s="185">
        <f>_xll.qlSimpleQuoteSetValue(S6,V6,Trigger)</f>
        <v>0</v>
      </c>
      <c r="X6" s="84"/>
      <c r="Y6" s="189" t="s">
        <v>241</v>
      </c>
      <c r="Z6" s="189" t="s">
        <v>179</v>
      </c>
      <c r="AA6" s="189" t="str">
        <f t="shared" ref="AA6:AA22" si="5">Currency&amp;"_CURVE_DEP"&amp;$Y$2&amp;"_"&amp;Z6</f>
        <v>EUR_CURVE_DEP6M_SN</v>
      </c>
      <c r="AB6" s="208" t="str">
        <f>_xll.qlSimpleQuote(AA6,,,,Trigger)</f>
        <v>EUR_CURVE_DEP6M_SN#0007</v>
      </c>
      <c r="AC6" s="208" t="str">
        <f>IFERROR(_xll.RtGet("DTSIMI1",AA6,$AC$3)/100,"")</f>
        <v/>
      </c>
      <c r="AD6" s="271" t="str">
        <f>IFERROR(_xll.RtGet("DTSIMI1",AA6,$AD$3)/100,"")</f>
        <v/>
      </c>
      <c r="AE6" s="271" t="str">
        <f t="shared" si="2"/>
        <v/>
      </c>
      <c r="AF6" s="271">
        <f>_xll.qlSimpleQuoteSetValue(AB6,AE6,Trigger)</f>
        <v>0</v>
      </c>
      <c r="AG6" s="93"/>
      <c r="AH6" s="189" t="s">
        <v>241</v>
      </c>
      <c r="AI6" s="189" t="s">
        <v>179</v>
      </c>
      <c r="AJ6" s="189" t="str">
        <f t="shared" ref="AJ6:AJ22" si="6">Currency&amp;"_CURVE_DEP12M"&amp;"_"&amp;AI6</f>
        <v>EUR_CURVE_DEP12M_SN</v>
      </c>
      <c r="AK6" s="208" t="str">
        <f>_xll.qlSimpleQuote(AJ6,,,,Trigger)</f>
        <v>EUR_CURVE_DEP12M_SN#0007</v>
      </c>
      <c r="AL6" s="208" t="str">
        <f>IFERROR(_xll.RtGet("DTSIMI1",AJ6,"ASK")/100,"")</f>
        <v/>
      </c>
      <c r="AM6" s="185">
        <f>_xll.qlSimpleQuoteSetValue(AK6,AL6,Trigger)</f>
        <v>0</v>
      </c>
      <c r="AO6" s="189" t="s">
        <v>241</v>
      </c>
      <c r="AP6" s="189" t="s">
        <v>179</v>
      </c>
      <c r="AQ6" s="189" t="str">
        <f>Currency&amp;"X"&amp;IF(LEFT(AP6,1)="#","STUB",AP6)&amp;"D="</f>
        <v>EURXSND=</v>
      </c>
      <c r="AR6" s="208" t="str">
        <f>_xll.qlSimpleQuote(AQ6,,,,Trigger)</f>
        <v>EURXSND=#0004</v>
      </c>
      <c r="AS6" s="208" t="str">
        <f>IFERROR(_xll.RtGet("DTSIMI1",AQ6,$AC$3)/100,"")</f>
        <v/>
      </c>
      <c r="AT6" s="271" t="str">
        <f>IFERROR(_xll.RtGet("DTSIMI1",AQ6,$AD$3)/100,"")</f>
        <v/>
      </c>
      <c r="AU6" s="271" t="str">
        <f t="shared" si="3"/>
        <v/>
      </c>
      <c r="AV6" s="271">
        <f>_xll.qlSimpleQuoteSetValue(AR6,AU6,Trigger)</f>
        <v>0</v>
      </c>
      <c r="AW6" s="169"/>
      <c r="AX6" s="98" t="s">
        <v>202</v>
      </c>
      <c r="AY6" s="101">
        <f>((_xll.qlYieldTSDiscount("EUR6M",AY3,,_xll.ohTrigger(F2,M2,V2,AE2,AL2))/_xll.qlYieldTSDiscount("EUR6M",AY4,,_xll.ohTrigger(F2,M2,V2,AE2,AL2)))-1)/AY5</f>
        <v>6.2176896534614815E-4</v>
      </c>
    </row>
    <row r="7" spans="2:51" x14ac:dyDescent="0.2">
      <c r="B7" s="189" t="str">
        <f t="shared" si="0"/>
        <v/>
      </c>
      <c r="C7" s="189" t="s">
        <v>83</v>
      </c>
      <c r="D7" s="190" t="str">
        <f t="shared" ref="D7:D21" si="7">Currency&amp;"OISDDS"&amp;C7</f>
        <v>EUROISDDS1W</v>
      </c>
      <c r="E7" s="190" t="str">
        <f>_xll.qlSimpleQuote(D7,,,,Trigger)</f>
        <v>EUROISDDS1W#0007</v>
      </c>
      <c r="F7" s="170" t="str">
        <f>IFERROR(_xll.RtGet("DTSIMI1",D7,"ASK")/100,"")</f>
        <v/>
      </c>
      <c r="G7" s="62">
        <f>_xll.qlSimpleQuoteSetValue(E7,F7,Trigger)</f>
        <v>0</v>
      </c>
      <c r="I7" s="189" t="s">
        <v>241</v>
      </c>
      <c r="J7" s="190" t="s">
        <v>83</v>
      </c>
      <c r="K7" s="209" t="str">
        <f>Currency&amp;"YC"&amp;$I$2&amp;"_"&amp;"SW"&amp;"D"</f>
        <v>EURYC1M_SWD</v>
      </c>
      <c r="L7" s="170" t="str">
        <f>_xll.qlSimpleQuote(K7,,,,Trigger)</f>
        <v>EURYC1M_SWD#0007</v>
      </c>
      <c r="M7" s="170" t="str">
        <f>IFERROR(_xll.RtGet("DTSIMI1",K7,"ASK")/100,"")</f>
        <v/>
      </c>
      <c r="N7" s="185">
        <f>_xll.qlSimpleQuoteSetValue(L7,M7,Trigger)</f>
        <v>0</v>
      </c>
      <c r="O7" s="169"/>
      <c r="P7" s="189" t="s">
        <v>241</v>
      </c>
      <c r="Q7" s="190" t="s">
        <v>83</v>
      </c>
      <c r="R7" s="190" t="str">
        <f t="shared" si="4"/>
        <v>EUR_CURVE_DEP3M_1W</v>
      </c>
      <c r="S7" s="170" t="str">
        <f>_xll.qlSimpleQuote(R7,,,,Trigger)</f>
        <v>EUR_CURVE_DEP3M_1W#0007</v>
      </c>
      <c r="T7" s="170" t="str">
        <f>IFERROR(_xll.RtGet("DTSIMI1",R7,$T$3)/100,"")</f>
        <v/>
      </c>
      <c r="U7" s="170" t="str">
        <f>IFERROR(_xll.RtGet("DTSIMI1",R7,$U$3)/100,"")</f>
        <v/>
      </c>
      <c r="V7" s="170" t="str">
        <f t="shared" si="1"/>
        <v/>
      </c>
      <c r="W7" s="185">
        <f>_xll.qlSimpleQuoteSetValue(S7,V7,Trigger)</f>
        <v>0</v>
      </c>
      <c r="X7" s="84"/>
      <c r="Y7" s="189" t="s">
        <v>241</v>
      </c>
      <c r="Z7" s="190" t="s">
        <v>83</v>
      </c>
      <c r="AA7" s="190" t="str">
        <f t="shared" si="5"/>
        <v>EUR_CURVE_DEP6M_1W</v>
      </c>
      <c r="AB7" s="170" t="str">
        <f>_xll.qlSimpleQuote(AA7,,,,Trigger)</f>
        <v>EUR_CURVE_DEP6M_1W#0008</v>
      </c>
      <c r="AC7" s="170" t="str">
        <f>IFERROR(_xll.RtGet("DTSIMI1",AA7,$AC$3)/100,"")</f>
        <v/>
      </c>
      <c r="AD7" s="170" t="str">
        <f>IFERROR(_xll.RtGet("DTSIMI1",AA7,$AD$3)/100,"")</f>
        <v/>
      </c>
      <c r="AE7" s="170" t="str">
        <f t="shared" si="2"/>
        <v/>
      </c>
      <c r="AF7" s="170">
        <f>_xll.qlSimpleQuoteSetValue(AB7,AE7,Trigger)</f>
        <v>0</v>
      </c>
      <c r="AG7" s="93"/>
      <c r="AH7" s="189" t="s">
        <v>241</v>
      </c>
      <c r="AI7" s="190" t="s">
        <v>83</v>
      </c>
      <c r="AJ7" s="190" t="str">
        <f t="shared" si="6"/>
        <v>EUR_CURVE_DEP12M_1W</v>
      </c>
      <c r="AK7" s="170" t="str">
        <f>_xll.qlSimpleQuote(AJ7,,,,Trigger)</f>
        <v>EUR_CURVE_DEP12M_1W#0007</v>
      </c>
      <c r="AL7" s="170" t="str">
        <f>IFERROR(_xll.RtGet("DTSIMI1",AJ7,"ASK")/100,"")</f>
        <v/>
      </c>
      <c r="AM7" s="185">
        <f>_xll.qlSimpleQuoteSetValue(AK7,AL7,Trigger)</f>
        <v>0</v>
      </c>
      <c r="AO7" s="189" t="s">
        <v>241</v>
      </c>
      <c r="AP7" s="190" t="s">
        <v>83</v>
      </c>
      <c r="AQ7" s="190" t="str">
        <f>Currency&amp;"X"&amp;IF(LEFT(AP7,1)="#","STUB",AP7)&amp;"D="</f>
        <v>EURX1WD=</v>
      </c>
      <c r="AR7" s="170" t="str">
        <f>_xll.qlSimpleQuote(AQ7,,,,Trigger)</f>
        <v>EURX1WD=#0004</v>
      </c>
      <c r="AS7" s="170" t="str">
        <f>IFERROR(_xll.RtGet("DTSIMI1",AQ7,$AC$3)/100,"")</f>
        <v/>
      </c>
      <c r="AT7" s="170" t="str">
        <f>IFERROR(_xll.RtGet("DTSIMI1",AQ7,$AD$3)/100,"")</f>
        <v/>
      </c>
      <c r="AU7" s="170" t="str">
        <f t="shared" si="3"/>
        <v/>
      </c>
      <c r="AV7" s="170">
        <f>_xll.qlSimpleQuoteSetValue(AR7,AU7,Trigger)</f>
        <v>0</v>
      </c>
      <c r="AW7" s="169"/>
    </row>
    <row r="8" spans="2:51" x14ac:dyDescent="0.2">
      <c r="B8" s="189" t="str">
        <f t="shared" si="0"/>
        <v/>
      </c>
      <c r="C8" s="189" t="s">
        <v>84</v>
      </c>
      <c r="D8" s="190" t="str">
        <f t="shared" si="7"/>
        <v>EUROISDDS2W</v>
      </c>
      <c r="E8" s="190" t="str">
        <f>_xll.qlSimpleQuote(D8,,,,Trigger)</f>
        <v>EUROISDDS2W#0007</v>
      </c>
      <c r="F8" s="170" t="str">
        <f>IFERROR(_xll.RtGet("DTSIMI1",D8,"ASK")/100,"")</f>
        <v/>
      </c>
      <c r="G8" s="62">
        <f>_xll.qlSimpleQuoteSetValue(E8,F8,Trigger)</f>
        <v>0</v>
      </c>
      <c r="I8" s="189" t="s">
        <v>241</v>
      </c>
      <c r="J8" s="190" t="s">
        <v>84</v>
      </c>
      <c r="K8" s="190" t="str">
        <f>Currency&amp;"YC"&amp;$I$2&amp;"_"&amp;J8&amp;"D"</f>
        <v>EURYC1M_2WD</v>
      </c>
      <c r="L8" s="170" t="str">
        <f>_xll.qlSimpleQuote(K8,,,,Trigger)</f>
        <v>EURYC1M_2WD#0007</v>
      </c>
      <c r="M8" s="170" t="str">
        <f>IFERROR(_xll.RtGet("DTSIMI1",K8,"ASK")/100,"")</f>
        <v/>
      </c>
      <c r="N8" s="185">
        <f>_xll.qlSimpleQuoteSetValue(L8,M8,Trigger)</f>
        <v>0</v>
      </c>
      <c r="O8" s="169"/>
      <c r="P8" s="189" t="s">
        <v>241</v>
      </c>
      <c r="Q8" s="190" t="s">
        <v>84</v>
      </c>
      <c r="R8" s="190" t="str">
        <f t="shared" si="4"/>
        <v>EUR_CURVE_DEP3M_2W</v>
      </c>
      <c r="S8" s="170" t="str">
        <f>_xll.qlSimpleQuote(R8,,,,Trigger)</f>
        <v>EUR_CURVE_DEP3M_2W#0007</v>
      </c>
      <c r="T8" s="170" t="str">
        <f>IFERROR(_xll.RtGet("DTSIMI1",R8,$T$3)/100,"")</f>
        <v/>
      </c>
      <c r="U8" s="170" t="str">
        <f>IFERROR(_xll.RtGet("DTSIMI1",R8,$U$3)/100,"")</f>
        <v/>
      </c>
      <c r="V8" s="170" t="str">
        <f t="shared" si="1"/>
        <v/>
      </c>
      <c r="W8" s="185">
        <f>_xll.qlSimpleQuoteSetValue(S8,V8,Trigger)</f>
        <v>0</v>
      </c>
      <c r="X8" s="84"/>
      <c r="Y8" s="189" t="s">
        <v>241</v>
      </c>
      <c r="Z8" s="190" t="s">
        <v>84</v>
      </c>
      <c r="AA8" s="190" t="str">
        <f t="shared" si="5"/>
        <v>EUR_CURVE_DEP6M_2W</v>
      </c>
      <c r="AB8" s="170" t="str">
        <f>_xll.qlSimpleQuote(AA8,,,,Trigger)</f>
        <v>EUR_CURVE_DEP6M_2W#0007</v>
      </c>
      <c r="AC8" s="170" t="str">
        <f>IFERROR(_xll.RtGet("DTSIMI1",AA8,$AC$3)/100,"")</f>
        <v/>
      </c>
      <c r="AD8" s="170" t="str">
        <f>IFERROR(_xll.RtGet("DTSIMI1",AA8,$AD$3)/100,"")</f>
        <v/>
      </c>
      <c r="AE8" s="170" t="str">
        <f t="shared" si="2"/>
        <v/>
      </c>
      <c r="AF8" s="170">
        <f>_xll.qlSimpleQuoteSetValue(AB8,AE8,Trigger)</f>
        <v>0</v>
      </c>
      <c r="AG8" s="93"/>
      <c r="AH8" s="189" t="s">
        <v>241</v>
      </c>
      <c r="AI8" s="190" t="s">
        <v>84</v>
      </c>
      <c r="AJ8" s="190" t="str">
        <f t="shared" si="6"/>
        <v>EUR_CURVE_DEP12M_2W</v>
      </c>
      <c r="AK8" s="170" t="str">
        <f>_xll.qlSimpleQuote(AJ8,,,,Trigger)</f>
        <v>EUR_CURVE_DEP12M_2W#0007</v>
      </c>
      <c r="AL8" s="170" t="str">
        <f>IFERROR(_xll.RtGet("DTSIMI1",AJ8,"ASK")/100,"")</f>
        <v/>
      </c>
      <c r="AM8" s="185">
        <f>_xll.qlSimpleQuoteSetValue(AK8,AL8,Trigger)</f>
        <v>0</v>
      </c>
      <c r="AO8" s="189" t="s">
        <v>241</v>
      </c>
      <c r="AP8" s="190" t="s">
        <v>84</v>
      </c>
      <c r="AQ8" s="190" t="str">
        <f>Currency&amp;"X"&amp;IF(LEFT(AP8,1)="#","STUB",AP8)&amp;"D="</f>
        <v>EURX2WD=</v>
      </c>
      <c r="AR8" s="170" t="str">
        <f>_xll.qlSimpleQuote(AQ8,,,,Trigger)</f>
        <v>EURX2WD=#0004</v>
      </c>
      <c r="AS8" s="170" t="str">
        <f>IFERROR(_xll.RtGet("DTSIMI1",AQ8,$AC$3)/100,"")</f>
        <v/>
      </c>
      <c r="AT8" s="170" t="str">
        <f>IFERROR(_xll.RtGet("DTSIMI1",AQ8,$AD$3)/100,"")</f>
        <v/>
      </c>
      <c r="AU8" s="170" t="str">
        <f t="shared" si="3"/>
        <v/>
      </c>
      <c r="AV8" s="170">
        <f>_xll.qlSimpleQuoteSetValue(AR8,AU8,Trigger)</f>
        <v>0</v>
      </c>
      <c r="AW8" s="169"/>
    </row>
    <row r="9" spans="2:51" x14ac:dyDescent="0.2">
      <c r="B9" s="189" t="str">
        <f t="shared" si="0"/>
        <v/>
      </c>
      <c r="C9" s="189" t="s">
        <v>85</v>
      </c>
      <c r="D9" s="190" t="str">
        <f t="shared" si="7"/>
        <v>EUROISDDS3W</v>
      </c>
      <c r="E9" s="190" t="str">
        <f>_xll.qlSimpleQuote(D9,,,,Trigger)</f>
        <v>EUROISDDS3W#0007</v>
      </c>
      <c r="F9" s="170" t="str">
        <f>IFERROR(_xll.RtGet("DTSIMI1",D9,"ASK")/100,"")</f>
        <v/>
      </c>
      <c r="G9" s="62">
        <f>_xll.qlSimpleQuoteSetValue(E9,F9,Trigger)</f>
        <v>0</v>
      </c>
      <c r="I9" s="189" t="s">
        <v>241</v>
      </c>
      <c r="J9" s="190" t="s">
        <v>85</v>
      </c>
      <c r="K9" s="190" t="str">
        <f>Currency&amp;"YC"&amp;$I$2&amp;"_"&amp;J9&amp;"D"</f>
        <v>EURYC1M_3WD</v>
      </c>
      <c r="L9" s="170" t="str">
        <f>_xll.qlSimpleQuote(K9,,,,Trigger)</f>
        <v>EURYC1M_3WD#0007</v>
      </c>
      <c r="M9" s="170" t="str">
        <f>IFERROR(_xll.RtGet("DTSIMI1",K9,"ASK")/100,"")</f>
        <v/>
      </c>
      <c r="N9" s="185">
        <f>_xll.qlSimpleQuoteSetValue(L9,M9,Trigger)</f>
        <v>0</v>
      </c>
      <c r="O9" s="169"/>
      <c r="P9" s="189" t="s">
        <v>241</v>
      </c>
      <c r="Q9" s="190" t="s">
        <v>85</v>
      </c>
      <c r="R9" s="190" t="str">
        <f t="shared" si="4"/>
        <v>EUR_CURVE_DEP3M_3W</v>
      </c>
      <c r="S9" s="170" t="str">
        <f>_xll.qlSimpleQuote(R9,,,,Trigger)</f>
        <v>EUR_CURVE_DEP3M_3W#0007</v>
      </c>
      <c r="T9" s="170" t="str">
        <f>IFERROR(_xll.RtGet("DTSIMI1",R9,$T$3)/100,"")</f>
        <v/>
      </c>
      <c r="U9" s="170" t="str">
        <f>IFERROR(_xll.RtGet("DTSIMI1",R9,$U$3)/100,"")</f>
        <v/>
      </c>
      <c r="V9" s="170" t="str">
        <f t="shared" si="1"/>
        <v/>
      </c>
      <c r="W9" s="185">
        <f>_xll.qlSimpleQuoteSetValue(S9,V9,Trigger)</f>
        <v>0</v>
      </c>
      <c r="X9" s="84"/>
      <c r="Y9" s="189" t="s">
        <v>241</v>
      </c>
      <c r="Z9" s="190" t="s">
        <v>85</v>
      </c>
      <c r="AA9" s="190" t="str">
        <f t="shared" si="5"/>
        <v>EUR_CURVE_DEP6M_3W</v>
      </c>
      <c r="AB9" s="170" t="str">
        <f>_xll.qlSimpleQuote(AA9,,,,Trigger)</f>
        <v>EUR_CURVE_DEP6M_3W#0007</v>
      </c>
      <c r="AC9" s="170" t="str">
        <f>IFERROR(_xll.RtGet("DTSIMI1",AA9,$AC$3)/100,"")</f>
        <v/>
      </c>
      <c r="AD9" s="170" t="str">
        <f>IFERROR(_xll.RtGet("DTSIMI1",AA9,$AD$3)/100,"")</f>
        <v/>
      </c>
      <c r="AE9" s="170" t="str">
        <f t="shared" si="2"/>
        <v/>
      </c>
      <c r="AF9" s="170">
        <f>_xll.qlSimpleQuoteSetValue(AB9,AE9,Trigger)</f>
        <v>0</v>
      </c>
      <c r="AG9" s="93"/>
      <c r="AH9" s="189" t="s">
        <v>241</v>
      </c>
      <c r="AI9" s="190" t="s">
        <v>85</v>
      </c>
      <c r="AJ9" s="190" t="str">
        <f t="shared" si="6"/>
        <v>EUR_CURVE_DEP12M_3W</v>
      </c>
      <c r="AK9" s="170" t="str">
        <f>_xll.qlSimpleQuote(AJ9,,,,Trigger)</f>
        <v>EUR_CURVE_DEP12M_3W#0007</v>
      </c>
      <c r="AL9" s="170" t="str">
        <f>IFERROR(_xll.RtGet("DTSIMI1",AJ9,"ASK")/100,"")</f>
        <v/>
      </c>
      <c r="AM9" s="185">
        <f>_xll.qlSimpleQuoteSetValue(AK9,AL9,Trigger)</f>
        <v>0</v>
      </c>
      <c r="AO9" s="189" t="s">
        <v>241</v>
      </c>
      <c r="AP9" s="190" t="s">
        <v>85</v>
      </c>
      <c r="AQ9" s="190" t="str">
        <f>Currency&amp;"X"&amp;IF(LEFT(AP9,1)="#","STUB",AP9)&amp;"D="</f>
        <v>EURX3WD=</v>
      </c>
      <c r="AR9" s="170" t="str">
        <f>_xll.qlSimpleQuote(AQ9,,,,Trigger)</f>
        <v>EURX3WD=#0004</v>
      </c>
      <c r="AS9" s="170" t="str">
        <f>IFERROR(_xll.RtGet("DTSIMI1",AQ9,$AC$3)/100,"")</f>
        <v/>
      </c>
      <c r="AT9" s="170" t="str">
        <f>IFERROR(_xll.RtGet("DTSIMI1",AQ9,$AD$3)/100,"")</f>
        <v/>
      </c>
      <c r="AU9" s="170" t="str">
        <f t="shared" si="3"/>
        <v/>
      </c>
      <c r="AV9" s="170">
        <f>_xll.qlSimpleQuoteSetValue(AR9,AU9,Trigger)</f>
        <v>0</v>
      </c>
      <c r="AW9" s="169"/>
    </row>
    <row r="10" spans="2:51" x14ac:dyDescent="0.2">
      <c r="B10" s="205" t="str">
        <f t="shared" si="0"/>
        <v/>
      </c>
      <c r="C10" s="205" t="s">
        <v>2</v>
      </c>
      <c r="D10" s="206" t="str">
        <f t="shared" si="7"/>
        <v>EUROISDDS1M</v>
      </c>
      <c r="E10" s="206" t="str">
        <f>_xll.qlSimpleQuote(D10,,,,Trigger)</f>
        <v>EUROISDDS1M#0007</v>
      </c>
      <c r="F10" s="207" t="str">
        <f>IFERROR(_xll.RtGet("DTSIMI1",D10,"ASK")/100,"")</f>
        <v/>
      </c>
      <c r="G10" s="61">
        <f>_xll.qlSimpleQuoteSetValue(E10,F10,Trigger)</f>
        <v>0</v>
      </c>
      <c r="I10" s="205" t="s">
        <v>241</v>
      </c>
      <c r="J10" s="206" t="s">
        <v>2</v>
      </c>
      <c r="K10" s="206" t="str">
        <f>Currency&amp;"YC"&amp;$I$2&amp;"_"&amp;J10&amp;"D"</f>
        <v>EURYC1M_1MD</v>
      </c>
      <c r="L10" s="207" t="str">
        <f>_xll.qlSimpleQuote(K10,,,,Trigger)</f>
        <v>EURYC1M_1MD#0007</v>
      </c>
      <c r="M10" s="207" t="str">
        <f>IFERROR(_xll.RtGet("DTSIMI1",K10,"ASK")/100,"")</f>
        <v/>
      </c>
      <c r="N10" s="184">
        <f>_xll.qlSimpleQuoteSetValue(L10,M10,Trigger)</f>
        <v>0</v>
      </c>
      <c r="O10" s="169"/>
      <c r="P10" s="205" t="s">
        <v>241</v>
      </c>
      <c r="Q10" s="206" t="s">
        <v>2</v>
      </c>
      <c r="R10" s="206" t="str">
        <f t="shared" si="4"/>
        <v>EUR_CURVE_DEP3M_1M</v>
      </c>
      <c r="S10" s="207" t="str">
        <f>_xll.qlSimpleQuote(R10,,,,Trigger)</f>
        <v>EUR_CURVE_DEP3M_1M#0007</v>
      </c>
      <c r="T10" s="207" t="str">
        <f>IFERROR(_xll.RtGet("DTSIMI1",R10,$T$3)/100,"")</f>
        <v/>
      </c>
      <c r="U10" s="207" t="str">
        <f>IFERROR(_xll.RtGet("DTSIMI1",R10,$U$3)/100,"")</f>
        <v/>
      </c>
      <c r="V10" s="207" t="str">
        <f t="shared" si="1"/>
        <v/>
      </c>
      <c r="W10" s="184">
        <f>_xll.qlSimpleQuoteSetValue(S10,V10,Trigger)</f>
        <v>0</v>
      </c>
      <c r="X10" s="84"/>
      <c r="Y10" s="205" t="s">
        <v>241</v>
      </c>
      <c r="Z10" s="206" t="s">
        <v>2</v>
      </c>
      <c r="AA10" s="206" t="str">
        <f t="shared" si="5"/>
        <v>EUR_CURVE_DEP6M_1M</v>
      </c>
      <c r="AB10" s="207" t="str">
        <f>_xll.qlSimpleQuote(AA10,,,,Trigger)</f>
        <v>EUR_CURVE_DEP6M_1M#0007</v>
      </c>
      <c r="AC10" s="207" t="str">
        <f>IFERROR(_xll.RtGet("DTSIMI1",AA10,$AC$3)/100,"")</f>
        <v/>
      </c>
      <c r="AD10" s="207" t="str">
        <f>IFERROR(_xll.RtGet("DTSIMI1",AA10,$AD$3)/100,"")</f>
        <v/>
      </c>
      <c r="AE10" s="207" t="str">
        <f t="shared" si="2"/>
        <v/>
      </c>
      <c r="AF10" s="207">
        <f>_xll.qlSimpleQuoteSetValue(AB10,AE10,Trigger)</f>
        <v>0</v>
      </c>
      <c r="AG10" s="93"/>
      <c r="AH10" s="205" t="s">
        <v>241</v>
      </c>
      <c r="AI10" s="206" t="s">
        <v>2</v>
      </c>
      <c r="AJ10" s="206" t="str">
        <f t="shared" si="6"/>
        <v>EUR_CURVE_DEP12M_1M</v>
      </c>
      <c r="AK10" s="207" t="str">
        <f>_xll.qlSimpleQuote(AJ10,,,,Trigger)</f>
        <v>EUR_CURVE_DEP12M_1M#0007</v>
      </c>
      <c r="AL10" s="207" t="str">
        <f>IFERROR(_xll.RtGet("DTSIMI1",AJ10,"ASK")/100,"")</f>
        <v/>
      </c>
      <c r="AM10" s="184">
        <f>_xll.qlSimpleQuoteSetValue(AK10,AL10,Trigger)</f>
        <v>0</v>
      </c>
      <c r="AO10" s="205" t="s">
        <v>241</v>
      </c>
      <c r="AP10" s="206" t="s">
        <v>2</v>
      </c>
      <c r="AQ10" s="206" t="str">
        <f>Currency&amp;"X"&amp;IF(LEFT(AP10,1)="#","STUB",AP10)&amp;"D="</f>
        <v>EURX1MD=</v>
      </c>
      <c r="AR10" s="207" t="str">
        <f>_xll.qlSimpleQuote(AQ10,,,,Trigger)</f>
        <v>EURX1MD=#0004</v>
      </c>
      <c r="AS10" s="207" t="str">
        <f>IFERROR(_xll.RtGet("DTSIMI1",AQ10,$AC$3)/100,"")</f>
        <v/>
      </c>
      <c r="AT10" s="207" t="str">
        <f>IFERROR(_xll.RtGet("DTSIMI1",AQ10,$AD$3)/100,"")</f>
        <v/>
      </c>
      <c r="AU10" s="207" t="str">
        <f t="shared" si="3"/>
        <v/>
      </c>
      <c r="AV10" s="207">
        <f>_xll.qlSimpleQuoteSetValue(AR10,AU10,Trigger)</f>
        <v>0</v>
      </c>
      <c r="AW10" s="169"/>
    </row>
    <row r="11" spans="2:51" x14ac:dyDescent="0.2">
      <c r="B11" s="189" t="str">
        <f t="shared" si="0"/>
        <v/>
      </c>
      <c r="C11" s="189" t="s">
        <v>86</v>
      </c>
      <c r="D11" s="190" t="str">
        <f t="shared" si="7"/>
        <v>EUROISDDS2M</v>
      </c>
      <c r="E11" s="190" t="str">
        <f>_xll.qlSimpleQuote(D11,,,,Trigger)</f>
        <v>EUROISDDS2M#0007</v>
      </c>
      <c r="F11" s="170" t="str">
        <f>IFERROR(_xll.RtGet("DTSIMI1",D11,"ASK")/100,"")</f>
        <v/>
      </c>
      <c r="G11" s="62">
        <f>_xll.qlSimpleQuoteSetValue(E11,F11,Trigger)</f>
        <v>0</v>
      </c>
      <c r="I11" s="191" t="s">
        <v>243</v>
      </c>
      <c r="J11" s="194" t="s">
        <v>86</v>
      </c>
      <c r="K11" s="194" t="str">
        <f t="shared" ref="K11:K21" si="8">Currency&amp;"X1S"&amp;J11&amp;"="</f>
        <v>EURX1S2M=</v>
      </c>
      <c r="L11" s="112" t="str">
        <f>_xll.qlSimpleQuote(K11,,,,Trigger)</f>
        <v>EURX1S2M=#0007</v>
      </c>
      <c r="M11" s="112" t="str">
        <f>IFERROR(_xll.RtGet("DTSIMI1",K11,"ASK")/100,"")</f>
        <v/>
      </c>
      <c r="N11" s="185">
        <f>_xll.qlSimpleQuoteSetValue(L11,M11,Trigger)</f>
        <v>0</v>
      </c>
      <c r="O11" s="169"/>
      <c r="P11" s="189" t="s">
        <v>241</v>
      </c>
      <c r="Q11" s="190" t="s">
        <v>86</v>
      </c>
      <c r="R11" s="190" t="str">
        <f t="shared" si="4"/>
        <v>EUR_CURVE_DEP3M_2M</v>
      </c>
      <c r="S11" s="170" t="str">
        <f>_xll.qlSimpleQuote(R11,,,,Trigger)</f>
        <v>EUR_CURVE_DEP3M_2M#0007</v>
      </c>
      <c r="T11" s="170" t="str">
        <f>IFERROR(_xll.RtGet("DTSIMI1",R11,$T$3)/100,"")</f>
        <v/>
      </c>
      <c r="U11" s="170" t="str">
        <f>IFERROR(_xll.RtGet("DTSIMI1",R11,$U$3)/100,"")</f>
        <v/>
      </c>
      <c r="V11" s="170" t="str">
        <f t="shared" si="1"/>
        <v/>
      </c>
      <c r="W11" s="185">
        <f>_xll.qlSimpleQuoteSetValue(S11,V11,Trigger)</f>
        <v>0</v>
      </c>
      <c r="X11" s="84"/>
      <c r="Y11" s="189" t="s">
        <v>241</v>
      </c>
      <c r="Z11" s="190" t="s">
        <v>86</v>
      </c>
      <c r="AA11" s="190" t="str">
        <f t="shared" si="5"/>
        <v>EUR_CURVE_DEP6M_2M</v>
      </c>
      <c r="AB11" s="170" t="str">
        <f>_xll.qlSimpleQuote(AA11,,,,Trigger)</f>
        <v>EUR_CURVE_DEP6M_2M#0007</v>
      </c>
      <c r="AC11" s="170" t="str">
        <f>IFERROR(_xll.RtGet("DTSIMI1",AA11,$AC$3)/100,"")</f>
        <v/>
      </c>
      <c r="AD11" s="170" t="str">
        <f>IFERROR(_xll.RtGet("DTSIMI1",AA11,$AD$3)/100,"")</f>
        <v/>
      </c>
      <c r="AE11" s="170" t="str">
        <f t="shared" si="2"/>
        <v/>
      </c>
      <c r="AF11" s="170">
        <f>_xll.qlSimpleQuoteSetValue(AB11,AE11,Trigger)</f>
        <v>0</v>
      </c>
      <c r="AG11" s="93"/>
      <c r="AH11" s="189" t="s">
        <v>241</v>
      </c>
      <c r="AI11" s="190" t="s">
        <v>86</v>
      </c>
      <c r="AJ11" s="190" t="str">
        <f t="shared" si="6"/>
        <v>EUR_CURVE_DEP12M_2M</v>
      </c>
      <c r="AK11" s="170" t="str">
        <f>_xll.qlSimpleQuote(AJ11,,,,Trigger)</f>
        <v>EUR_CURVE_DEP12M_2M#0007</v>
      </c>
      <c r="AL11" s="170" t="str">
        <f>IFERROR(_xll.RtGet("DTSIMI1",AJ11,"ASK")/100,"")</f>
        <v/>
      </c>
      <c r="AM11" s="185">
        <f>_xll.qlSimpleQuoteSetValue(AK11,AL11,Trigger)</f>
        <v>0</v>
      </c>
      <c r="AO11" s="189" t="s">
        <v>241</v>
      </c>
      <c r="AP11" s="190" t="s">
        <v>86</v>
      </c>
      <c r="AQ11" s="190" t="str">
        <f>Currency&amp;"X"&amp;IF(LEFT(AP11,1)="#","STUB",AP11)&amp;"D="</f>
        <v>EURX2MD=</v>
      </c>
      <c r="AR11" s="170" t="str">
        <f>_xll.qlSimpleQuote(AQ11,,,,Trigger)</f>
        <v>EURX2MD=#0004</v>
      </c>
      <c r="AS11" s="170" t="str">
        <f>IFERROR(_xll.RtGet("DTSIMI1",AQ11,$AC$3)/100,"")</f>
        <v/>
      </c>
      <c r="AT11" s="170" t="str">
        <f>IFERROR(_xll.RtGet("DTSIMI1",AQ11,$AD$3)/100,"")</f>
        <v/>
      </c>
      <c r="AU11" s="170" t="str">
        <f t="shared" si="3"/>
        <v/>
      </c>
      <c r="AV11" s="170">
        <f>_xll.qlSimpleQuoteSetValue(AR11,AU11,Trigger)</f>
        <v>0</v>
      </c>
      <c r="AW11" s="169"/>
    </row>
    <row r="12" spans="2:51" x14ac:dyDescent="0.2">
      <c r="B12" s="205" t="str">
        <f t="shared" si="0"/>
        <v/>
      </c>
      <c r="C12" s="205" t="s">
        <v>0</v>
      </c>
      <c r="D12" s="206" t="str">
        <f t="shared" si="7"/>
        <v>EUROISDDS3M</v>
      </c>
      <c r="E12" s="206" t="str">
        <f>_xll.qlSimpleQuote(D12,,,,Trigger)</f>
        <v>EUROISDDS3M#0007</v>
      </c>
      <c r="F12" s="207" t="str">
        <f>IFERROR(_xll.RtGet("DTSIMI1",D12,"ASK")/100,"")</f>
        <v/>
      </c>
      <c r="G12" s="61">
        <f>_xll.qlSimpleQuoteSetValue(E12,F12,Trigger)</f>
        <v>0</v>
      </c>
      <c r="I12" s="196" t="s">
        <v>243</v>
      </c>
      <c r="J12" s="197" t="s">
        <v>0</v>
      </c>
      <c r="K12" s="197" t="str">
        <f t="shared" si="8"/>
        <v>EURX1S3M=</v>
      </c>
      <c r="L12" s="113" t="str">
        <f>_xll.qlSimpleQuote(K12,,,,Trigger)</f>
        <v>EURX1S3M=#0007</v>
      </c>
      <c r="M12" s="113" t="str">
        <f>IFERROR(_xll.RtGet("DTSIMI1",K12,"ASK")/100,"")</f>
        <v/>
      </c>
      <c r="N12" s="184">
        <f>_xll.qlSimpleQuoteSetValue(L12,M12,Trigger)</f>
        <v>0</v>
      </c>
      <c r="O12" s="169"/>
      <c r="P12" s="205" t="s">
        <v>241</v>
      </c>
      <c r="Q12" s="206" t="s">
        <v>0</v>
      </c>
      <c r="R12" s="206" t="str">
        <f t="shared" si="4"/>
        <v>EUR_CURVE_DEP3M_3M</v>
      </c>
      <c r="S12" s="207" t="str">
        <f>_xll.qlSimpleQuote(R12,,,,Trigger)</f>
        <v>EUR_CURVE_DEP3M_3M#0007</v>
      </c>
      <c r="T12" s="207" t="str">
        <f>IFERROR(_xll.RtGet("DTSIMI1",R12,$T$3)/100,"")</f>
        <v/>
      </c>
      <c r="U12" s="207" t="str">
        <f>IFERROR(_xll.RtGet("DTSIMI1",R12,$U$3)/100,"")</f>
        <v/>
      </c>
      <c r="V12" s="207" t="str">
        <f t="shared" si="1"/>
        <v/>
      </c>
      <c r="W12" s="184">
        <f>_xll.qlSimpleQuoteSetValue(S12,V12,Trigger)</f>
        <v>0</v>
      </c>
      <c r="X12" s="84"/>
      <c r="Y12" s="205" t="s">
        <v>241</v>
      </c>
      <c r="Z12" s="206" t="s">
        <v>0</v>
      </c>
      <c r="AA12" s="206" t="str">
        <f t="shared" si="5"/>
        <v>EUR_CURVE_DEP6M_3M</v>
      </c>
      <c r="AB12" s="207" t="str">
        <f>_xll.qlSimpleQuote(AA12,,,,Trigger)</f>
        <v>EUR_CURVE_DEP6M_3M#0007</v>
      </c>
      <c r="AC12" s="207" t="str">
        <f>IFERROR(_xll.RtGet("DTSIMI1",AA12,$AC$3)/100,"")</f>
        <v/>
      </c>
      <c r="AD12" s="207" t="str">
        <f>IFERROR(_xll.RtGet("DTSIMI1",AA12,$AD$3)/100,"")</f>
        <v/>
      </c>
      <c r="AE12" s="207" t="str">
        <f t="shared" si="2"/>
        <v/>
      </c>
      <c r="AF12" s="207">
        <f>_xll.qlSimpleQuoteSetValue(AB12,AE12,Trigger)</f>
        <v>0</v>
      </c>
      <c r="AG12" s="93"/>
      <c r="AH12" s="205" t="s">
        <v>241</v>
      </c>
      <c r="AI12" s="206" t="s">
        <v>0</v>
      </c>
      <c r="AJ12" s="206" t="str">
        <f t="shared" si="6"/>
        <v>EUR_CURVE_DEP12M_3M</v>
      </c>
      <c r="AK12" s="207" t="str">
        <f>_xll.qlSimpleQuote(AJ12,,,,Trigger)</f>
        <v>EUR_CURVE_DEP12M_3M#0007</v>
      </c>
      <c r="AL12" s="207" t="str">
        <f>IFERROR(_xll.RtGet("DTSIMI1",AJ12,"ASK")/100,"")</f>
        <v/>
      </c>
      <c r="AM12" s="184">
        <f>_xll.qlSimpleQuoteSetValue(AK12,AL12,Trigger)</f>
        <v>0</v>
      </c>
      <c r="AO12" s="205" t="s">
        <v>241</v>
      </c>
      <c r="AP12" s="206" t="s">
        <v>0</v>
      </c>
      <c r="AQ12" s="206" t="str">
        <f>Currency&amp;"X"&amp;IF(LEFT(AP12,1)="#","STUB",AP12)&amp;"D="</f>
        <v>EURX3MD=</v>
      </c>
      <c r="AR12" s="207" t="str">
        <f>_xll.qlSimpleQuote(AQ12,,,,Trigger)</f>
        <v>EURX3MD=#0004</v>
      </c>
      <c r="AS12" s="207" t="str">
        <f>IFERROR(_xll.RtGet("DTSIMI1",AQ12,$AC$3)/100,"")</f>
        <v/>
      </c>
      <c r="AT12" s="207" t="str">
        <f>IFERROR(_xll.RtGet("DTSIMI1",AQ12,$AD$3)/100,"")</f>
        <v/>
      </c>
      <c r="AU12" s="207" t="str">
        <f t="shared" si="3"/>
        <v/>
      </c>
      <c r="AV12" s="207">
        <f>_xll.qlSimpleQuoteSetValue(AR12,AU12,Trigger)</f>
        <v>0</v>
      </c>
      <c r="AW12" s="169"/>
    </row>
    <row r="13" spans="2:51" x14ac:dyDescent="0.2">
      <c r="B13" s="189" t="str">
        <f t="shared" si="0"/>
        <v/>
      </c>
      <c r="C13" s="189" t="s">
        <v>87</v>
      </c>
      <c r="D13" s="190" t="str">
        <f t="shared" si="7"/>
        <v>EUROISDDS4M</v>
      </c>
      <c r="E13" s="190" t="str">
        <f>_xll.qlSimpleQuote(D13,,,,Trigger)</f>
        <v>EUROISDDS4M#0007</v>
      </c>
      <c r="F13" s="170" t="str">
        <f>IFERROR(_xll.RtGet("DTSIMI1",D13,"ASK")/100,"")</f>
        <v/>
      </c>
      <c r="G13" s="62">
        <f>_xll.qlSimpleQuoteSetValue(E13,F13,Trigger)</f>
        <v>0</v>
      </c>
      <c r="I13" s="193" t="s">
        <v>243</v>
      </c>
      <c r="J13" s="194" t="s">
        <v>87</v>
      </c>
      <c r="K13" s="194" t="str">
        <f t="shared" si="8"/>
        <v>EURX1S4M=</v>
      </c>
      <c r="L13" s="112" t="str">
        <f>_xll.qlSimpleQuote(K13,,,,Trigger)</f>
        <v>EURX1S4M=#0007</v>
      </c>
      <c r="M13" s="112" t="str">
        <f>IFERROR(_xll.RtGet("DTSIMI1",K13,"ASK")/100,"")</f>
        <v/>
      </c>
      <c r="N13" s="185">
        <f>_xll.qlSimpleQuoteSetValue(L13,M13,Trigger)</f>
        <v>0</v>
      </c>
      <c r="O13" s="169"/>
      <c r="P13" s="189" t="s">
        <v>241</v>
      </c>
      <c r="Q13" s="190" t="s">
        <v>87</v>
      </c>
      <c r="R13" s="190" t="str">
        <f t="shared" si="4"/>
        <v>EUR_CURVE_DEP3M_4M</v>
      </c>
      <c r="S13" s="170" t="str">
        <f>_xll.qlSimpleQuote(R13,,,,Trigger)</f>
        <v>EUR_CURVE_DEP3M_4M#0007</v>
      </c>
      <c r="T13" s="170" t="str">
        <f>IFERROR(_xll.RtGet("DTSIMI1",R13,$T$3)/100,"")</f>
        <v/>
      </c>
      <c r="U13" s="170" t="str">
        <f>IFERROR(_xll.RtGet("DTSIMI1",R13,$U$3)/100,"")</f>
        <v/>
      </c>
      <c r="V13" s="170" t="str">
        <f t="shared" si="1"/>
        <v/>
      </c>
      <c r="W13" s="185">
        <f>_xll.qlSimpleQuoteSetValue(S13,V13,Trigger)</f>
        <v>0</v>
      </c>
      <c r="X13" s="84"/>
      <c r="Y13" s="189" t="s">
        <v>241</v>
      </c>
      <c r="Z13" s="190" t="s">
        <v>87</v>
      </c>
      <c r="AA13" s="190" t="str">
        <f t="shared" si="5"/>
        <v>EUR_CURVE_DEP6M_4M</v>
      </c>
      <c r="AB13" s="170" t="str">
        <f>_xll.qlSimpleQuote(AA13,,,,Trigger)</f>
        <v>EUR_CURVE_DEP6M_4M#0007</v>
      </c>
      <c r="AC13" s="170" t="str">
        <f>IFERROR(_xll.RtGet("DTSIMI1",AA13,$AC$3)/100,"")</f>
        <v/>
      </c>
      <c r="AD13" s="170" t="str">
        <f>IFERROR(_xll.RtGet("DTSIMI1",AA13,$AD$3)/100,"")</f>
        <v/>
      </c>
      <c r="AE13" s="170" t="str">
        <f t="shared" si="2"/>
        <v/>
      </c>
      <c r="AF13" s="170">
        <f>_xll.qlSimpleQuoteSetValue(AB13,AE13,Trigger)</f>
        <v>0</v>
      </c>
      <c r="AG13" s="93"/>
      <c r="AH13" s="189" t="s">
        <v>241</v>
      </c>
      <c r="AI13" s="190" t="s">
        <v>87</v>
      </c>
      <c r="AJ13" s="190" t="str">
        <f t="shared" si="6"/>
        <v>EUR_CURVE_DEP12M_4M</v>
      </c>
      <c r="AK13" s="170" t="str">
        <f>_xll.qlSimpleQuote(AJ13,,,,Trigger)</f>
        <v>EUR_CURVE_DEP12M_4M#0007</v>
      </c>
      <c r="AL13" s="170" t="str">
        <f>IFERROR(_xll.RtGet("DTSIMI1",AJ13,"ASK")/100,"")</f>
        <v/>
      </c>
      <c r="AM13" s="185">
        <f>_xll.qlSimpleQuoteSetValue(AK13,AL13,Trigger)</f>
        <v>0</v>
      </c>
      <c r="AO13" s="189" t="s">
        <v>241</v>
      </c>
      <c r="AP13" s="190" t="s">
        <v>87</v>
      </c>
      <c r="AQ13" s="190" t="str">
        <f>Currency&amp;"X"&amp;IF(LEFT(AP13,1)="#","STUB",AP13)&amp;"D="</f>
        <v>EURX4MD=</v>
      </c>
      <c r="AR13" s="170" t="str">
        <f>_xll.qlSimpleQuote(AQ13,,,,Trigger)</f>
        <v>EURX4MD=#0004</v>
      </c>
      <c r="AS13" s="170" t="str">
        <f>IFERROR(_xll.RtGet("DTSIMI1",AQ13,$AC$3)/100,"")</f>
        <v/>
      </c>
      <c r="AT13" s="170" t="str">
        <f>IFERROR(_xll.RtGet("DTSIMI1",AQ13,$AD$3)/100,"")</f>
        <v/>
      </c>
      <c r="AU13" s="170" t="str">
        <f t="shared" si="3"/>
        <v/>
      </c>
      <c r="AV13" s="170">
        <f>_xll.qlSimpleQuoteSetValue(AR13,AU13,Trigger)</f>
        <v>0</v>
      </c>
      <c r="AW13" s="169"/>
    </row>
    <row r="14" spans="2:51" x14ac:dyDescent="0.2">
      <c r="B14" s="189" t="str">
        <f t="shared" si="0"/>
        <v/>
      </c>
      <c r="C14" s="189" t="s">
        <v>88</v>
      </c>
      <c r="D14" s="190" t="str">
        <f t="shared" si="7"/>
        <v>EUROISDDS5M</v>
      </c>
      <c r="E14" s="190" t="str">
        <f>_xll.qlSimpleQuote(D14,,,,Trigger)</f>
        <v>EUROISDDS5M#0007</v>
      </c>
      <c r="F14" s="170" t="str">
        <f>IFERROR(_xll.RtGet("DTSIMI1",D14,"ASK")/100,"")</f>
        <v/>
      </c>
      <c r="G14" s="62">
        <f>_xll.qlSimpleQuoteSetValue(E14,F14,Trigger)</f>
        <v>0</v>
      </c>
      <c r="I14" s="193" t="s">
        <v>243</v>
      </c>
      <c r="J14" s="194" t="s">
        <v>88</v>
      </c>
      <c r="K14" s="194" t="str">
        <f t="shared" si="8"/>
        <v>EURX1S5M=</v>
      </c>
      <c r="L14" s="112" t="str">
        <f>_xll.qlSimpleQuote(K14,,,,Trigger)</f>
        <v>EURX1S5M=#0007</v>
      </c>
      <c r="M14" s="112" t="str">
        <f>IFERROR(_xll.RtGet("DTSIMI1",K14,"ASK")/100,"")</f>
        <v/>
      </c>
      <c r="N14" s="185">
        <f>_xll.qlSimpleQuoteSetValue(L14,M14,Trigger)</f>
        <v>0</v>
      </c>
      <c r="O14" s="169"/>
      <c r="P14" s="189" t="s">
        <v>241</v>
      </c>
      <c r="Q14" s="190" t="s">
        <v>88</v>
      </c>
      <c r="R14" s="190" t="str">
        <f t="shared" si="4"/>
        <v>EUR_CURVE_DEP3M_5M</v>
      </c>
      <c r="S14" s="170" t="str">
        <f>_xll.qlSimpleQuote(R14,,,,Trigger)</f>
        <v>EUR_CURVE_DEP3M_5M#0007</v>
      </c>
      <c r="T14" s="170" t="str">
        <f>IFERROR(_xll.RtGet("DTSIMI1",R14,$T$3)/100,"")</f>
        <v/>
      </c>
      <c r="U14" s="170" t="str">
        <f>IFERROR(_xll.RtGet("DTSIMI1",R14,$U$3)/100,"")</f>
        <v/>
      </c>
      <c r="V14" s="170" t="str">
        <f t="shared" si="1"/>
        <v/>
      </c>
      <c r="W14" s="185">
        <f>_xll.qlSimpleQuoteSetValue(S14,V14,Trigger)</f>
        <v>0</v>
      </c>
      <c r="X14" s="84"/>
      <c r="Y14" s="189" t="s">
        <v>241</v>
      </c>
      <c r="Z14" s="190" t="s">
        <v>88</v>
      </c>
      <c r="AA14" s="190" t="str">
        <f t="shared" si="5"/>
        <v>EUR_CURVE_DEP6M_5M</v>
      </c>
      <c r="AB14" s="170" t="str">
        <f>_xll.qlSimpleQuote(AA14,,,,Trigger)</f>
        <v>EUR_CURVE_DEP6M_5M#0007</v>
      </c>
      <c r="AC14" s="170" t="str">
        <f>IFERROR(_xll.RtGet("DTSIMI1",AA14,$AC$3)/100,"")</f>
        <v/>
      </c>
      <c r="AD14" s="170" t="str">
        <f>IFERROR(_xll.RtGet("DTSIMI1",AA14,$AD$3)/100,"")</f>
        <v/>
      </c>
      <c r="AE14" s="170" t="str">
        <f t="shared" si="2"/>
        <v/>
      </c>
      <c r="AF14" s="170">
        <f>_xll.qlSimpleQuoteSetValue(AB14,AE14,Trigger)</f>
        <v>0</v>
      </c>
      <c r="AG14" s="93"/>
      <c r="AH14" s="189" t="s">
        <v>241</v>
      </c>
      <c r="AI14" s="190" t="s">
        <v>88</v>
      </c>
      <c r="AJ14" s="190" t="str">
        <f t="shared" si="6"/>
        <v>EUR_CURVE_DEP12M_5M</v>
      </c>
      <c r="AK14" s="170" t="str">
        <f>_xll.qlSimpleQuote(AJ14,,,,Trigger)</f>
        <v>EUR_CURVE_DEP12M_5M#0007</v>
      </c>
      <c r="AL14" s="170" t="str">
        <f>IFERROR(_xll.RtGet("DTSIMI1",AJ14,"ASK")/100,"")</f>
        <v/>
      </c>
      <c r="AM14" s="185">
        <f>_xll.qlSimpleQuoteSetValue(AK14,AL14,Trigger)</f>
        <v>0</v>
      </c>
      <c r="AO14" s="189" t="s">
        <v>241</v>
      </c>
      <c r="AP14" s="190" t="s">
        <v>88</v>
      </c>
      <c r="AQ14" s="190" t="str">
        <f>Currency&amp;"X"&amp;IF(LEFT(AP14,1)="#","STUB",AP14)&amp;"D="</f>
        <v>EURX5MD=</v>
      </c>
      <c r="AR14" s="170" t="str">
        <f>_xll.qlSimpleQuote(AQ14,,,,Trigger)</f>
        <v>EURX5MD=#0004</v>
      </c>
      <c r="AS14" s="170" t="str">
        <f>IFERROR(_xll.RtGet("DTSIMI1",AQ14,$AC$3)/100,"")</f>
        <v/>
      </c>
      <c r="AT14" s="170" t="str">
        <f>IFERROR(_xll.RtGet("DTSIMI1",AQ14,$AD$3)/100,"")</f>
        <v/>
      </c>
      <c r="AU14" s="170" t="str">
        <f t="shared" si="3"/>
        <v/>
      </c>
      <c r="AV14" s="170">
        <f>_xll.qlSimpleQuoteSetValue(AR14,AU14,Trigger)</f>
        <v>0</v>
      </c>
      <c r="AW14" s="169"/>
    </row>
    <row r="15" spans="2:51" x14ac:dyDescent="0.2">
      <c r="B15" s="205" t="str">
        <f t="shared" si="0"/>
        <v/>
      </c>
      <c r="C15" s="205" t="s">
        <v>3</v>
      </c>
      <c r="D15" s="206" t="str">
        <f t="shared" si="7"/>
        <v>EUROISDDS6M</v>
      </c>
      <c r="E15" s="206" t="str">
        <f>_xll.qlSimpleQuote(D15,,,,Trigger)</f>
        <v>EUROISDDS6M#0007</v>
      </c>
      <c r="F15" s="207" t="str">
        <f>IFERROR(_xll.RtGet("DTSIMI1",D15,"ASK")/100,"")</f>
        <v/>
      </c>
      <c r="G15" s="61">
        <f>_xll.qlSimpleQuoteSetValue(E15,F15,Trigger)</f>
        <v>0</v>
      </c>
      <c r="I15" s="196" t="s">
        <v>243</v>
      </c>
      <c r="J15" s="197" t="s">
        <v>3</v>
      </c>
      <c r="K15" s="197" t="str">
        <f t="shared" si="8"/>
        <v>EURX1S6M=</v>
      </c>
      <c r="L15" s="113" t="str">
        <f>_xll.qlSimpleQuote(K15,,,,Trigger)</f>
        <v>EURX1S6M=#0007</v>
      </c>
      <c r="M15" s="113" t="str">
        <f>IFERROR(_xll.RtGet("DTSIMI1",K15,"ASK")/100,"")</f>
        <v/>
      </c>
      <c r="N15" s="184">
        <f>_xll.qlSimpleQuoteSetValue(L15,M15,Trigger)</f>
        <v>0</v>
      </c>
      <c r="O15" s="169"/>
      <c r="P15" s="205" t="s">
        <v>241</v>
      </c>
      <c r="Q15" s="206" t="s">
        <v>3</v>
      </c>
      <c r="R15" s="206" t="str">
        <f t="shared" si="4"/>
        <v>EUR_CURVE_DEP3M_6M</v>
      </c>
      <c r="S15" s="207" t="str">
        <f>_xll.qlSimpleQuote(R15,,,,Trigger)</f>
        <v>EUR_CURVE_DEP3M_6M#0007</v>
      </c>
      <c r="T15" s="207" t="str">
        <f>IFERROR(_xll.RtGet("DTSIMI1",R15,$T$3)/100,"")</f>
        <v/>
      </c>
      <c r="U15" s="207" t="str">
        <f>IFERROR(_xll.RtGet("DTSIMI1",R15,$U$3)/100,"")</f>
        <v/>
      </c>
      <c r="V15" s="207" t="str">
        <f t="shared" si="1"/>
        <v/>
      </c>
      <c r="W15" s="184">
        <f>_xll.qlSimpleQuoteSetValue(S15,V15,Trigger)</f>
        <v>0</v>
      </c>
      <c r="X15" s="84"/>
      <c r="Y15" s="205" t="s">
        <v>241</v>
      </c>
      <c r="Z15" s="206" t="s">
        <v>3</v>
      </c>
      <c r="AA15" s="206" t="str">
        <f t="shared" si="5"/>
        <v>EUR_CURVE_DEP6M_6M</v>
      </c>
      <c r="AB15" s="207" t="str">
        <f>_xll.qlSimpleQuote(AA15,,,,Trigger)</f>
        <v>EUR_CURVE_DEP6M_6M#0007</v>
      </c>
      <c r="AC15" s="207" t="str">
        <f>IFERROR(_xll.RtGet("DTSIMI1",AA15,$AC$3)/100,"")</f>
        <v/>
      </c>
      <c r="AD15" s="207" t="str">
        <f>IFERROR(_xll.RtGet("DTSIMI1",AA15,$AD$3)/100,"")</f>
        <v/>
      </c>
      <c r="AE15" s="207" t="str">
        <f t="shared" si="2"/>
        <v/>
      </c>
      <c r="AF15" s="207">
        <f>_xll.qlSimpleQuoteSetValue(AB15,AE15,Trigger)</f>
        <v>0</v>
      </c>
      <c r="AG15" s="93"/>
      <c r="AH15" s="205" t="s">
        <v>241</v>
      </c>
      <c r="AI15" s="206" t="s">
        <v>3</v>
      </c>
      <c r="AJ15" s="206" t="str">
        <f t="shared" si="6"/>
        <v>EUR_CURVE_DEP12M_6M</v>
      </c>
      <c r="AK15" s="207" t="str">
        <f>_xll.qlSimpleQuote(AJ15,,,,Trigger)</f>
        <v>EUR_CURVE_DEP12M_6M#0007</v>
      </c>
      <c r="AL15" s="207" t="str">
        <f>IFERROR(_xll.RtGet("DTSIMI1",AJ15,"ASK")/100,"")</f>
        <v/>
      </c>
      <c r="AM15" s="184">
        <f>_xll.qlSimpleQuoteSetValue(AK15,AL15,Trigger)</f>
        <v>0</v>
      </c>
      <c r="AO15" s="205" t="s">
        <v>241</v>
      </c>
      <c r="AP15" s="206" t="s">
        <v>3</v>
      </c>
      <c r="AQ15" s="206" t="str">
        <f>Currency&amp;"X"&amp;IF(LEFT(AP15,1)="#","STUB",AP15)&amp;"D="</f>
        <v>EURX6MD=</v>
      </c>
      <c r="AR15" s="207" t="str">
        <f>_xll.qlSimpleQuote(AQ15,,,,Trigger)</f>
        <v>EURX6MD=#0004</v>
      </c>
      <c r="AS15" s="207" t="str">
        <f>IFERROR(_xll.RtGet("DTSIMI1",AQ15,$AC$3)/100,"")</f>
        <v/>
      </c>
      <c r="AT15" s="207" t="str">
        <f>IFERROR(_xll.RtGet("DTSIMI1",AQ15,$AD$3)/100,"")</f>
        <v/>
      </c>
      <c r="AU15" s="207" t="str">
        <f t="shared" si="3"/>
        <v/>
      </c>
      <c r="AV15" s="207">
        <f>_xll.qlSimpleQuoteSetValue(AR15,AU15,Trigger)</f>
        <v>0</v>
      </c>
      <c r="AW15" s="169"/>
    </row>
    <row r="16" spans="2:51" x14ac:dyDescent="0.2">
      <c r="B16" s="189" t="str">
        <f t="shared" si="0"/>
        <v/>
      </c>
      <c r="C16" s="189" t="s">
        <v>89</v>
      </c>
      <c r="D16" s="190" t="str">
        <f t="shared" si="7"/>
        <v>EUROISDDS7M</v>
      </c>
      <c r="E16" s="190" t="str">
        <f>_xll.qlSimpleQuote(D16,,,,Trigger)</f>
        <v>EUROISDDS7M#0007</v>
      </c>
      <c r="F16" s="170" t="str">
        <f>IFERROR(_xll.RtGet("DTSIMI1",D16,"ASK")/100,"")</f>
        <v/>
      </c>
      <c r="G16" s="62">
        <f>_xll.qlSimpleQuoteSetValue(E16,F16,Trigger)</f>
        <v>0</v>
      </c>
      <c r="I16" s="193" t="s">
        <v>243</v>
      </c>
      <c r="J16" s="194" t="s">
        <v>89</v>
      </c>
      <c r="K16" s="194" t="str">
        <f t="shared" si="8"/>
        <v>EURX1S7M=</v>
      </c>
      <c r="L16" s="112" t="str">
        <f>_xll.qlSimpleQuote(K16,,,,Trigger)</f>
        <v>EURX1S7M=#0007</v>
      </c>
      <c r="M16" s="112" t="str">
        <f>IFERROR(_xll.RtGet("DTSIMI1",K16,"ASK")/100,"")</f>
        <v/>
      </c>
      <c r="N16" s="185">
        <f>_xll.qlSimpleQuoteSetValue(L16,M16,Trigger)</f>
        <v>0</v>
      </c>
      <c r="O16" s="169"/>
      <c r="P16" s="189" t="s">
        <v>241</v>
      </c>
      <c r="Q16" s="190" t="s">
        <v>89</v>
      </c>
      <c r="R16" s="190" t="str">
        <f t="shared" si="4"/>
        <v>EUR_CURVE_DEP3M_7M</v>
      </c>
      <c r="S16" s="170" t="str">
        <f>_xll.qlSimpleQuote(R16,,,,Trigger)</f>
        <v>EUR_CURVE_DEP3M_7M#0007</v>
      </c>
      <c r="T16" s="170" t="str">
        <f>IFERROR(_xll.RtGet("DTSIMI1",R16,$T$3)/100,"")</f>
        <v/>
      </c>
      <c r="U16" s="170" t="str">
        <f>IFERROR(_xll.RtGet("DTSIMI1",R16,$U$3)/100,"")</f>
        <v/>
      </c>
      <c r="V16" s="170" t="str">
        <f t="shared" si="1"/>
        <v/>
      </c>
      <c r="W16" s="185">
        <f>_xll.qlSimpleQuoteSetValue(S16,V16,Trigger)</f>
        <v>0</v>
      </c>
      <c r="X16" s="84"/>
      <c r="Y16" s="189" t="s">
        <v>241</v>
      </c>
      <c r="Z16" s="190" t="s">
        <v>89</v>
      </c>
      <c r="AA16" s="190" t="str">
        <f t="shared" si="5"/>
        <v>EUR_CURVE_DEP6M_7M</v>
      </c>
      <c r="AB16" s="170" t="str">
        <f>_xll.qlSimpleQuote(AA16,,,,Trigger)</f>
        <v>EUR_CURVE_DEP6M_7M#0007</v>
      </c>
      <c r="AC16" s="170" t="str">
        <f>IFERROR(_xll.RtGet("DTSIMI1",AA16,$AC$3)/100,"")</f>
        <v/>
      </c>
      <c r="AD16" s="170" t="str">
        <f>IFERROR(_xll.RtGet("DTSIMI1",AA16,$AD$3)/100,"")</f>
        <v/>
      </c>
      <c r="AE16" s="170" t="str">
        <f t="shared" si="2"/>
        <v/>
      </c>
      <c r="AF16" s="170">
        <f>_xll.qlSimpleQuoteSetValue(AB16,AE16,Trigger)</f>
        <v>0</v>
      </c>
      <c r="AG16" s="93"/>
      <c r="AH16" s="189" t="s">
        <v>241</v>
      </c>
      <c r="AI16" s="190" t="s">
        <v>89</v>
      </c>
      <c r="AJ16" s="190" t="str">
        <f t="shared" si="6"/>
        <v>EUR_CURVE_DEP12M_7M</v>
      </c>
      <c r="AK16" s="170" t="str">
        <f>_xll.qlSimpleQuote(AJ16,,,,Trigger)</f>
        <v>EUR_CURVE_DEP12M_7M#0007</v>
      </c>
      <c r="AL16" s="170" t="str">
        <f>IFERROR(_xll.RtGet("DTSIMI1",AJ16,"ASK")/100,"")</f>
        <v/>
      </c>
      <c r="AM16" s="185">
        <f>_xll.qlSimpleQuoteSetValue(AK16,AL16,Trigger)</f>
        <v>0</v>
      </c>
      <c r="AO16" s="189" t="s">
        <v>241</v>
      </c>
      <c r="AP16" s="190" t="s">
        <v>89</v>
      </c>
      <c r="AQ16" s="190" t="str">
        <f>Currency&amp;"X"&amp;IF(LEFT(AP16,1)="#","STUB",AP16)&amp;"D="</f>
        <v>EURX7MD=</v>
      </c>
      <c r="AR16" s="170" t="str">
        <f>_xll.qlSimpleQuote(AQ16,,,,Trigger)</f>
        <v>EURX7MD=#0005</v>
      </c>
      <c r="AS16" s="170" t="str">
        <f>IFERROR(_xll.RtGet("DTSIMI1",AQ16,$AC$3)/100,"")</f>
        <v/>
      </c>
      <c r="AT16" s="170" t="str">
        <f>IFERROR(_xll.RtGet("DTSIMI1",AQ16,$AD$3)/100,"")</f>
        <v/>
      </c>
      <c r="AU16" s="170" t="str">
        <f t="shared" si="3"/>
        <v/>
      </c>
      <c r="AV16" s="170">
        <f>_xll.qlSimpleQuoteSetValue(AR16,AU16,Trigger)</f>
        <v>0</v>
      </c>
      <c r="AW16" s="169"/>
    </row>
    <row r="17" spans="2:52" x14ac:dyDescent="0.2">
      <c r="B17" s="189" t="str">
        <f t="shared" si="0"/>
        <v/>
      </c>
      <c r="C17" s="189" t="s">
        <v>141</v>
      </c>
      <c r="D17" s="190" t="str">
        <f t="shared" si="7"/>
        <v>EUROISDDS8M</v>
      </c>
      <c r="E17" s="190" t="str">
        <f>_xll.qlSimpleQuote(D17,,,,Trigger)</f>
        <v>EUROISDDS8M#0007</v>
      </c>
      <c r="F17" s="170" t="str">
        <f>IFERROR(_xll.RtGet("DTSIMI1",D17,"ASK")/100,"")</f>
        <v/>
      </c>
      <c r="G17" s="62">
        <f>_xll.qlSimpleQuoteSetValue(E17,F17,Trigger)</f>
        <v>0</v>
      </c>
      <c r="I17" s="193" t="s">
        <v>243</v>
      </c>
      <c r="J17" s="194" t="s">
        <v>141</v>
      </c>
      <c r="K17" s="194" t="str">
        <f t="shared" si="8"/>
        <v>EURX1S8M=</v>
      </c>
      <c r="L17" s="112" t="str">
        <f>_xll.qlSimpleQuote(K17,,,,Trigger)</f>
        <v>EURX1S8M=#0007</v>
      </c>
      <c r="M17" s="112" t="str">
        <f>IFERROR(_xll.RtGet("DTSIMI1",K17,"ASK")/100,"")</f>
        <v/>
      </c>
      <c r="N17" s="185">
        <f>_xll.qlSimpleQuoteSetValue(L17,M17,Trigger)</f>
        <v>0</v>
      </c>
      <c r="O17" s="169"/>
      <c r="P17" s="189" t="s">
        <v>241</v>
      </c>
      <c r="Q17" s="190" t="s">
        <v>141</v>
      </c>
      <c r="R17" s="190" t="str">
        <f t="shared" si="4"/>
        <v>EUR_CURVE_DEP3M_8M</v>
      </c>
      <c r="S17" s="170" t="str">
        <f>_xll.qlSimpleQuote(R17,,,,Trigger)</f>
        <v>EUR_CURVE_DEP3M_8M#0007</v>
      </c>
      <c r="T17" s="170" t="str">
        <f>IFERROR(_xll.RtGet("DTSIMI1",R17,$T$3)/100,"")</f>
        <v/>
      </c>
      <c r="U17" s="170" t="str">
        <f>IFERROR(_xll.RtGet("DTSIMI1",R17,$U$3)/100,"")</f>
        <v/>
      </c>
      <c r="V17" s="170" t="str">
        <f t="shared" si="1"/>
        <v/>
      </c>
      <c r="W17" s="185">
        <f>_xll.qlSimpleQuoteSetValue(S17,V17,Trigger)</f>
        <v>0</v>
      </c>
      <c r="X17" s="84"/>
      <c r="Y17" s="189" t="s">
        <v>241</v>
      </c>
      <c r="Z17" s="190" t="s">
        <v>141</v>
      </c>
      <c r="AA17" s="190" t="str">
        <f t="shared" si="5"/>
        <v>EUR_CURVE_DEP6M_8M</v>
      </c>
      <c r="AB17" s="170" t="str">
        <f>_xll.qlSimpleQuote(AA17,,,,Trigger)</f>
        <v>EUR_CURVE_DEP6M_8M#0007</v>
      </c>
      <c r="AC17" s="170" t="str">
        <f>IFERROR(_xll.RtGet("DTSIMI1",AA17,$AC$3)/100,"")</f>
        <v/>
      </c>
      <c r="AD17" s="170" t="str">
        <f>IFERROR(_xll.RtGet("DTSIMI1",AA17,$AD$3)/100,"")</f>
        <v/>
      </c>
      <c r="AE17" s="170" t="str">
        <f t="shared" si="2"/>
        <v/>
      </c>
      <c r="AF17" s="170">
        <f>_xll.qlSimpleQuoteSetValue(AB17,AE17,Trigger)</f>
        <v>0</v>
      </c>
      <c r="AG17" s="93"/>
      <c r="AH17" s="189" t="s">
        <v>241</v>
      </c>
      <c r="AI17" s="190" t="s">
        <v>141</v>
      </c>
      <c r="AJ17" s="190" t="str">
        <f t="shared" si="6"/>
        <v>EUR_CURVE_DEP12M_8M</v>
      </c>
      <c r="AK17" s="170" t="str">
        <f>_xll.qlSimpleQuote(AJ17,,,,Trigger)</f>
        <v>EUR_CURVE_DEP12M_8M#0007</v>
      </c>
      <c r="AL17" s="170" t="str">
        <f>IFERROR(_xll.RtGet("DTSIMI1",AJ17,"ASK")/100,"")</f>
        <v/>
      </c>
      <c r="AM17" s="185">
        <f>_xll.qlSimpleQuoteSetValue(AK17,AL17,Trigger)</f>
        <v>0</v>
      </c>
      <c r="AO17" s="189" t="s">
        <v>241</v>
      </c>
      <c r="AP17" s="190" t="s">
        <v>141</v>
      </c>
      <c r="AQ17" s="190" t="str">
        <f>Currency&amp;"X"&amp;IF(LEFT(AP17,1)="#","STUB",AP17)&amp;"D="</f>
        <v>EURX8MD=</v>
      </c>
      <c r="AR17" s="170" t="str">
        <f>_xll.qlSimpleQuote(AQ17,,,,Trigger)</f>
        <v>EURX8MD=#0005</v>
      </c>
      <c r="AS17" s="170" t="str">
        <f>IFERROR(_xll.RtGet("DTSIMI1",AQ17,$AC$3)/100,"")</f>
        <v/>
      </c>
      <c r="AT17" s="170" t="str">
        <f>IFERROR(_xll.RtGet("DTSIMI1",AQ17,$AD$3)/100,"")</f>
        <v/>
      </c>
      <c r="AU17" s="170" t="str">
        <f t="shared" si="3"/>
        <v/>
      </c>
      <c r="AV17" s="170">
        <f>_xll.qlSimpleQuoteSetValue(AR17,AU17,Trigger)</f>
        <v>0</v>
      </c>
      <c r="AW17" s="169"/>
    </row>
    <row r="18" spans="2:52" x14ac:dyDescent="0.2">
      <c r="B18" s="189" t="str">
        <f t="shared" si="0"/>
        <v/>
      </c>
      <c r="C18" s="189" t="s">
        <v>142</v>
      </c>
      <c r="D18" s="190" t="str">
        <f t="shared" si="7"/>
        <v>EUROISDDS9M</v>
      </c>
      <c r="E18" s="190" t="str">
        <f>_xll.qlSimpleQuote(D18,,,,Trigger)</f>
        <v>EUROISDDS9M#0007</v>
      </c>
      <c r="F18" s="170" t="str">
        <f>IFERROR(_xll.RtGet("DTSIMI1",D18,"ASK")/100,"")</f>
        <v/>
      </c>
      <c r="G18" s="62">
        <f>_xll.qlSimpleQuoteSetValue(E18,F18,Trigger)</f>
        <v>0</v>
      </c>
      <c r="I18" s="193" t="s">
        <v>243</v>
      </c>
      <c r="J18" s="194" t="s">
        <v>142</v>
      </c>
      <c r="K18" s="194" t="str">
        <f t="shared" si="8"/>
        <v>EURX1S9M=</v>
      </c>
      <c r="L18" s="112" t="str">
        <f>_xll.qlSimpleQuote(K18,,,,Trigger)</f>
        <v>EURX1S9M=#0007</v>
      </c>
      <c r="M18" s="112" t="str">
        <f>IFERROR(_xll.RtGet("DTSIMI1",K18,"ASK")/100,"")</f>
        <v/>
      </c>
      <c r="N18" s="185">
        <f>_xll.qlSimpleQuoteSetValue(L18,M18,Trigger)</f>
        <v>0</v>
      </c>
      <c r="O18" s="169"/>
      <c r="P18" s="189" t="s">
        <v>241</v>
      </c>
      <c r="Q18" s="190" t="s">
        <v>142</v>
      </c>
      <c r="R18" s="190" t="str">
        <f t="shared" si="4"/>
        <v>EUR_CURVE_DEP3M_9M</v>
      </c>
      <c r="S18" s="170" t="str">
        <f>_xll.qlSimpleQuote(R18,,,,Trigger)</f>
        <v>EUR_CURVE_DEP3M_9M#0007</v>
      </c>
      <c r="T18" s="170" t="str">
        <f>IFERROR(_xll.RtGet("DTSIMI1",R18,$T$3)/100,"")</f>
        <v/>
      </c>
      <c r="U18" s="170" t="str">
        <f>IFERROR(_xll.RtGet("DTSIMI1",R18,$U$3)/100,"")</f>
        <v/>
      </c>
      <c r="V18" s="170" t="str">
        <f t="shared" si="1"/>
        <v/>
      </c>
      <c r="W18" s="185">
        <f>_xll.qlSimpleQuoteSetValue(S18,V18,Trigger)</f>
        <v>0</v>
      </c>
      <c r="X18" s="84"/>
      <c r="Y18" s="189" t="s">
        <v>241</v>
      </c>
      <c r="Z18" s="190" t="s">
        <v>142</v>
      </c>
      <c r="AA18" s="190" t="str">
        <f t="shared" si="5"/>
        <v>EUR_CURVE_DEP6M_9M</v>
      </c>
      <c r="AB18" s="170" t="str">
        <f>_xll.qlSimpleQuote(AA18,,,,Trigger)</f>
        <v>EUR_CURVE_DEP6M_9M#0007</v>
      </c>
      <c r="AC18" s="170" t="str">
        <f>IFERROR(_xll.RtGet("DTSIMI1",AA18,$AC$3)/100,"")</f>
        <v/>
      </c>
      <c r="AD18" s="170" t="str">
        <f>IFERROR(_xll.RtGet("DTSIMI1",AA18,$AD$3)/100,"")</f>
        <v/>
      </c>
      <c r="AE18" s="170" t="str">
        <f t="shared" si="2"/>
        <v/>
      </c>
      <c r="AF18" s="170">
        <f>_xll.qlSimpleQuoteSetValue(AB18,AE18,Trigger)</f>
        <v>0</v>
      </c>
      <c r="AG18" s="93"/>
      <c r="AH18" s="189" t="s">
        <v>241</v>
      </c>
      <c r="AI18" s="190" t="s">
        <v>142</v>
      </c>
      <c r="AJ18" s="190" t="str">
        <f t="shared" si="6"/>
        <v>EUR_CURVE_DEP12M_9M</v>
      </c>
      <c r="AK18" s="170" t="str">
        <f>_xll.qlSimpleQuote(AJ18,,,,Trigger)</f>
        <v>EUR_CURVE_DEP12M_9M#0007</v>
      </c>
      <c r="AL18" s="170" t="str">
        <f>IFERROR(_xll.RtGet("DTSIMI1",AJ18,"ASK")/100,"")</f>
        <v/>
      </c>
      <c r="AM18" s="185">
        <f>_xll.qlSimpleQuoteSetValue(AK18,AL18,Trigger)</f>
        <v>0</v>
      </c>
      <c r="AO18" s="189" t="s">
        <v>241</v>
      </c>
      <c r="AP18" s="190" t="s">
        <v>142</v>
      </c>
      <c r="AQ18" s="190" t="str">
        <f>Currency&amp;"X"&amp;IF(LEFT(AP18,1)="#","STUB",AP18)&amp;"D="</f>
        <v>EURX9MD=</v>
      </c>
      <c r="AR18" s="170" t="str">
        <f>_xll.qlSimpleQuote(AQ18,,,,Trigger)</f>
        <v>EURX9MD=#0005</v>
      </c>
      <c r="AS18" s="170" t="str">
        <f>IFERROR(_xll.RtGet("DTSIMI1",AQ18,$AC$3)/100,"")</f>
        <v/>
      </c>
      <c r="AT18" s="170" t="str">
        <f>IFERROR(_xll.RtGet("DTSIMI1",AQ18,$AD$3)/100,"")</f>
        <v/>
      </c>
      <c r="AU18" s="170" t="str">
        <f t="shared" si="3"/>
        <v/>
      </c>
      <c r="AV18" s="170">
        <f>_xll.qlSimpleQuoteSetValue(AR18,AU18,Trigger)</f>
        <v>0</v>
      </c>
      <c r="AW18" s="169"/>
    </row>
    <row r="19" spans="2:52" x14ac:dyDescent="0.2">
      <c r="B19" s="189" t="str">
        <f t="shared" si="0"/>
        <v/>
      </c>
      <c r="C19" s="189" t="s">
        <v>143</v>
      </c>
      <c r="D19" s="190" t="str">
        <f t="shared" si="7"/>
        <v>EUROISDDS10M</v>
      </c>
      <c r="E19" s="190" t="str">
        <f>_xll.qlSimpleQuote(D19,,,,Trigger)</f>
        <v>EUROISDDS10M#0007</v>
      </c>
      <c r="F19" s="170" t="str">
        <f>IFERROR(_xll.RtGet("DTSIMI1",D19,"ASK")/100,"")</f>
        <v/>
      </c>
      <c r="G19" s="62">
        <f>_xll.qlSimpleQuoteSetValue(E19,F19,Trigger)</f>
        <v>0</v>
      </c>
      <c r="I19" s="193" t="s">
        <v>243</v>
      </c>
      <c r="J19" s="194" t="s">
        <v>143</v>
      </c>
      <c r="K19" s="194" t="str">
        <f t="shared" si="8"/>
        <v>EURX1S10M=</v>
      </c>
      <c r="L19" s="112" t="str">
        <f>_xll.qlSimpleQuote(K19,,,,Trigger)</f>
        <v>EURX1S10M=#0007</v>
      </c>
      <c r="M19" s="112" t="str">
        <f>IFERROR(_xll.RtGet("DTSIMI1",K19,"ASK")/100,"")</f>
        <v/>
      </c>
      <c r="N19" s="185">
        <f>_xll.qlSimpleQuoteSetValue(L19,M19,Trigger)</f>
        <v>0</v>
      </c>
      <c r="O19" s="169"/>
      <c r="P19" s="189" t="s">
        <v>241</v>
      </c>
      <c r="Q19" s="190" t="s">
        <v>143</v>
      </c>
      <c r="R19" s="190" t="str">
        <f t="shared" si="4"/>
        <v>EUR_CURVE_DEP3M_10M</v>
      </c>
      <c r="S19" s="170" t="str">
        <f>_xll.qlSimpleQuote(R19,,,,Trigger)</f>
        <v>EUR_CURVE_DEP3M_10M#0007</v>
      </c>
      <c r="T19" s="170" t="str">
        <f>IFERROR(_xll.RtGet("DTSIMI1",R19,$T$3)/100,"")</f>
        <v/>
      </c>
      <c r="U19" s="170" t="str">
        <f>IFERROR(_xll.RtGet("DTSIMI1",R19,$U$3)/100,"")</f>
        <v/>
      </c>
      <c r="V19" s="170" t="str">
        <f t="shared" si="1"/>
        <v/>
      </c>
      <c r="W19" s="185">
        <f>_xll.qlSimpleQuoteSetValue(S19,V19,Trigger)</f>
        <v>0</v>
      </c>
      <c r="X19" s="84"/>
      <c r="Y19" s="189" t="s">
        <v>241</v>
      </c>
      <c r="Z19" s="190" t="s">
        <v>143</v>
      </c>
      <c r="AA19" s="190" t="str">
        <f t="shared" si="5"/>
        <v>EUR_CURVE_DEP6M_10M</v>
      </c>
      <c r="AB19" s="170" t="str">
        <f>_xll.qlSimpleQuote(AA19,,,,Trigger)</f>
        <v>EUR_CURVE_DEP6M_10M#0007</v>
      </c>
      <c r="AC19" s="170" t="str">
        <f>IFERROR(_xll.RtGet("DTSIMI1",AA19,$AC$3)/100,"")</f>
        <v/>
      </c>
      <c r="AD19" s="170" t="str">
        <f>IFERROR(_xll.RtGet("DTSIMI1",AA19,$AD$3)/100,"")</f>
        <v/>
      </c>
      <c r="AE19" s="170" t="str">
        <f t="shared" si="2"/>
        <v/>
      </c>
      <c r="AF19" s="170">
        <f>_xll.qlSimpleQuoteSetValue(AB19,AE19,Trigger)</f>
        <v>0</v>
      </c>
      <c r="AG19" s="93"/>
      <c r="AH19" s="189" t="s">
        <v>241</v>
      </c>
      <c r="AI19" s="190" t="s">
        <v>143</v>
      </c>
      <c r="AJ19" s="190" t="str">
        <f t="shared" si="6"/>
        <v>EUR_CURVE_DEP12M_10M</v>
      </c>
      <c r="AK19" s="170" t="str">
        <f>_xll.qlSimpleQuote(AJ19,,,,Trigger)</f>
        <v>EUR_CURVE_DEP12M_10M#0007</v>
      </c>
      <c r="AL19" s="170" t="str">
        <f>IFERROR(_xll.RtGet("DTSIMI1",AJ19,"ASK")/100,"")</f>
        <v/>
      </c>
      <c r="AM19" s="185">
        <f>_xll.qlSimpleQuoteSetValue(AK19,AL19,Trigger)</f>
        <v>0</v>
      </c>
      <c r="AO19" s="189" t="s">
        <v>241</v>
      </c>
      <c r="AP19" s="190" t="s">
        <v>143</v>
      </c>
      <c r="AQ19" s="190" t="str">
        <f>Currency&amp;"X"&amp;IF(LEFT(AP19,1)="#","STUB",AP19)&amp;"D="</f>
        <v>EURX10MD=</v>
      </c>
      <c r="AR19" s="170" t="str">
        <f>_xll.qlSimpleQuote(AQ19,,,,Trigger)</f>
        <v>EURX10MD=#0005</v>
      </c>
      <c r="AS19" s="170" t="str">
        <f>IFERROR(_xll.RtGet("DTSIMI1",AQ19,$AC$3)/100,"")</f>
        <v/>
      </c>
      <c r="AT19" s="170" t="str">
        <f>IFERROR(_xll.RtGet("DTSIMI1",AQ19,$AD$3)/100,"")</f>
        <v/>
      </c>
      <c r="AU19" s="170" t="str">
        <f t="shared" si="3"/>
        <v/>
      </c>
      <c r="AV19" s="170">
        <f>_xll.qlSimpleQuoteSetValue(AR19,AU19,Trigger)</f>
        <v>0</v>
      </c>
      <c r="AW19" s="169"/>
    </row>
    <row r="20" spans="2:52" x14ac:dyDescent="0.2">
      <c r="B20" s="189" t="str">
        <f t="shared" si="0"/>
        <v/>
      </c>
      <c r="C20" s="189" t="s">
        <v>144</v>
      </c>
      <c r="D20" s="190" t="str">
        <f t="shared" si="7"/>
        <v>EUROISDDS11M</v>
      </c>
      <c r="E20" s="190" t="str">
        <f>_xll.qlSimpleQuote(D20,,,,Trigger)</f>
        <v>EUROISDDS11M#0007</v>
      </c>
      <c r="F20" s="170" t="str">
        <f>IFERROR(_xll.RtGet("DTSIMI1",D20,"ASK")/100,"")</f>
        <v/>
      </c>
      <c r="G20" s="62">
        <f>_xll.qlSimpleQuoteSetValue(E20,F20,Trigger)</f>
        <v>0</v>
      </c>
      <c r="I20" s="193" t="s">
        <v>243</v>
      </c>
      <c r="J20" s="194" t="s">
        <v>144</v>
      </c>
      <c r="K20" s="194" t="str">
        <f t="shared" si="8"/>
        <v>EURX1S11M=</v>
      </c>
      <c r="L20" s="112" t="str">
        <f>_xll.qlSimpleQuote(K20,,,,Trigger)</f>
        <v>EURX1S11M=#0007</v>
      </c>
      <c r="M20" s="112" t="str">
        <f>IFERROR(_xll.RtGet("DTSIMI1",K20,"ASK")/100,"")</f>
        <v/>
      </c>
      <c r="N20" s="185">
        <f>_xll.qlSimpleQuoteSetValue(L20,M20,Trigger)</f>
        <v>0</v>
      </c>
      <c r="O20" s="92" t="s">
        <v>204</v>
      </c>
      <c r="P20" s="189" t="s">
        <v>241</v>
      </c>
      <c r="Q20" s="190" t="s">
        <v>144</v>
      </c>
      <c r="R20" s="190" t="str">
        <f t="shared" si="4"/>
        <v>EUR_CURVE_DEP3M_11M</v>
      </c>
      <c r="S20" s="170" t="str">
        <f>_xll.qlSimpleQuote(R20,,,,Trigger)</f>
        <v>EUR_CURVE_DEP3M_11M#0007</v>
      </c>
      <c r="T20" s="170" t="str">
        <f>IFERROR(_xll.RtGet("DTSIMI1",R20,$T$3)/100,"")</f>
        <v/>
      </c>
      <c r="U20" s="170" t="str">
        <f>IFERROR(_xll.RtGet("DTSIMI1",R20,$U$3)/100,"")</f>
        <v/>
      </c>
      <c r="V20" s="170" t="str">
        <f t="shared" si="1"/>
        <v/>
      </c>
      <c r="W20" s="185">
        <f>_xll.qlSimpleQuoteSetValue(S20,V20,Trigger)</f>
        <v>0</v>
      </c>
      <c r="X20" s="84"/>
      <c r="Y20" s="189" t="s">
        <v>241</v>
      </c>
      <c r="Z20" s="190" t="s">
        <v>144</v>
      </c>
      <c r="AA20" s="190" t="str">
        <f t="shared" si="5"/>
        <v>EUR_CURVE_DEP6M_11M</v>
      </c>
      <c r="AB20" s="170" t="str">
        <f>_xll.qlSimpleQuote(AA20,,,,Trigger)</f>
        <v>EUR_CURVE_DEP6M_11M#0007</v>
      </c>
      <c r="AC20" s="170" t="str">
        <f>IFERROR(_xll.RtGet("DTSIMI1",AA20,$AC$3)/100,"")</f>
        <v/>
      </c>
      <c r="AD20" s="170" t="str">
        <f>IFERROR(_xll.RtGet("DTSIMI1",AA20,$AD$3)/100,"")</f>
        <v/>
      </c>
      <c r="AE20" s="170" t="str">
        <f t="shared" si="2"/>
        <v/>
      </c>
      <c r="AF20" s="170">
        <f>_xll.qlSimpleQuoteSetValue(AB20,AE20,Trigger)</f>
        <v>0</v>
      </c>
      <c r="AG20" s="93"/>
      <c r="AH20" s="189" t="s">
        <v>241</v>
      </c>
      <c r="AI20" s="190" t="s">
        <v>144</v>
      </c>
      <c r="AJ20" s="190" t="str">
        <f t="shared" si="6"/>
        <v>EUR_CURVE_DEP12M_11M</v>
      </c>
      <c r="AK20" s="170" t="str">
        <f>_xll.qlSimpleQuote(AJ20,,,,Trigger)</f>
        <v>EUR_CURVE_DEP12M_11M#0007</v>
      </c>
      <c r="AL20" s="170" t="str">
        <f>IFERROR(_xll.RtGet("DTSIMI1",AJ20,"ASK")/100,"")</f>
        <v/>
      </c>
      <c r="AM20" s="185">
        <f>_xll.qlSimpleQuoteSetValue(AK20,AL20,Trigger)</f>
        <v>0</v>
      </c>
      <c r="AO20" s="189" t="s">
        <v>241</v>
      </c>
      <c r="AP20" s="190" t="s">
        <v>144</v>
      </c>
      <c r="AQ20" s="190" t="str">
        <f>Currency&amp;"X"&amp;IF(LEFT(AP20,1)="#","STUB",AP20)&amp;"D="</f>
        <v>EURX11MD=</v>
      </c>
      <c r="AR20" s="170" t="str">
        <f>_xll.qlSimpleQuote(AQ20,,,,Trigger)</f>
        <v>EURX11MD=#0005</v>
      </c>
      <c r="AS20" s="170" t="str">
        <f>IFERROR(_xll.RtGet("DTSIMI1",AQ20,$AC$3)/100,"")</f>
        <v/>
      </c>
      <c r="AT20" s="170" t="str">
        <f>IFERROR(_xll.RtGet("DTSIMI1",AQ20,$AD$3)/100,"")</f>
        <v/>
      </c>
      <c r="AU20" s="170" t="str">
        <f t="shared" si="3"/>
        <v/>
      </c>
      <c r="AV20" s="170">
        <f>_xll.qlSimpleQuoteSetValue(AR20,AU20,Trigger)</f>
        <v>0</v>
      </c>
      <c r="AW20" s="169"/>
    </row>
    <row r="21" spans="2:52" x14ac:dyDescent="0.2">
      <c r="B21" s="189" t="str">
        <f t="shared" si="0"/>
        <v/>
      </c>
      <c r="C21" s="189" t="s">
        <v>160</v>
      </c>
      <c r="D21" s="190" t="str">
        <f t="shared" si="7"/>
        <v>EUROISDDS12M</v>
      </c>
      <c r="E21" s="190" t="str">
        <f>_xll.qlSimpleQuote(D21,,,,Trigger)</f>
        <v>EUROISDDS12M#0007</v>
      </c>
      <c r="F21" s="171" t="str">
        <f>IFERROR(_xll.RtGet("DTSIMI1",D21,"ASK")/100,"")</f>
        <v/>
      </c>
      <c r="G21" s="63">
        <f>_xll.qlSimpleQuoteSetValue(E21,F21,Trigger)</f>
        <v>0</v>
      </c>
      <c r="I21" s="193" t="s">
        <v>243</v>
      </c>
      <c r="J21" s="194" t="s">
        <v>160</v>
      </c>
      <c r="K21" s="194" t="str">
        <f t="shared" si="8"/>
        <v>EURX1S12M=</v>
      </c>
      <c r="L21" s="226" t="str">
        <f>_xll.qlSimpleQuote(K21,,,,Trigger)</f>
        <v>EURX1S12M=#0007</v>
      </c>
      <c r="M21" s="226" t="str">
        <f>IFERROR(_xll.RtGet("DTSIMI1",K21,"ASK")/100,"")</f>
        <v/>
      </c>
      <c r="N21" s="185">
        <f>_xll.qlSimpleQuoteSetValue(L21,M21,Trigger)</f>
        <v>0</v>
      </c>
      <c r="O21" s="92" t="s">
        <v>204</v>
      </c>
      <c r="P21" s="189" t="s">
        <v>241</v>
      </c>
      <c r="Q21" s="190" t="s">
        <v>160</v>
      </c>
      <c r="R21" s="190" t="str">
        <f t="shared" si="4"/>
        <v>EUR_CURVE_DEP3M_12M</v>
      </c>
      <c r="S21" s="171" t="str">
        <f>_xll.qlSimpleQuote(R21,,,,Trigger)</f>
        <v>EUR_CURVE_DEP3M_12M#0007</v>
      </c>
      <c r="T21" s="171" t="str">
        <f>IFERROR(_xll.RtGet("DTSIMI1",R21,$T$3)/100,"")</f>
        <v/>
      </c>
      <c r="U21" s="171" t="str">
        <f>IFERROR(_xll.RtGet("DTSIMI1",R21,$U$3)/100,"")</f>
        <v/>
      </c>
      <c r="V21" s="171" t="str">
        <f t="shared" si="1"/>
        <v/>
      </c>
      <c r="W21" s="185">
        <f>_xll.qlSimpleQuoteSetValue(S21,V21,Trigger)</f>
        <v>0</v>
      </c>
      <c r="Y21" s="189" t="s">
        <v>241</v>
      </c>
      <c r="Z21" s="190" t="s">
        <v>160</v>
      </c>
      <c r="AA21" s="190" t="str">
        <f t="shared" si="5"/>
        <v>EUR_CURVE_DEP6M_12M</v>
      </c>
      <c r="AB21" s="171" t="str">
        <f>_xll.qlSimpleQuote(AA21,,,,Trigger)</f>
        <v>EUR_CURVE_DEP6M_12M#0007</v>
      </c>
      <c r="AC21" s="171" t="str">
        <f>IFERROR(_xll.RtGet("DTSIMI1",AA21,$AC$3)/100,"")</f>
        <v/>
      </c>
      <c r="AD21" s="170" t="str">
        <f>IFERROR(_xll.RtGet("DTSIMI1",AA21,$AD$3)/100,"")</f>
        <v/>
      </c>
      <c r="AE21" s="170" t="str">
        <f t="shared" si="2"/>
        <v/>
      </c>
      <c r="AF21" s="170">
        <f>_xll.qlSimpleQuoteSetValue(AB21,AE21,Trigger)</f>
        <v>0</v>
      </c>
      <c r="AH21" s="189" t="s">
        <v>241</v>
      </c>
      <c r="AI21" s="190" t="s">
        <v>160</v>
      </c>
      <c r="AJ21" s="190" t="str">
        <f t="shared" si="6"/>
        <v>EUR_CURVE_DEP12M_12M</v>
      </c>
      <c r="AK21" s="171" t="str">
        <f>_xll.qlSimpleQuote(AJ21,,,,Trigger)</f>
        <v>EUR_CURVE_DEP12M_12M#0009</v>
      </c>
      <c r="AL21" s="171" t="str">
        <f>IFERROR(_xll.RtGet("DTSIMI1",AJ21,"ASK")/100,"")</f>
        <v/>
      </c>
      <c r="AM21" s="185">
        <f>_xll.qlSimpleQuoteSetValue(AK21,AL21,Trigger)</f>
        <v>0</v>
      </c>
      <c r="AO21" s="189" t="s">
        <v>241</v>
      </c>
      <c r="AP21" s="190" t="s">
        <v>46</v>
      </c>
      <c r="AQ21" s="190" t="str">
        <f>Currency&amp;"X"&amp;IF(LEFT(AP21,1)="#","STUB",AP21)&amp;"D="</f>
        <v>EURX1YD=</v>
      </c>
      <c r="AR21" s="171" t="str">
        <f>_xll.qlSimpleQuote(AQ21,,,,Trigger)</f>
        <v>EURX1YD=#0006</v>
      </c>
      <c r="AS21" s="171" t="str">
        <f>IFERROR(_xll.RtGet("DTSIMI1",AQ21,$AC$3)/100,"")</f>
        <v/>
      </c>
      <c r="AT21" s="170" t="str">
        <f>IFERROR(_xll.RtGet("DTSIMI1",AQ21,$AD$3)/100,"")</f>
        <v/>
      </c>
      <c r="AU21" s="170" t="str">
        <f t="shared" si="3"/>
        <v/>
      </c>
      <c r="AV21" s="170">
        <f>_xll.qlSimpleQuoteSetValue(AR21,AU21,Trigger)</f>
        <v>0</v>
      </c>
      <c r="AW21" s="169"/>
    </row>
    <row r="22" spans="2:52" x14ac:dyDescent="0.2">
      <c r="B22" s="159" t="str">
        <f t="shared" si="0"/>
        <v/>
      </c>
      <c r="C22" s="186" t="str">
        <f>Stub</f>
        <v>#20151216</v>
      </c>
      <c r="D22" s="187"/>
      <c r="E22" s="187"/>
      <c r="F22" s="160"/>
      <c r="G22" s="160"/>
      <c r="H22" s="92" t="s">
        <v>204</v>
      </c>
      <c r="I22" s="186" t="str">
        <f>IF(M22="","","Dp")</f>
        <v/>
      </c>
      <c r="J22" s="187" t="str">
        <f>Stub</f>
        <v>#20151216</v>
      </c>
      <c r="K22" s="187"/>
      <c r="L22" s="160"/>
      <c r="M22" s="160"/>
      <c r="N22" s="188"/>
      <c r="O22" s="92" t="s">
        <v>204</v>
      </c>
      <c r="P22" s="186" t="s">
        <v>241</v>
      </c>
      <c r="Q22" s="187" t="str">
        <f>Stub</f>
        <v>#20151216</v>
      </c>
      <c r="R22" s="187" t="str">
        <f t="shared" si="4"/>
        <v>EUR_CURVE_DEP3M_#20151216</v>
      </c>
      <c r="S22" s="160" t="str">
        <f>_xll.qlSimpleQuote("STUB"&amp;$P$2,,,,Trigger)</f>
        <v>STUB3M#0007</v>
      </c>
      <c r="T22" s="160" t="str">
        <f>IFERROR(_xll.RtGet("DTSIMI1",R22,$T$3)/100,"")</f>
        <v/>
      </c>
      <c r="U22" s="160" t="str">
        <f>IFERROR(_xll.RtGet("DTSIMI1",R22,$U$3)/100,"")</f>
        <v/>
      </c>
      <c r="V22" s="160" t="str">
        <f t="shared" si="1"/>
        <v/>
      </c>
      <c r="W22" s="188">
        <f>_xll.qlSimpleQuoteSetValue(S22,V22,Trigger)</f>
        <v>0</v>
      </c>
      <c r="Y22" s="186" t="s">
        <v>241</v>
      </c>
      <c r="Z22" s="187" t="str">
        <f>Stub</f>
        <v>#20151216</v>
      </c>
      <c r="AA22" s="187" t="str">
        <f t="shared" si="5"/>
        <v>EUR_CURVE_DEP6M_#20151216</v>
      </c>
      <c r="AB22" s="160" t="str">
        <f>_xll.qlSimpleQuote("STUB"&amp;$Y$2,,,,Trigger)</f>
        <v>STUB6M#0007</v>
      </c>
      <c r="AC22" s="160" t="str">
        <f>IFERROR(_xll.RtGet("DTSIMI1",AA22,$AC$3)/100,"")</f>
        <v/>
      </c>
      <c r="AD22" s="160" t="str">
        <f>IFERROR(_xll.RtGet("DTSIMI1",AA22,$AD$3)/100,"")</f>
        <v/>
      </c>
      <c r="AE22" s="160" t="str">
        <f t="shared" si="2"/>
        <v/>
      </c>
      <c r="AF22" s="160">
        <f>_xll.qlSimpleQuoteSetValue(AB22,AE22,Trigger)</f>
        <v>0</v>
      </c>
      <c r="AH22" s="186" t="s">
        <v>241</v>
      </c>
      <c r="AI22" s="187" t="str">
        <f>Stub</f>
        <v>#20151216</v>
      </c>
      <c r="AJ22" s="187" t="str">
        <f t="shared" si="6"/>
        <v>EUR_CURVE_DEP12M_#20151216</v>
      </c>
      <c r="AK22" s="160" t="str">
        <f>_xll.qlSimpleQuote("STUB"&amp;$AH$2,,,,Trigger)</f>
        <v>STUB12M#0007</v>
      </c>
      <c r="AL22" s="160" t="str">
        <f>IFERROR(_xll.RtGet("DTSIMI1",AJ22,"ASK")/100,"")</f>
        <v/>
      </c>
      <c r="AM22" s="188">
        <f>_xll.qlSimpleQuoteSetValue(AK22,AL22,Trigger)</f>
        <v>0</v>
      </c>
      <c r="AO22" s="186" t="s">
        <v>241</v>
      </c>
      <c r="AP22" s="187" t="str">
        <f>Stub</f>
        <v>#20151216</v>
      </c>
      <c r="AQ22" s="187" t="str">
        <f>Currency&amp;"X"&amp;IF(LEFT(AP22,1)="#","STUB",AP22)&amp;"D="</f>
        <v>EURXSTUBD=</v>
      </c>
      <c r="AR22" s="160" t="str">
        <f>_xll.qlSimpleQuote("STUB"&amp;$AO$2,,,,Trigger)</f>
        <v>STUBSTD#0003</v>
      </c>
      <c r="AS22" s="160" t="str">
        <f>IFERROR(_xll.RtGet("DTSIMI1",AQ22,$AC$3)/100,"")</f>
        <v/>
      </c>
      <c r="AT22" s="160" t="str">
        <f>IFERROR(_xll.RtGet("DTSIMI1",AQ22,$AD$3)/100,"")</f>
        <v/>
      </c>
      <c r="AU22" s="160" t="str">
        <f t="shared" si="3"/>
        <v/>
      </c>
      <c r="AV22" s="160">
        <f>_xll.qlSimpleQuoteSetValue(AR22,AU22,Trigger)</f>
        <v>0</v>
      </c>
      <c r="AW22" s="169"/>
      <c r="AY22" s="98" t="s">
        <v>232</v>
      </c>
      <c r="AZ22" s="98" t="s">
        <v>233</v>
      </c>
    </row>
    <row r="23" spans="2:52" x14ac:dyDescent="0.2">
      <c r="B23" s="239"/>
      <c r="C23" s="240" t="str">
        <f>Q23</f>
        <v>Z5</v>
      </c>
      <c r="D23" s="241"/>
      <c r="E23" s="241"/>
      <c r="F23" s="242"/>
      <c r="G23" s="210"/>
      <c r="H23" s="92" t="s">
        <v>204</v>
      </c>
      <c r="I23" s="240" t="str">
        <f>IF(M23="","","Sf")</f>
        <v/>
      </c>
      <c r="J23" s="241" t="str">
        <f>Q23</f>
        <v>Z5</v>
      </c>
      <c r="K23" s="241"/>
      <c r="L23" s="242"/>
      <c r="M23" s="246"/>
      <c r="N23" s="224"/>
      <c r="O23" s="92" t="s">
        <v>204</v>
      </c>
      <c r="P23" s="240" t="s">
        <v>242</v>
      </c>
      <c r="Q23" s="241" t="str">
        <f>_xll.qlIMMNextCode(DATE(RIGHT(LEFT(Stub,5),4),LEFT(RIGHT(Stub,4),2),RIGHT(Stub,2))-1)</f>
        <v>Z5</v>
      </c>
      <c r="R23" s="241" t="str">
        <f t="shared" ref="R23:R28" si="9">Currency&amp;"_CURVE_FUT"&amp;$P$2&amp;"_"&amp;Q23</f>
        <v>EUR_CURVE_FUT3M_Z5</v>
      </c>
      <c r="S23" s="242" t="str">
        <f>_xll.qlSimpleQuote(R23,,,,Trigger)</f>
        <v>EUR_CURVE_FUT3M_Z5#0007</v>
      </c>
      <c r="T23" s="242" t="str">
        <f>IFERROR(_xll.RtGet("DTSIMI1",R23,$T$3),"")</f>
        <v>#N/A Paused at 15:53:14</v>
      </c>
      <c r="U23" s="242" t="str">
        <f>IFERROR(_xll.RtGet("DTSIMI1",R23,$U$3),"")</f>
        <v>#N/A Paused at 15:53:14</v>
      </c>
      <c r="V23" s="248" t="str">
        <f t="shared" si="1"/>
        <v/>
      </c>
      <c r="W23" s="224">
        <f>_xll.qlSimpleQuoteSetValue(S23,V23,Trigger)</f>
        <v>0</v>
      </c>
      <c r="Y23" s="240" t="s">
        <v>242</v>
      </c>
      <c r="Z23" s="241" t="str">
        <f>Q23</f>
        <v>Z5</v>
      </c>
      <c r="AA23" s="241" t="str">
        <f t="shared" ref="AA23:AA28" si="10">Currency&amp;"_CURVE_FUT"&amp;$Y$2&amp;"_"&amp;Z23</f>
        <v>EUR_CURVE_FUT6M_Z5</v>
      </c>
      <c r="AB23" s="242" t="str">
        <f>_xll.qlSimpleQuote(AA23,,,,Trigger)</f>
        <v>EUR_CURVE_FUT6M_Z5#0007</v>
      </c>
      <c r="AC23" s="246" t="str">
        <f>IFERROR(_xll.RtGet("DTSIMI1",AA23,$AC$3),"")</f>
        <v>#N/A Paused at 15:53:14</v>
      </c>
      <c r="AD23" s="246" t="str">
        <f>IFERROR(_xll.RtGet("DTSIMI1",AA23,$AD$3),"")</f>
        <v>#N/A Paused at 15:53:14</v>
      </c>
      <c r="AE23" s="246" t="str">
        <f t="shared" si="2"/>
        <v/>
      </c>
      <c r="AF23" s="272">
        <f>_xll.qlSimpleQuoteSetValue(AB23,AC23,Trigger)</f>
        <v>0</v>
      </c>
      <c r="AH23" s="240" t="s">
        <v>242</v>
      </c>
      <c r="AI23" s="241" t="str">
        <f>Q23</f>
        <v>Z5</v>
      </c>
      <c r="AJ23" s="241" t="str">
        <f t="shared" ref="AJ23:AJ28" si="11">Currency&amp;"_CURVE_FUT"&amp;$AH$2&amp;"_"&amp;AI23</f>
        <v>EUR_CURVE_FUT12M_Z5</v>
      </c>
      <c r="AK23" s="242" t="str">
        <f>_xll.qlSimpleQuote(AJ23,,,,Trigger)</f>
        <v>EUR_CURVE_FUT12M_Z5#0007</v>
      </c>
      <c r="AL23" s="248" t="str">
        <f>IFERROR(_xll.RtGet("DTSIMI1",AJ23,"ASK"),"")</f>
        <v>#N/A Paused at 15:53:14</v>
      </c>
      <c r="AM23" s="224">
        <f>_xll.qlSimpleQuoteSetValue(AK23,AL23,Trigger)</f>
        <v>0</v>
      </c>
      <c r="AO23" s="240" t="s">
        <v>242</v>
      </c>
      <c r="AP23" s="241" t="str">
        <f>_xll.qlIMMNextCode(DATE(RIGHT(LEFT(Stub,5),4),LEFT(RIGHT(Stub,4),2),RIGHT(Stub,2))-1)</f>
        <v>Z5</v>
      </c>
      <c r="AQ23" s="241" t="str">
        <f t="shared" ref="AQ23:AQ28" si="12">Currency&amp;"_CURVE_FUT"&amp;$P$2&amp;"_"&amp;AP23</f>
        <v>EUR_CURVE_FUT3M_Z5</v>
      </c>
      <c r="AR23" s="242" t="str">
        <f t="array" ref="AR23:AR28">S23:S28</f>
        <v>EUR_CURVE_FUT3M_Z5#0007</v>
      </c>
      <c r="AS23" s="242" t="str">
        <f>IFERROR(_xll.RtGet("DTSIMI1",AQ23,$T$3),"")</f>
        <v>#N/A Paused at 15:53:14</v>
      </c>
      <c r="AT23" s="242" t="str">
        <f>IFERROR(_xll.RtGet("DTSIMI1",AQ23,$U$3),"")</f>
        <v>#N/A Paused at 15:53:14</v>
      </c>
      <c r="AU23" s="248" t="str">
        <f t="shared" ref="AU23:AU28" si="13">IFERROR(AVERAGE(AS23:AT23),"")</f>
        <v/>
      </c>
      <c r="AV23" s="224">
        <f>_xll.qlSimpleQuoteSetValue(AR23,AU23,Trigger)</f>
        <v>0</v>
      </c>
      <c r="AW23" s="419"/>
      <c r="AY23" s="276">
        <f>AZ23</f>
        <v>0</v>
      </c>
      <c r="AZ23" s="276">
        <v>0</v>
      </c>
    </row>
    <row r="24" spans="2:52" x14ac:dyDescent="0.2">
      <c r="B24" s="239"/>
      <c r="C24" s="240" t="str">
        <f t="shared" ref="C24:C28" si="14">Q24</f>
        <v>H6</v>
      </c>
      <c r="D24" s="241"/>
      <c r="E24" s="241"/>
      <c r="F24" s="242"/>
      <c r="G24" s="210"/>
      <c r="H24" s="92" t="s">
        <v>204</v>
      </c>
      <c r="I24" s="240" t="str">
        <f t="shared" ref="I24:I28" si="15">IF(M24="","","Sf")</f>
        <v/>
      </c>
      <c r="J24" s="241" t="str">
        <f t="shared" ref="J24:J28" si="16">Q24</f>
        <v>H6</v>
      </c>
      <c r="K24" s="241"/>
      <c r="L24" s="242"/>
      <c r="M24" s="246"/>
      <c r="N24" s="224"/>
      <c r="O24" s="92" t="s">
        <v>204</v>
      </c>
      <c r="P24" s="240" t="s">
        <v>242</v>
      </c>
      <c r="Q24" s="241" t="str">
        <f>_xll.qlIMMNextCode(Q23)</f>
        <v>H6</v>
      </c>
      <c r="R24" s="241" t="str">
        <f t="shared" si="9"/>
        <v>EUR_CURVE_FUT3M_H6</v>
      </c>
      <c r="S24" s="242" t="str">
        <f>_xll.qlSimpleQuote(R24,,,,Trigger)</f>
        <v>EUR_CURVE_FUT3M_H6#0007</v>
      </c>
      <c r="T24" s="242" t="str">
        <f>IFERROR(_xll.RtGet("DTSIMI1",R24,$T$3),"")</f>
        <v>#N/A Paused at 15:53:14</v>
      </c>
      <c r="U24" s="242" t="str">
        <f>IFERROR(_xll.RtGet("DTSIMI1",R24,$U$3),"")</f>
        <v>#N/A Paused at 15:53:14</v>
      </c>
      <c r="V24" s="248" t="str">
        <f t="shared" si="1"/>
        <v/>
      </c>
      <c r="W24" s="224">
        <f>_xll.qlSimpleQuoteSetValue(S24,V24,Trigger)</f>
        <v>0</v>
      </c>
      <c r="Y24" s="240" t="s">
        <v>242</v>
      </c>
      <c r="Z24" s="241" t="str">
        <f t="shared" ref="Z24:Z28" si="17">Q24</f>
        <v>H6</v>
      </c>
      <c r="AA24" s="241" t="str">
        <f t="shared" si="10"/>
        <v>EUR_CURVE_FUT6M_H6</v>
      </c>
      <c r="AB24" s="242" t="str">
        <f>_xll.qlSimpleQuote(AA24,,,,Trigger)</f>
        <v>EUR_CURVE_FUT6M_H6#0007</v>
      </c>
      <c r="AC24" s="246" t="str">
        <f>IFERROR(_xll.RtGet("DTSIMI1",AA24,$AC$3),"")</f>
        <v>#N/A Paused at 15:53:14</v>
      </c>
      <c r="AD24" s="246" t="str">
        <f>IFERROR(_xll.RtGet("DTSIMI1",AA24,$AD$3),"")</f>
        <v>#N/A Paused at 15:53:14</v>
      </c>
      <c r="AE24" s="246" t="str">
        <f t="shared" si="2"/>
        <v/>
      </c>
      <c r="AF24" s="272">
        <f>_xll.qlSimpleQuoteSetValue(AB24,AC24,Trigger)</f>
        <v>0</v>
      </c>
      <c r="AH24" s="240" t="s">
        <v>242</v>
      </c>
      <c r="AI24" s="241" t="str">
        <f t="shared" ref="AI24:AI28" si="18">Q24</f>
        <v>H6</v>
      </c>
      <c r="AJ24" s="241" t="str">
        <f t="shared" si="11"/>
        <v>EUR_CURVE_FUT12M_H6</v>
      </c>
      <c r="AK24" s="242" t="str">
        <f>_xll.qlSimpleQuote(AJ24,,,,Trigger)</f>
        <v>EUR_CURVE_FUT12M_H6#0007</v>
      </c>
      <c r="AL24" s="248" t="str">
        <f>IFERROR(_xll.RtGet("DTSIMI1",AJ24,"ASK"),"")</f>
        <v>#N/A Paused at 15:53:14</v>
      </c>
      <c r="AM24" s="224">
        <f>_xll.qlSimpleQuoteSetValue(AK24,AL24,Trigger)</f>
        <v>0</v>
      </c>
      <c r="AO24" s="240" t="s">
        <v>242</v>
      </c>
      <c r="AP24" s="241" t="str">
        <f>_xll.qlIMMNextCode(AP23)</f>
        <v>H6</v>
      </c>
      <c r="AQ24" s="241" t="str">
        <f t="shared" si="12"/>
        <v>EUR_CURVE_FUT3M_H6</v>
      </c>
      <c r="AR24" s="242" t="str">
        <v>EUR_CURVE_FUT3M_H6#0007</v>
      </c>
      <c r="AS24" s="242" t="str">
        <f>IFERROR(_xll.RtGet("DTSIMI1",AQ24,$T$3),"")</f>
        <v>#N/A Paused at 15:53:14</v>
      </c>
      <c r="AT24" s="242" t="str">
        <f>IFERROR(_xll.RtGet("DTSIMI1",AQ24,$U$3),"")</f>
        <v>#N/A Paused at 15:53:14</v>
      </c>
      <c r="AU24" s="248" t="str">
        <f t="shared" si="13"/>
        <v/>
      </c>
      <c r="AV24" s="224">
        <f>_xll.qlSimpleQuoteSetValue(AR24,AU24,Trigger)</f>
        <v>0</v>
      </c>
      <c r="AW24" s="419"/>
      <c r="AY24" s="277">
        <f t="shared" ref="AY24:AY28" si="19">AZ24</f>
        <v>-2.5000000000000001E-4</v>
      </c>
      <c r="AZ24" s="277">
        <v>-2.5000000000000001E-4</v>
      </c>
    </row>
    <row r="25" spans="2:52" x14ac:dyDescent="0.2">
      <c r="B25" s="239"/>
      <c r="C25" s="240" t="str">
        <f t="shared" si="14"/>
        <v>M6</v>
      </c>
      <c r="D25" s="241"/>
      <c r="E25" s="241"/>
      <c r="F25" s="242"/>
      <c r="G25" s="210"/>
      <c r="H25" s="92" t="s">
        <v>204</v>
      </c>
      <c r="I25" s="240" t="str">
        <f t="shared" si="15"/>
        <v/>
      </c>
      <c r="J25" s="241" t="str">
        <f t="shared" si="16"/>
        <v>M6</v>
      </c>
      <c r="K25" s="241"/>
      <c r="L25" s="242"/>
      <c r="M25" s="246"/>
      <c r="N25" s="224"/>
      <c r="O25" s="92" t="s">
        <v>204</v>
      </c>
      <c r="P25" s="240" t="s">
        <v>242</v>
      </c>
      <c r="Q25" s="241" t="str">
        <f>_xll.qlIMMNextCode(Q24)</f>
        <v>M6</v>
      </c>
      <c r="R25" s="241" t="str">
        <f t="shared" si="9"/>
        <v>EUR_CURVE_FUT3M_M6</v>
      </c>
      <c r="S25" s="242" t="str">
        <f>_xll.qlSimpleQuote(R25,,,,Trigger)</f>
        <v>EUR_CURVE_FUT3M_M6#0007</v>
      </c>
      <c r="T25" s="242" t="str">
        <f>IFERROR(_xll.RtGet("DTSIMI1",R25,$T$3),"")</f>
        <v>#N/A Paused at 15:53:14</v>
      </c>
      <c r="U25" s="242" t="str">
        <f>IFERROR(_xll.RtGet("DTSIMI1",R25,$U$3),"")</f>
        <v>#N/A Paused at 15:53:14</v>
      </c>
      <c r="V25" s="248" t="str">
        <f t="shared" si="1"/>
        <v/>
      </c>
      <c r="W25" s="224">
        <f>_xll.qlSimpleQuoteSetValue(S25,V25,Trigger)</f>
        <v>0</v>
      </c>
      <c r="Y25" s="240" t="s">
        <v>242</v>
      </c>
      <c r="Z25" s="241" t="str">
        <f t="shared" si="17"/>
        <v>M6</v>
      </c>
      <c r="AA25" s="241" t="str">
        <f t="shared" si="10"/>
        <v>EUR_CURVE_FUT6M_M6</v>
      </c>
      <c r="AB25" s="242" t="str">
        <f>_xll.qlSimpleQuote(AA25,,,,Trigger)</f>
        <v>EUR_CURVE_FUT6M_M6#0007</v>
      </c>
      <c r="AC25" s="246" t="str">
        <f>IFERROR(_xll.RtGet("DTSIMI1",AA25,$AC$3),"")</f>
        <v>#N/A Paused at 15:53:14</v>
      </c>
      <c r="AD25" s="246" t="str">
        <f>IFERROR(_xll.RtGet("DTSIMI1",AA25,$AD$3),"")</f>
        <v>#N/A Paused at 15:53:14</v>
      </c>
      <c r="AE25" s="246" t="str">
        <f t="shared" si="2"/>
        <v/>
      </c>
      <c r="AF25" s="272">
        <f>_xll.qlSimpleQuoteSetValue(AB25,AC25,Trigger)</f>
        <v>0</v>
      </c>
      <c r="AH25" s="240" t="s">
        <v>242</v>
      </c>
      <c r="AI25" s="241" t="str">
        <f t="shared" si="18"/>
        <v>M6</v>
      </c>
      <c r="AJ25" s="241" t="str">
        <f t="shared" si="11"/>
        <v>EUR_CURVE_FUT12M_M6</v>
      </c>
      <c r="AK25" s="242" t="str">
        <f>_xll.qlSimpleQuote(AJ25,,,,Trigger)</f>
        <v>EUR_CURVE_FUT12M_M6#0007</v>
      </c>
      <c r="AL25" s="248" t="str">
        <f>IFERROR(_xll.RtGet("DTSIMI1",AJ25,"ASK"),"")</f>
        <v>#N/A Paused at 15:53:14</v>
      </c>
      <c r="AM25" s="224">
        <f>_xll.qlSimpleQuoteSetValue(AK25,AL25,Trigger)</f>
        <v>0</v>
      </c>
      <c r="AO25" s="240" t="s">
        <v>242</v>
      </c>
      <c r="AP25" s="241" t="str">
        <f>_xll.qlIMMNextCode(AP24)</f>
        <v>M6</v>
      </c>
      <c r="AQ25" s="241" t="str">
        <f t="shared" si="12"/>
        <v>EUR_CURVE_FUT3M_M6</v>
      </c>
      <c r="AR25" s="242" t="str">
        <v>EUR_CURVE_FUT3M_M6#0007</v>
      </c>
      <c r="AS25" s="242" t="str">
        <f>IFERROR(_xll.RtGet("DTSIMI1",AQ25,$T$3),"")</f>
        <v>#N/A Paused at 15:53:14</v>
      </c>
      <c r="AT25" s="242" t="str">
        <f>IFERROR(_xll.RtGet("DTSIMI1",AQ25,$U$3),"")</f>
        <v>#N/A Paused at 15:53:14</v>
      </c>
      <c r="AU25" s="248" t="str">
        <f t="shared" si="13"/>
        <v/>
      </c>
      <c r="AV25" s="224">
        <f>_xll.qlSimpleQuoteSetValue(AR25,AU25,Trigger)</f>
        <v>0</v>
      </c>
      <c r="AW25" s="419"/>
      <c r="AY25" s="277">
        <f t="shared" si="19"/>
        <v>-2.5000000000000001E-4</v>
      </c>
      <c r="AZ25" s="277">
        <v>-2.5000000000000001E-4</v>
      </c>
    </row>
    <row r="26" spans="2:52" x14ac:dyDescent="0.2">
      <c r="B26" s="239"/>
      <c r="C26" s="240" t="str">
        <f t="shared" si="14"/>
        <v>U6</v>
      </c>
      <c r="D26" s="241"/>
      <c r="E26" s="241"/>
      <c r="F26" s="242"/>
      <c r="G26" s="210"/>
      <c r="H26" s="92" t="s">
        <v>204</v>
      </c>
      <c r="I26" s="240" t="str">
        <f t="shared" si="15"/>
        <v/>
      </c>
      <c r="J26" s="241" t="str">
        <f t="shared" si="16"/>
        <v>U6</v>
      </c>
      <c r="K26" s="241"/>
      <c r="L26" s="242"/>
      <c r="M26" s="246"/>
      <c r="N26" s="224"/>
      <c r="O26" s="92" t="s">
        <v>204</v>
      </c>
      <c r="P26" s="240" t="s">
        <v>242</v>
      </c>
      <c r="Q26" s="241" t="str">
        <f>_xll.qlIMMNextCode(Q25)</f>
        <v>U6</v>
      </c>
      <c r="R26" s="241" t="str">
        <f t="shared" si="9"/>
        <v>EUR_CURVE_FUT3M_U6</v>
      </c>
      <c r="S26" s="242" t="str">
        <f>_xll.qlSimpleQuote(R26,,,,Trigger)</f>
        <v>EUR_CURVE_FUT3M_U6#0007</v>
      </c>
      <c r="T26" s="242" t="str">
        <f>IFERROR(_xll.RtGet("DTSIMI1",R26,$T$3),"")</f>
        <v>#N/A Paused at 15:53:14</v>
      </c>
      <c r="U26" s="242" t="str">
        <f>IFERROR(_xll.RtGet("DTSIMI1",R26,$U$3),"")</f>
        <v>#N/A Paused at 15:53:14</v>
      </c>
      <c r="V26" s="248" t="str">
        <f t="shared" si="1"/>
        <v/>
      </c>
      <c r="W26" s="224">
        <f>_xll.qlSimpleQuoteSetValue(S26,V26,Trigger)</f>
        <v>0</v>
      </c>
      <c r="Y26" s="240" t="s">
        <v>242</v>
      </c>
      <c r="Z26" s="241" t="str">
        <f t="shared" si="17"/>
        <v>U6</v>
      </c>
      <c r="AA26" s="241" t="str">
        <f t="shared" si="10"/>
        <v>EUR_CURVE_FUT6M_U6</v>
      </c>
      <c r="AB26" s="242" t="str">
        <f>_xll.qlSimpleQuote(AA26,,,,Trigger)</f>
        <v>EUR_CURVE_FUT6M_U6#0007</v>
      </c>
      <c r="AC26" s="246" t="str">
        <f>IFERROR(_xll.RtGet("DTSIMI1",AA26,$AC$3),"")</f>
        <v>#N/A Paused at 15:53:14</v>
      </c>
      <c r="AD26" s="246" t="str">
        <f>IFERROR(_xll.RtGet("DTSIMI1",AA26,$AD$3),"")</f>
        <v>#N/A Paused at 15:53:14</v>
      </c>
      <c r="AE26" s="246" t="str">
        <f t="shared" si="2"/>
        <v/>
      </c>
      <c r="AF26" s="272">
        <f>_xll.qlSimpleQuoteSetValue(AB26,AC26,Trigger)</f>
        <v>0</v>
      </c>
      <c r="AH26" s="240" t="s">
        <v>242</v>
      </c>
      <c r="AI26" s="241" t="str">
        <f t="shared" si="18"/>
        <v>U6</v>
      </c>
      <c r="AJ26" s="241" t="str">
        <f t="shared" si="11"/>
        <v>EUR_CURVE_FUT12M_U6</v>
      </c>
      <c r="AK26" s="242" t="str">
        <f>_xll.qlSimpleQuote(AJ26,,,,Trigger)</f>
        <v>EUR_CURVE_FUT12M_U6#0007</v>
      </c>
      <c r="AL26" s="248" t="str">
        <f>IFERROR(_xll.RtGet("DTSIMI1",AJ26,"ASK"),"")</f>
        <v>#N/A Paused at 15:53:14</v>
      </c>
      <c r="AM26" s="224">
        <f>_xll.qlSimpleQuoteSetValue(AK26,AL26,Trigger)</f>
        <v>0</v>
      </c>
      <c r="AO26" s="240" t="s">
        <v>242</v>
      </c>
      <c r="AP26" s="241" t="str">
        <f>_xll.qlIMMNextCode(AP25)</f>
        <v>U6</v>
      </c>
      <c r="AQ26" s="241" t="str">
        <f t="shared" si="12"/>
        <v>EUR_CURVE_FUT3M_U6</v>
      </c>
      <c r="AR26" s="242" t="str">
        <v>EUR_CURVE_FUT3M_U6#0007</v>
      </c>
      <c r="AS26" s="242" t="str">
        <f>IFERROR(_xll.RtGet("DTSIMI1",AQ26,$T$3),"")</f>
        <v>#N/A Paused at 15:53:14</v>
      </c>
      <c r="AT26" s="242" t="str">
        <f>IFERROR(_xll.RtGet("DTSIMI1",AQ26,$U$3),"")</f>
        <v>#N/A Paused at 15:53:14</v>
      </c>
      <c r="AU26" s="248" t="str">
        <f t="shared" si="13"/>
        <v/>
      </c>
      <c r="AV26" s="224">
        <f>_xll.qlSimpleQuoteSetValue(AR26,AU26,Trigger)</f>
        <v>0</v>
      </c>
      <c r="AW26" s="419"/>
      <c r="AY26" s="277">
        <f t="shared" si="19"/>
        <v>0</v>
      </c>
      <c r="AZ26" s="277">
        <v>0</v>
      </c>
    </row>
    <row r="27" spans="2:52" x14ac:dyDescent="0.2">
      <c r="B27" s="239"/>
      <c r="C27" s="240" t="str">
        <f t="shared" si="14"/>
        <v>Z6</v>
      </c>
      <c r="D27" s="241"/>
      <c r="E27" s="241"/>
      <c r="F27" s="242"/>
      <c r="G27" s="210"/>
      <c r="H27" s="92" t="s">
        <v>204</v>
      </c>
      <c r="I27" s="240" t="str">
        <f t="shared" si="15"/>
        <v/>
      </c>
      <c r="J27" s="241" t="str">
        <f t="shared" si="16"/>
        <v>Z6</v>
      </c>
      <c r="K27" s="241"/>
      <c r="L27" s="242"/>
      <c r="M27" s="246"/>
      <c r="N27" s="224"/>
      <c r="O27" s="92" t="s">
        <v>204</v>
      </c>
      <c r="P27" s="240" t="s">
        <v>242</v>
      </c>
      <c r="Q27" s="241" t="str">
        <f>_xll.qlIMMNextCode(Q26)</f>
        <v>Z6</v>
      </c>
      <c r="R27" s="241" t="str">
        <f t="shared" si="9"/>
        <v>EUR_CURVE_FUT3M_Z6</v>
      </c>
      <c r="S27" s="242" t="str">
        <f>_xll.qlSimpleQuote(R27,,,,Trigger)</f>
        <v>EUR_CURVE_FUT3M_Z6#0007</v>
      </c>
      <c r="T27" s="242" t="str">
        <f>IFERROR(_xll.RtGet("DTSIMI1",R27,$T$3),"")</f>
        <v>#N/A Paused at 15:53:14</v>
      </c>
      <c r="U27" s="242" t="str">
        <f>IFERROR(_xll.RtGet("DTSIMI1",R27,$U$3),"")</f>
        <v>#N/A Paused at 15:53:14</v>
      </c>
      <c r="V27" s="248" t="str">
        <f t="shared" si="1"/>
        <v/>
      </c>
      <c r="W27" s="224">
        <f>_xll.qlSimpleQuoteSetValue(S27,V27,Trigger)</f>
        <v>0</v>
      </c>
      <c r="Y27" s="240" t="s">
        <v>242</v>
      </c>
      <c r="Z27" s="241" t="str">
        <f t="shared" si="17"/>
        <v>Z6</v>
      </c>
      <c r="AA27" s="241" t="str">
        <f t="shared" si="10"/>
        <v>EUR_CURVE_FUT6M_Z6</v>
      </c>
      <c r="AB27" s="242" t="str">
        <f>_xll.qlSimpleQuote(AA27,,,,Trigger)</f>
        <v>EUR_CURVE_FUT6M_Z6#0007</v>
      </c>
      <c r="AC27" s="246" t="str">
        <f>IFERROR(_xll.RtGet("DTSIMI1",AA27,$AC$3),"")</f>
        <v>#N/A Paused at 15:53:14</v>
      </c>
      <c r="AD27" s="246" t="str">
        <f>IFERROR(_xll.RtGet("DTSIMI1",AA27,$AD$3),"")</f>
        <v>#N/A Paused at 15:53:14</v>
      </c>
      <c r="AE27" s="246" t="str">
        <f t="shared" si="2"/>
        <v/>
      </c>
      <c r="AF27" s="272">
        <f>_xll.qlSimpleQuoteSetValue(AB27,AC27,Trigger)</f>
        <v>0</v>
      </c>
      <c r="AH27" s="240" t="s">
        <v>242</v>
      </c>
      <c r="AI27" s="241" t="str">
        <f t="shared" si="18"/>
        <v>Z6</v>
      </c>
      <c r="AJ27" s="241" t="str">
        <f t="shared" si="11"/>
        <v>EUR_CURVE_FUT12M_Z6</v>
      </c>
      <c r="AK27" s="242" t="str">
        <f>_xll.qlSimpleQuote(AJ27,,,,Trigger)</f>
        <v>EUR_CURVE_FUT12M_Z6#0007</v>
      </c>
      <c r="AL27" s="248" t="str">
        <f>IFERROR(_xll.RtGet("DTSIMI1",AJ27,"ASK"),"")</f>
        <v>#N/A Paused at 15:53:14</v>
      </c>
      <c r="AM27" s="224">
        <f>_xll.qlSimpleQuoteSetValue(AK27,AL27,Trigger)</f>
        <v>0</v>
      </c>
      <c r="AO27" s="240" t="s">
        <v>242</v>
      </c>
      <c r="AP27" s="241" t="str">
        <f>_xll.qlIMMNextCode(AP26)</f>
        <v>Z6</v>
      </c>
      <c r="AQ27" s="241" t="str">
        <f t="shared" si="12"/>
        <v>EUR_CURVE_FUT3M_Z6</v>
      </c>
      <c r="AR27" s="242" t="str">
        <v>EUR_CURVE_FUT3M_Z6#0007</v>
      </c>
      <c r="AS27" s="242" t="str">
        <f>IFERROR(_xll.RtGet("DTSIMI1",AQ27,$T$3),"")</f>
        <v>#N/A Paused at 15:53:14</v>
      </c>
      <c r="AT27" s="242" t="str">
        <f>IFERROR(_xll.RtGet("DTSIMI1",AQ27,$U$3),"")</f>
        <v>#N/A Paused at 15:53:14</v>
      </c>
      <c r="AU27" s="248" t="str">
        <f t="shared" si="13"/>
        <v/>
      </c>
      <c r="AV27" s="224">
        <f>_xll.qlSimpleQuoteSetValue(AR27,AU27,Trigger)</f>
        <v>0</v>
      </c>
      <c r="AW27" s="419"/>
      <c r="AY27" s="277">
        <f t="shared" si="19"/>
        <v>0</v>
      </c>
      <c r="AZ27" s="277">
        <v>0</v>
      </c>
    </row>
    <row r="28" spans="2:52" x14ac:dyDescent="0.2">
      <c r="B28" s="239"/>
      <c r="C28" s="243" t="str">
        <f t="shared" si="14"/>
        <v>H7</v>
      </c>
      <c r="D28" s="244"/>
      <c r="E28" s="244"/>
      <c r="F28" s="245"/>
      <c r="G28" s="212"/>
      <c r="H28" s="92" t="s">
        <v>204</v>
      </c>
      <c r="I28" s="243" t="str">
        <f t="shared" si="15"/>
        <v/>
      </c>
      <c r="J28" s="244" t="str">
        <f t="shared" si="16"/>
        <v>H7</v>
      </c>
      <c r="K28" s="244"/>
      <c r="L28" s="245"/>
      <c r="M28" s="247"/>
      <c r="N28" s="225"/>
      <c r="O28" s="93" t="s">
        <v>204</v>
      </c>
      <c r="P28" s="243" t="s">
        <v>242</v>
      </c>
      <c r="Q28" s="244" t="str">
        <f>_xll.qlIMMNextCode(Q27)</f>
        <v>H7</v>
      </c>
      <c r="R28" s="244" t="str">
        <f t="shared" si="9"/>
        <v>EUR_CURVE_FUT3M_H7</v>
      </c>
      <c r="S28" s="245" t="str">
        <f>_xll.qlSimpleQuote(R28,,,,Trigger)</f>
        <v>EUR_CURVE_FUT3M_H7#0007</v>
      </c>
      <c r="T28" s="245" t="str">
        <f>IFERROR(_xll.RtGet("DTSIMI1",R28,$T$3),"")</f>
        <v>#N/A Paused at 15:53:14</v>
      </c>
      <c r="U28" s="245" t="str">
        <f>IFERROR(_xll.RtGet("DTSIMI1",R28,$U$3),"")</f>
        <v>#N/A Paused at 15:53:14</v>
      </c>
      <c r="V28" s="249" t="str">
        <f t="shared" si="1"/>
        <v/>
      </c>
      <c r="W28" s="225">
        <f>_xll.qlSimpleQuoteSetValue(S28,V28,Trigger)</f>
        <v>0</v>
      </c>
      <c r="Y28" s="243" t="s">
        <v>242</v>
      </c>
      <c r="Z28" s="244" t="str">
        <f t="shared" si="17"/>
        <v>H7</v>
      </c>
      <c r="AA28" s="244" t="str">
        <f t="shared" si="10"/>
        <v>EUR_CURVE_FUT6M_H7</v>
      </c>
      <c r="AB28" s="245" t="str">
        <f>_xll.qlSimpleQuote(AA28,,,,Trigger)</f>
        <v>EUR_CURVE_FUT6M_H7#0007</v>
      </c>
      <c r="AC28" s="247" t="str">
        <f>IFERROR(_xll.RtGet("DTSIMI1",AA28,$AC$3),"")</f>
        <v>#N/A Paused at 15:53:14</v>
      </c>
      <c r="AD28" s="247" t="str">
        <f>IFERROR(_xll.RtGet("DTSIMI1",AA28,$AD$3),"")</f>
        <v>#N/A Paused at 15:53:14</v>
      </c>
      <c r="AE28" s="247" t="str">
        <f t="shared" si="2"/>
        <v/>
      </c>
      <c r="AF28" s="273">
        <f>_xll.qlSimpleQuoteSetValue(AB28,AC28,Trigger)</f>
        <v>0</v>
      </c>
      <c r="AH28" s="243" t="s">
        <v>242</v>
      </c>
      <c r="AI28" s="244" t="str">
        <f t="shared" si="18"/>
        <v>H7</v>
      </c>
      <c r="AJ28" s="244" t="str">
        <f t="shared" si="11"/>
        <v>EUR_CURVE_FUT12M_H7</v>
      </c>
      <c r="AK28" s="245" t="str">
        <f>_xll.qlSimpleQuote(AJ28,,,,Trigger)</f>
        <v>EUR_CURVE_FUT12M_H7#0007</v>
      </c>
      <c r="AL28" s="249" t="str">
        <f>IFERROR(_xll.RtGet("DTSIMI1",AJ28,"ASK"),"")</f>
        <v>#N/A Paused at 15:53:14</v>
      </c>
      <c r="AM28" s="225">
        <f>_xll.qlSimpleQuoteSetValue(AK28,AL28,Trigger)</f>
        <v>0</v>
      </c>
      <c r="AO28" s="243" t="s">
        <v>242</v>
      </c>
      <c r="AP28" s="244" t="str">
        <f>_xll.qlIMMNextCode(AP27)</f>
        <v>H7</v>
      </c>
      <c r="AQ28" s="244" t="str">
        <f t="shared" si="12"/>
        <v>EUR_CURVE_FUT3M_H7</v>
      </c>
      <c r="AR28" s="245" t="str">
        <v>EUR_CURVE_FUT3M_H7#0007</v>
      </c>
      <c r="AS28" s="245" t="str">
        <f>IFERROR(_xll.RtGet("DTSIMI1",AQ28,$T$3),"")</f>
        <v>#N/A Paused at 15:53:14</v>
      </c>
      <c r="AT28" s="245" t="str">
        <f>IFERROR(_xll.RtGet("DTSIMI1",AQ28,$U$3),"")</f>
        <v>#N/A Paused at 15:53:14</v>
      </c>
      <c r="AU28" s="249" t="str">
        <f t="shared" si="13"/>
        <v/>
      </c>
      <c r="AV28" s="225">
        <f>_xll.qlSimpleQuoteSetValue(AR28,AU28,Trigger)</f>
        <v>0</v>
      </c>
      <c r="AW28" s="419"/>
      <c r="AY28" s="278">
        <f t="shared" si="19"/>
        <v>1.75E-3</v>
      </c>
      <c r="AZ28" s="278">
        <v>1.75E-3</v>
      </c>
    </row>
    <row r="29" spans="2:52" x14ac:dyDescent="0.2">
      <c r="B29" s="102" t="str">
        <f>IF(F29="","","Dp")</f>
        <v/>
      </c>
      <c r="C29" s="193" t="s">
        <v>46</v>
      </c>
      <c r="D29" s="194" t="str">
        <f t="shared" ref="D29:D60" si="20">Currency&amp;"OISDDS"&amp;C29</f>
        <v>EUROISDDS1Y</v>
      </c>
      <c r="E29" s="194" t="str">
        <f>_xll.qlSimpleQuote(D29,,,,Trigger)</f>
        <v>EUROISDDS1Y#0007</v>
      </c>
      <c r="F29" s="112" t="str">
        <f>IFERROR(_xll.RtGet("DTSIMI1",D29,"ask")/100,"")</f>
        <v/>
      </c>
      <c r="G29" s="62">
        <f>_xll.qlSimpleQuoteSetValue(E29,F29,Trigger)</f>
        <v>0</v>
      </c>
      <c r="H29" s="93" t="s">
        <v>204</v>
      </c>
      <c r="I29" s="193" t="str">
        <f t="shared" ref="I29:I92" si="21">IF(ISBLANK(J29),"","SW")</f>
        <v>SW</v>
      </c>
      <c r="J29" s="194" t="s">
        <v>46</v>
      </c>
      <c r="K29" s="194" t="str">
        <f>Currency&amp;"YC"&amp;$I$2&amp;"_AB1E_"&amp;J29</f>
        <v>EURYC1M_AB1E_1Y</v>
      </c>
      <c r="L29" s="112" t="str">
        <f>_xll.qlSimpleQuote(K29,,,,Trigger)</f>
        <v>EURYC1M_AB1E_1Y#0007</v>
      </c>
      <c r="M29" s="112" t="str">
        <f>IFERROR(_xll.RtGet("DTSIMI1",K29,"ASK")/100,"")</f>
        <v/>
      </c>
      <c r="N29" s="185">
        <f>_xll.qlSimpleQuoteSetValue(L29,M29,Trigger)</f>
        <v>0</v>
      </c>
      <c r="O29" s="93" t="s">
        <v>204</v>
      </c>
      <c r="P29" s="193" t="str">
        <f>IF(ISBLANK(Q29),"","SW")</f>
        <v>SW</v>
      </c>
      <c r="Q29" s="194" t="s">
        <v>46</v>
      </c>
      <c r="R29" s="194" t="str">
        <f>Currency&amp;"_CURVE_"&amp;$P$2&amp;"_"&amp;Q29</f>
        <v>EUR_CURVE_3M_1Y</v>
      </c>
      <c r="S29" s="112" t="str">
        <f>_xll.qlSimpleQuote(R29,,,,Trigger)</f>
        <v>EUR_CURVE_3M_1Y#0007</v>
      </c>
      <c r="T29" s="112" t="str">
        <f>IFERROR(_xll.RtGet("DTSIMI1",R29,$T$3)/100,"")</f>
        <v/>
      </c>
      <c r="U29" s="112" t="str">
        <f>IFERROR(_xll.RtGet("DTSIMI1",R29,$U$3)/100,"")</f>
        <v/>
      </c>
      <c r="V29" s="112" t="str">
        <f t="shared" si="1"/>
        <v/>
      </c>
      <c r="W29" s="185">
        <f>_xll.qlSimpleQuoteSetValue(S29,V29,Trigger)</f>
        <v>0</v>
      </c>
      <c r="X29" s="93"/>
      <c r="Y29" s="193" t="str">
        <f t="shared" ref="Y29:Y92" si="22">IF(ISBLANK(Z29),"","SW")</f>
        <v>SW</v>
      </c>
      <c r="Z29" s="194" t="s">
        <v>46</v>
      </c>
      <c r="AA29" s="194" t="str">
        <f>Currency&amp;"AB6R"&amp;Z29&amp;"="</f>
        <v>EURAB6R1Y=</v>
      </c>
      <c r="AB29" s="112" t="str">
        <f>_xll.qlSimpleQuote(AA29,,,,Trigger)</f>
        <v>EURAB6R1Y=#0007</v>
      </c>
      <c r="AC29" s="112" t="str">
        <f>IFERROR(_xll.RtGet("DTSIMI1",AA29,$AC$3)/100,"")</f>
        <v/>
      </c>
      <c r="AD29" s="112" t="str">
        <f>IFERROR(_xll.RtGet("DTSIMI1",AA29,$AD$3)/100,"")</f>
        <v/>
      </c>
      <c r="AE29" s="112" t="str">
        <f t="shared" si="2"/>
        <v/>
      </c>
      <c r="AF29" s="112">
        <f>_xll.qlSimpleQuoteSetValue(AB29,AC29,Trigger)</f>
        <v>0</v>
      </c>
      <c r="AG29" s="93"/>
      <c r="AH29" s="193" t="str">
        <f t="shared" ref="AH29:AH92" si="23">IF(ISBLANK(AI29),"","SW")</f>
        <v>SW</v>
      </c>
      <c r="AI29" s="194" t="s">
        <v>46</v>
      </c>
      <c r="AJ29" s="194" t="str">
        <f>Currency&amp;"_CURVE_"&amp;$AH$2&amp;"_"&amp;AI29</f>
        <v>EUR_CURVE_12M_1Y</v>
      </c>
      <c r="AK29" s="112" t="str">
        <f>_xll.qlSimpleQuote(AJ29,,,,Trigger)</f>
        <v>EUR_CURVE_12M_1Y#0007</v>
      </c>
      <c r="AL29" s="112" t="str">
        <f>IFERROR(_xll.RtGet("DTSIMI1",AJ29,"ASK")/100,"")</f>
        <v/>
      </c>
      <c r="AM29" s="185">
        <f>_xll.qlSimpleQuoteSetValue(AK29,AL29,Trigger)</f>
        <v>0</v>
      </c>
      <c r="AO29" s="193" t="str">
        <f t="shared" ref="AO29:AO92" si="24">IF(ISBLANK(AP29),"","SW")</f>
        <v>SW</v>
      </c>
      <c r="AP29" s="194" t="s">
        <v>46</v>
      </c>
      <c r="AQ29" s="194" t="str">
        <f>Currency&amp;"AB6R"&amp;AP29&amp;"="</f>
        <v>EURAB6R1Y=</v>
      </c>
      <c r="AR29" s="112" t="str">
        <f>AB29</f>
        <v>EURAB6R1Y=#0007</v>
      </c>
      <c r="AS29" s="112" t="str">
        <f>IFERROR(_xll.RtGet("DTSIMI1",AQ29,$AC$3)/100,"")</f>
        <v/>
      </c>
      <c r="AT29" s="112" t="str">
        <f>IFERROR(_xll.RtGet("DTSIMI1",AQ29,$AD$3)/100,"")</f>
        <v/>
      </c>
      <c r="AU29" s="112" t="str">
        <f t="shared" si="3"/>
        <v/>
      </c>
      <c r="AV29" s="112">
        <f>_xll.qlSimpleQuoteSetValue(AR29,AS29,Trigger)</f>
        <v>0</v>
      </c>
      <c r="AW29" s="169"/>
    </row>
    <row r="30" spans="2:52" x14ac:dyDescent="0.2">
      <c r="B30" s="104" t="str">
        <f t="shared" ref="B30:B93" si="25">IF(F30="","","Dp")</f>
        <v/>
      </c>
      <c r="C30" s="193" t="s">
        <v>145</v>
      </c>
      <c r="D30" s="194" t="str">
        <f t="shared" si="20"/>
        <v>EUROISDDS13M</v>
      </c>
      <c r="E30" s="194" t="str">
        <f>_xll.qlSimpleQuote(D30,,,,Trigger)</f>
        <v>EUROISDDS13M#0007</v>
      </c>
      <c r="F30" s="112" t="str">
        <f>IFERROR(_xll.RtGet("DTSIMI1",D30,"ask")/100,"")</f>
        <v/>
      </c>
      <c r="G30" s="112">
        <f>_xll.qlSimpleQuoteSetValue(E30,F30,Trigger)</f>
        <v>0</v>
      </c>
      <c r="H30" s="93" t="s">
        <v>204</v>
      </c>
      <c r="I30" s="193" t="str">
        <f t="shared" si="21"/>
        <v/>
      </c>
      <c r="J30" s="194"/>
      <c r="K30" s="194"/>
      <c r="L30" s="112"/>
      <c r="M30" s="112" t="str">
        <f>IFERROR(_xll.RtGet("DTSIMI1",K30,"ASK")/100,"")</f>
        <v/>
      </c>
      <c r="N30" s="195" t="e">
        <f>_xll.qlSimpleQuoteSetValue(L30,M30,Trigger)</f>
        <v>#NUM!</v>
      </c>
      <c r="O30" s="92" t="s">
        <v>204</v>
      </c>
      <c r="P30" s="193" t="str">
        <f t="shared" ref="P30:P93" si="26">IF(ISBLANK(Q30),"","SW")</f>
        <v/>
      </c>
      <c r="Q30" s="194"/>
      <c r="R30" s="194"/>
      <c r="S30" s="112"/>
      <c r="T30" s="112" t="str">
        <f>IFERROR(_xll.RtGet("DTSIMI1",R30,$T$3)/100,"")</f>
        <v/>
      </c>
      <c r="U30" s="112" t="str">
        <f>IFERROR(_xll.RtGet("DTSIMI1",R30,$U$3)/100,"")</f>
        <v/>
      </c>
      <c r="V30" s="112" t="str">
        <f t="shared" si="1"/>
        <v/>
      </c>
      <c r="W30" s="195"/>
      <c r="X30" s="93"/>
      <c r="Y30" s="193" t="str">
        <f t="shared" si="22"/>
        <v/>
      </c>
      <c r="Z30" s="194"/>
      <c r="AA30" s="194"/>
      <c r="AB30" s="112"/>
      <c r="AC30" s="112" t="str">
        <f>IFERROR(_xll.RtGet("DTSIMI1",AA30,$AC$3)/100,"")</f>
        <v/>
      </c>
      <c r="AD30" s="112" t="str">
        <f>IFERROR(_xll.RtGet("DTSIMI1",AA30,$AD$3)/100,"")</f>
        <v/>
      </c>
      <c r="AE30" s="112" t="str">
        <f t="shared" si="2"/>
        <v/>
      </c>
      <c r="AF30" s="112"/>
      <c r="AG30" s="93"/>
      <c r="AH30" s="193" t="str">
        <f t="shared" si="23"/>
        <v/>
      </c>
      <c r="AI30" s="194"/>
      <c r="AJ30" s="194"/>
      <c r="AK30" s="112"/>
      <c r="AL30" s="112" t="str">
        <f>IFERROR(_xll.RtGet("DTSIMI1",AJ30,"ASK")/100,"")</f>
        <v/>
      </c>
      <c r="AM30" s="192" t="e">
        <f>_xll.qlSimpleQuoteSetValue(AK30,AL30,Trigger)</f>
        <v>#NUM!</v>
      </c>
      <c r="AO30" s="193" t="str">
        <f t="shared" si="24"/>
        <v/>
      </c>
      <c r="AP30" s="194"/>
      <c r="AQ30" s="194"/>
      <c r="AR30" s="112"/>
      <c r="AS30" s="112" t="str">
        <f>IFERROR(_xll.RtGet("DTSIMI1",AQ30,$AC$3)/100,"")</f>
        <v/>
      </c>
      <c r="AT30" s="112" t="str">
        <f>IFERROR(_xll.RtGet("DTSIMI1",AQ30,$AD$3)/100,"")</f>
        <v/>
      </c>
      <c r="AU30" s="112" t="str">
        <f t="shared" si="3"/>
        <v/>
      </c>
      <c r="AV30" s="112"/>
      <c r="AW30" s="169"/>
    </row>
    <row r="31" spans="2:52" x14ac:dyDescent="0.2">
      <c r="B31" s="104" t="str">
        <f t="shared" si="25"/>
        <v/>
      </c>
      <c r="C31" s="193" t="s">
        <v>146</v>
      </c>
      <c r="D31" s="194" t="str">
        <f t="shared" si="20"/>
        <v>EUROISDDS14M</v>
      </c>
      <c r="E31" s="194" t="str">
        <f>_xll.qlSimpleQuote(D31,,,,Trigger)</f>
        <v>EUROISDDS14M#0007</v>
      </c>
      <c r="F31" s="112" t="str">
        <f>IFERROR(_xll.RtGet("DTSIMI1",D31,"ask")/100,"")</f>
        <v/>
      </c>
      <c r="G31" s="112">
        <f>_xll.qlSimpleQuoteSetValue(E31,F31,Trigger)</f>
        <v>0</v>
      </c>
      <c r="H31" s="93"/>
      <c r="I31" s="193" t="str">
        <f t="shared" si="21"/>
        <v/>
      </c>
      <c r="J31" s="194"/>
      <c r="K31" s="194"/>
      <c r="L31" s="112"/>
      <c r="M31" s="112" t="str">
        <f>IFERROR(_xll.RtGet("DTSIMI1",K31,"ASK")/100,"")</f>
        <v/>
      </c>
      <c r="N31" s="195" t="e">
        <f>_xll.qlSimpleQuoteSetValue(L31,M31,Trigger)</f>
        <v>#NUM!</v>
      </c>
      <c r="O31" s="93"/>
      <c r="P31" s="193" t="str">
        <f t="shared" si="26"/>
        <v/>
      </c>
      <c r="Q31" s="194"/>
      <c r="R31" s="194"/>
      <c r="S31" s="112"/>
      <c r="T31" s="112" t="str">
        <f>IFERROR(_xll.RtGet("DTSIMI1",R31,$T$3)/100,"")</f>
        <v/>
      </c>
      <c r="U31" s="112" t="str">
        <f>IFERROR(_xll.RtGet("DTSIMI1",R31,$U$3)/100,"")</f>
        <v/>
      </c>
      <c r="V31" s="112" t="str">
        <f t="shared" si="1"/>
        <v/>
      </c>
      <c r="W31" s="195"/>
      <c r="X31" s="91"/>
      <c r="Y31" s="193" t="str">
        <f t="shared" si="22"/>
        <v/>
      </c>
      <c r="Z31" s="194"/>
      <c r="AA31" s="194"/>
      <c r="AB31" s="112"/>
      <c r="AC31" s="112" t="str">
        <f>IFERROR(_xll.RtGet("DTSIMI1",AA31,$AC$3)/100,"")</f>
        <v/>
      </c>
      <c r="AD31" s="112" t="str">
        <f>IFERROR(_xll.RtGet("DTSIMI1",AA31,$AD$3)/100,"")</f>
        <v/>
      </c>
      <c r="AE31" s="112" t="str">
        <f t="shared" si="2"/>
        <v/>
      </c>
      <c r="AF31" s="112"/>
      <c r="AG31" s="93"/>
      <c r="AH31" s="193" t="str">
        <f t="shared" si="23"/>
        <v/>
      </c>
      <c r="AI31" s="194"/>
      <c r="AJ31" s="194"/>
      <c r="AK31" s="112"/>
      <c r="AL31" s="112" t="str">
        <f>IFERROR(_xll.RtGet("DTSIMI1",AJ31,"ASK")/100,"")</f>
        <v/>
      </c>
      <c r="AM31" s="195" t="e">
        <f>_xll.qlSimpleQuoteSetValue(AK31,AL31,Trigger)</f>
        <v>#NUM!</v>
      </c>
      <c r="AO31" s="193" t="str">
        <f t="shared" si="24"/>
        <v/>
      </c>
      <c r="AP31" s="194"/>
      <c r="AQ31" s="194"/>
      <c r="AR31" s="112"/>
      <c r="AS31" s="112" t="str">
        <f>IFERROR(_xll.RtGet("DTSIMI1",AQ31,$AC$3)/100,"")</f>
        <v/>
      </c>
      <c r="AT31" s="112" t="str">
        <f>IFERROR(_xll.RtGet("DTSIMI1",AQ31,$AD$3)/100,"")</f>
        <v/>
      </c>
      <c r="AU31" s="112" t="str">
        <f t="shared" si="3"/>
        <v/>
      </c>
      <c r="AV31" s="112"/>
      <c r="AW31" s="169"/>
    </row>
    <row r="32" spans="2:52" x14ac:dyDescent="0.2">
      <c r="B32" s="104" t="str">
        <f t="shared" si="25"/>
        <v/>
      </c>
      <c r="C32" s="193" t="s">
        <v>147</v>
      </c>
      <c r="D32" s="194" t="str">
        <f t="shared" si="20"/>
        <v>EUROISDDS15M</v>
      </c>
      <c r="E32" s="194" t="str">
        <f>_xll.qlSimpleQuote(D32,,,,Trigger)</f>
        <v>EUROISDDS15M#0007</v>
      </c>
      <c r="F32" s="112" t="str">
        <f>IFERROR(_xll.RtGet("DTSIMI1",D32,"ask")/100,"")</f>
        <v/>
      </c>
      <c r="G32" s="112">
        <f>_xll.qlSimpleQuoteSetValue(E32,F32,Trigger)</f>
        <v>0</v>
      </c>
      <c r="H32" s="93"/>
      <c r="I32" s="193" t="str">
        <f t="shared" si="21"/>
        <v>SW</v>
      </c>
      <c r="J32" s="194" t="s">
        <v>162</v>
      </c>
      <c r="K32" s="194" t="str">
        <f>Currency&amp;"YC"&amp;$I$2&amp;"_AB1E_"&amp;J32</f>
        <v>EURYC1M_AB1E_1Y3M</v>
      </c>
      <c r="L32" s="112" t="str">
        <f>_xll.qlSimpleQuote(K32,,,,Trigger)</f>
        <v>EURYC1M_AB1E_1Y3M#0007</v>
      </c>
      <c r="M32" s="112" t="str">
        <f>IFERROR(_xll.RtGet("DTSIMI1",K32,"ASK")/100,"")</f>
        <v/>
      </c>
      <c r="N32" s="195">
        <f>_xll.qlSimpleQuoteSetValue(L32,M32,Trigger)</f>
        <v>0</v>
      </c>
      <c r="O32" s="93"/>
      <c r="P32" s="193" t="str">
        <f t="shared" si="26"/>
        <v>SW</v>
      </c>
      <c r="Q32" s="194" t="s">
        <v>162</v>
      </c>
      <c r="R32" s="194" t="str">
        <f>Currency&amp;"_CURVE_"&amp;$P$2&amp;"_"&amp;Q32</f>
        <v>EUR_CURVE_3M_1Y3M</v>
      </c>
      <c r="S32" s="112" t="str">
        <f>_xll.qlSimpleQuote(R32,,,,Trigger)</f>
        <v>EUR_CURVE_3M_1Y3M#0007</v>
      </c>
      <c r="T32" s="112" t="str">
        <f>IFERROR(_xll.RtGet("DTSIMI1",R32,$T$3)/100,"")</f>
        <v/>
      </c>
      <c r="U32" s="112" t="str">
        <f>IFERROR(_xll.RtGet("DTSIMI1",R32,$U$3)/100,"")</f>
        <v/>
      </c>
      <c r="V32" s="112" t="str">
        <f t="shared" si="1"/>
        <v/>
      </c>
      <c r="W32" s="195">
        <f>_xll.qlSimpleQuoteSetValue(S32,V32,Trigger)</f>
        <v>0</v>
      </c>
      <c r="X32" s="91"/>
      <c r="Y32" s="193" t="str">
        <f t="shared" si="22"/>
        <v>SW</v>
      </c>
      <c r="Z32" s="194" t="s">
        <v>162</v>
      </c>
      <c r="AA32" s="194" t="str">
        <f>Currency&amp;"AB6R"&amp;Z32&amp;"="</f>
        <v>EURAB6R1Y3M=</v>
      </c>
      <c r="AB32" s="112" t="str">
        <f>_xll.qlSimpleQuote(AA32,,,,Trigger)</f>
        <v>EURAB6R1Y3M=#0007</v>
      </c>
      <c r="AC32" s="112" t="str">
        <f>IFERROR(_xll.RtGet("DTSIMI1",AA32,$AC$3)/100,"")</f>
        <v/>
      </c>
      <c r="AD32" s="112" t="str">
        <f>IFERROR(_xll.RtGet("DTSIMI1",AA32,$AD$3)/100,"")</f>
        <v/>
      </c>
      <c r="AE32" s="112" t="str">
        <f t="shared" si="2"/>
        <v/>
      </c>
      <c r="AF32" s="112">
        <f>_xll.qlSimpleQuoteSetValue(AB32,AC32,Trigger)</f>
        <v>0</v>
      </c>
      <c r="AG32" s="93"/>
      <c r="AH32" s="193" t="str">
        <f t="shared" si="23"/>
        <v>SW</v>
      </c>
      <c r="AI32" s="194" t="s">
        <v>162</v>
      </c>
      <c r="AJ32" s="194" t="str">
        <f>Currency&amp;"_CURVE_"&amp;$AH$2&amp;"_"&amp;AI32</f>
        <v>EUR_CURVE_12M_1Y3M</v>
      </c>
      <c r="AK32" s="112" t="str">
        <f>_xll.qlSimpleQuote(AJ32,,,,Trigger)</f>
        <v>EUR_CURVE_12M_1Y3M#0007</v>
      </c>
      <c r="AL32" s="112" t="str">
        <f>IFERROR(_xll.RtGet("DTSIMI1",AJ32,"ASK")/100,"")</f>
        <v/>
      </c>
      <c r="AM32" s="195">
        <f>_xll.qlSimpleQuoteSetValue(AK32,AL32,Trigger)</f>
        <v>0</v>
      </c>
      <c r="AO32" s="193" t="str">
        <f t="shared" si="24"/>
        <v>SW</v>
      </c>
      <c r="AP32" s="194" t="s">
        <v>162</v>
      </c>
      <c r="AQ32" s="194" t="str">
        <f>Currency&amp;"AB6R"&amp;AP32&amp;"="</f>
        <v>EURAB6R1Y3M=</v>
      </c>
      <c r="AR32" s="112" t="str">
        <f t="shared" ref="AR30:AR93" si="27">AB32</f>
        <v>EURAB6R1Y3M=#0007</v>
      </c>
      <c r="AS32" s="112" t="str">
        <f>IFERROR(_xll.RtGet("DTSIMI1",AQ32,$AC$3)/100,"")</f>
        <v/>
      </c>
      <c r="AT32" s="112" t="str">
        <f>IFERROR(_xll.RtGet("DTSIMI1",AQ32,$AD$3)/100,"")</f>
        <v/>
      </c>
      <c r="AU32" s="112" t="str">
        <f t="shared" si="3"/>
        <v/>
      </c>
      <c r="AV32" s="112">
        <f>_xll.qlSimpleQuoteSetValue(AR32,AS32,Trigger)</f>
        <v>0</v>
      </c>
      <c r="AW32" s="169"/>
    </row>
    <row r="33" spans="2:49" x14ac:dyDescent="0.2">
      <c r="B33" s="104" t="str">
        <f t="shared" si="25"/>
        <v/>
      </c>
      <c r="C33" s="193" t="s">
        <v>148</v>
      </c>
      <c r="D33" s="194" t="str">
        <f t="shared" si="20"/>
        <v>EUROISDDS16M</v>
      </c>
      <c r="E33" s="194" t="str">
        <f>_xll.qlSimpleQuote(D33,,,,Trigger)</f>
        <v>EUROISDDS16M#0007</v>
      </c>
      <c r="F33" s="112" t="str">
        <f>IFERROR(_xll.RtGet("DTSIMI1",D33,"ask")/100,"")</f>
        <v/>
      </c>
      <c r="G33" s="112">
        <f>_xll.qlSimpleQuoteSetValue(E33,F33,Trigger)</f>
        <v>0</v>
      </c>
      <c r="H33" s="93"/>
      <c r="I33" s="193" t="str">
        <f t="shared" si="21"/>
        <v/>
      </c>
      <c r="J33" s="194"/>
      <c r="K33" s="194"/>
      <c r="L33" s="112"/>
      <c r="M33" s="112" t="str">
        <f>IFERROR(_xll.RtGet("DTSIMI1",K33,"ASK")/100,"")</f>
        <v/>
      </c>
      <c r="N33" s="195" t="e">
        <f>_xll.qlSimpleQuoteSetValue(L33,M33,Trigger)</f>
        <v>#NUM!</v>
      </c>
      <c r="O33" s="93"/>
      <c r="P33" s="193" t="str">
        <f t="shared" si="26"/>
        <v/>
      </c>
      <c r="Q33" s="194"/>
      <c r="R33" s="194"/>
      <c r="S33" s="112"/>
      <c r="T33" s="112" t="str">
        <f>IFERROR(_xll.RtGet("DTSIMI1",R33,$T$3)/100,"")</f>
        <v/>
      </c>
      <c r="U33" s="112" t="str">
        <f>IFERROR(_xll.RtGet("DTSIMI1",R33,$U$3)/100,"")</f>
        <v/>
      </c>
      <c r="V33" s="112" t="str">
        <f t="shared" si="1"/>
        <v/>
      </c>
      <c r="W33" s="195"/>
      <c r="X33" s="91"/>
      <c r="Y33" s="193" t="str">
        <f t="shared" si="22"/>
        <v/>
      </c>
      <c r="Z33" s="194"/>
      <c r="AA33" s="194"/>
      <c r="AB33" s="112"/>
      <c r="AC33" s="112" t="str">
        <f>IFERROR(_xll.RtGet("DTSIMI1",AA33,$AC$3)/100,"")</f>
        <v/>
      </c>
      <c r="AD33" s="112" t="str">
        <f>IFERROR(_xll.RtGet("DTSIMI1",AA33,$AD$3)/100,"")</f>
        <v/>
      </c>
      <c r="AE33" s="112" t="str">
        <f t="shared" si="2"/>
        <v/>
      </c>
      <c r="AF33" s="112"/>
      <c r="AG33" s="93"/>
      <c r="AH33" s="193" t="str">
        <f t="shared" si="23"/>
        <v/>
      </c>
      <c r="AI33" s="194"/>
      <c r="AJ33" s="194"/>
      <c r="AK33" s="112"/>
      <c r="AL33" s="112" t="str">
        <f>IFERROR(_xll.RtGet("DTSIMI1",AJ33,"ASK")/100,"")</f>
        <v/>
      </c>
      <c r="AM33" s="195" t="e">
        <f>_xll.qlSimpleQuoteSetValue(AK33,AL33,Trigger)</f>
        <v>#NUM!</v>
      </c>
      <c r="AO33" s="193" t="str">
        <f t="shared" si="24"/>
        <v/>
      </c>
      <c r="AP33" s="194"/>
      <c r="AQ33" s="194"/>
      <c r="AR33" s="112"/>
      <c r="AS33" s="112" t="str">
        <f>IFERROR(_xll.RtGet("DTSIMI1",AQ33,$AC$3)/100,"")</f>
        <v/>
      </c>
      <c r="AT33" s="112" t="str">
        <f>IFERROR(_xll.RtGet("DTSIMI1",AQ33,$AD$3)/100,"")</f>
        <v/>
      </c>
      <c r="AU33" s="112" t="str">
        <f t="shared" si="3"/>
        <v/>
      </c>
      <c r="AV33" s="112"/>
      <c r="AW33" s="169"/>
    </row>
    <row r="34" spans="2:49" x14ac:dyDescent="0.2">
      <c r="B34" s="104" t="str">
        <f t="shared" si="25"/>
        <v/>
      </c>
      <c r="C34" s="193" t="s">
        <v>149</v>
      </c>
      <c r="D34" s="194" t="str">
        <f t="shared" si="20"/>
        <v>EUROISDDS17M</v>
      </c>
      <c r="E34" s="194" t="str">
        <f>_xll.qlSimpleQuote(D34,,,,Trigger)</f>
        <v>EUROISDDS17M#0007</v>
      </c>
      <c r="F34" s="112" t="str">
        <f>IFERROR(_xll.RtGet("DTSIMI1",D34,"ask")/100,"")</f>
        <v/>
      </c>
      <c r="G34" s="112">
        <f>_xll.qlSimpleQuoteSetValue(E34,F34,Trigger)</f>
        <v>0</v>
      </c>
      <c r="H34" s="93"/>
      <c r="I34" s="193" t="str">
        <f t="shared" si="21"/>
        <v/>
      </c>
      <c r="J34" s="194"/>
      <c r="K34" s="194"/>
      <c r="L34" s="112"/>
      <c r="M34" s="112" t="str">
        <f>IFERROR(_xll.RtGet("DTSIMI1",K34,"ASK")/100,"")</f>
        <v/>
      </c>
      <c r="N34" s="195" t="e">
        <f>_xll.qlSimpleQuoteSetValue(L34,M34,Trigger)</f>
        <v>#NUM!</v>
      </c>
      <c r="O34" s="93"/>
      <c r="P34" s="193" t="str">
        <f t="shared" si="26"/>
        <v/>
      </c>
      <c r="Q34" s="194"/>
      <c r="R34" s="194"/>
      <c r="S34" s="112"/>
      <c r="T34" s="112" t="str">
        <f>IFERROR(_xll.RtGet("DTSIMI1",R34,$T$3)/100,"")</f>
        <v/>
      </c>
      <c r="U34" s="112" t="str">
        <f>IFERROR(_xll.RtGet("DTSIMI1",R34,$U$3)/100,"")</f>
        <v/>
      </c>
      <c r="V34" s="112" t="str">
        <f t="shared" si="1"/>
        <v/>
      </c>
      <c r="W34" s="195"/>
      <c r="X34" s="91"/>
      <c r="Y34" s="193" t="str">
        <f t="shared" si="22"/>
        <v/>
      </c>
      <c r="Z34" s="194"/>
      <c r="AA34" s="194"/>
      <c r="AB34" s="112"/>
      <c r="AC34" s="112" t="str">
        <f>IFERROR(_xll.RtGet("DTSIMI1",AA34,$AC$3)/100,"")</f>
        <v/>
      </c>
      <c r="AD34" s="112" t="str">
        <f>IFERROR(_xll.RtGet("DTSIMI1",AA34,$AD$3)/100,"")</f>
        <v/>
      </c>
      <c r="AE34" s="112" t="str">
        <f t="shared" si="2"/>
        <v/>
      </c>
      <c r="AF34" s="112"/>
      <c r="AG34" s="93"/>
      <c r="AH34" s="193" t="str">
        <f t="shared" si="23"/>
        <v/>
      </c>
      <c r="AI34" s="194"/>
      <c r="AJ34" s="194"/>
      <c r="AK34" s="112"/>
      <c r="AL34" s="112" t="str">
        <f>IFERROR(_xll.RtGet("DTSIMI1",AJ34,"ASK")/100,"")</f>
        <v/>
      </c>
      <c r="AM34" s="195" t="e">
        <f>_xll.qlSimpleQuoteSetValue(AK34,AL34,Trigger)</f>
        <v>#NUM!</v>
      </c>
      <c r="AO34" s="193" t="str">
        <f t="shared" si="24"/>
        <v/>
      </c>
      <c r="AP34" s="194"/>
      <c r="AQ34" s="194"/>
      <c r="AR34" s="112"/>
      <c r="AS34" s="112" t="str">
        <f>IFERROR(_xll.RtGet("DTSIMI1",AQ34,$AC$3)/100,"")</f>
        <v/>
      </c>
      <c r="AT34" s="112" t="str">
        <f>IFERROR(_xll.RtGet("DTSIMI1",AQ34,$AD$3)/100,"")</f>
        <v/>
      </c>
      <c r="AU34" s="112" t="str">
        <f t="shared" si="3"/>
        <v/>
      </c>
      <c r="AV34" s="112"/>
      <c r="AW34" s="169"/>
    </row>
    <row r="35" spans="2:49" x14ac:dyDescent="0.2">
      <c r="B35" s="104" t="str">
        <f t="shared" si="25"/>
        <v/>
      </c>
      <c r="C35" s="193" t="s">
        <v>150</v>
      </c>
      <c r="D35" s="194" t="str">
        <f t="shared" si="20"/>
        <v>EUROISDDS18M</v>
      </c>
      <c r="E35" s="194" t="str">
        <f>_xll.qlSimpleQuote(D35,,,,Trigger)</f>
        <v>EUROISDDS18M#0007</v>
      </c>
      <c r="F35" s="112" t="str">
        <f>IFERROR(_xll.RtGet("DTSIMI1",D35,"ask")/100,"")</f>
        <v/>
      </c>
      <c r="G35" s="112">
        <f>_xll.qlSimpleQuoteSetValue(E35,F35,Trigger)</f>
        <v>0</v>
      </c>
      <c r="H35" s="93"/>
      <c r="I35" s="193" t="str">
        <f t="shared" si="21"/>
        <v>SW</v>
      </c>
      <c r="J35" s="194" t="s">
        <v>163</v>
      </c>
      <c r="K35" s="194" t="str">
        <f>Currency&amp;"YC"&amp;$I$2&amp;"_AB1E_"&amp;J35</f>
        <v>EURYC1M_AB1E_1Y6M</v>
      </c>
      <c r="L35" s="112" t="str">
        <f>_xll.qlSimpleQuote(K35,,,,Trigger)</f>
        <v>EURYC1M_AB1E_1Y6M#0007</v>
      </c>
      <c r="M35" s="112" t="str">
        <f>IFERROR(_xll.RtGet("DTSIMI1",K35,"ASK")/100,"")</f>
        <v/>
      </c>
      <c r="N35" s="195">
        <f>_xll.qlSimpleQuoteSetValue(L35,M35,Trigger)</f>
        <v>0</v>
      </c>
      <c r="O35" s="93"/>
      <c r="P35" s="193" t="str">
        <f t="shared" si="26"/>
        <v>SW</v>
      </c>
      <c r="Q35" s="194" t="s">
        <v>163</v>
      </c>
      <c r="R35" s="194" t="str">
        <f>Currency&amp;"_CURVE_"&amp;$P$2&amp;"_"&amp;Q35</f>
        <v>EUR_CURVE_3M_1Y6M</v>
      </c>
      <c r="S35" s="112" t="str">
        <f>_xll.qlSimpleQuote(R35,,,,Trigger)</f>
        <v>EUR_CURVE_3M_1Y6M#0007</v>
      </c>
      <c r="T35" s="112" t="str">
        <f>IFERROR(_xll.RtGet("DTSIMI1",R35,$T$3)/100,"")</f>
        <v/>
      </c>
      <c r="U35" s="112" t="str">
        <f>IFERROR(_xll.RtGet("DTSIMI1",R35,$U$3)/100,"")</f>
        <v/>
      </c>
      <c r="V35" s="112" t="str">
        <f t="shared" si="1"/>
        <v/>
      </c>
      <c r="W35" s="195">
        <f>_xll.qlSimpleQuoteSetValue(S35,V35,Trigger)</f>
        <v>0</v>
      </c>
      <c r="X35" s="91"/>
      <c r="Y35" s="193" t="str">
        <f t="shared" si="22"/>
        <v>SW</v>
      </c>
      <c r="Z35" s="194" t="s">
        <v>163</v>
      </c>
      <c r="AA35" s="194" t="str">
        <f>Currency&amp;"AB6R"&amp;Z35&amp;"="</f>
        <v>EURAB6R1Y6M=</v>
      </c>
      <c r="AB35" s="112" t="str">
        <f>_xll.qlSimpleQuote(AA35,,,,Trigger)</f>
        <v>EURAB6R1Y6M=#0007</v>
      </c>
      <c r="AC35" s="112" t="str">
        <f>IFERROR(_xll.RtGet("DTSIMI1",AA35,$AC$3)/100,"")</f>
        <v/>
      </c>
      <c r="AD35" s="112" t="str">
        <f>IFERROR(_xll.RtGet("DTSIMI1",AA35,$AD$3)/100,"")</f>
        <v/>
      </c>
      <c r="AE35" s="112" t="str">
        <f t="shared" si="2"/>
        <v/>
      </c>
      <c r="AF35" s="112">
        <f>_xll.qlSimpleQuoteSetValue(AB35,AC35,Trigger)</f>
        <v>0</v>
      </c>
      <c r="AG35" s="93"/>
      <c r="AH35" s="193" t="str">
        <f t="shared" si="23"/>
        <v>SW</v>
      </c>
      <c r="AI35" s="194" t="s">
        <v>163</v>
      </c>
      <c r="AJ35" s="194" t="str">
        <f>Currency&amp;"_CURVE_"&amp;$AH$2&amp;"_"&amp;AI35</f>
        <v>EUR_CURVE_12M_1Y6M</v>
      </c>
      <c r="AK35" s="112" t="str">
        <f>_xll.qlSimpleQuote(AJ35,,,,Trigger)</f>
        <v>EUR_CURVE_12M_1Y6M#0007</v>
      </c>
      <c r="AL35" s="112" t="str">
        <f>IFERROR(_xll.RtGet("DTSIMI1",AJ35,"ASK")/100,"")</f>
        <v/>
      </c>
      <c r="AM35" s="195">
        <f>_xll.qlSimpleQuoteSetValue(AK35,AL35,Trigger)</f>
        <v>0</v>
      </c>
      <c r="AO35" s="193" t="str">
        <f t="shared" si="24"/>
        <v>SW</v>
      </c>
      <c r="AP35" s="194" t="s">
        <v>163</v>
      </c>
      <c r="AQ35" s="194" t="str">
        <f>Currency&amp;"AB6R"&amp;AP35&amp;"="</f>
        <v>EURAB6R1Y6M=</v>
      </c>
      <c r="AR35" s="112" t="str">
        <f t="shared" si="27"/>
        <v>EURAB6R1Y6M=#0007</v>
      </c>
      <c r="AS35" s="112" t="str">
        <f>IFERROR(_xll.RtGet("DTSIMI1",AQ35,$AC$3)/100,"")</f>
        <v/>
      </c>
      <c r="AT35" s="112" t="str">
        <f>IFERROR(_xll.RtGet("DTSIMI1",AQ35,$AD$3)/100,"")</f>
        <v/>
      </c>
      <c r="AU35" s="112" t="str">
        <f t="shared" si="3"/>
        <v/>
      </c>
      <c r="AV35" s="112">
        <f>_xll.qlSimpleQuoteSetValue(AR35,AS35,Trigger)</f>
        <v>0</v>
      </c>
      <c r="AW35" s="169"/>
    </row>
    <row r="36" spans="2:49" x14ac:dyDescent="0.2">
      <c r="B36" s="104" t="str">
        <f t="shared" si="25"/>
        <v/>
      </c>
      <c r="C36" s="193" t="s">
        <v>151</v>
      </c>
      <c r="D36" s="194" t="str">
        <f t="shared" si="20"/>
        <v>EUROISDDS19M</v>
      </c>
      <c r="E36" s="194" t="str">
        <f>_xll.qlSimpleQuote(D36,,,,Trigger)</f>
        <v>EUROISDDS19M#0007</v>
      </c>
      <c r="F36" s="112" t="str">
        <f>IFERROR(_xll.RtGet("DTSIMI1",D36,"ask")/100,"")</f>
        <v/>
      </c>
      <c r="G36" s="112">
        <f>_xll.qlSimpleQuoteSetValue(E36,F36,Trigger)</f>
        <v>0</v>
      </c>
      <c r="H36" s="93"/>
      <c r="I36" s="193" t="str">
        <f t="shared" si="21"/>
        <v/>
      </c>
      <c r="J36" s="194"/>
      <c r="K36" s="194"/>
      <c r="L36" s="112"/>
      <c r="M36" s="112" t="str">
        <f>IFERROR(_xll.RtGet("DTSIMI1",K36,"ASK")/100,"")</f>
        <v/>
      </c>
      <c r="N36" s="195" t="e">
        <f>_xll.qlSimpleQuoteSetValue(L36,M36,Trigger)</f>
        <v>#NUM!</v>
      </c>
      <c r="O36" s="93"/>
      <c r="P36" s="193" t="str">
        <f t="shared" si="26"/>
        <v/>
      </c>
      <c r="Q36" s="194"/>
      <c r="R36" s="194"/>
      <c r="S36" s="112"/>
      <c r="T36" s="112" t="str">
        <f>IFERROR(_xll.RtGet("DTSIMI1",R36,$T$3)/100,"")</f>
        <v/>
      </c>
      <c r="U36" s="112" t="str">
        <f>IFERROR(_xll.RtGet("DTSIMI1",R36,$U$3)/100,"")</f>
        <v/>
      </c>
      <c r="V36" s="112" t="str">
        <f t="shared" si="1"/>
        <v/>
      </c>
      <c r="W36" s="195"/>
      <c r="X36" s="91"/>
      <c r="Y36" s="193" t="str">
        <f t="shared" si="22"/>
        <v/>
      </c>
      <c r="Z36" s="194"/>
      <c r="AA36" s="194"/>
      <c r="AB36" s="112"/>
      <c r="AC36" s="112" t="str">
        <f>IFERROR(_xll.RtGet("DTSIMI1",AA36,$AC$3)/100,"")</f>
        <v/>
      </c>
      <c r="AD36" s="112" t="str">
        <f>IFERROR(_xll.RtGet("DTSIMI1",AA36,$AD$3)/100,"")</f>
        <v/>
      </c>
      <c r="AE36" s="112" t="str">
        <f t="shared" si="2"/>
        <v/>
      </c>
      <c r="AF36" s="112"/>
      <c r="AG36" s="93"/>
      <c r="AH36" s="193" t="str">
        <f t="shared" si="23"/>
        <v/>
      </c>
      <c r="AI36" s="194"/>
      <c r="AJ36" s="194"/>
      <c r="AK36" s="112"/>
      <c r="AL36" s="112" t="str">
        <f>IFERROR(_xll.RtGet("DTSIMI1",AJ36,"ASK")/100,"")</f>
        <v/>
      </c>
      <c r="AM36" s="195" t="e">
        <f>_xll.qlSimpleQuoteSetValue(AK36,AL36,Trigger)</f>
        <v>#NUM!</v>
      </c>
      <c r="AO36" s="193" t="str">
        <f t="shared" si="24"/>
        <v/>
      </c>
      <c r="AP36" s="194"/>
      <c r="AQ36" s="194"/>
      <c r="AR36" s="112"/>
      <c r="AS36" s="112" t="str">
        <f>IFERROR(_xll.RtGet("DTSIMI1",AQ36,$AC$3)/100,"")</f>
        <v/>
      </c>
      <c r="AT36" s="112" t="str">
        <f>IFERROR(_xll.RtGet("DTSIMI1",AQ36,$AD$3)/100,"")</f>
        <v/>
      </c>
      <c r="AU36" s="112" t="str">
        <f t="shared" si="3"/>
        <v/>
      </c>
      <c r="AV36" s="112"/>
      <c r="AW36" s="169"/>
    </row>
    <row r="37" spans="2:49" x14ac:dyDescent="0.2">
      <c r="B37" s="104" t="str">
        <f t="shared" si="25"/>
        <v/>
      </c>
      <c r="C37" s="193" t="s">
        <v>152</v>
      </c>
      <c r="D37" s="194" t="str">
        <f t="shared" si="20"/>
        <v>EUROISDDS20M</v>
      </c>
      <c r="E37" s="194" t="str">
        <f>_xll.qlSimpleQuote(D37,,,,Trigger)</f>
        <v>EUROISDDS20M#0007</v>
      </c>
      <c r="F37" s="112" t="str">
        <f>IFERROR(_xll.RtGet("DTSIMI1",D37,"ask")/100,"")</f>
        <v/>
      </c>
      <c r="G37" s="112">
        <f>_xll.qlSimpleQuoteSetValue(E37,F37,Trigger)</f>
        <v>0</v>
      </c>
      <c r="H37" s="93"/>
      <c r="I37" s="193" t="str">
        <f t="shared" si="21"/>
        <v/>
      </c>
      <c r="J37" s="194"/>
      <c r="K37" s="194"/>
      <c r="L37" s="112"/>
      <c r="M37" s="112" t="str">
        <f>IFERROR(_xll.RtGet("DTSIMI1",K37,"ASK")/100,"")</f>
        <v/>
      </c>
      <c r="N37" s="195" t="e">
        <f>_xll.qlSimpleQuoteSetValue(L37,M37,Trigger)</f>
        <v>#NUM!</v>
      </c>
      <c r="O37" s="93"/>
      <c r="P37" s="193" t="str">
        <f t="shared" si="26"/>
        <v/>
      </c>
      <c r="Q37" s="194"/>
      <c r="R37" s="194"/>
      <c r="S37" s="112"/>
      <c r="T37" s="112" t="str">
        <f>IFERROR(_xll.RtGet("DTSIMI1",R37,$T$3)/100,"")</f>
        <v/>
      </c>
      <c r="U37" s="112" t="str">
        <f>IFERROR(_xll.RtGet("DTSIMI1",R37,$U$3)/100,"")</f>
        <v/>
      </c>
      <c r="V37" s="112" t="str">
        <f t="shared" si="1"/>
        <v/>
      </c>
      <c r="W37" s="195"/>
      <c r="X37" s="91"/>
      <c r="Y37" s="193" t="str">
        <f t="shared" si="22"/>
        <v/>
      </c>
      <c r="Z37" s="194"/>
      <c r="AA37" s="194"/>
      <c r="AB37" s="112"/>
      <c r="AC37" s="112" t="str">
        <f>IFERROR(_xll.RtGet("DTSIMI1",AA37,$AC$3)/100,"")</f>
        <v/>
      </c>
      <c r="AD37" s="112" t="str">
        <f>IFERROR(_xll.RtGet("DTSIMI1",AA37,$AD$3)/100,"")</f>
        <v/>
      </c>
      <c r="AE37" s="112" t="str">
        <f t="shared" si="2"/>
        <v/>
      </c>
      <c r="AF37" s="112"/>
      <c r="AG37" s="93"/>
      <c r="AH37" s="193" t="str">
        <f t="shared" si="23"/>
        <v/>
      </c>
      <c r="AI37" s="194"/>
      <c r="AJ37" s="194"/>
      <c r="AK37" s="112"/>
      <c r="AL37" s="112" t="str">
        <f>IFERROR(_xll.RtGet("DTSIMI1",AJ37,"ASK")/100,"")</f>
        <v/>
      </c>
      <c r="AM37" s="195" t="e">
        <f>_xll.qlSimpleQuoteSetValue(AK37,AL37,Trigger)</f>
        <v>#NUM!</v>
      </c>
      <c r="AO37" s="193" t="str">
        <f t="shared" si="24"/>
        <v/>
      </c>
      <c r="AP37" s="194"/>
      <c r="AQ37" s="194"/>
      <c r="AR37" s="112"/>
      <c r="AS37" s="112" t="str">
        <f>IFERROR(_xll.RtGet("DTSIMI1",AQ37,$AC$3)/100,"")</f>
        <v/>
      </c>
      <c r="AT37" s="112" t="str">
        <f>IFERROR(_xll.RtGet("DTSIMI1",AQ37,$AD$3)/100,"")</f>
        <v/>
      </c>
      <c r="AU37" s="112" t="str">
        <f t="shared" si="3"/>
        <v/>
      </c>
      <c r="AV37" s="112"/>
      <c r="AW37" s="169"/>
    </row>
    <row r="38" spans="2:49" x14ac:dyDescent="0.2">
      <c r="B38" s="104" t="str">
        <f t="shared" si="25"/>
        <v/>
      </c>
      <c r="C38" s="193" t="s">
        <v>153</v>
      </c>
      <c r="D38" s="194" t="str">
        <f t="shared" si="20"/>
        <v>EUROISDDS21M</v>
      </c>
      <c r="E38" s="194" t="str">
        <f>_xll.qlSimpleQuote(D38,,,,Trigger)</f>
        <v>EUROISDDS21M#0007</v>
      </c>
      <c r="F38" s="112" t="str">
        <f>IFERROR(_xll.RtGet("DTSIMI1",D38,"ask")/100,"")</f>
        <v/>
      </c>
      <c r="G38" s="112">
        <f>_xll.qlSimpleQuoteSetValue(E38,F38,Trigger)</f>
        <v>0</v>
      </c>
      <c r="H38" s="93"/>
      <c r="I38" s="193" t="str">
        <f t="shared" si="21"/>
        <v>SW</v>
      </c>
      <c r="J38" s="194" t="s">
        <v>164</v>
      </c>
      <c r="K38" s="194" t="str">
        <f>Currency&amp;"YC"&amp;$I$2&amp;"_AB1E_"&amp;J38</f>
        <v>EURYC1M_AB1E_1Y9M</v>
      </c>
      <c r="L38" s="112" t="str">
        <f>_xll.qlSimpleQuote(K38,,,,Trigger)</f>
        <v>EURYC1M_AB1E_1Y9M#0007</v>
      </c>
      <c r="M38" s="112" t="str">
        <f>IFERROR(_xll.RtGet("DTSIMI1",K38,"ASK")/100,"")</f>
        <v/>
      </c>
      <c r="N38" s="195">
        <f>_xll.qlSimpleQuoteSetValue(L38,M38,Trigger)</f>
        <v>0</v>
      </c>
      <c r="O38" s="93"/>
      <c r="P38" s="193" t="str">
        <f t="shared" si="26"/>
        <v>SW</v>
      </c>
      <c r="Q38" s="194" t="s">
        <v>164</v>
      </c>
      <c r="R38" s="194" t="str">
        <f>Currency&amp;"_CURVE_"&amp;$P$2&amp;"_"&amp;Q38</f>
        <v>EUR_CURVE_3M_1Y9M</v>
      </c>
      <c r="S38" s="112" t="str">
        <f>_xll.qlSimpleQuote(R38,,,,Trigger)</f>
        <v>EUR_CURVE_3M_1Y9M#0007</v>
      </c>
      <c r="T38" s="112" t="str">
        <f>IFERROR(_xll.RtGet("DTSIMI1",R38,$T$3)/100,"")</f>
        <v/>
      </c>
      <c r="U38" s="112" t="str">
        <f>IFERROR(_xll.RtGet("DTSIMI1",R38,$U$3)/100,"")</f>
        <v/>
      </c>
      <c r="V38" s="112" t="str">
        <f t="shared" si="1"/>
        <v/>
      </c>
      <c r="W38" s="195">
        <f>_xll.qlSimpleQuoteSetValue(S38,V38,Trigger)</f>
        <v>0</v>
      </c>
      <c r="X38" s="91"/>
      <c r="Y38" s="193" t="str">
        <f t="shared" si="22"/>
        <v>SW</v>
      </c>
      <c r="Z38" s="194" t="s">
        <v>164</v>
      </c>
      <c r="AA38" s="194" t="str">
        <f>Currency&amp;"AB6R"&amp;Z38&amp;"="</f>
        <v>EURAB6R1Y9M=</v>
      </c>
      <c r="AB38" s="112" t="str">
        <f>_xll.qlSimpleQuote(AA38,,,,Trigger)</f>
        <v>EURAB6R1Y9M=#0007</v>
      </c>
      <c r="AC38" s="112" t="str">
        <f>IFERROR(_xll.RtGet("DTSIMI1",AA38,$AC$3)/100,"")</f>
        <v/>
      </c>
      <c r="AD38" s="112" t="str">
        <f>IFERROR(_xll.RtGet("DTSIMI1",AA38,$AD$3)/100,"")</f>
        <v/>
      </c>
      <c r="AE38" s="112" t="str">
        <f t="shared" si="2"/>
        <v/>
      </c>
      <c r="AF38" s="112">
        <f>_xll.qlSimpleQuoteSetValue(AB38,AC38,Trigger)</f>
        <v>0</v>
      </c>
      <c r="AG38" s="93"/>
      <c r="AH38" s="193" t="str">
        <f t="shared" si="23"/>
        <v>SW</v>
      </c>
      <c r="AI38" s="194" t="s">
        <v>164</v>
      </c>
      <c r="AJ38" s="194" t="str">
        <f>Currency&amp;"_CURVE_"&amp;$AH$2&amp;"_"&amp;AI38</f>
        <v>EUR_CURVE_12M_1Y9M</v>
      </c>
      <c r="AK38" s="112" t="str">
        <f>_xll.qlSimpleQuote(AJ38,,,,Trigger)</f>
        <v>EUR_CURVE_12M_1Y9M#0007</v>
      </c>
      <c r="AL38" s="112" t="str">
        <f>IFERROR(_xll.RtGet("DTSIMI1",AJ38,"ASK")/100,"")</f>
        <v/>
      </c>
      <c r="AM38" s="195">
        <f>_xll.qlSimpleQuoteSetValue(AK38,AL38,Trigger)</f>
        <v>0</v>
      </c>
      <c r="AO38" s="193" t="str">
        <f t="shared" si="24"/>
        <v>SW</v>
      </c>
      <c r="AP38" s="194" t="s">
        <v>164</v>
      </c>
      <c r="AQ38" s="194" t="str">
        <f>Currency&amp;"AB6R"&amp;AP38&amp;"="</f>
        <v>EURAB6R1Y9M=</v>
      </c>
      <c r="AR38" s="112" t="str">
        <f t="shared" si="27"/>
        <v>EURAB6R1Y9M=#0007</v>
      </c>
      <c r="AS38" s="112" t="str">
        <f>IFERROR(_xll.RtGet("DTSIMI1",AQ38,$AC$3)/100,"")</f>
        <v/>
      </c>
      <c r="AT38" s="112" t="str">
        <f>IFERROR(_xll.RtGet("DTSIMI1",AQ38,$AD$3)/100,"")</f>
        <v/>
      </c>
      <c r="AU38" s="112" t="str">
        <f t="shared" si="3"/>
        <v/>
      </c>
      <c r="AV38" s="112">
        <f>_xll.qlSimpleQuoteSetValue(AR38,AS38,Trigger)</f>
        <v>0</v>
      </c>
      <c r="AW38" s="169"/>
    </row>
    <row r="39" spans="2:49" x14ac:dyDescent="0.2">
      <c r="B39" s="104" t="str">
        <f t="shared" si="25"/>
        <v/>
      </c>
      <c r="C39" s="193" t="s">
        <v>154</v>
      </c>
      <c r="D39" s="194" t="str">
        <f t="shared" si="20"/>
        <v>EUROISDDS22M</v>
      </c>
      <c r="E39" s="194" t="str">
        <f>_xll.qlSimpleQuote(D39,,,,Trigger)</f>
        <v>EUROISDDS22M#0007</v>
      </c>
      <c r="F39" s="112" t="str">
        <f>IFERROR(_xll.RtGet("DTSIMI1",D39,"ask")/100,"")</f>
        <v/>
      </c>
      <c r="G39" s="112">
        <f>_xll.qlSimpleQuoteSetValue(E39,F39,Trigger)</f>
        <v>0</v>
      </c>
      <c r="H39" s="93"/>
      <c r="I39" s="193" t="str">
        <f t="shared" si="21"/>
        <v/>
      </c>
      <c r="J39" s="194"/>
      <c r="K39" s="194"/>
      <c r="L39" s="112"/>
      <c r="M39" s="112" t="str">
        <f>IFERROR(_xll.RtGet("DTSIMI1",K39,"ASK")/100,"")</f>
        <v/>
      </c>
      <c r="N39" s="195" t="e">
        <f>_xll.qlSimpleQuoteSetValue(L39,M39,Trigger)</f>
        <v>#NUM!</v>
      </c>
      <c r="O39" s="93"/>
      <c r="P39" s="193" t="str">
        <f t="shared" si="26"/>
        <v/>
      </c>
      <c r="Q39" s="194"/>
      <c r="R39" s="194"/>
      <c r="S39" s="112"/>
      <c r="T39" s="112" t="str">
        <f>IFERROR(_xll.RtGet("DTSIMI1",R39,$T$3)/100,"")</f>
        <v/>
      </c>
      <c r="U39" s="112" t="str">
        <f>IFERROR(_xll.RtGet("DTSIMI1",R39,$U$3)/100,"")</f>
        <v/>
      </c>
      <c r="V39" s="112" t="str">
        <f t="shared" si="1"/>
        <v/>
      </c>
      <c r="W39" s="195"/>
      <c r="X39" s="91"/>
      <c r="Y39" s="193" t="str">
        <f t="shared" si="22"/>
        <v/>
      </c>
      <c r="Z39" s="194"/>
      <c r="AA39" s="194"/>
      <c r="AB39" s="112"/>
      <c r="AC39" s="112" t="str">
        <f>IFERROR(_xll.RtGet("DTSIMI1",AA39,$AC$3)/100,"")</f>
        <v/>
      </c>
      <c r="AD39" s="112" t="str">
        <f>IFERROR(_xll.RtGet("DTSIMI1",AA39,$AD$3)/100,"")</f>
        <v/>
      </c>
      <c r="AE39" s="112" t="str">
        <f t="shared" si="2"/>
        <v/>
      </c>
      <c r="AF39" s="112"/>
      <c r="AG39" s="93"/>
      <c r="AH39" s="193" t="str">
        <f t="shared" si="23"/>
        <v/>
      </c>
      <c r="AI39" s="194"/>
      <c r="AJ39" s="194"/>
      <c r="AK39" s="112"/>
      <c r="AL39" s="112" t="str">
        <f>IFERROR(_xll.RtGet("DTSIMI1",AJ39,"ASK")/100,"")</f>
        <v/>
      </c>
      <c r="AM39" s="195" t="e">
        <f>_xll.qlSimpleQuoteSetValue(AK39,AL39,Trigger)</f>
        <v>#NUM!</v>
      </c>
      <c r="AO39" s="193" t="str">
        <f t="shared" si="24"/>
        <v/>
      </c>
      <c r="AP39" s="194"/>
      <c r="AQ39" s="194"/>
      <c r="AR39" s="112"/>
      <c r="AS39" s="112" t="str">
        <f>IFERROR(_xll.RtGet("DTSIMI1",AQ39,$AC$3)/100,"")</f>
        <v/>
      </c>
      <c r="AT39" s="112" t="str">
        <f>IFERROR(_xll.RtGet("DTSIMI1",AQ39,$AD$3)/100,"")</f>
        <v/>
      </c>
      <c r="AU39" s="112" t="str">
        <f t="shared" si="3"/>
        <v/>
      </c>
      <c r="AV39" s="112"/>
      <c r="AW39" s="169"/>
    </row>
    <row r="40" spans="2:49" x14ac:dyDescent="0.2">
      <c r="B40" s="104" t="str">
        <f t="shared" si="25"/>
        <v/>
      </c>
      <c r="C40" s="193" t="s">
        <v>155</v>
      </c>
      <c r="D40" s="194" t="str">
        <f t="shared" si="20"/>
        <v>EUROISDDS23M</v>
      </c>
      <c r="E40" s="194" t="str">
        <f>_xll.qlSimpleQuote(D40,,,,Trigger)</f>
        <v>EUROISDDS23M#0007</v>
      </c>
      <c r="F40" s="112" t="str">
        <f>IFERROR(_xll.RtGet("DTSIMI1",D40,"ask")/100,"")</f>
        <v/>
      </c>
      <c r="G40" s="112">
        <f>_xll.qlSimpleQuoteSetValue(E40,F40,Trigger)</f>
        <v>0</v>
      </c>
      <c r="H40" s="93"/>
      <c r="I40" s="193" t="str">
        <f t="shared" si="21"/>
        <v/>
      </c>
      <c r="J40" s="194"/>
      <c r="K40" s="194"/>
      <c r="L40" s="112"/>
      <c r="M40" s="112" t="str">
        <f>IFERROR(_xll.RtGet("DTSIMI1",K40,"ASK")/100,"")</f>
        <v/>
      </c>
      <c r="N40" s="195" t="e">
        <f>_xll.qlSimpleQuoteSetValue(L40,M40,Trigger)</f>
        <v>#NUM!</v>
      </c>
      <c r="O40" s="93"/>
      <c r="P40" s="193" t="str">
        <f t="shared" si="26"/>
        <v/>
      </c>
      <c r="Q40" s="194"/>
      <c r="R40" s="194"/>
      <c r="S40" s="112"/>
      <c r="T40" s="112" t="str">
        <f>IFERROR(_xll.RtGet("DTSIMI1",R40,$T$3)/100,"")</f>
        <v/>
      </c>
      <c r="U40" s="112" t="str">
        <f>IFERROR(_xll.RtGet("DTSIMI1",R40,$U$3)/100,"")</f>
        <v/>
      </c>
      <c r="V40" s="112" t="str">
        <f t="shared" si="1"/>
        <v/>
      </c>
      <c r="W40" s="195"/>
      <c r="X40" s="91"/>
      <c r="Y40" s="193" t="str">
        <f t="shared" si="22"/>
        <v/>
      </c>
      <c r="Z40" s="194"/>
      <c r="AA40" s="194"/>
      <c r="AB40" s="112"/>
      <c r="AC40" s="112" t="str">
        <f>IFERROR(_xll.RtGet("DTSIMI1",AA40,$AC$3)/100,"")</f>
        <v/>
      </c>
      <c r="AD40" s="112" t="str">
        <f>IFERROR(_xll.RtGet("DTSIMI1",AA40,$AD$3)/100,"")</f>
        <v/>
      </c>
      <c r="AE40" s="112" t="str">
        <f t="shared" si="2"/>
        <v/>
      </c>
      <c r="AF40" s="112"/>
      <c r="AG40" s="93"/>
      <c r="AH40" s="193" t="str">
        <f t="shared" si="23"/>
        <v/>
      </c>
      <c r="AI40" s="194"/>
      <c r="AJ40" s="194"/>
      <c r="AK40" s="112"/>
      <c r="AL40" s="112" t="str">
        <f>IFERROR(_xll.RtGet("DTSIMI1",AJ40,"ASK")/100,"")</f>
        <v/>
      </c>
      <c r="AM40" s="198" t="e">
        <f>_xll.qlSimpleQuoteSetValue(AK40,AL40,Trigger)</f>
        <v>#NUM!</v>
      </c>
      <c r="AO40" s="193" t="str">
        <f t="shared" si="24"/>
        <v/>
      </c>
      <c r="AP40" s="194"/>
      <c r="AQ40" s="194"/>
      <c r="AR40" s="112">
        <f t="shared" si="27"/>
        <v>0</v>
      </c>
      <c r="AS40" s="112" t="str">
        <f>IFERROR(_xll.RtGet("DTSIMI1",AQ40,$AC$3)/100,"")</f>
        <v/>
      </c>
      <c r="AT40" s="112" t="str">
        <f>IFERROR(_xll.RtGet("DTSIMI1",AQ40,$AD$3)/100,"")</f>
        <v/>
      </c>
      <c r="AU40" s="112" t="str">
        <f t="shared" si="3"/>
        <v/>
      </c>
      <c r="AV40" s="112"/>
      <c r="AW40" s="169"/>
    </row>
    <row r="41" spans="2:49" x14ac:dyDescent="0.2">
      <c r="B41" s="104" t="str">
        <f t="shared" si="25"/>
        <v/>
      </c>
      <c r="C41" s="193" t="s">
        <v>156</v>
      </c>
      <c r="D41" s="194" t="str">
        <f t="shared" si="20"/>
        <v>EUROISDDS2Y</v>
      </c>
      <c r="E41" s="194" t="str">
        <f>_xll.qlSimpleQuote(D41,,,,Trigger)</f>
        <v>EUROISDDS2Y#0007</v>
      </c>
      <c r="F41" s="112" t="str">
        <f>IFERROR(_xll.RtGet("DTSIMI1",D41,"ask")/100,"")</f>
        <v/>
      </c>
      <c r="G41" s="62">
        <f>_xll.qlSimpleQuoteSetValue(E41,F41,Trigger)</f>
        <v>0</v>
      </c>
      <c r="H41" s="93"/>
      <c r="I41" s="193" t="str">
        <f t="shared" si="21"/>
        <v>SW</v>
      </c>
      <c r="J41" s="194" t="s">
        <v>156</v>
      </c>
      <c r="K41" s="194" t="str">
        <f t="shared" ref="K41:K72" si="28">Currency&amp;"YC"&amp;$I$2&amp;"_AB1E_"&amp;J41</f>
        <v>EURYC1M_AB1E_2Y</v>
      </c>
      <c r="L41" s="112" t="str">
        <f>_xll.qlSimpleQuote(K41,,,,Trigger)</f>
        <v>EURYC1M_AB1E_2Y#0007</v>
      </c>
      <c r="M41" s="112" t="str">
        <f>IFERROR(_xll.RtGet("DTSIMI1",K41,"ASK")/100,"")</f>
        <v/>
      </c>
      <c r="N41" s="185">
        <f>_xll.qlSimpleQuoteSetValue(L41,M41,Trigger)</f>
        <v>0</v>
      </c>
      <c r="O41" s="93"/>
      <c r="P41" s="193" t="str">
        <f t="shared" si="26"/>
        <v>SW</v>
      </c>
      <c r="Q41" s="194" t="s">
        <v>156</v>
      </c>
      <c r="R41" s="194" t="str">
        <f t="shared" ref="R41:R72" si="29">Currency&amp;"_CURVE_"&amp;$P$2&amp;"_"&amp;Q41</f>
        <v>EUR_CURVE_3M_2Y</v>
      </c>
      <c r="S41" s="112" t="str">
        <f>_xll.qlSimpleQuote(R41,,,,Trigger)</f>
        <v>EUR_CURVE_3M_2Y#0007</v>
      </c>
      <c r="T41" s="112" t="str">
        <f>IFERROR(_xll.RtGet("DTSIMI1",R41,$T$3)/100,"")</f>
        <v/>
      </c>
      <c r="U41" s="112" t="str">
        <f>IFERROR(_xll.RtGet("DTSIMI1",R41,$U$3)/100,"")</f>
        <v/>
      </c>
      <c r="V41" s="112" t="str">
        <f t="shared" si="1"/>
        <v/>
      </c>
      <c r="W41" s="185">
        <f>_xll.qlSimpleQuoteSetValue(S41,V41,Trigger)</f>
        <v>0</v>
      </c>
      <c r="X41" s="91"/>
      <c r="Y41" s="193" t="str">
        <f t="shared" si="22"/>
        <v>SW</v>
      </c>
      <c r="Z41" s="194" t="s">
        <v>156</v>
      </c>
      <c r="AA41" s="194" t="str">
        <f t="shared" ref="AA41:AA72" si="30">Currency&amp;"AB6R"&amp;Z41&amp;"="</f>
        <v>EURAB6R2Y=</v>
      </c>
      <c r="AB41" s="112" t="str">
        <f>_xll.qlSimpleQuote(AA41,,,,Trigger)</f>
        <v>EURAB6R2Y=#0007</v>
      </c>
      <c r="AC41" s="112" t="str">
        <f>IFERROR(_xll.RtGet("DTSIMI1",AA41,$AC$3)/100,"")</f>
        <v/>
      </c>
      <c r="AD41" s="112" t="str">
        <f>IFERROR(_xll.RtGet("DTSIMI1",AA41,$AD$3)/100,"")</f>
        <v/>
      </c>
      <c r="AE41" s="112" t="str">
        <f t="shared" si="2"/>
        <v/>
      </c>
      <c r="AF41" s="112">
        <f>_xll.qlSimpleQuoteSetValue(AB41,AC41,Trigger)</f>
        <v>0</v>
      </c>
      <c r="AG41" s="93"/>
      <c r="AH41" s="193" t="str">
        <f t="shared" si="23"/>
        <v>SW</v>
      </c>
      <c r="AI41" s="194" t="s">
        <v>156</v>
      </c>
      <c r="AJ41" s="194" t="str">
        <f t="shared" ref="AJ41:AJ72" si="31">Currency&amp;"_CURVE_"&amp;$AH$2&amp;"_"&amp;AI41</f>
        <v>EUR_CURVE_12M_2Y</v>
      </c>
      <c r="AK41" s="112" t="str">
        <f>_xll.qlSimpleQuote(AJ41,,,,Trigger)</f>
        <v>EUR_CURVE_12M_2Y#0007</v>
      </c>
      <c r="AL41" s="112" t="str">
        <f>IFERROR(_xll.RtGet("DTSIMI1",AJ41,"ASK")/100,"")</f>
        <v/>
      </c>
      <c r="AM41" s="185">
        <f>_xll.qlSimpleQuoteSetValue(AK41,AL41,Trigger)</f>
        <v>0</v>
      </c>
      <c r="AO41" s="193" t="str">
        <f t="shared" si="24"/>
        <v>SW</v>
      </c>
      <c r="AP41" s="194" t="s">
        <v>156</v>
      </c>
      <c r="AQ41" s="194" t="str">
        <f t="shared" ref="AQ41:AQ102" si="32">Currency&amp;"AB6R"&amp;AP41&amp;"="</f>
        <v>EURAB6R2Y=</v>
      </c>
      <c r="AR41" s="112" t="str">
        <f t="shared" si="27"/>
        <v>EURAB6R2Y=#0007</v>
      </c>
      <c r="AS41" s="112" t="str">
        <f>IFERROR(_xll.RtGet("DTSIMI1",AQ41,$AC$3)/100,"")</f>
        <v/>
      </c>
      <c r="AT41" s="112" t="str">
        <f>IFERROR(_xll.RtGet("DTSIMI1",AQ41,$AD$3)/100,"")</f>
        <v/>
      </c>
      <c r="AU41" s="112" t="str">
        <f t="shared" si="3"/>
        <v/>
      </c>
      <c r="AV41" s="112">
        <f>_xll.qlSimpleQuoteSetValue(AR41,AS41,Trigger)</f>
        <v>0</v>
      </c>
      <c r="AW41" s="169"/>
    </row>
    <row r="42" spans="2:49" hidden="1" outlineLevel="1" x14ac:dyDescent="0.2">
      <c r="B42" s="104" t="str">
        <f t="shared" si="25"/>
        <v/>
      </c>
      <c r="C42" s="193" t="s">
        <v>165</v>
      </c>
      <c r="D42" s="194" t="str">
        <f t="shared" si="20"/>
        <v>EUROISDDS2Y3M</v>
      </c>
      <c r="E42" s="194" t="str">
        <f>_xll.qlSimpleQuote(D42,,,,Trigger)</f>
        <v>EUROISDDS2Y3M#0007</v>
      </c>
      <c r="F42" s="112" t="str">
        <f>IFERROR(_xll.RtGet("DTSIMI1",D42,"ask")/100,"")</f>
        <v/>
      </c>
      <c r="G42" s="62">
        <f>_xll.qlSimpleQuoteSetValue(E42,F42,Trigger)</f>
        <v>0</v>
      </c>
      <c r="H42" s="93"/>
      <c r="I42" s="193" t="str">
        <f t="shared" si="21"/>
        <v>SW</v>
      </c>
      <c r="J42" s="194" t="s">
        <v>165</v>
      </c>
      <c r="K42" s="194" t="str">
        <f t="shared" si="28"/>
        <v>EURYC1M_AB1E_2Y3M</v>
      </c>
      <c r="L42" s="112" t="str">
        <f>_xll.qlSimpleQuote(K42,,,,Trigger)</f>
        <v>EURYC1M_AB1E_2Y3M#0007</v>
      </c>
      <c r="M42" s="112" t="str">
        <f>IFERROR(_xll.RtGet("DTSIMI1",K42,"ASK")/100,"")</f>
        <v/>
      </c>
      <c r="N42" s="185">
        <f>_xll.qlSimpleQuoteSetValue(L42,M42,Trigger)</f>
        <v>0</v>
      </c>
      <c r="O42" s="93"/>
      <c r="P42" s="193" t="str">
        <f t="shared" si="26"/>
        <v>SW</v>
      </c>
      <c r="Q42" s="194" t="s">
        <v>165</v>
      </c>
      <c r="R42" s="194" t="str">
        <f t="shared" si="29"/>
        <v>EUR_CURVE_3M_2Y3M</v>
      </c>
      <c r="S42" s="112" t="str">
        <f>_xll.qlSimpleQuote(R42,,,,Trigger)</f>
        <v>EUR_CURVE_3M_2Y3M#0007</v>
      </c>
      <c r="T42" s="112" t="str">
        <f>IFERROR(_xll.RtGet("DTSIMI1",R42,$T$3)/100,"")</f>
        <v/>
      </c>
      <c r="U42" s="112" t="str">
        <f>IFERROR(_xll.RtGet("DTSIMI1",R42,$U$3)/100,"")</f>
        <v/>
      </c>
      <c r="V42" s="112" t="str">
        <f t="shared" si="1"/>
        <v/>
      </c>
      <c r="W42" s="185">
        <f>_xll.qlSimpleQuoteSetValue(S42,V42,Trigger)</f>
        <v>0</v>
      </c>
      <c r="X42" s="91"/>
      <c r="Y42" s="193" t="str">
        <f t="shared" si="22"/>
        <v>SW</v>
      </c>
      <c r="Z42" s="194" t="s">
        <v>165</v>
      </c>
      <c r="AA42" s="194" t="str">
        <f t="shared" si="30"/>
        <v>EURAB6R2Y3M=</v>
      </c>
      <c r="AB42" s="112" t="str">
        <f>_xll.qlSimpleQuote(AA42,,,,Trigger)</f>
        <v>EURAB6R2Y3M=#0007</v>
      </c>
      <c r="AC42" s="112" t="str">
        <f>IFERROR(_xll.RtGet("DTSIMI1",AA42,$AC$3)/100,"")</f>
        <v/>
      </c>
      <c r="AD42" s="112" t="str">
        <f>IFERROR(_xll.RtGet("DTSIMI1",AA42,$AD$3)/100,"")</f>
        <v/>
      </c>
      <c r="AE42" s="112" t="str">
        <f t="shared" si="2"/>
        <v/>
      </c>
      <c r="AF42" s="112">
        <f>_xll.qlSimpleQuoteSetValue(AB42,AC42,Trigger)</f>
        <v>0</v>
      </c>
      <c r="AG42" s="93"/>
      <c r="AH42" s="193" t="str">
        <f t="shared" si="23"/>
        <v>SW</v>
      </c>
      <c r="AI42" s="194" t="s">
        <v>165</v>
      </c>
      <c r="AJ42" s="194" t="str">
        <f t="shared" si="31"/>
        <v>EUR_CURVE_12M_2Y3M</v>
      </c>
      <c r="AK42" s="112" t="str">
        <f>_xll.qlSimpleQuote(AJ42,,,,Trigger)</f>
        <v>EUR_CURVE_12M_2Y3M#0007</v>
      </c>
      <c r="AL42" s="112" t="str">
        <f>IFERROR(_xll.RtGet("DTSIMI1",AJ42,"ASK")/100,"")</f>
        <v/>
      </c>
      <c r="AM42" s="185">
        <f>_xll.qlSimpleQuoteSetValue(AK42,AL42,Trigger)</f>
        <v>0</v>
      </c>
      <c r="AO42" s="193" t="str">
        <f t="shared" si="24"/>
        <v>SW</v>
      </c>
      <c r="AP42" s="194" t="s">
        <v>165</v>
      </c>
      <c r="AQ42" s="194" t="str">
        <f t="shared" si="32"/>
        <v>EURAB6R2Y3M=</v>
      </c>
      <c r="AR42" s="112" t="str">
        <f t="shared" si="27"/>
        <v>EURAB6R2Y3M=#0007</v>
      </c>
      <c r="AS42" s="112" t="str">
        <f>IFERROR(_xll.RtGet("DTSIMI1",AQ42,$AC$3)/100,"")</f>
        <v/>
      </c>
      <c r="AT42" s="112" t="str">
        <f>IFERROR(_xll.RtGet("DTSIMI1",AQ42,$AD$3)/100,"")</f>
        <v/>
      </c>
      <c r="AU42" s="112" t="str">
        <f t="shared" si="3"/>
        <v/>
      </c>
      <c r="AV42" s="112">
        <f>_xll.qlSimpleQuoteSetValue(AR42,AS42,Trigger)</f>
        <v>0</v>
      </c>
      <c r="AW42" s="169"/>
    </row>
    <row r="43" spans="2:49" hidden="1" outlineLevel="1" x14ac:dyDescent="0.2">
      <c r="B43" s="104" t="str">
        <f t="shared" si="25"/>
        <v/>
      </c>
      <c r="C43" s="193" t="s">
        <v>166</v>
      </c>
      <c r="D43" s="194" t="str">
        <f t="shared" si="20"/>
        <v>EUROISDDS2Y6M</v>
      </c>
      <c r="E43" s="194" t="str">
        <f>_xll.qlSimpleQuote(D43,,,,Trigger)</f>
        <v>EUROISDDS2Y6M#0007</v>
      </c>
      <c r="F43" s="112" t="str">
        <f>IFERROR(_xll.RtGet("DTSIMI1",D43,"ask")/100,"")</f>
        <v/>
      </c>
      <c r="G43" s="62">
        <f>_xll.qlSimpleQuoteSetValue(E43,F43,Trigger)</f>
        <v>0</v>
      </c>
      <c r="H43" s="93"/>
      <c r="I43" s="193" t="str">
        <f t="shared" si="21"/>
        <v>SW</v>
      </c>
      <c r="J43" s="194" t="s">
        <v>166</v>
      </c>
      <c r="K43" s="194" t="str">
        <f t="shared" si="28"/>
        <v>EURYC1M_AB1E_2Y6M</v>
      </c>
      <c r="L43" s="112" t="str">
        <f>_xll.qlSimpleQuote(K43,,,,Trigger)</f>
        <v>EURYC1M_AB1E_2Y6M#0007</v>
      </c>
      <c r="M43" s="112" t="str">
        <f>IFERROR(_xll.RtGet("DTSIMI1",K43,"ASK")/100,"")</f>
        <v/>
      </c>
      <c r="N43" s="185">
        <f>_xll.qlSimpleQuoteSetValue(L43,M43,Trigger)</f>
        <v>0</v>
      </c>
      <c r="O43" s="93"/>
      <c r="P43" s="193" t="str">
        <f t="shared" si="26"/>
        <v>SW</v>
      </c>
      <c r="Q43" s="194" t="s">
        <v>166</v>
      </c>
      <c r="R43" s="194" t="str">
        <f t="shared" si="29"/>
        <v>EUR_CURVE_3M_2Y6M</v>
      </c>
      <c r="S43" s="112" t="str">
        <f>_xll.qlSimpleQuote(R43,,,,Trigger)</f>
        <v>EUR_CURVE_3M_2Y6M#0007</v>
      </c>
      <c r="T43" s="112" t="str">
        <f>IFERROR(_xll.RtGet("DTSIMI1",R43,$T$3)/100,"")</f>
        <v/>
      </c>
      <c r="U43" s="112" t="str">
        <f>IFERROR(_xll.RtGet("DTSIMI1",R43,$U$3)/100,"")</f>
        <v/>
      </c>
      <c r="V43" s="112" t="str">
        <f t="shared" si="1"/>
        <v/>
      </c>
      <c r="W43" s="185">
        <f>_xll.qlSimpleQuoteSetValue(S43,V43,Trigger)</f>
        <v>0</v>
      </c>
      <c r="X43" s="91"/>
      <c r="Y43" s="193" t="str">
        <f t="shared" si="22"/>
        <v>SW</v>
      </c>
      <c r="Z43" s="194" t="s">
        <v>166</v>
      </c>
      <c r="AA43" s="194" t="str">
        <f t="shared" si="30"/>
        <v>EURAB6R2Y6M=</v>
      </c>
      <c r="AB43" s="112" t="str">
        <f>_xll.qlSimpleQuote(AA43,,,,Trigger)</f>
        <v>EURAB6R2Y6M=#0007</v>
      </c>
      <c r="AC43" s="112" t="str">
        <f>IFERROR(_xll.RtGet("DTSIMI1",AA43,$AC$3)/100,"")</f>
        <v/>
      </c>
      <c r="AD43" s="112" t="str">
        <f>IFERROR(_xll.RtGet("DTSIMI1",AA43,$AD$3)/100,"")</f>
        <v/>
      </c>
      <c r="AE43" s="112" t="str">
        <f t="shared" si="2"/>
        <v/>
      </c>
      <c r="AF43" s="112">
        <f>_xll.qlSimpleQuoteSetValue(AB43,AC43,Trigger)</f>
        <v>0</v>
      </c>
      <c r="AG43" s="93"/>
      <c r="AH43" s="193" t="str">
        <f t="shared" si="23"/>
        <v>SW</v>
      </c>
      <c r="AI43" s="194" t="s">
        <v>166</v>
      </c>
      <c r="AJ43" s="194" t="str">
        <f t="shared" si="31"/>
        <v>EUR_CURVE_12M_2Y6M</v>
      </c>
      <c r="AK43" s="112" t="str">
        <f>_xll.qlSimpleQuote(AJ43,,,,Trigger)</f>
        <v>EUR_CURVE_12M_2Y6M#0007</v>
      </c>
      <c r="AL43" s="112" t="str">
        <f>IFERROR(_xll.RtGet("DTSIMI1",AJ43,"ASK")/100,"")</f>
        <v/>
      </c>
      <c r="AM43" s="185">
        <f>_xll.qlSimpleQuoteSetValue(AK43,AL43,Trigger)</f>
        <v>0</v>
      </c>
      <c r="AO43" s="193" t="str">
        <f t="shared" si="24"/>
        <v>SW</v>
      </c>
      <c r="AP43" s="194" t="s">
        <v>166</v>
      </c>
      <c r="AQ43" s="194" t="str">
        <f t="shared" si="32"/>
        <v>EURAB6R2Y6M=</v>
      </c>
      <c r="AR43" s="112" t="str">
        <f t="shared" si="27"/>
        <v>EURAB6R2Y6M=#0007</v>
      </c>
      <c r="AS43" s="112" t="str">
        <f>IFERROR(_xll.RtGet("DTSIMI1",AQ43,$AC$3)/100,"")</f>
        <v/>
      </c>
      <c r="AT43" s="112" t="str">
        <f>IFERROR(_xll.RtGet("DTSIMI1",AQ43,$AD$3)/100,"")</f>
        <v/>
      </c>
      <c r="AU43" s="112" t="str">
        <f t="shared" si="3"/>
        <v/>
      </c>
      <c r="AV43" s="112">
        <f>_xll.qlSimpleQuoteSetValue(AR43,AS43,Trigger)</f>
        <v>0</v>
      </c>
      <c r="AW43" s="169"/>
    </row>
    <row r="44" spans="2:49" hidden="1" outlineLevel="1" x14ac:dyDescent="0.2">
      <c r="B44" s="104" t="str">
        <f t="shared" si="25"/>
        <v/>
      </c>
      <c r="C44" s="193" t="s">
        <v>167</v>
      </c>
      <c r="D44" s="194" t="str">
        <f t="shared" si="20"/>
        <v>EUROISDDS2Y9M</v>
      </c>
      <c r="E44" s="194" t="str">
        <f>_xll.qlSimpleQuote(D44,,,,Trigger)</f>
        <v>EUROISDDS2Y9M#0007</v>
      </c>
      <c r="F44" s="112" t="str">
        <f>IFERROR(_xll.RtGet("DTSIMI1",D44,"ask")/100,"")</f>
        <v/>
      </c>
      <c r="G44" s="62">
        <f>_xll.qlSimpleQuoteSetValue(E44,F44,Trigger)</f>
        <v>0</v>
      </c>
      <c r="H44" s="93"/>
      <c r="I44" s="193" t="str">
        <f t="shared" si="21"/>
        <v>SW</v>
      </c>
      <c r="J44" s="194" t="s">
        <v>167</v>
      </c>
      <c r="K44" s="194" t="str">
        <f t="shared" si="28"/>
        <v>EURYC1M_AB1E_2Y9M</v>
      </c>
      <c r="L44" s="112" t="str">
        <f>_xll.qlSimpleQuote(K44,,,,Trigger)</f>
        <v>EURYC1M_AB1E_2Y9M#0007</v>
      </c>
      <c r="M44" s="112" t="str">
        <f>IFERROR(_xll.RtGet("DTSIMI1",K44,"ASK")/100,"")</f>
        <v/>
      </c>
      <c r="N44" s="185">
        <f>_xll.qlSimpleQuoteSetValue(L44,M44,Trigger)</f>
        <v>0</v>
      </c>
      <c r="O44" s="93"/>
      <c r="P44" s="193" t="str">
        <f t="shared" si="26"/>
        <v>SW</v>
      </c>
      <c r="Q44" s="194" t="s">
        <v>167</v>
      </c>
      <c r="R44" s="194" t="str">
        <f t="shared" si="29"/>
        <v>EUR_CURVE_3M_2Y9M</v>
      </c>
      <c r="S44" s="112" t="str">
        <f>_xll.qlSimpleQuote(R44,,,,Trigger)</f>
        <v>EUR_CURVE_3M_2Y9M#0007</v>
      </c>
      <c r="T44" s="112" t="str">
        <f>IFERROR(_xll.RtGet("DTSIMI1",R44,$T$3)/100,"")</f>
        <v/>
      </c>
      <c r="U44" s="112" t="str">
        <f>IFERROR(_xll.RtGet("DTSIMI1",R44,$U$3)/100,"")</f>
        <v/>
      </c>
      <c r="V44" s="112" t="str">
        <f t="shared" si="1"/>
        <v/>
      </c>
      <c r="W44" s="185">
        <f>_xll.qlSimpleQuoteSetValue(S44,V44,Trigger)</f>
        <v>0</v>
      </c>
      <c r="X44" s="91"/>
      <c r="Y44" s="193" t="str">
        <f t="shared" si="22"/>
        <v>SW</v>
      </c>
      <c r="Z44" s="194" t="s">
        <v>167</v>
      </c>
      <c r="AA44" s="194" t="str">
        <f t="shared" si="30"/>
        <v>EURAB6R2Y9M=</v>
      </c>
      <c r="AB44" s="112" t="str">
        <f>_xll.qlSimpleQuote(AA44,,,,Trigger)</f>
        <v>EURAB6R2Y9M=#0007</v>
      </c>
      <c r="AC44" s="112" t="str">
        <f>IFERROR(_xll.RtGet("DTSIMI1",AA44,$AC$3)/100,"")</f>
        <v/>
      </c>
      <c r="AD44" s="112" t="str">
        <f>IFERROR(_xll.RtGet("DTSIMI1",AA44,$AD$3)/100,"")</f>
        <v/>
      </c>
      <c r="AE44" s="112" t="str">
        <f t="shared" si="2"/>
        <v/>
      </c>
      <c r="AF44" s="112">
        <f>_xll.qlSimpleQuoteSetValue(AB44,AC44,Trigger)</f>
        <v>0</v>
      </c>
      <c r="AG44" s="93"/>
      <c r="AH44" s="193" t="str">
        <f t="shared" si="23"/>
        <v>SW</v>
      </c>
      <c r="AI44" s="194" t="s">
        <v>167</v>
      </c>
      <c r="AJ44" s="194" t="str">
        <f t="shared" si="31"/>
        <v>EUR_CURVE_12M_2Y9M</v>
      </c>
      <c r="AK44" s="112" t="str">
        <f>_xll.qlSimpleQuote(AJ44,,,,Trigger)</f>
        <v>EUR_CURVE_12M_2Y9M#0007</v>
      </c>
      <c r="AL44" s="112" t="str">
        <f>IFERROR(_xll.RtGet("DTSIMI1",AJ44,"ASK")/100,"")</f>
        <v/>
      </c>
      <c r="AM44" s="185">
        <f>_xll.qlSimpleQuoteSetValue(AK44,AL44,Trigger)</f>
        <v>0</v>
      </c>
      <c r="AO44" s="193" t="str">
        <f t="shared" si="24"/>
        <v>SW</v>
      </c>
      <c r="AP44" s="194" t="s">
        <v>167</v>
      </c>
      <c r="AQ44" s="194" t="str">
        <f t="shared" si="32"/>
        <v>EURAB6R2Y9M=</v>
      </c>
      <c r="AR44" s="112" t="str">
        <f t="shared" si="27"/>
        <v>EURAB6R2Y9M=#0007</v>
      </c>
      <c r="AS44" s="112" t="str">
        <f>IFERROR(_xll.RtGet("DTSIMI1",AQ44,$AC$3)/100,"")</f>
        <v/>
      </c>
      <c r="AT44" s="112" t="str">
        <f>IFERROR(_xll.RtGet("DTSIMI1",AQ44,$AD$3)/100,"")</f>
        <v/>
      </c>
      <c r="AU44" s="112" t="str">
        <f t="shared" si="3"/>
        <v/>
      </c>
      <c r="AV44" s="112">
        <f>_xll.qlSimpleQuoteSetValue(AR44,AS44,Trigger)</f>
        <v>0</v>
      </c>
      <c r="AW44" s="169"/>
    </row>
    <row r="45" spans="2:49" collapsed="1" x14ac:dyDescent="0.2">
      <c r="B45" s="104" t="str">
        <f t="shared" si="25"/>
        <v/>
      </c>
      <c r="C45" s="193" t="s">
        <v>93</v>
      </c>
      <c r="D45" s="194" t="str">
        <f t="shared" si="20"/>
        <v>EUROISDDS3Y</v>
      </c>
      <c r="E45" s="194" t="str">
        <f>_xll.qlSimpleQuote(D45,,,,Trigger)</f>
        <v>EUROISDDS3Y#0007</v>
      </c>
      <c r="F45" s="112" t="str">
        <f>IFERROR(_xll.RtGet("DTSIMI1",D45,"ask")/100,"")</f>
        <v/>
      </c>
      <c r="G45" s="62">
        <f>_xll.qlSimpleQuoteSetValue(E45,F45,Trigger)</f>
        <v>0</v>
      </c>
      <c r="H45" s="93"/>
      <c r="I45" s="193" t="str">
        <f t="shared" si="21"/>
        <v>SW</v>
      </c>
      <c r="J45" s="194" t="s">
        <v>93</v>
      </c>
      <c r="K45" s="194" t="str">
        <f t="shared" si="28"/>
        <v>EURYC1M_AB1E_3Y</v>
      </c>
      <c r="L45" s="112" t="str">
        <f>_xll.qlSimpleQuote(K45,,,,Trigger)</f>
        <v>EURYC1M_AB1E_3Y#0007</v>
      </c>
      <c r="M45" s="112" t="str">
        <f>IFERROR(_xll.RtGet("DTSIMI1",K45,"ASK")/100,"")</f>
        <v/>
      </c>
      <c r="N45" s="185">
        <f>_xll.qlSimpleQuoteSetValue(L45,M45,Trigger)</f>
        <v>0</v>
      </c>
      <c r="O45" s="93"/>
      <c r="P45" s="193" t="str">
        <f t="shared" si="26"/>
        <v>SW</v>
      </c>
      <c r="Q45" s="194" t="s">
        <v>93</v>
      </c>
      <c r="R45" s="194" t="str">
        <f t="shared" si="29"/>
        <v>EUR_CURVE_3M_3Y</v>
      </c>
      <c r="S45" s="112" t="str">
        <f>_xll.qlSimpleQuote(R45,,,,Trigger)</f>
        <v>EUR_CURVE_3M_3Y#0007</v>
      </c>
      <c r="T45" s="112" t="str">
        <f>IFERROR(_xll.RtGet("DTSIMI1",R45,$T$3)/100,"")</f>
        <v/>
      </c>
      <c r="U45" s="112" t="str">
        <f>IFERROR(_xll.RtGet("DTSIMI1",R45,$U$3)/100,"")</f>
        <v/>
      </c>
      <c r="V45" s="112" t="str">
        <f t="shared" si="1"/>
        <v/>
      </c>
      <c r="W45" s="185">
        <f>_xll.qlSimpleQuoteSetValue(S45,V45,Trigger)</f>
        <v>0</v>
      </c>
      <c r="X45" s="91"/>
      <c r="Y45" s="193" t="str">
        <f t="shared" si="22"/>
        <v>SW</v>
      </c>
      <c r="Z45" s="194" t="s">
        <v>93</v>
      </c>
      <c r="AA45" s="194" t="str">
        <f t="shared" si="30"/>
        <v>EURAB6R3Y=</v>
      </c>
      <c r="AB45" s="112" t="str">
        <f>_xll.qlSimpleQuote(AA45,,,,Trigger)</f>
        <v>EURAB6R3Y=#0007</v>
      </c>
      <c r="AC45" s="112" t="str">
        <f>IFERROR(_xll.RtGet("DTSIMI1",AA45,$AC$3)/100,"")</f>
        <v/>
      </c>
      <c r="AD45" s="112" t="str">
        <f>IFERROR(_xll.RtGet("DTSIMI1",AA45,$AD$3)/100,"")</f>
        <v/>
      </c>
      <c r="AE45" s="112" t="str">
        <f t="shared" si="2"/>
        <v/>
      </c>
      <c r="AF45" s="112">
        <f>_xll.qlSimpleQuoteSetValue(AB45,AC45,Trigger)</f>
        <v>0</v>
      </c>
      <c r="AG45" s="93"/>
      <c r="AH45" s="193" t="str">
        <f t="shared" si="23"/>
        <v>SW</v>
      </c>
      <c r="AI45" s="194" t="s">
        <v>93</v>
      </c>
      <c r="AJ45" s="194" t="str">
        <f t="shared" si="31"/>
        <v>EUR_CURVE_12M_3Y</v>
      </c>
      <c r="AK45" s="112" t="str">
        <f>_xll.qlSimpleQuote(AJ45,,,,Trigger)</f>
        <v>EUR_CURVE_12M_3Y#0007</v>
      </c>
      <c r="AL45" s="112" t="str">
        <f>IFERROR(_xll.RtGet("DTSIMI1",AJ45,"ASK")/100,"")</f>
        <v/>
      </c>
      <c r="AM45" s="185">
        <f>_xll.qlSimpleQuoteSetValue(AK45,AL45,Trigger)</f>
        <v>0</v>
      </c>
      <c r="AO45" s="193" t="str">
        <f t="shared" si="24"/>
        <v>SW</v>
      </c>
      <c r="AP45" s="194" t="s">
        <v>93</v>
      </c>
      <c r="AQ45" s="194" t="str">
        <f t="shared" si="32"/>
        <v>EURAB6R3Y=</v>
      </c>
      <c r="AR45" s="112" t="str">
        <f t="shared" si="27"/>
        <v>EURAB6R3Y=#0007</v>
      </c>
      <c r="AS45" s="112" t="str">
        <f>IFERROR(_xll.RtGet("DTSIMI1",AQ45,$AC$3)/100,"")</f>
        <v/>
      </c>
      <c r="AT45" s="112" t="str">
        <f>IFERROR(_xll.RtGet("DTSIMI1",AQ45,$AD$3)/100,"")</f>
        <v/>
      </c>
      <c r="AU45" s="112" t="str">
        <f t="shared" si="3"/>
        <v/>
      </c>
      <c r="AV45" s="112">
        <f>_xll.qlSimpleQuoteSetValue(AR45,AS45,Trigger)</f>
        <v>0</v>
      </c>
      <c r="AW45" s="169"/>
    </row>
    <row r="46" spans="2:49" x14ac:dyDescent="0.2">
      <c r="B46" s="104" t="str">
        <f t="shared" si="25"/>
        <v/>
      </c>
      <c r="C46" s="193" t="s">
        <v>94</v>
      </c>
      <c r="D46" s="194" t="str">
        <f t="shared" si="20"/>
        <v>EUROISDDS4Y</v>
      </c>
      <c r="E46" s="194" t="str">
        <f>_xll.qlSimpleQuote(D46,,,,Trigger)</f>
        <v>EUROISDDS4Y#0007</v>
      </c>
      <c r="F46" s="112" t="str">
        <f>IFERROR(_xll.RtGet("DTSIMI1",D46,"ask")/100,"")</f>
        <v/>
      </c>
      <c r="G46" s="62">
        <f>_xll.qlSimpleQuoteSetValue(E46,F46,Trigger)</f>
        <v>0</v>
      </c>
      <c r="H46" s="93"/>
      <c r="I46" s="193" t="str">
        <f t="shared" si="21"/>
        <v>SW</v>
      </c>
      <c r="J46" s="194" t="s">
        <v>94</v>
      </c>
      <c r="K46" s="194" t="str">
        <f t="shared" si="28"/>
        <v>EURYC1M_AB1E_4Y</v>
      </c>
      <c r="L46" s="112" t="str">
        <f>_xll.qlSimpleQuote(K46,,,,Trigger)</f>
        <v>EURYC1M_AB1E_4Y#0007</v>
      </c>
      <c r="M46" s="112" t="str">
        <f>IFERROR(_xll.RtGet("DTSIMI1",K46,"ASK")/100,"")</f>
        <v/>
      </c>
      <c r="N46" s="185">
        <f>_xll.qlSimpleQuoteSetValue(L46,M46,Trigger)</f>
        <v>0</v>
      </c>
      <c r="O46" s="93"/>
      <c r="P46" s="193" t="str">
        <f t="shared" si="26"/>
        <v>SW</v>
      </c>
      <c r="Q46" s="194" t="s">
        <v>94</v>
      </c>
      <c r="R46" s="194" t="str">
        <f t="shared" si="29"/>
        <v>EUR_CURVE_3M_4Y</v>
      </c>
      <c r="S46" s="112" t="str">
        <f>_xll.qlSimpleQuote(R46,,,,Trigger)</f>
        <v>EUR_CURVE_3M_4Y#0007</v>
      </c>
      <c r="T46" s="112" t="str">
        <f>IFERROR(_xll.RtGet("DTSIMI1",R46,$T$3)/100,"")</f>
        <v/>
      </c>
      <c r="U46" s="112" t="str">
        <f>IFERROR(_xll.RtGet("DTSIMI1",R46,$U$3)/100,"")</f>
        <v/>
      </c>
      <c r="V46" s="112" t="str">
        <f t="shared" si="1"/>
        <v/>
      </c>
      <c r="W46" s="185">
        <f>_xll.qlSimpleQuoteSetValue(S46,V46,Trigger)</f>
        <v>0</v>
      </c>
      <c r="X46" s="91"/>
      <c r="Y46" s="193" t="str">
        <f t="shared" si="22"/>
        <v>SW</v>
      </c>
      <c r="Z46" s="194" t="s">
        <v>94</v>
      </c>
      <c r="AA46" s="194" t="str">
        <f t="shared" si="30"/>
        <v>EURAB6R4Y=</v>
      </c>
      <c r="AB46" s="112" t="str">
        <f>_xll.qlSimpleQuote(AA46,,,,Trigger)</f>
        <v>EURAB6R4Y=#0007</v>
      </c>
      <c r="AC46" s="112" t="str">
        <f>IFERROR(_xll.RtGet("DTSIMI1",AA46,$AC$3)/100,"")</f>
        <v/>
      </c>
      <c r="AD46" s="112" t="str">
        <f>IFERROR(_xll.RtGet("DTSIMI1",AA46,$AD$3)/100,"")</f>
        <v/>
      </c>
      <c r="AE46" s="112" t="str">
        <f t="shared" si="2"/>
        <v/>
      </c>
      <c r="AF46" s="112">
        <f>_xll.qlSimpleQuoteSetValue(AB46,AC46,Trigger)</f>
        <v>0</v>
      </c>
      <c r="AG46" s="93"/>
      <c r="AH46" s="193" t="str">
        <f t="shared" si="23"/>
        <v>SW</v>
      </c>
      <c r="AI46" s="194" t="s">
        <v>94</v>
      </c>
      <c r="AJ46" s="194" t="str">
        <f t="shared" si="31"/>
        <v>EUR_CURVE_12M_4Y</v>
      </c>
      <c r="AK46" s="112" t="str">
        <f>_xll.qlSimpleQuote(AJ46,,,,Trigger)</f>
        <v>EUR_CURVE_12M_4Y#0007</v>
      </c>
      <c r="AL46" s="112" t="str">
        <f>IFERROR(_xll.RtGet("DTSIMI1",AJ46,"ASK")/100,"")</f>
        <v/>
      </c>
      <c r="AM46" s="185">
        <f>_xll.qlSimpleQuoteSetValue(AK46,AL46,Trigger)</f>
        <v>0</v>
      </c>
      <c r="AO46" s="193" t="str">
        <f t="shared" si="24"/>
        <v>SW</v>
      </c>
      <c r="AP46" s="194" t="s">
        <v>94</v>
      </c>
      <c r="AQ46" s="194" t="str">
        <f t="shared" si="32"/>
        <v>EURAB6R4Y=</v>
      </c>
      <c r="AR46" s="112" t="str">
        <f t="shared" si="27"/>
        <v>EURAB6R4Y=#0007</v>
      </c>
      <c r="AS46" s="112" t="str">
        <f>IFERROR(_xll.RtGet("DTSIMI1",AQ46,$AC$3)/100,"")</f>
        <v/>
      </c>
      <c r="AT46" s="112" t="str">
        <f>IFERROR(_xll.RtGet("DTSIMI1",AQ46,$AD$3)/100,"")</f>
        <v/>
      </c>
      <c r="AU46" s="112" t="str">
        <f t="shared" si="3"/>
        <v/>
      </c>
      <c r="AV46" s="112">
        <f>_xll.qlSimpleQuoteSetValue(AR46,AS46,Trigger)</f>
        <v>0</v>
      </c>
      <c r="AW46" s="169"/>
    </row>
    <row r="47" spans="2:49" x14ac:dyDescent="0.2">
      <c r="B47" s="104" t="str">
        <f t="shared" si="25"/>
        <v/>
      </c>
      <c r="C47" s="193" t="s">
        <v>95</v>
      </c>
      <c r="D47" s="194" t="str">
        <f t="shared" si="20"/>
        <v>EUROISDDS5Y</v>
      </c>
      <c r="E47" s="194" t="str">
        <f>_xll.qlSimpleQuote(D47,,,,Trigger)</f>
        <v>EUROISDDS5Y#0007</v>
      </c>
      <c r="F47" s="112" t="str">
        <f>IFERROR(_xll.RtGet("DTSIMI1",D47,"ask")/100,"")</f>
        <v/>
      </c>
      <c r="G47" s="62">
        <f>_xll.qlSimpleQuoteSetValue(E47,F47,Trigger)</f>
        <v>0</v>
      </c>
      <c r="H47" s="93"/>
      <c r="I47" s="193" t="str">
        <f t="shared" si="21"/>
        <v>SW</v>
      </c>
      <c r="J47" s="194" t="s">
        <v>95</v>
      </c>
      <c r="K47" s="194" t="str">
        <f t="shared" si="28"/>
        <v>EURYC1M_AB1E_5Y</v>
      </c>
      <c r="L47" s="112" t="str">
        <f>_xll.qlSimpleQuote(K47,,,,Trigger)</f>
        <v>EURYC1M_AB1E_5Y#0007</v>
      </c>
      <c r="M47" s="112" t="str">
        <f>IFERROR(_xll.RtGet("DTSIMI1",K47,"ASK")/100,"")</f>
        <v/>
      </c>
      <c r="N47" s="185">
        <f>_xll.qlSimpleQuoteSetValue(L47,M47,Trigger)</f>
        <v>0</v>
      </c>
      <c r="O47" s="93"/>
      <c r="P47" s="193" t="str">
        <f t="shared" si="26"/>
        <v>SW</v>
      </c>
      <c r="Q47" s="194" t="s">
        <v>95</v>
      </c>
      <c r="R47" s="194" t="str">
        <f t="shared" si="29"/>
        <v>EUR_CURVE_3M_5Y</v>
      </c>
      <c r="S47" s="112" t="str">
        <f>_xll.qlSimpleQuote(R47,,,,Trigger)</f>
        <v>EUR_CURVE_3M_5Y#0007</v>
      </c>
      <c r="T47" s="112" t="str">
        <f>IFERROR(_xll.RtGet("DTSIMI1",R47,$T$3)/100,"")</f>
        <v/>
      </c>
      <c r="U47" s="112" t="str">
        <f>IFERROR(_xll.RtGet("DTSIMI1",R47,$U$3)/100,"")</f>
        <v/>
      </c>
      <c r="V47" s="112" t="str">
        <f t="shared" si="1"/>
        <v/>
      </c>
      <c r="W47" s="185">
        <f>_xll.qlSimpleQuoteSetValue(S47,V47,Trigger)</f>
        <v>0</v>
      </c>
      <c r="X47" s="91"/>
      <c r="Y47" s="193" t="str">
        <f t="shared" si="22"/>
        <v>SW</v>
      </c>
      <c r="Z47" s="194" t="s">
        <v>95</v>
      </c>
      <c r="AA47" s="194" t="str">
        <f t="shared" si="30"/>
        <v>EURAB6R5Y=</v>
      </c>
      <c r="AB47" s="112" t="str">
        <f>_xll.qlSimpleQuote(AA47,,,,Trigger)</f>
        <v>EURAB6R5Y=#0007</v>
      </c>
      <c r="AC47" s="112" t="str">
        <f>IFERROR(_xll.RtGet("DTSIMI1",AA47,$AC$3)/100,"")</f>
        <v/>
      </c>
      <c r="AD47" s="112" t="str">
        <f>IFERROR(_xll.RtGet("DTSIMI1",AA47,$AD$3)/100,"")</f>
        <v/>
      </c>
      <c r="AE47" s="112" t="str">
        <f t="shared" si="2"/>
        <v/>
      </c>
      <c r="AF47" s="112">
        <f>_xll.qlSimpleQuoteSetValue(AB47,AC47,Trigger)</f>
        <v>0</v>
      </c>
      <c r="AG47" s="93"/>
      <c r="AH47" s="193" t="str">
        <f t="shared" si="23"/>
        <v>SW</v>
      </c>
      <c r="AI47" s="194" t="s">
        <v>95</v>
      </c>
      <c r="AJ47" s="194" t="str">
        <f t="shared" si="31"/>
        <v>EUR_CURVE_12M_5Y</v>
      </c>
      <c r="AK47" s="112" t="str">
        <f>_xll.qlSimpleQuote(AJ47,,,,Trigger)</f>
        <v>EUR_CURVE_12M_5Y#0007</v>
      </c>
      <c r="AL47" s="112" t="str">
        <f>IFERROR(_xll.RtGet("DTSIMI1",AJ47,"ASK")/100,"")</f>
        <v/>
      </c>
      <c r="AM47" s="185">
        <f>_xll.qlSimpleQuoteSetValue(AK47,AL47,Trigger)</f>
        <v>0</v>
      </c>
      <c r="AO47" s="193" t="str">
        <f t="shared" si="24"/>
        <v>SW</v>
      </c>
      <c r="AP47" s="194" t="s">
        <v>95</v>
      </c>
      <c r="AQ47" s="194" t="str">
        <f t="shared" si="32"/>
        <v>EURAB6R5Y=</v>
      </c>
      <c r="AR47" s="112" t="str">
        <f t="shared" si="27"/>
        <v>EURAB6R5Y=#0007</v>
      </c>
      <c r="AS47" s="112" t="str">
        <f>IFERROR(_xll.RtGet("DTSIMI1",AQ47,$AC$3)/100,"")</f>
        <v/>
      </c>
      <c r="AT47" s="112" t="str">
        <f>IFERROR(_xll.RtGet("DTSIMI1",AQ47,$AD$3)/100,"")</f>
        <v/>
      </c>
      <c r="AU47" s="112" t="str">
        <f t="shared" si="3"/>
        <v/>
      </c>
      <c r="AV47" s="112">
        <f>_xll.qlSimpleQuoteSetValue(AR47,AS47,Trigger)</f>
        <v>0</v>
      </c>
      <c r="AW47" s="169"/>
    </row>
    <row r="48" spans="2:49" x14ac:dyDescent="0.2">
      <c r="B48" s="104" t="str">
        <f t="shared" si="25"/>
        <v/>
      </c>
      <c r="C48" s="193" t="s">
        <v>96</v>
      </c>
      <c r="D48" s="194" t="str">
        <f t="shared" si="20"/>
        <v>EUROISDDS6Y</v>
      </c>
      <c r="E48" s="194" t="str">
        <f>_xll.qlSimpleQuote(D48,,,,Trigger)</f>
        <v>EUROISDDS6Y#0007</v>
      </c>
      <c r="F48" s="112" t="str">
        <f>IFERROR(_xll.RtGet("DTSIMI1",D48,"ask")/100,"")</f>
        <v/>
      </c>
      <c r="G48" s="62">
        <f>_xll.qlSimpleQuoteSetValue(E48,F48,Trigger)</f>
        <v>0</v>
      </c>
      <c r="I48" s="193" t="str">
        <f t="shared" si="21"/>
        <v>SW</v>
      </c>
      <c r="J48" s="194" t="s">
        <v>96</v>
      </c>
      <c r="K48" s="194" t="str">
        <f t="shared" si="28"/>
        <v>EURYC1M_AB1E_6Y</v>
      </c>
      <c r="L48" s="112" t="str">
        <f>_xll.qlSimpleQuote(K48,,,,Trigger)</f>
        <v>EURYC1M_AB1E_6Y#0007</v>
      </c>
      <c r="M48" s="112" t="str">
        <f>IFERROR(_xll.RtGet("DTSIMI1",K48,"ASK")/100,"")</f>
        <v/>
      </c>
      <c r="N48" s="185">
        <f>_xll.qlSimpleQuoteSetValue(L48,M48,Trigger)</f>
        <v>0</v>
      </c>
      <c r="O48" s="93"/>
      <c r="P48" s="193" t="str">
        <f t="shared" si="26"/>
        <v>SW</v>
      </c>
      <c r="Q48" s="194" t="s">
        <v>96</v>
      </c>
      <c r="R48" s="194" t="str">
        <f t="shared" si="29"/>
        <v>EUR_CURVE_3M_6Y</v>
      </c>
      <c r="S48" s="112" t="str">
        <f>_xll.qlSimpleQuote(R48,,,,Trigger)</f>
        <v>EUR_CURVE_3M_6Y#0007</v>
      </c>
      <c r="T48" s="112" t="str">
        <f>IFERROR(_xll.RtGet("DTSIMI1",R48,$T$3)/100,"")</f>
        <v/>
      </c>
      <c r="U48" s="112" t="str">
        <f>IFERROR(_xll.RtGet("DTSIMI1",R48,$U$3)/100,"")</f>
        <v/>
      </c>
      <c r="V48" s="112" t="str">
        <f t="shared" si="1"/>
        <v/>
      </c>
      <c r="W48" s="185">
        <f>_xll.qlSimpleQuoteSetValue(S48,V48,Trigger)</f>
        <v>0</v>
      </c>
      <c r="X48" s="84"/>
      <c r="Y48" s="193" t="str">
        <f t="shared" si="22"/>
        <v>SW</v>
      </c>
      <c r="Z48" s="194" t="s">
        <v>96</v>
      </c>
      <c r="AA48" s="194" t="str">
        <f t="shared" si="30"/>
        <v>EURAB6R6Y=</v>
      </c>
      <c r="AB48" s="112" t="str">
        <f>_xll.qlSimpleQuote(AA48,,,,Trigger)</f>
        <v>EURAB6R6Y=#0007</v>
      </c>
      <c r="AC48" s="112" t="str">
        <f>IFERROR(_xll.RtGet("DTSIMI1",AA48,$AC$3)/100,"")</f>
        <v/>
      </c>
      <c r="AD48" s="112" t="str">
        <f>IFERROR(_xll.RtGet("DTSIMI1",AA48,$AD$3)/100,"")</f>
        <v/>
      </c>
      <c r="AE48" s="112" t="str">
        <f t="shared" si="2"/>
        <v/>
      </c>
      <c r="AF48" s="112">
        <f>_xll.qlSimpleQuoteSetValue(AB48,AC48,Trigger)</f>
        <v>0</v>
      </c>
      <c r="AG48" s="93"/>
      <c r="AH48" s="193" t="str">
        <f t="shared" si="23"/>
        <v>SW</v>
      </c>
      <c r="AI48" s="194" t="s">
        <v>96</v>
      </c>
      <c r="AJ48" s="194" t="str">
        <f t="shared" si="31"/>
        <v>EUR_CURVE_12M_6Y</v>
      </c>
      <c r="AK48" s="112" t="str">
        <f>_xll.qlSimpleQuote(AJ48,,,,Trigger)</f>
        <v>EUR_CURVE_12M_6Y#0007</v>
      </c>
      <c r="AL48" s="112" t="str">
        <f>IFERROR(_xll.RtGet("DTSIMI1",AJ48,"ASK")/100,"")</f>
        <v/>
      </c>
      <c r="AM48" s="185">
        <f>_xll.qlSimpleQuoteSetValue(AK48,AL48,Trigger)</f>
        <v>0</v>
      </c>
      <c r="AO48" s="193" t="str">
        <f t="shared" si="24"/>
        <v>SW</v>
      </c>
      <c r="AP48" s="194" t="s">
        <v>96</v>
      </c>
      <c r="AQ48" s="194" t="str">
        <f t="shared" si="32"/>
        <v>EURAB6R6Y=</v>
      </c>
      <c r="AR48" s="112" t="str">
        <f t="shared" si="27"/>
        <v>EURAB6R6Y=#0007</v>
      </c>
      <c r="AS48" s="112" t="str">
        <f>IFERROR(_xll.RtGet("DTSIMI1",AQ48,$AC$3)/100,"")</f>
        <v/>
      </c>
      <c r="AT48" s="112" t="str">
        <f>IFERROR(_xll.RtGet("DTSIMI1",AQ48,$AD$3)/100,"")</f>
        <v/>
      </c>
      <c r="AU48" s="112" t="str">
        <f t="shared" si="3"/>
        <v/>
      </c>
      <c r="AV48" s="112">
        <f>_xll.qlSimpleQuoteSetValue(AR48,AS48,Trigger)</f>
        <v>0</v>
      </c>
      <c r="AW48" s="169"/>
    </row>
    <row r="49" spans="2:49" x14ac:dyDescent="0.2">
      <c r="B49" s="104" t="str">
        <f t="shared" si="25"/>
        <v/>
      </c>
      <c r="C49" s="193" t="s">
        <v>97</v>
      </c>
      <c r="D49" s="194" t="str">
        <f t="shared" si="20"/>
        <v>EUROISDDS7Y</v>
      </c>
      <c r="E49" s="194" t="str">
        <f>_xll.qlSimpleQuote(D49,,,,Trigger)</f>
        <v>EUROISDDS7Y#0007</v>
      </c>
      <c r="F49" s="112" t="str">
        <f>IFERROR(_xll.RtGet("DTSIMI1",D49,"ask")/100,"")</f>
        <v/>
      </c>
      <c r="G49" s="62">
        <f>_xll.qlSimpleQuoteSetValue(E49,F49,Trigger)</f>
        <v>0</v>
      </c>
      <c r="I49" s="193" t="str">
        <f t="shared" si="21"/>
        <v>SW</v>
      </c>
      <c r="J49" s="194" t="s">
        <v>97</v>
      </c>
      <c r="K49" s="194" t="str">
        <f t="shared" si="28"/>
        <v>EURYC1M_AB1E_7Y</v>
      </c>
      <c r="L49" s="112" t="str">
        <f>_xll.qlSimpleQuote(K49,,,,Trigger)</f>
        <v>EURYC1M_AB1E_7Y#0007</v>
      </c>
      <c r="M49" s="112" t="str">
        <f>IFERROR(_xll.RtGet("DTSIMI1",K49,"ASK")/100,"")</f>
        <v/>
      </c>
      <c r="N49" s="185">
        <f>_xll.qlSimpleQuoteSetValue(L49,M49,Trigger)</f>
        <v>0</v>
      </c>
      <c r="O49" s="93"/>
      <c r="P49" s="193" t="str">
        <f t="shared" si="26"/>
        <v>SW</v>
      </c>
      <c r="Q49" s="194" t="s">
        <v>97</v>
      </c>
      <c r="R49" s="194" t="str">
        <f t="shared" si="29"/>
        <v>EUR_CURVE_3M_7Y</v>
      </c>
      <c r="S49" s="112" t="str">
        <f>_xll.qlSimpleQuote(R49,,,,Trigger)</f>
        <v>EUR_CURVE_3M_7Y#0007</v>
      </c>
      <c r="T49" s="112" t="str">
        <f>IFERROR(_xll.RtGet("DTSIMI1",R49,$T$3)/100,"")</f>
        <v/>
      </c>
      <c r="U49" s="112" t="str">
        <f>IFERROR(_xll.RtGet("DTSIMI1",R49,$U$3)/100,"")</f>
        <v/>
      </c>
      <c r="V49" s="112" t="str">
        <f t="shared" si="1"/>
        <v/>
      </c>
      <c r="W49" s="185">
        <f>_xll.qlSimpleQuoteSetValue(S49,V49,Trigger)</f>
        <v>0</v>
      </c>
      <c r="X49" s="84"/>
      <c r="Y49" s="193" t="str">
        <f t="shared" si="22"/>
        <v>SW</v>
      </c>
      <c r="Z49" s="194" t="s">
        <v>97</v>
      </c>
      <c r="AA49" s="194" t="str">
        <f t="shared" si="30"/>
        <v>EURAB6R7Y=</v>
      </c>
      <c r="AB49" s="112" t="str">
        <f>_xll.qlSimpleQuote(AA49,,,,Trigger)</f>
        <v>EURAB6R7Y=#0007</v>
      </c>
      <c r="AC49" s="112" t="str">
        <f>IFERROR(_xll.RtGet("DTSIMI1",AA49,$AC$3)/100,"")</f>
        <v/>
      </c>
      <c r="AD49" s="112" t="str">
        <f>IFERROR(_xll.RtGet("DTSIMI1",AA49,$AD$3)/100,"")</f>
        <v/>
      </c>
      <c r="AE49" s="112" t="str">
        <f t="shared" si="2"/>
        <v/>
      </c>
      <c r="AF49" s="112">
        <f>_xll.qlSimpleQuoteSetValue(AB49,AC49,Trigger)</f>
        <v>0</v>
      </c>
      <c r="AG49" s="93"/>
      <c r="AH49" s="193" t="str">
        <f t="shared" si="23"/>
        <v>SW</v>
      </c>
      <c r="AI49" s="194" t="s">
        <v>97</v>
      </c>
      <c r="AJ49" s="194" t="str">
        <f t="shared" si="31"/>
        <v>EUR_CURVE_12M_7Y</v>
      </c>
      <c r="AK49" s="112" t="str">
        <f>_xll.qlSimpleQuote(AJ49,,,,Trigger)</f>
        <v>EUR_CURVE_12M_7Y#0007</v>
      </c>
      <c r="AL49" s="112" t="str">
        <f>IFERROR(_xll.RtGet("DTSIMI1",AJ49,"ASK")/100,"")</f>
        <v/>
      </c>
      <c r="AM49" s="185">
        <f>_xll.qlSimpleQuoteSetValue(AK49,AL49,Trigger)</f>
        <v>0</v>
      </c>
      <c r="AO49" s="193" t="str">
        <f t="shared" si="24"/>
        <v>SW</v>
      </c>
      <c r="AP49" s="194" t="s">
        <v>97</v>
      </c>
      <c r="AQ49" s="194" t="str">
        <f t="shared" si="32"/>
        <v>EURAB6R7Y=</v>
      </c>
      <c r="AR49" s="112" t="str">
        <f t="shared" si="27"/>
        <v>EURAB6R7Y=#0007</v>
      </c>
      <c r="AS49" s="112" t="str">
        <f>IFERROR(_xll.RtGet("DTSIMI1",AQ49,$AC$3)/100,"")</f>
        <v/>
      </c>
      <c r="AT49" s="112" t="str">
        <f>IFERROR(_xll.RtGet("DTSIMI1",AQ49,$AD$3)/100,"")</f>
        <v/>
      </c>
      <c r="AU49" s="112" t="str">
        <f t="shared" si="3"/>
        <v/>
      </c>
      <c r="AV49" s="112">
        <f>_xll.qlSimpleQuoteSetValue(AR49,AS49,Trigger)</f>
        <v>0</v>
      </c>
      <c r="AW49" s="169"/>
    </row>
    <row r="50" spans="2:49" x14ac:dyDescent="0.2">
      <c r="B50" s="104" t="str">
        <f t="shared" si="25"/>
        <v/>
      </c>
      <c r="C50" s="193" t="s">
        <v>98</v>
      </c>
      <c r="D50" s="194" t="str">
        <f t="shared" si="20"/>
        <v>EUROISDDS8Y</v>
      </c>
      <c r="E50" s="194" t="str">
        <f>_xll.qlSimpleQuote(D50,,,,Trigger)</f>
        <v>EUROISDDS8Y#0007</v>
      </c>
      <c r="F50" s="112" t="str">
        <f>IFERROR(_xll.RtGet("DTSIMI1",D50,"ask")/100,"")</f>
        <v/>
      </c>
      <c r="G50" s="62">
        <f>_xll.qlSimpleQuoteSetValue(E50,F50,Trigger)</f>
        <v>0</v>
      </c>
      <c r="I50" s="193" t="str">
        <f t="shared" si="21"/>
        <v>SW</v>
      </c>
      <c r="J50" s="194" t="s">
        <v>98</v>
      </c>
      <c r="K50" s="194" t="str">
        <f t="shared" si="28"/>
        <v>EURYC1M_AB1E_8Y</v>
      </c>
      <c r="L50" s="112" t="str">
        <f>_xll.qlSimpleQuote(K50,,,,Trigger)</f>
        <v>EURYC1M_AB1E_8Y#0007</v>
      </c>
      <c r="M50" s="112" t="str">
        <f>IFERROR(_xll.RtGet("DTSIMI1",K50,"ASK")/100,"")</f>
        <v/>
      </c>
      <c r="N50" s="185">
        <f>_xll.qlSimpleQuoteSetValue(L50,M50,Trigger)</f>
        <v>0</v>
      </c>
      <c r="O50" s="93"/>
      <c r="P50" s="193" t="str">
        <f t="shared" si="26"/>
        <v>SW</v>
      </c>
      <c r="Q50" s="194" t="s">
        <v>98</v>
      </c>
      <c r="R50" s="194" t="str">
        <f t="shared" si="29"/>
        <v>EUR_CURVE_3M_8Y</v>
      </c>
      <c r="S50" s="112" t="str">
        <f>_xll.qlSimpleQuote(R50,,,,Trigger)</f>
        <v>EUR_CURVE_3M_8Y#0007</v>
      </c>
      <c r="T50" s="112" t="str">
        <f>IFERROR(_xll.RtGet("DTSIMI1",R50,$T$3)/100,"")</f>
        <v/>
      </c>
      <c r="U50" s="112" t="str">
        <f>IFERROR(_xll.RtGet("DTSIMI1",R50,$U$3)/100,"")</f>
        <v/>
      </c>
      <c r="V50" s="112" t="str">
        <f t="shared" si="1"/>
        <v/>
      </c>
      <c r="W50" s="185">
        <f>_xll.qlSimpleQuoteSetValue(S50,V50,Trigger)</f>
        <v>0</v>
      </c>
      <c r="X50" s="84"/>
      <c r="Y50" s="193" t="str">
        <f t="shared" si="22"/>
        <v>SW</v>
      </c>
      <c r="Z50" s="194" t="s">
        <v>98</v>
      </c>
      <c r="AA50" s="194" t="str">
        <f t="shared" si="30"/>
        <v>EURAB6R8Y=</v>
      </c>
      <c r="AB50" s="112" t="str">
        <f>_xll.qlSimpleQuote(AA50,,,,Trigger)</f>
        <v>EURAB6R8Y=#0007</v>
      </c>
      <c r="AC50" s="112" t="str">
        <f>IFERROR(_xll.RtGet("DTSIMI1",AA50,$AC$3)/100,"")</f>
        <v/>
      </c>
      <c r="AD50" s="112" t="str">
        <f>IFERROR(_xll.RtGet("DTSIMI1",AA50,$AD$3)/100,"")</f>
        <v/>
      </c>
      <c r="AE50" s="112" t="str">
        <f t="shared" si="2"/>
        <v/>
      </c>
      <c r="AF50" s="112">
        <f>_xll.qlSimpleQuoteSetValue(AB50,AC50,Trigger)</f>
        <v>0</v>
      </c>
      <c r="AG50" s="93"/>
      <c r="AH50" s="193" t="str">
        <f t="shared" si="23"/>
        <v>SW</v>
      </c>
      <c r="AI50" s="194" t="s">
        <v>98</v>
      </c>
      <c r="AJ50" s="194" t="str">
        <f t="shared" si="31"/>
        <v>EUR_CURVE_12M_8Y</v>
      </c>
      <c r="AK50" s="112" t="str">
        <f>_xll.qlSimpleQuote(AJ50,,,,Trigger)</f>
        <v>EUR_CURVE_12M_8Y#0007</v>
      </c>
      <c r="AL50" s="112" t="str">
        <f>IFERROR(_xll.RtGet("DTSIMI1",AJ50,"ASK")/100,"")</f>
        <v/>
      </c>
      <c r="AM50" s="185">
        <f>_xll.qlSimpleQuoteSetValue(AK50,AL50,Trigger)</f>
        <v>0</v>
      </c>
      <c r="AO50" s="193" t="str">
        <f t="shared" si="24"/>
        <v>SW</v>
      </c>
      <c r="AP50" s="194" t="s">
        <v>98</v>
      </c>
      <c r="AQ50" s="194" t="str">
        <f t="shared" si="32"/>
        <v>EURAB6R8Y=</v>
      </c>
      <c r="AR50" s="112" t="str">
        <f t="shared" si="27"/>
        <v>EURAB6R8Y=#0007</v>
      </c>
      <c r="AS50" s="112" t="str">
        <f>IFERROR(_xll.RtGet("DTSIMI1",AQ50,$AC$3)/100,"")</f>
        <v/>
      </c>
      <c r="AT50" s="112" t="str">
        <f>IFERROR(_xll.RtGet("DTSIMI1",AQ50,$AD$3)/100,"")</f>
        <v/>
      </c>
      <c r="AU50" s="112" t="str">
        <f t="shared" si="3"/>
        <v/>
      </c>
      <c r="AV50" s="112">
        <f>_xll.qlSimpleQuoteSetValue(AR50,AS50,Trigger)</f>
        <v>0</v>
      </c>
      <c r="AW50" s="169"/>
    </row>
    <row r="51" spans="2:49" x14ac:dyDescent="0.2">
      <c r="B51" s="104" t="str">
        <f t="shared" si="25"/>
        <v/>
      </c>
      <c r="C51" s="193" t="s">
        <v>99</v>
      </c>
      <c r="D51" s="194" t="str">
        <f t="shared" si="20"/>
        <v>EUROISDDS9Y</v>
      </c>
      <c r="E51" s="194" t="str">
        <f>_xll.qlSimpleQuote(D51,,,,Trigger)</f>
        <v>EUROISDDS9Y#0007</v>
      </c>
      <c r="F51" s="112" t="str">
        <f>IFERROR(_xll.RtGet("DTSIMI1",D51,"ask")/100,"")</f>
        <v/>
      </c>
      <c r="G51" s="62">
        <f>_xll.qlSimpleQuoteSetValue(E51,F51,Trigger)</f>
        <v>0</v>
      </c>
      <c r="I51" s="193" t="str">
        <f t="shared" si="21"/>
        <v>SW</v>
      </c>
      <c r="J51" s="194" t="s">
        <v>99</v>
      </c>
      <c r="K51" s="194" t="str">
        <f t="shared" si="28"/>
        <v>EURYC1M_AB1E_9Y</v>
      </c>
      <c r="L51" s="112" t="str">
        <f>_xll.qlSimpleQuote(K51,,,,Trigger)</f>
        <v>EURYC1M_AB1E_9Y#0007</v>
      </c>
      <c r="M51" s="112" t="str">
        <f>IFERROR(_xll.RtGet("DTSIMI1",K51,"ASK")/100,"")</f>
        <v/>
      </c>
      <c r="N51" s="185">
        <f>_xll.qlSimpleQuoteSetValue(L51,M51,Trigger)</f>
        <v>0</v>
      </c>
      <c r="O51" s="93"/>
      <c r="P51" s="193" t="str">
        <f t="shared" si="26"/>
        <v>SW</v>
      </c>
      <c r="Q51" s="194" t="s">
        <v>99</v>
      </c>
      <c r="R51" s="194" t="str">
        <f t="shared" si="29"/>
        <v>EUR_CURVE_3M_9Y</v>
      </c>
      <c r="S51" s="112" t="str">
        <f>_xll.qlSimpleQuote(R51,,,,Trigger)</f>
        <v>EUR_CURVE_3M_9Y#0007</v>
      </c>
      <c r="T51" s="112" t="str">
        <f>IFERROR(_xll.RtGet("DTSIMI1",R51,$T$3)/100,"")</f>
        <v/>
      </c>
      <c r="U51" s="112" t="str">
        <f>IFERROR(_xll.RtGet("DTSIMI1",R51,$U$3)/100,"")</f>
        <v/>
      </c>
      <c r="V51" s="112" t="str">
        <f t="shared" si="1"/>
        <v/>
      </c>
      <c r="W51" s="185">
        <f>_xll.qlSimpleQuoteSetValue(S51,V51,Trigger)</f>
        <v>0</v>
      </c>
      <c r="X51" s="84"/>
      <c r="Y51" s="193" t="str">
        <f t="shared" si="22"/>
        <v>SW</v>
      </c>
      <c r="Z51" s="194" t="s">
        <v>99</v>
      </c>
      <c r="AA51" s="194" t="str">
        <f t="shared" si="30"/>
        <v>EURAB6R9Y=</v>
      </c>
      <c r="AB51" s="112" t="str">
        <f>_xll.qlSimpleQuote(AA51,,,,Trigger)</f>
        <v>EURAB6R9Y=#0007</v>
      </c>
      <c r="AC51" s="112" t="str">
        <f>IFERROR(_xll.RtGet("DTSIMI1",AA51,$AC$3)/100,"")</f>
        <v/>
      </c>
      <c r="AD51" s="112" t="str">
        <f>IFERROR(_xll.RtGet("DTSIMI1",AA51,$AD$3)/100,"")</f>
        <v/>
      </c>
      <c r="AE51" s="112" t="str">
        <f t="shared" si="2"/>
        <v/>
      </c>
      <c r="AF51" s="112">
        <f>_xll.qlSimpleQuoteSetValue(AB51,AC51,Trigger)</f>
        <v>0</v>
      </c>
      <c r="AG51" s="93"/>
      <c r="AH51" s="193" t="str">
        <f t="shared" si="23"/>
        <v>SW</v>
      </c>
      <c r="AI51" s="194" t="s">
        <v>99</v>
      </c>
      <c r="AJ51" s="194" t="str">
        <f t="shared" si="31"/>
        <v>EUR_CURVE_12M_9Y</v>
      </c>
      <c r="AK51" s="112" t="str">
        <f>_xll.qlSimpleQuote(AJ51,,,,Trigger)</f>
        <v>EUR_CURVE_12M_9Y#0007</v>
      </c>
      <c r="AL51" s="112" t="str">
        <f>IFERROR(_xll.RtGet("DTSIMI1",AJ51,"ASK")/100,"")</f>
        <v/>
      </c>
      <c r="AM51" s="185">
        <f>_xll.qlSimpleQuoteSetValue(AK51,AL51,Trigger)</f>
        <v>0</v>
      </c>
      <c r="AO51" s="193" t="str">
        <f t="shared" si="24"/>
        <v>SW</v>
      </c>
      <c r="AP51" s="194" t="s">
        <v>99</v>
      </c>
      <c r="AQ51" s="194" t="str">
        <f t="shared" si="32"/>
        <v>EURAB6R9Y=</v>
      </c>
      <c r="AR51" s="112" t="str">
        <f t="shared" si="27"/>
        <v>EURAB6R9Y=#0007</v>
      </c>
      <c r="AS51" s="112" t="str">
        <f>IFERROR(_xll.RtGet("DTSIMI1",AQ51,$AC$3)/100,"")</f>
        <v/>
      </c>
      <c r="AT51" s="112" t="str">
        <f>IFERROR(_xll.RtGet("DTSIMI1",AQ51,$AD$3)/100,"")</f>
        <v/>
      </c>
      <c r="AU51" s="112" t="str">
        <f t="shared" si="3"/>
        <v/>
      </c>
      <c r="AV51" s="112">
        <f>_xll.qlSimpleQuoteSetValue(AR51,AS51,Trigger)</f>
        <v>0</v>
      </c>
      <c r="AW51" s="169"/>
    </row>
    <row r="52" spans="2:49" x14ac:dyDescent="0.2">
      <c r="B52" s="104" t="str">
        <f t="shared" si="25"/>
        <v/>
      </c>
      <c r="C52" s="193" t="s">
        <v>100</v>
      </c>
      <c r="D52" s="194" t="str">
        <f t="shared" si="20"/>
        <v>EUROISDDS10Y</v>
      </c>
      <c r="E52" s="194" t="str">
        <f>_xll.qlSimpleQuote(D52,,,,Trigger)</f>
        <v>EUROISDDS10Y#0007</v>
      </c>
      <c r="F52" s="112" t="str">
        <f>IFERROR(_xll.RtGet("DTSIMI1",D52,"ask")/100,"")</f>
        <v/>
      </c>
      <c r="G52" s="62">
        <f>_xll.qlSimpleQuoteSetValue(E52,F52,Trigger)</f>
        <v>0</v>
      </c>
      <c r="I52" s="193" t="str">
        <f t="shared" si="21"/>
        <v>SW</v>
      </c>
      <c r="J52" s="194" t="s">
        <v>100</v>
      </c>
      <c r="K52" s="194" t="str">
        <f t="shared" si="28"/>
        <v>EURYC1M_AB1E_10Y</v>
      </c>
      <c r="L52" s="112" t="str">
        <f>_xll.qlSimpleQuote(K52,,,,Trigger)</f>
        <v>EURYC1M_AB1E_10Y#0007</v>
      </c>
      <c r="M52" s="112" t="str">
        <f>IFERROR(_xll.RtGet("DTSIMI1",K52,"ASK")/100,"")</f>
        <v/>
      </c>
      <c r="N52" s="185">
        <f>_xll.qlSimpleQuoteSetValue(L52,M52,Trigger)</f>
        <v>0</v>
      </c>
      <c r="O52" s="93"/>
      <c r="P52" s="193" t="str">
        <f t="shared" si="26"/>
        <v>SW</v>
      </c>
      <c r="Q52" s="194" t="s">
        <v>100</v>
      </c>
      <c r="R52" s="194" t="str">
        <f t="shared" si="29"/>
        <v>EUR_CURVE_3M_10Y</v>
      </c>
      <c r="S52" s="112" t="str">
        <f>_xll.qlSimpleQuote(R52,,,,Trigger)</f>
        <v>EUR_CURVE_3M_10Y#0007</v>
      </c>
      <c r="T52" s="112" t="str">
        <f>IFERROR(_xll.RtGet("DTSIMI1",R52,$T$3)/100,"")</f>
        <v/>
      </c>
      <c r="U52" s="112" t="str">
        <f>IFERROR(_xll.RtGet("DTSIMI1",R52,$U$3)/100,"")</f>
        <v/>
      </c>
      <c r="V52" s="112" t="str">
        <f t="shared" si="1"/>
        <v/>
      </c>
      <c r="W52" s="185">
        <f>_xll.qlSimpleQuoteSetValue(S52,V52,Trigger)</f>
        <v>0</v>
      </c>
      <c r="X52" s="84"/>
      <c r="Y52" s="193" t="str">
        <f t="shared" si="22"/>
        <v>SW</v>
      </c>
      <c r="Z52" s="194" t="s">
        <v>100</v>
      </c>
      <c r="AA52" s="194" t="str">
        <f t="shared" si="30"/>
        <v>EURAB6R10Y=</v>
      </c>
      <c r="AB52" s="112" t="str">
        <f>_xll.qlSimpleQuote(AA52,,,,Trigger)</f>
        <v>EURAB6R10Y=#0007</v>
      </c>
      <c r="AC52" s="112" t="str">
        <f>IFERROR(_xll.RtGet("DTSIMI1",AA52,$AC$3)/100,"")</f>
        <v/>
      </c>
      <c r="AD52" s="112" t="str">
        <f>IFERROR(_xll.RtGet("DTSIMI1",AA52,$AD$3)/100,"")</f>
        <v/>
      </c>
      <c r="AE52" s="112" t="str">
        <f t="shared" si="2"/>
        <v/>
      </c>
      <c r="AF52" s="112">
        <f>_xll.qlSimpleQuoteSetValue(AB52,AC52,Trigger)</f>
        <v>0</v>
      </c>
      <c r="AG52" s="93"/>
      <c r="AH52" s="193" t="str">
        <f t="shared" si="23"/>
        <v>SW</v>
      </c>
      <c r="AI52" s="194" t="s">
        <v>100</v>
      </c>
      <c r="AJ52" s="194" t="str">
        <f t="shared" si="31"/>
        <v>EUR_CURVE_12M_10Y</v>
      </c>
      <c r="AK52" s="112" t="str">
        <f>_xll.qlSimpleQuote(AJ52,,,,Trigger)</f>
        <v>EUR_CURVE_12M_10Y#0007</v>
      </c>
      <c r="AL52" s="112" t="str">
        <f>IFERROR(_xll.RtGet("DTSIMI1",AJ52,"ASK")/100,"")</f>
        <v/>
      </c>
      <c r="AM52" s="185">
        <f>_xll.qlSimpleQuoteSetValue(AK52,AL52,Trigger)</f>
        <v>0</v>
      </c>
      <c r="AO52" s="193" t="str">
        <f t="shared" si="24"/>
        <v>SW</v>
      </c>
      <c r="AP52" s="194" t="s">
        <v>100</v>
      </c>
      <c r="AQ52" s="194" t="str">
        <f t="shared" si="32"/>
        <v>EURAB6R10Y=</v>
      </c>
      <c r="AR52" s="112" t="str">
        <f t="shared" si="27"/>
        <v>EURAB6R10Y=#0007</v>
      </c>
      <c r="AS52" s="112" t="str">
        <f>IFERROR(_xll.RtGet("DTSIMI1",AQ52,$AC$3)/100,"")</f>
        <v/>
      </c>
      <c r="AT52" s="112" t="str">
        <f>IFERROR(_xll.RtGet("DTSIMI1",AQ52,$AD$3)/100,"")</f>
        <v/>
      </c>
      <c r="AU52" s="112" t="str">
        <f t="shared" si="3"/>
        <v/>
      </c>
      <c r="AV52" s="112">
        <f>_xll.qlSimpleQuoteSetValue(AR52,AS52,Trigger)</f>
        <v>0</v>
      </c>
      <c r="AW52" s="169"/>
    </row>
    <row r="53" spans="2:49" x14ac:dyDescent="0.2">
      <c r="B53" s="104" t="str">
        <f t="shared" si="25"/>
        <v/>
      </c>
      <c r="C53" s="193" t="s">
        <v>101</v>
      </c>
      <c r="D53" s="194" t="str">
        <f t="shared" si="20"/>
        <v>EUROISDDS11Y</v>
      </c>
      <c r="E53" s="194" t="str">
        <f>_xll.qlSimpleQuote(D53,,,,Trigger)</f>
        <v>EUROISDDS11Y#0007</v>
      </c>
      <c r="F53" s="112" t="str">
        <f>IFERROR(_xll.RtGet("DTSIMI1",D53,"ask")/100,"")</f>
        <v/>
      </c>
      <c r="G53" s="62">
        <f>_xll.qlSimpleQuoteSetValue(E53,F53,Trigger)</f>
        <v>0</v>
      </c>
      <c r="I53" s="193" t="str">
        <f t="shared" si="21"/>
        <v>SW</v>
      </c>
      <c r="J53" s="194" t="s">
        <v>101</v>
      </c>
      <c r="K53" s="194" t="str">
        <f t="shared" si="28"/>
        <v>EURYC1M_AB1E_11Y</v>
      </c>
      <c r="L53" s="112" t="str">
        <f>_xll.qlSimpleQuote(K53,,,,Trigger)</f>
        <v>EURYC1M_AB1E_11Y#0007</v>
      </c>
      <c r="M53" s="112" t="str">
        <f>IFERROR(_xll.RtGet("DTSIMI1",K53,"ASK")/100,"")</f>
        <v/>
      </c>
      <c r="N53" s="185">
        <f>_xll.qlSimpleQuoteSetValue(L53,M53,Trigger)</f>
        <v>0</v>
      </c>
      <c r="O53" s="93"/>
      <c r="P53" s="193" t="str">
        <f t="shared" si="26"/>
        <v>SW</v>
      </c>
      <c r="Q53" s="194" t="s">
        <v>101</v>
      </c>
      <c r="R53" s="194" t="str">
        <f t="shared" si="29"/>
        <v>EUR_CURVE_3M_11Y</v>
      </c>
      <c r="S53" s="112" t="str">
        <f>_xll.qlSimpleQuote(R53,,,,Trigger)</f>
        <v>EUR_CURVE_3M_11Y#0007</v>
      </c>
      <c r="T53" s="112" t="str">
        <f>IFERROR(_xll.RtGet("DTSIMI1",R53,$T$3)/100,"")</f>
        <v/>
      </c>
      <c r="U53" s="112" t="str">
        <f>IFERROR(_xll.RtGet("DTSIMI1",R53,$U$3)/100,"")</f>
        <v/>
      </c>
      <c r="V53" s="112" t="str">
        <f t="shared" si="1"/>
        <v/>
      </c>
      <c r="W53" s="185">
        <f>_xll.qlSimpleQuoteSetValue(S53,V53,Trigger)</f>
        <v>0</v>
      </c>
      <c r="X53" s="84"/>
      <c r="Y53" s="193" t="str">
        <f t="shared" si="22"/>
        <v>SW</v>
      </c>
      <c r="Z53" s="194" t="s">
        <v>101</v>
      </c>
      <c r="AA53" s="194" t="str">
        <f t="shared" si="30"/>
        <v>EURAB6R11Y=</v>
      </c>
      <c r="AB53" s="112" t="str">
        <f>_xll.qlSimpleQuote(AA53,,,,Trigger)</f>
        <v>EURAB6R11Y=#0007</v>
      </c>
      <c r="AC53" s="112" t="str">
        <f>IFERROR(_xll.RtGet("DTSIMI1",AA53,$AC$3)/100,"")</f>
        <v/>
      </c>
      <c r="AD53" s="112" t="str">
        <f>IFERROR(_xll.RtGet("DTSIMI1",AA53,$AD$3)/100,"")</f>
        <v/>
      </c>
      <c r="AE53" s="112" t="str">
        <f t="shared" si="2"/>
        <v/>
      </c>
      <c r="AF53" s="112">
        <f>_xll.qlSimpleQuoteSetValue(AB53,AC53,Trigger)</f>
        <v>0</v>
      </c>
      <c r="AG53" s="93"/>
      <c r="AH53" s="193" t="str">
        <f t="shared" si="23"/>
        <v>SW</v>
      </c>
      <c r="AI53" s="194" t="s">
        <v>101</v>
      </c>
      <c r="AJ53" s="194" t="str">
        <f t="shared" si="31"/>
        <v>EUR_CURVE_12M_11Y</v>
      </c>
      <c r="AK53" s="112" t="str">
        <f>_xll.qlSimpleQuote(AJ53,,,,Trigger)</f>
        <v>EUR_CURVE_12M_11Y#0007</v>
      </c>
      <c r="AL53" s="112" t="str">
        <f>IFERROR(_xll.RtGet("DTSIMI1",AJ53,"ASK")/100,"")</f>
        <v/>
      </c>
      <c r="AM53" s="185">
        <f>_xll.qlSimpleQuoteSetValue(AK53,AL53,Trigger)</f>
        <v>0</v>
      </c>
      <c r="AO53" s="193" t="str">
        <f t="shared" si="24"/>
        <v>SW</v>
      </c>
      <c r="AP53" s="194" t="s">
        <v>101</v>
      </c>
      <c r="AQ53" s="194" t="str">
        <f t="shared" si="32"/>
        <v>EURAB6R11Y=</v>
      </c>
      <c r="AR53" s="112" t="str">
        <f t="shared" si="27"/>
        <v>EURAB6R11Y=#0007</v>
      </c>
      <c r="AS53" s="112" t="str">
        <f>IFERROR(_xll.RtGet("DTSIMI1",AQ53,$AC$3)/100,"")</f>
        <v/>
      </c>
      <c r="AT53" s="112" t="str">
        <f>IFERROR(_xll.RtGet("DTSIMI1",AQ53,$AD$3)/100,"")</f>
        <v/>
      </c>
      <c r="AU53" s="112" t="str">
        <f t="shared" si="3"/>
        <v/>
      </c>
      <c r="AV53" s="112">
        <f>_xll.qlSimpleQuoteSetValue(AR53,AS53,Trigger)</f>
        <v>0</v>
      </c>
      <c r="AW53" s="169"/>
    </row>
    <row r="54" spans="2:49" x14ac:dyDescent="0.2">
      <c r="B54" s="104" t="str">
        <f t="shared" si="25"/>
        <v/>
      </c>
      <c r="C54" s="193" t="s">
        <v>102</v>
      </c>
      <c r="D54" s="194" t="str">
        <f t="shared" si="20"/>
        <v>EUROISDDS12Y</v>
      </c>
      <c r="E54" s="194" t="str">
        <f>_xll.qlSimpleQuote(D54,,,,Trigger)</f>
        <v>EUROISDDS12Y#0007</v>
      </c>
      <c r="F54" s="112" t="str">
        <f>IFERROR(_xll.RtGet("DTSIMI1",D54,"ask")/100,"")</f>
        <v/>
      </c>
      <c r="G54" s="62">
        <f>_xll.qlSimpleQuoteSetValue(E54,F54,Trigger)</f>
        <v>0</v>
      </c>
      <c r="I54" s="193" t="str">
        <f t="shared" si="21"/>
        <v>SW</v>
      </c>
      <c r="J54" s="194" t="s">
        <v>102</v>
      </c>
      <c r="K54" s="194" t="str">
        <f t="shared" si="28"/>
        <v>EURYC1M_AB1E_12Y</v>
      </c>
      <c r="L54" s="112" t="str">
        <f>_xll.qlSimpleQuote(K54,,,,Trigger)</f>
        <v>EURYC1M_AB1E_12Y#0007</v>
      </c>
      <c r="M54" s="112" t="str">
        <f>IFERROR(_xll.RtGet("DTSIMI1",K54,"ASK")/100,"")</f>
        <v/>
      </c>
      <c r="N54" s="185">
        <f>_xll.qlSimpleQuoteSetValue(L54,M54,Trigger)</f>
        <v>0</v>
      </c>
      <c r="O54" s="93"/>
      <c r="P54" s="193" t="str">
        <f t="shared" si="26"/>
        <v>SW</v>
      </c>
      <c r="Q54" s="194" t="s">
        <v>102</v>
      </c>
      <c r="R54" s="194" t="str">
        <f t="shared" si="29"/>
        <v>EUR_CURVE_3M_12Y</v>
      </c>
      <c r="S54" s="112" t="str">
        <f>_xll.qlSimpleQuote(R54,,,,Trigger)</f>
        <v>EUR_CURVE_3M_12Y#0007</v>
      </c>
      <c r="T54" s="112" t="str">
        <f>IFERROR(_xll.RtGet("DTSIMI1",R54,$T$3)/100,"")</f>
        <v/>
      </c>
      <c r="U54" s="112" t="str">
        <f>IFERROR(_xll.RtGet("DTSIMI1",R54,$U$3)/100,"")</f>
        <v/>
      </c>
      <c r="V54" s="112" t="str">
        <f t="shared" si="1"/>
        <v/>
      </c>
      <c r="W54" s="185">
        <f>_xll.qlSimpleQuoteSetValue(S54,V54,Trigger)</f>
        <v>0</v>
      </c>
      <c r="X54" s="84"/>
      <c r="Y54" s="193" t="str">
        <f t="shared" si="22"/>
        <v>SW</v>
      </c>
      <c r="Z54" s="194" t="s">
        <v>102</v>
      </c>
      <c r="AA54" s="194" t="str">
        <f t="shared" si="30"/>
        <v>EURAB6R12Y=</v>
      </c>
      <c r="AB54" s="112" t="str">
        <f>_xll.qlSimpleQuote(AA54,,,,Trigger)</f>
        <v>EURAB6R12Y=#0007</v>
      </c>
      <c r="AC54" s="112" t="str">
        <f>IFERROR(_xll.RtGet("DTSIMI1",AA54,$AC$3)/100,"")</f>
        <v/>
      </c>
      <c r="AD54" s="112" t="str">
        <f>IFERROR(_xll.RtGet("DTSIMI1",AA54,$AD$3)/100,"")</f>
        <v/>
      </c>
      <c r="AE54" s="112" t="str">
        <f t="shared" si="2"/>
        <v/>
      </c>
      <c r="AF54" s="112">
        <f>_xll.qlSimpleQuoteSetValue(AB54,AC54,Trigger)</f>
        <v>0</v>
      </c>
      <c r="AG54" s="93"/>
      <c r="AH54" s="193" t="str">
        <f t="shared" si="23"/>
        <v>SW</v>
      </c>
      <c r="AI54" s="194" t="s">
        <v>102</v>
      </c>
      <c r="AJ54" s="194" t="str">
        <f t="shared" si="31"/>
        <v>EUR_CURVE_12M_12Y</v>
      </c>
      <c r="AK54" s="112" t="str">
        <f>_xll.qlSimpleQuote(AJ54,,,,Trigger)</f>
        <v>EUR_CURVE_12M_12Y#0007</v>
      </c>
      <c r="AL54" s="112" t="str">
        <f>IFERROR(_xll.RtGet("DTSIMI1",AJ54,"ASK")/100,"")</f>
        <v/>
      </c>
      <c r="AM54" s="185">
        <f>_xll.qlSimpleQuoteSetValue(AK54,AL54,Trigger)</f>
        <v>0</v>
      </c>
      <c r="AO54" s="193" t="str">
        <f t="shared" si="24"/>
        <v>SW</v>
      </c>
      <c r="AP54" s="194" t="s">
        <v>102</v>
      </c>
      <c r="AQ54" s="194" t="str">
        <f t="shared" si="32"/>
        <v>EURAB6R12Y=</v>
      </c>
      <c r="AR54" s="112" t="str">
        <f t="shared" si="27"/>
        <v>EURAB6R12Y=#0007</v>
      </c>
      <c r="AS54" s="112" t="str">
        <f>IFERROR(_xll.RtGet("DTSIMI1",AQ54,$AC$3)/100,"")</f>
        <v/>
      </c>
      <c r="AT54" s="112" t="str">
        <f>IFERROR(_xll.RtGet("DTSIMI1",AQ54,$AD$3)/100,"")</f>
        <v/>
      </c>
      <c r="AU54" s="112" t="str">
        <f t="shared" si="3"/>
        <v/>
      </c>
      <c r="AV54" s="112">
        <f>_xll.qlSimpleQuoteSetValue(AR54,AS54,Trigger)</f>
        <v>0</v>
      </c>
      <c r="AW54" s="169"/>
    </row>
    <row r="55" spans="2:49" x14ac:dyDescent="0.2">
      <c r="B55" s="104" t="str">
        <f t="shared" si="25"/>
        <v/>
      </c>
      <c r="C55" s="193" t="s">
        <v>103</v>
      </c>
      <c r="D55" s="194" t="str">
        <f t="shared" si="20"/>
        <v>EUROISDDS13Y</v>
      </c>
      <c r="E55" s="194" t="str">
        <f>_xll.qlSimpleQuote(D55,,,,Trigger)</f>
        <v>EUROISDDS13Y#0007</v>
      </c>
      <c r="F55" s="112" t="str">
        <f>IFERROR(_xll.RtGet("DTSIMI1",D55,"ask")/100,"")</f>
        <v/>
      </c>
      <c r="G55" s="62">
        <f>_xll.qlSimpleQuoteSetValue(E55,F55,Trigger)</f>
        <v>0</v>
      </c>
      <c r="I55" s="193" t="str">
        <f t="shared" si="21"/>
        <v>SW</v>
      </c>
      <c r="J55" s="194" t="s">
        <v>103</v>
      </c>
      <c r="K55" s="194" t="str">
        <f t="shared" si="28"/>
        <v>EURYC1M_AB1E_13Y</v>
      </c>
      <c r="L55" s="112" t="str">
        <f>_xll.qlSimpleQuote(K55,,,,Trigger)</f>
        <v>EURYC1M_AB1E_13Y#0007</v>
      </c>
      <c r="M55" s="112" t="str">
        <f>IFERROR(_xll.RtGet("DTSIMI1",K55,"ASK")/100,"")</f>
        <v/>
      </c>
      <c r="N55" s="185">
        <f>_xll.qlSimpleQuoteSetValue(L55,M55,Trigger)</f>
        <v>0</v>
      </c>
      <c r="O55" s="93"/>
      <c r="P55" s="193" t="str">
        <f t="shared" si="26"/>
        <v>SW</v>
      </c>
      <c r="Q55" s="194" t="s">
        <v>103</v>
      </c>
      <c r="R55" s="194" t="str">
        <f t="shared" si="29"/>
        <v>EUR_CURVE_3M_13Y</v>
      </c>
      <c r="S55" s="112" t="str">
        <f>_xll.qlSimpleQuote(R55,,,,Trigger)</f>
        <v>EUR_CURVE_3M_13Y#0007</v>
      </c>
      <c r="T55" s="112" t="str">
        <f>IFERROR(_xll.RtGet("DTSIMI1",R55,$T$3)/100,"")</f>
        <v/>
      </c>
      <c r="U55" s="112" t="str">
        <f>IFERROR(_xll.RtGet("DTSIMI1",R55,$U$3)/100,"")</f>
        <v/>
      </c>
      <c r="V55" s="112" t="str">
        <f t="shared" si="1"/>
        <v/>
      </c>
      <c r="W55" s="185">
        <f>_xll.qlSimpleQuoteSetValue(S55,V55,Trigger)</f>
        <v>0</v>
      </c>
      <c r="X55" s="84"/>
      <c r="Y55" s="193" t="str">
        <f t="shared" si="22"/>
        <v>SW</v>
      </c>
      <c r="Z55" s="194" t="s">
        <v>103</v>
      </c>
      <c r="AA55" s="194" t="str">
        <f t="shared" si="30"/>
        <v>EURAB6R13Y=</v>
      </c>
      <c r="AB55" s="112" t="str">
        <f>_xll.qlSimpleQuote(AA55,,,,Trigger)</f>
        <v>EURAB6R13Y=#0007</v>
      </c>
      <c r="AC55" s="112" t="str">
        <f>IFERROR(_xll.RtGet("DTSIMI1",AA55,$AC$3)/100,"")</f>
        <v/>
      </c>
      <c r="AD55" s="112" t="str">
        <f>IFERROR(_xll.RtGet("DTSIMI1",AA55,$AD$3)/100,"")</f>
        <v/>
      </c>
      <c r="AE55" s="112" t="str">
        <f t="shared" si="2"/>
        <v/>
      </c>
      <c r="AF55" s="112">
        <f>_xll.qlSimpleQuoteSetValue(AB55,AC55,Trigger)</f>
        <v>0</v>
      </c>
      <c r="AG55" s="93"/>
      <c r="AH55" s="193" t="str">
        <f t="shared" si="23"/>
        <v>SW</v>
      </c>
      <c r="AI55" s="194" t="s">
        <v>103</v>
      </c>
      <c r="AJ55" s="194" t="str">
        <f t="shared" si="31"/>
        <v>EUR_CURVE_12M_13Y</v>
      </c>
      <c r="AK55" s="112" t="str">
        <f>_xll.qlSimpleQuote(AJ55,,,,Trigger)</f>
        <v>EUR_CURVE_12M_13Y#0007</v>
      </c>
      <c r="AL55" s="112" t="str">
        <f>IFERROR(_xll.RtGet("DTSIMI1",AJ55,"ASK")/100,"")</f>
        <v/>
      </c>
      <c r="AM55" s="185">
        <f>_xll.qlSimpleQuoteSetValue(AK55,AL55,Trigger)</f>
        <v>0</v>
      </c>
      <c r="AO55" s="193" t="str">
        <f t="shared" si="24"/>
        <v>SW</v>
      </c>
      <c r="AP55" s="194" t="s">
        <v>103</v>
      </c>
      <c r="AQ55" s="194" t="str">
        <f t="shared" si="32"/>
        <v>EURAB6R13Y=</v>
      </c>
      <c r="AR55" s="112" t="str">
        <f t="shared" si="27"/>
        <v>EURAB6R13Y=#0007</v>
      </c>
      <c r="AS55" s="112" t="str">
        <f>IFERROR(_xll.RtGet("DTSIMI1",AQ55,$AC$3)/100,"")</f>
        <v/>
      </c>
      <c r="AT55" s="112" t="str">
        <f>IFERROR(_xll.RtGet("DTSIMI1",AQ55,$AD$3)/100,"")</f>
        <v/>
      </c>
      <c r="AU55" s="112" t="str">
        <f t="shared" si="3"/>
        <v/>
      </c>
      <c r="AV55" s="112">
        <f>_xll.qlSimpleQuoteSetValue(AR55,AS55,Trigger)</f>
        <v>0</v>
      </c>
      <c r="AW55" s="169"/>
    </row>
    <row r="56" spans="2:49" x14ac:dyDescent="0.2">
      <c r="B56" s="104" t="str">
        <f t="shared" si="25"/>
        <v/>
      </c>
      <c r="C56" s="193" t="s">
        <v>104</v>
      </c>
      <c r="D56" s="194" t="str">
        <f t="shared" si="20"/>
        <v>EUROISDDS14Y</v>
      </c>
      <c r="E56" s="194" t="str">
        <f>_xll.qlSimpleQuote(D56,,,,Trigger)</f>
        <v>EUROISDDS14Y#0007</v>
      </c>
      <c r="F56" s="112" t="str">
        <f>IFERROR(_xll.RtGet("DTSIMI1",D56,"ask")/100,"")</f>
        <v/>
      </c>
      <c r="G56" s="62">
        <f>_xll.qlSimpleQuoteSetValue(E56,F56,Trigger)</f>
        <v>0</v>
      </c>
      <c r="I56" s="193" t="str">
        <f t="shared" si="21"/>
        <v>SW</v>
      </c>
      <c r="J56" s="194" t="s">
        <v>104</v>
      </c>
      <c r="K56" s="194" t="str">
        <f t="shared" si="28"/>
        <v>EURYC1M_AB1E_14Y</v>
      </c>
      <c r="L56" s="112" t="str">
        <f>_xll.qlSimpleQuote(K56,,,,Trigger)</f>
        <v>EURYC1M_AB1E_14Y#0007</v>
      </c>
      <c r="M56" s="112" t="str">
        <f>IFERROR(_xll.RtGet("DTSIMI1",K56,"ASK")/100,"")</f>
        <v/>
      </c>
      <c r="N56" s="185">
        <f>_xll.qlSimpleQuoteSetValue(L56,M56,Trigger)</f>
        <v>0</v>
      </c>
      <c r="O56" s="93"/>
      <c r="P56" s="193" t="str">
        <f t="shared" si="26"/>
        <v>SW</v>
      </c>
      <c r="Q56" s="194" t="s">
        <v>104</v>
      </c>
      <c r="R56" s="194" t="str">
        <f t="shared" si="29"/>
        <v>EUR_CURVE_3M_14Y</v>
      </c>
      <c r="S56" s="112" t="str">
        <f>_xll.qlSimpleQuote(R56,,,,Trigger)</f>
        <v>EUR_CURVE_3M_14Y#0007</v>
      </c>
      <c r="T56" s="112" t="str">
        <f>IFERROR(_xll.RtGet("DTSIMI1",R56,$T$3)/100,"")</f>
        <v/>
      </c>
      <c r="U56" s="112" t="str">
        <f>IFERROR(_xll.RtGet("DTSIMI1",R56,$U$3)/100,"")</f>
        <v/>
      </c>
      <c r="V56" s="112" t="str">
        <f t="shared" si="1"/>
        <v/>
      </c>
      <c r="W56" s="185">
        <f>_xll.qlSimpleQuoteSetValue(S56,V56,Trigger)</f>
        <v>0</v>
      </c>
      <c r="X56" s="84"/>
      <c r="Y56" s="193" t="str">
        <f t="shared" si="22"/>
        <v>SW</v>
      </c>
      <c r="Z56" s="194" t="s">
        <v>104</v>
      </c>
      <c r="AA56" s="194" t="str">
        <f t="shared" si="30"/>
        <v>EURAB6R14Y=</v>
      </c>
      <c r="AB56" s="112" t="str">
        <f>_xll.qlSimpleQuote(AA56,,,,Trigger)</f>
        <v>EURAB6R14Y=#0007</v>
      </c>
      <c r="AC56" s="112" t="str">
        <f>IFERROR(_xll.RtGet("DTSIMI1",AA56,$AC$3)/100,"")</f>
        <v/>
      </c>
      <c r="AD56" s="112" t="str">
        <f>IFERROR(_xll.RtGet("DTSIMI1",AA56,$AD$3)/100,"")</f>
        <v/>
      </c>
      <c r="AE56" s="112" t="str">
        <f t="shared" si="2"/>
        <v/>
      </c>
      <c r="AF56" s="112">
        <f>_xll.qlSimpleQuoteSetValue(AB56,AC56,Trigger)</f>
        <v>0</v>
      </c>
      <c r="AG56" s="93"/>
      <c r="AH56" s="193" t="str">
        <f t="shared" si="23"/>
        <v>SW</v>
      </c>
      <c r="AI56" s="194" t="s">
        <v>104</v>
      </c>
      <c r="AJ56" s="194" t="str">
        <f t="shared" si="31"/>
        <v>EUR_CURVE_12M_14Y</v>
      </c>
      <c r="AK56" s="112" t="str">
        <f>_xll.qlSimpleQuote(AJ56,,,,Trigger)</f>
        <v>EUR_CURVE_12M_14Y#0007</v>
      </c>
      <c r="AL56" s="112" t="str">
        <f>IFERROR(_xll.RtGet("DTSIMI1",AJ56,"ASK")/100,"")</f>
        <v/>
      </c>
      <c r="AM56" s="185">
        <f>_xll.qlSimpleQuoteSetValue(AK56,AL56,Trigger)</f>
        <v>0</v>
      </c>
      <c r="AO56" s="193" t="str">
        <f t="shared" si="24"/>
        <v>SW</v>
      </c>
      <c r="AP56" s="194" t="s">
        <v>104</v>
      </c>
      <c r="AQ56" s="194" t="str">
        <f t="shared" si="32"/>
        <v>EURAB6R14Y=</v>
      </c>
      <c r="AR56" s="112" t="str">
        <f t="shared" si="27"/>
        <v>EURAB6R14Y=#0007</v>
      </c>
      <c r="AS56" s="112" t="str">
        <f>IFERROR(_xll.RtGet("DTSIMI1",AQ56,$AC$3)/100,"")</f>
        <v/>
      </c>
      <c r="AT56" s="112" t="str">
        <f>IFERROR(_xll.RtGet("DTSIMI1",AQ56,$AD$3)/100,"")</f>
        <v/>
      </c>
      <c r="AU56" s="112" t="str">
        <f t="shared" si="3"/>
        <v/>
      </c>
      <c r="AV56" s="112">
        <f>_xll.qlSimpleQuoteSetValue(AR56,AS56,Trigger)</f>
        <v>0</v>
      </c>
      <c r="AW56" s="169"/>
    </row>
    <row r="57" spans="2:49" x14ac:dyDescent="0.2">
      <c r="B57" s="104" t="str">
        <f t="shared" si="25"/>
        <v/>
      </c>
      <c r="C57" s="193" t="s">
        <v>105</v>
      </c>
      <c r="D57" s="194" t="str">
        <f t="shared" si="20"/>
        <v>EUROISDDS15Y</v>
      </c>
      <c r="E57" s="194" t="str">
        <f>_xll.qlSimpleQuote(D57,,,,Trigger)</f>
        <v>EUROISDDS15Y#0007</v>
      </c>
      <c r="F57" s="112" t="str">
        <f>IFERROR(_xll.RtGet("DTSIMI1",D57,"ask")/100,"")</f>
        <v/>
      </c>
      <c r="G57" s="62">
        <f>_xll.qlSimpleQuoteSetValue(E57,F57,Trigger)</f>
        <v>0</v>
      </c>
      <c r="I57" s="193" t="str">
        <f t="shared" si="21"/>
        <v>SW</v>
      </c>
      <c r="J57" s="194" t="s">
        <v>105</v>
      </c>
      <c r="K57" s="194" t="str">
        <f t="shared" si="28"/>
        <v>EURYC1M_AB1E_15Y</v>
      </c>
      <c r="L57" s="112" t="str">
        <f>_xll.qlSimpleQuote(K57,,,,Trigger)</f>
        <v>EURYC1M_AB1E_15Y#0007</v>
      </c>
      <c r="M57" s="112" t="str">
        <f>IFERROR(_xll.RtGet("DTSIMI1",K57,"ASK")/100,"")</f>
        <v/>
      </c>
      <c r="N57" s="185">
        <f>_xll.qlSimpleQuoteSetValue(L57,M57,Trigger)</f>
        <v>0</v>
      </c>
      <c r="O57" s="93"/>
      <c r="P57" s="193" t="str">
        <f t="shared" si="26"/>
        <v>SW</v>
      </c>
      <c r="Q57" s="194" t="s">
        <v>105</v>
      </c>
      <c r="R57" s="194" t="str">
        <f t="shared" si="29"/>
        <v>EUR_CURVE_3M_15Y</v>
      </c>
      <c r="S57" s="112" t="str">
        <f>_xll.qlSimpleQuote(R57,,,,Trigger)</f>
        <v>EUR_CURVE_3M_15Y#0007</v>
      </c>
      <c r="T57" s="112" t="str">
        <f>IFERROR(_xll.RtGet("DTSIMI1",R57,$T$3)/100,"")</f>
        <v/>
      </c>
      <c r="U57" s="112" t="str">
        <f>IFERROR(_xll.RtGet("DTSIMI1",R57,$U$3)/100,"")</f>
        <v/>
      </c>
      <c r="V57" s="112" t="str">
        <f t="shared" si="1"/>
        <v/>
      </c>
      <c r="W57" s="185">
        <f>_xll.qlSimpleQuoteSetValue(S57,V57,Trigger)</f>
        <v>0</v>
      </c>
      <c r="X57" s="84"/>
      <c r="Y57" s="193" t="str">
        <f t="shared" si="22"/>
        <v>SW</v>
      </c>
      <c r="Z57" s="194" t="s">
        <v>105</v>
      </c>
      <c r="AA57" s="194" t="str">
        <f t="shared" si="30"/>
        <v>EURAB6R15Y=</v>
      </c>
      <c r="AB57" s="112" t="str">
        <f>_xll.qlSimpleQuote(AA57,,,,Trigger)</f>
        <v>EURAB6R15Y=#0007</v>
      </c>
      <c r="AC57" s="112" t="str">
        <f>IFERROR(_xll.RtGet("DTSIMI1",AA57,$AC$3)/100,"")</f>
        <v/>
      </c>
      <c r="AD57" s="112" t="str">
        <f>IFERROR(_xll.RtGet("DTSIMI1",AA57,$AD$3)/100,"")</f>
        <v/>
      </c>
      <c r="AE57" s="112" t="str">
        <f t="shared" si="2"/>
        <v/>
      </c>
      <c r="AF57" s="112">
        <f>_xll.qlSimpleQuoteSetValue(AB57,AC57,Trigger)</f>
        <v>0</v>
      </c>
      <c r="AG57" s="93"/>
      <c r="AH57" s="193" t="str">
        <f t="shared" si="23"/>
        <v>SW</v>
      </c>
      <c r="AI57" s="194" t="s">
        <v>105</v>
      </c>
      <c r="AJ57" s="194" t="str">
        <f t="shared" si="31"/>
        <v>EUR_CURVE_12M_15Y</v>
      </c>
      <c r="AK57" s="112" t="str">
        <f>_xll.qlSimpleQuote(AJ57,,,,Trigger)</f>
        <v>EUR_CURVE_12M_15Y#0007</v>
      </c>
      <c r="AL57" s="112" t="str">
        <f>IFERROR(_xll.RtGet("DTSIMI1",AJ57,"ASK")/100,"")</f>
        <v/>
      </c>
      <c r="AM57" s="185">
        <f>_xll.qlSimpleQuoteSetValue(AK57,AL57,Trigger)</f>
        <v>0</v>
      </c>
      <c r="AO57" s="193" t="str">
        <f t="shared" si="24"/>
        <v>SW</v>
      </c>
      <c r="AP57" s="194" t="s">
        <v>105</v>
      </c>
      <c r="AQ57" s="194" t="str">
        <f t="shared" si="32"/>
        <v>EURAB6R15Y=</v>
      </c>
      <c r="AR57" s="112" t="str">
        <f t="shared" si="27"/>
        <v>EURAB6R15Y=#0007</v>
      </c>
      <c r="AS57" s="112" t="str">
        <f>IFERROR(_xll.RtGet("DTSIMI1",AQ57,$AC$3)/100,"")</f>
        <v/>
      </c>
      <c r="AT57" s="112" t="str">
        <f>IFERROR(_xll.RtGet("DTSIMI1",AQ57,$AD$3)/100,"")</f>
        <v/>
      </c>
      <c r="AU57" s="112" t="str">
        <f t="shared" si="3"/>
        <v/>
      </c>
      <c r="AV57" s="112">
        <f>_xll.qlSimpleQuoteSetValue(AR57,AS57,Trigger)</f>
        <v>0</v>
      </c>
      <c r="AW57" s="169"/>
    </row>
    <row r="58" spans="2:49" x14ac:dyDescent="0.2">
      <c r="B58" s="104" t="str">
        <f t="shared" si="25"/>
        <v/>
      </c>
      <c r="C58" s="193" t="s">
        <v>106</v>
      </c>
      <c r="D58" s="194" t="str">
        <f t="shared" si="20"/>
        <v>EUROISDDS16Y</v>
      </c>
      <c r="E58" s="194" t="str">
        <f>_xll.qlSimpleQuote(D58,,,,Trigger)</f>
        <v>EUROISDDS16Y#0007</v>
      </c>
      <c r="F58" s="112" t="str">
        <f>IFERROR(_xll.RtGet("DTSIMI1",D58,"ask")/100,"")</f>
        <v/>
      </c>
      <c r="G58" s="62">
        <f>_xll.qlSimpleQuoteSetValue(E58,F58,Trigger)</f>
        <v>0</v>
      </c>
      <c r="I58" s="193" t="str">
        <f t="shared" si="21"/>
        <v>SW</v>
      </c>
      <c r="J58" s="194" t="s">
        <v>106</v>
      </c>
      <c r="K58" s="194" t="str">
        <f t="shared" si="28"/>
        <v>EURYC1M_AB1E_16Y</v>
      </c>
      <c r="L58" s="112" t="str">
        <f>_xll.qlSimpleQuote(K58,,,,Trigger)</f>
        <v>EURYC1M_AB1E_16Y#0007</v>
      </c>
      <c r="M58" s="112" t="str">
        <f>IFERROR(_xll.RtGet("DTSIMI1",K58,"ASK")/100,"")</f>
        <v/>
      </c>
      <c r="N58" s="185">
        <f>_xll.qlSimpleQuoteSetValue(L58,M58,Trigger)</f>
        <v>0</v>
      </c>
      <c r="O58" s="93"/>
      <c r="P58" s="193" t="str">
        <f t="shared" si="26"/>
        <v>SW</v>
      </c>
      <c r="Q58" s="194" t="s">
        <v>106</v>
      </c>
      <c r="R58" s="194" t="str">
        <f t="shared" si="29"/>
        <v>EUR_CURVE_3M_16Y</v>
      </c>
      <c r="S58" s="112" t="str">
        <f>_xll.qlSimpleQuote(R58,,,,Trigger)</f>
        <v>EUR_CURVE_3M_16Y#0007</v>
      </c>
      <c r="T58" s="112" t="str">
        <f>IFERROR(_xll.RtGet("DTSIMI1",R58,$T$3)/100,"")</f>
        <v/>
      </c>
      <c r="U58" s="112" t="str">
        <f>IFERROR(_xll.RtGet("DTSIMI1",R58,$U$3)/100,"")</f>
        <v/>
      </c>
      <c r="V58" s="112" t="str">
        <f t="shared" si="1"/>
        <v/>
      </c>
      <c r="W58" s="185">
        <f>_xll.qlSimpleQuoteSetValue(S58,V58,Trigger)</f>
        <v>0</v>
      </c>
      <c r="X58" s="84"/>
      <c r="Y58" s="193" t="str">
        <f t="shared" si="22"/>
        <v>SW</v>
      </c>
      <c r="Z58" s="194" t="s">
        <v>106</v>
      </c>
      <c r="AA58" s="194" t="str">
        <f t="shared" si="30"/>
        <v>EURAB6R16Y=</v>
      </c>
      <c r="AB58" s="112" t="str">
        <f>_xll.qlSimpleQuote(AA58,,,,Trigger)</f>
        <v>EURAB6R16Y=#0007</v>
      </c>
      <c r="AC58" s="112" t="str">
        <f>IFERROR(_xll.RtGet("DTSIMI1",AA58,$AC$3)/100,"")</f>
        <v/>
      </c>
      <c r="AD58" s="112" t="str">
        <f>IFERROR(_xll.RtGet("DTSIMI1",AA58,$AD$3)/100,"")</f>
        <v/>
      </c>
      <c r="AE58" s="112" t="str">
        <f t="shared" si="2"/>
        <v/>
      </c>
      <c r="AF58" s="112">
        <f>_xll.qlSimpleQuoteSetValue(AB58,AC58,Trigger)</f>
        <v>0</v>
      </c>
      <c r="AG58" s="93"/>
      <c r="AH58" s="193" t="str">
        <f t="shared" si="23"/>
        <v>SW</v>
      </c>
      <c r="AI58" s="194" t="s">
        <v>106</v>
      </c>
      <c r="AJ58" s="194" t="str">
        <f t="shared" si="31"/>
        <v>EUR_CURVE_12M_16Y</v>
      </c>
      <c r="AK58" s="112" t="str">
        <f>_xll.qlSimpleQuote(AJ58,,,,Trigger)</f>
        <v>EUR_CURVE_12M_16Y#0007</v>
      </c>
      <c r="AL58" s="112" t="str">
        <f>IFERROR(_xll.RtGet("DTSIMI1",AJ58,"ASK")/100,"")</f>
        <v/>
      </c>
      <c r="AM58" s="185">
        <f>_xll.qlSimpleQuoteSetValue(AK58,AL58,Trigger)</f>
        <v>0</v>
      </c>
      <c r="AO58" s="193" t="str">
        <f t="shared" si="24"/>
        <v>SW</v>
      </c>
      <c r="AP58" s="194" t="s">
        <v>106</v>
      </c>
      <c r="AQ58" s="194" t="str">
        <f t="shared" si="32"/>
        <v>EURAB6R16Y=</v>
      </c>
      <c r="AR58" s="112" t="str">
        <f t="shared" si="27"/>
        <v>EURAB6R16Y=#0007</v>
      </c>
      <c r="AS58" s="112" t="str">
        <f>IFERROR(_xll.RtGet("DTSIMI1",AQ58,$AC$3)/100,"")</f>
        <v/>
      </c>
      <c r="AT58" s="112" t="str">
        <f>IFERROR(_xll.RtGet("DTSIMI1",AQ58,$AD$3)/100,"")</f>
        <v/>
      </c>
      <c r="AU58" s="112" t="str">
        <f t="shared" si="3"/>
        <v/>
      </c>
      <c r="AV58" s="112">
        <f>_xll.qlSimpleQuoteSetValue(AR58,AS58,Trigger)</f>
        <v>0</v>
      </c>
      <c r="AW58" s="169"/>
    </row>
    <row r="59" spans="2:49" x14ac:dyDescent="0.2">
      <c r="B59" s="104" t="str">
        <f t="shared" si="25"/>
        <v/>
      </c>
      <c r="C59" s="193" t="s">
        <v>107</v>
      </c>
      <c r="D59" s="194" t="str">
        <f t="shared" si="20"/>
        <v>EUROISDDS17Y</v>
      </c>
      <c r="E59" s="194" t="str">
        <f>_xll.qlSimpleQuote(D59,,,,Trigger)</f>
        <v>EUROISDDS17Y#0007</v>
      </c>
      <c r="F59" s="112" t="str">
        <f>IFERROR(_xll.RtGet("DTSIMI1",D59,"ask")/100,"")</f>
        <v/>
      </c>
      <c r="G59" s="62">
        <f>_xll.qlSimpleQuoteSetValue(E59,F59,Trigger)</f>
        <v>0</v>
      </c>
      <c r="I59" s="193" t="str">
        <f t="shared" si="21"/>
        <v>SW</v>
      </c>
      <c r="J59" s="194" t="s">
        <v>107</v>
      </c>
      <c r="K59" s="194" t="str">
        <f t="shared" si="28"/>
        <v>EURYC1M_AB1E_17Y</v>
      </c>
      <c r="L59" s="112" t="str">
        <f>_xll.qlSimpleQuote(K59,,,,Trigger)</f>
        <v>EURYC1M_AB1E_17Y#0007</v>
      </c>
      <c r="M59" s="112" t="str">
        <f>IFERROR(_xll.RtGet("DTSIMI1",K59,"ASK")/100,"")</f>
        <v/>
      </c>
      <c r="N59" s="185">
        <f>_xll.qlSimpleQuoteSetValue(L59,M59,Trigger)</f>
        <v>0</v>
      </c>
      <c r="O59" s="93"/>
      <c r="P59" s="193" t="str">
        <f t="shared" si="26"/>
        <v>SW</v>
      </c>
      <c r="Q59" s="194" t="s">
        <v>107</v>
      </c>
      <c r="R59" s="194" t="str">
        <f t="shared" si="29"/>
        <v>EUR_CURVE_3M_17Y</v>
      </c>
      <c r="S59" s="112" t="str">
        <f>_xll.qlSimpleQuote(R59,,,,Trigger)</f>
        <v>EUR_CURVE_3M_17Y#0007</v>
      </c>
      <c r="T59" s="112" t="str">
        <f>IFERROR(_xll.RtGet("DTSIMI1",R59,$T$3)/100,"")</f>
        <v/>
      </c>
      <c r="U59" s="112" t="str">
        <f>IFERROR(_xll.RtGet("DTSIMI1",R59,$U$3)/100,"")</f>
        <v/>
      </c>
      <c r="V59" s="112" t="str">
        <f t="shared" si="1"/>
        <v/>
      </c>
      <c r="W59" s="185">
        <f>_xll.qlSimpleQuoteSetValue(S59,V59,Trigger)</f>
        <v>0</v>
      </c>
      <c r="X59" s="84"/>
      <c r="Y59" s="193" t="str">
        <f t="shared" si="22"/>
        <v>SW</v>
      </c>
      <c r="Z59" s="194" t="s">
        <v>107</v>
      </c>
      <c r="AA59" s="194" t="str">
        <f t="shared" si="30"/>
        <v>EURAB6R17Y=</v>
      </c>
      <c r="AB59" s="112" t="str">
        <f>_xll.qlSimpleQuote(AA59,,,,Trigger)</f>
        <v>EURAB6R17Y=#0007</v>
      </c>
      <c r="AC59" s="112" t="str">
        <f>IFERROR(_xll.RtGet("DTSIMI1",AA59,$AC$3)/100,"")</f>
        <v/>
      </c>
      <c r="AD59" s="112" t="str">
        <f>IFERROR(_xll.RtGet("DTSIMI1",AA59,$AD$3)/100,"")</f>
        <v/>
      </c>
      <c r="AE59" s="112" t="str">
        <f t="shared" si="2"/>
        <v/>
      </c>
      <c r="AF59" s="112">
        <f>_xll.qlSimpleQuoteSetValue(AB59,AC59,Trigger)</f>
        <v>0</v>
      </c>
      <c r="AG59" s="93"/>
      <c r="AH59" s="193" t="str">
        <f t="shared" si="23"/>
        <v>SW</v>
      </c>
      <c r="AI59" s="194" t="s">
        <v>107</v>
      </c>
      <c r="AJ59" s="194" t="str">
        <f t="shared" si="31"/>
        <v>EUR_CURVE_12M_17Y</v>
      </c>
      <c r="AK59" s="112" t="str">
        <f>_xll.qlSimpleQuote(AJ59,,,,Trigger)</f>
        <v>EUR_CURVE_12M_17Y#0007</v>
      </c>
      <c r="AL59" s="112" t="str">
        <f>IFERROR(_xll.RtGet("DTSIMI1",AJ59,"ASK")/100,"")</f>
        <v/>
      </c>
      <c r="AM59" s="185">
        <f>_xll.qlSimpleQuoteSetValue(AK59,AL59,Trigger)</f>
        <v>0</v>
      </c>
      <c r="AO59" s="193" t="str">
        <f t="shared" si="24"/>
        <v>SW</v>
      </c>
      <c r="AP59" s="194" t="s">
        <v>107</v>
      </c>
      <c r="AQ59" s="194" t="str">
        <f t="shared" si="32"/>
        <v>EURAB6R17Y=</v>
      </c>
      <c r="AR59" s="112" t="str">
        <f t="shared" si="27"/>
        <v>EURAB6R17Y=#0007</v>
      </c>
      <c r="AS59" s="112" t="str">
        <f>IFERROR(_xll.RtGet("DTSIMI1",AQ59,$AC$3)/100,"")</f>
        <v/>
      </c>
      <c r="AT59" s="112" t="str">
        <f>IFERROR(_xll.RtGet("DTSIMI1",AQ59,$AD$3)/100,"")</f>
        <v/>
      </c>
      <c r="AU59" s="112" t="str">
        <f t="shared" si="3"/>
        <v/>
      </c>
      <c r="AV59" s="112">
        <f>_xll.qlSimpleQuoteSetValue(AR59,AS59,Trigger)</f>
        <v>0</v>
      </c>
      <c r="AW59" s="169"/>
    </row>
    <row r="60" spans="2:49" x14ac:dyDescent="0.2">
      <c r="B60" s="104" t="str">
        <f t="shared" si="25"/>
        <v/>
      </c>
      <c r="C60" s="193" t="s">
        <v>108</v>
      </c>
      <c r="D60" s="194" t="str">
        <f t="shared" si="20"/>
        <v>EUROISDDS18Y</v>
      </c>
      <c r="E60" s="194" t="str">
        <f>_xll.qlSimpleQuote(D60,,,,Trigger)</f>
        <v>EUROISDDS18Y#0007</v>
      </c>
      <c r="F60" s="112" t="str">
        <f>IFERROR(_xll.RtGet("DTSIMI1",D60,"ask")/100,"")</f>
        <v/>
      </c>
      <c r="G60" s="62">
        <f>_xll.qlSimpleQuoteSetValue(E60,F60,Trigger)</f>
        <v>0</v>
      </c>
      <c r="I60" s="193" t="str">
        <f t="shared" si="21"/>
        <v>SW</v>
      </c>
      <c r="J60" s="194" t="s">
        <v>108</v>
      </c>
      <c r="K60" s="194" t="str">
        <f t="shared" si="28"/>
        <v>EURYC1M_AB1E_18Y</v>
      </c>
      <c r="L60" s="112" t="str">
        <f>_xll.qlSimpleQuote(K60,,,,Trigger)</f>
        <v>EURYC1M_AB1E_18Y#0007</v>
      </c>
      <c r="M60" s="112" t="str">
        <f>IFERROR(_xll.RtGet("DTSIMI1",K60,"ASK")/100,"")</f>
        <v/>
      </c>
      <c r="N60" s="185">
        <f>_xll.qlSimpleQuoteSetValue(L60,M60,Trigger)</f>
        <v>0</v>
      </c>
      <c r="O60" s="93"/>
      <c r="P60" s="193" t="str">
        <f t="shared" si="26"/>
        <v>SW</v>
      </c>
      <c r="Q60" s="194" t="s">
        <v>108</v>
      </c>
      <c r="R60" s="194" t="str">
        <f t="shared" si="29"/>
        <v>EUR_CURVE_3M_18Y</v>
      </c>
      <c r="S60" s="112" t="str">
        <f>_xll.qlSimpleQuote(R60,,,,Trigger)</f>
        <v>EUR_CURVE_3M_18Y#0007</v>
      </c>
      <c r="T60" s="112" t="str">
        <f>IFERROR(_xll.RtGet("DTSIMI1",R60,$T$3)/100,"")</f>
        <v/>
      </c>
      <c r="U60" s="112" t="str">
        <f>IFERROR(_xll.RtGet("DTSIMI1",R60,$U$3)/100,"")</f>
        <v/>
      </c>
      <c r="V60" s="112" t="str">
        <f t="shared" si="1"/>
        <v/>
      </c>
      <c r="W60" s="185">
        <f>_xll.qlSimpleQuoteSetValue(S60,V60,Trigger)</f>
        <v>0</v>
      </c>
      <c r="X60" s="84"/>
      <c r="Y60" s="193" t="str">
        <f t="shared" si="22"/>
        <v>SW</v>
      </c>
      <c r="Z60" s="194" t="s">
        <v>108</v>
      </c>
      <c r="AA60" s="194" t="str">
        <f t="shared" si="30"/>
        <v>EURAB6R18Y=</v>
      </c>
      <c r="AB60" s="112" t="str">
        <f>_xll.qlSimpleQuote(AA60,,,,Trigger)</f>
        <v>EURAB6R18Y=#0007</v>
      </c>
      <c r="AC60" s="112" t="str">
        <f>IFERROR(_xll.RtGet("DTSIMI1",AA60,$AC$3)/100,"")</f>
        <v/>
      </c>
      <c r="AD60" s="112" t="str">
        <f>IFERROR(_xll.RtGet("DTSIMI1",AA60,$AD$3)/100,"")</f>
        <v/>
      </c>
      <c r="AE60" s="112" t="str">
        <f t="shared" si="2"/>
        <v/>
      </c>
      <c r="AF60" s="112">
        <f>_xll.qlSimpleQuoteSetValue(AB60,AC60,Trigger)</f>
        <v>0</v>
      </c>
      <c r="AG60" s="93"/>
      <c r="AH60" s="193" t="str">
        <f t="shared" si="23"/>
        <v>SW</v>
      </c>
      <c r="AI60" s="194" t="s">
        <v>108</v>
      </c>
      <c r="AJ60" s="194" t="str">
        <f t="shared" si="31"/>
        <v>EUR_CURVE_12M_18Y</v>
      </c>
      <c r="AK60" s="112" t="str">
        <f>_xll.qlSimpleQuote(AJ60,,,,Trigger)</f>
        <v>EUR_CURVE_12M_18Y#0007</v>
      </c>
      <c r="AL60" s="112" t="str">
        <f>IFERROR(_xll.RtGet("DTSIMI1",AJ60,"ASK")/100,"")</f>
        <v/>
      </c>
      <c r="AM60" s="185">
        <f>_xll.qlSimpleQuoteSetValue(AK60,AL60,Trigger)</f>
        <v>0</v>
      </c>
      <c r="AO60" s="193" t="str">
        <f t="shared" si="24"/>
        <v>SW</v>
      </c>
      <c r="AP60" s="194" t="s">
        <v>108</v>
      </c>
      <c r="AQ60" s="194" t="str">
        <f t="shared" si="32"/>
        <v>EURAB6R18Y=</v>
      </c>
      <c r="AR60" s="112" t="str">
        <f t="shared" si="27"/>
        <v>EURAB6R18Y=#0007</v>
      </c>
      <c r="AS60" s="112" t="str">
        <f>IFERROR(_xll.RtGet("DTSIMI1",AQ60,$AC$3)/100,"")</f>
        <v/>
      </c>
      <c r="AT60" s="112" t="str">
        <f>IFERROR(_xll.RtGet("DTSIMI1",AQ60,$AD$3)/100,"")</f>
        <v/>
      </c>
      <c r="AU60" s="112" t="str">
        <f t="shared" si="3"/>
        <v/>
      </c>
      <c r="AV60" s="112">
        <f>_xll.qlSimpleQuoteSetValue(AR60,AS60,Trigger)</f>
        <v>0</v>
      </c>
      <c r="AW60" s="169"/>
    </row>
    <row r="61" spans="2:49" x14ac:dyDescent="0.2">
      <c r="B61" s="104" t="str">
        <f t="shared" si="25"/>
        <v/>
      </c>
      <c r="C61" s="193" t="s">
        <v>109</v>
      </c>
      <c r="D61" s="194" t="str">
        <f t="shared" ref="D61:D92" si="33">Currency&amp;"OISDDS"&amp;C61</f>
        <v>EUROISDDS19Y</v>
      </c>
      <c r="E61" s="194" t="str">
        <f>_xll.qlSimpleQuote(D61,,,,Trigger)</f>
        <v>EUROISDDS19Y#0007</v>
      </c>
      <c r="F61" s="112" t="str">
        <f>IFERROR(_xll.RtGet("DTSIMI1",D61,"ask")/100,"")</f>
        <v/>
      </c>
      <c r="G61" s="62">
        <f>_xll.qlSimpleQuoteSetValue(E61,F61,Trigger)</f>
        <v>0</v>
      </c>
      <c r="I61" s="193" t="str">
        <f t="shared" si="21"/>
        <v>SW</v>
      </c>
      <c r="J61" s="194" t="s">
        <v>109</v>
      </c>
      <c r="K61" s="194" t="str">
        <f t="shared" si="28"/>
        <v>EURYC1M_AB1E_19Y</v>
      </c>
      <c r="L61" s="112" t="str">
        <f>_xll.qlSimpleQuote(K61,,,,Trigger)</f>
        <v>EURYC1M_AB1E_19Y#0007</v>
      </c>
      <c r="M61" s="112" t="str">
        <f>IFERROR(_xll.RtGet("DTSIMI1",K61,"ASK")/100,"")</f>
        <v/>
      </c>
      <c r="N61" s="185">
        <f>_xll.qlSimpleQuoteSetValue(L61,M61,Trigger)</f>
        <v>0</v>
      </c>
      <c r="O61" s="93"/>
      <c r="P61" s="193" t="str">
        <f t="shared" si="26"/>
        <v>SW</v>
      </c>
      <c r="Q61" s="194" t="s">
        <v>109</v>
      </c>
      <c r="R61" s="194" t="str">
        <f t="shared" si="29"/>
        <v>EUR_CURVE_3M_19Y</v>
      </c>
      <c r="S61" s="112" t="str">
        <f>_xll.qlSimpleQuote(R61,,,,Trigger)</f>
        <v>EUR_CURVE_3M_19Y#0007</v>
      </c>
      <c r="T61" s="112" t="str">
        <f>IFERROR(_xll.RtGet("DTSIMI1",R61,$T$3)/100,"")</f>
        <v/>
      </c>
      <c r="U61" s="112" t="str">
        <f>IFERROR(_xll.RtGet("DTSIMI1",R61,$U$3)/100,"")</f>
        <v/>
      </c>
      <c r="V61" s="112" t="str">
        <f t="shared" si="1"/>
        <v/>
      </c>
      <c r="W61" s="185">
        <f>_xll.qlSimpleQuoteSetValue(S61,V61,Trigger)</f>
        <v>0</v>
      </c>
      <c r="X61" s="84"/>
      <c r="Y61" s="193" t="str">
        <f t="shared" si="22"/>
        <v>SW</v>
      </c>
      <c r="Z61" s="194" t="s">
        <v>109</v>
      </c>
      <c r="AA61" s="194" t="str">
        <f t="shared" si="30"/>
        <v>EURAB6R19Y=</v>
      </c>
      <c r="AB61" s="112" t="str">
        <f>_xll.qlSimpleQuote(AA61,,,,Trigger)</f>
        <v>EURAB6R19Y=#0007</v>
      </c>
      <c r="AC61" s="112" t="str">
        <f>IFERROR(_xll.RtGet("DTSIMI1",AA61,$AC$3)/100,"")</f>
        <v/>
      </c>
      <c r="AD61" s="112" t="str">
        <f>IFERROR(_xll.RtGet("DTSIMI1",AA61,$AD$3)/100,"")</f>
        <v/>
      </c>
      <c r="AE61" s="112" t="str">
        <f t="shared" si="2"/>
        <v/>
      </c>
      <c r="AF61" s="112">
        <f>_xll.qlSimpleQuoteSetValue(AB61,AC61,Trigger)</f>
        <v>0</v>
      </c>
      <c r="AG61" s="93"/>
      <c r="AH61" s="193" t="str">
        <f t="shared" si="23"/>
        <v>SW</v>
      </c>
      <c r="AI61" s="194" t="s">
        <v>109</v>
      </c>
      <c r="AJ61" s="194" t="str">
        <f t="shared" si="31"/>
        <v>EUR_CURVE_12M_19Y</v>
      </c>
      <c r="AK61" s="112" t="str">
        <f>_xll.qlSimpleQuote(AJ61,,,,Trigger)</f>
        <v>EUR_CURVE_12M_19Y#0007</v>
      </c>
      <c r="AL61" s="112" t="str">
        <f>IFERROR(_xll.RtGet("DTSIMI1",AJ61,"ASK")/100,"")</f>
        <v/>
      </c>
      <c r="AM61" s="185">
        <f>_xll.qlSimpleQuoteSetValue(AK61,AL61,Trigger)</f>
        <v>0</v>
      </c>
      <c r="AO61" s="193" t="str">
        <f t="shared" si="24"/>
        <v>SW</v>
      </c>
      <c r="AP61" s="194" t="s">
        <v>109</v>
      </c>
      <c r="AQ61" s="194" t="str">
        <f t="shared" si="32"/>
        <v>EURAB6R19Y=</v>
      </c>
      <c r="AR61" s="112" t="str">
        <f t="shared" si="27"/>
        <v>EURAB6R19Y=#0007</v>
      </c>
      <c r="AS61" s="112" t="str">
        <f>IFERROR(_xll.RtGet("DTSIMI1",AQ61,$AC$3)/100,"")</f>
        <v/>
      </c>
      <c r="AT61" s="112" t="str">
        <f>IFERROR(_xll.RtGet("DTSIMI1",AQ61,$AD$3)/100,"")</f>
        <v/>
      </c>
      <c r="AU61" s="112" t="str">
        <f t="shared" si="3"/>
        <v/>
      </c>
      <c r="AV61" s="112">
        <f>_xll.qlSimpleQuoteSetValue(AR61,AS61,Trigger)</f>
        <v>0</v>
      </c>
      <c r="AW61" s="169"/>
    </row>
    <row r="62" spans="2:49" x14ac:dyDescent="0.2">
      <c r="B62" s="104" t="str">
        <f t="shared" si="25"/>
        <v/>
      </c>
      <c r="C62" s="193" t="s">
        <v>110</v>
      </c>
      <c r="D62" s="194" t="str">
        <f t="shared" si="33"/>
        <v>EUROISDDS20Y</v>
      </c>
      <c r="E62" s="194" t="str">
        <f>_xll.qlSimpleQuote(D62,,,,Trigger)</f>
        <v>EUROISDDS20Y#0007</v>
      </c>
      <c r="F62" s="112" t="str">
        <f>IFERROR(_xll.RtGet("DTSIMI1",D62,"ask")/100,"")</f>
        <v/>
      </c>
      <c r="G62" s="62">
        <f>_xll.qlSimpleQuoteSetValue(E62,F62,Trigger)</f>
        <v>0</v>
      </c>
      <c r="I62" s="193" t="str">
        <f t="shared" si="21"/>
        <v>SW</v>
      </c>
      <c r="J62" s="194" t="s">
        <v>110</v>
      </c>
      <c r="K62" s="194" t="str">
        <f t="shared" si="28"/>
        <v>EURYC1M_AB1E_20Y</v>
      </c>
      <c r="L62" s="112" t="str">
        <f>_xll.qlSimpleQuote(K62,,,,Trigger)</f>
        <v>EURYC1M_AB1E_20Y#0007</v>
      </c>
      <c r="M62" s="112" t="str">
        <f>IFERROR(_xll.RtGet("DTSIMI1",K62,"ASK")/100,"")</f>
        <v/>
      </c>
      <c r="N62" s="185">
        <f>_xll.qlSimpleQuoteSetValue(L62,M62,Trigger)</f>
        <v>0</v>
      </c>
      <c r="O62" s="93"/>
      <c r="P62" s="193" t="str">
        <f t="shared" si="26"/>
        <v>SW</v>
      </c>
      <c r="Q62" s="194" t="s">
        <v>110</v>
      </c>
      <c r="R62" s="194" t="str">
        <f t="shared" si="29"/>
        <v>EUR_CURVE_3M_20Y</v>
      </c>
      <c r="S62" s="112" t="str">
        <f>_xll.qlSimpleQuote(R62,,,,Trigger)</f>
        <v>EUR_CURVE_3M_20Y#0007</v>
      </c>
      <c r="T62" s="112" t="str">
        <f>IFERROR(_xll.RtGet("DTSIMI1",R62,$T$3)/100,"")</f>
        <v/>
      </c>
      <c r="U62" s="112" t="str">
        <f>IFERROR(_xll.RtGet("DTSIMI1",R62,$U$3)/100,"")</f>
        <v/>
      </c>
      <c r="V62" s="112" t="str">
        <f t="shared" si="1"/>
        <v/>
      </c>
      <c r="W62" s="185">
        <f>_xll.qlSimpleQuoteSetValue(S62,V62,Trigger)</f>
        <v>0</v>
      </c>
      <c r="X62" s="84"/>
      <c r="Y62" s="193" t="str">
        <f t="shared" si="22"/>
        <v>SW</v>
      </c>
      <c r="Z62" s="194" t="s">
        <v>110</v>
      </c>
      <c r="AA62" s="194" t="str">
        <f t="shared" si="30"/>
        <v>EURAB6R20Y=</v>
      </c>
      <c r="AB62" s="112" t="str">
        <f>_xll.qlSimpleQuote(AA62,,,,Trigger)</f>
        <v>EURAB6R20Y=#0007</v>
      </c>
      <c r="AC62" s="112" t="str">
        <f>IFERROR(_xll.RtGet("DTSIMI1",AA62,$AC$3)/100,"")</f>
        <v/>
      </c>
      <c r="AD62" s="112" t="str">
        <f>IFERROR(_xll.RtGet("DTSIMI1",AA62,$AD$3)/100,"")</f>
        <v/>
      </c>
      <c r="AE62" s="112" t="str">
        <f t="shared" si="2"/>
        <v/>
      </c>
      <c r="AF62" s="112">
        <f>_xll.qlSimpleQuoteSetValue(AB62,AC62,Trigger)</f>
        <v>0</v>
      </c>
      <c r="AG62" s="93"/>
      <c r="AH62" s="193" t="str">
        <f t="shared" si="23"/>
        <v>SW</v>
      </c>
      <c r="AI62" s="194" t="s">
        <v>110</v>
      </c>
      <c r="AJ62" s="194" t="str">
        <f t="shared" si="31"/>
        <v>EUR_CURVE_12M_20Y</v>
      </c>
      <c r="AK62" s="112" t="str">
        <f>_xll.qlSimpleQuote(AJ62,,,,Trigger)</f>
        <v>EUR_CURVE_12M_20Y#0007</v>
      </c>
      <c r="AL62" s="112" t="str">
        <f>IFERROR(_xll.RtGet("DTSIMI1",AJ62,"ASK")/100,"")</f>
        <v/>
      </c>
      <c r="AM62" s="185">
        <f>_xll.qlSimpleQuoteSetValue(AK62,AL62,Trigger)</f>
        <v>0</v>
      </c>
      <c r="AO62" s="193" t="str">
        <f t="shared" si="24"/>
        <v>SW</v>
      </c>
      <c r="AP62" s="194" t="s">
        <v>110</v>
      </c>
      <c r="AQ62" s="194" t="str">
        <f t="shared" si="32"/>
        <v>EURAB6R20Y=</v>
      </c>
      <c r="AR62" s="112" t="str">
        <f t="shared" si="27"/>
        <v>EURAB6R20Y=#0007</v>
      </c>
      <c r="AS62" s="112" t="str">
        <f>IFERROR(_xll.RtGet("DTSIMI1",AQ62,$AC$3)/100,"")</f>
        <v/>
      </c>
      <c r="AT62" s="112" t="str">
        <f>IFERROR(_xll.RtGet("DTSIMI1",AQ62,$AD$3)/100,"")</f>
        <v/>
      </c>
      <c r="AU62" s="112" t="str">
        <f t="shared" si="3"/>
        <v/>
      </c>
      <c r="AV62" s="112">
        <f>_xll.qlSimpleQuoteSetValue(AR62,AS62,Trigger)</f>
        <v>0</v>
      </c>
      <c r="AW62" s="169"/>
    </row>
    <row r="63" spans="2:49" x14ac:dyDescent="0.2">
      <c r="B63" s="104" t="str">
        <f t="shared" si="25"/>
        <v/>
      </c>
      <c r="C63" s="193" t="s">
        <v>111</v>
      </c>
      <c r="D63" s="194" t="str">
        <f t="shared" si="33"/>
        <v>EUROISDDS21Y</v>
      </c>
      <c r="E63" s="194" t="str">
        <f>_xll.qlSimpleQuote(D63,,,,Trigger)</f>
        <v>EUROISDDS21Y#0007</v>
      </c>
      <c r="F63" s="112" t="str">
        <f>IFERROR(_xll.RtGet("DTSIMI1",D63,"ask")/100,"")</f>
        <v/>
      </c>
      <c r="G63" s="62">
        <f>_xll.qlSimpleQuoteSetValue(E63,F63,Trigger)</f>
        <v>0</v>
      </c>
      <c r="I63" s="193" t="str">
        <f t="shared" si="21"/>
        <v>SW</v>
      </c>
      <c r="J63" s="194" t="s">
        <v>111</v>
      </c>
      <c r="K63" s="194" t="str">
        <f t="shared" si="28"/>
        <v>EURYC1M_AB1E_21Y</v>
      </c>
      <c r="L63" s="112" t="str">
        <f>_xll.qlSimpleQuote(K63,,,,Trigger)</f>
        <v>EURYC1M_AB1E_21Y#0007</v>
      </c>
      <c r="M63" s="112" t="str">
        <f>IFERROR(_xll.RtGet("DTSIMI1",K63,"ASK")/100,"")</f>
        <v/>
      </c>
      <c r="N63" s="185">
        <f>_xll.qlSimpleQuoteSetValue(L63,M63,Trigger)</f>
        <v>0</v>
      </c>
      <c r="O63" s="93"/>
      <c r="P63" s="193" t="str">
        <f t="shared" si="26"/>
        <v>SW</v>
      </c>
      <c r="Q63" s="194" t="s">
        <v>111</v>
      </c>
      <c r="R63" s="194" t="str">
        <f t="shared" si="29"/>
        <v>EUR_CURVE_3M_21Y</v>
      </c>
      <c r="S63" s="112" t="str">
        <f>_xll.qlSimpleQuote(R63,,,,Trigger)</f>
        <v>EUR_CURVE_3M_21Y#0007</v>
      </c>
      <c r="T63" s="112" t="str">
        <f>IFERROR(_xll.RtGet("DTSIMI1",R63,$T$3)/100,"")</f>
        <v/>
      </c>
      <c r="U63" s="112" t="str">
        <f>IFERROR(_xll.RtGet("DTSIMI1",R63,$U$3)/100,"")</f>
        <v/>
      </c>
      <c r="V63" s="112" t="str">
        <f t="shared" si="1"/>
        <v/>
      </c>
      <c r="W63" s="185">
        <f>_xll.qlSimpleQuoteSetValue(S63,V63,Trigger)</f>
        <v>0</v>
      </c>
      <c r="X63" s="84"/>
      <c r="Y63" s="193" t="str">
        <f t="shared" si="22"/>
        <v>SW</v>
      </c>
      <c r="Z63" s="194" t="s">
        <v>111</v>
      </c>
      <c r="AA63" s="194" t="str">
        <f t="shared" si="30"/>
        <v>EURAB6R21Y=</v>
      </c>
      <c r="AB63" s="112" t="str">
        <f>_xll.qlSimpleQuote(AA63,,,,Trigger)</f>
        <v>EURAB6R21Y=#0007</v>
      </c>
      <c r="AC63" s="112" t="str">
        <f>IFERROR(_xll.RtGet("DTSIMI1",AA63,$AC$3)/100,"")</f>
        <v/>
      </c>
      <c r="AD63" s="112" t="str">
        <f>IFERROR(_xll.RtGet("DTSIMI1",AA63,$AD$3)/100,"")</f>
        <v/>
      </c>
      <c r="AE63" s="112" t="str">
        <f t="shared" si="2"/>
        <v/>
      </c>
      <c r="AF63" s="112">
        <f>_xll.qlSimpleQuoteSetValue(AB63,AC63,Trigger)</f>
        <v>0</v>
      </c>
      <c r="AG63" s="93"/>
      <c r="AH63" s="193" t="str">
        <f t="shared" si="23"/>
        <v>SW</v>
      </c>
      <c r="AI63" s="194" t="s">
        <v>111</v>
      </c>
      <c r="AJ63" s="194" t="str">
        <f t="shared" si="31"/>
        <v>EUR_CURVE_12M_21Y</v>
      </c>
      <c r="AK63" s="112" t="str">
        <f>_xll.qlSimpleQuote(AJ63,,,,Trigger)</f>
        <v>EUR_CURVE_12M_21Y#0007</v>
      </c>
      <c r="AL63" s="112" t="str">
        <f>IFERROR(_xll.RtGet("DTSIMI1",AJ63,"ASK")/100,"")</f>
        <v/>
      </c>
      <c r="AM63" s="185">
        <f>_xll.qlSimpleQuoteSetValue(AK63,AL63,Trigger)</f>
        <v>0</v>
      </c>
      <c r="AO63" s="193" t="str">
        <f t="shared" si="24"/>
        <v>SW</v>
      </c>
      <c r="AP63" s="194" t="s">
        <v>111</v>
      </c>
      <c r="AQ63" s="194" t="str">
        <f t="shared" si="32"/>
        <v>EURAB6R21Y=</v>
      </c>
      <c r="AR63" s="112" t="str">
        <f t="shared" si="27"/>
        <v>EURAB6R21Y=#0007</v>
      </c>
      <c r="AS63" s="112" t="str">
        <f>IFERROR(_xll.RtGet("DTSIMI1",AQ63,$AC$3)/100,"")</f>
        <v/>
      </c>
      <c r="AT63" s="112" t="str">
        <f>IFERROR(_xll.RtGet("DTSIMI1",AQ63,$AD$3)/100,"")</f>
        <v/>
      </c>
      <c r="AU63" s="112" t="str">
        <f t="shared" si="3"/>
        <v/>
      </c>
      <c r="AV63" s="112">
        <f>_xll.qlSimpleQuoteSetValue(AR63,AS63,Trigger)</f>
        <v>0</v>
      </c>
      <c r="AW63" s="169"/>
    </row>
    <row r="64" spans="2:49" x14ac:dyDescent="0.2">
      <c r="B64" s="104" t="str">
        <f t="shared" si="25"/>
        <v/>
      </c>
      <c r="C64" s="193" t="s">
        <v>112</v>
      </c>
      <c r="D64" s="194" t="str">
        <f t="shared" si="33"/>
        <v>EUROISDDS22Y</v>
      </c>
      <c r="E64" s="194" t="str">
        <f>_xll.qlSimpleQuote(D64,,,,Trigger)</f>
        <v>EUROISDDS22Y#0007</v>
      </c>
      <c r="F64" s="112" t="str">
        <f>IFERROR(_xll.RtGet("DTSIMI1",D64,"ask")/100,"")</f>
        <v/>
      </c>
      <c r="G64" s="62">
        <f>_xll.qlSimpleQuoteSetValue(E64,F64,Trigger)</f>
        <v>0</v>
      </c>
      <c r="I64" s="193" t="str">
        <f t="shared" si="21"/>
        <v>SW</v>
      </c>
      <c r="J64" s="194" t="s">
        <v>112</v>
      </c>
      <c r="K64" s="194" t="str">
        <f t="shared" si="28"/>
        <v>EURYC1M_AB1E_22Y</v>
      </c>
      <c r="L64" s="112" t="str">
        <f>_xll.qlSimpleQuote(K64,,,,Trigger)</f>
        <v>EURYC1M_AB1E_22Y#0007</v>
      </c>
      <c r="M64" s="112" t="str">
        <f>IFERROR(_xll.RtGet("DTSIMI1",K64,"ASK")/100,"")</f>
        <v/>
      </c>
      <c r="N64" s="185">
        <f>_xll.qlSimpleQuoteSetValue(L64,M64,Trigger)</f>
        <v>0</v>
      </c>
      <c r="O64" s="93"/>
      <c r="P64" s="193" t="str">
        <f t="shared" si="26"/>
        <v>SW</v>
      </c>
      <c r="Q64" s="194" t="s">
        <v>112</v>
      </c>
      <c r="R64" s="194" t="str">
        <f t="shared" si="29"/>
        <v>EUR_CURVE_3M_22Y</v>
      </c>
      <c r="S64" s="112" t="str">
        <f>_xll.qlSimpleQuote(R64,,,,Trigger)</f>
        <v>EUR_CURVE_3M_22Y#0007</v>
      </c>
      <c r="T64" s="112" t="str">
        <f>IFERROR(_xll.RtGet("DTSIMI1",R64,$T$3)/100,"")</f>
        <v/>
      </c>
      <c r="U64" s="112" t="str">
        <f>IFERROR(_xll.RtGet("DTSIMI1",R64,$U$3)/100,"")</f>
        <v/>
      </c>
      <c r="V64" s="112" t="str">
        <f t="shared" si="1"/>
        <v/>
      </c>
      <c r="W64" s="185">
        <f>_xll.qlSimpleQuoteSetValue(S64,V64,Trigger)</f>
        <v>0</v>
      </c>
      <c r="X64" s="84"/>
      <c r="Y64" s="193" t="str">
        <f t="shared" si="22"/>
        <v>SW</v>
      </c>
      <c r="Z64" s="194" t="s">
        <v>112</v>
      </c>
      <c r="AA64" s="194" t="str">
        <f t="shared" si="30"/>
        <v>EURAB6R22Y=</v>
      </c>
      <c r="AB64" s="112" t="str">
        <f>_xll.qlSimpleQuote(AA64,,,,Trigger)</f>
        <v>EURAB6R22Y=#0007</v>
      </c>
      <c r="AC64" s="112" t="str">
        <f>IFERROR(_xll.RtGet("DTSIMI1",AA64,$AC$3)/100,"")</f>
        <v/>
      </c>
      <c r="AD64" s="112" t="str">
        <f>IFERROR(_xll.RtGet("DTSIMI1",AA64,$AD$3)/100,"")</f>
        <v/>
      </c>
      <c r="AE64" s="112" t="str">
        <f t="shared" si="2"/>
        <v/>
      </c>
      <c r="AF64" s="112">
        <f>_xll.qlSimpleQuoteSetValue(AB64,AC64,Trigger)</f>
        <v>0</v>
      </c>
      <c r="AG64" s="93"/>
      <c r="AH64" s="193" t="str">
        <f t="shared" si="23"/>
        <v>SW</v>
      </c>
      <c r="AI64" s="194" t="s">
        <v>112</v>
      </c>
      <c r="AJ64" s="194" t="str">
        <f t="shared" si="31"/>
        <v>EUR_CURVE_12M_22Y</v>
      </c>
      <c r="AK64" s="112" t="str">
        <f>_xll.qlSimpleQuote(AJ64,,,,Trigger)</f>
        <v>EUR_CURVE_12M_22Y#0007</v>
      </c>
      <c r="AL64" s="112" t="str">
        <f>IFERROR(_xll.RtGet("DTSIMI1",AJ64,"ASK")/100,"")</f>
        <v/>
      </c>
      <c r="AM64" s="185">
        <f>_xll.qlSimpleQuoteSetValue(AK64,AL64,Trigger)</f>
        <v>0</v>
      </c>
      <c r="AO64" s="193" t="str">
        <f t="shared" si="24"/>
        <v>SW</v>
      </c>
      <c r="AP64" s="194" t="s">
        <v>112</v>
      </c>
      <c r="AQ64" s="194" t="str">
        <f t="shared" si="32"/>
        <v>EURAB6R22Y=</v>
      </c>
      <c r="AR64" s="112" t="str">
        <f t="shared" si="27"/>
        <v>EURAB6R22Y=#0007</v>
      </c>
      <c r="AS64" s="112" t="str">
        <f>IFERROR(_xll.RtGet("DTSIMI1",AQ64,$AC$3)/100,"")</f>
        <v/>
      </c>
      <c r="AT64" s="112" t="str">
        <f>IFERROR(_xll.RtGet("DTSIMI1",AQ64,$AD$3)/100,"")</f>
        <v/>
      </c>
      <c r="AU64" s="112" t="str">
        <f t="shared" si="3"/>
        <v/>
      </c>
      <c r="AV64" s="112">
        <f>_xll.qlSimpleQuoteSetValue(AR64,AS64,Trigger)</f>
        <v>0</v>
      </c>
      <c r="AW64" s="169"/>
    </row>
    <row r="65" spans="2:49" x14ac:dyDescent="0.2">
      <c r="B65" s="104" t="str">
        <f t="shared" si="25"/>
        <v/>
      </c>
      <c r="C65" s="193" t="s">
        <v>113</v>
      </c>
      <c r="D65" s="194" t="str">
        <f t="shared" si="33"/>
        <v>EUROISDDS23Y</v>
      </c>
      <c r="E65" s="194" t="str">
        <f>_xll.qlSimpleQuote(D65,,,,Trigger)</f>
        <v>EUROISDDS23Y#0007</v>
      </c>
      <c r="F65" s="112" t="str">
        <f>IFERROR(_xll.RtGet("DTSIMI1",D65,"ask")/100,"")</f>
        <v/>
      </c>
      <c r="G65" s="62">
        <f>_xll.qlSimpleQuoteSetValue(E65,F65,Trigger)</f>
        <v>0</v>
      </c>
      <c r="I65" s="193" t="str">
        <f t="shared" si="21"/>
        <v>SW</v>
      </c>
      <c r="J65" s="194" t="s">
        <v>113</v>
      </c>
      <c r="K65" s="194" t="str">
        <f t="shared" si="28"/>
        <v>EURYC1M_AB1E_23Y</v>
      </c>
      <c r="L65" s="112" t="str">
        <f>_xll.qlSimpleQuote(K65,,,,Trigger)</f>
        <v>EURYC1M_AB1E_23Y#0007</v>
      </c>
      <c r="M65" s="112" t="str">
        <f>IFERROR(_xll.RtGet("DTSIMI1",K65,"ASK")/100,"")</f>
        <v/>
      </c>
      <c r="N65" s="185">
        <f>_xll.qlSimpleQuoteSetValue(L65,M65,Trigger)</f>
        <v>0</v>
      </c>
      <c r="O65" s="93"/>
      <c r="P65" s="193" t="str">
        <f t="shared" si="26"/>
        <v>SW</v>
      </c>
      <c r="Q65" s="194" t="s">
        <v>113</v>
      </c>
      <c r="R65" s="194" t="str">
        <f t="shared" si="29"/>
        <v>EUR_CURVE_3M_23Y</v>
      </c>
      <c r="S65" s="112" t="str">
        <f>_xll.qlSimpleQuote(R65,,,,Trigger)</f>
        <v>EUR_CURVE_3M_23Y#0007</v>
      </c>
      <c r="T65" s="112" t="str">
        <f>IFERROR(_xll.RtGet("DTSIMI1",R65,$T$3)/100,"")</f>
        <v/>
      </c>
      <c r="U65" s="112" t="str">
        <f>IFERROR(_xll.RtGet("DTSIMI1",R65,$U$3)/100,"")</f>
        <v/>
      </c>
      <c r="V65" s="112" t="str">
        <f t="shared" si="1"/>
        <v/>
      </c>
      <c r="W65" s="185">
        <f>_xll.qlSimpleQuoteSetValue(S65,V65,Trigger)</f>
        <v>0</v>
      </c>
      <c r="X65" s="84"/>
      <c r="Y65" s="193" t="str">
        <f t="shared" si="22"/>
        <v>SW</v>
      </c>
      <c r="Z65" s="194" t="s">
        <v>113</v>
      </c>
      <c r="AA65" s="194" t="str">
        <f t="shared" si="30"/>
        <v>EURAB6R23Y=</v>
      </c>
      <c r="AB65" s="112" t="str">
        <f>_xll.qlSimpleQuote(AA65,,,,Trigger)</f>
        <v>EURAB6R23Y=#0007</v>
      </c>
      <c r="AC65" s="112" t="str">
        <f>IFERROR(_xll.RtGet("DTSIMI1",AA65,$AC$3)/100,"")</f>
        <v/>
      </c>
      <c r="AD65" s="112" t="str">
        <f>IFERROR(_xll.RtGet("DTSIMI1",AA65,$AD$3)/100,"")</f>
        <v/>
      </c>
      <c r="AE65" s="112" t="str">
        <f t="shared" si="2"/>
        <v/>
      </c>
      <c r="AF65" s="112">
        <f>_xll.qlSimpleQuoteSetValue(AB65,AC65,Trigger)</f>
        <v>0</v>
      </c>
      <c r="AG65" s="93"/>
      <c r="AH65" s="193" t="str">
        <f t="shared" si="23"/>
        <v>SW</v>
      </c>
      <c r="AI65" s="194" t="s">
        <v>113</v>
      </c>
      <c r="AJ65" s="194" t="str">
        <f t="shared" si="31"/>
        <v>EUR_CURVE_12M_23Y</v>
      </c>
      <c r="AK65" s="112" t="str">
        <f>_xll.qlSimpleQuote(AJ65,,,,Trigger)</f>
        <v>EUR_CURVE_12M_23Y#0007</v>
      </c>
      <c r="AL65" s="112" t="str">
        <f>IFERROR(_xll.RtGet("DTSIMI1",AJ65,"ASK")/100,"")</f>
        <v/>
      </c>
      <c r="AM65" s="185">
        <f>_xll.qlSimpleQuoteSetValue(AK65,AL65,Trigger)</f>
        <v>0</v>
      </c>
      <c r="AO65" s="193" t="str">
        <f t="shared" si="24"/>
        <v>SW</v>
      </c>
      <c r="AP65" s="194" t="s">
        <v>113</v>
      </c>
      <c r="AQ65" s="194" t="str">
        <f t="shared" si="32"/>
        <v>EURAB6R23Y=</v>
      </c>
      <c r="AR65" s="112" t="str">
        <f t="shared" si="27"/>
        <v>EURAB6R23Y=#0007</v>
      </c>
      <c r="AS65" s="112" t="str">
        <f>IFERROR(_xll.RtGet("DTSIMI1",AQ65,$AC$3)/100,"")</f>
        <v/>
      </c>
      <c r="AT65" s="112" t="str">
        <f>IFERROR(_xll.RtGet("DTSIMI1",AQ65,$AD$3)/100,"")</f>
        <v/>
      </c>
      <c r="AU65" s="112" t="str">
        <f t="shared" si="3"/>
        <v/>
      </c>
      <c r="AV65" s="112">
        <f>_xll.qlSimpleQuoteSetValue(AR65,AS65,Trigger)</f>
        <v>0</v>
      </c>
      <c r="AW65" s="169"/>
    </row>
    <row r="66" spans="2:49" x14ac:dyDescent="0.2">
      <c r="B66" s="104" t="str">
        <f t="shared" si="25"/>
        <v/>
      </c>
      <c r="C66" s="193" t="s">
        <v>114</v>
      </c>
      <c r="D66" s="194" t="str">
        <f t="shared" si="33"/>
        <v>EUROISDDS24Y</v>
      </c>
      <c r="E66" s="194" t="str">
        <f>_xll.qlSimpleQuote(D66,,,,Trigger)</f>
        <v>EUROISDDS24Y#0007</v>
      </c>
      <c r="F66" s="112" t="str">
        <f>IFERROR(_xll.RtGet("DTSIMI1",D66,"ask")/100,"")</f>
        <v/>
      </c>
      <c r="G66" s="62">
        <f>_xll.qlSimpleQuoteSetValue(E66,F66,Trigger)</f>
        <v>0</v>
      </c>
      <c r="I66" s="193" t="str">
        <f t="shared" si="21"/>
        <v>SW</v>
      </c>
      <c r="J66" s="194" t="s">
        <v>114</v>
      </c>
      <c r="K66" s="194" t="str">
        <f t="shared" si="28"/>
        <v>EURYC1M_AB1E_24Y</v>
      </c>
      <c r="L66" s="112" t="str">
        <f>_xll.qlSimpleQuote(K66,,,,Trigger)</f>
        <v>EURYC1M_AB1E_24Y#0007</v>
      </c>
      <c r="M66" s="112" t="str">
        <f>IFERROR(_xll.RtGet("DTSIMI1",K66,"ASK")/100,"")</f>
        <v/>
      </c>
      <c r="N66" s="185">
        <f>_xll.qlSimpleQuoteSetValue(L66,M66,Trigger)</f>
        <v>0</v>
      </c>
      <c r="O66" s="93"/>
      <c r="P66" s="193" t="str">
        <f t="shared" si="26"/>
        <v>SW</v>
      </c>
      <c r="Q66" s="194" t="s">
        <v>114</v>
      </c>
      <c r="R66" s="194" t="str">
        <f t="shared" si="29"/>
        <v>EUR_CURVE_3M_24Y</v>
      </c>
      <c r="S66" s="112" t="str">
        <f>_xll.qlSimpleQuote(R66,,,,Trigger)</f>
        <v>EUR_CURVE_3M_24Y#0007</v>
      </c>
      <c r="T66" s="112" t="str">
        <f>IFERROR(_xll.RtGet("DTSIMI1",R66,$T$3)/100,"")</f>
        <v/>
      </c>
      <c r="U66" s="112" t="str">
        <f>IFERROR(_xll.RtGet("DTSIMI1",R66,$U$3)/100,"")</f>
        <v/>
      </c>
      <c r="V66" s="112" t="str">
        <f t="shared" si="1"/>
        <v/>
      </c>
      <c r="W66" s="185">
        <f>_xll.qlSimpleQuoteSetValue(S66,V66,Trigger)</f>
        <v>0</v>
      </c>
      <c r="X66" s="84"/>
      <c r="Y66" s="193" t="str">
        <f t="shared" si="22"/>
        <v>SW</v>
      </c>
      <c r="Z66" s="194" t="s">
        <v>114</v>
      </c>
      <c r="AA66" s="194" t="str">
        <f t="shared" si="30"/>
        <v>EURAB6R24Y=</v>
      </c>
      <c r="AB66" s="112" t="str">
        <f>_xll.qlSimpleQuote(AA66,,,,Trigger)</f>
        <v>EURAB6R24Y=#0007</v>
      </c>
      <c r="AC66" s="112" t="str">
        <f>IFERROR(_xll.RtGet("DTSIMI1",AA66,$AC$3)/100,"")</f>
        <v/>
      </c>
      <c r="AD66" s="112" t="str">
        <f>IFERROR(_xll.RtGet("DTSIMI1",AA66,$AD$3)/100,"")</f>
        <v/>
      </c>
      <c r="AE66" s="112" t="str">
        <f t="shared" si="2"/>
        <v/>
      </c>
      <c r="AF66" s="112">
        <f>_xll.qlSimpleQuoteSetValue(AB66,AC66,Trigger)</f>
        <v>0</v>
      </c>
      <c r="AG66" s="93"/>
      <c r="AH66" s="193" t="str">
        <f t="shared" si="23"/>
        <v>SW</v>
      </c>
      <c r="AI66" s="194" t="s">
        <v>114</v>
      </c>
      <c r="AJ66" s="194" t="str">
        <f t="shared" si="31"/>
        <v>EUR_CURVE_12M_24Y</v>
      </c>
      <c r="AK66" s="112" t="str">
        <f>_xll.qlSimpleQuote(AJ66,,,,Trigger)</f>
        <v>EUR_CURVE_12M_24Y#0007</v>
      </c>
      <c r="AL66" s="112" t="str">
        <f>IFERROR(_xll.RtGet("DTSIMI1",AJ66,"ASK")/100,"")</f>
        <v/>
      </c>
      <c r="AM66" s="185">
        <f>_xll.qlSimpleQuoteSetValue(AK66,AL66,Trigger)</f>
        <v>0</v>
      </c>
      <c r="AO66" s="193" t="str">
        <f t="shared" si="24"/>
        <v>SW</v>
      </c>
      <c r="AP66" s="194" t="s">
        <v>114</v>
      </c>
      <c r="AQ66" s="194" t="str">
        <f t="shared" si="32"/>
        <v>EURAB6R24Y=</v>
      </c>
      <c r="AR66" s="112" t="str">
        <f t="shared" si="27"/>
        <v>EURAB6R24Y=#0007</v>
      </c>
      <c r="AS66" s="112" t="str">
        <f>IFERROR(_xll.RtGet("DTSIMI1",AQ66,$AC$3)/100,"")</f>
        <v/>
      </c>
      <c r="AT66" s="112" t="str">
        <f>IFERROR(_xll.RtGet("DTSIMI1",AQ66,$AD$3)/100,"")</f>
        <v/>
      </c>
      <c r="AU66" s="112" t="str">
        <f t="shared" si="3"/>
        <v/>
      </c>
      <c r="AV66" s="112">
        <f>_xll.qlSimpleQuoteSetValue(AR66,AS66,Trigger)</f>
        <v>0</v>
      </c>
      <c r="AW66" s="169"/>
    </row>
    <row r="67" spans="2:49" x14ac:dyDescent="0.2">
      <c r="B67" s="104" t="str">
        <f t="shared" si="25"/>
        <v/>
      </c>
      <c r="C67" s="193" t="s">
        <v>115</v>
      </c>
      <c r="D67" s="194" t="str">
        <f t="shared" si="33"/>
        <v>EUROISDDS25Y</v>
      </c>
      <c r="E67" s="194" t="str">
        <f>_xll.qlSimpleQuote(D67,,,,Trigger)</f>
        <v>EUROISDDS25Y#0007</v>
      </c>
      <c r="F67" s="112" t="str">
        <f>IFERROR(_xll.RtGet("DTSIMI1",D67,"ask")/100,"")</f>
        <v/>
      </c>
      <c r="G67" s="62">
        <f>_xll.qlSimpleQuoteSetValue(E67,F67,Trigger)</f>
        <v>0</v>
      </c>
      <c r="I67" s="193" t="str">
        <f t="shared" si="21"/>
        <v>SW</v>
      </c>
      <c r="J67" s="194" t="s">
        <v>115</v>
      </c>
      <c r="K67" s="194" t="str">
        <f t="shared" si="28"/>
        <v>EURYC1M_AB1E_25Y</v>
      </c>
      <c r="L67" s="112" t="str">
        <f>_xll.qlSimpleQuote(K67,,,,Trigger)</f>
        <v>EURYC1M_AB1E_25Y#0007</v>
      </c>
      <c r="M67" s="112" t="str">
        <f>IFERROR(_xll.RtGet("DTSIMI1",K67,"ASK")/100,"")</f>
        <v/>
      </c>
      <c r="N67" s="185">
        <f>_xll.qlSimpleQuoteSetValue(L67,M67,Trigger)</f>
        <v>0</v>
      </c>
      <c r="O67" s="93"/>
      <c r="P67" s="193" t="str">
        <f t="shared" si="26"/>
        <v>SW</v>
      </c>
      <c r="Q67" s="194" t="s">
        <v>115</v>
      </c>
      <c r="R67" s="194" t="str">
        <f t="shared" si="29"/>
        <v>EUR_CURVE_3M_25Y</v>
      </c>
      <c r="S67" s="112" t="str">
        <f>_xll.qlSimpleQuote(R67,,,,Trigger)</f>
        <v>EUR_CURVE_3M_25Y#0007</v>
      </c>
      <c r="T67" s="112" t="str">
        <f>IFERROR(_xll.RtGet("DTSIMI1",R67,$T$3)/100,"")</f>
        <v/>
      </c>
      <c r="U67" s="112" t="str">
        <f>IFERROR(_xll.RtGet("DTSIMI1",R67,$U$3)/100,"")</f>
        <v/>
      </c>
      <c r="V67" s="112" t="str">
        <f t="shared" si="1"/>
        <v/>
      </c>
      <c r="W67" s="185">
        <f>_xll.qlSimpleQuoteSetValue(S67,V67,Trigger)</f>
        <v>0</v>
      </c>
      <c r="X67" s="84"/>
      <c r="Y67" s="193" t="str">
        <f t="shared" si="22"/>
        <v>SW</v>
      </c>
      <c r="Z67" s="194" t="s">
        <v>115</v>
      </c>
      <c r="AA67" s="194" t="str">
        <f t="shared" si="30"/>
        <v>EURAB6R25Y=</v>
      </c>
      <c r="AB67" s="112" t="str">
        <f>_xll.qlSimpleQuote(AA67,,,,Trigger)</f>
        <v>EURAB6R25Y=#0007</v>
      </c>
      <c r="AC67" s="112" t="str">
        <f>IFERROR(_xll.RtGet("DTSIMI1",AA67,$AC$3)/100,"")</f>
        <v/>
      </c>
      <c r="AD67" s="112" t="str">
        <f>IFERROR(_xll.RtGet("DTSIMI1",AA67,$AD$3)/100,"")</f>
        <v/>
      </c>
      <c r="AE67" s="112" t="str">
        <f t="shared" si="2"/>
        <v/>
      </c>
      <c r="AF67" s="112">
        <f>_xll.qlSimpleQuoteSetValue(AB67,AC67,Trigger)</f>
        <v>0</v>
      </c>
      <c r="AG67" s="93"/>
      <c r="AH67" s="193" t="str">
        <f t="shared" si="23"/>
        <v>SW</v>
      </c>
      <c r="AI67" s="194" t="s">
        <v>115</v>
      </c>
      <c r="AJ67" s="194" t="str">
        <f t="shared" si="31"/>
        <v>EUR_CURVE_12M_25Y</v>
      </c>
      <c r="AK67" s="112" t="str">
        <f>_xll.qlSimpleQuote(AJ67,,,,Trigger)</f>
        <v>EUR_CURVE_12M_25Y#0007</v>
      </c>
      <c r="AL67" s="112" t="str">
        <f>IFERROR(_xll.RtGet("DTSIMI1",AJ67,"ASK")/100,"")</f>
        <v/>
      </c>
      <c r="AM67" s="185">
        <f>_xll.qlSimpleQuoteSetValue(AK67,AL67,Trigger)</f>
        <v>0</v>
      </c>
      <c r="AO67" s="193" t="str">
        <f t="shared" si="24"/>
        <v>SW</v>
      </c>
      <c r="AP67" s="194" t="s">
        <v>115</v>
      </c>
      <c r="AQ67" s="194" t="str">
        <f t="shared" si="32"/>
        <v>EURAB6R25Y=</v>
      </c>
      <c r="AR67" s="112" t="str">
        <f t="shared" si="27"/>
        <v>EURAB6R25Y=#0007</v>
      </c>
      <c r="AS67" s="112" t="str">
        <f>IFERROR(_xll.RtGet("DTSIMI1",AQ67,$AC$3)/100,"")</f>
        <v/>
      </c>
      <c r="AT67" s="112" t="str">
        <f>IFERROR(_xll.RtGet("DTSIMI1",AQ67,$AD$3)/100,"")</f>
        <v/>
      </c>
      <c r="AU67" s="112" t="str">
        <f t="shared" si="3"/>
        <v/>
      </c>
      <c r="AV67" s="112">
        <f>_xll.qlSimpleQuoteSetValue(AR67,AS67,Trigger)</f>
        <v>0</v>
      </c>
      <c r="AW67" s="169"/>
    </row>
    <row r="68" spans="2:49" x14ac:dyDescent="0.2">
      <c r="B68" s="104" t="str">
        <f t="shared" si="25"/>
        <v/>
      </c>
      <c r="C68" s="193" t="s">
        <v>116</v>
      </c>
      <c r="D68" s="194" t="str">
        <f t="shared" si="33"/>
        <v>EUROISDDS26Y</v>
      </c>
      <c r="E68" s="194" t="str">
        <f>_xll.qlSimpleQuote(D68,,,,Trigger)</f>
        <v>EUROISDDS26Y#0007</v>
      </c>
      <c r="F68" s="112" t="str">
        <f>IFERROR(_xll.RtGet("DTSIMI1",D68,"ask")/100,"")</f>
        <v/>
      </c>
      <c r="G68" s="62">
        <f>_xll.qlSimpleQuoteSetValue(E68,F68,Trigger)</f>
        <v>0</v>
      </c>
      <c r="I68" s="193" t="str">
        <f t="shared" si="21"/>
        <v>SW</v>
      </c>
      <c r="J68" s="194" t="s">
        <v>116</v>
      </c>
      <c r="K68" s="194" t="str">
        <f t="shared" si="28"/>
        <v>EURYC1M_AB1E_26Y</v>
      </c>
      <c r="L68" s="112" t="str">
        <f>_xll.qlSimpleQuote(K68,,,,Trigger)</f>
        <v>EURYC1M_AB1E_26Y#0007</v>
      </c>
      <c r="M68" s="112" t="str">
        <f>IFERROR(_xll.RtGet("DTSIMI1",K68,"ASK")/100,"")</f>
        <v/>
      </c>
      <c r="N68" s="185">
        <f>_xll.qlSimpleQuoteSetValue(L68,M68,Trigger)</f>
        <v>0</v>
      </c>
      <c r="O68" s="93"/>
      <c r="P68" s="193" t="str">
        <f t="shared" si="26"/>
        <v>SW</v>
      </c>
      <c r="Q68" s="194" t="s">
        <v>116</v>
      </c>
      <c r="R68" s="194" t="str">
        <f t="shared" si="29"/>
        <v>EUR_CURVE_3M_26Y</v>
      </c>
      <c r="S68" s="112" t="str">
        <f>_xll.qlSimpleQuote(R68,,,,Trigger)</f>
        <v>EUR_CURVE_3M_26Y#0007</v>
      </c>
      <c r="T68" s="112" t="str">
        <f>IFERROR(_xll.RtGet("DTSIMI1",R68,$T$3)/100,"")</f>
        <v/>
      </c>
      <c r="U68" s="112" t="str">
        <f>IFERROR(_xll.RtGet("DTSIMI1",R68,$U$3)/100,"")</f>
        <v/>
      </c>
      <c r="V68" s="112" t="str">
        <f t="shared" si="1"/>
        <v/>
      </c>
      <c r="W68" s="185">
        <f>_xll.qlSimpleQuoteSetValue(S68,V68,Trigger)</f>
        <v>0</v>
      </c>
      <c r="X68" s="84"/>
      <c r="Y68" s="193" t="str">
        <f t="shared" si="22"/>
        <v>SW</v>
      </c>
      <c r="Z68" s="194" t="s">
        <v>116</v>
      </c>
      <c r="AA68" s="194" t="str">
        <f t="shared" si="30"/>
        <v>EURAB6R26Y=</v>
      </c>
      <c r="AB68" s="112" t="str">
        <f>_xll.qlSimpleQuote(AA68,,,,Trigger)</f>
        <v>EURAB6R26Y=#0007</v>
      </c>
      <c r="AC68" s="112" t="str">
        <f>IFERROR(_xll.RtGet("DTSIMI1",AA68,$AC$3)/100,"")</f>
        <v/>
      </c>
      <c r="AD68" s="112" t="str">
        <f>IFERROR(_xll.RtGet("DTSIMI1",AA68,$AD$3)/100,"")</f>
        <v/>
      </c>
      <c r="AE68" s="112" t="str">
        <f t="shared" si="2"/>
        <v/>
      </c>
      <c r="AF68" s="112">
        <f>_xll.qlSimpleQuoteSetValue(AB68,AC68,Trigger)</f>
        <v>0</v>
      </c>
      <c r="AG68" s="93"/>
      <c r="AH68" s="193" t="str">
        <f t="shared" si="23"/>
        <v>SW</v>
      </c>
      <c r="AI68" s="194" t="s">
        <v>116</v>
      </c>
      <c r="AJ68" s="194" t="str">
        <f t="shared" si="31"/>
        <v>EUR_CURVE_12M_26Y</v>
      </c>
      <c r="AK68" s="112" t="str">
        <f>_xll.qlSimpleQuote(AJ68,,,,Trigger)</f>
        <v>EUR_CURVE_12M_26Y#0007</v>
      </c>
      <c r="AL68" s="112" t="str">
        <f>IFERROR(_xll.RtGet("DTSIMI1",AJ68,"ASK")/100,"")</f>
        <v/>
      </c>
      <c r="AM68" s="185">
        <f>_xll.qlSimpleQuoteSetValue(AK68,AL68,Trigger)</f>
        <v>0</v>
      </c>
      <c r="AO68" s="193" t="str">
        <f t="shared" si="24"/>
        <v>SW</v>
      </c>
      <c r="AP68" s="194" t="s">
        <v>116</v>
      </c>
      <c r="AQ68" s="194" t="str">
        <f t="shared" si="32"/>
        <v>EURAB6R26Y=</v>
      </c>
      <c r="AR68" s="112" t="str">
        <f t="shared" si="27"/>
        <v>EURAB6R26Y=#0007</v>
      </c>
      <c r="AS68" s="112" t="str">
        <f>IFERROR(_xll.RtGet("DTSIMI1",AQ68,$AC$3)/100,"")</f>
        <v/>
      </c>
      <c r="AT68" s="112" t="str">
        <f>IFERROR(_xll.RtGet("DTSIMI1",AQ68,$AD$3)/100,"")</f>
        <v/>
      </c>
      <c r="AU68" s="112" t="str">
        <f t="shared" si="3"/>
        <v/>
      </c>
      <c r="AV68" s="112">
        <f>_xll.qlSimpleQuoteSetValue(AR68,AS68,Trigger)</f>
        <v>0</v>
      </c>
      <c r="AW68" s="169"/>
    </row>
    <row r="69" spans="2:49" x14ac:dyDescent="0.2">
      <c r="B69" s="104" t="str">
        <f t="shared" si="25"/>
        <v/>
      </c>
      <c r="C69" s="193" t="s">
        <v>117</v>
      </c>
      <c r="D69" s="194" t="str">
        <f t="shared" si="33"/>
        <v>EUROISDDS27Y</v>
      </c>
      <c r="E69" s="194" t="str">
        <f>_xll.qlSimpleQuote(D69,,,,Trigger)</f>
        <v>EUROISDDS27Y#0007</v>
      </c>
      <c r="F69" s="112" t="str">
        <f>IFERROR(_xll.RtGet("DTSIMI1",D69,"ask")/100,"")</f>
        <v/>
      </c>
      <c r="G69" s="62">
        <f>_xll.qlSimpleQuoteSetValue(E69,F69,Trigger)</f>
        <v>0</v>
      </c>
      <c r="I69" s="193" t="str">
        <f t="shared" si="21"/>
        <v>SW</v>
      </c>
      <c r="J69" s="194" t="s">
        <v>117</v>
      </c>
      <c r="K69" s="194" t="str">
        <f t="shared" si="28"/>
        <v>EURYC1M_AB1E_27Y</v>
      </c>
      <c r="L69" s="112" t="str">
        <f>_xll.qlSimpleQuote(K69,,,,Trigger)</f>
        <v>EURYC1M_AB1E_27Y#0007</v>
      </c>
      <c r="M69" s="112" t="str">
        <f>IFERROR(_xll.RtGet("DTSIMI1",K69,"ASK")/100,"")</f>
        <v/>
      </c>
      <c r="N69" s="185">
        <f>_xll.qlSimpleQuoteSetValue(L69,M69,Trigger)</f>
        <v>0</v>
      </c>
      <c r="O69" s="93"/>
      <c r="P69" s="193" t="str">
        <f t="shared" si="26"/>
        <v>SW</v>
      </c>
      <c r="Q69" s="194" t="s">
        <v>117</v>
      </c>
      <c r="R69" s="194" t="str">
        <f t="shared" si="29"/>
        <v>EUR_CURVE_3M_27Y</v>
      </c>
      <c r="S69" s="112" t="str">
        <f>_xll.qlSimpleQuote(R69,,,,Trigger)</f>
        <v>EUR_CURVE_3M_27Y#0007</v>
      </c>
      <c r="T69" s="112" t="str">
        <f>IFERROR(_xll.RtGet("DTSIMI1",R69,$T$3)/100,"")</f>
        <v/>
      </c>
      <c r="U69" s="112" t="str">
        <f>IFERROR(_xll.RtGet("DTSIMI1",R69,$U$3)/100,"")</f>
        <v/>
      </c>
      <c r="V69" s="112" t="str">
        <f t="shared" ref="V69:V102" si="34">IFERROR(AVERAGE(T69:U69),"")</f>
        <v/>
      </c>
      <c r="W69" s="185">
        <f>_xll.qlSimpleQuoteSetValue(S69,V69,Trigger)</f>
        <v>0</v>
      </c>
      <c r="X69" s="84"/>
      <c r="Y69" s="193" t="str">
        <f t="shared" si="22"/>
        <v>SW</v>
      </c>
      <c r="Z69" s="194" t="s">
        <v>117</v>
      </c>
      <c r="AA69" s="194" t="str">
        <f t="shared" si="30"/>
        <v>EURAB6R27Y=</v>
      </c>
      <c r="AB69" s="112" t="str">
        <f>_xll.qlSimpleQuote(AA69,,,,Trigger)</f>
        <v>EURAB6R27Y=#0007</v>
      </c>
      <c r="AC69" s="112" t="str">
        <f>IFERROR(_xll.RtGet("DTSIMI1",AA69,$AC$3)/100,"")</f>
        <v/>
      </c>
      <c r="AD69" s="112" t="str">
        <f>IFERROR(_xll.RtGet("DTSIMI1",AA69,$AD$3)/100,"")</f>
        <v/>
      </c>
      <c r="AE69" s="112" t="str">
        <f t="shared" ref="AE69:AE102" si="35">IFERROR(AVERAGE(AC69,AD69),"")</f>
        <v/>
      </c>
      <c r="AF69" s="112">
        <f>_xll.qlSimpleQuoteSetValue(AB69,AC69,Trigger)</f>
        <v>0</v>
      </c>
      <c r="AG69" s="93"/>
      <c r="AH69" s="193" t="str">
        <f t="shared" si="23"/>
        <v>SW</v>
      </c>
      <c r="AI69" s="194" t="s">
        <v>117</v>
      </c>
      <c r="AJ69" s="194" t="str">
        <f t="shared" si="31"/>
        <v>EUR_CURVE_12M_27Y</v>
      </c>
      <c r="AK69" s="112" t="str">
        <f>_xll.qlSimpleQuote(AJ69,,,,Trigger)</f>
        <v>EUR_CURVE_12M_27Y#0007</v>
      </c>
      <c r="AL69" s="112" t="str">
        <f>IFERROR(_xll.RtGet("DTSIMI1",AJ69,"ASK")/100,"")</f>
        <v/>
      </c>
      <c r="AM69" s="185">
        <f>_xll.qlSimpleQuoteSetValue(AK69,AL69,Trigger)</f>
        <v>0</v>
      </c>
      <c r="AO69" s="193" t="str">
        <f t="shared" si="24"/>
        <v>SW</v>
      </c>
      <c r="AP69" s="194" t="s">
        <v>117</v>
      </c>
      <c r="AQ69" s="194" t="str">
        <f t="shared" si="32"/>
        <v>EURAB6R27Y=</v>
      </c>
      <c r="AR69" s="112" t="str">
        <f t="shared" si="27"/>
        <v>EURAB6R27Y=#0007</v>
      </c>
      <c r="AS69" s="112" t="str">
        <f>IFERROR(_xll.RtGet("DTSIMI1",AQ69,$AC$3)/100,"")</f>
        <v/>
      </c>
      <c r="AT69" s="112" t="str">
        <f>IFERROR(_xll.RtGet("DTSIMI1",AQ69,$AD$3)/100,"")</f>
        <v/>
      </c>
      <c r="AU69" s="112" t="str">
        <f t="shared" ref="AU69:AU102" si="36">IFERROR(AVERAGE(AS69,AT69),"")</f>
        <v/>
      </c>
      <c r="AV69" s="112">
        <f>_xll.qlSimpleQuoteSetValue(AR69,AS69,Trigger)</f>
        <v>0</v>
      </c>
      <c r="AW69" s="169"/>
    </row>
    <row r="70" spans="2:49" x14ac:dyDescent="0.2">
      <c r="B70" s="104" t="str">
        <f t="shared" si="25"/>
        <v/>
      </c>
      <c r="C70" s="193" t="s">
        <v>118</v>
      </c>
      <c r="D70" s="194" t="str">
        <f t="shared" si="33"/>
        <v>EUROISDDS28Y</v>
      </c>
      <c r="E70" s="194" t="str">
        <f>_xll.qlSimpleQuote(D70,,,,Trigger)</f>
        <v>EUROISDDS28Y#0007</v>
      </c>
      <c r="F70" s="112" t="str">
        <f>IFERROR(_xll.RtGet("DTSIMI1",D70,"ask")/100,"")</f>
        <v/>
      </c>
      <c r="G70" s="62">
        <f>_xll.qlSimpleQuoteSetValue(E70,F70,Trigger)</f>
        <v>0</v>
      </c>
      <c r="I70" s="193" t="str">
        <f t="shared" si="21"/>
        <v>SW</v>
      </c>
      <c r="J70" s="194" t="s">
        <v>118</v>
      </c>
      <c r="K70" s="194" t="str">
        <f t="shared" si="28"/>
        <v>EURYC1M_AB1E_28Y</v>
      </c>
      <c r="L70" s="112" t="str">
        <f>_xll.qlSimpleQuote(K70,,,,Trigger)</f>
        <v>EURYC1M_AB1E_28Y#0007</v>
      </c>
      <c r="M70" s="112" t="str">
        <f>IFERROR(_xll.RtGet("DTSIMI1",K70,"ASK")/100,"")</f>
        <v/>
      </c>
      <c r="N70" s="185">
        <f>_xll.qlSimpleQuoteSetValue(L70,M70,Trigger)</f>
        <v>0</v>
      </c>
      <c r="O70" s="93"/>
      <c r="P70" s="193" t="str">
        <f t="shared" si="26"/>
        <v>SW</v>
      </c>
      <c r="Q70" s="194" t="s">
        <v>118</v>
      </c>
      <c r="R70" s="194" t="str">
        <f t="shared" si="29"/>
        <v>EUR_CURVE_3M_28Y</v>
      </c>
      <c r="S70" s="112" t="str">
        <f>_xll.qlSimpleQuote(R70,,,,Trigger)</f>
        <v>EUR_CURVE_3M_28Y#0007</v>
      </c>
      <c r="T70" s="112" t="str">
        <f>IFERROR(_xll.RtGet("DTSIMI1",R70,$T$3)/100,"")</f>
        <v/>
      </c>
      <c r="U70" s="112" t="str">
        <f>IFERROR(_xll.RtGet("DTSIMI1",R70,$U$3)/100,"")</f>
        <v/>
      </c>
      <c r="V70" s="112" t="str">
        <f t="shared" si="34"/>
        <v/>
      </c>
      <c r="W70" s="185">
        <f>_xll.qlSimpleQuoteSetValue(S70,V70,Trigger)</f>
        <v>0</v>
      </c>
      <c r="X70" s="84"/>
      <c r="Y70" s="193" t="str">
        <f t="shared" si="22"/>
        <v>SW</v>
      </c>
      <c r="Z70" s="194" t="s">
        <v>118</v>
      </c>
      <c r="AA70" s="194" t="str">
        <f t="shared" si="30"/>
        <v>EURAB6R28Y=</v>
      </c>
      <c r="AB70" s="112" t="str">
        <f>_xll.qlSimpleQuote(AA70,,,,Trigger)</f>
        <v>EURAB6R28Y=#0007</v>
      </c>
      <c r="AC70" s="112" t="str">
        <f>IFERROR(_xll.RtGet("DTSIMI1",AA70,$AC$3)/100,"")</f>
        <v/>
      </c>
      <c r="AD70" s="112" t="str">
        <f>IFERROR(_xll.RtGet("DTSIMI1",AA70,$AD$3)/100,"")</f>
        <v/>
      </c>
      <c r="AE70" s="112" t="str">
        <f t="shared" si="35"/>
        <v/>
      </c>
      <c r="AF70" s="112">
        <f>_xll.qlSimpleQuoteSetValue(AB70,AC70,Trigger)</f>
        <v>0</v>
      </c>
      <c r="AG70" s="93"/>
      <c r="AH70" s="193" t="str">
        <f t="shared" si="23"/>
        <v>SW</v>
      </c>
      <c r="AI70" s="194" t="s">
        <v>118</v>
      </c>
      <c r="AJ70" s="194" t="str">
        <f t="shared" si="31"/>
        <v>EUR_CURVE_12M_28Y</v>
      </c>
      <c r="AK70" s="112" t="str">
        <f>_xll.qlSimpleQuote(AJ70,,,,Trigger)</f>
        <v>EUR_CURVE_12M_28Y#0007</v>
      </c>
      <c r="AL70" s="112" t="str">
        <f>IFERROR(_xll.RtGet("DTSIMI1",AJ70,"ASK")/100,"")</f>
        <v/>
      </c>
      <c r="AM70" s="185">
        <f>_xll.qlSimpleQuoteSetValue(AK70,AL70,Trigger)</f>
        <v>0</v>
      </c>
      <c r="AO70" s="193" t="str">
        <f t="shared" si="24"/>
        <v>SW</v>
      </c>
      <c r="AP70" s="194" t="s">
        <v>118</v>
      </c>
      <c r="AQ70" s="194" t="str">
        <f t="shared" si="32"/>
        <v>EURAB6R28Y=</v>
      </c>
      <c r="AR70" s="112" t="str">
        <f t="shared" si="27"/>
        <v>EURAB6R28Y=#0007</v>
      </c>
      <c r="AS70" s="112" t="str">
        <f>IFERROR(_xll.RtGet("DTSIMI1",AQ70,$AC$3)/100,"")</f>
        <v/>
      </c>
      <c r="AT70" s="112" t="str">
        <f>IFERROR(_xll.RtGet("DTSIMI1",AQ70,$AD$3)/100,"")</f>
        <v/>
      </c>
      <c r="AU70" s="112" t="str">
        <f t="shared" si="36"/>
        <v/>
      </c>
      <c r="AV70" s="112">
        <f>_xll.qlSimpleQuoteSetValue(AR70,AS70,Trigger)</f>
        <v>0</v>
      </c>
      <c r="AW70" s="169"/>
    </row>
    <row r="71" spans="2:49" x14ac:dyDescent="0.2">
      <c r="B71" s="104" t="str">
        <f t="shared" si="25"/>
        <v/>
      </c>
      <c r="C71" s="193" t="s">
        <v>119</v>
      </c>
      <c r="D71" s="194" t="str">
        <f t="shared" si="33"/>
        <v>EUROISDDS29Y</v>
      </c>
      <c r="E71" s="194" t="str">
        <f>_xll.qlSimpleQuote(D71,,,,Trigger)</f>
        <v>EUROISDDS29Y#0007</v>
      </c>
      <c r="F71" s="112" t="str">
        <f>IFERROR(_xll.RtGet("DTSIMI1",D71,"ask")/100,"")</f>
        <v/>
      </c>
      <c r="G71" s="62">
        <f>_xll.qlSimpleQuoteSetValue(E71,F71,Trigger)</f>
        <v>0</v>
      </c>
      <c r="I71" s="193" t="str">
        <f t="shared" si="21"/>
        <v>SW</v>
      </c>
      <c r="J71" s="194" t="s">
        <v>119</v>
      </c>
      <c r="K71" s="194" t="str">
        <f t="shared" si="28"/>
        <v>EURYC1M_AB1E_29Y</v>
      </c>
      <c r="L71" s="112" t="str">
        <f>_xll.qlSimpleQuote(K71,,,,Trigger)</f>
        <v>EURYC1M_AB1E_29Y#0007</v>
      </c>
      <c r="M71" s="112" t="str">
        <f>IFERROR(_xll.RtGet("DTSIMI1",K71,"ASK")/100,"")</f>
        <v/>
      </c>
      <c r="N71" s="185">
        <f>_xll.qlSimpleQuoteSetValue(L71,M71,Trigger)</f>
        <v>0</v>
      </c>
      <c r="O71" s="93"/>
      <c r="P71" s="193" t="str">
        <f t="shared" si="26"/>
        <v>SW</v>
      </c>
      <c r="Q71" s="194" t="s">
        <v>119</v>
      </c>
      <c r="R71" s="194" t="str">
        <f t="shared" si="29"/>
        <v>EUR_CURVE_3M_29Y</v>
      </c>
      <c r="S71" s="112" t="str">
        <f>_xll.qlSimpleQuote(R71,,,,Trigger)</f>
        <v>EUR_CURVE_3M_29Y#0007</v>
      </c>
      <c r="T71" s="112" t="str">
        <f>IFERROR(_xll.RtGet("DTSIMI1",R71,$T$3)/100,"")</f>
        <v/>
      </c>
      <c r="U71" s="112" t="str">
        <f>IFERROR(_xll.RtGet("DTSIMI1",R71,$U$3)/100,"")</f>
        <v/>
      </c>
      <c r="V71" s="112" t="str">
        <f t="shared" si="34"/>
        <v/>
      </c>
      <c r="W71" s="185">
        <f>_xll.qlSimpleQuoteSetValue(S71,V71,Trigger)</f>
        <v>0</v>
      </c>
      <c r="X71" s="84"/>
      <c r="Y71" s="193" t="str">
        <f t="shared" si="22"/>
        <v>SW</v>
      </c>
      <c r="Z71" s="194" t="s">
        <v>119</v>
      </c>
      <c r="AA71" s="194" t="str">
        <f t="shared" si="30"/>
        <v>EURAB6R29Y=</v>
      </c>
      <c r="AB71" s="112" t="str">
        <f>_xll.qlSimpleQuote(AA71,,,,Trigger)</f>
        <v>EURAB6R29Y=#0007</v>
      </c>
      <c r="AC71" s="112" t="str">
        <f>IFERROR(_xll.RtGet("DTSIMI1",AA71,$AC$3)/100,"")</f>
        <v/>
      </c>
      <c r="AD71" s="112" t="str">
        <f>IFERROR(_xll.RtGet("DTSIMI1",AA71,$AD$3)/100,"")</f>
        <v/>
      </c>
      <c r="AE71" s="112" t="str">
        <f t="shared" si="35"/>
        <v/>
      </c>
      <c r="AF71" s="112">
        <f>_xll.qlSimpleQuoteSetValue(AB71,AC71,Trigger)</f>
        <v>0</v>
      </c>
      <c r="AG71" s="93"/>
      <c r="AH71" s="193" t="str">
        <f t="shared" si="23"/>
        <v>SW</v>
      </c>
      <c r="AI71" s="194" t="s">
        <v>119</v>
      </c>
      <c r="AJ71" s="194" t="str">
        <f t="shared" si="31"/>
        <v>EUR_CURVE_12M_29Y</v>
      </c>
      <c r="AK71" s="112" t="str">
        <f>_xll.qlSimpleQuote(AJ71,,,,Trigger)</f>
        <v>EUR_CURVE_12M_29Y#0007</v>
      </c>
      <c r="AL71" s="112" t="str">
        <f>IFERROR(_xll.RtGet("DTSIMI1",AJ71,"ASK")/100,"")</f>
        <v/>
      </c>
      <c r="AM71" s="185">
        <f>_xll.qlSimpleQuoteSetValue(AK71,AL71,Trigger)</f>
        <v>0</v>
      </c>
      <c r="AO71" s="193" t="str">
        <f t="shared" si="24"/>
        <v>SW</v>
      </c>
      <c r="AP71" s="194" t="s">
        <v>119</v>
      </c>
      <c r="AQ71" s="194" t="str">
        <f t="shared" si="32"/>
        <v>EURAB6R29Y=</v>
      </c>
      <c r="AR71" s="112" t="str">
        <f t="shared" si="27"/>
        <v>EURAB6R29Y=#0007</v>
      </c>
      <c r="AS71" s="112" t="str">
        <f>IFERROR(_xll.RtGet("DTSIMI1",AQ71,$AC$3)/100,"")</f>
        <v/>
      </c>
      <c r="AT71" s="112" t="str">
        <f>IFERROR(_xll.RtGet("DTSIMI1",AQ71,$AD$3)/100,"")</f>
        <v/>
      </c>
      <c r="AU71" s="112" t="str">
        <f t="shared" si="36"/>
        <v/>
      </c>
      <c r="AV71" s="112">
        <f>_xll.qlSimpleQuoteSetValue(AR71,AS71,Trigger)</f>
        <v>0</v>
      </c>
      <c r="AW71" s="169"/>
    </row>
    <row r="72" spans="2:49" x14ac:dyDescent="0.2">
      <c r="B72" s="104" t="str">
        <f t="shared" si="25"/>
        <v/>
      </c>
      <c r="C72" s="193" t="s">
        <v>120</v>
      </c>
      <c r="D72" s="194" t="str">
        <f t="shared" si="33"/>
        <v>EUROISDDS30Y</v>
      </c>
      <c r="E72" s="194" t="str">
        <f>_xll.qlSimpleQuote(D72,,,,Trigger)</f>
        <v>EUROISDDS30Y#0007</v>
      </c>
      <c r="F72" s="112" t="str">
        <f>IFERROR(_xll.RtGet("DTSIMI1",D72,"ask")/100,"")</f>
        <v/>
      </c>
      <c r="G72" s="62">
        <f>_xll.qlSimpleQuoteSetValue(E72,F72,Trigger)</f>
        <v>0</v>
      </c>
      <c r="I72" s="193" t="str">
        <f t="shared" si="21"/>
        <v>SW</v>
      </c>
      <c r="J72" s="194" t="s">
        <v>120</v>
      </c>
      <c r="K72" s="194" t="str">
        <f t="shared" si="28"/>
        <v>EURYC1M_AB1E_30Y</v>
      </c>
      <c r="L72" s="112" t="str">
        <f>_xll.qlSimpleQuote(K72,,,,Trigger)</f>
        <v>EURYC1M_AB1E_30Y#0007</v>
      </c>
      <c r="M72" s="112" t="str">
        <f>IFERROR(_xll.RtGet("DTSIMI1",K72,"ASK")/100,"")</f>
        <v/>
      </c>
      <c r="N72" s="185">
        <f>_xll.qlSimpleQuoteSetValue(L72,M72,Trigger)</f>
        <v>0</v>
      </c>
      <c r="O72" s="93"/>
      <c r="P72" s="193" t="str">
        <f t="shared" si="26"/>
        <v>SW</v>
      </c>
      <c r="Q72" s="194" t="s">
        <v>120</v>
      </c>
      <c r="R72" s="194" t="str">
        <f t="shared" si="29"/>
        <v>EUR_CURVE_3M_30Y</v>
      </c>
      <c r="S72" s="112" t="str">
        <f>_xll.qlSimpleQuote(R72,,,,Trigger)</f>
        <v>EUR_CURVE_3M_30Y#0007</v>
      </c>
      <c r="T72" s="112" t="str">
        <f>IFERROR(_xll.RtGet("DTSIMI1",R72,$T$3)/100,"")</f>
        <v/>
      </c>
      <c r="U72" s="112" t="str">
        <f>IFERROR(_xll.RtGet("DTSIMI1",R72,$U$3)/100,"")</f>
        <v/>
      </c>
      <c r="V72" s="112" t="str">
        <f t="shared" si="34"/>
        <v/>
      </c>
      <c r="W72" s="185">
        <f>_xll.qlSimpleQuoteSetValue(S72,V72,Trigger)</f>
        <v>0</v>
      </c>
      <c r="X72" s="84"/>
      <c r="Y72" s="193" t="str">
        <f t="shared" si="22"/>
        <v>SW</v>
      </c>
      <c r="Z72" s="194" t="s">
        <v>120</v>
      </c>
      <c r="AA72" s="194" t="str">
        <f t="shared" si="30"/>
        <v>EURAB6R30Y=</v>
      </c>
      <c r="AB72" s="112" t="str">
        <f>_xll.qlSimpleQuote(AA72,,,,Trigger)</f>
        <v>EURAB6R30Y=#0007</v>
      </c>
      <c r="AC72" s="112" t="str">
        <f>IFERROR(_xll.RtGet("DTSIMI1",AA72,$AC$3)/100,"")</f>
        <v/>
      </c>
      <c r="AD72" s="112" t="str">
        <f>IFERROR(_xll.RtGet("DTSIMI1",AA72,$AD$3)/100,"")</f>
        <v/>
      </c>
      <c r="AE72" s="112" t="str">
        <f t="shared" si="35"/>
        <v/>
      </c>
      <c r="AF72" s="112">
        <f>_xll.qlSimpleQuoteSetValue(AB72,AC72,Trigger)</f>
        <v>0</v>
      </c>
      <c r="AG72" s="93"/>
      <c r="AH72" s="193" t="str">
        <f t="shared" si="23"/>
        <v>SW</v>
      </c>
      <c r="AI72" s="194" t="s">
        <v>120</v>
      </c>
      <c r="AJ72" s="194" t="str">
        <f t="shared" si="31"/>
        <v>EUR_CURVE_12M_30Y</v>
      </c>
      <c r="AK72" s="112" t="str">
        <f>_xll.qlSimpleQuote(AJ72,,,,Trigger)</f>
        <v>EUR_CURVE_12M_30Y#0007</v>
      </c>
      <c r="AL72" s="112" t="str">
        <f>IFERROR(_xll.RtGet("DTSIMI1",AJ72,"ASK")/100,"")</f>
        <v/>
      </c>
      <c r="AM72" s="185">
        <f>_xll.qlSimpleQuoteSetValue(AK72,AL72,Trigger)</f>
        <v>0</v>
      </c>
      <c r="AO72" s="193" t="str">
        <f t="shared" si="24"/>
        <v>SW</v>
      </c>
      <c r="AP72" s="194" t="s">
        <v>120</v>
      </c>
      <c r="AQ72" s="194" t="str">
        <f t="shared" si="32"/>
        <v>EURAB6R30Y=</v>
      </c>
      <c r="AR72" s="112" t="str">
        <f t="shared" si="27"/>
        <v>EURAB6R30Y=#0007</v>
      </c>
      <c r="AS72" s="112" t="str">
        <f>IFERROR(_xll.RtGet("DTSIMI1",AQ72,$AC$3)/100,"")</f>
        <v/>
      </c>
      <c r="AT72" s="112" t="str">
        <f>IFERROR(_xll.RtGet("DTSIMI1",AQ72,$AD$3)/100,"")</f>
        <v/>
      </c>
      <c r="AU72" s="112" t="str">
        <f t="shared" si="36"/>
        <v/>
      </c>
      <c r="AV72" s="112">
        <f>_xll.qlSimpleQuoteSetValue(AR72,AS72,Trigger)</f>
        <v>0</v>
      </c>
      <c r="AW72" s="169"/>
    </row>
    <row r="73" spans="2:49" x14ac:dyDescent="0.2">
      <c r="B73" s="104" t="str">
        <f t="shared" si="25"/>
        <v/>
      </c>
      <c r="C73" s="193" t="s">
        <v>121</v>
      </c>
      <c r="D73" s="194" t="str">
        <f t="shared" si="33"/>
        <v>EUROISDDS31Y</v>
      </c>
      <c r="E73" s="194" t="str">
        <f>_xll.qlSimpleQuote(D73,,,,Trigger)</f>
        <v>EUROISDDS31Y#0007</v>
      </c>
      <c r="F73" s="112" t="str">
        <f>IFERROR(_xll.RtGet("DTSIMI1",D73,"ask")/100,"")</f>
        <v/>
      </c>
      <c r="G73" s="62">
        <f>_xll.qlSimpleQuoteSetValue(E73,F73,Trigger)</f>
        <v>0</v>
      </c>
      <c r="I73" s="193" t="str">
        <f t="shared" si="21"/>
        <v>SW</v>
      </c>
      <c r="J73" s="194" t="s">
        <v>121</v>
      </c>
      <c r="K73" s="194" t="str">
        <f t="shared" ref="K73:K102" si="37">Currency&amp;"YC"&amp;$I$2&amp;"_AB1E_"&amp;J73</f>
        <v>EURYC1M_AB1E_31Y</v>
      </c>
      <c r="L73" s="112" t="str">
        <f>_xll.qlSimpleQuote(K73,,,,Trigger)</f>
        <v>EURYC1M_AB1E_31Y#0007</v>
      </c>
      <c r="M73" s="112" t="str">
        <f>IFERROR(_xll.RtGet("DTSIMI1",K73,"ASK")/100,"")</f>
        <v/>
      </c>
      <c r="N73" s="185">
        <f>_xll.qlSimpleQuoteSetValue(L73,M73,Trigger)</f>
        <v>0</v>
      </c>
      <c r="O73" s="93"/>
      <c r="P73" s="193" t="str">
        <f t="shared" si="26"/>
        <v>SW</v>
      </c>
      <c r="Q73" s="194" t="s">
        <v>121</v>
      </c>
      <c r="R73" s="194" t="str">
        <f t="shared" ref="R73:R102" si="38">Currency&amp;"_CURVE_"&amp;$P$2&amp;"_"&amp;Q73</f>
        <v>EUR_CURVE_3M_31Y</v>
      </c>
      <c r="S73" s="112" t="str">
        <f>_xll.qlSimpleQuote(R73,,,,Trigger)</f>
        <v>EUR_CURVE_3M_31Y#0007</v>
      </c>
      <c r="T73" s="112" t="str">
        <f>IFERROR(_xll.RtGet("DTSIMI1",R73,$T$3)/100,"")</f>
        <v/>
      </c>
      <c r="U73" s="112" t="str">
        <f>IFERROR(_xll.RtGet("DTSIMI1",R73,$U$3)/100,"")</f>
        <v/>
      </c>
      <c r="V73" s="112" t="str">
        <f t="shared" si="34"/>
        <v/>
      </c>
      <c r="W73" s="185">
        <f>_xll.qlSimpleQuoteSetValue(S73,V73,Trigger)</f>
        <v>0</v>
      </c>
      <c r="X73" s="84"/>
      <c r="Y73" s="193" t="str">
        <f t="shared" si="22"/>
        <v>SW</v>
      </c>
      <c r="Z73" s="194" t="s">
        <v>121</v>
      </c>
      <c r="AA73" s="194" t="str">
        <f t="shared" ref="AA73:AA102" si="39">Currency&amp;"AB6R"&amp;Z73&amp;"="</f>
        <v>EURAB6R31Y=</v>
      </c>
      <c r="AB73" s="112" t="str">
        <f>_xll.qlSimpleQuote(AA73,,,,Trigger)</f>
        <v>EURAB6R31Y=#0007</v>
      </c>
      <c r="AC73" s="112" t="str">
        <f>IFERROR(_xll.RtGet("DTSIMI1",AA73,$AC$3)/100,"")</f>
        <v/>
      </c>
      <c r="AD73" s="112" t="str">
        <f>IFERROR(_xll.RtGet("DTSIMI1",AA73,$AD$3)/100,"")</f>
        <v/>
      </c>
      <c r="AE73" s="112" t="str">
        <f t="shared" si="35"/>
        <v/>
      </c>
      <c r="AF73" s="112">
        <f>_xll.qlSimpleQuoteSetValue(AB73,AC73,Trigger)</f>
        <v>0</v>
      </c>
      <c r="AG73" s="93"/>
      <c r="AH73" s="193" t="str">
        <f t="shared" si="23"/>
        <v>SW</v>
      </c>
      <c r="AI73" s="194" t="s">
        <v>121</v>
      </c>
      <c r="AJ73" s="194" t="str">
        <f t="shared" ref="AJ73:AJ102" si="40">Currency&amp;"_CURVE_"&amp;$AH$2&amp;"_"&amp;AI73</f>
        <v>EUR_CURVE_12M_31Y</v>
      </c>
      <c r="AK73" s="112" t="str">
        <f>_xll.qlSimpleQuote(AJ73,,,,Trigger)</f>
        <v>EUR_CURVE_12M_31Y#0007</v>
      </c>
      <c r="AL73" s="112" t="str">
        <f>IFERROR(_xll.RtGet("DTSIMI1",AJ73,"ASK")/100,"")</f>
        <v/>
      </c>
      <c r="AM73" s="185">
        <f>_xll.qlSimpleQuoteSetValue(AK73,AL73,Trigger)</f>
        <v>0</v>
      </c>
      <c r="AO73" s="193" t="str">
        <f t="shared" si="24"/>
        <v>SW</v>
      </c>
      <c r="AP73" s="194" t="s">
        <v>121</v>
      </c>
      <c r="AQ73" s="194" t="str">
        <f t="shared" si="32"/>
        <v>EURAB6R31Y=</v>
      </c>
      <c r="AR73" s="112" t="str">
        <f t="shared" si="27"/>
        <v>EURAB6R31Y=#0007</v>
      </c>
      <c r="AS73" s="112" t="str">
        <f>IFERROR(_xll.RtGet("DTSIMI1",AQ73,$AC$3)/100,"")</f>
        <v/>
      </c>
      <c r="AT73" s="112" t="str">
        <f>IFERROR(_xll.RtGet("DTSIMI1",AQ73,$AD$3)/100,"")</f>
        <v/>
      </c>
      <c r="AU73" s="112" t="str">
        <f t="shared" si="36"/>
        <v/>
      </c>
      <c r="AV73" s="112">
        <f>_xll.qlSimpleQuoteSetValue(AR73,AS73,Trigger)</f>
        <v>0</v>
      </c>
      <c r="AW73" s="169"/>
    </row>
    <row r="74" spans="2:49" x14ac:dyDescent="0.2">
      <c r="B74" s="104" t="str">
        <f t="shared" si="25"/>
        <v/>
      </c>
      <c r="C74" s="193" t="s">
        <v>122</v>
      </c>
      <c r="D74" s="194" t="str">
        <f t="shared" si="33"/>
        <v>EUROISDDS32Y</v>
      </c>
      <c r="E74" s="194" t="str">
        <f>_xll.qlSimpleQuote(D74,,,,Trigger)</f>
        <v>EUROISDDS32Y#0007</v>
      </c>
      <c r="F74" s="112" t="str">
        <f>IFERROR(_xll.RtGet("DTSIMI1",D74,"ask")/100,"")</f>
        <v/>
      </c>
      <c r="G74" s="62">
        <f>_xll.qlSimpleQuoteSetValue(E74,F74,Trigger)</f>
        <v>0</v>
      </c>
      <c r="I74" s="193" t="str">
        <f t="shared" si="21"/>
        <v>SW</v>
      </c>
      <c r="J74" s="194" t="s">
        <v>122</v>
      </c>
      <c r="K74" s="194" t="str">
        <f t="shared" si="37"/>
        <v>EURYC1M_AB1E_32Y</v>
      </c>
      <c r="L74" s="112" t="str">
        <f>_xll.qlSimpleQuote(K74,,,,Trigger)</f>
        <v>EURYC1M_AB1E_32Y#0007</v>
      </c>
      <c r="M74" s="112" t="str">
        <f>IFERROR(_xll.RtGet("DTSIMI1",K74,"ASK")/100,"")</f>
        <v/>
      </c>
      <c r="N74" s="185">
        <f>_xll.qlSimpleQuoteSetValue(L74,M74,Trigger)</f>
        <v>0</v>
      </c>
      <c r="O74" s="93"/>
      <c r="P74" s="193" t="str">
        <f t="shared" si="26"/>
        <v>SW</v>
      </c>
      <c r="Q74" s="194" t="s">
        <v>122</v>
      </c>
      <c r="R74" s="194" t="str">
        <f t="shared" si="38"/>
        <v>EUR_CURVE_3M_32Y</v>
      </c>
      <c r="S74" s="112" t="str">
        <f>_xll.qlSimpleQuote(R74,,,,Trigger)</f>
        <v>EUR_CURVE_3M_32Y#0007</v>
      </c>
      <c r="T74" s="112" t="str">
        <f>IFERROR(_xll.RtGet("DTSIMI1",R74,$T$3)/100,"")</f>
        <v/>
      </c>
      <c r="U74" s="112" t="str">
        <f>IFERROR(_xll.RtGet("DTSIMI1",R74,$U$3)/100,"")</f>
        <v/>
      </c>
      <c r="V74" s="112" t="str">
        <f t="shared" si="34"/>
        <v/>
      </c>
      <c r="W74" s="185">
        <f>_xll.qlSimpleQuoteSetValue(S74,V74,Trigger)</f>
        <v>0</v>
      </c>
      <c r="X74" s="84"/>
      <c r="Y74" s="193" t="str">
        <f t="shared" si="22"/>
        <v>SW</v>
      </c>
      <c r="Z74" s="194" t="s">
        <v>122</v>
      </c>
      <c r="AA74" s="194" t="str">
        <f t="shared" si="39"/>
        <v>EURAB6R32Y=</v>
      </c>
      <c r="AB74" s="112" t="str">
        <f>_xll.qlSimpleQuote(AA74,,,,Trigger)</f>
        <v>EURAB6R32Y=#0007</v>
      </c>
      <c r="AC74" s="112" t="str">
        <f>IFERROR(_xll.RtGet("DTSIMI1",AA74,$AC$3)/100,"")</f>
        <v/>
      </c>
      <c r="AD74" s="112" t="str">
        <f>IFERROR(_xll.RtGet("DTSIMI1",AA74,$AD$3)/100,"")</f>
        <v/>
      </c>
      <c r="AE74" s="112" t="str">
        <f t="shared" si="35"/>
        <v/>
      </c>
      <c r="AF74" s="112">
        <f>_xll.qlSimpleQuoteSetValue(AB74,AC74,Trigger)</f>
        <v>0</v>
      </c>
      <c r="AG74" s="93"/>
      <c r="AH74" s="193" t="str">
        <f t="shared" si="23"/>
        <v>SW</v>
      </c>
      <c r="AI74" s="194" t="s">
        <v>122</v>
      </c>
      <c r="AJ74" s="194" t="str">
        <f t="shared" si="40"/>
        <v>EUR_CURVE_12M_32Y</v>
      </c>
      <c r="AK74" s="112" t="str">
        <f>_xll.qlSimpleQuote(AJ74,,,,Trigger)</f>
        <v>EUR_CURVE_12M_32Y#0007</v>
      </c>
      <c r="AL74" s="112" t="str">
        <f>IFERROR(_xll.RtGet("DTSIMI1",AJ74,"ASK")/100,"")</f>
        <v/>
      </c>
      <c r="AM74" s="185">
        <f>_xll.qlSimpleQuoteSetValue(AK74,AL74,Trigger)</f>
        <v>0</v>
      </c>
      <c r="AO74" s="193" t="str">
        <f t="shared" si="24"/>
        <v>SW</v>
      </c>
      <c r="AP74" s="194" t="s">
        <v>122</v>
      </c>
      <c r="AQ74" s="194" t="str">
        <f t="shared" si="32"/>
        <v>EURAB6R32Y=</v>
      </c>
      <c r="AR74" s="112" t="str">
        <f t="shared" si="27"/>
        <v>EURAB6R32Y=#0007</v>
      </c>
      <c r="AS74" s="112" t="str">
        <f>IFERROR(_xll.RtGet("DTSIMI1",AQ74,$AC$3)/100,"")</f>
        <v/>
      </c>
      <c r="AT74" s="112" t="str">
        <f>IFERROR(_xll.RtGet("DTSIMI1",AQ74,$AD$3)/100,"")</f>
        <v/>
      </c>
      <c r="AU74" s="112" t="str">
        <f t="shared" si="36"/>
        <v/>
      </c>
      <c r="AV74" s="112">
        <f>_xll.qlSimpleQuoteSetValue(AR74,AS74,Trigger)</f>
        <v>0</v>
      </c>
      <c r="AW74" s="169"/>
    </row>
    <row r="75" spans="2:49" x14ac:dyDescent="0.2">
      <c r="B75" s="104" t="str">
        <f t="shared" si="25"/>
        <v/>
      </c>
      <c r="C75" s="193" t="s">
        <v>123</v>
      </c>
      <c r="D75" s="194" t="str">
        <f t="shared" si="33"/>
        <v>EUROISDDS33Y</v>
      </c>
      <c r="E75" s="194" t="str">
        <f>_xll.qlSimpleQuote(D75,,,,Trigger)</f>
        <v>EUROISDDS33Y#0007</v>
      </c>
      <c r="F75" s="112" t="str">
        <f>IFERROR(_xll.RtGet("DTSIMI1",D75,"ask")/100,"")</f>
        <v/>
      </c>
      <c r="G75" s="62">
        <f>_xll.qlSimpleQuoteSetValue(E75,F75,Trigger)</f>
        <v>0</v>
      </c>
      <c r="I75" s="193" t="str">
        <f t="shared" si="21"/>
        <v>SW</v>
      </c>
      <c r="J75" s="194" t="s">
        <v>123</v>
      </c>
      <c r="K75" s="194" t="str">
        <f t="shared" si="37"/>
        <v>EURYC1M_AB1E_33Y</v>
      </c>
      <c r="L75" s="112" t="str">
        <f>_xll.qlSimpleQuote(K75,,,,Trigger)</f>
        <v>EURYC1M_AB1E_33Y#0007</v>
      </c>
      <c r="M75" s="112" t="str">
        <f>IFERROR(_xll.RtGet("DTSIMI1",K75,"ASK")/100,"")</f>
        <v/>
      </c>
      <c r="N75" s="185">
        <f>_xll.qlSimpleQuoteSetValue(L75,M75,Trigger)</f>
        <v>0</v>
      </c>
      <c r="O75" s="93"/>
      <c r="P75" s="193" t="str">
        <f t="shared" si="26"/>
        <v>SW</v>
      </c>
      <c r="Q75" s="194" t="s">
        <v>123</v>
      </c>
      <c r="R75" s="194" t="str">
        <f t="shared" si="38"/>
        <v>EUR_CURVE_3M_33Y</v>
      </c>
      <c r="S75" s="112" t="str">
        <f>_xll.qlSimpleQuote(R75,,,,Trigger)</f>
        <v>EUR_CURVE_3M_33Y#0007</v>
      </c>
      <c r="T75" s="112" t="str">
        <f>IFERROR(_xll.RtGet("DTSIMI1",R75,$T$3)/100,"")</f>
        <v/>
      </c>
      <c r="U75" s="112" t="str">
        <f>IFERROR(_xll.RtGet("DTSIMI1",R75,$U$3)/100,"")</f>
        <v/>
      </c>
      <c r="V75" s="112" t="str">
        <f t="shared" si="34"/>
        <v/>
      </c>
      <c r="W75" s="185">
        <f>_xll.qlSimpleQuoteSetValue(S75,V75,Trigger)</f>
        <v>0</v>
      </c>
      <c r="X75" s="84"/>
      <c r="Y75" s="193" t="str">
        <f t="shared" si="22"/>
        <v>SW</v>
      </c>
      <c r="Z75" s="194" t="s">
        <v>123</v>
      </c>
      <c r="AA75" s="194" t="str">
        <f t="shared" si="39"/>
        <v>EURAB6R33Y=</v>
      </c>
      <c r="AB75" s="112" t="str">
        <f>_xll.qlSimpleQuote(AA75,,,,Trigger)</f>
        <v>EURAB6R33Y=#0007</v>
      </c>
      <c r="AC75" s="112" t="str">
        <f>IFERROR(_xll.RtGet("DTSIMI1",AA75,$AC$3)/100,"")</f>
        <v/>
      </c>
      <c r="AD75" s="112" t="str">
        <f>IFERROR(_xll.RtGet("DTSIMI1",AA75,$AD$3)/100,"")</f>
        <v/>
      </c>
      <c r="AE75" s="112" t="str">
        <f t="shared" si="35"/>
        <v/>
      </c>
      <c r="AF75" s="112">
        <f>_xll.qlSimpleQuoteSetValue(AB75,AC75,Trigger)</f>
        <v>0</v>
      </c>
      <c r="AG75" s="93"/>
      <c r="AH75" s="193" t="str">
        <f t="shared" si="23"/>
        <v>SW</v>
      </c>
      <c r="AI75" s="194" t="s">
        <v>123</v>
      </c>
      <c r="AJ75" s="194" t="str">
        <f t="shared" si="40"/>
        <v>EUR_CURVE_12M_33Y</v>
      </c>
      <c r="AK75" s="112" t="str">
        <f>_xll.qlSimpleQuote(AJ75,,,,Trigger)</f>
        <v>EUR_CURVE_12M_33Y#0007</v>
      </c>
      <c r="AL75" s="112" t="str">
        <f>IFERROR(_xll.RtGet("DTSIMI1",AJ75,"ASK")/100,"")</f>
        <v/>
      </c>
      <c r="AM75" s="185">
        <f>_xll.qlSimpleQuoteSetValue(AK75,AL75,Trigger)</f>
        <v>0</v>
      </c>
      <c r="AO75" s="193" t="str">
        <f t="shared" si="24"/>
        <v>SW</v>
      </c>
      <c r="AP75" s="194" t="s">
        <v>123</v>
      </c>
      <c r="AQ75" s="194" t="str">
        <f t="shared" si="32"/>
        <v>EURAB6R33Y=</v>
      </c>
      <c r="AR75" s="112" t="str">
        <f t="shared" si="27"/>
        <v>EURAB6R33Y=#0007</v>
      </c>
      <c r="AS75" s="112" t="str">
        <f>IFERROR(_xll.RtGet("DTSIMI1",AQ75,$AC$3)/100,"")</f>
        <v/>
      </c>
      <c r="AT75" s="112" t="str">
        <f>IFERROR(_xll.RtGet("DTSIMI1",AQ75,$AD$3)/100,"")</f>
        <v/>
      </c>
      <c r="AU75" s="112" t="str">
        <f t="shared" si="36"/>
        <v/>
      </c>
      <c r="AV75" s="112">
        <f>_xll.qlSimpleQuoteSetValue(AR75,AS75,Trigger)</f>
        <v>0</v>
      </c>
      <c r="AW75" s="169"/>
    </row>
    <row r="76" spans="2:49" x14ac:dyDescent="0.2">
      <c r="B76" s="104" t="str">
        <f t="shared" si="25"/>
        <v/>
      </c>
      <c r="C76" s="193" t="s">
        <v>124</v>
      </c>
      <c r="D76" s="194" t="str">
        <f t="shared" si="33"/>
        <v>EUROISDDS34Y</v>
      </c>
      <c r="E76" s="194" t="str">
        <f>_xll.qlSimpleQuote(D76,,,,Trigger)</f>
        <v>EUROISDDS34Y#0007</v>
      </c>
      <c r="F76" s="112" t="str">
        <f>IFERROR(_xll.RtGet("DTSIMI1",D76,"ask")/100,"")</f>
        <v/>
      </c>
      <c r="G76" s="62">
        <f>_xll.qlSimpleQuoteSetValue(E76,F76,Trigger)</f>
        <v>0</v>
      </c>
      <c r="I76" s="193" t="str">
        <f t="shared" si="21"/>
        <v>SW</v>
      </c>
      <c r="J76" s="194" t="s">
        <v>124</v>
      </c>
      <c r="K76" s="194" t="str">
        <f t="shared" si="37"/>
        <v>EURYC1M_AB1E_34Y</v>
      </c>
      <c r="L76" s="112" t="str">
        <f>_xll.qlSimpleQuote(K76,,,,Trigger)</f>
        <v>EURYC1M_AB1E_34Y#0007</v>
      </c>
      <c r="M76" s="112" t="str">
        <f>IFERROR(_xll.RtGet("DTSIMI1",K76,"ASK")/100,"")</f>
        <v/>
      </c>
      <c r="N76" s="185">
        <f>_xll.qlSimpleQuoteSetValue(L76,M76,Trigger)</f>
        <v>0</v>
      </c>
      <c r="O76" s="93"/>
      <c r="P76" s="193" t="str">
        <f t="shared" si="26"/>
        <v>SW</v>
      </c>
      <c r="Q76" s="194" t="s">
        <v>124</v>
      </c>
      <c r="R76" s="194" t="str">
        <f t="shared" si="38"/>
        <v>EUR_CURVE_3M_34Y</v>
      </c>
      <c r="S76" s="112" t="str">
        <f>_xll.qlSimpleQuote(R76,,,,Trigger)</f>
        <v>EUR_CURVE_3M_34Y#0007</v>
      </c>
      <c r="T76" s="112" t="str">
        <f>IFERROR(_xll.RtGet("DTSIMI1",R76,$T$3)/100,"")</f>
        <v/>
      </c>
      <c r="U76" s="112" t="str">
        <f>IFERROR(_xll.RtGet("DTSIMI1",R76,$U$3)/100,"")</f>
        <v/>
      </c>
      <c r="V76" s="112" t="str">
        <f t="shared" si="34"/>
        <v/>
      </c>
      <c r="W76" s="185">
        <f>_xll.qlSimpleQuoteSetValue(S76,V76,Trigger)</f>
        <v>0</v>
      </c>
      <c r="X76" s="84"/>
      <c r="Y76" s="193" t="str">
        <f t="shared" si="22"/>
        <v>SW</v>
      </c>
      <c r="Z76" s="194" t="s">
        <v>124</v>
      </c>
      <c r="AA76" s="194" t="str">
        <f t="shared" si="39"/>
        <v>EURAB6R34Y=</v>
      </c>
      <c r="AB76" s="112" t="str">
        <f>_xll.qlSimpleQuote(AA76,,,,Trigger)</f>
        <v>EURAB6R34Y=#0007</v>
      </c>
      <c r="AC76" s="112" t="str">
        <f>IFERROR(_xll.RtGet("DTSIMI1",AA76,$AC$3)/100,"")</f>
        <v/>
      </c>
      <c r="AD76" s="112" t="str">
        <f>IFERROR(_xll.RtGet("DTSIMI1",AA76,$AD$3)/100,"")</f>
        <v/>
      </c>
      <c r="AE76" s="112" t="str">
        <f t="shared" si="35"/>
        <v/>
      </c>
      <c r="AF76" s="112">
        <f>_xll.qlSimpleQuoteSetValue(AB76,AC76,Trigger)</f>
        <v>0</v>
      </c>
      <c r="AG76" s="93"/>
      <c r="AH76" s="193" t="str">
        <f t="shared" si="23"/>
        <v>SW</v>
      </c>
      <c r="AI76" s="194" t="s">
        <v>124</v>
      </c>
      <c r="AJ76" s="194" t="str">
        <f t="shared" si="40"/>
        <v>EUR_CURVE_12M_34Y</v>
      </c>
      <c r="AK76" s="112" t="str">
        <f>_xll.qlSimpleQuote(AJ76,,,,Trigger)</f>
        <v>EUR_CURVE_12M_34Y#0007</v>
      </c>
      <c r="AL76" s="112" t="str">
        <f>IFERROR(_xll.RtGet("DTSIMI1",AJ76,"ASK")/100,"")</f>
        <v/>
      </c>
      <c r="AM76" s="185">
        <f>_xll.qlSimpleQuoteSetValue(AK76,AL76,Trigger)</f>
        <v>0</v>
      </c>
      <c r="AO76" s="193" t="str">
        <f t="shared" si="24"/>
        <v>SW</v>
      </c>
      <c r="AP76" s="194" t="s">
        <v>124</v>
      </c>
      <c r="AQ76" s="194" t="str">
        <f t="shared" si="32"/>
        <v>EURAB6R34Y=</v>
      </c>
      <c r="AR76" s="112" t="str">
        <f t="shared" si="27"/>
        <v>EURAB6R34Y=#0007</v>
      </c>
      <c r="AS76" s="112" t="str">
        <f>IFERROR(_xll.RtGet("DTSIMI1",AQ76,$AC$3)/100,"")</f>
        <v/>
      </c>
      <c r="AT76" s="112" t="str">
        <f>IFERROR(_xll.RtGet("DTSIMI1",AQ76,$AD$3)/100,"")</f>
        <v/>
      </c>
      <c r="AU76" s="112" t="str">
        <f t="shared" si="36"/>
        <v/>
      </c>
      <c r="AV76" s="112">
        <f>_xll.qlSimpleQuoteSetValue(AR76,AS76,Trigger)</f>
        <v>0</v>
      </c>
      <c r="AW76" s="169"/>
    </row>
    <row r="77" spans="2:49" x14ac:dyDescent="0.2">
      <c r="B77" s="104" t="str">
        <f t="shared" si="25"/>
        <v/>
      </c>
      <c r="C77" s="193" t="s">
        <v>169</v>
      </c>
      <c r="D77" s="194" t="str">
        <f t="shared" si="33"/>
        <v>EUROISDDS35Y</v>
      </c>
      <c r="E77" s="194" t="str">
        <f>_xll.qlSimpleQuote(D77,,,,Trigger)</f>
        <v>EUROISDDS35Y#0007</v>
      </c>
      <c r="F77" s="112" t="str">
        <f>IFERROR(_xll.RtGet("DTSIMI1",D77,"ask")/100,"")</f>
        <v/>
      </c>
      <c r="G77" s="62">
        <f>_xll.qlSimpleQuoteSetValue(E77,F77,Trigger)</f>
        <v>0</v>
      </c>
      <c r="I77" s="193" t="str">
        <f t="shared" si="21"/>
        <v>SW</v>
      </c>
      <c r="J77" s="194" t="s">
        <v>169</v>
      </c>
      <c r="K77" s="194" t="str">
        <f t="shared" si="37"/>
        <v>EURYC1M_AB1E_35Y</v>
      </c>
      <c r="L77" s="112" t="str">
        <f>_xll.qlSimpleQuote(K77,,,,Trigger)</f>
        <v>EURYC1M_AB1E_35Y#0007</v>
      </c>
      <c r="M77" s="112" t="str">
        <f>IFERROR(_xll.RtGet("DTSIMI1",K77,"ASK")/100,"")</f>
        <v/>
      </c>
      <c r="N77" s="185">
        <f>_xll.qlSimpleQuoteSetValue(L77,M77,Trigger)</f>
        <v>0</v>
      </c>
      <c r="O77" s="93"/>
      <c r="P77" s="193" t="str">
        <f t="shared" si="26"/>
        <v>SW</v>
      </c>
      <c r="Q77" s="194" t="s">
        <v>169</v>
      </c>
      <c r="R77" s="194" t="str">
        <f t="shared" si="38"/>
        <v>EUR_CURVE_3M_35Y</v>
      </c>
      <c r="S77" s="112" t="str">
        <f>_xll.qlSimpleQuote(R77,,,,Trigger)</f>
        <v>EUR_CURVE_3M_35Y#0007</v>
      </c>
      <c r="T77" s="112" t="str">
        <f>IFERROR(_xll.RtGet("DTSIMI1",R77,$T$3)/100,"")</f>
        <v/>
      </c>
      <c r="U77" s="112" t="str">
        <f>IFERROR(_xll.RtGet("DTSIMI1",R77,$U$3)/100,"")</f>
        <v/>
      </c>
      <c r="V77" s="112" t="str">
        <f t="shared" si="34"/>
        <v/>
      </c>
      <c r="W77" s="185">
        <f>_xll.qlSimpleQuoteSetValue(S77,V77,Trigger)</f>
        <v>0</v>
      </c>
      <c r="X77" s="84"/>
      <c r="Y77" s="193" t="str">
        <f t="shared" si="22"/>
        <v>SW</v>
      </c>
      <c r="Z77" s="194" t="s">
        <v>169</v>
      </c>
      <c r="AA77" s="194" t="str">
        <f t="shared" si="39"/>
        <v>EURAB6R35Y=</v>
      </c>
      <c r="AB77" s="112" t="str">
        <f>_xll.qlSimpleQuote(AA77,,,,Trigger)</f>
        <v>EURAB6R35Y=#0007</v>
      </c>
      <c r="AC77" s="112" t="str">
        <f>IFERROR(_xll.RtGet("DTSIMI1",AA77,$AC$3)/100,"")</f>
        <v/>
      </c>
      <c r="AD77" s="112" t="str">
        <f>IFERROR(_xll.RtGet("DTSIMI1",AA77,$AD$3)/100,"")</f>
        <v/>
      </c>
      <c r="AE77" s="112" t="str">
        <f t="shared" si="35"/>
        <v/>
      </c>
      <c r="AF77" s="112">
        <f>_xll.qlSimpleQuoteSetValue(AB77,AC77,Trigger)</f>
        <v>0</v>
      </c>
      <c r="AG77" s="93"/>
      <c r="AH77" s="193" t="str">
        <f t="shared" si="23"/>
        <v>SW</v>
      </c>
      <c r="AI77" s="194" t="s">
        <v>169</v>
      </c>
      <c r="AJ77" s="194" t="str">
        <f t="shared" si="40"/>
        <v>EUR_CURVE_12M_35Y</v>
      </c>
      <c r="AK77" s="112" t="str">
        <f>_xll.qlSimpleQuote(AJ77,,,,Trigger)</f>
        <v>EUR_CURVE_12M_35Y#0007</v>
      </c>
      <c r="AL77" s="112" t="str">
        <f>IFERROR(_xll.RtGet("DTSIMI1",AJ77,"ASK")/100,"")</f>
        <v/>
      </c>
      <c r="AM77" s="185">
        <f>_xll.qlSimpleQuoteSetValue(AK77,AL77,Trigger)</f>
        <v>0</v>
      </c>
      <c r="AO77" s="193" t="str">
        <f t="shared" si="24"/>
        <v>SW</v>
      </c>
      <c r="AP77" s="194" t="s">
        <v>169</v>
      </c>
      <c r="AQ77" s="194" t="str">
        <f t="shared" si="32"/>
        <v>EURAB6R35Y=</v>
      </c>
      <c r="AR77" s="112" t="str">
        <f t="shared" si="27"/>
        <v>EURAB6R35Y=#0007</v>
      </c>
      <c r="AS77" s="112" t="str">
        <f>IFERROR(_xll.RtGet("DTSIMI1",AQ77,$AC$3)/100,"")</f>
        <v/>
      </c>
      <c r="AT77" s="112" t="str">
        <f>IFERROR(_xll.RtGet("DTSIMI1",AQ77,$AD$3)/100,"")</f>
        <v/>
      </c>
      <c r="AU77" s="112" t="str">
        <f t="shared" si="36"/>
        <v/>
      </c>
      <c r="AV77" s="112">
        <f>_xll.qlSimpleQuoteSetValue(AR77,AS77,Trigger)</f>
        <v>0</v>
      </c>
      <c r="AW77" s="169"/>
    </row>
    <row r="78" spans="2:49" x14ac:dyDescent="0.2">
      <c r="B78" s="104" t="str">
        <f t="shared" si="25"/>
        <v/>
      </c>
      <c r="C78" s="193" t="s">
        <v>170</v>
      </c>
      <c r="D78" s="194" t="str">
        <f t="shared" si="33"/>
        <v>EUROISDDS36Y</v>
      </c>
      <c r="E78" s="194" t="str">
        <f>_xll.qlSimpleQuote(D78,,,,Trigger)</f>
        <v>EUROISDDS36Y#0007</v>
      </c>
      <c r="F78" s="112" t="str">
        <f>IFERROR(_xll.RtGet("DTSIMI1",D78,"ask")/100,"")</f>
        <v/>
      </c>
      <c r="G78" s="62">
        <f>_xll.qlSimpleQuoteSetValue(E78,F78,Trigger)</f>
        <v>0</v>
      </c>
      <c r="I78" s="193" t="str">
        <f t="shared" si="21"/>
        <v>SW</v>
      </c>
      <c r="J78" s="194" t="s">
        <v>170</v>
      </c>
      <c r="K78" s="194" t="str">
        <f t="shared" si="37"/>
        <v>EURYC1M_AB1E_36Y</v>
      </c>
      <c r="L78" s="112" t="str">
        <f>_xll.qlSimpleQuote(K78,,,,Trigger)</f>
        <v>EURYC1M_AB1E_36Y#0007</v>
      </c>
      <c r="M78" s="112" t="str">
        <f>IFERROR(_xll.RtGet("DTSIMI1",K78,"ASK")/100,"")</f>
        <v/>
      </c>
      <c r="N78" s="185">
        <f>_xll.qlSimpleQuoteSetValue(L78,M78,Trigger)</f>
        <v>0</v>
      </c>
      <c r="O78" s="93"/>
      <c r="P78" s="193" t="str">
        <f t="shared" si="26"/>
        <v>SW</v>
      </c>
      <c r="Q78" s="194" t="s">
        <v>170</v>
      </c>
      <c r="R78" s="194" t="str">
        <f t="shared" si="38"/>
        <v>EUR_CURVE_3M_36Y</v>
      </c>
      <c r="S78" s="112" t="str">
        <f>_xll.qlSimpleQuote(R78,,,,Trigger)</f>
        <v>EUR_CURVE_3M_36Y#0007</v>
      </c>
      <c r="T78" s="112" t="str">
        <f>IFERROR(_xll.RtGet("DTSIMI1",R78,$T$3)/100,"")</f>
        <v/>
      </c>
      <c r="U78" s="112" t="str">
        <f>IFERROR(_xll.RtGet("DTSIMI1",R78,$U$3)/100,"")</f>
        <v/>
      </c>
      <c r="V78" s="112" t="str">
        <f t="shared" si="34"/>
        <v/>
      </c>
      <c r="W78" s="185">
        <f>_xll.qlSimpleQuoteSetValue(S78,V78,Trigger)</f>
        <v>0</v>
      </c>
      <c r="X78" s="84"/>
      <c r="Y78" s="193" t="str">
        <f t="shared" si="22"/>
        <v>SW</v>
      </c>
      <c r="Z78" s="194" t="s">
        <v>170</v>
      </c>
      <c r="AA78" s="194" t="str">
        <f t="shared" si="39"/>
        <v>EURAB6R36Y=</v>
      </c>
      <c r="AB78" s="112" t="str">
        <f>_xll.qlSimpleQuote(AA78,,,,Trigger)</f>
        <v>EURAB6R36Y=#0007</v>
      </c>
      <c r="AC78" s="112" t="str">
        <f>IFERROR(_xll.RtGet("DTSIMI1",AA78,$AC$3)/100,"")</f>
        <v/>
      </c>
      <c r="AD78" s="112" t="str">
        <f>IFERROR(_xll.RtGet("DTSIMI1",AA78,$AD$3)/100,"")</f>
        <v/>
      </c>
      <c r="AE78" s="112" t="str">
        <f t="shared" si="35"/>
        <v/>
      </c>
      <c r="AF78" s="112">
        <f>_xll.qlSimpleQuoteSetValue(AB78,AC78,Trigger)</f>
        <v>0</v>
      </c>
      <c r="AG78" s="93"/>
      <c r="AH78" s="193" t="str">
        <f t="shared" si="23"/>
        <v>SW</v>
      </c>
      <c r="AI78" s="194" t="s">
        <v>170</v>
      </c>
      <c r="AJ78" s="194" t="str">
        <f t="shared" si="40"/>
        <v>EUR_CURVE_12M_36Y</v>
      </c>
      <c r="AK78" s="112" t="str">
        <f>_xll.qlSimpleQuote(AJ78,,,,Trigger)</f>
        <v>EUR_CURVE_12M_36Y#0007</v>
      </c>
      <c r="AL78" s="112" t="str">
        <f>IFERROR(_xll.RtGet("DTSIMI1",AJ78,"ASK")/100,"")</f>
        <v/>
      </c>
      <c r="AM78" s="185">
        <f>_xll.qlSimpleQuoteSetValue(AK78,AL78,Trigger)</f>
        <v>0</v>
      </c>
      <c r="AO78" s="193" t="str">
        <f t="shared" si="24"/>
        <v>SW</v>
      </c>
      <c r="AP78" s="194" t="s">
        <v>170</v>
      </c>
      <c r="AQ78" s="194" t="str">
        <f t="shared" si="32"/>
        <v>EURAB6R36Y=</v>
      </c>
      <c r="AR78" s="112" t="str">
        <f t="shared" si="27"/>
        <v>EURAB6R36Y=#0007</v>
      </c>
      <c r="AS78" s="112" t="str">
        <f>IFERROR(_xll.RtGet("DTSIMI1",AQ78,$AC$3)/100,"")</f>
        <v/>
      </c>
      <c r="AT78" s="112" t="str">
        <f>IFERROR(_xll.RtGet("DTSIMI1",AQ78,$AD$3)/100,"")</f>
        <v/>
      </c>
      <c r="AU78" s="112" t="str">
        <f t="shared" si="36"/>
        <v/>
      </c>
      <c r="AV78" s="112">
        <f>_xll.qlSimpleQuoteSetValue(AR78,AS78,Trigger)</f>
        <v>0</v>
      </c>
      <c r="AW78" s="169"/>
    </row>
    <row r="79" spans="2:49" x14ac:dyDescent="0.2">
      <c r="B79" s="104" t="str">
        <f t="shared" si="25"/>
        <v/>
      </c>
      <c r="C79" s="193" t="s">
        <v>171</v>
      </c>
      <c r="D79" s="194" t="str">
        <f t="shared" si="33"/>
        <v>EUROISDDS37Y</v>
      </c>
      <c r="E79" s="194" t="str">
        <f>_xll.qlSimpleQuote(D79,,,,Trigger)</f>
        <v>EUROISDDS37Y#0007</v>
      </c>
      <c r="F79" s="112" t="str">
        <f>IFERROR(_xll.RtGet("DTSIMI1",D79,"ask")/100,"")</f>
        <v/>
      </c>
      <c r="G79" s="62">
        <f>_xll.qlSimpleQuoteSetValue(E79,F79,Trigger)</f>
        <v>0</v>
      </c>
      <c r="I79" s="193" t="str">
        <f t="shared" si="21"/>
        <v>SW</v>
      </c>
      <c r="J79" s="194" t="s">
        <v>171</v>
      </c>
      <c r="K79" s="194" t="str">
        <f t="shared" si="37"/>
        <v>EURYC1M_AB1E_37Y</v>
      </c>
      <c r="L79" s="112" t="str">
        <f>_xll.qlSimpleQuote(K79,,,,Trigger)</f>
        <v>EURYC1M_AB1E_37Y#0007</v>
      </c>
      <c r="M79" s="112" t="str">
        <f>IFERROR(_xll.RtGet("DTSIMI1",K79,"ASK")/100,"")</f>
        <v/>
      </c>
      <c r="N79" s="185">
        <f>_xll.qlSimpleQuoteSetValue(L79,M79,Trigger)</f>
        <v>0</v>
      </c>
      <c r="O79" s="93"/>
      <c r="P79" s="193" t="str">
        <f t="shared" si="26"/>
        <v>SW</v>
      </c>
      <c r="Q79" s="194" t="s">
        <v>171</v>
      </c>
      <c r="R79" s="194" t="str">
        <f t="shared" si="38"/>
        <v>EUR_CURVE_3M_37Y</v>
      </c>
      <c r="S79" s="112" t="str">
        <f>_xll.qlSimpleQuote(R79,,,,Trigger)</f>
        <v>EUR_CURVE_3M_37Y#0007</v>
      </c>
      <c r="T79" s="112" t="str">
        <f>IFERROR(_xll.RtGet("DTSIMI1",R79,$T$3)/100,"")</f>
        <v/>
      </c>
      <c r="U79" s="112" t="str">
        <f>IFERROR(_xll.RtGet("DTSIMI1",R79,$U$3)/100,"")</f>
        <v/>
      </c>
      <c r="V79" s="112" t="str">
        <f t="shared" si="34"/>
        <v/>
      </c>
      <c r="W79" s="185">
        <f>_xll.qlSimpleQuoteSetValue(S79,V79,Trigger)</f>
        <v>0</v>
      </c>
      <c r="X79" s="84"/>
      <c r="Y79" s="193" t="str">
        <f t="shared" si="22"/>
        <v>SW</v>
      </c>
      <c r="Z79" s="194" t="s">
        <v>171</v>
      </c>
      <c r="AA79" s="194" t="str">
        <f t="shared" si="39"/>
        <v>EURAB6R37Y=</v>
      </c>
      <c r="AB79" s="112" t="str">
        <f>_xll.qlSimpleQuote(AA79,,,,Trigger)</f>
        <v>EURAB6R37Y=#0007</v>
      </c>
      <c r="AC79" s="112" t="str">
        <f>IFERROR(_xll.RtGet("DTSIMI1",AA79,$AC$3)/100,"")</f>
        <v/>
      </c>
      <c r="AD79" s="112" t="str">
        <f>IFERROR(_xll.RtGet("DTSIMI1",AA79,$AD$3)/100,"")</f>
        <v/>
      </c>
      <c r="AE79" s="112" t="str">
        <f t="shared" si="35"/>
        <v/>
      </c>
      <c r="AF79" s="112">
        <f>_xll.qlSimpleQuoteSetValue(AB79,AC79,Trigger)</f>
        <v>0</v>
      </c>
      <c r="AG79" s="93"/>
      <c r="AH79" s="193" t="str">
        <f t="shared" si="23"/>
        <v>SW</v>
      </c>
      <c r="AI79" s="194" t="s">
        <v>171</v>
      </c>
      <c r="AJ79" s="194" t="str">
        <f t="shared" si="40"/>
        <v>EUR_CURVE_12M_37Y</v>
      </c>
      <c r="AK79" s="112" t="str">
        <f>_xll.qlSimpleQuote(AJ79,,,,Trigger)</f>
        <v>EUR_CURVE_12M_37Y#0007</v>
      </c>
      <c r="AL79" s="112" t="str">
        <f>IFERROR(_xll.RtGet("DTSIMI1",AJ79,"ASK")/100,"")</f>
        <v/>
      </c>
      <c r="AM79" s="185">
        <f>_xll.qlSimpleQuoteSetValue(AK79,AL79,Trigger)</f>
        <v>0</v>
      </c>
      <c r="AO79" s="193" t="str">
        <f t="shared" si="24"/>
        <v>SW</v>
      </c>
      <c r="AP79" s="194" t="s">
        <v>171</v>
      </c>
      <c r="AQ79" s="194" t="str">
        <f t="shared" si="32"/>
        <v>EURAB6R37Y=</v>
      </c>
      <c r="AR79" s="112" t="str">
        <f t="shared" si="27"/>
        <v>EURAB6R37Y=#0007</v>
      </c>
      <c r="AS79" s="112" t="str">
        <f>IFERROR(_xll.RtGet("DTSIMI1",AQ79,$AC$3)/100,"")</f>
        <v/>
      </c>
      <c r="AT79" s="112" t="str">
        <f>IFERROR(_xll.RtGet("DTSIMI1",AQ79,$AD$3)/100,"")</f>
        <v/>
      </c>
      <c r="AU79" s="112" t="str">
        <f t="shared" si="36"/>
        <v/>
      </c>
      <c r="AV79" s="112">
        <f>_xll.qlSimpleQuoteSetValue(AR79,AS79,Trigger)</f>
        <v>0</v>
      </c>
      <c r="AW79" s="169"/>
    </row>
    <row r="80" spans="2:49" x14ac:dyDescent="0.2">
      <c r="B80" s="104" t="str">
        <f t="shared" si="25"/>
        <v/>
      </c>
      <c r="C80" s="193" t="s">
        <v>172</v>
      </c>
      <c r="D80" s="194" t="str">
        <f t="shared" si="33"/>
        <v>EUROISDDS38Y</v>
      </c>
      <c r="E80" s="194" t="str">
        <f>_xll.qlSimpleQuote(D80,,,,Trigger)</f>
        <v>EUROISDDS38Y#0007</v>
      </c>
      <c r="F80" s="112" t="str">
        <f>IFERROR(_xll.RtGet("DTSIMI1",D80,"ask")/100,"")</f>
        <v/>
      </c>
      <c r="G80" s="62">
        <f>_xll.qlSimpleQuoteSetValue(E80,F80,Trigger)</f>
        <v>0</v>
      </c>
      <c r="I80" s="193" t="str">
        <f t="shared" si="21"/>
        <v>SW</v>
      </c>
      <c r="J80" s="194" t="s">
        <v>172</v>
      </c>
      <c r="K80" s="194" t="str">
        <f t="shared" si="37"/>
        <v>EURYC1M_AB1E_38Y</v>
      </c>
      <c r="L80" s="112" t="str">
        <f>_xll.qlSimpleQuote(K80,,,,Trigger)</f>
        <v>EURYC1M_AB1E_38Y#0007</v>
      </c>
      <c r="M80" s="112" t="str">
        <f>IFERROR(_xll.RtGet("DTSIMI1",K80,"ASK")/100,"")</f>
        <v/>
      </c>
      <c r="N80" s="185">
        <f>_xll.qlSimpleQuoteSetValue(L80,M80,Trigger)</f>
        <v>0</v>
      </c>
      <c r="O80" s="93"/>
      <c r="P80" s="193" t="str">
        <f t="shared" si="26"/>
        <v>SW</v>
      </c>
      <c r="Q80" s="194" t="s">
        <v>172</v>
      </c>
      <c r="R80" s="194" t="str">
        <f t="shared" si="38"/>
        <v>EUR_CURVE_3M_38Y</v>
      </c>
      <c r="S80" s="112" t="str">
        <f>_xll.qlSimpleQuote(R80,,,,Trigger)</f>
        <v>EUR_CURVE_3M_38Y#0007</v>
      </c>
      <c r="T80" s="112" t="str">
        <f>IFERROR(_xll.RtGet("DTSIMI1",R80,$T$3)/100,"")</f>
        <v/>
      </c>
      <c r="U80" s="112" t="str">
        <f>IFERROR(_xll.RtGet("DTSIMI1",R80,$U$3)/100,"")</f>
        <v/>
      </c>
      <c r="V80" s="112" t="str">
        <f t="shared" si="34"/>
        <v/>
      </c>
      <c r="W80" s="185">
        <f>_xll.qlSimpleQuoteSetValue(S80,V80,Trigger)</f>
        <v>0</v>
      </c>
      <c r="X80" s="84"/>
      <c r="Y80" s="193" t="str">
        <f t="shared" si="22"/>
        <v>SW</v>
      </c>
      <c r="Z80" s="194" t="s">
        <v>172</v>
      </c>
      <c r="AA80" s="194" t="str">
        <f t="shared" si="39"/>
        <v>EURAB6R38Y=</v>
      </c>
      <c r="AB80" s="112" t="str">
        <f>_xll.qlSimpleQuote(AA80,,,,Trigger)</f>
        <v>EURAB6R38Y=#0007</v>
      </c>
      <c r="AC80" s="112" t="str">
        <f>IFERROR(_xll.RtGet("DTSIMI1",AA80,$AC$3)/100,"")</f>
        <v/>
      </c>
      <c r="AD80" s="112" t="str">
        <f>IFERROR(_xll.RtGet("DTSIMI1",AA80,$AD$3)/100,"")</f>
        <v/>
      </c>
      <c r="AE80" s="112" t="str">
        <f t="shared" si="35"/>
        <v/>
      </c>
      <c r="AF80" s="112">
        <f>_xll.qlSimpleQuoteSetValue(AB80,AC80,Trigger)</f>
        <v>0</v>
      </c>
      <c r="AG80" s="93"/>
      <c r="AH80" s="193" t="str">
        <f t="shared" si="23"/>
        <v>SW</v>
      </c>
      <c r="AI80" s="194" t="s">
        <v>172</v>
      </c>
      <c r="AJ80" s="194" t="str">
        <f t="shared" si="40"/>
        <v>EUR_CURVE_12M_38Y</v>
      </c>
      <c r="AK80" s="112" t="str">
        <f>_xll.qlSimpleQuote(AJ80,,,,Trigger)</f>
        <v>EUR_CURVE_12M_38Y#0007</v>
      </c>
      <c r="AL80" s="112" t="str">
        <f>IFERROR(_xll.RtGet("DTSIMI1",AJ80,"ASK")/100,"")</f>
        <v/>
      </c>
      <c r="AM80" s="185">
        <f>_xll.qlSimpleQuoteSetValue(AK80,AL80,Trigger)</f>
        <v>0</v>
      </c>
      <c r="AO80" s="193" t="str">
        <f t="shared" si="24"/>
        <v>SW</v>
      </c>
      <c r="AP80" s="194" t="s">
        <v>172</v>
      </c>
      <c r="AQ80" s="194" t="str">
        <f t="shared" si="32"/>
        <v>EURAB6R38Y=</v>
      </c>
      <c r="AR80" s="112" t="str">
        <f t="shared" si="27"/>
        <v>EURAB6R38Y=#0007</v>
      </c>
      <c r="AS80" s="112" t="str">
        <f>IFERROR(_xll.RtGet("DTSIMI1",AQ80,$AC$3)/100,"")</f>
        <v/>
      </c>
      <c r="AT80" s="112" t="str">
        <f>IFERROR(_xll.RtGet("DTSIMI1",AQ80,$AD$3)/100,"")</f>
        <v/>
      </c>
      <c r="AU80" s="112" t="str">
        <f t="shared" si="36"/>
        <v/>
      </c>
      <c r="AV80" s="112">
        <f>_xll.qlSimpleQuoteSetValue(AR80,AS80,Trigger)</f>
        <v>0</v>
      </c>
      <c r="AW80" s="169"/>
    </row>
    <row r="81" spans="2:49" x14ac:dyDescent="0.2">
      <c r="B81" s="104" t="str">
        <f t="shared" si="25"/>
        <v/>
      </c>
      <c r="C81" s="193" t="s">
        <v>173</v>
      </c>
      <c r="D81" s="194" t="str">
        <f t="shared" si="33"/>
        <v>EUROISDDS39Y</v>
      </c>
      <c r="E81" s="194" t="str">
        <f>_xll.qlSimpleQuote(D81,,,,Trigger)</f>
        <v>EUROISDDS39Y#0007</v>
      </c>
      <c r="F81" s="112" t="str">
        <f>IFERROR(_xll.RtGet("DTSIMI1",D81,"ask")/100,"")</f>
        <v/>
      </c>
      <c r="G81" s="62">
        <f>_xll.qlSimpleQuoteSetValue(E81,F81,Trigger)</f>
        <v>0</v>
      </c>
      <c r="I81" s="193" t="str">
        <f t="shared" si="21"/>
        <v>SW</v>
      </c>
      <c r="J81" s="194" t="s">
        <v>173</v>
      </c>
      <c r="K81" s="194" t="str">
        <f t="shared" si="37"/>
        <v>EURYC1M_AB1E_39Y</v>
      </c>
      <c r="L81" s="112" t="str">
        <f>_xll.qlSimpleQuote(K81,,,,Trigger)</f>
        <v>EURYC1M_AB1E_39Y#0007</v>
      </c>
      <c r="M81" s="112" t="str">
        <f>IFERROR(_xll.RtGet("DTSIMI1",K81,"ASK")/100,"")</f>
        <v/>
      </c>
      <c r="N81" s="185">
        <f>_xll.qlSimpleQuoteSetValue(L81,M81,Trigger)</f>
        <v>0</v>
      </c>
      <c r="O81" s="93"/>
      <c r="P81" s="193" t="str">
        <f t="shared" si="26"/>
        <v>SW</v>
      </c>
      <c r="Q81" s="194" t="s">
        <v>173</v>
      </c>
      <c r="R81" s="194" t="str">
        <f t="shared" si="38"/>
        <v>EUR_CURVE_3M_39Y</v>
      </c>
      <c r="S81" s="112" t="str">
        <f>_xll.qlSimpleQuote(R81,,,,Trigger)</f>
        <v>EUR_CURVE_3M_39Y#0007</v>
      </c>
      <c r="T81" s="112" t="str">
        <f>IFERROR(_xll.RtGet("DTSIMI1",R81,$T$3)/100,"")</f>
        <v/>
      </c>
      <c r="U81" s="112" t="str">
        <f>IFERROR(_xll.RtGet("DTSIMI1",R81,$U$3)/100,"")</f>
        <v/>
      </c>
      <c r="V81" s="112" t="str">
        <f t="shared" si="34"/>
        <v/>
      </c>
      <c r="W81" s="185">
        <f>_xll.qlSimpleQuoteSetValue(S81,V81,Trigger)</f>
        <v>0</v>
      </c>
      <c r="X81" s="84"/>
      <c r="Y81" s="193" t="str">
        <f t="shared" si="22"/>
        <v>SW</v>
      </c>
      <c r="Z81" s="194" t="s">
        <v>173</v>
      </c>
      <c r="AA81" s="194" t="str">
        <f t="shared" si="39"/>
        <v>EURAB6R39Y=</v>
      </c>
      <c r="AB81" s="112" t="str">
        <f>_xll.qlSimpleQuote(AA81,,,,Trigger)</f>
        <v>EURAB6R39Y=#0007</v>
      </c>
      <c r="AC81" s="112" t="str">
        <f>IFERROR(_xll.RtGet("DTSIMI1",AA81,$AC$3)/100,"")</f>
        <v/>
      </c>
      <c r="AD81" s="112" t="str">
        <f>IFERROR(_xll.RtGet("DTSIMI1",AA81,$AD$3)/100,"")</f>
        <v/>
      </c>
      <c r="AE81" s="112" t="str">
        <f t="shared" si="35"/>
        <v/>
      </c>
      <c r="AF81" s="112">
        <f>_xll.qlSimpleQuoteSetValue(AB81,AC81,Trigger)</f>
        <v>0</v>
      </c>
      <c r="AG81" s="93"/>
      <c r="AH81" s="193" t="str">
        <f t="shared" si="23"/>
        <v>SW</v>
      </c>
      <c r="AI81" s="194" t="s">
        <v>173</v>
      </c>
      <c r="AJ81" s="194" t="str">
        <f t="shared" si="40"/>
        <v>EUR_CURVE_12M_39Y</v>
      </c>
      <c r="AK81" s="112" t="str">
        <f>_xll.qlSimpleQuote(AJ81,,,,Trigger)</f>
        <v>EUR_CURVE_12M_39Y#0007</v>
      </c>
      <c r="AL81" s="112" t="str">
        <f>IFERROR(_xll.RtGet("DTSIMI1",AJ81,"ASK")/100,"")</f>
        <v/>
      </c>
      <c r="AM81" s="185">
        <f>_xll.qlSimpleQuoteSetValue(AK81,AL81,Trigger)</f>
        <v>0</v>
      </c>
      <c r="AO81" s="193" t="str">
        <f t="shared" si="24"/>
        <v>SW</v>
      </c>
      <c r="AP81" s="194" t="s">
        <v>173</v>
      </c>
      <c r="AQ81" s="194" t="str">
        <f t="shared" si="32"/>
        <v>EURAB6R39Y=</v>
      </c>
      <c r="AR81" s="112" t="str">
        <f t="shared" si="27"/>
        <v>EURAB6R39Y=#0007</v>
      </c>
      <c r="AS81" s="112" t="str">
        <f>IFERROR(_xll.RtGet("DTSIMI1",AQ81,$AC$3)/100,"")</f>
        <v/>
      </c>
      <c r="AT81" s="112" t="str">
        <f>IFERROR(_xll.RtGet("DTSIMI1",AQ81,$AD$3)/100,"")</f>
        <v/>
      </c>
      <c r="AU81" s="112" t="str">
        <f t="shared" si="36"/>
        <v/>
      </c>
      <c r="AV81" s="112">
        <f>_xll.qlSimpleQuoteSetValue(AR81,AS81,Trigger)</f>
        <v>0</v>
      </c>
      <c r="AW81" s="169"/>
    </row>
    <row r="82" spans="2:49" x14ac:dyDescent="0.2">
      <c r="B82" s="104" t="str">
        <f t="shared" si="25"/>
        <v/>
      </c>
      <c r="C82" s="193" t="s">
        <v>174</v>
      </c>
      <c r="D82" s="194" t="str">
        <f t="shared" si="33"/>
        <v>EUROISDDS40Y</v>
      </c>
      <c r="E82" s="194" t="str">
        <f>_xll.qlSimpleQuote(D82,,,,Trigger)</f>
        <v>EUROISDDS40Y#0007</v>
      </c>
      <c r="F82" s="112" t="str">
        <f>IFERROR(_xll.RtGet("DTSIMI1",D82,"ask")/100,"")</f>
        <v/>
      </c>
      <c r="G82" s="62">
        <f>_xll.qlSimpleQuoteSetValue(E82,F82,Trigger)</f>
        <v>0</v>
      </c>
      <c r="I82" s="193" t="str">
        <f t="shared" si="21"/>
        <v>SW</v>
      </c>
      <c r="J82" s="194" t="s">
        <v>174</v>
      </c>
      <c r="K82" s="194" t="str">
        <f t="shared" si="37"/>
        <v>EURYC1M_AB1E_40Y</v>
      </c>
      <c r="L82" s="112" t="str">
        <f>_xll.qlSimpleQuote(K82,,,,Trigger)</f>
        <v>EURYC1M_AB1E_40Y#0007</v>
      </c>
      <c r="M82" s="112" t="str">
        <f>IFERROR(_xll.RtGet("DTSIMI1",K82,"ASK")/100,"")</f>
        <v/>
      </c>
      <c r="N82" s="185">
        <f>_xll.qlSimpleQuoteSetValue(L82,M82,Trigger)</f>
        <v>0</v>
      </c>
      <c r="O82" s="93"/>
      <c r="P82" s="193" t="str">
        <f t="shared" si="26"/>
        <v>SW</v>
      </c>
      <c r="Q82" s="194" t="s">
        <v>174</v>
      </c>
      <c r="R82" s="194" t="str">
        <f t="shared" si="38"/>
        <v>EUR_CURVE_3M_40Y</v>
      </c>
      <c r="S82" s="112" t="str">
        <f>_xll.qlSimpleQuote(R82,,,,Trigger)</f>
        <v>EUR_CURVE_3M_40Y#0007</v>
      </c>
      <c r="T82" s="112" t="str">
        <f>IFERROR(_xll.RtGet("DTSIMI1",R82,$T$3)/100,"")</f>
        <v/>
      </c>
      <c r="U82" s="112" t="str">
        <f>IFERROR(_xll.RtGet("DTSIMI1",R82,$U$3)/100,"")</f>
        <v/>
      </c>
      <c r="V82" s="112" t="str">
        <f t="shared" si="34"/>
        <v/>
      </c>
      <c r="W82" s="185">
        <f>_xll.qlSimpleQuoteSetValue(S82,V82,Trigger)</f>
        <v>0</v>
      </c>
      <c r="X82" s="84"/>
      <c r="Y82" s="193" t="str">
        <f t="shared" si="22"/>
        <v>SW</v>
      </c>
      <c r="Z82" s="194" t="s">
        <v>174</v>
      </c>
      <c r="AA82" s="194" t="str">
        <f t="shared" si="39"/>
        <v>EURAB6R40Y=</v>
      </c>
      <c r="AB82" s="112" t="str">
        <f>_xll.qlSimpleQuote(AA82,,,,Trigger)</f>
        <v>EURAB6R40Y=#0007</v>
      </c>
      <c r="AC82" s="112" t="str">
        <f>IFERROR(_xll.RtGet("DTSIMI1",AA82,$AC$3)/100,"")</f>
        <v/>
      </c>
      <c r="AD82" s="112" t="str">
        <f>IFERROR(_xll.RtGet("DTSIMI1",AA82,$AD$3)/100,"")</f>
        <v/>
      </c>
      <c r="AE82" s="112" t="str">
        <f t="shared" si="35"/>
        <v/>
      </c>
      <c r="AF82" s="112">
        <f>_xll.qlSimpleQuoteSetValue(AB82,AC82,Trigger)</f>
        <v>0</v>
      </c>
      <c r="AG82" s="93"/>
      <c r="AH82" s="193" t="str">
        <f t="shared" si="23"/>
        <v>SW</v>
      </c>
      <c r="AI82" s="194" t="s">
        <v>174</v>
      </c>
      <c r="AJ82" s="194" t="str">
        <f t="shared" si="40"/>
        <v>EUR_CURVE_12M_40Y</v>
      </c>
      <c r="AK82" s="112" t="str">
        <f>_xll.qlSimpleQuote(AJ82,,,,Trigger)</f>
        <v>EUR_CURVE_12M_40Y#0007</v>
      </c>
      <c r="AL82" s="112" t="str">
        <f>IFERROR(_xll.RtGet("DTSIMI1",AJ82,"ASK")/100,"")</f>
        <v/>
      </c>
      <c r="AM82" s="185">
        <f>_xll.qlSimpleQuoteSetValue(AK82,AL82,Trigger)</f>
        <v>0</v>
      </c>
      <c r="AO82" s="193" t="str">
        <f t="shared" si="24"/>
        <v>SW</v>
      </c>
      <c r="AP82" s="194" t="s">
        <v>174</v>
      </c>
      <c r="AQ82" s="194" t="str">
        <f t="shared" si="32"/>
        <v>EURAB6R40Y=</v>
      </c>
      <c r="AR82" s="112" t="str">
        <f t="shared" si="27"/>
        <v>EURAB6R40Y=#0007</v>
      </c>
      <c r="AS82" s="112" t="str">
        <f>IFERROR(_xll.RtGet("DTSIMI1",AQ82,$AC$3)/100,"")</f>
        <v/>
      </c>
      <c r="AT82" s="112" t="str">
        <f>IFERROR(_xll.RtGet("DTSIMI1",AQ82,$AD$3)/100,"")</f>
        <v/>
      </c>
      <c r="AU82" s="112" t="str">
        <f t="shared" si="36"/>
        <v/>
      </c>
      <c r="AV82" s="112">
        <f>_xll.qlSimpleQuoteSetValue(AR82,AS82,Trigger)</f>
        <v>0</v>
      </c>
      <c r="AW82" s="169"/>
    </row>
    <row r="83" spans="2:49" hidden="1" outlineLevel="1" x14ac:dyDescent="0.2">
      <c r="B83" s="104" t="str">
        <f t="shared" si="25"/>
        <v/>
      </c>
      <c r="C83" s="193" t="s">
        <v>181</v>
      </c>
      <c r="D83" s="194" t="str">
        <f t="shared" si="33"/>
        <v>EUROISDDS41Y</v>
      </c>
      <c r="E83" s="194" t="str">
        <f>_xll.qlSimpleQuote(D83,,,,Trigger)</f>
        <v>EUROISDDS41Y#0007</v>
      </c>
      <c r="F83" s="112" t="str">
        <f>IFERROR(_xll.RtGet("DTSIMI1",D83,"ask")/100,"")</f>
        <v/>
      </c>
      <c r="G83" s="62">
        <f>_xll.qlSimpleQuoteSetValue(E83,F83,Trigger)</f>
        <v>0</v>
      </c>
      <c r="I83" s="193" t="str">
        <f t="shared" si="21"/>
        <v>SW</v>
      </c>
      <c r="J83" s="194" t="s">
        <v>181</v>
      </c>
      <c r="K83" s="194" t="str">
        <f t="shared" si="37"/>
        <v>EURYC1M_AB1E_41Y</v>
      </c>
      <c r="L83" s="112" t="str">
        <f>_xll.qlSimpleQuote(K83,,,,Trigger)</f>
        <v>EURYC1M_AB1E_41Y#0007</v>
      </c>
      <c r="M83" s="112" t="str">
        <f>IFERROR(_xll.RtGet("DTSIMI1",K83,"ASK")/100,"")</f>
        <v/>
      </c>
      <c r="N83" s="185">
        <f>_xll.qlSimpleQuoteSetValue(L83,M83,Trigger)</f>
        <v>0</v>
      </c>
      <c r="O83" s="93"/>
      <c r="P83" s="193" t="str">
        <f t="shared" si="26"/>
        <v>SW</v>
      </c>
      <c r="Q83" s="194" t="s">
        <v>181</v>
      </c>
      <c r="R83" s="194" t="str">
        <f t="shared" si="38"/>
        <v>EUR_CURVE_3M_41Y</v>
      </c>
      <c r="S83" s="112" t="str">
        <f>_xll.qlSimpleQuote(R83,,,,Trigger)</f>
        <v>EUR_CURVE_3M_41Y#0007</v>
      </c>
      <c r="T83" s="112" t="str">
        <f>IFERROR(_xll.RtGet("DTSIMI1",R83,$T$3)/100,"")</f>
        <v/>
      </c>
      <c r="U83" s="112" t="str">
        <f>IFERROR(_xll.RtGet("DTSIMI1",R83,$U$3)/100,"")</f>
        <v/>
      </c>
      <c r="V83" s="112" t="str">
        <f t="shared" si="34"/>
        <v/>
      </c>
      <c r="W83" s="185">
        <f>_xll.qlSimpleQuoteSetValue(S83,V83,Trigger)</f>
        <v>0</v>
      </c>
      <c r="X83" s="84"/>
      <c r="Y83" s="193" t="str">
        <f t="shared" si="22"/>
        <v>SW</v>
      </c>
      <c r="Z83" s="194" t="s">
        <v>181</v>
      </c>
      <c r="AA83" s="194" t="str">
        <f t="shared" si="39"/>
        <v>EURAB6R41Y=</v>
      </c>
      <c r="AB83" s="112" t="str">
        <f>_xll.qlSimpleQuote(AA83,,,,Trigger)</f>
        <v>EURAB6R41Y=#0007</v>
      </c>
      <c r="AC83" s="112" t="str">
        <f>IFERROR(_xll.RtGet("DTSIMI1",AA83,$AC$3)/100,"")</f>
        <v/>
      </c>
      <c r="AD83" s="112" t="str">
        <f>IFERROR(_xll.RtGet("DTSIMI1",AA83,$AD$3)/100,"")</f>
        <v/>
      </c>
      <c r="AE83" s="112" t="str">
        <f t="shared" si="35"/>
        <v/>
      </c>
      <c r="AF83" s="112">
        <f>_xll.qlSimpleQuoteSetValue(AB83,AC83,Trigger)</f>
        <v>0</v>
      </c>
      <c r="AG83" s="93"/>
      <c r="AH83" s="193" t="str">
        <f t="shared" si="23"/>
        <v>SW</v>
      </c>
      <c r="AI83" s="194" t="s">
        <v>181</v>
      </c>
      <c r="AJ83" s="194" t="str">
        <f t="shared" si="40"/>
        <v>EUR_CURVE_12M_41Y</v>
      </c>
      <c r="AK83" s="112" t="str">
        <f>_xll.qlSimpleQuote(AJ83,,,,Trigger)</f>
        <v>EUR_CURVE_12M_41Y#0007</v>
      </c>
      <c r="AL83" s="112" t="str">
        <f>IFERROR(_xll.RtGet("DTSIMI1",AJ83,"ASK")/100,"")</f>
        <v/>
      </c>
      <c r="AM83" s="185">
        <f>_xll.qlSimpleQuoteSetValue(AK83,AL83,Trigger)</f>
        <v>0</v>
      </c>
      <c r="AO83" s="193" t="str">
        <f t="shared" si="24"/>
        <v>SW</v>
      </c>
      <c r="AP83" s="194" t="s">
        <v>181</v>
      </c>
      <c r="AQ83" s="194" t="str">
        <f t="shared" si="32"/>
        <v>EURAB6R41Y=</v>
      </c>
      <c r="AR83" s="112" t="str">
        <f t="shared" si="27"/>
        <v>EURAB6R41Y=#0007</v>
      </c>
      <c r="AS83" s="112" t="str">
        <f>IFERROR(_xll.RtGet("DTSIMI1",AQ83,$AC$3)/100,"")</f>
        <v/>
      </c>
      <c r="AT83" s="112" t="str">
        <f>IFERROR(_xll.RtGet("DTSIMI1",AQ83,$AD$3)/100,"")</f>
        <v/>
      </c>
      <c r="AU83" s="112" t="str">
        <f t="shared" si="36"/>
        <v/>
      </c>
      <c r="AV83" s="112">
        <f>_xll.qlSimpleQuoteSetValue(AR83,AS83,Trigger)</f>
        <v>0</v>
      </c>
      <c r="AW83" s="169"/>
    </row>
    <row r="84" spans="2:49" hidden="1" outlineLevel="1" x14ac:dyDescent="0.2">
      <c r="B84" s="104" t="str">
        <f t="shared" si="25"/>
        <v/>
      </c>
      <c r="C84" s="193" t="s">
        <v>182</v>
      </c>
      <c r="D84" s="194" t="str">
        <f t="shared" si="33"/>
        <v>EUROISDDS42Y</v>
      </c>
      <c r="E84" s="194" t="str">
        <f>_xll.qlSimpleQuote(D84,,,,Trigger)</f>
        <v>EUROISDDS42Y#0007</v>
      </c>
      <c r="F84" s="112" t="str">
        <f>IFERROR(_xll.RtGet("DTSIMI1",D84,"ask")/100,"")</f>
        <v/>
      </c>
      <c r="G84" s="62">
        <f>_xll.qlSimpleQuoteSetValue(E84,F84,Trigger)</f>
        <v>0</v>
      </c>
      <c r="I84" s="193" t="str">
        <f t="shared" si="21"/>
        <v>SW</v>
      </c>
      <c r="J84" s="194" t="s">
        <v>182</v>
      </c>
      <c r="K84" s="194" t="str">
        <f t="shared" si="37"/>
        <v>EURYC1M_AB1E_42Y</v>
      </c>
      <c r="L84" s="112" t="str">
        <f>_xll.qlSimpleQuote(K84,,,,Trigger)</f>
        <v>EURYC1M_AB1E_42Y#0007</v>
      </c>
      <c r="M84" s="112" t="str">
        <f>IFERROR(_xll.RtGet("DTSIMI1",K84,"ASK")/100,"")</f>
        <v/>
      </c>
      <c r="N84" s="185">
        <f>_xll.qlSimpleQuoteSetValue(L84,M84,Trigger)</f>
        <v>0</v>
      </c>
      <c r="O84" s="93"/>
      <c r="P84" s="193" t="str">
        <f t="shared" si="26"/>
        <v>SW</v>
      </c>
      <c r="Q84" s="194" t="s">
        <v>182</v>
      </c>
      <c r="R84" s="194" t="str">
        <f t="shared" si="38"/>
        <v>EUR_CURVE_3M_42Y</v>
      </c>
      <c r="S84" s="112" t="str">
        <f>_xll.qlSimpleQuote(R84,,,,Trigger)</f>
        <v>EUR_CURVE_3M_42Y#0007</v>
      </c>
      <c r="T84" s="112" t="str">
        <f>IFERROR(_xll.RtGet("DTSIMI1",R84,$T$3)/100,"")</f>
        <v/>
      </c>
      <c r="U84" s="112" t="str">
        <f>IFERROR(_xll.RtGet("DTSIMI1",R84,$U$3)/100,"")</f>
        <v/>
      </c>
      <c r="V84" s="112" t="str">
        <f t="shared" si="34"/>
        <v/>
      </c>
      <c r="W84" s="185">
        <f>_xll.qlSimpleQuoteSetValue(S84,V84,Trigger)</f>
        <v>0</v>
      </c>
      <c r="X84" s="84"/>
      <c r="Y84" s="193" t="str">
        <f t="shared" si="22"/>
        <v>SW</v>
      </c>
      <c r="Z84" s="194" t="s">
        <v>182</v>
      </c>
      <c r="AA84" s="194" t="str">
        <f t="shared" si="39"/>
        <v>EURAB6R42Y=</v>
      </c>
      <c r="AB84" s="112" t="str">
        <f>_xll.qlSimpleQuote(AA84,,,,Trigger)</f>
        <v>EURAB6R42Y=#0007</v>
      </c>
      <c r="AC84" s="112" t="str">
        <f>IFERROR(_xll.RtGet("DTSIMI1",AA84,$AC$3)/100,"")</f>
        <v/>
      </c>
      <c r="AD84" s="112" t="str">
        <f>IFERROR(_xll.RtGet("DTSIMI1",AA84,$AD$3)/100,"")</f>
        <v/>
      </c>
      <c r="AE84" s="112" t="str">
        <f t="shared" si="35"/>
        <v/>
      </c>
      <c r="AF84" s="112">
        <f>_xll.qlSimpleQuoteSetValue(AB84,AC84,Trigger)</f>
        <v>0</v>
      </c>
      <c r="AG84" s="93"/>
      <c r="AH84" s="193" t="str">
        <f t="shared" si="23"/>
        <v>SW</v>
      </c>
      <c r="AI84" s="194" t="s">
        <v>182</v>
      </c>
      <c r="AJ84" s="194" t="str">
        <f t="shared" si="40"/>
        <v>EUR_CURVE_12M_42Y</v>
      </c>
      <c r="AK84" s="112" t="str">
        <f>_xll.qlSimpleQuote(AJ84,,,,Trigger)</f>
        <v>EUR_CURVE_12M_42Y#0007</v>
      </c>
      <c r="AL84" s="112" t="str">
        <f>IFERROR(_xll.RtGet("DTSIMI1",AJ84,"ASK")/100,"")</f>
        <v/>
      </c>
      <c r="AM84" s="185">
        <f>_xll.qlSimpleQuoteSetValue(AK84,AL84,Trigger)</f>
        <v>0</v>
      </c>
      <c r="AO84" s="193" t="str">
        <f t="shared" si="24"/>
        <v>SW</v>
      </c>
      <c r="AP84" s="194" t="s">
        <v>182</v>
      </c>
      <c r="AQ84" s="194" t="str">
        <f t="shared" si="32"/>
        <v>EURAB6R42Y=</v>
      </c>
      <c r="AR84" s="112" t="str">
        <f t="shared" si="27"/>
        <v>EURAB6R42Y=#0007</v>
      </c>
      <c r="AS84" s="112" t="str">
        <f>IFERROR(_xll.RtGet("DTSIMI1",AQ84,$AC$3)/100,"")</f>
        <v/>
      </c>
      <c r="AT84" s="112" t="str">
        <f>IFERROR(_xll.RtGet("DTSIMI1",AQ84,$AD$3)/100,"")</f>
        <v/>
      </c>
      <c r="AU84" s="112" t="str">
        <f t="shared" si="36"/>
        <v/>
      </c>
      <c r="AV84" s="112">
        <f>_xll.qlSimpleQuoteSetValue(AR84,AS84,Trigger)</f>
        <v>0</v>
      </c>
      <c r="AW84" s="169"/>
    </row>
    <row r="85" spans="2:49" hidden="1" outlineLevel="1" x14ac:dyDescent="0.2">
      <c r="B85" s="104" t="str">
        <f t="shared" si="25"/>
        <v/>
      </c>
      <c r="C85" s="193" t="s">
        <v>183</v>
      </c>
      <c r="D85" s="194" t="str">
        <f t="shared" si="33"/>
        <v>EUROISDDS43Y</v>
      </c>
      <c r="E85" s="194" t="str">
        <f>_xll.qlSimpleQuote(D85,,,,Trigger)</f>
        <v>EUROISDDS43Y#0007</v>
      </c>
      <c r="F85" s="112" t="str">
        <f>IFERROR(_xll.RtGet("DTSIMI1",D85,"ask")/100,"")</f>
        <v/>
      </c>
      <c r="G85" s="62">
        <f>_xll.qlSimpleQuoteSetValue(E85,F85,Trigger)</f>
        <v>0</v>
      </c>
      <c r="I85" s="193" t="str">
        <f t="shared" si="21"/>
        <v>SW</v>
      </c>
      <c r="J85" s="194" t="s">
        <v>183</v>
      </c>
      <c r="K85" s="194" t="str">
        <f t="shared" si="37"/>
        <v>EURYC1M_AB1E_43Y</v>
      </c>
      <c r="L85" s="112" t="str">
        <f>_xll.qlSimpleQuote(K85,,,,Trigger)</f>
        <v>EURYC1M_AB1E_43Y#0007</v>
      </c>
      <c r="M85" s="112" t="str">
        <f>IFERROR(_xll.RtGet("DTSIMI1",K85,"ASK")/100,"")</f>
        <v/>
      </c>
      <c r="N85" s="185">
        <f>_xll.qlSimpleQuoteSetValue(L85,M85,Trigger)</f>
        <v>0</v>
      </c>
      <c r="O85" s="93"/>
      <c r="P85" s="193" t="str">
        <f t="shared" si="26"/>
        <v>SW</v>
      </c>
      <c r="Q85" s="194" t="s">
        <v>183</v>
      </c>
      <c r="R85" s="194" t="str">
        <f t="shared" si="38"/>
        <v>EUR_CURVE_3M_43Y</v>
      </c>
      <c r="S85" s="112" t="str">
        <f>_xll.qlSimpleQuote(R85,,,,Trigger)</f>
        <v>EUR_CURVE_3M_43Y#0007</v>
      </c>
      <c r="T85" s="112" t="str">
        <f>IFERROR(_xll.RtGet("DTSIMI1",R85,$T$3)/100,"")</f>
        <v/>
      </c>
      <c r="U85" s="112" t="str">
        <f>IFERROR(_xll.RtGet("DTSIMI1",R85,$U$3)/100,"")</f>
        <v/>
      </c>
      <c r="V85" s="112" t="str">
        <f t="shared" si="34"/>
        <v/>
      </c>
      <c r="W85" s="185">
        <f>_xll.qlSimpleQuoteSetValue(S85,V85,Trigger)</f>
        <v>0</v>
      </c>
      <c r="X85" s="84"/>
      <c r="Y85" s="193" t="str">
        <f t="shared" si="22"/>
        <v>SW</v>
      </c>
      <c r="Z85" s="194" t="s">
        <v>183</v>
      </c>
      <c r="AA85" s="194" t="str">
        <f t="shared" si="39"/>
        <v>EURAB6R43Y=</v>
      </c>
      <c r="AB85" s="112" t="str">
        <f>_xll.qlSimpleQuote(AA85,,,,Trigger)</f>
        <v>EURAB6R43Y=#0007</v>
      </c>
      <c r="AC85" s="112" t="str">
        <f>IFERROR(_xll.RtGet("DTSIMI1",AA85,$AC$3)/100,"")</f>
        <v/>
      </c>
      <c r="AD85" s="112" t="str">
        <f>IFERROR(_xll.RtGet("DTSIMI1",AA85,$AD$3)/100,"")</f>
        <v/>
      </c>
      <c r="AE85" s="112" t="str">
        <f t="shared" si="35"/>
        <v/>
      </c>
      <c r="AF85" s="112">
        <f>_xll.qlSimpleQuoteSetValue(AB85,AC85,Trigger)</f>
        <v>0</v>
      </c>
      <c r="AG85" s="93"/>
      <c r="AH85" s="193" t="str">
        <f t="shared" si="23"/>
        <v>SW</v>
      </c>
      <c r="AI85" s="194" t="s">
        <v>183</v>
      </c>
      <c r="AJ85" s="194" t="str">
        <f t="shared" si="40"/>
        <v>EUR_CURVE_12M_43Y</v>
      </c>
      <c r="AK85" s="112" t="str">
        <f>_xll.qlSimpleQuote(AJ85,,,,Trigger)</f>
        <v>EUR_CURVE_12M_43Y#0007</v>
      </c>
      <c r="AL85" s="112" t="str">
        <f>IFERROR(_xll.RtGet("DTSIMI1",AJ85,"ASK")/100,"")</f>
        <v/>
      </c>
      <c r="AM85" s="185">
        <f>_xll.qlSimpleQuoteSetValue(AK85,AL85,Trigger)</f>
        <v>0</v>
      </c>
      <c r="AO85" s="193" t="str">
        <f t="shared" si="24"/>
        <v>SW</v>
      </c>
      <c r="AP85" s="194" t="s">
        <v>183</v>
      </c>
      <c r="AQ85" s="194" t="str">
        <f t="shared" si="32"/>
        <v>EURAB6R43Y=</v>
      </c>
      <c r="AR85" s="112" t="str">
        <f t="shared" si="27"/>
        <v>EURAB6R43Y=#0007</v>
      </c>
      <c r="AS85" s="112" t="str">
        <f>IFERROR(_xll.RtGet("DTSIMI1",AQ85,$AC$3)/100,"")</f>
        <v/>
      </c>
      <c r="AT85" s="112" t="str">
        <f>IFERROR(_xll.RtGet("DTSIMI1",AQ85,$AD$3)/100,"")</f>
        <v/>
      </c>
      <c r="AU85" s="112" t="str">
        <f t="shared" si="36"/>
        <v/>
      </c>
      <c r="AV85" s="112">
        <f>_xll.qlSimpleQuoteSetValue(AR85,AS85,Trigger)</f>
        <v>0</v>
      </c>
      <c r="AW85" s="169"/>
    </row>
    <row r="86" spans="2:49" hidden="1" outlineLevel="1" x14ac:dyDescent="0.2">
      <c r="B86" s="104" t="str">
        <f t="shared" si="25"/>
        <v/>
      </c>
      <c r="C86" s="193" t="s">
        <v>184</v>
      </c>
      <c r="D86" s="194" t="str">
        <f t="shared" si="33"/>
        <v>EUROISDDS44Y</v>
      </c>
      <c r="E86" s="194" t="str">
        <f>_xll.qlSimpleQuote(D86,,,,Trigger)</f>
        <v>EUROISDDS44Y#0007</v>
      </c>
      <c r="F86" s="112" t="str">
        <f>IFERROR(_xll.RtGet("DTSIMI1",D86,"ask")/100,"")</f>
        <v/>
      </c>
      <c r="G86" s="62">
        <f>_xll.qlSimpleQuoteSetValue(E86,F86,Trigger)</f>
        <v>0</v>
      </c>
      <c r="I86" s="193" t="str">
        <f t="shared" si="21"/>
        <v>SW</v>
      </c>
      <c r="J86" s="194" t="s">
        <v>184</v>
      </c>
      <c r="K86" s="194" t="str">
        <f t="shared" si="37"/>
        <v>EURYC1M_AB1E_44Y</v>
      </c>
      <c r="L86" s="112" t="str">
        <f>_xll.qlSimpleQuote(K86,,,,Trigger)</f>
        <v>EURYC1M_AB1E_44Y#0007</v>
      </c>
      <c r="M86" s="112" t="str">
        <f>IFERROR(_xll.RtGet("DTSIMI1",K86,"ASK")/100,"")</f>
        <v/>
      </c>
      <c r="N86" s="185">
        <f>_xll.qlSimpleQuoteSetValue(L86,M86,Trigger)</f>
        <v>0</v>
      </c>
      <c r="O86" s="93"/>
      <c r="P86" s="193" t="str">
        <f t="shared" si="26"/>
        <v>SW</v>
      </c>
      <c r="Q86" s="194" t="s">
        <v>184</v>
      </c>
      <c r="R86" s="194" t="str">
        <f t="shared" si="38"/>
        <v>EUR_CURVE_3M_44Y</v>
      </c>
      <c r="S86" s="112" t="str">
        <f>_xll.qlSimpleQuote(R86,,,,Trigger)</f>
        <v>EUR_CURVE_3M_44Y#0007</v>
      </c>
      <c r="T86" s="112" t="str">
        <f>IFERROR(_xll.RtGet("DTSIMI1",R86,$T$3)/100,"")</f>
        <v/>
      </c>
      <c r="U86" s="112" t="str">
        <f>IFERROR(_xll.RtGet("DTSIMI1",R86,$U$3)/100,"")</f>
        <v/>
      </c>
      <c r="V86" s="112" t="str">
        <f t="shared" si="34"/>
        <v/>
      </c>
      <c r="W86" s="185">
        <f>_xll.qlSimpleQuoteSetValue(S86,V86,Trigger)</f>
        <v>0</v>
      </c>
      <c r="X86" s="84"/>
      <c r="Y86" s="193" t="str">
        <f t="shared" si="22"/>
        <v>SW</v>
      </c>
      <c r="Z86" s="194" t="s">
        <v>184</v>
      </c>
      <c r="AA86" s="194" t="str">
        <f t="shared" si="39"/>
        <v>EURAB6R44Y=</v>
      </c>
      <c r="AB86" s="112" t="str">
        <f>_xll.qlSimpleQuote(AA86,,,,Trigger)</f>
        <v>EURAB6R44Y=#0007</v>
      </c>
      <c r="AC86" s="112" t="str">
        <f>IFERROR(_xll.RtGet("DTSIMI1",AA86,$AC$3)/100,"")</f>
        <v/>
      </c>
      <c r="AD86" s="112" t="str">
        <f>IFERROR(_xll.RtGet("DTSIMI1",AA86,$AD$3)/100,"")</f>
        <v/>
      </c>
      <c r="AE86" s="112" t="str">
        <f t="shared" si="35"/>
        <v/>
      </c>
      <c r="AF86" s="112">
        <f>_xll.qlSimpleQuoteSetValue(AB86,AC86,Trigger)</f>
        <v>0</v>
      </c>
      <c r="AG86" s="93"/>
      <c r="AH86" s="193" t="str">
        <f t="shared" si="23"/>
        <v>SW</v>
      </c>
      <c r="AI86" s="194" t="s">
        <v>184</v>
      </c>
      <c r="AJ86" s="194" t="str">
        <f t="shared" si="40"/>
        <v>EUR_CURVE_12M_44Y</v>
      </c>
      <c r="AK86" s="112" t="str">
        <f>_xll.qlSimpleQuote(AJ86,,,,Trigger)</f>
        <v>EUR_CURVE_12M_44Y#0007</v>
      </c>
      <c r="AL86" s="112" t="str">
        <f>IFERROR(_xll.RtGet("DTSIMI1",AJ86,"ASK")/100,"")</f>
        <v/>
      </c>
      <c r="AM86" s="185">
        <f>_xll.qlSimpleQuoteSetValue(AK86,AL86,Trigger)</f>
        <v>0</v>
      </c>
      <c r="AO86" s="193" t="str">
        <f t="shared" si="24"/>
        <v>SW</v>
      </c>
      <c r="AP86" s="194" t="s">
        <v>184</v>
      </c>
      <c r="AQ86" s="194" t="str">
        <f t="shared" si="32"/>
        <v>EURAB6R44Y=</v>
      </c>
      <c r="AR86" s="112" t="str">
        <f t="shared" si="27"/>
        <v>EURAB6R44Y=#0007</v>
      </c>
      <c r="AS86" s="112" t="str">
        <f>IFERROR(_xll.RtGet("DTSIMI1",AQ86,$AC$3)/100,"")</f>
        <v/>
      </c>
      <c r="AT86" s="112" t="str">
        <f>IFERROR(_xll.RtGet("DTSIMI1",AQ86,$AD$3)/100,"")</f>
        <v/>
      </c>
      <c r="AU86" s="112" t="str">
        <f t="shared" si="36"/>
        <v/>
      </c>
      <c r="AV86" s="112">
        <f>_xll.qlSimpleQuoteSetValue(AR86,AS86,Trigger)</f>
        <v>0</v>
      </c>
      <c r="AW86" s="169"/>
    </row>
    <row r="87" spans="2:49" hidden="1" outlineLevel="1" x14ac:dyDescent="0.2">
      <c r="B87" s="176"/>
      <c r="C87" s="227" t="s">
        <v>185</v>
      </c>
      <c r="D87" s="228" t="str">
        <f t="shared" si="33"/>
        <v>EUROISDDS45Y</v>
      </c>
      <c r="E87" s="228" t="str">
        <f>_xll.qlSimpleQuote(D87,,,,Trigger)</f>
        <v>EUROISDDS45Y#0007</v>
      </c>
      <c r="F87" s="229" t="str">
        <f>IFERROR(_xll.RtGet("DTSIMI1",D87,"ask")/100,"")</f>
        <v/>
      </c>
      <c r="G87" s="177">
        <f>_xll.qlSimpleQuoteSetValue(E87,F87,Trigger)</f>
        <v>0</v>
      </c>
      <c r="I87" s="227" t="str">
        <f t="shared" si="21"/>
        <v>SW</v>
      </c>
      <c r="J87" s="228" t="s">
        <v>185</v>
      </c>
      <c r="K87" s="228" t="str">
        <f t="shared" si="37"/>
        <v>EURYC1M_AB1E_45Y</v>
      </c>
      <c r="L87" s="229" t="str">
        <f>_xll.qlSimpleQuote(K87,,,,Trigger)</f>
        <v>EURYC1M_AB1E_45Y#0007</v>
      </c>
      <c r="M87" s="229" t="str">
        <f>IFERROR(_xll.RtGet("DTSIMI1",K87,"ASK")/100,"")</f>
        <v/>
      </c>
      <c r="N87" s="199">
        <f>_xll.qlSimpleQuoteSetValue(L87,M87,Trigger)</f>
        <v>0</v>
      </c>
      <c r="O87" s="93"/>
      <c r="P87" s="193" t="str">
        <f t="shared" si="26"/>
        <v>SW</v>
      </c>
      <c r="Q87" s="228" t="s">
        <v>185</v>
      </c>
      <c r="R87" s="228" t="str">
        <f t="shared" si="38"/>
        <v>EUR_CURVE_3M_45Y</v>
      </c>
      <c r="S87" s="229" t="str">
        <f>_xll.qlSimpleQuote(R87,,,,Trigger)</f>
        <v>EUR_CURVE_3M_45Y#0007</v>
      </c>
      <c r="T87" s="229" t="str">
        <f>IFERROR(_xll.RtGet("DTSIMI1",R87,$T$3)/100,"")</f>
        <v/>
      </c>
      <c r="U87" s="229" t="str">
        <f>IFERROR(_xll.RtGet("DTSIMI1",R87,$U$3)/100,"")</f>
        <v/>
      </c>
      <c r="V87" s="229" t="str">
        <f t="shared" si="34"/>
        <v/>
      </c>
      <c r="W87" s="199">
        <f>_xll.qlSimpleQuoteSetValue(S87,V87,Trigger)</f>
        <v>0</v>
      </c>
      <c r="X87" s="84"/>
      <c r="Y87" s="193" t="str">
        <f t="shared" si="22"/>
        <v>SW</v>
      </c>
      <c r="Z87" s="228" t="s">
        <v>185</v>
      </c>
      <c r="AA87" s="228" t="str">
        <f t="shared" si="39"/>
        <v>EURAB6R45Y=</v>
      </c>
      <c r="AB87" s="229" t="str">
        <f>_xll.qlSimpleQuote(AA87,,,,Trigger)</f>
        <v>EURAB6R45Y=#0007</v>
      </c>
      <c r="AC87" s="229" t="str">
        <f>IFERROR(_xll.RtGet("DTSIMI1",AA87,$AC$3)/100,"")</f>
        <v/>
      </c>
      <c r="AD87" s="229" t="str">
        <f>IFERROR(_xll.RtGet("DTSIMI1",AA87,$AD$3)/100,"")</f>
        <v/>
      </c>
      <c r="AE87" s="229" t="str">
        <f t="shared" si="35"/>
        <v/>
      </c>
      <c r="AF87" s="229">
        <f>_xll.qlSimpleQuoteSetValue(AB87,AC87,Trigger)</f>
        <v>0</v>
      </c>
      <c r="AG87" s="93"/>
      <c r="AH87" s="193" t="str">
        <f t="shared" si="23"/>
        <v>SW</v>
      </c>
      <c r="AI87" s="228" t="s">
        <v>185</v>
      </c>
      <c r="AJ87" s="228" t="str">
        <f t="shared" si="40"/>
        <v>EUR_CURVE_12M_45Y</v>
      </c>
      <c r="AK87" s="229" t="str">
        <f>_xll.qlSimpleQuote(AJ87,,,,Trigger)</f>
        <v>EUR_CURVE_12M_45Y#0007</v>
      </c>
      <c r="AL87" s="229" t="str">
        <f>IFERROR(_xll.RtGet("DTSIMI1",AJ87,"ASK")/100,"")</f>
        <v/>
      </c>
      <c r="AM87" s="199">
        <f>_xll.qlSimpleQuoteSetValue(AK87,AL87,Trigger)</f>
        <v>0</v>
      </c>
      <c r="AO87" s="193" t="str">
        <f t="shared" si="24"/>
        <v>SW</v>
      </c>
      <c r="AP87" s="228" t="s">
        <v>185</v>
      </c>
      <c r="AQ87" s="228" t="str">
        <f t="shared" si="32"/>
        <v>EURAB6R45Y=</v>
      </c>
      <c r="AR87" s="229" t="str">
        <f t="shared" si="27"/>
        <v>EURAB6R45Y=#0007</v>
      </c>
      <c r="AS87" s="229" t="str">
        <f>IFERROR(_xll.RtGet("DTSIMI1",AQ87,$AC$3)/100,"")</f>
        <v/>
      </c>
      <c r="AT87" s="229" t="str">
        <f>IFERROR(_xll.RtGet("DTSIMI1",AQ87,$AD$3)/100,"")</f>
        <v/>
      </c>
      <c r="AU87" s="229" t="str">
        <f t="shared" si="36"/>
        <v/>
      </c>
      <c r="AV87" s="229">
        <f>_xll.qlSimpleQuoteSetValue(AR87,AS87,Trigger)</f>
        <v>0</v>
      </c>
      <c r="AW87" s="420"/>
    </row>
    <row r="88" spans="2:49" hidden="1" outlineLevel="1" x14ac:dyDescent="0.2">
      <c r="B88" s="104" t="str">
        <f t="shared" si="25"/>
        <v/>
      </c>
      <c r="C88" s="193" t="s">
        <v>186</v>
      </c>
      <c r="D88" s="194" t="str">
        <f t="shared" si="33"/>
        <v>EUROISDDS46Y</v>
      </c>
      <c r="E88" s="194" t="str">
        <f>_xll.qlSimpleQuote(D88,,,,Trigger)</f>
        <v>EUROISDDS46Y#0007</v>
      </c>
      <c r="F88" s="112" t="str">
        <f>IFERROR(_xll.RtGet("DTSIMI1",D88,"ask")/100,"")</f>
        <v/>
      </c>
      <c r="G88" s="62">
        <f>_xll.qlSimpleQuoteSetValue(E88,F88,Trigger)</f>
        <v>0</v>
      </c>
      <c r="I88" s="193" t="str">
        <f t="shared" si="21"/>
        <v>SW</v>
      </c>
      <c r="J88" s="194" t="s">
        <v>186</v>
      </c>
      <c r="K88" s="194" t="str">
        <f t="shared" si="37"/>
        <v>EURYC1M_AB1E_46Y</v>
      </c>
      <c r="L88" s="112" t="str">
        <f>_xll.qlSimpleQuote(K88,,,,Trigger)</f>
        <v>EURYC1M_AB1E_46Y#0007</v>
      </c>
      <c r="M88" s="112" t="str">
        <f>IFERROR(_xll.RtGet("DTSIMI1",K88,"ASK")/100,"")</f>
        <v/>
      </c>
      <c r="N88" s="185">
        <f>_xll.qlSimpleQuoteSetValue(L88,M88,Trigger)</f>
        <v>0</v>
      </c>
      <c r="O88" s="93"/>
      <c r="P88" s="193" t="str">
        <f t="shared" si="26"/>
        <v>SW</v>
      </c>
      <c r="Q88" s="194" t="s">
        <v>186</v>
      </c>
      <c r="R88" s="194" t="str">
        <f t="shared" si="38"/>
        <v>EUR_CURVE_3M_46Y</v>
      </c>
      <c r="S88" s="112" t="str">
        <f>_xll.qlSimpleQuote(R88,,,,Trigger)</f>
        <v>EUR_CURVE_3M_46Y#0007</v>
      </c>
      <c r="T88" s="112" t="str">
        <f>IFERROR(_xll.RtGet("DTSIMI1",R88,$T$3)/100,"")</f>
        <v/>
      </c>
      <c r="U88" s="112" t="str">
        <f>IFERROR(_xll.RtGet("DTSIMI1",R88,$U$3)/100,"")</f>
        <v/>
      </c>
      <c r="V88" s="112" t="str">
        <f t="shared" si="34"/>
        <v/>
      </c>
      <c r="W88" s="185">
        <f>_xll.qlSimpleQuoteSetValue(S88,V88,Trigger)</f>
        <v>0</v>
      </c>
      <c r="X88" s="84"/>
      <c r="Y88" s="193" t="str">
        <f t="shared" si="22"/>
        <v>SW</v>
      </c>
      <c r="Z88" s="194" t="s">
        <v>186</v>
      </c>
      <c r="AA88" s="194" t="str">
        <f t="shared" si="39"/>
        <v>EURAB6R46Y=</v>
      </c>
      <c r="AB88" s="112" t="str">
        <f>_xll.qlSimpleQuote(AA88,,,,Trigger)</f>
        <v>EURAB6R46Y=#0007</v>
      </c>
      <c r="AC88" s="112" t="str">
        <f>IFERROR(_xll.RtGet("DTSIMI1",AA88,$AC$3)/100,"")</f>
        <v/>
      </c>
      <c r="AD88" s="112" t="str">
        <f>IFERROR(_xll.RtGet("DTSIMI1",AA88,$AD$3)/100,"")</f>
        <v/>
      </c>
      <c r="AE88" s="112" t="str">
        <f t="shared" si="35"/>
        <v/>
      </c>
      <c r="AF88" s="112">
        <f>_xll.qlSimpleQuoteSetValue(AB88,AC88,Trigger)</f>
        <v>0</v>
      </c>
      <c r="AG88" s="93"/>
      <c r="AH88" s="193" t="str">
        <f t="shared" si="23"/>
        <v>SW</v>
      </c>
      <c r="AI88" s="194" t="s">
        <v>186</v>
      </c>
      <c r="AJ88" s="194" t="str">
        <f t="shared" si="40"/>
        <v>EUR_CURVE_12M_46Y</v>
      </c>
      <c r="AK88" s="112" t="str">
        <f>_xll.qlSimpleQuote(AJ88,,,,Trigger)</f>
        <v>EUR_CURVE_12M_46Y#0007</v>
      </c>
      <c r="AL88" s="112" t="str">
        <f>IFERROR(_xll.RtGet("DTSIMI1",AJ88,"ASK")/100,"")</f>
        <v/>
      </c>
      <c r="AM88" s="185">
        <f>_xll.qlSimpleQuoteSetValue(AK88,AL88,Trigger)</f>
        <v>0</v>
      </c>
      <c r="AO88" s="193" t="str">
        <f t="shared" si="24"/>
        <v>SW</v>
      </c>
      <c r="AP88" s="194" t="s">
        <v>186</v>
      </c>
      <c r="AQ88" s="194" t="str">
        <f t="shared" si="32"/>
        <v>EURAB6R46Y=</v>
      </c>
      <c r="AR88" s="112" t="str">
        <f t="shared" si="27"/>
        <v>EURAB6R46Y=#0007</v>
      </c>
      <c r="AS88" s="112" t="str">
        <f>IFERROR(_xll.RtGet("DTSIMI1",AQ88,$AC$3)/100,"")</f>
        <v/>
      </c>
      <c r="AT88" s="112" t="str">
        <f>IFERROR(_xll.RtGet("DTSIMI1",AQ88,$AD$3)/100,"")</f>
        <v/>
      </c>
      <c r="AU88" s="112" t="str">
        <f t="shared" si="36"/>
        <v/>
      </c>
      <c r="AV88" s="112">
        <f>_xll.qlSimpleQuoteSetValue(AR88,AS88,Trigger)</f>
        <v>0</v>
      </c>
      <c r="AW88" s="169"/>
    </row>
    <row r="89" spans="2:49" hidden="1" outlineLevel="1" x14ac:dyDescent="0.2">
      <c r="B89" s="104" t="str">
        <f t="shared" si="25"/>
        <v/>
      </c>
      <c r="C89" s="193" t="s">
        <v>187</v>
      </c>
      <c r="D89" s="194" t="str">
        <f t="shared" si="33"/>
        <v>EUROISDDS47Y</v>
      </c>
      <c r="E89" s="194" t="str">
        <f>_xll.qlSimpleQuote(D89,,,,Trigger)</f>
        <v>EUROISDDS47Y#0007</v>
      </c>
      <c r="F89" s="112" t="str">
        <f>IFERROR(_xll.RtGet("DTSIMI1",D89,"ask")/100,"")</f>
        <v/>
      </c>
      <c r="G89" s="62">
        <f>_xll.qlSimpleQuoteSetValue(E89,F89,Trigger)</f>
        <v>0</v>
      </c>
      <c r="I89" s="193" t="str">
        <f t="shared" si="21"/>
        <v>SW</v>
      </c>
      <c r="J89" s="194" t="s">
        <v>187</v>
      </c>
      <c r="K89" s="194" t="str">
        <f t="shared" si="37"/>
        <v>EURYC1M_AB1E_47Y</v>
      </c>
      <c r="L89" s="112" t="str">
        <f>_xll.qlSimpleQuote(K89,,,,Trigger)</f>
        <v>EURYC1M_AB1E_47Y#0007</v>
      </c>
      <c r="M89" s="112" t="str">
        <f>IFERROR(_xll.RtGet("DTSIMI1",K89,"ASK")/100,"")</f>
        <v/>
      </c>
      <c r="N89" s="185">
        <f>_xll.qlSimpleQuoteSetValue(L89,M89,Trigger)</f>
        <v>0</v>
      </c>
      <c r="O89" s="93"/>
      <c r="P89" s="193" t="str">
        <f t="shared" si="26"/>
        <v>SW</v>
      </c>
      <c r="Q89" s="194" t="s">
        <v>187</v>
      </c>
      <c r="R89" s="194" t="str">
        <f t="shared" si="38"/>
        <v>EUR_CURVE_3M_47Y</v>
      </c>
      <c r="S89" s="112" t="str">
        <f>_xll.qlSimpleQuote(R89,,,,Trigger)</f>
        <v>EUR_CURVE_3M_47Y#0007</v>
      </c>
      <c r="T89" s="112" t="str">
        <f>IFERROR(_xll.RtGet("DTSIMI1",R89,$T$3)/100,"")</f>
        <v/>
      </c>
      <c r="U89" s="112" t="str">
        <f>IFERROR(_xll.RtGet("DTSIMI1",R89,$U$3)/100,"")</f>
        <v/>
      </c>
      <c r="V89" s="112" t="str">
        <f t="shared" si="34"/>
        <v/>
      </c>
      <c r="W89" s="185">
        <f>_xll.qlSimpleQuoteSetValue(S89,V89,Trigger)</f>
        <v>0</v>
      </c>
      <c r="X89" s="84"/>
      <c r="Y89" s="193" t="str">
        <f t="shared" si="22"/>
        <v>SW</v>
      </c>
      <c r="Z89" s="194" t="s">
        <v>187</v>
      </c>
      <c r="AA89" s="194" t="str">
        <f t="shared" si="39"/>
        <v>EURAB6R47Y=</v>
      </c>
      <c r="AB89" s="112" t="str">
        <f>_xll.qlSimpleQuote(AA89,,,,Trigger)</f>
        <v>EURAB6R47Y=#0007</v>
      </c>
      <c r="AC89" s="112" t="str">
        <f>IFERROR(_xll.RtGet("DTSIMI1",AA89,$AC$3)/100,"")</f>
        <v/>
      </c>
      <c r="AD89" s="112" t="str">
        <f>IFERROR(_xll.RtGet("DTSIMI1",AA89,$AD$3)/100,"")</f>
        <v/>
      </c>
      <c r="AE89" s="112" t="str">
        <f t="shared" si="35"/>
        <v/>
      </c>
      <c r="AF89" s="112">
        <f>_xll.qlSimpleQuoteSetValue(AB89,AC89,Trigger)</f>
        <v>0</v>
      </c>
      <c r="AG89" s="93"/>
      <c r="AH89" s="193" t="str">
        <f t="shared" si="23"/>
        <v>SW</v>
      </c>
      <c r="AI89" s="194" t="s">
        <v>187</v>
      </c>
      <c r="AJ89" s="194" t="str">
        <f t="shared" si="40"/>
        <v>EUR_CURVE_12M_47Y</v>
      </c>
      <c r="AK89" s="112" t="str">
        <f>_xll.qlSimpleQuote(AJ89,,,,Trigger)</f>
        <v>EUR_CURVE_12M_47Y#0007</v>
      </c>
      <c r="AL89" s="112" t="str">
        <f>IFERROR(_xll.RtGet("DTSIMI1",AJ89,"ASK")/100,"")</f>
        <v/>
      </c>
      <c r="AM89" s="185">
        <f>_xll.qlSimpleQuoteSetValue(AK89,AL89,Trigger)</f>
        <v>0</v>
      </c>
      <c r="AO89" s="193" t="str">
        <f t="shared" si="24"/>
        <v>SW</v>
      </c>
      <c r="AP89" s="194" t="s">
        <v>187</v>
      </c>
      <c r="AQ89" s="194" t="str">
        <f t="shared" si="32"/>
        <v>EURAB6R47Y=</v>
      </c>
      <c r="AR89" s="112" t="str">
        <f t="shared" si="27"/>
        <v>EURAB6R47Y=#0007</v>
      </c>
      <c r="AS89" s="112" t="str">
        <f>IFERROR(_xll.RtGet("DTSIMI1",AQ89,$AC$3)/100,"")</f>
        <v/>
      </c>
      <c r="AT89" s="112" t="str">
        <f>IFERROR(_xll.RtGet("DTSIMI1",AQ89,$AD$3)/100,"")</f>
        <v/>
      </c>
      <c r="AU89" s="112" t="str">
        <f t="shared" si="36"/>
        <v/>
      </c>
      <c r="AV89" s="112">
        <f>_xll.qlSimpleQuoteSetValue(AR89,AS89,Trigger)</f>
        <v>0</v>
      </c>
      <c r="AW89" s="169"/>
    </row>
    <row r="90" spans="2:49" hidden="1" outlineLevel="1" x14ac:dyDescent="0.2">
      <c r="B90" s="104" t="str">
        <f t="shared" si="25"/>
        <v/>
      </c>
      <c r="C90" s="193" t="s">
        <v>188</v>
      </c>
      <c r="D90" s="194" t="str">
        <f t="shared" si="33"/>
        <v>EUROISDDS48Y</v>
      </c>
      <c r="E90" s="194" t="str">
        <f>_xll.qlSimpleQuote(D90,,,,Trigger)</f>
        <v>EUROISDDS48Y#0007</v>
      </c>
      <c r="F90" s="112" t="str">
        <f>IFERROR(_xll.RtGet("DTSIMI1",D90,"ask")/100,"")</f>
        <v/>
      </c>
      <c r="G90" s="62">
        <f>_xll.qlSimpleQuoteSetValue(E90,F90,Trigger)</f>
        <v>0</v>
      </c>
      <c r="I90" s="193" t="str">
        <f t="shared" si="21"/>
        <v>SW</v>
      </c>
      <c r="J90" s="194" t="s">
        <v>188</v>
      </c>
      <c r="K90" s="194" t="str">
        <f t="shared" si="37"/>
        <v>EURYC1M_AB1E_48Y</v>
      </c>
      <c r="L90" s="112" t="str">
        <f>_xll.qlSimpleQuote(K90,,,,Trigger)</f>
        <v>EURYC1M_AB1E_48Y#0007</v>
      </c>
      <c r="M90" s="112" t="str">
        <f>IFERROR(_xll.RtGet("DTSIMI1",K90,"ASK")/100,"")</f>
        <v/>
      </c>
      <c r="N90" s="185">
        <f>_xll.qlSimpleQuoteSetValue(L90,M90,Trigger)</f>
        <v>0</v>
      </c>
      <c r="O90" s="93"/>
      <c r="P90" s="193" t="str">
        <f t="shared" si="26"/>
        <v>SW</v>
      </c>
      <c r="Q90" s="194" t="s">
        <v>188</v>
      </c>
      <c r="R90" s="194" t="str">
        <f t="shared" si="38"/>
        <v>EUR_CURVE_3M_48Y</v>
      </c>
      <c r="S90" s="112" t="str">
        <f>_xll.qlSimpleQuote(R90,,,,Trigger)</f>
        <v>EUR_CURVE_3M_48Y#0007</v>
      </c>
      <c r="T90" s="112" t="str">
        <f>IFERROR(_xll.RtGet("DTSIMI1",R90,$T$3)/100,"")</f>
        <v/>
      </c>
      <c r="U90" s="112" t="str">
        <f>IFERROR(_xll.RtGet("DTSIMI1",R90,$U$3)/100,"")</f>
        <v/>
      </c>
      <c r="V90" s="112" t="str">
        <f t="shared" si="34"/>
        <v/>
      </c>
      <c r="W90" s="185">
        <f>_xll.qlSimpleQuoteSetValue(S90,V90,Trigger)</f>
        <v>0</v>
      </c>
      <c r="X90" s="84"/>
      <c r="Y90" s="193" t="str">
        <f t="shared" si="22"/>
        <v>SW</v>
      </c>
      <c r="Z90" s="194" t="s">
        <v>188</v>
      </c>
      <c r="AA90" s="194" t="str">
        <f t="shared" si="39"/>
        <v>EURAB6R48Y=</v>
      </c>
      <c r="AB90" s="112" t="str">
        <f>_xll.qlSimpleQuote(AA90,,,,Trigger)</f>
        <v>EURAB6R48Y=#0007</v>
      </c>
      <c r="AC90" s="112" t="str">
        <f>IFERROR(_xll.RtGet("DTSIMI1",AA90,$AC$3)/100,"")</f>
        <v/>
      </c>
      <c r="AD90" s="112" t="str">
        <f>IFERROR(_xll.RtGet("DTSIMI1",AA90,$AD$3)/100,"")</f>
        <v/>
      </c>
      <c r="AE90" s="112" t="str">
        <f t="shared" si="35"/>
        <v/>
      </c>
      <c r="AF90" s="112">
        <f>_xll.qlSimpleQuoteSetValue(AB90,AC90,Trigger)</f>
        <v>0</v>
      </c>
      <c r="AG90" s="93"/>
      <c r="AH90" s="193" t="str">
        <f t="shared" si="23"/>
        <v>SW</v>
      </c>
      <c r="AI90" s="194" t="s">
        <v>188</v>
      </c>
      <c r="AJ90" s="194" t="str">
        <f t="shared" si="40"/>
        <v>EUR_CURVE_12M_48Y</v>
      </c>
      <c r="AK90" s="112" t="str">
        <f>_xll.qlSimpleQuote(AJ90,,,,Trigger)</f>
        <v>EUR_CURVE_12M_48Y#0007</v>
      </c>
      <c r="AL90" s="112" t="str">
        <f>IFERROR(_xll.RtGet("DTSIMI1",AJ90,"ASK")/100,"")</f>
        <v/>
      </c>
      <c r="AM90" s="185">
        <f>_xll.qlSimpleQuoteSetValue(AK90,AL90,Trigger)</f>
        <v>0</v>
      </c>
      <c r="AO90" s="193" t="str">
        <f t="shared" si="24"/>
        <v>SW</v>
      </c>
      <c r="AP90" s="194" t="s">
        <v>188</v>
      </c>
      <c r="AQ90" s="194" t="str">
        <f t="shared" si="32"/>
        <v>EURAB6R48Y=</v>
      </c>
      <c r="AR90" s="112" t="str">
        <f t="shared" si="27"/>
        <v>EURAB6R48Y=#0007</v>
      </c>
      <c r="AS90" s="112" t="str">
        <f>IFERROR(_xll.RtGet("DTSIMI1",AQ90,$AC$3)/100,"")</f>
        <v/>
      </c>
      <c r="AT90" s="112" t="str">
        <f>IFERROR(_xll.RtGet("DTSIMI1",AQ90,$AD$3)/100,"")</f>
        <v/>
      </c>
      <c r="AU90" s="112" t="str">
        <f t="shared" si="36"/>
        <v/>
      </c>
      <c r="AV90" s="112">
        <f>_xll.qlSimpleQuoteSetValue(AR90,AS90,Trigger)</f>
        <v>0</v>
      </c>
      <c r="AW90" s="169"/>
    </row>
    <row r="91" spans="2:49" hidden="1" outlineLevel="1" x14ac:dyDescent="0.2">
      <c r="B91" s="104" t="str">
        <f t="shared" si="25"/>
        <v/>
      </c>
      <c r="C91" s="193" t="s">
        <v>189</v>
      </c>
      <c r="D91" s="194" t="str">
        <f t="shared" si="33"/>
        <v>EUROISDDS49Y</v>
      </c>
      <c r="E91" s="194" t="str">
        <f>_xll.qlSimpleQuote(D91,,,,Trigger)</f>
        <v>EUROISDDS49Y#0007</v>
      </c>
      <c r="F91" s="112" t="str">
        <f>IFERROR(_xll.RtGet("DTSIMI1",D91,"ask")/100,"")</f>
        <v/>
      </c>
      <c r="G91" s="62">
        <f>_xll.qlSimpleQuoteSetValue(E91,F91,Trigger)</f>
        <v>0</v>
      </c>
      <c r="I91" s="193" t="str">
        <f t="shared" si="21"/>
        <v>SW</v>
      </c>
      <c r="J91" s="194" t="s">
        <v>189</v>
      </c>
      <c r="K91" s="194" t="str">
        <f t="shared" si="37"/>
        <v>EURYC1M_AB1E_49Y</v>
      </c>
      <c r="L91" s="112" t="str">
        <f>_xll.qlSimpleQuote(K91,,,,Trigger)</f>
        <v>EURYC1M_AB1E_49Y#0007</v>
      </c>
      <c r="M91" s="112" t="str">
        <f>IFERROR(_xll.RtGet("DTSIMI1",K91,"ASK")/100,"")</f>
        <v/>
      </c>
      <c r="N91" s="185">
        <f>_xll.qlSimpleQuoteSetValue(L91,M91,Trigger)</f>
        <v>0</v>
      </c>
      <c r="O91" s="93"/>
      <c r="P91" s="193" t="str">
        <f t="shared" si="26"/>
        <v>SW</v>
      </c>
      <c r="Q91" s="194" t="s">
        <v>189</v>
      </c>
      <c r="R91" s="194" t="str">
        <f t="shared" si="38"/>
        <v>EUR_CURVE_3M_49Y</v>
      </c>
      <c r="S91" s="112" t="str">
        <f>_xll.qlSimpleQuote(R91,,,,Trigger)</f>
        <v>EUR_CURVE_3M_49Y#0007</v>
      </c>
      <c r="T91" s="112" t="str">
        <f>IFERROR(_xll.RtGet("DTSIMI1",R91,$T$3)/100,"")</f>
        <v/>
      </c>
      <c r="U91" s="112" t="str">
        <f>IFERROR(_xll.RtGet("DTSIMI1",R91,$U$3)/100,"")</f>
        <v/>
      </c>
      <c r="V91" s="112" t="str">
        <f t="shared" si="34"/>
        <v/>
      </c>
      <c r="W91" s="185">
        <f>_xll.qlSimpleQuoteSetValue(S91,V91,Trigger)</f>
        <v>0</v>
      </c>
      <c r="X91" s="84"/>
      <c r="Y91" s="193" t="str">
        <f t="shared" si="22"/>
        <v>SW</v>
      </c>
      <c r="Z91" s="194" t="s">
        <v>189</v>
      </c>
      <c r="AA91" s="194" t="str">
        <f t="shared" si="39"/>
        <v>EURAB6R49Y=</v>
      </c>
      <c r="AB91" s="112" t="str">
        <f>_xll.qlSimpleQuote(AA91,,,,Trigger)</f>
        <v>EURAB6R49Y=#0007</v>
      </c>
      <c r="AC91" s="112" t="str">
        <f>IFERROR(_xll.RtGet("DTSIMI1",AA91,$AC$3)/100,"")</f>
        <v/>
      </c>
      <c r="AD91" s="112" t="str">
        <f>IFERROR(_xll.RtGet("DTSIMI1",AA91,$AD$3)/100,"")</f>
        <v/>
      </c>
      <c r="AE91" s="112" t="str">
        <f t="shared" si="35"/>
        <v/>
      </c>
      <c r="AF91" s="112">
        <f>_xll.qlSimpleQuoteSetValue(AB91,AC91,Trigger)</f>
        <v>0</v>
      </c>
      <c r="AG91" s="93"/>
      <c r="AH91" s="193" t="str">
        <f t="shared" si="23"/>
        <v>SW</v>
      </c>
      <c r="AI91" s="194" t="s">
        <v>189</v>
      </c>
      <c r="AJ91" s="194" t="str">
        <f t="shared" si="40"/>
        <v>EUR_CURVE_12M_49Y</v>
      </c>
      <c r="AK91" s="112" t="str">
        <f>_xll.qlSimpleQuote(AJ91,,,,Trigger)</f>
        <v>EUR_CURVE_12M_49Y#0007</v>
      </c>
      <c r="AL91" s="112" t="str">
        <f>IFERROR(_xll.RtGet("DTSIMI1",AJ91,"ASK")/100,"")</f>
        <v/>
      </c>
      <c r="AM91" s="185">
        <f>_xll.qlSimpleQuoteSetValue(AK91,AL91,Trigger)</f>
        <v>0</v>
      </c>
      <c r="AO91" s="193" t="str">
        <f t="shared" si="24"/>
        <v>SW</v>
      </c>
      <c r="AP91" s="194" t="s">
        <v>189</v>
      </c>
      <c r="AQ91" s="194" t="str">
        <f t="shared" si="32"/>
        <v>EURAB6R49Y=</v>
      </c>
      <c r="AR91" s="112" t="str">
        <f t="shared" si="27"/>
        <v>EURAB6R49Y=#0007</v>
      </c>
      <c r="AS91" s="112" t="str">
        <f>IFERROR(_xll.RtGet("DTSIMI1",AQ91,$AC$3)/100,"")</f>
        <v/>
      </c>
      <c r="AT91" s="112" t="str">
        <f>IFERROR(_xll.RtGet("DTSIMI1",AQ91,$AD$3)/100,"")</f>
        <v/>
      </c>
      <c r="AU91" s="112" t="str">
        <f t="shared" si="36"/>
        <v/>
      </c>
      <c r="AV91" s="112">
        <f>_xll.qlSimpleQuoteSetValue(AR91,AS91,Trigger)</f>
        <v>0</v>
      </c>
      <c r="AW91" s="169"/>
    </row>
    <row r="92" spans="2:49" collapsed="1" x14ac:dyDescent="0.2">
      <c r="B92" s="104" t="str">
        <f t="shared" si="25"/>
        <v/>
      </c>
      <c r="C92" s="193" t="s">
        <v>175</v>
      </c>
      <c r="D92" s="194" t="str">
        <f t="shared" si="33"/>
        <v>EUROISDDS50Y</v>
      </c>
      <c r="E92" s="194" t="str">
        <f>_xll.qlSimpleQuote(D92,,,,Trigger)</f>
        <v>EUROISDDS50Y#0007</v>
      </c>
      <c r="F92" s="112" t="str">
        <f>IFERROR(_xll.RtGet("DTSIMI1",D92,"ask")/100,"")</f>
        <v/>
      </c>
      <c r="G92" s="62">
        <f>_xll.qlSimpleQuoteSetValue(E92,F92,Trigger)</f>
        <v>0</v>
      </c>
      <c r="I92" s="193" t="str">
        <f t="shared" si="21"/>
        <v>SW</v>
      </c>
      <c r="J92" s="194" t="s">
        <v>175</v>
      </c>
      <c r="K92" s="194" t="str">
        <f t="shared" si="37"/>
        <v>EURYC1M_AB1E_50Y</v>
      </c>
      <c r="L92" s="112" t="str">
        <f>_xll.qlSimpleQuote(K92,,,,Trigger)</f>
        <v>EURYC1M_AB1E_50Y#0007</v>
      </c>
      <c r="M92" s="112" t="str">
        <f>IFERROR(_xll.RtGet("DTSIMI1",K92,"ASK")/100,"")</f>
        <v/>
      </c>
      <c r="N92" s="185">
        <f>_xll.qlSimpleQuoteSetValue(L92,M92,Trigger)</f>
        <v>0</v>
      </c>
      <c r="O92" s="93"/>
      <c r="P92" s="193" t="str">
        <f t="shared" si="26"/>
        <v>SW</v>
      </c>
      <c r="Q92" s="194" t="s">
        <v>175</v>
      </c>
      <c r="R92" s="194" t="str">
        <f t="shared" si="38"/>
        <v>EUR_CURVE_3M_50Y</v>
      </c>
      <c r="S92" s="112" t="str">
        <f>_xll.qlSimpleQuote(R92,,,,Trigger)</f>
        <v>EUR_CURVE_3M_50Y#0007</v>
      </c>
      <c r="T92" s="112" t="str">
        <f>IFERROR(_xll.RtGet("DTSIMI1",R92,$T$3)/100,"")</f>
        <v/>
      </c>
      <c r="U92" s="112" t="str">
        <f>IFERROR(_xll.RtGet("DTSIMI1",R92,$U$3)/100,"")</f>
        <v/>
      </c>
      <c r="V92" s="112" t="str">
        <f t="shared" si="34"/>
        <v/>
      </c>
      <c r="W92" s="185">
        <f>_xll.qlSimpleQuoteSetValue(S92,V92,Trigger)</f>
        <v>0</v>
      </c>
      <c r="X92" s="84"/>
      <c r="Y92" s="193" t="str">
        <f t="shared" si="22"/>
        <v>SW</v>
      </c>
      <c r="Z92" s="194" t="s">
        <v>175</v>
      </c>
      <c r="AA92" s="194" t="str">
        <f t="shared" si="39"/>
        <v>EURAB6R50Y=</v>
      </c>
      <c r="AB92" s="112" t="str">
        <f>_xll.qlSimpleQuote(AA92,,,,Trigger)</f>
        <v>EURAB6R50Y=#0007</v>
      </c>
      <c r="AC92" s="112" t="str">
        <f>IFERROR(_xll.RtGet("DTSIMI1",AA92,$AC$3)/100,"")</f>
        <v/>
      </c>
      <c r="AD92" s="112" t="str">
        <f>IFERROR(_xll.RtGet("DTSIMI1",AA92,$AD$3)/100,"")</f>
        <v/>
      </c>
      <c r="AE92" s="112" t="str">
        <f t="shared" si="35"/>
        <v/>
      </c>
      <c r="AF92" s="112">
        <f>_xll.qlSimpleQuoteSetValue(AB92,AC92,Trigger)</f>
        <v>0</v>
      </c>
      <c r="AG92" s="93"/>
      <c r="AH92" s="193" t="str">
        <f t="shared" si="23"/>
        <v>SW</v>
      </c>
      <c r="AI92" s="194" t="s">
        <v>175</v>
      </c>
      <c r="AJ92" s="194" t="str">
        <f t="shared" si="40"/>
        <v>EUR_CURVE_12M_50Y</v>
      </c>
      <c r="AK92" s="112" t="str">
        <f>_xll.qlSimpleQuote(AJ92,,,,Trigger)</f>
        <v>EUR_CURVE_12M_50Y#0007</v>
      </c>
      <c r="AL92" s="112" t="str">
        <f>IFERROR(_xll.RtGet("DTSIMI1",AJ92,"ASK")/100,"")</f>
        <v/>
      </c>
      <c r="AM92" s="185">
        <f>_xll.qlSimpleQuoteSetValue(AK92,AL92,Trigger)</f>
        <v>0</v>
      </c>
      <c r="AO92" s="193" t="str">
        <f t="shared" si="24"/>
        <v>SW</v>
      </c>
      <c r="AP92" s="194" t="s">
        <v>175</v>
      </c>
      <c r="AQ92" s="194" t="str">
        <f t="shared" si="32"/>
        <v>EURAB6R50Y=</v>
      </c>
      <c r="AR92" s="112" t="str">
        <f t="shared" si="27"/>
        <v>EURAB6R50Y=#0007</v>
      </c>
      <c r="AS92" s="112" t="str">
        <f>IFERROR(_xll.RtGet("DTSIMI1",AQ92,$AC$3)/100,"")</f>
        <v/>
      </c>
      <c r="AT92" s="112" t="str">
        <f>IFERROR(_xll.RtGet("DTSIMI1",AQ92,$AD$3)/100,"")</f>
        <v/>
      </c>
      <c r="AU92" s="112" t="str">
        <f t="shared" si="36"/>
        <v/>
      </c>
      <c r="AV92" s="112">
        <f>_xll.qlSimpleQuoteSetValue(AR92,AS92,Trigger)</f>
        <v>0</v>
      </c>
      <c r="AW92" s="169"/>
    </row>
    <row r="93" spans="2:49" hidden="1" outlineLevel="1" x14ac:dyDescent="0.2">
      <c r="B93" s="104" t="str">
        <f t="shared" si="25"/>
        <v/>
      </c>
      <c r="C93" s="193" t="s">
        <v>190</v>
      </c>
      <c r="D93" s="194" t="str">
        <f t="shared" ref="D93:D102" si="41">Currency&amp;"OISDDS"&amp;C93</f>
        <v>EUROISDDS51Y</v>
      </c>
      <c r="E93" s="194" t="str">
        <f>_xll.qlSimpleQuote(D93,,,,Trigger)</f>
        <v>EUROISDDS51Y#0007</v>
      </c>
      <c r="F93" s="112" t="str">
        <f>IFERROR(_xll.RtGet("DTSIMI1",D93,"ask")/100,"")</f>
        <v/>
      </c>
      <c r="G93" s="62">
        <f>_xll.qlSimpleQuoteSetValue(E93,F93,Trigger)</f>
        <v>0</v>
      </c>
      <c r="I93" s="193" t="str">
        <f t="shared" ref="I93:I102" si="42">IF(ISBLANK(J93),"","SW")</f>
        <v>SW</v>
      </c>
      <c r="J93" s="194" t="s">
        <v>190</v>
      </c>
      <c r="K93" s="194" t="str">
        <f t="shared" si="37"/>
        <v>EURYC1M_AB1E_51Y</v>
      </c>
      <c r="L93" s="112" t="str">
        <f>_xll.qlSimpleQuote(K93,,,,Trigger)</f>
        <v>EURYC1M_AB1E_51Y#0007</v>
      </c>
      <c r="M93" s="112" t="str">
        <f>IFERROR(_xll.RtGet("DTSIMI1",K93,"ASK")/100,"")</f>
        <v/>
      </c>
      <c r="N93" s="185">
        <f>_xll.qlSimpleQuoteSetValue(L93,M93,Trigger)</f>
        <v>0</v>
      </c>
      <c r="O93" s="93"/>
      <c r="P93" s="193" t="str">
        <f t="shared" si="26"/>
        <v>SW</v>
      </c>
      <c r="Q93" s="194" t="s">
        <v>190</v>
      </c>
      <c r="R93" s="194" t="str">
        <f t="shared" si="38"/>
        <v>EUR_CURVE_3M_51Y</v>
      </c>
      <c r="S93" s="112" t="str">
        <f>_xll.qlSimpleQuote(R93,,,,Trigger)</f>
        <v>EUR_CURVE_3M_51Y#0007</v>
      </c>
      <c r="T93" s="112" t="str">
        <f>IFERROR(_xll.RtGet("DTSIMI1",R93,$T$3)/100,"")</f>
        <v/>
      </c>
      <c r="U93" s="112" t="str">
        <f>IFERROR(_xll.RtGet("DTSIMI1",R93,$U$3)/100,"")</f>
        <v/>
      </c>
      <c r="V93" s="112" t="str">
        <f t="shared" si="34"/>
        <v/>
      </c>
      <c r="W93" s="185">
        <f>_xll.qlSimpleQuoteSetValue(S93,V93,Trigger)</f>
        <v>0</v>
      </c>
      <c r="X93" s="84"/>
      <c r="Y93" s="193" t="str">
        <f t="shared" ref="Y93:Y102" si="43">IF(ISBLANK(Z93),"","SW")</f>
        <v>SW</v>
      </c>
      <c r="Z93" s="194" t="s">
        <v>190</v>
      </c>
      <c r="AA93" s="194" t="str">
        <f t="shared" si="39"/>
        <v>EURAB6R51Y=</v>
      </c>
      <c r="AB93" s="112" t="str">
        <f>_xll.qlSimpleQuote(AA93,,,,Trigger)</f>
        <v>EURAB6R51Y=#0007</v>
      </c>
      <c r="AC93" s="112" t="str">
        <f>IFERROR(_xll.RtGet("DTSIMI1",AA93,$AC$3)/100,"")</f>
        <v/>
      </c>
      <c r="AD93" s="112" t="str">
        <f>IFERROR(_xll.RtGet("DTSIMI1",AA93,$AD$3)/100,"")</f>
        <v/>
      </c>
      <c r="AE93" s="112" t="str">
        <f t="shared" si="35"/>
        <v/>
      </c>
      <c r="AF93" s="112">
        <f>_xll.qlSimpleQuoteSetValue(AB93,AC93,Trigger)</f>
        <v>0</v>
      </c>
      <c r="AG93" s="93"/>
      <c r="AH93" s="193" t="str">
        <f t="shared" ref="AH93:AH102" si="44">IF(ISBLANK(AI93),"","SW")</f>
        <v>SW</v>
      </c>
      <c r="AI93" s="194" t="s">
        <v>190</v>
      </c>
      <c r="AJ93" s="194" t="str">
        <f t="shared" si="40"/>
        <v>EUR_CURVE_12M_51Y</v>
      </c>
      <c r="AK93" s="112" t="str">
        <f>_xll.qlSimpleQuote(AJ93,,,,Trigger)</f>
        <v>EUR_CURVE_12M_51Y#0007</v>
      </c>
      <c r="AL93" s="112" t="str">
        <f>IFERROR(_xll.RtGet("DTSIMI1",AJ93,"ASK")/100,"")</f>
        <v/>
      </c>
      <c r="AM93" s="185">
        <f>_xll.qlSimpleQuoteSetValue(AK93,AL93,Trigger)</f>
        <v>0</v>
      </c>
      <c r="AO93" s="193" t="str">
        <f t="shared" ref="AO93:AO102" si="45">IF(ISBLANK(AP93),"","SW")</f>
        <v>SW</v>
      </c>
      <c r="AP93" s="194" t="s">
        <v>190</v>
      </c>
      <c r="AQ93" s="194" t="str">
        <f t="shared" si="32"/>
        <v>EURAB6R51Y=</v>
      </c>
      <c r="AR93" s="112" t="str">
        <f t="shared" si="27"/>
        <v>EURAB6R51Y=#0007</v>
      </c>
      <c r="AS93" s="112" t="str">
        <f>IFERROR(_xll.RtGet("DTSIMI1",AQ93,$AC$3)/100,"")</f>
        <v/>
      </c>
      <c r="AT93" s="112" t="str">
        <f>IFERROR(_xll.RtGet("DTSIMI1",AQ93,$AD$3)/100,"")</f>
        <v/>
      </c>
      <c r="AU93" s="112" t="str">
        <f t="shared" si="36"/>
        <v/>
      </c>
      <c r="AV93" s="112">
        <f>_xll.qlSimpleQuoteSetValue(AR93,AS93,Trigger)</f>
        <v>0</v>
      </c>
      <c r="AW93" s="169"/>
    </row>
    <row r="94" spans="2:49" hidden="1" outlineLevel="1" x14ac:dyDescent="0.2">
      <c r="B94" s="104" t="str">
        <f t="shared" ref="B94:B102" si="46">IF(F94="","","Dp")</f>
        <v/>
      </c>
      <c r="C94" s="193" t="s">
        <v>191</v>
      </c>
      <c r="D94" s="194" t="str">
        <f t="shared" si="41"/>
        <v>EUROISDDS52Y</v>
      </c>
      <c r="E94" s="194" t="str">
        <f>_xll.qlSimpleQuote(D94,,,,Trigger)</f>
        <v>EUROISDDS52Y#0007</v>
      </c>
      <c r="F94" s="112" t="str">
        <f>IFERROR(_xll.RtGet("DTSIMI1",D94,"ask")/100,"")</f>
        <v/>
      </c>
      <c r="G94" s="62">
        <f>_xll.qlSimpleQuoteSetValue(E94,F94,Trigger)</f>
        <v>0</v>
      </c>
      <c r="I94" s="193" t="str">
        <f t="shared" si="42"/>
        <v>SW</v>
      </c>
      <c r="J94" s="194" t="s">
        <v>191</v>
      </c>
      <c r="K94" s="194" t="str">
        <f t="shared" si="37"/>
        <v>EURYC1M_AB1E_52Y</v>
      </c>
      <c r="L94" s="112" t="str">
        <f>_xll.qlSimpleQuote(K94,,,,Trigger)</f>
        <v>EURYC1M_AB1E_52Y#0007</v>
      </c>
      <c r="M94" s="112" t="str">
        <f>IFERROR(_xll.RtGet("DTSIMI1",K94,"ASK")/100,"")</f>
        <v/>
      </c>
      <c r="N94" s="185">
        <f>_xll.qlSimpleQuoteSetValue(L94,M94,Trigger)</f>
        <v>0</v>
      </c>
      <c r="O94" s="93"/>
      <c r="P94" s="193" t="str">
        <f t="shared" ref="P94:P102" si="47">IF(ISBLANK(Q94),"","SW")</f>
        <v>SW</v>
      </c>
      <c r="Q94" s="194" t="s">
        <v>191</v>
      </c>
      <c r="R94" s="194" t="str">
        <f t="shared" si="38"/>
        <v>EUR_CURVE_3M_52Y</v>
      </c>
      <c r="S94" s="112" t="str">
        <f>_xll.qlSimpleQuote(R94,,,,Trigger)</f>
        <v>EUR_CURVE_3M_52Y#0007</v>
      </c>
      <c r="T94" s="112" t="str">
        <f>IFERROR(_xll.RtGet("DTSIMI1",R94,$T$3)/100,"")</f>
        <v/>
      </c>
      <c r="U94" s="112" t="str">
        <f>IFERROR(_xll.RtGet("DTSIMI1",R94,$U$3)/100,"")</f>
        <v/>
      </c>
      <c r="V94" s="112" t="str">
        <f t="shared" si="34"/>
        <v/>
      </c>
      <c r="W94" s="185">
        <f>_xll.qlSimpleQuoteSetValue(S94,V94,Trigger)</f>
        <v>0</v>
      </c>
      <c r="X94" s="84"/>
      <c r="Y94" s="193" t="str">
        <f t="shared" si="43"/>
        <v>SW</v>
      </c>
      <c r="Z94" s="194" t="s">
        <v>191</v>
      </c>
      <c r="AA94" s="194" t="str">
        <f t="shared" si="39"/>
        <v>EURAB6R52Y=</v>
      </c>
      <c r="AB94" s="112" t="str">
        <f>_xll.qlSimpleQuote(AA94,,,,Trigger)</f>
        <v>EURAB6R52Y=#0007</v>
      </c>
      <c r="AC94" s="112" t="str">
        <f>IFERROR(_xll.RtGet("DTSIMI1",AA94,$AC$3)/100,"")</f>
        <v/>
      </c>
      <c r="AD94" s="112" t="str">
        <f>IFERROR(_xll.RtGet("DTSIMI1",AA94,$AD$3)/100,"")</f>
        <v/>
      </c>
      <c r="AE94" s="112" t="str">
        <f t="shared" si="35"/>
        <v/>
      </c>
      <c r="AF94" s="112">
        <f>_xll.qlSimpleQuoteSetValue(AB94,AC94,Trigger)</f>
        <v>0</v>
      </c>
      <c r="AG94" s="93"/>
      <c r="AH94" s="193" t="str">
        <f t="shared" si="44"/>
        <v>SW</v>
      </c>
      <c r="AI94" s="194" t="s">
        <v>191</v>
      </c>
      <c r="AJ94" s="194" t="str">
        <f t="shared" si="40"/>
        <v>EUR_CURVE_12M_52Y</v>
      </c>
      <c r="AK94" s="112" t="str">
        <f>_xll.qlSimpleQuote(AJ94,,,,Trigger)</f>
        <v>EUR_CURVE_12M_52Y#0007</v>
      </c>
      <c r="AL94" s="112" t="str">
        <f>IFERROR(_xll.RtGet("DTSIMI1",AJ94,"ASK")/100,"")</f>
        <v/>
      </c>
      <c r="AM94" s="185">
        <f>_xll.qlSimpleQuoteSetValue(AK94,AL94,Trigger)</f>
        <v>0</v>
      </c>
      <c r="AO94" s="193" t="str">
        <f t="shared" si="45"/>
        <v>SW</v>
      </c>
      <c r="AP94" s="194" t="s">
        <v>191</v>
      </c>
      <c r="AQ94" s="194" t="str">
        <f t="shared" si="32"/>
        <v>EURAB6R52Y=</v>
      </c>
      <c r="AR94" s="112" t="str">
        <f t="shared" ref="AR94:AR102" si="48">AB94</f>
        <v>EURAB6R52Y=#0007</v>
      </c>
      <c r="AS94" s="112" t="str">
        <f>IFERROR(_xll.RtGet("DTSIMI1",AQ94,$AC$3)/100,"")</f>
        <v/>
      </c>
      <c r="AT94" s="112" t="str">
        <f>IFERROR(_xll.RtGet("DTSIMI1",AQ94,$AD$3)/100,"")</f>
        <v/>
      </c>
      <c r="AU94" s="112" t="str">
        <f t="shared" si="36"/>
        <v/>
      </c>
      <c r="AV94" s="112">
        <f>_xll.qlSimpleQuoteSetValue(AR94,AS94,Trigger)</f>
        <v>0</v>
      </c>
      <c r="AW94" s="169"/>
    </row>
    <row r="95" spans="2:49" hidden="1" outlineLevel="1" x14ac:dyDescent="0.2">
      <c r="B95" s="104" t="str">
        <f t="shared" si="46"/>
        <v/>
      </c>
      <c r="C95" s="193" t="s">
        <v>192</v>
      </c>
      <c r="D95" s="194" t="str">
        <f t="shared" si="41"/>
        <v>EUROISDDS53Y</v>
      </c>
      <c r="E95" s="194" t="str">
        <f>_xll.qlSimpleQuote(D95,,,,Trigger)</f>
        <v>EUROISDDS53Y#0007</v>
      </c>
      <c r="F95" s="112" t="str">
        <f>IFERROR(_xll.RtGet("DTSIMI1",D95,"ask")/100,"")</f>
        <v/>
      </c>
      <c r="G95" s="62">
        <f>_xll.qlSimpleQuoteSetValue(E95,F95,Trigger)</f>
        <v>0</v>
      </c>
      <c r="I95" s="193" t="str">
        <f t="shared" si="42"/>
        <v>SW</v>
      </c>
      <c r="J95" s="194" t="s">
        <v>192</v>
      </c>
      <c r="K95" s="194" t="str">
        <f t="shared" si="37"/>
        <v>EURYC1M_AB1E_53Y</v>
      </c>
      <c r="L95" s="112" t="str">
        <f>_xll.qlSimpleQuote(K95,,,,Trigger)</f>
        <v>EURYC1M_AB1E_53Y#0007</v>
      </c>
      <c r="M95" s="112" t="str">
        <f>IFERROR(_xll.RtGet("DTSIMI1",K95,"ASK")/100,"")</f>
        <v/>
      </c>
      <c r="N95" s="185">
        <f>_xll.qlSimpleQuoteSetValue(L95,M95,Trigger)</f>
        <v>0</v>
      </c>
      <c r="O95" s="93"/>
      <c r="P95" s="193" t="str">
        <f t="shared" si="47"/>
        <v>SW</v>
      </c>
      <c r="Q95" s="194" t="s">
        <v>192</v>
      </c>
      <c r="R95" s="194" t="str">
        <f t="shared" si="38"/>
        <v>EUR_CURVE_3M_53Y</v>
      </c>
      <c r="S95" s="112" t="str">
        <f>_xll.qlSimpleQuote(R95,,,,Trigger)</f>
        <v>EUR_CURVE_3M_53Y#0007</v>
      </c>
      <c r="T95" s="112" t="str">
        <f>IFERROR(_xll.RtGet("DTSIMI1",R95,$T$3)/100,"")</f>
        <v/>
      </c>
      <c r="U95" s="112" t="str">
        <f>IFERROR(_xll.RtGet("DTSIMI1",R95,$U$3)/100,"")</f>
        <v/>
      </c>
      <c r="V95" s="112" t="str">
        <f t="shared" si="34"/>
        <v/>
      </c>
      <c r="W95" s="185">
        <f>_xll.qlSimpleQuoteSetValue(S95,V95,Trigger)</f>
        <v>0</v>
      </c>
      <c r="X95" s="84"/>
      <c r="Y95" s="193" t="str">
        <f t="shared" si="43"/>
        <v>SW</v>
      </c>
      <c r="Z95" s="194" t="s">
        <v>192</v>
      </c>
      <c r="AA95" s="194" t="str">
        <f t="shared" si="39"/>
        <v>EURAB6R53Y=</v>
      </c>
      <c r="AB95" s="112" t="str">
        <f>_xll.qlSimpleQuote(AA95,,,,Trigger)</f>
        <v>EURAB6R53Y=#0007</v>
      </c>
      <c r="AC95" s="112" t="str">
        <f>IFERROR(_xll.RtGet("DTSIMI1",AA95,$AC$3)/100,"")</f>
        <v/>
      </c>
      <c r="AD95" s="112" t="str">
        <f>IFERROR(_xll.RtGet("DTSIMI1",AA95,$AD$3)/100,"")</f>
        <v/>
      </c>
      <c r="AE95" s="112" t="str">
        <f t="shared" si="35"/>
        <v/>
      </c>
      <c r="AF95" s="112">
        <f>_xll.qlSimpleQuoteSetValue(AB95,AC95,Trigger)</f>
        <v>0</v>
      </c>
      <c r="AG95" s="93"/>
      <c r="AH95" s="193" t="str">
        <f t="shared" si="44"/>
        <v>SW</v>
      </c>
      <c r="AI95" s="194" t="s">
        <v>192</v>
      </c>
      <c r="AJ95" s="194" t="str">
        <f t="shared" si="40"/>
        <v>EUR_CURVE_12M_53Y</v>
      </c>
      <c r="AK95" s="112" t="str">
        <f>_xll.qlSimpleQuote(AJ95,,,,Trigger)</f>
        <v>EUR_CURVE_12M_53Y#0007</v>
      </c>
      <c r="AL95" s="112" t="str">
        <f>IFERROR(_xll.RtGet("DTSIMI1",AJ95,"ASK")/100,"")</f>
        <v/>
      </c>
      <c r="AM95" s="185">
        <f>_xll.qlSimpleQuoteSetValue(AK95,AL95,Trigger)</f>
        <v>0</v>
      </c>
      <c r="AO95" s="193" t="str">
        <f t="shared" si="45"/>
        <v>SW</v>
      </c>
      <c r="AP95" s="194" t="s">
        <v>192</v>
      </c>
      <c r="AQ95" s="194" t="str">
        <f t="shared" si="32"/>
        <v>EURAB6R53Y=</v>
      </c>
      <c r="AR95" s="112" t="str">
        <f t="shared" si="48"/>
        <v>EURAB6R53Y=#0007</v>
      </c>
      <c r="AS95" s="112" t="str">
        <f>IFERROR(_xll.RtGet("DTSIMI1",AQ95,$AC$3)/100,"")</f>
        <v/>
      </c>
      <c r="AT95" s="112" t="str">
        <f>IFERROR(_xll.RtGet("DTSIMI1",AQ95,$AD$3)/100,"")</f>
        <v/>
      </c>
      <c r="AU95" s="112" t="str">
        <f t="shared" si="36"/>
        <v/>
      </c>
      <c r="AV95" s="112">
        <f>_xll.qlSimpleQuoteSetValue(AR95,AS95,Trigger)</f>
        <v>0</v>
      </c>
      <c r="AW95" s="169"/>
    </row>
    <row r="96" spans="2:49" hidden="1" outlineLevel="1" x14ac:dyDescent="0.2">
      <c r="B96" s="104" t="str">
        <f t="shared" si="46"/>
        <v/>
      </c>
      <c r="C96" s="193" t="s">
        <v>193</v>
      </c>
      <c r="D96" s="194" t="str">
        <f t="shared" si="41"/>
        <v>EUROISDDS54Y</v>
      </c>
      <c r="E96" s="194" t="str">
        <f>_xll.qlSimpleQuote(D96,,,,Trigger)</f>
        <v>EUROISDDS54Y#0007</v>
      </c>
      <c r="F96" s="112" t="str">
        <f>IFERROR(_xll.RtGet("DTSIMI1",D96,"ask")/100,"")</f>
        <v/>
      </c>
      <c r="G96" s="62">
        <f>_xll.qlSimpleQuoteSetValue(E96,F96,Trigger)</f>
        <v>0</v>
      </c>
      <c r="I96" s="193" t="str">
        <f t="shared" si="42"/>
        <v>SW</v>
      </c>
      <c r="J96" s="194" t="s">
        <v>193</v>
      </c>
      <c r="K96" s="194" t="str">
        <f t="shared" si="37"/>
        <v>EURYC1M_AB1E_54Y</v>
      </c>
      <c r="L96" s="112" t="str">
        <f>_xll.qlSimpleQuote(K96,,,,Trigger)</f>
        <v>EURYC1M_AB1E_54Y#0007</v>
      </c>
      <c r="M96" s="112" t="str">
        <f>IFERROR(_xll.RtGet("DTSIMI1",K96,"ASK")/100,"")</f>
        <v/>
      </c>
      <c r="N96" s="185">
        <f>_xll.qlSimpleQuoteSetValue(L96,M96,Trigger)</f>
        <v>0</v>
      </c>
      <c r="O96" s="93"/>
      <c r="P96" s="193" t="str">
        <f t="shared" si="47"/>
        <v>SW</v>
      </c>
      <c r="Q96" s="194" t="s">
        <v>193</v>
      </c>
      <c r="R96" s="194" t="str">
        <f t="shared" si="38"/>
        <v>EUR_CURVE_3M_54Y</v>
      </c>
      <c r="S96" s="112" t="str">
        <f>_xll.qlSimpleQuote(R96,,,,Trigger)</f>
        <v>EUR_CURVE_3M_54Y#0007</v>
      </c>
      <c r="T96" s="112" t="str">
        <f>IFERROR(_xll.RtGet("DTSIMI1",R96,$T$3)/100,"")</f>
        <v/>
      </c>
      <c r="U96" s="112" t="str">
        <f>IFERROR(_xll.RtGet("DTSIMI1",R96,$U$3)/100,"")</f>
        <v/>
      </c>
      <c r="V96" s="112" t="str">
        <f t="shared" si="34"/>
        <v/>
      </c>
      <c r="W96" s="185">
        <f>_xll.qlSimpleQuoteSetValue(S96,V96,Trigger)</f>
        <v>0</v>
      </c>
      <c r="X96" s="84"/>
      <c r="Y96" s="193" t="str">
        <f t="shared" si="43"/>
        <v>SW</v>
      </c>
      <c r="Z96" s="194" t="s">
        <v>193</v>
      </c>
      <c r="AA96" s="194" t="str">
        <f t="shared" si="39"/>
        <v>EURAB6R54Y=</v>
      </c>
      <c r="AB96" s="112" t="str">
        <f>_xll.qlSimpleQuote(AA96,,,,Trigger)</f>
        <v>EURAB6R54Y=#0007</v>
      </c>
      <c r="AC96" s="112" t="str">
        <f>IFERROR(_xll.RtGet("DTSIMI1",AA96,$AC$3)/100,"")</f>
        <v/>
      </c>
      <c r="AD96" s="112" t="str">
        <f>IFERROR(_xll.RtGet("DTSIMI1",AA96,$AD$3)/100,"")</f>
        <v/>
      </c>
      <c r="AE96" s="112" t="str">
        <f t="shared" si="35"/>
        <v/>
      </c>
      <c r="AF96" s="112">
        <f>_xll.qlSimpleQuoteSetValue(AB96,AC96,Trigger)</f>
        <v>0</v>
      </c>
      <c r="AG96" s="93"/>
      <c r="AH96" s="193" t="str">
        <f t="shared" si="44"/>
        <v>SW</v>
      </c>
      <c r="AI96" s="194" t="s">
        <v>193</v>
      </c>
      <c r="AJ96" s="194" t="str">
        <f t="shared" si="40"/>
        <v>EUR_CURVE_12M_54Y</v>
      </c>
      <c r="AK96" s="112" t="str">
        <f>_xll.qlSimpleQuote(AJ96,,,,Trigger)</f>
        <v>EUR_CURVE_12M_54Y#0007</v>
      </c>
      <c r="AL96" s="112" t="str">
        <f>IFERROR(_xll.RtGet("DTSIMI1",AJ96,"ASK")/100,"")</f>
        <v/>
      </c>
      <c r="AM96" s="185">
        <f>_xll.qlSimpleQuoteSetValue(AK96,AL96,Trigger)</f>
        <v>0</v>
      </c>
      <c r="AO96" s="193" t="str">
        <f t="shared" si="45"/>
        <v>SW</v>
      </c>
      <c r="AP96" s="194" t="s">
        <v>193</v>
      </c>
      <c r="AQ96" s="194" t="str">
        <f t="shared" si="32"/>
        <v>EURAB6R54Y=</v>
      </c>
      <c r="AR96" s="112" t="str">
        <f t="shared" si="48"/>
        <v>EURAB6R54Y=#0007</v>
      </c>
      <c r="AS96" s="112" t="str">
        <f>IFERROR(_xll.RtGet("DTSIMI1",AQ96,$AC$3)/100,"")</f>
        <v/>
      </c>
      <c r="AT96" s="112" t="str">
        <f>IFERROR(_xll.RtGet("DTSIMI1",AQ96,$AD$3)/100,"")</f>
        <v/>
      </c>
      <c r="AU96" s="112" t="str">
        <f t="shared" si="36"/>
        <v/>
      </c>
      <c r="AV96" s="112">
        <f>_xll.qlSimpleQuoteSetValue(AR96,AS96,Trigger)</f>
        <v>0</v>
      </c>
      <c r="AW96" s="169"/>
    </row>
    <row r="97" spans="2:49" hidden="1" outlineLevel="1" x14ac:dyDescent="0.2">
      <c r="B97" s="104" t="str">
        <f t="shared" si="46"/>
        <v/>
      </c>
      <c r="C97" s="193" t="s">
        <v>194</v>
      </c>
      <c r="D97" s="194" t="str">
        <f t="shared" si="41"/>
        <v>EUROISDDS55Y</v>
      </c>
      <c r="E97" s="194" t="str">
        <f>_xll.qlSimpleQuote(D97,,,,Trigger)</f>
        <v>EUROISDDS55Y#0007</v>
      </c>
      <c r="F97" s="112" t="str">
        <f>IFERROR(_xll.RtGet("DTSIMI1",D97,"ask")/100,"")</f>
        <v/>
      </c>
      <c r="G97" s="62">
        <f>_xll.qlSimpleQuoteSetValue(E97,F97,Trigger)</f>
        <v>0</v>
      </c>
      <c r="I97" s="193" t="str">
        <f t="shared" si="42"/>
        <v>SW</v>
      </c>
      <c r="J97" s="194" t="s">
        <v>194</v>
      </c>
      <c r="K97" s="194" t="str">
        <f t="shared" si="37"/>
        <v>EURYC1M_AB1E_55Y</v>
      </c>
      <c r="L97" s="112" t="str">
        <f>_xll.qlSimpleQuote(K97,,,,Trigger)</f>
        <v>EURYC1M_AB1E_55Y#0007</v>
      </c>
      <c r="M97" s="112" t="str">
        <f>IFERROR(_xll.RtGet("DTSIMI1",K97,"ASK")/100,"")</f>
        <v/>
      </c>
      <c r="N97" s="185">
        <f>_xll.qlSimpleQuoteSetValue(L97,M97,Trigger)</f>
        <v>0</v>
      </c>
      <c r="O97" s="93"/>
      <c r="P97" s="193" t="str">
        <f t="shared" si="47"/>
        <v>SW</v>
      </c>
      <c r="Q97" s="194" t="s">
        <v>194</v>
      </c>
      <c r="R97" s="194" t="str">
        <f t="shared" si="38"/>
        <v>EUR_CURVE_3M_55Y</v>
      </c>
      <c r="S97" s="112" t="str">
        <f>_xll.qlSimpleQuote(R97,,,,Trigger)</f>
        <v>EUR_CURVE_3M_55Y#0007</v>
      </c>
      <c r="T97" s="112" t="str">
        <f>IFERROR(_xll.RtGet("DTSIMI1",R97,$T$3)/100,"")</f>
        <v/>
      </c>
      <c r="U97" s="112" t="str">
        <f>IFERROR(_xll.RtGet("DTSIMI1",R97,$U$3)/100,"")</f>
        <v/>
      </c>
      <c r="V97" s="112" t="str">
        <f t="shared" si="34"/>
        <v/>
      </c>
      <c r="W97" s="185">
        <f>_xll.qlSimpleQuoteSetValue(S97,V97,Trigger)</f>
        <v>0</v>
      </c>
      <c r="X97" s="84"/>
      <c r="Y97" s="193" t="str">
        <f t="shared" si="43"/>
        <v>SW</v>
      </c>
      <c r="Z97" s="194" t="s">
        <v>194</v>
      </c>
      <c r="AA97" s="194" t="str">
        <f t="shared" si="39"/>
        <v>EURAB6R55Y=</v>
      </c>
      <c r="AB97" s="112" t="str">
        <f>_xll.qlSimpleQuote(AA97,,,,Trigger)</f>
        <v>EURAB6R55Y=#0007</v>
      </c>
      <c r="AC97" s="112" t="str">
        <f>IFERROR(_xll.RtGet("DTSIMI1",AA97,$AC$3)/100,"")</f>
        <v/>
      </c>
      <c r="AD97" s="112" t="str">
        <f>IFERROR(_xll.RtGet("DTSIMI1",AA97,$AD$3)/100,"")</f>
        <v/>
      </c>
      <c r="AE97" s="112" t="str">
        <f t="shared" si="35"/>
        <v/>
      </c>
      <c r="AF97" s="112">
        <f>_xll.qlSimpleQuoteSetValue(AB97,AC97,Trigger)</f>
        <v>0</v>
      </c>
      <c r="AG97" s="93"/>
      <c r="AH97" s="193" t="str">
        <f t="shared" si="44"/>
        <v>SW</v>
      </c>
      <c r="AI97" s="194" t="s">
        <v>194</v>
      </c>
      <c r="AJ97" s="194" t="str">
        <f t="shared" si="40"/>
        <v>EUR_CURVE_12M_55Y</v>
      </c>
      <c r="AK97" s="112" t="str">
        <f>_xll.qlSimpleQuote(AJ97,,,,Trigger)</f>
        <v>EUR_CURVE_12M_55Y#0007</v>
      </c>
      <c r="AL97" s="112" t="str">
        <f>IFERROR(_xll.RtGet("DTSIMI1",AJ97,"ASK")/100,"")</f>
        <v/>
      </c>
      <c r="AM97" s="185">
        <f>_xll.qlSimpleQuoteSetValue(AK97,AL97,Trigger)</f>
        <v>0</v>
      </c>
      <c r="AO97" s="193" t="str">
        <f t="shared" si="45"/>
        <v>SW</v>
      </c>
      <c r="AP97" s="194" t="s">
        <v>194</v>
      </c>
      <c r="AQ97" s="194" t="str">
        <f t="shared" si="32"/>
        <v>EURAB6R55Y=</v>
      </c>
      <c r="AR97" s="112" t="str">
        <f t="shared" si="48"/>
        <v>EURAB6R55Y=#0007</v>
      </c>
      <c r="AS97" s="112" t="str">
        <f>IFERROR(_xll.RtGet("DTSIMI1",AQ97,$AC$3)/100,"")</f>
        <v/>
      </c>
      <c r="AT97" s="112" t="str">
        <f>IFERROR(_xll.RtGet("DTSIMI1",AQ97,$AD$3)/100,"")</f>
        <v/>
      </c>
      <c r="AU97" s="112" t="str">
        <f t="shared" si="36"/>
        <v/>
      </c>
      <c r="AV97" s="112">
        <f>_xll.qlSimpleQuoteSetValue(AR97,AS97,Trigger)</f>
        <v>0</v>
      </c>
      <c r="AW97" s="169"/>
    </row>
    <row r="98" spans="2:49" hidden="1" outlineLevel="1" x14ac:dyDescent="0.2">
      <c r="B98" s="104" t="str">
        <f t="shared" si="46"/>
        <v/>
      </c>
      <c r="C98" s="193" t="s">
        <v>195</v>
      </c>
      <c r="D98" s="194" t="str">
        <f t="shared" si="41"/>
        <v>EUROISDDS56Y</v>
      </c>
      <c r="E98" s="194" t="str">
        <f>_xll.qlSimpleQuote(D98,,,,Trigger)</f>
        <v>EUROISDDS56Y#0007</v>
      </c>
      <c r="F98" s="112" t="str">
        <f>IFERROR(_xll.RtGet("DTSIMI1",D98,"ask")/100,"")</f>
        <v/>
      </c>
      <c r="G98" s="62">
        <f>_xll.qlSimpleQuoteSetValue(E98,F98,Trigger)</f>
        <v>0</v>
      </c>
      <c r="I98" s="193" t="str">
        <f t="shared" si="42"/>
        <v>SW</v>
      </c>
      <c r="J98" s="194" t="s">
        <v>195</v>
      </c>
      <c r="K98" s="194" t="str">
        <f t="shared" si="37"/>
        <v>EURYC1M_AB1E_56Y</v>
      </c>
      <c r="L98" s="112" t="str">
        <f>_xll.qlSimpleQuote(K98,,,,Trigger)</f>
        <v>EURYC1M_AB1E_56Y#0007</v>
      </c>
      <c r="M98" s="112" t="str">
        <f>IFERROR(_xll.RtGet("DTSIMI1",K98,"ASK")/100,"")</f>
        <v/>
      </c>
      <c r="N98" s="185">
        <f>_xll.qlSimpleQuoteSetValue(L98,M98,Trigger)</f>
        <v>0</v>
      </c>
      <c r="O98" s="93"/>
      <c r="P98" s="193" t="str">
        <f t="shared" si="47"/>
        <v>SW</v>
      </c>
      <c r="Q98" s="194" t="s">
        <v>195</v>
      </c>
      <c r="R98" s="194" t="str">
        <f t="shared" si="38"/>
        <v>EUR_CURVE_3M_56Y</v>
      </c>
      <c r="S98" s="112" t="str">
        <f>_xll.qlSimpleQuote(R98,,,,Trigger)</f>
        <v>EUR_CURVE_3M_56Y#0007</v>
      </c>
      <c r="T98" s="112" t="str">
        <f>IFERROR(_xll.RtGet("DTSIMI1",R98,$T$3)/100,"")</f>
        <v/>
      </c>
      <c r="U98" s="112" t="str">
        <f>IFERROR(_xll.RtGet("DTSIMI1",R98,$U$3)/100,"")</f>
        <v/>
      </c>
      <c r="V98" s="112" t="str">
        <f t="shared" si="34"/>
        <v/>
      </c>
      <c r="W98" s="185">
        <f>_xll.qlSimpleQuoteSetValue(S98,V98,Trigger)</f>
        <v>0</v>
      </c>
      <c r="X98" s="84"/>
      <c r="Y98" s="193" t="str">
        <f t="shared" si="43"/>
        <v>SW</v>
      </c>
      <c r="Z98" s="194" t="s">
        <v>195</v>
      </c>
      <c r="AA98" s="194" t="str">
        <f t="shared" si="39"/>
        <v>EURAB6R56Y=</v>
      </c>
      <c r="AB98" s="112" t="str">
        <f>_xll.qlSimpleQuote(AA98,,,,Trigger)</f>
        <v>EURAB6R56Y=#0007</v>
      </c>
      <c r="AC98" s="112" t="str">
        <f>IFERROR(_xll.RtGet("DTSIMI1",AA98,$AC$3)/100,"")</f>
        <v/>
      </c>
      <c r="AD98" s="112" t="str">
        <f>IFERROR(_xll.RtGet("DTSIMI1",AA98,$AD$3)/100,"")</f>
        <v/>
      </c>
      <c r="AE98" s="112" t="str">
        <f t="shared" si="35"/>
        <v/>
      </c>
      <c r="AF98" s="112">
        <f>_xll.qlSimpleQuoteSetValue(AB98,AC98,Trigger)</f>
        <v>0</v>
      </c>
      <c r="AG98" s="93"/>
      <c r="AH98" s="193" t="str">
        <f t="shared" si="44"/>
        <v>SW</v>
      </c>
      <c r="AI98" s="194" t="s">
        <v>195</v>
      </c>
      <c r="AJ98" s="194" t="str">
        <f t="shared" si="40"/>
        <v>EUR_CURVE_12M_56Y</v>
      </c>
      <c r="AK98" s="112" t="str">
        <f>_xll.qlSimpleQuote(AJ98,,,,Trigger)</f>
        <v>EUR_CURVE_12M_56Y#0007</v>
      </c>
      <c r="AL98" s="112" t="str">
        <f>IFERROR(_xll.RtGet("DTSIMI1",AJ98,"ASK")/100,"")</f>
        <v/>
      </c>
      <c r="AM98" s="185">
        <f>_xll.qlSimpleQuoteSetValue(AK98,AL98,Trigger)</f>
        <v>0</v>
      </c>
      <c r="AO98" s="193" t="str">
        <f t="shared" si="45"/>
        <v>SW</v>
      </c>
      <c r="AP98" s="194" t="s">
        <v>195</v>
      </c>
      <c r="AQ98" s="194" t="str">
        <f t="shared" si="32"/>
        <v>EURAB6R56Y=</v>
      </c>
      <c r="AR98" s="112" t="str">
        <f t="shared" si="48"/>
        <v>EURAB6R56Y=#0007</v>
      </c>
      <c r="AS98" s="112" t="str">
        <f>IFERROR(_xll.RtGet("DTSIMI1",AQ98,$AC$3)/100,"")</f>
        <v/>
      </c>
      <c r="AT98" s="112" t="str">
        <f>IFERROR(_xll.RtGet("DTSIMI1",AQ98,$AD$3)/100,"")</f>
        <v/>
      </c>
      <c r="AU98" s="112" t="str">
        <f t="shared" si="36"/>
        <v/>
      </c>
      <c r="AV98" s="112">
        <f>_xll.qlSimpleQuoteSetValue(AR98,AS98,Trigger)</f>
        <v>0</v>
      </c>
      <c r="AW98" s="169"/>
    </row>
    <row r="99" spans="2:49" hidden="1" outlineLevel="1" x14ac:dyDescent="0.2">
      <c r="B99" s="104" t="str">
        <f t="shared" si="46"/>
        <v/>
      </c>
      <c r="C99" s="193" t="s">
        <v>196</v>
      </c>
      <c r="D99" s="194" t="str">
        <f t="shared" si="41"/>
        <v>EUROISDDS57Y</v>
      </c>
      <c r="E99" s="194" t="str">
        <f>_xll.qlSimpleQuote(D99,,,,Trigger)</f>
        <v>EUROISDDS57Y#0007</v>
      </c>
      <c r="F99" s="112" t="str">
        <f>IFERROR(_xll.RtGet("DTSIMI1",D99,"ask")/100,"")</f>
        <v/>
      </c>
      <c r="G99" s="62">
        <f>_xll.qlSimpleQuoteSetValue(E99,F99,Trigger)</f>
        <v>0</v>
      </c>
      <c r="I99" s="193" t="str">
        <f t="shared" si="42"/>
        <v>SW</v>
      </c>
      <c r="J99" s="194" t="s">
        <v>196</v>
      </c>
      <c r="K99" s="194" t="str">
        <f t="shared" si="37"/>
        <v>EURYC1M_AB1E_57Y</v>
      </c>
      <c r="L99" s="112" t="str">
        <f>_xll.qlSimpleQuote(K99,,,,Trigger)</f>
        <v>EURYC1M_AB1E_57Y#0007</v>
      </c>
      <c r="M99" s="112" t="str">
        <f>IFERROR(_xll.RtGet("DTSIMI1",K99,"ASK")/100,"")</f>
        <v/>
      </c>
      <c r="N99" s="185">
        <f>_xll.qlSimpleQuoteSetValue(L99,M99,Trigger)</f>
        <v>0</v>
      </c>
      <c r="O99" s="93"/>
      <c r="P99" s="193" t="str">
        <f t="shared" si="47"/>
        <v>SW</v>
      </c>
      <c r="Q99" s="194" t="s">
        <v>196</v>
      </c>
      <c r="R99" s="194" t="str">
        <f t="shared" si="38"/>
        <v>EUR_CURVE_3M_57Y</v>
      </c>
      <c r="S99" s="112" t="str">
        <f>_xll.qlSimpleQuote(R99,,,,Trigger)</f>
        <v>EUR_CURVE_3M_57Y#0007</v>
      </c>
      <c r="T99" s="112" t="str">
        <f>IFERROR(_xll.RtGet("DTSIMI1",R99,$T$3)/100,"")</f>
        <v/>
      </c>
      <c r="U99" s="112" t="str">
        <f>IFERROR(_xll.RtGet("DTSIMI1",R99,$U$3)/100,"")</f>
        <v/>
      </c>
      <c r="V99" s="112" t="str">
        <f t="shared" si="34"/>
        <v/>
      </c>
      <c r="W99" s="185">
        <f>_xll.qlSimpleQuoteSetValue(S99,V99,Trigger)</f>
        <v>0</v>
      </c>
      <c r="X99" s="84"/>
      <c r="Y99" s="193" t="str">
        <f t="shared" si="43"/>
        <v>SW</v>
      </c>
      <c r="Z99" s="194" t="s">
        <v>196</v>
      </c>
      <c r="AA99" s="194" t="str">
        <f t="shared" si="39"/>
        <v>EURAB6R57Y=</v>
      </c>
      <c r="AB99" s="112" t="str">
        <f>_xll.qlSimpleQuote(AA99,,,,Trigger)</f>
        <v>EURAB6R57Y=#0007</v>
      </c>
      <c r="AC99" s="112" t="str">
        <f>IFERROR(_xll.RtGet("DTSIMI1",AA99,$AC$3)/100,"")</f>
        <v/>
      </c>
      <c r="AD99" s="112" t="str">
        <f>IFERROR(_xll.RtGet("DTSIMI1",AA99,$AD$3)/100,"")</f>
        <v/>
      </c>
      <c r="AE99" s="112" t="str">
        <f t="shared" si="35"/>
        <v/>
      </c>
      <c r="AF99" s="112">
        <f>_xll.qlSimpleQuoteSetValue(AB99,AC99,Trigger)</f>
        <v>0</v>
      </c>
      <c r="AG99" s="93"/>
      <c r="AH99" s="193" t="str">
        <f t="shared" si="44"/>
        <v>SW</v>
      </c>
      <c r="AI99" s="194" t="s">
        <v>196</v>
      </c>
      <c r="AJ99" s="194" t="str">
        <f t="shared" si="40"/>
        <v>EUR_CURVE_12M_57Y</v>
      </c>
      <c r="AK99" s="112" t="str">
        <f>_xll.qlSimpleQuote(AJ99,,,,Trigger)</f>
        <v>EUR_CURVE_12M_57Y#0007</v>
      </c>
      <c r="AL99" s="112" t="str">
        <f>IFERROR(_xll.RtGet("DTSIMI1",AJ99,"ASK")/100,"")</f>
        <v/>
      </c>
      <c r="AM99" s="185">
        <f>_xll.qlSimpleQuoteSetValue(AK99,AL99,Trigger)</f>
        <v>0</v>
      </c>
      <c r="AO99" s="193" t="str">
        <f t="shared" si="45"/>
        <v>SW</v>
      </c>
      <c r="AP99" s="194" t="s">
        <v>196</v>
      </c>
      <c r="AQ99" s="194" t="str">
        <f t="shared" si="32"/>
        <v>EURAB6R57Y=</v>
      </c>
      <c r="AR99" s="112" t="str">
        <f t="shared" si="48"/>
        <v>EURAB6R57Y=#0007</v>
      </c>
      <c r="AS99" s="112" t="str">
        <f>IFERROR(_xll.RtGet("DTSIMI1",AQ99,$AC$3)/100,"")</f>
        <v/>
      </c>
      <c r="AT99" s="112" t="str">
        <f>IFERROR(_xll.RtGet("DTSIMI1",AQ99,$AD$3)/100,"")</f>
        <v/>
      </c>
      <c r="AU99" s="112" t="str">
        <f t="shared" si="36"/>
        <v/>
      </c>
      <c r="AV99" s="112">
        <f>_xll.qlSimpleQuoteSetValue(AR99,AS99,Trigger)</f>
        <v>0</v>
      </c>
      <c r="AW99" s="169"/>
    </row>
    <row r="100" spans="2:49" hidden="1" outlineLevel="1" x14ac:dyDescent="0.2">
      <c r="B100" s="104" t="str">
        <f t="shared" si="46"/>
        <v/>
      </c>
      <c r="C100" s="193" t="s">
        <v>197</v>
      </c>
      <c r="D100" s="194" t="str">
        <f t="shared" si="41"/>
        <v>EUROISDDS58Y</v>
      </c>
      <c r="E100" s="194" t="str">
        <f>_xll.qlSimpleQuote(D100,,,,Trigger)</f>
        <v>EUROISDDS58Y#0007</v>
      </c>
      <c r="F100" s="112" t="str">
        <f>IFERROR(_xll.RtGet("DTSIMI1",D100,"ask")/100,"")</f>
        <v/>
      </c>
      <c r="G100" s="62">
        <f>_xll.qlSimpleQuoteSetValue(E100,F100,Trigger)</f>
        <v>0</v>
      </c>
      <c r="I100" s="193" t="str">
        <f t="shared" si="42"/>
        <v>SW</v>
      </c>
      <c r="J100" s="194" t="s">
        <v>197</v>
      </c>
      <c r="K100" s="194" t="str">
        <f t="shared" si="37"/>
        <v>EURYC1M_AB1E_58Y</v>
      </c>
      <c r="L100" s="112" t="str">
        <f>_xll.qlSimpleQuote(K100,,,,Trigger)</f>
        <v>EURYC1M_AB1E_58Y#0007</v>
      </c>
      <c r="M100" s="112" t="str">
        <f>IFERROR(_xll.RtGet("DTSIMI1",K100,"ASK")/100,"")</f>
        <v/>
      </c>
      <c r="N100" s="185">
        <f>_xll.qlSimpleQuoteSetValue(L100,M100,Trigger)</f>
        <v>0</v>
      </c>
      <c r="O100" s="93"/>
      <c r="P100" s="193" t="str">
        <f t="shared" si="47"/>
        <v>SW</v>
      </c>
      <c r="Q100" s="194" t="s">
        <v>197</v>
      </c>
      <c r="R100" s="194" t="str">
        <f t="shared" si="38"/>
        <v>EUR_CURVE_3M_58Y</v>
      </c>
      <c r="S100" s="112" t="str">
        <f>_xll.qlSimpleQuote(R100,,,,Trigger)</f>
        <v>EUR_CURVE_3M_58Y#0007</v>
      </c>
      <c r="T100" s="112" t="str">
        <f>IFERROR(_xll.RtGet("DTSIMI1",R100,$T$3)/100,"")</f>
        <v/>
      </c>
      <c r="U100" s="112" t="str">
        <f>IFERROR(_xll.RtGet("DTSIMI1",R100,$U$3)/100,"")</f>
        <v/>
      </c>
      <c r="V100" s="112" t="str">
        <f t="shared" si="34"/>
        <v/>
      </c>
      <c r="W100" s="185">
        <f>_xll.qlSimpleQuoteSetValue(S100,V100,Trigger)</f>
        <v>0</v>
      </c>
      <c r="X100" s="84"/>
      <c r="Y100" s="193" t="str">
        <f t="shared" si="43"/>
        <v>SW</v>
      </c>
      <c r="Z100" s="194" t="s">
        <v>197</v>
      </c>
      <c r="AA100" s="194" t="str">
        <f t="shared" si="39"/>
        <v>EURAB6R58Y=</v>
      </c>
      <c r="AB100" s="112" t="str">
        <f>_xll.qlSimpleQuote(AA100,,,,Trigger)</f>
        <v>EURAB6R58Y=#0007</v>
      </c>
      <c r="AC100" s="112" t="str">
        <f>IFERROR(_xll.RtGet("DTSIMI1",AA100,$AC$3)/100,"")</f>
        <v/>
      </c>
      <c r="AD100" s="112" t="str">
        <f>IFERROR(_xll.RtGet("DTSIMI1",AA100,$AD$3)/100,"")</f>
        <v/>
      </c>
      <c r="AE100" s="112" t="str">
        <f t="shared" si="35"/>
        <v/>
      </c>
      <c r="AF100" s="112">
        <f>_xll.qlSimpleQuoteSetValue(AB100,AC100,Trigger)</f>
        <v>0</v>
      </c>
      <c r="AG100" s="93"/>
      <c r="AH100" s="193" t="str">
        <f t="shared" si="44"/>
        <v>SW</v>
      </c>
      <c r="AI100" s="194" t="s">
        <v>197</v>
      </c>
      <c r="AJ100" s="194" t="str">
        <f t="shared" si="40"/>
        <v>EUR_CURVE_12M_58Y</v>
      </c>
      <c r="AK100" s="112" t="str">
        <f>_xll.qlSimpleQuote(AJ100,,,,Trigger)</f>
        <v>EUR_CURVE_12M_58Y#0007</v>
      </c>
      <c r="AL100" s="112" t="str">
        <f>IFERROR(_xll.RtGet("DTSIMI1",AJ100,"ASK")/100,"")</f>
        <v/>
      </c>
      <c r="AM100" s="185">
        <f>_xll.qlSimpleQuoteSetValue(AK100,AL100,Trigger)</f>
        <v>0</v>
      </c>
      <c r="AO100" s="193" t="str">
        <f t="shared" si="45"/>
        <v>SW</v>
      </c>
      <c r="AP100" s="194" t="s">
        <v>197</v>
      </c>
      <c r="AQ100" s="194" t="str">
        <f t="shared" si="32"/>
        <v>EURAB6R58Y=</v>
      </c>
      <c r="AR100" s="112" t="str">
        <f t="shared" si="48"/>
        <v>EURAB6R58Y=#0007</v>
      </c>
      <c r="AS100" s="112" t="str">
        <f>IFERROR(_xll.RtGet("DTSIMI1",AQ100,$AC$3)/100,"")</f>
        <v/>
      </c>
      <c r="AT100" s="112" t="str">
        <f>IFERROR(_xll.RtGet("DTSIMI1",AQ100,$AD$3)/100,"")</f>
        <v/>
      </c>
      <c r="AU100" s="112" t="str">
        <f t="shared" si="36"/>
        <v/>
      </c>
      <c r="AV100" s="112">
        <f>_xll.qlSimpleQuoteSetValue(AR100,AS100,Trigger)</f>
        <v>0</v>
      </c>
      <c r="AW100" s="169"/>
    </row>
    <row r="101" spans="2:49" hidden="1" outlineLevel="1" x14ac:dyDescent="0.2">
      <c r="B101" s="104" t="str">
        <f t="shared" si="46"/>
        <v/>
      </c>
      <c r="C101" s="193" t="s">
        <v>198</v>
      </c>
      <c r="D101" s="194" t="str">
        <f t="shared" si="41"/>
        <v>EUROISDDS59Y</v>
      </c>
      <c r="E101" s="194" t="str">
        <f>_xll.qlSimpleQuote(D101,,,,Trigger)</f>
        <v>EUROISDDS59Y#0007</v>
      </c>
      <c r="F101" s="112" t="str">
        <f>IFERROR(_xll.RtGet("DTSIMI1",D101,"ask")/100,"")</f>
        <v/>
      </c>
      <c r="G101" s="62">
        <f>_xll.qlSimpleQuoteSetValue(E101,F101,Trigger)</f>
        <v>0</v>
      </c>
      <c r="I101" s="193" t="str">
        <f t="shared" si="42"/>
        <v>SW</v>
      </c>
      <c r="J101" s="194" t="s">
        <v>198</v>
      </c>
      <c r="K101" s="194" t="str">
        <f t="shared" si="37"/>
        <v>EURYC1M_AB1E_59Y</v>
      </c>
      <c r="L101" s="112" t="str">
        <f>_xll.qlSimpleQuote(K101,,,,Trigger)</f>
        <v>EURYC1M_AB1E_59Y#0007</v>
      </c>
      <c r="M101" s="112" t="str">
        <f>IFERROR(_xll.RtGet("DTSIMI1",K101,"ASK")/100,"")</f>
        <v/>
      </c>
      <c r="N101" s="185">
        <f>_xll.qlSimpleQuoteSetValue(L101,M101,Trigger)</f>
        <v>0</v>
      </c>
      <c r="O101" s="93"/>
      <c r="P101" s="193" t="str">
        <f t="shared" si="47"/>
        <v>SW</v>
      </c>
      <c r="Q101" s="194" t="s">
        <v>198</v>
      </c>
      <c r="R101" s="194" t="str">
        <f t="shared" si="38"/>
        <v>EUR_CURVE_3M_59Y</v>
      </c>
      <c r="S101" s="112" t="str">
        <f>_xll.qlSimpleQuote(R101,,,,Trigger)</f>
        <v>EUR_CURVE_3M_59Y#0007</v>
      </c>
      <c r="T101" s="112" t="str">
        <f>IFERROR(_xll.RtGet("DTSIMI1",R101,$T$3)/100,"")</f>
        <v/>
      </c>
      <c r="U101" s="112" t="str">
        <f>IFERROR(_xll.RtGet("DTSIMI1",R101,$U$3)/100,"")</f>
        <v/>
      </c>
      <c r="V101" s="112" t="str">
        <f t="shared" si="34"/>
        <v/>
      </c>
      <c r="W101" s="185">
        <f>_xll.qlSimpleQuoteSetValue(S101,V101,Trigger)</f>
        <v>0</v>
      </c>
      <c r="X101" s="84"/>
      <c r="Y101" s="193" t="str">
        <f t="shared" si="43"/>
        <v>SW</v>
      </c>
      <c r="Z101" s="194" t="s">
        <v>198</v>
      </c>
      <c r="AA101" s="194" t="str">
        <f t="shared" si="39"/>
        <v>EURAB6R59Y=</v>
      </c>
      <c r="AB101" s="112" t="str">
        <f>_xll.qlSimpleQuote(AA101,,,,Trigger)</f>
        <v>EURAB6R59Y=#0007</v>
      </c>
      <c r="AC101" s="112" t="str">
        <f>IFERROR(_xll.RtGet("DTSIMI1",AA101,$AC$3)/100,"")</f>
        <v/>
      </c>
      <c r="AD101" s="112" t="str">
        <f>IFERROR(_xll.RtGet("DTSIMI1",AA101,$AD$3)/100,"")</f>
        <v/>
      </c>
      <c r="AE101" s="112" t="str">
        <f t="shared" si="35"/>
        <v/>
      </c>
      <c r="AF101" s="112">
        <f>_xll.qlSimpleQuoteSetValue(AB101,AC101,Trigger)</f>
        <v>0</v>
      </c>
      <c r="AG101" s="93"/>
      <c r="AH101" s="193" t="str">
        <f t="shared" si="44"/>
        <v>SW</v>
      </c>
      <c r="AI101" s="194" t="s">
        <v>198</v>
      </c>
      <c r="AJ101" s="194" t="str">
        <f t="shared" si="40"/>
        <v>EUR_CURVE_12M_59Y</v>
      </c>
      <c r="AK101" s="112" t="str">
        <f>_xll.qlSimpleQuote(AJ101,,,,Trigger)</f>
        <v>EUR_CURVE_12M_59Y#0007</v>
      </c>
      <c r="AL101" s="112" t="str">
        <f>IFERROR(_xll.RtGet("DTSIMI1",AJ101,"ASK")/100,"")</f>
        <v/>
      </c>
      <c r="AM101" s="185">
        <f>_xll.qlSimpleQuoteSetValue(AK101,AL101,Trigger)</f>
        <v>0</v>
      </c>
      <c r="AO101" s="193" t="str">
        <f t="shared" si="45"/>
        <v>SW</v>
      </c>
      <c r="AP101" s="194" t="s">
        <v>198</v>
      </c>
      <c r="AQ101" s="194" t="str">
        <f t="shared" si="32"/>
        <v>EURAB6R59Y=</v>
      </c>
      <c r="AR101" s="112" t="str">
        <f t="shared" si="48"/>
        <v>EURAB6R59Y=#0007</v>
      </c>
      <c r="AS101" s="112" t="str">
        <f>IFERROR(_xll.RtGet("DTSIMI1",AQ101,$AC$3)/100,"")</f>
        <v/>
      </c>
      <c r="AT101" s="112" t="str">
        <f>IFERROR(_xll.RtGet("DTSIMI1",AQ101,$AD$3)/100,"")</f>
        <v/>
      </c>
      <c r="AU101" s="112" t="str">
        <f t="shared" si="36"/>
        <v/>
      </c>
      <c r="AV101" s="112">
        <f>_xll.qlSimpleQuoteSetValue(AR101,AS101,Trigger)</f>
        <v>0</v>
      </c>
      <c r="AW101" s="169"/>
    </row>
    <row r="102" spans="2:49" collapsed="1" x14ac:dyDescent="0.2">
      <c r="B102" s="115" t="str">
        <f t="shared" si="46"/>
        <v/>
      </c>
      <c r="C102" s="230" t="s">
        <v>176</v>
      </c>
      <c r="D102" s="230" t="str">
        <f t="shared" si="41"/>
        <v>EUROISDDS60Y</v>
      </c>
      <c r="E102" s="231" t="str">
        <f>_xll.qlSimpleQuote(D102,,,,Trigger)</f>
        <v>EUROISDDS60Y#0007</v>
      </c>
      <c r="F102" s="226" t="str">
        <f>IFERROR(_xll.RtGet("DTSIMI1",D102,"ask")/100,"")</f>
        <v/>
      </c>
      <c r="G102" s="63">
        <f>_xll.qlSimpleQuoteSetValue(E102,F102,Trigger)</f>
        <v>0</v>
      </c>
      <c r="I102" s="230" t="str">
        <f t="shared" si="42"/>
        <v>SW</v>
      </c>
      <c r="J102" s="230" t="s">
        <v>176</v>
      </c>
      <c r="K102" s="231" t="str">
        <f t="shared" si="37"/>
        <v>EURYC1M_AB1E_60Y</v>
      </c>
      <c r="L102" s="226" t="str">
        <f>_xll.qlSimpleQuote(K102,,,,Trigger)</f>
        <v>EURYC1M_AB1E_60Y#0007</v>
      </c>
      <c r="M102" s="226" t="str">
        <f>IFERROR(_xll.RtGet("DTSIMI1",K102,"ASK")/100,"")</f>
        <v/>
      </c>
      <c r="N102" s="200">
        <f>_xll.qlSimpleQuoteSetValue(L102,M102,Trigger)</f>
        <v>0</v>
      </c>
      <c r="O102" s="93"/>
      <c r="P102" s="230" t="str">
        <f t="shared" si="47"/>
        <v>SW</v>
      </c>
      <c r="Q102" s="230" t="s">
        <v>176</v>
      </c>
      <c r="R102" s="231" t="str">
        <f t="shared" si="38"/>
        <v>EUR_CURVE_3M_60Y</v>
      </c>
      <c r="S102" s="226" t="str">
        <f>_xll.qlSimpleQuote(R102,,,,Trigger)</f>
        <v>EUR_CURVE_3M_60Y#0007</v>
      </c>
      <c r="T102" s="226" t="str">
        <f>IFERROR(_xll.RtGet("DTSIMI1",R102,$T$3)/100,"")</f>
        <v/>
      </c>
      <c r="U102" s="226" t="str">
        <f>IFERROR(_xll.RtGet("DTSIMI1",R102,$U$3)/100,"")</f>
        <v/>
      </c>
      <c r="V102" s="226" t="str">
        <f t="shared" si="34"/>
        <v/>
      </c>
      <c r="W102" s="200">
        <f>_xll.qlSimpleQuoteSetValue(S102,V102,Trigger)</f>
        <v>0</v>
      </c>
      <c r="X102" s="84"/>
      <c r="Y102" s="230" t="str">
        <f t="shared" si="43"/>
        <v>SW</v>
      </c>
      <c r="Z102" s="230" t="s">
        <v>176</v>
      </c>
      <c r="AA102" s="231" t="str">
        <f t="shared" si="39"/>
        <v>EURAB6R60Y=</v>
      </c>
      <c r="AB102" s="226" t="str">
        <f>_xll.qlSimpleQuote(AA102,,,,Trigger)</f>
        <v>EURAB6R60Y=#0007</v>
      </c>
      <c r="AC102" s="226" t="str">
        <f>IFERROR(_xll.RtGet("DTSIMI1",AA102,$AC$3)/100,"")</f>
        <v/>
      </c>
      <c r="AD102" s="226" t="str">
        <f>IFERROR(_xll.RtGet("DTSIMI1",AA102,$AD$3)/100,"")</f>
        <v/>
      </c>
      <c r="AE102" s="226" t="str">
        <f t="shared" si="35"/>
        <v/>
      </c>
      <c r="AF102" s="226">
        <f>_xll.qlSimpleQuoteSetValue(AB102,AC102,Trigger)</f>
        <v>0</v>
      </c>
      <c r="AG102" s="93"/>
      <c r="AH102" s="230" t="str">
        <f t="shared" si="44"/>
        <v>SW</v>
      </c>
      <c r="AI102" s="230" t="s">
        <v>176</v>
      </c>
      <c r="AJ102" s="231" t="str">
        <f t="shared" si="40"/>
        <v>EUR_CURVE_12M_60Y</v>
      </c>
      <c r="AK102" s="226" t="str">
        <f>_xll.qlSimpleQuote(AJ102,,,,Trigger)</f>
        <v>EUR_CURVE_12M_60Y#0007</v>
      </c>
      <c r="AL102" s="226" t="str">
        <f>IFERROR(_xll.RtGet("DTSIMI1",AJ102,"ASK")/100,"")</f>
        <v/>
      </c>
      <c r="AM102" s="200">
        <f>_xll.qlSimpleQuoteSetValue(AK102,AL102,Trigger)</f>
        <v>0</v>
      </c>
      <c r="AO102" s="230" t="str">
        <f t="shared" si="45"/>
        <v>SW</v>
      </c>
      <c r="AP102" s="230" t="s">
        <v>176</v>
      </c>
      <c r="AQ102" s="231" t="str">
        <f t="shared" si="32"/>
        <v>EURAB6R60Y=</v>
      </c>
      <c r="AR102" s="226" t="str">
        <f t="shared" si="48"/>
        <v>EURAB6R60Y=#0007</v>
      </c>
      <c r="AS102" s="226" t="str">
        <f>IFERROR(_xll.RtGet("DTSIMI1",AQ102,$AC$3)/100,"")</f>
        <v/>
      </c>
      <c r="AT102" s="226" t="str">
        <f>IFERROR(_xll.RtGet("DTSIMI1",AQ102,$AD$3)/100,"")</f>
        <v/>
      </c>
      <c r="AU102" s="226" t="str">
        <f t="shared" si="36"/>
        <v/>
      </c>
      <c r="AV102" s="226">
        <f>_xll.qlSimpleQuoteSetValue(AR102,AS102,Trigger)</f>
        <v>0</v>
      </c>
      <c r="AW102" s="169"/>
    </row>
    <row r="103" spans="2:49" x14ac:dyDescent="0.2">
      <c r="C103" s="201"/>
      <c r="D103" s="201"/>
      <c r="E103" s="201"/>
      <c r="F103" s="93"/>
      <c r="G103" s="93"/>
      <c r="I103" s="114"/>
      <c r="J103" s="114"/>
      <c r="K103" s="114"/>
      <c r="L103" s="114"/>
      <c r="M103" s="114"/>
      <c r="N103" s="93"/>
      <c r="O103" s="93"/>
      <c r="P103" s="93"/>
      <c r="Q103" s="93"/>
      <c r="R103" s="93"/>
      <c r="S103" s="93"/>
      <c r="T103" s="93"/>
      <c r="U103" s="93"/>
      <c r="V103" s="114"/>
      <c r="W103" s="93"/>
      <c r="X103" s="84"/>
      <c r="Y103" s="84"/>
      <c r="Z103" s="84"/>
      <c r="AA103" s="84"/>
      <c r="AB103" s="84"/>
      <c r="AC103" s="114"/>
      <c r="AD103" s="93"/>
      <c r="AE103" s="93"/>
      <c r="AF103" s="93"/>
      <c r="AG103" s="93"/>
      <c r="AH103" s="93"/>
      <c r="AI103" s="93"/>
      <c r="AJ103" s="93"/>
      <c r="AK103" s="93"/>
      <c r="AL103" s="114"/>
      <c r="AM103" s="93"/>
      <c r="AO103" s="84"/>
      <c r="AP103" s="84"/>
      <c r="AQ103" s="84"/>
      <c r="AR103" s="84"/>
      <c r="AS103" s="114"/>
      <c r="AT103" s="93"/>
      <c r="AU103" s="93"/>
      <c r="AV103" s="93"/>
      <c r="AW103" s="93"/>
    </row>
    <row r="104" spans="2:49" x14ac:dyDescent="0.2">
      <c r="C104" s="201"/>
      <c r="D104" s="201"/>
      <c r="E104" s="201"/>
      <c r="F104" s="93"/>
      <c r="G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84"/>
      <c r="Y104" s="84"/>
      <c r="Z104" s="84"/>
      <c r="AA104" s="84"/>
      <c r="AB104" s="84"/>
      <c r="AC104" s="93"/>
      <c r="AD104" s="93"/>
      <c r="AE104" s="93"/>
      <c r="AF104" s="93"/>
      <c r="AG104" s="93"/>
      <c r="AH104" s="93"/>
      <c r="AI104" s="93"/>
      <c r="AJ104" s="93"/>
      <c r="AK104" s="93"/>
      <c r="AL104" s="93"/>
      <c r="AM104" s="93"/>
      <c r="AO104" s="84"/>
      <c r="AP104" s="84"/>
      <c r="AQ104" s="84"/>
      <c r="AR104" s="84"/>
      <c r="AS104" s="93"/>
      <c r="AT104" s="93"/>
      <c r="AU104" s="93"/>
      <c r="AV104" s="93"/>
      <c r="AW104" s="93"/>
    </row>
    <row r="105" spans="2:49" x14ac:dyDescent="0.2">
      <c r="C105" s="201"/>
      <c r="D105" s="201"/>
      <c r="E105" s="201"/>
      <c r="F105" s="93"/>
      <c r="G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84"/>
      <c r="Y105" s="84"/>
      <c r="Z105" s="84"/>
      <c r="AA105" s="84"/>
      <c r="AB105" s="84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O105" s="84"/>
      <c r="AP105" s="84"/>
      <c r="AQ105" s="84"/>
      <c r="AR105" s="84"/>
      <c r="AS105" s="93"/>
      <c r="AT105" s="93"/>
      <c r="AU105" s="93"/>
      <c r="AV105" s="93"/>
      <c r="AW105" s="93"/>
    </row>
    <row r="106" spans="2:49" x14ac:dyDescent="0.2">
      <c r="C106" s="201"/>
      <c r="D106" s="201"/>
      <c r="E106" s="201"/>
      <c r="F106" s="93"/>
      <c r="G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84"/>
      <c r="Y106" s="84"/>
      <c r="Z106" s="84"/>
      <c r="AA106" s="84"/>
      <c r="AB106" s="84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  <c r="AM106" s="93"/>
      <c r="AO106" s="84"/>
      <c r="AP106" s="84"/>
      <c r="AQ106" s="84"/>
      <c r="AR106" s="84"/>
      <c r="AS106" s="93"/>
      <c r="AT106" s="93"/>
      <c r="AU106" s="93"/>
      <c r="AV106" s="93"/>
      <c r="AW106" s="93"/>
    </row>
    <row r="107" spans="2:49" x14ac:dyDescent="0.2">
      <c r="C107" s="201"/>
      <c r="D107" s="201"/>
      <c r="E107" s="201"/>
      <c r="F107" s="93"/>
      <c r="G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84"/>
      <c r="Y107" s="84"/>
      <c r="Z107" s="84"/>
      <c r="AA107" s="84"/>
      <c r="AB107" s="84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O107" s="84"/>
      <c r="AP107" s="84"/>
      <c r="AQ107" s="84"/>
      <c r="AR107" s="84"/>
      <c r="AS107" s="93"/>
      <c r="AT107" s="93"/>
      <c r="AU107" s="93"/>
      <c r="AV107" s="93"/>
      <c r="AW107" s="93"/>
    </row>
    <row r="108" spans="2:49" x14ac:dyDescent="0.2">
      <c r="C108" s="201"/>
      <c r="D108" s="201"/>
      <c r="E108" s="201"/>
      <c r="F108" s="93"/>
      <c r="G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84"/>
      <c r="Y108" s="84"/>
      <c r="Z108" s="84"/>
      <c r="AA108" s="84"/>
      <c r="AB108" s="84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O108" s="84"/>
      <c r="AP108" s="84"/>
      <c r="AQ108" s="84"/>
      <c r="AR108" s="84"/>
      <c r="AS108" s="93"/>
      <c r="AT108" s="93"/>
      <c r="AU108" s="93"/>
      <c r="AV108" s="93"/>
      <c r="AW108" s="93"/>
    </row>
    <row r="109" spans="2:49" x14ac:dyDescent="0.2">
      <c r="C109" s="201"/>
      <c r="D109" s="201"/>
      <c r="E109" s="201"/>
      <c r="F109" s="93"/>
      <c r="G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84"/>
      <c r="Y109" s="84"/>
      <c r="Z109" s="84"/>
      <c r="AA109" s="84"/>
      <c r="AB109" s="84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O109" s="84"/>
      <c r="AP109" s="84"/>
      <c r="AQ109" s="84"/>
      <c r="AR109" s="84"/>
      <c r="AS109" s="93"/>
      <c r="AT109" s="93"/>
      <c r="AU109" s="93"/>
      <c r="AV109" s="93"/>
      <c r="AW109" s="93"/>
    </row>
    <row r="110" spans="2:49" x14ac:dyDescent="0.2">
      <c r="C110" s="201"/>
      <c r="D110" s="201"/>
      <c r="E110" s="201"/>
      <c r="F110" s="93"/>
      <c r="G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84"/>
      <c r="Y110" s="84"/>
      <c r="Z110" s="84"/>
      <c r="AA110" s="84"/>
      <c r="AB110" s="84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O110" s="84"/>
      <c r="AP110" s="84"/>
      <c r="AQ110" s="84"/>
      <c r="AR110" s="84"/>
      <c r="AS110" s="93"/>
      <c r="AT110" s="93"/>
      <c r="AU110" s="93"/>
      <c r="AV110" s="93"/>
      <c r="AW110" s="93"/>
    </row>
    <row r="111" spans="2:49" x14ac:dyDescent="0.2">
      <c r="C111" s="201"/>
      <c r="D111" s="201"/>
      <c r="E111" s="201"/>
      <c r="F111" s="93"/>
      <c r="G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84"/>
      <c r="Y111" s="84"/>
      <c r="Z111" s="84"/>
      <c r="AA111" s="84"/>
      <c r="AB111" s="84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O111" s="84"/>
      <c r="AP111" s="84"/>
      <c r="AQ111" s="84"/>
      <c r="AR111" s="84"/>
      <c r="AS111" s="93"/>
      <c r="AT111" s="93"/>
      <c r="AU111" s="93"/>
      <c r="AV111" s="93"/>
      <c r="AW111" s="93"/>
    </row>
    <row r="112" spans="2:49" x14ac:dyDescent="0.2">
      <c r="C112" s="201"/>
      <c r="D112" s="201"/>
      <c r="E112" s="201"/>
      <c r="F112" s="93"/>
      <c r="G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84"/>
      <c r="Y112" s="84"/>
      <c r="Z112" s="84"/>
      <c r="AA112" s="84"/>
      <c r="AB112" s="84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O112" s="84"/>
      <c r="AP112" s="84"/>
      <c r="AQ112" s="84"/>
      <c r="AR112" s="84"/>
      <c r="AS112" s="93"/>
      <c r="AT112" s="93"/>
      <c r="AU112" s="93"/>
      <c r="AV112" s="93"/>
      <c r="AW112" s="93"/>
    </row>
    <row r="113" spans="3:49" x14ac:dyDescent="0.2">
      <c r="C113" s="201"/>
      <c r="D113" s="201"/>
      <c r="E113" s="201"/>
      <c r="F113" s="93"/>
      <c r="G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84"/>
      <c r="Y113" s="84"/>
      <c r="Z113" s="84"/>
      <c r="AA113" s="84"/>
      <c r="AB113" s="84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O113" s="84"/>
      <c r="AP113" s="84"/>
      <c r="AQ113" s="84"/>
      <c r="AR113" s="84"/>
      <c r="AS113" s="93"/>
      <c r="AT113" s="93"/>
      <c r="AU113" s="93"/>
      <c r="AV113" s="93"/>
      <c r="AW113" s="93"/>
    </row>
    <row r="114" spans="3:49" x14ac:dyDescent="0.2">
      <c r="C114" s="201"/>
      <c r="D114" s="201"/>
      <c r="E114" s="201"/>
      <c r="F114" s="93"/>
      <c r="G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84"/>
      <c r="Y114" s="84"/>
      <c r="Z114" s="84"/>
      <c r="AA114" s="84"/>
      <c r="AB114" s="84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O114" s="84"/>
      <c r="AP114" s="84"/>
      <c r="AQ114" s="84"/>
      <c r="AR114" s="84"/>
      <c r="AS114" s="93"/>
      <c r="AT114" s="93"/>
      <c r="AU114" s="93"/>
      <c r="AV114" s="93"/>
      <c r="AW114" s="93"/>
    </row>
    <row r="115" spans="3:49" x14ac:dyDescent="0.2">
      <c r="C115" s="201"/>
      <c r="D115" s="201"/>
      <c r="E115" s="201"/>
      <c r="F115" s="93"/>
      <c r="G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84"/>
      <c r="Y115" s="84"/>
      <c r="Z115" s="84"/>
      <c r="AA115" s="84"/>
      <c r="AB115" s="84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O115" s="84"/>
      <c r="AP115" s="84"/>
      <c r="AQ115" s="84"/>
      <c r="AR115" s="84"/>
      <c r="AS115" s="93"/>
      <c r="AT115" s="93"/>
      <c r="AU115" s="93"/>
      <c r="AV115" s="93"/>
      <c r="AW115" s="93"/>
    </row>
    <row r="116" spans="3:49" x14ac:dyDescent="0.2">
      <c r="C116" s="201"/>
      <c r="D116" s="201"/>
      <c r="E116" s="201"/>
      <c r="F116" s="93"/>
      <c r="G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84"/>
      <c r="Y116" s="84"/>
      <c r="Z116" s="84"/>
      <c r="AA116" s="84"/>
      <c r="AB116" s="84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O116" s="84"/>
      <c r="AP116" s="84"/>
      <c r="AQ116" s="84"/>
      <c r="AR116" s="84"/>
      <c r="AS116" s="93"/>
      <c r="AT116" s="93"/>
      <c r="AU116" s="93"/>
      <c r="AV116" s="93"/>
      <c r="AW116" s="93"/>
    </row>
    <row r="117" spans="3:49" x14ac:dyDescent="0.2">
      <c r="C117" s="201"/>
      <c r="D117" s="201"/>
      <c r="E117" s="201"/>
      <c r="F117" s="93"/>
      <c r="G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84"/>
      <c r="Y117" s="84"/>
      <c r="Z117" s="84"/>
      <c r="AA117" s="84"/>
      <c r="AB117" s="84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O117" s="84"/>
      <c r="AP117" s="84"/>
      <c r="AQ117" s="84"/>
      <c r="AR117" s="84"/>
      <c r="AS117" s="93"/>
      <c r="AT117" s="93"/>
      <c r="AU117" s="93"/>
      <c r="AV117" s="93"/>
      <c r="AW117" s="93"/>
    </row>
    <row r="118" spans="3:49" x14ac:dyDescent="0.2">
      <c r="C118" s="201"/>
      <c r="D118" s="201"/>
      <c r="E118" s="201"/>
      <c r="F118" s="93"/>
      <c r="G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84"/>
      <c r="Y118" s="84"/>
      <c r="Z118" s="84"/>
      <c r="AA118" s="84"/>
      <c r="AB118" s="84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O118" s="84"/>
      <c r="AP118" s="84"/>
      <c r="AQ118" s="84"/>
      <c r="AR118" s="84"/>
      <c r="AS118" s="93"/>
      <c r="AT118" s="93"/>
      <c r="AU118" s="93"/>
      <c r="AV118" s="93"/>
      <c r="AW118" s="93"/>
    </row>
    <row r="119" spans="3:49" x14ac:dyDescent="0.2">
      <c r="C119" s="201"/>
      <c r="D119" s="201"/>
      <c r="E119" s="201"/>
      <c r="F119" s="93"/>
      <c r="G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84"/>
      <c r="Y119" s="84"/>
      <c r="Z119" s="84"/>
      <c r="AA119" s="84"/>
      <c r="AB119" s="84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O119" s="84"/>
      <c r="AP119" s="84"/>
      <c r="AQ119" s="84"/>
      <c r="AR119" s="84"/>
      <c r="AS119" s="93"/>
      <c r="AT119" s="93"/>
      <c r="AU119" s="93"/>
      <c r="AV119" s="93"/>
      <c r="AW119" s="93"/>
    </row>
    <row r="120" spans="3:49" x14ac:dyDescent="0.2">
      <c r="C120" s="201"/>
      <c r="D120" s="201"/>
      <c r="E120" s="201"/>
      <c r="F120" s="93"/>
      <c r="G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84"/>
      <c r="Y120" s="84"/>
      <c r="Z120" s="84"/>
      <c r="AA120" s="84"/>
      <c r="AB120" s="84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O120" s="84"/>
      <c r="AP120" s="84"/>
      <c r="AQ120" s="84"/>
      <c r="AR120" s="84"/>
      <c r="AS120" s="93"/>
      <c r="AT120" s="93"/>
      <c r="AU120" s="93"/>
      <c r="AV120" s="93"/>
      <c r="AW120" s="93"/>
    </row>
    <row r="121" spans="3:49" x14ac:dyDescent="0.2">
      <c r="C121" s="201"/>
      <c r="D121" s="201"/>
      <c r="E121" s="201"/>
      <c r="F121" s="93"/>
      <c r="G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84"/>
      <c r="Y121" s="84"/>
      <c r="Z121" s="84"/>
      <c r="AA121" s="84"/>
      <c r="AB121" s="84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O121" s="84"/>
      <c r="AP121" s="84"/>
      <c r="AQ121" s="84"/>
      <c r="AR121" s="84"/>
      <c r="AS121" s="93"/>
      <c r="AT121" s="93"/>
      <c r="AU121" s="93"/>
      <c r="AV121" s="93"/>
      <c r="AW121" s="93"/>
    </row>
    <row r="122" spans="3:49" x14ac:dyDescent="0.2">
      <c r="C122" s="201"/>
      <c r="D122" s="201"/>
      <c r="E122" s="201"/>
      <c r="F122" s="93"/>
      <c r="G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84"/>
      <c r="Y122" s="84"/>
      <c r="Z122" s="84"/>
      <c r="AA122" s="84"/>
      <c r="AB122" s="84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O122" s="84"/>
      <c r="AP122" s="84"/>
      <c r="AQ122" s="84"/>
      <c r="AR122" s="84"/>
      <c r="AS122" s="93"/>
      <c r="AT122" s="93"/>
      <c r="AU122" s="93"/>
      <c r="AV122" s="93"/>
      <c r="AW122" s="93"/>
    </row>
    <row r="123" spans="3:49" x14ac:dyDescent="0.2">
      <c r="C123" s="201"/>
      <c r="D123" s="201"/>
      <c r="E123" s="201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84"/>
      <c r="Y123" s="84"/>
      <c r="Z123" s="84"/>
      <c r="AA123" s="84"/>
      <c r="AB123" s="84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O123" s="84"/>
      <c r="AP123" s="84"/>
      <c r="AQ123" s="84"/>
      <c r="AR123" s="84"/>
      <c r="AS123" s="93"/>
      <c r="AT123" s="93"/>
      <c r="AU123" s="93"/>
      <c r="AV123" s="93"/>
      <c r="AW123" s="93"/>
    </row>
    <row r="124" spans="3:49" x14ac:dyDescent="0.2">
      <c r="C124" s="201"/>
      <c r="D124" s="201"/>
      <c r="E124" s="201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84"/>
      <c r="Y124" s="84"/>
      <c r="Z124" s="84"/>
      <c r="AA124" s="84"/>
      <c r="AB124" s="84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O124" s="84"/>
      <c r="AP124" s="84"/>
      <c r="AQ124" s="84"/>
      <c r="AR124" s="84"/>
      <c r="AS124" s="93"/>
      <c r="AT124" s="93"/>
      <c r="AU124" s="93"/>
      <c r="AV124" s="93"/>
      <c r="AW124" s="93"/>
    </row>
    <row r="125" spans="3:49" x14ac:dyDescent="0.2">
      <c r="C125" s="201"/>
      <c r="D125" s="201"/>
      <c r="E125" s="201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84"/>
      <c r="Y125" s="84"/>
      <c r="Z125" s="84"/>
      <c r="AA125" s="84"/>
      <c r="AB125" s="84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O125" s="84"/>
      <c r="AP125" s="84"/>
      <c r="AQ125" s="84"/>
      <c r="AR125" s="84"/>
      <c r="AS125" s="93"/>
      <c r="AT125" s="93"/>
      <c r="AU125" s="93"/>
      <c r="AV125" s="93"/>
      <c r="AW125" s="93"/>
    </row>
    <row r="126" spans="3:49" x14ac:dyDescent="0.2">
      <c r="C126" s="201"/>
      <c r="D126" s="201"/>
      <c r="E126" s="201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O126" s="93"/>
      <c r="AP126" s="93"/>
      <c r="AQ126" s="93"/>
      <c r="AR126" s="93"/>
      <c r="AS126" s="93"/>
      <c r="AT126" s="93"/>
      <c r="AU126" s="93"/>
      <c r="AV126" s="93"/>
      <c r="AW126" s="93"/>
    </row>
    <row r="127" spans="3:49" x14ac:dyDescent="0.2">
      <c r="C127" s="201"/>
      <c r="D127" s="201"/>
      <c r="E127" s="201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O127" s="93"/>
      <c r="AP127" s="93"/>
      <c r="AQ127" s="93"/>
      <c r="AR127" s="93"/>
      <c r="AS127" s="93"/>
      <c r="AT127" s="93"/>
      <c r="AU127" s="93"/>
      <c r="AV127" s="93"/>
      <c r="AW127" s="93"/>
    </row>
    <row r="128" spans="3:49" x14ac:dyDescent="0.2">
      <c r="C128" s="201"/>
      <c r="D128" s="201"/>
      <c r="E128" s="201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O128" s="93"/>
      <c r="AP128" s="93"/>
      <c r="AQ128" s="93"/>
      <c r="AR128" s="93"/>
      <c r="AS128" s="93"/>
      <c r="AT128" s="93"/>
      <c r="AU128" s="93"/>
      <c r="AV128" s="93"/>
      <c r="AW128" s="93"/>
    </row>
    <row r="129" spans="3:49" x14ac:dyDescent="0.2">
      <c r="C129" s="201"/>
      <c r="D129" s="201"/>
      <c r="E129" s="201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O129" s="93"/>
      <c r="AP129" s="93"/>
      <c r="AQ129" s="93"/>
      <c r="AR129" s="93"/>
      <c r="AS129" s="93"/>
      <c r="AT129" s="93"/>
      <c r="AU129" s="93"/>
      <c r="AV129" s="93"/>
      <c r="AW129" s="93"/>
    </row>
    <row r="130" spans="3:49" x14ac:dyDescent="0.2">
      <c r="C130" s="201"/>
      <c r="D130" s="201"/>
      <c r="E130" s="201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O130" s="93"/>
      <c r="AP130" s="93"/>
      <c r="AQ130" s="93"/>
      <c r="AR130" s="93"/>
      <c r="AS130" s="93"/>
      <c r="AT130" s="93"/>
      <c r="AU130" s="93"/>
      <c r="AV130" s="93"/>
      <c r="AW130" s="93"/>
    </row>
    <row r="131" spans="3:49" x14ac:dyDescent="0.2">
      <c r="C131" s="201"/>
      <c r="D131" s="201"/>
      <c r="E131" s="201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O131" s="93"/>
      <c r="AP131" s="93"/>
      <c r="AQ131" s="93"/>
      <c r="AR131" s="93"/>
      <c r="AS131" s="93"/>
      <c r="AT131" s="93"/>
      <c r="AU131" s="93"/>
      <c r="AV131" s="93"/>
      <c r="AW131" s="93"/>
    </row>
    <row r="132" spans="3:49" x14ac:dyDescent="0.2">
      <c r="C132" s="201"/>
      <c r="D132" s="201"/>
      <c r="E132" s="201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O132" s="93"/>
      <c r="AP132" s="93"/>
      <c r="AQ132" s="93"/>
      <c r="AR132" s="93"/>
      <c r="AS132" s="93"/>
      <c r="AT132" s="93"/>
      <c r="AU132" s="93"/>
      <c r="AV132" s="93"/>
      <c r="AW132" s="93"/>
    </row>
    <row r="133" spans="3:49" x14ac:dyDescent="0.2">
      <c r="C133" s="201"/>
      <c r="D133" s="201"/>
      <c r="E133" s="201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O133" s="93"/>
      <c r="AP133" s="93"/>
      <c r="AQ133" s="93"/>
      <c r="AR133" s="93"/>
      <c r="AS133" s="93"/>
      <c r="AT133" s="93"/>
      <c r="AU133" s="93"/>
      <c r="AV133" s="93"/>
      <c r="AW133" s="93"/>
    </row>
    <row r="134" spans="3:49" x14ac:dyDescent="0.2">
      <c r="C134" s="201"/>
      <c r="D134" s="201"/>
      <c r="E134" s="201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O134" s="93"/>
      <c r="AP134" s="93"/>
      <c r="AQ134" s="93"/>
      <c r="AR134" s="93"/>
      <c r="AS134" s="93"/>
      <c r="AT134" s="93"/>
      <c r="AU134" s="93"/>
      <c r="AV134" s="93"/>
      <c r="AW134" s="93"/>
    </row>
    <row r="135" spans="3:49" x14ac:dyDescent="0.2">
      <c r="C135" s="201"/>
      <c r="D135" s="201"/>
      <c r="E135" s="201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O135" s="93"/>
      <c r="AP135" s="93"/>
      <c r="AQ135" s="93"/>
      <c r="AR135" s="93"/>
      <c r="AS135" s="93"/>
      <c r="AT135" s="93"/>
      <c r="AU135" s="93"/>
      <c r="AV135" s="93"/>
      <c r="AW135" s="93"/>
    </row>
    <row r="136" spans="3:49" x14ac:dyDescent="0.2">
      <c r="C136" s="201"/>
      <c r="D136" s="201"/>
      <c r="E136" s="201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O136" s="93"/>
      <c r="AP136" s="93"/>
      <c r="AQ136" s="93"/>
      <c r="AR136" s="93"/>
      <c r="AS136" s="93"/>
      <c r="AT136" s="93"/>
      <c r="AU136" s="93"/>
      <c r="AV136" s="93"/>
      <c r="AW136" s="93"/>
    </row>
    <row r="137" spans="3:49" x14ac:dyDescent="0.2">
      <c r="C137" s="201"/>
      <c r="D137" s="201"/>
      <c r="E137" s="201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O137" s="93"/>
      <c r="AP137" s="93"/>
      <c r="AQ137" s="93"/>
      <c r="AR137" s="93"/>
      <c r="AS137" s="93"/>
      <c r="AT137" s="93"/>
      <c r="AU137" s="93"/>
      <c r="AV137" s="93"/>
      <c r="AW137" s="93"/>
    </row>
    <row r="138" spans="3:49" x14ac:dyDescent="0.2">
      <c r="C138" s="201"/>
      <c r="D138" s="201"/>
      <c r="E138" s="201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O138" s="93"/>
      <c r="AP138" s="93"/>
      <c r="AQ138" s="93"/>
      <c r="AR138" s="93"/>
      <c r="AS138" s="93"/>
      <c r="AT138" s="93"/>
      <c r="AU138" s="93"/>
      <c r="AV138" s="93"/>
      <c r="AW138" s="93"/>
    </row>
    <row r="139" spans="3:49" x14ac:dyDescent="0.2">
      <c r="C139" s="201"/>
      <c r="D139" s="201"/>
      <c r="E139" s="201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O139" s="93"/>
      <c r="AP139" s="93"/>
      <c r="AQ139" s="93"/>
      <c r="AR139" s="93"/>
      <c r="AS139" s="93"/>
      <c r="AT139" s="93"/>
      <c r="AU139" s="93"/>
      <c r="AV139" s="93"/>
      <c r="AW139" s="93"/>
    </row>
    <row r="140" spans="3:49" x14ac:dyDescent="0.2">
      <c r="C140" s="201"/>
      <c r="D140" s="201"/>
      <c r="E140" s="201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O140" s="93"/>
      <c r="AP140" s="93"/>
      <c r="AQ140" s="93"/>
      <c r="AR140" s="93"/>
      <c r="AS140" s="93"/>
      <c r="AT140" s="93"/>
      <c r="AU140" s="93"/>
      <c r="AV140" s="93"/>
      <c r="AW140" s="93"/>
    </row>
    <row r="141" spans="3:49" x14ac:dyDescent="0.2">
      <c r="C141" s="201"/>
      <c r="D141" s="201"/>
      <c r="E141" s="201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O141" s="93"/>
      <c r="AP141" s="93"/>
      <c r="AQ141" s="93"/>
      <c r="AR141" s="93"/>
      <c r="AS141" s="93"/>
      <c r="AT141" s="93"/>
      <c r="AU141" s="93"/>
      <c r="AV141" s="93"/>
      <c r="AW141" s="93"/>
    </row>
    <row r="142" spans="3:49" x14ac:dyDescent="0.2">
      <c r="C142" s="201"/>
      <c r="D142" s="201"/>
      <c r="E142" s="201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O142" s="93"/>
      <c r="AP142" s="93"/>
      <c r="AQ142" s="93"/>
      <c r="AR142" s="93"/>
      <c r="AS142" s="93"/>
      <c r="AT142" s="93"/>
      <c r="AU142" s="93"/>
      <c r="AV142" s="93"/>
      <c r="AW142" s="93"/>
    </row>
    <row r="143" spans="3:49" x14ac:dyDescent="0.2">
      <c r="C143" s="201"/>
      <c r="D143" s="201"/>
      <c r="E143" s="201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O143" s="93"/>
      <c r="AP143" s="93"/>
      <c r="AQ143" s="93"/>
      <c r="AR143" s="93"/>
      <c r="AS143" s="93"/>
      <c r="AT143" s="93"/>
      <c r="AU143" s="93"/>
      <c r="AV143" s="93"/>
      <c r="AW143" s="9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46</vt:i4>
      </vt:variant>
    </vt:vector>
  </HeadingPairs>
  <TitlesOfParts>
    <vt:vector size="56" baseType="lpstr">
      <vt:lpstr>GeneralSettings</vt:lpstr>
      <vt:lpstr>EURON</vt:lpstr>
      <vt:lpstr>EUR1M</vt:lpstr>
      <vt:lpstr>EUR3M</vt:lpstr>
      <vt:lpstr>EUR6M</vt:lpstr>
      <vt:lpstr>EUR1Y</vt:lpstr>
      <vt:lpstr>EURSTD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EURSTD!FutTenor</vt:lpstr>
      <vt:lpstr>EUR1M!IborIndex</vt:lpstr>
      <vt:lpstr>EUR1Y!IborIndex</vt:lpstr>
      <vt:lpstr>EUR6M!IborIndex</vt:lpstr>
      <vt:lpstr>EURSTD!IborIndex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EUR6M!RecalcTrigger</vt:lpstr>
      <vt:lpstr>EURSTD!RecalcTrigger</vt:lpstr>
      <vt:lpstr>RecalcTrigger</vt:lpstr>
      <vt:lpstr>Settlementdate</vt:lpstr>
      <vt:lpstr>Stub</vt:lpstr>
      <vt:lpstr>EURSTD!SwapTenor</vt:lpstr>
      <vt:lpstr>EUR1M!Tenor</vt:lpstr>
      <vt:lpstr>EUR1Y!Tenor</vt:lpstr>
      <vt:lpstr>EUR3M!Tenor</vt:lpstr>
      <vt:lpstr>EUR6M!Tenor</vt:lpstr>
      <vt:lpstr>Trigger</vt:lpstr>
      <vt:lpstr>Trigger12M</vt:lpstr>
      <vt:lpstr>Trigger1M</vt:lpstr>
      <vt:lpstr>Trigger3M</vt:lpstr>
      <vt:lpstr>Trigger6M</vt:lpstr>
      <vt:lpstr>TriggerON</vt:lpstr>
      <vt:lpstr>TriggerSTD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2015-05-29T14:25:31Z</dcterms:modified>
</cp:coreProperties>
</file>